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Assumptions" sheetId="3" state="visible" r:id="rId5"/>
    <sheet name="Customer_Metrics" sheetId="4" state="visible" r:id="rId6"/>
    <sheet name="Agents" sheetId="5" state="visible" r:id="rId7"/>
    <sheet name="Customers" sheetId="6" state="visible" r:id="rId8"/>
    <sheet name="Transactions" sheetId="7" state="visible" r:id="rId9"/>
  </sheets>
  <definedNames>
    <definedName function="false" hidden="true" localSheetId="4" name="_xlnm._FilterDatabase" vbProcedure="false">Agents!$A$1:$J$61</definedName>
    <definedName function="false" hidden="true" localSheetId="3" name="_xlnm._FilterDatabase" vbProcedure="false">Customer_Metrics!$A$1:$X$601</definedName>
    <definedName function="false" hidden="true" localSheetId="5" name="_xlnm._FilterDatabase" vbProcedure="false">Customers!$A$1:$F$601</definedName>
    <definedName function="false" hidden="true" localSheetId="6" name="_xlnm._FilterDatabase" vbProcedure="false">Transactions!$A$1:$I$13107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<sst xmlns="http://schemas.openxmlformats.org/spreadsheetml/2006/main" count="55208" uniqueCount="13931">
  <si>
    <t xml:space="preserve">Mobile Money Revenue &amp; Churn Intelligence – Telecom Portfolio Project</t>
  </si>
  <si>
    <t xml:space="preserve">BZME Insights  |  Sector: Telecom / Mobile Money  |  Tool: Excel (formula-driven)</t>
  </si>
  <si>
    <t xml:space="preserve">BUSINESS PROBLEM</t>
  </si>
  <si>
    <t xml:space="preserve">A telco's mobile money arm earns fees on every transaction, but leadership cannot see which customers drive revenue, which are drifting away, or which agents are failing to serve them. This workbook builds that visibility.</t>
  </si>
  <si>
    <t xml:space="preserve">BUSINESS QUESTIONS</t>
  </si>
  <si>
    <t xml:space="preserve">1. Which customer segments and transaction types drive fee revenue?</t>
  </si>
  <si>
    <t xml:space="preserve">2. Which active customers are slipping toward churn, and how much monthly revenue is at risk?</t>
  </si>
  <si>
    <t xml:space="preserve">3. Which regions have the weakest customer health?</t>
  </si>
  <si>
    <t xml:space="preserve">4. Which agents are underperforming against their tier peers?</t>
  </si>
  <si>
    <t xml:space="preserve">5. Where is the cross-sell opportunity (customers using few products)?</t>
  </si>
  <si>
    <t xml:space="preserve">HOW THE WORKBOOK IS BUILT</t>
  </si>
  <si>
    <t xml:space="preserve">Customers, Agents, Transactions: synthetic raw data (600 customers, 60 agents, ~13,000 transactions, Jan–Sep 2026). No real customer data is used.</t>
  </si>
  <si>
    <t xml:space="preserve">Assumptions: all editable parameters (as-of date, churn thresholds, fee schedule, RFM cut-offs). Blue = input.</t>
  </si>
  <si>
    <t xml:space="preserve">Customer_Metrics: one row per customer – transaction counts, revenue, recency, RFM scores, status, cross-sell flag (all formulas).</t>
  </si>
  <si>
    <t xml:space="preserve">Agents: volume, revenue, tier benchmark and performance flag per agent (all formulas).</t>
  </si>
  <si>
    <t xml:space="preserve">Dashboard: KPIs, key findings, tables and charts. Change any assumption and everything recalculates.</t>
  </si>
  <si>
    <t xml:space="preserve">KEY DEFINITIONS</t>
  </si>
  <si>
    <t xml:space="preserve">Active / Slipping / Churned: days since last transaction (≤30 / 31–60 / &gt;60 by default).</t>
  </si>
  <si>
    <t xml:space="preserve">Monthly revenue at risk: average monthly fee revenue of slipping customers over the period.</t>
  </si>
  <si>
    <t xml:space="preserve">RFM: Recency, Frequency and Monetary scores (1–5) combine into Champions, Loyal, Potential, At Risk and Hibernating.</t>
  </si>
  <si>
    <t xml:space="preserve">Cross-sell target: Active customer using two or fewer of the six transaction types.</t>
  </si>
  <si>
    <t xml:space="preserve">Underperforming agent: transactions below the set % of the agent's tier average.</t>
  </si>
  <si>
    <t xml:space="preserve">IMPORTANT NOTES</t>
  </si>
  <si>
    <t xml:space="preserve">All data is synthetic and generated for demonstration. Fee rates are illustrative assumptions, not any operator's real tariff.</t>
  </si>
  <si>
    <t xml:space="preserve">Findings on the Dashboard are calculated live from the data, so they update when assumptions change.</t>
  </si>
  <si>
    <t xml:space="preserve">RECOMMENDATIONS (FRAMEWORK)</t>
  </si>
  <si>
    <t xml:space="preserve">Win-back: target Slipping customers (especially At Risk segment) with a time-limited fee waiver or bonus before they churn.</t>
  </si>
  <si>
    <t xml:space="preserve">Cross-sell: offer bill-pay and data-bundle incentives to active customers who use only one or two products.</t>
  </si>
  <si>
    <t xml:space="preserve">Agents: provide float support and coaching to underperforming agents, prioritising regions with the highest at-risk share.</t>
  </si>
  <si>
    <t xml:space="preserve">Protect the base: reward Champions and Loyal customers, since they generate a disproportionate share of revenue.</t>
  </si>
  <si>
    <t xml:space="preserve">Mobile Money Revenue &amp; Churn Intelligence Dashboard</t>
  </si>
  <si>
    <t xml:space="preserve">TOTAL TXN VALUE (KES)</t>
  </si>
  <si>
    <t xml:space="preserve">FEE REVENUE (KES)</t>
  </si>
  <si>
    <t xml:space="preserve">ACTIVE CUSTOMERS</t>
  </si>
  <si>
    <t xml:space="preserve">SLIPPING CUSTOMERS</t>
  </si>
  <si>
    <t xml:space="preserve">CHURNED CUSTOMERS</t>
  </si>
  <si>
    <t xml:space="preserve">MONTHLY REV AT RISK (KES)</t>
  </si>
  <si>
    <t xml:space="preserve">Key findings (update automatically)</t>
  </si>
  <si>
    <t xml:space="preserve">1. Monthly trend – transactions and fee revenue</t>
  </si>
  <si>
    <t xml:space="preserve">Month start</t>
  </si>
  <si>
    <t xml:space="preserve">Month</t>
  </si>
  <si>
    <t xml:space="preserve">Transactions</t>
  </si>
  <si>
    <t xml:space="preserve">Revenue (KES)</t>
  </si>
  <si>
    <t xml:space="preserve">Value (KES)</t>
  </si>
  <si>
    <t xml:space="preserve">2. Revenue by transaction type</t>
  </si>
  <si>
    <t xml:space="preserve">Type</t>
  </si>
  <si>
    <t xml:space="preserve">Avg Ticket (KES)</t>
  </si>
  <si>
    <t xml:space="preserve">% of Revenue</t>
  </si>
  <si>
    <t xml:space="preserve">Total</t>
  </si>
  <si>
    <t xml:space="preserve">3. Regional view – customer health and revenue</t>
  </si>
  <si>
    <t xml:space="preserve">Region</t>
  </si>
  <si>
    <t xml:space="preserve">Customers</t>
  </si>
  <si>
    <t xml:space="preserve">Active</t>
  </si>
  <si>
    <t xml:space="preserve">Slipping</t>
  </si>
  <si>
    <t xml:space="preserve">Churned</t>
  </si>
  <si>
    <t xml:space="preserve">At-Risk %</t>
  </si>
  <si>
    <t xml:space="preserve">Nairobi</t>
  </si>
  <si>
    <t xml:space="preserve">Central</t>
  </si>
  <si>
    <t xml:space="preserve">Rift Valley</t>
  </si>
  <si>
    <t xml:space="preserve">Coast</t>
  </si>
  <si>
    <t xml:space="preserve">Western</t>
  </si>
  <si>
    <t xml:space="preserve">Eastern</t>
  </si>
  <si>
    <t xml:space="preserve">4. Customer segments (RFM) – where the revenue comes from</t>
  </si>
  <si>
    <t xml:space="preserve">Segment</t>
  </si>
  <si>
    <t xml:space="preserve">Avg Products Used</t>
  </si>
  <si>
    <t xml:space="preserve">Monthly Rev Slipping / Lost (KES)</t>
  </si>
  <si>
    <t xml:space="preserve">Champions</t>
  </si>
  <si>
    <t xml:space="preserve">Loyal</t>
  </si>
  <si>
    <t xml:space="preserve">Potential</t>
  </si>
  <si>
    <t xml:space="preserve">At Risk</t>
  </si>
  <si>
    <t xml:space="preserve">Hibernating</t>
  </si>
  <si>
    <t xml:space="preserve">5. Plan type</t>
  </si>
  <si>
    <t xml:space="preserve">Plan</t>
  </si>
  <si>
    <t xml:space="preserve">Revenue / Customer</t>
  </si>
  <si>
    <t xml:space="preserve">Active %</t>
  </si>
  <si>
    <t xml:space="preserve">Prepaid</t>
  </si>
  <si>
    <t xml:space="preserve">Postpaid</t>
  </si>
  <si>
    <t xml:space="preserve">Business</t>
  </si>
  <si>
    <t xml:space="preserve">6. Agent network – cash-in / cash-out performance</t>
  </si>
  <si>
    <t xml:space="preserve">Agents</t>
  </si>
  <si>
    <t xml:space="preserve">Underperforming</t>
  </si>
  <si>
    <t xml:space="preserve">Top 5 rank</t>
  </si>
  <si>
    <t xml:space="preserve">Agent</t>
  </si>
  <si>
    <t xml:space="preserve">Assumptions &amp; Parameters</t>
  </si>
  <si>
    <t xml:space="preserve">Blue cells are editable inputs. Everything else in the workbook recalculates from them.</t>
  </si>
  <si>
    <t xml:space="preserve">As-of date (analysis date)</t>
  </si>
  <si>
    <t xml:space="preserve">Last day of the synthetic data set.</t>
  </si>
  <si>
    <t xml:space="preserve">Period start</t>
  </si>
  <si>
    <t xml:space="preserve">First day of the synthetic data set.</t>
  </si>
  <si>
    <t xml:space="preserve">Months in period</t>
  </si>
  <si>
    <t xml:space="preserve">Calculated from the two dates above.</t>
  </si>
  <si>
    <t xml:space="preserve">Active: max days since last transaction</t>
  </si>
  <si>
    <t xml:space="preserve">Customer is 'Active' if last transaction is within this many days.</t>
  </si>
  <si>
    <t xml:space="preserve">Churned: days since last transaction above</t>
  </si>
  <si>
    <t xml:space="preserve">Between the two thresholds the customer is 'Slipping' (churn risk).</t>
  </si>
  <si>
    <t xml:space="preserve">Underperforming agent threshold (% of tier average txns)</t>
  </si>
  <si>
    <t xml:space="preserve">Agent flagged if transactions are below this share of their tier average.</t>
  </si>
  <si>
    <t xml:space="preserve">Fee / revenue schedule (ILLUSTRATIVE – not an actual operator tariff)</t>
  </si>
  <si>
    <t xml:space="preserve">Transaction Type</t>
  </si>
  <si>
    <t xml:space="preserve">Rate (% of amount)</t>
  </si>
  <si>
    <t xml:space="preserve">Minimum (KES)</t>
  </si>
  <si>
    <t xml:space="preserve">Maximum (KES)</t>
  </si>
  <si>
    <t xml:space="preserve">Note</t>
  </si>
  <si>
    <t xml:space="preserve">Send Money</t>
  </si>
  <si>
    <t xml:space="preserve">Transfer fee</t>
  </si>
  <si>
    <t xml:space="preserve">Withdraw Cash</t>
  </si>
  <si>
    <t xml:space="preserve">Cash-out fee at agent</t>
  </si>
  <si>
    <t xml:space="preserve">Deposit Cash</t>
  </si>
  <si>
    <t xml:space="preserve">Free to customer (drives float)</t>
  </si>
  <si>
    <t xml:space="preserve">Pay Bill</t>
  </si>
  <si>
    <t xml:space="preserve">Biller / merchant commission</t>
  </si>
  <si>
    <t xml:space="preserve">Buy Airtime</t>
  </si>
  <si>
    <t xml:space="preserve">Airtime margin</t>
  </si>
  <si>
    <t xml:space="preserve">Buy Data</t>
  </si>
  <si>
    <t xml:space="preserve">Data bundle margin</t>
  </si>
  <si>
    <t xml:space="preserve">RFM scoring thresholds</t>
  </si>
  <si>
    <t xml:space="preserve">Score</t>
  </si>
  <si>
    <t xml:space="preserve">Recency: max days since last txn</t>
  </si>
  <si>
    <t xml:space="preserve">Frequency: min txns</t>
  </si>
  <si>
    <t xml:space="preserve">Monetary: min revenue (KES)</t>
  </si>
  <si>
    <t xml:space="preserve">otherwise</t>
  </si>
  <si>
    <t xml:space="preserve">Frequency and Monetary cut-offs are the 80th/60th/40th/20th percentiles of all customers (recalculated automatically).</t>
  </si>
  <si>
    <t xml:space="preserve">RFM segment rules (evaluated in this order)</t>
  </si>
  <si>
    <t xml:space="preserve">Champions: Recency score ≥ 4 AND Frequency score ≥ 4</t>
  </si>
  <si>
    <t xml:space="preserve">Loyal: Recency score ≥ 3 AND Frequency score ≥ 3</t>
  </si>
  <si>
    <t xml:space="preserve">At Risk: Recency score ≤ 2 AND Frequency score ≥ 3 (used to transact a lot, now gone quiet)</t>
  </si>
  <si>
    <t xml:space="preserve">Hibernating: Recency score ≤ 2 (low frequency)</t>
  </si>
  <si>
    <t xml:space="preserve">Potential: everyone else</t>
  </si>
  <si>
    <t xml:space="preserve">CustomerID</t>
  </si>
  <si>
    <t xml:space="preserve">Total Txns</t>
  </si>
  <si>
    <t xml:space="preserve">Total Value (KES)</t>
  </si>
  <si>
    <t xml:space="preserve">Last Txn Date</t>
  </si>
  <si>
    <t xml:space="preserve">Days Since Last</t>
  </si>
  <si>
    <t xml:space="preserve">Status</t>
  </si>
  <si>
    <t xml:space="preserve">Products Used</t>
  </si>
  <si>
    <t xml:space="preserve">R Score</t>
  </si>
  <si>
    <t xml:space="preserve">F Score</t>
  </si>
  <si>
    <t xml:space="preserve">M Score</t>
  </si>
  <si>
    <t xml:space="preserve">RFM Segment</t>
  </si>
  <si>
    <t xml:space="preserve">Avg Monthly Revenue (KES)</t>
  </si>
  <si>
    <t xml:space="preserve">Monthly Rev at Risk (Slipping)</t>
  </si>
  <si>
    <t xml:space="preserve">Monthly Rev Lost (Churned)</t>
  </si>
  <si>
    <t xml:space="preserve">Cross-sell Target</t>
  </si>
  <si>
    <t xml:space="preserve">AgentID</t>
  </si>
  <si>
    <t xml:space="preserve">Tier</t>
  </si>
  <si>
    <t xml:space="preserve">Cash Value Handled (KES)</t>
  </si>
  <si>
    <t xml:space="preserve">Tier Avg Txns</t>
  </si>
  <si>
    <t xml:space="preserve">% of Tier Avg</t>
  </si>
  <si>
    <t xml:space="preserve">Performance Flag</t>
  </si>
  <si>
    <t xml:space="preserve">Revenue Rank</t>
  </si>
  <si>
    <t xml:space="preserve">A001</t>
  </si>
  <si>
    <t xml:space="preserve">Gold</t>
  </si>
  <si>
    <t xml:space="preserve">A002</t>
  </si>
  <si>
    <t xml:space="preserve">A003</t>
  </si>
  <si>
    <t xml:space="preserve">A004</t>
  </si>
  <si>
    <t xml:space="preserve">Silver</t>
  </si>
  <si>
    <t xml:space="preserve">A005</t>
  </si>
  <si>
    <t xml:space="preserve">A006</t>
  </si>
  <si>
    <t xml:space="preserve">A007</t>
  </si>
  <si>
    <t xml:space="preserve">A008</t>
  </si>
  <si>
    <t xml:space="preserve">Bronze</t>
  </si>
  <si>
    <t xml:space="preserve">A009</t>
  </si>
  <si>
    <t xml:space="preserve">A010</t>
  </si>
  <si>
    <t xml:space="preserve">A011</t>
  </si>
  <si>
    <t xml:space="preserve">A012</t>
  </si>
  <si>
    <t xml:space="preserve">A013</t>
  </si>
  <si>
    <t xml:space="preserve">A014</t>
  </si>
  <si>
    <t xml:space="preserve">A015</t>
  </si>
  <si>
    <t xml:space="preserve">A016</t>
  </si>
  <si>
    <t xml:space="preserve">A017</t>
  </si>
  <si>
    <t xml:space="preserve">A018</t>
  </si>
  <si>
    <t xml:space="preserve">A019</t>
  </si>
  <si>
    <t xml:space="preserve">A020</t>
  </si>
  <si>
    <t xml:space="preserve">A021</t>
  </si>
  <si>
    <t xml:space="preserve">A022</t>
  </si>
  <si>
    <t xml:space="preserve">A023</t>
  </si>
  <si>
    <t xml:space="preserve">A024</t>
  </si>
  <si>
    <t xml:space="preserve">A025</t>
  </si>
  <si>
    <t xml:space="preserve">A026</t>
  </si>
  <si>
    <t xml:space="preserve">A027</t>
  </si>
  <si>
    <t xml:space="preserve">A028</t>
  </si>
  <si>
    <t xml:space="preserve">A029</t>
  </si>
  <si>
    <t xml:space="preserve">A030</t>
  </si>
  <si>
    <t xml:space="preserve">A031</t>
  </si>
  <si>
    <t xml:space="preserve">A032</t>
  </si>
  <si>
    <t xml:space="preserve">A033</t>
  </si>
  <si>
    <t xml:space="preserve">A034</t>
  </si>
  <si>
    <t xml:space="preserve">A035</t>
  </si>
  <si>
    <t xml:space="preserve">A036</t>
  </si>
  <si>
    <t xml:space="preserve">A037</t>
  </si>
  <si>
    <t xml:space="preserve">A038</t>
  </si>
  <si>
    <t xml:space="preserve">A039</t>
  </si>
  <si>
    <t xml:space="preserve">A040</t>
  </si>
  <si>
    <t xml:space="preserve">A041</t>
  </si>
  <si>
    <t xml:space="preserve">A042</t>
  </si>
  <si>
    <t xml:space="preserve">A043</t>
  </si>
  <si>
    <t xml:space="preserve">A044</t>
  </si>
  <si>
    <t xml:space="preserve">A045</t>
  </si>
  <si>
    <t xml:space="preserve">A046</t>
  </si>
  <si>
    <t xml:space="preserve">A047</t>
  </si>
  <si>
    <t xml:space="preserve">A048</t>
  </si>
  <si>
    <t xml:space="preserve">A049</t>
  </si>
  <si>
    <t xml:space="preserve">A050</t>
  </si>
  <si>
    <t xml:space="preserve">A051</t>
  </si>
  <si>
    <t xml:space="preserve">A052</t>
  </si>
  <si>
    <t xml:space="preserve">A053</t>
  </si>
  <si>
    <t xml:space="preserve">A054</t>
  </si>
  <si>
    <t xml:space="preserve">A055</t>
  </si>
  <si>
    <t xml:space="preserve">A056</t>
  </si>
  <si>
    <t xml:space="preserve">A057</t>
  </si>
  <si>
    <t xml:space="preserve">A058</t>
  </si>
  <si>
    <t xml:space="preserve">A059</t>
  </si>
  <si>
    <t xml:space="preserve">A060</t>
  </si>
  <si>
    <t xml:space="preserve">Age Band</t>
  </si>
  <si>
    <t xml:space="preserve">Join Date</t>
  </si>
  <si>
    <t xml:space="preserve">Tenure (months)</t>
  </si>
  <si>
    <t xml:space="preserve">C0001</t>
  </si>
  <si>
    <t xml:space="preserve">25-34</t>
  </si>
  <si>
    <t xml:space="preserve">C0002</t>
  </si>
  <si>
    <t xml:space="preserve">C0003</t>
  </si>
  <si>
    <t xml:space="preserve">55+</t>
  </si>
  <si>
    <t xml:space="preserve">C0004</t>
  </si>
  <si>
    <t xml:space="preserve">35-44</t>
  </si>
  <si>
    <t xml:space="preserve">C0005</t>
  </si>
  <si>
    <t xml:space="preserve">C0006</t>
  </si>
  <si>
    <t xml:space="preserve">C0007</t>
  </si>
  <si>
    <t xml:space="preserve">18-24</t>
  </si>
  <si>
    <t xml:space="preserve">C0008</t>
  </si>
  <si>
    <t xml:space="preserve">C0009</t>
  </si>
  <si>
    <t xml:space="preserve">C0010</t>
  </si>
  <si>
    <t xml:space="preserve">C0011</t>
  </si>
  <si>
    <t xml:space="preserve">C0012</t>
  </si>
  <si>
    <t xml:space="preserve">C0013</t>
  </si>
  <si>
    <t xml:space="preserve">C0014</t>
  </si>
  <si>
    <t xml:space="preserve">C0015</t>
  </si>
  <si>
    <t xml:space="preserve">C0016</t>
  </si>
  <si>
    <t xml:space="preserve">C0017</t>
  </si>
  <si>
    <t xml:space="preserve">C0018</t>
  </si>
  <si>
    <t xml:space="preserve">C0019</t>
  </si>
  <si>
    <t xml:space="preserve">45-54</t>
  </si>
  <si>
    <t xml:space="preserve">C0020</t>
  </si>
  <si>
    <t xml:space="preserve">C0021</t>
  </si>
  <si>
    <t xml:space="preserve">C0022</t>
  </si>
  <si>
    <t xml:space="preserve">C0023</t>
  </si>
  <si>
    <t xml:space="preserve">C0024</t>
  </si>
  <si>
    <t xml:space="preserve">C0025</t>
  </si>
  <si>
    <t xml:space="preserve">C0026</t>
  </si>
  <si>
    <t xml:space="preserve">C0027</t>
  </si>
  <si>
    <t xml:space="preserve">C0028</t>
  </si>
  <si>
    <t xml:space="preserve">C0029</t>
  </si>
  <si>
    <t xml:space="preserve">C0030</t>
  </si>
  <si>
    <t xml:space="preserve">C0031</t>
  </si>
  <si>
    <t xml:space="preserve">C0032</t>
  </si>
  <si>
    <t xml:space="preserve">C0033</t>
  </si>
  <si>
    <t xml:space="preserve">C0034</t>
  </si>
  <si>
    <t xml:space="preserve">C0035</t>
  </si>
  <si>
    <t xml:space="preserve">C0036</t>
  </si>
  <si>
    <t xml:space="preserve">C0037</t>
  </si>
  <si>
    <t xml:space="preserve">C0038</t>
  </si>
  <si>
    <t xml:space="preserve">C0039</t>
  </si>
  <si>
    <t xml:space="preserve">C0040</t>
  </si>
  <si>
    <t xml:space="preserve">C0041</t>
  </si>
  <si>
    <t xml:space="preserve">C0042</t>
  </si>
  <si>
    <t xml:space="preserve">C0043</t>
  </si>
  <si>
    <t xml:space="preserve">C0044</t>
  </si>
  <si>
    <t xml:space="preserve">C0045</t>
  </si>
  <si>
    <t xml:space="preserve">C0046</t>
  </si>
  <si>
    <t xml:space="preserve">C0047</t>
  </si>
  <si>
    <t xml:space="preserve">C0048</t>
  </si>
  <si>
    <t xml:space="preserve">C0049</t>
  </si>
  <si>
    <t xml:space="preserve">C0050</t>
  </si>
  <si>
    <t xml:space="preserve">C0051</t>
  </si>
  <si>
    <t xml:space="preserve">C0052</t>
  </si>
  <si>
    <t xml:space="preserve">C0053</t>
  </si>
  <si>
    <t xml:space="preserve">C0054</t>
  </si>
  <si>
    <t xml:space="preserve">C0055</t>
  </si>
  <si>
    <t xml:space="preserve">C0056</t>
  </si>
  <si>
    <t xml:space="preserve">C0057</t>
  </si>
  <si>
    <t xml:space="preserve">C0058</t>
  </si>
  <si>
    <t xml:space="preserve">C0059</t>
  </si>
  <si>
    <t xml:space="preserve">C0060</t>
  </si>
  <si>
    <t xml:space="preserve">C0061</t>
  </si>
  <si>
    <t xml:space="preserve">C0062</t>
  </si>
  <si>
    <t xml:space="preserve">C0063</t>
  </si>
  <si>
    <t xml:space="preserve">C0064</t>
  </si>
  <si>
    <t xml:space="preserve">C0065</t>
  </si>
  <si>
    <t xml:space="preserve">C0066</t>
  </si>
  <si>
    <t xml:space="preserve">C0067</t>
  </si>
  <si>
    <t xml:space="preserve">C0068</t>
  </si>
  <si>
    <t xml:space="preserve">C0069</t>
  </si>
  <si>
    <t xml:space="preserve">C0070</t>
  </si>
  <si>
    <t xml:space="preserve">C0071</t>
  </si>
  <si>
    <t xml:space="preserve">C0072</t>
  </si>
  <si>
    <t xml:space="preserve">C0073</t>
  </si>
  <si>
    <t xml:space="preserve">C0074</t>
  </si>
  <si>
    <t xml:space="preserve">C0075</t>
  </si>
  <si>
    <t xml:space="preserve">C0076</t>
  </si>
  <si>
    <t xml:space="preserve">C0077</t>
  </si>
  <si>
    <t xml:space="preserve">C0078</t>
  </si>
  <si>
    <t xml:space="preserve">C0079</t>
  </si>
  <si>
    <t xml:space="preserve">C0080</t>
  </si>
  <si>
    <t xml:space="preserve">C0081</t>
  </si>
  <si>
    <t xml:space="preserve">C0082</t>
  </si>
  <si>
    <t xml:space="preserve">C0083</t>
  </si>
  <si>
    <t xml:space="preserve">C0084</t>
  </si>
  <si>
    <t xml:space="preserve">C0085</t>
  </si>
  <si>
    <t xml:space="preserve">C0086</t>
  </si>
  <si>
    <t xml:space="preserve">C0087</t>
  </si>
  <si>
    <t xml:space="preserve">C0088</t>
  </si>
  <si>
    <t xml:space="preserve">C0089</t>
  </si>
  <si>
    <t xml:space="preserve">C0090</t>
  </si>
  <si>
    <t xml:space="preserve">C0091</t>
  </si>
  <si>
    <t xml:space="preserve">C0092</t>
  </si>
  <si>
    <t xml:space="preserve">C0093</t>
  </si>
  <si>
    <t xml:space="preserve">C0094</t>
  </si>
  <si>
    <t xml:space="preserve">C0095</t>
  </si>
  <si>
    <t xml:space="preserve">C0096</t>
  </si>
  <si>
    <t xml:space="preserve">C0097</t>
  </si>
  <si>
    <t xml:space="preserve">C0098</t>
  </si>
  <si>
    <t xml:space="preserve">C0099</t>
  </si>
  <si>
    <t xml:space="preserve">C0100</t>
  </si>
  <si>
    <t xml:space="preserve">C0101</t>
  </si>
  <si>
    <t xml:space="preserve">C0102</t>
  </si>
  <si>
    <t xml:space="preserve">C0103</t>
  </si>
  <si>
    <t xml:space="preserve">C0104</t>
  </si>
  <si>
    <t xml:space="preserve">C0105</t>
  </si>
  <si>
    <t xml:space="preserve">C0106</t>
  </si>
  <si>
    <t xml:space="preserve">C0107</t>
  </si>
  <si>
    <t xml:space="preserve">C0108</t>
  </si>
  <si>
    <t xml:space="preserve">C0109</t>
  </si>
  <si>
    <t xml:space="preserve">C0110</t>
  </si>
  <si>
    <t xml:space="preserve">C0111</t>
  </si>
  <si>
    <t xml:space="preserve">C0112</t>
  </si>
  <si>
    <t xml:space="preserve">C0113</t>
  </si>
  <si>
    <t xml:space="preserve">C0114</t>
  </si>
  <si>
    <t xml:space="preserve">C0115</t>
  </si>
  <si>
    <t xml:space="preserve">C0116</t>
  </si>
  <si>
    <t xml:space="preserve">C0117</t>
  </si>
  <si>
    <t xml:space="preserve">C0118</t>
  </si>
  <si>
    <t xml:space="preserve">C0119</t>
  </si>
  <si>
    <t xml:space="preserve">C0120</t>
  </si>
  <si>
    <t xml:space="preserve">C0121</t>
  </si>
  <si>
    <t xml:space="preserve">C0122</t>
  </si>
  <si>
    <t xml:space="preserve">C0123</t>
  </si>
  <si>
    <t xml:space="preserve">C0124</t>
  </si>
  <si>
    <t xml:space="preserve">C0125</t>
  </si>
  <si>
    <t xml:space="preserve">C0126</t>
  </si>
  <si>
    <t xml:space="preserve">C0127</t>
  </si>
  <si>
    <t xml:space="preserve">C0128</t>
  </si>
  <si>
    <t xml:space="preserve">C0129</t>
  </si>
  <si>
    <t xml:space="preserve">C0130</t>
  </si>
  <si>
    <t xml:space="preserve">C0131</t>
  </si>
  <si>
    <t xml:space="preserve">C0132</t>
  </si>
  <si>
    <t xml:space="preserve">C0133</t>
  </si>
  <si>
    <t xml:space="preserve">C0134</t>
  </si>
  <si>
    <t xml:space="preserve">C0135</t>
  </si>
  <si>
    <t xml:space="preserve">C0136</t>
  </si>
  <si>
    <t xml:space="preserve">C0137</t>
  </si>
  <si>
    <t xml:space="preserve">C0138</t>
  </si>
  <si>
    <t xml:space="preserve">C0139</t>
  </si>
  <si>
    <t xml:space="preserve">C0140</t>
  </si>
  <si>
    <t xml:space="preserve">C0141</t>
  </si>
  <si>
    <t xml:space="preserve">C0142</t>
  </si>
  <si>
    <t xml:space="preserve">C0143</t>
  </si>
  <si>
    <t xml:space="preserve">C0144</t>
  </si>
  <si>
    <t xml:space="preserve">C0145</t>
  </si>
  <si>
    <t xml:space="preserve">C0146</t>
  </si>
  <si>
    <t xml:space="preserve">C0147</t>
  </si>
  <si>
    <t xml:space="preserve">C0148</t>
  </si>
  <si>
    <t xml:space="preserve">C0149</t>
  </si>
  <si>
    <t xml:space="preserve">C0150</t>
  </si>
  <si>
    <t xml:space="preserve">C0151</t>
  </si>
  <si>
    <t xml:space="preserve">C0152</t>
  </si>
  <si>
    <t xml:space="preserve">C0153</t>
  </si>
  <si>
    <t xml:space="preserve">C0154</t>
  </si>
  <si>
    <t xml:space="preserve">C0155</t>
  </si>
  <si>
    <t xml:space="preserve">C0156</t>
  </si>
  <si>
    <t xml:space="preserve">C0157</t>
  </si>
  <si>
    <t xml:space="preserve">C0158</t>
  </si>
  <si>
    <t xml:space="preserve">C0159</t>
  </si>
  <si>
    <t xml:space="preserve">C0160</t>
  </si>
  <si>
    <t xml:space="preserve">C0161</t>
  </si>
  <si>
    <t xml:space="preserve">C0162</t>
  </si>
  <si>
    <t xml:space="preserve">C0163</t>
  </si>
  <si>
    <t xml:space="preserve">C0164</t>
  </si>
  <si>
    <t xml:space="preserve">C0165</t>
  </si>
  <si>
    <t xml:space="preserve">C0166</t>
  </si>
  <si>
    <t xml:space="preserve">C0167</t>
  </si>
  <si>
    <t xml:space="preserve">C0168</t>
  </si>
  <si>
    <t xml:space="preserve">C0169</t>
  </si>
  <si>
    <t xml:space="preserve">C0170</t>
  </si>
  <si>
    <t xml:space="preserve">C0171</t>
  </si>
  <si>
    <t xml:space="preserve">C0172</t>
  </si>
  <si>
    <t xml:space="preserve">C0173</t>
  </si>
  <si>
    <t xml:space="preserve">C0174</t>
  </si>
  <si>
    <t xml:space="preserve">C0175</t>
  </si>
  <si>
    <t xml:space="preserve">C0176</t>
  </si>
  <si>
    <t xml:space="preserve">C0177</t>
  </si>
  <si>
    <t xml:space="preserve">C0178</t>
  </si>
  <si>
    <t xml:space="preserve">C0179</t>
  </si>
  <si>
    <t xml:space="preserve">C0180</t>
  </si>
  <si>
    <t xml:space="preserve">C0181</t>
  </si>
  <si>
    <t xml:space="preserve">C0182</t>
  </si>
  <si>
    <t xml:space="preserve">C0183</t>
  </si>
  <si>
    <t xml:space="preserve">C0184</t>
  </si>
  <si>
    <t xml:space="preserve">C0185</t>
  </si>
  <si>
    <t xml:space="preserve">C0186</t>
  </si>
  <si>
    <t xml:space="preserve">C0187</t>
  </si>
  <si>
    <t xml:space="preserve">C0188</t>
  </si>
  <si>
    <t xml:space="preserve">C0189</t>
  </si>
  <si>
    <t xml:space="preserve">C0190</t>
  </si>
  <si>
    <t xml:space="preserve">C0191</t>
  </si>
  <si>
    <t xml:space="preserve">C0192</t>
  </si>
  <si>
    <t xml:space="preserve">C0193</t>
  </si>
  <si>
    <t xml:space="preserve">C0194</t>
  </si>
  <si>
    <t xml:space="preserve">C0195</t>
  </si>
  <si>
    <t xml:space="preserve">C0196</t>
  </si>
  <si>
    <t xml:space="preserve">C0197</t>
  </si>
  <si>
    <t xml:space="preserve">C0198</t>
  </si>
  <si>
    <t xml:space="preserve">C0199</t>
  </si>
  <si>
    <t xml:space="preserve">C0200</t>
  </si>
  <si>
    <t xml:space="preserve">C0201</t>
  </si>
  <si>
    <t xml:space="preserve">C0202</t>
  </si>
  <si>
    <t xml:space="preserve">C0203</t>
  </si>
  <si>
    <t xml:space="preserve">C0204</t>
  </si>
  <si>
    <t xml:space="preserve">C0205</t>
  </si>
  <si>
    <t xml:space="preserve">C0206</t>
  </si>
  <si>
    <t xml:space="preserve">C0207</t>
  </si>
  <si>
    <t xml:space="preserve">C0208</t>
  </si>
  <si>
    <t xml:space="preserve">C0209</t>
  </si>
  <si>
    <t xml:space="preserve">C0210</t>
  </si>
  <si>
    <t xml:space="preserve">C0211</t>
  </si>
  <si>
    <t xml:space="preserve">C0212</t>
  </si>
  <si>
    <t xml:space="preserve">C0213</t>
  </si>
  <si>
    <t xml:space="preserve">C0214</t>
  </si>
  <si>
    <t xml:space="preserve">C0215</t>
  </si>
  <si>
    <t xml:space="preserve">C0216</t>
  </si>
  <si>
    <t xml:space="preserve">C0217</t>
  </si>
  <si>
    <t xml:space="preserve">C0218</t>
  </si>
  <si>
    <t xml:space="preserve">C0219</t>
  </si>
  <si>
    <t xml:space="preserve">C0220</t>
  </si>
  <si>
    <t xml:space="preserve">C0221</t>
  </si>
  <si>
    <t xml:space="preserve">C0222</t>
  </si>
  <si>
    <t xml:space="preserve">C0223</t>
  </si>
  <si>
    <t xml:space="preserve">C0224</t>
  </si>
  <si>
    <t xml:space="preserve">C0225</t>
  </si>
  <si>
    <t xml:space="preserve">C0226</t>
  </si>
  <si>
    <t xml:space="preserve">C0227</t>
  </si>
  <si>
    <t xml:space="preserve">C0228</t>
  </si>
  <si>
    <t xml:space="preserve">C0229</t>
  </si>
  <si>
    <t xml:space="preserve">C0230</t>
  </si>
  <si>
    <t xml:space="preserve">C0231</t>
  </si>
  <si>
    <t xml:space="preserve">C0232</t>
  </si>
  <si>
    <t xml:space="preserve">C0233</t>
  </si>
  <si>
    <t xml:space="preserve">C0234</t>
  </si>
  <si>
    <t xml:space="preserve">C0235</t>
  </si>
  <si>
    <t xml:space="preserve">C0236</t>
  </si>
  <si>
    <t xml:space="preserve">C0237</t>
  </si>
  <si>
    <t xml:space="preserve">C0238</t>
  </si>
  <si>
    <t xml:space="preserve">C0239</t>
  </si>
  <si>
    <t xml:space="preserve">C0240</t>
  </si>
  <si>
    <t xml:space="preserve">C0241</t>
  </si>
  <si>
    <t xml:space="preserve">C0242</t>
  </si>
  <si>
    <t xml:space="preserve">C0243</t>
  </si>
  <si>
    <t xml:space="preserve">C0244</t>
  </si>
  <si>
    <t xml:space="preserve">C0245</t>
  </si>
  <si>
    <t xml:space="preserve">C0246</t>
  </si>
  <si>
    <t xml:space="preserve">C0247</t>
  </si>
  <si>
    <t xml:space="preserve">C0248</t>
  </si>
  <si>
    <t xml:space="preserve">C0249</t>
  </si>
  <si>
    <t xml:space="preserve">C0250</t>
  </si>
  <si>
    <t xml:space="preserve">C0251</t>
  </si>
  <si>
    <t xml:space="preserve">C0252</t>
  </si>
  <si>
    <t xml:space="preserve">C0253</t>
  </si>
  <si>
    <t xml:space="preserve">C0254</t>
  </si>
  <si>
    <t xml:space="preserve">C0255</t>
  </si>
  <si>
    <t xml:space="preserve">C0256</t>
  </si>
  <si>
    <t xml:space="preserve">C0257</t>
  </si>
  <si>
    <t xml:space="preserve">C0258</t>
  </si>
  <si>
    <t xml:space="preserve">C0259</t>
  </si>
  <si>
    <t xml:space="preserve">C0260</t>
  </si>
  <si>
    <t xml:space="preserve">C0261</t>
  </si>
  <si>
    <t xml:space="preserve">C0262</t>
  </si>
  <si>
    <t xml:space="preserve">C0263</t>
  </si>
  <si>
    <t xml:space="preserve">C0264</t>
  </si>
  <si>
    <t xml:space="preserve">C0265</t>
  </si>
  <si>
    <t xml:space="preserve">C0266</t>
  </si>
  <si>
    <t xml:space="preserve">C0267</t>
  </si>
  <si>
    <t xml:space="preserve">C0268</t>
  </si>
  <si>
    <t xml:space="preserve">C0269</t>
  </si>
  <si>
    <t xml:space="preserve">C0270</t>
  </si>
  <si>
    <t xml:space="preserve">C0271</t>
  </si>
  <si>
    <t xml:space="preserve">C0272</t>
  </si>
  <si>
    <t xml:space="preserve">C0273</t>
  </si>
  <si>
    <t xml:space="preserve">C0274</t>
  </si>
  <si>
    <t xml:space="preserve">C0275</t>
  </si>
  <si>
    <t xml:space="preserve">C0276</t>
  </si>
  <si>
    <t xml:space="preserve">C0277</t>
  </si>
  <si>
    <t xml:space="preserve">C0278</t>
  </si>
  <si>
    <t xml:space="preserve">C0279</t>
  </si>
  <si>
    <t xml:space="preserve">C0280</t>
  </si>
  <si>
    <t xml:space="preserve">C0281</t>
  </si>
  <si>
    <t xml:space="preserve">C0282</t>
  </si>
  <si>
    <t xml:space="preserve">C0283</t>
  </si>
  <si>
    <t xml:space="preserve">C0284</t>
  </si>
  <si>
    <t xml:space="preserve">C0285</t>
  </si>
  <si>
    <t xml:space="preserve">C0286</t>
  </si>
  <si>
    <t xml:space="preserve">C0287</t>
  </si>
  <si>
    <t xml:space="preserve">C0288</t>
  </si>
  <si>
    <t xml:space="preserve">C0289</t>
  </si>
  <si>
    <t xml:space="preserve">C0290</t>
  </si>
  <si>
    <t xml:space="preserve">C0291</t>
  </si>
  <si>
    <t xml:space="preserve">C0292</t>
  </si>
  <si>
    <t xml:space="preserve">C0293</t>
  </si>
  <si>
    <t xml:space="preserve">C0294</t>
  </si>
  <si>
    <t xml:space="preserve">C0295</t>
  </si>
  <si>
    <t xml:space="preserve">C0296</t>
  </si>
  <si>
    <t xml:space="preserve">C0297</t>
  </si>
  <si>
    <t xml:space="preserve">C0298</t>
  </si>
  <si>
    <t xml:space="preserve">C0299</t>
  </si>
  <si>
    <t xml:space="preserve">C0300</t>
  </si>
  <si>
    <t xml:space="preserve">C0301</t>
  </si>
  <si>
    <t xml:space="preserve">C0302</t>
  </si>
  <si>
    <t xml:space="preserve">C0303</t>
  </si>
  <si>
    <t xml:space="preserve">C0304</t>
  </si>
  <si>
    <t xml:space="preserve">C0305</t>
  </si>
  <si>
    <t xml:space="preserve">C0306</t>
  </si>
  <si>
    <t xml:space="preserve">C0307</t>
  </si>
  <si>
    <t xml:space="preserve">C0308</t>
  </si>
  <si>
    <t xml:space="preserve">C0309</t>
  </si>
  <si>
    <t xml:space="preserve">C0310</t>
  </si>
  <si>
    <t xml:space="preserve">C0311</t>
  </si>
  <si>
    <t xml:space="preserve">C0312</t>
  </si>
  <si>
    <t xml:space="preserve">C0313</t>
  </si>
  <si>
    <t xml:space="preserve">C0314</t>
  </si>
  <si>
    <t xml:space="preserve">C0315</t>
  </si>
  <si>
    <t xml:space="preserve">C0316</t>
  </si>
  <si>
    <t xml:space="preserve">C0317</t>
  </si>
  <si>
    <t xml:space="preserve">C0318</t>
  </si>
  <si>
    <t xml:space="preserve">C0319</t>
  </si>
  <si>
    <t xml:space="preserve">C0320</t>
  </si>
  <si>
    <t xml:space="preserve">C0321</t>
  </si>
  <si>
    <t xml:space="preserve">C0322</t>
  </si>
  <si>
    <t xml:space="preserve">C0323</t>
  </si>
  <si>
    <t xml:space="preserve">C0324</t>
  </si>
  <si>
    <t xml:space="preserve">C0325</t>
  </si>
  <si>
    <t xml:space="preserve">C0326</t>
  </si>
  <si>
    <t xml:space="preserve">C0327</t>
  </si>
  <si>
    <t xml:space="preserve">C0328</t>
  </si>
  <si>
    <t xml:space="preserve">C0329</t>
  </si>
  <si>
    <t xml:space="preserve">C0330</t>
  </si>
  <si>
    <t xml:space="preserve">C0331</t>
  </si>
  <si>
    <t xml:space="preserve">C0332</t>
  </si>
  <si>
    <t xml:space="preserve">C0333</t>
  </si>
  <si>
    <t xml:space="preserve">C0334</t>
  </si>
  <si>
    <t xml:space="preserve">C0335</t>
  </si>
  <si>
    <t xml:space="preserve">C0336</t>
  </si>
  <si>
    <t xml:space="preserve">C0337</t>
  </si>
  <si>
    <t xml:space="preserve">C0338</t>
  </si>
  <si>
    <t xml:space="preserve">C0339</t>
  </si>
  <si>
    <t xml:space="preserve">C0340</t>
  </si>
  <si>
    <t xml:space="preserve">C0341</t>
  </si>
  <si>
    <t xml:space="preserve">C0342</t>
  </si>
  <si>
    <t xml:space="preserve">C0343</t>
  </si>
  <si>
    <t xml:space="preserve">C0344</t>
  </si>
  <si>
    <t xml:space="preserve">C0345</t>
  </si>
  <si>
    <t xml:space="preserve">C0346</t>
  </si>
  <si>
    <t xml:space="preserve">C0347</t>
  </si>
  <si>
    <t xml:space="preserve">C0348</t>
  </si>
  <si>
    <t xml:space="preserve">C0349</t>
  </si>
  <si>
    <t xml:space="preserve">C0350</t>
  </si>
  <si>
    <t xml:space="preserve">C0351</t>
  </si>
  <si>
    <t xml:space="preserve">C0352</t>
  </si>
  <si>
    <t xml:space="preserve">C0353</t>
  </si>
  <si>
    <t xml:space="preserve">C0354</t>
  </si>
  <si>
    <t xml:space="preserve">C0355</t>
  </si>
  <si>
    <t xml:space="preserve">C0356</t>
  </si>
  <si>
    <t xml:space="preserve">C0357</t>
  </si>
  <si>
    <t xml:space="preserve">C0358</t>
  </si>
  <si>
    <t xml:space="preserve">C0359</t>
  </si>
  <si>
    <t xml:space="preserve">C0360</t>
  </si>
  <si>
    <t xml:space="preserve">C0361</t>
  </si>
  <si>
    <t xml:space="preserve">C0362</t>
  </si>
  <si>
    <t xml:space="preserve">C0363</t>
  </si>
  <si>
    <t xml:space="preserve">C0364</t>
  </si>
  <si>
    <t xml:space="preserve">C0365</t>
  </si>
  <si>
    <t xml:space="preserve">C0366</t>
  </si>
  <si>
    <t xml:space="preserve">C0367</t>
  </si>
  <si>
    <t xml:space="preserve">C0368</t>
  </si>
  <si>
    <t xml:space="preserve">C0369</t>
  </si>
  <si>
    <t xml:space="preserve">C0370</t>
  </si>
  <si>
    <t xml:space="preserve">C0371</t>
  </si>
  <si>
    <t xml:space="preserve">C0372</t>
  </si>
  <si>
    <t xml:space="preserve">C0373</t>
  </si>
  <si>
    <t xml:space="preserve">C0374</t>
  </si>
  <si>
    <t xml:space="preserve">C0375</t>
  </si>
  <si>
    <t xml:space="preserve">C0376</t>
  </si>
  <si>
    <t xml:space="preserve">C0377</t>
  </si>
  <si>
    <t xml:space="preserve">C0378</t>
  </si>
  <si>
    <t xml:space="preserve">C0379</t>
  </si>
  <si>
    <t xml:space="preserve">C0380</t>
  </si>
  <si>
    <t xml:space="preserve">C0381</t>
  </si>
  <si>
    <t xml:space="preserve">C0382</t>
  </si>
  <si>
    <t xml:space="preserve">C0383</t>
  </si>
  <si>
    <t xml:space="preserve">C0384</t>
  </si>
  <si>
    <t xml:space="preserve">C0385</t>
  </si>
  <si>
    <t xml:space="preserve">C0386</t>
  </si>
  <si>
    <t xml:space="preserve">C0387</t>
  </si>
  <si>
    <t xml:space="preserve">C0388</t>
  </si>
  <si>
    <t xml:space="preserve">C0389</t>
  </si>
  <si>
    <t xml:space="preserve">C0390</t>
  </si>
  <si>
    <t xml:space="preserve">C0391</t>
  </si>
  <si>
    <t xml:space="preserve">C0392</t>
  </si>
  <si>
    <t xml:space="preserve">C0393</t>
  </si>
  <si>
    <t xml:space="preserve">C0394</t>
  </si>
  <si>
    <t xml:space="preserve">C0395</t>
  </si>
  <si>
    <t xml:space="preserve">C0396</t>
  </si>
  <si>
    <t xml:space="preserve">C0397</t>
  </si>
  <si>
    <t xml:space="preserve">C0398</t>
  </si>
  <si>
    <t xml:space="preserve">C0399</t>
  </si>
  <si>
    <t xml:space="preserve">C0400</t>
  </si>
  <si>
    <t xml:space="preserve">C0401</t>
  </si>
  <si>
    <t xml:space="preserve">C0402</t>
  </si>
  <si>
    <t xml:space="preserve">C0403</t>
  </si>
  <si>
    <t xml:space="preserve">C0404</t>
  </si>
  <si>
    <t xml:space="preserve">C0405</t>
  </si>
  <si>
    <t xml:space="preserve">C0406</t>
  </si>
  <si>
    <t xml:space="preserve">C0407</t>
  </si>
  <si>
    <t xml:space="preserve">C0408</t>
  </si>
  <si>
    <t xml:space="preserve">C0409</t>
  </si>
  <si>
    <t xml:space="preserve">C0410</t>
  </si>
  <si>
    <t xml:space="preserve">C0411</t>
  </si>
  <si>
    <t xml:space="preserve">C0412</t>
  </si>
  <si>
    <t xml:space="preserve">C0413</t>
  </si>
  <si>
    <t xml:space="preserve">C0414</t>
  </si>
  <si>
    <t xml:space="preserve">C0415</t>
  </si>
  <si>
    <t xml:space="preserve">C0416</t>
  </si>
  <si>
    <t xml:space="preserve">C0417</t>
  </si>
  <si>
    <t xml:space="preserve">C0418</t>
  </si>
  <si>
    <t xml:space="preserve">C0419</t>
  </si>
  <si>
    <t xml:space="preserve">C0420</t>
  </si>
  <si>
    <t xml:space="preserve">C0421</t>
  </si>
  <si>
    <t xml:space="preserve">C0422</t>
  </si>
  <si>
    <t xml:space="preserve">C0423</t>
  </si>
  <si>
    <t xml:space="preserve">C0424</t>
  </si>
  <si>
    <t xml:space="preserve">C0425</t>
  </si>
  <si>
    <t xml:space="preserve">C0426</t>
  </si>
  <si>
    <t xml:space="preserve">C0427</t>
  </si>
  <si>
    <t xml:space="preserve">C0428</t>
  </si>
  <si>
    <t xml:space="preserve">C0429</t>
  </si>
  <si>
    <t xml:space="preserve">C0430</t>
  </si>
  <si>
    <t xml:space="preserve">C0431</t>
  </si>
  <si>
    <t xml:space="preserve">C0432</t>
  </si>
  <si>
    <t xml:space="preserve">C0433</t>
  </si>
  <si>
    <t xml:space="preserve">C0434</t>
  </si>
  <si>
    <t xml:space="preserve">C0435</t>
  </si>
  <si>
    <t xml:space="preserve">C0436</t>
  </si>
  <si>
    <t xml:space="preserve">C0437</t>
  </si>
  <si>
    <t xml:space="preserve">C0438</t>
  </si>
  <si>
    <t xml:space="preserve">C0439</t>
  </si>
  <si>
    <t xml:space="preserve">C0440</t>
  </si>
  <si>
    <t xml:space="preserve">C0441</t>
  </si>
  <si>
    <t xml:space="preserve">C0442</t>
  </si>
  <si>
    <t xml:space="preserve">C0443</t>
  </si>
  <si>
    <t xml:space="preserve">C0444</t>
  </si>
  <si>
    <t xml:space="preserve">C0445</t>
  </si>
  <si>
    <t xml:space="preserve">C0446</t>
  </si>
  <si>
    <t xml:space="preserve">C0447</t>
  </si>
  <si>
    <t xml:space="preserve">C0448</t>
  </si>
  <si>
    <t xml:space="preserve">C0449</t>
  </si>
  <si>
    <t xml:space="preserve">C0450</t>
  </si>
  <si>
    <t xml:space="preserve">C0451</t>
  </si>
  <si>
    <t xml:space="preserve">C0452</t>
  </si>
  <si>
    <t xml:space="preserve">C0453</t>
  </si>
  <si>
    <t xml:space="preserve">C0454</t>
  </si>
  <si>
    <t xml:space="preserve">C0455</t>
  </si>
  <si>
    <t xml:space="preserve">C0456</t>
  </si>
  <si>
    <t xml:space="preserve">C0457</t>
  </si>
  <si>
    <t xml:space="preserve">C0458</t>
  </si>
  <si>
    <t xml:space="preserve">C0459</t>
  </si>
  <si>
    <t xml:space="preserve">C0460</t>
  </si>
  <si>
    <t xml:space="preserve">C0461</t>
  </si>
  <si>
    <t xml:space="preserve">C0462</t>
  </si>
  <si>
    <t xml:space="preserve">C0463</t>
  </si>
  <si>
    <t xml:space="preserve">C0464</t>
  </si>
  <si>
    <t xml:space="preserve">C0465</t>
  </si>
  <si>
    <t xml:space="preserve">C0466</t>
  </si>
  <si>
    <t xml:space="preserve">C0467</t>
  </si>
  <si>
    <t xml:space="preserve">C0468</t>
  </si>
  <si>
    <t xml:space="preserve">C0469</t>
  </si>
  <si>
    <t xml:space="preserve">C0470</t>
  </si>
  <si>
    <t xml:space="preserve">C0471</t>
  </si>
  <si>
    <t xml:space="preserve">C0472</t>
  </si>
  <si>
    <t xml:space="preserve">C0473</t>
  </si>
  <si>
    <t xml:space="preserve">C0474</t>
  </si>
  <si>
    <t xml:space="preserve">C0475</t>
  </si>
  <si>
    <t xml:space="preserve">C0476</t>
  </si>
  <si>
    <t xml:space="preserve">C0477</t>
  </si>
  <si>
    <t xml:space="preserve">C0478</t>
  </si>
  <si>
    <t xml:space="preserve">C0479</t>
  </si>
  <si>
    <t xml:space="preserve">C0480</t>
  </si>
  <si>
    <t xml:space="preserve">C0481</t>
  </si>
  <si>
    <t xml:space="preserve">C0482</t>
  </si>
  <si>
    <t xml:space="preserve">C0483</t>
  </si>
  <si>
    <t xml:space="preserve">C0484</t>
  </si>
  <si>
    <t xml:space="preserve">C0485</t>
  </si>
  <si>
    <t xml:space="preserve">C0486</t>
  </si>
  <si>
    <t xml:space="preserve">C0487</t>
  </si>
  <si>
    <t xml:space="preserve">C0488</t>
  </si>
  <si>
    <t xml:space="preserve">C0489</t>
  </si>
  <si>
    <t xml:space="preserve">C0490</t>
  </si>
  <si>
    <t xml:space="preserve">C0491</t>
  </si>
  <si>
    <t xml:space="preserve">C0492</t>
  </si>
  <si>
    <t xml:space="preserve">C0493</t>
  </si>
  <si>
    <t xml:space="preserve">C0494</t>
  </si>
  <si>
    <t xml:space="preserve">C0495</t>
  </si>
  <si>
    <t xml:space="preserve">C0496</t>
  </si>
  <si>
    <t xml:space="preserve">C0497</t>
  </si>
  <si>
    <t xml:space="preserve">C0498</t>
  </si>
  <si>
    <t xml:space="preserve">C0499</t>
  </si>
  <si>
    <t xml:space="preserve">C0500</t>
  </si>
  <si>
    <t xml:space="preserve">C0501</t>
  </si>
  <si>
    <t xml:space="preserve">C0502</t>
  </si>
  <si>
    <t xml:space="preserve">C0503</t>
  </si>
  <si>
    <t xml:space="preserve">C0504</t>
  </si>
  <si>
    <t xml:space="preserve">C0505</t>
  </si>
  <si>
    <t xml:space="preserve">C0506</t>
  </si>
  <si>
    <t xml:space="preserve">C0507</t>
  </si>
  <si>
    <t xml:space="preserve">C0508</t>
  </si>
  <si>
    <t xml:space="preserve">C0509</t>
  </si>
  <si>
    <t xml:space="preserve">C0510</t>
  </si>
  <si>
    <t xml:space="preserve">C0511</t>
  </si>
  <si>
    <t xml:space="preserve">C0512</t>
  </si>
  <si>
    <t xml:space="preserve">C0513</t>
  </si>
  <si>
    <t xml:space="preserve">C0514</t>
  </si>
  <si>
    <t xml:space="preserve">C0515</t>
  </si>
  <si>
    <t xml:space="preserve">C0516</t>
  </si>
  <si>
    <t xml:space="preserve">C0517</t>
  </si>
  <si>
    <t xml:space="preserve">C0518</t>
  </si>
  <si>
    <t xml:space="preserve">C0519</t>
  </si>
  <si>
    <t xml:space="preserve">C0520</t>
  </si>
  <si>
    <t xml:space="preserve">C0521</t>
  </si>
  <si>
    <t xml:space="preserve">C0522</t>
  </si>
  <si>
    <t xml:space="preserve">C0523</t>
  </si>
  <si>
    <t xml:space="preserve">C0524</t>
  </si>
  <si>
    <t xml:space="preserve">C0525</t>
  </si>
  <si>
    <t xml:space="preserve">C0526</t>
  </si>
  <si>
    <t xml:space="preserve">C0527</t>
  </si>
  <si>
    <t xml:space="preserve">C0528</t>
  </si>
  <si>
    <t xml:space="preserve">C0529</t>
  </si>
  <si>
    <t xml:space="preserve">C0530</t>
  </si>
  <si>
    <t xml:space="preserve">C0531</t>
  </si>
  <si>
    <t xml:space="preserve">C0532</t>
  </si>
  <si>
    <t xml:space="preserve">C0533</t>
  </si>
  <si>
    <t xml:space="preserve">C0534</t>
  </si>
  <si>
    <t xml:space="preserve">C0535</t>
  </si>
  <si>
    <t xml:space="preserve">C0536</t>
  </si>
  <si>
    <t xml:space="preserve">C0537</t>
  </si>
  <si>
    <t xml:space="preserve">C0538</t>
  </si>
  <si>
    <t xml:space="preserve">C0539</t>
  </si>
  <si>
    <t xml:space="preserve">C0540</t>
  </si>
  <si>
    <t xml:space="preserve">C0541</t>
  </si>
  <si>
    <t xml:space="preserve">C0542</t>
  </si>
  <si>
    <t xml:space="preserve">C0543</t>
  </si>
  <si>
    <t xml:space="preserve">C0544</t>
  </si>
  <si>
    <t xml:space="preserve">C0545</t>
  </si>
  <si>
    <t xml:space="preserve">C0546</t>
  </si>
  <si>
    <t xml:space="preserve">C0547</t>
  </si>
  <si>
    <t xml:space="preserve">C0548</t>
  </si>
  <si>
    <t xml:space="preserve">C0549</t>
  </si>
  <si>
    <t xml:space="preserve">C0550</t>
  </si>
  <si>
    <t xml:space="preserve">C0551</t>
  </si>
  <si>
    <t xml:space="preserve">C0552</t>
  </si>
  <si>
    <t xml:space="preserve">C0553</t>
  </si>
  <si>
    <t xml:space="preserve">C0554</t>
  </si>
  <si>
    <t xml:space="preserve">C0555</t>
  </si>
  <si>
    <t xml:space="preserve">C0556</t>
  </si>
  <si>
    <t xml:space="preserve">C0557</t>
  </si>
  <si>
    <t xml:space="preserve">C0558</t>
  </si>
  <si>
    <t xml:space="preserve">C0559</t>
  </si>
  <si>
    <t xml:space="preserve">C0560</t>
  </si>
  <si>
    <t xml:space="preserve">C0561</t>
  </si>
  <si>
    <t xml:space="preserve">C0562</t>
  </si>
  <si>
    <t xml:space="preserve">C0563</t>
  </si>
  <si>
    <t xml:space="preserve">C0564</t>
  </si>
  <si>
    <t xml:space="preserve">C0565</t>
  </si>
  <si>
    <t xml:space="preserve">C0566</t>
  </si>
  <si>
    <t xml:space="preserve">C0567</t>
  </si>
  <si>
    <t xml:space="preserve">C0568</t>
  </si>
  <si>
    <t xml:space="preserve">C0569</t>
  </si>
  <si>
    <t xml:space="preserve">C0570</t>
  </si>
  <si>
    <t xml:space="preserve">C0571</t>
  </si>
  <si>
    <t xml:space="preserve">C0572</t>
  </si>
  <si>
    <t xml:space="preserve">C0573</t>
  </si>
  <si>
    <t xml:space="preserve">C0574</t>
  </si>
  <si>
    <t xml:space="preserve">C0575</t>
  </si>
  <si>
    <t xml:space="preserve">C0576</t>
  </si>
  <si>
    <t xml:space="preserve">C0577</t>
  </si>
  <si>
    <t xml:space="preserve">C0578</t>
  </si>
  <si>
    <t xml:space="preserve">C0579</t>
  </si>
  <si>
    <t xml:space="preserve">C0580</t>
  </si>
  <si>
    <t xml:space="preserve">C0581</t>
  </si>
  <si>
    <t xml:space="preserve">C0582</t>
  </si>
  <si>
    <t xml:space="preserve">C0583</t>
  </si>
  <si>
    <t xml:space="preserve">C0584</t>
  </si>
  <si>
    <t xml:space="preserve">C0585</t>
  </si>
  <si>
    <t xml:space="preserve">C0586</t>
  </si>
  <si>
    <t xml:space="preserve">C0587</t>
  </si>
  <si>
    <t xml:space="preserve">C0588</t>
  </si>
  <si>
    <t xml:space="preserve">C0589</t>
  </si>
  <si>
    <t xml:space="preserve">C0590</t>
  </si>
  <si>
    <t xml:space="preserve">C0591</t>
  </si>
  <si>
    <t xml:space="preserve">C0592</t>
  </si>
  <si>
    <t xml:space="preserve">C0593</t>
  </si>
  <si>
    <t xml:space="preserve">C0594</t>
  </si>
  <si>
    <t xml:space="preserve">C0595</t>
  </si>
  <si>
    <t xml:space="preserve">C0596</t>
  </si>
  <si>
    <t xml:space="preserve">C0597</t>
  </si>
  <si>
    <t xml:space="preserve">C0598</t>
  </si>
  <si>
    <t xml:space="preserve">C0599</t>
  </si>
  <si>
    <t xml:space="preserve">C0600</t>
  </si>
  <si>
    <t xml:space="preserve">TxnID</t>
  </si>
  <si>
    <t xml:space="preserve">Date</t>
  </si>
  <si>
    <t xml:space="preserve">Amount (KES)</t>
  </si>
  <si>
    <t xml:space="preserve">T00001</t>
  </si>
  <si>
    <t xml:space="preserve">T00002</t>
  </si>
  <si>
    <t xml:space="preserve">Digital</t>
  </si>
  <si>
    <t xml:space="preserve">T00003</t>
  </si>
  <si>
    <t xml:space="preserve">T00004</t>
  </si>
  <si>
    <t xml:space="preserve">T00005</t>
  </si>
  <si>
    <t xml:space="preserve">T00006</t>
  </si>
  <si>
    <t xml:space="preserve">T00007</t>
  </si>
  <si>
    <t xml:space="preserve">T00008</t>
  </si>
  <si>
    <t xml:space="preserve">T00009</t>
  </si>
  <si>
    <t xml:space="preserve">T00010</t>
  </si>
  <si>
    <t xml:space="preserve">T00011</t>
  </si>
  <si>
    <t xml:space="preserve">T00012</t>
  </si>
  <si>
    <t xml:space="preserve">T00013</t>
  </si>
  <si>
    <t xml:space="preserve">T00014</t>
  </si>
  <si>
    <t xml:space="preserve">T00015</t>
  </si>
  <si>
    <t xml:space="preserve">T00016</t>
  </si>
  <si>
    <t xml:space="preserve">T00017</t>
  </si>
  <si>
    <t xml:space="preserve">T00018</t>
  </si>
  <si>
    <t xml:space="preserve">T00019</t>
  </si>
  <si>
    <t xml:space="preserve">T00020</t>
  </si>
  <si>
    <t xml:space="preserve">T00021</t>
  </si>
  <si>
    <t xml:space="preserve">T00022</t>
  </si>
  <si>
    <t xml:space="preserve">T00023</t>
  </si>
  <si>
    <t xml:space="preserve">T00024</t>
  </si>
  <si>
    <t xml:space="preserve">T00025</t>
  </si>
  <si>
    <t xml:space="preserve">T00026</t>
  </si>
  <si>
    <t xml:space="preserve">T00027</t>
  </si>
  <si>
    <t xml:space="preserve">T00028</t>
  </si>
  <si>
    <t xml:space="preserve">T00029</t>
  </si>
  <si>
    <t xml:space="preserve">T00030</t>
  </si>
  <si>
    <t xml:space="preserve">T00031</t>
  </si>
  <si>
    <t xml:space="preserve">T00032</t>
  </si>
  <si>
    <t xml:space="preserve">T00033</t>
  </si>
  <si>
    <t xml:space="preserve">T00034</t>
  </si>
  <si>
    <t xml:space="preserve">T00035</t>
  </si>
  <si>
    <t xml:space="preserve">T00036</t>
  </si>
  <si>
    <t xml:space="preserve">T00037</t>
  </si>
  <si>
    <t xml:space="preserve">T00038</t>
  </si>
  <si>
    <t xml:space="preserve">T00039</t>
  </si>
  <si>
    <t xml:space="preserve">T00040</t>
  </si>
  <si>
    <t xml:space="preserve">T00041</t>
  </si>
  <si>
    <t xml:space="preserve">T00042</t>
  </si>
  <si>
    <t xml:space="preserve">T00043</t>
  </si>
  <si>
    <t xml:space="preserve">T00044</t>
  </si>
  <si>
    <t xml:space="preserve">T00045</t>
  </si>
  <si>
    <t xml:space="preserve">T00046</t>
  </si>
  <si>
    <t xml:space="preserve">T00047</t>
  </si>
  <si>
    <t xml:space="preserve">T00048</t>
  </si>
  <si>
    <t xml:space="preserve">T00049</t>
  </si>
  <si>
    <t xml:space="preserve">T00050</t>
  </si>
  <si>
    <t xml:space="preserve">T00051</t>
  </si>
  <si>
    <t xml:space="preserve">T00052</t>
  </si>
  <si>
    <t xml:space="preserve">T00053</t>
  </si>
  <si>
    <t xml:space="preserve">T00054</t>
  </si>
  <si>
    <t xml:space="preserve">T00055</t>
  </si>
  <si>
    <t xml:space="preserve">T00056</t>
  </si>
  <si>
    <t xml:space="preserve">T00057</t>
  </si>
  <si>
    <t xml:space="preserve">T00058</t>
  </si>
  <si>
    <t xml:space="preserve">T00059</t>
  </si>
  <si>
    <t xml:space="preserve">T00060</t>
  </si>
  <si>
    <t xml:space="preserve">T00061</t>
  </si>
  <si>
    <t xml:space="preserve">T00062</t>
  </si>
  <si>
    <t xml:space="preserve">T00063</t>
  </si>
  <si>
    <t xml:space="preserve">T00064</t>
  </si>
  <si>
    <t xml:space="preserve">T00065</t>
  </si>
  <si>
    <t xml:space="preserve">T00066</t>
  </si>
  <si>
    <t xml:space="preserve">T00067</t>
  </si>
  <si>
    <t xml:space="preserve">T00068</t>
  </si>
  <si>
    <t xml:space="preserve">T00069</t>
  </si>
  <si>
    <t xml:space="preserve">T00070</t>
  </si>
  <si>
    <t xml:space="preserve">T00071</t>
  </si>
  <si>
    <t xml:space="preserve">T00072</t>
  </si>
  <si>
    <t xml:space="preserve">T00073</t>
  </si>
  <si>
    <t xml:space="preserve">T00074</t>
  </si>
  <si>
    <t xml:space="preserve">T00075</t>
  </si>
  <si>
    <t xml:space="preserve">T00076</t>
  </si>
  <si>
    <t xml:space="preserve">T00077</t>
  </si>
  <si>
    <t xml:space="preserve">T00078</t>
  </si>
  <si>
    <t xml:space="preserve">T00079</t>
  </si>
  <si>
    <t xml:space="preserve">T00080</t>
  </si>
  <si>
    <t xml:space="preserve">T00081</t>
  </si>
  <si>
    <t xml:space="preserve">T00082</t>
  </si>
  <si>
    <t xml:space="preserve">T00083</t>
  </si>
  <si>
    <t xml:space="preserve">T00084</t>
  </si>
  <si>
    <t xml:space="preserve">T00085</t>
  </si>
  <si>
    <t xml:space="preserve">T00086</t>
  </si>
  <si>
    <t xml:space="preserve">T00087</t>
  </si>
  <si>
    <t xml:space="preserve">T00088</t>
  </si>
  <si>
    <t xml:space="preserve">T00089</t>
  </si>
  <si>
    <t xml:space="preserve">T00090</t>
  </si>
  <si>
    <t xml:space="preserve">T00091</t>
  </si>
  <si>
    <t xml:space="preserve">T00092</t>
  </si>
  <si>
    <t xml:space="preserve">T00093</t>
  </si>
  <si>
    <t xml:space="preserve">T00094</t>
  </si>
  <si>
    <t xml:space="preserve">T00095</t>
  </si>
  <si>
    <t xml:space="preserve">T00096</t>
  </si>
  <si>
    <t xml:space="preserve">T00097</t>
  </si>
  <si>
    <t xml:space="preserve">T00098</t>
  </si>
  <si>
    <t xml:space="preserve">T00099</t>
  </si>
  <si>
    <t xml:space="preserve">T00100</t>
  </si>
  <si>
    <t xml:space="preserve">T00101</t>
  </si>
  <si>
    <t xml:space="preserve">T00102</t>
  </si>
  <si>
    <t xml:space="preserve">T00103</t>
  </si>
  <si>
    <t xml:space="preserve">T00104</t>
  </si>
  <si>
    <t xml:space="preserve">T00105</t>
  </si>
  <si>
    <t xml:space="preserve">T00106</t>
  </si>
  <si>
    <t xml:space="preserve">T00107</t>
  </si>
  <si>
    <t xml:space="preserve">T00108</t>
  </si>
  <si>
    <t xml:space="preserve">T00109</t>
  </si>
  <si>
    <t xml:space="preserve">T00110</t>
  </si>
  <si>
    <t xml:space="preserve">T00111</t>
  </si>
  <si>
    <t xml:space="preserve">T00112</t>
  </si>
  <si>
    <t xml:space="preserve">T00113</t>
  </si>
  <si>
    <t xml:space="preserve">T00114</t>
  </si>
  <si>
    <t xml:space="preserve">T00115</t>
  </si>
  <si>
    <t xml:space="preserve">T00116</t>
  </si>
  <si>
    <t xml:space="preserve">T00117</t>
  </si>
  <si>
    <t xml:space="preserve">T00118</t>
  </si>
  <si>
    <t xml:space="preserve">T00119</t>
  </si>
  <si>
    <t xml:space="preserve">T00120</t>
  </si>
  <si>
    <t xml:space="preserve">T00121</t>
  </si>
  <si>
    <t xml:space="preserve">T00122</t>
  </si>
  <si>
    <t xml:space="preserve">T00123</t>
  </si>
  <si>
    <t xml:space="preserve">T00124</t>
  </si>
  <si>
    <t xml:space="preserve">T00125</t>
  </si>
  <si>
    <t xml:space="preserve">T00126</t>
  </si>
  <si>
    <t xml:space="preserve">T00127</t>
  </si>
  <si>
    <t xml:space="preserve">T00128</t>
  </si>
  <si>
    <t xml:space="preserve">T00129</t>
  </si>
  <si>
    <t xml:space="preserve">T00130</t>
  </si>
  <si>
    <t xml:space="preserve">T00131</t>
  </si>
  <si>
    <t xml:space="preserve">T00132</t>
  </si>
  <si>
    <t xml:space="preserve">T00133</t>
  </si>
  <si>
    <t xml:space="preserve">T00134</t>
  </si>
  <si>
    <t xml:space="preserve">T00135</t>
  </si>
  <si>
    <t xml:space="preserve">T00136</t>
  </si>
  <si>
    <t xml:space="preserve">T00137</t>
  </si>
  <si>
    <t xml:space="preserve">T00138</t>
  </si>
  <si>
    <t xml:space="preserve">T00139</t>
  </si>
  <si>
    <t xml:space="preserve">T00140</t>
  </si>
  <si>
    <t xml:space="preserve">T00141</t>
  </si>
  <si>
    <t xml:space="preserve">T00142</t>
  </si>
  <si>
    <t xml:space="preserve">T00143</t>
  </si>
  <si>
    <t xml:space="preserve">T00144</t>
  </si>
  <si>
    <t xml:space="preserve">T00145</t>
  </si>
  <si>
    <t xml:space="preserve">T00146</t>
  </si>
  <si>
    <t xml:space="preserve">T00147</t>
  </si>
  <si>
    <t xml:space="preserve">T00148</t>
  </si>
  <si>
    <t xml:space="preserve">T00149</t>
  </si>
  <si>
    <t xml:space="preserve">T00150</t>
  </si>
  <si>
    <t xml:space="preserve">T00151</t>
  </si>
  <si>
    <t xml:space="preserve">T00152</t>
  </si>
  <si>
    <t xml:space="preserve">T00153</t>
  </si>
  <si>
    <t xml:space="preserve">T00154</t>
  </si>
  <si>
    <t xml:space="preserve">T00155</t>
  </si>
  <si>
    <t xml:space="preserve">T00156</t>
  </si>
  <si>
    <t xml:space="preserve">T00157</t>
  </si>
  <si>
    <t xml:space="preserve">T00158</t>
  </si>
  <si>
    <t xml:space="preserve">T00159</t>
  </si>
  <si>
    <t xml:space="preserve">T00160</t>
  </si>
  <si>
    <t xml:space="preserve">T00161</t>
  </si>
  <si>
    <t xml:space="preserve">T00162</t>
  </si>
  <si>
    <t xml:space="preserve">T00163</t>
  </si>
  <si>
    <t xml:space="preserve">T00164</t>
  </si>
  <si>
    <t xml:space="preserve">T00165</t>
  </si>
  <si>
    <t xml:space="preserve">T00166</t>
  </si>
  <si>
    <t xml:space="preserve">T00167</t>
  </si>
  <si>
    <t xml:space="preserve">T00168</t>
  </si>
  <si>
    <t xml:space="preserve">T00169</t>
  </si>
  <si>
    <t xml:space="preserve">T00170</t>
  </si>
  <si>
    <t xml:space="preserve">T00171</t>
  </si>
  <si>
    <t xml:space="preserve">T00172</t>
  </si>
  <si>
    <t xml:space="preserve">T00173</t>
  </si>
  <si>
    <t xml:space="preserve">T00174</t>
  </si>
  <si>
    <t xml:space="preserve">T00175</t>
  </si>
  <si>
    <t xml:space="preserve">T00176</t>
  </si>
  <si>
    <t xml:space="preserve">T00177</t>
  </si>
  <si>
    <t xml:space="preserve">T00178</t>
  </si>
  <si>
    <t xml:space="preserve">T00179</t>
  </si>
  <si>
    <t xml:space="preserve">T00180</t>
  </si>
  <si>
    <t xml:space="preserve">T00181</t>
  </si>
  <si>
    <t xml:space="preserve">T00182</t>
  </si>
  <si>
    <t xml:space="preserve">T00183</t>
  </si>
  <si>
    <t xml:space="preserve">T00184</t>
  </si>
  <si>
    <t xml:space="preserve">T00185</t>
  </si>
  <si>
    <t xml:space="preserve">T00186</t>
  </si>
  <si>
    <t xml:space="preserve">T00187</t>
  </si>
  <si>
    <t xml:space="preserve">T00188</t>
  </si>
  <si>
    <t xml:space="preserve">T00189</t>
  </si>
  <si>
    <t xml:space="preserve">T00190</t>
  </si>
  <si>
    <t xml:space="preserve">T00191</t>
  </si>
  <si>
    <t xml:space="preserve">T00192</t>
  </si>
  <si>
    <t xml:space="preserve">T00193</t>
  </si>
  <si>
    <t xml:space="preserve">T00194</t>
  </si>
  <si>
    <t xml:space="preserve">T00195</t>
  </si>
  <si>
    <t xml:space="preserve">T00196</t>
  </si>
  <si>
    <t xml:space="preserve">T00197</t>
  </si>
  <si>
    <t xml:space="preserve">T00198</t>
  </si>
  <si>
    <t xml:space="preserve">T00199</t>
  </si>
  <si>
    <t xml:space="preserve">T00200</t>
  </si>
  <si>
    <t xml:space="preserve">T00201</t>
  </si>
  <si>
    <t xml:space="preserve">T00202</t>
  </si>
  <si>
    <t xml:space="preserve">T00203</t>
  </si>
  <si>
    <t xml:space="preserve">T00204</t>
  </si>
  <si>
    <t xml:space="preserve">T00205</t>
  </si>
  <si>
    <t xml:space="preserve">T00206</t>
  </si>
  <si>
    <t xml:space="preserve">T00207</t>
  </si>
  <si>
    <t xml:space="preserve">T00208</t>
  </si>
  <si>
    <t xml:space="preserve">T00209</t>
  </si>
  <si>
    <t xml:space="preserve">T00210</t>
  </si>
  <si>
    <t xml:space="preserve">T00211</t>
  </si>
  <si>
    <t xml:space="preserve">T00212</t>
  </si>
  <si>
    <t xml:space="preserve">T00213</t>
  </si>
  <si>
    <t xml:space="preserve">T00214</t>
  </si>
  <si>
    <t xml:space="preserve">T00215</t>
  </si>
  <si>
    <t xml:space="preserve">T00216</t>
  </si>
  <si>
    <t xml:space="preserve">T00217</t>
  </si>
  <si>
    <t xml:space="preserve">T00218</t>
  </si>
  <si>
    <t xml:space="preserve">T00219</t>
  </si>
  <si>
    <t xml:space="preserve">T00220</t>
  </si>
  <si>
    <t xml:space="preserve">T00221</t>
  </si>
  <si>
    <t xml:space="preserve">T00222</t>
  </si>
  <si>
    <t xml:space="preserve">T00223</t>
  </si>
  <si>
    <t xml:space="preserve">T00224</t>
  </si>
  <si>
    <t xml:space="preserve">T00225</t>
  </si>
  <si>
    <t xml:space="preserve">T00226</t>
  </si>
  <si>
    <t xml:space="preserve">T00227</t>
  </si>
  <si>
    <t xml:space="preserve">T00228</t>
  </si>
  <si>
    <t xml:space="preserve">T00229</t>
  </si>
  <si>
    <t xml:space="preserve">T00230</t>
  </si>
  <si>
    <t xml:space="preserve">T00231</t>
  </si>
  <si>
    <t xml:space="preserve">T00232</t>
  </si>
  <si>
    <t xml:space="preserve">T00233</t>
  </si>
  <si>
    <t xml:space="preserve">T00234</t>
  </si>
  <si>
    <t xml:space="preserve">T00235</t>
  </si>
  <si>
    <t xml:space="preserve">T00236</t>
  </si>
  <si>
    <t xml:space="preserve">T00237</t>
  </si>
  <si>
    <t xml:space="preserve">T00238</t>
  </si>
  <si>
    <t xml:space="preserve">T00239</t>
  </si>
  <si>
    <t xml:space="preserve">T00240</t>
  </si>
  <si>
    <t xml:space="preserve">T00241</t>
  </si>
  <si>
    <t xml:space="preserve">T00242</t>
  </si>
  <si>
    <t xml:space="preserve">T00243</t>
  </si>
  <si>
    <t xml:space="preserve">T00244</t>
  </si>
  <si>
    <t xml:space="preserve">T00245</t>
  </si>
  <si>
    <t xml:space="preserve">T00246</t>
  </si>
  <si>
    <t xml:space="preserve">T00247</t>
  </si>
  <si>
    <t xml:space="preserve">T00248</t>
  </si>
  <si>
    <t xml:space="preserve">T00249</t>
  </si>
  <si>
    <t xml:space="preserve">T00250</t>
  </si>
  <si>
    <t xml:space="preserve">T00251</t>
  </si>
  <si>
    <t xml:space="preserve">T00252</t>
  </si>
  <si>
    <t xml:space="preserve">T00253</t>
  </si>
  <si>
    <t xml:space="preserve">T00254</t>
  </si>
  <si>
    <t xml:space="preserve">T00255</t>
  </si>
  <si>
    <t xml:space="preserve">T00256</t>
  </si>
  <si>
    <t xml:space="preserve">T00257</t>
  </si>
  <si>
    <t xml:space="preserve">T00258</t>
  </si>
  <si>
    <t xml:space="preserve">T00259</t>
  </si>
  <si>
    <t xml:space="preserve">T00260</t>
  </si>
  <si>
    <t xml:space="preserve">T00261</t>
  </si>
  <si>
    <t xml:space="preserve">T00262</t>
  </si>
  <si>
    <t xml:space="preserve">T00263</t>
  </si>
  <si>
    <t xml:space="preserve">T00264</t>
  </si>
  <si>
    <t xml:space="preserve">T00265</t>
  </si>
  <si>
    <t xml:space="preserve">T00266</t>
  </si>
  <si>
    <t xml:space="preserve">T00267</t>
  </si>
  <si>
    <t xml:space="preserve">T00268</t>
  </si>
  <si>
    <t xml:space="preserve">T00269</t>
  </si>
  <si>
    <t xml:space="preserve">T00270</t>
  </si>
  <si>
    <t xml:space="preserve">T00271</t>
  </si>
  <si>
    <t xml:space="preserve">T00272</t>
  </si>
  <si>
    <t xml:space="preserve">T00273</t>
  </si>
  <si>
    <t xml:space="preserve">T00274</t>
  </si>
  <si>
    <t xml:space="preserve">T00275</t>
  </si>
  <si>
    <t xml:space="preserve">T00276</t>
  </si>
  <si>
    <t xml:space="preserve">T00277</t>
  </si>
  <si>
    <t xml:space="preserve">T00278</t>
  </si>
  <si>
    <t xml:space="preserve">T00279</t>
  </si>
  <si>
    <t xml:space="preserve">T00280</t>
  </si>
  <si>
    <t xml:space="preserve">T00281</t>
  </si>
  <si>
    <t xml:space="preserve">T00282</t>
  </si>
  <si>
    <t xml:space="preserve">T00283</t>
  </si>
  <si>
    <t xml:space="preserve">T00284</t>
  </si>
  <si>
    <t xml:space="preserve">T00285</t>
  </si>
  <si>
    <t xml:space="preserve">T00286</t>
  </si>
  <si>
    <t xml:space="preserve">T00287</t>
  </si>
  <si>
    <t xml:space="preserve">T00288</t>
  </si>
  <si>
    <t xml:space="preserve">T00289</t>
  </si>
  <si>
    <t xml:space="preserve">T00290</t>
  </si>
  <si>
    <t xml:space="preserve">T00291</t>
  </si>
  <si>
    <t xml:space="preserve">T00292</t>
  </si>
  <si>
    <t xml:space="preserve">T00293</t>
  </si>
  <si>
    <t xml:space="preserve">T00294</t>
  </si>
  <si>
    <t xml:space="preserve">T00295</t>
  </si>
  <si>
    <t xml:space="preserve">T00296</t>
  </si>
  <si>
    <t xml:space="preserve">T00297</t>
  </si>
  <si>
    <t xml:space="preserve">T00298</t>
  </si>
  <si>
    <t xml:space="preserve">T00299</t>
  </si>
  <si>
    <t xml:space="preserve">T00300</t>
  </si>
  <si>
    <t xml:space="preserve">T00301</t>
  </si>
  <si>
    <t xml:space="preserve">T00302</t>
  </si>
  <si>
    <t xml:space="preserve">T00303</t>
  </si>
  <si>
    <t xml:space="preserve">T00304</t>
  </si>
  <si>
    <t xml:space="preserve">T00305</t>
  </si>
  <si>
    <t xml:space="preserve">T00306</t>
  </si>
  <si>
    <t xml:space="preserve">T00307</t>
  </si>
  <si>
    <t xml:space="preserve">T00308</t>
  </si>
  <si>
    <t xml:space="preserve">T00309</t>
  </si>
  <si>
    <t xml:space="preserve">T00310</t>
  </si>
  <si>
    <t xml:space="preserve">T00311</t>
  </si>
  <si>
    <t xml:space="preserve">T00312</t>
  </si>
  <si>
    <t xml:space="preserve">T00313</t>
  </si>
  <si>
    <t xml:space="preserve">T00314</t>
  </si>
  <si>
    <t xml:space="preserve">T00315</t>
  </si>
  <si>
    <t xml:space="preserve">T00316</t>
  </si>
  <si>
    <t xml:space="preserve">T00317</t>
  </si>
  <si>
    <t xml:space="preserve">T00318</t>
  </si>
  <si>
    <t xml:space="preserve">T00319</t>
  </si>
  <si>
    <t xml:space="preserve">T00320</t>
  </si>
  <si>
    <t xml:space="preserve">T00321</t>
  </si>
  <si>
    <t xml:space="preserve">T00322</t>
  </si>
  <si>
    <t xml:space="preserve">T00323</t>
  </si>
  <si>
    <t xml:space="preserve">T00324</t>
  </si>
  <si>
    <t xml:space="preserve">T00325</t>
  </si>
  <si>
    <t xml:space="preserve">T00326</t>
  </si>
  <si>
    <t xml:space="preserve">T00327</t>
  </si>
  <si>
    <t xml:space="preserve">T00328</t>
  </si>
  <si>
    <t xml:space="preserve">T00329</t>
  </si>
  <si>
    <t xml:space="preserve">T00330</t>
  </si>
  <si>
    <t xml:space="preserve">T00331</t>
  </si>
  <si>
    <t xml:space="preserve">T00332</t>
  </si>
  <si>
    <t xml:space="preserve">T00333</t>
  </si>
  <si>
    <t xml:space="preserve">T00334</t>
  </si>
  <si>
    <t xml:space="preserve">T00335</t>
  </si>
  <si>
    <t xml:space="preserve">T00336</t>
  </si>
  <si>
    <t xml:space="preserve">T00337</t>
  </si>
  <si>
    <t xml:space="preserve">T00338</t>
  </si>
  <si>
    <t xml:space="preserve">T00339</t>
  </si>
  <si>
    <t xml:space="preserve">T00340</t>
  </si>
  <si>
    <t xml:space="preserve">T00341</t>
  </si>
  <si>
    <t xml:space="preserve">T00342</t>
  </si>
  <si>
    <t xml:space="preserve">T00343</t>
  </si>
  <si>
    <t xml:space="preserve">T00344</t>
  </si>
  <si>
    <t xml:space="preserve">T00345</t>
  </si>
  <si>
    <t xml:space="preserve">T00346</t>
  </si>
  <si>
    <t xml:space="preserve">T00347</t>
  </si>
  <si>
    <t xml:space="preserve">T00348</t>
  </si>
  <si>
    <t xml:space="preserve">T00349</t>
  </si>
  <si>
    <t xml:space="preserve">T00350</t>
  </si>
  <si>
    <t xml:space="preserve">T00351</t>
  </si>
  <si>
    <t xml:space="preserve">T00352</t>
  </si>
  <si>
    <t xml:space="preserve">T00353</t>
  </si>
  <si>
    <t xml:space="preserve">T00354</t>
  </si>
  <si>
    <t xml:space="preserve">T00355</t>
  </si>
  <si>
    <t xml:space="preserve">T00356</t>
  </si>
  <si>
    <t xml:space="preserve">T00357</t>
  </si>
  <si>
    <t xml:space="preserve">T00358</t>
  </si>
  <si>
    <t xml:space="preserve">T00359</t>
  </si>
  <si>
    <t xml:space="preserve">T00360</t>
  </si>
  <si>
    <t xml:space="preserve">T00361</t>
  </si>
  <si>
    <t xml:space="preserve">T00362</t>
  </si>
  <si>
    <t xml:space="preserve">T00363</t>
  </si>
  <si>
    <t xml:space="preserve">T00364</t>
  </si>
  <si>
    <t xml:space="preserve">T00365</t>
  </si>
  <si>
    <t xml:space="preserve">T00366</t>
  </si>
  <si>
    <t xml:space="preserve">T00367</t>
  </si>
  <si>
    <t xml:space="preserve">T00368</t>
  </si>
  <si>
    <t xml:space="preserve">T00369</t>
  </si>
  <si>
    <t xml:space="preserve">T00370</t>
  </si>
  <si>
    <t xml:space="preserve">T00371</t>
  </si>
  <si>
    <t xml:space="preserve">T00372</t>
  </si>
  <si>
    <t xml:space="preserve">T00373</t>
  </si>
  <si>
    <t xml:space="preserve">T00374</t>
  </si>
  <si>
    <t xml:space="preserve">T00375</t>
  </si>
  <si>
    <t xml:space="preserve">T00376</t>
  </si>
  <si>
    <t xml:space="preserve">T00377</t>
  </si>
  <si>
    <t xml:space="preserve">T00378</t>
  </si>
  <si>
    <t xml:space="preserve">T00379</t>
  </si>
  <si>
    <t xml:space="preserve">T00380</t>
  </si>
  <si>
    <t xml:space="preserve">T00381</t>
  </si>
  <si>
    <t xml:space="preserve">T00382</t>
  </si>
  <si>
    <t xml:space="preserve">T00383</t>
  </si>
  <si>
    <t xml:space="preserve">T00384</t>
  </si>
  <si>
    <t xml:space="preserve">T00385</t>
  </si>
  <si>
    <t xml:space="preserve">T00386</t>
  </si>
  <si>
    <t xml:space="preserve">T00387</t>
  </si>
  <si>
    <t xml:space="preserve">T00388</t>
  </si>
  <si>
    <t xml:space="preserve">T00389</t>
  </si>
  <si>
    <t xml:space="preserve">T00390</t>
  </si>
  <si>
    <t xml:space="preserve">T00391</t>
  </si>
  <si>
    <t xml:space="preserve">T00392</t>
  </si>
  <si>
    <t xml:space="preserve">T00393</t>
  </si>
  <si>
    <t xml:space="preserve">T00394</t>
  </si>
  <si>
    <t xml:space="preserve">T00395</t>
  </si>
  <si>
    <t xml:space="preserve">T00396</t>
  </si>
  <si>
    <t xml:space="preserve">T00397</t>
  </si>
  <si>
    <t xml:space="preserve">T00398</t>
  </si>
  <si>
    <t xml:space="preserve">T00399</t>
  </si>
  <si>
    <t xml:space="preserve">T00400</t>
  </si>
  <si>
    <t xml:space="preserve">T00401</t>
  </si>
  <si>
    <t xml:space="preserve">T00402</t>
  </si>
  <si>
    <t xml:space="preserve">T00403</t>
  </si>
  <si>
    <t xml:space="preserve">T00404</t>
  </si>
  <si>
    <t xml:space="preserve">T00405</t>
  </si>
  <si>
    <t xml:space="preserve">T00406</t>
  </si>
  <si>
    <t xml:space="preserve">T00407</t>
  </si>
  <si>
    <t xml:space="preserve">T00408</t>
  </si>
  <si>
    <t xml:space="preserve">T00409</t>
  </si>
  <si>
    <t xml:space="preserve">T00410</t>
  </si>
  <si>
    <t xml:space="preserve">T00411</t>
  </si>
  <si>
    <t xml:space="preserve">T00412</t>
  </si>
  <si>
    <t xml:space="preserve">T00413</t>
  </si>
  <si>
    <t xml:space="preserve">T00414</t>
  </si>
  <si>
    <t xml:space="preserve">T00415</t>
  </si>
  <si>
    <t xml:space="preserve">T00416</t>
  </si>
  <si>
    <t xml:space="preserve">T00417</t>
  </si>
  <si>
    <t xml:space="preserve">T00418</t>
  </si>
  <si>
    <t xml:space="preserve">T00419</t>
  </si>
  <si>
    <t xml:space="preserve">T00420</t>
  </si>
  <si>
    <t xml:space="preserve">T00421</t>
  </si>
  <si>
    <t xml:space="preserve">T00422</t>
  </si>
  <si>
    <t xml:space="preserve">T00423</t>
  </si>
  <si>
    <t xml:space="preserve">T00424</t>
  </si>
  <si>
    <t xml:space="preserve">T00425</t>
  </si>
  <si>
    <t xml:space="preserve">T00426</t>
  </si>
  <si>
    <t xml:space="preserve">T00427</t>
  </si>
  <si>
    <t xml:space="preserve">T00428</t>
  </si>
  <si>
    <t xml:space="preserve">T00429</t>
  </si>
  <si>
    <t xml:space="preserve">T00430</t>
  </si>
  <si>
    <t xml:space="preserve">T00431</t>
  </si>
  <si>
    <t xml:space="preserve">T00432</t>
  </si>
  <si>
    <t xml:space="preserve">T00433</t>
  </si>
  <si>
    <t xml:space="preserve">T00434</t>
  </si>
  <si>
    <t xml:space="preserve">T00435</t>
  </si>
  <si>
    <t xml:space="preserve">T00436</t>
  </si>
  <si>
    <t xml:space="preserve">T00437</t>
  </si>
  <si>
    <t xml:space="preserve">T00438</t>
  </si>
  <si>
    <t xml:space="preserve">T00439</t>
  </si>
  <si>
    <t xml:space="preserve">T00440</t>
  </si>
  <si>
    <t xml:space="preserve">T00441</t>
  </si>
  <si>
    <t xml:space="preserve">T00442</t>
  </si>
  <si>
    <t xml:space="preserve">T00443</t>
  </si>
  <si>
    <t xml:space="preserve">T00444</t>
  </si>
  <si>
    <t xml:space="preserve">T00445</t>
  </si>
  <si>
    <t xml:space="preserve">T00446</t>
  </si>
  <si>
    <t xml:space="preserve">T00447</t>
  </si>
  <si>
    <t xml:space="preserve">T00448</t>
  </si>
  <si>
    <t xml:space="preserve">T00449</t>
  </si>
  <si>
    <t xml:space="preserve">T00450</t>
  </si>
  <si>
    <t xml:space="preserve">T00451</t>
  </si>
  <si>
    <t xml:space="preserve">T00452</t>
  </si>
  <si>
    <t xml:space="preserve">T00453</t>
  </si>
  <si>
    <t xml:space="preserve">T00454</t>
  </si>
  <si>
    <t xml:space="preserve">T00455</t>
  </si>
  <si>
    <t xml:space="preserve">T00456</t>
  </si>
  <si>
    <t xml:space="preserve">T00457</t>
  </si>
  <si>
    <t xml:space="preserve">T00458</t>
  </si>
  <si>
    <t xml:space="preserve">T00459</t>
  </si>
  <si>
    <t xml:space="preserve">T00460</t>
  </si>
  <si>
    <t xml:space="preserve">T00461</t>
  </si>
  <si>
    <t xml:space="preserve">T00462</t>
  </si>
  <si>
    <t xml:space="preserve">T00463</t>
  </si>
  <si>
    <t xml:space="preserve">T00464</t>
  </si>
  <si>
    <t xml:space="preserve">T00465</t>
  </si>
  <si>
    <t xml:space="preserve">T00466</t>
  </si>
  <si>
    <t xml:space="preserve">T00467</t>
  </si>
  <si>
    <t xml:space="preserve">T00468</t>
  </si>
  <si>
    <t xml:space="preserve">T00469</t>
  </si>
  <si>
    <t xml:space="preserve">T00470</t>
  </si>
  <si>
    <t xml:space="preserve">T00471</t>
  </si>
  <si>
    <t xml:space="preserve">T00472</t>
  </si>
  <si>
    <t xml:space="preserve">T00473</t>
  </si>
  <si>
    <t xml:space="preserve">T00474</t>
  </si>
  <si>
    <t xml:space="preserve">T00475</t>
  </si>
  <si>
    <t xml:space="preserve">T00476</t>
  </si>
  <si>
    <t xml:space="preserve">T00477</t>
  </si>
  <si>
    <t xml:space="preserve">T00478</t>
  </si>
  <si>
    <t xml:space="preserve">T00479</t>
  </si>
  <si>
    <t xml:space="preserve">T00480</t>
  </si>
  <si>
    <t xml:space="preserve">T00481</t>
  </si>
  <si>
    <t xml:space="preserve">T00482</t>
  </si>
  <si>
    <t xml:space="preserve">T00483</t>
  </si>
  <si>
    <t xml:space="preserve">T00484</t>
  </si>
  <si>
    <t xml:space="preserve">T00485</t>
  </si>
  <si>
    <t xml:space="preserve">T00486</t>
  </si>
  <si>
    <t xml:space="preserve">T00487</t>
  </si>
  <si>
    <t xml:space="preserve">T00488</t>
  </si>
  <si>
    <t xml:space="preserve">T00489</t>
  </si>
  <si>
    <t xml:space="preserve">T00490</t>
  </si>
  <si>
    <t xml:space="preserve">T00491</t>
  </si>
  <si>
    <t xml:space="preserve">T00492</t>
  </si>
  <si>
    <t xml:space="preserve">T00493</t>
  </si>
  <si>
    <t xml:space="preserve">T00494</t>
  </si>
  <si>
    <t xml:space="preserve">T00495</t>
  </si>
  <si>
    <t xml:space="preserve">T00496</t>
  </si>
  <si>
    <t xml:space="preserve">T00497</t>
  </si>
  <si>
    <t xml:space="preserve">T00498</t>
  </si>
  <si>
    <t xml:space="preserve">T00499</t>
  </si>
  <si>
    <t xml:space="preserve">T00500</t>
  </si>
  <si>
    <t xml:space="preserve">T00501</t>
  </si>
  <si>
    <t xml:space="preserve">T00502</t>
  </si>
  <si>
    <t xml:space="preserve">T00503</t>
  </si>
  <si>
    <t xml:space="preserve">T00504</t>
  </si>
  <si>
    <t xml:space="preserve">T00505</t>
  </si>
  <si>
    <t xml:space="preserve">T00506</t>
  </si>
  <si>
    <t xml:space="preserve">T00507</t>
  </si>
  <si>
    <t xml:space="preserve">T00508</t>
  </si>
  <si>
    <t xml:space="preserve">T00509</t>
  </si>
  <si>
    <t xml:space="preserve">T00510</t>
  </si>
  <si>
    <t xml:space="preserve">T00511</t>
  </si>
  <si>
    <t xml:space="preserve">T00512</t>
  </si>
  <si>
    <t xml:space="preserve">T00513</t>
  </si>
  <si>
    <t xml:space="preserve">T00514</t>
  </si>
  <si>
    <t xml:space="preserve">T00515</t>
  </si>
  <si>
    <t xml:space="preserve">T00516</t>
  </si>
  <si>
    <t xml:space="preserve">T00517</t>
  </si>
  <si>
    <t xml:space="preserve">T00518</t>
  </si>
  <si>
    <t xml:space="preserve">T00519</t>
  </si>
  <si>
    <t xml:space="preserve">T00520</t>
  </si>
  <si>
    <t xml:space="preserve">T00521</t>
  </si>
  <si>
    <t xml:space="preserve">T00522</t>
  </si>
  <si>
    <t xml:space="preserve">T00523</t>
  </si>
  <si>
    <t xml:space="preserve">T00524</t>
  </si>
  <si>
    <t xml:space="preserve">T00525</t>
  </si>
  <si>
    <t xml:space="preserve">T00526</t>
  </si>
  <si>
    <t xml:space="preserve">T00527</t>
  </si>
  <si>
    <t xml:space="preserve">T00528</t>
  </si>
  <si>
    <t xml:space="preserve">T00529</t>
  </si>
  <si>
    <t xml:space="preserve">T00530</t>
  </si>
  <si>
    <t xml:space="preserve">T00531</t>
  </si>
  <si>
    <t xml:space="preserve">T00532</t>
  </si>
  <si>
    <t xml:space="preserve">T00533</t>
  </si>
  <si>
    <t xml:space="preserve">T00534</t>
  </si>
  <si>
    <t xml:space="preserve">T00535</t>
  </si>
  <si>
    <t xml:space="preserve">T00536</t>
  </si>
  <si>
    <t xml:space="preserve">T00537</t>
  </si>
  <si>
    <t xml:space="preserve">T00538</t>
  </si>
  <si>
    <t xml:space="preserve">T00539</t>
  </si>
  <si>
    <t xml:space="preserve">T00540</t>
  </si>
  <si>
    <t xml:space="preserve">T00541</t>
  </si>
  <si>
    <t xml:space="preserve">T00542</t>
  </si>
  <si>
    <t xml:space="preserve">T00543</t>
  </si>
  <si>
    <t xml:space="preserve">T00544</t>
  </si>
  <si>
    <t xml:space="preserve">T00545</t>
  </si>
  <si>
    <t xml:space="preserve">T00546</t>
  </si>
  <si>
    <t xml:space="preserve">T00547</t>
  </si>
  <si>
    <t xml:space="preserve">T00548</t>
  </si>
  <si>
    <t xml:space="preserve">T00549</t>
  </si>
  <si>
    <t xml:space="preserve">T00550</t>
  </si>
  <si>
    <t xml:space="preserve">T00551</t>
  </si>
  <si>
    <t xml:space="preserve">T00552</t>
  </si>
  <si>
    <t xml:space="preserve">T00553</t>
  </si>
  <si>
    <t xml:space="preserve">T00554</t>
  </si>
  <si>
    <t xml:space="preserve">T00555</t>
  </si>
  <si>
    <t xml:space="preserve">T00556</t>
  </si>
  <si>
    <t xml:space="preserve">T00557</t>
  </si>
  <si>
    <t xml:space="preserve">T00558</t>
  </si>
  <si>
    <t xml:space="preserve">T00559</t>
  </si>
  <si>
    <t xml:space="preserve">T00560</t>
  </si>
  <si>
    <t xml:space="preserve">T00561</t>
  </si>
  <si>
    <t xml:space="preserve">T00562</t>
  </si>
  <si>
    <t xml:space="preserve">T00563</t>
  </si>
  <si>
    <t xml:space="preserve">T00564</t>
  </si>
  <si>
    <t xml:space="preserve">T00565</t>
  </si>
  <si>
    <t xml:space="preserve">T00566</t>
  </si>
  <si>
    <t xml:space="preserve">T00567</t>
  </si>
  <si>
    <t xml:space="preserve">T00568</t>
  </si>
  <si>
    <t xml:space="preserve">T00569</t>
  </si>
  <si>
    <t xml:space="preserve">T00570</t>
  </si>
  <si>
    <t xml:space="preserve">T00571</t>
  </si>
  <si>
    <t xml:space="preserve">T00572</t>
  </si>
  <si>
    <t xml:space="preserve">T00573</t>
  </si>
  <si>
    <t xml:space="preserve">T00574</t>
  </si>
  <si>
    <t xml:space="preserve">T00575</t>
  </si>
  <si>
    <t xml:space="preserve">T00576</t>
  </si>
  <si>
    <t xml:space="preserve">T00577</t>
  </si>
  <si>
    <t xml:space="preserve">T00578</t>
  </si>
  <si>
    <t xml:space="preserve">T00579</t>
  </si>
  <si>
    <t xml:space="preserve">T00580</t>
  </si>
  <si>
    <t xml:space="preserve">T00581</t>
  </si>
  <si>
    <t xml:space="preserve">T00582</t>
  </si>
  <si>
    <t xml:space="preserve">T00583</t>
  </si>
  <si>
    <t xml:space="preserve">T00584</t>
  </si>
  <si>
    <t xml:space="preserve">T00585</t>
  </si>
  <si>
    <t xml:space="preserve">T00586</t>
  </si>
  <si>
    <t xml:space="preserve">T00587</t>
  </si>
  <si>
    <t xml:space="preserve">T00588</t>
  </si>
  <si>
    <t xml:space="preserve">T00589</t>
  </si>
  <si>
    <t xml:space="preserve">T00590</t>
  </si>
  <si>
    <t xml:space="preserve">T00591</t>
  </si>
  <si>
    <t xml:space="preserve">T00592</t>
  </si>
  <si>
    <t xml:space="preserve">T00593</t>
  </si>
  <si>
    <t xml:space="preserve">T00594</t>
  </si>
  <si>
    <t xml:space="preserve">T00595</t>
  </si>
  <si>
    <t xml:space="preserve">T00596</t>
  </si>
  <si>
    <t xml:space="preserve">T00597</t>
  </si>
  <si>
    <t xml:space="preserve">T00598</t>
  </si>
  <si>
    <t xml:space="preserve">T00599</t>
  </si>
  <si>
    <t xml:space="preserve">T00600</t>
  </si>
  <si>
    <t xml:space="preserve">T00601</t>
  </si>
  <si>
    <t xml:space="preserve">T00602</t>
  </si>
  <si>
    <t xml:space="preserve">T00603</t>
  </si>
  <si>
    <t xml:space="preserve">T00604</t>
  </si>
  <si>
    <t xml:space="preserve">T00605</t>
  </si>
  <si>
    <t xml:space="preserve">T00606</t>
  </si>
  <si>
    <t xml:space="preserve">T00607</t>
  </si>
  <si>
    <t xml:space="preserve">T00608</t>
  </si>
  <si>
    <t xml:space="preserve">T00609</t>
  </si>
  <si>
    <t xml:space="preserve">T00610</t>
  </si>
  <si>
    <t xml:space="preserve">T00611</t>
  </si>
  <si>
    <t xml:space="preserve">T00612</t>
  </si>
  <si>
    <t xml:space="preserve">T00613</t>
  </si>
  <si>
    <t xml:space="preserve">T00614</t>
  </si>
  <si>
    <t xml:space="preserve">T00615</t>
  </si>
  <si>
    <t xml:space="preserve">T00616</t>
  </si>
  <si>
    <t xml:space="preserve">T00617</t>
  </si>
  <si>
    <t xml:space="preserve">T00618</t>
  </si>
  <si>
    <t xml:space="preserve">T00619</t>
  </si>
  <si>
    <t xml:space="preserve">T00620</t>
  </si>
  <si>
    <t xml:space="preserve">T00621</t>
  </si>
  <si>
    <t xml:space="preserve">T00622</t>
  </si>
  <si>
    <t xml:space="preserve">T00623</t>
  </si>
  <si>
    <t xml:space="preserve">T00624</t>
  </si>
  <si>
    <t xml:space="preserve">T00625</t>
  </si>
  <si>
    <t xml:space="preserve">T00626</t>
  </si>
  <si>
    <t xml:space="preserve">T00627</t>
  </si>
  <si>
    <t xml:space="preserve">T00628</t>
  </si>
  <si>
    <t xml:space="preserve">T00629</t>
  </si>
  <si>
    <t xml:space="preserve">T00630</t>
  </si>
  <si>
    <t xml:space="preserve">T00631</t>
  </si>
  <si>
    <t xml:space="preserve">T00632</t>
  </si>
  <si>
    <t xml:space="preserve">T00633</t>
  </si>
  <si>
    <t xml:space="preserve">T00634</t>
  </si>
  <si>
    <t xml:space="preserve">T00635</t>
  </si>
  <si>
    <t xml:space="preserve">T00636</t>
  </si>
  <si>
    <t xml:space="preserve">T00637</t>
  </si>
  <si>
    <t xml:space="preserve">T00638</t>
  </si>
  <si>
    <t xml:space="preserve">T00639</t>
  </si>
  <si>
    <t xml:space="preserve">T00640</t>
  </si>
  <si>
    <t xml:space="preserve">T00641</t>
  </si>
  <si>
    <t xml:space="preserve">T00642</t>
  </si>
  <si>
    <t xml:space="preserve">T00643</t>
  </si>
  <si>
    <t xml:space="preserve">T00644</t>
  </si>
  <si>
    <t xml:space="preserve">T00645</t>
  </si>
  <si>
    <t xml:space="preserve">T00646</t>
  </si>
  <si>
    <t xml:space="preserve">T00647</t>
  </si>
  <si>
    <t xml:space="preserve">T00648</t>
  </si>
  <si>
    <t xml:space="preserve">T00649</t>
  </si>
  <si>
    <t xml:space="preserve">T00650</t>
  </si>
  <si>
    <t xml:space="preserve">T00651</t>
  </si>
  <si>
    <t xml:space="preserve">T00652</t>
  </si>
  <si>
    <t xml:space="preserve">T00653</t>
  </si>
  <si>
    <t xml:space="preserve">T00654</t>
  </si>
  <si>
    <t xml:space="preserve">T00655</t>
  </si>
  <si>
    <t xml:space="preserve">T00656</t>
  </si>
  <si>
    <t xml:space="preserve">T00657</t>
  </si>
  <si>
    <t xml:space="preserve">T00658</t>
  </si>
  <si>
    <t xml:space="preserve">T00659</t>
  </si>
  <si>
    <t xml:space="preserve">T00660</t>
  </si>
  <si>
    <t xml:space="preserve">T00661</t>
  </si>
  <si>
    <t xml:space="preserve">T00662</t>
  </si>
  <si>
    <t xml:space="preserve">T00663</t>
  </si>
  <si>
    <t xml:space="preserve">T00664</t>
  </si>
  <si>
    <t xml:space="preserve">T00665</t>
  </si>
  <si>
    <t xml:space="preserve">T00666</t>
  </si>
  <si>
    <t xml:space="preserve">T00667</t>
  </si>
  <si>
    <t xml:space="preserve">T00668</t>
  </si>
  <si>
    <t xml:space="preserve">T00669</t>
  </si>
  <si>
    <t xml:space="preserve">T00670</t>
  </si>
  <si>
    <t xml:space="preserve">T00671</t>
  </si>
  <si>
    <t xml:space="preserve">T00672</t>
  </si>
  <si>
    <t xml:space="preserve">T00673</t>
  </si>
  <si>
    <t xml:space="preserve">T00674</t>
  </si>
  <si>
    <t xml:space="preserve">T00675</t>
  </si>
  <si>
    <t xml:space="preserve">T00676</t>
  </si>
  <si>
    <t xml:space="preserve">T00677</t>
  </si>
  <si>
    <t xml:space="preserve">T00678</t>
  </si>
  <si>
    <t xml:space="preserve">T00679</t>
  </si>
  <si>
    <t xml:space="preserve">T00680</t>
  </si>
  <si>
    <t xml:space="preserve">T00681</t>
  </si>
  <si>
    <t xml:space="preserve">T00682</t>
  </si>
  <si>
    <t xml:space="preserve">T00683</t>
  </si>
  <si>
    <t xml:space="preserve">T00684</t>
  </si>
  <si>
    <t xml:space="preserve">T00685</t>
  </si>
  <si>
    <t xml:space="preserve">T00686</t>
  </si>
  <si>
    <t xml:space="preserve">T00687</t>
  </si>
  <si>
    <t xml:space="preserve">T00688</t>
  </si>
  <si>
    <t xml:space="preserve">T00689</t>
  </si>
  <si>
    <t xml:space="preserve">T00690</t>
  </si>
  <si>
    <t xml:space="preserve">T00691</t>
  </si>
  <si>
    <t xml:space="preserve">T00692</t>
  </si>
  <si>
    <t xml:space="preserve">T00693</t>
  </si>
  <si>
    <t xml:space="preserve">T00694</t>
  </si>
  <si>
    <t xml:space="preserve">T00695</t>
  </si>
  <si>
    <t xml:space="preserve">T00696</t>
  </si>
  <si>
    <t xml:space="preserve">T00697</t>
  </si>
  <si>
    <t xml:space="preserve">T00698</t>
  </si>
  <si>
    <t xml:space="preserve">T00699</t>
  </si>
  <si>
    <t xml:space="preserve">T00700</t>
  </si>
  <si>
    <t xml:space="preserve">T00701</t>
  </si>
  <si>
    <t xml:space="preserve">T00702</t>
  </si>
  <si>
    <t xml:space="preserve">T00703</t>
  </si>
  <si>
    <t xml:space="preserve">T00704</t>
  </si>
  <si>
    <t xml:space="preserve">T00705</t>
  </si>
  <si>
    <t xml:space="preserve">T00706</t>
  </si>
  <si>
    <t xml:space="preserve">T00707</t>
  </si>
  <si>
    <t xml:space="preserve">T00708</t>
  </si>
  <si>
    <t xml:space="preserve">T00709</t>
  </si>
  <si>
    <t xml:space="preserve">T00710</t>
  </si>
  <si>
    <t xml:space="preserve">T00711</t>
  </si>
  <si>
    <t xml:space="preserve">T00712</t>
  </si>
  <si>
    <t xml:space="preserve">T00713</t>
  </si>
  <si>
    <t xml:space="preserve">T00714</t>
  </si>
  <si>
    <t xml:space="preserve">T00715</t>
  </si>
  <si>
    <t xml:space="preserve">T00716</t>
  </si>
  <si>
    <t xml:space="preserve">T00717</t>
  </si>
  <si>
    <t xml:space="preserve">T00718</t>
  </si>
  <si>
    <t xml:space="preserve">T00719</t>
  </si>
  <si>
    <t xml:space="preserve">T00720</t>
  </si>
  <si>
    <t xml:space="preserve">T00721</t>
  </si>
  <si>
    <t xml:space="preserve">T00722</t>
  </si>
  <si>
    <t xml:space="preserve">T00723</t>
  </si>
  <si>
    <t xml:space="preserve">T00724</t>
  </si>
  <si>
    <t xml:space="preserve">T00725</t>
  </si>
  <si>
    <t xml:space="preserve">T00726</t>
  </si>
  <si>
    <t xml:space="preserve">T00727</t>
  </si>
  <si>
    <t xml:space="preserve">T00728</t>
  </si>
  <si>
    <t xml:space="preserve">T00729</t>
  </si>
  <si>
    <t xml:space="preserve">T00730</t>
  </si>
  <si>
    <t xml:space="preserve">T00731</t>
  </si>
  <si>
    <t xml:space="preserve">T00732</t>
  </si>
  <si>
    <t xml:space="preserve">T00733</t>
  </si>
  <si>
    <t xml:space="preserve">T00734</t>
  </si>
  <si>
    <t xml:space="preserve">T00735</t>
  </si>
  <si>
    <t xml:space="preserve">T00736</t>
  </si>
  <si>
    <t xml:space="preserve">T00737</t>
  </si>
  <si>
    <t xml:space="preserve">T00738</t>
  </si>
  <si>
    <t xml:space="preserve">T00739</t>
  </si>
  <si>
    <t xml:space="preserve">T00740</t>
  </si>
  <si>
    <t xml:space="preserve">T00741</t>
  </si>
  <si>
    <t xml:space="preserve">T00742</t>
  </si>
  <si>
    <t xml:space="preserve">T00743</t>
  </si>
  <si>
    <t xml:space="preserve">T00744</t>
  </si>
  <si>
    <t xml:space="preserve">T00745</t>
  </si>
  <si>
    <t xml:space="preserve">T00746</t>
  </si>
  <si>
    <t xml:space="preserve">T00747</t>
  </si>
  <si>
    <t xml:space="preserve">T00748</t>
  </si>
  <si>
    <t xml:space="preserve">T00749</t>
  </si>
  <si>
    <t xml:space="preserve">T00750</t>
  </si>
  <si>
    <t xml:space="preserve">T00751</t>
  </si>
  <si>
    <t xml:space="preserve">T00752</t>
  </si>
  <si>
    <t xml:space="preserve">T00753</t>
  </si>
  <si>
    <t xml:space="preserve">T00754</t>
  </si>
  <si>
    <t xml:space="preserve">T00755</t>
  </si>
  <si>
    <t xml:space="preserve">T00756</t>
  </si>
  <si>
    <t xml:space="preserve">T00757</t>
  </si>
  <si>
    <t xml:space="preserve">T00758</t>
  </si>
  <si>
    <t xml:space="preserve">T00759</t>
  </si>
  <si>
    <t xml:space="preserve">T00760</t>
  </si>
  <si>
    <t xml:space="preserve">T00761</t>
  </si>
  <si>
    <t xml:space="preserve">T00762</t>
  </si>
  <si>
    <t xml:space="preserve">T00763</t>
  </si>
  <si>
    <t xml:space="preserve">T00764</t>
  </si>
  <si>
    <t xml:space="preserve">T00765</t>
  </si>
  <si>
    <t xml:space="preserve">T00766</t>
  </si>
  <si>
    <t xml:space="preserve">T00767</t>
  </si>
  <si>
    <t xml:space="preserve">T00768</t>
  </si>
  <si>
    <t xml:space="preserve">T00769</t>
  </si>
  <si>
    <t xml:space="preserve">T00770</t>
  </si>
  <si>
    <t xml:space="preserve">T00771</t>
  </si>
  <si>
    <t xml:space="preserve">T00772</t>
  </si>
  <si>
    <t xml:space="preserve">T00773</t>
  </si>
  <si>
    <t xml:space="preserve">T00774</t>
  </si>
  <si>
    <t xml:space="preserve">T00775</t>
  </si>
  <si>
    <t xml:space="preserve">T00776</t>
  </si>
  <si>
    <t xml:space="preserve">T00777</t>
  </si>
  <si>
    <t xml:space="preserve">T00778</t>
  </si>
  <si>
    <t xml:space="preserve">T00779</t>
  </si>
  <si>
    <t xml:space="preserve">T00780</t>
  </si>
  <si>
    <t xml:space="preserve">T00781</t>
  </si>
  <si>
    <t xml:space="preserve">T00782</t>
  </si>
  <si>
    <t xml:space="preserve">T00783</t>
  </si>
  <si>
    <t xml:space="preserve">T00784</t>
  </si>
  <si>
    <t xml:space="preserve">T00785</t>
  </si>
  <si>
    <t xml:space="preserve">T00786</t>
  </si>
  <si>
    <t xml:space="preserve">T00787</t>
  </si>
  <si>
    <t xml:space="preserve">T00788</t>
  </si>
  <si>
    <t xml:space="preserve">T00789</t>
  </si>
  <si>
    <t xml:space="preserve">T00790</t>
  </si>
  <si>
    <t xml:space="preserve">T00791</t>
  </si>
  <si>
    <t xml:space="preserve">T00792</t>
  </si>
  <si>
    <t xml:space="preserve">T00793</t>
  </si>
  <si>
    <t xml:space="preserve">T00794</t>
  </si>
  <si>
    <t xml:space="preserve">T00795</t>
  </si>
  <si>
    <t xml:space="preserve">T00796</t>
  </si>
  <si>
    <t xml:space="preserve">T00797</t>
  </si>
  <si>
    <t xml:space="preserve">T00798</t>
  </si>
  <si>
    <t xml:space="preserve">T00799</t>
  </si>
  <si>
    <t xml:space="preserve">T00800</t>
  </si>
  <si>
    <t xml:space="preserve">T00801</t>
  </si>
  <si>
    <t xml:space="preserve">T00802</t>
  </si>
  <si>
    <t xml:space="preserve">T00803</t>
  </si>
  <si>
    <t xml:space="preserve">T00804</t>
  </si>
  <si>
    <t xml:space="preserve">T00805</t>
  </si>
  <si>
    <t xml:space="preserve">T00806</t>
  </si>
  <si>
    <t xml:space="preserve">T00807</t>
  </si>
  <si>
    <t xml:space="preserve">T00808</t>
  </si>
  <si>
    <t xml:space="preserve">T00809</t>
  </si>
  <si>
    <t xml:space="preserve">T00810</t>
  </si>
  <si>
    <t xml:space="preserve">T00811</t>
  </si>
  <si>
    <t xml:space="preserve">T00812</t>
  </si>
  <si>
    <t xml:space="preserve">T00813</t>
  </si>
  <si>
    <t xml:space="preserve">T00814</t>
  </si>
  <si>
    <t xml:space="preserve">T00815</t>
  </si>
  <si>
    <t xml:space="preserve">T00816</t>
  </si>
  <si>
    <t xml:space="preserve">T00817</t>
  </si>
  <si>
    <t xml:space="preserve">T00818</t>
  </si>
  <si>
    <t xml:space="preserve">T00819</t>
  </si>
  <si>
    <t xml:space="preserve">T00820</t>
  </si>
  <si>
    <t xml:space="preserve">T00821</t>
  </si>
  <si>
    <t xml:space="preserve">T00822</t>
  </si>
  <si>
    <t xml:space="preserve">T00823</t>
  </si>
  <si>
    <t xml:space="preserve">T00824</t>
  </si>
  <si>
    <t xml:space="preserve">T00825</t>
  </si>
  <si>
    <t xml:space="preserve">T00826</t>
  </si>
  <si>
    <t xml:space="preserve">T00827</t>
  </si>
  <si>
    <t xml:space="preserve">T00828</t>
  </si>
  <si>
    <t xml:space="preserve">T00829</t>
  </si>
  <si>
    <t xml:space="preserve">T00830</t>
  </si>
  <si>
    <t xml:space="preserve">T00831</t>
  </si>
  <si>
    <t xml:space="preserve">T00832</t>
  </si>
  <si>
    <t xml:space="preserve">T00833</t>
  </si>
  <si>
    <t xml:space="preserve">T00834</t>
  </si>
  <si>
    <t xml:space="preserve">T00835</t>
  </si>
  <si>
    <t xml:space="preserve">T00836</t>
  </si>
  <si>
    <t xml:space="preserve">T00837</t>
  </si>
  <si>
    <t xml:space="preserve">T00838</t>
  </si>
  <si>
    <t xml:space="preserve">T00839</t>
  </si>
  <si>
    <t xml:space="preserve">T00840</t>
  </si>
  <si>
    <t xml:space="preserve">T00841</t>
  </si>
  <si>
    <t xml:space="preserve">T00842</t>
  </si>
  <si>
    <t xml:space="preserve">T00843</t>
  </si>
  <si>
    <t xml:space="preserve">T00844</t>
  </si>
  <si>
    <t xml:space="preserve">T00845</t>
  </si>
  <si>
    <t xml:space="preserve">T00846</t>
  </si>
  <si>
    <t xml:space="preserve">T00847</t>
  </si>
  <si>
    <t xml:space="preserve">T00848</t>
  </si>
  <si>
    <t xml:space="preserve">T00849</t>
  </si>
  <si>
    <t xml:space="preserve">T00850</t>
  </si>
  <si>
    <t xml:space="preserve">T00851</t>
  </si>
  <si>
    <t xml:space="preserve">T00852</t>
  </si>
  <si>
    <t xml:space="preserve">T00853</t>
  </si>
  <si>
    <t xml:space="preserve">T00854</t>
  </si>
  <si>
    <t xml:space="preserve">T00855</t>
  </si>
  <si>
    <t xml:space="preserve">T00856</t>
  </si>
  <si>
    <t xml:space="preserve">T00857</t>
  </si>
  <si>
    <t xml:space="preserve">T00858</t>
  </si>
  <si>
    <t xml:space="preserve">T00859</t>
  </si>
  <si>
    <t xml:space="preserve">T00860</t>
  </si>
  <si>
    <t xml:space="preserve">T00861</t>
  </si>
  <si>
    <t xml:space="preserve">T00862</t>
  </si>
  <si>
    <t xml:space="preserve">T00863</t>
  </si>
  <si>
    <t xml:space="preserve">T00864</t>
  </si>
  <si>
    <t xml:space="preserve">T00865</t>
  </si>
  <si>
    <t xml:space="preserve">T00866</t>
  </si>
  <si>
    <t xml:space="preserve">T00867</t>
  </si>
  <si>
    <t xml:space="preserve">T00868</t>
  </si>
  <si>
    <t xml:space="preserve">T00869</t>
  </si>
  <si>
    <t xml:space="preserve">T00870</t>
  </si>
  <si>
    <t xml:space="preserve">T00871</t>
  </si>
  <si>
    <t xml:space="preserve">T00872</t>
  </si>
  <si>
    <t xml:space="preserve">T00873</t>
  </si>
  <si>
    <t xml:space="preserve">T00874</t>
  </si>
  <si>
    <t xml:space="preserve">T00875</t>
  </si>
  <si>
    <t xml:space="preserve">T00876</t>
  </si>
  <si>
    <t xml:space="preserve">T00877</t>
  </si>
  <si>
    <t xml:space="preserve">T00878</t>
  </si>
  <si>
    <t xml:space="preserve">T00879</t>
  </si>
  <si>
    <t xml:space="preserve">T00880</t>
  </si>
  <si>
    <t xml:space="preserve">T00881</t>
  </si>
  <si>
    <t xml:space="preserve">T00882</t>
  </si>
  <si>
    <t xml:space="preserve">T00883</t>
  </si>
  <si>
    <t xml:space="preserve">T00884</t>
  </si>
  <si>
    <t xml:space="preserve">T00885</t>
  </si>
  <si>
    <t xml:space="preserve">T00886</t>
  </si>
  <si>
    <t xml:space="preserve">T00887</t>
  </si>
  <si>
    <t xml:space="preserve">T00888</t>
  </si>
  <si>
    <t xml:space="preserve">T00889</t>
  </si>
  <si>
    <t xml:space="preserve">T00890</t>
  </si>
  <si>
    <t xml:space="preserve">T00891</t>
  </si>
  <si>
    <t xml:space="preserve">T00892</t>
  </si>
  <si>
    <t xml:space="preserve">T00893</t>
  </si>
  <si>
    <t xml:space="preserve">T00894</t>
  </si>
  <si>
    <t xml:space="preserve">T00895</t>
  </si>
  <si>
    <t xml:space="preserve">T00896</t>
  </si>
  <si>
    <t xml:space="preserve">T00897</t>
  </si>
  <si>
    <t xml:space="preserve">T00898</t>
  </si>
  <si>
    <t xml:space="preserve">T00899</t>
  </si>
  <si>
    <t xml:space="preserve">T00900</t>
  </si>
  <si>
    <t xml:space="preserve">T00901</t>
  </si>
  <si>
    <t xml:space="preserve">T00902</t>
  </si>
  <si>
    <t xml:space="preserve">T00903</t>
  </si>
  <si>
    <t xml:space="preserve">T00904</t>
  </si>
  <si>
    <t xml:space="preserve">T00905</t>
  </si>
  <si>
    <t xml:space="preserve">T00906</t>
  </si>
  <si>
    <t xml:space="preserve">T00907</t>
  </si>
  <si>
    <t xml:space="preserve">T00908</t>
  </si>
  <si>
    <t xml:space="preserve">T00909</t>
  </si>
  <si>
    <t xml:space="preserve">T00910</t>
  </si>
  <si>
    <t xml:space="preserve">T00911</t>
  </si>
  <si>
    <t xml:space="preserve">T00912</t>
  </si>
  <si>
    <t xml:space="preserve">T00913</t>
  </si>
  <si>
    <t xml:space="preserve">T00914</t>
  </si>
  <si>
    <t xml:space="preserve">T00915</t>
  </si>
  <si>
    <t xml:space="preserve">T00916</t>
  </si>
  <si>
    <t xml:space="preserve">T00917</t>
  </si>
  <si>
    <t xml:space="preserve">T00918</t>
  </si>
  <si>
    <t xml:space="preserve">T00919</t>
  </si>
  <si>
    <t xml:space="preserve">T00920</t>
  </si>
  <si>
    <t xml:space="preserve">T00921</t>
  </si>
  <si>
    <t xml:space="preserve">T00922</t>
  </si>
  <si>
    <t xml:space="preserve">T00923</t>
  </si>
  <si>
    <t xml:space="preserve">T00924</t>
  </si>
  <si>
    <t xml:space="preserve">T00925</t>
  </si>
  <si>
    <t xml:space="preserve">T00926</t>
  </si>
  <si>
    <t xml:space="preserve">T00927</t>
  </si>
  <si>
    <t xml:space="preserve">T00928</t>
  </si>
  <si>
    <t xml:space="preserve">T00929</t>
  </si>
  <si>
    <t xml:space="preserve">T00930</t>
  </si>
  <si>
    <t xml:space="preserve">T00931</t>
  </si>
  <si>
    <t xml:space="preserve">T00932</t>
  </si>
  <si>
    <t xml:space="preserve">T00933</t>
  </si>
  <si>
    <t xml:space="preserve">T00934</t>
  </si>
  <si>
    <t xml:space="preserve">T00935</t>
  </si>
  <si>
    <t xml:space="preserve">T00936</t>
  </si>
  <si>
    <t xml:space="preserve">T00937</t>
  </si>
  <si>
    <t xml:space="preserve">T00938</t>
  </si>
  <si>
    <t xml:space="preserve">T00939</t>
  </si>
  <si>
    <t xml:space="preserve">T00940</t>
  </si>
  <si>
    <t xml:space="preserve">T00941</t>
  </si>
  <si>
    <t xml:space="preserve">T00942</t>
  </si>
  <si>
    <t xml:space="preserve">T00943</t>
  </si>
  <si>
    <t xml:space="preserve">T00944</t>
  </si>
  <si>
    <t xml:space="preserve">T00945</t>
  </si>
  <si>
    <t xml:space="preserve">T00946</t>
  </si>
  <si>
    <t xml:space="preserve">T00947</t>
  </si>
  <si>
    <t xml:space="preserve">T00948</t>
  </si>
  <si>
    <t xml:space="preserve">T00949</t>
  </si>
  <si>
    <t xml:space="preserve">T00950</t>
  </si>
  <si>
    <t xml:space="preserve">T00951</t>
  </si>
  <si>
    <t xml:space="preserve">T00952</t>
  </si>
  <si>
    <t xml:space="preserve">T00953</t>
  </si>
  <si>
    <t xml:space="preserve">T00954</t>
  </si>
  <si>
    <t xml:space="preserve">T00955</t>
  </si>
  <si>
    <t xml:space="preserve">T00956</t>
  </si>
  <si>
    <t xml:space="preserve">T00957</t>
  </si>
  <si>
    <t xml:space="preserve">T00958</t>
  </si>
  <si>
    <t xml:space="preserve">T00959</t>
  </si>
  <si>
    <t xml:space="preserve">T00960</t>
  </si>
  <si>
    <t xml:space="preserve">T00961</t>
  </si>
  <si>
    <t xml:space="preserve">T00962</t>
  </si>
  <si>
    <t xml:space="preserve">T00963</t>
  </si>
  <si>
    <t xml:space="preserve">T00964</t>
  </si>
  <si>
    <t xml:space="preserve">T00965</t>
  </si>
  <si>
    <t xml:space="preserve">T00966</t>
  </si>
  <si>
    <t xml:space="preserve">T00967</t>
  </si>
  <si>
    <t xml:space="preserve">T00968</t>
  </si>
  <si>
    <t xml:space="preserve">T00969</t>
  </si>
  <si>
    <t xml:space="preserve">T00970</t>
  </si>
  <si>
    <t xml:space="preserve">T00971</t>
  </si>
  <si>
    <t xml:space="preserve">T00972</t>
  </si>
  <si>
    <t xml:space="preserve">T00973</t>
  </si>
  <si>
    <t xml:space="preserve">T00974</t>
  </si>
  <si>
    <t xml:space="preserve">T00975</t>
  </si>
  <si>
    <t xml:space="preserve">T00976</t>
  </si>
  <si>
    <t xml:space="preserve">T00977</t>
  </si>
  <si>
    <t xml:space="preserve">T00978</t>
  </si>
  <si>
    <t xml:space="preserve">T00979</t>
  </si>
  <si>
    <t xml:space="preserve">T00980</t>
  </si>
  <si>
    <t xml:space="preserve">T00981</t>
  </si>
  <si>
    <t xml:space="preserve">T00982</t>
  </si>
  <si>
    <t xml:space="preserve">T00983</t>
  </si>
  <si>
    <t xml:space="preserve">T00984</t>
  </si>
  <si>
    <t xml:space="preserve">T00985</t>
  </si>
  <si>
    <t xml:space="preserve">T00986</t>
  </si>
  <si>
    <t xml:space="preserve">T00987</t>
  </si>
  <si>
    <t xml:space="preserve">T00988</t>
  </si>
  <si>
    <t xml:space="preserve">T00989</t>
  </si>
  <si>
    <t xml:space="preserve">T00990</t>
  </si>
  <si>
    <t xml:space="preserve">T00991</t>
  </si>
  <si>
    <t xml:space="preserve">T00992</t>
  </si>
  <si>
    <t xml:space="preserve">T00993</t>
  </si>
  <si>
    <t xml:space="preserve">T00994</t>
  </si>
  <si>
    <t xml:space="preserve">T00995</t>
  </si>
  <si>
    <t xml:space="preserve">T00996</t>
  </si>
  <si>
    <t xml:space="preserve">T00997</t>
  </si>
  <si>
    <t xml:space="preserve">T00998</t>
  </si>
  <si>
    <t xml:space="preserve">T00999</t>
  </si>
  <si>
    <t xml:space="preserve">T01000</t>
  </si>
  <si>
    <t xml:space="preserve">T01001</t>
  </si>
  <si>
    <t xml:space="preserve">T01002</t>
  </si>
  <si>
    <t xml:space="preserve">T01003</t>
  </si>
  <si>
    <t xml:space="preserve">T01004</t>
  </si>
  <si>
    <t xml:space="preserve">T01005</t>
  </si>
  <si>
    <t xml:space="preserve">T01006</t>
  </si>
  <si>
    <t xml:space="preserve">T01007</t>
  </si>
  <si>
    <t xml:space="preserve">T01008</t>
  </si>
  <si>
    <t xml:space="preserve">T01009</t>
  </si>
  <si>
    <t xml:space="preserve">T01010</t>
  </si>
  <si>
    <t xml:space="preserve">T01011</t>
  </si>
  <si>
    <t xml:space="preserve">T01012</t>
  </si>
  <si>
    <t xml:space="preserve">T01013</t>
  </si>
  <si>
    <t xml:space="preserve">T01014</t>
  </si>
  <si>
    <t xml:space="preserve">T01015</t>
  </si>
  <si>
    <t xml:space="preserve">T01016</t>
  </si>
  <si>
    <t xml:space="preserve">T01017</t>
  </si>
  <si>
    <t xml:space="preserve">T01018</t>
  </si>
  <si>
    <t xml:space="preserve">T01019</t>
  </si>
  <si>
    <t xml:space="preserve">T01020</t>
  </si>
  <si>
    <t xml:space="preserve">T01021</t>
  </si>
  <si>
    <t xml:space="preserve">T01022</t>
  </si>
  <si>
    <t xml:space="preserve">T01023</t>
  </si>
  <si>
    <t xml:space="preserve">T01024</t>
  </si>
  <si>
    <t xml:space="preserve">T01025</t>
  </si>
  <si>
    <t xml:space="preserve">T01026</t>
  </si>
  <si>
    <t xml:space="preserve">T01027</t>
  </si>
  <si>
    <t xml:space="preserve">T01028</t>
  </si>
  <si>
    <t xml:space="preserve">T01029</t>
  </si>
  <si>
    <t xml:space="preserve">T01030</t>
  </si>
  <si>
    <t xml:space="preserve">T01031</t>
  </si>
  <si>
    <t xml:space="preserve">T01032</t>
  </si>
  <si>
    <t xml:space="preserve">T01033</t>
  </si>
  <si>
    <t xml:space="preserve">T01034</t>
  </si>
  <si>
    <t xml:space="preserve">T01035</t>
  </si>
  <si>
    <t xml:space="preserve">T01036</t>
  </si>
  <si>
    <t xml:space="preserve">T01037</t>
  </si>
  <si>
    <t xml:space="preserve">T01038</t>
  </si>
  <si>
    <t xml:space="preserve">T01039</t>
  </si>
  <si>
    <t xml:space="preserve">T01040</t>
  </si>
  <si>
    <t xml:space="preserve">T01041</t>
  </si>
  <si>
    <t xml:space="preserve">T01042</t>
  </si>
  <si>
    <t xml:space="preserve">T01043</t>
  </si>
  <si>
    <t xml:space="preserve">T01044</t>
  </si>
  <si>
    <t xml:space="preserve">T01045</t>
  </si>
  <si>
    <t xml:space="preserve">T01046</t>
  </si>
  <si>
    <t xml:space="preserve">T01047</t>
  </si>
  <si>
    <t xml:space="preserve">T01048</t>
  </si>
  <si>
    <t xml:space="preserve">T01049</t>
  </si>
  <si>
    <t xml:space="preserve">T01050</t>
  </si>
  <si>
    <t xml:space="preserve">T01051</t>
  </si>
  <si>
    <t xml:space="preserve">T01052</t>
  </si>
  <si>
    <t xml:space="preserve">T01053</t>
  </si>
  <si>
    <t xml:space="preserve">T01054</t>
  </si>
  <si>
    <t xml:space="preserve">T01055</t>
  </si>
  <si>
    <t xml:space="preserve">T01056</t>
  </si>
  <si>
    <t xml:space="preserve">T01057</t>
  </si>
  <si>
    <t xml:space="preserve">T01058</t>
  </si>
  <si>
    <t xml:space="preserve">T01059</t>
  </si>
  <si>
    <t xml:space="preserve">T01060</t>
  </si>
  <si>
    <t xml:space="preserve">T01061</t>
  </si>
  <si>
    <t xml:space="preserve">T01062</t>
  </si>
  <si>
    <t xml:space="preserve">T01063</t>
  </si>
  <si>
    <t xml:space="preserve">T01064</t>
  </si>
  <si>
    <t xml:space="preserve">T01065</t>
  </si>
  <si>
    <t xml:space="preserve">T01066</t>
  </si>
  <si>
    <t xml:space="preserve">T01067</t>
  </si>
  <si>
    <t xml:space="preserve">T01068</t>
  </si>
  <si>
    <t xml:space="preserve">T01069</t>
  </si>
  <si>
    <t xml:space="preserve">T01070</t>
  </si>
  <si>
    <t xml:space="preserve">T01071</t>
  </si>
  <si>
    <t xml:space="preserve">T01072</t>
  </si>
  <si>
    <t xml:space="preserve">T01073</t>
  </si>
  <si>
    <t xml:space="preserve">T01074</t>
  </si>
  <si>
    <t xml:space="preserve">T01075</t>
  </si>
  <si>
    <t xml:space="preserve">T01076</t>
  </si>
  <si>
    <t xml:space="preserve">T01077</t>
  </si>
  <si>
    <t xml:space="preserve">T01078</t>
  </si>
  <si>
    <t xml:space="preserve">T01079</t>
  </si>
  <si>
    <t xml:space="preserve">T01080</t>
  </si>
  <si>
    <t xml:space="preserve">T01081</t>
  </si>
  <si>
    <t xml:space="preserve">T01082</t>
  </si>
  <si>
    <t xml:space="preserve">T01083</t>
  </si>
  <si>
    <t xml:space="preserve">T01084</t>
  </si>
  <si>
    <t xml:space="preserve">T01085</t>
  </si>
  <si>
    <t xml:space="preserve">T01086</t>
  </si>
  <si>
    <t xml:space="preserve">T01087</t>
  </si>
  <si>
    <t xml:space="preserve">T01088</t>
  </si>
  <si>
    <t xml:space="preserve">T01089</t>
  </si>
  <si>
    <t xml:space="preserve">T01090</t>
  </si>
  <si>
    <t xml:space="preserve">T01091</t>
  </si>
  <si>
    <t xml:space="preserve">T01092</t>
  </si>
  <si>
    <t xml:space="preserve">T01093</t>
  </si>
  <si>
    <t xml:space="preserve">T01094</t>
  </si>
  <si>
    <t xml:space="preserve">T01095</t>
  </si>
  <si>
    <t xml:space="preserve">T01096</t>
  </si>
  <si>
    <t xml:space="preserve">T01097</t>
  </si>
  <si>
    <t xml:space="preserve">T01098</t>
  </si>
  <si>
    <t xml:space="preserve">T01099</t>
  </si>
  <si>
    <t xml:space="preserve">T01100</t>
  </si>
  <si>
    <t xml:space="preserve">T01101</t>
  </si>
  <si>
    <t xml:space="preserve">T01102</t>
  </si>
  <si>
    <t xml:space="preserve">T01103</t>
  </si>
  <si>
    <t xml:space="preserve">T01104</t>
  </si>
  <si>
    <t xml:space="preserve">T01105</t>
  </si>
  <si>
    <t xml:space="preserve">T01106</t>
  </si>
  <si>
    <t xml:space="preserve">T01107</t>
  </si>
  <si>
    <t xml:space="preserve">T01108</t>
  </si>
  <si>
    <t xml:space="preserve">T01109</t>
  </si>
  <si>
    <t xml:space="preserve">T01110</t>
  </si>
  <si>
    <t xml:space="preserve">T01111</t>
  </si>
  <si>
    <t xml:space="preserve">T01112</t>
  </si>
  <si>
    <t xml:space="preserve">T01113</t>
  </si>
  <si>
    <t xml:space="preserve">T01114</t>
  </si>
  <si>
    <t xml:space="preserve">T01115</t>
  </si>
  <si>
    <t xml:space="preserve">T01116</t>
  </si>
  <si>
    <t xml:space="preserve">T01117</t>
  </si>
  <si>
    <t xml:space="preserve">T01118</t>
  </si>
  <si>
    <t xml:space="preserve">T01119</t>
  </si>
  <si>
    <t xml:space="preserve">T01120</t>
  </si>
  <si>
    <t xml:space="preserve">T01121</t>
  </si>
  <si>
    <t xml:space="preserve">T01122</t>
  </si>
  <si>
    <t xml:space="preserve">T01123</t>
  </si>
  <si>
    <t xml:space="preserve">T01124</t>
  </si>
  <si>
    <t xml:space="preserve">T01125</t>
  </si>
  <si>
    <t xml:space="preserve">T01126</t>
  </si>
  <si>
    <t xml:space="preserve">T01127</t>
  </si>
  <si>
    <t xml:space="preserve">T01128</t>
  </si>
  <si>
    <t xml:space="preserve">T01129</t>
  </si>
  <si>
    <t xml:space="preserve">T01130</t>
  </si>
  <si>
    <t xml:space="preserve">T01131</t>
  </si>
  <si>
    <t xml:space="preserve">T01132</t>
  </si>
  <si>
    <t xml:space="preserve">T01133</t>
  </si>
  <si>
    <t xml:space="preserve">T01134</t>
  </si>
  <si>
    <t xml:space="preserve">T01135</t>
  </si>
  <si>
    <t xml:space="preserve">T01136</t>
  </si>
  <si>
    <t xml:space="preserve">T01137</t>
  </si>
  <si>
    <t xml:space="preserve">T01138</t>
  </si>
  <si>
    <t xml:space="preserve">T01139</t>
  </si>
  <si>
    <t xml:space="preserve">T01140</t>
  </si>
  <si>
    <t xml:space="preserve">T01141</t>
  </si>
  <si>
    <t xml:space="preserve">T01142</t>
  </si>
  <si>
    <t xml:space="preserve">T01143</t>
  </si>
  <si>
    <t xml:space="preserve">T01144</t>
  </si>
  <si>
    <t xml:space="preserve">T01145</t>
  </si>
  <si>
    <t xml:space="preserve">T01146</t>
  </si>
  <si>
    <t xml:space="preserve">T01147</t>
  </si>
  <si>
    <t xml:space="preserve">T01148</t>
  </si>
  <si>
    <t xml:space="preserve">T01149</t>
  </si>
  <si>
    <t xml:space="preserve">T01150</t>
  </si>
  <si>
    <t xml:space="preserve">T01151</t>
  </si>
  <si>
    <t xml:space="preserve">T01152</t>
  </si>
  <si>
    <t xml:space="preserve">T01153</t>
  </si>
  <si>
    <t xml:space="preserve">T01154</t>
  </si>
  <si>
    <t xml:space="preserve">T01155</t>
  </si>
  <si>
    <t xml:space="preserve">T01156</t>
  </si>
  <si>
    <t xml:space="preserve">T01157</t>
  </si>
  <si>
    <t xml:space="preserve">T01158</t>
  </si>
  <si>
    <t xml:space="preserve">T01159</t>
  </si>
  <si>
    <t xml:space="preserve">T01160</t>
  </si>
  <si>
    <t xml:space="preserve">T01161</t>
  </si>
  <si>
    <t xml:space="preserve">T01162</t>
  </si>
  <si>
    <t xml:space="preserve">T01163</t>
  </si>
  <si>
    <t xml:space="preserve">T01164</t>
  </si>
  <si>
    <t xml:space="preserve">T01165</t>
  </si>
  <si>
    <t xml:space="preserve">T01166</t>
  </si>
  <si>
    <t xml:space="preserve">T01167</t>
  </si>
  <si>
    <t xml:space="preserve">T01168</t>
  </si>
  <si>
    <t xml:space="preserve">T01169</t>
  </si>
  <si>
    <t xml:space="preserve">T01170</t>
  </si>
  <si>
    <t xml:space="preserve">T01171</t>
  </si>
  <si>
    <t xml:space="preserve">T01172</t>
  </si>
  <si>
    <t xml:space="preserve">T01173</t>
  </si>
  <si>
    <t xml:space="preserve">T01174</t>
  </si>
  <si>
    <t xml:space="preserve">T01175</t>
  </si>
  <si>
    <t xml:space="preserve">T01176</t>
  </si>
  <si>
    <t xml:space="preserve">T01177</t>
  </si>
  <si>
    <t xml:space="preserve">T01178</t>
  </si>
  <si>
    <t xml:space="preserve">T01179</t>
  </si>
  <si>
    <t xml:space="preserve">T01180</t>
  </si>
  <si>
    <t xml:space="preserve">T01181</t>
  </si>
  <si>
    <t xml:space="preserve">T01182</t>
  </si>
  <si>
    <t xml:space="preserve">T01183</t>
  </si>
  <si>
    <t xml:space="preserve">T01184</t>
  </si>
  <si>
    <t xml:space="preserve">T01185</t>
  </si>
  <si>
    <t xml:space="preserve">T01186</t>
  </si>
  <si>
    <t xml:space="preserve">T01187</t>
  </si>
  <si>
    <t xml:space="preserve">T01188</t>
  </si>
  <si>
    <t xml:space="preserve">T01189</t>
  </si>
  <si>
    <t xml:space="preserve">T01190</t>
  </si>
  <si>
    <t xml:space="preserve">T01191</t>
  </si>
  <si>
    <t xml:space="preserve">T01192</t>
  </si>
  <si>
    <t xml:space="preserve">T01193</t>
  </si>
  <si>
    <t xml:space="preserve">T01194</t>
  </si>
  <si>
    <t xml:space="preserve">T01195</t>
  </si>
  <si>
    <t xml:space="preserve">T01196</t>
  </si>
  <si>
    <t xml:space="preserve">T01197</t>
  </si>
  <si>
    <t xml:space="preserve">T01198</t>
  </si>
  <si>
    <t xml:space="preserve">T01199</t>
  </si>
  <si>
    <t xml:space="preserve">T01200</t>
  </si>
  <si>
    <t xml:space="preserve">T01201</t>
  </si>
  <si>
    <t xml:space="preserve">T01202</t>
  </si>
  <si>
    <t xml:space="preserve">T01203</t>
  </si>
  <si>
    <t xml:space="preserve">T01204</t>
  </si>
  <si>
    <t xml:space="preserve">T01205</t>
  </si>
  <si>
    <t xml:space="preserve">T01206</t>
  </si>
  <si>
    <t xml:space="preserve">T01207</t>
  </si>
  <si>
    <t xml:space="preserve">T01208</t>
  </si>
  <si>
    <t xml:space="preserve">T01209</t>
  </si>
  <si>
    <t xml:space="preserve">T01210</t>
  </si>
  <si>
    <t xml:space="preserve">T01211</t>
  </si>
  <si>
    <t xml:space="preserve">T01212</t>
  </si>
  <si>
    <t xml:space="preserve">T01213</t>
  </si>
  <si>
    <t xml:space="preserve">T01214</t>
  </si>
  <si>
    <t xml:space="preserve">T01215</t>
  </si>
  <si>
    <t xml:space="preserve">T01216</t>
  </si>
  <si>
    <t xml:space="preserve">T01217</t>
  </si>
  <si>
    <t xml:space="preserve">T01218</t>
  </si>
  <si>
    <t xml:space="preserve">T01219</t>
  </si>
  <si>
    <t xml:space="preserve">T01220</t>
  </si>
  <si>
    <t xml:space="preserve">T01221</t>
  </si>
  <si>
    <t xml:space="preserve">T01222</t>
  </si>
  <si>
    <t xml:space="preserve">T01223</t>
  </si>
  <si>
    <t xml:space="preserve">T01224</t>
  </si>
  <si>
    <t xml:space="preserve">T01225</t>
  </si>
  <si>
    <t xml:space="preserve">T01226</t>
  </si>
  <si>
    <t xml:space="preserve">T01227</t>
  </si>
  <si>
    <t xml:space="preserve">T01228</t>
  </si>
  <si>
    <t xml:space="preserve">T01229</t>
  </si>
  <si>
    <t xml:space="preserve">T01230</t>
  </si>
  <si>
    <t xml:space="preserve">T01231</t>
  </si>
  <si>
    <t xml:space="preserve">T01232</t>
  </si>
  <si>
    <t xml:space="preserve">T01233</t>
  </si>
  <si>
    <t xml:space="preserve">T01234</t>
  </si>
  <si>
    <t xml:space="preserve">T01235</t>
  </si>
  <si>
    <t xml:space="preserve">T01236</t>
  </si>
  <si>
    <t xml:space="preserve">T01237</t>
  </si>
  <si>
    <t xml:space="preserve">T01238</t>
  </si>
  <si>
    <t xml:space="preserve">T01239</t>
  </si>
  <si>
    <t xml:space="preserve">T01240</t>
  </si>
  <si>
    <t xml:space="preserve">T01241</t>
  </si>
  <si>
    <t xml:space="preserve">T01242</t>
  </si>
  <si>
    <t xml:space="preserve">T01243</t>
  </si>
  <si>
    <t xml:space="preserve">T01244</t>
  </si>
  <si>
    <t xml:space="preserve">T01245</t>
  </si>
  <si>
    <t xml:space="preserve">T01246</t>
  </si>
  <si>
    <t xml:space="preserve">T01247</t>
  </si>
  <si>
    <t xml:space="preserve">T01248</t>
  </si>
  <si>
    <t xml:space="preserve">T01249</t>
  </si>
  <si>
    <t xml:space="preserve">T01250</t>
  </si>
  <si>
    <t xml:space="preserve">T01251</t>
  </si>
  <si>
    <t xml:space="preserve">T01252</t>
  </si>
  <si>
    <t xml:space="preserve">T01253</t>
  </si>
  <si>
    <t xml:space="preserve">T01254</t>
  </si>
  <si>
    <t xml:space="preserve">T01255</t>
  </si>
  <si>
    <t xml:space="preserve">T01256</t>
  </si>
  <si>
    <t xml:space="preserve">T01257</t>
  </si>
  <si>
    <t xml:space="preserve">T01258</t>
  </si>
  <si>
    <t xml:space="preserve">T01259</t>
  </si>
  <si>
    <t xml:space="preserve">T01260</t>
  </si>
  <si>
    <t xml:space="preserve">T01261</t>
  </si>
  <si>
    <t xml:space="preserve">T01262</t>
  </si>
  <si>
    <t xml:space="preserve">T01263</t>
  </si>
  <si>
    <t xml:space="preserve">T01264</t>
  </si>
  <si>
    <t xml:space="preserve">T01265</t>
  </si>
  <si>
    <t xml:space="preserve">T01266</t>
  </si>
  <si>
    <t xml:space="preserve">T01267</t>
  </si>
  <si>
    <t xml:space="preserve">T01268</t>
  </si>
  <si>
    <t xml:space="preserve">T01269</t>
  </si>
  <si>
    <t xml:space="preserve">T01270</t>
  </si>
  <si>
    <t xml:space="preserve">T01271</t>
  </si>
  <si>
    <t xml:space="preserve">T01272</t>
  </si>
  <si>
    <t xml:space="preserve">T01273</t>
  </si>
  <si>
    <t xml:space="preserve">T01274</t>
  </si>
  <si>
    <t xml:space="preserve">T01275</t>
  </si>
  <si>
    <t xml:space="preserve">T01276</t>
  </si>
  <si>
    <t xml:space="preserve">T01277</t>
  </si>
  <si>
    <t xml:space="preserve">T01278</t>
  </si>
  <si>
    <t xml:space="preserve">T01279</t>
  </si>
  <si>
    <t xml:space="preserve">T01280</t>
  </si>
  <si>
    <t xml:space="preserve">T01281</t>
  </si>
  <si>
    <t xml:space="preserve">T01282</t>
  </si>
  <si>
    <t xml:space="preserve">T01283</t>
  </si>
  <si>
    <t xml:space="preserve">T01284</t>
  </si>
  <si>
    <t xml:space="preserve">T01285</t>
  </si>
  <si>
    <t xml:space="preserve">T01286</t>
  </si>
  <si>
    <t xml:space="preserve">T01287</t>
  </si>
  <si>
    <t xml:space="preserve">T01288</t>
  </si>
  <si>
    <t xml:space="preserve">T01289</t>
  </si>
  <si>
    <t xml:space="preserve">T01290</t>
  </si>
  <si>
    <t xml:space="preserve">T01291</t>
  </si>
  <si>
    <t xml:space="preserve">T01292</t>
  </si>
  <si>
    <t xml:space="preserve">T01293</t>
  </si>
  <si>
    <t xml:space="preserve">T01294</t>
  </si>
  <si>
    <t xml:space="preserve">T01295</t>
  </si>
  <si>
    <t xml:space="preserve">T01296</t>
  </si>
  <si>
    <t xml:space="preserve">T01297</t>
  </si>
  <si>
    <t xml:space="preserve">T01298</t>
  </si>
  <si>
    <t xml:space="preserve">T01299</t>
  </si>
  <si>
    <t xml:space="preserve">T01300</t>
  </si>
  <si>
    <t xml:space="preserve">T01301</t>
  </si>
  <si>
    <t xml:space="preserve">T01302</t>
  </si>
  <si>
    <t xml:space="preserve">T01303</t>
  </si>
  <si>
    <t xml:space="preserve">T01304</t>
  </si>
  <si>
    <t xml:space="preserve">T01305</t>
  </si>
  <si>
    <t xml:space="preserve">T01306</t>
  </si>
  <si>
    <t xml:space="preserve">T01307</t>
  </si>
  <si>
    <t xml:space="preserve">T01308</t>
  </si>
  <si>
    <t xml:space="preserve">T01309</t>
  </si>
  <si>
    <t xml:space="preserve">T01310</t>
  </si>
  <si>
    <t xml:space="preserve">T01311</t>
  </si>
  <si>
    <t xml:space="preserve">T01312</t>
  </si>
  <si>
    <t xml:space="preserve">T01313</t>
  </si>
  <si>
    <t xml:space="preserve">T01314</t>
  </si>
  <si>
    <t xml:space="preserve">T01315</t>
  </si>
  <si>
    <t xml:space="preserve">T01316</t>
  </si>
  <si>
    <t xml:space="preserve">T01317</t>
  </si>
  <si>
    <t xml:space="preserve">T01318</t>
  </si>
  <si>
    <t xml:space="preserve">T01319</t>
  </si>
  <si>
    <t xml:space="preserve">T01320</t>
  </si>
  <si>
    <t xml:space="preserve">T01321</t>
  </si>
  <si>
    <t xml:space="preserve">T01322</t>
  </si>
  <si>
    <t xml:space="preserve">T01323</t>
  </si>
  <si>
    <t xml:space="preserve">T01324</t>
  </si>
  <si>
    <t xml:space="preserve">T01325</t>
  </si>
  <si>
    <t xml:space="preserve">T01326</t>
  </si>
  <si>
    <t xml:space="preserve">T01327</t>
  </si>
  <si>
    <t xml:space="preserve">T01328</t>
  </si>
  <si>
    <t xml:space="preserve">T01329</t>
  </si>
  <si>
    <t xml:space="preserve">T01330</t>
  </si>
  <si>
    <t xml:space="preserve">T01331</t>
  </si>
  <si>
    <t xml:space="preserve">T01332</t>
  </si>
  <si>
    <t xml:space="preserve">T01333</t>
  </si>
  <si>
    <t xml:space="preserve">T01334</t>
  </si>
  <si>
    <t xml:space="preserve">T01335</t>
  </si>
  <si>
    <t xml:space="preserve">T01336</t>
  </si>
  <si>
    <t xml:space="preserve">T01337</t>
  </si>
  <si>
    <t xml:space="preserve">T01338</t>
  </si>
  <si>
    <t xml:space="preserve">T01339</t>
  </si>
  <si>
    <t xml:space="preserve">T01340</t>
  </si>
  <si>
    <t xml:space="preserve">T01341</t>
  </si>
  <si>
    <t xml:space="preserve">T01342</t>
  </si>
  <si>
    <t xml:space="preserve">T01343</t>
  </si>
  <si>
    <t xml:space="preserve">T01344</t>
  </si>
  <si>
    <t xml:space="preserve">T01345</t>
  </si>
  <si>
    <t xml:space="preserve">T01346</t>
  </si>
  <si>
    <t xml:space="preserve">T01347</t>
  </si>
  <si>
    <t xml:space="preserve">T01348</t>
  </si>
  <si>
    <t xml:space="preserve">T01349</t>
  </si>
  <si>
    <t xml:space="preserve">T01350</t>
  </si>
  <si>
    <t xml:space="preserve">T01351</t>
  </si>
  <si>
    <t xml:space="preserve">T01352</t>
  </si>
  <si>
    <t xml:space="preserve">T01353</t>
  </si>
  <si>
    <t xml:space="preserve">T01354</t>
  </si>
  <si>
    <t xml:space="preserve">T01355</t>
  </si>
  <si>
    <t xml:space="preserve">T01356</t>
  </si>
  <si>
    <t xml:space="preserve">T01357</t>
  </si>
  <si>
    <t xml:space="preserve">T01358</t>
  </si>
  <si>
    <t xml:space="preserve">T01359</t>
  </si>
  <si>
    <t xml:space="preserve">T01360</t>
  </si>
  <si>
    <t xml:space="preserve">T01361</t>
  </si>
  <si>
    <t xml:space="preserve">T01362</t>
  </si>
  <si>
    <t xml:space="preserve">T01363</t>
  </si>
  <si>
    <t xml:space="preserve">T01364</t>
  </si>
  <si>
    <t xml:space="preserve">T01365</t>
  </si>
  <si>
    <t xml:space="preserve">T01366</t>
  </si>
  <si>
    <t xml:space="preserve">T01367</t>
  </si>
  <si>
    <t xml:space="preserve">T01368</t>
  </si>
  <si>
    <t xml:space="preserve">T01369</t>
  </si>
  <si>
    <t xml:space="preserve">T01370</t>
  </si>
  <si>
    <t xml:space="preserve">T01371</t>
  </si>
  <si>
    <t xml:space="preserve">T01372</t>
  </si>
  <si>
    <t xml:space="preserve">T01373</t>
  </si>
  <si>
    <t xml:space="preserve">T01374</t>
  </si>
  <si>
    <t xml:space="preserve">T01375</t>
  </si>
  <si>
    <t xml:space="preserve">T01376</t>
  </si>
  <si>
    <t xml:space="preserve">T01377</t>
  </si>
  <si>
    <t xml:space="preserve">T01378</t>
  </si>
  <si>
    <t xml:space="preserve">T01379</t>
  </si>
  <si>
    <t xml:space="preserve">T01380</t>
  </si>
  <si>
    <t xml:space="preserve">T01381</t>
  </si>
  <si>
    <t xml:space="preserve">T01382</t>
  </si>
  <si>
    <t xml:space="preserve">T01383</t>
  </si>
  <si>
    <t xml:space="preserve">T01384</t>
  </si>
  <si>
    <t xml:space="preserve">T01385</t>
  </si>
  <si>
    <t xml:space="preserve">T01386</t>
  </si>
  <si>
    <t xml:space="preserve">T01387</t>
  </si>
  <si>
    <t xml:space="preserve">T01388</t>
  </si>
  <si>
    <t xml:space="preserve">T01389</t>
  </si>
  <si>
    <t xml:space="preserve">T01390</t>
  </si>
  <si>
    <t xml:space="preserve">T01391</t>
  </si>
  <si>
    <t xml:space="preserve">T01392</t>
  </si>
  <si>
    <t xml:space="preserve">T01393</t>
  </si>
  <si>
    <t xml:space="preserve">T01394</t>
  </si>
  <si>
    <t xml:space="preserve">T01395</t>
  </si>
  <si>
    <t xml:space="preserve">T01396</t>
  </si>
  <si>
    <t xml:space="preserve">T01397</t>
  </si>
  <si>
    <t xml:space="preserve">T01398</t>
  </si>
  <si>
    <t xml:space="preserve">T01399</t>
  </si>
  <si>
    <t xml:space="preserve">T01400</t>
  </si>
  <si>
    <t xml:space="preserve">T01401</t>
  </si>
  <si>
    <t xml:space="preserve">T01402</t>
  </si>
  <si>
    <t xml:space="preserve">T01403</t>
  </si>
  <si>
    <t xml:space="preserve">T01404</t>
  </si>
  <si>
    <t xml:space="preserve">T01405</t>
  </si>
  <si>
    <t xml:space="preserve">T01406</t>
  </si>
  <si>
    <t xml:space="preserve">T01407</t>
  </si>
  <si>
    <t xml:space="preserve">T01408</t>
  </si>
  <si>
    <t xml:space="preserve">T01409</t>
  </si>
  <si>
    <t xml:space="preserve">T01410</t>
  </si>
  <si>
    <t xml:space="preserve">T01411</t>
  </si>
  <si>
    <t xml:space="preserve">T01412</t>
  </si>
  <si>
    <t xml:space="preserve">T01413</t>
  </si>
  <si>
    <t xml:space="preserve">T01414</t>
  </si>
  <si>
    <t xml:space="preserve">T01415</t>
  </si>
  <si>
    <t xml:space="preserve">T01416</t>
  </si>
  <si>
    <t xml:space="preserve">T01417</t>
  </si>
  <si>
    <t xml:space="preserve">T01418</t>
  </si>
  <si>
    <t xml:space="preserve">T01419</t>
  </si>
  <si>
    <t xml:space="preserve">T01420</t>
  </si>
  <si>
    <t xml:space="preserve">T01421</t>
  </si>
  <si>
    <t xml:space="preserve">T01422</t>
  </si>
  <si>
    <t xml:space="preserve">T01423</t>
  </si>
  <si>
    <t xml:space="preserve">T01424</t>
  </si>
  <si>
    <t xml:space="preserve">T01425</t>
  </si>
  <si>
    <t xml:space="preserve">T01426</t>
  </si>
  <si>
    <t xml:space="preserve">T01427</t>
  </si>
  <si>
    <t xml:space="preserve">T01428</t>
  </si>
  <si>
    <t xml:space="preserve">T01429</t>
  </si>
  <si>
    <t xml:space="preserve">T01430</t>
  </si>
  <si>
    <t xml:space="preserve">T01431</t>
  </si>
  <si>
    <t xml:space="preserve">T01432</t>
  </si>
  <si>
    <t xml:space="preserve">T01433</t>
  </si>
  <si>
    <t xml:space="preserve">T01434</t>
  </si>
  <si>
    <t xml:space="preserve">T01435</t>
  </si>
  <si>
    <t xml:space="preserve">T01436</t>
  </si>
  <si>
    <t xml:space="preserve">T01437</t>
  </si>
  <si>
    <t xml:space="preserve">T01438</t>
  </si>
  <si>
    <t xml:space="preserve">T01439</t>
  </si>
  <si>
    <t xml:space="preserve">T01440</t>
  </si>
  <si>
    <t xml:space="preserve">T01441</t>
  </si>
  <si>
    <t xml:space="preserve">T01442</t>
  </si>
  <si>
    <t xml:space="preserve">T01443</t>
  </si>
  <si>
    <t xml:space="preserve">T01444</t>
  </si>
  <si>
    <t xml:space="preserve">T01445</t>
  </si>
  <si>
    <t xml:space="preserve">T01446</t>
  </si>
  <si>
    <t xml:space="preserve">T01447</t>
  </si>
  <si>
    <t xml:space="preserve">T01448</t>
  </si>
  <si>
    <t xml:space="preserve">T01449</t>
  </si>
  <si>
    <t xml:space="preserve">T01450</t>
  </si>
  <si>
    <t xml:space="preserve">T01451</t>
  </si>
  <si>
    <t xml:space="preserve">T01452</t>
  </si>
  <si>
    <t xml:space="preserve">T01453</t>
  </si>
  <si>
    <t xml:space="preserve">T01454</t>
  </si>
  <si>
    <t xml:space="preserve">T01455</t>
  </si>
  <si>
    <t xml:space="preserve">T01456</t>
  </si>
  <si>
    <t xml:space="preserve">T01457</t>
  </si>
  <si>
    <t xml:space="preserve">T01458</t>
  </si>
  <si>
    <t xml:space="preserve">T01459</t>
  </si>
  <si>
    <t xml:space="preserve">T01460</t>
  </si>
  <si>
    <t xml:space="preserve">T01461</t>
  </si>
  <si>
    <t xml:space="preserve">T01462</t>
  </si>
  <si>
    <t xml:space="preserve">T01463</t>
  </si>
  <si>
    <t xml:space="preserve">T01464</t>
  </si>
  <si>
    <t xml:space="preserve">T01465</t>
  </si>
  <si>
    <t xml:space="preserve">T01466</t>
  </si>
  <si>
    <t xml:space="preserve">T01467</t>
  </si>
  <si>
    <t xml:space="preserve">T01468</t>
  </si>
  <si>
    <t xml:space="preserve">T01469</t>
  </si>
  <si>
    <t xml:space="preserve">T01470</t>
  </si>
  <si>
    <t xml:space="preserve">T01471</t>
  </si>
  <si>
    <t xml:space="preserve">T01472</t>
  </si>
  <si>
    <t xml:space="preserve">T01473</t>
  </si>
  <si>
    <t xml:space="preserve">T01474</t>
  </si>
  <si>
    <t xml:space="preserve">T01475</t>
  </si>
  <si>
    <t xml:space="preserve">T01476</t>
  </si>
  <si>
    <t xml:space="preserve">T01477</t>
  </si>
  <si>
    <t xml:space="preserve">T01478</t>
  </si>
  <si>
    <t xml:space="preserve">T01479</t>
  </si>
  <si>
    <t xml:space="preserve">T01480</t>
  </si>
  <si>
    <t xml:space="preserve">T01481</t>
  </si>
  <si>
    <t xml:space="preserve">T01482</t>
  </si>
  <si>
    <t xml:space="preserve">T01483</t>
  </si>
  <si>
    <t xml:space="preserve">T01484</t>
  </si>
  <si>
    <t xml:space="preserve">T01485</t>
  </si>
  <si>
    <t xml:space="preserve">T01486</t>
  </si>
  <si>
    <t xml:space="preserve">T01487</t>
  </si>
  <si>
    <t xml:space="preserve">T01488</t>
  </si>
  <si>
    <t xml:space="preserve">T01489</t>
  </si>
  <si>
    <t xml:space="preserve">T01490</t>
  </si>
  <si>
    <t xml:space="preserve">T01491</t>
  </si>
  <si>
    <t xml:space="preserve">T01492</t>
  </si>
  <si>
    <t xml:space="preserve">T01493</t>
  </si>
  <si>
    <t xml:space="preserve">T01494</t>
  </si>
  <si>
    <t xml:space="preserve">T01495</t>
  </si>
  <si>
    <t xml:space="preserve">T01496</t>
  </si>
  <si>
    <t xml:space="preserve">T01497</t>
  </si>
  <si>
    <t xml:space="preserve">T01498</t>
  </si>
  <si>
    <t xml:space="preserve">T01499</t>
  </si>
  <si>
    <t xml:space="preserve">T01500</t>
  </si>
  <si>
    <t xml:space="preserve">T01501</t>
  </si>
  <si>
    <t xml:space="preserve">T01502</t>
  </si>
  <si>
    <t xml:space="preserve">T01503</t>
  </si>
  <si>
    <t xml:space="preserve">T01504</t>
  </si>
  <si>
    <t xml:space="preserve">T01505</t>
  </si>
  <si>
    <t xml:space="preserve">T01506</t>
  </si>
  <si>
    <t xml:space="preserve">T01507</t>
  </si>
  <si>
    <t xml:space="preserve">T01508</t>
  </si>
  <si>
    <t xml:space="preserve">T01509</t>
  </si>
  <si>
    <t xml:space="preserve">T01510</t>
  </si>
  <si>
    <t xml:space="preserve">T01511</t>
  </si>
  <si>
    <t xml:space="preserve">T01512</t>
  </si>
  <si>
    <t xml:space="preserve">T01513</t>
  </si>
  <si>
    <t xml:space="preserve">T01514</t>
  </si>
  <si>
    <t xml:space="preserve">T01515</t>
  </si>
  <si>
    <t xml:space="preserve">T01516</t>
  </si>
  <si>
    <t xml:space="preserve">T01517</t>
  </si>
  <si>
    <t xml:space="preserve">T01518</t>
  </si>
  <si>
    <t xml:space="preserve">T01519</t>
  </si>
  <si>
    <t xml:space="preserve">T01520</t>
  </si>
  <si>
    <t xml:space="preserve">T01521</t>
  </si>
  <si>
    <t xml:space="preserve">T01522</t>
  </si>
  <si>
    <t xml:space="preserve">T01523</t>
  </si>
  <si>
    <t xml:space="preserve">T01524</t>
  </si>
  <si>
    <t xml:space="preserve">T01525</t>
  </si>
  <si>
    <t xml:space="preserve">T01526</t>
  </si>
  <si>
    <t xml:space="preserve">T01527</t>
  </si>
  <si>
    <t xml:space="preserve">T01528</t>
  </si>
  <si>
    <t xml:space="preserve">T01529</t>
  </si>
  <si>
    <t xml:space="preserve">T01530</t>
  </si>
  <si>
    <t xml:space="preserve">T01531</t>
  </si>
  <si>
    <t xml:space="preserve">T01532</t>
  </si>
  <si>
    <t xml:space="preserve">T01533</t>
  </si>
  <si>
    <t xml:space="preserve">T01534</t>
  </si>
  <si>
    <t xml:space="preserve">T01535</t>
  </si>
  <si>
    <t xml:space="preserve">T01536</t>
  </si>
  <si>
    <t xml:space="preserve">T01537</t>
  </si>
  <si>
    <t xml:space="preserve">T01538</t>
  </si>
  <si>
    <t xml:space="preserve">T01539</t>
  </si>
  <si>
    <t xml:space="preserve">T01540</t>
  </si>
  <si>
    <t xml:space="preserve">T01541</t>
  </si>
  <si>
    <t xml:space="preserve">T01542</t>
  </si>
  <si>
    <t xml:space="preserve">T01543</t>
  </si>
  <si>
    <t xml:space="preserve">T01544</t>
  </si>
  <si>
    <t xml:space="preserve">T01545</t>
  </si>
  <si>
    <t xml:space="preserve">T01546</t>
  </si>
  <si>
    <t xml:space="preserve">T01547</t>
  </si>
  <si>
    <t xml:space="preserve">T01548</t>
  </si>
  <si>
    <t xml:space="preserve">T01549</t>
  </si>
  <si>
    <t xml:space="preserve">T01550</t>
  </si>
  <si>
    <t xml:space="preserve">T01551</t>
  </si>
  <si>
    <t xml:space="preserve">T01552</t>
  </si>
  <si>
    <t xml:space="preserve">T01553</t>
  </si>
  <si>
    <t xml:space="preserve">T01554</t>
  </si>
  <si>
    <t xml:space="preserve">T01555</t>
  </si>
  <si>
    <t xml:space="preserve">T01556</t>
  </si>
  <si>
    <t xml:space="preserve">T01557</t>
  </si>
  <si>
    <t xml:space="preserve">T01558</t>
  </si>
  <si>
    <t xml:space="preserve">T01559</t>
  </si>
  <si>
    <t xml:space="preserve">T01560</t>
  </si>
  <si>
    <t xml:space="preserve">T01561</t>
  </si>
  <si>
    <t xml:space="preserve">T01562</t>
  </si>
  <si>
    <t xml:space="preserve">T01563</t>
  </si>
  <si>
    <t xml:space="preserve">T01564</t>
  </si>
  <si>
    <t xml:space="preserve">T01565</t>
  </si>
  <si>
    <t xml:space="preserve">T01566</t>
  </si>
  <si>
    <t xml:space="preserve">T01567</t>
  </si>
  <si>
    <t xml:space="preserve">T01568</t>
  </si>
  <si>
    <t xml:space="preserve">T01569</t>
  </si>
  <si>
    <t xml:space="preserve">T01570</t>
  </si>
  <si>
    <t xml:space="preserve">T01571</t>
  </si>
  <si>
    <t xml:space="preserve">T01572</t>
  </si>
  <si>
    <t xml:space="preserve">T01573</t>
  </si>
  <si>
    <t xml:space="preserve">T01574</t>
  </si>
  <si>
    <t xml:space="preserve">T01575</t>
  </si>
  <si>
    <t xml:space="preserve">T01576</t>
  </si>
  <si>
    <t xml:space="preserve">T01577</t>
  </si>
  <si>
    <t xml:space="preserve">T01578</t>
  </si>
  <si>
    <t xml:space="preserve">T01579</t>
  </si>
  <si>
    <t xml:space="preserve">T01580</t>
  </si>
  <si>
    <t xml:space="preserve">T01581</t>
  </si>
  <si>
    <t xml:space="preserve">T01582</t>
  </si>
  <si>
    <t xml:space="preserve">T01583</t>
  </si>
  <si>
    <t xml:space="preserve">T01584</t>
  </si>
  <si>
    <t xml:space="preserve">T01585</t>
  </si>
  <si>
    <t xml:space="preserve">T01586</t>
  </si>
  <si>
    <t xml:space="preserve">T01587</t>
  </si>
  <si>
    <t xml:space="preserve">T01588</t>
  </si>
  <si>
    <t xml:space="preserve">T01589</t>
  </si>
  <si>
    <t xml:space="preserve">T01590</t>
  </si>
  <si>
    <t xml:space="preserve">T01591</t>
  </si>
  <si>
    <t xml:space="preserve">T01592</t>
  </si>
  <si>
    <t xml:space="preserve">T01593</t>
  </si>
  <si>
    <t xml:space="preserve">T01594</t>
  </si>
  <si>
    <t xml:space="preserve">T01595</t>
  </si>
  <si>
    <t xml:space="preserve">T01596</t>
  </si>
  <si>
    <t xml:space="preserve">T01597</t>
  </si>
  <si>
    <t xml:space="preserve">T01598</t>
  </si>
  <si>
    <t xml:space="preserve">T01599</t>
  </si>
  <si>
    <t xml:space="preserve">T01600</t>
  </si>
  <si>
    <t xml:space="preserve">T01601</t>
  </si>
  <si>
    <t xml:space="preserve">T01602</t>
  </si>
  <si>
    <t xml:space="preserve">T01603</t>
  </si>
  <si>
    <t xml:space="preserve">T01604</t>
  </si>
  <si>
    <t xml:space="preserve">T01605</t>
  </si>
  <si>
    <t xml:space="preserve">T01606</t>
  </si>
  <si>
    <t xml:space="preserve">T01607</t>
  </si>
  <si>
    <t xml:space="preserve">T01608</t>
  </si>
  <si>
    <t xml:space="preserve">T01609</t>
  </si>
  <si>
    <t xml:space="preserve">T01610</t>
  </si>
  <si>
    <t xml:space="preserve">T01611</t>
  </si>
  <si>
    <t xml:space="preserve">T01612</t>
  </si>
  <si>
    <t xml:space="preserve">T01613</t>
  </si>
  <si>
    <t xml:space="preserve">T01614</t>
  </si>
  <si>
    <t xml:space="preserve">T01615</t>
  </si>
  <si>
    <t xml:space="preserve">T01616</t>
  </si>
  <si>
    <t xml:space="preserve">T01617</t>
  </si>
  <si>
    <t xml:space="preserve">T01618</t>
  </si>
  <si>
    <t xml:space="preserve">T01619</t>
  </si>
  <si>
    <t xml:space="preserve">T01620</t>
  </si>
  <si>
    <t xml:space="preserve">T01621</t>
  </si>
  <si>
    <t xml:space="preserve">T01622</t>
  </si>
  <si>
    <t xml:space="preserve">T01623</t>
  </si>
  <si>
    <t xml:space="preserve">T01624</t>
  </si>
  <si>
    <t xml:space="preserve">T01625</t>
  </si>
  <si>
    <t xml:space="preserve">T01626</t>
  </si>
  <si>
    <t xml:space="preserve">T01627</t>
  </si>
  <si>
    <t xml:space="preserve">T01628</t>
  </si>
  <si>
    <t xml:space="preserve">T01629</t>
  </si>
  <si>
    <t xml:space="preserve">T01630</t>
  </si>
  <si>
    <t xml:space="preserve">T01631</t>
  </si>
  <si>
    <t xml:space="preserve">T01632</t>
  </si>
  <si>
    <t xml:space="preserve">T01633</t>
  </si>
  <si>
    <t xml:space="preserve">T01634</t>
  </si>
  <si>
    <t xml:space="preserve">T01635</t>
  </si>
  <si>
    <t xml:space="preserve">T01636</t>
  </si>
  <si>
    <t xml:space="preserve">T01637</t>
  </si>
  <si>
    <t xml:space="preserve">T01638</t>
  </si>
  <si>
    <t xml:space="preserve">T01639</t>
  </si>
  <si>
    <t xml:space="preserve">T01640</t>
  </si>
  <si>
    <t xml:space="preserve">T01641</t>
  </si>
  <si>
    <t xml:space="preserve">T01642</t>
  </si>
  <si>
    <t xml:space="preserve">T01643</t>
  </si>
  <si>
    <t xml:space="preserve">T01644</t>
  </si>
  <si>
    <t xml:space="preserve">T01645</t>
  </si>
  <si>
    <t xml:space="preserve">T01646</t>
  </si>
  <si>
    <t xml:space="preserve">T01647</t>
  </si>
  <si>
    <t xml:space="preserve">T01648</t>
  </si>
  <si>
    <t xml:space="preserve">T01649</t>
  </si>
  <si>
    <t xml:space="preserve">T01650</t>
  </si>
  <si>
    <t xml:space="preserve">T01651</t>
  </si>
  <si>
    <t xml:space="preserve">T01652</t>
  </si>
  <si>
    <t xml:space="preserve">T01653</t>
  </si>
  <si>
    <t xml:space="preserve">T01654</t>
  </si>
  <si>
    <t xml:space="preserve">T01655</t>
  </si>
  <si>
    <t xml:space="preserve">T01656</t>
  </si>
  <si>
    <t xml:space="preserve">T01657</t>
  </si>
  <si>
    <t xml:space="preserve">T01658</t>
  </si>
  <si>
    <t xml:space="preserve">T01659</t>
  </si>
  <si>
    <t xml:space="preserve">T01660</t>
  </si>
  <si>
    <t xml:space="preserve">T01661</t>
  </si>
  <si>
    <t xml:space="preserve">T01662</t>
  </si>
  <si>
    <t xml:space="preserve">T01663</t>
  </si>
  <si>
    <t xml:space="preserve">T01664</t>
  </si>
  <si>
    <t xml:space="preserve">T01665</t>
  </si>
  <si>
    <t xml:space="preserve">T01666</t>
  </si>
  <si>
    <t xml:space="preserve">T01667</t>
  </si>
  <si>
    <t xml:space="preserve">T01668</t>
  </si>
  <si>
    <t xml:space="preserve">T01669</t>
  </si>
  <si>
    <t xml:space="preserve">T01670</t>
  </si>
  <si>
    <t xml:space="preserve">T01671</t>
  </si>
  <si>
    <t xml:space="preserve">T01672</t>
  </si>
  <si>
    <t xml:space="preserve">T01673</t>
  </si>
  <si>
    <t xml:space="preserve">T01674</t>
  </si>
  <si>
    <t xml:space="preserve">T01675</t>
  </si>
  <si>
    <t xml:space="preserve">T01676</t>
  </si>
  <si>
    <t xml:space="preserve">T01677</t>
  </si>
  <si>
    <t xml:space="preserve">T01678</t>
  </si>
  <si>
    <t xml:space="preserve">T01679</t>
  </si>
  <si>
    <t xml:space="preserve">T01680</t>
  </si>
  <si>
    <t xml:space="preserve">T01681</t>
  </si>
  <si>
    <t xml:space="preserve">T01682</t>
  </si>
  <si>
    <t xml:space="preserve">T01683</t>
  </si>
  <si>
    <t xml:space="preserve">T01684</t>
  </si>
  <si>
    <t xml:space="preserve">T01685</t>
  </si>
  <si>
    <t xml:space="preserve">T01686</t>
  </si>
  <si>
    <t xml:space="preserve">T01687</t>
  </si>
  <si>
    <t xml:space="preserve">T01688</t>
  </si>
  <si>
    <t xml:space="preserve">T01689</t>
  </si>
  <si>
    <t xml:space="preserve">T01690</t>
  </si>
  <si>
    <t xml:space="preserve">T01691</t>
  </si>
  <si>
    <t xml:space="preserve">T01692</t>
  </si>
  <si>
    <t xml:space="preserve">T01693</t>
  </si>
  <si>
    <t xml:space="preserve">T01694</t>
  </si>
  <si>
    <t xml:space="preserve">T01695</t>
  </si>
  <si>
    <t xml:space="preserve">T01696</t>
  </si>
  <si>
    <t xml:space="preserve">T01697</t>
  </si>
  <si>
    <t xml:space="preserve">T01698</t>
  </si>
  <si>
    <t xml:space="preserve">T01699</t>
  </si>
  <si>
    <t xml:space="preserve">T01700</t>
  </si>
  <si>
    <t xml:space="preserve">T01701</t>
  </si>
  <si>
    <t xml:space="preserve">T01702</t>
  </si>
  <si>
    <t xml:space="preserve">T01703</t>
  </si>
  <si>
    <t xml:space="preserve">T01704</t>
  </si>
  <si>
    <t xml:space="preserve">T01705</t>
  </si>
  <si>
    <t xml:space="preserve">T01706</t>
  </si>
  <si>
    <t xml:space="preserve">T01707</t>
  </si>
  <si>
    <t xml:space="preserve">T01708</t>
  </si>
  <si>
    <t xml:space="preserve">T01709</t>
  </si>
  <si>
    <t xml:space="preserve">T01710</t>
  </si>
  <si>
    <t xml:space="preserve">T01711</t>
  </si>
  <si>
    <t xml:space="preserve">T01712</t>
  </si>
  <si>
    <t xml:space="preserve">T01713</t>
  </si>
  <si>
    <t xml:space="preserve">T01714</t>
  </si>
  <si>
    <t xml:space="preserve">T01715</t>
  </si>
  <si>
    <t xml:space="preserve">T01716</t>
  </si>
  <si>
    <t xml:space="preserve">T01717</t>
  </si>
  <si>
    <t xml:space="preserve">T01718</t>
  </si>
  <si>
    <t xml:space="preserve">T01719</t>
  </si>
  <si>
    <t xml:space="preserve">T01720</t>
  </si>
  <si>
    <t xml:space="preserve">T01721</t>
  </si>
  <si>
    <t xml:space="preserve">T01722</t>
  </si>
  <si>
    <t xml:space="preserve">T01723</t>
  </si>
  <si>
    <t xml:space="preserve">T01724</t>
  </si>
  <si>
    <t xml:space="preserve">T01725</t>
  </si>
  <si>
    <t xml:space="preserve">T01726</t>
  </si>
  <si>
    <t xml:space="preserve">T01727</t>
  </si>
  <si>
    <t xml:space="preserve">T01728</t>
  </si>
  <si>
    <t xml:space="preserve">T01729</t>
  </si>
  <si>
    <t xml:space="preserve">T01730</t>
  </si>
  <si>
    <t xml:space="preserve">T01731</t>
  </si>
  <si>
    <t xml:space="preserve">T01732</t>
  </si>
  <si>
    <t xml:space="preserve">T01733</t>
  </si>
  <si>
    <t xml:space="preserve">T01734</t>
  </si>
  <si>
    <t xml:space="preserve">T01735</t>
  </si>
  <si>
    <t xml:space="preserve">T01736</t>
  </si>
  <si>
    <t xml:space="preserve">T01737</t>
  </si>
  <si>
    <t xml:space="preserve">T01738</t>
  </si>
  <si>
    <t xml:space="preserve">T01739</t>
  </si>
  <si>
    <t xml:space="preserve">T01740</t>
  </si>
  <si>
    <t xml:space="preserve">T01741</t>
  </si>
  <si>
    <t xml:space="preserve">T01742</t>
  </si>
  <si>
    <t xml:space="preserve">T01743</t>
  </si>
  <si>
    <t xml:space="preserve">T01744</t>
  </si>
  <si>
    <t xml:space="preserve">T01745</t>
  </si>
  <si>
    <t xml:space="preserve">T01746</t>
  </si>
  <si>
    <t xml:space="preserve">T01747</t>
  </si>
  <si>
    <t xml:space="preserve">T01748</t>
  </si>
  <si>
    <t xml:space="preserve">T01749</t>
  </si>
  <si>
    <t xml:space="preserve">T01750</t>
  </si>
  <si>
    <t xml:space="preserve">T01751</t>
  </si>
  <si>
    <t xml:space="preserve">T01752</t>
  </si>
  <si>
    <t xml:space="preserve">T01753</t>
  </si>
  <si>
    <t xml:space="preserve">T01754</t>
  </si>
  <si>
    <t xml:space="preserve">T01755</t>
  </si>
  <si>
    <t xml:space="preserve">T01756</t>
  </si>
  <si>
    <t xml:space="preserve">T01757</t>
  </si>
  <si>
    <t xml:space="preserve">T01758</t>
  </si>
  <si>
    <t xml:space="preserve">T01759</t>
  </si>
  <si>
    <t xml:space="preserve">T01760</t>
  </si>
  <si>
    <t xml:space="preserve">T01761</t>
  </si>
  <si>
    <t xml:space="preserve">T01762</t>
  </si>
  <si>
    <t xml:space="preserve">T01763</t>
  </si>
  <si>
    <t xml:space="preserve">T01764</t>
  </si>
  <si>
    <t xml:space="preserve">T01765</t>
  </si>
  <si>
    <t xml:space="preserve">T01766</t>
  </si>
  <si>
    <t xml:space="preserve">T01767</t>
  </si>
  <si>
    <t xml:space="preserve">T01768</t>
  </si>
  <si>
    <t xml:space="preserve">T01769</t>
  </si>
  <si>
    <t xml:space="preserve">T01770</t>
  </si>
  <si>
    <t xml:space="preserve">T01771</t>
  </si>
  <si>
    <t xml:space="preserve">T01772</t>
  </si>
  <si>
    <t xml:space="preserve">T01773</t>
  </si>
  <si>
    <t xml:space="preserve">T01774</t>
  </si>
  <si>
    <t xml:space="preserve">T01775</t>
  </si>
  <si>
    <t xml:space="preserve">T01776</t>
  </si>
  <si>
    <t xml:space="preserve">T01777</t>
  </si>
  <si>
    <t xml:space="preserve">T01778</t>
  </si>
  <si>
    <t xml:space="preserve">T01779</t>
  </si>
  <si>
    <t xml:space="preserve">T01780</t>
  </si>
  <si>
    <t xml:space="preserve">T01781</t>
  </si>
  <si>
    <t xml:space="preserve">T01782</t>
  </si>
  <si>
    <t xml:space="preserve">T01783</t>
  </si>
  <si>
    <t xml:space="preserve">T01784</t>
  </si>
  <si>
    <t xml:space="preserve">T01785</t>
  </si>
  <si>
    <t xml:space="preserve">T01786</t>
  </si>
  <si>
    <t xml:space="preserve">T01787</t>
  </si>
  <si>
    <t xml:space="preserve">T01788</t>
  </si>
  <si>
    <t xml:space="preserve">T01789</t>
  </si>
  <si>
    <t xml:space="preserve">T01790</t>
  </si>
  <si>
    <t xml:space="preserve">T01791</t>
  </si>
  <si>
    <t xml:space="preserve">T01792</t>
  </si>
  <si>
    <t xml:space="preserve">T01793</t>
  </si>
  <si>
    <t xml:space="preserve">T01794</t>
  </si>
  <si>
    <t xml:space="preserve">T01795</t>
  </si>
  <si>
    <t xml:space="preserve">T01796</t>
  </si>
  <si>
    <t xml:space="preserve">T01797</t>
  </si>
  <si>
    <t xml:space="preserve">T01798</t>
  </si>
  <si>
    <t xml:space="preserve">T01799</t>
  </si>
  <si>
    <t xml:space="preserve">T01800</t>
  </si>
  <si>
    <t xml:space="preserve">T01801</t>
  </si>
  <si>
    <t xml:space="preserve">T01802</t>
  </si>
  <si>
    <t xml:space="preserve">T01803</t>
  </si>
  <si>
    <t xml:space="preserve">T01804</t>
  </si>
  <si>
    <t xml:space="preserve">T01805</t>
  </si>
  <si>
    <t xml:space="preserve">T01806</t>
  </si>
  <si>
    <t xml:space="preserve">T01807</t>
  </si>
  <si>
    <t xml:space="preserve">T01808</t>
  </si>
  <si>
    <t xml:space="preserve">T01809</t>
  </si>
  <si>
    <t xml:space="preserve">T01810</t>
  </si>
  <si>
    <t xml:space="preserve">T01811</t>
  </si>
  <si>
    <t xml:space="preserve">T01812</t>
  </si>
  <si>
    <t xml:space="preserve">T01813</t>
  </si>
  <si>
    <t xml:space="preserve">T01814</t>
  </si>
  <si>
    <t xml:space="preserve">T01815</t>
  </si>
  <si>
    <t xml:space="preserve">T01816</t>
  </si>
  <si>
    <t xml:space="preserve">T01817</t>
  </si>
  <si>
    <t xml:space="preserve">T01818</t>
  </si>
  <si>
    <t xml:space="preserve">T01819</t>
  </si>
  <si>
    <t xml:space="preserve">T01820</t>
  </si>
  <si>
    <t xml:space="preserve">T01821</t>
  </si>
  <si>
    <t xml:space="preserve">T01822</t>
  </si>
  <si>
    <t xml:space="preserve">T01823</t>
  </si>
  <si>
    <t xml:space="preserve">T01824</t>
  </si>
  <si>
    <t xml:space="preserve">T01825</t>
  </si>
  <si>
    <t xml:space="preserve">T01826</t>
  </si>
  <si>
    <t xml:space="preserve">T01827</t>
  </si>
  <si>
    <t xml:space="preserve">T01828</t>
  </si>
  <si>
    <t xml:space="preserve">T01829</t>
  </si>
  <si>
    <t xml:space="preserve">T01830</t>
  </si>
  <si>
    <t xml:space="preserve">T01831</t>
  </si>
  <si>
    <t xml:space="preserve">T01832</t>
  </si>
  <si>
    <t xml:space="preserve">T01833</t>
  </si>
  <si>
    <t xml:space="preserve">T01834</t>
  </si>
  <si>
    <t xml:space="preserve">T01835</t>
  </si>
  <si>
    <t xml:space="preserve">T01836</t>
  </si>
  <si>
    <t xml:space="preserve">T01837</t>
  </si>
  <si>
    <t xml:space="preserve">T01838</t>
  </si>
  <si>
    <t xml:space="preserve">T01839</t>
  </si>
  <si>
    <t xml:space="preserve">T01840</t>
  </si>
  <si>
    <t xml:space="preserve">T01841</t>
  </si>
  <si>
    <t xml:space="preserve">T01842</t>
  </si>
  <si>
    <t xml:space="preserve">T01843</t>
  </si>
  <si>
    <t xml:space="preserve">T01844</t>
  </si>
  <si>
    <t xml:space="preserve">T01845</t>
  </si>
  <si>
    <t xml:space="preserve">T01846</t>
  </si>
  <si>
    <t xml:space="preserve">T01847</t>
  </si>
  <si>
    <t xml:space="preserve">T01848</t>
  </si>
  <si>
    <t xml:space="preserve">T01849</t>
  </si>
  <si>
    <t xml:space="preserve">T01850</t>
  </si>
  <si>
    <t xml:space="preserve">T01851</t>
  </si>
  <si>
    <t xml:space="preserve">T01852</t>
  </si>
  <si>
    <t xml:space="preserve">T01853</t>
  </si>
  <si>
    <t xml:space="preserve">T01854</t>
  </si>
  <si>
    <t xml:space="preserve">T01855</t>
  </si>
  <si>
    <t xml:space="preserve">T01856</t>
  </si>
  <si>
    <t xml:space="preserve">T01857</t>
  </si>
  <si>
    <t xml:space="preserve">T01858</t>
  </si>
  <si>
    <t xml:space="preserve">T01859</t>
  </si>
  <si>
    <t xml:space="preserve">T01860</t>
  </si>
  <si>
    <t xml:space="preserve">T01861</t>
  </si>
  <si>
    <t xml:space="preserve">T01862</t>
  </si>
  <si>
    <t xml:space="preserve">T01863</t>
  </si>
  <si>
    <t xml:space="preserve">T01864</t>
  </si>
  <si>
    <t xml:space="preserve">T01865</t>
  </si>
  <si>
    <t xml:space="preserve">T01866</t>
  </si>
  <si>
    <t xml:space="preserve">T01867</t>
  </si>
  <si>
    <t xml:space="preserve">T01868</t>
  </si>
  <si>
    <t xml:space="preserve">T01869</t>
  </si>
  <si>
    <t xml:space="preserve">T01870</t>
  </si>
  <si>
    <t xml:space="preserve">T01871</t>
  </si>
  <si>
    <t xml:space="preserve">T01872</t>
  </si>
  <si>
    <t xml:space="preserve">T01873</t>
  </si>
  <si>
    <t xml:space="preserve">T01874</t>
  </si>
  <si>
    <t xml:space="preserve">T01875</t>
  </si>
  <si>
    <t xml:space="preserve">T01876</t>
  </si>
  <si>
    <t xml:space="preserve">T01877</t>
  </si>
  <si>
    <t xml:space="preserve">T01878</t>
  </si>
  <si>
    <t xml:space="preserve">T01879</t>
  </si>
  <si>
    <t xml:space="preserve">T01880</t>
  </si>
  <si>
    <t xml:space="preserve">T01881</t>
  </si>
  <si>
    <t xml:space="preserve">T01882</t>
  </si>
  <si>
    <t xml:space="preserve">T01883</t>
  </si>
  <si>
    <t xml:space="preserve">T01884</t>
  </si>
  <si>
    <t xml:space="preserve">T01885</t>
  </si>
  <si>
    <t xml:space="preserve">T01886</t>
  </si>
  <si>
    <t xml:space="preserve">T01887</t>
  </si>
  <si>
    <t xml:space="preserve">T01888</t>
  </si>
  <si>
    <t xml:space="preserve">T01889</t>
  </si>
  <si>
    <t xml:space="preserve">T01890</t>
  </si>
  <si>
    <t xml:space="preserve">T01891</t>
  </si>
  <si>
    <t xml:space="preserve">T01892</t>
  </si>
  <si>
    <t xml:space="preserve">T01893</t>
  </si>
  <si>
    <t xml:space="preserve">T01894</t>
  </si>
  <si>
    <t xml:space="preserve">T01895</t>
  </si>
  <si>
    <t xml:space="preserve">T01896</t>
  </si>
  <si>
    <t xml:space="preserve">T01897</t>
  </si>
  <si>
    <t xml:space="preserve">T01898</t>
  </si>
  <si>
    <t xml:space="preserve">T01899</t>
  </si>
  <si>
    <t xml:space="preserve">T01900</t>
  </si>
  <si>
    <t xml:space="preserve">T01901</t>
  </si>
  <si>
    <t xml:space="preserve">T01902</t>
  </si>
  <si>
    <t xml:space="preserve">T01903</t>
  </si>
  <si>
    <t xml:space="preserve">T01904</t>
  </si>
  <si>
    <t xml:space="preserve">T01905</t>
  </si>
  <si>
    <t xml:space="preserve">T01906</t>
  </si>
  <si>
    <t xml:space="preserve">T01907</t>
  </si>
  <si>
    <t xml:space="preserve">T01908</t>
  </si>
  <si>
    <t xml:space="preserve">T01909</t>
  </si>
  <si>
    <t xml:space="preserve">T01910</t>
  </si>
  <si>
    <t xml:space="preserve">T01911</t>
  </si>
  <si>
    <t xml:space="preserve">T01912</t>
  </si>
  <si>
    <t xml:space="preserve">T01913</t>
  </si>
  <si>
    <t xml:space="preserve">T01914</t>
  </si>
  <si>
    <t xml:space="preserve">T01915</t>
  </si>
  <si>
    <t xml:space="preserve">T01916</t>
  </si>
  <si>
    <t xml:space="preserve">T01917</t>
  </si>
  <si>
    <t xml:space="preserve">T01918</t>
  </si>
  <si>
    <t xml:space="preserve">T01919</t>
  </si>
  <si>
    <t xml:space="preserve">T01920</t>
  </si>
  <si>
    <t xml:space="preserve">T01921</t>
  </si>
  <si>
    <t xml:space="preserve">T01922</t>
  </si>
  <si>
    <t xml:space="preserve">T01923</t>
  </si>
  <si>
    <t xml:space="preserve">T01924</t>
  </si>
  <si>
    <t xml:space="preserve">T01925</t>
  </si>
  <si>
    <t xml:space="preserve">T01926</t>
  </si>
  <si>
    <t xml:space="preserve">T01927</t>
  </si>
  <si>
    <t xml:space="preserve">T01928</t>
  </si>
  <si>
    <t xml:space="preserve">T01929</t>
  </si>
  <si>
    <t xml:space="preserve">T01930</t>
  </si>
  <si>
    <t xml:space="preserve">T01931</t>
  </si>
  <si>
    <t xml:space="preserve">T01932</t>
  </si>
  <si>
    <t xml:space="preserve">T01933</t>
  </si>
  <si>
    <t xml:space="preserve">T01934</t>
  </si>
  <si>
    <t xml:space="preserve">T01935</t>
  </si>
  <si>
    <t xml:space="preserve">T01936</t>
  </si>
  <si>
    <t xml:space="preserve">T01937</t>
  </si>
  <si>
    <t xml:space="preserve">T01938</t>
  </si>
  <si>
    <t xml:space="preserve">T01939</t>
  </si>
  <si>
    <t xml:space="preserve">T01940</t>
  </si>
  <si>
    <t xml:space="preserve">T01941</t>
  </si>
  <si>
    <t xml:space="preserve">T01942</t>
  </si>
  <si>
    <t xml:space="preserve">T01943</t>
  </si>
  <si>
    <t xml:space="preserve">T01944</t>
  </si>
  <si>
    <t xml:space="preserve">T01945</t>
  </si>
  <si>
    <t xml:space="preserve">T01946</t>
  </si>
  <si>
    <t xml:space="preserve">T01947</t>
  </si>
  <si>
    <t xml:space="preserve">T01948</t>
  </si>
  <si>
    <t xml:space="preserve">T01949</t>
  </si>
  <si>
    <t xml:space="preserve">T01950</t>
  </si>
  <si>
    <t xml:space="preserve">T01951</t>
  </si>
  <si>
    <t xml:space="preserve">T01952</t>
  </si>
  <si>
    <t xml:space="preserve">T01953</t>
  </si>
  <si>
    <t xml:space="preserve">T01954</t>
  </si>
  <si>
    <t xml:space="preserve">T01955</t>
  </si>
  <si>
    <t xml:space="preserve">T01956</t>
  </si>
  <si>
    <t xml:space="preserve">T01957</t>
  </si>
  <si>
    <t xml:space="preserve">T01958</t>
  </si>
  <si>
    <t xml:space="preserve">T01959</t>
  </si>
  <si>
    <t xml:space="preserve">T01960</t>
  </si>
  <si>
    <t xml:space="preserve">T01961</t>
  </si>
  <si>
    <t xml:space="preserve">T01962</t>
  </si>
  <si>
    <t xml:space="preserve">T01963</t>
  </si>
  <si>
    <t xml:space="preserve">T01964</t>
  </si>
  <si>
    <t xml:space="preserve">T01965</t>
  </si>
  <si>
    <t xml:space="preserve">T01966</t>
  </si>
  <si>
    <t xml:space="preserve">T01967</t>
  </si>
  <si>
    <t xml:space="preserve">T01968</t>
  </si>
  <si>
    <t xml:space="preserve">T01969</t>
  </si>
  <si>
    <t xml:space="preserve">T01970</t>
  </si>
  <si>
    <t xml:space="preserve">T01971</t>
  </si>
  <si>
    <t xml:space="preserve">T01972</t>
  </si>
  <si>
    <t xml:space="preserve">T01973</t>
  </si>
  <si>
    <t xml:space="preserve">T01974</t>
  </si>
  <si>
    <t xml:space="preserve">T01975</t>
  </si>
  <si>
    <t xml:space="preserve">T01976</t>
  </si>
  <si>
    <t xml:space="preserve">T01977</t>
  </si>
  <si>
    <t xml:space="preserve">T01978</t>
  </si>
  <si>
    <t xml:space="preserve">T01979</t>
  </si>
  <si>
    <t xml:space="preserve">T01980</t>
  </si>
  <si>
    <t xml:space="preserve">T01981</t>
  </si>
  <si>
    <t xml:space="preserve">T01982</t>
  </si>
  <si>
    <t xml:space="preserve">T01983</t>
  </si>
  <si>
    <t xml:space="preserve">T01984</t>
  </si>
  <si>
    <t xml:space="preserve">T01985</t>
  </si>
  <si>
    <t xml:space="preserve">T01986</t>
  </si>
  <si>
    <t xml:space="preserve">T01987</t>
  </si>
  <si>
    <t xml:space="preserve">T01988</t>
  </si>
  <si>
    <t xml:space="preserve">T01989</t>
  </si>
  <si>
    <t xml:space="preserve">T01990</t>
  </si>
  <si>
    <t xml:space="preserve">T01991</t>
  </si>
  <si>
    <t xml:space="preserve">T01992</t>
  </si>
  <si>
    <t xml:space="preserve">T01993</t>
  </si>
  <si>
    <t xml:space="preserve">T01994</t>
  </si>
  <si>
    <t xml:space="preserve">T01995</t>
  </si>
  <si>
    <t xml:space="preserve">T01996</t>
  </si>
  <si>
    <t xml:space="preserve">T01997</t>
  </si>
  <si>
    <t xml:space="preserve">T01998</t>
  </si>
  <si>
    <t xml:space="preserve">T01999</t>
  </si>
  <si>
    <t xml:space="preserve">T02000</t>
  </si>
  <si>
    <t xml:space="preserve">T02001</t>
  </si>
  <si>
    <t xml:space="preserve">T02002</t>
  </si>
  <si>
    <t xml:space="preserve">T02003</t>
  </si>
  <si>
    <t xml:space="preserve">T02004</t>
  </si>
  <si>
    <t xml:space="preserve">T02005</t>
  </si>
  <si>
    <t xml:space="preserve">T02006</t>
  </si>
  <si>
    <t xml:space="preserve">T02007</t>
  </si>
  <si>
    <t xml:space="preserve">T02008</t>
  </si>
  <si>
    <t xml:space="preserve">T02009</t>
  </si>
  <si>
    <t xml:space="preserve">T02010</t>
  </si>
  <si>
    <t xml:space="preserve">T02011</t>
  </si>
  <si>
    <t xml:space="preserve">T02012</t>
  </si>
  <si>
    <t xml:space="preserve">T02013</t>
  </si>
  <si>
    <t xml:space="preserve">T02014</t>
  </si>
  <si>
    <t xml:space="preserve">T02015</t>
  </si>
  <si>
    <t xml:space="preserve">T02016</t>
  </si>
  <si>
    <t xml:space="preserve">T02017</t>
  </si>
  <si>
    <t xml:space="preserve">T02018</t>
  </si>
  <si>
    <t xml:space="preserve">T02019</t>
  </si>
  <si>
    <t xml:space="preserve">T02020</t>
  </si>
  <si>
    <t xml:space="preserve">T02021</t>
  </si>
  <si>
    <t xml:space="preserve">T02022</t>
  </si>
  <si>
    <t xml:space="preserve">T02023</t>
  </si>
  <si>
    <t xml:space="preserve">T02024</t>
  </si>
  <si>
    <t xml:space="preserve">T02025</t>
  </si>
  <si>
    <t xml:space="preserve">T02026</t>
  </si>
  <si>
    <t xml:space="preserve">T02027</t>
  </si>
  <si>
    <t xml:space="preserve">T02028</t>
  </si>
  <si>
    <t xml:space="preserve">T02029</t>
  </si>
  <si>
    <t xml:space="preserve">T02030</t>
  </si>
  <si>
    <t xml:space="preserve">T02031</t>
  </si>
  <si>
    <t xml:space="preserve">T02032</t>
  </si>
  <si>
    <t xml:space="preserve">T02033</t>
  </si>
  <si>
    <t xml:space="preserve">T02034</t>
  </si>
  <si>
    <t xml:space="preserve">T02035</t>
  </si>
  <si>
    <t xml:space="preserve">T02036</t>
  </si>
  <si>
    <t xml:space="preserve">T02037</t>
  </si>
  <si>
    <t xml:space="preserve">T02038</t>
  </si>
  <si>
    <t xml:space="preserve">T02039</t>
  </si>
  <si>
    <t xml:space="preserve">T02040</t>
  </si>
  <si>
    <t xml:space="preserve">T02041</t>
  </si>
  <si>
    <t xml:space="preserve">T02042</t>
  </si>
  <si>
    <t xml:space="preserve">T02043</t>
  </si>
  <si>
    <t xml:space="preserve">T02044</t>
  </si>
  <si>
    <t xml:space="preserve">T02045</t>
  </si>
  <si>
    <t xml:space="preserve">T02046</t>
  </si>
  <si>
    <t xml:space="preserve">T02047</t>
  </si>
  <si>
    <t xml:space="preserve">T02048</t>
  </si>
  <si>
    <t xml:space="preserve">T02049</t>
  </si>
  <si>
    <t xml:space="preserve">T02050</t>
  </si>
  <si>
    <t xml:space="preserve">T02051</t>
  </si>
  <si>
    <t xml:space="preserve">T02052</t>
  </si>
  <si>
    <t xml:space="preserve">T02053</t>
  </si>
  <si>
    <t xml:space="preserve">T02054</t>
  </si>
  <si>
    <t xml:space="preserve">T02055</t>
  </si>
  <si>
    <t xml:space="preserve">T02056</t>
  </si>
  <si>
    <t xml:space="preserve">T02057</t>
  </si>
  <si>
    <t xml:space="preserve">T02058</t>
  </si>
  <si>
    <t xml:space="preserve">T02059</t>
  </si>
  <si>
    <t xml:space="preserve">T02060</t>
  </si>
  <si>
    <t xml:space="preserve">T02061</t>
  </si>
  <si>
    <t xml:space="preserve">T02062</t>
  </si>
  <si>
    <t xml:space="preserve">T02063</t>
  </si>
  <si>
    <t xml:space="preserve">T02064</t>
  </si>
  <si>
    <t xml:space="preserve">T02065</t>
  </si>
  <si>
    <t xml:space="preserve">T02066</t>
  </si>
  <si>
    <t xml:space="preserve">T02067</t>
  </si>
  <si>
    <t xml:space="preserve">T02068</t>
  </si>
  <si>
    <t xml:space="preserve">T02069</t>
  </si>
  <si>
    <t xml:space="preserve">T02070</t>
  </si>
  <si>
    <t xml:space="preserve">T02071</t>
  </si>
  <si>
    <t xml:space="preserve">T02072</t>
  </si>
  <si>
    <t xml:space="preserve">T02073</t>
  </si>
  <si>
    <t xml:space="preserve">T02074</t>
  </si>
  <si>
    <t xml:space="preserve">T02075</t>
  </si>
  <si>
    <t xml:space="preserve">T02076</t>
  </si>
  <si>
    <t xml:space="preserve">T02077</t>
  </si>
  <si>
    <t xml:space="preserve">T02078</t>
  </si>
  <si>
    <t xml:space="preserve">T02079</t>
  </si>
  <si>
    <t xml:space="preserve">T02080</t>
  </si>
  <si>
    <t xml:space="preserve">T02081</t>
  </si>
  <si>
    <t xml:space="preserve">T02082</t>
  </si>
  <si>
    <t xml:space="preserve">T02083</t>
  </si>
  <si>
    <t xml:space="preserve">T02084</t>
  </si>
  <si>
    <t xml:space="preserve">T02085</t>
  </si>
  <si>
    <t xml:space="preserve">T02086</t>
  </si>
  <si>
    <t xml:space="preserve">T02087</t>
  </si>
  <si>
    <t xml:space="preserve">T02088</t>
  </si>
  <si>
    <t xml:space="preserve">T02089</t>
  </si>
  <si>
    <t xml:space="preserve">T02090</t>
  </si>
  <si>
    <t xml:space="preserve">T02091</t>
  </si>
  <si>
    <t xml:space="preserve">T02092</t>
  </si>
  <si>
    <t xml:space="preserve">T02093</t>
  </si>
  <si>
    <t xml:space="preserve">T02094</t>
  </si>
  <si>
    <t xml:space="preserve">T02095</t>
  </si>
  <si>
    <t xml:space="preserve">T02096</t>
  </si>
  <si>
    <t xml:space="preserve">T02097</t>
  </si>
  <si>
    <t xml:space="preserve">T02098</t>
  </si>
  <si>
    <t xml:space="preserve">T02099</t>
  </si>
  <si>
    <t xml:space="preserve">T02100</t>
  </si>
  <si>
    <t xml:space="preserve">T02101</t>
  </si>
  <si>
    <t xml:space="preserve">T02102</t>
  </si>
  <si>
    <t xml:space="preserve">T02103</t>
  </si>
  <si>
    <t xml:space="preserve">T02104</t>
  </si>
  <si>
    <t xml:space="preserve">T02105</t>
  </si>
  <si>
    <t xml:space="preserve">T02106</t>
  </si>
  <si>
    <t xml:space="preserve">T02107</t>
  </si>
  <si>
    <t xml:space="preserve">T02108</t>
  </si>
  <si>
    <t xml:space="preserve">T02109</t>
  </si>
  <si>
    <t xml:space="preserve">T02110</t>
  </si>
  <si>
    <t xml:space="preserve">T02111</t>
  </si>
  <si>
    <t xml:space="preserve">T02112</t>
  </si>
  <si>
    <t xml:space="preserve">T02113</t>
  </si>
  <si>
    <t xml:space="preserve">T02114</t>
  </si>
  <si>
    <t xml:space="preserve">T02115</t>
  </si>
  <si>
    <t xml:space="preserve">T02116</t>
  </si>
  <si>
    <t xml:space="preserve">T02117</t>
  </si>
  <si>
    <t xml:space="preserve">T02118</t>
  </si>
  <si>
    <t xml:space="preserve">T02119</t>
  </si>
  <si>
    <t xml:space="preserve">T02120</t>
  </si>
  <si>
    <t xml:space="preserve">T02121</t>
  </si>
  <si>
    <t xml:space="preserve">T02122</t>
  </si>
  <si>
    <t xml:space="preserve">T02123</t>
  </si>
  <si>
    <t xml:space="preserve">T02124</t>
  </si>
  <si>
    <t xml:space="preserve">T02125</t>
  </si>
  <si>
    <t xml:space="preserve">T02126</t>
  </si>
  <si>
    <t xml:space="preserve">T02127</t>
  </si>
  <si>
    <t xml:space="preserve">T02128</t>
  </si>
  <si>
    <t xml:space="preserve">T02129</t>
  </si>
  <si>
    <t xml:space="preserve">T02130</t>
  </si>
  <si>
    <t xml:space="preserve">T02131</t>
  </si>
  <si>
    <t xml:space="preserve">T02132</t>
  </si>
  <si>
    <t xml:space="preserve">T02133</t>
  </si>
  <si>
    <t xml:space="preserve">T02134</t>
  </si>
  <si>
    <t xml:space="preserve">T02135</t>
  </si>
  <si>
    <t xml:space="preserve">T02136</t>
  </si>
  <si>
    <t xml:space="preserve">T02137</t>
  </si>
  <si>
    <t xml:space="preserve">T02138</t>
  </si>
  <si>
    <t xml:space="preserve">T02139</t>
  </si>
  <si>
    <t xml:space="preserve">T02140</t>
  </si>
  <si>
    <t xml:space="preserve">T02141</t>
  </si>
  <si>
    <t xml:space="preserve">T02142</t>
  </si>
  <si>
    <t xml:space="preserve">T02143</t>
  </si>
  <si>
    <t xml:space="preserve">T02144</t>
  </si>
  <si>
    <t xml:space="preserve">T02145</t>
  </si>
  <si>
    <t xml:space="preserve">T02146</t>
  </si>
  <si>
    <t xml:space="preserve">T02147</t>
  </si>
  <si>
    <t xml:space="preserve">T02148</t>
  </si>
  <si>
    <t xml:space="preserve">T02149</t>
  </si>
  <si>
    <t xml:space="preserve">T02150</t>
  </si>
  <si>
    <t xml:space="preserve">T02151</t>
  </si>
  <si>
    <t xml:space="preserve">T02152</t>
  </si>
  <si>
    <t xml:space="preserve">T02153</t>
  </si>
  <si>
    <t xml:space="preserve">T02154</t>
  </si>
  <si>
    <t xml:space="preserve">T02155</t>
  </si>
  <si>
    <t xml:space="preserve">T02156</t>
  </si>
  <si>
    <t xml:space="preserve">T02157</t>
  </si>
  <si>
    <t xml:space="preserve">T02158</t>
  </si>
  <si>
    <t xml:space="preserve">T02159</t>
  </si>
  <si>
    <t xml:space="preserve">T02160</t>
  </si>
  <si>
    <t xml:space="preserve">T02161</t>
  </si>
  <si>
    <t xml:space="preserve">T02162</t>
  </si>
  <si>
    <t xml:space="preserve">T02163</t>
  </si>
  <si>
    <t xml:space="preserve">T02164</t>
  </si>
  <si>
    <t xml:space="preserve">T02165</t>
  </si>
  <si>
    <t xml:space="preserve">T02166</t>
  </si>
  <si>
    <t xml:space="preserve">T02167</t>
  </si>
  <si>
    <t xml:space="preserve">T02168</t>
  </si>
  <si>
    <t xml:space="preserve">T02169</t>
  </si>
  <si>
    <t xml:space="preserve">T02170</t>
  </si>
  <si>
    <t xml:space="preserve">T02171</t>
  </si>
  <si>
    <t xml:space="preserve">T02172</t>
  </si>
  <si>
    <t xml:space="preserve">T02173</t>
  </si>
  <si>
    <t xml:space="preserve">T02174</t>
  </si>
  <si>
    <t xml:space="preserve">T02175</t>
  </si>
  <si>
    <t xml:space="preserve">T02176</t>
  </si>
  <si>
    <t xml:space="preserve">T02177</t>
  </si>
  <si>
    <t xml:space="preserve">T02178</t>
  </si>
  <si>
    <t xml:space="preserve">T02179</t>
  </si>
  <si>
    <t xml:space="preserve">T02180</t>
  </si>
  <si>
    <t xml:space="preserve">T02181</t>
  </si>
  <si>
    <t xml:space="preserve">T02182</t>
  </si>
  <si>
    <t xml:space="preserve">T02183</t>
  </si>
  <si>
    <t xml:space="preserve">T02184</t>
  </si>
  <si>
    <t xml:space="preserve">T02185</t>
  </si>
  <si>
    <t xml:space="preserve">T02186</t>
  </si>
  <si>
    <t xml:space="preserve">T02187</t>
  </si>
  <si>
    <t xml:space="preserve">T02188</t>
  </si>
  <si>
    <t xml:space="preserve">T02189</t>
  </si>
  <si>
    <t xml:space="preserve">T02190</t>
  </si>
  <si>
    <t xml:space="preserve">T02191</t>
  </si>
  <si>
    <t xml:space="preserve">T02192</t>
  </si>
  <si>
    <t xml:space="preserve">T02193</t>
  </si>
  <si>
    <t xml:space="preserve">T02194</t>
  </si>
  <si>
    <t xml:space="preserve">T02195</t>
  </si>
  <si>
    <t xml:space="preserve">T02196</t>
  </si>
  <si>
    <t xml:space="preserve">T02197</t>
  </si>
  <si>
    <t xml:space="preserve">T02198</t>
  </si>
  <si>
    <t xml:space="preserve">T02199</t>
  </si>
  <si>
    <t xml:space="preserve">T02200</t>
  </si>
  <si>
    <t xml:space="preserve">T02201</t>
  </si>
  <si>
    <t xml:space="preserve">T02202</t>
  </si>
  <si>
    <t xml:space="preserve">T02203</t>
  </si>
  <si>
    <t xml:space="preserve">T02204</t>
  </si>
  <si>
    <t xml:space="preserve">T02205</t>
  </si>
  <si>
    <t xml:space="preserve">T02206</t>
  </si>
  <si>
    <t xml:space="preserve">T02207</t>
  </si>
  <si>
    <t xml:space="preserve">T02208</t>
  </si>
  <si>
    <t xml:space="preserve">T02209</t>
  </si>
  <si>
    <t xml:space="preserve">T02210</t>
  </si>
  <si>
    <t xml:space="preserve">T02211</t>
  </si>
  <si>
    <t xml:space="preserve">T02212</t>
  </si>
  <si>
    <t xml:space="preserve">T02213</t>
  </si>
  <si>
    <t xml:space="preserve">T02214</t>
  </si>
  <si>
    <t xml:space="preserve">T02215</t>
  </si>
  <si>
    <t xml:space="preserve">T02216</t>
  </si>
  <si>
    <t xml:space="preserve">T02217</t>
  </si>
  <si>
    <t xml:space="preserve">T02218</t>
  </si>
  <si>
    <t xml:space="preserve">T02219</t>
  </si>
  <si>
    <t xml:space="preserve">T02220</t>
  </si>
  <si>
    <t xml:space="preserve">T02221</t>
  </si>
  <si>
    <t xml:space="preserve">T02222</t>
  </si>
  <si>
    <t xml:space="preserve">T02223</t>
  </si>
  <si>
    <t xml:space="preserve">T02224</t>
  </si>
  <si>
    <t xml:space="preserve">T02225</t>
  </si>
  <si>
    <t xml:space="preserve">T02226</t>
  </si>
  <si>
    <t xml:space="preserve">T02227</t>
  </si>
  <si>
    <t xml:space="preserve">T02228</t>
  </si>
  <si>
    <t xml:space="preserve">T02229</t>
  </si>
  <si>
    <t xml:space="preserve">T02230</t>
  </si>
  <si>
    <t xml:space="preserve">T02231</t>
  </si>
  <si>
    <t xml:space="preserve">T02232</t>
  </si>
  <si>
    <t xml:space="preserve">T02233</t>
  </si>
  <si>
    <t xml:space="preserve">T02234</t>
  </si>
  <si>
    <t xml:space="preserve">T02235</t>
  </si>
  <si>
    <t xml:space="preserve">T02236</t>
  </si>
  <si>
    <t xml:space="preserve">T02237</t>
  </si>
  <si>
    <t xml:space="preserve">T02238</t>
  </si>
  <si>
    <t xml:space="preserve">T02239</t>
  </si>
  <si>
    <t xml:space="preserve">T02240</t>
  </si>
  <si>
    <t xml:space="preserve">T02241</t>
  </si>
  <si>
    <t xml:space="preserve">T02242</t>
  </si>
  <si>
    <t xml:space="preserve">T02243</t>
  </si>
  <si>
    <t xml:space="preserve">T02244</t>
  </si>
  <si>
    <t xml:space="preserve">T02245</t>
  </si>
  <si>
    <t xml:space="preserve">T02246</t>
  </si>
  <si>
    <t xml:space="preserve">T02247</t>
  </si>
  <si>
    <t xml:space="preserve">T02248</t>
  </si>
  <si>
    <t xml:space="preserve">T02249</t>
  </si>
  <si>
    <t xml:space="preserve">T02250</t>
  </si>
  <si>
    <t xml:space="preserve">T02251</t>
  </si>
  <si>
    <t xml:space="preserve">T02252</t>
  </si>
  <si>
    <t xml:space="preserve">T02253</t>
  </si>
  <si>
    <t xml:space="preserve">T02254</t>
  </si>
  <si>
    <t xml:space="preserve">T02255</t>
  </si>
  <si>
    <t xml:space="preserve">T02256</t>
  </si>
  <si>
    <t xml:space="preserve">T02257</t>
  </si>
  <si>
    <t xml:space="preserve">T02258</t>
  </si>
  <si>
    <t xml:space="preserve">T02259</t>
  </si>
  <si>
    <t xml:space="preserve">T02260</t>
  </si>
  <si>
    <t xml:space="preserve">T02261</t>
  </si>
  <si>
    <t xml:space="preserve">T02262</t>
  </si>
  <si>
    <t xml:space="preserve">T02263</t>
  </si>
  <si>
    <t xml:space="preserve">T02264</t>
  </si>
  <si>
    <t xml:space="preserve">T02265</t>
  </si>
  <si>
    <t xml:space="preserve">T02266</t>
  </si>
  <si>
    <t xml:space="preserve">T02267</t>
  </si>
  <si>
    <t xml:space="preserve">T02268</t>
  </si>
  <si>
    <t xml:space="preserve">T02269</t>
  </si>
  <si>
    <t xml:space="preserve">T02270</t>
  </si>
  <si>
    <t xml:space="preserve">T02271</t>
  </si>
  <si>
    <t xml:space="preserve">T02272</t>
  </si>
  <si>
    <t xml:space="preserve">T02273</t>
  </si>
  <si>
    <t xml:space="preserve">T02274</t>
  </si>
  <si>
    <t xml:space="preserve">T02275</t>
  </si>
  <si>
    <t xml:space="preserve">T02276</t>
  </si>
  <si>
    <t xml:space="preserve">T02277</t>
  </si>
  <si>
    <t xml:space="preserve">T02278</t>
  </si>
  <si>
    <t xml:space="preserve">T02279</t>
  </si>
  <si>
    <t xml:space="preserve">T02280</t>
  </si>
  <si>
    <t xml:space="preserve">T02281</t>
  </si>
  <si>
    <t xml:space="preserve">T02282</t>
  </si>
  <si>
    <t xml:space="preserve">T02283</t>
  </si>
  <si>
    <t xml:space="preserve">T02284</t>
  </si>
  <si>
    <t xml:space="preserve">T02285</t>
  </si>
  <si>
    <t xml:space="preserve">T02286</t>
  </si>
  <si>
    <t xml:space="preserve">T02287</t>
  </si>
  <si>
    <t xml:space="preserve">T02288</t>
  </si>
  <si>
    <t xml:space="preserve">T02289</t>
  </si>
  <si>
    <t xml:space="preserve">T02290</t>
  </si>
  <si>
    <t xml:space="preserve">T02291</t>
  </si>
  <si>
    <t xml:space="preserve">T02292</t>
  </si>
  <si>
    <t xml:space="preserve">T02293</t>
  </si>
  <si>
    <t xml:space="preserve">T02294</t>
  </si>
  <si>
    <t xml:space="preserve">T02295</t>
  </si>
  <si>
    <t xml:space="preserve">T02296</t>
  </si>
  <si>
    <t xml:space="preserve">T02297</t>
  </si>
  <si>
    <t xml:space="preserve">T02298</t>
  </si>
  <si>
    <t xml:space="preserve">T02299</t>
  </si>
  <si>
    <t xml:space="preserve">T02300</t>
  </si>
  <si>
    <t xml:space="preserve">T02301</t>
  </si>
  <si>
    <t xml:space="preserve">T02302</t>
  </si>
  <si>
    <t xml:space="preserve">T02303</t>
  </si>
  <si>
    <t xml:space="preserve">T02304</t>
  </si>
  <si>
    <t xml:space="preserve">T02305</t>
  </si>
  <si>
    <t xml:space="preserve">T02306</t>
  </si>
  <si>
    <t xml:space="preserve">T02307</t>
  </si>
  <si>
    <t xml:space="preserve">T02308</t>
  </si>
  <si>
    <t xml:space="preserve">T02309</t>
  </si>
  <si>
    <t xml:space="preserve">T02310</t>
  </si>
  <si>
    <t xml:space="preserve">T02311</t>
  </si>
  <si>
    <t xml:space="preserve">T02312</t>
  </si>
  <si>
    <t xml:space="preserve">T02313</t>
  </si>
  <si>
    <t xml:space="preserve">T02314</t>
  </si>
  <si>
    <t xml:space="preserve">T02315</t>
  </si>
  <si>
    <t xml:space="preserve">T02316</t>
  </si>
  <si>
    <t xml:space="preserve">T02317</t>
  </si>
  <si>
    <t xml:space="preserve">T02318</t>
  </si>
  <si>
    <t xml:space="preserve">T02319</t>
  </si>
  <si>
    <t xml:space="preserve">T02320</t>
  </si>
  <si>
    <t xml:space="preserve">T02321</t>
  </si>
  <si>
    <t xml:space="preserve">T02322</t>
  </si>
  <si>
    <t xml:space="preserve">T02323</t>
  </si>
  <si>
    <t xml:space="preserve">T02324</t>
  </si>
  <si>
    <t xml:space="preserve">T02325</t>
  </si>
  <si>
    <t xml:space="preserve">T02326</t>
  </si>
  <si>
    <t xml:space="preserve">T02327</t>
  </si>
  <si>
    <t xml:space="preserve">T02328</t>
  </si>
  <si>
    <t xml:space="preserve">T02329</t>
  </si>
  <si>
    <t xml:space="preserve">T02330</t>
  </si>
  <si>
    <t xml:space="preserve">T02331</t>
  </si>
  <si>
    <t xml:space="preserve">T02332</t>
  </si>
  <si>
    <t xml:space="preserve">T02333</t>
  </si>
  <si>
    <t xml:space="preserve">T02334</t>
  </si>
  <si>
    <t xml:space="preserve">T02335</t>
  </si>
  <si>
    <t xml:space="preserve">T02336</t>
  </si>
  <si>
    <t xml:space="preserve">T02337</t>
  </si>
  <si>
    <t xml:space="preserve">T02338</t>
  </si>
  <si>
    <t xml:space="preserve">T02339</t>
  </si>
  <si>
    <t xml:space="preserve">T02340</t>
  </si>
  <si>
    <t xml:space="preserve">T02341</t>
  </si>
  <si>
    <t xml:space="preserve">T02342</t>
  </si>
  <si>
    <t xml:space="preserve">T02343</t>
  </si>
  <si>
    <t xml:space="preserve">T02344</t>
  </si>
  <si>
    <t xml:space="preserve">T02345</t>
  </si>
  <si>
    <t xml:space="preserve">T02346</t>
  </si>
  <si>
    <t xml:space="preserve">T02347</t>
  </si>
  <si>
    <t xml:space="preserve">T02348</t>
  </si>
  <si>
    <t xml:space="preserve">T02349</t>
  </si>
  <si>
    <t xml:space="preserve">T02350</t>
  </si>
  <si>
    <t xml:space="preserve">T02351</t>
  </si>
  <si>
    <t xml:space="preserve">T02352</t>
  </si>
  <si>
    <t xml:space="preserve">T02353</t>
  </si>
  <si>
    <t xml:space="preserve">T02354</t>
  </si>
  <si>
    <t xml:space="preserve">T02355</t>
  </si>
  <si>
    <t xml:space="preserve">T02356</t>
  </si>
  <si>
    <t xml:space="preserve">T02357</t>
  </si>
  <si>
    <t xml:space="preserve">T02358</t>
  </si>
  <si>
    <t xml:space="preserve">T02359</t>
  </si>
  <si>
    <t xml:space="preserve">T02360</t>
  </si>
  <si>
    <t xml:space="preserve">T02361</t>
  </si>
  <si>
    <t xml:space="preserve">T02362</t>
  </si>
  <si>
    <t xml:space="preserve">T02363</t>
  </si>
  <si>
    <t xml:space="preserve">T02364</t>
  </si>
  <si>
    <t xml:space="preserve">T02365</t>
  </si>
  <si>
    <t xml:space="preserve">T02366</t>
  </si>
  <si>
    <t xml:space="preserve">T02367</t>
  </si>
  <si>
    <t xml:space="preserve">T02368</t>
  </si>
  <si>
    <t xml:space="preserve">T02369</t>
  </si>
  <si>
    <t xml:space="preserve">T02370</t>
  </si>
  <si>
    <t xml:space="preserve">T02371</t>
  </si>
  <si>
    <t xml:space="preserve">T02372</t>
  </si>
  <si>
    <t xml:space="preserve">T02373</t>
  </si>
  <si>
    <t xml:space="preserve">T02374</t>
  </si>
  <si>
    <t xml:space="preserve">T02375</t>
  </si>
  <si>
    <t xml:space="preserve">T02376</t>
  </si>
  <si>
    <t xml:space="preserve">T02377</t>
  </si>
  <si>
    <t xml:space="preserve">T02378</t>
  </si>
  <si>
    <t xml:space="preserve">T02379</t>
  </si>
  <si>
    <t xml:space="preserve">T02380</t>
  </si>
  <si>
    <t xml:space="preserve">T02381</t>
  </si>
  <si>
    <t xml:space="preserve">T02382</t>
  </si>
  <si>
    <t xml:space="preserve">T02383</t>
  </si>
  <si>
    <t xml:space="preserve">T02384</t>
  </si>
  <si>
    <t xml:space="preserve">T02385</t>
  </si>
  <si>
    <t xml:space="preserve">T02386</t>
  </si>
  <si>
    <t xml:space="preserve">T02387</t>
  </si>
  <si>
    <t xml:space="preserve">T02388</t>
  </si>
  <si>
    <t xml:space="preserve">T02389</t>
  </si>
  <si>
    <t xml:space="preserve">T02390</t>
  </si>
  <si>
    <t xml:space="preserve">T02391</t>
  </si>
  <si>
    <t xml:space="preserve">T02392</t>
  </si>
  <si>
    <t xml:space="preserve">T02393</t>
  </si>
  <si>
    <t xml:space="preserve">T02394</t>
  </si>
  <si>
    <t xml:space="preserve">T02395</t>
  </si>
  <si>
    <t xml:space="preserve">T02396</t>
  </si>
  <si>
    <t xml:space="preserve">T02397</t>
  </si>
  <si>
    <t xml:space="preserve">T02398</t>
  </si>
  <si>
    <t xml:space="preserve">T02399</t>
  </si>
  <si>
    <t xml:space="preserve">T02400</t>
  </si>
  <si>
    <t xml:space="preserve">T02401</t>
  </si>
  <si>
    <t xml:space="preserve">T02402</t>
  </si>
  <si>
    <t xml:space="preserve">T02403</t>
  </si>
  <si>
    <t xml:space="preserve">T02404</t>
  </si>
  <si>
    <t xml:space="preserve">T02405</t>
  </si>
  <si>
    <t xml:space="preserve">T02406</t>
  </si>
  <si>
    <t xml:space="preserve">T02407</t>
  </si>
  <si>
    <t xml:space="preserve">T02408</t>
  </si>
  <si>
    <t xml:space="preserve">T02409</t>
  </si>
  <si>
    <t xml:space="preserve">T02410</t>
  </si>
  <si>
    <t xml:space="preserve">T02411</t>
  </si>
  <si>
    <t xml:space="preserve">T02412</t>
  </si>
  <si>
    <t xml:space="preserve">T02413</t>
  </si>
  <si>
    <t xml:space="preserve">T02414</t>
  </si>
  <si>
    <t xml:space="preserve">T02415</t>
  </si>
  <si>
    <t xml:space="preserve">T02416</t>
  </si>
  <si>
    <t xml:space="preserve">T02417</t>
  </si>
  <si>
    <t xml:space="preserve">T02418</t>
  </si>
  <si>
    <t xml:space="preserve">T02419</t>
  </si>
  <si>
    <t xml:space="preserve">T02420</t>
  </si>
  <si>
    <t xml:space="preserve">T02421</t>
  </si>
  <si>
    <t xml:space="preserve">T02422</t>
  </si>
  <si>
    <t xml:space="preserve">T02423</t>
  </si>
  <si>
    <t xml:space="preserve">T02424</t>
  </si>
  <si>
    <t xml:space="preserve">T02425</t>
  </si>
  <si>
    <t xml:space="preserve">T02426</t>
  </si>
  <si>
    <t xml:space="preserve">T02427</t>
  </si>
  <si>
    <t xml:space="preserve">T02428</t>
  </si>
  <si>
    <t xml:space="preserve">T02429</t>
  </si>
  <si>
    <t xml:space="preserve">T02430</t>
  </si>
  <si>
    <t xml:space="preserve">T02431</t>
  </si>
  <si>
    <t xml:space="preserve">T02432</t>
  </si>
  <si>
    <t xml:space="preserve">T02433</t>
  </si>
  <si>
    <t xml:space="preserve">T02434</t>
  </si>
  <si>
    <t xml:space="preserve">T02435</t>
  </si>
  <si>
    <t xml:space="preserve">T02436</t>
  </si>
  <si>
    <t xml:space="preserve">T02437</t>
  </si>
  <si>
    <t xml:space="preserve">T02438</t>
  </si>
  <si>
    <t xml:space="preserve">T02439</t>
  </si>
  <si>
    <t xml:space="preserve">T02440</t>
  </si>
  <si>
    <t xml:space="preserve">T02441</t>
  </si>
  <si>
    <t xml:space="preserve">T02442</t>
  </si>
  <si>
    <t xml:space="preserve">T02443</t>
  </si>
  <si>
    <t xml:space="preserve">T02444</t>
  </si>
  <si>
    <t xml:space="preserve">T02445</t>
  </si>
  <si>
    <t xml:space="preserve">T02446</t>
  </si>
  <si>
    <t xml:space="preserve">T02447</t>
  </si>
  <si>
    <t xml:space="preserve">T02448</t>
  </si>
  <si>
    <t xml:space="preserve">T02449</t>
  </si>
  <si>
    <t xml:space="preserve">T02450</t>
  </si>
  <si>
    <t xml:space="preserve">T02451</t>
  </si>
  <si>
    <t xml:space="preserve">T02452</t>
  </si>
  <si>
    <t xml:space="preserve">T02453</t>
  </si>
  <si>
    <t xml:space="preserve">T02454</t>
  </si>
  <si>
    <t xml:space="preserve">T02455</t>
  </si>
  <si>
    <t xml:space="preserve">T02456</t>
  </si>
  <si>
    <t xml:space="preserve">T02457</t>
  </si>
  <si>
    <t xml:space="preserve">T02458</t>
  </si>
  <si>
    <t xml:space="preserve">T02459</t>
  </si>
  <si>
    <t xml:space="preserve">T02460</t>
  </si>
  <si>
    <t xml:space="preserve">T02461</t>
  </si>
  <si>
    <t xml:space="preserve">T02462</t>
  </si>
  <si>
    <t xml:space="preserve">T02463</t>
  </si>
  <si>
    <t xml:space="preserve">T02464</t>
  </si>
  <si>
    <t xml:space="preserve">T02465</t>
  </si>
  <si>
    <t xml:space="preserve">T02466</t>
  </si>
  <si>
    <t xml:space="preserve">T02467</t>
  </si>
  <si>
    <t xml:space="preserve">T02468</t>
  </si>
  <si>
    <t xml:space="preserve">T02469</t>
  </si>
  <si>
    <t xml:space="preserve">T02470</t>
  </si>
  <si>
    <t xml:space="preserve">T02471</t>
  </si>
  <si>
    <t xml:space="preserve">T02472</t>
  </si>
  <si>
    <t xml:space="preserve">T02473</t>
  </si>
  <si>
    <t xml:space="preserve">T02474</t>
  </si>
  <si>
    <t xml:space="preserve">T02475</t>
  </si>
  <si>
    <t xml:space="preserve">T02476</t>
  </si>
  <si>
    <t xml:space="preserve">T02477</t>
  </si>
  <si>
    <t xml:space="preserve">T02478</t>
  </si>
  <si>
    <t xml:space="preserve">T02479</t>
  </si>
  <si>
    <t xml:space="preserve">T02480</t>
  </si>
  <si>
    <t xml:space="preserve">T02481</t>
  </si>
  <si>
    <t xml:space="preserve">T02482</t>
  </si>
  <si>
    <t xml:space="preserve">T02483</t>
  </si>
  <si>
    <t xml:space="preserve">T02484</t>
  </si>
  <si>
    <t xml:space="preserve">T02485</t>
  </si>
  <si>
    <t xml:space="preserve">T02486</t>
  </si>
  <si>
    <t xml:space="preserve">T02487</t>
  </si>
  <si>
    <t xml:space="preserve">T02488</t>
  </si>
  <si>
    <t xml:space="preserve">T02489</t>
  </si>
  <si>
    <t xml:space="preserve">T02490</t>
  </si>
  <si>
    <t xml:space="preserve">T02491</t>
  </si>
  <si>
    <t xml:space="preserve">T02492</t>
  </si>
  <si>
    <t xml:space="preserve">T02493</t>
  </si>
  <si>
    <t xml:space="preserve">T02494</t>
  </si>
  <si>
    <t xml:space="preserve">T02495</t>
  </si>
  <si>
    <t xml:space="preserve">T02496</t>
  </si>
  <si>
    <t xml:space="preserve">T02497</t>
  </si>
  <si>
    <t xml:space="preserve">T02498</t>
  </si>
  <si>
    <t xml:space="preserve">T02499</t>
  </si>
  <si>
    <t xml:space="preserve">T02500</t>
  </si>
  <si>
    <t xml:space="preserve">T02501</t>
  </si>
  <si>
    <t xml:space="preserve">T02502</t>
  </si>
  <si>
    <t xml:space="preserve">T02503</t>
  </si>
  <si>
    <t xml:space="preserve">T02504</t>
  </si>
  <si>
    <t xml:space="preserve">T02505</t>
  </si>
  <si>
    <t xml:space="preserve">T02506</t>
  </si>
  <si>
    <t xml:space="preserve">T02507</t>
  </si>
  <si>
    <t xml:space="preserve">T02508</t>
  </si>
  <si>
    <t xml:space="preserve">T02509</t>
  </si>
  <si>
    <t xml:space="preserve">T02510</t>
  </si>
  <si>
    <t xml:space="preserve">T02511</t>
  </si>
  <si>
    <t xml:space="preserve">T02512</t>
  </si>
  <si>
    <t xml:space="preserve">T02513</t>
  </si>
  <si>
    <t xml:space="preserve">T02514</t>
  </si>
  <si>
    <t xml:space="preserve">T02515</t>
  </si>
  <si>
    <t xml:space="preserve">T02516</t>
  </si>
  <si>
    <t xml:space="preserve">T02517</t>
  </si>
  <si>
    <t xml:space="preserve">T02518</t>
  </si>
  <si>
    <t xml:space="preserve">T02519</t>
  </si>
  <si>
    <t xml:space="preserve">T02520</t>
  </si>
  <si>
    <t xml:space="preserve">T02521</t>
  </si>
  <si>
    <t xml:space="preserve">T02522</t>
  </si>
  <si>
    <t xml:space="preserve">T02523</t>
  </si>
  <si>
    <t xml:space="preserve">T02524</t>
  </si>
  <si>
    <t xml:space="preserve">T02525</t>
  </si>
  <si>
    <t xml:space="preserve">T02526</t>
  </si>
  <si>
    <t xml:space="preserve">T02527</t>
  </si>
  <si>
    <t xml:space="preserve">T02528</t>
  </si>
  <si>
    <t xml:space="preserve">T02529</t>
  </si>
  <si>
    <t xml:space="preserve">T02530</t>
  </si>
  <si>
    <t xml:space="preserve">T02531</t>
  </si>
  <si>
    <t xml:space="preserve">T02532</t>
  </si>
  <si>
    <t xml:space="preserve">T02533</t>
  </si>
  <si>
    <t xml:space="preserve">T02534</t>
  </si>
  <si>
    <t xml:space="preserve">T02535</t>
  </si>
  <si>
    <t xml:space="preserve">T02536</t>
  </si>
  <si>
    <t xml:space="preserve">T02537</t>
  </si>
  <si>
    <t xml:space="preserve">T02538</t>
  </si>
  <si>
    <t xml:space="preserve">T02539</t>
  </si>
  <si>
    <t xml:space="preserve">T02540</t>
  </si>
  <si>
    <t xml:space="preserve">T02541</t>
  </si>
  <si>
    <t xml:space="preserve">T02542</t>
  </si>
  <si>
    <t xml:space="preserve">T02543</t>
  </si>
  <si>
    <t xml:space="preserve">T02544</t>
  </si>
  <si>
    <t xml:space="preserve">T02545</t>
  </si>
  <si>
    <t xml:space="preserve">T02546</t>
  </si>
  <si>
    <t xml:space="preserve">T02547</t>
  </si>
  <si>
    <t xml:space="preserve">T02548</t>
  </si>
  <si>
    <t xml:space="preserve">T02549</t>
  </si>
  <si>
    <t xml:space="preserve">T02550</t>
  </si>
  <si>
    <t xml:space="preserve">T02551</t>
  </si>
  <si>
    <t xml:space="preserve">T02552</t>
  </si>
  <si>
    <t xml:space="preserve">T02553</t>
  </si>
  <si>
    <t xml:space="preserve">T02554</t>
  </si>
  <si>
    <t xml:space="preserve">T02555</t>
  </si>
  <si>
    <t xml:space="preserve">T02556</t>
  </si>
  <si>
    <t xml:space="preserve">T02557</t>
  </si>
  <si>
    <t xml:space="preserve">T02558</t>
  </si>
  <si>
    <t xml:space="preserve">T02559</t>
  </si>
  <si>
    <t xml:space="preserve">T02560</t>
  </si>
  <si>
    <t xml:space="preserve">T02561</t>
  </si>
  <si>
    <t xml:space="preserve">T02562</t>
  </si>
  <si>
    <t xml:space="preserve">T02563</t>
  </si>
  <si>
    <t xml:space="preserve">T02564</t>
  </si>
  <si>
    <t xml:space="preserve">T02565</t>
  </si>
  <si>
    <t xml:space="preserve">T02566</t>
  </si>
  <si>
    <t xml:space="preserve">T02567</t>
  </si>
  <si>
    <t xml:space="preserve">T02568</t>
  </si>
  <si>
    <t xml:space="preserve">T02569</t>
  </si>
  <si>
    <t xml:space="preserve">T02570</t>
  </si>
  <si>
    <t xml:space="preserve">T02571</t>
  </si>
  <si>
    <t xml:space="preserve">T02572</t>
  </si>
  <si>
    <t xml:space="preserve">T02573</t>
  </si>
  <si>
    <t xml:space="preserve">T02574</t>
  </si>
  <si>
    <t xml:space="preserve">T02575</t>
  </si>
  <si>
    <t xml:space="preserve">T02576</t>
  </si>
  <si>
    <t xml:space="preserve">T02577</t>
  </si>
  <si>
    <t xml:space="preserve">T02578</t>
  </si>
  <si>
    <t xml:space="preserve">T02579</t>
  </si>
  <si>
    <t xml:space="preserve">T02580</t>
  </si>
  <si>
    <t xml:space="preserve">T02581</t>
  </si>
  <si>
    <t xml:space="preserve">T02582</t>
  </si>
  <si>
    <t xml:space="preserve">T02583</t>
  </si>
  <si>
    <t xml:space="preserve">T02584</t>
  </si>
  <si>
    <t xml:space="preserve">T02585</t>
  </si>
  <si>
    <t xml:space="preserve">T02586</t>
  </si>
  <si>
    <t xml:space="preserve">T02587</t>
  </si>
  <si>
    <t xml:space="preserve">T02588</t>
  </si>
  <si>
    <t xml:space="preserve">T02589</t>
  </si>
  <si>
    <t xml:space="preserve">T02590</t>
  </si>
  <si>
    <t xml:space="preserve">T02591</t>
  </si>
  <si>
    <t xml:space="preserve">T02592</t>
  </si>
  <si>
    <t xml:space="preserve">T02593</t>
  </si>
  <si>
    <t xml:space="preserve">T02594</t>
  </si>
  <si>
    <t xml:space="preserve">T02595</t>
  </si>
  <si>
    <t xml:space="preserve">T02596</t>
  </si>
  <si>
    <t xml:space="preserve">T02597</t>
  </si>
  <si>
    <t xml:space="preserve">T02598</t>
  </si>
  <si>
    <t xml:space="preserve">T02599</t>
  </si>
  <si>
    <t xml:space="preserve">T02600</t>
  </si>
  <si>
    <t xml:space="preserve">T02601</t>
  </si>
  <si>
    <t xml:space="preserve">T02602</t>
  </si>
  <si>
    <t xml:space="preserve">T02603</t>
  </si>
  <si>
    <t xml:space="preserve">T02604</t>
  </si>
  <si>
    <t xml:space="preserve">T02605</t>
  </si>
  <si>
    <t xml:space="preserve">T02606</t>
  </si>
  <si>
    <t xml:space="preserve">T02607</t>
  </si>
  <si>
    <t xml:space="preserve">T02608</t>
  </si>
  <si>
    <t xml:space="preserve">T02609</t>
  </si>
  <si>
    <t xml:space="preserve">T02610</t>
  </si>
  <si>
    <t xml:space="preserve">T02611</t>
  </si>
  <si>
    <t xml:space="preserve">T02612</t>
  </si>
  <si>
    <t xml:space="preserve">T02613</t>
  </si>
  <si>
    <t xml:space="preserve">T02614</t>
  </si>
  <si>
    <t xml:space="preserve">T02615</t>
  </si>
  <si>
    <t xml:space="preserve">T02616</t>
  </si>
  <si>
    <t xml:space="preserve">T02617</t>
  </si>
  <si>
    <t xml:space="preserve">T02618</t>
  </si>
  <si>
    <t xml:space="preserve">T02619</t>
  </si>
  <si>
    <t xml:space="preserve">T02620</t>
  </si>
  <si>
    <t xml:space="preserve">T02621</t>
  </si>
  <si>
    <t xml:space="preserve">T02622</t>
  </si>
  <si>
    <t xml:space="preserve">T02623</t>
  </si>
  <si>
    <t xml:space="preserve">T02624</t>
  </si>
  <si>
    <t xml:space="preserve">T02625</t>
  </si>
  <si>
    <t xml:space="preserve">T02626</t>
  </si>
  <si>
    <t xml:space="preserve">T02627</t>
  </si>
  <si>
    <t xml:space="preserve">T02628</t>
  </si>
  <si>
    <t xml:space="preserve">T02629</t>
  </si>
  <si>
    <t xml:space="preserve">T02630</t>
  </si>
  <si>
    <t xml:space="preserve">T02631</t>
  </si>
  <si>
    <t xml:space="preserve">T02632</t>
  </si>
  <si>
    <t xml:space="preserve">T02633</t>
  </si>
  <si>
    <t xml:space="preserve">T02634</t>
  </si>
  <si>
    <t xml:space="preserve">T02635</t>
  </si>
  <si>
    <t xml:space="preserve">T02636</t>
  </si>
  <si>
    <t xml:space="preserve">T02637</t>
  </si>
  <si>
    <t xml:space="preserve">T02638</t>
  </si>
  <si>
    <t xml:space="preserve">T02639</t>
  </si>
  <si>
    <t xml:space="preserve">T02640</t>
  </si>
  <si>
    <t xml:space="preserve">T02641</t>
  </si>
  <si>
    <t xml:space="preserve">T02642</t>
  </si>
  <si>
    <t xml:space="preserve">T02643</t>
  </si>
  <si>
    <t xml:space="preserve">T02644</t>
  </si>
  <si>
    <t xml:space="preserve">T02645</t>
  </si>
  <si>
    <t xml:space="preserve">T02646</t>
  </si>
  <si>
    <t xml:space="preserve">T02647</t>
  </si>
  <si>
    <t xml:space="preserve">T02648</t>
  </si>
  <si>
    <t xml:space="preserve">T02649</t>
  </si>
  <si>
    <t xml:space="preserve">T02650</t>
  </si>
  <si>
    <t xml:space="preserve">T02651</t>
  </si>
  <si>
    <t xml:space="preserve">T02652</t>
  </si>
  <si>
    <t xml:space="preserve">T02653</t>
  </si>
  <si>
    <t xml:space="preserve">T02654</t>
  </si>
  <si>
    <t xml:space="preserve">T02655</t>
  </si>
  <si>
    <t xml:space="preserve">T02656</t>
  </si>
  <si>
    <t xml:space="preserve">T02657</t>
  </si>
  <si>
    <t xml:space="preserve">T02658</t>
  </si>
  <si>
    <t xml:space="preserve">T02659</t>
  </si>
  <si>
    <t xml:space="preserve">T02660</t>
  </si>
  <si>
    <t xml:space="preserve">T02661</t>
  </si>
  <si>
    <t xml:space="preserve">T02662</t>
  </si>
  <si>
    <t xml:space="preserve">T02663</t>
  </si>
  <si>
    <t xml:space="preserve">T02664</t>
  </si>
  <si>
    <t xml:space="preserve">T02665</t>
  </si>
  <si>
    <t xml:space="preserve">T02666</t>
  </si>
  <si>
    <t xml:space="preserve">T02667</t>
  </si>
  <si>
    <t xml:space="preserve">T02668</t>
  </si>
  <si>
    <t xml:space="preserve">T02669</t>
  </si>
  <si>
    <t xml:space="preserve">T02670</t>
  </si>
  <si>
    <t xml:space="preserve">T02671</t>
  </si>
  <si>
    <t xml:space="preserve">T02672</t>
  </si>
  <si>
    <t xml:space="preserve">T02673</t>
  </si>
  <si>
    <t xml:space="preserve">T02674</t>
  </si>
  <si>
    <t xml:space="preserve">T02675</t>
  </si>
  <si>
    <t xml:space="preserve">T02676</t>
  </si>
  <si>
    <t xml:space="preserve">T02677</t>
  </si>
  <si>
    <t xml:space="preserve">T02678</t>
  </si>
  <si>
    <t xml:space="preserve">T02679</t>
  </si>
  <si>
    <t xml:space="preserve">T02680</t>
  </si>
  <si>
    <t xml:space="preserve">T02681</t>
  </si>
  <si>
    <t xml:space="preserve">T02682</t>
  </si>
  <si>
    <t xml:space="preserve">T02683</t>
  </si>
  <si>
    <t xml:space="preserve">T02684</t>
  </si>
  <si>
    <t xml:space="preserve">T02685</t>
  </si>
  <si>
    <t xml:space="preserve">T02686</t>
  </si>
  <si>
    <t xml:space="preserve">T02687</t>
  </si>
  <si>
    <t xml:space="preserve">T02688</t>
  </si>
  <si>
    <t xml:space="preserve">T02689</t>
  </si>
  <si>
    <t xml:space="preserve">T02690</t>
  </si>
  <si>
    <t xml:space="preserve">T02691</t>
  </si>
  <si>
    <t xml:space="preserve">T02692</t>
  </si>
  <si>
    <t xml:space="preserve">T02693</t>
  </si>
  <si>
    <t xml:space="preserve">T02694</t>
  </si>
  <si>
    <t xml:space="preserve">T02695</t>
  </si>
  <si>
    <t xml:space="preserve">T02696</t>
  </si>
  <si>
    <t xml:space="preserve">T02697</t>
  </si>
  <si>
    <t xml:space="preserve">T02698</t>
  </si>
  <si>
    <t xml:space="preserve">T02699</t>
  </si>
  <si>
    <t xml:space="preserve">T02700</t>
  </si>
  <si>
    <t xml:space="preserve">T02701</t>
  </si>
  <si>
    <t xml:space="preserve">T02702</t>
  </si>
  <si>
    <t xml:space="preserve">T02703</t>
  </si>
  <si>
    <t xml:space="preserve">T02704</t>
  </si>
  <si>
    <t xml:space="preserve">T02705</t>
  </si>
  <si>
    <t xml:space="preserve">T02706</t>
  </si>
  <si>
    <t xml:space="preserve">T02707</t>
  </si>
  <si>
    <t xml:space="preserve">T02708</t>
  </si>
  <si>
    <t xml:space="preserve">T02709</t>
  </si>
  <si>
    <t xml:space="preserve">T02710</t>
  </si>
  <si>
    <t xml:space="preserve">T02711</t>
  </si>
  <si>
    <t xml:space="preserve">T02712</t>
  </si>
  <si>
    <t xml:space="preserve">T02713</t>
  </si>
  <si>
    <t xml:space="preserve">T02714</t>
  </si>
  <si>
    <t xml:space="preserve">T02715</t>
  </si>
  <si>
    <t xml:space="preserve">T02716</t>
  </si>
  <si>
    <t xml:space="preserve">T02717</t>
  </si>
  <si>
    <t xml:space="preserve">T02718</t>
  </si>
  <si>
    <t xml:space="preserve">T02719</t>
  </si>
  <si>
    <t xml:space="preserve">T02720</t>
  </si>
  <si>
    <t xml:space="preserve">T02721</t>
  </si>
  <si>
    <t xml:space="preserve">T02722</t>
  </si>
  <si>
    <t xml:space="preserve">T02723</t>
  </si>
  <si>
    <t xml:space="preserve">T02724</t>
  </si>
  <si>
    <t xml:space="preserve">T02725</t>
  </si>
  <si>
    <t xml:space="preserve">T02726</t>
  </si>
  <si>
    <t xml:space="preserve">T02727</t>
  </si>
  <si>
    <t xml:space="preserve">T02728</t>
  </si>
  <si>
    <t xml:space="preserve">T02729</t>
  </si>
  <si>
    <t xml:space="preserve">T02730</t>
  </si>
  <si>
    <t xml:space="preserve">T02731</t>
  </si>
  <si>
    <t xml:space="preserve">T02732</t>
  </si>
  <si>
    <t xml:space="preserve">T02733</t>
  </si>
  <si>
    <t xml:space="preserve">T02734</t>
  </si>
  <si>
    <t xml:space="preserve">T02735</t>
  </si>
  <si>
    <t xml:space="preserve">T02736</t>
  </si>
  <si>
    <t xml:space="preserve">T02737</t>
  </si>
  <si>
    <t xml:space="preserve">T02738</t>
  </si>
  <si>
    <t xml:space="preserve">T02739</t>
  </si>
  <si>
    <t xml:space="preserve">T02740</t>
  </si>
  <si>
    <t xml:space="preserve">T02741</t>
  </si>
  <si>
    <t xml:space="preserve">T02742</t>
  </si>
  <si>
    <t xml:space="preserve">T02743</t>
  </si>
  <si>
    <t xml:space="preserve">T02744</t>
  </si>
  <si>
    <t xml:space="preserve">T02745</t>
  </si>
  <si>
    <t xml:space="preserve">T02746</t>
  </si>
  <si>
    <t xml:space="preserve">T02747</t>
  </si>
  <si>
    <t xml:space="preserve">T02748</t>
  </si>
  <si>
    <t xml:space="preserve">T02749</t>
  </si>
  <si>
    <t xml:space="preserve">T02750</t>
  </si>
  <si>
    <t xml:space="preserve">T02751</t>
  </si>
  <si>
    <t xml:space="preserve">T02752</t>
  </si>
  <si>
    <t xml:space="preserve">T02753</t>
  </si>
  <si>
    <t xml:space="preserve">T02754</t>
  </si>
  <si>
    <t xml:space="preserve">T02755</t>
  </si>
  <si>
    <t xml:space="preserve">T02756</t>
  </si>
  <si>
    <t xml:space="preserve">T02757</t>
  </si>
  <si>
    <t xml:space="preserve">T02758</t>
  </si>
  <si>
    <t xml:space="preserve">T02759</t>
  </si>
  <si>
    <t xml:space="preserve">T02760</t>
  </si>
  <si>
    <t xml:space="preserve">T02761</t>
  </si>
  <si>
    <t xml:space="preserve">T02762</t>
  </si>
  <si>
    <t xml:space="preserve">T02763</t>
  </si>
  <si>
    <t xml:space="preserve">T02764</t>
  </si>
  <si>
    <t xml:space="preserve">T02765</t>
  </si>
  <si>
    <t xml:space="preserve">T02766</t>
  </si>
  <si>
    <t xml:space="preserve">T02767</t>
  </si>
  <si>
    <t xml:space="preserve">T02768</t>
  </si>
  <si>
    <t xml:space="preserve">T02769</t>
  </si>
  <si>
    <t xml:space="preserve">T02770</t>
  </si>
  <si>
    <t xml:space="preserve">T02771</t>
  </si>
  <si>
    <t xml:space="preserve">T02772</t>
  </si>
  <si>
    <t xml:space="preserve">T02773</t>
  </si>
  <si>
    <t xml:space="preserve">T02774</t>
  </si>
  <si>
    <t xml:space="preserve">T02775</t>
  </si>
  <si>
    <t xml:space="preserve">T02776</t>
  </si>
  <si>
    <t xml:space="preserve">T02777</t>
  </si>
  <si>
    <t xml:space="preserve">T02778</t>
  </si>
  <si>
    <t xml:space="preserve">T02779</t>
  </si>
  <si>
    <t xml:space="preserve">T02780</t>
  </si>
  <si>
    <t xml:space="preserve">T02781</t>
  </si>
  <si>
    <t xml:space="preserve">T02782</t>
  </si>
  <si>
    <t xml:space="preserve">T02783</t>
  </si>
  <si>
    <t xml:space="preserve">T02784</t>
  </si>
  <si>
    <t xml:space="preserve">T02785</t>
  </si>
  <si>
    <t xml:space="preserve">T02786</t>
  </si>
  <si>
    <t xml:space="preserve">T02787</t>
  </si>
  <si>
    <t xml:space="preserve">T02788</t>
  </si>
  <si>
    <t xml:space="preserve">T02789</t>
  </si>
  <si>
    <t xml:space="preserve">T02790</t>
  </si>
  <si>
    <t xml:space="preserve">T02791</t>
  </si>
  <si>
    <t xml:space="preserve">T02792</t>
  </si>
  <si>
    <t xml:space="preserve">T02793</t>
  </si>
  <si>
    <t xml:space="preserve">T02794</t>
  </si>
  <si>
    <t xml:space="preserve">T02795</t>
  </si>
  <si>
    <t xml:space="preserve">T02796</t>
  </si>
  <si>
    <t xml:space="preserve">T02797</t>
  </si>
  <si>
    <t xml:space="preserve">T02798</t>
  </si>
  <si>
    <t xml:space="preserve">T02799</t>
  </si>
  <si>
    <t xml:space="preserve">T02800</t>
  </si>
  <si>
    <t xml:space="preserve">T02801</t>
  </si>
  <si>
    <t xml:space="preserve">T02802</t>
  </si>
  <si>
    <t xml:space="preserve">T02803</t>
  </si>
  <si>
    <t xml:space="preserve">T02804</t>
  </si>
  <si>
    <t xml:space="preserve">T02805</t>
  </si>
  <si>
    <t xml:space="preserve">T02806</t>
  </si>
  <si>
    <t xml:space="preserve">T02807</t>
  </si>
  <si>
    <t xml:space="preserve">T02808</t>
  </si>
  <si>
    <t xml:space="preserve">T02809</t>
  </si>
  <si>
    <t xml:space="preserve">T02810</t>
  </si>
  <si>
    <t xml:space="preserve">T02811</t>
  </si>
  <si>
    <t xml:space="preserve">T02812</t>
  </si>
  <si>
    <t xml:space="preserve">T02813</t>
  </si>
  <si>
    <t xml:space="preserve">T02814</t>
  </si>
  <si>
    <t xml:space="preserve">T02815</t>
  </si>
  <si>
    <t xml:space="preserve">T02816</t>
  </si>
  <si>
    <t xml:space="preserve">T02817</t>
  </si>
  <si>
    <t xml:space="preserve">T02818</t>
  </si>
  <si>
    <t xml:space="preserve">T02819</t>
  </si>
  <si>
    <t xml:space="preserve">T02820</t>
  </si>
  <si>
    <t xml:space="preserve">T02821</t>
  </si>
  <si>
    <t xml:space="preserve">T02822</t>
  </si>
  <si>
    <t xml:space="preserve">T02823</t>
  </si>
  <si>
    <t xml:space="preserve">T02824</t>
  </si>
  <si>
    <t xml:space="preserve">T02825</t>
  </si>
  <si>
    <t xml:space="preserve">T02826</t>
  </si>
  <si>
    <t xml:space="preserve">T02827</t>
  </si>
  <si>
    <t xml:space="preserve">T02828</t>
  </si>
  <si>
    <t xml:space="preserve">T02829</t>
  </si>
  <si>
    <t xml:space="preserve">T02830</t>
  </si>
  <si>
    <t xml:space="preserve">T02831</t>
  </si>
  <si>
    <t xml:space="preserve">T02832</t>
  </si>
  <si>
    <t xml:space="preserve">T02833</t>
  </si>
  <si>
    <t xml:space="preserve">T02834</t>
  </si>
  <si>
    <t xml:space="preserve">T02835</t>
  </si>
  <si>
    <t xml:space="preserve">T02836</t>
  </si>
  <si>
    <t xml:space="preserve">T02837</t>
  </si>
  <si>
    <t xml:space="preserve">T02838</t>
  </si>
  <si>
    <t xml:space="preserve">T02839</t>
  </si>
  <si>
    <t xml:space="preserve">T02840</t>
  </si>
  <si>
    <t xml:space="preserve">T02841</t>
  </si>
  <si>
    <t xml:space="preserve">T02842</t>
  </si>
  <si>
    <t xml:space="preserve">T02843</t>
  </si>
  <si>
    <t xml:space="preserve">T02844</t>
  </si>
  <si>
    <t xml:space="preserve">T02845</t>
  </si>
  <si>
    <t xml:space="preserve">T02846</t>
  </si>
  <si>
    <t xml:space="preserve">T02847</t>
  </si>
  <si>
    <t xml:space="preserve">T02848</t>
  </si>
  <si>
    <t xml:space="preserve">T02849</t>
  </si>
  <si>
    <t xml:space="preserve">T02850</t>
  </si>
  <si>
    <t xml:space="preserve">T02851</t>
  </si>
  <si>
    <t xml:space="preserve">T02852</t>
  </si>
  <si>
    <t xml:space="preserve">T02853</t>
  </si>
  <si>
    <t xml:space="preserve">T02854</t>
  </si>
  <si>
    <t xml:space="preserve">T02855</t>
  </si>
  <si>
    <t xml:space="preserve">T02856</t>
  </si>
  <si>
    <t xml:space="preserve">T02857</t>
  </si>
  <si>
    <t xml:space="preserve">T02858</t>
  </si>
  <si>
    <t xml:space="preserve">T02859</t>
  </si>
  <si>
    <t xml:space="preserve">T02860</t>
  </si>
  <si>
    <t xml:space="preserve">T02861</t>
  </si>
  <si>
    <t xml:space="preserve">T02862</t>
  </si>
  <si>
    <t xml:space="preserve">T02863</t>
  </si>
  <si>
    <t xml:space="preserve">T02864</t>
  </si>
  <si>
    <t xml:space="preserve">T02865</t>
  </si>
  <si>
    <t xml:space="preserve">T02866</t>
  </si>
  <si>
    <t xml:space="preserve">T02867</t>
  </si>
  <si>
    <t xml:space="preserve">T02868</t>
  </si>
  <si>
    <t xml:space="preserve">T02869</t>
  </si>
  <si>
    <t xml:space="preserve">T02870</t>
  </si>
  <si>
    <t xml:space="preserve">T02871</t>
  </si>
  <si>
    <t xml:space="preserve">T02872</t>
  </si>
  <si>
    <t xml:space="preserve">T02873</t>
  </si>
  <si>
    <t xml:space="preserve">T02874</t>
  </si>
  <si>
    <t xml:space="preserve">T02875</t>
  </si>
  <si>
    <t xml:space="preserve">T02876</t>
  </si>
  <si>
    <t xml:space="preserve">T02877</t>
  </si>
  <si>
    <t xml:space="preserve">T02878</t>
  </si>
  <si>
    <t xml:space="preserve">T02879</t>
  </si>
  <si>
    <t xml:space="preserve">T02880</t>
  </si>
  <si>
    <t xml:space="preserve">T02881</t>
  </si>
  <si>
    <t xml:space="preserve">T02882</t>
  </si>
  <si>
    <t xml:space="preserve">T02883</t>
  </si>
  <si>
    <t xml:space="preserve">T02884</t>
  </si>
  <si>
    <t xml:space="preserve">T02885</t>
  </si>
  <si>
    <t xml:space="preserve">T02886</t>
  </si>
  <si>
    <t xml:space="preserve">T02887</t>
  </si>
  <si>
    <t xml:space="preserve">T02888</t>
  </si>
  <si>
    <t xml:space="preserve">T02889</t>
  </si>
  <si>
    <t xml:space="preserve">T02890</t>
  </si>
  <si>
    <t xml:space="preserve">T02891</t>
  </si>
  <si>
    <t xml:space="preserve">T02892</t>
  </si>
  <si>
    <t xml:space="preserve">T02893</t>
  </si>
  <si>
    <t xml:space="preserve">T02894</t>
  </si>
  <si>
    <t xml:space="preserve">T02895</t>
  </si>
  <si>
    <t xml:space="preserve">T02896</t>
  </si>
  <si>
    <t xml:space="preserve">T02897</t>
  </si>
  <si>
    <t xml:space="preserve">T02898</t>
  </si>
  <si>
    <t xml:space="preserve">T02899</t>
  </si>
  <si>
    <t xml:space="preserve">T02900</t>
  </si>
  <si>
    <t xml:space="preserve">T02901</t>
  </si>
  <si>
    <t xml:space="preserve">T02902</t>
  </si>
  <si>
    <t xml:space="preserve">T02903</t>
  </si>
  <si>
    <t xml:space="preserve">T02904</t>
  </si>
  <si>
    <t xml:space="preserve">T02905</t>
  </si>
  <si>
    <t xml:space="preserve">T02906</t>
  </si>
  <si>
    <t xml:space="preserve">T02907</t>
  </si>
  <si>
    <t xml:space="preserve">T02908</t>
  </si>
  <si>
    <t xml:space="preserve">T02909</t>
  </si>
  <si>
    <t xml:space="preserve">T02910</t>
  </si>
  <si>
    <t xml:space="preserve">T02911</t>
  </si>
  <si>
    <t xml:space="preserve">T02912</t>
  </si>
  <si>
    <t xml:space="preserve">T02913</t>
  </si>
  <si>
    <t xml:space="preserve">T02914</t>
  </si>
  <si>
    <t xml:space="preserve">T02915</t>
  </si>
  <si>
    <t xml:space="preserve">T02916</t>
  </si>
  <si>
    <t xml:space="preserve">T02917</t>
  </si>
  <si>
    <t xml:space="preserve">T02918</t>
  </si>
  <si>
    <t xml:space="preserve">T02919</t>
  </si>
  <si>
    <t xml:space="preserve">T02920</t>
  </si>
  <si>
    <t xml:space="preserve">T02921</t>
  </si>
  <si>
    <t xml:space="preserve">T02922</t>
  </si>
  <si>
    <t xml:space="preserve">T02923</t>
  </si>
  <si>
    <t xml:space="preserve">T02924</t>
  </si>
  <si>
    <t xml:space="preserve">T02925</t>
  </si>
  <si>
    <t xml:space="preserve">T02926</t>
  </si>
  <si>
    <t xml:space="preserve">T02927</t>
  </si>
  <si>
    <t xml:space="preserve">T02928</t>
  </si>
  <si>
    <t xml:space="preserve">T02929</t>
  </si>
  <si>
    <t xml:space="preserve">T02930</t>
  </si>
  <si>
    <t xml:space="preserve">T02931</t>
  </si>
  <si>
    <t xml:space="preserve">T02932</t>
  </si>
  <si>
    <t xml:space="preserve">T02933</t>
  </si>
  <si>
    <t xml:space="preserve">T02934</t>
  </si>
  <si>
    <t xml:space="preserve">T02935</t>
  </si>
  <si>
    <t xml:space="preserve">T02936</t>
  </si>
  <si>
    <t xml:space="preserve">T02937</t>
  </si>
  <si>
    <t xml:space="preserve">T02938</t>
  </si>
  <si>
    <t xml:space="preserve">T02939</t>
  </si>
  <si>
    <t xml:space="preserve">T02940</t>
  </si>
  <si>
    <t xml:space="preserve">T02941</t>
  </si>
  <si>
    <t xml:space="preserve">T02942</t>
  </si>
  <si>
    <t xml:space="preserve">T02943</t>
  </si>
  <si>
    <t xml:space="preserve">T02944</t>
  </si>
  <si>
    <t xml:space="preserve">T02945</t>
  </si>
  <si>
    <t xml:space="preserve">T02946</t>
  </si>
  <si>
    <t xml:space="preserve">T02947</t>
  </si>
  <si>
    <t xml:space="preserve">T02948</t>
  </si>
  <si>
    <t xml:space="preserve">T02949</t>
  </si>
  <si>
    <t xml:space="preserve">T02950</t>
  </si>
  <si>
    <t xml:space="preserve">T02951</t>
  </si>
  <si>
    <t xml:space="preserve">T02952</t>
  </si>
  <si>
    <t xml:space="preserve">T02953</t>
  </si>
  <si>
    <t xml:space="preserve">T02954</t>
  </si>
  <si>
    <t xml:space="preserve">T02955</t>
  </si>
  <si>
    <t xml:space="preserve">T02956</t>
  </si>
  <si>
    <t xml:space="preserve">T02957</t>
  </si>
  <si>
    <t xml:space="preserve">T02958</t>
  </si>
  <si>
    <t xml:space="preserve">T02959</t>
  </si>
  <si>
    <t xml:space="preserve">T02960</t>
  </si>
  <si>
    <t xml:space="preserve">T02961</t>
  </si>
  <si>
    <t xml:space="preserve">T02962</t>
  </si>
  <si>
    <t xml:space="preserve">T02963</t>
  </si>
  <si>
    <t xml:space="preserve">T02964</t>
  </si>
  <si>
    <t xml:space="preserve">T02965</t>
  </si>
  <si>
    <t xml:space="preserve">T02966</t>
  </si>
  <si>
    <t xml:space="preserve">T02967</t>
  </si>
  <si>
    <t xml:space="preserve">T02968</t>
  </si>
  <si>
    <t xml:space="preserve">T02969</t>
  </si>
  <si>
    <t xml:space="preserve">T02970</t>
  </si>
  <si>
    <t xml:space="preserve">T02971</t>
  </si>
  <si>
    <t xml:space="preserve">T02972</t>
  </si>
  <si>
    <t xml:space="preserve">T02973</t>
  </si>
  <si>
    <t xml:space="preserve">T02974</t>
  </si>
  <si>
    <t xml:space="preserve">T02975</t>
  </si>
  <si>
    <t xml:space="preserve">T02976</t>
  </si>
  <si>
    <t xml:space="preserve">T02977</t>
  </si>
  <si>
    <t xml:space="preserve">T02978</t>
  </si>
  <si>
    <t xml:space="preserve">T02979</t>
  </si>
  <si>
    <t xml:space="preserve">T02980</t>
  </si>
  <si>
    <t xml:space="preserve">T02981</t>
  </si>
  <si>
    <t xml:space="preserve">T02982</t>
  </si>
  <si>
    <t xml:space="preserve">T02983</t>
  </si>
  <si>
    <t xml:space="preserve">T02984</t>
  </si>
  <si>
    <t xml:space="preserve">T02985</t>
  </si>
  <si>
    <t xml:space="preserve">T02986</t>
  </si>
  <si>
    <t xml:space="preserve">T02987</t>
  </si>
  <si>
    <t xml:space="preserve">T02988</t>
  </si>
  <si>
    <t xml:space="preserve">T02989</t>
  </si>
  <si>
    <t xml:space="preserve">T02990</t>
  </si>
  <si>
    <t xml:space="preserve">T02991</t>
  </si>
  <si>
    <t xml:space="preserve">T02992</t>
  </si>
  <si>
    <t xml:space="preserve">T02993</t>
  </si>
  <si>
    <t xml:space="preserve">T02994</t>
  </si>
  <si>
    <t xml:space="preserve">T02995</t>
  </si>
  <si>
    <t xml:space="preserve">T02996</t>
  </si>
  <si>
    <t xml:space="preserve">T02997</t>
  </si>
  <si>
    <t xml:space="preserve">T02998</t>
  </si>
  <si>
    <t xml:space="preserve">T02999</t>
  </si>
  <si>
    <t xml:space="preserve">T03000</t>
  </si>
  <si>
    <t xml:space="preserve">T03001</t>
  </si>
  <si>
    <t xml:space="preserve">T03002</t>
  </si>
  <si>
    <t xml:space="preserve">T03003</t>
  </si>
  <si>
    <t xml:space="preserve">T03004</t>
  </si>
  <si>
    <t xml:space="preserve">T03005</t>
  </si>
  <si>
    <t xml:space="preserve">T03006</t>
  </si>
  <si>
    <t xml:space="preserve">T03007</t>
  </si>
  <si>
    <t xml:space="preserve">T03008</t>
  </si>
  <si>
    <t xml:space="preserve">T03009</t>
  </si>
  <si>
    <t xml:space="preserve">T03010</t>
  </si>
  <si>
    <t xml:space="preserve">T03011</t>
  </si>
  <si>
    <t xml:space="preserve">T03012</t>
  </si>
  <si>
    <t xml:space="preserve">T03013</t>
  </si>
  <si>
    <t xml:space="preserve">T03014</t>
  </si>
  <si>
    <t xml:space="preserve">T03015</t>
  </si>
  <si>
    <t xml:space="preserve">T03016</t>
  </si>
  <si>
    <t xml:space="preserve">T03017</t>
  </si>
  <si>
    <t xml:space="preserve">T03018</t>
  </si>
  <si>
    <t xml:space="preserve">T03019</t>
  </si>
  <si>
    <t xml:space="preserve">T03020</t>
  </si>
  <si>
    <t xml:space="preserve">T03021</t>
  </si>
  <si>
    <t xml:space="preserve">T03022</t>
  </si>
  <si>
    <t xml:space="preserve">T03023</t>
  </si>
  <si>
    <t xml:space="preserve">T03024</t>
  </si>
  <si>
    <t xml:space="preserve">T03025</t>
  </si>
  <si>
    <t xml:space="preserve">T03026</t>
  </si>
  <si>
    <t xml:space="preserve">T03027</t>
  </si>
  <si>
    <t xml:space="preserve">T03028</t>
  </si>
  <si>
    <t xml:space="preserve">T03029</t>
  </si>
  <si>
    <t xml:space="preserve">T03030</t>
  </si>
  <si>
    <t xml:space="preserve">T03031</t>
  </si>
  <si>
    <t xml:space="preserve">T03032</t>
  </si>
  <si>
    <t xml:space="preserve">T03033</t>
  </si>
  <si>
    <t xml:space="preserve">T03034</t>
  </si>
  <si>
    <t xml:space="preserve">T03035</t>
  </si>
  <si>
    <t xml:space="preserve">T03036</t>
  </si>
  <si>
    <t xml:space="preserve">T03037</t>
  </si>
  <si>
    <t xml:space="preserve">T03038</t>
  </si>
  <si>
    <t xml:space="preserve">T03039</t>
  </si>
  <si>
    <t xml:space="preserve">T03040</t>
  </si>
  <si>
    <t xml:space="preserve">T03041</t>
  </si>
  <si>
    <t xml:space="preserve">T03042</t>
  </si>
  <si>
    <t xml:space="preserve">T03043</t>
  </si>
  <si>
    <t xml:space="preserve">T03044</t>
  </si>
  <si>
    <t xml:space="preserve">T03045</t>
  </si>
  <si>
    <t xml:space="preserve">T03046</t>
  </si>
  <si>
    <t xml:space="preserve">T03047</t>
  </si>
  <si>
    <t xml:space="preserve">T03048</t>
  </si>
  <si>
    <t xml:space="preserve">T03049</t>
  </si>
  <si>
    <t xml:space="preserve">T03050</t>
  </si>
  <si>
    <t xml:space="preserve">T03051</t>
  </si>
  <si>
    <t xml:space="preserve">T03052</t>
  </si>
  <si>
    <t xml:space="preserve">T03053</t>
  </si>
  <si>
    <t xml:space="preserve">T03054</t>
  </si>
  <si>
    <t xml:space="preserve">T03055</t>
  </si>
  <si>
    <t xml:space="preserve">T03056</t>
  </si>
  <si>
    <t xml:space="preserve">T03057</t>
  </si>
  <si>
    <t xml:space="preserve">T03058</t>
  </si>
  <si>
    <t xml:space="preserve">T03059</t>
  </si>
  <si>
    <t xml:space="preserve">T03060</t>
  </si>
  <si>
    <t xml:space="preserve">T03061</t>
  </si>
  <si>
    <t xml:space="preserve">T03062</t>
  </si>
  <si>
    <t xml:space="preserve">T03063</t>
  </si>
  <si>
    <t xml:space="preserve">T03064</t>
  </si>
  <si>
    <t xml:space="preserve">T03065</t>
  </si>
  <si>
    <t xml:space="preserve">T03066</t>
  </si>
  <si>
    <t xml:space="preserve">T03067</t>
  </si>
  <si>
    <t xml:space="preserve">T03068</t>
  </si>
  <si>
    <t xml:space="preserve">T03069</t>
  </si>
  <si>
    <t xml:space="preserve">T03070</t>
  </si>
  <si>
    <t xml:space="preserve">T03071</t>
  </si>
  <si>
    <t xml:space="preserve">T03072</t>
  </si>
  <si>
    <t xml:space="preserve">T03073</t>
  </si>
  <si>
    <t xml:space="preserve">T03074</t>
  </si>
  <si>
    <t xml:space="preserve">T03075</t>
  </si>
  <si>
    <t xml:space="preserve">T03076</t>
  </si>
  <si>
    <t xml:space="preserve">T03077</t>
  </si>
  <si>
    <t xml:space="preserve">T03078</t>
  </si>
  <si>
    <t xml:space="preserve">T03079</t>
  </si>
  <si>
    <t xml:space="preserve">T03080</t>
  </si>
  <si>
    <t xml:space="preserve">T03081</t>
  </si>
  <si>
    <t xml:space="preserve">T03082</t>
  </si>
  <si>
    <t xml:space="preserve">T03083</t>
  </si>
  <si>
    <t xml:space="preserve">T03084</t>
  </si>
  <si>
    <t xml:space="preserve">T03085</t>
  </si>
  <si>
    <t xml:space="preserve">T03086</t>
  </si>
  <si>
    <t xml:space="preserve">T03087</t>
  </si>
  <si>
    <t xml:space="preserve">T03088</t>
  </si>
  <si>
    <t xml:space="preserve">T03089</t>
  </si>
  <si>
    <t xml:space="preserve">T03090</t>
  </si>
  <si>
    <t xml:space="preserve">T03091</t>
  </si>
  <si>
    <t xml:space="preserve">T03092</t>
  </si>
  <si>
    <t xml:space="preserve">T03093</t>
  </si>
  <si>
    <t xml:space="preserve">T03094</t>
  </si>
  <si>
    <t xml:space="preserve">T03095</t>
  </si>
  <si>
    <t xml:space="preserve">T03096</t>
  </si>
  <si>
    <t xml:space="preserve">T03097</t>
  </si>
  <si>
    <t xml:space="preserve">T03098</t>
  </si>
  <si>
    <t xml:space="preserve">T03099</t>
  </si>
  <si>
    <t xml:space="preserve">T03100</t>
  </si>
  <si>
    <t xml:space="preserve">T03101</t>
  </si>
  <si>
    <t xml:space="preserve">T03102</t>
  </si>
  <si>
    <t xml:space="preserve">T03103</t>
  </si>
  <si>
    <t xml:space="preserve">T03104</t>
  </si>
  <si>
    <t xml:space="preserve">T03105</t>
  </si>
  <si>
    <t xml:space="preserve">T03106</t>
  </si>
  <si>
    <t xml:space="preserve">T03107</t>
  </si>
  <si>
    <t xml:space="preserve">T03108</t>
  </si>
  <si>
    <t xml:space="preserve">T03109</t>
  </si>
  <si>
    <t xml:space="preserve">T03110</t>
  </si>
  <si>
    <t xml:space="preserve">T03111</t>
  </si>
  <si>
    <t xml:space="preserve">T03112</t>
  </si>
  <si>
    <t xml:space="preserve">T03113</t>
  </si>
  <si>
    <t xml:space="preserve">T03114</t>
  </si>
  <si>
    <t xml:space="preserve">T03115</t>
  </si>
  <si>
    <t xml:space="preserve">T03116</t>
  </si>
  <si>
    <t xml:space="preserve">T03117</t>
  </si>
  <si>
    <t xml:space="preserve">T03118</t>
  </si>
  <si>
    <t xml:space="preserve">T03119</t>
  </si>
  <si>
    <t xml:space="preserve">T03120</t>
  </si>
  <si>
    <t xml:space="preserve">T03121</t>
  </si>
  <si>
    <t xml:space="preserve">T03122</t>
  </si>
  <si>
    <t xml:space="preserve">T03123</t>
  </si>
  <si>
    <t xml:space="preserve">T03124</t>
  </si>
  <si>
    <t xml:space="preserve">T03125</t>
  </si>
  <si>
    <t xml:space="preserve">T03126</t>
  </si>
  <si>
    <t xml:space="preserve">T03127</t>
  </si>
  <si>
    <t xml:space="preserve">T03128</t>
  </si>
  <si>
    <t xml:space="preserve">T03129</t>
  </si>
  <si>
    <t xml:space="preserve">T03130</t>
  </si>
  <si>
    <t xml:space="preserve">T03131</t>
  </si>
  <si>
    <t xml:space="preserve">T03132</t>
  </si>
  <si>
    <t xml:space="preserve">T03133</t>
  </si>
  <si>
    <t xml:space="preserve">T03134</t>
  </si>
  <si>
    <t xml:space="preserve">T03135</t>
  </si>
  <si>
    <t xml:space="preserve">T03136</t>
  </si>
  <si>
    <t xml:space="preserve">T03137</t>
  </si>
  <si>
    <t xml:space="preserve">T03138</t>
  </si>
  <si>
    <t xml:space="preserve">T03139</t>
  </si>
  <si>
    <t xml:space="preserve">T03140</t>
  </si>
  <si>
    <t xml:space="preserve">T03141</t>
  </si>
  <si>
    <t xml:space="preserve">T03142</t>
  </si>
  <si>
    <t xml:space="preserve">T03143</t>
  </si>
  <si>
    <t xml:space="preserve">T03144</t>
  </si>
  <si>
    <t xml:space="preserve">T03145</t>
  </si>
  <si>
    <t xml:space="preserve">T03146</t>
  </si>
  <si>
    <t xml:space="preserve">T03147</t>
  </si>
  <si>
    <t xml:space="preserve">T03148</t>
  </si>
  <si>
    <t xml:space="preserve">T03149</t>
  </si>
  <si>
    <t xml:space="preserve">T03150</t>
  </si>
  <si>
    <t xml:space="preserve">T03151</t>
  </si>
  <si>
    <t xml:space="preserve">T03152</t>
  </si>
  <si>
    <t xml:space="preserve">T03153</t>
  </si>
  <si>
    <t xml:space="preserve">T03154</t>
  </si>
  <si>
    <t xml:space="preserve">T03155</t>
  </si>
  <si>
    <t xml:space="preserve">T03156</t>
  </si>
  <si>
    <t xml:space="preserve">T03157</t>
  </si>
  <si>
    <t xml:space="preserve">T03158</t>
  </si>
  <si>
    <t xml:space="preserve">T03159</t>
  </si>
  <si>
    <t xml:space="preserve">T03160</t>
  </si>
  <si>
    <t xml:space="preserve">T03161</t>
  </si>
  <si>
    <t xml:space="preserve">T03162</t>
  </si>
  <si>
    <t xml:space="preserve">T03163</t>
  </si>
  <si>
    <t xml:space="preserve">T03164</t>
  </si>
  <si>
    <t xml:space="preserve">T03165</t>
  </si>
  <si>
    <t xml:space="preserve">T03166</t>
  </si>
  <si>
    <t xml:space="preserve">T03167</t>
  </si>
  <si>
    <t xml:space="preserve">T03168</t>
  </si>
  <si>
    <t xml:space="preserve">T03169</t>
  </si>
  <si>
    <t xml:space="preserve">T03170</t>
  </si>
  <si>
    <t xml:space="preserve">T03171</t>
  </si>
  <si>
    <t xml:space="preserve">T03172</t>
  </si>
  <si>
    <t xml:space="preserve">T03173</t>
  </si>
  <si>
    <t xml:space="preserve">T03174</t>
  </si>
  <si>
    <t xml:space="preserve">T03175</t>
  </si>
  <si>
    <t xml:space="preserve">T03176</t>
  </si>
  <si>
    <t xml:space="preserve">T03177</t>
  </si>
  <si>
    <t xml:space="preserve">T03178</t>
  </si>
  <si>
    <t xml:space="preserve">T03179</t>
  </si>
  <si>
    <t xml:space="preserve">T03180</t>
  </si>
  <si>
    <t xml:space="preserve">T03181</t>
  </si>
  <si>
    <t xml:space="preserve">T03182</t>
  </si>
  <si>
    <t xml:space="preserve">T03183</t>
  </si>
  <si>
    <t xml:space="preserve">T03184</t>
  </si>
  <si>
    <t xml:space="preserve">T03185</t>
  </si>
  <si>
    <t xml:space="preserve">T03186</t>
  </si>
  <si>
    <t xml:space="preserve">T03187</t>
  </si>
  <si>
    <t xml:space="preserve">T03188</t>
  </si>
  <si>
    <t xml:space="preserve">T03189</t>
  </si>
  <si>
    <t xml:space="preserve">T03190</t>
  </si>
  <si>
    <t xml:space="preserve">T03191</t>
  </si>
  <si>
    <t xml:space="preserve">T03192</t>
  </si>
  <si>
    <t xml:space="preserve">T03193</t>
  </si>
  <si>
    <t xml:space="preserve">T03194</t>
  </si>
  <si>
    <t xml:space="preserve">T03195</t>
  </si>
  <si>
    <t xml:space="preserve">T03196</t>
  </si>
  <si>
    <t xml:space="preserve">T03197</t>
  </si>
  <si>
    <t xml:space="preserve">T03198</t>
  </si>
  <si>
    <t xml:space="preserve">T03199</t>
  </si>
  <si>
    <t xml:space="preserve">T03200</t>
  </si>
  <si>
    <t xml:space="preserve">T03201</t>
  </si>
  <si>
    <t xml:space="preserve">T03202</t>
  </si>
  <si>
    <t xml:space="preserve">T03203</t>
  </si>
  <si>
    <t xml:space="preserve">T03204</t>
  </si>
  <si>
    <t xml:space="preserve">T03205</t>
  </si>
  <si>
    <t xml:space="preserve">T03206</t>
  </si>
  <si>
    <t xml:space="preserve">T03207</t>
  </si>
  <si>
    <t xml:space="preserve">T03208</t>
  </si>
  <si>
    <t xml:space="preserve">T03209</t>
  </si>
  <si>
    <t xml:space="preserve">T03210</t>
  </si>
  <si>
    <t xml:space="preserve">T03211</t>
  </si>
  <si>
    <t xml:space="preserve">T03212</t>
  </si>
  <si>
    <t xml:space="preserve">T03213</t>
  </si>
  <si>
    <t xml:space="preserve">T03214</t>
  </si>
  <si>
    <t xml:space="preserve">T03215</t>
  </si>
  <si>
    <t xml:space="preserve">T03216</t>
  </si>
  <si>
    <t xml:space="preserve">T03217</t>
  </si>
  <si>
    <t xml:space="preserve">T03218</t>
  </si>
  <si>
    <t xml:space="preserve">T03219</t>
  </si>
  <si>
    <t xml:space="preserve">T03220</t>
  </si>
  <si>
    <t xml:space="preserve">T03221</t>
  </si>
  <si>
    <t xml:space="preserve">T03222</t>
  </si>
  <si>
    <t xml:space="preserve">T03223</t>
  </si>
  <si>
    <t xml:space="preserve">T03224</t>
  </si>
  <si>
    <t xml:space="preserve">T03225</t>
  </si>
  <si>
    <t xml:space="preserve">T03226</t>
  </si>
  <si>
    <t xml:space="preserve">T03227</t>
  </si>
  <si>
    <t xml:space="preserve">T03228</t>
  </si>
  <si>
    <t xml:space="preserve">T03229</t>
  </si>
  <si>
    <t xml:space="preserve">T03230</t>
  </si>
  <si>
    <t xml:space="preserve">T03231</t>
  </si>
  <si>
    <t xml:space="preserve">T03232</t>
  </si>
  <si>
    <t xml:space="preserve">T03233</t>
  </si>
  <si>
    <t xml:space="preserve">T03234</t>
  </si>
  <si>
    <t xml:space="preserve">T03235</t>
  </si>
  <si>
    <t xml:space="preserve">T03236</t>
  </si>
  <si>
    <t xml:space="preserve">T03237</t>
  </si>
  <si>
    <t xml:space="preserve">T03238</t>
  </si>
  <si>
    <t xml:space="preserve">T03239</t>
  </si>
  <si>
    <t xml:space="preserve">T03240</t>
  </si>
  <si>
    <t xml:space="preserve">T03241</t>
  </si>
  <si>
    <t xml:space="preserve">T03242</t>
  </si>
  <si>
    <t xml:space="preserve">T03243</t>
  </si>
  <si>
    <t xml:space="preserve">T03244</t>
  </si>
  <si>
    <t xml:space="preserve">T03245</t>
  </si>
  <si>
    <t xml:space="preserve">T03246</t>
  </si>
  <si>
    <t xml:space="preserve">T03247</t>
  </si>
  <si>
    <t xml:space="preserve">T03248</t>
  </si>
  <si>
    <t xml:space="preserve">T03249</t>
  </si>
  <si>
    <t xml:space="preserve">T03250</t>
  </si>
  <si>
    <t xml:space="preserve">T03251</t>
  </si>
  <si>
    <t xml:space="preserve">T03252</t>
  </si>
  <si>
    <t xml:space="preserve">T03253</t>
  </si>
  <si>
    <t xml:space="preserve">T03254</t>
  </si>
  <si>
    <t xml:space="preserve">T03255</t>
  </si>
  <si>
    <t xml:space="preserve">T03256</t>
  </si>
  <si>
    <t xml:space="preserve">T03257</t>
  </si>
  <si>
    <t xml:space="preserve">T03258</t>
  </si>
  <si>
    <t xml:space="preserve">T03259</t>
  </si>
  <si>
    <t xml:space="preserve">T03260</t>
  </si>
  <si>
    <t xml:space="preserve">T03261</t>
  </si>
  <si>
    <t xml:space="preserve">T03262</t>
  </si>
  <si>
    <t xml:space="preserve">T03263</t>
  </si>
  <si>
    <t xml:space="preserve">T03264</t>
  </si>
  <si>
    <t xml:space="preserve">T03265</t>
  </si>
  <si>
    <t xml:space="preserve">T03266</t>
  </si>
  <si>
    <t xml:space="preserve">T03267</t>
  </si>
  <si>
    <t xml:space="preserve">T03268</t>
  </si>
  <si>
    <t xml:space="preserve">T03269</t>
  </si>
  <si>
    <t xml:space="preserve">T03270</t>
  </si>
  <si>
    <t xml:space="preserve">T03271</t>
  </si>
  <si>
    <t xml:space="preserve">T03272</t>
  </si>
  <si>
    <t xml:space="preserve">T03273</t>
  </si>
  <si>
    <t xml:space="preserve">T03274</t>
  </si>
  <si>
    <t xml:space="preserve">T03275</t>
  </si>
  <si>
    <t xml:space="preserve">T03276</t>
  </si>
  <si>
    <t xml:space="preserve">T03277</t>
  </si>
  <si>
    <t xml:space="preserve">T03278</t>
  </si>
  <si>
    <t xml:space="preserve">T03279</t>
  </si>
  <si>
    <t xml:space="preserve">T03280</t>
  </si>
  <si>
    <t xml:space="preserve">T03281</t>
  </si>
  <si>
    <t xml:space="preserve">T03282</t>
  </si>
  <si>
    <t xml:space="preserve">T03283</t>
  </si>
  <si>
    <t xml:space="preserve">T03284</t>
  </si>
  <si>
    <t xml:space="preserve">T03285</t>
  </si>
  <si>
    <t xml:space="preserve">T03286</t>
  </si>
  <si>
    <t xml:space="preserve">T03287</t>
  </si>
  <si>
    <t xml:space="preserve">T03288</t>
  </si>
  <si>
    <t xml:space="preserve">T03289</t>
  </si>
  <si>
    <t xml:space="preserve">T03290</t>
  </si>
  <si>
    <t xml:space="preserve">T03291</t>
  </si>
  <si>
    <t xml:space="preserve">T03292</t>
  </si>
  <si>
    <t xml:space="preserve">T03293</t>
  </si>
  <si>
    <t xml:space="preserve">T03294</t>
  </si>
  <si>
    <t xml:space="preserve">T03295</t>
  </si>
  <si>
    <t xml:space="preserve">T03296</t>
  </si>
  <si>
    <t xml:space="preserve">T03297</t>
  </si>
  <si>
    <t xml:space="preserve">T03298</t>
  </si>
  <si>
    <t xml:space="preserve">T03299</t>
  </si>
  <si>
    <t xml:space="preserve">T03300</t>
  </si>
  <si>
    <t xml:space="preserve">T03301</t>
  </si>
  <si>
    <t xml:space="preserve">T03302</t>
  </si>
  <si>
    <t xml:space="preserve">T03303</t>
  </si>
  <si>
    <t xml:space="preserve">T03304</t>
  </si>
  <si>
    <t xml:space="preserve">T03305</t>
  </si>
  <si>
    <t xml:space="preserve">T03306</t>
  </si>
  <si>
    <t xml:space="preserve">T03307</t>
  </si>
  <si>
    <t xml:space="preserve">T03308</t>
  </si>
  <si>
    <t xml:space="preserve">T03309</t>
  </si>
  <si>
    <t xml:space="preserve">T03310</t>
  </si>
  <si>
    <t xml:space="preserve">T03311</t>
  </si>
  <si>
    <t xml:space="preserve">T03312</t>
  </si>
  <si>
    <t xml:space="preserve">T03313</t>
  </si>
  <si>
    <t xml:space="preserve">T03314</t>
  </si>
  <si>
    <t xml:space="preserve">T03315</t>
  </si>
  <si>
    <t xml:space="preserve">T03316</t>
  </si>
  <si>
    <t xml:space="preserve">T03317</t>
  </si>
  <si>
    <t xml:space="preserve">T03318</t>
  </si>
  <si>
    <t xml:space="preserve">T03319</t>
  </si>
  <si>
    <t xml:space="preserve">T03320</t>
  </si>
  <si>
    <t xml:space="preserve">T03321</t>
  </si>
  <si>
    <t xml:space="preserve">T03322</t>
  </si>
  <si>
    <t xml:space="preserve">T03323</t>
  </si>
  <si>
    <t xml:space="preserve">T03324</t>
  </si>
  <si>
    <t xml:space="preserve">T03325</t>
  </si>
  <si>
    <t xml:space="preserve">T03326</t>
  </si>
  <si>
    <t xml:space="preserve">T03327</t>
  </si>
  <si>
    <t xml:space="preserve">T03328</t>
  </si>
  <si>
    <t xml:space="preserve">T03329</t>
  </si>
  <si>
    <t xml:space="preserve">T03330</t>
  </si>
  <si>
    <t xml:space="preserve">T03331</t>
  </si>
  <si>
    <t xml:space="preserve">T03332</t>
  </si>
  <si>
    <t xml:space="preserve">T03333</t>
  </si>
  <si>
    <t xml:space="preserve">T03334</t>
  </si>
  <si>
    <t xml:space="preserve">T03335</t>
  </si>
  <si>
    <t xml:space="preserve">T03336</t>
  </si>
  <si>
    <t xml:space="preserve">T03337</t>
  </si>
  <si>
    <t xml:space="preserve">T03338</t>
  </si>
  <si>
    <t xml:space="preserve">T03339</t>
  </si>
  <si>
    <t xml:space="preserve">T03340</t>
  </si>
  <si>
    <t xml:space="preserve">T03341</t>
  </si>
  <si>
    <t xml:space="preserve">T03342</t>
  </si>
  <si>
    <t xml:space="preserve">T03343</t>
  </si>
  <si>
    <t xml:space="preserve">T03344</t>
  </si>
  <si>
    <t xml:space="preserve">T03345</t>
  </si>
  <si>
    <t xml:space="preserve">T03346</t>
  </si>
  <si>
    <t xml:space="preserve">T03347</t>
  </si>
  <si>
    <t xml:space="preserve">T03348</t>
  </si>
  <si>
    <t xml:space="preserve">T03349</t>
  </si>
  <si>
    <t xml:space="preserve">T03350</t>
  </si>
  <si>
    <t xml:space="preserve">T03351</t>
  </si>
  <si>
    <t xml:space="preserve">T03352</t>
  </si>
  <si>
    <t xml:space="preserve">T03353</t>
  </si>
  <si>
    <t xml:space="preserve">T03354</t>
  </si>
  <si>
    <t xml:space="preserve">T03355</t>
  </si>
  <si>
    <t xml:space="preserve">T03356</t>
  </si>
  <si>
    <t xml:space="preserve">T03357</t>
  </si>
  <si>
    <t xml:space="preserve">T03358</t>
  </si>
  <si>
    <t xml:space="preserve">T03359</t>
  </si>
  <si>
    <t xml:space="preserve">T03360</t>
  </si>
  <si>
    <t xml:space="preserve">T03361</t>
  </si>
  <si>
    <t xml:space="preserve">T03362</t>
  </si>
  <si>
    <t xml:space="preserve">T03363</t>
  </si>
  <si>
    <t xml:space="preserve">T03364</t>
  </si>
  <si>
    <t xml:space="preserve">T03365</t>
  </si>
  <si>
    <t xml:space="preserve">T03366</t>
  </si>
  <si>
    <t xml:space="preserve">T03367</t>
  </si>
  <si>
    <t xml:space="preserve">T03368</t>
  </si>
  <si>
    <t xml:space="preserve">T03369</t>
  </si>
  <si>
    <t xml:space="preserve">T03370</t>
  </si>
  <si>
    <t xml:space="preserve">T03371</t>
  </si>
  <si>
    <t xml:space="preserve">T03372</t>
  </si>
  <si>
    <t xml:space="preserve">T03373</t>
  </si>
  <si>
    <t xml:space="preserve">T03374</t>
  </si>
  <si>
    <t xml:space="preserve">T03375</t>
  </si>
  <si>
    <t xml:space="preserve">T03376</t>
  </si>
  <si>
    <t xml:space="preserve">T03377</t>
  </si>
  <si>
    <t xml:space="preserve">T03378</t>
  </si>
  <si>
    <t xml:space="preserve">T03379</t>
  </si>
  <si>
    <t xml:space="preserve">T03380</t>
  </si>
  <si>
    <t xml:space="preserve">T03381</t>
  </si>
  <si>
    <t xml:space="preserve">T03382</t>
  </si>
  <si>
    <t xml:space="preserve">T03383</t>
  </si>
  <si>
    <t xml:space="preserve">T03384</t>
  </si>
  <si>
    <t xml:space="preserve">T03385</t>
  </si>
  <si>
    <t xml:space="preserve">T03386</t>
  </si>
  <si>
    <t xml:space="preserve">T03387</t>
  </si>
  <si>
    <t xml:space="preserve">T03388</t>
  </si>
  <si>
    <t xml:space="preserve">T03389</t>
  </si>
  <si>
    <t xml:space="preserve">T03390</t>
  </si>
  <si>
    <t xml:space="preserve">T03391</t>
  </si>
  <si>
    <t xml:space="preserve">T03392</t>
  </si>
  <si>
    <t xml:space="preserve">T03393</t>
  </si>
  <si>
    <t xml:space="preserve">T03394</t>
  </si>
  <si>
    <t xml:space="preserve">T03395</t>
  </si>
  <si>
    <t xml:space="preserve">T03396</t>
  </si>
  <si>
    <t xml:space="preserve">T03397</t>
  </si>
  <si>
    <t xml:space="preserve">T03398</t>
  </si>
  <si>
    <t xml:space="preserve">T03399</t>
  </si>
  <si>
    <t xml:space="preserve">T03400</t>
  </si>
  <si>
    <t xml:space="preserve">T03401</t>
  </si>
  <si>
    <t xml:space="preserve">T03402</t>
  </si>
  <si>
    <t xml:space="preserve">T03403</t>
  </si>
  <si>
    <t xml:space="preserve">T03404</t>
  </si>
  <si>
    <t xml:space="preserve">T03405</t>
  </si>
  <si>
    <t xml:space="preserve">T03406</t>
  </si>
  <si>
    <t xml:space="preserve">T03407</t>
  </si>
  <si>
    <t xml:space="preserve">T03408</t>
  </si>
  <si>
    <t xml:space="preserve">T03409</t>
  </si>
  <si>
    <t xml:space="preserve">T03410</t>
  </si>
  <si>
    <t xml:space="preserve">T03411</t>
  </si>
  <si>
    <t xml:space="preserve">T03412</t>
  </si>
  <si>
    <t xml:space="preserve">T03413</t>
  </si>
  <si>
    <t xml:space="preserve">T03414</t>
  </si>
  <si>
    <t xml:space="preserve">T03415</t>
  </si>
  <si>
    <t xml:space="preserve">T03416</t>
  </si>
  <si>
    <t xml:space="preserve">T03417</t>
  </si>
  <si>
    <t xml:space="preserve">T03418</t>
  </si>
  <si>
    <t xml:space="preserve">T03419</t>
  </si>
  <si>
    <t xml:space="preserve">T03420</t>
  </si>
  <si>
    <t xml:space="preserve">T03421</t>
  </si>
  <si>
    <t xml:space="preserve">T03422</t>
  </si>
  <si>
    <t xml:space="preserve">T03423</t>
  </si>
  <si>
    <t xml:space="preserve">T03424</t>
  </si>
  <si>
    <t xml:space="preserve">T03425</t>
  </si>
  <si>
    <t xml:space="preserve">T03426</t>
  </si>
  <si>
    <t xml:space="preserve">T03427</t>
  </si>
  <si>
    <t xml:space="preserve">T03428</t>
  </si>
  <si>
    <t xml:space="preserve">T03429</t>
  </si>
  <si>
    <t xml:space="preserve">T03430</t>
  </si>
  <si>
    <t xml:space="preserve">T03431</t>
  </si>
  <si>
    <t xml:space="preserve">T03432</t>
  </si>
  <si>
    <t xml:space="preserve">T03433</t>
  </si>
  <si>
    <t xml:space="preserve">T03434</t>
  </si>
  <si>
    <t xml:space="preserve">T03435</t>
  </si>
  <si>
    <t xml:space="preserve">T03436</t>
  </si>
  <si>
    <t xml:space="preserve">T03437</t>
  </si>
  <si>
    <t xml:space="preserve">T03438</t>
  </si>
  <si>
    <t xml:space="preserve">T03439</t>
  </si>
  <si>
    <t xml:space="preserve">T03440</t>
  </si>
  <si>
    <t xml:space="preserve">T03441</t>
  </si>
  <si>
    <t xml:space="preserve">T03442</t>
  </si>
  <si>
    <t xml:space="preserve">T03443</t>
  </si>
  <si>
    <t xml:space="preserve">T03444</t>
  </si>
  <si>
    <t xml:space="preserve">T03445</t>
  </si>
  <si>
    <t xml:space="preserve">T03446</t>
  </si>
  <si>
    <t xml:space="preserve">T03447</t>
  </si>
  <si>
    <t xml:space="preserve">T03448</t>
  </si>
  <si>
    <t xml:space="preserve">T03449</t>
  </si>
  <si>
    <t xml:space="preserve">T03450</t>
  </si>
  <si>
    <t xml:space="preserve">T03451</t>
  </si>
  <si>
    <t xml:space="preserve">T03452</t>
  </si>
  <si>
    <t xml:space="preserve">T03453</t>
  </si>
  <si>
    <t xml:space="preserve">T03454</t>
  </si>
  <si>
    <t xml:space="preserve">T03455</t>
  </si>
  <si>
    <t xml:space="preserve">T03456</t>
  </si>
  <si>
    <t xml:space="preserve">T03457</t>
  </si>
  <si>
    <t xml:space="preserve">T03458</t>
  </si>
  <si>
    <t xml:space="preserve">T03459</t>
  </si>
  <si>
    <t xml:space="preserve">T03460</t>
  </si>
  <si>
    <t xml:space="preserve">T03461</t>
  </si>
  <si>
    <t xml:space="preserve">T03462</t>
  </si>
  <si>
    <t xml:space="preserve">T03463</t>
  </si>
  <si>
    <t xml:space="preserve">T03464</t>
  </si>
  <si>
    <t xml:space="preserve">T03465</t>
  </si>
  <si>
    <t xml:space="preserve">T03466</t>
  </si>
  <si>
    <t xml:space="preserve">T03467</t>
  </si>
  <si>
    <t xml:space="preserve">T03468</t>
  </si>
  <si>
    <t xml:space="preserve">T03469</t>
  </si>
  <si>
    <t xml:space="preserve">T03470</t>
  </si>
  <si>
    <t xml:space="preserve">T03471</t>
  </si>
  <si>
    <t xml:space="preserve">T03472</t>
  </si>
  <si>
    <t xml:space="preserve">T03473</t>
  </si>
  <si>
    <t xml:space="preserve">T03474</t>
  </si>
  <si>
    <t xml:space="preserve">T03475</t>
  </si>
  <si>
    <t xml:space="preserve">T03476</t>
  </si>
  <si>
    <t xml:space="preserve">T03477</t>
  </si>
  <si>
    <t xml:space="preserve">T03478</t>
  </si>
  <si>
    <t xml:space="preserve">T03479</t>
  </si>
  <si>
    <t xml:space="preserve">T03480</t>
  </si>
  <si>
    <t xml:space="preserve">T03481</t>
  </si>
  <si>
    <t xml:space="preserve">T03482</t>
  </si>
  <si>
    <t xml:space="preserve">T03483</t>
  </si>
  <si>
    <t xml:space="preserve">T03484</t>
  </si>
  <si>
    <t xml:space="preserve">T03485</t>
  </si>
  <si>
    <t xml:space="preserve">T03486</t>
  </si>
  <si>
    <t xml:space="preserve">T03487</t>
  </si>
  <si>
    <t xml:space="preserve">T03488</t>
  </si>
  <si>
    <t xml:space="preserve">T03489</t>
  </si>
  <si>
    <t xml:space="preserve">T03490</t>
  </si>
  <si>
    <t xml:space="preserve">T03491</t>
  </si>
  <si>
    <t xml:space="preserve">T03492</t>
  </si>
  <si>
    <t xml:space="preserve">T03493</t>
  </si>
  <si>
    <t xml:space="preserve">T03494</t>
  </si>
  <si>
    <t xml:space="preserve">T03495</t>
  </si>
  <si>
    <t xml:space="preserve">T03496</t>
  </si>
  <si>
    <t xml:space="preserve">T03497</t>
  </si>
  <si>
    <t xml:space="preserve">T03498</t>
  </si>
  <si>
    <t xml:space="preserve">T03499</t>
  </si>
  <si>
    <t xml:space="preserve">T03500</t>
  </si>
  <si>
    <t xml:space="preserve">T03501</t>
  </si>
  <si>
    <t xml:space="preserve">T03502</t>
  </si>
  <si>
    <t xml:space="preserve">T03503</t>
  </si>
  <si>
    <t xml:space="preserve">T03504</t>
  </si>
  <si>
    <t xml:space="preserve">T03505</t>
  </si>
  <si>
    <t xml:space="preserve">T03506</t>
  </si>
  <si>
    <t xml:space="preserve">T03507</t>
  </si>
  <si>
    <t xml:space="preserve">T03508</t>
  </si>
  <si>
    <t xml:space="preserve">T03509</t>
  </si>
  <si>
    <t xml:space="preserve">T03510</t>
  </si>
  <si>
    <t xml:space="preserve">T03511</t>
  </si>
  <si>
    <t xml:space="preserve">T03512</t>
  </si>
  <si>
    <t xml:space="preserve">T03513</t>
  </si>
  <si>
    <t xml:space="preserve">T03514</t>
  </si>
  <si>
    <t xml:space="preserve">T03515</t>
  </si>
  <si>
    <t xml:space="preserve">T03516</t>
  </si>
  <si>
    <t xml:space="preserve">T03517</t>
  </si>
  <si>
    <t xml:space="preserve">T03518</t>
  </si>
  <si>
    <t xml:space="preserve">T03519</t>
  </si>
  <si>
    <t xml:space="preserve">T03520</t>
  </si>
  <si>
    <t xml:space="preserve">T03521</t>
  </si>
  <si>
    <t xml:space="preserve">T03522</t>
  </si>
  <si>
    <t xml:space="preserve">T03523</t>
  </si>
  <si>
    <t xml:space="preserve">T03524</t>
  </si>
  <si>
    <t xml:space="preserve">T03525</t>
  </si>
  <si>
    <t xml:space="preserve">T03526</t>
  </si>
  <si>
    <t xml:space="preserve">T03527</t>
  </si>
  <si>
    <t xml:space="preserve">T03528</t>
  </si>
  <si>
    <t xml:space="preserve">T03529</t>
  </si>
  <si>
    <t xml:space="preserve">T03530</t>
  </si>
  <si>
    <t xml:space="preserve">T03531</t>
  </si>
  <si>
    <t xml:space="preserve">T03532</t>
  </si>
  <si>
    <t xml:space="preserve">T03533</t>
  </si>
  <si>
    <t xml:space="preserve">T03534</t>
  </si>
  <si>
    <t xml:space="preserve">T03535</t>
  </si>
  <si>
    <t xml:space="preserve">T03536</t>
  </si>
  <si>
    <t xml:space="preserve">T03537</t>
  </si>
  <si>
    <t xml:space="preserve">T03538</t>
  </si>
  <si>
    <t xml:space="preserve">T03539</t>
  </si>
  <si>
    <t xml:space="preserve">T03540</t>
  </si>
  <si>
    <t xml:space="preserve">T03541</t>
  </si>
  <si>
    <t xml:space="preserve">T03542</t>
  </si>
  <si>
    <t xml:space="preserve">T03543</t>
  </si>
  <si>
    <t xml:space="preserve">T03544</t>
  </si>
  <si>
    <t xml:space="preserve">T03545</t>
  </si>
  <si>
    <t xml:space="preserve">T03546</t>
  </si>
  <si>
    <t xml:space="preserve">T03547</t>
  </si>
  <si>
    <t xml:space="preserve">T03548</t>
  </si>
  <si>
    <t xml:space="preserve">T03549</t>
  </si>
  <si>
    <t xml:space="preserve">T03550</t>
  </si>
  <si>
    <t xml:space="preserve">T03551</t>
  </si>
  <si>
    <t xml:space="preserve">T03552</t>
  </si>
  <si>
    <t xml:space="preserve">T03553</t>
  </si>
  <si>
    <t xml:space="preserve">T03554</t>
  </si>
  <si>
    <t xml:space="preserve">T03555</t>
  </si>
  <si>
    <t xml:space="preserve">T03556</t>
  </si>
  <si>
    <t xml:space="preserve">T03557</t>
  </si>
  <si>
    <t xml:space="preserve">T03558</t>
  </si>
  <si>
    <t xml:space="preserve">T03559</t>
  </si>
  <si>
    <t xml:space="preserve">T03560</t>
  </si>
  <si>
    <t xml:space="preserve">T03561</t>
  </si>
  <si>
    <t xml:space="preserve">T03562</t>
  </si>
  <si>
    <t xml:space="preserve">T03563</t>
  </si>
  <si>
    <t xml:space="preserve">T03564</t>
  </si>
  <si>
    <t xml:space="preserve">T03565</t>
  </si>
  <si>
    <t xml:space="preserve">T03566</t>
  </si>
  <si>
    <t xml:space="preserve">T03567</t>
  </si>
  <si>
    <t xml:space="preserve">T03568</t>
  </si>
  <si>
    <t xml:space="preserve">T03569</t>
  </si>
  <si>
    <t xml:space="preserve">T03570</t>
  </si>
  <si>
    <t xml:space="preserve">T03571</t>
  </si>
  <si>
    <t xml:space="preserve">T03572</t>
  </si>
  <si>
    <t xml:space="preserve">T03573</t>
  </si>
  <si>
    <t xml:space="preserve">T03574</t>
  </si>
  <si>
    <t xml:space="preserve">T03575</t>
  </si>
  <si>
    <t xml:space="preserve">T03576</t>
  </si>
  <si>
    <t xml:space="preserve">T03577</t>
  </si>
  <si>
    <t xml:space="preserve">T03578</t>
  </si>
  <si>
    <t xml:space="preserve">T03579</t>
  </si>
  <si>
    <t xml:space="preserve">T03580</t>
  </si>
  <si>
    <t xml:space="preserve">T03581</t>
  </si>
  <si>
    <t xml:space="preserve">T03582</t>
  </si>
  <si>
    <t xml:space="preserve">T03583</t>
  </si>
  <si>
    <t xml:space="preserve">T03584</t>
  </si>
  <si>
    <t xml:space="preserve">T03585</t>
  </si>
  <si>
    <t xml:space="preserve">T03586</t>
  </si>
  <si>
    <t xml:space="preserve">T03587</t>
  </si>
  <si>
    <t xml:space="preserve">T03588</t>
  </si>
  <si>
    <t xml:space="preserve">T03589</t>
  </si>
  <si>
    <t xml:space="preserve">T03590</t>
  </si>
  <si>
    <t xml:space="preserve">T03591</t>
  </si>
  <si>
    <t xml:space="preserve">T03592</t>
  </si>
  <si>
    <t xml:space="preserve">T03593</t>
  </si>
  <si>
    <t xml:space="preserve">T03594</t>
  </si>
  <si>
    <t xml:space="preserve">T03595</t>
  </si>
  <si>
    <t xml:space="preserve">T03596</t>
  </si>
  <si>
    <t xml:space="preserve">T03597</t>
  </si>
  <si>
    <t xml:space="preserve">T03598</t>
  </si>
  <si>
    <t xml:space="preserve">T03599</t>
  </si>
  <si>
    <t xml:space="preserve">T03600</t>
  </si>
  <si>
    <t xml:space="preserve">T03601</t>
  </si>
  <si>
    <t xml:space="preserve">T03602</t>
  </si>
  <si>
    <t xml:space="preserve">T03603</t>
  </si>
  <si>
    <t xml:space="preserve">T03604</t>
  </si>
  <si>
    <t xml:space="preserve">T03605</t>
  </si>
  <si>
    <t xml:space="preserve">T03606</t>
  </si>
  <si>
    <t xml:space="preserve">T03607</t>
  </si>
  <si>
    <t xml:space="preserve">T03608</t>
  </si>
  <si>
    <t xml:space="preserve">T03609</t>
  </si>
  <si>
    <t xml:space="preserve">T03610</t>
  </si>
  <si>
    <t xml:space="preserve">T03611</t>
  </si>
  <si>
    <t xml:space="preserve">T03612</t>
  </si>
  <si>
    <t xml:space="preserve">T03613</t>
  </si>
  <si>
    <t xml:space="preserve">T03614</t>
  </si>
  <si>
    <t xml:space="preserve">T03615</t>
  </si>
  <si>
    <t xml:space="preserve">T03616</t>
  </si>
  <si>
    <t xml:space="preserve">T03617</t>
  </si>
  <si>
    <t xml:space="preserve">T03618</t>
  </si>
  <si>
    <t xml:space="preserve">T03619</t>
  </si>
  <si>
    <t xml:space="preserve">T03620</t>
  </si>
  <si>
    <t xml:space="preserve">T03621</t>
  </si>
  <si>
    <t xml:space="preserve">T03622</t>
  </si>
  <si>
    <t xml:space="preserve">T03623</t>
  </si>
  <si>
    <t xml:space="preserve">T03624</t>
  </si>
  <si>
    <t xml:space="preserve">T03625</t>
  </si>
  <si>
    <t xml:space="preserve">T03626</t>
  </si>
  <si>
    <t xml:space="preserve">T03627</t>
  </si>
  <si>
    <t xml:space="preserve">T03628</t>
  </si>
  <si>
    <t xml:space="preserve">T03629</t>
  </si>
  <si>
    <t xml:space="preserve">T03630</t>
  </si>
  <si>
    <t xml:space="preserve">T03631</t>
  </si>
  <si>
    <t xml:space="preserve">T03632</t>
  </si>
  <si>
    <t xml:space="preserve">T03633</t>
  </si>
  <si>
    <t xml:space="preserve">T03634</t>
  </si>
  <si>
    <t xml:space="preserve">T03635</t>
  </si>
  <si>
    <t xml:space="preserve">T03636</t>
  </si>
  <si>
    <t xml:space="preserve">T03637</t>
  </si>
  <si>
    <t xml:space="preserve">T03638</t>
  </si>
  <si>
    <t xml:space="preserve">T03639</t>
  </si>
  <si>
    <t xml:space="preserve">T03640</t>
  </si>
  <si>
    <t xml:space="preserve">T03641</t>
  </si>
  <si>
    <t xml:space="preserve">T03642</t>
  </si>
  <si>
    <t xml:space="preserve">T03643</t>
  </si>
  <si>
    <t xml:space="preserve">T03644</t>
  </si>
  <si>
    <t xml:space="preserve">T03645</t>
  </si>
  <si>
    <t xml:space="preserve">T03646</t>
  </si>
  <si>
    <t xml:space="preserve">T03647</t>
  </si>
  <si>
    <t xml:space="preserve">T03648</t>
  </si>
  <si>
    <t xml:space="preserve">T03649</t>
  </si>
  <si>
    <t xml:space="preserve">T03650</t>
  </si>
  <si>
    <t xml:space="preserve">T03651</t>
  </si>
  <si>
    <t xml:space="preserve">T03652</t>
  </si>
  <si>
    <t xml:space="preserve">T03653</t>
  </si>
  <si>
    <t xml:space="preserve">T03654</t>
  </si>
  <si>
    <t xml:space="preserve">T03655</t>
  </si>
  <si>
    <t xml:space="preserve">T03656</t>
  </si>
  <si>
    <t xml:space="preserve">T03657</t>
  </si>
  <si>
    <t xml:space="preserve">T03658</t>
  </si>
  <si>
    <t xml:space="preserve">T03659</t>
  </si>
  <si>
    <t xml:space="preserve">T03660</t>
  </si>
  <si>
    <t xml:space="preserve">T03661</t>
  </si>
  <si>
    <t xml:space="preserve">T03662</t>
  </si>
  <si>
    <t xml:space="preserve">T03663</t>
  </si>
  <si>
    <t xml:space="preserve">T03664</t>
  </si>
  <si>
    <t xml:space="preserve">T03665</t>
  </si>
  <si>
    <t xml:space="preserve">T03666</t>
  </si>
  <si>
    <t xml:space="preserve">T03667</t>
  </si>
  <si>
    <t xml:space="preserve">T03668</t>
  </si>
  <si>
    <t xml:space="preserve">T03669</t>
  </si>
  <si>
    <t xml:space="preserve">T03670</t>
  </si>
  <si>
    <t xml:space="preserve">T03671</t>
  </si>
  <si>
    <t xml:space="preserve">T03672</t>
  </si>
  <si>
    <t xml:space="preserve">T03673</t>
  </si>
  <si>
    <t xml:space="preserve">T03674</t>
  </si>
  <si>
    <t xml:space="preserve">T03675</t>
  </si>
  <si>
    <t xml:space="preserve">T03676</t>
  </si>
  <si>
    <t xml:space="preserve">T03677</t>
  </si>
  <si>
    <t xml:space="preserve">T03678</t>
  </si>
  <si>
    <t xml:space="preserve">T03679</t>
  </si>
  <si>
    <t xml:space="preserve">T03680</t>
  </si>
  <si>
    <t xml:space="preserve">T03681</t>
  </si>
  <si>
    <t xml:space="preserve">T03682</t>
  </si>
  <si>
    <t xml:space="preserve">T03683</t>
  </si>
  <si>
    <t xml:space="preserve">T03684</t>
  </si>
  <si>
    <t xml:space="preserve">T03685</t>
  </si>
  <si>
    <t xml:space="preserve">T03686</t>
  </si>
  <si>
    <t xml:space="preserve">T03687</t>
  </si>
  <si>
    <t xml:space="preserve">T03688</t>
  </si>
  <si>
    <t xml:space="preserve">T03689</t>
  </si>
  <si>
    <t xml:space="preserve">T03690</t>
  </si>
  <si>
    <t xml:space="preserve">T03691</t>
  </si>
  <si>
    <t xml:space="preserve">T03692</t>
  </si>
  <si>
    <t xml:space="preserve">T03693</t>
  </si>
  <si>
    <t xml:space="preserve">T03694</t>
  </si>
  <si>
    <t xml:space="preserve">T03695</t>
  </si>
  <si>
    <t xml:space="preserve">T03696</t>
  </si>
  <si>
    <t xml:space="preserve">T03697</t>
  </si>
  <si>
    <t xml:space="preserve">T03698</t>
  </si>
  <si>
    <t xml:space="preserve">T03699</t>
  </si>
  <si>
    <t xml:space="preserve">T03700</t>
  </si>
  <si>
    <t xml:space="preserve">T03701</t>
  </si>
  <si>
    <t xml:space="preserve">T03702</t>
  </si>
  <si>
    <t xml:space="preserve">T03703</t>
  </si>
  <si>
    <t xml:space="preserve">T03704</t>
  </si>
  <si>
    <t xml:space="preserve">T03705</t>
  </si>
  <si>
    <t xml:space="preserve">T03706</t>
  </si>
  <si>
    <t xml:space="preserve">T03707</t>
  </si>
  <si>
    <t xml:space="preserve">T03708</t>
  </si>
  <si>
    <t xml:space="preserve">T03709</t>
  </si>
  <si>
    <t xml:space="preserve">T03710</t>
  </si>
  <si>
    <t xml:space="preserve">T03711</t>
  </si>
  <si>
    <t xml:space="preserve">T03712</t>
  </si>
  <si>
    <t xml:space="preserve">T03713</t>
  </si>
  <si>
    <t xml:space="preserve">T03714</t>
  </si>
  <si>
    <t xml:space="preserve">T03715</t>
  </si>
  <si>
    <t xml:space="preserve">T03716</t>
  </si>
  <si>
    <t xml:space="preserve">T03717</t>
  </si>
  <si>
    <t xml:space="preserve">T03718</t>
  </si>
  <si>
    <t xml:space="preserve">T03719</t>
  </si>
  <si>
    <t xml:space="preserve">T03720</t>
  </si>
  <si>
    <t xml:space="preserve">T03721</t>
  </si>
  <si>
    <t xml:space="preserve">T03722</t>
  </si>
  <si>
    <t xml:space="preserve">T03723</t>
  </si>
  <si>
    <t xml:space="preserve">T03724</t>
  </si>
  <si>
    <t xml:space="preserve">T03725</t>
  </si>
  <si>
    <t xml:space="preserve">T03726</t>
  </si>
  <si>
    <t xml:space="preserve">T03727</t>
  </si>
  <si>
    <t xml:space="preserve">T03728</t>
  </si>
  <si>
    <t xml:space="preserve">T03729</t>
  </si>
  <si>
    <t xml:space="preserve">T03730</t>
  </si>
  <si>
    <t xml:space="preserve">T03731</t>
  </si>
  <si>
    <t xml:space="preserve">T03732</t>
  </si>
  <si>
    <t xml:space="preserve">T03733</t>
  </si>
  <si>
    <t xml:space="preserve">T03734</t>
  </si>
  <si>
    <t xml:space="preserve">T03735</t>
  </si>
  <si>
    <t xml:space="preserve">T03736</t>
  </si>
  <si>
    <t xml:space="preserve">T03737</t>
  </si>
  <si>
    <t xml:space="preserve">T03738</t>
  </si>
  <si>
    <t xml:space="preserve">T03739</t>
  </si>
  <si>
    <t xml:space="preserve">T03740</t>
  </si>
  <si>
    <t xml:space="preserve">T03741</t>
  </si>
  <si>
    <t xml:space="preserve">T03742</t>
  </si>
  <si>
    <t xml:space="preserve">T03743</t>
  </si>
  <si>
    <t xml:space="preserve">T03744</t>
  </si>
  <si>
    <t xml:space="preserve">T03745</t>
  </si>
  <si>
    <t xml:space="preserve">T03746</t>
  </si>
  <si>
    <t xml:space="preserve">T03747</t>
  </si>
  <si>
    <t xml:space="preserve">T03748</t>
  </si>
  <si>
    <t xml:space="preserve">T03749</t>
  </si>
  <si>
    <t xml:space="preserve">T03750</t>
  </si>
  <si>
    <t xml:space="preserve">T03751</t>
  </si>
  <si>
    <t xml:space="preserve">T03752</t>
  </si>
  <si>
    <t xml:space="preserve">T03753</t>
  </si>
  <si>
    <t xml:space="preserve">T03754</t>
  </si>
  <si>
    <t xml:space="preserve">T03755</t>
  </si>
  <si>
    <t xml:space="preserve">T03756</t>
  </si>
  <si>
    <t xml:space="preserve">T03757</t>
  </si>
  <si>
    <t xml:space="preserve">T03758</t>
  </si>
  <si>
    <t xml:space="preserve">T03759</t>
  </si>
  <si>
    <t xml:space="preserve">T03760</t>
  </si>
  <si>
    <t xml:space="preserve">T03761</t>
  </si>
  <si>
    <t xml:space="preserve">T03762</t>
  </si>
  <si>
    <t xml:space="preserve">T03763</t>
  </si>
  <si>
    <t xml:space="preserve">T03764</t>
  </si>
  <si>
    <t xml:space="preserve">T03765</t>
  </si>
  <si>
    <t xml:space="preserve">T03766</t>
  </si>
  <si>
    <t xml:space="preserve">T03767</t>
  </si>
  <si>
    <t xml:space="preserve">T03768</t>
  </si>
  <si>
    <t xml:space="preserve">T03769</t>
  </si>
  <si>
    <t xml:space="preserve">T03770</t>
  </si>
  <si>
    <t xml:space="preserve">T03771</t>
  </si>
  <si>
    <t xml:space="preserve">T03772</t>
  </si>
  <si>
    <t xml:space="preserve">T03773</t>
  </si>
  <si>
    <t xml:space="preserve">T03774</t>
  </si>
  <si>
    <t xml:space="preserve">T03775</t>
  </si>
  <si>
    <t xml:space="preserve">T03776</t>
  </si>
  <si>
    <t xml:space="preserve">T03777</t>
  </si>
  <si>
    <t xml:space="preserve">T03778</t>
  </si>
  <si>
    <t xml:space="preserve">T03779</t>
  </si>
  <si>
    <t xml:space="preserve">T03780</t>
  </si>
  <si>
    <t xml:space="preserve">T03781</t>
  </si>
  <si>
    <t xml:space="preserve">T03782</t>
  </si>
  <si>
    <t xml:space="preserve">T03783</t>
  </si>
  <si>
    <t xml:space="preserve">T03784</t>
  </si>
  <si>
    <t xml:space="preserve">T03785</t>
  </si>
  <si>
    <t xml:space="preserve">T03786</t>
  </si>
  <si>
    <t xml:space="preserve">T03787</t>
  </si>
  <si>
    <t xml:space="preserve">T03788</t>
  </si>
  <si>
    <t xml:space="preserve">T03789</t>
  </si>
  <si>
    <t xml:space="preserve">T03790</t>
  </si>
  <si>
    <t xml:space="preserve">T03791</t>
  </si>
  <si>
    <t xml:space="preserve">T03792</t>
  </si>
  <si>
    <t xml:space="preserve">T03793</t>
  </si>
  <si>
    <t xml:space="preserve">T03794</t>
  </si>
  <si>
    <t xml:space="preserve">T03795</t>
  </si>
  <si>
    <t xml:space="preserve">T03796</t>
  </si>
  <si>
    <t xml:space="preserve">T03797</t>
  </si>
  <si>
    <t xml:space="preserve">T03798</t>
  </si>
  <si>
    <t xml:space="preserve">T03799</t>
  </si>
  <si>
    <t xml:space="preserve">T03800</t>
  </si>
  <si>
    <t xml:space="preserve">T03801</t>
  </si>
  <si>
    <t xml:space="preserve">T03802</t>
  </si>
  <si>
    <t xml:space="preserve">T03803</t>
  </si>
  <si>
    <t xml:space="preserve">T03804</t>
  </si>
  <si>
    <t xml:space="preserve">T03805</t>
  </si>
  <si>
    <t xml:space="preserve">T03806</t>
  </si>
  <si>
    <t xml:space="preserve">T03807</t>
  </si>
  <si>
    <t xml:space="preserve">T03808</t>
  </si>
  <si>
    <t xml:space="preserve">T03809</t>
  </si>
  <si>
    <t xml:space="preserve">T03810</t>
  </si>
  <si>
    <t xml:space="preserve">T03811</t>
  </si>
  <si>
    <t xml:space="preserve">T03812</t>
  </si>
  <si>
    <t xml:space="preserve">T03813</t>
  </si>
  <si>
    <t xml:space="preserve">T03814</t>
  </si>
  <si>
    <t xml:space="preserve">T03815</t>
  </si>
  <si>
    <t xml:space="preserve">T03816</t>
  </si>
  <si>
    <t xml:space="preserve">T03817</t>
  </si>
  <si>
    <t xml:space="preserve">T03818</t>
  </si>
  <si>
    <t xml:space="preserve">T03819</t>
  </si>
  <si>
    <t xml:space="preserve">T03820</t>
  </si>
  <si>
    <t xml:space="preserve">T03821</t>
  </si>
  <si>
    <t xml:space="preserve">T03822</t>
  </si>
  <si>
    <t xml:space="preserve">T03823</t>
  </si>
  <si>
    <t xml:space="preserve">T03824</t>
  </si>
  <si>
    <t xml:space="preserve">T03825</t>
  </si>
  <si>
    <t xml:space="preserve">T03826</t>
  </si>
  <si>
    <t xml:space="preserve">T03827</t>
  </si>
  <si>
    <t xml:space="preserve">T03828</t>
  </si>
  <si>
    <t xml:space="preserve">T03829</t>
  </si>
  <si>
    <t xml:space="preserve">T03830</t>
  </si>
  <si>
    <t xml:space="preserve">T03831</t>
  </si>
  <si>
    <t xml:space="preserve">T03832</t>
  </si>
  <si>
    <t xml:space="preserve">T03833</t>
  </si>
  <si>
    <t xml:space="preserve">T03834</t>
  </si>
  <si>
    <t xml:space="preserve">T03835</t>
  </si>
  <si>
    <t xml:space="preserve">T03836</t>
  </si>
  <si>
    <t xml:space="preserve">T03837</t>
  </si>
  <si>
    <t xml:space="preserve">T03838</t>
  </si>
  <si>
    <t xml:space="preserve">T03839</t>
  </si>
  <si>
    <t xml:space="preserve">T03840</t>
  </si>
  <si>
    <t xml:space="preserve">T03841</t>
  </si>
  <si>
    <t xml:space="preserve">T03842</t>
  </si>
  <si>
    <t xml:space="preserve">T03843</t>
  </si>
  <si>
    <t xml:space="preserve">T03844</t>
  </si>
  <si>
    <t xml:space="preserve">T03845</t>
  </si>
  <si>
    <t xml:space="preserve">T03846</t>
  </si>
  <si>
    <t xml:space="preserve">T03847</t>
  </si>
  <si>
    <t xml:space="preserve">T03848</t>
  </si>
  <si>
    <t xml:space="preserve">T03849</t>
  </si>
  <si>
    <t xml:space="preserve">T03850</t>
  </si>
  <si>
    <t xml:space="preserve">T03851</t>
  </si>
  <si>
    <t xml:space="preserve">T03852</t>
  </si>
  <si>
    <t xml:space="preserve">T03853</t>
  </si>
  <si>
    <t xml:space="preserve">T03854</t>
  </si>
  <si>
    <t xml:space="preserve">T03855</t>
  </si>
  <si>
    <t xml:space="preserve">T03856</t>
  </si>
  <si>
    <t xml:space="preserve">T03857</t>
  </si>
  <si>
    <t xml:space="preserve">T03858</t>
  </si>
  <si>
    <t xml:space="preserve">T03859</t>
  </si>
  <si>
    <t xml:space="preserve">T03860</t>
  </si>
  <si>
    <t xml:space="preserve">T03861</t>
  </si>
  <si>
    <t xml:space="preserve">T03862</t>
  </si>
  <si>
    <t xml:space="preserve">T03863</t>
  </si>
  <si>
    <t xml:space="preserve">T03864</t>
  </si>
  <si>
    <t xml:space="preserve">T03865</t>
  </si>
  <si>
    <t xml:space="preserve">T03866</t>
  </si>
  <si>
    <t xml:space="preserve">T03867</t>
  </si>
  <si>
    <t xml:space="preserve">T03868</t>
  </si>
  <si>
    <t xml:space="preserve">T03869</t>
  </si>
  <si>
    <t xml:space="preserve">T03870</t>
  </si>
  <si>
    <t xml:space="preserve">T03871</t>
  </si>
  <si>
    <t xml:space="preserve">T03872</t>
  </si>
  <si>
    <t xml:space="preserve">T03873</t>
  </si>
  <si>
    <t xml:space="preserve">T03874</t>
  </si>
  <si>
    <t xml:space="preserve">T03875</t>
  </si>
  <si>
    <t xml:space="preserve">T03876</t>
  </si>
  <si>
    <t xml:space="preserve">T03877</t>
  </si>
  <si>
    <t xml:space="preserve">T03878</t>
  </si>
  <si>
    <t xml:space="preserve">T03879</t>
  </si>
  <si>
    <t xml:space="preserve">T03880</t>
  </si>
  <si>
    <t xml:space="preserve">T03881</t>
  </si>
  <si>
    <t xml:space="preserve">T03882</t>
  </si>
  <si>
    <t xml:space="preserve">T03883</t>
  </si>
  <si>
    <t xml:space="preserve">T03884</t>
  </si>
  <si>
    <t xml:space="preserve">T03885</t>
  </si>
  <si>
    <t xml:space="preserve">T03886</t>
  </si>
  <si>
    <t xml:space="preserve">T03887</t>
  </si>
  <si>
    <t xml:space="preserve">T03888</t>
  </si>
  <si>
    <t xml:space="preserve">T03889</t>
  </si>
  <si>
    <t xml:space="preserve">T03890</t>
  </si>
  <si>
    <t xml:space="preserve">T03891</t>
  </si>
  <si>
    <t xml:space="preserve">T03892</t>
  </si>
  <si>
    <t xml:space="preserve">T03893</t>
  </si>
  <si>
    <t xml:space="preserve">T03894</t>
  </si>
  <si>
    <t xml:space="preserve">T03895</t>
  </si>
  <si>
    <t xml:space="preserve">T03896</t>
  </si>
  <si>
    <t xml:space="preserve">T03897</t>
  </si>
  <si>
    <t xml:space="preserve">T03898</t>
  </si>
  <si>
    <t xml:space="preserve">T03899</t>
  </si>
  <si>
    <t xml:space="preserve">T03900</t>
  </si>
  <si>
    <t xml:space="preserve">T03901</t>
  </si>
  <si>
    <t xml:space="preserve">T03902</t>
  </si>
  <si>
    <t xml:space="preserve">T03903</t>
  </si>
  <si>
    <t xml:space="preserve">T03904</t>
  </si>
  <si>
    <t xml:space="preserve">T03905</t>
  </si>
  <si>
    <t xml:space="preserve">T03906</t>
  </si>
  <si>
    <t xml:space="preserve">T03907</t>
  </si>
  <si>
    <t xml:space="preserve">T03908</t>
  </si>
  <si>
    <t xml:space="preserve">T03909</t>
  </si>
  <si>
    <t xml:space="preserve">T03910</t>
  </si>
  <si>
    <t xml:space="preserve">T03911</t>
  </si>
  <si>
    <t xml:space="preserve">T03912</t>
  </si>
  <si>
    <t xml:space="preserve">T03913</t>
  </si>
  <si>
    <t xml:space="preserve">T03914</t>
  </si>
  <si>
    <t xml:space="preserve">T03915</t>
  </si>
  <si>
    <t xml:space="preserve">T03916</t>
  </si>
  <si>
    <t xml:space="preserve">T03917</t>
  </si>
  <si>
    <t xml:space="preserve">T03918</t>
  </si>
  <si>
    <t xml:space="preserve">T03919</t>
  </si>
  <si>
    <t xml:space="preserve">T03920</t>
  </si>
  <si>
    <t xml:space="preserve">T03921</t>
  </si>
  <si>
    <t xml:space="preserve">T03922</t>
  </si>
  <si>
    <t xml:space="preserve">T03923</t>
  </si>
  <si>
    <t xml:space="preserve">T03924</t>
  </si>
  <si>
    <t xml:space="preserve">T03925</t>
  </si>
  <si>
    <t xml:space="preserve">T03926</t>
  </si>
  <si>
    <t xml:space="preserve">T03927</t>
  </si>
  <si>
    <t xml:space="preserve">T03928</t>
  </si>
  <si>
    <t xml:space="preserve">T03929</t>
  </si>
  <si>
    <t xml:space="preserve">T03930</t>
  </si>
  <si>
    <t xml:space="preserve">T03931</t>
  </si>
  <si>
    <t xml:space="preserve">T03932</t>
  </si>
  <si>
    <t xml:space="preserve">T03933</t>
  </si>
  <si>
    <t xml:space="preserve">T03934</t>
  </si>
  <si>
    <t xml:space="preserve">T03935</t>
  </si>
  <si>
    <t xml:space="preserve">T03936</t>
  </si>
  <si>
    <t xml:space="preserve">T03937</t>
  </si>
  <si>
    <t xml:space="preserve">T03938</t>
  </si>
  <si>
    <t xml:space="preserve">T03939</t>
  </si>
  <si>
    <t xml:space="preserve">T03940</t>
  </si>
  <si>
    <t xml:space="preserve">T03941</t>
  </si>
  <si>
    <t xml:space="preserve">T03942</t>
  </si>
  <si>
    <t xml:space="preserve">T03943</t>
  </si>
  <si>
    <t xml:space="preserve">T03944</t>
  </si>
  <si>
    <t xml:space="preserve">T03945</t>
  </si>
  <si>
    <t xml:space="preserve">T03946</t>
  </si>
  <si>
    <t xml:space="preserve">T03947</t>
  </si>
  <si>
    <t xml:space="preserve">T03948</t>
  </si>
  <si>
    <t xml:space="preserve">T03949</t>
  </si>
  <si>
    <t xml:space="preserve">T03950</t>
  </si>
  <si>
    <t xml:space="preserve">T03951</t>
  </si>
  <si>
    <t xml:space="preserve">T03952</t>
  </si>
  <si>
    <t xml:space="preserve">T03953</t>
  </si>
  <si>
    <t xml:space="preserve">T03954</t>
  </si>
  <si>
    <t xml:space="preserve">T03955</t>
  </si>
  <si>
    <t xml:space="preserve">T03956</t>
  </si>
  <si>
    <t xml:space="preserve">T03957</t>
  </si>
  <si>
    <t xml:space="preserve">T03958</t>
  </si>
  <si>
    <t xml:space="preserve">T03959</t>
  </si>
  <si>
    <t xml:space="preserve">T03960</t>
  </si>
  <si>
    <t xml:space="preserve">T03961</t>
  </si>
  <si>
    <t xml:space="preserve">T03962</t>
  </si>
  <si>
    <t xml:space="preserve">T03963</t>
  </si>
  <si>
    <t xml:space="preserve">T03964</t>
  </si>
  <si>
    <t xml:space="preserve">T03965</t>
  </si>
  <si>
    <t xml:space="preserve">T03966</t>
  </si>
  <si>
    <t xml:space="preserve">T03967</t>
  </si>
  <si>
    <t xml:space="preserve">T03968</t>
  </si>
  <si>
    <t xml:space="preserve">T03969</t>
  </si>
  <si>
    <t xml:space="preserve">T03970</t>
  </si>
  <si>
    <t xml:space="preserve">T03971</t>
  </si>
  <si>
    <t xml:space="preserve">T03972</t>
  </si>
  <si>
    <t xml:space="preserve">T03973</t>
  </si>
  <si>
    <t xml:space="preserve">T03974</t>
  </si>
  <si>
    <t xml:space="preserve">T03975</t>
  </si>
  <si>
    <t xml:space="preserve">T03976</t>
  </si>
  <si>
    <t xml:space="preserve">T03977</t>
  </si>
  <si>
    <t xml:space="preserve">T03978</t>
  </si>
  <si>
    <t xml:space="preserve">T03979</t>
  </si>
  <si>
    <t xml:space="preserve">T03980</t>
  </si>
  <si>
    <t xml:space="preserve">T03981</t>
  </si>
  <si>
    <t xml:space="preserve">T03982</t>
  </si>
  <si>
    <t xml:space="preserve">T03983</t>
  </si>
  <si>
    <t xml:space="preserve">T03984</t>
  </si>
  <si>
    <t xml:space="preserve">T03985</t>
  </si>
  <si>
    <t xml:space="preserve">T03986</t>
  </si>
  <si>
    <t xml:space="preserve">T03987</t>
  </si>
  <si>
    <t xml:space="preserve">T03988</t>
  </si>
  <si>
    <t xml:space="preserve">T03989</t>
  </si>
  <si>
    <t xml:space="preserve">T03990</t>
  </si>
  <si>
    <t xml:space="preserve">T03991</t>
  </si>
  <si>
    <t xml:space="preserve">T03992</t>
  </si>
  <si>
    <t xml:space="preserve">T03993</t>
  </si>
  <si>
    <t xml:space="preserve">T03994</t>
  </si>
  <si>
    <t xml:space="preserve">T03995</t>
  </si>
  <si>
    <t xml:space="preserve">T03996</t>
  </si>
  <si>
    <t xml:space="preserve">T03997</t>
  </si>
  <si>
    <t xml:space="preserve">T03998</t>
  </si>
  <si>
    <t xml:space="preserve">T03999</t>
  </si>
  <si>
    <t xml:space="preserve">T04000</t>
  </si>
  <si>
    <t xml:space="preserve">T04001</t>
  </si>
  <si>
    <t xml:space="preserve">T04002</t>
  </si>
  <si>
    <t xml:space="preserve">T04003</t>
  </si>
  <si>
    <t xml:space="preserve">T04004</t>
  </si>
  <si>
    <t xml:space="preserve">T04005</t>
  </si>
  <si>
    <t xml:space="preserve">T04006</t>
  </si>
  <si>
    <t xml:space="preserve">T04007</t>
  </si>
  <si>
    <t xml:space="preserve">T04008</t>
  </si>
  <si>
    <t xml:space="preserve">T04009</t>
  </si>
  <si>
    <t xml:space="preserve">T04010</t>
  </si>
  <si>
    <t xml:space="preserve">T04011</t>
  </si>
  <si>
    <t xml:space="preserve">T04012</t>
  </si>
  <si>
    <t xml:space="preserve">T04013</t>
  </si>
  <si>
    <t xml:space="preserve">T04014</t>
  </si>
  <si>
    <t xml:space="preserve">T04015</t>
  </si>
  <si>
    <t xml:space="preserve">T04016</t>
  </si>
  <si>
    <t xml:space="preserve">T04017</t>
  </si>
  <si>
    <t xml:space="preserve">T04018</t>
  </si>
  <si>
    <t xml:space="preserve">T04019</t>
  </si>
  <si>
    <t xml:space="preserve">T04020</t>
  </si>
  <si>
    <t xml:space="preserve">T04021</t>
  </si>
  <si>
    <t xml:space="preserve">T04022</t>
  </si>
  <si>
    <t xml:space="preserve">T04023</t>
  </si>
  <si>
    <t xml:space="preserve">T04024</t>
  </si>
  <si>
    <t xml:space="preserve">T04025</t>
  </si>
  <si>
    <t xml:space="preserve">T04026</t>
  </si>
  <si>
    <t xml:space="preserve">T04027</t>
  </si>
  <si>
    <t xml:space="preserve">T04028</t>
  </si>
  <si>
    <t xml:space="preserve">T04029</t>
  </si>
  <si>
    <t xml:space="preserve">T04030</t>
  </si>
  <si>
    <t xml:space="preserve">T04031</t>
  </si>
  <si>
    <t xml:space="preserve">T04032</t>
  </si>
  <si>
    <t xml:space="preserve">T04033</t>
  </si>
  <si>
    <t xml:space="preserve">T04034</t>
  </si>
  <si>
    <t xml:space="preserve">T04035</t>
  </si>
  <si>
    <t xml:space="preserve">T04036</t>
  </si>
  <si>
    <t xml:space="preserve">T04037</t>
  </si>
  <si>
    <t xml:space="preserve">T04038</t>
  </si>
  <si>
    <t xml:space="preserve">T04039</t>
  </si>
  <si>
    <t xml:space="preserve">T04040</t>
  </si>
  <si>
    <t xml:space="preserve">T04041</t>
  </si>
  <si>
    <t xml:space="preserve">T04042</t>
  </si>
  <si>
    <t xml:space="preserve">T04043</t>
  </si>
  <si>
    <t xml:space="preserve">T04044</t>
  </si>
  <si>
    <t xml:space="preserve">T04045</t>
  </si>
  <si>
    <t xml:space="preserve">T04046</t>
  </si>
  <si>
    <t xml:space="preserve">T04047</t>
  </si>
  <si>
    <t xml:space="preserve">T04048</t>
  </si>
  <si>
    <t xml:space="preserve">T04049</t>
  </si>
  <si>
    <t xml:space="preserve">T04050</t>
  </si>
  <si>
    <t xml:space="preserve">T04051</t>
  </si>
  <si>
    <t xml:space="preserve">T04052</t>
  </si>
  <si>
    <t xml:space="preserve">T04053</t>
  </si>
  <si>
    <t xml:space="preserve">T04054</t>
  </si>
  <si>
    <t xml:space="preserve">T04055</t>
  </si>
  <si>
    <t xml:space="preserve">T04056</t>
  </si>
  <si>
    <t xml:space="preserve">T04057</t>
  </si>
  <si>
    <t xml:space="preserve">T04058</t>
  </si>
  <si>
    <t xml:space="preserve">T04059</t>
  </si>
  <si>
    <t xml:space="preserve">T04060</t>
  </si>
  <si>
    <t xml:space="preserve">T04061</t>
  </si>
  <si>
    <t xml:space="preserve">T04062</t>
  </si>
  <si>
    <t xml:space="preserve">T04063</t>
  </si>
  <si>
    <t xml:space="preserve">T04064</t>
  </si>
  <si>
    <t xml:space="preserve">T04065</t>
  </si>
  <si>
    <t xml:space="preserve">T04066</t>
  </si>
  <si>
    <t xml:space="preserve">T04067</t>
  </si>
  <si>
    <t xml:space="preserve">T04068</t>
  </si>
  <si>
    <t xml:space="preserve">T04069</t>
  </si>
  <si>
    <t xml:space="preserve">T04070</t>
  </si>
  <si>
    <t xml:space="preserve">T04071</t>
  </si>
  <si>
    <t xml:space="preserve">T04072</t>
  </si>
  <si>
    <t xml:space="preserve">T04073</t>
  </si>
  <si>
    <t xml:space="preserve">T04074</t>
  </si>
  <si>
    <t xml:space="preserve">T04075</t>
  </si>
  <si>
    <t xml:space="preserve">T04076</t>
  </si>
  <si>
    <t xml:space="preserve">T04077</t>
  </si>
  <si>
    <t xml:space="preserve">T04078</t>
  </si>
  <si>
    <t xml:space="preserve">T04079</t>
  </si>
  <si>
    <t xml:space="preserve">T04080</t>
  </si>
  <si>
    <t xml:space="preserve">T04081</t>
  </si>
  <si>
    <t xml:space="preserve">T04082</t>
  </si>
  <si>
    <t xml:space="preserve">T04083</t>
  </si>
  <si>
    <t xml:space="preserve">T04084</t>
  </si>
  <si>
    <t xml:space="preserve">T04085</t>
  </si>
  <si>
    <t xml:space="preserve">T04086</t>
  </si>
  <si>
    <t xml:space="preserve">T04087</t>
  </si>
  <si>
    <t xml:space="preserve">T04088</t>
  </si>
  <si>
    <t xml:space="preserve">T04089</t>
  </si>
  <si>
    <t xml:space="preserve">T04090</t>
  </si>
  <si>
    <t xml:space="preserve">T04091</t>
  </si>
  <si>
    <t xml:space="preserve">T04092</t>
  </si>
  <si>
    <t xml:space="preserve">T04093</t>
  </si>
  <si>
    <t xml:space="preserve">T04094</t>
  </si>
  <si>
    <t xml:space="preserve">T04095</t>
  </si>
  <si>
    <t xml:space="preserve">T04096</t>
  </si>
  <si>
    <t xml:space="preserve">T04097</t>
  </si>
  <si>
    <t xml:space="preserve">T04098</t>
  </si>
  <si>
    <t xml:space="preserve">T04099</t>
  </si>
  <si>
    <t xml:space="preserve">T04100</t>
  </si>
  <si>
    <t xml:space="preserve">T04101</t>
  </si>
  <si>
    <t xml:space="preserve">T04102</t>
  </si>
  <si>
    <t xml:space="preserve">T04103</t>
  </si>
  <si>
    <t xml:space="preserve">T04104</t>
  </si>
  <si>
    <t xml:space="preserve">T04105</t>
  </si>
  <si>
    <t xml:space="preserve">T04106</t>
  </si>
  <si>
    <t xml:space="preserve">T04107</t>
  </si>
  <si>
    <t xml:space="preserve">T04108</t>
  </si>
  <si>
    <t xml:space="preserve">T04109</t>
  </si>
  <si>
    <t xml:space="preserve">T04110</t>
  </si>
  <si>
    <t xml:space="preserve">T04111</t>
  </si>
  <si>
    <t xml:space="preserve">T04112</t>
  </si>
  <si>
    <t xml:space="preserve">T04113</t>
  </si>
  <si>
    <t xml:space="preserve">T04114</t>
  </si>
  <si>
    <t xml:space="preserve">T04115</t>
  </si>
  <si>
    <t xml:space="preserve">T04116</t>
  </si>
  <si>
    <t xml:space="preserve">T04117</t>
  </si>
  <si>
    <t xml:space="preserve">T04118</t>
  </si>
  <si>
    <t xml:space="preserve">T04119</t>
  </si>
  <si>
    <t xml:space="preserve">T04120</t>
  </si>
  <si>
    <t xml:space="preserve">T04121</t>
  </si>
  <si>
    <t xml:space="preserve">T04122</t>
  </si>
  <si>
    <t xml:space="preserve">T04123</t>
  </si>
  <si>
    <t xml:space="preserve">T04124</t>
  </si>
  <si>
    <t xml:space="preserve">T04125</t>
  </si>
  <si>
    <t xml:space="preserve">T04126</t>
  </si>
  <si>
    <t xml:space="preserve">T04127</t>
  </si>
  <si>
    <t xml:space="preserve">T04128</t>
  </si>
  <si>
    <t xml:space="preserve">T04129</t>
  </si>
  <si>
    <t xml:space="preserve">T04130</t>
  </si>
  <si>
    <t xml:space="preserve">T04131</t>
  </si>
  <si>
    <t xml:space="preserve">T04132</t>
  </si>
  <si>
    <t xml:space="preserve">T04133</t>
  </si>
  <si>
    <t xml:space="preserve">T04134</t>
  </si>
  <si>
    <t xml:space="preserve">T04135</t>
  </si>
  <si>
    <t xml:space="preserve">T04136</t>
  </si>
  <si>
    <t xml:space="preserve">T04137</t>
  </si>
  <si>
    <t xml:space="preserve">T04138</t>
  </si>
  <si>
    <t xml:space="preserve">T04139</t>
  </si>
  <si>
    <t xml:space="preserve">T04140</t>
  </si>
  <si>
    <t xml:space="preserve">T04141</t>
  </si>
  <si>
    <t xml:space="preserve">T04142</t>
  </si>
  <si>
    <t xml:space="preserve">T04143</t>
  </si>
  <si>
    <t xml:space="preserve">T04144</t>
  </si>
  <si>
    <t xml:space="preserve">T04145</t>
  </si>
  <si>
    <t xml:space="preserve">T04146</t>
  </si>
  <si>
    <t xml:space="preserve">T04147</t>
  </si>
  <si>
    <t xml:space="preserve">T04148</t>
  </si>
  <si>
    <t xml:space="preserve">T04149</t>
  </si>
  <si>
    <t xml:space="preserve">T04150</t>
  </si>
  <si>
    <t xml:space="preserve">T04151</t>
  </si>
  <si>
    <t xml:space="preserve">T04152</t>
  </si>
  <si>
    <t xml:space="preserve">T04153</t>
  </si>
  <si>
    <t xml:space="preserve">T04154</t>
  </si>
  <si>
    <t xml:space="preserve">T04155</t>
  </si>
  <si>
    <t xml:space="preserve">T04156</t>
  </si>
  <si>
    <t xml:space="preserve">T04157</t>
  </si>
  <si>
    <t xml:space="preserve">T04158</t>
  </si>
  <si>
    <t xml:space="preserve">T04159</t>
  </si>
  <si>
    <t xml:space="preserve">T04160</t>
  </si>
  <si>
    <t xml:space="preserve">T04161</t>
  </si>
  <si>
    <t xml:space="preserve">T04162</t>
  </si>
  <si>
    <t xml:space="preserve">T04163</t>
  </si>
  <si>
    <t xml:space="preserve">T04164</t>
  </si>
  <si>
    <t xml:space="preserve">T04165</t>
  </si>
  <si>
    <t xml:space="preserve">T04166</t>
  </si>
  <si>
    <t xml:space="preserve">T04167</t>
  </si>
  <si>
    <t xml:space="preserve">T04168</t>
  </si>
  <si>
    <t xml:space="preserve">T04169</t>
  </si>
  <si>
    <t xml:space="preserve">T04170</t>
  </si>
  <si>
    <t xml:space="preserve">T04171</t>
  </si>
  <si>
    <t xml:space="preserve">T04172</t>
  </si>
  <si>
    <t xml:space="preserve">T04173</t>
  </si>
  <si>
    <t xml:space="preserve">T04174</t>
  </si>
  <si>
    <t xml:space="preserve">T04175</t>
  </si>
  <si>
    <t xml:space="preserve">T04176</t>
  </si>
  <si>
    <t xml:space="preserve">T04177</t>
  </si>
  <si>
    <t xml:space="preserve">T04178</t>
  </si>
  <si>
    <t xml:space="preserve">T04179</t>
  </si>
  <si>
    <t xml:space="preserve">T04180</t>
  </si>
  <si>
    <t xml:space="preserve">T04181</t>
  </si>
  <si>
    <t xml:space="preserve">T04182</t>
  </si>
  <si>
    <t xml:space="preserve">T04183</t>
  </si>
  <si>
    <t xml:space="preserve">T04184</t>
  </si>
  <si>
    <t xml:space="preserve">T04185</t>
  </si>
  <si>
    <t xml:space="preserve">T04186</t>
  </si>
  <si>
    <t xml:space="preserve">T04187</t>
  </si>
  <si>
    <t xml:space="preserve">T04188</t>
  </si>
  <si>
    <t xml:space="preserve">T04189</t>
  </si>
  <si>
    <t xml:space="preserve">T04190</t>
  </si>
  <si>
    <t xml:space="preserve">T04191</t>
  </si>
  <si>
    <t xml:space="preserve">T04192</t>
  </si>
  <si>
    <t xml:space="preserve">T04193</t>
  </si>
  <si>
    <t xml:space="preserve">T04194</t>
  </si>
  <si>
    <t xml:space="preserve">T04195</t>
  </si>
  <si>
    <t xml:space="preserve">T04196</t>
  </si>
  <si>
    <t xml:space="preserve">T04197</t>
  </si>
  <si>
    <t xml:space="preserve">T04198</t>
  </si>
  <si>
    <t xml:space="preserve">T04199</t>
  </si>
  <si>
    <t xml:space="preserve">T04200</t>
  </si>
  <si>
    <t xml:space="preserve">T04201</t>
  </si>
  <si>
    <t xml:space="preserve">T04202</t>
  </si>
  <si>
    <t xml:space="preserve">T04203</t>
  </si>
  <si>
    <t xml:space="preserve">T04204</t>
  </si>
  <si>
    <t xml:space="preserve">T04205</t>
  </si>
  <si>
    <t xml:space="preserve">T04206</t>
  </si>
  <si>
    <t xml:space="preserve">T04207</t>
  </si>
  <si>
    <t xml:space="preserve">T04208</t>
  </si>
  <si>
    <t xml:space="preserve">T04209</t>
  </si>
  <si>
    <t xml:space="preserve">T04210</t>
  </si>
  <si>
    <t xml:space="preserve">T04211</t>
  </si>
  <si>
    <t xml:space="preserve">T04212</t>
  </si>
  <si>
    <t xml:space="preserve">T04213</t>
  </si>
  <si>
    <t xml:space="preserve">T04214</t>
  </si>
  <si>
    <t xml:space="preserve">T04215</t>
  </si>
  <si>
    <t xml:space="preserve">T04216</t>
  </si>
  <si>
    <t xml:space="preserve">T04217</t>
  </si>
  <si>
    <t xml:space="preserve">T04218</t>
  </si>
  <si>
    <t xml:space="preserve">T04219</t>
  </si>
  <si>
    <t xml:space="preserve">T04220</t>
  </si>
  <si>
    <t xml:space="preserve">T04221</t>
  </si>
  <si>
    <t xml:space="preserve">T04222</t>
  </si>
  <si>
    <t xml:space="preserve">T04223</t>
  </si>
  <si>
    <t xml:space="preserve">T04224</t>
  </si>
  <si>
    <t xml:space="preserve">T04225</t>
  </si>
  <si>
    <t xml:space="preserve">T04226</t>
  </si>
  <si>
    <t xml:space="preserve">T04227</t>
  </si>
  <si>
    <t xml:space="preserve">T04228</t>
  </si>
  <si>
    <t xml:space="preserve">T04229</t>
  </si>
  <si>
    <t xml:space="preserve">T04230</t>
  </si>
  <si>
    <t xml:space="preserve">T04231</t>
  </si>
  <si>
    <t xml:space="preserve">T04232</t>
  </si>
  <si>
    <t xml:space="preserve">T04233</t>
  </si>
  <si>
    <t xml:space="preserve">T04234</t>
  </si>
  <si>
    <t xml:space="preserve">T04235</t>
  </si>
  <si>
    <t xml:space="preserve">T04236</t>
  </si>
  <si>
    <t xml:space="preserve">T04237</t>
  </si>
  <si>
    <t xml:space="preserve">T04238</t>
  </si>
  <si>
    <t xml:space="preserve">T04239</t>
  </si>
  <si>
    <t xml:space="preserve">T04240</t>
  </si>
  <si>
    <t xml:space="preserve">T04241</t>
  </si>
  <si>
    <t xml:space="preserve">T04242</t>
  </si>
  <si>
    <t xml:space="preserve">T04243</t>
  </si>
  <si>
    <t xml:space="preserve">T04244</t>
  </si>
  <si>
    <t xml:space="preserve">T04245</t>
  </si>
  <si>
    <t xml:space="preserve">T04246</t>
  </si>
  <si>
    <t xml:space="preserve">T04247</t>
  </si>
  <si>
    <t xml:space="preserve">T04248</t>
  </si>
  <si>
    <t xml:space="preserve">T04249</t>
  </si>
  <si>
    <t xml:space="preserve">T04250</t>
  </si>
  <si>
    <t xml:space="preserve">T04251</t>
  </si>
  <si>
    <t xml:space="preserve">T04252</t>
  </si>
  <si>
    <t xml:space="preserve">T04253</t>
  </si>
  <si>
    <t xml:space="preserve">T04254</t>
  </si>
  <si>
    <t xml:space="preserve">T04255</t>
  </si>
  <si>
    <t xml:space="preserve">T04256</t>
  </si>
  <si>
    <t xml:space="preserve">T04257</t>
  </si>
  <si>
    <t xml:space="preserve">T04258</t>
  </si>
  <si>
    <t xml:space="preserve">T04259</t>
  </si>
  <si>
    <t xml:space="preserve">T04260</t>
  </si>
  <si>
    <t xml:space="preserve">T04261</t>
  </si>
  <si>
    <t xml:space="preserve">T04262</t>
  </si>
  <si>
    <t xml:space="preserve">T04263</t>
  </si>
  <si>
    <t xml:space="preserve">T04264</t>
  </si>
  <si>
    <t xml:space="preserve">T04265</t>
  </si>
  <si>
    <t xml:space="preserve">T04266</t>
  </si>
  <si>
    <t xml:space="preserve">T04267</t>
  </si>
  <si>
    <t xml:space="preserve">T04268</t>
  </si>
  <si>
    <t xml:space="preserve">T04269</t>
  </si>
  <si>
    <t xml:space="preserve">T04270</t>
  </si>
  <si>
    <t xml:space="preserve">T04271</t>
  </si>
  <si>
    <t xml:space="preserve">T04272</t>
  </si>
  <si>
    <t xml:space="preserve">T04273</t>
  </si>
  <si>
    <t xml:space="preserve">T04274</t>
  </si>
  <si>
    <t xml:space="preserve">T04275</t>
  </si>
  <si>
    <t xml:space="preserve">T04276</t>
  </si>
  <si>
    <t xml:space="preserve">T04277</t>
  </si>
  <si>
    <t xml:space="preserve">T04278</t>
  </si>
  <si>
    <t xml:space="preserve">T04279</t>
  </si>
  <si>
    <t xml:space="preserve">T04280</t>
  </si>
  <si>
    <t xml:space="preserve">T04281</t>
  </si>
  <si>
    <t xml:space="preserve">T04282</t>
  </si>
  <si>
    <t xml:space="preserve">T04283</t>
  </si>
  <si>
    <t xml:space="preserve">T04284</t>
  </si>
  <si>
    <t xml:space="preserve">T04285</t>
  </si>
  <si>
    <t xml:space="preserve">T04286</t>
  </si>
  <si>
    <t xml:space="preserve">T04287</t>
  </si>
  <si>
    <t xml:space="preserve">T04288</t>
  </si>
  <si>
    <t xml:space="preserve">T04289</t>
  </si>
  <si>
    <t xml:space="preserve">T04290</t>
  </si>
  <si>
    <t xml:space="preserve">T04291</t>
  </si>
  <si>
    <t xml:space="preserve">T04292</t>
  </si>
  <si>
    <t xml:space="preserve">T04293</t>
  </si>
  <si>
    <t xml:space="preserve">T04294</t>
  </si>
  <si>
    <t xml:space="preserve">T04295</t>
  </si>
  <si>
    <t xml:space="preserve">T04296</t>
  </si>
  <si>
    <t xml:space="preserve">T04297</t>
  </si>
  <si>
    <t xml:space="preserve">T04298</t>
  </si>
  <si>
    <t xml:space="preserve">T04299</t>
  </si>
  <si>
    <t xml:space="preserve">T04300</t>
  </si>
  <si>
    <t xml:space="preserve">T04301</t>
  </si>
  <si>
    <t xml:space="preserve">T04302</t>
  </si>
  <si>
    <t xml:space="preserve">T04303</t>
  </si>
  <si>
    <t xml:space="preserve">T04304</t>
  </si>
  <si>
    <t xml:space="preserve">T04305</t>
  </si>
  <si>
    <t xml:space="preserve">T04306</t>
  </si>
  <si>
    <t xml:space="preserve">T04307</t>
  </si>
  <si>
    <t xml:space="preserve">T04308</t>
  </si>
  <si>
    <t xml:space="preserve">T04309</t>
  </si>
  <si>
    <t xml:space="preserve">T04310</t>
  </si>
  <si>
    <t xml:space="preserve">T04311</t>
  </si>
  <si>
    <t xml:space="preserve">T04312</t>
  </si>
  <si>
    <t xml:space="preserve">T04313</t>
  </si>
  <si>
    <t xml:space="preserve">T04314</t>
  </si>
  <si>
    <t xml:space="preserve">T04315</t>
  </si>
  <si>
    <t xml:space="preserve">T04316</t>
  </si>
  <si>
    <t xml:space="preserve">T04317</t>
  </si>
  <si>
    <t xml:space="preserve">T04318</t>
  </si>
  <si>
    <t xml:space="preserve">T04319</t>
  </si>
  <si>
    <t xml:space="preserve">T04320</t>
  </si>
  <si>
    <t xml:space="preserve">T04321</t>
  </si>
  <si>
    <t xml:space="preserve">T04322</t>
  </si>
  <si>
    <t xml:space="preserve">T04323</t>
  </si>
  <si>
    <t xml:space="preserve">T04324</t>
  </si>
  <si>
    <t xml:space="preserve">T04325</t>
  </si>
  <si>
    <t xml:space="preserve">T04326</t>
  </si>
  <si>
    <t xml:space="preserve">T04327</t>
  </si>
  <si>
    <t xml:space="preserve">T04328</t>
  </si>
  <si>
    <t xml:space="preserve">T04329</t>
  </si>
  <si>
    <t xml:space="preserve">T04330</t>
  </si>
  <si>
    <t xml:space="preserve">T04331</t>
  </si>
  <si>
    <t xml:space="preserve">T04332</t>
  </si>
  <si>
    <t xml:space="preserve">T04333</t>
  </si>
  <si>
    <t xml:space="preserve">T04334</t>
  </si>
  <si>
    <t xml:space="preserve">T04335</t>
  </si>
  <si>
    <t xml:space="preserve">T04336</t>
  </si>
  <si>
    <t xml:space="preserve">T04337</t>
  </si>
  <si>
    <t xml:space="preserve">T04338</t>
  </si>
  <si>
    <t xml:space="preserve">T04339</t>
  </si>
  <si>
    <t xml:space="preserve">T04340</t>
  </si>
  <si>
    <t xml:space="preserve">T04341</t>
  </si>
  <si>
    <t xml:space="preserve">T04342</t>
  </si>
  <si>
    <t xml:space="preserve">T04343</t>
  </si>
  <si>
    <t xml:space="preserve">T04344</t>
  </si>
  <si>
    <t xml:space="preserve">T04345</t>
  </si>
  <si>
    <t xml:space="preserve">T04346</t>
  </si>
  <si>
    <t xml:space="preserve">T04347</t>
  </si>
  <si>
    <t xml:space="preserve">T04348</t>
  </si>
  <si>
    <t xml:space="preserve">T04349</t>
  </si>
  <si>
    <t xml:space="preserve">T04350</t>
  </si>
  <si>
    <t xml:space="preserve">T04351</t>
  </si>
  <si>
    <t xml:space="preserve">T04352</t>
  </si>
  <si>
    <t xml:space="preserve">T04353</t>
  </si>
  <si>
    <t xml:space="preserve">T04354</t>
  </si>
  <si>
    <t xml:space="preserve">T04355</t>
  </si>
  <si>
    <t xml:space="preserve">T04356</t>
  </si>
  <si>
    <t xml:space="preserve">T04357</t>
  </si>
  <si>
    <t xml:space="preserve">T04358</t>
  </si>
  <si>
    <t xml:space="preserve">T04359</t>
  </si>
  <si>
    <t xml:space="preserve">T04360</t>
  </si>
  <si>
    <t xml:space="preserve">T04361</t>
  </si>
  <si>
    <t xml:space="preserve">T04362</t>
  </si>
  <si>
    <t xml:space="preserve">T04363</t>
  </si>
  <si>
    <t xml:space="preserve">T04364</t>
  </si>
  <si>
    <t xml:space="preserve">T04365</t>
  </si>
  <si>
    <t xml:space="preserve">T04366</t>
  </si>
  <si>
    <t xml:space="preserve">T04367</t>
  </si>
  <si>
    <t xml:space="preserve">T04368</t>
  </si>
  <si>
    <t xml:space="preserve">T04369</t>
  </si>
  <si>
    <t xml:space="preserve">T04370</t>
  </si>
  <si>
    <t xml:space="preserve">T04371</t>
  </si>
  <si>
    <t xml:space="preserve">T04372</t>
  </si>
  <si>
    <t xml:space="preserve">T04373</t>
  </si>
  <si>
    <t xml:space="preserve">T04374</t>
  </si>
  <si>
    <t xml:space="preserve">T04375</t>
  </si>
  <si>
    <t xml:space="preserve">T04376</t>
  </si>
  <si>
    <t xml:space="preserve">T04377</t>
  </si>
  <si>
    <t xml:space="preserve">T04378</t>
  </si>
  <si>
    <t xml:space="preserve">T04379</t>
  </si>
  <si>
    <t xml:space="preserve">T04380</t>
  </si>
  <si>
    <t xml:space="preserve">T04381</t>
  </si>
  <si>
    <t xml:space="preserve">T04382</t>
  </si>
  <si>
    <t xml:space="preserve">T04383</t>
  </si>
  <si>
    <t xml:space="preserve">T04384</t>
  </si>
  <si>
    <t xml:space="preserve">T04385</t>
  </si>
  <si>
    <t xml:space="preserve">T04386</t>
  </si>
  <si>
    <t xml:space="preserve">T04387</t>
  </si>
  <si>
    <t xml:space="preserve">T04388</t>
  </si>
  <si>
    <t xml:space="preserve">T04389</t>
  </si>
  <si>
    <t xml:space="preserve">T04390</t>
  </si>
  <si>
    <t xml:space="preserve">T04391</t>
  </si>
  <si>
    <t xml:space="preserve">T04392</t>
  </si>
  <si>
    <t xml:space="preserve">T04393</t>
  </si>
  <si>
    <t xml:space="preserve">T04394</t>
  </si>
  <si>
    <t xml:space="preserve">T04395</t>
  </si>
  <si>
    <t xml:space="preserve">T04396</t>
  </si>
  <si>
    <t xml:space="preserve">T04397</t>
  </si>
  <si>
    <t xml:space="preserve">T04398</t>
  </si>
  <si>
    <t xml:space="preserve">T04399</t>
  </si>
  <si>
    <t xml:space="preserve">T04400</t>
  </si>
  <si>
    <t xml:space="preserve">T04401</t>
  </si>
  <si>
    <t xml:space="preserve">T04402</t>
  </si>
  <si>
    <t xml:space="preserve">T04403</t>
  </si>
  <si>
    <t xml:space="preserve">T04404</t>
  </si>
  <si>
    <t xml:space="preserve">T04405</t>
  </si>
  <si>
    <t xml:space="preserve">T04406</t>
  </si>
  <si>
    <t xml:space="preserve">T04407</t>
  </si>
  <si>
    <t xml:space="preserve">T04408</t>
  </si>
  <si>
    <t xml:space="preserve">T04409</t>
  </si>
  <si>
    <t xml:space="preserve">T04410</t>
  </si>
  <si>
    <t xml:space="preserve">T04411</t>
  </si>
  <si>
    <t xml:space="preserve">T04412</t>
  </si>
  <si>
    <t xml:space="preserve">T04413</t>
  </si>
  <si>
    <t xml:space="preserve">T04414</t>
  </si>
  <si>
    <t xml:space="preserve">T04415</t>
  </si>
  <si>
    <t xml:space="preserve">T04416</t>
  </si>
  <si>
    <t xml:space="preserve">T04417</t>
  </si>
  <si>
    <t xml:space="preserve">T04418</t>
  </si>
  <si>
    <t xml:space="preserve">T04419</t>
  </si>
  <si>
    <t xml:space="preserve">T04420</t>
  </si>
  <si>
    <t xml:space="preserve">T04421</t>
  </si>
  <si>
    <t xml:space="preserve">T04422</t>
  </si>
  <si>
    <t xml:space="preserve">T04423</t>
  </si>
  <si>
    <t xml:space="preserve">T04424</t>
  </si>
  <si>
    <t xml:space="preserve">T04425</t>
  </si>
  <si>
    <t xml:space="preserve">T04426</t>
  </si>
  <si>
    <t xml:space="preserve">T04427</t>
  </si>
  <si>
    <t xml:space="preserve">T04428</t>
  </si>
  <si>
    <t xml:space="preserve">T04429</t>
  </si>
  <si>
    <t xml:space="preserve">T04430</t>
  </si>
  <si>
    <t xml:space="preserve">T04431</t>
  </si>
  <si>
    <t xml:space="preserve">T04432</t>
  </si>
  <si>
    <t xml:space="preserve">T04433</t>
  </si>
  <si>
    <t xml:space="preserve">T04434</t>
  </si>
  <si>
    <t xml:space="preserve">T04435</t>
  </si>
  <si>
    <t xml:space="preserve">T04436</t>
  </si>
  <si>
    <t xml:space="preserve">T04437</t>
  </si>
  <si>
    <t xml:space="preserve">T04438</t>
  </si>
  <si>
    <t xml:space="preserve">T04439</t>
  </si>
  <si>
    <t xml:space="preserve">T04440</t>
  </si>
  <si>
    <t xml:space="preserve">T04441</t>
  </si>
  <si>
    <t xml:space="preserve">T04442</t>
  </si>
  <si>
    <t xml:space="preserve">T04443</t>
  </si>
  <si>
    <t xml:space="preserve">T04444</t>
  </si>
  <si>
    <t xml:space="preserve">T04445</t>
  </si>
  <si>
    <t xml:space="preserve">T04446</t>
  </si>
  <si>
    <t xml:space="preserve">T04447</t>
  </si>
  <si>
    <t xml:space="preserve">T04448</t>
  </si>
  <si>
    <t xml:space="preserve">T04449</t>
  </si>
  <si>
    <t xml:space="preserve">T04450</t>
  </si>
  <si>
    <t xml:space="preserve">T04451</t>
  </si>
  <si>
    <t xml:space="preserve">T04452</t>
  </si>
  <si>
    <t xml:space="preserve">T04453</t>
  </si>
  <si>
    <t xml:space="preserve">T04454</t>
  </si>
  <si>
    <t xml:space="preserve">T04455</t>
  </si>
  <si>
    <t xml:space="preserve">T04456</t>
  </si>
  <si>
    <t xml:space="preserve">T04457</t>
  </si>
  <si>
    <t xml:space="preserve">T04458</t>
  </si>
  <si>
    <t xml:space="preserve">T04459</t>
  </si>
  <si>
    <t xml:space="preserve">T04460</t>
  </si>
  <si>
    <t xml:space="preserve">T04461</t>
  </si>
  <si>
    <t xml:space="preserve">T04462</t>
  </si>
  <si>
    <t xml:space="preserve">T04463</t>
  </si>
  <si>
    <t xml:space="preserve">T04464</t>
  </si>
  <si>
    <t xml:space="preserve">T04465</t>
  </si>
  <si>
    <t xml:space="preserve">T04466</t>
  </si>
  <si>
    <t xml:space="preserve">T04467</t>
  </si>
  <si>
    <t xml:space="preserve">T04468</t>
  </si>
  <si>
    <t xml:space="preserve">T04469</t>
  </si>
  <si>
    <t xml:space="preserve">T04470</t>
  </si>
  <si>
    <t xml:space="preserve">T04471</t>
  </si>
  <si>
    <t xml:space="preserve">T04472</t>
  </si>
  <si>
    <t xml:space="preserve">T04473</t>
  </si>
  <si>
    <t xml:space="preserve">T04474</t>
  </si>
  <si>
    <t xml:space="preserve">T04475</t>
  </si>
  <si>
    <t xml:space="preserve">T04476</t>
  </si>
  <si>
    <t xml:space="preserve">T04477</t>
  </si>
  <si>
    <t xml:space="preserve">T04478</t>
  </si>
  <si>
    <t xml:space="preserve">T04479</t>
  </si>
  <si>
    <t xml:space="preserve">T04480</t>
  </si>
  <si>
    <t xml:space="preserve">T04481</t>
  </si>
  <si>
    <t xml:space="preserve">T04482</t>
  </si>
  <si>
    <t xml:space="preserve">T04483</t>
  </si>
  <si>
    <t xml:space="preserve">T04484</t>
  </si>
  <si>
    <t xml:space="preserve">T04485</t>
  </si>
  <si>
    <t xml:space="preserve">T04486</t>
  </si>
  <si>
    <t xml:space="preserve">T04487</t>
  </si>
  <si>
    <t xml:space="preserve">T04488</t>
  </si>
  <si>
    <t xml:space="preserve">T04489</t>
  </si>
  <si>
    <t xml:space="preserve">T04490</t>
  </si>
  <si>
    <t xml:space="preserve">T04491</t>
  </si>
  <si>
    <t xml:space="preserve">T04492</t>
  </si>
  <si>
    <t xml:space="preserve">T04493</t>
  </si>
  <si>
    <t xml:space="preserve">T04494</t>
  </si>
  <si>
    <t xml:space="preserve">T04495</t>
  </si>
  <si>
    <t xml:space="preserve">T04496</t>
  </si>
  <si>
    <t xml:space="preserve">T04497</t>
  </si>
  <si>
    <t xml:space="preserve">T04498</t>
  </si>
  <si>
    <t xml:space="preserve">T04499</t>
  </si>
  <si>
    <t xml:space="preserve">T04500</t>
  </si>
  <si>
    <t xml:space="preserve">T04501</t>
  </si>
  <si>
    <t xml:space="preserve">T04502</t>
  </si>
  <si>
    <t xml:space="preserve">T04503</t>
  </si>
  <si>
    <t xml:space="preserve">T04504</t>
  </si>
  <si>
    <t xml:space="preserve">T04505</t>
  </si>
  <si>
    <t xml:space="preserve">T04506</t>
  </si>
  <si>
    <t xml:space="preserve">T04507</t>
  </si>
  <si>
    <t xml:space="preserve">T04508</t>
  </si>
  <si>
    <t xml:space="preserve">T04509</t>
  </si>
  <si>
    <t xml:space="preserve">T04510</t>
  </si>
  <si>
    <t xml:space="preserve">T04511</t>
  </si>
  <si>
    <t xml:space="preserve">T04512</t>
  </si>
  <si>
    <t xml:space="preserve">T04513</t>
  </si>
  <si>
    <t xml:space="preserve">T04514</t>
  </si>
  <si>
    <t xml:space="preserve">T04515</t>
  </si>
  <si>
    <t xml:space="preserve">T04516</t>
  </si>
  <si>
    <t xml:space="preserve">T04517</t>
  </si>
  <si>
    <t xml:space="preserve">T04518</t>
  </si>
  <si>
    <t xml:space="preserve">T04519</t>
  </si>
  <si>
    <t xml:space="preserve">T04520</t>
  </si>
  <si>
    <t xml:space="preserve">T04521</t>
  </si>
  <si>
    <t xml:space="preserve">T04522</t>
  </si>
  <si>
    <t xml:space="preserve">T04523</t>
  </si>
  <si>
    <t xml:space="preserve">T04524</t>
  </si>
  <si>
    <t xml:space="preserve">T04525</t>
  </si>
  <si>
    <t xml:space="preserve">T04526</t>
  </si>
  <si>
    <t xml:space="preserve">T04527</t>
  </si>
  <si>
    <t xml:space="preserve">T04528</t>
  </si>
  <si>
    <t xml:space="preserve">T04529</t>
  </si>
  <si>
    <t xml:space="preserve">T04530</t>
  </si>
  <si>
    <t xml:space="preserve">T04531</t>
  </si>
  <si>
    <t xml:space="preserve">T04532</t>
  </si>
  <si>
    <t xml:space="preserve">T04533</t>
  </si>
  <si>
    <t xml:space="preserve">T04534</t>
  </si>
  <si>
    <t xml:space="preserve">T04535</t>
  </si>
  <si>
    <t xml:space="preserve">T04536</t>
  </si>
  <si>
    <t xml:space="preserve">T04537</t>
  </si>
  <si>
    <t xml:space="preserve">T04538</t>
  </si>
  <si>
    <t xml:space="preserve">T04539</t>
  </si>
  <si>
    <t xml:space="preserve">T04540</t>
  </si>
  <si>
    <t xml:space="preserve">T04541</t>
  </si>
  <si>
    <t xml:space="preserve">T04542</t>
  </si>
  <si>
    <t xml:space="preserve">T04543</t>
  </si>
  <si>
    <t xml:space="preserve">T04544</t>
  </si>
  <si>
    <t xml:space="preserve">T04545</t>
  </si>
  <si>
    <t xml:space="preserve">T04546</t>
  </si>
  <si>
    <t xml:space="preserve">T04547</t>
  </si>
  <si>
    <t xml:space="preserve">T04548</t>
  </si>
  <si>
    <t xml:space="preserve">T04549</t>
  </si>
  <si>
    <t xml:space="preserve">T04550</t>
  </si>
  <si>
    <t xml:space="preserve">T04551</t>
  </si>
  <si>
    <t xml:space="preserve">T04552</t>
  </si>
  <si>
    <t xml:space="preserve">T04553</t>
  </si>
  <si>
    <t xml:space="preserve">T04554</t>
  </si>
  <si>
    <t xml:space="preserve">T04555</t>
  </si>
  <si>
    <t xml:space="preserve">T04556</t>
  </si>
  <si>
    <t xml:space="preserve">T04557</t>
  </si>
  <si>
    <t xml:space="preserve">T04558</t>
  </si>
  <si>
    <t xml:space="preserve">T04559</t>
  </si>
  <si>
    <t xml:space="preserve">T04560</t>
  </si>
  <si>
    <t xml:space="preserve">T04561</t>
  </si>
  <si>
    <t xml:space="preserve">T04562</t>
  </si>
  <si>
    <t xml:space="preserve">T04563</t>
  </si>
  <si>
    <t xml:space="preserve">T04564</t>
  </si>
  <si>
    <t xml:space="preserve">T04565</t>
  </si>
  <si>
    <t xml:space="preserve">T04566</t>
  </si>
  <si>
    <t xml:space="preserve">T04567</t>
  </si>
  <si>
    <t xml:space="preserve">T04568</t>
  </si>
  <si>
    <t xml:space="preserve">T04569</t>
  </si>
  <si>
    <t xml:space="preserve">T04570</t>
  </si>
  <si>
    <t xml:space="preserve">T04571</t>
  </si>
  <si>
    <t xml:space="preserve">T04572</t>
  </si>
  <si>
    <t xml:space="preserve">T04573</t>
  </si>
  <si>
    <t xml:space="preserve">T04574</t>
  </si>
  <si>
    <t xml:space="preserve">T04575</t>
  </si>
  <si>
    <t xml:space="preserve">T04576</t>
  </si>
  <si>
    <t xml:space="preserve">T04577</t>
  </si>
  <si>
    <t xml:space="preserve">T04578</t>
  </si>
  <si>
    <t xml:space="preserve">T04579</t>
  </si>
  <si>
    <t xml:space="preserve">T04580</t>
  </si>
  <si>
    <t xml:space="preserve">T04581</t>
  </si>
  <si>
    <t xml:space="preserve">T04582</t>
  </si>
  <si>
    <t xml:space="preserve">T04583</t>
  </si>
  <si>
    <t xml:space="preserve">T04584</t>
  </si>
  <si>
    <t xml:space="preserve">T04585</t>
  </si>
  <si>
    <t xml:space="preserve">T04586</t>
  </si>
  <si>
    <t xml:space="preserve">T04587</t>
  </si>
  <si>
    <t xml:space="preserve">T04588</t>
  </si>
  <si>
    <t xml:space="preserve">T04589</t>
  </si>
  <si>
    <t xml:space="preserve">T04590</t>
  </si>
  <si>
    <t xml:space="preserve">T04591</t>
  </si>
  <si>
    <t xml:space="preserve">T04592</t>
  </si>
  <si>
    <t xml:space="preserve">T04593</t>
  </si>
  <si>
    <t xml:space="preserve">T04594</t>
  </si>
  <si>
    <t xml:space="preserve">T04595</t>
  </si>
  <si>
    <t xml:space="preserve">T04596</t>
  </si>
  <si>
    <t xml:space="preserve">T04597</t>
  </si>
  <si>
    <t xml:space="preserve">T04598</t>
  </si>
  <si>
    <t xml:space="preserve">T04599</t>
  </si>
  <si>
    <t xml:space="preserve">T04600</t>
  </si>
  <si>
    <t xml:space="preserve">T04601</t>
  </si>
  <si>
    <t xml:space="preserve">T04602</t>
  </si>
  <si>
    <t xml:space="preserve">T04603</t>
  </si>
  <si>
    <t xml:space="preserve">T04604</t>
  </si>
  <si>
    <t xml:space="preserve">T04605</t>
  </si>
  <si>
    <t xml:space="preserve">T04606</t>
  </si>
  <si>
    <t xml:space="preserve">T04607</t>
  </si>
  <si>
    <t xml:space="preserve">T04608</t>
  </si>
  <si>
    <t xml:space="preserve">T04609</t>
  </si>
  <si>
    <t xml:space="preserve">T04610</t>
  </si>
  <si>
    <t xml:space="preserve">T04611</t>
  </si>
  <si>
    <t xml:space="preserve">T04612</t>
  </si>
  <si>
    <t xml:space="preserve">T04613</t>
  </si>
  <si>
    <t xml:space="preserve">T04614</t>
  </si>
  <si>
    <t xml:space="preserve">T04615</t>
  </si>
  <si>
    <t xml:space="preserve">T04616</t>
  </si>
  <si>
    <t xml:space="preserve">T04617</t>
  </si>
  <si>
    <t xml:space="preserve">T04618</t>
  </si>
  <si>
    <t xml:space="preserve">T04619</t>
  </si>
  <si>
    <t xml:space="preserve">T04620</t>
  </si>
  <si>
    <t xml:space="preserve">T04621</t>
  </si>
  <si>
    <t xml:space="preserve">T04622</t>
  </si>
  <si>
    <t xml:space="preserve">T04623</t>
  </si>
  <si>
    <t xml:space="preserve">T04624</t>
  </si>
  <si>
    <t xml:space="preserve">T04625</t>
  </si>
  <si>
    <t xml:space="preserve">T04626</t>
  </si>
  <si>
    <t xml:space="preserve">T04627</t>
  </si>
  <si>
    <t xml:space="preserve">T04628</t>
  </si>
  <si>
    <t xml:space="preserve">T04629</t>
  </si>
  <si>
    <t xml:space="preserve">T04630</t>
  </si>
  <si>
    <t xml:space="preserve">T04631</t>
  </si>
  <si>
    <t xml:space="preserve">T04632</t>
  </si>
  <si>
    <t xml:space="preserve">T04633</t>
  </si>
  <si>
    <t xml:space="preserve">T04634</t>
  </si>
  <si>
    <t xml:space="preserve">T04635</t>
  </si>
  <si>
    <t xml:space="preserve">T04636</t>
  </si>
  <si>
    <t xml:space="preserve">T04637</t>
  </si>
  <si>
    <t xml:space="preserve">T04638</t>
  </si>
  <si>
    <t xml:space="preserve">T04639</t>
  </si>
  <si>
    <t xml:space="preserve">T04640</t>
  </si>
  <si>
    <t xml:space="preserve">T04641</t>
  </si>
  <si>
    <t xml:space="preserve">T04642</t>
  </si>
  <si>
    <t xml:space="preserve">T04643</t>
  </si>
  <si>
    <t xml:space="preserve">T04644</t>
  </si>
  <si>
    <t xml:space="preserve">T04645</t>
  </si>
  <si>
    <t xml:space="preserve">T04646</t>
  </si>
  <si>
    <t xml:space="preserve">T04647</t>
  </si>
  <si>
    <t xml:space="preserve">T04648</t>
  </si>
  <si>
    <t xml:space="preserve">T04649</t>
  </si>
  <si>
    <t xml:space="preserve">T04650</t>
  </si>
  <si>
    <t xml:space="preserve">T04651</t>
  </si>
  <si>
    <t xml:space="preserve">T04652</t>
  </si>
  <si>
    <t xml:space="preserve">T04653</t>
  </si>
  <si>
    <t xml:space="preserve">T04654</t>
  </si>
  <si>
    <t xml:space="preserve">T04655</t>
  </si>
  <si>
    <t xml:space="preserve">T04656</t>
  </si>
  <si>
    <t xml:space="preserve">T04657</t>
  </si>
  <si>
    <t xml:space="preserve">T04658</t>
  </si>
  <si>
    <t xml:space="preserve">T04659</t>
  </si>
  <si>
    <t xml:space="preserve">T04660</t>
  </si>
  <si>
    <t xml:space="preserve">T04661</t>
  </si>
  <si>
    <t xml:space="preserve">T04662</t>
  </si>
  <si>
    <t xml:space="preserve">T04663</t>
  </si>
  <si>
    <t xml:space="preserve">T04664</t>
  </si>
  <si>
    <t xml:space="preserve">T04665</t>
  </si>
  <si>
    <t xml:space="preserve">T04666</t>
  </si>
  <si>
    <t xml:space="preserve">T04667</t>
  </si>
  <si>
    <t xml:space="preserve">T04668</t>
  </si>
  <si>
    <t xml:space="preserve">T04669</t>
  </si>
  <si>
    <t xml:space="preserve">T04670</t>
  </si>
  <si>
    <t xml:space="preserve">T04671</t>
  </si>
  <si>
    <t xml:space="preserve">T04672</t>
  </si>
  <si>
    <t xml:space="preserve">T04673</t>
  </si>
  <si>
    <t xml:space="preserve">T04674</t>
  </si>
  <si>
    <t xml:space="preserve">T04675</t>
  </si>
  <si>
    <t xml:space="preserve">T04676</t>
  </si>
  <si>
    <t xml:space="preserve">T04677</t>
  </si>
  <si>
    <t xml:space="preserve">T04678</t>
  </si>
  <si>
    <t xml:space="preserve">T04679</t>
  </si>
  <si>
    <t xml:space="preserve">T04680</t>
  </si>
  <si>
    <t xml:space="preserve">T04681</t>
  </si>
  <si>
    <t xml:space="preserve">T04682</t>
  </si>
  <si>
    <t xml:space="preserve">T04683</t>
  </si>
  <si>
    <t xml:space="preserve">T04684</t>
  </si>
  <si>
    <t xml:space="preserve">T04685</t>
  </si>
  <si>
    <t xml:space="preserve">T04686</t>
  </si>
  <si>
    <t xml:space="preserve">T04687</t>
  </si>
  <si>
    <t xml:space="preserve">T04688</t>
  </si>
  <si>
    <t xml:space="preserve">T04689</t>
  </si>
  <si>
    <t xml:space="preserve">T04690</t>
  </si>
  <si>
    <t xml:space="preserve">T04691</t>
  </si>
  <si>
    <t xml:space="preserve">T04692</t>
  </si>
  <si>
    <t xml:space="preserve">T04693</t>
  </si>
  <si>
    <t xml:space="preserve">T04694</t>
  </si>
  <si>
    <t xml:space="preserve">T04695</t>
  </si>
  <si>
    <t xml:space="preserve">T04696</t>
  </si>
  <si>
    <t xml:space="preserve">T04697</t>
  </si>
  <si>
    <t xml:space="preserve">T04698</t>
  </si>
  <si>
    <t xml:space="preserve">T04699</t>
  </si>
  <si>
    <t xml:space="preserve">T04700</t>
  </si>
  <si>
    <t xml:space="preserve">T04701</t>
  </si>
  <si>
    <t xml:space="preserve">T04702</t>
  </si>
  <si>
    <t xml:space="preserve">T04703</t>
  </si>
  <si>
    <t xml:space="preserve">T04704</t>
  </si>
  <si>
    <t xml:space="preserve">T04705</t>
  </si>
  <si>
    <t xml:space="preserve">T04706</t>
  </si>
  <si>
    <t xml:space="preserve">T04707</t>
  </si>
  <si>
    <t xml:space="preserve">T04708</t>
  </si>
  <si>
    <t xml:space="preserve">T04709</t>
  </si>
  <si>
    <t xml:space="preserve">T04710</t>
  </si>
  <si>
    <t xml:space="preserve">T04711</t>
  </si>
  <si>
    <t xml:space="preserve">T04712</t>
  </si>
  <si>
    <t xml:space="preserve">T04713</t>
  </si>
  <si>
    <t xml:space="preserve">T04714</t>
  </si>
  <si>
    <t xml:space="preserve">T04715</t>
  </si>
  <si>
    <t xml:space="preserve">T04716</t>
  </si>
  <si>
    <t xml:space="preserve">T04717</t>
  </si>
  <si>
    <t xml:space="preserve">T04718</t>
  </si>
  <si>
    <t xml:space="preserve">T04719</t>
  </si>
  <si>
    <t xml:space="preserve">T04720</t>
  </si>
  <si>
    <t xml:space="preserve">T04721</t>
  </si>
  <si>
    <t xml:space="preserve">T04722</t>
  </si>
  <si>
    <t xml:space="preserve">T04723</t>
  </si>
  <si>
    <t xml:space="preserve">T04724</t>
  </si>
  <si>
    <t xml:space="preserve">T04725</t>
  </si>
  <si>
    <t xml:space="preserve">T04726</t>
  </si>
  <si>
    <t xml:space="preserve">T04727</t>
  </si>
  <si>
    <t xml:space="preserve">T04728</t>
  </si>
  <si>
    <t xml:space="preserve">T04729</t>
  </si>
  <si>
    <t xml:space="preserve">T04730</t>
  </si>
  <si>
    <t xml:space="preserve">T04731</t>
  </si>
  <si>
    <t xml:space="preserve">T04732</t>
  </si>
  <si>
    <t xml:space="preserve">T04733</t>
  </si>
  <si>
    <t xml:space="preserve">T04734</t>
  </si>
  <si>
    <t xml:space="preserve">T04735</t>
  </si>
  <si>
    <t xml:space="preserve">T04736</t>
  </si>
  <si>
    <t xml:space="preserve">T04737</t>
  </si>
  <si>
    <t xml:space="preserve">T04738</t>
  </si>
  <si>
    <t xml:space="preserve">T04739</t>
  </si>
  <si>
    <t xml:space="preserve">T04740</t>
  </si>
  <si>
    <t xml:space="preserve">T04741</t>
  </si>
  <si>
    <t xml:space="preserve">T04742</t>
  </si>
  <si>
    <t xml:space="preserve">T04743</t>
  </si>
  <si>
    <t xml:space="preserve">T04744</t>
  </si>
  <si>
    <t xml:space="preserve">T04745</t>
  </si>
  <si>
    <t xml:space="preserve">T04746</t>
  </si>
  <si>
    <t xml:space="preserve">T04747</t>
  </si>
  <si>
    <t xml:space="preserve">T04748</t>
  </si>
  <si>
    <t xml:space="preserve">T04749</t>
  </si>
  <si>
    <t xml:space="preserve">T04750</t>
  </si>
  <si>
    <t xml:space="preserve">T04751</t>
  </si>
  <si>
    <t xml:space="preserve">T04752</t>
  </si>
  <si>
    <t xml:space="preserve">T04753</t>
  </si>
  <si>
    <t xml:space="preserve">T04754</t>
  </si>
  <si>
    <t xml:space="preserve">T04755</t>
  </si>
  <si>
    <t xml:space="preserve">T04756</t>
  </si>
  <si>
    <t xml:space="preserve">T04757</t>
  </si>
  <si>
    <t xml:space="preserve">T04758</t>
  </si>
  <si>
    <t xml:space="preserve">T04759</t>
  </si>
  <si>
    <t xml:space="preserve">T04760</t>
  </si>
  <si>
    <t xml:space="preserve">T04761</t>
  </si>
  <si>
    <t xml:space="preserve">T04762</t>
  </si>
  <si>
    <t xml:space="preserve">T04763</t>
  </si>
  <si>
    <t xml:space="preserve">T04764</t>
  </si>
  <si>
    <t xml:space="preserve">T04765</t>
  </si>
  <si>
    <t xml:space="preserve">T04766</t>
  </si>
  <si>
    <t xml:space="preserve">T04767</t>
  </si>
  <si>
    <t xml:space="preserve">T04768</t>
  </si>
  <si>
    <t xml:space="preserve">T04769</t>
  </si>
  <si>
    <t xml:space="preserve">T04770</t>
  </si>
  <si>
    <t xml:space="preserve">T04771</t>
  </si>
  <si>
    <t xml:space="preserve">T04772</t>
  </si>
  <si>
    <t xml:space="preserve">T04773</t>
  </si>
  <si>
    <t xml:space="preserve">T04774</t>
  </si>
  <si>
    <t xml:space="preserve">T04775</t>
  </si>
  <si>
    <t xml:space="preserve">T04776</t>
  </si>
  <si>
    <t xml:space="preserve">T04777</t>
  </si>
  <si>
    <t xml:space="preserve">T04778</t>
  </si>
  <si>
    <t xml:space="preserve">T04779</t>
  </si>
  <si>
    <t xml:space="preserve">T04780</t>
  </si>
  <si>
    <t xml:space="preserve">T04781</t>
  </si>
  <si>
    <t xml:space="preserve">T04782</t>
  </si>
  <si>
    <t xml:space="preserve">T04783</t>
  </si>
  <si>
    <t xml:space="preserve">T04784</t>
  </si>
  <si>
    <t xml:space="preserve">T04785</t>
  </si>
  <si>
    <t xml:space="preserve">T04786</t>
  </si>
  <si>
    <t xml:space="preserve">T04787</t>
  </si>
  <si>
    <t xml:space="preserve">T04788</t>
  </si>
  <si>
    <t xml:space="preserve">T04789</t>
  </si>
  <si>
    <t xml:space="preserve">T04790</t>
  </si>
  <si>
    <t xml:space="preserve">T04791</t>
  </si>
  <si>
    <t xml:space="preserve">T04792</t>
  </si>
  <si>
    <t xml:space="preserve">T04793</t>
  </si>
  <si>
    <t xml:space="preserve">T04794</t>
  </si>
  <si>
    <t xml:space="preserve">T04795</t>
  </si>
  <si>
    <t xml:space="preserve">T04796</t>
  </si>
  <si>
    <t xml:space="preserve">T04797</t>
  </si>
  <si>
    <t xml:space="preserve">T04798</t>
  </si>
  <si>
    <t xml:space="preserve">T04799</t>
  </si>
  <si>
    <t xml:space="preserve">T04800</t>
  </si>
  <si>
    <t xml:space="preserve">T04801</t>
  </si>
  <si>
    <t xml:space="preserve">T04802</t>
  </si>
  <si>
    <t xml:space="preserve">T04803</t>
  </si>
  <si>
    <t xml:space="preserve">T04804</t>
  </si>
  <si>
    <t xml:space="preserve">T04805</t>
  </si>
  <si>
    <t xml:space="preserve">T04806</t>
  </si>
  <si>
    <t xml:space="preserve">T04807</t>
  </si>
  <si>
    <t xml:space="preserve">T04808</t>
  </si>
  <si>
    <t xml:space="preserve">T04809</t>
  </si>
  <si>
    <t xml:space="preserve">T04810</t>
  </si>
  <si>
    <t xml:space="preserve">T04811</t>
  </si>
  <si>
    <t xml:space="preserve">T04812</t>
  </si>
  <si>
    <t xml:space="preserve">T04813</t>
  </si>
  <si>
    <t xml:space="preserve">T04814</t>
  </si>
  <si>
    <t xml:space="preserve">T04815</t>
  </si>
  <si>
    <t xml:space="preserve">T04816</t>
  </si>
  <si>
    <t xml:space="preserve">T04817</t>
  </si>
  <si>
    <t xml:space="preserve">T04818</t>
  </si>
  <si>
    <t xml:space="preserve">T04819</t>
  </si>
  <si>
    <t xml:space="preserve">T04820</t>
  </si>
  <si>
    <t xml:space="preserve">T04821</t>
  </si>
  <si>
    <t xml:space="preserve">T04822</t>
  </si>
  <si>
    <t xml:space="preserve">T04823</t>
  </si>
  <si>
    <t xml:space="preserve">T04824</t>
  </si>
  <si>
    <t xml:space="preserve">T04825</t>
  </si>
  <si>
    <t xml:space="preserve">T04826</t>
  </si>
  <si>
    <t xml:space="preserve">T04827</t>
  </si>
  <si>
    <t xml:space="preserve">T04828</t>
  </si>
  <si>
    <t xml:space="preserve">T04829</t>
  </si>
  <si>
    <t xml:space="preserve">T04830</t>
  </si>
  <si>
    <t xml:space="preserve">T04831</t>
  </si>
  <si>
    <t xml:space="preserve">T04832</t>
  </si>
  <si>
    <t xml:space="preserve">T04833</t>
  </si>
  <si>
    <t xml:space="preserve">T04834</t>
  </si>
  <si>
    <t xml:space="preserve">T04835</t>
  </si>
  <si>
    <t xml:space="preserve">T04836</t>
  </si>
  <si>
    <t xml:space="preserve">T04837</t>
  </si>
  <si>
    <t xml:space="preserve">T04838</t>
  </si>
  <si>
    <t xml:space="preserve">T04839</t>
  </si>
  <si>
    <t xml:space="preserve">T04840</t>
  </si>
  <si>
    <t xml:space="preserve">T04841</t>
  </si>
  <si>
    <t xml:space="preserve">T04842</t>
  </si>
  <si>
    <t xml:space="preserve">T04843</t>
  </si>
  <si>
    <t xml:space="preserve">T04844</t>
  </si>
  <si>
    <t xml:space="preserve">T04845</t>
  </si>
  <si>
    <t xml:space="preserve">T04846</t>
  </si>
  <si>
    <t xml:space="preserve">T04847</t>
  </si>
  <si>
    <t xml:space="preserve">T04848</t>
  </si>
  <si>
    <t xml:space="preserve">T04849</t>
  </si>
  <si>
    <t xml:space="preserve">T04850</t>
  </si>
  <si>
    <t xml:space="preserve">T04851</t>
  </si>
  <si>
    <t xml:space="preserve">T04852</t>
  </si>
  <si>
    <t xml:space="preserve">T04853</t>
  </si>
  <si>
    <t xml:space="preserve">T04854</t>
  </si>
  <si>
    <t xml:space="preserve">T04855</t>
  </si>
  <si>
    <t xml:space="preserve">T04856</t>
  </si>
  <si>
    <t xml:space="preserve">T04857</t>
  </si>
  <si>
    <t xml:space="preserve">T04858</t>
  </si>
  <si>
    <t xml:space="preserve">T04859</t>
  </si>
  <si>
    <t xml:space="preserve">T04860</t>
  </si>
  <si>
    <t xml:space="preserve">T04861</t>
  </si>
  <si>
    <t xml:space="preserve">T04862</t>
  </si>
  <si>
    <t xml:space="preserve">T04863</t>
  </si>
  <si>
    <t xml:space="preserve">T04864</t>
  </si>
  <si>
    <t xml:space="preserve">T04865</t>
  </si>
  <si>
    <t xml:space="preserve">T04866</t>
  </si>
  <si>
    <t xml:space="preserve">T04867</t>
  </si>
  <si>
    <t xml:space="preserve">T04868</t>
  </si>
  <si>
    <t xml:space="preserve">T04869</t>
  </si>
  <si>
    <t xml:space="preserve">T04870</t>
  </si>
  <si>
    <t xml:space="preserve">T04871</t>
  </si>
  <si>
    <t xml:space="preserve">T04872</t>
  </si>
  <si>
    <t xml:space="preserve">T04873</t>
  </si>
  <si>
    <t xml:space="preserve">T04874</t>
  </si>
  <si>
    <t xml:space="preserve">T04875</t>
  </si>
  <si>
    <t xml:space="preserve">T04876</t>
  </si>
  <si>
    <t xml:space="preserve">T04877</t>
  </si>
  <si>
    <t xml:space="preserve">T04878</t>
  </si>
  <si>
    <t xml:space="preserve">T04879</t>
  </si>
  <si>
    <t xml:space="preserve">T04880</t>
  </si>
  <si>
    <t xml:space="preserve">T04881</t>
  </si>
  <si>
    <t xml:space="preserve">T04882</t>
  </si>
  <si>
    <t xml:space="preserve">T04883</t>
  </si>
  <si>
    <t xml:space="preserve">T04884</t>
  </si>
  <si>
    <t xml:space="preserve">T04885</t>
  </si>
  <si>
    <t xml:space="preserve">T04886</t>
  </si>
  <si>
    <t xml:space="preserve">T04887</t>
  </si>
  <si>
    <t xml:space="preserve">T04888</t>
  </si>
  <si>
    <t xml:space="preserve">T04889</t>
  </si>
  <si>
    <t xml:space="preserve">T04890</t>
  </si>
  <si>
    <t xml:space="preserve">T04891</t>
  </si>
  <si>
    <t xml:space="preserve">T04892</t>
  </si>
  <si>
    <t xml:space="preserve">T04893</t>
  </si>
  <si>
    <t xml:space="preserve">T04894</t>
  </si>
  <si>
    <t xml:space="preserve">T04895</t>
  </si>
  <si>
    <t xml:space="preserve">T04896</t>
  </si>
  <si>
    <t xml:space="preserve">T04897</t>
  </si>
  <si>
    <t xml:space="preserve">T04898</t>
  </si>
  <si>
    <t xml:space="preserve">T04899</t>
  </si>
  <si>
    <t xml:space="preserve">T04900</t>
  </si>
  <si>
    <t xml:space="preserve">T04901</t>
  </si>
  <si>
    <t xml:space="preserve">T04902</t>
  </si>
  <si>
    <t xml:space="preserve">T04903</t>
  </si>
  <si>
    <t xml:space="preserve">T04904</t>
  </si>
  <si>
    <t xml:space="preserve">T04905</t>
  </si>
  <si>
    <t xml:space="preserve">T04906</t>
  </si>
  <si>
    <t xml:space="preserve">T04907</t>
  </si>
  <si>
    <t xml:space="preserve">T04908</t>
  </si>
  <si>
    <t xml:space="preserve">T04909</t>
  </si>
  <si>
    <t xml:space="preserve">T04910</t>
  </si>
  <si>
    <t xml:space="preserve">T04911</t>
  </si>
  <si>
    <t xml:space="preserve">T04912</t>
  </si>
  <si>
    <t xml:space="preserve">T04913</t>
  </si>
  <si>
    <t xml:space="preserve">T04914</t>
  </si>
  <si>
    <t xml:space="preserve">T04915</t>
  </si>
  <si>
    <t xml:space="preserve">T04916</t>
  </si>
  <si>
    <t xml:space="preserve">T04917</t>
  </si>
  <si>
    <t xml:space="preserve">T04918</t>
  </si>
  <si>
    <t xml:space="preserve">T04919</t>
  </si>
  <si>
    <t xml:space="preserve">T04920</t>
  </si>
  <si>
    <t xml:space="preserve">T04921</t>
  </si>
  <si>
    <t xml:space="preserve">T04922</t>
  </si>
  <si>
    <t xml:space="preserve">T04923</t>
  </si>
  <si>
    <t xml:space="preserve">T04924</t>
  </si>
  <si>
    <t xml:space="preserve">T04925</t>
  </si>
  <si>
    <t xml:space="preserve">T04926</t>
  </si>
  <si>
    <t xml:space="preserve">T04927</t>
  </si>
  <si>
    <t xml:space="preserve">T04928</t>
  </si>
  <si>
    <t xml:space="preserve">T04929</t>
  </si>
  <si>
    <t xml:space="preserve">T04930</t>
  </si>
  <si>
    <t xml:space="preserve">T04931</t>
  </si>
  <si>
    <t xml:space="preserve">T04932</t>
  </si>
  <si>
    <t xml:space="preserve">T04933</t>
  </si>
  <si>
    <t xml:space="preserve">T04934</t>
  </si>
  <si>
    <t xml:space="preserve">T04935</t>
  </si>
  <si>
    <t xml:space="preserve">T04936</t>
  </si>
  <si>
    <t xml:space="preserve">T04937</t>
  </si>
  <si>
    <t xml:space="preserve">T04938</t>
  </si>
  <si>
    <t xml:space="preserve">T04939</t>
  </si>
  <si>
    <t xml:space="preserve">T04940</t>
  </si>
  <si>
    <t xml:space="preserve">T04941</t>
  </si>
  <si>
    <t xml:space="preserve">T04942</t>
  </si>
  <si>
    <t xml:space="preserve">T04943</t>
  </si>
  <si>
    <t xml:space="preserve">T04944</t>
  </si>
  <si>
    <t xml:space="preserve">T04945</t>
  </si>
  <si>
    <t xml:space="preserve">T04946</t>
  </si>
  <si>
    <t xml:space="preserve">T04947</t>
  </si>
  <si>
    <t xml:space="preserve">T04948</t>
  </si>
  <si>
    <t xml:space="preserve">T04949</t>
  </si>
  <si>
    <t xml:space="preserve">T04950</t>
  </si>
  <si>
    <t xml:space="preserve">T04951</t>
  </si>
  <si>
    <t xml:space="preserve">T04952</t>
  </si>
  <si>
    <t xml:space="preserve">T04953</t>
  </si>
  <si>
    <t xml:space="preserve">T04954</t>
  </si>
  <si>
    <t xml:space="preserve">T04955</t>
  </si>
  <si>
    <t xml:space="preserve">T04956</t>
  </si>
  <si>
    <t xml:space="preserve">T04957</t>
  </si>
  <si>
    <t xml:space="preserve">T04958</t>
  </si>
  <si>
    <t xml:space="preserve">T04959</t>
  </si>
  <si>
    <t xml:space="preserve">T04960</t>
  </si>
  <si>
    <t xml:space="preserve">T04961</t>
  </si>
  <si>
    <t xml:space="preserve">T04962</t>
  </si>
  <si>
    <t xml:space="preserve">T04963</t>
  </si>
  <si>
    <t xml:space="preserve">T04964</t>
  </si>
  <si>
    <t xml:space="preserve">T04965</t>
  </si>
  <si>
    <t xml:space="preserve">T04966</t>
  </si>
  <si>
    <t xml:space="preserve">T04967</t>
  </si>
  <si>
    <t xml:space="preserve">T04968</t>
  </si>
  <si>
    <t xml:space="preserve">T04969</t>
  </si>
  <si>
    <t xml:space="preserve">T04970</t>
  </si>
  <si>
    <t xml:space="preserve">T04971</t>
  </si>
  <si>
    <t xml:space="preserve">T04972</t>
  </si>
  <si>
    <t xml:space="preserve">T04973</t>
  </si>
  <si>
    <t xml:space="preserve">T04974</t>
  </si>
  <si>
    <t xml:space="preserve">T04975</t>
  </si>
  <si>
    <t xml:space="preserve">T04976</t>
  </si>
  <si>
    <t xml:space="preserve">T04977</t>
  </si>
  <si>
    <t xml:space="preserve">T04978</t>
  </si>
  <si>
    <t xml:space="preserve">T04979</t>
  </si>
  <si>
    <t xml:space="preserve">T04980</t>
  </si>
  <si>
    <t xml:space="preserve">T04981</t>
  </si>
  <si>
    <t xml:space="preserve">T04982</t>
  </si>
  <si>
    <t xml:space="preserve">T04983</t>
  </si>
  <si>
    <t xml:space="preserve">T04984</t>
  </si>
  <si>
    <t xml:space="preserve">T04985</t>
  </si>
  <si>
    <t xml:space="preserve">T04986</t>
  </si>
  <si>
    <t xml:space="preserve">T04987</t>
  </si>
  <si>
    <t xml:space="preserve">T04988</t>
  </si>
  <si>
    <t xml:space="preserve">T04989</t>
  </si>
  <si>
    <t xml:space="preserve">T04990</t>
  </si>
  <si>
    <t xml:space="preserve">T04991</t>
  </si>
  <si>
    <t xml:space="preserve">T04992</t>
  </si>
  <si>
    <t xml:space="preserve">T04993</t>
  </si>
  <si>
    <t xml:space="preserve">T04994</t>
  </si>
  <si>
    <t xml:space="preserve">T04995</t>
  </si>
  <si>
    <t xml:space="preserve">T04996</t>
  </si>
  <si>
    <t xml:space="preserve">T04997</t>
  </si>
  <si>
    <t xml:space="preserve">T04998</t>
  </si>
  <si>
    <t xml:space="preserve">T04999</t>
  </si>
  <si>
    <t xml:space="preserve">T05000</t>
  </si>
  <si>
    <t xml:space="preserve">T05001</t>
  </si>
  <si>
    <t xml:space="preserve">T05002</t>
  </si>
  <si>
    <t xml:space="preserve">T05003</t>
  </si>
  <si>
    <t xml:space="preserve">T05004</t>
  </si>
  <si>
    <t xml:space="preserve">T05005</t>
  </si>
  <si>
    <t xml:space="preserve">T05006</t>
  </si>
  <si>
    <t xml:space="preserve">T05007</t>
  </si>
  <si>
    <t xml:space="preserve">T05008</t>
  </si>
  <si>
    <t xml:space="preserve">T05009</t>
  </si>
  <si>
    <t xml:space="preserve">T05010</t>
  </si>
  <si>
    <t xml:space="preserve">T05011</t>
  </si>
  <si>
    <t xml:space="preserve">T05012</t>
  </si>
  <si>
    <t xml:space="preserve">T05013</t>
  </si>
  <si>
    <t xml:space="preserve">T05014</t>
  </si>
  <si>
    <t xml:space="preserve">T05015</t>
  </si>
  <si>
    <t xml:space="preserve">T05016</t>
  </si>
  <si>
    <t xml:space="preserve">T05017</t>
  </si>
  <si>
    <t xml:space="preserve">T05018</t>
  </si>
  <si>
    <t xml:space="preserve">T05019</t>
  </si>
  <si>
    <t xml:space="preserve">T05020</t>
  </si>
  <si>
    <t xml:space="preserve">T05021</t>
  </si>
  <si>
    <t xml:space="preserve">T05022</t>
  </si>
  <si>
    <t xml:space="preserve">T05023</t>
  </si>
  <si>
    <t xml:space="preserve">T05024</t>
  </si>
  <si>
    <t xml:space="preserve">T05025</t>
  </si>
  <si>
    <t xml:space="preserve">T05026</t>
  </si>
  <si>
    <t xml:space="preserve">T05027</t>
  </si>
  <si>
    <t xml:space="preserve">T05028</t>
  </si>
  <si>
    <t xml:space="preserve">T05029</t>
  </si>
  <si>
    <t xml:space="preserve">T05030</t>
  </si>
  <si>
    <t xml:space="preserve">T05031</t>
  </si>
  <si>
    <t xml:space="preserve">T05032</t>
  </si>
  <si>
    <t xml:space="preserve">T05033</t>
  </si>
  <si>
    <t xml:space="preserve">T05034</t>
  </si>
  <si>
    <t xml:space="preserve">T05035</t>
  </si>
  <si>
    <t xml:space="preserve">T05036</t>
  </si>
  <si>
    <t xml:space="preserve">T05037</t>
  </si>
  <si>
    <t xml:space="preserve">T05038</t>
  </si>
  <si>
    <t xml:space="preserve">T05039</t>
  </si>
  <si>
    <t xml:space="preserve">T05040</t>
  </si>
  <si>
    <t xml:space="preserve">T05041</t>
  </si>
  <si>
    <t xml:space="preserve">T05042</t>
  </si>
  <si>
    <t xml:space="preserve">T05043</t>
  </si>
  <si>
    <t xml:space="preserve">T05044</t>
  </si>
  <si>
    <t xml:space="preserve">T05045</t>
  </si>
  <si>
    <t xml:space="preserve">T05046</t>
  </si>
  <si>
    <t xml:space="preserve">T05047</t>
  </si>
  <si>
    <t xml:space="preserve">T05048</t>
  </si>
  <si>
    <t xml:space="preserve">T05049</t>
  </si>
  <si>
    <t xml:space="preserve">T05050</t>
  </si>
  <si>
    <t xml:space="preserve">T05051</t>
  </si>
  <si>
    <t xml:space="preserve">T05052</t>
  </si>
  <si>
    <t xml:space="preserve">T05053</t>
  </si>
  <si>
    <t xml:space="preserve">T05054</t>
  </si>
  <si>
    <t xml:space="preserve">T05055</t>
  </si>
  <si>
    <t xml:space="preserve">T05056</t>
  </si>
  <si>
    <t xml:space="preserve">T05057</t>
  </si>
  <si>
    <t xml:space="preserve">T05058</t>
  </si>
  <si>
    <t xml:space="preserve">T05059</t>
  </si>
  <si>
    <t xml:space="preserve">T05060</t>
  </si>
  <si>
    <t xml:space="preserve">T05061</t>
  </si>
  <si>
    <t xml:space="preserve">T05062</t>
  </si>
  <si>
    <t xml:space="preserve">T05063</t>
  </si>
  <si>
    <t xml:space="preserve">T05064</t>
  </si>
  <si>
    <t xml:space="preserve">T05065</t>
  </si>
  <si>
    <t xml:space="preserve">T05066</t>
  </si>
  <si>
    <t xml:space="preserve">T05067</t>
  </si>
  <si>
    <t xml:space="preserve">T05068</t>
  </si>
  <si>
    <t xml:space="preserve">T05069</t>
  </si>
  <si>
    <t xml:space="preserve">T05070</t>
  </si>
  <si>
    <t xml:space="preserve">T05071</t>
  </si>
  <si>
    <t xml:space="preserve">T05072</t>
  </si>
  <si>
    <t xml:space="preserve">T05073</t>
  </si>
  <si>
    <t xml:space="preserve">T05074</t>
  </si>
  <si>
    <t xml:space="preserve">T05075</t>
  </si>
  <si>
    <t xml:space="preserve">T05076</t>
  </si>
  <si>
    <t xml:space="preserve">T05077</t>
  </si>
  <si>
    <t xml:space="preserve">T05078</t>
  </si>
  <si>
    <t xml:space="preserve">T05079</t>
  </si>
  <si>
    <t xml:space="preserve">T05080</t>
  </si>
  <si>
    <t xml:space="preserve">T05081</t>
  </si>
  <si>
    <t xml:space="preserve">T05082</t>
  </si>
  <si>
    <t xml:space="preserve">T05083</t>
  </si>
  <si>
    <t xml:space="preserve">T05084</t>
  </si>
  <si>
    <t xml:space="preserve">T05085</t>
  </si>
  <si>
    <t xml:space="preserve">T05086</t>
  </si>
  <si>
    <t xml:space="preserve">T05087</t>
  </si>
  <si>
    <t xml:space="preserve">T05088</t>
  </si>
  <si>
    <t xml:space="preserve">T05089</t>
  </si>
  <si>
    <t xml:space="preserve">T05090</t>
  </si>
  <si>
    <t xml:space="preserve">T05091</t>
  </si>
  <si>
    <t xml:space="preserve">T05092</t>
  </si>
  <si>
    <t xml:space="preserve">T05093</t>
  </si>
  <si>
    <t xml:space="preserve">T05094</t>
  </si>
  <si>
    <t xml:space="preserve">T05095</t>
  </si>
  <si>
    <t xml:space="preserve">T05096</t>
  </si>
  <si>
    <t xml:space="preserve">T05097</t>
  </si>
  <si>
    <t xml:space="preserve">T05098</t>
  </si>
  <si>
    <t xml:space="preserve">T05099</t>
  </si>
  <si>
    <t xml:space="preserve">T05100</t>
  </si>
  <si>
    <t xml:space="preserve">T05101</t>
  </si>
  <si>
    <t xml:space="preserve">T05102</t>
  </si>
  <si>
    <t xml:space="preserve">T05103</t>
  </si>
  <si>
    <t xml:space="preserve">T05104</t>
  </si>
  <si>
    <t xml:space="preserve">T05105</t>
  </si>
  <si>
    <t xml:space="preserve">T05106</t>
  </si>
  <si>
    <t xml:space="preserve">T05107</t>
  </si>
  <si>
    <t xml:space="preserve">T05108</t>
  </si>
  <si>
    <t xml:space="preserve">T05109</t>
  </si>
  <si>
    <t xml:space="preserve">T05110</t>
  </si>
  <si>
    <t xml:space="preserve">T05111</t>
  </si>
  <si>
    <t xml:space="preserve">T05112</t>
  </si>
  <si>
    <t xml:space="preserve">T05113</t>
  </si>
  <si>
    <t xml:space="preserve">T05114</t>
  </si>
  <si>
    <t xml:space="preserve">T05115</t>
  </si>
  <si>
    <t xml:space="preserve">T05116</t>
  </si>
  <si>
    <t xml:space="preserve">T05117</t>
  </si>
  <si>
    <t xml:space="preserve">T05118</t>
  </si>
  <si>
    <t xml:space="preserve">T05119</t>
  </si>
  <si>
    <t xml:space="preserve">T05120</t>
  </si>
  <si>
    <t xml:space="preserve">T05121</t>
  </si>
  <si>
    <t xml:space="preserve">T05122</t>
  </si>
  <si>
    <t xml:space="preserve">T05123</t>
  </si>
  <si>
    <t xml:space="preserve">T05124</t>
  </si>
  <si>
    <t xml:space="preserve">T05125</t>
  </si>
  <si>
    <t xml:space="preserve">T05126</t>
  </si>
  <si>
    <t xml:space="preserve">T05127</t>
  </si>
  <si>
    <t xml:space="preserve">T05128</t>
  </si>
  <si>
    <t xml:space="preserve">T05129</t>
  </si>
  <si>
    <t xml:space="preserve">T05130</t>
  </si>
  <si>
    <t xml:space="preserve">T05131</t>
  </si>
  <si>
    <t xml:space="preserve">T05132</t>
  </si>
  <si>
    <t xml:space="preserve">T05133</t>
  </si>
  <si>
    <t xml:space="preserve">T05134</t>
  </si>
  <si>
    <t xml:space="preserve">T05135</t>
  </si>
  <si>
    <t xml:space="preserve">T05136</t>
  </si>
  <si>
    <t xml:space="preserve">T05137</t>
  </si>
  <si>
    <t xml:space="preserve">T05138</t>
  </si>
  <si>
    <t xml:space="preserve">T05139</t>
  </si>
  <si>
    <t xml:space="preserve">T05140</t>
  </si>
  <si>
    <t xml:space="preserve">T05141</t>
  </si>
  <si>
    <t xml:space="preserve">T05142</t>
  </si>
  <si>
    <t xml:space="preserve">T05143</t>
  </si>
  <si>
    <t xml:space="preserve">T05144</t>
  </si>
  <si>
    <t xml:space="preserve">T05145</t>
  </si>
  <si>
    <t xml:space="preserve">T05146</t>
  </si>
  <si>
    <t xml:space="preserve">T05147</t>
  </si>
  <si>
    <t xml:space="preserve">T05148</t>
  </si>
  <si>
    <t xml:space="preserve">T05149</t>
  </si>
  <si>
    <t xml:space="preserve">T05150</t>
  </si>
  <si>
    <t xml:space="preserve">T05151</t>
  </si>
  <si>
    <t xml:space="preserve">T05152</t>
  </si>
  <si>
    <t xml:space="preserve">T05153</t>
  </si>
  <si>
    <t xml:space="preserve">T05154</t>
  </si>
  <si>
    <t xml:space="preserve">T05155</t>
  </si>
  <si>
    <t xml:space="preserve">T05156</t>
  </si>
  <si>
    <t xml:space="preserve">T05157</t>
  </si>
  <si>
    <t xml:space="preserve">T05158</t>
  </si>
  <si>
    <t xml:space="preserve">T05159</t>
  </si>
  <si>
    <t xml:space="preserve">T05160</t>
  </si>
  <si>
    <t xml:space="preserve">T05161</t>
  </si>
  <si>
    <t xml:space="preserve">T05162</t>
  </si>
  <si>
    <t xml:space="preserve">T05163</t>
  </si>
  <si>
    <t xml:space="preserve">T05164</t>
  </si>
  <si>
    <t xml:space="preserve">T05165</t>
  </si>
  <si>
    <t xml:space="preserve">T05166</t>
  </si>
  <si>
    <t xml:space="preserve">T05167</t>
  </si>
  <si>
    <t xml:space="preserve">T05168</t>
  </si>
  <si>
    <t xml:space="preserve">T05169</t>
  </si>
  <si>
    <t xml:space="preserve">T05170</t>
  </si>
  <si>
    <t xml:space="preserve">T05171</t>
  </si>
  <si>
    <t xml:space="preserve">T05172</t>
  </si>
  <si>
    <t xml:space="preserve">T05173</t>
  </si>
  <si>
    <t xml:space="preserve">T05174</t>
  </si>
  <si>
    <t xml:space="preserve">T05175</t>
  </si>
  <si>
    <t xml:space="preserve">T05176</t>
  </si>
  <si>
    <t xml:space="preserve">T05177</t>
  </si>
  <si>
    <t xml:space="preserve">T05178</t>
  </si>
  <si>
    <t xml:space="preserve">T05179</t>
  </si>
  <si>
    <t xml:space="preserve">T05180</t>
  </si>
  <si>
    <t xml:space="preserve">T05181</t>
  </si>
  <si>
    <t xml:space="preserve">T05182</t>
  </si>
  <si>
    <t xml:space="preserve">T05183</t>
  </si>
  <si>
    <t xml:space="preserve">T05184</t>
  </si>
  <si>
    <t xml:space="preserve">T05185</t>
  </si>
  <si>
    <t xml:space="preserve">T05186</t>
  </si>
  <si>
    <t xml:space="preserve">T05187</t>
  </si>
  <si>
    <t xml:space="preserve">T05188</t>
  </si>
  <si>
    <t xml:space="preserve">T05189</t>
  </si>
  <si>
    <t xml:space="preserve">T05190</t>
  </si>
  <si>
    <t xml:space="preserve">T05191</t>
  </si>
  <si>
    <t xml:space="preserve">T05192</t>
  </si>
  <si>
    <t xml:space="preserve">T05193</t>
  </si>
  <si>
    <t xml:space="preserve">T05194</t>
  </si>
  <si>
    <t xml:space="preserve">T05195</t>
  </si>
  <si>
    <t xml:space="preserve">T05196</t>
  </si>
  <si>
    <t xml:space="preserve">T05197</t>
  </si>
  <si>
    <t xml:space="preserve">T05198</t>
  </si>
  <si>
    <t xml:space="preserve">T05199</t>
  </si>
  <si>
    <t xml:space="preserve">T05200</t>
  </si>
  <si>
    <t xml:space="preserve">T05201</t>
  </si>
  <si>
    <t xml:space="preserve">T05202</t>
  </si>
  <si>
    <t xml:space="preserve">T05203</t>
  </si>
  <si>
    <t xml:space="preserve">T05204</t>
  </si>
  <si>
    <t xml:space="preserve">T05205</t>
  </si>
  <si>
    <t xml:space="preserve">T05206</t>
  </si>
  <si>
    <t xml:space="preserve">T05207</t>
  </si>
  <si>
    <t xml:space="preserve">T05208</t>
  </si>
  <si>
    <t xml:space="preserve">T05209</t>
  </si>
  <si>
    <t xml:space="preserve">T05210</t>
  </si>
  <si>
    <t xml:space="preserve">T05211</t>
  </si>
  <si>
    <t xml:space="preserve">T05212</t>
  </si>
  <si>
    <t xml:space="preserve">T05213</t>
  </si>
  <si>
    <t xml:space="preserve">T05214</t>
  </si>
  <si>
    <t xml:space="preserve">T05215</t>
  </si>
  <si>
    <t xml:space="preserve">T05216</t>
  </si>
  <si>
    <t xml:space="preserve">T05217</t>
  </si>
  <si>
    <t xml:space="preserve">T05218</t>
  </si>
  <si>
    <t xml:space="preserve">T05219</t>
  </si>
  <si>
    <t xml:space="preserve">T05220</t>
  </si>
  <si>
    <t xml:space="preserve">T05221</t>
  </si>
  <si>
    <t xml:space="preserve">T05222</t>
  </si>
  <si>
    <t xml:space="preserve">T05223</t>
  </si>
  <si>
    <t xml:space="preserve">T05224</t>
  </si>
  <si>
    <t xml:space="preserve">T05225</t>
  </si>
  <si>
    <t xml:space="preserve">T05226</t>
  </si>
  <si>
    <t xml:space="preserve">T05227</t>
  </si>
  <si>
    <t xml:space="preserve">T05228</t>
  </si>
  <si>
    <t xml:space="preserve">T05229</t>
  </si>
  <si>
    <t xml:space="preserve">T05230</t>
  </si>
  <si>
    <t xml:space="preserve">T05231</t>
  </si>
  <si>
    <t xml:space="preserve">T05232</t>
  </si>
  <si>
    <t xml:space="preserve">T05233</t>
  </si>
  <si>
    <t xml:space="preserve">T05234</t>
  </si>
  <si>
    <t xml:space="preserve">T05235</t>
  </si>
  <si>
    <t xml:space="preserve">T05236</t>
  </si>
  <si>
    <t xml:space="preserve">T05237</t>
  </si>
  <si>
    <t xml:space="preserve">T05238</t>
  </si>
  <si>
    <t xml:space="preserve">T05239</t>
  </si>
  <si>
    <t xml:space="preserve">T05240</t>
  </si>
  <si>
    <t xml:space="preserve">T05241</t>
  </si>
  <si>
    <t xml:space="preserve">T05242</t>
  </si>
  <si>
    <t xml:space="preserve">T05243</t>
  </si>
  <si>
    <t xml:space="preserve">T05244</t>
  </si>
  <si>
    <t xml:space="preserve">T05245</t>
  </si>
  <si>
    <t xml:space="preserve">T05246</t>
  </si>
  <si>
    <t xml:space="preserve">T05247</t>
  </si>
  <si>
    <t xml:space="preserve">T05248</t>
  </si>
  <si>
    <t xml:space="preserve">T05249</t>
  </si>
  <si>
    <t xml:space="preserve">T05250</t>
  </si>
  <si>
    <t xml:space="preserve">T05251</t>
  </si>
  <si>
    <t xml:space="preserve">T05252</t>
  </si>
  <si>
    <t xml:space="preserve">T05253</t>
  </si>
  <si>
    <t xml:space="preserve">T05254</t>
  </si>
  <si>
    <t xml:space="preserve">T05255</t>
  </si>
  <si>
    <t xml:space="preserve">T05256</t>
  </si>
  <si>
    <t xml:space="preserve">T05257</t>
  </si>
  <si>
    <t xml:space="preserve">T05258</t>
  </si>
  <si>
    <t xml:space="preserve">T05259</t>
  </si>
  <si>
    <t xml:space="preserve">T05260</t>
  </si>
  <si>
    <t xml:space="preserve">T05261</t>
  </si>
  <si>
    <t xml:space="preserve">T05262</t>
  </si>
  <si>
    <t xml:space="preserve">T05263</t>
  </si>
  <si>
    <t xml:space="preserve">T05264</t>
  </si>
  <si>
    <t xml:space="preserve">T05265</t>
  </si>
  <si>
    <t xml:space="preserve">T05266</t>
  </si>
  <si>
    <t xml:space="preserve">T05267</t>
  </si>
  <si>
    <t xml:space="preserve">T05268</t>
  </si>
  <si>
    <t xml:space="preserve">T05269</t>
  </si>
  <si>
    <t xml:space="preserve">T05270</t>
  </si>
  <si>
    <t xml:space="preserve">T05271</t>
  </si>
  <si>
    <t xml:space="preserve">T05272</t>
  </si>
  <si>
    <t xml:space="preserve">T05273</t>
  </si>
  <si>
    <t xml:space="preserve">T05274</t>
  </si>
  <si>
    <t xml:space="preserve">T05275</t>
  </si>
  <si>
    <t xml:space="preserve">T05276</t>
  </si>
  <si>
    <t xml:space="preserve">T05277</t>
  </si>
  <si>
    <t xml:space="preserve">T05278</t>
  </si>
  <si>
    <t xml:space="preserve">T05279</t>
  </si>
  <si>
    <t xml:space="preserve">T05280</t>
  </si>
  <si>
    <t xml:space="preserve">T05281</t>
  </si>
  <si>
    <t xml:space="preserve">T05282</t>
  </si>
  <si>
    <t xml:space="preserve">T05283</t>
  </si>
  <si>
    <t xml:space="preserve">T05284</t>
  </si>
  <si>
    <t xml:space="preserve">T05285</t>
  </si>
  <si>
    <t xml:space="preserve">T05286</t>
  </si>
  <si>
    <t xml:space="preserve">T05287</t>
  </si>
  <si>
    <t xml:space="preserve">T05288</t>
  </si>
  <si>
    <t xml:space="preserve">T05289</t>
  </si>
  <si>
    <t xml:space="preserve">T05290</t>
  </si>
  <si>
    <t xml:space="preserve">T05291</t>
  </si>
  <si>
    <t xml:space="preserve">T05292</t>
  </si>
  <si>
    <t xml:space="preserve">T05293</t>
  </si>
  <si>
    <t xml:space="preserve">T05294</t>
  </si>
  <si>
    <t xml:space="preserve">T05295</t>
  </si>
  <si>
    <t xml:space="preserve">T05296</t>
  </si>
  <si>
    <t xml:space="preserve">T05297</t>
  </si>
  <si>
    <t xml:space="preserve">T05298</t>
  </si>
  <si>
    <t xml:space="preserve">T05299</t>
  </si>
  <si>
    <t xml:space="preserve">T05300</t>
  </si>
  <si>
    <t xml:space="preserve">T05301</t>
  </si>
  <si>
    <t xml:space="preserve">T05302</t>
  </si>
  <si>
    <t xml:space="preserve">T05303</t>
  </si>
  <si>
    <t xml:space="preserve">T05304</t>
  </si>
  <si>
    <t xml:space="preserve">T05305</t>
  </si>
  <si>
    <t xml:space="preserve">T05306</t>
  </si>
  <si>
    <t xml:space="preserve">T05307</t>
  </si>
  <si>
    <t xml:space="preserve">T05308</t>
  </si>
  <si>
    <t xml:space="preserve">T05309</t>
  </si>
  <si>
    <t xml:space="preserve">T05310</t>
  </si>
  <si>
    <t xml:space="preserve">T05311</t>
  </si>
  <si>
    <t xml:space="preserve">T05312</t>
  </si>
  <si>
    <t xml:space="preserve">T05313</t>
  </si>
  <si>
    <t xml:space="preserve">T05314</t>
  </si>
  <si>
    <t xml:space="preserve">T05315</t>
  </si>
  <si>
    <t xml:space="preserve">T05316</t>
  </si>
  <si>
    <t xml:space="preserve">T05317</t>
  </si>
  <si>
    <t xml:space="preserve">T05318</t>
  </si>
  <si>
    <t xml:space="preserve">T05319</t>
  </si>
  <si>
    <t xml:space="preserve">T05320</t>
  </si>
  <si>
    <t xml:space="preserve">T05321</t>
  </si>
  <si>
    <t xml:space="preserve">T05322</t>
  </si>
  <si>
    <t xml:space="preserve">T05323</t>
  </si>
  <si>
    <t xml:space="preserve">T05324</t>
  </si>
  <si>
    <t xml:space="preserve">T05325</t>
  </si>
  <si>
    <t xml:space="preserve">T05326</t>
  </si>
  <si>
    <t xml:space="preserve">T05327</t>
  </si>
  <si>
    <t xml:space="preserve">T05328</t>
  </si>
  <si>
    <t xml:space="preserve">T05329</t>
  </si>
  <si>
    <t xml:space="preserve">T05330</t>
  </si>
  <si>
    <t xml:space="preserve">T05331</t>
  </si>
  <si>
    <t xml:space="preserve">T05332</t>
  </si>
  <si>
    <t xml:space="preserve">T05333</t>
  </si>
  <si>
    <t xml:space="preserve">T05334</t>
  </si>
  <si>
    <t xml:space="preserve">T05335</t>
  </si>
  <si>
    <t xml:space="preserve">T05336</t>
  </si>
  <si>
    <t xml:space="preserve">T05337</t>
  </si>
  <si>
    <t xml:space="preserve">T05338</t>
  </si>
  <si>
    <t xml:space="preserve">T05339</t>
  </si>
  <si>
    <t xml:space="preserve">T05340</t>
  </si>
  <si>
    <t xml:space="preserve">T05341</t>
  </si>
  <si>
    <t xml:space="preserve">T05342</t>
  </si>
  <si>
    <t xml:space="preserve">T05343</t>
  </si>
  <si>
    <t xml:space="preserve">T05344</t>
  </si>
  <si>
    <t xml:space="preserve">T05345</t>
  </si>
  <si>
    <t xml:space="preserve">T05346</t>
  </si>
  <si>
    <t xml:space="preserve">T05347</t>
  </si>
  <si>
    <t xml:space="preserve">T05348</t>
  </si>
  <si>
    <t xml:space="preserve">T05349</t>
  </si>
  <si>
    <t xml:space="preserve">T05350</t>
  </si>
  <si>
    <t xml:space="preserve">T05351</t>
  </si>
  <si>
    <t xml:space="preserve">T05352</t>
  </si>
  <si>
    <t xml:space="preserve">T05353</t>
  </si>
  <si>
    <t xml:space="preserve">T05354</t>
  </si>
  <si>
    <t xml:space="preserve">T05355</t>
  </si>
  <si>
    <t xml:space="preserve">T05356</t>
  </si>
  <si>
    <t xml:space="preserve">T05357</t>
  </si>
  <si>
    <t xml:space="preserve">T05358</t>
  </si>
  <si>
    <t xml:space="preserve">T05359</t>
  </si>
  <si>
    <t xml:space="preserve">T05360</t>
  </si>
  <si>
    <t xml:space="preserve">T05361</t>
  </si>
  <si>
    <t xml:space="preserve">T05362</t>
  </si>
  <si>
    <t xml:space="preserve">T05363</t>
  </si>
  <si>
    <t xml:space="preserve">T05364</t>
  </si>
  <si>
    <t xml:space="preserve">T05365</t>
  </si>
  <si>
    <t xml:space="preserve">T05366</t>
  </si>
  <si>
    <t xml:space="preserve">T05367</t>
  </si>
  <si>
    <t xml:space="preserve">T05368</t>
  </si>
  <si>
    <t xml:space="preserve">T05369</t>
  </si>
  <si>
    <t xml:space="preserve">T05370</t>
  </si>
  <si>
    <t xml:space="preserve">T05371</t>
  </si>
  <si>
    <t xml:space="preserve">T05372</t>
  </si>
  <si>
    <t xml:space="preserve">T05373</t>
  </si>
  <si>
    <t xml:space="preserve">T05374</t>
  </si>
  <si>
    <t xml:space="preserve">T05375</t>
  </si>
  <si>
    <t xml:space="preserve">T05376</t>
  </si>
  <si>
    <t xml:space="preserve">T05377</t>
  </si>
  <si>
    <t xml:space="preserve">T05378</t>
  </si>
  <si>
    <t xml:space="preserve">T05379</t>
  </si>
  <si>
    <t xml:space="preserve">T05380</t>
  </si>
  <si>
    <t xml:space="preserve">T05381</t>
  </si>
  <si>
    <t xml:space="preserve">T05382</t>
  </si>
  <si>
    <t xml:space="preserve">T05383</t>
  </si>
  <si>
    <t xml:space="preserve">T05384</t>
  </si>
  <si>
    <t xml:space="preserve">T05385</t>
  </si>
  <si>
    <t xml:space="preserve">T05386</t>
  </si>
  <si>
    <t xml:space="preserve">T05387</t>
  </si>
  <si>
    <t xml:space="preserve">T05388</t>
  </si>
  <si>
    <t xml:space="preserve">T05389</t>
  </si>
  <si>
    <t xml:space="preserve">T05390</t>
  </si>
  <si>
    <t xml:space="preserve">T05391</t>
  </si>
  <si>
    <t xml:space="preserve">T05392</t>
  </si>
  <si>
    <t xml:space="preserve">T05393</t>
  </si>
  <si>
    <t xml:space="preserve">T05394</t>
  </si>
  <si>
    <t xml:space="preserve">T05395</t>
  </si>
  <si>
    <t xml:space="preserve">T05396</t>
  </si>
  <si>
    <t xml:space="preserve">T05397</t>
  </si>
  <si>
    <t xml:space="preserve">T05398</t>
  </si>
  <si>
    <t xml:space="preserve">T05399</t>
  </si>
  <si>
    <t xml:space="preserve">T05400</t>
  </si>
  <si>
    <t xml:space="preserve">T05401</t>
  </si>
  <si>
    <t xml:space="preserve">T05402</t>
  </si>
  <si>
    <t xml:space="preserve">T05403</t>
  </si>
  <si>
    <t xml:space="preserve">T05404</t>
  </si>
  <si>
    <t xml:space="preserve">T05405</t>
  </si>
  <si>
    <t xml:space="preserve">T05406</t>
  </si>
  <si>
    <t xml:space="preserve">T05407</t>
  </si>
  <si>
    <t xml:space="preserve">T05408</t>
  </si>
  <si>
    <t xml:space="preserve">T05409</t>
  </si>
  <si>
    <t xml:space="preserve">T05410</t>
  </si>
  <si>
    <t xml:space="preserve">T05411</t>
  </si>
  <si>
    <t xml:space="preserve">T05412</t>
  </si>
  <si>
    <t xml:space="preserve">T05413</t>
  </si>
  <si>
    <t xml:space="preserve">T05414</t>
  </si>
  <si>
    <t xml:space="preserve">T05415</t>
  </si>
  <si>
    <t xml:space="preserve">T05416</t>
  </si>
  <si>
    <t xml:space="preserve">T05417</t>
  </si>
  <si>
    <t xml:space="preserve">T05418</t>
  </si>
  <si>
    <t xml:space="preserve">T05419</t>
  </si>
  <si>
    <t xml:space="preserve">T05420</t>
  </si>
  <si>
    <t xml:space="preserve">T05421</t>
  </si>
  <si>
    <t xml:space="preserve">T05422</t>
  </si>
  <si>
    <t xml:space="preserve">T05423</t>
  </si>
  <si>
    <t xml:space="preserve">T05424</t>
  </si>
  <si>
    <t xml:space="preserve">T05425</t>
  </si>
  <si>
    <t xml:space="preserve">T05426</t>
  </si>
  <si>
    <t xml:space="preserve">T05427</t>
  </si>
  <si>
    <t xml:space="preserve">T05428</t>
  </si>
  <si>
    <t xml:space="preserve">T05429</t>
  </si>
  <si>
    <t xml:space="preserve">T05430</t>
  </si>
  <si>
    <t xml:space="preserve">T05431</t>
  </si>
  <si>
    <t xml:space="preserve">T05432</t>
  </si>
  <si>
    <t xml:space="preserve">T05433</t>
  </si>
  <si>
    <t xml:space="preserve">T05434</t>
  </si>
  <si>
    <t xml:space="preserve">T05435</t>
  </si>
  <si>
    <t xml:space="preserve">T05436</t>
  </si>
  <si>
    <t xml:space="preserve">T05437</t>
  </si>
  <si>
    <t xml:space="preserve">T05438</t>
  </si>
  <si>
    <t xml:space="preserve">T05439</t>
  </si>
  <si>
    <t xml:space="preserve">T05440</t>
  </si>
  <si>
    <t xml:space="preserve">T05441</t>
  </si>
  <si>
    <t xml:space="preserve">T05442</t>
  </si>
  <si>
    <t xml:space="preserve">T05443</t>
  </si>
  <si>
    <t xml:space="preserve">T05444</t>
  </si>
  <si>
    <t xml:space="preserve">T05445</t>
  </si>
  <si>
    <t xml:space="preserve">T05446</t>
  </si>
  <si>
    <t xml:space="preserve">T05447</t>
  </si>
  <si>
    <t xml:space="preserve">T05448</t>
  </si>
  <si>
    <t xml:space="preserve">T05449</t>
  </si>
  <si>
    <t xml:space="preserve">T05450</t>
  </si>
  <si>
    <t xml:space="preserve">T05451</t>
  </si>
  <si>
    <t xml:space="preserve">T05452</t>
  </si>
  <si>
    <t xml:space="preserve">T05453</t>
  </si>
  <si>
    <t xml:space="preserve">T05454</t>
  </si>
  <si>
    <t xml:space="preserve">T05455</t>
  </si>
  <si>
    <t xml:space="preserve">T05456</t>
  </si>
  <si>
    <t xml:space="preserve">T05457</t>
  </si>
  <si>
    <t xml:space="preserve">T05458</t>
  </si>
  <si>
    <t xml:space="preserve">T05459</t>
  </si>
  <si>
    <t xml:space="preserve">T05460</t>
  </si>
  <si>
    <t xml:space="preserve">T05461</t>
  </si>
  <si>
    <t xml:space="preserve">T05462</t>
  </si>
  <si>
    <t xml:space="preserve">T05463</t>
  </si>
  <si>
    <t xml:space="preserve">T05464</t>
  </si>
  <si>
    <t xml:space="preserve">T05465</t>
  </si>
  <si>
    <t xml:space="preserve">T05466</t>
  </si>
  <si>
    <t xml:space="preserve">T05467</t>
  </si>
  <si>
    <t xml:space="preserve">T05468</t>
  </si>
  <si>
    <t xml:space="preserve">T05469</t>
  </si>
  <si>
    <t xml:space="preserve">T05470</t>
  </si>
  <si>
    <t xml:space="preserve">T05471</t>
  </si>
  <si>
    <t xml:space="preserve">T05472</t>
  </si>
  <si>
    <t xml:space="preserve">T05473</t>
  </si>
  <si>
    <t xml:space="preserve">T05474</t>
  </si>
  <si>
    <t xml:space="preserve">T05475</t>
  </si>
  <si>
    <t xml:space="preserve">T05476</t>
  </si>
  <si>
    <t xml:space="preserve">T05477</t>
  </si>
  <si>
    <t xml:space="preserve">T05478</t>
  </si>
  <si>
    <t xml:space="preserve">T05479</t>
  </si>
  <si>
    <t xml:space="preserve">T05480</t>
  </si>
  <si>
    <t xml:space="preserve">T05481</t>
  </si>
  <si>
    <t xml:space="preserve">T05482</t>
  </si>
  <si>
    <t xml:space="preserve">T05483</t>
  </si>
  <si>
    <t xml:space="preserve">T05484</t>
  </si>
  <si>
    <t xml:space="preserve">T05485</t>
  </si>
  <si>
    <t xml:space="preserve">T05486</t>
  </si>
  <si>
    <t xml:space="preserve">T05487</t>
  </si>
  <si>
    <t xml:space="preserve">T05488</t>
  </si>
  <si>
    <t xml:space="preserve">T05489</t>
  </si>
  <si>
    <t xml:space="preserve">T05490</t>
  </si>
  <si>
    <t xml:space="preserve">T05491</t>
  </si>
  <si>
    <t xml:space="preserve">T05492</t>
  </si>
  <si>
    <t xml:space="preserve">T05493</t>
  </si>
  <si>
    <t xml:space="preserve">T05494</t>
  </si>
  <si>
    <t xml:space="preserve">T05495</t>
  </si>
  <si>
    <t xml:space="preserve">T05496</t>
  </si>
  <si>
    <t xml:space="preserve">T05497</t>
  </si>
  <si>
    <t xml:space="preserve">T05498</t>
  </si>
  <si>
    <t xml:space="preserve">T05499</t>
  </si>
  <si>
    <t xml:space="preserve">T05500</t>
  </si>
  <si>
    <t xml:space="preserve">T05501</t>
  </si>
  <si>
    <t xml:space="preserve">T05502</t>
  </si>
  <si>
    <t xml:space="preserve">T05503</t>
  </si>
  <si>
    <t xml:space="preserve">T05504</t>
  </si>
  <si>
    <t xml:space="preserve">T05505</t>
  </si>
  <si>
    <t xml:space="preserve">T05506</t>
  </si>
  <si>
    <t xml:space="preserve">T05507</t>
  </si>
  <si>
    <t xml:space="preserve">T05508</t>
  </si>
  <si>
    <t xml:space="preserve">T05509</t>
  </si>
  <si>
    <t xml:space="preserve">T05510</t>
  </si>
  <si>
    <t xml:space="preserve">T05511</t>
  </si>
  <si>
    <t xml:space="preserve">T05512</t>
  </si>
  <si>
    <t xml:space="preserve">T05513</t>
  </si>
  <si>
    <t xml:space="preserve">T05514</t>
  </si>
  <si>
    <t xml:space="preserve">T05515</t>
  </si>
  <si>
    <t xml:space="preserve">T05516</t>
  </si>
  <si>
    <t xml:space="preserve">T05517</t>
  </si>
  <si>
    <t xml:space="preserve">T05518</t>
  </si>
  <si>
    <t xml:space="preserve">T05519</t>
  </si>
  <si>
    <t xml:space="preserve">T05520</t>
  </si>
  <si>
    <t xml:space="preserve">T05521</t>
  </si>
  <si>
    <t xml:space="preserve">T05522</t>
  </si>
  <si>
    <t xml:space="preserve">T05523</t>
  </si>
  <si>
    <t xml:space="preserve">T05524</t>
  </si>
  <si>
    <t xml:space="preserve">T05525</t>
  </si>
  <si>
    <t xml:space="preserve">T05526</t>
  </si>
  <si>
    <t xml:space="preserve">T05527</t>
  </si>
  <si>
    <t xml:space="preserve">T05528</t>
  </si>
  <si>
    <t xml:space="preserve">T05529</t>
  </si>
  <si>
    <t xml:space="preserve">T05530</t>
  </si>
  <si>
    <t xml:space="preserve">T05531</t>
  </si>
  <si>
    <t xml:space="preserve">T05532</t>
  </si>
  <si>
    <t xml:space="preserve">T05533</t>
  </si>
  <si>
    <t xml:space="preserve">T05534</t>
  </si>
  <si>
    <t xml:space="preserve">T05535</t>
  </si>
  <si>
    <t xml:space="preserve">T05536</t>
  </si>
  <si>
    <t xml:space="preserve">T05537</t>
  </si>
  <si>
    <t xml:space="preserve">T05538</t>
  </si>
  <si>
    <t xml:space="preserve">T05539</t>
  </si>
  <si>
    <t xml:space="preserve">T05540</t>
  </si>
  <si>
    <t xml:space="preserve">T05541</t>
  </si>
  <si>
    <t xml:space="preserve">T05542</t>
  </si>
  <si>
    <t xml:space="preserve">T05543</t>
  </si>
  <si>
    <t xml:space="preserve">T05544</t>
  </si>
  <si>
    <t xml:space="preserve">T05545</t>
  </si>
  <si>
    <t xml:space="preserve">T05546</t>
  </si>
  <si>
    <t xml:space="preserve">T05547</t>
  </si>
  <si>
    <t xml:space="preserve">T05548</t>
  </si>
  <si>
    <t xml:space="preserve">T05549</t>
  </si>
  <si>
    <t xml:space="preserve">T05550</t>
  </si>
  <si>
    <t xml:space="preserve">T05551</t>
  </si>
  <si>
    <t xml:space="preserve">T05552</t>
  </si>
  <si>
    <t xml:space="preserve">T05553</t>
  </si>
  <si>
    <t xml:space="preserve">T05554</t>
  </si>
  <si>
    <t xml:space="preserve">T05555</t>
  </si>
  <si>
    <t xml:space="preserve">T05556</t>
  </si>
  <si>
    <t xml:space="preserve">T05557</t>
  </si>
  <si>
    <t xml:space="preserve">T05558</t>
  </si>
  <si>
    <t xml:space="preserve">T05559</t>
  </si>
  <si>
    <t xml:space="preserve">T05560</t>
  </si>
  <si>
    <t xml:space="preserve">T05561</t>
  </si>
  <si>
    <t xml:space="preserve">T05562</t>
  </si>
  <si>
    <t xml:space="preserve">T05563</t>
  </si>
  <si>
    <t xml:space="preserve">T05564</t>
  </si>
  <si>
    <t xml:space="preserve">T05565</t>
  </si>
  <si>
    <t xml:space="preserve">T05566</t>
  </si>
  <si>
    <t xml:space="preserve">T05567</t>
  </si>
  <si>
    <t xml:space="preserve">T05568</t>
  </si>
  <si>
    <t xml:space="preserve">T05569</t>
  </si>
  <si>
    <t xml:space="preserve">T05570</t>
  </si>
  <si>
    <t xml:space="preserve">T05571</t>
  </si>
  <si>
    <t xml:space="preserve">T05572</t>
  </si>
  <si>
    <t xml:space="preserve">T05573</t>
  </si>
  <si>
    <t xml:space="preserve">T05574</t>
  </si>
  <si>
    <t xml:space="preserve">T05575</t>
  </si>
  <si>
    <t xml:space="preserve">T05576</t>
  </si>
  <si>
    <t xml:space="preserve">T05577</t>
  </si>
  <si>
    <t xml:space="preserve">T05578</t>
  </si>
  <si>
    <t xml:space="preserve">T05579</t>
  </si>
  <si>
    <t xml:space="preserve">T05580</t>
  </si>
  <si>
    <t xml:space="preserve">T05581</t>
  </si>
  <si>
    <t xml:space="preserve">T05582</t>
  </si>
  <si>
    <t xml:space="preserve">T05583</t>
  </si>
  <si>
    <t xml:space="preserve">T05584</t>
  </si>
  <si>
    <t xml:space="preserve">T05585</t>
  </si>
  <si>
    <t xml:space="preserve">T05586</t>
  </si>
  <si>
    <t xml:space="preserve">T05587</t>
  </si>
  <si>
    <t xml:space="preserve">T05588</t>
  </si>
  <si>
    <t xml:space="preserve">T05589</t>
  </si>
  <si>
    <t xml:space="preserve">T05590</t>
  </si>
  <si>
    <t xml:space="preserve">T05591</t>
  </si>
  <si>
    <t xml:space="preserve">T05592</t>
  </si>
  <si>
    <t xml:space="preserve">T05593</t>
  </si>
  <si>
    <t xml:space="preserve">T05594</t>
  </si>
  <si>
    <t xml:space="preserve">T05595</t>
  </si>
  <si>
    <t xml:space="preserve">T05596</t>
  </si>
  <si>
    <t xml:space="preserve">T05597</t>
  </si>
  <si>
    <t xml:space="preserve">T05598</t>
  </si>
  <si>
    <t xml:space="preserve">T05599</t>
  </si>
  <si>
    <t xml:space="preserve">T05600</t>
  </si>
  <si>
    <t xml:space="preserve">T05601</t>
  </si>
  <si>
    <t xml:space="preserve">T05602</t>
  </si>
  <si>
    <t xml:space="preserve">T05603</t>
  </si>
  <si>
    <t xml:space="preserve">T05604</t>
  </si>
  <si>
    <t xml:space="preserve">T05605</t>
  </si>
  <si>
    <t xml:space="preserve">T05606</t>
  </si>
  <si>
    <t xml:space="preserve">T05607</t>
  </si>
  <si>
    <t xml:space="preserve">T05608</t>
  </si>
  <si>
    <t xml:space="preserve">T05609</t>
  </si>
  <si>
    <t xml:space="preserve">T05610</t>
  </si>
  <si>
    <t xml:space="preserve">T05611</t>
  </si>
  <si>
    <t xml:space="preserve">T05612</t>
  </si>
  <si>
    <t xml:space="preserve">T05613</t>
  </si>
  <si>
    <t xml:space="preserve">T05614</t>
  </si>
  <si>
    <t xml:space="preserve">T05615</t>
  </si>
  <si>
    <t xml:space="preserve">T05616</t>
  </si>
  <si>
    <t xml:space="preserve">T05617</t>
  </si>
  <si>
    <t xml:space="preserve">T05618</t>
  </si>
  <si>
    <t xml:space="preserve">T05619</t>
  </si>
  <si>
    <t xml:space="preserve">T05620</t>
  </si>
  <si>
    <t xml:space="preserve">T05621</t>
  </si>
  <si>
    <t xml:space="preserve">T05622</t>
  </si>
  <si>
    <t xml:space="preserve">T05623</t>
  </si>
  <si>
    <t xml:space="preserve">T05624</t>
  </si>
  <si>
    <t xml:space="preserve">T05625</t>
  </si>
  <si>
    <t xml:space="preserve">T05626</t>
  </si>
  <si>
    <t xml:space="preserve">T05627</t>
  </si>
  <si>
    <t xml:space="preserve">T05628</t>
  </si>
  <si>
    <t xml:space="preserve">T05629</t>
  </si>
  <si>
    <t xml:space="preserve">T05630</t>
  </si>
  <si>
    <t xml:space="preserve">T05631</t>
  </si>
  <si>
    <t xml:space="preserve">T05632</t>
  </si>
  <si>
    <t xml:space="preserve">T05633</t>
  </si>
  <si>
    <t xml:space="preserve">T05634</t>
  </si>
  <si>
    <t xml:space="preserve">T05635</t>
  </si>
  <si>
    <t xml:space="preserve">T05636</t>
  </si>
  <si>
    <t xml:space="preserve">T05637</t>
  </si>
  <si>
    <t xml:space="preserve">T05638</t>
  </si>
  <si>
    <t xml:space="preserve">T05639</t>
  </si>
  <si>
    <t xml:space="preserve">T05640</t>
  </si>
  <si>
    <t xml:space="preserve">T05641</t>
  </si>
  <si>
    <t xml:space="preserve">T05642</t>
  </si>
  <si>
    <t xml:space="preserve">T05643</t>
  </si>
  <si>
    <t xml:space="preserve">T05644</t>
  </si>
  <si>
    <t xml:space="preserve">T05645</t>
  </si>
  <si>
    <t xml:space="preserve">T05646</t>
  </si>
  <si>
    <t xml:space="preserve">T05647</t>
  </si>
  <si>
    <t xml:space="preserve">T05648</t>
  </si>
  <si>
    <t xml:space="preserve">T05649</t>
  </si>
  <si>
    <t xml:space="preserve">T05650</t>
  </si>
  <si>
    <t xml:space="preserve">T05651</t>
  </si>
  <si>
    <t xml:space="preserve">T05652</t>
  </si>
  <si>
    <t xml:space="preserve">T05653</t>
  </si>
  <si>
    <t xml:space="preserve">T05654</t>
  </si>
  <si>
    <t xml:space="preserve">T05655</t>
  </si>
  <si>
    <t xml:space="preserve">T05656</t>
  </si>
  <si>
    <t xml:space="preserve">T05657</t>
  </si>
  <si>
    <t xml:space="preserve">T05658</t>
  </si>
  <si>
    <t xml:space="preserve">T05659</t>
  </si>
  <si>
    <t xml:space="preserve">T05660</t>
  </si>
  <si>
    <t xml:space="preserve">T05661</t>
  </si>
  <si>
    <t xml:space="preserve">T05662</t>
  </si>
  <si>
    <t xml:space="preserve">T05663</t>
  </si>
  <si>
    <t xml:space="preserve">T05664</t>
  </si>
  <si>
    <t xml:space="preserve">T05665</t>
  </si>
  <si>
    <t xml:space="preserve">T05666</t>
  </si>
  <si>
    <t xml:space="preserve">T05667</t>
  </si>
  <si>
    <t xml:space="preserve">T05668</t>
  </si>
  <si>
    <t xml:space="preserve">T05669</t>
  </si>
  <si>
    <t xml:space="preserve">T05670</t>
  </si>
  <si>
    <t xml:space="preserve">T05671</t>
  </si>
  <si>
    <t xml:space="preserve">T05672</t>
  </si>
  <si>
    <t xml:space="preserve">T05673</t>
  </si>
  <si>
    <t xml:space="preserve">T05674</t>
  </si>
  <si>
    <t xml:space="preserve">T05675</t>
  </si>
  <si>
    <t xml:space="preserve">T05676</t>
  </si>
  <si>
    <t xml:space="preserve">T05677</t>
  </si>
  <si>
    <t xml:space="preserve">T05678</t>
  </si>
  <si>
    <t xml:space="preserve">T05679</t>
  </si>
  <si>
    <t xml:space="preserve">T05680</t>
  </si>
  <si>
    <t xml:space="preserve">T05681</t>
  </si>
  <si>
    <t xml:space="preserve">T05682</t>
  </si>
  <si>
    <t xml:space="preserve">T05683</t>
  </si>
  <si>
    <t xml:space="preserve">T05684</t>
  </si>
  <si>
    <t xml:space="preserve">T05685</t>
  </si>
  <si>
    <t xml:space="preserve">T05686</t>
  </si>
  <si>
    <t xml:space="preserve">T05687</t>
  </si>
  <si>
    <t xml:space="preserve">T05688</t>
  </si>
  <si>
    <t xml:space="preserve">T05689</t>
  </si>
  <si>
    <t xml:space="preserve">T05690</t>
  </si>
  <si>
    <t xml:space="preserve">T05691</t>
  </si>
  <si>
    <t xml:space="preserve">T05692</t>
  </si>
  <si>
    <t xml:space="preserve">T05693</t>
  </si>
  <si>
    <t xml:space="preserve">T05694</t>
  </si>
  <si>
    <t xml:space="preserve">T05695</t>
  </si>
  <si>
    <t xml:space="preserve">T05696</t>
  </si>
  <si>
    <t xml:space="preserve">T05697</t>
  </si>
  <si>
    <t xml:space="preserve">T05698</t>
  </si>
  <si>
    <t xml:space="preserve">T05699</t>
  </si>
  <si>
    <t xml:space="preserve">T05700</t>
  </si>
  <si>
    <t xml:space="preserve">T05701</t>
  </si>
  <si>
    <t xml:space="preserve">T05702</t>
  </si>
  <si>
    <t xml:space="preserve">T05703</t>
  </si>
  <si>
    <t xml:space="preserve">T05704</t>
  </si>
  <si>
    <t xml:space="preserve">T05705</t>
  </si>
  <si>
    <t xml:space="preserve">T05706</t>
  </si>
  <si>
    <t xml:space="preserve">T05707</t>
  </si>
  <si>
    <t xml:space="preserve">T05708</t>
  </si>
  <si>
    <t xml:space="preserve">T05709</t>
  </si>
  <si>
    <t xml:space="preserve">T05710</t>
  </si>
  <si>
    <t xml:space="preserve">T05711</t>
  </si>
  <si>
    <t xml:space="preserve">T05712</t>
  </si>
  <si>
    <t xml:space="preserve">T05713</t>
  </si>
  <si>
    <t xml:space="preserve">T05714</t>
  </si>
  <si>
    <t xml:space="preserve">T05715</t>
  </si>
  <si>
    <t xml:space="preserve">T05716</t>
  </si>
  <si>
    <t xml:space="preserve">T05717</t>
  </si>
  <si>
    <t xml:space="preserve">T05718</t>
  </si>
  <si>
    <t xml:space="preserve">T05719</t>
  </si>
  <si>
    <t xml:space="preserve">T05720</t>
  </si>
  <si>
    <t xml:space="preserve">T05721</t>
  </si>
  <si>
    <t xml:space="preserve">T05722</t>
  </si>
  <si>
    <t xml:space="preserve">T05723</t>
  </si>
  <si>
    <t xml:space="preserve">T05724</t>
  </si>
  <si>
    <t xml:space="preserve">T05725</t>
  </si>
  <si>
    <t xml:space="preserve">T05726</t>
  </si>
  <si>
    <t xml:space="preserve">T05727</t>
  </si>
  <si>
    <t xml:space="preserve">T05728</t>
  </si>
  <si>
    <t xml:space="preserve">T05729</t>
  </si>
  <si>
    <t xml:space="preserve">T05730</t>
  </si>
  <si>
    <t xml:space="preserve">T05731</t>
  </si>
  <si>
    <t xml:space="preserve">T05732</t>
  </si>
  <si>
    <t xml:space="preserve">T05733</t>
  </si>
  <si>
    <t xml:space="preserve">T05734</t>
  </si>
  <si>
    <t xml:space="preserve">T05735</t>
  </si>
  <si>
    <t xml:space="preserve">T05736</t>
  </si>
  <si>
    <t xml:space="preserve">T05737</t>
  </si>
  <si>
    <t xml:space="preserve">T05738</t>
  </si>
  <si>
    <t xml:space="preserve">T05739</t>
  </si>
  <si>
    <t xml:space="preserve">T05740</t>
  </si>
  <si>
    <t xml:space="preserve">T05741</t>
  </si>
  <si>
    <t xml:space="preserve">T05742</t>
  </si>
  <si>
    <t xml:space="preserve">T05743</t>
  </si>
  <si>
    <t xml:space="preserve">T05744</t>
  </si>
  <si>
    <t xml:space="preserve">T05745</t>
  </si>
  <si>
    <t xml:space="preserve">T05746</t>
  </si>
  <si>
    <t xml:space="preserve">T05747</t>
  </si>
  <si>
    <t xml:space="preserve">T05748</t>
  </si>
  <si>
    <t xml:space="preserve">T05749</t>
  </si>
  <si>
    <t xml:space="preserve">T05750</t>
  </si>
  <si>
    <t xml:space="preserve">T05751</t>
  </si>
  <si>
    <t xml:space="preserve">T05752</t>
  </si>
  <si>
    <t xml:space="preserve">T05753</t>
  </si>
  <si>
    <t xml:space="preserve">T05754</t>
  </si>
  <si>
    <t xml:space="preserve">T05755</t>
  </si>
  <si>
    <t xml:space="preserve">T05756</t>
  </si>
  <si>
    <t xml:space="preserve">T05757</t>
  </si>
  <si>
    <t xml:space="preserve">T05758</t>
  </si>
  <si>
    <t xml:space="preserve">T05759</t>
  </si>
  <si>
    <t xml:space="preserve">T05760</t>
  </si>
  <si>
    <t xml:space="preserve">T05761</t>
  </si>
  <si>
    <t xml:space="preserve">T05762</t>
  </si>
  <si>
    <t xml:space="preserve">T05763</t>
  </si>
  <si>
    <t xml:space="preserve">T05764</t>
  </si>
  <si>
    <t xml:space="preserve">T05765</t>
  </si>
  <si>
    <t xml:space="preserve">T05766</t>
  </si>
  <si>
    <t xml:space="preserve">T05767</t>
  </si>
  <si>
    <t xml:space="preserve">T05768</t>
  </si>
  <si>
    <t xml:space="preserve">T05769</t>
  </si>
  <si>
    <t xml:space="preserve">T05770</t>
  </si>
  <si>
    <t xml:space="preserve">T05771</t>
  </si>
  <si>
    <t xml:space="preserve">T05772</t>
  </si>
  <si>
    <t xml:space="preserve">T05773</t>
  </si>
  <si>
    <t xml:space="preserve">T05774</t>
  </si>
  <si>
    <t xml:space="preserve">T05775</t>
  </si>
  <si>
    <t xml:space="preserve">T05776</t>
  </si>
  <si>
    <t xml:space="preserve">T05777</t>
  </si>
  <si>
    <t xml:space="preserve">T05778</t>
  </si>
  <si>
    <t xml:space="preserve">T05779</t>
  </si>
  <si>
    <t xml:space="preserve">T05780</t>
  </si>
  <si>
    <t xml:space="preserve">T05781</t>
  </si>
  <si>
    <t xml:space="preserve">T05782</t>
  </si>
  <si>
    <t xml:space="preserve">T05783</t>
  </si>
  <si>
    <t xml:space="preserve">T05784</t>
  </si>
  <si>
    <t xml:space="preserve">T05785</t>
  </si>
  <si>
    <t xml:space="preserve">T05786</t>
  </si>
  <si>
    <t xml:space="preserve">T05787</t>
  </si>
  <si>
    <t xml:space="preserve">T05788</t>
  </si>
  <si>
    <t xml:space="preserve">T05789</t>
  </si>
  <si>
    <t xml:space="preserve">T05790</t>
  </si>
  <si>
    <t xml:space="preserve">T05791</t>
  </si>
  <si>
    <t xml:space="preserve">T05792</t>
  </si>
  <si>
    <t xml:space="preserve">T05793</t>
  </si>
  <si>
    <t xml:space="preserve">T05794</t>
  </si>
  <si>
    <t xml:space="preserve">T05795</t>
  </si>
  <si>
    <t xml:space="preserve">T05796</t>
  </si>
  <si>
    <t xml:space="preserve">T05797</t>
  </si>
  <si>
    <t xml:space="preserve">T05798</t>
  </si>
  <si>
    <t xml:space="preserve">T05799</t>
  </si>
  <si>
    <t xml:space="preserve">T05800</t>
  </si>
  <si>
    <t xml:space="preserve">T05801</t>
  </si>
  <si>
    <t xml:space="preserve">T05802</t>
  </si>
  <si>
    <t xml:space="preserve">T05803</t>
  </si>
  <si>
    <t xml:space="preserve">T05804</t>
  </si>
  <si>
    <t xml:space="preserve">T05805</t>
  </si>
  <si>
    <t xml:space="preserve">T05806</t>
  </si>
  <si>
    <t xml:space="preserve">T05807</t>
  </si>
  <si>
    <t xml:space="preserve">T05808</t>
  </si>
  <si>
    <t xml:space="preserve">T05809</t>
  </si>
  <si>
    <t xml:space="preserve">T05810</t>
  </si>
  <si>
    <t xml:space="preserve">T05811</t>
  </si>
  <si>
    <t xml:space="preserve">T05812</t>
  </si>
  <si>
    <t xml:space="preserve">T05813</t>
  </si>
  <si>
    <t xml:space="preserve">T05814</t>
  </si>
  <si>
    <t xml:space="preserve">T05815</t>
  </si>
  <si>
    <t xml:space="preserve">T05816</t>
  </si>
  <si>
    <t xml:space="preserve">T05817</t>
  </si>
  <si>
    <t xml:space="preserve">T05818</t>
  </si>
  <si>
    <t xml:space="preserve">T05819</t>
  </si>
  <si>
    <t xml:space="preserve">T05820</t>
  </si>
  <si>
    <t xml:space="preserve">T05821</t>
  </si>
  <si>
    <t xml:space="preserve">T05822</t>
  </si>
  <si>
    <t xml:space="preserve">T05823</t>
  </si>
  <si>
    <t xml:space="preserve">T05824</t>
  </si>
  <si>
    <t xml:space="preserve">T05825</t>
  </si>
  <si>
    <t xml:space="preserve">T05826</t>
  </si>
  <si>
    <t xml:space="preserve">T05827</t>
  </si>
  <si>
    <t xml:space="preserve">T05828</t>
  </si>
  <si>
    <t xml:space="preserve">T05829</t>
  </si>
  <si>
    <t xml:space="preserve">T05830</t>
  </si>
  <si>
    <t xml:space="preserve">T05831</t>
  </si>
  <si>
    <t xml:space="preserve">T05832</t>
  </si>
  <si>
    <t xml:space="preserve">T05833</t>
  </si>
  <si>
    <t xml:space="preserve">T05834</t>
  </si>
  <si>
    <t xml:space="preserve">T05835</t>
  </si>
  <si>
    <t xml:space="preserve">T05836</t>
  </si>
  <si>
    <t xml:space="preserve">T05837</t>
  </si>
  <si>
    <t xml:space="preserve">T05838</t>
  </si>
  <si>
    <t xml:space="preserve">T05839</t>
  </si>
  <si>
    <t xml:space="preserve">T05840</t>
  </si>
  <si>
    <t xml:space="preserve">T05841</t>
  </si>
  <si>
    <t xml:space="preserve">T05842</t>
  </si>
  <si>
    <t xml:space="preserve">T05843</t>
  </si>
  <si>
    <t xml:space="preserve">T05844</t>
  </si>
  <si>
    <t xml:space="preserve">T05845</t>
  </si>
  <si>
    <t xml:space="preserve">T05846</t>
  </si>
  <si>
    <t xml:space="preserve">T05847</t>
  </si>
  <si>
    <t xml:space="preserve">T05848</t>
  </si>
  <si>
    <t xml:space="preserve">T05849</t>
  </si>
  <si>
    <t xml:space="preserve">T05850</t>
  </si>
  <si>
    <t xml:space="preserve">T05851</t>
  </si>
  <si>
    <t xml:space="preserve">T05852</t>
  </si>
  <si>
    <t xml:space="preserve">T05853</t>
  </si>
  <si>
    <t xml:space="preserve">T05854</t>
  </si>
  <si>
    <t xml:space="preserve">T05855</t>
  </si>
  <si>
    <t xml:space="preserve">T05856</t>
  </si>
  <si>
    <t xml:space="preserve">T05857</t>
  </si>
  <si>
    <t xml:space="preserve">T05858</t>
  </si>
  <si>
    <t xml:space="preserve">T05859</t>
  </si>
  <si>
    <t xml:space="preserve">T05860</t>
  </si>
  <si>
    <t xml:space="preserve">T05861</t>
  </si>
  <si>
    <t xml:space="preserve">T05862</t>
  </si>
  <si>
    <t xml:space="preserve">T05863</t>
  </si>
  <si>
    <t xml:space="preserve">T05864</t>
  </si>
  <si>
    <t xml:space="preserve">T05865</t>
  </si>
  <si>
    <t xml:space="preserve">T05866</t>
  </si>
  <si>
    <t xml:space="preserve">T05867</t>
  </si>
  <si>
    <t xml:space="preserve">T05868</t>
  </si>
  <si>
    <t xml:space="preserve">T05869</t>
  </si>
  <si>
    <t xml:space="preserve">T05870</t>
  </si>
  <si>
    <t xml:space="preserve">T05871</t>
  </si>
  <si>
    <t xml:space="preserve">T05872</t>
  </si>
  <si>
    <t xml:space="preserve">T05873</t>
  </si>
  <si>
    <t xml:space="preserve">T05874</t>
  </si>
  <si>
    <t xml:space="preserve">T05875</t>
  </si>
  <si>
    <t xml:space="preserve">T05876</t>
  </si>
  <si>
    <t xml:space="preserve">T05877</t>
  </si>
  <si>
    <t xml:space="preserve">T05878</t>
  </si>
  <si>
    <t xml:space="preserve">T05879</t>
  </si>
  <si>
    <t xml:space="preserve">T05880</t>
  </si>
  <si>
    <t xml:space="preserve">T05881</t>
  </si>
  <si>
    <t xml:space="preserve">T05882</t>
  </si>
  <si>
    <t xml:space="preserve">T05883</t>
  </si>
  <si>
    <t xml:space="preserve">T05884</t>
  </si>
  <si>
    <t xml:space="preserve">T05885</t>
  </si>
  <si>
    <t xml:space="preserve">T05886</t>
  </si>
  <si>
    <t xml:space="preserve">T05887</t>
  </si>
  <si>
    <t xml:space="preserve">T05888</t>
  </si>
  <si>
    <t xml:space="preserve">T05889</t>
  </si>
  <si>
    <t xml:space="preserve">T05890</t>
  </si>
  <si>
    <t xml:space="preserve">T05891</t>
  </si>
  <si>
    <t xml:space="preserve">T05892</t>
  </si>
  <si>
    <t xml:space="preserve">T05893</t>
  </si>
  <si>
    <t xml:space="preserve">T05894</t>
  </si>
  <si>
    <t xml:space="preserve">T05895</t>
  </si>
  <si>
    <t xml:space="preserve">T05896</t>
  </si>
  <si>
    <t xml:space="preserve">T05897</t>
  </si>
  <si>
    <t xml:space="preserve">T05898</t>
  </si>
  <si>
    <t xml:space="preserve">T05899</t>
  </si>
  <si>
    <t xml:space="preserve">T05900</t>
  </si>
  <si>
    <t xml:space="preserve">T05901</t>
  </si>
  <si>
    <t xml:space="preserve">T05902</t>
  </si>
  <si>
    <t xml:space="preserve">T05903</t>
  </si>
  <si>
    <t xml:space="preserve">T05904</t>
  </si>
  <si>
    <t xml:space="preserve">T05905</t>
  </si>
  <si>
    <t xml:space="preserve">T05906</t>
  </si>
  <si>
    <t xml:space="preserve">T05907</t>
  </si>
  <si>
    <t xml:space="preserve">T05908</t>
  </si>
  <si>
    <t xml:space="preserve">T05909</t>
  </si>
  <si>
    <t xml:space="preserve">T05910</t>
  </si>
  <si>
    <t xml:space="preserve">T05911</t>
  </si>
  <si>
    <t xml:space="preserve">T05912</t>
  </si>
  <si>
    <t xml:space="preserve">T05913</t>
  </si>
  <si>
    <t xml:space="preserve">T05914</t>
  </si>
  <si>
    <t xml:space="preserve">T05915</t>
  </si>
  <si>
    <t xml:space="preserve">T05916</t>
  </si>
  <si>
    <t xml:space="preserve">T05917</t>
  </si>
  <si>
    <t xml:space="preserve">T05918</t>
  </si>
  <si>
    <t xml:space="preserve">T05919</t>
  </si>
  <si>
    <t xml:space="preserve">T05920</t>
  </si>
  <si>
    <t xml:space="preserve">T05921</t>
  </si>
  <si>
    <t xml:space="preserve">T05922</t>
  </si>
  <si>
    <t xml:space="preserve">T05923</t>
  </si>
  <si>
    <t xml:space="preserve">T05924</t>
  </si>
  <si>
    <t xml:space="preserve">T05925</t>
  </si>
  <si>
    <t xml:space="preserve">T05926</t>
  </si>
  <si>
    <t xml:space="preserve">T05927</t>
  </si>
  <si>
    <t xml:space="preserve">T05928</t>
  </si>
  <si>
    <t xml:space="preserve">T05929</t>
  </si>
  <si>
    <t xml:space="preserve">T05930</t>
  </si>
  <si>
    <t xml:space="preserve">T05931</t>
  </si>
  <si>
    <t xml:space="preserve">T05932</t>
  </si>
  <si>
    <t xml:space="preserve">T05933</t>
  </si>
  <si>
    <t xml:space="preserve">T05934</t>
  </si>
  <si>
    <t xml:space="preserve">T05935</t>
  </si>
  <si>
    <t xml:space="preserve">T05936</t>
  </si>
  <si>
    <t xml:space="preserve">T05937</t>
  </si>
  <si>
    <t xml:space="preserve">T05938</t>
  </si>
  <si>
    <t xml:space="preserve">T05939</t>
  </si>
  <si>
    <t xml:space="preserve">T05940</t>
  </si>
  <si>
    <t xml:space="preserve">T05941</t>
  </si>
  <si>
    <t xml:space="preserve">T05942</t>
  </si>
  <si>
    <t xml:space="preserve">T05943</t>
  </si>
  <si>
    <t xml:space="preserve">T05944</t>
  </si>
  <si>
    <t xml:space="preserve">T05945</t>
  </si>
  <si>
    <t xml:space="preserve">T05946</t>
  </si>
  <si>
    <t xml:space="preserve">T05947</t>
  </si>
  <si>
    <t xml:space="preserve">T05948</t>
  </si>
  <si>
    <t xml:space="preserve">T05949</t>
  </si>
  <si>
    <t xml:space="preserve">T05950</t>
  </si>
  <si>
    <t xml:space="preserve">T05951</t>
  </si>
  <si>
    <t xml:space="preserve">T05952</t>
  </si>
  <si>
    <t xml:space="preserve">T05953</t>
  </si>
  <si>
    <t xml:space="preserve">T05954</t>
  </si>
  <si>
    <t xml:space="preserve">T05955</t>
  </si>
  <si>
    <t xml:space="preserve">T05956</t>
  </si>
  <si>
    <t xml:space="preserve">T05957</t>
  </si>
  <si>
    <t xml:space="preserve">T05958</t>
  </si>
  <si>
    <t xml:space="preserve">T05959</t>
  </si>
  <si>
    <t xml:space="preserve">T05960</t>
  </si>
  <si>
    <t xml:space="preserve">T05961</t>
  </si>
  <si>
    <t xml:space="preserve">T05962</t>
  </si>
  <si>
    <t xml:space="preserve">T05963</t>
  </si>
  <si>
    <t xml:space="preserve">T05964</t>
  </si>
  <si>
    <t xml:space="preserve">T05965</t>
  </si>
  <si>
    <t xml:space="preserve">T05966</t>
  </si>
  <si>
    <t xml:space="preserve">T05967</t>
  </si>
  <si>
    <t xml:space="preserve">T05968</t>
  </si>
  <si>
    <t xml:space="preserve">T05969</t>
  </si>
  <si>
    <t xml:space="preserve">T05970</t>
  </si>
  <si>
    <t xml:space="preserve">T05971</t>
  </si>
  <si>
    <t xml:space="preserve">T05972</t>
  </si>
  <si>
    <t xml:space="preserve">T05973</t>
  </si>
  <si>
    <t xml:space="preserve">T05974</t>
  </si>
  <si>
    <t xml:space="preserve">T05975</t>
  </si>
  <si>
    <t xml:space="preserve">T05976</t>
  </si>
  <si>
    <t xml:space="preserve">T05977</t>
  </si>
  <si>
    <t xml:space="preserve">T05978</t>
  </si>
  <si>
    <t xml:space="preserve">T05979</t>
  </si>
  <si>
    <t xml:space="preserve">T05980</t>
  </si>
  <si>
    <t xml:space="preserve">T05981</t>
  </si>
  <si>
    <t xml:space="preserve">T05982</t>
  </si>
  <si>
    <t xml:space="preserve">T05983</t>
  </si>
  <si>
    <t xml:space="preserve">T05984</t>
  </si>
  <si>
    <t xml:space="preserve">T05985</t>
  </si>
  <si>
    <t xml:space="preserve">T05986</t>
  </si>
  <si>
    <t xml:space="preserve">T05987</t>
  </si>
  <si>
    <t xml:space="preserve">T05988</t>
  </si>
  <si>
    <t xml:space="preserve">T05989</t>
  </si>
  <si>
    <t xml:space="preserve">T05990</t>
  </si>
  <si>
    <t xml:space="preserve">T05991</t>
  </si>
  <si>
    <t xml:space="preserve">T05992</t>
  </si>
  <si>
    <t xml:space="preserve">T05993</t>
  </si>
  <si>
    <t xml:space="preserve">T05994</t>
  </si>
  <si>
    <t xml:space="preserve">T05995</t>
  </si>
  <si>
    <t xml:space="preserve">T05996</t>
  </si>
  <si>
    <t xml:space="preserve">T05997</t>
  </si>
  <si>
    <t xml:space="preserve">T05998</t>
  </si>
  <si>
    <t xml:space="preserve">T05999</t>
  </si>
  <si>
    <t xml:space="preserve">T06000</t>
  </si>
  <si>
    <t xml:space="preserve">T06001</t>
  </si>
  <si>
    <t xml:space="preserve">T06002</t>
  </si>
  <si>
    <t xml:space="preserve">T06003</t>
  </si>
  <si>
    <t xml:space="preserve">T06004</t>
  </si>
  <si>
    <t xml:space="preserve">T06005</t>
  </si>
  <si>
    <t xml:space="preserve">T06006</t>
  </si>
  <si>
    <t xml:space="preserve">T06007</t>
  </si>
  <si>
    <t xml:space="preserve">T06008</t>
  </si>
  <si>
    <t xml:space="preserve">T06009</t>
  </si>
  <si>
    <t xml:space="preserve">T06010</t>
  </si>
  <si>
    <t xml:space="preserve">T06011</t>
  </si>
  <si>
    <t xml:space="preserve">T06012</t>
  </si>
  <si>
    <t xml:space="preserve">T06013</t>
  </si>
  <si>
    <t xml:space="preserve">T06014</t>
  </si>
  <si>
    <t xml:space="preserve">T06015</t>
  </si>
  <si>
    <t xml:space="preserve">T06016</t>
  </si>
  <si>
    <t xml:space="preserve">T06017</t>
  </si>
  <si>
    <t xml:space="preserve">T06018</t>
  </si>
  <si>
    <t xml:space="preserve">T06019</t>
  </si>
  <si>
    <t xml:space="preserve">T06020</t>
  </si>
  <si>
    <t xml:space="preserve">T06021</t>
  </si>
  <si>
    <t xml:space="preserve">T06022</t>
  </si>
  <si>
    <t xml:space="preserve">T06023</t>
  </si>
  <si>
    <t xml:space="preserve">T06024</t>
  </si>
  <si>
    <t xml:space="preserve">T06025</t>
  </si>
  <si>
    <t xml:space="preserve">T06026</t>
  </si>
  <si>
    <t xml:space="preserve">T06027</t>
  </si>
  <si>
    <t xml:space="preserve">T06028</t>
  </si>
  <si>
    <t xml:space="preserve">T06029</t>
  </si>
  <si>
    <t xml:space="preserve">T06030</t>
  </si>
  <si>
    <t xml:space="preserve">T06031</t>
  </si>
  <si>
    <t xml:space="preserve">T06032</t>
  </si>
  <si>
    <t xml:space="preserve">T06033</t>
  </si>
  <si>
    <t xml:space="preserve">T06034</t>
  </si>
  <si>
    <t xml:space="preserve">T06035</t>
  </si>
  <si>
    <t xml:space="preserve">T06036</t>
  </si>
  <si>
    <t xml:space="preserve">T06037</t>
  </si>
  <si>
    <t xml:space="preserve">T06038</t>
  </si>
  <si>
    <t xml:space="preserve">T06039</t>
  </si>
  <si>
    <t xml:space="preserve">T06040</t>
  </si>
  <si>
    <t xml:space="preserve">T06041</t>
  </si>
  <si>
    <t xml:space="preserve">T06042</t>
  </si>
  <si>
    <t xml:space="preserve">T06043</t>
  </si>
  <si>
    <t xml:space="preserve">T06044</t>
  </si>
  <si>
    <t xml:space="preserve">T06045</t>
  </si>
  <si>
    <t xml:space="preserve">T06046</t>
  </si>
  <si>
    <t xml:space="preserve">T06047</t>
  </si>
  <si>
    <t xml:space="preserve">T06048</t>
  </si>
  <si>
    <t xml:space="preserve">T06049</t>
  </si>
  <si>
    <t xml:space="preserve">T06050</t>
  </si>
  <si>
    <t xml:space="preserve">T06051</t>
  </si>
  <si>
    <t xml:space="preserve">T06052</t>
  </si>
  <si>
    <t xml:space="preserve">T06053</t>
  </si>
  <si>
    <t xml:space="preserve">T06054</t>
  </si>
  <si>
    <t xml:space="preserve">T06055</t>
  </si>
  <si>
    <t xml:space="preserve">T06056</t>
  </si>
  <si>
    <t xml:space="preserve">T06057</t>
  </si>
  <si>
    <t xml:space="preserve">T06058</t>
  </si>
  <si>
    <t xml:space="preserve">T06059</t>
  </si>
  <si>
    <t xml:space="preserve">T06060</t>
  </si>
  <si>
    <t xml:space="preserve">T06061</t>
  </si>
  <si>
    <t xml:space="preserve">T06062</t>
  </si>
  <si>
    <t xml:space="preserve">T06063</t>
  </si>
  <si>
    <t xml:space="preserve">T06064</t>
  </si>
  <si>
    <t xml:space="preserve">T06065</t>
  </si>
  <si>
    <t xml:space="preserve">T06066</t>
  </si>
  <si>
    <t xml:space="preserve">T06067</t>
  </si>
  <si>
    <t xml:space="preserve">T06068</t>
  </si>
  <si>
    <t xml:space="preserve">T06069</t>
  </si>
  <si>
    <t xml:space="preserve">T06070</t>
  </si>
  <si>
    <t xml:space="preserve">T06071</t>
  </si>
  <si>
    <t xml:space="preserve">T06072</t>
  </si>
  <si>
    <t xml:space="preserve">T06073</t>
  </si>
  <si>
    <t xml:space="preserve">T06074</t>
  </si>
  <si>
    <t xml:space="preserve">T06075</t>
  </si>
  <si>
    <t xml:space="preserve">T06076</t>
  </si>
  <si>
    <t xml:space="preserve">T06077</t>
  </si>
  <si>
    <t xml:space="preserve">T06078</t>
  </si>
  <si>
    <t xml:space="preserve">T06079</t>
  </si>
  <si>
    <t xml:space="preserve">T06080</t>
  </si>
  <si>
    <t xml:space="preserve">T06081</t>
  </si>
  <si>
    <t xml:space="preserve">T06082</t>
  </si>
  <si>
    <t xml:space="preserve">T06083</t>
  </si>
  <si>
    <t xml:space="preserve">T06084</t>
  </si>
  <si>
    <t xml:space="preserve">T06085</t>
  </si>
  <si>
    <t xml:space="preserve">T06086</t>
  </si>
  <si>
    <t xml:space="preserve">T06087</t>
  </si>
  <si>
    <t xml:space="preserve">T06088</t>
  </si>
  <si>
    <t xml:space="preserve">T06089</t>
  </si>
  <si>
    <t xml:space="preserve">T06090</t>
  </si>
  <si>
    <t xml:space="preserve">T06091</t>
  </si>
  <si>
    <t xml:space="preserve">T06092</t>
  </si>
  <si>
    <t xml:space="preserve">T06093</t>
  </si>
  <si>
    <t xml:space="preserve">T06094</t>
  </si>
  <si>
    <t xml:space="preserve">T06095</t>
  </si>
  <si>
    <t xml:space="preserve">T06096</t>
  </si>
  <si>
    <t xml:space="preserve">T06097</t>
  </si>
  <si>
    <t xml:space="preserve">T06098</t>
  </si>
  <si>
    <t xml:space="preserve">T06099</t>
  </si>
  <si>
    <t xml:space="preserve">T06100</t>
  </si>
  <si>
    <t xml:space="preserve">T06101</t>
  </si>
  <si>
    <t xml:space="preserve">T06102</t>
  </si>
  <si>
    <t xml:space="preserve">T06103</t>
  </si>
  <si>
    <t xml:space="preserve">T06104</t>
  </si>
  <si>
    <t xml:space="preserve">T06105</t>
  </si>
  <si>
    <t xml:space="preserve">T06106</t>
  </si>
  <si>
    <t xml:space="preserve">T06107</t>
  </si>
  <si>
    <t xml:space="preserve">T06108</t>
  </si>
  <si>
    <t xml:space="preserve">T06109</t>
  </si>
  <si>
    <t xml:space="preserve">T06110</t>
  </si>
  <si>
    <t xml:space="preserve">T06111</t>
  </si>
  <si>
    <t xml:space="preserve">T06112</t>
  </si>
  <si>
    <t xml:space="preserve">T06113</t>
  </si>
  <si>
    <t xml:space="preserve">T06114</t>
  </si>
  <si>
    <t xml:space="preserve">T06115</t>
  </si>
  <si>
    <t xml:space="preserve">T06116</t>
  </si>
  <si>
    <t xml:space="preserve">T06117</t>
  </si>
  <si>
    <t xml:space="preserve">T06118</t>
  </si>
  <si>
    <t xml:space="preserve">T06119</t>
  </si>
  <si>
    <t xml:space="preserve">T06120</t>
  </si>
  <si>
    <t xml:space="preserve">T06121</t>
  </si>
  <si>
    <t xml:space="preserve">T06122</t>
  </si>
  <si>
    <t xml:space="preserve">T06123</t>
  </si>
  <si>
    <t xml:space="preserve">T06124</t>
  </si>
  <si>
    <t xml:space="preserve">T06125</t>
  </si>
  <si>
    <t xml:space="preserve">T06126</t>
  </si>
  <si>
    <t xml:space="preserve">T06127</t>
  </si>
  <si>
    <t xml:space="preserve">T06128</t>
  </si>
  <si>
    <t xml:space="preserve">T06129</t>
  </si>
  <si>
    <t xml:space="preserve">T06130</t>
  </si>
  <si>
    <t xml:space="preserve">T06131</t>
  </si>
  <si>
    <t xml:space="preserve">T06132</t>
  </si>
  <si>
    <t xml:space="preserve">T06133</t>
  </si>
  <si>
    <t xml:space="preserve">T06134</t>
  </si>
  <si>
    <t xml:space="preserve">T06135</t>
  </si>
  <si>
    <t xml:space="preserve">T06136</t>
  </si>
  <si>
    <t xml:space="preserve">T06137</t>
  </si>
  <si>
    <t xml:space="preserve">T06138</t>
  </si>
  <si>
    <t xml:space="preserve">T06139</t>
  </si>
  <si>
    <t xml:space="preserve">T06140</t>
  </si>
  <si>
    <t xml:space="preserve">T06141</t>
  </si>
  <si>
    <t xml:space="preserve">T06142</t>
  </si>
  <si>
    <t xml:space="preserve">T06143</t>
  </si>
  <si>
    <t xml:space="preserve">T06144</t>
  </si>
  <si>
    <t xml:space="preserve">T06145</t>
  </si>
  <si>
    <t xml:space="preserve">T06146</t>
  </si>
  <si>
    <t xml:space="preserve">T06147</t>
  </si>
  <si>
    <t xml:space="preserve">T06148</t>
  </si>
  <si>
    <t xml:space="preserve">T06149</t>
  </si>
  <si>
    <t xml:space="preserve">T06150</t>
  </si>
  <si>
    <t xml:space="preserve">T06151</t>
  </si>
  <si>
    <t xml:space="preserve">T06152</t>
  </si>
  <si>
    <t xml:space="preserve">T06153</t>
  </si>
  <si>
    <t xml:space="preserve">T06154</t>
  </si>
  <si>
    <t xml:space="preserve">T06155</t>
  </si>
  <si>
    <t xml:space="preserve">T06156</t>
  </si>
  <si>
    <t xml:space="preserve">T06157</t>
  </si>
  <si>
    <t xml:space="preserve">T06158</t>
  </si>
  <si>
    <t xml:space="preserve">T06159</t>
  </si>
  <si>
    <t xml:space="preserve">T06160</t>
  </si>
  <si>
    <t xml:space="preserve">T06161</t>
  </si>
  <si>
    <t xml:space="preserve">T06162</t>
  </si>
  <si>
    <t xml:space="preserve">T06163</t>
  </si>
  <si>
    <t xml:space="preserve">T06164</t>
  </si>
  <si>
    <t xml:space="preserve">T06165</t>
  </si>
  <si>
    <t xml:space="preserve">T06166</t>
  </si>
  <si>
    <t xml:space="preserve">T06167</t>
  </si>
  <si>
    <t xml:space="preserve">T06168</t>
  </si>
  <si>
    <t xml:space="preserve">T06169</t>
  </si>
  <si>
    <t xml:space="preserve">T06170</t>
  </si>
  <si>
    <t xml:space="preserve">T06171</t>
  </si>
  <si>
    <t xml:space="preserve">T06172</t>
  </si>
  <si>
    <t xml:space="preserve">T06173</t>
  </si>
  <si>
    <t xml:space="preserve">T06174</t>
  </si>
  <si>
    <t xml:space="preserve">T06175</t>
  </si>
  <si>
    <t xml:space="preserve">T06176</t>
  </si>
  <si>
    <t xml:space="preserve">T06177</t>
  </si>
  <si>
    <t xml:space="preserve">T06178</t>
  </si>
  <si>
    <t xml:space="preserve">T06179</t>
  </si>
  <si>
    <t xml:space="preserve">T06180</t>
  </si>
  <si>
    <t xml:space="preserve">T06181</t>
  </si>
  <si>
    <t xml:space="preserve">T06182</t>
  </si>
  <si>
    <t xml:space="preserve">T06183</t>
  </si>
  <si>
    <t xml:space="preserve">T06184</t>
  </si>
  <si>
    <t xml:space="preserve">T06185</t>
  </si>
  <si>
    <t xml:space="preserve">T06186</t>
  </si>
  <si>
    <t xml:space="preserve">T06187</t>
  </si>
  <si>
    <t xml:space="preserve">T06188</t>
  </si>
  <si>
    <t xml:space="preserve">T06189</t>
  </si>
  <si>
    <t xml:space="preserve">T06190</t>
  </si>
  <si>
    <t xml:space="preserve">T06191</t>
  </si>
  <si>
    <t xml:space="preserve">T06192</t>
  </si>
  <si>
    <t xml:space="preserve">T06193</t>
  </si>
  <si>
    <t xml:space="preserve">T06194</t>
  </si>
  <si>
    <t xml:space="preserve">T06195</t>
  </si>
  <si>
    <t xml:space="preserve">T06196</t>
  </si>
  <si>
    <t xml:space="preserve">T06197</t>
  </si>
  <si>
    <t xml:space="preserve">T06198</t>
  </si>
  <si>
    <t xml:space="preserve">T06199</t>
  </si>
  <si>
    <t xml:space="preserve">T06200</t>
  </si>
  <si>
    <t xml:space="preserve">T06201</t>
  </si>
  <si>
    <t xml:space="preserve">T06202</t>
  </si>
  <si>
    <t xml:space="preserve">T06203</t>
  </si>
  <si>
    <t xml:space="preserve">T06204</t>
  </si>
  <si>
    <t xml:space="preserve">T06205</t>
  </si>
  <si>
    <t xml:space="preserve">T06206</t>
  </si>
  <si>
    <t xml:space="preserve">T06207</t>
  </si>
  <si>
    <t xml:space="preserve">T06208</t>
  </si>
  <si>
    <t xml:space="preserve">T06209</t>
  </si>
  <si>
    <t xml:space="preserve">T06210</t>
  </si>
  <si>
    <t xml:space="preserve">T06211</t>
  </si>
  <si>
    <t xml:space="preserve">T06212</t>
  </si>
  <si>
    <t xml:space="preserve">T06213</t>
  </si>
  <si>
    <t xml:space="preserve">T06214</t>
  </si>
  <si>
    <t xml:space="preserve">T06215</t>
  </si>
  <si>
    <t xml:space="preserve">T06216</t>
  </si>
  <si>
    <t xml:space="preserve">T06217</t>
  </si>
  <si>
    <t xml:space="preserve">T06218</t>
  </si>
  <si>
    <t xml:space="preserve">T06219</t>
  </si>
  <si>
    <t xml:space="preserve">T06220</t>
  </si>
  <si>
    <t xml:space="preserve">T06221</t>
  </si>
  <si>
    <t xml:space="preserve">T06222</t>
  </si>
  <si>
    <t xml:space="preserve">T06223</t>
  </si>
  <si>
    <t xml:space="preserve">T06224</t>
  </si>
  <si>
    <t xml:space="preserve">T06225</t>
  </si>
  <si>
    <t xml:space="preserve">T06226</t>
  </si>
  <si>
    <t xml:space="preserve">T06227</t>
  </si>
  <si>
    <t xml:space="preserve">T06228</t>
  </si>
  <si>
    <t xml:space="preserve">T06229</t>
  </si>
  <si>
    <t xml:space="preserve">T06230</t>
  </si>
  <si>
    <t xml:space="preserve">T06231</t>
  </si>
  <si>
    <t xml:space="preserve">T06232</t>
  </si>
  <si>
    <t xml:space="preserve">T06233</t>
  </si>
  <si>
    <t xml:space="preserve">T06234</t>
  </si>
  <si>
    <t xml:space="preserve">T06235</t>
  </si>
  <si>
    <t xml:space="preserve">T06236</t>
  </si>
  <si>
    <t xml:space="preserve">T06237</t>
  </si>
  <si>
    <t xml:space="preserve">T06238</t>
  </si>
  <si>
    <t xml:space="preserve">T06239</t>
  </si>
  <si>
    <t xml:space="preserve">T06240</t>
  </si>
  <si>
    <t xml:space="preserve">T06241</t>
  </si>
  <si>
    <t xml:space="preserve">T06242</t>
  </si>
  <si>
    <t xml:space="preserve">T06243</t>
  </si>
  <si>
    <t xml:space="preserve">T06244</t>
  </si>
  <si>
    <t xml:space="preserve">T06245</t>
  </si>
  <si>
    <t xml:space="preserve">T06246</t>
  </si>
  <si>
    <t xml:space="preserve">T06247</t>
  </si>
  <si>
    <t xml:space="preserve">T06248</t>
  </si>
  <si>
    <t xml:space="preserve">T06249</t>
  </si>
  <si>
    <t xml:space="preserve">T06250</t>
  </si>
  <si>
    <t xml:space="preserve">T06251</t>
  </si>
  <si>
    <t xml:space="preserve">T06252</t>
  </si>
  <si>
    <t xml:space="preserve">T06253</t>
  </si>
  <si>
    <t xml:space="preserve">T06254</t>
  </si>
  <si>
    <t xml:space="preserve">T06255</t>
  </si>
  <si>
    <t xml:space="preserve">T06256</t>
  </si>
  <si>
    <t xml:space="preserve">T06257</t>
  </si>
  <si>
    <t xml:space="preserve">T06258</t>
  </si>
  <si>
    <t xml:space="preserve">T06259</t>
  </si>
  <si>
    <t xml:space="preserve">T06260</t>
  </si>
  <si>
    <t xml:space="preserve">T06261</t>
  </si>
  <si>
    <t xml:space="preserve">T06262</t>
  </si>
  <si>
    <t xml:space="preserve">T06263</t>
  </si>
  <si>
    <t xml:space="preserve">T06264</t>
  </si>
  <si>
    <t xml:space="preserve">T06265</t>
  </si>
  <si>
    <t xml:space="preserve">T06266</t>
  </si>
  <si>
    <t xml:space="preserve">T06267</t>
  </si>
  <si>
    <t xml:space="preserve">T06268</t>
  </si>
  <si>
    <t xml:space="preserve">T06269</t>
  </si>
  <si>
    <t xml:space="preserve">T06270</t>
  </si>
  <si>
    <t xml:space="preserve">T06271</t>
  </si>
  <si>
    <t xml:space="preserve">T06272</t>
  </si>
  <si>
    <t xml:space="preserve">T06273</t>
  </si>
  <si>
    <t xml:space="preserve">T06274</t>
  </si>
  <si>
    <t xml:space="preserve">T06275</t>
  </si>
  <si>
    <t xml:space="preserve">T06276</t>
  </si>
  <si>
    <t xml:space="preserve">T06277</t>
  </si>
  <si>
    <t xml:space="preserve">T06278</t>
  </si>
  <si>
    <t xml:space="preserve">T06279</t>
  </si>
  <si>
    <t xml:space="preserve">T06280</t>
  </si>
  <si>
    <t xml:space="preserve">T06281</t>
  </si>
  <si>
    <t xml:space="preserve">T06282</t>
  </si>
  <si>
    <t xml:space="preserve">T06283</t>
  </si>
  <si>
    <t xml:space="preserve">T06284</t>
  </si>
  <si>
    <t xml:space="preserve">T06285</t>
  </si>
  <si>
    <t xml:space="preserve">T06286</t>
  </si>
  <si>
    <t xml:space="preserve">T06287</t>
  </si>
  <si>
    <t xml:space="preserve">T06288</t>
  </si>
  <si>
    <t xml:space="preserve">T06289</t>
  </si>
  <si>
    <t xml:space="preserve">T06290</t>
  </si>
  <si>
    <t xml:space="preserve">T06291</t>
  </si>
  <si>
    <t xml:space="preserve">T06292</t>
  </si>
  <si>
    <t xml:space="preserve">T06293</t>
  </si>
  <si>
    <t xml:space="preserve">T06294</t>
  </si>
  <si>
    <t xml:space="preserve">T06295</t>
  </si>
  <si>
    <t xml:space="preserve">T06296</t>
  </si>
  <si>
    <t xml:space="preserve">T06297</t>
  </si>
  <si>
    <t xml:space="preserve">T06298</t>
  </si>
  <si>
    <t xml:space="preserve">T06299</t>
  </si>
  <si>
    <t xml:space="preserve">T06300</t>
  </si>
  <si>
    <t xml:space="preserve">T06301</t>
  </si>
  <si>
    <t xml:space="preserve">T06302</t>
  </si>
  <si>
    <t xml:space="preserve">T06303</t>
  </si>
  <si>
    <t xml:space="preserve">T06304</t>
  </si>
  <si>
    <t xml:space="preserve">T06305</t>
  </si>
  <si>
    <t xml:space="preserve">T06306</t>
  </si>
  <si>
    <t xml:space="preserve">T06307</t>
  </si>
  <si>
    <t xml:space="preserve">T06308</t>
  </si>
  <si>
    <t xml:space="preserve">T06309</t>
  </si>
  <si>
    <t xml:space="preserve">T06310</t>
  </si>
  <si>
    <t xml:space="preserve">T06311</t>
  </si>
  <si>
    <t xml:space="preserve">T06312</t>
  </si>
  <si>
    <t xml:space="preserve">T06313</t>
  </si>
  <si>
    <t xml:space="preserve">T06314</t>
  </si>
  <si>
    <t xml:space="preserve">T06315</t>
  </si>
  <si>
    <t xml:space="preserve">T06316</t>
  </si>
  <si>
    <t xml:space="preserve">T06317</t>
  </si>
  <si>
    <t xml:space="preserve">T06318</t>
  </si>
  <si>
    <t xml:space="preserve">T06319</t>
  </si>
  <si>
    <t xml:space="preserve">T06320</t>
  </si>
  <si>
    <t xml:space="preserve">T06321</t>
  </si>
  <si>
    <t xml:space="preserve">T06322</t>
  </si>
  <si>
    <t xml:space="preserve">T06323</t>
  </si>
  <si>
    <t xml:space="preserve">T06324</t>
  </si>
  <si>
    <t xml:space="preserve">T06325</t>
  </si>
  <si>
    <t xml:space="preserve">T06326</t>
  </si>
  <si>
    <t xml:space="preserve">T06327</t>
  </si>
  <si>
    <t xml:space="preserve">T06328</t>
  </si>
  <si>
    <t xml:space="preserve">T06329</t>
  </si>
  <si>
    <t xml:space="preserve">T06330</t>
  </si>
  <si>
    <t xml:space="preserve">T06331</t>
  </si>
  <si>
    <t xml:space="preserve">T06332</t>
  </si>
  <si>
    <t xml:space="preserve">T06333</t>
  </si>
  <si>
    <t xml:space="preserve">T06334</t>
  </si>
  <si>
    <t xml:space="preserve">T06335</t>
  </si>
  <si>
    <t xml:space="preserve">T06336</t>
  </si>
  <si>
    <t xml:space="preserve">T06337</t>
  </si>
  <si>
    <t xml:space="preserve">T06338</t>
  </si>
  <si>
    <t xml:space="preserve">T06339</t>
  </si>
  <si>
    <t xml:space="preserve">T06340</t>
  </si>
  <si>
    <t xml:space="preserve">T06341</t>
  </si>
  <si>
    <t xml:space="preserve">T06342</t>
  </si>
  <si>
    <t xml:space="preserve">T06343</t>
  </si>
  <si>
    <t xml:space="preserve">T06344</t>
  </si>
  <si>
    <t xml:space="preserve">T06345</t>
  </si>
  <si>
    <t xml:space="preserve">T06346</t>
  </si>
  <si>
    <t xml:space="preserve">T06347</t>
  </si>
  <si>
    <t xml:space="preserve">T06348</t>
  </si>
  <si>
    <t xml:space="preserve">T06349</t>
  </si>
  <si>
    <t xml:space="preserve">T06350</t>
  </si>
  <si>
    <t xml:space="preserve">T06351</t>
  </si>
  <si>
    <t xml:space="preserve">T06352</t>
  </si>
  <si>
    <t xml:space="preserve">T06353</t>
  </si>
  <si>
    <t xml:space="preserve">T06354</t>
  </si>
  <si>
    <t xml:space="preserve">T06355</t>
  </si>
  <si>
    <t xml:space="preserve">T06356</t>
  </si>
  <si>
    <t xml:space="preserve">T06357</t>
  </si>
  <si>
    <t xml:space="preserve">T06358</t>
  </si>
  <si>
    <t xml:space="preserve">T06359</t>
  </si>
  <si>
    <t xml:space="preserve">T06360</t>
  </si>
  <si>
    <t xml:space="preserve">T06361</t>
  </si>
  <si>
    <t xml:space="preserve">T06362</t>
  </si>
  <si>
    <t xml:space="preserve">T06363</t>
  </si>
  <si>
    <t xml:space="preserve">T06364</t>
  </si>
  <si>
    <t xml:space="preserve">T06365</t>
  </si>
  <si>
    <t xml:space="preserve">T06366</t>
  </si>
  <si>
    <t xml:space="preserve">T06367</t>
  </si>
  <si>
    <t xml:space="preserve">T06368</t>
  </si>
  <si>
    <t xml:space="preserve">T06369</t>
  </si>
  <si>
    <t xml:space="preserve">T06370</t>
  </si>
  <si>
    <t xml:space="preserve">T06371</t>
  </si>
  <si>
    <t xml:space="preserve">T06372</t>
  </si>
  <si>
    <t xml:space="preserve">T06373</t>
  </si>
  <si>
    <t xml:space="preserve">T06374</t>
  </si>
  <si>
    <t xml:space="preserve">T06375</t>
  </si>
  <si>
    <t xml:space="preserve">T06376</t>
  </si>
  <si>
    <t xml:space="preserve">T06377</t>
  </si>
  <si>
    <t xml:space="preserve">T06378</t>
  </si>
  <si>
    <t xml:space="preserve">T06379</t>
  </si>
  <si>
    <t xml:space="preserve">T06380</t>
  </si>
  <si>
    <t xml:space="preserve">T06381</t>
  </si>
  <si>
    <t xml:space="preserve">T06382</t>
  </si>
  <si>
    <t xml:space="preserve">T06383</t>
  </si>
  <si>
    <t xml:space="preserve">T06384</t>
  </si>
  <si>
    <t xml:space="preserve">T06385</t>
  </si>
  <si>
    <t xml:space="preserve">T06386</t>
  </si>
  <si>
    <t xml:space="preserve">T06387</t>
  </si>
  <si>
    <t xml:space="preserve">T06388</t>
  </si>
  <si>
    <t xml:space="preserve">T06389</t>
  </si>
  <si>
    <t xml:space="preserve">T06390</t>
  </si>
  <si>
    <t xml:space="preserve">T06391</t>
  </si>
  <si>
    <t xml:space="preserve">T06392</t>
  </si>
  <si>
    <t xml:space="preserve">T06393</t>
  </si>
  <si>
    <t xml:space="preserve">T06394</t>
  </si>
  <si>
    <t xml:space="preserve">T06395</t>
  </si>
  <si>
    <t xml:space="preserve">T06396</t>
  </si>
  <si>
    <t xml:space="preserve">T06397</t>
  </si>
  <si>
    <t xml:space="preserve">T06398</t>
  </si>
  <si>
    <t xml:space="preserve">T06399</t>
  </si>
  <si>
    <t xml:space="preserve">T06400</t>
  </si>
  <si>
    <t xml:space="preserve">T06401</t>
  </si>
  <si>
    <t xml:space="preserve">T06402</t>
  </si>
  <si>
    <t xml:space="preserve">T06403</t>
  </si>
  <si>
    <t xml:space="preserve">T06404</t>
  </si>
  <si>
    <t xml:space="preserve">T06405</t>
  </si>
  <si>
    <t xml:space="preserve">T06406</t>
  </si>
  <si>
    <t xml:space="preserve">T06407</t>
  </si>
  <si>
    <t xml:space="preserve">T06408</t>
  </si>
  <si>
    <t xml:space="preserve">T06409</t>
  </si>
  <si>
    <t xml:space="preserve">T06410</t>
  </si>
  <si>
    <t xml:space="preserve">T06411</t>
  </si>
  <si>
    <t xml:space="preserve">T06412</t>
  </si>
  <si>
    <t xml:space="preserve">T06413</t>
  </si>
  <si>
    <t xml:space="preserve">T06414</t>
  </si>
  <si>
    <t xml:space="preserve">T06415</t>
  </si>
  <si>
    <t xml:space="preserve">T06416</t>
  </si>
  <si>
    <t xml:space="preserve">T06417</t>
  </si>
  <si>
    <t xml:space="preserve">T06418</t>
  </si>
  <si>
    <t xml:space="preserve">T06419</t>
  </si>
  <si>
    <t xml:space="preserve">T06420</t>
  </si>
  <si>
    <t xml:space="preserve">T06421</t>
  </si>
  <si>
    <t xml:space="preserve">T06422</t>
  </si>
  <si>
    <t xml:space="preserve">T06423</t>
  </si>
  <si>
    <t xml:space="preserve">T06424</t>
  </si>
  <si>
    <t xml:space="preserve">T06425</t>
  </si>
  <si>
    <t xml:space="preserve">T06426</t>
  </si>
  <si>
    <t xml:space="preserve">T06427</t>
  </si>
  <si>
    <t xml:space="preserve">T06428</t>
  </si>
  <si>
    <t xml:space="preserve">T06429</t>
  </si>
  <si>
    <t xml:space="preserve">T06430</t>
  </si>
  <si>
    <t xml:space="preserve">T06431</t>
  </si>
  <si>
    <t xml:space="preserve">T06432</t>
  </si>
  <si>
    <t xml:space="preserve">T06433</t>
  </si>
  <si>
    <t xml:space="preserve">T06434</t>
  </si>
  <si>
    <t xml:space="preserve">T06435</t>
  </si>
  <si>
    <t xml:space="preserve">T06436</t>
  </si>
  <si>
    <t xml:space="preserve">T06437</t>
  </si>
  <si>
    <t xml:space="preserve">T06438</t>
  </si>
  <si>
    <t xml:space="preserve">T06439</t>
  </si>
  <si>
    <t xml:space="preserve">T06440</t>
  </si>
  <si>
    <t xml:space="preserve">T06441</t>
  </si>
  <si>
    <t xml:space="preserve">T06442</t>
  </si>
  <si>
    <t xml:space="preserve">T06443</t>
  </si>
  <si>
    <t xml:space="preserve">T06444</t>
  </si>
  <si>
    <t xml:space="preserve">T06445</t>
  </si>
  <si>
    <t xml:space="preserve">T06446</t>
  </si>
  <si>
    <t xml:space="preserve">T06447</t>
  </si>
  <si>
    <t xml:space="preserve">T06448</t>
  </si>
  <si>
    <t xml:space="preserve">T06449</t>
  </si>
  <si>
    <t xml:space="preserve">T06450</t>
  </si>
  <si>
    <t xml:space="preserve">T06451</t>
  </si>
  <si>
    <t xml:space="preserve">T06452</t>
  </si>
  <si>
    <t xml:space="preserve">T06453</t>
  </si>
  <si>
    <t xml:space="preserve">T06454</t>
  </si>
  <si>
    <t xml:space="preserve">T06455</t>
  </si>
  <si>
    <t xml:space="preserve">T06456</t>
  </si>
  <si>
    <t xml:space="preserve">T06457</t>
  </si>
  <si>
    <t xml:space="preserve">T06458</t>
  </si>
  <si>
    <t xml:space="preserve">T06459</t>
  </si>
  <si>
    <t xml:space="preserve">T06460</t>
  </si>
  <si>
    <t xml:space="preserve">T06461</t>
  </si>
  <si>
    <t xml:space="preserve">T06462</t>
  </si>
  <si>
    <t xml:space="preserve">T06463</t>
  </si>
  <si>
    <t xml:space="preserve">T06464</t>
  </si>
  <si>
    <t xml:space="preserve">T06465</t>
  </si>
  <si>
    <t xml:space="preserve">T06466</t>
  </si>
  <si>
    <t xml:space="preserve">T06467</t>
  </si>
  <si>
    <t xml:space="preserve">T06468</t>
  </si>
  <si>
    <t xml:space="preserve">T06469</t>
  </si>
  <si>
    <t xml:space="preserve">T06470</t>
  </si>
  <si>
    <t xml:space="preserve">T06471</t>
  </si>
  <si>
    <t xml:space="preserve">T06472</t>
  </si>
  <si>
    <t xml:space="preserve">T06473</t>
  </si>
  <si>
    <t xml:space="preserve">T06474</t>
  </si>
  <si>
    <t xml:space="preserve">T06475</t>
  </si>
  <si>
    <t xml:space="preserve">T06476</t>
  </si>
  <si>
    <t xml:space="preserve">T06477</t>
  </si>
  <si>
    <t xml:space="preserve">T06478</t>
  </si>
  <si>
    <t xml:space="preserve">T06479</t>
  </si>
  <si>
    <t xml:space="preserve">T06480</t>
  </si>
  <si>
    <t xml:space="preserve">T06481</t>
  </si>
  <si>
    <t xml:space="preserve">T06482</t>
  </si>
  <si>
    <t xml:space="preserve">T06483</t>
  </si>
  <si>
    <t xml:space="preserve">T06484</t>
  </si>
  <si>
    <t xml:space="preserve">T06485</t>
  </si>
  <si>
    <t xml:space="preserve">T06486</t>
  </si>
  <si>
    <t xml:space="preserve">T06487</t>
  </si>
  <si>
    <t xml:space="preserve">T06488</t>
  </si>
  <si>
    <t xml:space="preserve">T06489</t>
  </si>
  <si>
    <t xml:space="preserve">T06490</t>
  </si>
  <si>
    <t xml:space="preserve">T06491</t>
  </si>
  <si>
    <t xml:space="preserve">T06492</t>
  </si>
  <si>
    <t xml:space="preserve">T06493</t>
  </si>
  <si>
    <t xml:space="preserve">T06494</t>
  </si>
  <si>
    <t xml:space="preserve">T06495</t>
  </si>
  <si>
    <t xml:space="preserve">T06496</t>
  </si>
  <si>
    <t xml:space="preserve">T06497</t>
  </si>
  <si>
    <t xml:space="preserve">T06498</t>
  </si>
  <si>
    <t xml:space="preserve">T06499</t>
  </si>
  <si>
    <t xml:space="preserve">T06500</t>
  </si>
  <si>
    <t xml:space="preserve">T06501</t>
  </si>
  <si>
    <t xml:space="preserve">T06502</t>
  </si>
  <si>
    <t xml:space="preserve">T06503</t>
  </si>
  <si>
    <t xml:space="preserve">T06504</t>
  </si>
  <si>
    <t xml:space="preserve">T06505</t>
  </si>
  <si>
    <t xml:space="preserve">T06506</t>
  </si>
  <si>
    <t xml:space="preserve">T06507</t>
  </si>
  <si>
    <t xml:space="preserve">T06508</t>
  </si>
  <si>
    <t xml:space="preserve">T06509</t>
  </si>
  <si>
    <t xml:space="preserve">T06510</t>
  </si>
  <si>
    <t xml:space="preserve">T06511</t>
  </si>
  <si>
    <t xml:space="preserve">T06512</t>
  </si>
  <si>
    <t xml:space="preserve">T06513</t>
  </si>
  <si>
    <t xml:space="preserve">T06514</t>
  </si>
  <si>
    <t xml:space="preserve">T06515</t>
  </si>
  <si>
    <t xml:space="preserve">T06516</t>
  </si>
  <si>
    <t xml:space="preserve">T06517</t>
  </si>
  <si>
    <t xml:space="preserve">T06518</t>
  </si>
  <si>
    <t xml:space="preserve">T06519</t>
  </si>
  <si>
    <t xml:space="preserve">T06520</t>
  </si>
  <si>
    <t xml:space="preserve">T06521</t>
  </si>
  <si>
    <t xml:space="preserve">T06522</t>
  </si>
  <si>
    <t xml:space="preserve">T06523</t>
  </si>
  <si>
    <t xml:space="preserve">T06524</t>
  </si>
  <si>
    <t xml:space="preserve">T06525</t>
  </si>
  <si>
    <t xml:space="preserve">T06526</t>
  </si>
  <si>
    <t xml:space="preserve">T06527</t>
  </si>
  <si>
    <t xml:space="preserve">T06528</t>
  </si>
  <si>
    <t xml:space="preserve">T06529</t>
  </si>
  <si>
    <t xml:space="preserve">T06530</t>
  </si>
  <si>
    <t xml:space="preserve">T06531</t>
  </si>
  <si>
    <t xml:space="preserve">T06532</t>
  </si>
  <si>
    <t xml:space="preserve">T06533</t>
  </si>
  <si>
    <t xml:space="preserve">T06534</t>
  </si>
  <si>
    <t xml:space="preserve">T06535</t>
  </si>
  <si>
    <t xml:space="preserve">T06536</t>
  </si>
  <si>
    <t xml:space="preserve">T06537</t>
  </si>
  <si>
    <t xml:space="preserve">T06538</t>
  </si>
  <si>
    <t xml:space="preserve">T06539</t>
  </si>
  <si>
    <t xml:space="preserve">T06540</t>
  </si>
  <si>
    <t xml:space="preserve">T06541</t>
  </si>
  <si>
    <t xml:space="preserve">T06542</t>
  </si>
  <si>
    <t xml:space="preserve">T06543</t>
  </si>
  <si>
    <t xml:space="preserve">T06544</t>
  </si>
  <si>
    <t xml:space="preserve">T06545</t>
  </si>
  <si>
    <t xml:space="preserve">T06546</t>
  </si>
  <si>
    <t xml:space="preserve">T06547</t>
  </si>
  <si>
    <t xml:space="preserve">T06548</t>
  </si>
  <si>
    <t xml:space="preserve">T06549</t>
  </si>
  <si>
    <t xml:space="preserve">T06550</t>
  </si>
  <si>
    <t xml:space="preserve">T06551</t>
  </si>
  <si>
    <t xml:space="preserve">T06552</t>
  </si>
  <si>
    <t xml:space="preserve">T06553</t>
  </si>
  <si>
    <t xml:space="preserve">T06554</t>
  </si>
  <si>
    <t xml:space="preserve">T06555</t>
  </si>
  <si>
    <t xml:space="preserve">T06556</t>
  </si>
  <si>
    <t xml:space="preserve">T06557</t>
  </si>
  <si>
    <t xml:space="preserve">T06558</t>
  </si>
  <si>
    <t xml:space="preserve">T06559</t>
  </si>
  <si>
    <t xml:space="preserve">T06560</t>
  </si>
  <si>
    <t xml:space="preserve">T06561</t>
  </si>
  <si>
    <t xml:space="preserve">T06562</t>
  </si>
  <si>
    <t xml:space="preserve">T06563</t>
  </si>
  <si>
    <t xml:space="preserve">T06564</t>
  </si>
  <si>
    <t xml:space="preserve">T06565</t>
  </si>
  <si>
    <t xml:space="preserve">T06566</t>
  </si>
  <si>
    <t xml:space="preserve">T06567</t>
  </si>
  <si>
    <t xml:space="preserve">T06568</t>
  </si>
  <si>
    <t xml:space="preserve">T06569</t>
  </si>
  <si>
    <t xml:space="preserve">T06570</t>
  </si>
  <si>
    <t xml:space="preserve">T06571</t>
  </si>
  <si>
    <t xml:space="preserve">T06572</t>
  </si>
  <si>
    <t xml:space="preserve">T06573</t>
  </si>
  <si>
    <t xml:space="preserve">T06574</t>
  </si>
  <si>
    <t xml:space="preserve">T06575</t>
  </si>
  <si>
    <t xml:space="preserve">T06576</t>
  </si>
  <si>
    <t xml:space="preserve">T06577</t>
  </si>
  <si>
    <t xml:space="preserve">T06578</t>
  </si>
  <si>
    <t xml:space="preserve">T06579</t>
  </si>
  <si>
    <t xml:space="preserve">T06580</t>
  </si>
  <si>
    <t xml:space="preserve">T06581</t>
  </si>
  <si>
    <t xml:space="preserve">T06582</t>
  </si>
  <si>
    <t xml:space="preserve">T06583</t>
  </si>
  <si>
    <t xml:space="preserve">T06584</t>
  </si>
  <si>
    <t xml:space="preserve">T06585</t>
  </si>
  <si>
    <t xml:space="preserve">T06586</t>
  </si>
  <si>
    <t xml:space="preserve">T06587</t>
  </si>
  <si>
    <t xml:space="preserve">T06588</t>
  </si>
  <si>
    <t xml:space="preserve">T06589</t>
  </si>
  <si>
    <t xml:space="preserve">T06590</t>
  </si>
  <si>
    <t xml:space="preserve">T06591</t>
  </si>
  <si>
    <t xml:space="preserve">T06592</t>
  </si>
  <si>
    <t xml:space="preserve">T06593</t>
  </si>
  <si>
    <t xml:space="preserve">T06594</t>
  </si>
  <si>
    <t xml:space="preserve">T06595</t>
  </si>
  <si>
    <t xml:space="preserve">T06596</t>
  </si>
  <si>
    <t xml:space="preserve">T06597</t>
  </si>
  <si>
    <t xml:space="preserve">T06598</t>
  </si>
  <si>
    <t xml:space="preserve">T06599</t>
  </si>
  <si>
    <t xml:space="preserve">T06600</t>
  </si>
  <si>
    <t xml:space="preserve">T06601</t>
  </si>
  <si>
    <t xml:space="preserve">T06602</t>
  </si>
  <si>
    <t xml:space="preserve">T06603</t>
  </si>
  <si>
    <t xml:space="preserve">T06604</t>
  </si>
  <si>
    <t xml:space="preserve">T06605</t>
  </si>
  <si>
    <t xml:space="preserve">T06606</t>
  </si>
  <si>
    <t xml:space="preserve">T06607</t>
  </si>
  <si>
    <t xml:space="preserve">T06608</t>
  </si>
  <si>
    <t xml:space="preserve">T06609</t>
  </si>
  <si>
    <t xml:space="preserve">T06610</t>
  </si>
  <si>
    <t xml:space="preserve">T06611</t>
  </si>
  <si>
    <t xml:space="preserve">T06612</t>
  </si>
  <si>
    <t xml:space="preserve">T06613</t>
  </si>
  <si>
    <t xml:space="preserve">T06614</t>
  </si>
  <si>
    <t xml:space="preserve">T06615</t>
  </si>
  <si>
    <t xml:space="preserve">T06616</t>
  </si>
  <si>
    <t xml:space="preserve">T06617</t>
  </si>
  <si>
    <t xml:space="preserve">T06618</t>
  </si>
  <si>
    <t xml:space="preserve">T06619</t>
  </si>
  <si>
    <t xml:space="preserve">T06620</t>
  </si>
  <si>
    <t xml:space="preserve">T06621</t>
  </si>
  <si>
    <t xml:space="preserve">T06622</t>
  </si>
  <si>
    <t xml:space="preserve">T06623</t>
  </si>
  <si>
    <t xml:space="preserve">T06624</t>
  </si>
  <si>
    <t xml:space="preserve">T06625</t>
  </si>
  <si>
    <t xml:space="preserve">T06626</t>
  </si>
  <si>
    <t xml:space="preserve">T06627</t>
  </si>
  <si>
    <t xml:space="preserve">T06628</t>
  </si>
  <si>
    <t xml:space="preserve">T06629</t>
  </si>
  <si>
    <t xml:space="preserve">T06630</t>
  </si>
  <si>
    <t xml:space="preserve">T06631</t>
  </si>
  <si>
    <t xml:space="preserve">T06632</t>
  </si>
  <si>
    <t xml:space="preserve">T06633</t>
  </si>
  <si>
    <t xml:space="preserve">T06634</t>
  </si>
  <si>
    <t xml:space="preserve">T06635</t>
  </si>
  <si>
    <t xml:space="preserve">T06636</t>
  </si>
  <si>
    <t xml:space="preserve">T06637</t>
  </si>
  <si>
    <t xml:space="preserve">T06638</t>
  </si>
  <si>
    <t xml:space="preserve">T06639</t>
  </si>
  <si>
    <t xml:space="preserve">T06640</t>
  </si>
  <si>
    <t xml:space="preserve">T06641</t>
  </si>
  <si>
    <t xml:space="preserve">T06642</t>
  </si>
  <si>
    <t xml:space="preserve">T06643</t>
  </si>
  <si>
    <t xml:space="preserve">T06644</t>
  </si>
  <si>
    <t xml:space="preserve">T06645</t>
  </si>
  <si>
    <t xml:space="preserve">T06646</t>
  </si>
  <si>
    <t xml:space="preserve">T06647</t>
  </si>
  <si>
    <t xml:space="preserve">T06648</t>
  </si>
  <si>
    <t xml:space="preserve">T06649</t>
  </si>
  <si>
    <t xml:space="preserve">T06650</t>
  </si>
  <si>
    <t xml:space="preserve">T06651</t>
  </si>
  <si>
    <t xml:space="preserve">T06652</t>
  </si>
  <si>
    <t xml:space="preserve">T06653</t>
  </si>
  <si>
    <t xml:space="preserve">T06654</t>
  </si>
  <si>
    <t xml:space="preserve">T06655</t>
  </si>
  <si>
    <t xml:space="preserve">T06656</t>
  </si>
  <si>
    <t xml:space="preserve">T06657</t>
  </si>
  <si>
    <t xml:space="preserve">T06658</t>
  </si>
  <si>
    <t xml:space="preserve">T06659</t>
  </si>
  <si>
    <t xml:space="preserve">T06660</t>
  </si>
  <si>
    <t xml:space="preserve">T06661</t>
  </si>
  <si>
    <t xml:space="preserve">T06662</t>
  </si>
  <si>
    <t xml:space="preserve">T06663</t>
  </si>
  <si>
    <t xml:space="preserve">T06664</t>
  </si>
  <si>
    <t xml:space="preserve">T06665</t>
  </si>
  <si>
    <t xml:space="preserve">T06666</t>
  </si>
  <si>
    <t xml:space="preserve">T06667</t>
  </si>
  <si>
    <t xml:space="preserve">T06668</t>
  </si>
  <si>
    <t xml:space="preserve">T06669</t>
  </si>
  <si>
    <t xml:space="preserve">T06670</t>
  </si>
  <si>
    <t xml:space="preserve">T06671</t>
  </si>
  <si>
    <t xml:space="preserve">T06672</t>
  </si>
  <si>
    <t xml:space="preserve">T06673</t>
  </si>
  <si>
    <t xml:space="preserve">T06674</t>
  </si>
  <si>
    <t xml:space="preserve">T06675</t>
  </si>
  <si>
    <t xml:space="preserve">T06676</t>
  </si>
  <si>
    <t xml:space="preserve">T06677</t>
  </si>
  <si>
    <t xml:space="preserve">T06678</t>
  </si>
  <si>
    <t xml:space="preserve">T06679</t>
  </si>
  <si>
    <t xml:space="preserve">T06680</t>
  </si>
  <si>
    <t xml:space="preserve">T06681</t>
  </si>
  <si>
    <t xml:space="preserve">T06682</t>
  </si>
  <si>
    <t xml:space="preserve">T06683</t>
  </si>
  <si>
    <t xml:space="preserve">T06684</t>
  </si>
  <si>
    <t xml:space="preserve">T06685</t>
  </si>
  <si>
    <t xml:space="preserve">T06686</t>
  </si>
  <si>
    <t xml:space="preserve">T06687</t>
  </si>
  <si>
    <t xml:space="preserve">T06688</t>
  </si>
  <si>
    <t xml:space="preserve">T06689</t>
  </si>
  <si>
    <t xml:space="preserve">T06690</t>
  </si>
  <si>
    <t xml:space="preserve">T06691</t>
  </si>
  <si>
    <t xml:space="preserve">T06692</t>
  </si>
  <si>
    <t xml:space="preserve">T06693</t>
  </si>
  <si>
    <t xml:space="preserve">T06694</t>
  </si>
  <si>
    <t xml:space="preserve">T06695</t>
  </si>
  <si>
    <t xml:space="preserve">T06696</t>
  </si>
  <si>
    <t xml:space="preserve">T06697</t>
  </si>
  <si>
    <t xml:space="preserve">T06698</t>
  </si>
  <si>
    <t xml:space="preserve">T06699</t>
  </si>
  <si>
    <t xml:space="preserve">T06700</t>
  </si>
  <si>
    <t xml:space="preserve">T06701</t>
  </si>
  <si>
    <t xml:space="preserve">T06702</t>
  </si>
  <si>
    <t xml:space="preserve">T06703</t>
  </si>
  <si>
    <t xml:space="preserve">T06704</t>
  </si>
  <si>
    <t xml:space="preserve">T06705</t>
  </si>
  <si>
    <t xml:space="preserve">T06706</t>
  </si>
  <si>
    <t xml:space="preserve">T06707</t>
  </si>
  <si>
    <t xml:space="preserve">T06708</t>
  </si>
  <si>
    <t xml:space="preserve">T06709</t>
  </si>
  <si>
    <t xml:space="preserve">T06710</t>
  </si>
  <si>
    <t xml:space="preserve">T06711</t>
  </si>
  <si>
    <t xml:space="preserve">T06712</t>
  </si>
  <si>
    <t xml:space="preserve">T06713</t>
  </si>
  <si>
    <t xml:space="preserve">T06714</t>
  </si>
  <si>
    <t xml:space="preserve">T06715</t>
  </si>
  <si>
    <t xml:space="preserve">T06716</t>
  </si>
  <si>
    <t xml:space="preserve">T06717</t>
  </si>
  <si>
    <t xml:space="preserve">T06718</t>
  </si>
  <si>
    <t xml:space="preserve">T06719</t>
  </si>
  <si>
    <t xml:space="preserve">T06720</t>
  </si>
  <si>
    <t xml:space="preserve">T06721</t>
  </si>
  <si>
    <t xml:space="preserve">T06722</t>
  </si>
  <si>
    <t xml:space="preserve">T06723</t>
  </si>
  <si>
    <t xml:space="preserve">T06724</t>
  </si>
  <si>
    <t xml:space="preserve">T06725</t>
  </si>
  <si>
    <t xml:space="preserve">T06726</t>
  </si>
  <si>
    <t xml:space="preserve">T06727</t>
  </si>
  <si>
    <t xml:space="preserve">T06728</t>
  </si>
  <si>
    <t xml:space="preserve">T06729</t>
  </si>
  <si>
    <t xml:space="preserve">T06730</t>
  </si>
  <si>
    <t xml:space="preserve">T06731</t>
  </si>
  <si>
    <t xml:space="preserve">T06732</t>
  </si>
  <si>
    <t xml:space="preserve">T06733</t>
  </si>
  <si>
    <t xml:space="preserve">T06734</t>
  </si>
  <si>
    <t xml:space="preserve">T06735</t>
  </si>
  <si>
    <t xml:space="preserve">T06736</t>
  </si>
  <si>
    <t xml:space="preserve">T06737</t>
  </si>
  <si>
    <t xml:space="preserve">T06738</t>
  </si>
  <si>
    <t xml:space="preserve">T06739</t>
  </si>
  <si>
    <t xml:space="preserve">T06740</t>
  </si>
  <si>
    <t xml:space="preserve">T06741</t>
  </si>
  <si>
    <t xml:space="preserve">T06742</t>
  </si>
  <si>
    <t xml:space="preserve">T06743</t>
  </si>
  <si>
    <t xml:space="preserve">T06744</t>
  </si>
  <si>
    <t xml:space="preserve">T06745</t>
  </si>
  <si>
    <t xml:space="preserve">T06746</t>
  </si>
  <si>
    <t xml:space="preserve">T06747</t>
  </si>
  <si>
    <t xml:space="preserve">T06748</t>
  </si>
  <si>
    <t xml:space="preserve">T06749</t>
  </si>
  <si>
    <t xml:space="preserve">T06750</t>
  </si>
  <si>
    <t xml:space="preserve">T06751</t>
  </si>
  <si>
    <t xml:space="preserve">T06752</t>
  </si>
  <si>
    <t xml:space="preserve">T06753</t>
  </si>
  <si>
    <t xml:space="preserve">T06754</t>
  </si>
  <si>
    <t xml:space="preserve">T06755</t>
  </si>
  <si>
    <t xml:space="preserve">T06756</t>
  </si>
  <si>
    <t xml:space="preserve">T06757</t>
  </si>
  <si>
    <t xml:space="preserve">T06758</t>
  </si>
  <si>
    <t xml:space="preserve">T06759</t>
  </si>
  <si>
    <t xml:space="preserve">T06760</t>
  </si>
  <si>
    <t xml:space="preserve">T06761</t>
  </si>
  <si>
    <t xml:space="preserve">T06762</t>
  </si>
  <si>
    <t xml:space="preserve">T06763</t>
  </si>
  <si>
    <t xml:space="preserve">T06764</t>
  </si>
  <si>
    <t xml:space="preserve">T06765</t>
  </si>
  <si>
    <t xml:space="preserve">T06766</t>
  </si>
  <si>
    <t xml:space="preserve">T06767</t>
  </si>
  <si>
    <t xml:space="preserve">T06768</t>
  </si>
  <si>
    <t xml:space="preserve">T06769</t>
  </si>
  <si>
    <t xml:space="preserve">T06770</t>
  </si>
  <si>
    <t xml:space="preserve">T06771</t>
  </si>
  <si>
    <t xml:space="preserve">T06772</t>
  </si>
  <si>
    <t xml:space="preserve">T06773</t>
  </si>
  <si>
    <t xml:space="preserve">T06774</t>
  </si>
  <si>
    <t xml:space="preserve">T06775</t>
  </si>
  <si>
    <t xml:space="preserve">T06776</t>
  </si>
  <si>
    <t xml:space="preserve">T06777</t>
  </si>
  <si>
    <t xml:space="preserve">T06778</t>
  </si>
  <si>
    <t xml:space="preserve">T06779</t>
  </si>
  <si>
    <t xml:space="preserve">T06780</t>
  </si>
  <si>
    <t xml:space="preserve">T06781</t>
  </si>
  <si>
    <t xml:space="preserve">T06782</t>
  </si>
  <si>
    <t xml:space="preserve">T06783</t>
  </si>
  <si>
    <t xml:space="preserve">T06784</t>
  </si>
  <si>
    <t xml:space="preserve">T06785</t>
  </si>
  <si>
    <t xml:space="preserve">T06786</t>
  </si>
  <si>
    <t xml:space="preserve">T06787</t>
  </si>
  <si>
    <t xml:space="preserve">T06788</t>
  </si>
  <si>
    <t xml:space="preserve">T06789</t>
  </si>
  <si>
    <t xml:space="preserve">T06790</t>
  </si>
  <si>
    <t xml:space="preserve">T06791</t>
  </si>
  <si>
    <t xml:space="preserve">T06792</t>
  </si>
  <si>
    <t xml:space="preserve">T06793</t>
  </si>
  <si>
    <t xml:space="preserve">T06794</t>
  </si>
  <si>
    <t xml:space="preserve">T06795</t>
  </si>
  <si>
    <t xml:space="preserve">T06796</t>
  </si>
  <si>
    <t xml:space="preserve">T06797</t>
  </si>
  <si>
    <t xml:space="preserve">T06798</t>
  </si>
  <si>
    <t xml:space="preserve">T06799</t>
  </si>
  <si>
    <t xml:space="preserve">T06800</t>
  </si>
  <si>
    <t xml:space="preserve">T06801</t>
  </si>
  <si>
    <t xml:space="preserve">T06802</t>
  </si>
  <si>
    <t xml:space="preserve">T06803</t>
  </si>
  <si>
    <t xml:space="preserve">T06804</t>
  </si>
  <si>
    <t xml:space="preserve">T06805</t>
  </si>
  <si>
    <t xml:space="preserve">T06806</t>
  </si>
  <si>
    <t xml:space="preserve">T06807</t>
  </si>
  <si>
    <t xml:space="preserve">T06808</t>
  </si>
  <si>
    <t xml:space="preserve">T06809</t>
  </si>
  <si>
    <t xml:space="preserve">T06810</t>
  </si>
  <si>
    <t xml:space="preserve">T06811</t>
  </si>
  <si>
    <t xml:space="preserve">T06812</t>
  </si>
  <si>
    <t xml:space="preserve">T06813</t>
  </si>
  <si>
    <t xml:space="preserve">T06814</t>
  </si>
  <si>
    <t xml:space="preserve">T06815</t>
  </si>
  <si>
    <t xml:space="preserve">T06816</t>
  </si>
  <si>
    <t xml:space="preserve">T06817</t>
  </si>
  <si>
    <t xml:space="preserve">T06818</t>
  </si>
  <si>
    <t xml:space="preserve">T06819</t>
  </si>
  <si>
    <t xml:space="preserve">T06820</t>
  </si>
  <si>
    <t xml:space="preserve">T06821</t>
  </si>
  <si>
    <t xml:space="preserve">T06822</t>
  </si>
  <si>
    <t xml:space="preserve">T06823</t>
  </si>
  <si>
    <t xml:space="preserve">T06824</t>
  </si>
  <si>
    <t xml:space="preserve">T06825</t>
  </si>
  <si>
    <t xml:space="preserve">T06826</t>
  </si>
  <si>
    <t xml:space="preserve">T06827</t>
  </si>
  <si>
    <t xml:space="preserve">T06828</t>
  </si>
  <si>
    <t xml:space="preserve">T06829</t>
  </si>
  <si>
    <t xml:space="preserve">T06830</t>
  </si>
  <si>
    <t xml:space="preserve">T06831</t>
  </si>
  <si>
    <t xml:space="preserve">T06832</t>
  </si>
  <si>
    <t xml:space="preserve">T06833</t>
  </si>
  <si>
    <t xml:space="preserve">T06834</t>
  </si>
  <si>
    <t xml:space="preserve">T06835</t>
  </si>
  <si>
    <t xml:space="preserve">T06836</t>
  </si>
  <si>
    <t xml:space="preserve">T06837</t>
  </si>
  <si>
    <t xml:space="preserve">T06838</t>
  </si>
  <si>
    <t xml:space="preserve">T06839</t>
  </si>
  <si>
    <t xml:space="preserve">T06840</t>
  </si>
  <si>
    <t xml:space="preserve">T06841</t>
  </si>
  <si>
    <t xml:space="preserve">T06842</t>
  </si>
  <si>
    <t xml:space="preserve">T06843</t>
  </si>
  <si>
    <t xml:space="preserve">T06844</t>
  </si>
  <si>
    <t xml:space="preserve">T06845</t>
  </si>
  <si>
    <t xml:space="preserve">T06846</t>
  </si>
  <si>
    <t xml:space="preserve">T06847</t>
  </si>
  <si>
    <t xml:space="preserve">T06848</t>
  </si>
  <si>
    <t xml:space="preserve">T06849</t>
  </si>
  <si>
    <t xml:space="preserve">T06850</t>
  </si>
  <si>
    <t xml:space="preserve">T06851</t>
  </si>
  <si>
    <t xml:space="preserve">T06852</t>
  </si>
  <si>
    <t xml:space="preserve">T06853</t>
  </si>
  <si>
    <t xml:space="preserve">T06854</t>
  </si>
  <si>
    <t xml:space="preserve">T06855</t>
  </si>
  <si>
    <t xml:space="preserve">T06856</t>
  </si>
  <si>
    <t xml:space="preserve">T06857</t>
  </si>
  <si>
    <t xml:space="preserve">T06858</t>
  </si>
  <si>
    <t xml:space="preserve">T06859</t>
  </si>
  <si>
    <t xml:space="preserve">T06860</t>
  </si>
  <si>
    <t xml:space="preserve">T06861</t>
  </si>
  <si>
    <t xml:space="preserve">T06862</t>
  </si>
  <si>
    <t xml:space="preserve">T06863</t>
  </si>
  <si>
    <t xml:space="preserve">T06864</t>
  </si>
  <si>
    <t xml:space="preserve">T06865</t>
  </si>
  <si>
    <t xml:space="preserve">T06866</t>
  </si>
  <si>
    <t xml:space="preserve">T06867</t>
  </si>
  <si>
    <t xml:space="preserve">T06868</t>
  </si>
  <si>
    <t xml:space="preserve">T06869</t>
  </si>
  <si>
    <t xml:space="preserve">T06870</t>
  </si>
  <si>
    <t xml:space="preserve">T06871</t>
  </si>
  <si>
    <t xml:space="preserve">T06872</t>
  </si>
  <si>
    <t xml:space="preserve">T06873</t>
  </si>
  <si>
    <t xml:space="preserve">T06874</t>
  </si>
  <si>
    <t xml:space="preserve">T06875</t>
  </si>
  <si>
    <t xml:space="preserve">T06876</t>
  </si>
  <si>
    <t xml:space="preserve">T06877</t>
  </si>
  <si>
    <t xml:space="preserve">T06878</t>
  </si>
  <si>
    <t xml:space="preserve">T06879</t>
  </si>
  <si>
    <t xml:space="preserve">T06880</t>
  </si>
  <si>
    <t xml:space="preserve">T06881</t>
  </si>
  <si>
    <t xml:space="preserve">T06882</t>
  </si>
  <si>
    <t xml:space="preserve">T06883</t>
  </si>
  <si>
    <t xml:space="preserve">T06884</t>
  </si>
  <si>
    <t xml:space="preserve">T06885</t>
  </si>
  <si>
    <t xml:space="preserve">T06886</t>
  </si>
  <si>
    <t xml:space="preserve">T06887</t>
  </si>
  <si>
    <t xml:space="preserve">T06888</t>
  </si>
  <si>
    <t xml:space="preserve">T06889</t>
  </si>
  <si>
    <t xml:space="preserve">T06890</t>
  </si>
  <si>
    <t xml:space="preserve">T06891</t>
  </si>
  <si>
    <t xml:space="preserve">T06892</t>
  </si>
  <si>
    <t xml:space="preserve">T06893</t>
  </si>
  <si>
    <t xml:space="preserve">T06894</t>
  </si>
  <si>
    <t xml:space="preserve">T06895</t>
  </si>
  <si>
    <t xml:space="preserve">T06896</t>
  </si>
  <si>
    <t xml:space="preserve">T06897</t>
  </si>
  <si>
    <t xml:space="preserve">T06898</t>
  </si>
  <si>
    <t xml:space="preserve">T06899</t>
  </si>
  <si>
    <t xml:space="preserve">T06900</t>
  </si>
  <si>
    <t xml:space="preserve">T06901</t>
  </si>
  <si>
    <t xml:space="preserve">T06902</t>
  </si>
  <si>
    <t xml:space="preserve">T06903</t>
  </si>
  <si>
    <t xml:space="preserve">T06904</t>
  </si>
  <si>
    <t xml:space="preserve">T06905</t>
  </si>
  <si>
    <t xml:space="preserve">T06906</t>
  </si>
  <si>
    <t xml:space="preserve">T06907</t>
  </si>
  <si>
    <t xml:space="preserve">T06908</t>
  </si>
  <si>
    <t xml:space="preserve">T06909</t>
  </si>
  <si>
    <t xml:space="preserve">T06910</t>
  </si>
  <si>
    <t xml:space="preserve">T06911</t>
  </si>
  <si>
    <t xml:space="preserve">T06912</t>
  </si>
  <si>
    <t xml:space="preserve">T06913</t>
  </si>
  <si>
    <t xml:space="preserve">T06914</t>
  </si>
  <si>
    <t xml:space="preserve">T06915</t>
  </si>
  <si>
    <t xml:space="preserve">T06916</t>
  </si>
  <si>
    <t xml:space="preserve">T06917</t>
  </si>
  <si>
    <t xml:space="preserve">T06918</t>
  </si>
  <si>
    <t xml:space="preserve">T06919</t>
  </si>
  <si>
    <t xml:space="preserve">T06920</t>
  </si>
  <si>
    <t xml:space="preserve">T06921</t>
  </si>
  <si>
    <t xml:space="preserve">T06922</t>
  </si>
  <si>
    <t xml:space="preserve">T06923</t>
  </si>
  <si>
    <t xml:space="preserve">T06924</t>
  </si>
  <si>
    <t xml:space="preserve">T06925</t>
  </si>
  <si>
    <t xml:space="preserve">T06926</t>
  </si>
  <si>
    <t xml:space="preserve">T06927</t>
  </si>
  <si>
    <t xml:space="preserve">T06928</t>
  </si>
  <si>
    <t xml:space="preserve">T06929</t>
  </si>
  <si>
    <t xml:space="preserve">T06930</t>
  </si>
  <si>
    <t xml:space="preserve">T06931</t>
  </si>
  <si>
    <t xml:space="preserve">T06932</t>
  </si>
  <si>
    <t xml:space="preserve">T06933</t>
  </si>
  <si>
    <t xml:space="preserve">T06934</t>
  </si>
  <si>
    <t xml:space="preserve">T06935</t>
  </si>
  <si>
    <t xml:space="preserve">T06936</t>
  </si>
  <si>
    <t xml:space="preserve">T06937</t>
  </si>
  <si>
    <t xml:space="preserve">T06938</t>
  </si>
  <si>
    <t xml:space="preserve">T06939</t>
  </si>
  <si>
    <t xml:space="preserve">T06940</t>
  </si>
  <si>
    <t xml:space="preserve">T06941</t>
  </si>
  <si>
    <t xml:space="preserve">T06942</t>
  </si>
  <si>
    <t xml:space="preserve">T06943</t>
  </si>
  <si>
    <t xml:space="preserve">T06944</t>
  </si>
  <si>
    <t xml:space="preserve">T06945</t>
  </si>
  <si>
    <t xml:space="preserve">T06946</t>
  </si>
  <si>
    <t xml:space="preserve">T06947</t>
  </si>
  <si>
    <t xml:space="preserve">T06948</t>
  </si>
  <si>
    <t xml:space="preserve">T06949</t>
  </si>
  <si>
    <t xml:space="preserve">T06950</t>
  </si>
  <si>
    <t xml:space="preserve">T06951</t>
  </si>
  <si>
    <t xml:space="preserve">T06952</t>
  </si>
  <si>
    <t xml:space="preserve">T06953</t>
  </si>
  <si>
    <t xml:space="preserve">T06954</t>
  </si>
  <si>
    <t xml:space="preserve">T06955</t>
  </si>
  <si>
    <t xml:space="preserve">T06956</t>
  </si>
  <si>
    <t xml:space="preserve">T06957</t>
  </si>
  <si>
    <t xml:space="preserve">T06958</t>
  </si>
  <si>
    <t xml:space="preserve">T06959</t>
  </si>
  <si>
    <t xml:space="preserve">T06960</t>
  </si>
  <si>
    <t xml:space="preserve">T06961</t>
  </si>
  <si>
    <t xml:space="preserve">T06962</t>
  </si>
  <si>
    <t xml:space="preserve">T06963</t>
  </si>
  <si>
    <t xml:space="preserve">T06964</t>
  </si>
  <si>
    <t xml:space="preserve">T06965</t>
  </si>
  <si>
    <t xml:space="preserve">T06966</t>
  </si>
  <si>
    <t xml:space="preserve">T06967</t>
  </si>
  <si>
    <t xml:space="preserve">T06968</t>
  </si>
  <si>
    <t xml:space="preserve">T06969</t>
  </si>
  <si>
    <t xml:space="preserve">T06970</t>
  </si>
  <si>
    <t xml:space="preserve">T06971</t>
  </si>
  <si>
    <t xml:space="preserve">T06972</t>
  </si>
  <si>
    <t xml:space="preserve">T06973</t>
  </si>
  <si>
    <t xml:space="preserve">T06974</t>
  </si>
  <si>
    <t xml:space="preserve">T06975</t>
  </si>
  <si>
    <t xml:space="preserve">T06976</t>
  </si>
  <si>
    <t xml:space="preserve">T06977</t>
  </si>
  <si>
    <t xml:space="preserve">T06978</t>
  </si>
  <si>
    <t xml:space="preserve">T06979</t>
  </si>
  <si>
    <t xml:space="preserve">T06980</t>
  </si>
  <si>
    <t xml:space="preserve">T06981</t>
  </si>
  <si>
    <t xml:space="preserve">T06982</t>
  </si>
  <si>
    <t xml:space="preserve">T06983</t>
  </si>
  <si>
    <t xml:space="preserve">T06984</t>
  </si>
  <si>
    <t xml:space="preserve">T06985</t>
  </si>
  <si>
    <t xml:space="preserve">T06986</t>
  </si>
  <si>
    <t xml:space="preserve">T06987</t>
  </si>
  <si>
    <t xml:space="preserve">T06988</t>
  </si>
  <si>
    <t xml:space="preserve">T06989</t>
  </si>
  <si>
    <t xml:space="preserve">T06990</t>
  </si>
  <si>
    <t xml:space="preserve">T06991</t>
  </si>
  <si>
    <t xml:space="preserve">T06992</t>
  </si>
  <si>
    <t xml:space="preserve">T06993</t>
  </si>
  <si>
    <t xml:space="preserve">T06994</t>
  </si>
  <si>
    <t xml:space="preserve">T06995</t>
  </si>
  <si>
    <t xml:space="preserve">T06996</t>
  </si>
  <si>
    <t xml:space="preserve">T06997</t>
  </si>
  <si>
    <t xml:space="preserve">T06998</t>
  </si>
  <si>
    <t xml:space="preserve">T06999</t>
  </si>
  <si>
    <t xml:space="preserve">T07000</t>
  </si>
  <si>
    <t xml:space="preserve">T07001</t>
  </si>
  <si>
    <t xml:space="preserve">T07002</t>
  </si>
  <si>
    <t xml:space="preserve">T07003</t>
  </si>
  <si>
    <t xml:space="preserve">T07004</t>
  </si>
  <si>
    <t xml:space="preserve">T07005</t>
  </si>
  <si>
    <t xml:space="preserve">T07006</t>
  </si>
  <si>
    <t xml:space="preserve">T07007</t>
  </si>
  <si>
    <t xml:space="preserve">T07008</t>
  </si>
  <si>
    <t xml:space="preserve">T07009</t>
  </si>
  <si>
    <t xml:space="preserve">T07010</t>
  </si>
  <si>
    <t xml:space="preserve">T07011</t>
  </si>
  <si>
    <t xml:space="preserve">T07012</t>
  </si>
  <si>
    <t xml:space="preserve">T07013</t>
  </si>
  <si>
    <t xml:space="preserve">T07014</t>
  </si>
  <si>
    <t xml:space="preserve">T07015</t>
  </si>
  <si>
    <t xml:space="preserve">T07016</t>
  </si>
  <si>
    <t xml:space="preserve">T07017</t>
  </si>
  <si>
    <t xml:space="preserve">T07018</t>
  </si>
  <si>
    <t xml:space="preserve">T07019</t>
  </si>
  <si>
    <t xml:space="preserve">T07020</t>
  </si>
  <si>
    <t xml:space="preserve">T07021</t>
  </si>
  <si>
    <t xml:space="preserve">T07022</t>
  </si>
  <si>
    <t xml:space="preserve">T07023</t>
  </si>
  <si>
    <t xml:space="preserve">T07024</t>
  </si>
  <si>
    <t xml:space="preserve">T07025</t>
  </si>
  <si>
    <t xml:space="preserve">T07026</t>
  </si>
  <si>
    <t xml:space="preserve">T07027</t>
  </si>
  <si>
    <t xml:space="preserve">T07028</t>
  </si>
  <si>
    <t xml:space="preserve">T07029</t>
  </si>
  <si>
    <t xml:space="preserve">T07030</t>
  </si>
  <si>
    <t xml:space="preserve">T07031</t>
  </si>
  <si>
    <t xml:space="preserve">T07032</t>
  </si>
  <si>
    <t xml:space="preserve">T07033</t>
  </si>
  <si>
    <t xml:space="preserve">T07034</t>
  </si>
  <si>
    <t xml:space="preserve">T07035</t>
  </si>
  <si>
    <t xml:space="preserve">T07036</t>
  </si>
  <si>
    <t xml:space="preserve">T07037</t>
  </si>
  <si>
    <t xml:space="preserve">T07038</t>
  </si>
  <si>
    <t xml:space="preserve">T07039</t>
  </si>
  <si>
    <t xml:space="preserve">T07040</t>
  </si>
  <si>
    <t xml:space="preserve">T07041</t>
  </si>
  <si>
    <t xml:space="preserve">T07042</t>
  </si>
  <si>
    <t xml:space="preserve">T07043</t>
  </si>
  <si>
    <t xml:space="preserve">T07044</t>
  </si>
  <si>
    <t xml:space="preserve">T07045</t>
  </si>
  <si>
    <t xml:space="preserve">T07046</t>
  </si>
  <si>
    <t xml:space="preserve">T07047</t>
  </si>
  <si>
    <t xml:space="preserve">T07048</t>
  </si>
  <si>
    <t xml:space="preserve">T07049</t>
  </si>
  <si>
    <t xml:space="preserve">T07050</t>
  </si>
  <si>
    <t xml:space="preserve">T07051</t>
  </si>
  <si>
    <t xml:space="preserve">T07052</t>
  </si>
  <si>
    <t xml:space="preserve">T07053</t>
  </si>
  <si>
    <t xml:space="preserve">T07054</t>
  </si>
  <si>
    <t xml:space="preserve">T07055</t>
  </si>
  <si>
    <t xml:space="preserve">T07056</t>
  </si>
  <si>
    <t xml:space="preserve">T07057</t>
  </si>
  <si>
    <t xml:space="preserve">T07058</t>
  </si>
  <si>
    <t xml:space="preserve">T07059</t>
  </si>
  <si>
    <t xml:space="preserve">T07060</t>
  </si>
  <si>
    <t xml:space="preserve">T07061</t>
  </si>
  <si>
    <t xml:space="preserve">T07062</t>
  </si>
  <si>
    <t xml:space="preserve">T07063</t>
  </si>
  <si>
    <t xml:space="preserve">T07064</t>
  </si>
  <si>
    <t xml:space="preserve">T07065</t>
  </si>
  <si>
    <t xml:space="preserve">T07066</t>
  </si>
  <si>
    <t xml:space="preserve">T07067</t>
  </si>
  <si>
    <t xml:space="preserve">T07068</t>
  </si>
  <si>
    <t xml:space="preserve">T07069</t>
  </si>
  <si>
    <t xml:space="preserve">T07070</t>
  </si>
  <si>
    <t xml:space="preserve">T07071</t>
  </si>
  <si>
    <t xml:space="preserve">T07072</t>
  </si>
  <si>
    <t xml:space="preserve">T07073</t>
  </si>
  <si>
    <t xml:space="preserve">T07074</t>
  </si>
  <si>
    <t xml:space="preserve">T07075</t>
  </si>
  <si>
    <t xml:space="preserve">T07076</t>
  </si>
  <si>
    <t xml:space="preserve">T07077</t>
  </si>
  <si>
    <t xml:space="preserve">T07078</t>
  </si>
  <si>
    <t xml:space="preserve">T07079</t>
  </si>
  <si>
    <t xml:space="preserve">T07080</t>
  </si>
  <si>
    <t xml:space="preserve">T07081</t>
  </si>
  <si>
    <t xml:space="preserve">T07082</t>
  </si>
  <si>
    <t xml:space="preserve">T07083</t>
  </si>
  <si>
    <t xml:space="preserve">T07084</t>
  </si>
  <si>
    <t xml:space="preserve">T07085</t>
  </si>
  <si>
    <t xml:space="preserve">T07086</t>
  </si>
  <si>
    <t xml:space="preserve">T07087</t>
  </si>
  <si>
    <t xml:space="preserve">T07088</t>
  </si>
  <si>
    <t xml:space="preserve">T07089</t>
  </si>
  <si>
    <t xml:space="preserve">T07090</t>
  </si>
  <si>
    <t xml:space="preserve">T07091</t>
  </si>
  <si>
    <t xml:space="preserve">T07092</t>
  </si>
  <si>
    <t xml:space="preserve">T07093</t>
  </si>
  <si>
    <t xml:space="preserve">T07094</t>
  </si>
  <si>
    <t xml:space="preserve">T07095</t>
  </si>
  <si>
    <t xml:space="preserve">T07096</t>
  </si>
  <si>
    <t xml:space="preserve">T07097</t>
  </si>
  <si>
    <t xml:space="preserve">T07098</t>
  </si>
  <si>
    <t xml:space="preserve">T07099</t>
  </si>
  <si>
    <t xml:space="preserve">T07100</t>
  </si>
  <si>
    <t xml:space="preserve">T07101</t>
  </si>
  <si>
    <t xml:space="preserve">T07102</t>
  </si>
  <si>
    <t xml:space="preserve">T07103</t>
  </si>
  <si>
    <t xml:space="preserve">T07104</t>
  </si>
  <si>
    <t xml:space="preserve">T07105</t>
  </si>
  <si>
    <t xml:space="preserve">T07106</t>
  </si>
  <si>
    <t xml:space="preserve">T07107</t>
  </si>
  <si>
    <t xml:space="preserve">T07108</t>
  </si>
  <si>
    <t xml:space="preserve">T07109</t>
  </si>
  <si>
    <t xml:space="preserve">T07110</t>
  </si>
  <si>
    <t xml:space="preserve">T07111</t>
  </si>
  <si>
    <t xml:space="preserve">T07112</t>
  </si>
  <si>
    <t xml:space="preserve">T07113</t>
  </si>
  <si>
    <t xml:space="preserve">T07114</t>
  </si>
  <si>
    <t xml:space="preserve">T07115</t>
  </si>
  <si>
    <t xml:space="preserve">T07116</t>
  </si>
  <si>
    <t xml:space="preserve">T07117</t>
  </si>
  <si>
    <t xml:space="preserve">T07118</t>
  </si>
  <si>
    <t xml:space="preserve">T07119</t>
  </si>
  <si>
    <t xml:space="preserve">T07120</t>
  </si>
  <si>
    <t xml:space="preserve">T07121</t>
  </si>
  <si>
    <t xml:space="preserve">T07122</t>
  </si>
  <si>
    <t xml:space="preserve">T07123</t>
  </si>
  <si>
    <t xml:space="preserve">T07124</t>
  </si>
  <si>
    <t xml:space="preserve">T07125</t>
  </si>
  <si>
    <t xml:space="preserve">T07126</t>
  </si>
  <si>
    <t xml:space="preserve">T07127</t>
  </si>
  <si>
    <t xml:space="preserve">T07128</t>
  </si>
  <si>
    <t xml:space="preserve">T07129</t>
  </si>
  <si>
    <t xml:space="preserve">T07130</t>
  </si>
  <si>
    <t xml:space="preserve">T07131</t>
  </si>
  <si>
    <t xml:space="preserve">T07132</t>
  </si>
  <si>
    <t xml:space="preserve">T07133</t>
  </si>
  <si>
    <t xml:space="preserve">T07134</t>
  </si>
  <si>
    <t xml:space="preserve">T07135</t>
  </si>
  <si>
    <t xml:space="preserve">T07136</t>
  </si>
  <si>
    <t xml:space="preserve">T07137</t>
  </si>
  <si>
    <t xml:space="preserve">T07138</t>
  </si>
  <si>
    <t xml:space="preserve">T07139</t>
  </si>
  <si>
    <t xml:space="preserve">T07140</t>
  </si>
  <si>
    <t xml:space="preserve">T07141</t>
  </si>
  <si>
    <t xml:space="preserve">T07142</t>
  </si>
  <si>
    <t xml:space="preserve">T07143</t>
  </si>
  <si>
    <t xml:space="preserve">T07144</t>
  </si>
  <si>
    <t xml:space="preserve">T07145</t>
  </si>
  <si>
    <t xml:space="preserve">T07146</t>
  </si>
  <si>
    <t xml:space="preserve">T07147</t>
  </si>
  <si>
    <t xml:space="preserve">T07148</t>
  </si>
  <si>
    <t xml:space="preserve">T07149</t>
  </si>
  <si>
    <t xml:space="preserve">T07150</t>
  </si>
  <si>
    <t xml:space="preserve">T07151</t>
  </si>
  <si>
    <t xml:space="preserve">T07152</t>
  </si>
  <si>
    <t xml:space="preserve">T07153</t>
  </si>
  <si>
    <t xml:space="preserve">T07154</t>
  </si>
  <si>
    <t xml:space="preserve">T07155</t>
  </si>
  <si>
    <t xml:space="preserve">T07156</t>
  </si>
  <si>
    <t xml:space="preserve">T07157</t>
  </si>
  <si>
    <t xml:space="preserve">T07158</t>
  </si>
  <si>
    <t xml:space="preserve">T07159</t>
  </si>
  <si>
    <t xml:space="preserve">T07160</t>
  </si>
  <si>
    <t xml:space="preserve">T07161</t>
  </si>
  <si>
    <t xml:space="preserve">T07162</t>
  </si>
  <si>
    <t xml:space="preserve">T07163</t>
  </si>
  <si>
    <t xml:space="preserve">T07164</t>
  </si>
  <si>
    <t xml:space="preserve">T07165</t>
  </si>
  <si>
    <t xml:space="preserve">T07166</t>
  </si>
  <si>
    <t xml:space="preserve">T07167</t>
  </si>
  <si>
    <t xml:space="preserve">T07168</t>
  </si>
  <si>
    <t xml:space="preserve">T07169</t>
  </si>
  <si>
    <t xml:space="preserve">T07170</t>
  </si>
  <si>
    <t xml:space="preserve">T07171</t>
  </si>
  <si>
    <t xml:space="preserve">T07172</t>
  </si>
  <si>
    <t xml:space="preserve">T07173</t>
  </si>
  <si>
    <t xml:space="preserve">T07174</t>
  </si>
  <si>
    <t xml:space="preserve">T07175</t>
  </si>
  <si>
    <t xml:space="preserve">T07176</t>
  </si>
  <si>
    <t xml:space="preserve">T07177</t>
  </si>
  <si>
    <t xml:space="preserve">T07178</t>
  </si>
  <si>
    <t xml:space="preserve">T07179</t>
  </si>
  <si>
    <t xml:space="preserve">T07180</t>
  </si>
  <si>
    <t xml:space="preserve">T07181</t>
  </si>
  <si>
    <t xml:space="preserve">T07182</t>
  </si>
  <si>
    <t xml:space="preserve">T07183</t>
  </si>
  <si>
    <t xml:space="preserve">T07184</t>
  </si>
  <si>
    <t xml:space="preserve">T07185</t>
  </si>
  <si>
    <t xml:space="preserve">T07186</t>
  </si>
  <si>
    <t xml:space="preserve">T07187</t>
  </si>
  <si>
    <t xml:space="preserve">T07188</t>
  </si>
  <si>
    <t xml:space="preserve">T07189</t>
  </si>
  <si>
    <t xml:space="preserve">T07190</t>
  </si>
  <si>
    <t xml:space="preserve">T07191</t>
  </si>
  <si>
    <t xml:space="preserve">T07192</t>
  </si>
  <si>
    <t xml:space="preserve">T07193</t>
  </si>
  <si>
    <t xml:space="preserve">T07194</t>
  </si>
  <si>
    <t xml:space="preserve">T07195</t>
  </si>
  <si>
    <t xml:space="preserve">T07196</t>
  </si>
  <si>
    <t xml:space="preserve">T07197</t>
  </si>
  <si>
    <t xml:space="preserve">T07198</t>
  </si>
  <si>
    <t xml:space="preserve">T07199</t>
  </si>
  <si>
    <t xml:space="preserve">T07200</t>
  </si>
  <si>
    <t xml:space="preserve">T07201</t>
  </si>
  <si>
    <t xml:space="preserve">T07202</t>
  </si>
  <si>
    <t xml:space="preserve">T07203</t>
  </si>
  <si>
    <t xml:space="preserve">T07204</t>
  </si>
  <si>
    <t xml:space="preserve">T07205</t>
  </si>
  <si>
    <t xml:space="preserve">T07206</t>
  </si>
  <si>
    <t xml:space="preserve">T07207</t>
  </si>
  <si>
    <t xml:space="preserve">T07208</t>
  </si>
  <si>
    <t xml:space="preserve">T07209</t>
  </si>
  <si>
    <t xml:space="preserve">T07210</t>
  </si>
  <si>
    <t xml:space="preserve">T07211</t>
  </si>
  <si>
    <t xml:space="preserve">T07212</t>
  </si>
  <si>
    <t xml:space="preserve">T07213</t>
  </si>
  <si>
    <t xml:space="preserve">T07214</t>
  </si>
  <si>
    <t xml:space="preserve">T07215</t>
  </si>
  <si>
    <t xml:space="preserve">T07216</t>
  </si>
  <si>
    <t xml:space="preserve">T07217</t>
  </si>
  <si>
    <t xml:space="preserve">T07218</t>
  </si>
  <si>
    <t xml:space="preserve">T07219</t>
  </si>
  <si>
    <t xml:space="preserve">T07220</t>
  </si>
  <si>
    <t xml:space="preserve">T07221</t>
  </si>
  <si>
    <t xml:space="preserve">T07222</t>
  </si>
  <si>
    <t xml:space="preserve">T07223</t>
  </si>
  <si>
    <t xml:space="preserve">T07224</t>
  </si>
  <si>
    <t xml:space="preserve">T07225</t>
  </si>
  <si>
    <t xml:space="preserve">T07226</t>
  </si>
  <si>
    <t xml:space="preserve">T07227</t>
  </si>
  <si>
    <t xml:space="preserve">T07228</t>
  </si>
  <si>
    <t xml:space="preserve">T07229</t>
  </si>
  <si>
    <t xml:space="preserve">T07230</t>
  </si>
  <si>
    <t xml:space="preserve">T07231</t>
  </si>
  <si>
    <t xml:space="preserve">T07232</t>
  </si>
  <si>
    <t xml:space="preserve">T07233</t>
  </si>
  <si>
    <t xml:space="preserve">T07234</t>
  </si>
  <si>
    <t xml:space="preserve">T07235</t>
  </si>
  <si>
    <t xml:space="preserve">T07236</t>
  </si>
  <si>
    <t xml:space="preserve">T07237</t>
  </si>
  <si>
    <t xml:space="preserve">T07238</t>
  </si>
  <si>
    <t xml:space="preserve">T07239</t>
  </si>
  <si>
    <t xml:space="preserve">T07240</t>
  </si>
  <si>
    <t xml:space="preserve">T07241</t>
  </si>
  <si>
    <t xml:space="preserve">T07242</t>
  </si>
  <si>
    <t xml:space="preserve">T07243</t>
  </si>
  <si>
    <t xml:space="preserve">T07244</t>
  </si>
  <si>
    <t xml:space="preserve">T07245</t>
  </si>
  <si>
    <t xml:space="preserve">T07246</t>
  </si>
  <si>
    <t xml:space="preserve">T07247</t>
  </si>
  <si>
    <t xml:space="preserve">T07248</t>
  </si>
  <si>
    <t xml:space="preserve">T07249</t>
  </si>
  <si>
    <t xml:space="preserve">T07250</t>
  </si>
  <si>
    <t xml:space="preserve">T07251</t>
  </si>
  <si>
    <t xml:space="preserve">T07252</t>
  </si>
  <si>
    <t xml:space="preserve">T07253</t>
  </si>
  <si>
    <t xml:space="preserve">T07254</t>
  </si>
  <si>
    <t xml:space="preserve">T07255</t>
  </si>
  <si>
    <t xml:space="preserve">T07256</t>
  </si>
  <si>
    <t xml:space="preserve">T07257</t>
  </si>
  <si>
    <t xml:space="preserve">T07258</t>
  </si>
  <si>
    <t xml:space="preserve">T07259</t>
  </si>
  <si>
    <t xml:space="preserve">T07260</t>
  </si>
  <si>
    <t xml:space="preserve">T07261</t>
  </si>
  <si>
    <t xml:space="preserve">T07262</t>
  </si>
  <si>
    <t xml:space="preserve">T07263</t>
  </si>
  <si>
    <t xml:space="preserve">T07264</t>
  </si>
  <si>
    <t xml:space="preserve">T07265</t>
  </si>
  <si>
    <t xml:space="preserve">T07266</t>
  </si>
  <si>
    <t xml:space="preserve">T07267</t>
  </si>
  <si>
    <t xml:space="preserve">T07268</t>
  </si>
  <si>
    <t xml:space="preserve">T07269</t>
  </si>
  <si>
    <t xml:space="preserve">T07270</t>
  </si>
  <si>
    <t xml:space="preserve">T07271</t>
  </si>
  <si>
    <t xml:space="preserve">T07272</t>
  </si>
  <si>
    <t xml:space="preserve">T07273</t>
  </si>
  <si>
    <t xml:space="preserve">T07274</t>
  </si>
  <si>
    <t xml:space="preserve">T07275</t>
  </si>
  <si>
    <t xml:space="preserve">T07276</t>
  </si>
  <si>
    <t xml:space="preserve">T07277</t>
  </si>
  <si>
    <t xml:space="preserve">T07278</t>
  </si>
  <si>
    <t xml:space="preserve">T07279</t>
  </si>
  <si>
    <t xml:space="preserve">T07280</t>
  </si>
  <si>
    <t xml:space="preserve">T07281</t>
  </si>
  <si>
    <t xml:space="preserve">T07282</t>
  </si>
  <si>
    <t xml:space="preserve">T07283</t>
  </si>
  <si>
    <t xml:space="preserve">T07284</t>
  </si>
  <si>
    <t xml:space="preserve">T07285</t>
  </si>
  <si>
    <t xml:space="preserve">T07286</t>
  </si>
  <si>
    <t xml:space="preserve">T07287</t>
  </si>
  <si>
    <t xml:space="preserve">T07288</t>
  </si>
  <si>
    <t xml:space="preserve">T07289</t>
  </si>
  <si>
    <t xml:space="preserve">T07290</t>
  </si>
  <si>
    <t xml:space="preserve">T07291</t>
  </si>
  <si>
    <t xml:space="preserve">T07292</t>
  </si>
  <si>
    <t xml:space="preserve">T07293</t>
  </si>
  <si>
    <t xml:space="preserve">T07294</t>
  </si>
  <si>
    <t xml:space="preserve">T07295</t>
  </si>
  <si>
    <t xml:space="preserve">T07296</t>
  </si>
  <si>
    <t xml:space="preserve">T07297</t>
  </si>
  <si>
    <t xml:space="preserve">T07298</t>
  </si>
  <si>
    <t xml:space="preserve">T07299</t>
  </si>
  <si>
    <t xml:space="preserve">T07300</t>
  </si>
  <si>
    <t xml:space="preserve">T07301</t>
  </si>
  <si>
    <t xml:space="preserve">T07302</t>
  </si>
  <si>
    <t xml:space="preserve">T07303</t>
  </si>
  <si>
    <t xml:space="preserve">T07304</t>
  </si>
  <si>
    <t xml:space="preserve">T07305</t>
  </si>
  <si>
    <t xml:space="preserve">T07306</t>
  </si>
  <si>
    <t xml:space="preserve">T07307</t>
  </si>
  <si>
    <t xml:space="preserve">T07308</t>
  </si>
  <si>
    <t xml:space="preserve">T07309</t>
  </si>
  <si>
    <t xml:space="preserve">T07310</t>
  </si>
  <si>
    <t xml:space="preserve">T07311</t>
  </si>
  <si>
    <t xml:space="preserve">T07312</t>
  </si>
  <si>
    <t xml:space="preserve">T07313</t>
  </si>
  <si>
    <t xml:space="preserve">T07314</t>
  </si>
  <si>
    <t xml:space="preserve">T07315</t>
  </si>
  <si>
    <t xml:space="preserve">T07316</t>
  </si>
  <si>
    <t xml:space="preserve">T07317</t>
  </si>
  <si>
    <t xml:space="preserve">T07318</t>
  </si>
  <si>
    <t xml:space="preserve">T07319</t>
  </si>
  <si>
    <t xml:space="preserve">T07320</t>
  </si>
  <si>
    <t xml:space="preserve">T07321</t>
  </si>
  <si>
    <t xml:space="preserve">T07322</t>
  </si>
  <si>
    <t xml:space="preserve">T07323</t>
  </si>
  <si>
    <t xml:space="preserve">T07324</t>
  </si>
  <si>
    <t xml:space="preserve">T07325</t>
  </si>
  <si>
    <t xml:space="preserve">T07326</t>
  </si>
  <si>
    <t xml:space="preserve">T07327</t>
  </si>
  <si>
    <t xml:space="preserve">T07328</t>
  </si>
  <si>
    <t xml:space="preserve">T07329</t>
  </si>
  <si>
    <t xml:space="preserve">T07330</t>
  </si>
  <si>
    <t xml:space="preserve">T07331</t>
  </si>
  <si>
    <t xml:space="preserve">T07332</t>
  </si>
  <si>
    <t xml:space="preserve">T07333</t>
  </si>
  <si>
    <t xml:space="preserve">T07334</t>
  </si>
  <si>
    <t xml:space="preserve">T07335</t>
  </si>
  <si>
    <t xml:space="preserve">T07336</t>
  </si>
  <si>
    <t xml:space="preserve">T07337</t>
  </si>
  <si>
    <t xml:space="preserve">T07338</t>
  </si>
  <si>
    <t xml:space="preserve">T07339</t>
  </si>
  <si>
    <t xml:space="preserve">T07340</t>
  </si>
  <si>
    <t xml:space="preserve">T07341</t>
  </si>
  <si>
    <t xml:space="preserve">T07342</t>
  </si>
  <si>
    <t xml:space="preserve">T07343</t>
  </si>
  <si>
    <t xml:space="preserve">T07344</t>
  </si>
  <si>
    <t xml:space="preserve">T07345</t>
  </si>
  <si>
    <t xml:space="preserve">T07346</t>
  </si>
  <si>
    <t xml:space="preserve">T07347</t>
  </si>
  <si>
    <t xml:space="preserve">T07348</t>
  </si>
  <si>
    <t xml:space="preserve">T07349</t>
  </si>
  <si>
    <t xml:space="preserve">T07350</t>
  </si>
  <si>
    <t xml:space="preserve">T07351</t>
  </si>
  <si>
    <t xml:space="preserve">T07352</t>
  </si>
  <si>
    <t xml:space="preserve">T07353</t>
  </si>
  <si>
    <t xml:space="preserve">T07354</t>
  </si>
  <si>
    <t xml:space="preserve">T07355</t>
  </si>
  <si>
    <t xml:space="preserve">T07356</t>
  </si>
  <si>
    <t xml:space="preserve">T07357</t>
  </si>
  <si>
    <t xml:space="preserve">T07358</t>
  </si>
  <si>
    <t xml:space="preserve">T07359</t>
  </si>
  <si>
    <t xml:space="preserve">T07360</t>
  </si>
  <si>
    <t xml:space="preserve">T07361</t>
  </si>
  <si>
    <t xml:space="preserve">T07362</t>
  </si>
  <si>
    <t xml:space="preserve">T07363</t>
  </si>
  <si>
    <t xml:space="preserve">T07364</t>
  </si>
  <si>
    <t xml:space="preserve">T07365</t>
  </si>
  <si>
    <t xml:space="preserve">T07366</t>
  </si>
  <si>
    <t xml:space="preserve">T07367</t>
  </si>
  <si>
    <t xml:space="preserve">T07368</t>
  </si>
  <si>
    <t xml:space="preserve">T07369</t>
  </si>
  <si>
    <t xml:space="preserve">T07370</t>
  </si>
  <si>
    <t xml:space="preserve">T07371</t>
  </si>
  <si>
    <t xml:space="preserve">T07372</t>
  </si>
  <si>
    <t xml:space="preserve">T07373</t>
  </si>
  <si>
    <t xml:space="preserve">T07374</t>
  </si>
  <si>
    <t xml:space="preserve">T07375</t>
  </si>
  <si>
    <t xml:space="preserve">T07376</t>
  </si>
  <si>
    <t xml:space="preserve">T07377</t>
  </si>
  <si>
    <t xml:space="preserve">T07378</t>
  </si>
  <si>
    <t xml:space="preserve">T07379</t>
  </si>
  <si>
    <t xml:space="preserve">T07380</t>
  </si>
  <si>
    <t xml:space="preserve">T07381</t>
  </si>
  <si>
    <t xml:space="preserve">T07382</t>
  </si>
  <si>
    <t xml:space="preserve">T07383</t>
  </si>
  <si>
    <t xml:space="preserve">T07384</t>
  </si>
  <si>
    <t xml:space="preserve">T07385</t>
  </si>
  <si>
    <t xml:space="preserve">T07386</t>
  </si>
  <si>
    <t xml:space="preserve">T07387</t>
  </si>
  <si>
    <t xml:space="preserve">T07388</t>
  </si>
  <si>
    <t xml:space="preserve">T07389</t>
  </si>
  <si>
    <t xml:space="preserve">T07390</t>
  </si>
  <si>
    <t xml:space="preserve">T07391</t>
  </si>
  <si>
    <t xml:space="preserve">T07392</t>
  </si>
  <si>
    <t xml:space="preserve">T07393</t>
  </si>
  <si>
    <t xml:space="preserve">T07394</t>
  </si>
  <si>
    <t xml:space="preserve">T07395</t>
  </si>
  <si>
    <t xml:space="preserve">T07396</t>
  </si>
  <si>
    <t xml:space="preserve">T07397</t>
  </si>
  <si>
    <t xml:space="preserve">T07398</t>
  </si>
  <si>
    <t xml:space="preserve">T07399</t>
  </si>
  <si>
    <t xml:space="preserve">T07400</t>
  </si>
  <si>
    <t xml:space="preserve">T07401</t>
  </si>
  <si>
    <t xml:space="preserve">T07402</t>
  </si>
  <si>
    <t xml:space="preserve">T07403</t>
  </si>
  <si>
    <t xml:space="preserve">T07404</t>
  </si>
  <si>
    <t xml:space="preserve">T07405</t>
  </si>
  <si>
    <t xml:space="preserve">T07406</t>
  </si>
  <si>
    <t xml:space="preserve">T07407</t>
  </si>
  <si>
    <t xml:space="preserve">T07408</t>
  </si>
  <si>
    <t xml:space="preserve">T07409</t>
  </si>
  <si>
    <t xml:space="preserve">T07410</t>
  </si>
  <si>
    <t xml:space="preserve">T07411</t>
  </si>
  <si>
    <t xml:space="preserve">T07412</t>
  </si>
  <si>
    <t xml:space="preserve">T07413</t>
  </si>
  <si>
    <t xml:space="preserve">T07414</t>
  </si>
  <si>
    <t xml:space="preserve">T07415</t>
  </si>
  <si>
    <t xml:space="preserve">T07416</t>
  </si>
  <si>
    <t xml:space="preserve">T07417</t>
  </si>
  <si>
    <t xml:space="preserve">T07418</t>
  </si>
  <si>
    <t xml:space="preserve">T07419</t>
  </si>
  <si>
    <t xml:space="preserve">T07420</t>
  </si>
  <si>
    <t xml:space="preserve">T07421</t>
  </si>
  <si>
    <t xml:space="preserve">T07422</t>
  </si>
  <si>
    <t xml:space="preserve">T07423</t>
  </si>
  <si>
    <t xml:space="preserve">T07424</t>
  </si>
  <si>
    <t xml:space="preserve">T07425</t>
  </si>
  <si>
    <t xml:space="preserve">T07426</t>
  </si>
  <si>
    <t xml:space="preserve">T07427</t>
  </si>
  <si>
    <t xml:space="preserve">T07428</t>
  </si>
  <si>
    <t xml:space="preserve">T07429</t>
  </si>
  <si>
    <t xml:space="preserve">T07430</t>
  </si>
  <si>
    <t xml:space="preserve">T07431</t>
  </si>
  <si>
    <t xml:space="preserve">T07432</t>
  </si>
  <si>
    <t xml:space="preserve">T07433</t>
  </si>
  <si>
    <t xml:space="preserve">T07434</t>
  </si>
  <si>
    <t xml:space="preserve">T07435</t>
  </si>
  <si>
    <t xml:space="preserve">T07436</t>
  </si>
  <si>
    <t xml:space="preserve">T07437</t>
  </si>
  <si>
    <t xml:space="preserve">T07438</t>
  </si>
  <si>
    <t xml:space="preserve">T07439</t>
  </si>
  <si>
    <t xml:space="preserve">T07440</t>
  </si>
  <si>
    <t xml:space="preserve">T07441</t>
  </si>
  <si>
    <t xml:space="preserve">T07442</t>
  </si>
  <si>
    <t xml:space="preserve">T07443</t>
  </si>
  <si>
    <t xml:space="preserve">T07444</t>
  </si>
  <si>
    <t xml:space="preserve">T07445</t>
  </si>
  <si>
    <t xml:space="preserve">T07446</t>
  </si>
  <si>
    <t xml:space="preserve">T07447</t>
  </si>
  <si>
    <t xml:space="preserve">T07448</t>
  </si>
  <si>
    <t xml:space="preserve">T07449</t>
  </si>
  <si>
    <t xml:space="preserve">T07450</t>
  </si>
  <si>
    <t xml:space="preserve">T07451</t>
  </si>
  <si>
    <t xml:space="preserve">T07452</t>
  </si>
  <si>
    <t xml:space="preserve">T07453</t>
  </si>
  <si>
    <t xml:space="preserve">T07454</t>
  </si>
  <si>
    <t xml:space="preserve">T07455</t>
  </si>
  <si>
    <t xml:space="preserve">T07456</t>
  </si>
  <si>
    <t xml:space="preserve">T07457</t>
  </si>
  <si>
    <t xml:space="preserve">T07458</t>
  </si>
  <si>
    <t xml:space="preserve">T07459</t>
  </si>
  <si>
    <t xml:space="preserve">T07460</t>
  </si>
  <si>
    <t xml:space="preserve">T07461</t>
  </si>
  <si>
    <t xml:space="preserve">T07462</t>
  </si>
  <si>
    <t xml:space="preserve">T07463</t>
  </si>
  <si>
    <t xml:space="preserve">T07464</t>
  </si>
  <si>
    <t xml:space="preserve">T07465</t>
  </si>
  <si>
    <t xml:space="preserve">T07466</t>
  </si>
  <si>
    <t xml:space="preserve">T07467</t>
  </si>
  <si>
    <t xml:space="preserve">T07468</t>
  </si>
  <si>
    <t xml:space="preserve">T07469</t>
  </si>
  <si>
    <t xml:space="preserve">T07470</t>
  </si>
  <si>
    <t xml:space="preserve">T07471</t>
  </si>
  <si>
    <t xml:space="preserve">T07472</t>
  </si>
  <si>
    <t xml:space="preserve">T07473</t>
  </si>
  <si>
    <t xml:space="preserve">T07474</t>
  </si>
  <si>
    <t xml:space="preserve">T07475</t>
  </si>
  <si>
    <t xml:space="preserve">T07476</t>
  </si>
  <si>
    <t xml:space="preserve">T07477</t>
  </si>
  <si>
    <t xml:space="preserve">T07478</t>
  </si>
  <si>
    <t xml:space="preserve">T07479</t>
  </si>
  <si>
    <t xml:space="preserve">T07480</t>
  </si>
  <si>
    <t xml:space="preserve">T07481</t>
  </si>
  <si>
    <t xml:space="preserve">T07482</t>
  </si>
  <si>
    <t xml:space="preserve">T07483</t>
  </si>
  <si>
    <t xml:space="preserve">T07484</t>
  </si>
  <si>
    <t xml:space="preserve">T07485</t>
  </si>
  <si>
    <t xml:space="preserve">T07486</t>
  </si>
  <si>
    <t xml:space="preserve">T07487</t>
  </si>
  <si>
    <t xml:space="preserve">T07488</t>
  </si>
  <si>
    <t xml:space="preserve">T07489</t>
  </si>
  <si>
    <t xml:space="preserve">T07490</t>
  </si>
  <si>
    <t xml:space="preserve">T07491</t>
  </si>
  <si>
    <t xml:space="preserve">T07492</t>
  </si>
  <si>
    <t xml:space="preserve">T07493</t>
  </si>
  <si>
    <t xml:space="preserve">T07494</t>
  </si>
  <si>
    <t xml:space="preserve">T07495</t>
  </si>
  <si>
    <t xml:space="preserve">T07496</t>
  </si>
  <si>
    <t xml:space="preserve">T07497</t>
  </si>
  <si>
    <t xml:space="preserve">T07498</t>
  </si>
  <si>
    <t xml:space="preserve">T07499</t>
  </si>
  <si>
    <t xml:space="preserve">T07500</t>
  </si>
  <si>
    <t xml:space="preserve">T07501</t>
  </si>
  <si>
    <t xml:space="preserve">T07502</t>
  </si>
  <si>
    <t xml:space="preserve">T07503</t>
  </si>
  <si>
    <t xml:space="preserve">T07504</t>
  </si>
  <si>
    <t xml:space="preserve">T07505</t>
  </si>
  <si>
    <t xml:space="preserve">T07506</t>
  </si>
  <si>
    <t xml:space="preserve">T07507</t>
  </si>
  <si>
    <t xml:space="preserve">T07508</t>
  </si>
  <si>
    <t xml:space="preserve">T07509</t>
  </si>
  <si>
    <t xml:space="preserve">T07510</t>
  </si>
  <si>
    <t xml:space="preserve">T07511</t>
  </si>
  <si>
    <t xml:space="preserve">T07512</t>
  </si>
  <si>
    <t xml:space="preserve">T07513</t>
  </si>
  <si>
    <t xml:space="preserve">T07514</t>
  </si>
  <si>
    <t xml:space="preserve">T07515</t>
  </si>
  <si>
    <t xml:space="preserve">T07516</t>
  </si>
  <si>
    <t xml:space="preserve">T07517</t>
  </si>
  <si>
    <t xml:space="preserve">T07518</t>
  </si>
  <si>
    <t xml:space="preserve">T07519</t>
  </si>
  <si>
    <t xml:space="preserve">T07520</t>
  </si>
  <si>
    <t xml:space="preserve">T07521</t>
  </si>
  <si>
    <t xml:space="preserve">T07522</t>
  </si>
  <si>
    <t xml:space="preserve">T07523</t>
  </si>
  <si>
    <t xml:space="preserve">T07524</t>
  </si>
  <si>
    <t xml:space="preserve">T07525</t>
  </si>
  <si>
    <t xml:space="preserve">T07526</t>
  </si>
  <si>
    <t xml:space="preserve">T07527</t>
  </si>
  <si>
    <t xml:space="preserve">T07528</t>
  </si>
  <si>
    <t xml:space="preserve">T07529</t>
  </si>
  <si>
    <t xml:space="preserve">T07530</t>
  </si>
  <si>
    <t xml:space="preserve">T07531</t>
  </si>
  <si>
    <t xml:space="preserve">T07532</t>
  </si>
  <si>
    <t xml:space="preserve">T07533</t>
  </si>
  <si>
    <t xml:space="preserve">T07534</t>
  </si>
  <si>
    <t xml:space="preserve">T07535</t>
  </si>
  <si>
    <t xml:space="preserve">T07536</t>
  </si>
  <si>
    <t xml:space="preserve">T07537</t>
  </si>
  <si>
    <t xml:space="preserve">T07538</t>
  </si>
  <si>
    <t xml:space="preserve">T07539</t>
  </si>
  <si>
    <t xml:space="preserve">T07540</t>
  </si>
  <si>
    <t xml:space="preserve">T07541</t>
  </si>
  <si>
    <t xml:space="preserve">T07542</t>
  </si>
  <si>
    <t xml:space="preserve">T07543</t>
  </si>
  <si>
    <t xml:space="preserve">T07544</t>
  </si>
  <si>
    <t xml:space="preserve">T07545</t>
  </si>
  <si>
    <t xml:space="preserve">T07546</t>
  </si>
  <si>
    <t xml:space="preserve">T07547</t>
  </si>
  <si>
    <t xml:space="preserve">T07548</t>
  </si>
  <si>
    <t xml:space="preserve">T07549</t>
  </si>
  <si>
    <t xml:space="preserve">T07550</t>
  </si>
  <si>
    <t xml:space="preserve">T07551</t>
  </si>
  <si>
    <t xml:space="preserve">T07552</t>
  </si>
  <si>
    <t xml:space="preserve">T07553</t>
  </si>
  <si>
    <t xml:space="preserve">T07554</t>
  </si>
  <si>
    <t xml:space="preserve">T07555</t>
  </si>
  <si>
    <t xml:space="preserve">T07556</t>
  </si>
  <si>
    <t xml:space="preserve">T07557</t>
  </si>
  <si>
    <t xml:space="preserve">T07558</t>
  </si>
  <si>
    <t xml:space="preserve">T07559</t>
  </si>
  <si>
    <t xml:space="preserve">T07560</t>
  </si>
  <si>
    <t xml:space="preserve">T07561</t>
  </si>
  <si>
    <t xml:space="preserve">T07562</t>
  </si>
  <si>
    <t xml:space="preserve">T07563</t>
  </si>
  <si>
    <t xml:space="preserve">T07564</t>
  </si>
  <si>
    <t xml:space="preserve">T07565</t>
  </si>
  <si>
    <t xml:space="preserve">T07566</t>
  </si>
  <si>
    <t xml:space="preserve">T07567</t>
  </si>
  <si>
    <t xml:space="preserve">T07568</t>
  </si>
  <si>
    <t xml:space="preserve">T07569</t>
  </si>
  <si>
    <t xml:space="preserve">T07570</t>
  </si>
  <si>
    <t xml:space="preserve">T07571</t>
  </si>
  <si>
    <t xml:space="preserve">T07572</t>
  </si>
  <si>
    <t xml:space="preserve">T07573</t>
  </si>
  <si>
    <t xml:space="preserve">T07574</t>
  </si>
  <si>
    <t xml:space="preserve">T07575</t>
  </si>
  <si>
    <t xml:space="preserve">T07576</t>
  </si>
  <si>
    <t xml:space="preserve">T07577</t>
  </si>
  <si>
    <t xml:space="preserve">T07578</t>
  </si>
  <si>
    <t xml:space="preserve">T07579</t>
  </si>
  <si>
    <t xml:space="preserve">T07580</t>
  </si>
  <si>
    <t xml:space="preserve">T07581</t>
  </si>
  <si>
    <t xml:space="preserve">T07582</t>
  </si>
  <si>
    <t xml:space="preserve">T07583</t>
  </si>
  <si>
    <t xml:space="preserve">T07584</t>
  </si>
  <si>
    <t xml:space="preserve">T07585</t>
  </si>
  <si>
    <t xml:space="preserve">T07586</t>
  </si>
  <si>
    <t xml:space="preserve">T07587</t>
  </si>
  <si>
    <t xml:space="preserve">T07588</t>
  </si>
  <si>
    <t xml:space="preserve">T07589</t>
  </si>
  <si>
    <t xml:space="preserve">T07590</t>
  </si>
  <si>
    <t xml:space="preserve">T07591</t>
  </si>
  <si>
    <t xml:space="preserve">T07592</t>
  </si>
  <si>
    <t xml:space="preserve">T07593</t>
  </si>
  <si>
    <t xml:space="preserve">T07594</t>
  </si>
  <si>
    <t xml:space="preserve">T07595</t>
  </si>
  <si>
    <t xml:space="preserve">T07596</t>
  </si>
  <si>
    <t xml:space="preserve">T07597</t>
  </si>
  <si>
    <t xml:space="preserve">T07598</t>
  </si>
  <si>
    <t xml:space="preserve">T07599</t>
  </si>
  <si>
    <t xml:space="preserve">T07600</t>
  </si>
  <si>
    <t xml:space="preserve">T07601</t>
  </si>
  <si>
    <t xml:space="preserve">T07602</t>
  </si>
  <si>
    <t xml:space="preserve">T07603</t>
  </si>
  <si>
    <t xml:space="preserve">T07604</t>
  </si>
  <si>
    <t xml:space="preserve">T07605</t>
  </si>
  <si>
    <t xml:space="preserve">T07606</t>
  </si>
  <si>
    <t xml:space="preserve">T07607</t>
  </si>
  <si>
    <t xml:space="preserve">T07608</t>
  </si>
  <si>
    <t xml:space="preserve">T07609</t>
  </si>
  <si>
    <t xml:space="preserve">T07610</t>
  </si>
  <si>
    <t xml:space="preserve">T07611</t>
  </si>
  <si>
    <t xml:space="preserve">T07612</t>
  </si>
  <si>
    <t xml:space="preserve">T07613</t>
  </si>
  <si>
    <t xml:space="preserve">T07614</t>
  </si>
  <si>
    <t xml:space="preserve">T07615</t>
  </si>
  <si>
    <t xml:space="preserve">T07616</t>
  </si>
  <si>
    <t xml:space="preserve">T07617</t>
  </si>
  <si>
    <t xml:space="preserve">T07618</t>
  </si>
  <si>
    <t xml:space="preserve">T07619</t>
  </si>
  <si>
    <t xml:space="preserve">T07620</t>
  </si>
  <si>
    <t xml:space="preserve">T07621</t>
  </si>
  <si>
    <t xml:space="preserve">T07622</t>
  </si>
  <si>
    <t xml:space="preserve">T07623</t>
  </si>
  <si>
    <t xml:space="preserve">T07624</t>
  </si>
  <si>
    <t xml:space="preserve">T07625</t>
  </si>
  <si>
    <t xml:space="preserve">T07626</t>
  </si>
  <si>
    <t xml:space="preserve">T07627</t>
  </si>
  <si>
    <t xml:space="preserve">T07628</t>
  </si>
  <si>
    <t xml:space="preserve">T07629</t>
  </si>
  <si>
    <t xml:space="preserve">T07630</t>
  </si>
  <si>
    <t xml:space="preserve">T07631</t>
  </si>
  <si>
    <t xml:space="preserve">T07632</t>
  </si>
  <si>
    <t xml:space="preserve">T07633</t>
  </si>
  <si>
    <t xml:space="preserve">T07634</t>
  </si>
  <si>
    <t xml:space="preserve">T07635</t>
  </si>
  <si>
    <t xml:space="preserve">T07636</t>
  </si>
  <si>
    <t xml:space="preserve">T07637</t>
  </si>
  <si>
    <t xml:space="preserve">T07638</t>
  </si>
  <si>
    <t xml:space="preserve">T07639</t>
  </si>
  <si>
    <t xml:space="preserve">T07640</t>
  </si>
  <si>
    <t xml:space="preserve">T07641</t>
  </si>
  <si>
    <t xml:space="preserve">T07642</t>
  </si>
  <si>
    <t xml:space="preserve">T07643</t>
  </si>
  <si>
    <t xml:space="preserve">T07644</t>
  </si>
  <si>
    <t xml:space="preserve">T07645</t>
  </si>
  <si>
    <t xml:space="preserve">T07646</t>
  </si>
  <si>
    <t xml:space="preserve">T07647</t>
  </si>
  <si>
    <t xml:space="preserve">T07648</t>
  </si>
  <si>
    <t xml:space="preserve">T07649</t>
  </si>
  <si>
    <t xml:space="preserve">T07650</t>
  </si>
  <si>
    <t xml:space="preserve">T07651</t>
  </si>
  <si>
    <t xml:space="preserve">T07652</t>
  </si>
  <si>
    <t xml:space="preserve">T07653</t>
  </si>
  <si>
    <t xml:space="preserve">T07654</t>
  </si>
  <si>
    <t xml:space="preserve">T07655</t>
  </si>
  <si>
    <t xml:space="preserve">T07656</t>
  </si>
  <si>
    <t xml:space="preserve">T07657</t>
  </si>
  <si>
    <t xml:space="preserve">T07658</t>
  </si>
  <si>
    <t xml:space="preserve">T07659</t>
  </si>
  <si>
    <t xml:space="preserve">T07660</t>
  </si>
  <si>
    <t xml:space="preserve">T07661</t>
  </si>
  <si>
    <t xml:space="preserve">T07662</t>
  </si>
  <si>
    <t xml:space="preserve">T07663</t>
  </si>
  <si>
    <t xml:space="preserve">T07664</t>
  </si>
  <si>
    <t xml:space="preserve">T07665</t>
  </si>
  <si>
    <t xml:space="preserve">T07666</t>
  </si>
  <si>
    <t xml:space="preserve">T07667</t>
  </si>
  <si>
    <t xml:space="preserve">T07668</t>
  </si>
  <si>
    <t xml:space="preserve">T07669</t>
  </si>
  <si>
    <t xml:space="preserve">T07670</t>
  </si>
  <si>
    <t xml:space="preserve">T07671</t>
  </si>
  <si>
    <t xml:space="preserve">T07672</t>
  </si>
  <si>
    <t xml:space="preserve">T07673</t>
  </si>
  <si>
    <t xml:space="preserve">T07674</t>
  </si>
  <si>
    <t xml:space="preserve">T07675</t>
  </si>
  <si>
    <t xml:space="preserve">T07676</t>
  </si>
  <si>
    <t xml:space="preserve">T07677</t>
  </si>
  <si>
    <t xml:space="preserve">T07678</t>
  </si>
  <si>
    <t xml:space="preserve">T07679</t>
  </si>
  <si>
    <t xml:space="preserve">T07680</t>
  </si>
  <si>
    <t xml:space="preserve">T07681</t>
  </si>
  <si>
    <t xml:space="preserve">T07682</t>
  </si>
  <si>
    <t xml:space="preserve">T07683</t>
  </si>
  <si>
    <t xml:space="preserve">T07684</t>
  </si>
  <si>
    <t xml:space="preserve">T07685</t>
  </si>
  <si>
    <t xml:space="preserve">T07686</t>
  </si>
  <si>
    <t xml:space="preserve">T07687</t>
  </si>
  <si>
    <t xml:space="preserve">T07688</t>
  </si>
  <si>
    <t xml:space="preserve">T07689</t>
  </si>
  <si>
    <t xml:space="preserve">T07690</t>
  </si>
  <si>
    <t xml:space="preserve">T07691</t>
  </si>
  <si>
    <t xml:space="preserve">T07692</t>
  </si>
  <si>
    <t xml:space="preserve">T07693</t>
  </si>
  <si>
    <t xml:space="preserve">T07694</t>
  </si>
  <si>
    <t xml:space="preserve">T07695</t>
  </si>
  <si>
    <t xml:space="preserve">T07696</t>
  </si>
  <si>
    <t xml:space="preserve">T07697</t>
  </si>
  <si>
    <t xml:space="preserve">T07698</t>
  </si>
  <si>
    <t xml:space="preserve">T07699</t>
  </si>
  <si>
    <t xml:space="preserve">T07700</t>
  </si>
  <si>
    <t xml:space="preserve">T07701</t>
  </si>
  <si>
    <t xml:space="preserve">T07702</t>
  </si>
  <si>
    <t xml:space="preserve">T07703</t>
  </si>
  <si>
    <t xml:space="preserve">T07704</t>
  </si>
  <si>
    <t xml:space="preserve">T07705</t>
  </si>
  <si>
    <t xml:space="preserve">T07706</t>
  </si>
  <si>
    <t xml:space="preserve">T07707</t>
  </si>
  <si>
    <t xml:space="preserve">T07708</t>
  </si>
  <si>
    <t xml:space="preserve">T07709</t>
  </si>
  <si>
    <t xml:space="preserve">T07710</t>
  </si>
  <si>
    <t xml:space="preserve">T07711</t>
  </si>
  <si>
    <t xml:space="preserve">T07712</t>
  </si>
  <si>
    <t xml:space="preserve">T07713</t>
  </si>
  <si>
    <t xml:space="preserve">T07714</t>
  </si>
  <si>
    <t xml:space="preserve">T07715</t>
  </si>
  <si>
    <t xml:space="preserve">T07716</t>
  </si>
  <si>
    <t xml:space="preserve">T07717</t>
  </si>
  <si>
    <t xml:space="preserve">T07718</t>
  </si>
  <si>
    <t xml:space="preserve">T07719</t>
  </si>
  <si>
    <t xml:space="preserve">T07720</t>
  </si>
  <si>
    <t xml:space="preserve">T07721</t>
  </si>
  <si>
    <t xml:space="preserve">T07722</t>
  </si>
  <si>
    <t xml:space="preserve">T07723</t>
  </si>
  <si>
    <t xml:space="preserve">T07724</t>
  </si>
  <si>
    <t xml:space="preserve">T07725</t>
  </si>
  <si>
    <t xml:space="preserve">T07726</t>
  </si>
  <si>
    <t xml:space="preserve">T07727</t>
  </si>
  <si>
    <t xml:space="preserve">T07728</t>
  </si>
  <si>
    <t xml:space="preserve">T07729</t>
  </si>
  <si>
    <t xml:space="preserve">T07730</t>
  </si>
  <si>
    <t xml:space="preserve">T07731</t>
  </si>
  <si>
    <t xml:space="preserve">T07732</t>
  </si>
  <si>
    <t xml:space="preserve">T07733</t>
  </si>
  <si>
    <t xml:space="preserve">T07734</t>
  </si>
  <si>
    <t xml:space="preserve">T07735</t>
  </si>
  <si>
    <t xml:space="preserve">T07736</t>
  </si>
  <si>
    <t xml:space="preserve">T07737</t>
  </si>
  <si>
    <t xml:space="preserve">T07738</t>
  </si>
  <si>
    <t xml:space="preserve">T07739</t>
  </si>
  <si>
    <t xml:space="preserve">T07740</t>
  </si>
  <si>
    <t xml:space="preserve">T07741</t>
  </si>
  <si>
    <t xml:space="preserve">T07742</t>
  </si>
  <si>
    <t xml:space="preserve">T07743</t>
  </si>
  <si>
    <t xml:space="preserve">T07744</t>
  </si>
  <si>
    <t xml:space="preserve">T07745</t>
  </si>
  <si>
    <t xml:space="preserve">T07746</t>
  </si>
  <si>
    <t xml:space="preserve">T07747</t>
  </si>
  <si>
    <t xml:space="preserve">T07748</t>
  </si>
  <si>
    <t xml:space="preserve">T07749</t>
  </si>
  <si>
    <t xml:space="preserve">T07750</t>
  </si>
  <si>
    <t xml:space="preserve">T07751</t>
  </si>
  <si>
    <t xml:space="preserve">T07752</t>
  </si>
  <si>
    <t xml:space="preserve">T07753</t>
  </si>
  <si>
    <t xml:space="preserve">T07754</t>
  </si>
  <si>
    <t xml:space="preserve">T07755</t>
  </si>
  <si>
    <t xml:space="preserve">T07756</t>
  </si>
  <si>
    <t xml:space="preserve">T07757</t>
  </si>
  <si>
    <t xml:space="preserve">T07758</t>
  </si>
  <si>
    <t xml:space="preserve">T07759</t>
  </si>
  <si>
    <t xml:space="preserve">T07760</t>
  </si>
  <si>
    <t xml:space="preserve">T07761</t>
  </si>
  <si>
    <t xml:space="preserve">T07762</t>
  </si>
  <si>
    <t xml:space="preserve">T07763</t>
  </si>
  <si>
    <t xml:space="preserve">T07764</t>
  </si>
  <si>
    <t xml:space="preserve">T07765</t>
  </si>
  <si>
    <t xml:space="preserve">T07766</t>
  </si>
  <si>
    <t xml:space="preserve">T07767</t>
  </si>
  <si>
    <t xml:space="preserve">T07768</t>
  </si>
  <si>
    <t xml:space="preserve">T07769</t>
  </si>
  <si>
    <t xml:space="preserve">T07770</t>
  </si>
  <si>
    <t xml:space="preserve">T07771</t>
  </si>
  <si>
    <t xml:space="preserve">T07772</t>
  </si>
  <si>
    <t xml:space="preserve">T07773</t>
  </si>
  <si>
    <t xml:space="preserve">T07774</t>
  </si>
  <si>
    <t xml:space="preserve">T07775</t>
  </si>
  <si>
    <t xml:space="preserve">T07776</t>
  </si>
  <si>
    <t xml:space="preserve">T07777</t>
  </si>
  <si>
    <t xml:space="preserve">T07778</t>
  </si>
  <si>
    <t xml:space="preserve">T07779</t>
  </si>
  <si>
    <t xml:space="preserve">T07780</t>
  </si>
  <si>
    <t xml:space="preserve">T07781</t>
  </si>
  <si>
    <t xml:space="preserve">T07782</t>
  </si>
  <si>
    <t xml:space="preserve">T07783</t>
  </si>
  <si>
    <t xml:space="preserve">T07784</t>
  </si>
  <si>
    <t xml:space="preserve">T07785</t>
  </si>
  <si>
    <t xml:space="preserve">T07786</t>
  </si>
  <si>
    <t xml:space="preserve">T07787</t>
  </si>
  <si>
    <t xml:space="preserve">T07788</t>
  </si>
  <si>
    <t xml:space="preserve">T07789</t>
  </si>
  <si>
    <t xml:space="preserve">T07790</t>
  </si>
  <si>
    <t xml:space="preserve">T07791</t>
  </si>
  <si>
    <t xml:space="preserve">T07792</t>
  </si>
  <si>
    <t xml:space="preserve">T07793</t>
  </si>
  <si>
    <t xml:space="preserve">T07794</t>
  </si>
  <si>
    <t xml:space="preserve">T07795</t>
  </si>
  <si>
    <t xml:space="preserve">T07796</t>
  </si>
  <si>
    <t xml:space="preserve">T07797</t>
  </si>
  <si>
    <t xml:space="preserve">T07798</t>
  </si>
  <si>
    <t xml:space="preserve">T07799</t>
  </si>
  <si>
    <t xml:space="preserve">T07800</t>
  </si>
  <si>
    <t xml:space="preserve">T07801</t>
  </si>
  <si>
    <t xml:space="preserve">T07802</t>
  </si>
  <si>
    <t xml:space="preserve">T07803</t>
  </si>
  <si>
    <t xml:space="preserve">T07804</t>
  </si>
  <si>
    <t xml:space="preserve">T07805</t>
  </si>
  <si>
    <t xml:space="preserve">T07806</t>
  </si>
  <si>
    <t xml:space="preserve">T07807</t>
  </si>
  <si>
    <t xml:space="preserve">T07808</t>
  </si>
  <si>
    <t xml:space="preserve">T07809</t>
  </si>
  <si>
    <t xml:space="preserve">T07810</t>
  </si>
  <si>
    <t xml:space="preserve">T07811</t>
  </si>
  <si>
    <t xml:space="preserve">T07812</t>
  </si>
  <si>
    <t xml:space="preserve">T07813</t>
  </si>
  <si>
    <t xml:space="preserve">T07814</t>
  </si>
  <si>
    <t xml:space="preserve">T07815</t>
  </si>
  <si>
    <t xml:space="preserve">T07816</t>
  </si>
  <si>
    <t xml:space="preserve">T07817</t>
  </si>
  <si>
    <t xml:space="preserve">T07818</t>
  </si>
  <si>
    <t xml:space="preserve">T07819</t>
  </si>
  <si>
    <t xml:space="preserve">T07820</t>
  </si>
  <si>
    <t xml:space="preserve">T07821</t>
  </si>
  <si>
    <t xml:space="preserve">T07822</t>
  </si>
  <si>
    <t xml:space="preserve">T07823</t>
  </si>
  <si>
    <t xml:space="preserve">T07824</t>
  </si>
  <si>
    <t xml:space="preserve">T07825</t>
  </si>
  <si>
    <t xml:space="preserve">T07826</t>
  </si>
  <si>
    <t xml:space="preserve">T07827</t>
  </si>
  <si>
    <t xml:space="preserve">T07828</t>
  </si>
  <si>
    <t xml:space="preserve">T07829</t>
  </si>
  <si>
    <t xml:space="preserve">T07830</t>
  </si>
  <si>
    <t xml:space="preserve">T07831</t>
  </si>
  <si>
    <t xml:space="preserve">T07832</t>
  </si>
  <si>
    <t xml:space="preserve">T07833</t>
  </si>
  <si>
    <t xml:space="preserve">T07834</t>
  </si>
  <si>
    <t xml:space="preserve">T07835</t>
  </si>
  <si>
    <t xml:space="preserve">T07836</t>
  </si>
  <si>
    <t xml:space="preserve">T07837</t>
  </si>
  <si>
    <t xml:space="preserve">T07838</t>
  </si>
  <si>
    <t xml:space="preserve">T07839</t>
  </si>
  <si>
    <t xml:space="preserve">T07840</t>
  </si>
  <si>
    <t xml:space="preserve">T07841</t>
  </si>
  <si>
    <t xml:space="preserve">T07842</t>
  </si>
  <si>
    <t xml:space="preserve">T07843</t>
  </si>
  <si>
    <t xml:space="preserve">T07844</t>
  </si>
  <si>
    <t xml:space="preserve">T07845</t>
  </si>
  <si>
    <t xml:space="preserve">T07846</t>
  </si>
  <si>
    <t xml:space="preserve">T07847</t>
  </si>
  <si>
    <t xml:space="preserve">T07848</t>
  </si>
  <si>
    <t xml:space="preserve">T07849</t>
  </si>
  <si>
    <t xml:space="preserve">T07850</t>
  </si>
  <si>
    <t xml:space="preserve">T07851</t>
  </si>
  <si>
    <t xml:space="preserve">T07852</t>
  </si>
  <si>
    <t xml:space="preserve">T07853</t>
  </si>
  <si>
    <t xml:space="preserve">T07854</t>
  </si>
  <si>
    <t xml:space="preserve">T07855</t>
  </si>
  <si>
    <t xml:space="preserve">T07856</t>
  </si>
  <si>
    <t xml:space="preserve">T07857</t>
  </si>
  <si>
    <t xml:space="preserve">T07858</t>
  </si>
  <si>
    <t xml:space="preserve">T07859</t>
  </si>
  <si>
    <t xml:space="preserve">T07860</t>
  </si>
  <si>
    <t xml:space="preserve">T07861</t>
  </si>
  <si>
    <t xml:space="preserve">T07862</t>
  </si>
  <si>
    <t xml:space="preserve">T07863</t>
  </si>
  <si>
    <t xml:space="preserve">T07864</t>
  </si>
  <si>
    <t xml:space="preserve">T07865</t>
  </si>
  <si>
    <t xml:space="preserve">T07866</t>
  </si>
  <si>
    <t xml:space="preserve">T07867</t>
  </si>
  <si>
    <t xml:space="preserve">T07868</t>
  </si>
  <si>
    <t xml:space="preserve">T07869</t>
  </si>
  <si>
    <t xml:space="preserve">T07870</t>
  </si>
  <si>
    <t xml:space="preserve">T07871</t>
  </si>
  <si>
    <t xml:space="preserve">T07872</t>
  </si>
  <si>
    <t xml:space="preserve">T07873</t>
  </si>
  <si>
    <t xml:space="preserve">T07874</t>
  </si>
  <si>
    <t xml:space="preserve">T07875</t>
  </si>
  <si>
    <t xml:space="preserve">T07876</t>
  </si>
  <si>
    <t xml:space="preserve">T07877</t>
  </si>
  <si>
    <t xml:space="preserve">T07878</t>
  </si>
  <si>
    <t xml:space="preserve">T07879</t>
  </si>
  <si>
    <t xml:space="preserve">T07880</t>
  </si>
  <si>
    <t xml:space="preserve">T07881</t>
  </si>
  <si>
    <t xml:space="preserve">T07882</t>
  </si>
  <si>
    <t xml:space="preserve">T07883</t>
  </si>
  <si>
    <t xml:space="preserve">T07884</t>
  </si>
  <si>
    <t xml:space="preserve">T07885</t>
  </si>
  <si>
    <t xml:space="preserve">T07886</t>
  </si>
  <si>
    <t xml:space="preserve">T07887</t>
  </si>
  <si>
    <t xml:space="preserve">T07888</t>
  </si>
  <si>
    <t xml:space="preserve">T07889</t>
  </si>
  <si>
    <t xml:space="preserve">T07890</t>
  </si>
  <si>
    <t xml:space="preserve">T07891</t>
  </si>
  <si>
    <t xml:space="preserve">T07892</t>
  </si>
  <si>
    <t xml:space="preserve">T07893</t>
  </si>
  <si>
    <t xml:space="preserve">T07894</t>
  </si>
  <si>
    <t xml:space="preserve">T07895</t>
  </si>
  <si>
    <t xml:space="preserve">T07896</t>
  </si>
  <si>
    <t xml:space="preserve">T07897</t>
  </si>
  <si>
    <t xml:space="preserve">T07898</t>
  </si>
  <si>
    <t xml:space="preserve">T07899</t>
  </si>
  <si>
    <t xml:space="preserve">T07900</t>
  </si>
  <si>
    <t xml:space="preserve">T07901</t>
  </si>
  <si>
    <t xml:space="preserve">T07902</t>
  </si>
  <si>
    <t xml:space="preserve">T07903</t>
  </si>
  <si>
    <t xml:space="preserve">T07904</t>
  </si>
  <si>
    <t xml:space="preserve">T07905</t>
  </si>
  <si>
    <t xml:space="preserve">T07906</t>
  </si>
  <si>
    <t xml:space="preserve">T07907</t>
  </si>
  <si>
    <t xml:space="preserve">T07908</t>
  </si>
  <si>
    <t xml:space="preserve">T07909</t>
  </si>
  <si>
    <t xml:space="preserve">T07910</t>
  </si>
  <si>
    <t xml:space="preserve">T07911</t>
  </si>
  <si>
    <t xml:space="preserve">T07912</t>
  </si>
  <si>
    <t xml:space="preserve">T07913</t>
  </si>
  <si>
    <t xml:space="preserve">T07914</t>
  </si>
  <si>
    <t xml:space="preserve">T07915</t>
  </si>
  <si>
    <t xml:space="preserve">T07916</t>
  </si>
  <si>
    <t xml:space="preserve">T07917</t>
  </si>
  <si>
    <t xml:space="preserve">T07918</t>
  </si>
  <si>
    <t xml:space="preserve">T07919</t>
  </si>
  <si>
    <t xml:space="preserve">T07920</t>
  </si>
  <si>
    <t xml:space="preserve">T07921</t>
  </si>
  <si>
    <t xml:space="preserve">T07922</t>
  </si>
  <si>
    <t xml:space="preserve">T07923</t>
  </si>
  <si>
    <t xml:space="preserve">T07924</t>
  </si>
  <si>
    <t xml:space="preserve">T07925</t>
  </si>
  <si>
    <t xml:space="preserve">T07926</t>
  </si>
  <si>
    <t xml:space="preserve">T07927</t>
  </si>
  <si>
    <t xml:space="preserve">T07928</t>
  </si>
  <si>
    <t xml:space="preserve">T07929</t>
  </si>
  <si>
    <t xml:space="preserve">T07930</t>
  </si>
  <si>
    <t xml:space="preserve">T07931</t>
  </si>
  <si>
    <t xml:space="preserve">T07932</t>
  </si>
  <si>
    <t xml:space="preserve">T07933</t>
  </si>
  <si>
    <t xml:space="preserve">T07934</t>
  </si>
  <si>
    <t xml:space="preserve">T07935</t>
  </si>
  <si>
    <t xml:space="preserve">T07936</t>
  </si>
  <si>
    <t xml:space="preserve">T07937</t>
  </si>
  <si>
    <t xml:space="preserve">T07938</t>
  </si>
  <si>
    <t xml:space="preserve">T07939</t>
  </si>
  <si>
    <t xml:space="preserve">T07940</t>
  </si>
  <si>
    <t xml:space="preserve">T07941</t>
  </si>
  <si>
    <t xml:space="preserve">T07942</t>
  </si>
  <si>
    <t xml:space="preserve">T07943</t>
  </si>
  <si>
    <t xml:space="preserve">T07944</t>
  </si>
  <si>
    <t xml:space="preserve">T07945</t>
  </si>
  <si>
    <t xml:space="preserve">T07946</t>
  </si>
  <si>
    <t xml:space="preserve">T07947</t>
  </si>
  <si>
    <t xml:space="preserve">T07948</t>
  </si>
  <si>
    <t xml:space="preserve">T07949</t>
  </si>
  <si>
    <t xml:space="preserve">T07950</t>
  </si>
  <si>
    <t xml:space="preserve">T07951</t>
  </si>
  <si>
    <t xml:space="preserve">T07952</t>
  </si>
  <si>
    <t xml:space="preserve">T07953</t>
  </si>
  <si>
    <t xml:space="preserve">T07954</t>
  </si>
  <si>
    <t xml:space="preserve">T07955</t>
  </si>
  <si>
    <t xml:space="preserve">T07956</t>
  </si>
  <si>
    <t xml:space="preserve">T07957</t>
  </si>
  <si>
    <t xml:space="preserve">T07958</t>
  </si>
  <si>
    <t xml:space="preserve">T07959</t>
  </si>
  <si>
    <t xml:space="preserve">T07960</t>
  </si>
  <si>
    <t xml:space="preserve">T07961</t>
  </si>
  <si>
    <t xml:space="preserve">T07962</t>
  </si>
  <si>
    <t xml:space="preserve">T07963</t>
  </si>
  <si>
    <t xml:space="preserve">T07964</t>
  </si>
  <si>
    <t xml:space="preserve">T07965</t>
  </si>
  <si>
    <t xml:space="preserve">T07966</t>
  </si>
  <si>
    <t xml:space="preserve">T07967</t>
  </si>
  <si>
    <t xml:space="preserve">T07968</t>
  </si>
  <si>
    <t xml:space="preserve">T07969</t>
  </si>
  <si>
    <t xml:space="preserve">T07970</t>
  </si>
  <si>
    <t xml:space="preserve">T07971</t>
  </si>
  <si>
    <t xml:space="preserve">T07972</t>
  </si>
  <si>
    <t xml:space="preserve">T07973</t>
  </si>
  <si>
    <t xml:space="preserve">T07974</t>
  </si>
  <si>
    <t xml:space="preserve">T07975</t>
  </si>
  <si>
    <t xml:space="preserve">T07976</t>
  </si>
  <si>
    <t xml:space="preserve">T07977</t>
  </si>
  <si>
    <t xml:space="preserve">T07978</t>
  </si>
  <si>
    <t xml:space="preserve">T07979</t>
  </si>
  <si>
    <t xml:space="preserve">T07980</t>
  </si>
  <si>
    <t xml:space="preserve">T07981</t>
  </si>
  <si>
    <t xml:space="preserve">T07982</t>
  </si>
  <si>
    <t xml:space="preserve">T07983</t>
  </si>
  <si>
    <t xml:space="preserve">T07984</t>
  </si>
  <si>
    <t xml:space="preserve">T07985</t>
  </si>
  <si>
    <t xml:space="preserve">T07986</t>
  </si>
  <si>
    <t xml:space="preserve">T07987</t>
  </si>
  <si>
    <t xml:space="preserve">T07988</t>
  </si>
  <si>
    <t xml:space="preserve">T07989</t>
  </si>
  <si>
    <t xml:space="preserve">T07990</t>
  </si>
  <si>
    <t xml:space="preserve">T07991</t>
  </si>
  <si>
    <t xml:space="preserve">T07992</t>
  </si>
  <si>
    <t xml:space="preserve">T07993</t>
  </si>
  <si>
    <t xml:space="preserve">T07994</t>
  </si>
  <si>
    <t xml:space="preserve">T07995</t>
  </si>
  <si>
    <t xml:space="preserve">T07996</t>
  </si>
  <si>
    <t xml:space="preserve">T07997</t>
  </si>
  <si>
    <t xml:space="preserve">T07998</t>
  </si>
  <si>
    <t xml:space="preserve">T07999</t>
  </si>
  <si>
    <t xml:space="preserve">T08000</t>
  </si>
  <si>
    <t xml:space="preserve">T08001</t>
  </si>
  <si>
    <t xml:space="preserve">T08002</t>
  </si>
  <si>
    <t xml:space="preserve">T08003</t>
  </si>
  <si>
    <t xml:space="preserve">T08004</t>
  </si>
  <si>
    <t xml:space="preserve">T08005</t>
  </si>
  <si>
    <t xml:space="preserve">T08006</t>
  </si>
  <si>
    <t xml:space="preserve">T08007</t>
  </si>
  <si>
    <t xml:space="preserve">T08008</t>
  </si>
  <si>
    <t xml:space="preserve">T08009</t>
  </si>
  <si>
    <t xml:space="preserve">T08010</t>
  </si>
  <si>
    <t xml:space="preserve">T08011</t>
  </si>
  <si>
    <t xml:space="preserve">T08012</t>
  </si>
  <si>
    <t xml:space="preserve">T08013</t>
  </si>
  <si>
    <t xml:space="preserve">T08014</t>
  </si>
  <si>
    <t xml:space="preserve">T08015</t>
  </si>
  <si>
    <t xml:space="preserve">T08016</t>
  </si>
  <si>
    <t xml:space="preserve">T08017</t>
  </si>
  <si>
    <t xml:space="preserve">T08018</t>
  </si>
  <si>
    <t xml:space="preserve">T08019</t>
  </si>
  <si>
    <t xml:space="preserve">T08020</t>
  </si>
  <si>
    <t xml:space="preserve">T08021</t>
  </si>
  <si>
    <t xml:space="preserve">T08022</t>
  </si>
  <si>
    <t xml:space="preserve">T08023</t>
  </si>
  <si>
    <t xml:space="preserve">T08024</t>
  </si>
  <si>
    <t xml:space="preserve">T08025</t>
  </si>
  <si>
    <t xml:space="preserve">T08026</t>
  </si>
  <si>
    <t xml:space="preserve">T08027</t>
  </si>
  <si>
    <t xml:space="preserve">T08028</t>
  </si>
  <si>
    <t xml:space="preserve">T08029</t>
  </si>
  <si>
    <t xml:space="preserve">T08030</t>
  </si>
  <si>
    <t xml:space="preserve">T08031</t>
  </si>
  <si>
    <t xml:space="preserve">T08032</t>
  </si>
  <si>
    <t xml:space="preserve">T08033</t>
  </si>
  <si>
    <t xml:space="preserve">T08034</t>
  </si>
  <si>
    <t xml:space="preserve">T08035</t>
  </si>
  <si>
    <t xml:space="preserve">T08036</t>
  </si>
  <si>
    <t xml:space="preserve">T08037</t>
  </si>
  <si>
    <t xml:space="preserve">T08038</t>
  </si>
  <si>
    <t xml:space="preserve">T08039</t>
  </si>
  <si>
    <t xml:space="preserve">T08040</t>
  </si>
  <si>
    <t xml:space="preserve">T08041</t>
  </si>
  <si>
    <t xml:space="preserve">T08042</t>
  </si>
  <si>
    <t xml:space="preserve">T08043</t>
  </si>
  <si>
    <t xml:space="preserve">T08044</t>
  </si>
  <si>
    <t xml:space="preserve">T08045</t>
  </si>
  <si>
    <t xml:space="preserve">T08046</t>
  </si>
  <si>
    <t xml:space="preserve">T08047</t>
  </si>
  <si>
    <t xml:space="preserve">T08048</t>
  </si>
  <si>
    <t xml:space="preserve">T08049</t>
  </si>
  <si>
    <t xml:space="preserve">T08050</t>
  </si>
  <si>
    <t xml:space="preserve">T08051</t>
  </si>
  <si>
    <t xml:space="preserve">T08052</t>
  </si>
  <si>
    <t xml:space="preserve">T08053</t>
  </si>
  <si>
    <t xml:space="preserve">T08054</t>
  </si>
  <si>
    <t xml:space="preserve">T08055</t>
  </si>
  <si>
    <t xml:space="preserve">T08056</t>
  </si>
  <si>
    <t xml:space="preserve">T08057</t>
  </si>
  <si>
    <t xml:space="preserve">T08058</t>
  </si>
  <si>
    <t xml:space="preserve">T08059</t>
  </si>
  <si>
    <t xml:space="preserve">T08060</t>
  </si>
  <si>
    <t xml:space="preserve">T08061</t>
  </si>
  <si>
    <t xml:space="preserve">T08062</t>
  </si>
  <si>
    <t xml:space="preserve">T08063</t>
  </si>
  <si>
    <t xml:space="preserve">T08064</t>
  </si>
  <si>
    <t xml:space="preserve">T08065</t>
  </si>
  <si>
    <t xml:space="preserve">T08066</t>
  </si>
  <si>
    <t xml:space="preserve">T08067</t>
  </si>
  <si>
    <t xml:space="preserve">T08068</t>
  </si>
  <si>
    <t xml:space="preserve">T08069</t>
  </si>
  <si>
    <t xml:space="preserve">T08070</t>
  </si>
  <si>
    <t xml:space="preserve">T08071</t>
  </si>
  <si>
    <t xml:space="preserve">T08072</t>
  </si>
  <si>
    <t xml:space="preserve">T08073</t>
  </si>
  <si>
    <t xml:space="preserve">T08074</t>
  </si>
  <si>
    <t xml:space="preserve">T08075</t>
  </si>
  <si>
    <t xml:space="preserve">T08076</t>
  </si>
  <si>
    <t xml:space="preserve">T08077</t>
  </si>
  <si>
    <t xml:space="preserve">T08078</t>
  </si>
  <si>
    <t xml:space="preserve">T08079</t>
  </si>
  <si>
    <t xml:space="preserve">T08080</t>
  </si>
  <si>
    <t xml:space="preserve">T08081</t>
  </si>
  <si>
    <t xml:space="preserve">T08082</t>
  </si>
  <si>
    <t xml:space="preserve">T08083</t>
  </si>
  <si>
    <t xml:space="preserve">T08084</t>
  </si>
  <si>
    <t xml:space="preserve">T08085</t>
  </si>
  <si>
    <t xml:space="preserve">T08086</t>
  </si>
  <si>
    <t xml:space="preserve">T08087</t>
  </si>
  <si>
    <t xml:space="preserve">T08088</t>
  </si>
  <si>
    <t xml:space="preserve">T08089</t>
  </si>
  <si>
    <t xml:space="preserve">T08090</t>
  </si>
  <si>
    <t xml:space="preserve">T08091</t>
  </si>
  <si>
    <t xml:space="preserve">T08092</t>
  </si>
  <si>
    <t xml:space="preserve">T08093</t>
  </si>
  <si>
    <t xml:space="preserve">T08094</t>
  </si>
  <si>
    <t xml:space="preserve">T08095</t>
  </si>
  <si>
    <t xml:space="preserve">T08096</t>
  </si>
  <si>
    <t xml:space="preserve">T08097</t>
  </si>
  <si>
    <t xml:space="preserve">T08098</t>
  </si>
  <si>
    <t xml:space="preserve">T08099</t>
  </si>
  <si>
    <t xml:space="preserve">T08100</t>
  </si>
  <si>
    <t xml:space="preserve">T08101</t>
  </si>
  <si>
    <t xml:space="preserve">T08102</t>
  </si>
  <si>
    <t xml:space="preserve">T08103</t>
  </si>
  <si>
    <t xml:space="preserve">T08104</t>
  </si>
  <si>
    <t xml:space="preserve">T08105</t>
  </si>
  <si>
    <t xml:space="preserve">T08106</t>
  </si>
  <si>
    <t xml:space="preserve">T08107</t>
  </si>
  <si>
    <t xml:space="preserve">T08108</t>
  </si>
  <si>
    <t xml:space="preserve">T08109</t>
  </si>
  <si>
    <t xml:space="preserve">T08110</t>
  </si>
  <si>
    <t xml:space="preserve">T08111</t>
  </si>
  <si>
    <t xml:space="preserve">T08112</t>
  </si>
  <si>
    <t xml:space="preserve">T08113</t>
  </si>
  <si>
    <t xml:space="preserve">T08114</t>
  </si>
  <si>
    <t xml:space="preserve">T08115</t>
  </si>
  <si>
    <t xml:space="preserve">T08116</t>
  </si>
  <si>
    <t xml:space="preserve">T08117</t>
  </si>
  <si>
    <t xml:space="preserve">T08118</t>
  </si>
  <si>
    <t xml:space="preserve">T08119</t>
  </si>
  <si>
    <t xml:space="preserve">T08120</t>
  </si>
  <si>
    <t xml:space="preserve">T08121</t>
  </si>
  <si>
    <t xml:space="preserve">T08122</t>
  </si>
  <si>
    <t xml:space="preserve">T08123</t>
  </si>
  <si>
    <t xml:space="preserve">T08124</t>
  </si>
  <si>
    <t xml:space="preserve">T08125</t>
  </si>
  <si>
    <t xml:space="preserve">T08126</t>
  </si>
  <si>
    <t xml:space="preserve">T08127</t>
  </si>
  <si>
    <t xml:space="preserve">T08128</t>
  </si>
  <si>
    <t xml:space="preserve">T08129</t>
  </si>
  <si>
    <t xml:space="preserve">T08130</t>
  </si>
  <si>
    <t xml:space="preserve">T08131</t>
  </si>
  <si>
    <t xml:space="preserve">T08132</t>
  </si>
  <si>
    <t xml:space="preserve">T08133</t>
  </si>
  <si>
    <t xml:space="preserve">T08134</t>
  </si>
  <si>
    <t xml:space="preserve">T08135</t>
  </si>
  <si>
    <t xml:space="preserve">T08136</t>
  </si>
  <si>
    <t xml:space="preserve">T08137</t>
  </si>
  <si>
    <t xml:space="preserve">T08138</t>
  </si>
  <si>
    <t xml:space="preserve">T08139</t>
  </si>
  <si>
    <t xml:space="preserve">T08140</t>
  </si>
  <si>
    <t xml:space="preserve">T08141</t>
  </si>
  <si>
    <t xml:space="preserve">T08142</t>
  </si>
  <si>
    <t xml:space="preserve">T08143</t>
  </si>
  <si>
    <t xml:space="preserve">T08144</t>
  </si>
  <si>
    <t xml:space="preserve">T08145</t>
  </si>
  <si>
    <t xml:space="preserve">T08146</t>
  </si>
  <si>
    <t xml:space="preserve">T08147</t>
  </si>
  <si>
    <t xml:space="preserve">T08148</t>
  </si>
  <si>
    <t xml:space="preserve">T08149</t>
  </si>
  <si>
    <t xml:space="preserve">T08150</t>
  </si>
  <si>
    <t xml:space="preserve">T08151</t>
  </si>
  <si>
    <t xml:space="preserve">T08152</t>
  </si>
  <si>
    <t xml:space="preserve">T08153</t>
  </si>
  <si>
    <t xml:space="preserve">T08154</t>
  </si>
  <si>
    <t xml:space="preserve">T08155</t>
  </si>
  <si>
    <t xml:space="preserve">T08156</t>
  </si>
  <si>
    <t xml:space="preserve">T08157</t>
  </si>
  <si>
    <t xml:space="preserve">T08158</t>
  </si>
  <si>
    <t xml:space="preserve">T08159</t>
  </si>
  <si>
    <t xml:space="preserve">T08160</t>
  </si>
  <si>
    <t xml:space="preserve">T08161</t>
  </si>
  <si>
    <t xml:space="preserve">T08162</t>
  </si>
  <si>
    <t xml:space="preserve">T08163</t>
  </si>
  <si>
    <t xml:space="preserve">T08164</t>
  </si>
  <si>
    <t xml:space="preserve">T08165</t>
  </si>
  <si>
    <t xml:space="preserve">T08166</t>
  </si>
  <si>
    <t xml:space="preserve">T08167</t>
  </si>
  <si>
    <t xml:space="preserve">T08168</t>
  </si>
  <si>
    <t xml:space="preserve">T08169</t>
  </si>
  <si>
    <t xml:space="preserve">T08170</t>
  </si>
  <si>
    <t xml:space="preserve">T08171</t>
  </si>
  <si>
    <t xml:space="preserve">T08172</t>
  </si>
  <si>
    <t xml:space="preserve">T08173</t>
  </si>
  <si>
    <t xml:space="preserve">T08174</t>
  </si>
  <si>
    <t xml:space="preserve">T08175</t>
  </si>
  <si>
    <t xml:space="preserve">T08176</t>
  </si>
  <si>
    <t xml:space="preserve">T08177</t>
  </si>
  <si>
    <t xml:space="preserve">T08178</t>
  </si>
  <si>
    <t xml:space="preserve">T08179</t>
  </si>
  <si>
    <t xml:space="preserve">T08180</t>
  </si>
  <si>
    <t xml:space="preserve">T08181</t>
  </si>
  <si>
    <t xml:space="preserve">T08182</t>
  </si>
  <si>
    <t xml:space="preserve">T08183</t>
  </si>
  <si>
    <t xml:space="preserve">T08184</t>
  </si>
  <si>
    <t xml:space="preserve">T08185</t>
  </si>
  <si>
    <t xml:space="preserve">T08186</t>
  </si>
  <si>
    <t xml:space="preserve">T08187</t>
  </si>
  <si>
    <t xml:space="preserve">T08188</t>
  </si>
  <si>
    <t xml:space="preserve">T08189</t>
  </si>
  <si>
    <t xml:space="preserve">T08190</t>
  </si>
  <si>
    <t xml:space="preserve">T08191</t>
  </si>
  <si>
    <t xml:space="preserve">T08192</t>
  </si>
  <si>
    <t xml:space="preserve">T08193</t>
  </si>
  <si>
    <t xml:space="preserve">T08194</t>
  </si>
  <si>
    <t xml:space="preserve">T08195</t>
  </si>
  <si>
    <t xml:space="preserve">T08196</t>
  </si>
  <si>
    <t xml:space="preserve">T08197</t>
  </si>
  <si>
    <t xml:space="preserve">T08198</t>
  </si>
  <si>
    <t xml:space="preserve">T08199</t>
  </si>
  <si>
    <t xml:space="preserve">T08200</t>
  </si>
  <si>
    <t xml:space="preserve">T08201</t>
  </si>
  <si>
    <t xml:space="preserve">T08202</t>
  </si>
  <si>
    <t xml:space="preserve">T08203</t>
  </si>
  <si>
    <t xml:space="preserve">T08204</t>
  </si>
  <si>
    <t xml:space="preserve">T08205</t>
  </si>
  <si>
    <t xml:space="preserve">T08206</t>
  </si>
  <si>
    <t xml:space="preserve">T08207</t>
  </si>
  <si>
    <t xml:space="preserve">T08208</t>
  </si>
  <si>
    <t xml:space="preserve">T08209</t>
  </si>
  <si>
    <t xml:space="preserve">T08210</t>
  </si>
  <si>
    <t xml:space="preserve">T08211</t>
  </si>
  <si>
    <t xml:space="preserve">T08212</t>
  </si>
  <si>
    <t xml:space="preserve">T08213</t>
  </si>
  <si>
    <t xml:space="preserve">T08214</t>
  </si>
  <si>
    <t xml:space="preserve">T08215</t>
  </si>
  <si>
    <t xml:space="preserve">T08216</t>
  </si>
  <si>
    <t xml:space="preserve">T08217</t>
  </si>
  <si>
    <t xml:space="preserve">T08218</t>
  </si>
  <si>
    <t xml:space="preserve">T08219</t>
  </si>
  <si>
    <t xml:space="preserve">T08220</t>
  </si>
  <si>
    <t xml:space="preserve">T08221</t>
  </si>
  <si>
    <t xml:space="preserve">T08222</t>
  </si>
  <si>
    <t xml:space="preserve">T08223</t>
  </si>
  <si>
    <t xml:space="preserve">T08224</t>
  </si>
  <si>
    <t xml:space="preserve">T08225</t>
  </si>
  <si>
    <t xml:space="preserve">T08226</t>
  </si>
  <si>
    <t xml:space="preserve">T08227</t>
  </si>
  <si>
    <t xml:space="preserve">T08228</t>
  </si>
  <si>
    <t xml:space="preserve">T08229</t>
  </si>
  <si>
    <t xml:space="preserve">T08230</t>
  </si>
  <si>
    <t xml:space="preserve">T08231</t>
  </si>
  <si>
    <t xml:space="preserve">T08232</t>
  </si>
  <si>
    <t xml:space="preserve">T08233</t>
  </si>
  <si>
    <t xml:space="preserve">T08234</t>
  </si>
  <si>
    <t xml:space="preserve">T08235</t>
  </si>
  <si>
    <t xml:space="preserve">T08236</t>
  </si>
  <si>
    <t xml:space="preserve">T08237</t>
  </si>
  <si>
    <t xml:space="preserve">T08238</t>
  </si>
  <si>
    <t xml:space="preserve">T08239</t>
  </si>
  <si>
    <t xml:space="preserve">T08240</t>
  </si>
  <si>
    <t xml:space="preserve">T08241</t>
  </si>
  <si>
    <t xml:space="preserve">T08242</t>
  </si>
  <si>
    <t xml:space="preserve">T08243</t>
  </si>
  <si>
    <t xml:space="preserve">T08244</t>
  </si>
  <si>
    <t xml:space="preserve">T08245</t>
  </si>
  <si>
    <t xml:space="preserve">T08246</t>
  </si>
  <si>
    <t xml:space="preserve">T08247</t>
  </si>
  <si>
    <t xml:space="preserve">T08248</t>
  </si>
  <si>
    <t xml:space="preserve">T08249</t>
  </si>
  <si>
    <t xml:space="preserve">T08250</t>
  </si>
  <si>
    <t xml:space="preserve">T08251</t>
  </si>
  <si>
    <t xml:space="preserve">T08252</t>
  </si>
  <si>
    <t xml:space="preserve">T08253</t>
  </si>
  <si>
    <t xml:space="preserve">T08254</t>
  </si>
  <si>
    <t xml:space="preserve">T08255</t>
  </si>
  <si>
    <t xml:space="preserve">T08256</t>
  </si>
  <si>
    <t xml:space="preserve">T08257</t>
  </si>
  <si>
    <t xml:space="preserve">T08258</t>
  </si>
  <si>
    <t xml:space="preserve">T08259</t>
  </si>
  <si>
    <t xml:space="preserve">T08260</t>
  </si>
  <si>
    <t xml:space="preserve">T08261</t>
  </si>
  <si>
    <t xml:space="preserve">T08262</t>
  </si>
  <si>
    <t xml:space="preserve">T08263</t>
  </si>
  <si>
    <t xml:space="preserve">T08264</t>
  </si>
  <si>
    <t xml:space="preserve">T08265</t>
  </si>
  <si>
    <t xml:space="preserve">T08266</t>
  </si>
  <si>
    <t xml:space="preserve">T08267</t>
  </si>
  <si>
    <t xml:space="preserve">T08268</t>
  </si>
  <si>
    <t xml:space="preserve">T08269</t>
  </si>
  <si>
    <t xml:space="preserve">T08270</t>
  </si>
  <si>
    <t xml:space="preserve">T08271</t>
  </si>
  <si>
    <t xml:space="preserve">T08272</t>
  </si>
  <si>
    <t xml:space="preserve">T08273</t>
  </si>
  <si>
    <t xml:space="preserve">T08274</t>
  </si>
  <si>
    <t xml:space="preserve">T08275</t>
  </si>
  <si>
    <t xml:space="preserve">T08276</t>
  </si>
  <si>
    <t xml:space="preserve">T08277</t>
  </si>
  <si>
    <t xml:space="preserve">T08278</t>
  </si>
  <si>
    <t xml:space="preserve">T08279</t>
  </si>
  <si>
    <t xml:space="preserve">T08280</t>
  </si>
  <si>
    <t xml:space="preserve">T08281</t>
  </si>
  <si>
    <t xml:space="preserve">T08282</t>
  </si>
  <si>
    <t xml:space="preserve">T08283</t>
  </si>
  <si>
    <t xml:space="preserve">T08284</t>
  </si>
  <si>
    <t xml:space="preserve">T08285</t>
  </si>
  <si>
    <t xml:space="preserve">T08286</t>
  </si>
  <si>
    <t xml:space="preserve">T08287</t>
  </si>
  <si>
    <t xml:space="preserve">T08288</t>
  </si>
  <si>
    <t xml:space="preserve">T08289</t>
  </si>
  <si>
    <t xml:space="preserve">T08290</t>
  </si>
  <si>
    <t xml:space="preserve">T08291</t>
  </si>
  <si>
    <t xml:space="preserve">T08292</t>
  </si>
  <si>
    <t xml:space="preserve">T08293</t>
  </si>
  <si>
    <t xml:space="preserve">T08294</t>
  </si>
  <si>
    <t xml:space="preserve">T08295</t>
  </si>
  <si>
    <t xml:space="preserve">T08296</t>
  </si>
  <si>
    <t xml:space="preserve">T08297</t>
  </si>
  <si>
    <t xml:space="preserve">T08298</t>
  </si>
  <si>
    <t xml:space="preserve">T08299</t>
  </si>
  <si>
    <t xml:space="preserve">T08300</t>
  </si>
  <si>
    <t xml:space="preserve">T08301</t>
  </si>
  <si>
    <t xml:space="preserve">T08302</t>
  </si>
  <si>
    <t xml:space="preserve">T08303</t>
  </si>
  <si>
    <t xml:space="preserve">T08304</t>
  </si>
  <si>
    <t xml:space="preserve">T08305</t>
  </si>
  <si>
    <t xml:space="preserve">T08306</t>
  </si>
  <si>
    <t xml:space="preserve">T08307</t>
  </si>
  <si>
    <t xml:space="preserve">T08308</t>
  </si>
  <si>
    <t xml:space="preserve">T08309</t>
  </si>
  <si>
    <t xml:space="preserve">T08310</t>
  </si>
  <si>
    <t xml:space="preserve">T08311</t>
  </si>
  <si>
    <t xml:space="preserve">T08312</t>
  </si>
  <si>
    <t xml:space="preserve">T08313</t>
  </si>
  <si>
    <t xml:space="preserve">T08314</t>
  </si>
  <si>
    <t xml:space="preserve">T08315</t>
  </si>
  <si>
    <t xml:space="preserve">T08316</t>
  </si>
  <si>
    <t xml:space="preserve">T08317</t>
  </si>
  <si>
    <t xml:space="preserve">T08318</t>
  </si>
  <si>
    <t xml:space="preserve">T08319</t>
  </si>
  <si>
    <t xml:space="preserve">T08320</t>
  </si>
  <si>
    <t xml:space="preserve">T08321</t>
  </si>
  <si>
    <t xml:space="preserve">T08322</t>
  </si>
  <si>
    <t xml:space="preserve">T08323</t>
  </si>
  <si>
    <t xml:space="preserve">T08324</t>
  </si>
  <si>
    <t xml:space="preserve">T08325</t>
  </si>
  <si>
    <t xml:space="preserve">T08326</t>
  </si>
  <si>
    <t xml:space="preserve">T08327</t>
  </si>
  <si>
    <t xml:space="preserve">T08328</t>
  </si>
  <si>
    <t xml:space="preserve">T08329</t>
  </si>
  <si>
    <t xml:space="preserve">T08330</t>
  </si>
  <si>
    <t xml:space="preserve">T08331</t>
  </si>
  <si>
    <t xml:space="preserve">T08332</t>
  </si>
  <si>
    <t xml:space="preserve">T08333</t>
  </si>
  <si>
    <t xml:space="preserve">T08334</t>
  </si>
  <si>
    <t xml:space="preserve">T08335</t>
  </si>
  <si>
    <t xml:space="preserve">T08336</t>
  </si>
  <si>
    <t xml:space="preserve">T08337</t>
  </si>
  <si>
    <t xml:space="preserve">T08338</t>
  </si>
  <si>
    <t xml:space="preserve">T08339</t>
  </si>
  <si>
    <t xml:space="preserve">T08340</t>
  </si>
  <si>
    <t xml:space="preserve">T08341</t>
  </si>
  <si>
    <t xml:space="preserve">T08342</t>
  </si>
  <si>
    <t xml:space="preserve">T08343</t>
  </si>
  <si>
    <t xml:space="preserve">T08344</t>
  </si>
  <si>
    <t xml:space="preserve">T08345</t>
  </si>
  <si>
    <t xml:space="preserve">T08346</t>
  </si>
  <si>
    <t xml:space="preserve">T08347</t>
  </si>
  <si>
    <t xml:space="preserve">T08348</t>
  </si>
  <si>
    <t xml:space="preserve">T08349</t>
  </si>
  <si>
    <t xml:space="preserve">T08350</t>
  </si>
  <si>
    <t xml:space="preserve">T08351</t>
  </si>
  <si>
    <t xml:space="preserve">T08352</t>
  </si>
  <si>
    <t xml:space="preserve">T08353</t>
  </si>
  <si>
    <t xml:space="preserve">T08354</t>
  </si>
  <si>
    <t xml:space="preserve">T08355</t>
  </si>
  <si>
    <t xml:space="preserve">T08356</t>
  </si>
  <si>
    <t xml:space="preserve">T08357</t>
  </si>
  <si>
    <t xml:space="preserve">T08358</t>
  </si>
  <si>
    <t xml:space="preserve">T08359</t>
  </si>
  <si>
    <t xml:space="preserve">T08360</t>
  </si>
  <si>
    <t xml:space="preserve">T08361</t>
  </si>
  <si>
    <t xml:space="preserve">T08362</t>
  </si>
  <si>
    <t xml:space="preserve">T08363</t>
  </si>
  <si>
    <t xml:space="preserve">T08364</t>
  </si>
  <si>
    <t xml:space="preserve">T08365</t>
  </si>
  <si>
    <t xml:space="preserve">T08366</t>
  </si>
  <si>
    <t xml:space="preserve">T08367</t>
  </si>
  <si>
    <t xml:space="preserve">T08368</t>
  </si>
  <si>
    <t xml:space="preserve">T08369</t>
  </si>
  <si>
    <t xml:space="preserve">T08370</t>
  </si>
  <si>
    <t xml:space="preserve">T08371</t>
  </si>
  <si>
    <t xml:space="preserve">T08372</t>
  </si>
  <si>
    <t xml:space="preserve">T08373</t>
  </si>
  <si>
    <t xml:space="preserve">T08374</t>
  </si>
  <si>
    <t xml:space="preserve">T08375</t>
  </si>
  <si>
    <t xml:space="preserve">T08376</t>
  </si>
  <si>
    <t xml:space="preserve">T08377</t>
  </si>
  <si>
    <t xml:space="preserve">T08378</t>
  </si>
  <si>
    <t xml:space="preserve">T08379</t>
  </si>
  <si>
    <t xml:space="preserve">T08380</t>
  </si>
  <si>
    <t xml:space="preserve">T08381</t>
  </si>
  <si>
    <t xml:space="preserve">T08382</t>
  </si>
  <si>
    <t xml:space="preserve">T08383</t>
  </si>
  <si>
    <t xml:space="preserve">T08384</t>
  </si>
  <si>
    <t xml:space="preserve">T08385</t>
  </si>
  <si>
    <t xml:space="preserve">T08386</t>
  </si>
  <si>
    <t xml:space="preserve">T08387</t>
  </si>
  <si>
    <t xml:space="preserve">T08388</t>
  </si>
  <si>
    <t xml:space="preserve">T08389</t>
  </si>
  <si>
    <t xml:space="preserve">T08390</t>
  </si>
  <si>
    <t xml:space="preserve">T08391</t>
  </si>
  <si>
    <t xml:space="preserve">T08392</t>
  </si>
  <si>
    <t xml:space="preserve">T08393</t>
  </si>
  <si>
    <t xml:space="preserve">T08394</t>
  </si>
  <si>
    <t xml:space="preserve">T08395</t>
  </si>
  <si>
    <t xml:space="preserve">T08396</t>
  </si>
  <si>
    <t xml:space="preserve">T08397</t>
  </si>
  <si>
    <t xml:space="preserve">T08398</t>
  </si>
  <si>
    <t xml:space="preserve">T08399</t>
  </si>
  <si>
    <t xml:space="preserve">T08400</t>
  </si>
  <si>
    <t xml:space="preserve">T08401</t>
  </si>
  <si>
    <t xml:space="preserve">T08402</t>
  </si>
  <si>
    <t xml:space="preserve">T08403</t>
  </si>
  <si>
    <t xml:space="preserve">T08404</t>
  </si>
  <si>
    <t xml:space="preserve">T08405</t>
  </si>
  <si>
    <t xml:space="preserve">T08406</t>
  </si>
  <si>
    <t xml:space="preserve">T08407</t>
  </si>
  <si>
    <t xml:space="preserve">T08408</t>
  </si>
  <si>
    <t xml:space="preserve">T08409</t>
  </si>
  <si>
    <t xml:space="preserve">T08410</t>
  </si>
  <si>
    <t xml:space="preserve">T08411</t>
  </si>
  <si>
    <t xml:space="preserve">T08412</t>
  </si>
  <si>
    <t xml:space="preserve">T08413</t>
  </si>
  <si>
    <t xml:space="preserve">T08414</t>
  </si>
  <si>
    <t xml:space="preserve">T08415</t>
  </si>
  <si>
    <t xml:space="preserve">T08416</t>
  </si>
  <si>
    <t xml:space="preserve">T08417</t>
  </si>
  <si>
    <t xml:space="preserve">T08418</t>
  </si>
  <si>
    <t xml:space="preserve">T08419</t>
  </si>
  <si>
    <t xml:space="preserve">T08420</t>
  </si>
  <si>
    <t xml:space="preserve">T08421</t>
  </si>
  <si>
    <t xml:space="preserve">T08422</t>
  </si>
  <si>
    <t xml:space="preserve">T08423</t>
  </si>
  <si>
    <t xml:space="preserve">T08424</t>
  </si>
  <si>
    <t xml:space="preserve">T08425</t>
  </si>
  <si>
    <t xml:space="preserve">T08426</t>
  </si>
  <si>
    <t xml:space="preserve">T08427</t>
  </si>
  <si>
    <t xml:space="preserve">T08428</t>
  </si>
  <si>
    <t xml:space="preserve">T08429</t>
  </si>
  <si>
    <t xml:space="preserve">T08430</t>
  </si>
  <si>
    <t xml:space="preserve">T08431</t>
  </si>
  <si>
    <t xml:space="preserve">T08432</t>
  </si>
  <si>
    <t xml:space="preserve">T08433</t>
  </si>
  <si>
    <t xml:space="preserve">T08434</t>
  </si>
  <si>
    <t xml:space="preserve">T08435</t>
  </si>
  <si>
    <t xml:space="preserve">T08436</t>
  </si>
  <si>
    <t xml:space="preserve">T08437</t>
  </si>
  <si>
    <t xml:space="preserve">T08438</t>
  </si>
  <si>
    <t xml:space="preserve">T08439</t>
  </si>
  <si>
    <t xml:space="preserve">T08440</t>
  </si>
  <si>
    <t xml:space="preserve">T08441</t>
  </si>
  <si>
    <t xml:space="preserve">T08442</t>
  </si>
  <si>
    <t xml:space="preserve">T08443</t>
  </si>
  <si>
    <t xml:space="preserve">T08444</t>
  </si>
  <si>
    <t xml:space="preserve">T08445</t>
  </si>
  <si>
    <t xml:space="preserve">T08446</t>
  </si>
  <si>
    <t xml:space="preserve">T08447</t>
  </si>
  <si>
    <t xml:space="preserve">T08448</t>
  </si>
  <si>
    <t xml:space="preserve">T08449</t>
  </si>
  <si>
    <t xml:space="preserve">T08450</t>
  </si>
  <si>
    <t xml:space="preserve">T08451</t>
  </si>
  <si>
    <t xml:space="preserve">T08452</t>
  </si>
  <si>
    <t xml:space="preserve">T08453</t>
  </si>
  <si>
    <t xml:space="preserve">T08454</t>
  </si>
  <si>
    <t xml:space="preserve">T08455</t>
  </si>
  <si>
    <t xml:space="preserve">T08456</t>
  </si>
  <si>
    <t xml:space="preserve">T08457</t>
  </si>
  <si>
    <t xml:space="preserve">T08458</t>
  </si>
  <si>
    <t xml:space="preserve">T08459</t>
  </si>
  <si>
    <t xml:space="preserve">T08460</t>
  </si>
  <si>
    <t xml:space="preserve">T08461</t>
  </si>
  <si>
    <t xml:space="preserve">T08462</t>
  </si>
  <si>
    <t xml:space="preserve">T08463</t>
  </si>
  <si>
    <t xml:space="preserve">T08464</t>
  </si>
  <si>
    <t xml:space="preserve">T08465</t>
  </si>
  <si>
    <t xml:space="preserve">T08466</t>
  </si>
  <si>
    <t xml:space="preserve">T08467</t>
  </si>
  <si>
    <t xml:space="preserve">T08468</t>
  </si>
  <si>
    <t xml:space="preserve">T08469</t>
  </si>
  <si>
    <t xml:space="preserve">T08470</t>
  </si>
  <si>
    <t xml:space="preserve">T08471</t>
  </si>
  <si>
    <t xml:space="preserve">T08472</t>
  </si>
  <si>
    <t xml:space="preserve">T08473</t>
  </si>
  <si>
    <t xml:space="preserve">T08474</t>
  </si>
  <si>
    <t xml:space="preserve">T08475</t>
  </si>
  <si>
    <t xml:space="preserve">T08476</t>
  </si>
  <si>
    <t xml:space="preserve">T08477</t>
  </si>
  <si>
    <t xml:space="preserve">T08478</t>
  </si>
  <si>
    <t xml:space="preserve">T08479</t>
  </si>
  <si>
    <t xml:space="preserve">T08480</t>
  </si>
  <si>
    <t xml:space="preserve">T08481</t>
  </si>
  <si>
    <t xml:space="preserve">T08482</t>
  </si>
  <si>
    <t xml:space="preserve">T08483</t>
  </si>
  <si>
    <t xml:space="preserve">T08484</t>
  </si>
  <si>
    <t xml:space="preserve">T08485</t>
  </si>
  <si>
    <t xml:space="preserve">T08486</t>
  </si>
  <si>
    <t xml:space="preserve">T08487</t>
  </si>
  <si>
    <t xml:space="preserve">T08488</t>
  </si>
  <si>
    <t xml:space="preserve">T08489</t>
  </si>
  <si>
    <t xml:space="preserve">T08490</t>
  </si>
  <si>
    <t xml:space="preserve">T08491</t>
  </si>
  <si>
    <t xml:space="preserve">T08492</t>
  </si>
  <si>
    <t xml:space="preserve">T08493</t>
  </si>
  <si>
    <t xml:space="preserve">T08494</t>
  </si>
  <si>
    <t xml:space="preserve">T08495</t>
  </si>
  <si>
    <t xml:space="preserve">T08496</t>
  </si>
  <si>
    <t xml:space="preserve">T08497</t>
  </si>
  <si>
    <t xml:space="preserve">T08498</t>
  </si>
  <si>
    <t xml:space="preserve">T08499</t>
  </si>
  <si>
    <t xml:space="preserve">T08500</t>
  </si>
  <si>
    <t xml:space="preserve">T08501</t>
  </si>
  <si>
    <t xml:space="preserve">T08502</t>
  </si>
  <si>
    <t xml:space="preserve">T08503</t>
  </si>
  <si>
    <t xml:space="preserve">T08504</t>
  </si>
  <si>
    <t xml:space="preserve">T08505</t>
  </si>
  <si>
    <t xml:space="preserve">T08506</t>
  </si>
  <si>
    <t xml:space="preserve">T08507</t>
  </si>
  <si>
    <t xml:space="preserve">T08508</t>
  </si>
  <si>
    <t xml:space="preserve">T08509</t>
  </si>
  <si>
    <t xml:space="preserve">T08510</t>
  </si>
  <si>
    <t xml:space="preserve">T08511</t>
  </si>
  <si>
    <t xml:space="preserve">T08512</t>
  </si>
  <si>
    <t xml:space="preserve">T08513</t>
  </si>
  <si>
    <t xml:space="preserve">T08514</t>
  </si>
  <si>
    <t xml:space="preserve">T08515</t>
  </si>
  <si>
    <t xml:space="preserve">T08516</t>
  </si>
  <si>
    <t xml:space="preserve">T08517</t>
  </si>
  <si>
    <t xml:space="preserve">T08518</t>
  </si>
  <si>
    <t xml:space="preserve">T08519</t>
  </si>
  <si>
    <t xml:space="preserve">T08520</t>
  </si>
  <si>
    <t xml:space="preserve">T08521</t>
  </si>
  <si>
    <t xml:space="preserve">T08522</t>
  </si>
  <si>
    <t xml:space="preserve">T08523</t>
  </si>
  <si>
    <t xml:space="preserve">T08524</t>
  </si>
  <si>
    <t xml:space="preserve">T08525</t>
  </si>
  <si>
    <t xml:space="preserve">T08526</t>
  </si>
  <si>
    <t xml:space="preserve">T08527</t>
  </si>
  <si>
    <t xml:space="preserve">T08528</t>
  </si>
  <si>
    <t xml:space="preserve">T08529</t>
  </si>
  <si>
    <t xml:space="preserve">T08530</t>
  </si>
  <si>
    <t xml:space="preserve">T08531</t>
  </si>
  <si>
    <t xml:space="preserve">T08532</t>
  </si>
  <si>
    <t xml:space="preserve">T08533</t>
  </si>
  <si>
    <t xml:space="preserve">T08534</t>
  </si>
  <si>
    <t xml:space="preserve">T08535</t>
  </si>
  <si>
    <t xml:space="preserve">T08536</t>
  </si>
  <si>
    <t xml:space="preserve">T08537</t>
  </si>
  <si>
    <t xml:space="preserve">T08538</t>
  </si>
  <si>
    <t xml:space="preserve">T08539</t>
  </si>
  <si>
    <t xml:space="preserve">T08540</t>
  </si>
  <si>
    <t xml:space="preserve">T08541</t>
  </si>
  <si>
    <t xml:space="preserve">T08542</t>
  </si>
  <si>
    <t xml:space="preserve">T08543</t>
  </si>
  <si>
    <t xml:space="preserve">T08544</t>
  </si>
  <si>
    <t xml:space="preserve">T08545</t>
  </si>
  <si>
    <t xml:space="preserve">T08546</t>
  </si>
  <si>
    <t xml:space="preserve">T08547</t>
  </si>
  <si>
    <t xml:space="preserve">T08548</t>
  </si>
  <si>
    <t xml:space="preserve">T08549</t>
  </si>
  <si>
    <t xml:space="preserve">T08550</t>
  </si>
  <si>
    <t xml:space="preserve">T08551</t>
  </si>
  <si>
    <t xml:space="preserve">T08552</t>
  </si>
  <si>
    <t xml:space="preserve">T08553</t>
  </si>
  <si>
    <t xml:space="preserve">T08554</t>
  </si>
  <si>
    <t xml:space="preserve">T08555</t>
  </si>
  <si>
    <t xml:space="preserve">T08556</t>
  </si>
  <si>
    <t xml:space="preserve">T08557</t>
  </si>
  <si>
    <t xml:space="preserve">T08558</t>
  </si>
  <si>
    <t xml:space="preserve">T08559</t>
  </si>
  <si>
    <t xml:space="preserve">T08560</t>
  </si>
  <si>
    <t xml:space="preserve">T08561</t>
  </si>
  <si>
    <t xml:space="preserve">T08562</t>
  </si>
  <si>
    <t xml:space="preserve">T08563</t>
  </si>
  <si>
    <t xml:space="preserve">T08564</t>
  </si>
  <si>
    <t xml:space="preserve">T08565</t>
  </si>
  <si>
    <t xml:space="preserve">T08566</t>
  </si>
  <si>
    <t xml:space="preserve">T08567</t>
  </si>
  <si>
    <t xml:space="preserve">T08568</t>
  </si>
  <si>
    <t xml:space="preserve">T08569</t>
  </si>
  <si>
    <t xml:space="preserve">T08570</t>
  </si>
  <si>
    <t xml:space="preserve">T08571</t>
  </si>
  <si>
    <t xml:space="preserve">T08572</t>
  </si>
  <si>
    <t xml:space="preserve">T08573</t>
  </si>
  <si>
    <t xml:space="preserve">T08574</t>
  </si>
  <si>
    <t xml:space="preserve">T08575</t>
  </si>
  <si>
    <t xml:space="preserve">T08576</t>
  </si>
  <si>
    <t xml:space="preserve">T08577</t>
  </si>
  <si>
    <t xml:space="preserve">T08578</t>
  </si>
  <si>
    <t xml:space="preserve">T08579</t>
  </si>
  <si>
    <t xml:space="preserve">T08580</t>
  </si>
  <si>
    <t xml:space="preserve">T08581</t>
  </si>
  <si>
    <t xml:space="preserve">T08582</t>
  </si>
  <si>
    <t xml:space="preserve">T08583</t>
  </si>
  <si>
    <t xml:space="preserve">T08584</t>
  </si>
  <si>
    <t xml:space="preserve">T08585</t>
  </si>
  <si>
    <t xml:space="preserve">T08586</t>
  </si>
  <si>
    <t xml:space="preserve">T08587</t>
  </si>
  <si>
    <t xml:space="preserve">T08588</t>
  </si>
  <si>
    <t xml:space="preserve">T08589</t>
  </si>
  <si>
    <t xml:space="preserve">T08590</t>
  </si>
  <si>
    <t xml:space="preserve">T08591</t>
  </si>
  <si>
    <t xml:space="preserve">T08592</t>
  </si>
  <si>
    <t xml:space="preserve">T08593</t>
  </si>
  <si>
    <t xml:space="preserve">T08594</t>
  </si>
  <si>
    <t xml:space="preserve">T08595</t>
  </si>
  <si>
    <t xml:space="preserve">T08596</t>
  </si>
  <si>
    <t xml:space="preserve">T08597</t>
  </si>
  <si>
    <t xml:space="preserve">T08598</t>
  </si>
  <si>
    <t xml:space="preserve">T08599</t>
  </si>
  <si>
    <t xml:space="preserve">T08600</t>
  </si>
  <si>
    <t xml:space="preserve">T08601</t>
  </si>
  <si>
    <t xml:space="preserve">T08602</t>
  </si>
  <si>
    <t xml:space="preserve">T08603</t>
  </si>
  <si>
    <t xml:space="preserve">T08604</t>
  </si>
  <si>
    <t xml:space="preserve">T08605</t>
  </si>
  <si>
    <t xml:space="preserve">T08606</t>
  </si>
  <si>
    <t xml:space="preserve">T08607</t>
  </si>
  <si>
    <t xml:space="preserve">T08608</t>
  </si>
  <si>
    <t xml:space="preserve">T08609</t>
  </si>
  <si>
    <t xml:space="preserve">T08610</t>
  </si>
  <si>
    <t xml:space="preserve">T08611</t>
  </si>
  <si>
    <t xml:space="preserve">T08612</t>
  </si>
  <si>
    <t xml:space="preserve">T08613</t>
  </si>
  <si>
    <t xml:space="preserve">T08614</t>
  </si>
  <si>
    <t xml:space="preserve">T08615</t>
  </si>
  <si>
    <t xml:space="preserve">T08616</t>
  </si>
  <si>
    <t xml:space="preserve">T08617</t>
  </si>
  <si>
    <t xml:space="preserve">T08618</t>
  </si>
  <si>
    <t xml:space="preserve">T08619</t>
  </si>
  <si>
    <t xml:space="preserve">T08620</t>
  </si>
  <si>
    <t xml:space="preserve">T08621</t>
  </si>
  <si>
    <t xml:space="preserve">T08622</t>
  </si>
  <si>
    <t xml:space="preserve">T08623</t>
  </si>
  <si>
    <t xml:space="preserve">T08624</t>
  </si>
  <si>
    <t xml:space="preserve">T08625</t>
  </si>
  <si>
    <t xml:space="preserve">T08626</t>
  </si>
  <si>
    <t xml:space="preserve">T08627</t>
  </si>
  <si>
    <t xml:space="preserve">T08628</t>
  </si>
  <si>
    <t xml:space="preserve">T08629</t>
  </si>
  <si>
    <t xml:space="preserve">T08630</t>
  </si>
  <si>
    <t xml:space="preserve">T08631</t>
  </si>
  <si>
    <t xml:space="preserve">T08632</t>
  </si>
  <si>
    <t xml:space="preserve">T08633</t>
  </si>
  <si>
    <t xml:space="preserve">T08634</t>
  </si>
  <si>
    <t xml:space="preserve">T08635</t>
  </si>
  <si>
    <t xml:space="preserve">T08636</t>
  </si>
  <si>
    <t xml:space="preserve">T08637</t>
  </si>
  <si>
    <t xml:space="preserve">T08638</t>
  </si>
  <si>
    <t xml:space="preserve">T08639</t>
  </si>
  <si>
    <t xml:space="preserve">T08640</t>
  </si>
  <si>
    <t xml:space="preserve">T08641</t>
  </si>
  <si>
    <t xml:space="preserve">T08642</t>
  </si>
  <si>
    <t xml:space="preserve">T08643</t>
  </si>
  <si>
    <t xml:space="preserve">T08644</t>
  </si>
  <si>
    <t xml:space="preserve">T08645</t>
  </si>
  <si>
    <t xml:space="preserve">T08646</t>
  </si>
  <si>
    <t xml:space="preserve">T08647</t>
  </si>
  <si>
    <t xml:space="preserve">T08648</t>
  </si>
  <si>
    <t xml:space="preserve">T08649</t>
  </si>
  <si>
    <t xml:space="preserve">T08650</t>
  </si>
  <si>
    <t xml:space="preserve">T08651</t>
  </si>
  <si>
    <t xml:space="preserve">T08652</t>
  </si>
  <si>
    <t xml:space="preserve">T08653</t>
  </si>
  <si>
    <t xml:space="preserve">T08654</t>
  </si>
  <si>
    <t xml:space="preserve">T08655</t>
  </si>
  <si>
    <t xml:space="preserve">T08656</t>
  </si>
  <si>
    <t xml:space="preserve">T08657</t>
  </si>
  <si>
    <t xml:space="preserve">T08658</t>
  </si>
  <si>
    <t xml:space="preserve">T08659</t>
  </si>
  <si>
    <t xml:space="preserve">T08660</t>
  </si>
  <si>
    <t xml:space="preserve">T08661</t>
  </si>
  <si>
    <t xml:space="preserve">T08662</t>
  </si>
  <si>
    <t xml:space="preserve">T08663</t>
  </si>
  <si>
    <t xml:space="preserve">T08664</t>
  </si>
  <si>
    <t xml:space="preserve">T08665</t>
  </si>
  <si>
    <t xml:space="preserve">T08666</t>
  </si>
  <si>
    <t xml:space="preserve">T08667</t>
  </si>
  <si>
    <t xml:space="preserve">T08668</t>
  </si>
  <si>
    <t xml:space="preserve">T08669</t>
  </si>
  <si>
    <t xml:space="preserve">T08670</t>
  </si>
  <si>
    <t xml:space="preserve">T08671</t>
  </si>
  <si>
    <t xml:space="preserve">T08672</t>
  </si>
  <si>
    <t xml:space="preserve">T08673</t>
  </si>
  <si>
    <t xml:space="preserve">T08674</t>
  </si>
  <si>
    <t xml:space="preserve">T08675</t>
  </si>
  <si>
    <t xml:space="preserve">T08676</t>
  </si>
  <si>
    <t xml:space="preserve">T08677</t>
  </si>
  <si>
    <t xml:space="preserve">T08678</t>
  </si>
  <si>
    <t xml:space="preserve">T08679</t>
  </si>
  <si>
    <t xml:space="preserve">T08680</t>
  </si>
  <si>
    <t xml:space="preserve">T08681</t>
  </si>
  <si>
    <t xml:space="preserve">T08682</t>
  </si>
  <si>
    <t xml:space="preserve">T08683</t>
  </si>
  <si>
    <t xml:space="preserve">T08684</t>
  </si>
  <si>
    <t xml:space="preserve">T08685</t>
  </si>
  <si>
    <t xml:space="preserve">T08686</t>
  </si>
  <si>
    <t xml:space="preserve">T08687</t>
  </si>
  <si>
    <t xml:space="preserve">T08688</t>
  </si>
  <si>
    <t xml:space="preserve">T08689</t>
  </si>
  <si>
    <t xml:space="preserve">T08690</t>
  </si>
  <si>
    <t xml:space="preserve">T08691</t>
  </si>
  <si>
    <t xml:space="preserve">T08692</t>
  </si>
  <si>
    <t xml:space="preserve">T08693</t>
  </si>
  <si>
    <t xml:space="preserve">T08694</t>
  </si>
  <si>
    <t xml:space="preserve">T08695</t>
  </si>
  <si>
    <t xml:space="preserve">T08696</t>
  </si>
  <si>
    <t xml:space="preserve">T08697</t>
  </si>
  <si>
    <t xml:space="preserve">T08698</t>
  </si>
  <si>
    <t xml:space="preserve">T08699</t>
  </si>
  <si>
    <t xml:space="preserve">T08700</t>
  </si>
  <si>
    <t xml:space="preserve">T08701</t>
  </si>
  <si>
    <t xml:space="preserve">T08702</t>
  </si>
  <si>
    <t xml:space="preserve">T08703</t>
  </si>
  <si>
    <t xml:space="preserve">T08704</t>
  </si>
  <si>
    <t xml:space="preserve">T08705</t>
  </si>
  <si>
    <t xml:space="preserve">T08706</t>
  </si>
  <si>
    <t xml:space="preserve">T08707</t>
  </si>
  <si>
    <t xml:space="preserve">T08708</t>
  </si>
  <si>
    <t xml:space="preserve">T08709</t>
  </si>
  <si>
    <t xml:space="preserve">T08710</t>
  </si>
  <si>
    <t xml:space="preserve">T08711</t>
  </si>
  <si>
    <t xml:space="preserve">T08712</t>
  </si>
  <si>
    <t xml:space="preserve">T08713</t>
  </si>
  <si>
    <t xml:space="preserve">T08714</t>
  </si>
  <si>
    <t xml:space="preserve">T08715</t>
  </si>
  <si>
    <t xml:space="preserve">T08716</t>
  </si>
  <si>
    <t xml:space="preserve">T08717</t>
  </si>
  <si>
    <t xml:space="preserve">T08718</t>
  </si>
  <si>
    <t xml:space="preserve">T08719</t>
  </si>
  <si>
    <t xml:space="preserve">T08720</t>
  </si>
  <si>
    <t xml:space="preserve">T08721</t>
  </si>
  <si>
    <t xml:space="preserve">T08722</t>
  </si>
  <si>
    <t xml:space="preserve">T08723</t>
  </si>
  <si>
    <t xml:space="preserve">T08724</t>
  </si>
  <si>
    <t xml:space="preserve">T08725</t>
  </si>
  <si>
    <t xml:space="preserve">T08726</t>
  </si>
  <si>
    <t xml:space="preserve">T08727</t>
  </si>
  <si>
    <t xml:space="preserve">T08728</t>
  </si>
  <si>
    <t xml:space="preserve">T08729</t>
  </si>
  <si>
    <t xml:space="preserve">T08730</t>
  </si>
  <si>
    <t xml:space="preserve">T08731</t>
  </si>
  <si>
    <t xml:space="preserve">T08732</t>
  </si>
  <si>
    <t xml:space="preserve">T08733</t>
  </si>
  <si>
    <t xml:space="preserve">T08734</t>
  </si>
  <si>
    <t xml:space="preserve">T08735</t>
  </si>
  <si>
    <t xml:space="preserve">T08736</t>
  </si>
  <si>
    <t xml:space="preserve">T08737</t>
  </si>
  <si>
    <t xml:space="preserve">T08738</t>
  </si>
  <si>
    <t xml:space="preserve">T08739</t>
  </si>
  <si>
    <t xml:space="preserve">T08740</t>
  </si>
  <si>
    <t xml:space="preserve">T08741</t>
  </si>
  <si>
    <t xml:space="preserve">T08742</t>
  </si>
  <si>
    <t xml:space="preserve">T08743</t>
  </si>
  <si>
    <t xml:space="preserve">T08744</t>
  </si>
  <si>
    <t xml:space="preserve">T08745</t>
  </si>
  <si>
    <t xml:space="preserve">T08746</t>
  </si>
  <si>
    <t xml:space="preserve">T08747</t>
  </si>
  <si>
    <t xml:space="preserve">T08748</t>
  </si>
  <si>
    <t xml:space="preserve">T08749</t>
  </si>
  <si>
    <t xml:space="preserve">T08750</t>
  </si>
  <si>
    <t xml:space="preserve">T08751</t>
  </si>
  <si>
    <t xml:space="preserve">T08752</t>
  </si>
  <si>
    <t xml:space="preserve">T08753</t>
  </si>
  <si>
    <t xml:space="preserve">T08754</t>
  </si>
  <si>
    <t xml:space="preserve">T08755</t>
  </si>
  <si>
    <t xml:space="preserve">T08756</t>
  </si>
  <si>
    <t xml:space="preserve">T08757</t>
  </si>
  <si>
    <t xml:space="preserve">T08758</t>
  </si>
  <si>
    <t xml:space="preserve">T08759</t>
  </si>
  <si>
    <t xml:space="preserve">T08760</t>
  </si>
  <si>
    <t xml:space="preserve">T08761</t>
  </si>
  <si>
    <t xml:space="preserve">T08762</t>
  </si>
  <si>
    <t xml:space="preserve">T08763</t>
  </si>
  <si>
    <t xml:space="preserve">T08764</t>
  </si>
  <si>
    <t xml:space="preserve">T08765</t>
  </si>
  <si>
    <t xml:space="preserve">T08766</t>
  </si>
  <si>
    <t xml:space="preserve">T08767</t>
  </si>
  <si>
    <t xml:space="preserve">T08768</t>
  </si>
  <si>
    <t xml:space="preserve">T08769</t>
  </si>
  <si>
    <t xml:space="preserve">T08770</t>
  </si>
  <si>
    <t xml:space="preserve">T08771</t>
  </si>
  <si>
    <t xml:space="preserve">T08772</t>
  </si>
  <si>
    <t xml:space="preserve">T08773</t>
  </si>
  <si>
    <t xml:space="preserve">T08774</t>
  </si>
  <si>
    <t xml:space="preserve">T08775</t>
  </si>
  <si>
    <t xml:space="preserve">T08776</t>
  </si>
  <si>
    <t xml:space="preserve">T08777</t>
  </si>
  <si>
    <t xml:space="preserve">T08778</t>
  </si>
  <si>
    <t xml:space="preserve">T08779</t>
  </si>
  <si>
    <t xml:space="preserve">T08780</t>
  </si>
  <si>
    <t xml:space="preserve">T08781</t>
  </si>
  <si>
    <t xml:space="preserve">T08782</t>
  </si>
  <si>
    <t xml:space="preserve">T08783</t>
  </si>
  <si>
    <t xml:space="preserve">T08784</t>
  </si>
  <si>
    <t xml:space="preserve">T08785</t>
  </si>
  <si>
    <t xml:space="preserve">T08786</t>
  </si>
  <si>
    <t xml:space="preserve">T08787</t>
  </si>
  <si>
    <t xml:space="preserve">T08788</t>
  </si>
  <si>
    <t xml:space="preserve">T08789</t>
  </si>
  <si>
    <t xml:space="preserve">T08790</t>
  </si>
  <si>
    <t xml:space="preserve">T08791</t>
  </si>
  <si>
    <t xml:space="preserve">T08792</t>
  </si>
  <si>
    <t xml:space="preserve">T08793</t>
  </si>
  <si>
    <t xml:space="preserve">T08794</t>
  </si>
  <si>
    <t xml:space="preserve">T08795</t>
  </si>
  <si>
    <t xml:space="preserve">T08796</t>
  </si>
  <si>
    <t xml:space="preserve">T08797</t>
  </si>
  <si>
    <t xml:space="preserve">T08798</t>
  </si>
  <si>
    <t xml:space="preserve">T08799</t>
  </si>
  <si>
    <t xml:space="preserve">T08800</t>
  </si>
  <si>
    <t xml:space="preserve">T08801</t>
  </si>
  <si>
    <t xml:space="preserve">T08802</t>
  </si>
  <si>
    <t xml:space="preserve">T08803</t>
  </si>
  <si>
    <t xml:space="preserve">T08804</t>
  </si>
  <si>
    <t xml:space="preserve">T08805</t>
  </si>
  <si>
    <t xml:space="preserve">T08806</t>
  </si>
  <si>
    <t xml:space="preserve">T08807</t>
  </si>
  <si>
    <t xml:space="preserve">T08808</t>
  </si>
  <si>
    <t xml:space="preserve">T08809</t>
  </si>
  <si>
    <t xml:space="preserve">T08810</t>
  </si>
  <si>
    <t xml:space="preserve">T08811</t>
  </si>
  <si>
    <t xml:space="preserve">T08812</t>
  </si>
  <si>
    <t xml:space="preserve">T08813</t>
  </si>
  <si>
    <t xml:space="preserve">T08814</t>
  </si>
  <si>
    <t xml:space="preserve">T08815</t>
  </si>
  <si>
    <t xml:space="preserve">T08816</t>
  </si>
  <si>
    <t xml:space="preserve">T08817</t>
  </si>
  <si>
    <t xml:space="preserve">T08818</t>
  </si>
  <si>
    <t xml:space="preserve">T08819</t>
  </si>
  <si>
    <t xml:space="preserve">T08820</t>
  </si>
  <si>
    <t xml:space="preserve">T08821</t>
  </si>
  <si>
    <t xml:space="preserve">T08822</t>
  </si>
  <si>
    <t xml:space="preserve">T08823</t>
  </si>
  <si>
    <t xml:space="preserve">T08824</t>
  </si>
  <si>
    <t xml:space="preserve">T08825</t>
  </si>
  <si>
    <t xml:space="preserve">T08826</t>
  </si>
  <si>
    <t xml:space="preserve">T08827</t>
  </si>
  <si>
    <t xml:space="preserve">T08828</t>
  </si>
  <si>
    <t xml:space="preserve">T08829</t>
  </si>
  <si>
    <t xml:space="preserve">T08830</t>
  </si>
  <si>
    <t xml:space="preserve">T08831</t>
  </si>
  <si>
    <t xml:space="preserve">T08832</t>
  </si>
  <si>
    <t xml:space="preserve">T08833</t>
  </si>
  <si>
    <t xml:space="preserve">T08834</t>
  </si>
  <si>
    <t xml:space="preserve">T08835</t>
  </si>
  <si>
    <t xml:space="preserve">T08836</t>
  </si>
  <si>
    <t xml:space="preserve">T08837</t>
  </si>
  <si>
    <t xml:space="preserve">T08838</t>
  </si>
  <si>
    <t xml:space="preserve">T08839</t>
  </si>
  <si>
    <t xml:space="preserve">T08840</t>
  </si>
  <si>
    <t xml:space="preserve">T08841</t>
  </si>
  <si>
    <t xml:space="preserve">T08842</t>
  </si>
  <si>
    <t xml:space="preserve">T08843</t>
  </si>
  <si>
    <t xml:space="preserve">T08844</t>
  </si>
  <si>
    <t xml:space="preserve">T08845</t>
  </si>
  <si>
    <t xml:space="preserve">T08846</t>
  </si>
  <si>
    <t xml:space="preserve">T08847</t>
  </si>
  <si>
    <t xml:space="preserve">T08848</t>
  </si>
  <si>
    <t xml:space="preserve">T08849</t>
  </si>
  <si>
    <t xml:space="preserve">T08850</t>
  </si>
  <si>
    <t xml:space="preserve">T08851</t>
  </si>
  <si>
    <t xml:space="preserve">T08852</t>
  </si>
  <si>
    <t xml:space="preserve">T08853</t>
  </si>
  <si>
    <t xml:space="preserve">T08854</t>
  </si>
  <si>
    <t xml:space="preserve">T08855</t>
  </si>
  <si>
    <t xml:space="preserve">T08856</t>
  </si>
  <si>
    <t xml:space="preserve">T08857</t>
  </si>
  <si>
    <t xml:space="preserve">T08858</t>
  </si>
  <si>
    <t xml:space="preserve">T08859</t>
  </si>
  <si>
    <t xml:space="preserve">T08860</t>
  </si>
  <si>
    <t xml:space="preserve">T08861</t>
  </si>
  <si>
    <t xml:space="preserve">T08862</t>
  </si>
  <si>
    <t xml:space="preserve">T08863</t>
  </si>
  <si>
    <t xml:space="preserve">T08864</t>
  </si>
  <si>
    <t xml:space="preserve">T08865</t>
  </si>
  <si>
    <t xml:space="preserve">T08866</t>
  </si>
  <si>
    <t xml:space="preserve">T08867</t>
  </si>
  <si>
    <t xml:space="preserve">T08868</t>
  </si>
  <si>
    <t xml:space="preserve">T08869</t>
  </si>
  <si>
    <t xml:space="preserve">T08870</t>
  </si>
  <si>
    <t xml:space="preserve">T08871</t>
  </si>
  <si>
    <t xml:space="preserve">T08872</t>
  </si>
  <si>
    <t xml:space="preserve">T08873</t>
  </si>
  <si>
    <t xml:space="preserve">T08874</t>
  </si>
  <si>
    <t xml:space="preserve">T08875</t>
  </si>
  <si>
    <t xml:space="preserve">T08876</t>
  </si>
  <si>
    <t xml:space="preserve">T08877</t>
  </si>
  <si>
    <t xml:space="preserve">T08878</t>
  </si>
  <si>
    <t xml:space="preserve">T08879</t>
  </si>
  <si>
    <t xml:space="preserve">T08880</t>
  </si>
  <si>
    <t xml:space="preserve">T08881</t>
  </si>
  <si>
    <t xml:space="preserve">T08882</t>
  </si>
  <si>
    <t xml:space="preserve">T08883</t>
  </si>
  <si>
    <t xml:space="preserve">T08884</t>
  </si>
  <si>
    <t xml:space="preserve">T08885</t>
  </si>
  <si>
    <t xml:space="preserve">T08886</t>
  </si>
  <si>
    <t xml:space="preserve">T08887</t>
  </si>
  <si>
    <t xml:space="preserve">T08888</t>
  </si>
  <si>
    <t xml:space="preserve">T08889</t>
  </si>
  <si>
    <t xml:space="preserve">T08890</t>
  </si>
  <si>
    <t xml:space="preserve">T08891</t>
  </si>
  <si>
    <t xml:space="preserve">T08892</t>
  </si>
  <si>
    <t xml:space="preserve">T08893</t>
  </si>
  <si>
    <t xml:space="preserve">T08894</t>
  </si>
  <si>
    <t xml:space="preserve">T08895</t>
  </si>
  <si>
    <t xml:space="preserve">T08896</t>
  </si>
  <si>
    <t xml:space="preserve">T08897</t>
  </si>
  <si>
    <t xml:space="preserve">T08898</t>
  </si>
  <si>
    <t xml:space="preserve">T08899</t>
  </si>
  <si>
    <t xml:space="preserve">T08900</t>
  </si>
  <si>
    <t xml:space="preserve">T08901</t>
  </si>
  <si>
    <t xml:space="preserve">T08902</t>
  </si>
  <si>
    <t xml:space="preserve">T08903</t>
  </si>
  <si>
    <t xml:space="preserve">T08904</t>
  </si>
  <si>
    <t xml:space="preserve">T08905</t>
  </si>
  <si>
    <t xml:space="preserve">T08906</t>
  </si>
  <si>
    <t xml:space="preserve">T08907</t>
  </si>
  <si>
    <t xml:space="preserve">T08908</t>
  </si>
  <si>
    <t xml:space="preserve">T08909</t>
  </si>
  <si>
    <t xml:space="preserve">T08910</t>
  </si>
  <si>
    <t xml:space="preserve">T08911</t>
  </si>
  <si>
    <t xml:space="preserve">T08912</t>
  </si>
  <si>
    <t xml:space="preserve">T08913</t>
  </si>
  <si>
    <t xml:space="preserve">T08914</t>
  </si>
  <si>
    <t xml:space="preserve">T08915</t>
  </si>
  <si>
    <t xml:space="preserve">T08916</t>
  </si>
  <si>
    <t xml:space="preserve">T08917</t>
  </si>
  <si>
    <t xml:space="preserve">T08918</t>
  </si>
  <si>
    <t xml:space="preserve">T08919</t>
  </si>
  <si>
    <t xml:space="preserve">T08920</t>
  </si>
  <si>
    <t xml:space="preserve">T08921</t>
  </si>
  <si>
    <t xml:space="preserve">T08922</t>
  </si>
  <si>
    <t xml:space="preserve">T08923</t>
  </si>
  <si>
    <t xml:space="preserve">T08924</t>
  </si>
  <si>
    <t xml:space="preserve">T08925</t>
  </si>
  <si>
    <t xml:space="preserve">T08926</t>
  </si>
  <si>
    <t xml:space="preserve">T08927</t>
  </si>
  <si>
    <t xml:space="preserve">T08928</t>
  </si>
  <si>
    <t xml:space="preserve">T08929</t>
  </si>
  <si>
    <t xml:space="preserve">T08930</t>
  </si>
  <si>
    <t xml:space="preserve">T08931</t>
  </si>
  <si>
    <t xml:space="preserve">T08932</t>
  </si>
  <si>
    <t xml:space="preserve">T08933</t>
  </si>
  <si>
    <t xml:space="preserve">T08934</t>
  </si>
  <si>
    <t xml:space="preserve">T08935</t>
  </si>
  <si>
    <t xml:space="preserve">T08936</t>
  </si>
  <si>
    <t xml:space="preserve">T08937</t>
  </si>
  <si>
    <t xml:space="preserve">T08938</t>
  </si>
  <si>
    <t xml:space="preserve">T08939</t>
  </si>
  <si>
    <t xml:space="preserve">T08940</t>
  </si>
  <si>
    <t xml:space="preserve">T08941</t>
  </si>
  <si>
    <t xml:space="preserve">T08942</t>
  </si>
  <si>
    <t xml:space="preserve">T08943</t>
  </si>
  <si>
    <t xml:space="preserve">T08944</t>
  </si>
  <si>
    <t xml:space="preserve">T08945</t>
  </si>
  <si>
    <t xml:space="preserve">T08946</t>
  </si>
  <si>
    <t xml:space="preserve">T08947</t>
  </si>
  <si>
    <t xml:space="preserve">T08948</t>
  </si>
  <si>
    <t xml:space="preserve">T08949</t>
  </si>
  <si>
    <t xml:space="preserve">T08950</t>
  </si>
  <si>
    <t xml:space="preserve">T08951</t>
  </si>
  <si>
    <t xml:space="preserve">T08952</t>
  </si>
  <si>
    <t xml:space="preserve">T08953</t>
  </si>
  <si>
    <t xml:space="preserve">T08954</t>
  </si>
  <si>
    <t xml:space="preserve">T08955</t>
  </si>
  <si>
    <t xml:space="preserve">T08956</t>
  </si>
  <si>
    <t xml:space="preserve">T08957</t>
  </si>
  <si>
    <t xml:space="preserve">T08958</t>
  </si>
  <si>
    <t xml:space="preserve">T08959</t>
  </si>
  <si>
    <t xml:space="preserve">T08960</t>
  </si>
  <si>
    <t xml:space="preserve">T08961</t>
  </si>
  <si>
    <t xml:space="preserve">T08962</t>
  </si>
  <si>
    <t xml:space="preserve">T08963</t>
  </si>
  <si>
    <t xml:space="preserve">T08964</t>
  </si>
  <si>
    <t xml:space="preserve">T08965</t>
  </si>
  <si>
    <t xml:space="preserve">T08966</t>
  </si>
  <si>
    <t xml:space="preserve">T08967</t>
  </si>
  <si>
    <t xml:space="preserve">T08968</t>
  </si>
  <si>
    <t xml:space="preserve">T08969</t>
  </si>
  <si>
    <t xml:space="preserve">T08970</t>
  </si>
  <si>
    <t xml:space="preserve">T08971</t>
  </si>
  <si>
    <t xml:space="preserve">T08972</t>
  </si>
  <si>
    <t xml:space="preserve">T08973</t>
  </si>
  <si>
    <t xml:space="preserve">T08974</t>
  </si>
  <si>
    <t xml:space="preserve">T08975</t>
  </si>
  <si>
    <t xml:space="preserve">T08976</t>
  </si>
  <si>
    <t xml:space="preserve">T08977</t>
  </si>
  <si>
    <t xml:space="preserve">T08978</t>
  </si>
  <si>
    <t xml:space="preserve">T08979</t>
  </si>
  <si>
    <t xml:space="preserve">T08980</t>
  </si>
  <si>
    <t xml:space="preserve">T08981</t>
  </si>
  <si>
    <t xml:space="preserve">T08982</t>
  </si>
  <si>
    <t xml:space="preserve">T08983</t>
  </si>
  <si>
    <t xml:space="preserve">T08984</t>
  </si>
  <si>
    <t xml:space="preserve">T08985</t>
  </si>
  <si>
    <t xml:space="preserve">T08986</t>
  </si>
  <si>
    <t xml:space="preserve">T08987</t>
  </si>
  <si>
    <t xml:space="preserve">T08988</t>
  </si>
  <si>
    <t xml:space="preserve">T08989</t>
  </si>
  <si>
    <t xml:space="preserve">T08990</t>
  </si>
  <si>
    <t xml:space="preserve">T08991</t>
  </si>
  <si>
    <t xml:space="preserve">T08992</t>
  </si>
  <si>
    <t xml:space="preserve">T08993</t>
  </si>
  <si>
    <t xml:space="preserve">T08994</t>
  </si>
  <si>
    <t xml:space="preserve">T08995</t>
  </si>
  <si>
    <t xml:space="preserve">T08996</t>
  </si>
  <si>
    <t xml:space="preserve">T08997</t>
  </si>
  <si>
    <t xml:space="preserve">T08998</t>
  </si>
  <si>
    <t xml:space="preserve">T08999</t>
  </si>
  <si>
    <t xml:space="preserve">T09000</t>
  </si>
  <si>
    <t xml:space="preserve">T09001</t>
  </si>
  <si>
    <t xml:space="preserve">T09002</t>
  </si>
  <si>
    <t xml:space="preserve">T09003</t>
  </si>
  <si>
    <t xml:space="preserve">T09004</t>
  </si>
  <si>
    <t xml:space="preserve">T09005</t>
  </si>
  <si>
    <t xml:space="preserve">T09006</t>
  </si>
  <si>
    <t xml:space="preserve">T09007</t>
  </si>
  <si>
    <t xml:space="preserve">T09008</t>
  </si>
  <si>
    <t xml:space="preserve">T09009</t>
  </si>
  <si>
    <t xml:space="preserve">T09010</t>
  </si>
  <si>
    <t xml:space="preserve">T09011</t>
  </si>
  <si>
    <t xml:space="preserve">T09012</t>
  </si>
  <si>
    <t xml:space="preserve">T09013</t>
  </si>
  <si>
    <t xml:space="preserve">T09014</t>
  </si>
  <si>
    <t xml:space="preserve">T09015</t>
  </si>
  <si>
    <t xml:space="preserve">T09016</t>
  </si>
  <si>
    <t xml:space="preserve">T09017</t>
  </si>
  <si>
    <t xml:space="preserve">T09018</t>
  </si>
  <si>
    <t xml:space="preserve">T09019</t>
  </si>
  <si>
    <t xml:space="preserve">T09020</t>
  </si>
  <si>
    <t xml:space="preserve">T09021</t>
  </si>
  <si>
    <t xml:space="preserve">T09022</t>
  </si>
  <si>
    <t xml:space="preserve">T09023</t>
  </si>
  <si>
    <t xml:space="preserve">T09024</t>
  </si>
  <si>
    <t xml:space="preserve">T09025</t>
  </si>
  <si>
    <t xml:space="preserve">T09026</t>
  </si>
  <si>
    <t xml:space="preserve">T09027</t>
  </si>
  <si>
    <t xml:space="preserve">T09028</t>
  </si>
  <si>
    <t xml:space="preserve">T09029</t>
  </si>
  <si>
    <t xml:space="preserve">T09030</t>
  </si>
  <si>
    <t xml:space="preserve">T09031</t>
  </si>
  <si>
    <t xml:space="preserve">T09032</t>
  </si>
  <si>
    <t xml:space="preserve">T09033</t>
  </si>
  <si>
    <t xml:space="preserve">T09034</t>
  </si>
  <si>
    <t xml:space="preserve">T09035</t>
  </si>
  <si>
    <t xml:space="preserve">T09036</t>
  </si>
  <si>
    <t xml:space="preserve">T09037</t>
  </si>
  <si>
    <t xml:space="preserve">T09038</t>
  </si>
  <si>
    <t xml:space="preserve">T09039</t>
  </si>
  <si>
    <t xml:space="preserve">T09040</t>
  </si>
  <si>
    <t xml:space="preserve">T09041</t>
  </si>
  <si>
    <t xml:space="preserve">T09042</t>
  </si>
  <si>
    <t xml:space="preserve">T09043</t>
  </si>
  <si>
    <t xml:space="preserve">T09044</t>
  </si>
  <si>
    <t xml:space="preserve">T09045</t>
  </si>
  <si>
    <t xml:space="preserve">T09046</t>
  </si>
  <si>
    <t xml:space="preserve">T09047</t>
  </si>
  <si>
    <t xml:space="preserve">T09048</t>
  </si>
  <si>
    <t xml:space="preserve">T09049</t>
  </si>
  <si>
    <t xml:space="preserve">T09050</t>
  </si>
  <si>
    <t xml:space="preserve">T09051</t>
  </si>
  <si>
    <t xml:space="preserve">T09052</t>
  </si>
  <si>
    <t xml:space="preserve">T09053</t>
  </si>
  <si>
    <t xml:space="preserve">T09054</t>
  </si>
  <si>
    <t xml:space="preserve">T09055</t>
  </si>
  <si>
    <t xml:space="preserve">T09056</t>
  </si>
  <si>
    <t xml:space="preserve">T09057</t>
  </si>
  <si>
    <t xml:space="preserve">T09058</t>
  </si>
  <si>
    <t xml:space="preserve">T09059</t>
  </si>
  <si>
    <t xml:space="preserve">T09060</t>
  </si>
  <si>
    <t xml:space="preserve">T09061</t>
  </si>
  <si>
    <t xml:space="preserve">T09062</t>
  </si>
  <si>
    <t xml:space="preserve">T09063</t>
  </si>
  <si>
    <t xml:space="preserve">T09064</t>
  </si>
  <si>
    <t xml:space="preserve">T09065</t>
  </si>
  <si>
    <t xml:space="preserve">T09066</t>
  </si>
  <si>
    <t xml:space="preserve">T09067</t>
  </si>
  <si>
    <t xml:space="preserve">T09068</t>
  </si>
  <si>
    <t xml:space="preserve">T09069</t>
  </si>
  <si>
    <t xml:space="preserve">T09070</t>
  </si>
  <si>
    <t xml:space="preserve">T09071</t>
  </si>
  <si>
    <t xml:space="preserve">T09072</t>
  </si>
  <si>
    <t xml:space="preserve">T09073</t>
  </si>
  <si>
    <t xml:space="preserve">T09074</t>
  </si>
  <si>
    <t xml:space="preserve">T09075</t>
  </si>
  <si>
    <t xml:space="preserve">T09076</t>
  </si>
  <si>
    <t xml:space="preserve">T09077</t>
  </si>
  <si>
    <t xml:space="preserve">T09078</t>
  </si>
  <si>
    <t xml:space="preserve">T09079</t>
  </si>
  <si>
    <t xml:space="preserve">T09080</t>
  </si>
  <si>
    <t xml:space="preserve">T09081</t>
  </si>
  <si>
    <t xml:space="preserve">T09082</t>
  </si>
  <si>
    <t xml:space="preserve">T09083</t>
  </si>
  <si>
    <t xml:space="preserve">T09084</t>
  </si>
  <si>
    <t xml:space="preserve">T09085</t>
  </si>
  <si>
    <t xml:space="preserve">T09086</t>
  </si>
  <si>
    <t xml:space="preserve">T09087</t>
  </si>
  <si>
    <t xml:space="preserve">T09088</t>
  </si>
  <si>
    <t xml:space="preserve">T09089</t>
  </si>
  <si>
    <t xml:space="preserve">T09090</t>
  </si>
  <si>
    <t xml:space="preserve">T09091</t>
  </si>
  <si>
    <t xml:space="preserve">T09092</t>
  </si>
  <si>
    <t xml:space="preserve">T09093</t>
  </si>
  <si>
    <t xml:space="preserve">T09094</t>
  </si>
  <si>
    <t xml:space="preserve">T09095</t>
  </si>
  <si>
    <t xml:space="preserve">T09096</t>
  </si>
  <si>
    <t xml:space="preserve">T09097</t>
  </si>
  <si>
    <t xml:space="preserve">T09098</t>
  </si>
  <si>
    <t xml:space="preserve">T09099</t>
  </si>
  <si>
    <t xml:space="preserve">T09100</t>
  </si>
  <si>
    <t xml:space="preserve">T09101</t>
  </si>
  <si>
    <t xml:space="preserve">T09102</t>
  </si>
  <si>
    <t xml:space="preserve">T09103</t>
  </si>
  <si>
    <t xml:space="preserve">T09104</t>
  </si>
  <si>
    <t xml:space="preserve">T09105</t>
  </si>
  <si>
    <t xml:space="preserve">T09106</t>
  </si>
  <si>
    <t xml:space="preserve">T09107</t>
  </si>
  <si>
    <t xml:space="preserve">T09108</t>
  </si>
  <si>
    <t xml:space="preserve">T09109</t>
  </si>
  <si>
    <t xml:space="preserve">T09110</t>
  </si>
  <si>
    <t xml:space="preserve">T09111</t>
  </si>
  <si>
    <t xml:space="preserve">T09112</t>
  </si>
  <si>
    <t xml:space="preserve">T09113</t>
  </si>
  <si>
    <t xml:space="preserve">T09114</t>
  </si>
  <si>
    <t xml:space="preserve">T09115</t>
  </si>
  <si>
    <t xml:space="preserve">T09116</t>
  </si>
  <si>
    <t xml:space="preserve">T09117</t>
  </si>
  <si>
    <t xml:space="preserve">T09118</t>
  </si>
  <si>
    <t xml:space="preserve">T09119</t>
  </si>
  <si>
    <t xml:space="preserve">T09120</t>
  </si>
  <si>
    <t xml:space="preserve">T09121</t>
  </si>
  <si>
    <t xml:space="preserve">T09122</t>
  </si>
  <si>
    <t xml:space="preserve">T09123</t>
  </si>
  <si>
    <t xml:space="preserve">T09124</t>
  </si>
  <si>
    <t xml:space="preserve">T09125</t>
  </si>
  <si>
    <t xml:space="preserve">T09126</t>
  </si>
  <si>
    <t xml:space="preserve">T09127</t>
  </si>
  <si>
    <t xml:space="preserve">T09128</t>
  </si>
  <si>
    <t xml:space="preserve">T09129</t>
  </si>
  <si>
    <t xml:space="preserve">T09130</t>
  </si>
  <si>
    <t xml:space="preserve">T09131</t>
  </si>
  <si>
    <t xml:space="preserve">T09132</t>
  </si>
  <si>
    <t xml:space="preserve">T09133</t>
  </si>
  <si>
    <t xml:space="preserve">T09134</t>
  </si>
  <si>
    <t xml:space="preserve">T09135</t>
  </si>
  <si>
    <t xml:space="preserve">T09136</t>
  </si>
  <si>
    <t xml:space="preserve">T09137</t>
  </si>
  <si>
    <t xml:space="preserve">T09138</t>
  </si>
  <si>
    <t xml:space="preserve">T09139</t>
  </si>
  <si>
    <t xml:space="preserve">T09140</t>
  </si>
  <si>
    <t xml:space="preserve">T09141</t>
  </si>
  <si>
    <t xml:space="preserve">T09142</t>
  </si>
  <si>
    <t xml:space="preserve">T09143</t>
  </si>
  <si>
    <t xml:space="preserve">T09144</t>
  </si>
  <si>
    <t xml:space="preserve">T09145</t>
  </si>
  <si>
    <t xml:space="preserve">T09146</t>
  </si>
  <si>
    <t xml:space="preserve">T09147</t>
  </si>
  <si>
    <t xml:space="preserve">T09148</t>
  </si>
  <si>
    <t xml:space="preserve">T09149</t>
  </si>
  <si>
    <t xml:space="preserve">T09150</t>
  </si>
  <si>
    <t xml:space="preserve">T09151</t>
  </si>
  <si>
    <t xml:space="preserve">T09152</t>
  </si>
  <si>
    <t xml:space="preserve">T09153</t>
  </si>
  <si>
    <t xml:space="preserve">T09154</t>
  </si>
  <si>
    <t xml:space="preserve">T09155</t>
  </si>
  <si>
    <t xml:space="preserve">T09156</t>
  </si>
  <si>
    <t xml:space="preserve">T09157</t>
  </si>
  <si>
    <t xml:space="preserve">T09158</t>
  </si>
  <si>
    <t xml:space="preserve">T09159</t>
  </si>
  <si>
    <t xml:space="preserve">T09160</t>
  </si>
  <si>
    <t xml:space="preserve">T09161</t>
  </si>
  <si>
    <t xml:space="preserve">T09162</t>
  </si>
  <si>
    <t xml:space="preserve">T09163</t>
  </si>
  <si>
    <t xml:space="preserve">T09164</t>
  </si>
  <si>
    <t xml:space="preserve">T09165</t>
  </si>
  <si>
    <t xml:space="preserve">T09166</t>
  </si>
  <si>
    <t xml:space="preserve">T09167</t>
  </si>
  <si>
    <t xml:space="preserve">T09168</t>
  </si>
  <si>
    <t xml:space="preserve">T09169</t>
  </si>
  <si>
    <t xml:space="preserve">T09170</t>
  </si>
  <si>
    <t xml:space="preserve">T09171</t>
  </si>
  <si>
    <t xml:space="preserve">T09172</t>
  </si>
  <si>
    <t xml:space="preserve">T09173</t>
  </si>
  <si>
    <t xml:space="preserve">T09174</t>
  </si>
  <si>
    <t xml:space="preserve">T09175</t>
  </si>
  <si>
    <t xml:space="preserve">T09176</t>
  </si>
  <si>
    <t xml:space="preserve">T09177</t>
  </si>
  <si>
    <t xml:space="preserve">T09178</t>
  </si>
  <si>
    <t xml:space="preserve">T09179</t>
  </si>
  <si>
    <t xml:space="preserve">T09180</t>
  </si>
  <si>
    <t xml:space="preserve">T09181</t>
  </si>
  <si>
    <t xml:space="preserve">T09182</t>
  </si>
  <si>
    <t xml:space="preserve">T09183</t>
  </si>
  <si>
    <t xml:space="preserve">T09184</t>
  </si>
  <si>
    <t xml:space="preserve">T09185</t>
  </si>
  <si>
    <t xml:space="preserve">T09186</t>
  </si>
  <si>
    <t xml:space="preserve">T09187</t>
  </si>
  <si>
    <t xml:space="preserve">T09188</t>
  </si>
  <si>
    <t xml:space="preserve">T09189</t>
  </si>
  <si>
    <t xml:space="preserve">T09190</t>
  </si>
  <si>
    <t xml:space="preserve">T09191</t>
  </si>
  <si>
    <t xml:space="preserve">T09192</t>
  </si>
  <si>
    <t xml:space="preserve">T09193</t>
  </si>
  <si>
    <t xml:space="preserve">T09194</t>
  </si>
  <si>
    <t xml:space="preserve">T09195</t>
  </si>
  <si>
    <t xml:space="preserve">T09196</t>
  </si>
  <si>
    <t xml:space="preserve">T09197</t>
  </si>
  <si>
    <t xml:space="preserve">T09198</t>
  </si>
  <si>
    <t xml:space="preserve">T09199</t>
  </si>
  <si>
    <t xml:space="preserve">T09200</t>
  </si>
  <si>
    <t xml:space="preserve">T09201</t>
  </si>
  <si>
    <t xml:space="preserve">T09202</t>
  </si>
  <si>
    <t xml:space="preserve">T09203</t>
  </si>
  <si>
    <t xml:space="preserve">T09204</t>
  </si>
  <si>
    <t xml:space="preserve">T09205</t>
  </si>
  <si>
    <t xml:space="preserve">T09206</t>
  </si>
  <si>
    <t xml:space="preserve">T09207</t>
  </si>
  <si>
    <t xml:space="preserve">T09208</t>
  </si>
  <si>
    <t xml:space="preserve">T09209</t>
  </si>
  <si>
    <t xml:space="preserve">T09210</t>
  </si>
  <si>
    <t xml:space="preserve">T09211</t>
  </si>
  <si>
    <t xml:space="preserve">T09212</t>
  </si>
  <si>
    <t xml:space="preserve">T09213</t>
  </si>
  <si>
    <t xml:space="preserve">T09214</t>
  </si>
  <si>
    <t xml:space="preserve">T09215</t>
  </si>
  <si>
    <t xml:space="preserve">T09216</t>
  </si>
  <si>
    <t xml:space="preserve">T09217</t>
  </si>
  <si>
    <t xml:space="preserve">T09218</t>
  </si>
  <si>
    <t xml:space="preserve">T09219</t>
  </si>
  <si>
    <t xml:space="preserve">T09220</t>
  </si>
  <si>
    <t xml:space="preserve">T09221</t>
  </si>
  <si>
    <t xml:space="preserve">T09222</t>
  </si>
  <si>
    <t xml:space="preserve">T09223</t>
  </si>
  <si>
    <t xml:space="preserve">T09224</t>
  </si>
  <si>
    <t xml:space="preserve">T09225</t>
  </si>
  <si>
    <t xml:space="preserve">T09226</t>
  </si>
  <si>
    <t xml:space="preserve">T09227</t>
  </si>
  <si>
    <t xml:space="preserve">T09228</t>
  </si>
  <si>
    <t xml:space="preserve">T09229</t>
  </si>
  <si>
    <t xml:space="preserve">T09230</t>
  </si>
  <si>
    <t xml:space="preserve">T09231</t>
  </si>
  <si>
    <t xml:space="preserve">T09232</t>
  </si>
  <si>
    <t xml:space="preserve">T09233</t>
  </si>
  <si>
    <t xml:space="preserve">T09234</t>
  </si>
  <si>
    <t xml:space="preserve">T09235</t>
  </si>
  <si>
    <t xml:space="preserve">T09236</t>
  </si>
  <si>
    <t xml:space="preserve">T09237</t>
  </si>
  <si>
    <t xml:space="preserve">T09238</t>
  </si>
  <si>
    <t xml:space="preserve">T09239</t>
  </si>
  <si>
    <t xml:space="preserve">T09240</t>
  </si>
  <si>
    <t xml:space="preserve">T09241</t>
  </si>
  <si>
    <t xml:space="preserve">T09242</t>
  </si>
  <si>
    <t xml:space="preserve">T09243</t>
  </si>
  <si>
    <t xml:space="preserve">T09244</t>
  </si>
  <si>
    <t xml:space="preserve">T09245</t>
  </si>
  <si>
    <t xml:space="preserve">T09246</t>
  </si>
  <si>
    <t xml:space="preserve">T09247</t>
  </si>
  <si>
    <t xml:space="preserve">T09248</t>
  </si>
  <si>
    <t xml:space="preserve">T09249</t>
  </si>
  <si>
    <t xml:space="preserve">T09250</t>
  </si>
  <si>
    <t xml:space="preserve">T09251</t>
  </si>
  <si>
    <t xml:space="preserve">T09252</t>
  </si>
  <si>
    <t xml:space="preserve">T09253</t>
  </si>
  <si>
    <t xml:space="preserve">T09254</t>
  </si>
  <si>
    <t xml:space="preserve">T09255</t>
  </si>
  <si>
    <t xml:space="preserve">T09256</t>
  </si>
  <si>
    <t xml:space="preserve">T09257</t>
  </si>
  <si>
    <t xml:space="preserve">T09258</t>
  </si>
  <si>
    <t xml:space="preserve">T09259</t>
  </si>
  <si>
    <t xml:space="preserve">T09260</t>
  </si>
  <si>
    <t xml:space="preserve">T09261</t>
  </si>
  <si>
    <t xml:space="preserve">T09262</t>
  </si>
  <si>
    <t xml:space="preserve">T09263</t>
  </si>
  <si>
    <t xml:space="preserve">T09264</t>
  </si>
  <si>
    <t xml:space="preserve">T09265</t>
  </si>
  <si>
    <t xml:space="preserve">T09266</t>
  </si>
  <si>
    <t xml:space="preserve">T09267</t>
  </si>
  <si>
    <t xml:space="preserve">T09268</t>
  </si>
  <si>
    <t xml:space="preserve">T09269</t>
  </si>
  <si>
    <t xml:space="preserve">T09270</t>
  </si>
  <si>
    <t xml:space="preserve">T09271</t>
  </si>
  <si>
    <t xml:space="preserve">T09272</t>
  </si>
  <si>
    <t xml:space="preserve">T09273</t>
  </si>
  <si>
    <t xml:space="preserve">T09274</t>
  </si>
  <si>
    <t xml:space="preserve">T09275</t>
  </si>
  <si>
    <t xml:space="preserve">T09276</t>
  </si>
  <si>
    <t xml:space="preserve">T09277</t>
  </si>
  <si>
    <t xml:space="preserve">T09278</t>
  </si>
  <si>
    <t xml:space="preserve">T09279</t>
  </si>
  <si>
    <t xml:space="preserve">T09280</t>
  </si>
  <si>
    <t xml:space="preserve">T09281</t>
  </si>
  <si>
    <t xml:space="preserve">T09282</t>
  </si>
  <si>
    <t xml:space="preserve">T09283</t>
  </si>
  <si>
    <t xml:space="preserve">T09284</t>
  </si>
  <si>
    <t xml:space="preserve">T09285</t>
  </si>
  <si>
    <t xml:space="preserve">T09286</t>
  </si>
  <si>
    <t xml:space="preserve">T09287</t>
  </si>
  <si>
    <t xml:space="preserve">T09288</t>
  </si>
  <si>
    <t xml:space="preserve">T09289</t>
  </si>
  <si>
    <t xml:space="preserve">T09290</t>
  </si>
  <si>
    <t xml:space="preserve">T09291</t>
  </si>
  <si>
    <t xml:space="preserve">T09292</t>
  </si>
  <si>
    <t xml:space="preserve">T09293</t>
  </si>
  <si>
    <t xml:space="preserve">T09294</t>
  </si>
  <si>
    <t xml:space="preserve">T09295</t>
  </si>
  <si>
    <t xml:space="preserve">T09296</t>
  </si>
  <si>
    <t xml:space="preserve">T09297</t>
  </si>
  <si>
    <t xml:space="preserve">T09298</t>
  </si>
  <si>
    <t xml:space="preserve">T09299</t>
  </si>
  <si>
    <t xml:space="preserve">T09300</t>
  </si>
  <si>
    <t xml:space="preserve">T09301</t>
  </si>
  <si>
    <t xml:space="preserve">T09302</t>
  </si>
  <si>
    <t xml:space="preserve">T09303</t>
  </si>
  <si>
    <t xml:space="preserve">T09304</t>
  </si>
  <si>
    <t xml:space="preserve">T09305</t>
  </si>
  <si>
    <t xml:space="preserve">T09306</t>
  </si>
  <si>
    <t xml:space="preserve">T09307</t>
  </si>
  <si>
    <t xml:space="preserve">T09308</t>
  </si>
  <si>
    <t xml:space="preserve">T09309</t>
  </si>
  <si>
    <t xml:space="preserve">T09310</t>
  </si>
  <si>
    <t xml:space="preserve">T09311</t>
  </si>
  <si>
    <t xml:space="preserve">T09312</t>
  </si>
  <si>
    <t xml:space="preserve">T09313</t>
  </si>
  <si>
    <t xml:space="preserve">T09314</t>
  </si>
  <si>
    <t xml:space="preserve">T09315</t>
  </si>
  <si>
    <t xml:space="preserve">T09316</t>
  </si>
  <si>
    <t xml:space="preserve">T09317</t>
  </si>
  <si>
    <t xml:space="preserve">T09318</t>
  </si>
  <si>
    <t xml:space="preserve">T09319</t>
  </si>
  <si>
    <t xml:space="preserve">T09320</t>
  </si>
  <si>
    <t xml:space="preserve">T09321</t>
  </si>
  <si>
    <t xml:space="preserve">T09322</t>
  </si>
  <si>
    <t xml:space="preserve">T09323</t>
  </si>
  <si>
    <t xml:space="preserve">T09324</t>
  </si>
  <si>
    <t xml:space="preserve">T09325</t>
  </si>
  <si>
    <t xml:space="preserve">T09326</t>
  </si>
  <si>
    <t xml:space="preserve">T09327</t>
  </si>
  <si>
    <t xml:space="preserve">T09328</t>
  </si>
  <si>
    <t xml:space="preserve">T09329</t>
  </si>
  <si>
    <t xml:space="preserve">T09330</t>
  </si>
  <si>
    <t xml:space="preserve">T09331</t>
  </si>
  <si>
    <t xml:space="preserve">T09332</t>
  </si>
  <si>
    <t xml:space="preserve">T09333</t>
  </si>
  <si>
    <t xml:space="preserve">T09334</t>
  </si>
  <si>
    <t xml:space="preserve">T09335</t>
  </si>
  <si>
    <t xml:space="preserve">T09336</t>
  </si>
  <si>
    <t xml:space="preserve">T09337</t>
  </si>
  <si>
    <t xml:space="preserve">T09338</t>
  </si>
  <si>
    <t xml:space="preserve">T09339</t>
  </si>
  <si>
    <t xml:space="preserve">T09340</t>
  </si>
  <si>
    <t xml:space="preserve">T09341</t>
  </si>
  <si>
    <t xml:space="preserve">T09342</t>
  </si>
  <si>
    <t xml:space="preserve">T09343</t>
  </si>
  <si>
    <t xml:space="preserve">T09344</t>
  </si>
  <si>
    <t xml:space="preserve">T09345</t>
  </si>
  <si>
    <t xml:space="preserve">T09346</t>
  </si>
  <si>
    <t xml:space="preserve">T09347</t>
  </si>
  <si>
    <t xml:space="preserve">T09348</t>
  </si>
  <si>
    <t xml:space="preserve">T09349</t>
  </si>
  <si>
    <t xml:space="preserve">T09350</t>
  </si>
  <si>
    <t xml:space="preserve">T09351</t>
  </si>
  <si>
    <t xml:space="preserve">T09352</t>
  </si>
  <si>
    <t xml:space="preserve">T09353</t>
  </si>
  <si>
    <t xml:space="preserve">T09354</t>
  </si>
  <si>
    <t xml:space="preserve">T09355</t>
  </si>
  <si>
    <t xml:space="preserve">T09356</t>
  </si>
  <si>
    <t xml:space="preserve">T09357</t>
  </si>
  <si>
    <t xml:space="preserve">T09358</t>
  </si>
  <si>
    <t xml:space="preserve">T09359</t>
  </si>
  <si>
    <t xml:space="preserve">T09360</t>
  </si>
  <si>
    <t xml:space="preserve">T09361</t>
  </si>
  <si>
    <t xml:space="preserve">T09362</t>
  </si>
  <si>
    <t xml:space="preserve">T09363</t>
  </si>
  <si>
    <t xml:space="preserve">T09364</t>
  </si>
  <si>
    <t xml:space="preserve">T09365</t>
  </si>
  <si>
    <t xml:space="preserve">T09366</t>
  </si>
  <si>
    <t xml:space="preserve">T09367</t>
  </si>
  <si>
    <t xml:space="preserve">T09368</t>
  </si>
  <si>
    <t xml:space="preserve">T09369</t>
  </si>
  <si>
    <t xml:space="preserve">T09370</t>
  </si>
  <si>
    <t xml:space="preserve">T09371</t>
  </si>
  <si>
    <t xml:space="preserve">T09372</t>
  </si>
  <si>
    <t xml:space="preserve">T09373</t>
  </si>
  <si>
    <t xml:space="preserve">T09374</t>
  </si>
  <si>
    <t xml:space="preserve">T09375</t>
  </si>
  <si>
    <t xml:space="preserve">T09376</t>
  </si>
  <si>
    <t xml:space="preserve">T09377</t>
  </si>
  <si>
    <t xml:space="preserve">T09378</t>
  </si>
  <si>
    <t xml:space="preserve">T09379</t>
  </si>
  <si>
    <t xml:space="preserve">T09380</t>
  </si>
  <si>
    <t xml:space="preserve">T09381</t>
  </si>
  <si>
    <t xml:space="preserve">T09382</t>
  </si>
  <si>
    <t xml:space="preserve">T09383</t>
  </si>
  <si>
    <t xml:space="preserve">T09384</t>
  </si>
  <si>
    <t xml:space="preserve">T09385</t>
  </si>
  <si>
    <t xml:space="preserve">T09386</t>
  </si>
  <si>
    <t xml:space="preserve">T09387</t>
  </si>
  <si>
    <t xml:space="preserve">T09388</t>
  </si>
  <si>
    <t xml:space="preserve">T09389</t>
  </si>
  <si>
    <t xml:space="preserve">T09390</t>
  </si>
  <si>
    <t xml:space="preserve">T09391</t>
  </si>
  <si>
    <t xml:space="preserve">T09392</t>
  </si>
  <si>
    <t xml:space="preserve">T09393</t>
  </si>
  <si>
    <t xml:space="preserve">T09394</t>
  </si>
  <si>
    <t xml:space="preserve">T09395</t>
  </si>
  <si>
    <t xml:space="preserve">T09396</t>
  </si>
  <si>
    <t xml:space="preserve">T09397</t>
  </si>
  <si>
    <t xml:space="preserve">T09398</t>
  </si>
  <si>
    <t xml:space="preserve">T09399</t>
  </si>
  <si>
    <t xml:space="preserve">T09400</t>
  </si>
  <si>
    <t xml:space="preserve">T09401</t>
  </si>
  <si>
    <t xml:space="preserve">T09402</t>
  </si>
  <si>
    <t xml:space="preserve">T09403</t>
  </si>
  <si>
    <t xml:space="preserve">T09404</t>
  </si>
  <si>
    <t xml:space="preserve">T09405</t>
  </si>
  <si>
    <t xml:space="preserve">T09406</t>
  </si>
  <si>
    <t xml:space="preserve">T09407</t>
  </si>
  <si>
    <t xml:space="preserve">T09408</t>
  </si>
  <si>
    <t xml:space="preserve">T09409</t>
  </si>
  <si>
    <t xml:space="preserve">T09410</t>
  </si>
  <si>
    <t xml:space="preserve">T09411</t>
  </si>
  <si>
    <t xml:space="preserve">T09412</t>
  </si>
  <si>
    <t xml:space="preserve">T09413</t>
  </si>
  <si>
    <t xml:space="preserve">T09414</t>
  </si>
  <si>
    <t xml:space="preserve">T09415</t>
  </si>
  <si>
    <t xml:space="preserve">T09416</t>
  </si>
  <si>
    <t xml:space="preserve">T09417</t>
  </si>
  <si>
    <t xml:space="preserve">T09418</t>
  </si>
  <si>
    <t xml:space="preserve">T09419</t>
  </si>
  <si>
    <t xml:space="preserve">T09420</t>
  </si>
  <si>
    <t xml:space="preserve">T09421</t>
  </si>
  <si>
    <t xml:space="preserve">T09422</t>
  </si>
  <si>
    <t xml:space="preserve">T09423</t>
  </si>
  <si>
    <t xml:space="preserve">T09424</t>
  </si>
  <si>
    <t xml:space="preserve">T09425</t>
  </si>
  <si>
    <t xml:space="preserve">T09426</t>
  </si>
  <si>
    <t xml:space="preserve">T09427</t>
  </si>
  <si>
    <t xml:space="preserve">T09428</t>
  </si>
  <si>
    <t xml:space="preserve">T09429</t>
  </si>
  <si>
    <t xml:space="preserve">T09430</t>
  </si>
  <si>
    <t xml:space="preserve">T09431</t>
  </si>
  <si>
    <t xml:space="preserve">T09432</t>
  </si>
  <si>
    <t xml:space="preserve">T09433</t>
  </si>
  <si>
    <t xml:space="preserve">T09434</t>
  </si>
  <si>
    <t xml:space="preserve">T09435</t>
  </si>
  <si>
    <t xml:space="preserve">T09436</t>
  </si>
  <si>
    <t xml:space="preserve">T09437</t>
  </si>
  <si>
    <t xml:space="preserve">T09438</t>
  </si>
  <si>
    <t xml:space="preserve">T09439</t>
  </si>
  <si>
    <t xml:space="preserve">T09440</t>
  </si>
  <si>
    <t xml:space="preserve">T09441</t>
  </si>
  <si>
    <t xml:space="preserve">T09442</t>
  </si>
  <si>
    <t xml:space="preserve">T09443</t>
  </si>
  <si>
    <t xml:space="preserve">T09444</t>
  </si>
  <si>
    <t xml:space="preserve">T09445</t>
  </si>
  <si>
    <t xml:space="preserve">T09446</t>
  </si>
  <si>
    <t xml:space="preserve">T09447</t>
  </si>
  <si>
    <t xml:space="preserve">T09448</t>
  </si>
  <si>
    <t xml:space="preserve">T09449</t>
  </si>
  <si>
    <t xml:space="preserve">T09450</t>
  </si>
  <si>
    <t xml:space="preserve">T09451</t>
  </si>
  <si>
    <t xml:space="preserve">T09452</t>
  </si>
  <si>
    <t xml:space="preserve">T09453</t>
  </si>
  <si>
    <t xml:space="preserve">T09454</t>
  </si>
  <si>
    <t xml:space="preserve">T09455</t>
  </si>
  <si>
    <t xml:space="preserve">T09456</t>
  </si>
  <si>
    <t xml:space="preserve">T09457</t>
  </si>
  <si>
    <t xml:space="preserve">T09458</t>
  </si>
  <si>
    <t xml:space="preserve">T09459</t>
  </si>
  <si>
    <t xml:space="preserve">T09460</t>
  </si>
  <si>
    <t xml:space="preserve">T09461</t>
  </si>
  <si>
    <t xml:space="preserve">T09462</t>
  </si>
  <si>
    <t xml:space="preserve">T09463</t>
  </si>
  <si>
    <t xml:space="preserve">T09464</t>
  </si>
  <si>
    <t xml:space="preserve">T09465</t>
  </si>
  <si>
    <t xml:space="preserve">T09466</t>
  </si>
  <si>
    <t xml:space="preserve">T09467</t>
  </si>
  <si>
    <t xml:space="preserve">T09468</t>
  </si>
  <si>
    <t xml:space="preserve">T09469</t>
  </si>
  <si>
    <t xml:space="preserve">T09470</t>
  </si>
  <si>
    <t xml:space="preserve">T09471</t>
  </si>
  <si>
    <t xml:space="preserve">T09472</t>
  </si>
  <si>
    <t xml:space="preserve">T09473</t>
  </si>
  <si>
    <t xml:space="preserve">T09474</t>
  </si>
  <si>
    <t xml:space="preserve">T09475</t>
  </si>
  <si>
    <t xml:space="preserve">T09476</t>
  </si>
  <si>
    <t xml:space="preserve">T09477</t>
  </si>
  <si>
    <t xml:space="preserve">T09478</t>
  </si>
  <si>
    <t xml:space="preserve">T09479</t>
  </si>
  <si>
    <t xml:space="preserve">T09480</t>
  </si>
  <si>
    <t xml:space="preserve">T09481</t>
  </si>
  <si>
    <t xml:space="preserve">T09482</t>
  </si>
  <si>
    <t xml:space="preserve">T09483</t>
  </si>
  <si>
    <t xml:space="preserve">T09484</t>
  </si>
  <si>
    <t xml:space="preserve">T09485</t>
  </si>
  <si>
    <t xml:space="preserve">T09486</t>
  </si>
  <si>
    <t xml:space="preserve">T09487</t>
  </si>
  <si>
    <t xml:space="preserve">T09488</t>
  </si>
  <si>
    <t xml:space="preserve">T09489</t>
  </si>
  <si>
    <t xml:space="preserve">T09490</t>
  </si>
  <si>
    <t xml:space="preserve">T09491</t>
  </si>
  <si>
    <t xml:space="preserve">T09492</t>
  </si>
  <si>
    <t xml:space="preserve">T09493</t>
  </si>
  <si>
    <t xml:space="preserve">T09494</t>
  </si>
  <si>
    <t xml:space="preserve">T09495</t>
  </si>
  <si>
    <t xml:space="preserve">T09496</t>
  </si>
  <si>
    <t xml:space="preserve">T09497</t>
  </si>
  <si>
    <t xml:space="preserve">T09498</t>
  </si>
  <si>
    <t xml:space="preserve">T09499</t>
  </si>
  <si>
    <t xml:space="preserve">T09500</t>
  </si>
  <si>
    <t xml:space="preserve">T09501</t>
  </si>
  <si>
    <t xml:space="preserve">T09502</t>
  </si>
  <si>
    <t xml:space="preserve">T09503</t>
  </si>
  <si>
    <t xml:space="preserve">T09504</t>
  </si>
  <si>
    <t xml:space="preserve">T09505</t>
  </si>
  <si>
    <t xml:space="preserve">T09506</t>
  </si>
  <si>
    <t xml:space="preserve">T09507</t>
  </si>
  <si>
    <t xml:space="preserve">T09508</t>
  </si>
  <si>
    <t xml:space="preserve">T09509</t>
  </si>
  <si>
    <t xml:space="preserve">T09510</t>
  </si>
  <si>
    <t xml:space="preserve">T09511</t>
  </si>
  <si>
    <t xml:space="preserve">T09512</t>
  </si>
  <si>
    <t xml:space="preserve">T09513</t>
  </si>
  <si>
    <t xml:space="preserve">T09514</t>
  </si>
  <si>
    <t xml:space="preserve">T09515</t>
  </si>
  <si>
    <t xml:space="preserve">T09516</t>
  </si>
  <si>
    <t xml:space="preserve">T09517</t>
  </si>
  <si>
    <t xml:space="preserve">T09518</t>
  </si>
  <si>
    <t xml:space="preserve">T09519</t>
  </si>
  <si>
    <t xml:space="preserve">T09520</t>
  </si>
  <si>
    <t xml:space="preserve">T09521</t>
  </si>
  <si>
    <t xml:space="preserve">T09522</t>
  </si>
  <si>
    <t xml:space="preserve">T09523</t>
  </si>
  <si>
    <t xml:space="preserve">T09524</t>
  </si>
  <si>
    <t xml:space="preserve">T09525</t>
  </si>
  <si>
    <t xml:space="preserve">T09526</t>
  </si>
  <si>
    <t xml:space="preserve">T09527</t>
  </si>
  <si>
    <t xml:space="preserve">T09528</t>
  </si>
  <si>
    <t xml:space="preserve">T09529</t>
  </si>
  <si>
    <t xml:space="preserve">T09530</t>
  </si>
  <si>
    <t xml:space="preserve">T09531</t>
  </si>
  <si>
    <t xml:space="preserve">T09532</t>
  </si>
  <si>
    <t xml:space="preserve">T09533</t>
  </si>
  <si>
    <t xml:space="preserve">T09534</t>
  </si>
  <si>
    <t xml:space="preserve">T09535</t>
  </si>
  <si>
    <t xml:space="preserve">T09536</t>
  </si>
  <si>
    <t xml:space="preserve">T09537</t>
  </si>
  <si>
    <t xml:space="preserve">T09538</t>
  </si>
  <si>
    <t xml:space="preserve">T09539</t>
  </si>
  <si>
    <t xml:space="preserve">T09540</t>
  </si>
  <si>
    <t xml:space="preserve">T09541</t>
  </si>
  <si>
    <t xml:space="preserve">T09542</t>
  </si>
  <si>
    <t xml:space="preserve">T09543</t>
  </si>
  <si>
    <t xml:space="preserve">T09544</t>
  </si>
  <si>
    <t xml:space="preserve">T09545</t>
  </si>
  <si>
    <t xml:space="preserve">T09546</t>
  </si>
  <si>
    <t xml:space="preserve">T09547</t>
  </si>
  <si>
    <t xml:space="preserve">T09548</t>
  </si>
  <si>
    <t xml:space="preserve">T09549</t>
  </si>
  <si>
    <t xml:space="preserve">T09550</t>
  </si>
  <si>
    <t xml:space="preserve">T09551</t>
  </si>
  <si>
    <t xml:space="preserve">T09552</t>
  </si>
  <si>
    <t xml:space="preserve">T09553</t>
  </si>
  <si>
    <t xml:space="preserve">T09554</t>
  </si>
  <si>
    <t xml:space="preserve">T09555</t>
  </si>
  <si>
    <t xml:space="preserve">T09556</t>
  </si>
  <si>
    <t xml:space="preserve">T09557</t>
  </si>
  <si>
    <t xml:space="preserve">T09558</t>
  </si>
  <si>
    <t xml:space="preserve">T09559</t>
  </si>
  <si>
    <t xml:space="preserve">T09560</t>
  </si>
  <si>
    <t xml:space="preserve">T09561</t>
  </si>
  <si>
    <t xml:space="preserve">T09562</t>
  </si>
  <si>
    <t xml:space="preserve">T09563</t>
  </si>
  <si>
    <t xml:space="preserve">T09564</t>
  </si>
  <si>
    <t xml:space="preserve">T09565</t>
  </si>
  <si>
    <t xml:space="preserve">T09566</t>
  </si>
  <si>
    <t xml:space="preserve">T09567</t>
  </si>
  <si>
    <t xml:space="preserve">T09568</t>
  </si>
  <si>
    <t xml:space="preserve">T09569</t>
  </si>
  <si>
    <t xml:space="preserve">T09570</t>
  </si>
  <si>
    <t xml:space="preserve">T09571</t>
  </si>
  <si>
    <t xml:space="preserve">T09572</t>
  </si>
  <si>
    <t xml:space="preserve">T09573</t>
  </si>
  <si>
    <t xml:space="preserve">T09574</t>
  </si>
  <si>
    <t xml:space="preserve">T09575</t>
  </si>
  <si>
    <t xml:space="preserve">T09576</t>
  </si>
  <si>
    <t xml:space="preserve">T09577</t>
  </si>
  <si>
    <t xml:space="preserve">T09578</t>
  </si>
  <si>
    <t xml:space="preserve">T09579</t>
  </si>
  <si>
    <t xml:space="preserve">T09580</t>
  </si>
  <si>
    <t xml:space="preserve">T09581</t>
  </si>
  <si>
    <t xml:space="preserve">T09582</t>
  </si>
  <si>
    <t xml:space="preserve">T09583</t>
  </si>
  <si>
    <t xml:space="preserve">T09584</t>
  </si>
  <si>
    <t xml:space="preserve">T09585</t>
  </si>
  <si>
    <t xml:space="preserve">T09586</t>
  </si>
  <si>
    <t xml:space="preserve">T09587</t>
  </si>
  <si>
    <t xml:space="preserve">T09588</t>
  </si>
  <si>
    <t xml:space="preserve">T09589</t>
  </si>
  <si>
    <t xml:space="preserve">T09590</t>
  </si>
  <si>
    <t xml:space="preserve">T09591</t>
  </si>
  <si>
    <t xml:space="preserve">T09592</t>
  </si>
  <si>
    <t xml:space="preserve">T09593</t>
  </si>
  <si>
    <t xml:space="preserve">T09594</t>
  </si>
  <si>
    <t xml:space="preserve">T09595</t>
  </si>
  <si>
    <t xml:space="preserve">T09596</t>
  </si>
  <si>
    <t xml:space="preserve">T09597</t>
  </si>
  <si>
    <t xml:space="preserve">T09598</t>
  </si>
  <si>
    <t xml:space="preserve">T09599</t>
  </si>
  <si>
    <t xml:space="preserve">T09600</t>
  </si>
  <si>
    <t xml:space="preserve">T09601</t>
  </si>
  <si>
    <t xml:space="preserve">T09602</t>
  </si>
  <si>
    <t xml:space="preserve">T09603</t>
  </si>
  <si>
    <t xml:space="preserve">T09604</t>
  </si>
  <si>
    <t xml:space="preserve">T09605</t>
  </si>
  <si>
    <t xml:space="preserve">T09606</t>
  </si>
  <si>
    <t xml:space="preserve">T09607</t>
  </si>
  <si>
    <t xml:space="preserve">T09608</t>
  </si>
  <si>
    <t xml:space="preserve">T09609</t>
  </si>
  <si>
    <t xml:space="preserve">T09610</t>
  </si>
  <si>
    <t xml:space="preserve">T09611</t>
  </si>
  <si>
    <t xml:space="preserve">T09612</t>
  </si>
  <si>
    <t xml:space="preserve">T09613</t>
  </si>
  <si>
    <t xml:space="preserve">T09614</t>
  </si>
  <si>
    <t xml:space="preserve">T09615</t>
  </si>
  <si>
    <t xml:space="preserve">T09616</t>
  </si>
  <si>
    <t xml:space="preserve">T09617</t>
  </si>
  <si>
    <t xml:space="preserve">T09618</t>
  </si>
  <si>
    <t xml:space="preserve">T09619</t>
  </si>
  <si>
    <t xml:space="preserve">T09620</t>
  </si>
  <si>
    <t xml:space="preserve">T09621</t>
  </si>
  <si>
    <t xml:space="preserve">T09622</t>
  </si>
  <si>
    <t xml:space="preserve">T09623</t>
  </si>
  <si>
    <t xml:space="preserve">T09624</t>
  </si>
  <si>
    <t xml:space="preserve">T09625</t>
  </si>
  <si>
    <t xml:space="preserve">T09626</t>
  </si>
  <si>
    <t xml:space="preserve">T09627</t>
  </si>
  <si>
    <t xml:space="preserve">T09628</t>
  </si>
  <si>
    <t xml:space="preserve">T09629</t>
  </si>
  <si>
    <t xml:space="preserve">T09630</t>
  </si>
  <si>
    <t xml:space="preserve">T09631</t>
  </si>
  <si>
    <t xml:space="preserve">T09632</t>
  </si>
  <si>
    <t xml:space="preserve">T09633</t>
  </si>
  <si>
    <t xml:space="preserve">T09634</t>
  </si>
  <si>
    <t xml:space="preserve">T09635</t>
  </si>
  <si>
    <t xml:space="preserve">T09636</t>
  </si>
  <si>
    <t xml:space="preserve">T09637</t>
  </si>
  <si>
    <t xml:space="preserve">T09638</t>
  </si>
  <si>
    <t xml:space="preserve">T09639</t>
  </si>
  <si>
    <t xml:space="preserve">T09640</t>
  </si>
  <si>
    <t xml:space="preserve">T09641</t>
  </si>
  <si>
    <t xml:space="preserve">T09642</t>
  </si>
  <si>
    <t xml:space="preserve">T09643</t>
  </si>
  <si>
    <t xml:space="preserve">T09644</t>
  </si>
  <si>
    <t xml:space="preserve">T09645</t>
  </si>
  <si>
    <t xml:space="preserve">T09646</t>
  </si>
  <si>
    <t xml:space="preserve">T09647</t>
  </si>
  <si>
    <t xml:space="preserve">T09648</t>
  </si>
  <si>
    <t xml:space="preserve">T09649</t>
  </si>
  <si>
    <t xml:space="preserve">T09650</t>
  </si>
  <si>
    <t xml:space="preserve">T09651</t>
  </si>
  <si>
    <t xml:space="preserve">T09652</t>
  </si>
  <si>
    <t xml:space="preserve">T09653</t>
  </si>
  <si>
    <t xml:space="preserve">T09654</t>
  </si>
  <si>
    <t xml:space="preserve">T09655</t>
  </si>
  <si>
    <t xml:space="preserve">T09656</t>
  </si>
  <si>
    <t xml:space="preserve">T09657</t>
  </si>
  <si>
    <t xml:space="preserve">T09658</t>
  </si>
  <si>
    <t xml:space="preserve">T09659</t>
  </si>
  <si>
    <t xml:space="preserve">T09660</t>
  </si>
  <si>
    <t xml:space="preserve">T09661</t>
  </si>
  <si>
    <t xml:space="preserve">T09662</t>
  </si>
  <si>
    <t xml:space="preserve">T09663</t>
  </si>
  <si>
    <t xml:space="preserve">T09664</t>
  </si>
  <si>
    <t xml:space="preserve">T09665</t>
  </si>
  <si>
    <t xml:space="preserve">T09666</t>
  </si>
  <si>
    <t xml:space="preserve">T09667</t>
  </si>
  <si>
    <t xml:space="preserve">T09668</t>
  </si>
  <si>
    <t xml:space="preserve">T09669</t>
  </si>
  <si>
    <t xml:space="preserve">T09670</t>
  </si>
  <si>
    <t xml:space="preserve">T09671</t>
  </si>
  <si>
    <t xml:space="preserve">T09672</t>
  </si>
  <si>
    <t xml:space="preserve">T09673</t>
  </si>
  <si>
    <t xml:space="preserve">T09674</t>
  </si>
  <si>
    <t xml:space="preserve">T09675</t>
  </si>
  <si>
    <t xml:space="preserve">T09676</t>
  </si>
  <si>
    <t xml:space="preserve">T09677</t>
  </si>
  <si>
    <t xml:space="preserve">T09678</t>
  </si>
  <si>
    <t xml:space="preserve">T09679</t>
  </si>
  <si>
    <t xml:space="preserve">T09680</t>
  </si>
  <si>
    <t xml:space="preserve">T09681</t>
  </si>
  <si>
    <t xml:space="preserve">T09682</t>
  </si>
  <si>
    <t xml:space="preserve">T09683</t>
  </si>
  <si>
    <t xml:space="preserve">T09684</t>
  </si>
  <si>
    <t xml:space="preserve">T09685</t>
  </si>
  <si>
    <t xml:space="preserve">T09686</t>
  </si>
  <si>
    <t xml:space="preserve">T09687</t>
  </si>
  <si>
    <t xml:space="preserve">T09688</t>
  </si>
  <si>
    <t xml:space="preserve">T09689</t>
  </si>
  <si>
    <t xml:space="preserve">T09690</t>
  </si>
  <si>
    <t xml:space="preserve">T09691</t>
  </si>
  <si>
    <t xml:space="preserve">T09692</t>
  </si>
  <si>
    <t xml:space="preserve">T09693</t>
  </si>
  <si>
    <t xml:space="preserve">T09694</t>
  </si>
  <si>
    <t xml:space="preserve">T09695</t>
  </si>
  <si>
    <t xml:space="preserve">T09696</t>
  </si>
  <si>
    <t xml:space="preserve">T09697</t>
  </si>
  <si>
    <t xml:space="preserve">T09698</t>
  </si>
  <si>
    <t xml:space="preserve">T09699</t>
  </si>
  <si>
    <t xml:space="preserve">T09700</t>
  </si>
  <si>
    <t xml:space="preserve">T09701</t>
  </si>
  <si>
    <t xml:space="preserve">T09702</t>
  </si>
  <si>
    <t xml:space="preserve">T09703</t>
  </si>
  <si>
    <t xml:space="preserve">T09704</t>
  </si>
  <si>
    <t xml:space="preserve">T09705</t>
  </si>
  <si>
    <t xml:space="preserve">T09706</t>
  </si>
  <si>
    <t xml:space="preserve">T09707</t>
  </si>
  <si>
    <t xml:space="preserve">T09708</t>
  </si>
  <si>
    <t xml:space="preserve">T09709</t>
  </si>
  <si>
    <t xml:space="preserve">T09710</t>
  </si>
  <si>
    <t xml:space="preserve">T09711</t>
  </si>
  <si>
    <t xml:space="preserve">T09712</t>
  </si>
  <si>
    <t xml:space="preserve">T09713</t>
  </si>
  <si>
    <t xml:space="preserve">T09714</t>
  </si>
  <si>
    <t xml:space="preserve">T09715</t>
  </si>
  <si>
    <t xml:space="preserve">T09716</t>
  </si>
  <si>
    <t xml:space="preserve">T09717</t>
  </si>
  <si>
    <t xml:space="preserve">T09718</t>
  </si>
  <si>
    <t xml:space="preserve">T09719</t>
  </si>
  <si>
    <t xml:space="preserve">T09720</t>
  </si>
  <si>
    <t xml:space="preserve">T09721</t>
  </si>
  <si>
    <t xml:space="preserve">T09722</t>
  </si>
  <si>
    <t xml:space="preserve">T09723</t>
  </si>
  <si>
    <t xml:space="preserve">T09724</t>
  </si>
  <si>
    <t xml:space="preserve">T09725</t>
  </si>
  <si>
    <t xml:space="preserve">T09726</t>
  </si>
  <si>
    <t xml:space="preserve">T09727</t>
  </si>
  <si>
    <t xml:space="preserve">T09728</t>
  </si>
  <si>
    <t xml:space="preserve">T09729</t>
  </si>
  <si>
    <t xml:space="preserve">T09730</t>
  </si>
  <si>
    <t xml:space="preserve">T09731</t>
  </si>
  <si>
    <t xml:space="preserve">T09732</t>
  </si>
  <si>
    <t xml:space="preserve">T09733</t>
  </si>
  <si>
    <t xml:space="preserve">T09734</t>
  </si>
  <si>
    <t xml:space="preserve">T09735</t>
  </si>
  <si>
    <t xml:space="preserve">T09736</t>
  </si>
  <si>
    <t xml:space="preserve">T09737</t>
  </si>
  <si>
    <t xml:space="preserve">T09738</t>
  </si>
  <si>
    <t xml:space="preserve">T09739</t>
  </si>
  <si>
    <t xml:space="preserve">T09740</t>
  </si>
  <si>
    <t xml:space="preserve">T09741</t>
  </si>
  <si>
    <t xml:space="preserve">T09742</t>
  </si>
  <si>
    <t xml:space="preserve">T09743</t>
  </si>
  <si>
    <t xml:space="preserve">T09744</t>
  </si>
  <si>
    <t xml:space="preserve">T09745</t>
  </si>
  <si>
    <t xml:space="preserve">T09746</t>
  </si>
  <si>
    <t xml:space="preserve">T09747</t>
  </si>
  <si>
    <t xml:space="preserve">T09748</t>
  </si>
  <si>
    <t xml:space="preserve">T09749</t>
  </si>
  <si>
    <t xml:space="preserve">T09750</t>
  </si>
  <si>
    <t xml:space="preserve">T09751</t>
  </si>
  <si>
    <t xml:space="preserve">T09752</t>
  </si>
  <si>
    <t xml:space="preserve">T09753</t>
  </si>
  <si>
    <t xml:space="preserve">T09754</t>
  </si>
  <si>
    <t xml:space="preserve">T09755</t>
  </si>
  <si>
    <t xml:space="preserve">T09756</t>
  </si>
  <si>
    <t xml:space="preserve">T09757</t>
  </si>
  <si>
    <t xml:space="preserve">T09758</t>
  </si>
  <si>
    <t xml:space="preserve">T09759</t>
  </si>
  <si>
    <t xml:space="preserve">T09760</t>
  </si>
  <si>
    <t xml:space="preserve">T09761</t>
  </si>
  <si>
    <t xml:space="preserve">T09762</t>
  </si>
  <si>
    <t xml:space="preserve">T09763</t>
  </si>
  <si>
    <t xml:space="preserve">T09764</t>
  </si>
  <si>
    <t xml:space="preserve">T09765</t>
  </si>
  <si>
    <t xml:space="preserve">T09766</t>
  </si>
  <si>
    <t xml:space="preserve">T09767</t>
  </si>
  <si>
    <t xml:space="preserve">T09768</t>
  </si>
  <si>
    <t xml:space="preserve">T09769</t>
  </si>
  <si>
    <t xml:space="preserve">T09770</t>
  </si>
  <si>
    <t xml:space="preserve">T09771</t>
  </si>
  <si>
    <t xml:space="preserve">T09772</t>
  </si>
  <si>
    <t xml:space="preserve">T09773</t>
  </si>
  <si>
    <t xml:space="preserve">T09774</t>
  </si>
  <si>
    <t xml:space="preserve">T09775</t>
  </si>
  <si>
    <t xml:space="preserve">T09776</t>
  </si>
  <si>
    <t xml:space="preserve">T09777</t>
  </si>
  <si>
    <t xml:space="preserve">T09778</t>
  </si>
  <si>
    <t xml:space="preserve">T09779</t>
  </si>
  <si>
    <t xml:space="preserve">T09780</t>
  </si>
  <si>
    <t xml:space="preserve">T09781</t>
  </si>
  <si>
    <t xml:space="preserve">T09782</t>
  </si>
  <si>
    <t xml:space="preserve">T09783</t>
  </si>
  <si>
    <t xml:space="preserve">T09784</t>
  </si>
  <si>
    <t xml:space="preserve">T09785</t>
  </si>
  <si>
    <t xml:space="preserve">T09786</t>
  </si>
  <si>
    <t xml:space="preserve">T09787</t>
  </si>
  <si>
    <t xml:space="preserve">T09788</t>
  </si>
  <si>
    <t xml:space="preserve">T09789</t>
  </si>
  <si>
    <t xml:space="preserve">T09790</t>
  </si>
  <si>
    <t xml:space="preserve">T09791</t>
  </si>
  <si>
    <t xml:space="preserve">T09792</t>
  </si>
  <si>
    <t xml:space="preserve">T09793</t>
  </si>
  <si>
    <t xml:space="preserve">T09794</t>
  </si>
  <si>
    <t xml:space="preserve">T09795</t>
  </si>
  <si>
    <t xml:space="preserve">T09796</t>
  </si>
  <si>
    <t xml:space="preserve">T09797</t>
  </si>
  <si>
    <t xml:space="preserve">T09798</t>
  </si>
  <si>
    <t xml:space="preserve">T09799</t>
  </si>
  <si>
    <t xml:space="preserve">T09800</t>
  </si>
  <si>
    <t xml:space="preserve">T09801</t>
  </si>
  <si>
    <t xml:space="preserve">T09802</t>
  </si>
  <si>
    <t xml:space="preserve">T09803</t>
  </si>
  <si>
    <t xml:space="preserve">T09804</t>
  </si>
  <si>
    <t xml:space="preserve">T09805</t>
  </si>
  <si>
    <t xml:space="preserve">T09806</t>
  </si>
  <si>
    <t xml:space="preserve">T09807</t>
  </si>
  <si>
    <t xml:space="preserve">T09808</t>
  </si>
  <si>
    <t xml:space="preserve">T09809</t>
  </si>
  <si>
    <t xml:space="preserve">T09810</t>
  </si>
  <si>
    <t xml:space="preserve">T09811</t>
  </si>
  <si>
    <t xml:space="preserve">T09812</t>
  </si>
  <si>
    <t xml:space="preserve">T09813</t>
  </si>
  <si>
    <t xml:space="preserve">T09814</t>
  </si>
  <si>
    <t xml:space="preserve">T09815</t>
  </si>
  <si>
    <t xml:space="preserve">T09816</t>
  </si>
  <si>
    <t xml:space="preserve">T09817</t>
  </si>
  <si>
    <t xml:space="preserve">T09818</t>
  </si>
  <si>
    <t xml:space="preserve">T09819</t>
  </si>
  <si>
    <t xml:space="preserve">T09820</t>
  </si>
  <si>
    <t xml:space="preserve">T09821</t>
  </si>
  <si>
    <t xml:space="preserve">T09822</t>
  </si>
  <si>
    <t xml:space="preserve">T09823</t>
  </si>
  <si>
    <t xml:space="preserve">T09824</t>
  </si>
  <si>
    <t xml:space="preserve">T09825</t>
  </si>
  <si>
    <t xml:space="preserve">T09826</t>
  </si>
  <si>
    <t xml:space="preserve">T09827</t>
  </si>
  <si>
    <t xml:space="preserve">T09828</t>
  </si>
  <si>
    <t xml:space="preserve">T09829</t>
  </si>
  <si>
    <t xml:space="preserve">T09830</t>
  </si>
  <si>
    <t xml:space="preserve">T09831</t>
  </si>
  <si>
    <t xml:space="preserve">T09832</t>
  </si>
  <si>
    <t xml:space="preserve">T09833</t>
  </si>
  <si>
    <t xml:space="preserve">T09834</t>
  </si>
  <si>
    <t xml:space="preserve">T09835</t>
  </si>
  <si>
    <t xml:space="preserve">T09836</t>
  </si>
  <si>
    <t xml:space="preserve">T09837</t>
  </si>
  <si>
    <t xml:space="preserve">T09838</t>
  </si>
  <si>
    <t xml:space="preserve">T09839</t>
  </si>
  <si>
    <t xml:space="preserve">T09840</t>
  </si>
  <si>
    <t xml:space="preserve">T09841</t>
  </si>
  <si>
    <t xml:space="preserve">T09842</t>
  </si>
  <si>
    <t xml:space="preserve">T09843</t>
  </si>
  <si>
    <t xml:space="preserve">T09844</t>
  </si>
  <si>
    <t xml:space="preserve">T09845</t>
  </si>
  <si>
    <t xml:space="preserve">T09846</t>
  </si>
  <si>
    <t xml:space="preserve">T09847</t>
  </si>
  <si>
    <t xml:space="preserve">T09848</t>
  </si>
  <si>
    <t xml:space="preserve">T09849</t>
  </si>
  <si>
    <t xml:space="preserve">T09850</t>
  </si>
  <si>
    <t xml:space="preserve">T09851</t>
  </si>
  <si>
    <t xml:space="preserve">T09852</t>
  </si>
  <si>
    <t xml:space="preserve">T09853</t>
  </si>
  <si>
    <t xml:space="preserve">T09854</t>
  </si>
  <si>
    <t xml:space="preserve">T09855</t>
  </si>
  <si>
    <t xml:space="preserve">T09856</t>
  </si>
  <si>
    <t xml:space="preserve">T09857</t>
  </si>
  <si>
    <t xml:space="preserve">T09858</t>
  </si>
  <si>
    <t xml:space="preserve">T09859</t>
  </si>
  <si>
    <t xml:space="preserve">T09860</t>
  </si>
  <si>
    <t xml:space="preserve">T09861</t>
  </si>
  <si>
    <t xml:space="preserve">T09862</t>
  </si>
  <si>
    <t xml:space="preserve">T09863</t>
  </si>
  <si>
    <t xml:space="preserve">T09864</t>
  </si>
  <si>
    <t xml:space="preserve">T09865</t>
  </si>
  <si>
    <t xml:space="preserve">T09866</t>
  </si>
  <si>
    <t xml:space="preserve">T09867</t>
  </si>
  <si>
    <t xml:space="preserve">T09868</t>
  </si>
  <si>
    <t xml:space="preserve">T09869</t>
  </si>
  <si>
    <t xml:space="preserve">T09870</t>
  </si>
  <si>
    <t xml:space="preserve">T09871</t>
  </si>
  <si>
    <t xml:space="preserve">T09872</t>
  </si>
  <si>
    <t xml:space="preserve">T09873</t>
  </si>
  <si>
    <t xml:space="preserve">T09874</t>
  </si>
  <si>
    <t xml:space="preserve">T09875</t>
  </si>
  <si>
    <t xml:space="preserve">T09876</t>
  </si>
  <si>
    <t xml:space="preserve">T09877</t>
  </si>
  <si>
    <t xml:space="preserve">T09878</t>
  </si>
  <si>
    <t xml:space="preserve">T09879</t>
  </si>
  <si>
    <t xml:space="preserve">T09880</t>
  </si>
  <si>
    <t xml:space="preserve">T09881</t>
  </si>
  <si>
    <t xml:space="preserve">T09882</t>
  </si>
  <si>
    <t xml:space="preserve">T09883</t>
  </si>
  <si>
    <t xml:space="preserve">T09884</t>
  </si>
  <si>
    <t xml:space="preserve">T09885</t>
  </si>
  <si>
    <t xml:space="preserve">T09886</t>
  </si>
  <si>
    <t xml:space="preserve">T09887</t>
  </si>
  <si>
    <t xml:space="preserve">T09888</t>
  </si>
  <si>
    <t xml:space="preserve">T09889</t>
  </si>
  <si>
    <t xml:space="preserve">T09890</t>
  </si>
  <si>
    <t xml:space="preserve">T09891</t>
  </si>
  <si>
    <t xml:space="preserve">T09892</t>
  </si>
  <si>
    <t xml:space="preserve">T09893</t>
  </si>
  <si>
    <t xml:space="preserve">T09894</t>
  </si>
  <si>
    <t xml:space="preserve">T09895</t>
  </si>
  <si>
    <t xml:space="preserve">T09896</t>
  </si>
  <si>
    <t xml:space="preserve">T09897</t>
  </si>
  <si>
    <t xml:space="preserve">T09898</t>
  </si>
  <si>
    <t xml:space="preserve">T09899</t>
  </si>
  <si>
    <t xml:space="preserve">T09900</t>
  </si>
  <si>
    <t xml:space="preserve">T09901</t>
  </si>
  <si>
    <t xml:space="preserve">T09902</t>
  </si>
  <si>
    <t xml:space="preserve">T09903</t>
  </si>
  <si>
    <t xml:space="preserve">T09904</t>
  </si>
  <si>
    <t xml:space="preserve">T09905</t>
  </si>
  <si>
    <t xml:space="preserve">T09906</t>
  </si>
  <si>
    <t xml:space="preserve">T09907</t>
  </si>
  <si>
    <t xml:space="preserve">T09908</t>
  </si>
  <si>
    <t xml:space="preserve">T09909</t>
  </si>
  <si>
    <t xml:space="preserve">T09910</t>
  </si>
  <si>
    <t xml:space="preserve">T09911</t>
  </si>
  <si>
    <t xml:space="preserve">T09912</t>
  </si>
  <si>
    <t xml:space="preserve">T09913</t>
  </si>
  <si>
    <t xml:space="preserve">T09914</t>
  </si>
  <si>
    <t xml:space="preserve">T09915</t>
  </si>
  <si>
    <t xml:space="preserve">T09916</t>
  </si>
  <si>
    <t xml:space="preserve">T09917</t>
  </si>
  <si>
    <t xml:space="preserve">T09918</t>
  </si>
  <si>
    <t xml:space="preserve">T09919</t>
  </si>
  <si>
    <t xml:space="preserve">T09920</t>
  </si>
  <si>
    <t xml:space="preserve">T09921</t>
  </si>
  <si>
    <t xml:space="preserve">T09922</t>
  </si>
  <si>
    <t xml:space="preserve">T09923</t>
  </si>
  <si>
    <t xml:space="preserve">T09924</t>
  </si>
  <si>
    <t xml:space="preserve">T09925</t>
  </si>
  <si>
    <t xml:space="preserve">T09926</t>
  </si>
  <si>
    <t xml:space="preserve">T09927</t>
  </si>
  <si>
    <t xml:space="preserve">T09928</t>
  </si>
  <si>
    <t xml:space="preserve">T09929</t>
  </si>
  <si>
    <t xml:space="preserve">T09930</t>
  </si>
  <si>
    <t xml:space="preserve">T09931</t>
  </si>
  <si>
    <t xml:space="preserve">T09932</t>
  </si>
  <si>
    <t xml:space="preserve">T09933</t>
  </si>
  <si>
    <t xml:space="preserve">T09934</t>
  </si>
  <si>
    <t xml:space="preserve">T09935</t>
  </si>
  <si>
    <t xml:space="preserve">T09936</t>
  </si>
  <si>
    <t xml:space="preserve">T09937</t>
  </si>
  <si>
    <t xml:space="preserve">T09938</t>
  </si>
  <si>
    <t xml:space="preserve">T09939</t>
  </si>
  <si>
    <t xml:space="preserve">T09940</t>
  </si>
  <si>
    <t xml:space="preserve">T09941</t>
  </si>
  <si>
    <t xml:space="preserve">T09942</t>
  </si>
  <si>
    <t xml:space="preserve">T09943</t>
  </si>
  <si>
    <t xml:space="preserve">T09944</t>
  </si>
  <si>
    <t xml:space="preserve">T09945</t>
  </si>
  <si>
    <t xml:space="preserve">T09946</t>
  </si>
  <si>
    <t xml:space="preserve">T09947</t>
  </si>
  <si>
    <t xml:space="preserve">T09948</t>
  </si>
  <si>
    <t xml:space="preserve">T09949</t>
  </si>
  <si>
    <t xml:space="preserve">T09950</t>
  </si>
  <si>
    <t xml:space="preserve">T09951</t>
  </si>
  <si>
    <t xml:space="preserve">T09952</t>
  </si>
  <si>
    <t xml:space="preserve">T09953</t>
  </si>
  <si>
    <t xml:space="preserve">T09954</t>
  </si>
  <si>
    <t xml:space="preserve">T09955</t>
  </si>
  <si>
    <t xml:space="preserve">T09956</t>
  </si>
  <si>
    <t xml:space="preserve">T09957</t>
  </si>
  <si>
    <t xml:space="preserve">T09958</t>
  </si>
  <si>
    <t xml:space="preserve">T09959</t>
  </si>
  <si>
    <t xml:space="preserve">T09960</t>
  </si>
  <si>
    <t xml:space="preserve">T09961</t>
  </si>
  <si>
    <t xml:space="preserve">T09962</t>
  </si>
  <si>
    <t xml:space="preserve">T09963</t>
  </si>
  <si>
    <t xml:space="preserve">T09964</t>
  </si>
  <si>
    <t xml:space="preserve">T09965</t>
  </si>
  <si>
    <t xml:space="preserve">T09966</t>
  </si>
  <si>
    <t xml:space="preserve">T09967</t>
  </si>
  <si>
    <t xml:space="preserve">T09968</t>
  </si>
  <si>
    <t xml:space="preserve">T09969</t>
  </si>
  <si>
    <t xml:space="preserve">T09970</t>
  </si>
  <si>
    <t xml:space="preserve">T09971</t>
  </si>
  <si>
    <t xml:space="preserve">T09972</t>
  </si>
  <si>
    <t xml:space="preserve">T09973</t>
  </si>
  <si>
    <t xml:space="preserve">T09974</t>
  </si>
  <si>
    <t xml:space="preserve">T09975</t>
  </si>
  <si>
    <t xml:space="preserve">T09976</t>
  </si>
  <si>
    <t xml:space="preserve">T09977</t>
  </si>
  <si>
    <t xml:space="preserve">T09978</t>
  </si>
  <si>
    <t xml:space="preserve">T09979</t>
  </si>
  <si>
    <t xml:space="preserve">T09980</t>
  </si>
  <si>
    <t xml:space="preserve">T09981</t>
  </si>
  <si>
    <t xml:space="preserve">T09982</t>
  </si>
  <si>
    <t xml:space="preserve">T09983</t>
  </si>
  <si>
    <t xml:space="preserve">T09984</t>
  </si>
  <si>
    <t xml:space="preserve">T09985</t>
  </si>
  <si>
    <t xml:space="preserve">T09986</t>
  </si>
  <si>
    <t xml:space="preserve">T09987</t>
  </si>
  <si>
    <t xml:space="preserve">T09988</t>
  </si>
  <si>
    <t xml:space="preserve">T09989</t>
  </si>
  <si>
    <t xml:space="preserve">T09990</t>
  </si>
  <si>
    <t xml:space="preserve">T09991</t>
  </si>
  <si>
    <t xml:space="preserve">T09992</t>
  </si>
  <si>
    <t xml:space="preserve">T09993</t>
  </si>
  <si>
    <t xml:space="preserve">T09994</t>
  </si>
  <si>
    <t xml:space="preserve">T09995</t>
  </si>
  <si>
    <t xml:space="preserve">T09996</t>
  </si>
  <si>
    <t xml:space="preserve">T09997</t>
  </si>
  <si>
    <t xml:space="preserve">T09998</t>
  </si>
  <si>
    <t xml:space="preserve">T09999</t>
  </si>
  <si>
    <t xml:space="preserve">T10000</t>
  </si>
  <si>
    <t xml:space="preserve">T10001</t>
  </si>
  <si>
    <t xml:space="preserve">T10002</t>
  </si>
  <si>
    <t xml:space="preserve">T10003</t>
  </si>
  <si>
    <t xml:space="preserve">T10004</t>
  </si>
  <si>
    <t xml:space="preserve">T10005</t>
  </si>
  <si>
    <t xml:space="preserve">T10006</t>
  </si>
  <si>
    <t xml:space="preserve">T10007</t>
  </si>
  <si>
    <t xml:space="preserve">T10008</t>
  </si>
  <si>
    <t xml:space="preserve">T10009</t>
  </si>
  <si>
    <t xml:space="preserve">T10010</t>
  </si>
  <si>
    <t xml:space="preserve">T10011</t>
  </si>
  <si>
    <t xml:space="preserve">T10012</t>
  </si>
  <si>
    <t xml:space="preserve">T10013</t>
  </si>
  <si>
    <t xml:space="preserve">T10014</t>
  </si>
  <si>
    <t xml:space="preserve">T10015</t>
  </si>
  <si>
    <t xml:space="preserve">T10016</t>
  </si>
  <si>
    <t xml:space="preserve">T10017</t>
  </si>
  <si>
    <t xml:space="preserve">T10018</t>
  </si>
  <si>
    <t xml:space="preserve">T10019</t>
  </si>
  <si>
    <t xml:space="preserve">T10020</t>
  </si>
  <si>
    <t xml:space="preserve">T10021</t>
  </si>
  <si>
    <t xml:space="preserve">T10022</t>
  </si>
  <si>
    <t xml:space="preserve">T10023</t>
  </si>
  <si>
    <t xml:space="preserve">T10024</t>
  </si>
  <si>
    <t xml:space="preserve">T10025</t>
  </si>
  <si>
    <t xml:space="preserve">T10026</t>
  </si>
  <si>
    <t xml:space="preserve">T10027</t>
  </si>
  <si>
    <t xml:space="preserve">T10028</t>
  </si>
  <si>
    <t xml:space="preserve">T10029</t>
  </si>
  <si>
    <t xml:space="preserve">T10030</t>
  </si>
  <si>
    <t xml:space="preserve">T10031</t>
  </si>
  <si>
    <t xml:space="preserve">T10032</t>
  </si>
  <si>
    <t xml:space="preserve">T10033</t>
  </si>
  <si>
    <t xml:space="preserve">T10034</t>
  </si>
  <si>
    <t xml:space="preserve">T10035</t>
  </si>
  <si>
    <t xml:space="preserve">T10036</t>
  </si>
  <si>
    <t xml:space="preserve">T10037</t>
  </si>
  <si>
    <t xml:space="preserve">T10038</t>
  </si>
  <si>
    <t xml:space="preserve">T10039</t>
  </si>
  <si>
    <t xml:space="preserve">T10040</t>
  </si>
  <si>
    <t xml:space="preserve">T10041</t>
  </si>
  <si>
    <t xml:space="preserve">T10042</t>
  </si>
  <si>
    <t xml:space="preserve">T10043</t>
  </si>
  <si>
    <t xml:space="preserve">T10044</t>
  </si>
  <si>
    <t xml:space="preserve">T10045</t>
  </si>
  <si>
    <t xml:space="preserve">T10046</t>
  </si>
  <si>
    <t xml:space="preserve">T10047</t>
  </si>
  <si>
    <t xml:space="preserve">T10048</t>
  </si>
  <si>
    <t xml:space="preserve">T10049</t>
  </si>
  <si>
    <t xml:space="preserve">T10050</t>
  </si>
  <si>
    <t xml:space="preserve">T10051</t>
  </si>
  <si>
    <t xml:space="preserve">T10052</t>
  </si>
  <si>
    <t xml:space="preserve">T10053</t>
  </si>
  <si>
    <t xml:space="preserve">T10054</t>
  </si>
  <si>
    <t xml:space="preserve">T10055</t>
  </si>
  <si>
    <t xml:space="preserve">T10056</t>
  </si>
  <si>
    <t xml:space="preserve">T10057</t>
  </si>
  <si>
    <t xml:space="preserve">T10058</t>
  </si>
  <si>
    <t xml:space="preserve">T10059</t>
  </si>
  <si>
    <t xml:space="preserve">T10060</t>
  </si>
  <si>
    <t xml:space="preserve">T10061</t>
  </si>
  <si>
    <t xml:space="preserve">T10062</t>
  </si>
  <si>
    <t xml:space="preserve">T10063</t>
  </si>
  <si>
    <t xml:space="preserve">T10064</t>
  </si>
  <si>
    <t xml:space="preserve">T10065</t>
  </si>
  <si>
    <t xml:space="preserve">T10066</t>
  </si>
  <si>
    <t xml:space="preserve">T10067</t>
  </si>
  <si>
    <t xml:space="preserve">T10068</t>
  </si>
  <si>
    <t xml:space="preserve">T10069</t>
  </si>
  <si>
    <t xml:space="preserve">T10070</t>
  </si>
  <si>
    <t xml:space="preserve">T10071</t>
  </si>
  <si>
    <t xml:space="preserve">T10072</t>
  </si>
  <si>
    <t xml:space="preserve">T10073</t>
  </si>
  <si>
    <t xml:space="preserve">T10074</t>
  </si>
  <si>
    <t xml:space="preserve">T10075</t>
  </si>
  <si>
    <t xml:space="preserve">T10076</t>
  </si>
  <si>
    <t xml:space="preserve">T10077</t>
  </si>
  <si>
    <t xml:space="preserve">T10078</t>
  </si>
  <si>
    <t xml:space="preserve">T10079</t>
  </si>
  <si>
    <t xml:space="preserve">T10080</t>
  </si>
  <si>
    <t xml:space="preserve">T10081</t>
  </si>
  <si>
    <t xml:space="preserve">T10082</t>
  </si>
  <si>
    <t xml:space="preserve">T10083</t>
  </si>
  <si>
    <t xml:space="preserve">T10084</t>
  </si>
  <si>
    <t xml:space="preserve">T10085</t>
  </si>
  <si>
    <t xml:space="preserve">T10086</t>
  </si>
  <si>
    <t xml:space="preserve">T10087</t>
  </si>
  <si>
    <t xml:space="preserve">T10088</t>
  </si>
  <si>
    <t xml:space="preserve">T10089</t>
  </si>
  <si>
    <t xml:space="preserve">T10090</t>
  </si>
  <si>
    <t xml:space="preserve">T10091</t>
  </si>
  <si>
    <t xml:space="preserve">T10092</t>
  </si>
  <si>
    <t xml:space="preserve">T10093</t>
  </si>
  <si>
    <t xml:space="preserve">T10094</t>
  </si>
  <si>
    <t xml:space="preserve">T10095</t>
  </si>
  <si>
    <t xml:space="preserve">T10096</t>
  </si>
  <si>
    <t xml:space="preserve">T10097</t>
  </si>
  <si>
    <t xml:space="preserve">T10098</t>
  </si>
  <si>
    <t xml:space="preserve">T10099</t>
  </si>
  <si>
    <t xml:space="preserve">T10100</t>
  </si>
  <si>
    <t xml:space="preserve">T10101</t>
  </si>
  <si>
    <t xml:space="preserve">T10102</t>
  </si>
  <si>
    <t xml:space="preserve">T10103</t>
  </si>
  <si>
    <t xml:space="preserve">T10104</t>
  </si>
  <si>
    <t xml:space="preserve">T10105</t>
  </si>
  <si>
    <t xml:space="preserve">T10106</t>
  </si>
  <si>
    <t xml:space="preserve">T10107</t>
  </si>
  <si>
    <t xml:space="preserve">T10108</t>
  </si>
  <si>
    <t xml:space="preserve">T10109</t>
  </si>
  <si>
    <t xml:space="preserve">T10110</t>
  </si>
  <si>
    <t xml:space="preserve">T10111</t>
  </si>
  <si>
    <t xml:space="preserve">T10112</t>
  </si>
  <si>
    <t xml:space="preserve">T10113</t>
  </si>
  <si>
    <t xml:space="preserve">T10114</t>
  </si>
  <si>
    <t xml:space="preserve">T10115</t>
  </si>
  <si>
    <t xml:space="preserve">T10116</t>
  </si>
  <si>
    <t xml:space="preserve">T10117</t>
  </si>
  <si>
    <t xml:space="preserve">T10118</t>
  </si>
  <si>
    <t xml:space="preserve">T10119</t>
  </si>
  <si>
    <t xml:space="preserve">T10120</t>
  </si>
  <si>
    <t xml:space="preserve">T10121</t>
  </si>
  <si>
    <t xml:space="preserve">T10122</t>
  </si>
  <si>
    <t xml:space="preserve">T10123</t>
  </si>
  <si>
    <t xml:space="preserve">T10124</t>
  </si>
  <si>
    <t xml:space="preserve">T10125</t>
  </si>
  <si>
    <t xml:space="preserve">T10126</t>
  </si>
  <si>
    <t xml:space="preserve">T10127</t>
  </si>
  <si>
    <t xml:space="preserve">T10128</t>
  </si>
  <si>
    <t xml:space="preserve">T10129</t>
  </si>
  <si>
    <t xml:space="preserve">T10130</t>
  </si>
  <si>
    <t xml:space="preserve">T10131</t>
  </si>
  <si>
    <t xml:space="preserve">T10132</t>
  </si>
  <si>
    <t xml:space="preserve">T10133</t>
  </si>
  <si>
    <t xml:space="preserve">T10134</t>
  </si>
  <si>
    <t xml:space="preserve">T10135</t>
  </si>
  <si>
    <t xml:space="preserve">T10136</t>
  </si>
  <si>
    <t xml:space="preserve">T10137</t>
  </si>
  <si>
    <t xml:space="preserve">T10138</t>
  </si>
  <si>
    <t xml:space="preserve">T10139</t>
  </si>
  <si>
    <t xml:space="preserve">T10140</t>
  </si>
  <si>
    <t xml:space="preserve">T10141</t>
  </si>
  <si>
    <t xml:space="preserve">T10142</t>
  </si>
  <si>
    <t xml:space="preserve">T10143</t>
  </si>
  <si>
    <t xml:space="preserve">T10144</t>
  </si>
  <si>
    <t xml:space="preserve">T10145</t>
  </si>
  <si>
    <t xml:space="preserve">T10146</t>
  </si>
  <si>
    <t xml:space="preserve">T10147</t>
  </si>
  <si>
    <t xml:space="preserve">T10148</t>
  </si>
  <si>
    <t xml:space="preserve">T10149</t>
  </si>
  <si>
    <t xml:space="preserve">T10150</t>
  </si>
  <si>
    <t xml:space="preserve">T10151</t>
  </si>
  <si>
    <t xml:space="preserve">T10152</t>
  </si>
  <si>
    <t xml:space="preserve">T10153</t>
  </si>
  <si>
    <t xml:space="preserve">T10154</t>
  </si>
  <si>
    <t xml:space="preserve">T10155</t>
  </si>
  <si>
    <t xml:space="preserve">T10156</t>
  </si>
  <si>
    <t xml:space="preserve">T10157</t>
  </si>
  <si>
    <t xml:space="preserve">T10158</t>
  </si>
  <si>
    <t xml:space="preserve">T10159</t>
  </si>
  <si>
    <t xml:space="preserve">T10160</t>
  </si>
  <si>
    <t xml:space="preserve">T10161</t>
  </si>
  <si>
    <t xml:space="preserve">T10162</t>
  </si>
  <si>
    <t xml:space="preserve">T10163</t>
  </si>
  <si>
    <t xml:space="preserve">T10164</t>
  </si>
  <si>
    <t xml:space="preserve">T10165</t>
  </si>
  <si>
    <t xml:space="preserve">T10166</t>
  </si>
  <si>
    <t xml:space="preserve">T10167</t>
  </si>
  <si>
    <t xml:space="preserve">T10168</t>
  </si>
  <si>
    <t xml:space="preserve">T10169</t>
  </si>
  <si>
    <t xml:space="preserve">T10170</t>
  </si>
  <si>
    <t xml:space="preserve">T10171</t>
  </si>
  <si>
    <t xml:space="preserve">T10172</t>
  </si>
  <si>
    <t xml:space="preserve">T10173</t>
  </si>
  <si>
    <t xml:space="preserve">T10174</t>
  </si>
  <si>
    <t xml:space="preserve">T10175</t>
  </si>
  <si>
    <t xml:space="preserve">T10176</t>
  </si>
  <si>
    <t xml:space="preserve">T10177</t>
  </si>
  <si>
    <t xml:space="preserve">T10178</t>
  </si>
  <si>
    <t xml:space="preserve">T10179</t>
  </si>
  <si>
    <t xml:space="preserve">T10180</t>
  </si>
  <si>
    <t xml:space="preserve">T10181</t>
  </si>
  <si>
    <t xml:space="preserve">T10182</t>
  </si>
  <si>
    <t xml:space="preserve">T10183</t>
  </si>
  <si>
    <t xml:space="preserve">T10184</t>
  </si>
  <si>
    <t xml:space="preserve">T10185</t>
  </si>
  <si>
    <t xml:space="preserve">T10186</t>
  </si>
  <si>
    <t xml:space="preserve">T10187</t>
  </si>
  <si>
    <t xml:space="preserve">T10188</t>
  </si>
  <si>
    <t xml:space="preserve">T10189</t>
  </si>
  <si>
    <t xml:space="preserve">T10190</t>
  </si>
  <si>
    <t xml:space="preserve">T10191</t>
  </si>
  <si>
    <t xml:space="preserve">T10192</t>
  </si>
  <si>
    <t xml:space="preserve">T10193</t>
  </si>
  <si>
    <t xml:space="preserve">T10194</t>
  </si>
  <si>
    <t xml:space="preserve">T10195</t>
  </si>
  <si>
    <t xml:space="preserve">T10196</t>
  </si>
  <si>
    <t xml:space="preserve">T10197</t>
  </si>
  <si>
    <t xml:space="preserve">T10198</t>
  </si>
  <si>
    <t xml:space="preserve">T10199</t>
  </si>
  <si>
    <t xml:space="preserve">T10200</t>
  </si>
  <si>
    <t xml:space="preserve">T10201</t>
  </si>
  <si>
    <t xml:space="preserve">T10202</t>
  </si>
  <si>
    <t xml:space="preserve">T10203</t>
  </si>
  <si>
    <t xml:space="preserve">T10204</t>
  </si>
  <si>
    <t xml:space="preserve">T10205</t>
  </si>
  <si>
    <t xml:space="preserve">T10206</t>
  </si>
  <si>
    <t xml:space="preserve">T10207</t>
  </si>
  <si>
    <t xml:space="preserve">T10208</t>
  </si>
  <si>
    <t xml:space="preserve">T10209</t>
  </si>
  <si>
    <t xml:space="preserve">T10210</t>
  </si>
  <si>
    <t xml:space="preserve">T10211</t>
  </si>
  <si>
    <t xml:space="preserve">T10212</t>
  </si>
  <si>
    <t xml:space="preserve">T10213</t>
  </si>
  <si>
    <t xml:space="preserve">T10214</t>
  </si>
  <si>
    <t xml:space="preserve">T10215</t>
  </si>
  <si>
    <t xml:space="preserve">T10216</t>
  </si>
  <si>
    <t xml:space="preserve">T10217</t>
  </si>
  <si>
    <t xml:space="preserve">T10218</t>
  </si>
  <si>
    <t xml:space="preserve">T10219</t>
  </si>
  <si>
    <t xml:space="preserve">T10220</t>
  </si>
  <si>
    <t xml:space="preserve">T10221</t>
  </si>
  <si>
    <t xml:space="preserve">T10222</t>
  </si>
  <si>
    <t xml:space="preserve">T10223</t>
  </si>
  <si>
    <t xml:space="preserve">T10224</t>
  </si>
  <si>
    <t xml:space="preserve">T10225</t>
  </si>
  <si>
    <t xml:space="preserve">T10226</t>
  </si>
  <si>
    <t xml:space="preserve">T10227</t>
  </si>
  <si>
    <t xml:space="preserve">T10228</t>
  </si>
  <si>
    <t xml:space="preserve">T10229</t>
  </si>
  <si>
    <t xml:space="preserve">T10230</t>
  </si>
  <si>
    <t xml:space="preserve">T10231</t>
  </si>
  <si>
    <t xml:space="preserve">T10232</t>
  </si>
  <si>
    <t xml:space="preserve">T10233</t>
  </si>
  <si>
    <t xml:space="preserve">T10234</t>
  </si>
  <si>
    <t xml:space="preserve">T10235</t>
  </si>
  <si>
    <t xml:space="preserve">T10236</t>
  </si>
  <si>
    <t xml:space="preserve">T10237</t>
  </si>
  <si>
    <t xml:space="preserve">T10238</t>
  </si>
  <si>
    <t xml:space="preserve">T10239</t>
  </si>
  <si>
    <t xml:space="preserve">T10240</t>
  </si>
  <si>
    <t xml:space="preserve">T10241</t>
  </si>
  <si>
    <t xml:space="preserve">T10242</t>
  </si>
  <si>
    <t xml:space="preserve">T10243</t>
  </si>
  <si>
    <t xml:space="preserve">T10244</t>
  </si>
  <si>
    <t xml:space="preserve">T10245</t>
  </si>
  <si>
    <t xml:space="preserve">T10246</t>
  </si>
  <si>
    <t xml:space="preserve">T10247</t>
  </si>
  <si>
    <t xml:space="preserve">T10248</t>
  </si>
  <si>
    <t xml:space="preserve">T10249</t>
  </si>
  <si>
    <t xml:space="preserve">T10250</t>
  </si>
  <si>
    <t xml:space="preserve">T10251</t>
  </si>
  <si>
    <t xml:space="preserve">T10252</t>
  </si>
  <si>
    <t xml:space="preserve">T10253</t>
  </si>
  <si>
    <t xml:space="preserve">T10254</t>
  </si>
  <si>
    <t xml:space="preserve">T10255</t>
  </si>
  <si>
    <t xml:space="preserve">T10256</t>
  </si>
  <si>
    <t xml:space="preserve">T10257</t>
  </si>
  <si>
    <t xml:space="preserve">T10258</t>
  </si>
  <si>
    <t xml:space="preserve">T10259</t>
  </si>
  <si>
    <t xml:space="preserve">T10260</t>
  </si>
  <si>
    <t xml:space="preserve">T10261</t>
  </si>
  <si>
    <t xml:space="preserve">T10262</t>
  </si>
  <si>
    <t xml:space="preserve">T10263</t>
  </si>
  <si>
    <t xml:space="preserve">T10264</t>
  </si>
  <si>
    <t xml:space="preserve">T10265</t>
  </si>
  <si>
    <t xml:space="preserve">T10266</t>
  </si>
  <si>
    <t xml:space="preserve">T10267</t>
  </si>
  <si>
    <t xml:space="preserve">T10268</t>
  </si>
  <si>
    <t xml:space="preserve">T10269</t>
  </si>
  <si>
    <t xml:space="preserve">T10270</t>
  </si>
  <si>
    <t xml:space="preserve">T10271</t>
  </si>
  <si>
    <t xml:space="preserve">T10272</t>
  </si>
  <si>
    <t xml:space="preserve">T10273</t>
  </si>
  <si>
    <t xml:space="preserve">T10274</t>
  </si>
  <si>
    <t xml:space="preserve">T10275</t>
  </si>
  <si>
    <t xml:space="preserve">T10276</t>
  </si>
  <si>
    <t xml:space="preserve">T10277</t>
  </si>
  <si>
    <t xml:space="preserve">T10278</t>
  </si>
  <si>
    <t xml:space="preserve">T10279</t>
  </si>
  <si>
    <t xml:space="preserve">T10280</t>
  </si>
  <si>
    <t xml:space="preserve">T10281</t>
  </si>
  <si>
    <t xml:space="preserve">T10282</t>
  </si>
  <si>
    <t xml:space="preserve">T10283</t>
  </si>
  <si>
    <t xml:space="preserve">T10284</t>
  </si>
  <si>
    <t xml:space="preserve">T10285</t>
  </si>
  <si>
    <t xml:space="preserve">T10286</t>
  </si>
  <si>
    <t xml:space="preserve">T10287</t>
  </si>
  <si>
    <t xml:space="preserve">T10288</t>
  </si>
  <si>
    <t xml:space="preserve">T10289</t>
  </si>
  <si>
    <t xml:space="preserve">T10290</t>
  </si>
  <si>
    <t xml:space="preserve">T10291</t>
  </si>
  <si>
    <t xml:space="preserve">T10292</t>
  </si>
  <si>
    <t xml:space="preserve">T10293</t>
  </si>
  <si>
    <t xml:space="preserve">T10294</t>
  </si>
  <si>
    <t xml:space="preserve">T10295</t>
  </si>
  <si>
    <t xml:space="preserve">T10296</t>
  </si>
  <si>
    <t xml:space="preserve">T10297</t>
  </si>
  <si>
    <t xml:space="preserve">T10298</t>
  </si>
  <si>
    <t xml:space="preserve">T10299</t>
  </si>
  <si>
    <t xml:space="preserve">T10300</t>
  </si>
  <si>
    <t xml:space="preserve">T10301</t>
  </si>
  <si>
    <t xml:space="preserve">T10302</t>
  </si>
  <si>
    <t xml:space="preserve">T10303</t>
  </si>
  <si>
    <t xml:space="preserve">T10304</t>
  </si>
  <si>
    <t xml:space="preserve">T10305</t>
  </si>
  <si>
    <t xml:space="preserve">T10306</t>
  </si>
  <si>
    <t xml:space="preserve">T10307</t>
  </si>
  <si>
    <t xml:space="preserve">T10308</t>
  </si>
  <si>
    <t xml:space="preserve">T10309</t>
  </si>
  <si>
    <t xml:space="preserve">T10310</t>
  </si>
  <si>
    <t xml:space="preserve">T10311</t>
  </si>
  <si>
    <t xml:space="preserve">T10312</t>
  </si>
  <si>
    <t xml:space="preserve">T10313</t>
  </si>
  <si>
    <t xml:space="preserve">T10314</t>
  </si>
  <si>
    <t xml:space="preserve">T10315</t>
  </si>
  <si>
    <t xml:space="preserve">T10316</t>
  </si>
  <si>
    <t xml:space="preserve">T10317</t>
  </si>
  <si>
    <t xml:space="preserve">T10318</t>
  </si>
  <si>
    <t xml:space="preserve">T10319</t>
  </si>
  <si>
    <t xml:space="preserve">T10320</t>
  </si>
  <si>
    <t xml:space="preserve">T10321</t>
  </si>
  <si>
    <t xml:space="preserve">T10322</t>
  </si>
  <si>
    <t xml:space="preserve">T10323</t>
  </si>
  <si>
    <t xml:space="preserve">T10324</t>
  </si>
  <si>
    <t xml:space="preserve">T10325</t>
  </si>
  <si>
    <t xml:space="preserve">T10326</t>
  </si>
  <si>
    <t xml:space="preserve">T10327</t>
  </si>
  <si>
    <t xml:space="preserve">T10328</t>
  </si>
  <si>
    <t xml:space="preserve">T10329</t>
  </si>
  <si>
    <t xml:space="preserve">T10330</t>
  </si>
  <si>
    <t xml:space="preserve">T10331</t>
  </si>
  <si>
    <t xml:space="preserve">T10332</t>
  </si>
  <si>
    <t xml:space="preserve">T10333</t>
  </si>
  <si>
    <t xml:space="preserve">T10334</t>
  </si>
  <si>
    <t xml:space="preserve">T10335</t>
  </si>
  <si>
    <t xml:space="preserve">T10336</t>
  </si>
  <si>
    <t xml:space="preserve">T10337</t>
  </si>
  <si>
    <t xml:space="preserve">T10338</t>
  </si>
  <si>
    <t xml:space="preserve">T10339</t>
  </si>
  <si>
    <t xml:space="preserve">T10340</t>
  </si>
  <si>
    <t xml:space="preserve">T10341</t>
  </si>
  <si>
    <t xml:space="preserve">T10342</t>
  </si>
  <si>
    <t xml:space="preserve">T10343</t>
  </si>
  <si>
    <t xml:space="preserve">T10344</t>
  </si>
  <si>
    <t xml:space="preserve">T10345</t>
  </si>
  <si>
    <t xml:space="preserve">T10346</t>
  </si>
  <si>
    <t xml:space="preserve">T10347</t>
  </si>
  <si>
    <t xml:space="preserve">T10348</t>
  </si>
  <si>
    <t xml:space="preserve">T10349</t>
  </si>
  <si>
    <t xml:space="preserve">T10350</t>
  </si>
  <si>
    <t xml:space="preserve">T10351</t>
  </si>
  <si>
    <t xml:space="preserve">T10352</t>
  </si>
  <si>
    <t xml:space="preserve">T10353</t>
  </si>
  <si>
    <t xml:space="preserve">T10354</t>
  </si>
  <si>
    <t xml:space="preserve">T10355</t>
  </si>
  <si>
    <t xml:space="preserve">T10356</t>
  </si>
  <si>
    <t xml:space="preserve">T10357</t>
  </si>
  <si>
    <t xml:space="preserve">T10358</t>
  </si>
  <si>
    <t xml:space="preserve">T10359</t>
  </si>
  <si>
    <t xml:space="preserve">T10360</t>
  </si>
  <si>
    <t xml:space="preserve">T10361</t>
  </si>
  <si>
    <t xml:space="preserve">T10362</t>
  </si>
  <si>
    <t xml:space="preserve">T10363</t>
  </si>
  <si>
    <t xml:space="preserve">T10364</t>
  </si>
  <si>
    <t xml:space="preserve">T10365</t>
  </si>
  <si>
    <t xml:space="preserve">T10366</t>
  </si>
  <si>
    <t xml:space="preserve">T10367</t>
  </si>
  <si>
    <t xml:space="preserve">T10368</t>
  </si>
  <si>
    <t xml:space="preserve">T10369</t>
  </si>
  <si>
    <t xml:space="preserve">T10370</t>
  </si>
  <si>
    <t xml:space="preserve">T10371</t>
  </si>
  <si>
    <t xml:space="preserve">T10372</t>
  </si>
  <si>
    <t xml:space="preserve">T10373</t>
  </si>
  <si>
    <t xml:space="preserve">T10374</t>
  </si>
  <si>
    <t xml:space="preserve">T10375</t>
  </si>
  <si>
    <t xml:space="preserve">T10376</t>
  </si>
  <si>
    <t xml:space="preserve">T10377</t>
  </si>
  <si>
    <t xml:space="preserve">T10378</t>
  </si>
  <si>
    <t xml:space="preserve">T10379</t>
  </si>
  <si>
    <t xml:space="preserve">T10380</t>
  </si>
  <si>
    <t xml:space="preserve">T10381</t>
  </si>
  <si>
    <t xml:space="preserve">T10382</t>
  </si>
  <si>
    <t xml:space="preserve">T10383</t>
  </si>
  <si>
    <t xml:space="preserve">T10384</t>
  </si>
  <si>
    <t xml:space="preserve">T10385</t>
  </si>
  <si>
    <t xml:space="preserve">T10386</t>
  </si>
  <si>
    <t xml:space="preserve">T10387</t>
  </si>
  <si>
    <t xml:space="preserve">T10388</t>
  </si>
  <si>
    <t xml:space="preserve">T10389</t>
  </si>
  <si>
    <t xml:space="preserve">T10390</t>
  </si>
  <si>
    <t xml:space="preserve">T10391</t>
  </si>
  <si>
    <t xml:space="preserve">T10392</t>
  </si>
  <si>
    <t xml:space="preserve">T10393</t>
  </si>
  <si>
    <t xml:space="preserve">T10394</t>
  </si>
  <si>
    <t xml:space="preserve">T10395</t>
  </si>
  <si>
    <t xml:space="preserve">T10396</t>
  </si>
  <si>
    <t xml:space="preserve">T10397</t>
  </si>
  <si>
    <t xml:space="preserve">T10398</t>
  </si>
  <si>
    <t xml:space="preserve">T10399</t>
  </si>
  <si>
    <t xml:space="preserve">T10400</t>
  </si>
  <si>
    <t xml:space="preserve">T10401</t>
  </si>
  <si>
    <t xml:space="preserve">T10402</t>
  </si>
  <si>
    <t xml:space="preserve">T10403</t>
  </si>
  <si>
    <t xml:space="preserve">T10404</t>
  </si>
  <si>
    <t xml:space="preserve">T10405</t>
  </si>
  <si>
    <t xml:space="preserve">T10406</t>
  </si>
  <si>
    <t xml:space="preserve">T10407</t>
  </si>
  <si>
    <t xml:space="preserve">T10408</t>
  </si>
  <si>
    <t xml:space="preserve">T10409</t>
  </si>
  <si>
    <t xml:space="preserve">T10410</t>
  </si>
  <si>
    <t xml:space="preserve">T10411</t>
  </si>
  <si>
    <t xml:space="preserve">T10412</t>
  </si>
  <si>
    <t xml:space="preserve">T10413</t>
  </si>
  <si>
    <t xml:space="preserve">T10414</t>
  </si>
  <si>
    <t xml:space="preserve">T10415</t>
  </si>
  <si>
    <t xml:space="preserve">T10416</t>
  </si>
  <si>
    <t xml:space="preserve">T10417</t>
  </si>
  <si>
    <t xml:space="preserve">T10418</t>
  </si>
  <si>
    <t xml:space="preserve">T10419</t>
  </si>
  <si>
    <t xml:space="preserve">T10420</t>
  </si>
  <si>
    <t xml:space="preserve">T10421</t>
  </si>
  <si>
    <t xml:space="preserve">T10422</t>
  </si>
  <si>
    <t xml:space="preserve">T10423</t>
  </si>
  <si>
    <t xml:space="preserve">T10424</t>
  </si>
  <si>
    <t xml:space="preserve">T10425</t>
  </si>
  <si>
    <t xml:space="preserve">T10426</t>
  </si>
  <si>
    <t xml:space="preserve">T10427</t>
  </si>
  <si>
    <t xml:space="preserve">T10428</t>
  </si>
  <si>
    <t xml:space="preserve">T10429</t>
  </si>
  <si>
    <t xml:space="preserve">T10430</t>
  </si>
  <si>
    <t xml:space="preserve">T10431</t>
  </si>
  <si>
    <t xml:space="preserve">T10432</t>
  </si>
  <si>
    <t xml:space="preserve">T10433</t>
  </si>
  <si>
    <t xml:space="preserve">T10434</t>
  </si>
  <si>
    <t xml:space="preserve">T10435</t>
  </si>
  <si>
    <t xml:space="preserve">T10436</t>
  </si>
  <si>
    <t xml:space="preserve">T10437</t>
  </si>
  <si>
    <t xml:space="preserve">T10438</t>
  </si>
  <si>
    <t xml:space="preserve">T10439</t>
  </si>
  <si>
    <t xml:space="preserve">T10440</t>
  </si>
  <si>
    <t xml:space="preserve">T10441</t>
  </si>
  <si>
    <t xml:space="preserve">T10442</t>
  </si>
  <si>
    <t xml:space="preserve">T10443</t>
  </si>
  <si>
    <t xml:space="preserve">T10444</t>
  </si>
  <si>
    <t xml:space="preserve">T10445</t>
  </si>
  <si>
    <t xml:space="preserve">T10446</t>
  </si>
  <si>
    <t xml:space="preserve">T10447</t>
  </si>
  <si>
    <t xml:space="preserve">T10448</t>
  </si>
  <si>
    <t xml:space="preserve">T10449</t>
  </si>
  <si>
    <t xml:space="preserve">T10450</t>
  </si>
  <si>
    <t xml:space="preserve">T10451</t>
  </si>
  <si>
    <t xml:space="preserve">T10452</t>
  </si>
  <si>
    <t xml:space="preserve">T10453</t>
  </si>
  <si>
    <t xml:space="preserve">T10454</t>
  </si>
  <si>
    <t xml:space="preserve">T10455</t>
  </si>
  <si>
    <t xml:space="preserve">T10456</t>
  </si>
  <si>
    <t xml:space="preserve">T10457</t>
  </si>
  <si>
    <t xml:space="preserve">T10458</t>
  </si>
  <si>
    <t xml:space="preserve">T10459</t>
  </si>
  <si>
    <t xml:space="preserve">T10460</t>
  </si>
  <si>
    <t xml:space="preserve">T10461</t>
  </si>
  <si>
    <t xml:space="preserve">T10462</t>
  </si>
  <si>
    <t xml:space="preserve">T10463</t>
  </si>
  <si>
    <t xml:space="preserve">T10464</t>
  </si>
  <si>
    <t xml:space="preserve">T10465</t>
  </si>
  <si>
    <t xml:space="preserve">T10466</t>
  </si>
  <si>
    <t xml:space="preserve">T10467</t>
  </si>
  <si>
    <t xml:space="preserve">T10468</t>
  </si>
  <si>
    <t xml:space="preserve">T10469</t>
  </si>
  <si>
    <t xml:space="preserve">T10470</t>
  </si>
  <si>
    <t xml:space="preserve">T10471</t>
  </si>
  <si>
    <t xml:space="preserve">T10472</t>
  </si>
  <si>
    <t xml:space="preserve">T10473</t>
  </si>
  <si>
    <t xml:space="preserve">T10474</t>
  </si>
  <si>
    <t xml:space="preserve">T10475</t>
  </si>
  <si>
    <t xml:space="preserve">T10476</t>
  </si>
  <si>
    <t xml:space="preserve">T10477</t>
  </si>
  <si>
    <t xml:space="preserve">T10478</t>
  </si>
  <si>
    <t xml:space="preserve">T10479</t>
  </si>
  <si>
    <t xml:space="preserve">T10480</t>
  </si>
  <si>
    <t xml:space="preserve">T10481</t>
  </si>
  <si>
    <t xml:space="preserve">T10482</t>
  </si>
  <si>
    <t xml:space="preserve">T10483</t>
  </si>
  <si>
    <t xml:space="preserve">T10484</t>
  </si>
  <si>
    <t xml:space="preserve">T10485</t>
  </si>
  <si>
    <t xml:space="preserve">T10486</t>
  </si>
  <si>
    <t xml:space="preserve">T10487</t>
  </si>
  <si>
    <t xml:space="preserve">T10488</t>
  </si>
  <si>
    <t xml:space="preserve">T10489</t>
  </si>
  <si>
    <t xml:space="preserve">T10490</t>
  </si>
  <si>
    <t xml:space="preserve">T10491</t>
  </si>
  <si>
    <t xml:space="preserve">T10492</t>
  </si>
  <si>
    <t xml:space="preserve">T10493</t>
  </si>
  <si>
    <t xml:space="preserve">T10494</t>
  </si>
  <si>
    <t xml:space="preserve">T10495</t>
  </si>
  <si>
    <t xml:space="preserve">T10496</t>
  </si>
  <si>
    <t xml:space="preserve">T10497</t>
  </si>
  <si>
    <t xml:space="preserve">T10498</t>
  </si>
  <si>
    <t xml:space="preserve">T10499</t>
  </si>
  <si>
    <t xml:space="preserve">T10500</t>
  </si>
  <si>
    <t xml:space="preserve">T10501</t>
  </si>
  <si>
    <t xml:space="preserve">T10502</t>
  </si>
  <si>
    <t xml:space="preserve">T10503</t>
  </si>
  <si>
    <t xml:space="preserve">T10504</t>
  </si>
  <si>
    <t xml:space="preserve">T10505</t>
  </si>
  <si>
    <t xml:space="preserve">T10506</t>
  </si>
  <si>
    <t xml:space="preserve">T10507</t>
  </si>
  <si>
    <t xml:space="preserve">T10508</t>
  </si>
  <si>
    <t xml:space="preserve">T10509</t>
  </si>
  <si>
    <t xml:space="preserve">T10510</t>
  </si>
  <si>
    <t xml:space="preserve">T10511</t>
  </si>
  <si>
    <t xml:space="preserve">T10512</t>
  </si>
  <si>
    <t xml:space="preserve">T10513</t>
  </si>
  <si>
    <t xml:space="preserve">T10514</t>
  </si>
  <si>
    <t xml:space="preserve">T10515</t>
  </si>
  <si>
    <t xml:space="preserve">T10516</t>
  </si>
  <si>
    <t xml:space="preserve">T10517</t>
  </si>
  <si>
    <t xml:space="preserve">T10518</t>
  </si>
  <si>
    <t xml:space="preserve">T10519</t>
  </si>
  <si>
    <t xml:space="preserve">T10520</t>
  </si>
  <si>
    <t xml:space="preserve">T10521</t>
  </si>
  <si>
    <t xml:space="preserve">T10522</t>
  </si>
  <si>
    <t xml:space="preserve">T10523</t>
  </si>
  <si>
    <t xml:space="preserve">T10524</t>
  </si>
  <si>
    <t xml:space="preserve">T10525</t>
  </si>
  <si>
    <t xml:space="preserve">T10526</t>
  </si>
  <si>
    <t xml:space="preserve">T10527</t>
  </si>
  <si>
    <t xml:space="preserve">T10528</t>
  </si>
  <si>
    <t xml:space="preserve">T10529</t>
  </si>
  <si>
    <t xml:space="preserve">T10530</t>
  </si>
  <si>
    <t xml:space="preserve">T10531</t>
  </si>
  <si>
    <t xml:space="preserve">T10532</t>
  </si>
  <si>
    <t xml:space="preserve">T10533</t>
  </si>
  <si>
    <t xml:space="preserve">T10534</t>
  </si>
  <si>
    <t xml:space="preserve">T10535</t>
  </si>
  <si>
    <t xml:space="preserve">T10536</t>
  </si>
  <si>
    <t xml:space="preserve">T10537</t>
  </si>
  <si>
    <t xml:space="preserve">T10538</t>
  </si>
  <si>
    <t xml:space="preserve">T10539</t>
  </si>
  <si>
    <t xml:space="preserve">T10540</t>
  </si>
  <si>
    <t xml:space="preserve">T10541</t>
  </si>
  <si>
    <t xml:space="preserve">T10542</t>
  </si>
  <si>
    <t xml:space="preserve">T10543</t>
  </si>
  <si>
    <t xml:space="preserve">T10544</t>
  </si>
  <si>
    <t xml:space="preserve">T10545</t>
  </si>
  <si>
    <t xml:space="preserve">T10546</t>
  </si>
  <si>
    <t xml:space="preserve">T10547</t>
  </si>
  <si>
    <t xml:space="preserve">T10548</t>
  </si>
  <si>
    <t xml:space="preserve">T10549</t>
  </si>
  <si>
    <t xml:space="preserve">T10550</t>
  </si>
  <si>
    <t xml:space="preserve">T10551</t>
  </si>
  <si>
    <t xml:space="preserve">T10552</t>
  </si>
  <si>
    <t xml:space="preserve">T10553</t>
  </si>
  <si>
    <t xml:space="preserve">T10554</t>
  </si>
  <si>
    <t xml:space="preserve">T10555</t>
  </si>
  <si>
    <t xml:space="preserve">T10556</t>
  </si>
  <si>
    <t xml:space="preserve">T10557</t>
  </si>
  <si>
    <t xml:space="preserve">T10558</t>
  </si>
  <si>
    <t xml:space="preserve">T10559</t>
  </si>
  <si>
    <t xml:space="preserve">T10560</t>
  </si>
  <si>
    <t xml:space="preserve">T10561</t>
  </si>
  <si>
    <t xml:space="preserve">T10562</t>
  </si>
  <si>
    <t xml:space="preserve">T10563</t>
  </si>
  <si>
    <t xml:space="preserve">T10564</t>
  </si>
  <si>
    <t xml:space="preserve">T10565</t>
  </si>
  <si>
    <t xml:space="preserve">T10566</t>
  </si>
  <si>
    <t xml:space="preserve">T10567</t>
  </si>
  <si>
    <t xml:space="preserve">T10568</t>
  </si>
  <si>
    <t xml:space="preserve">T10569</t>
  </si>
  <si>
    <t xml:space="preserve">T10570</t>
  </si>
  <si>
    <t xml:space="preserve">T10571</t>
  </si>
  <si>
    <t xml:space="preserve">T10572</t>
  </si>
  <si>
    <t xml:space="preserve">T10573</t>
  </si>
  <si>
    <t xml:space="preserve">T10574</t>
  </si>
  <si>
    <t xml:space="preserve">T10575</t>
  </si>
  <si>
    <t xml:space="preserve">T10576</t>
  </si>
  <si>
    <t xml:space="preserve">T10577</t>
  </si>
  <si>
    <t xml:space="preserve">T10578</t>
  </si>
  <si>
    <t xml:space="preserve">T10579</t>
  </si>
  <si>
    <t xml:space="preserve">T10580</t>
  </si>
  <si>
    <t xml:space="preserve">T10581</t>
  </si>
  <si>
    <t xml:space="preserve">T10582</t>
  </si>
  <si>
    <t xml:space="preserve">T10583</t>
  </si>
  <si>
    <t xml:space="preserve">T10584</t>
  </si>
  <si>
    <t xml:space="preserve">T10585</t>
  </si>
  <si>
    <t xml:space="preserve">T10586</t>
  </si>
  <si>
    <t xml:space="preserve">T10587</t>
  </si>
  <si>
    <t xml:space="preserve">T10588</t>
  </si>
  <si>
    <t xml:space="preserve">T10589</t>
  </si>
  <si>
    <t xml:space="preserve">T10590</t>
  </si>
  <si>
    <t xml:space="preserve">T10591</t>
  </si>
  <si>
    <t xml:space="preserve">T10592</t>
  </si>
  <si>
    <t xml:space="preserve">T10593</t>
  </si>
  <si>
    <t xml:space="preserve">T10594</t>
  </si>
  <si>
    <t xml:space="preserve">T10595</t>
  </si>
  <si>
    <t xml:space="preserve">T10596</t>
  </si>
  <si>
    <t xml:space="preserve">T10597</t>
  </si>
  <si>
    <t xml:space="preserve">T10598</t>
  </si>
  <si>
    <t xml:space="preserve">T10599</t>
  </si>
  <si>
    <t xml:space="preserve">T10600</t>
  </si>
  <si>
    <t xml:space="preserve">T10601</t>
  </si>
  <si>
    <t xml:space="preserve">T10602</t>
  </si>
  <si>
    <t xml:space="preserve">T10603</t>
  </si>
  <si>
    <t xml:space="preserve">T10604</t>
  </si>
  <si>
    <t xml:space="preserve">T10605</t>
  </si>
  <si>
    <t xml:space="preserve">T10606</t>
  </si>
  <si>
    <t xml:space="preserve">T10607</t>
  </si>
  <si>
    <t xml:space="preserve">T10608</t>
  </si>
  <si>
    <t xml:space="preserve">T10609</t>
  </si>
  <si>
    <t xml:space="preserve">T10610</t>
  </si>
  <si>
    <t xml:space="preserve">T10611</t>
  </si>
  <si>
    <t xml:space="preserve">T10612</t>
  </si>
  <si>
    <t xml:space="preserve">T10613</t>
  </si>
  <si>
    <t xml:space="preserve">T10614</t>
  </si>
  <si>
    <t xml:space="preserve">T10615</t>
  </si>
  <si>
    <t xml:space="preserve">T10616</t>
  </si>
  <si>
    <t xml:space="preserve">T10617</t>
  </si>
  <si>
    <t xml:space="preserve">T10618</t>
  </si>
  <si>
    <t xml:space="preserve">T10619</t>
  </si>
  <si>
    <t xml:space="preserve">T10620</t>
  </si>
  <si>
    <t xml:space="preserve">T10621</t>
  </si>
  <si>
    <t xml:space="preserve">T10622</t>
  </si>
  <si>
    <t xml:space="preserve">T10623</t>
  </si>
  <si>
    <t xml:space="preserve">T10624</t>
  </si>
  <si>
    <t xml:space="preserve">T10625</t>
  </si>
  <si>
    <t xml:space="preserve">T10626</t>
  </si>
  <si>
    <t xml:space="preserve">T10627</t>
  </si>
  <si>
    <t xml:space="preserve">T10628</t>
  </si>
  <si>
    <t xml:space="preserve">T10629</t>
  </si>
  <si>
    <t xml:space="preserve">T10630</t>
  </si>
  <si>
    <t xml:space="preserve">T10631</t>
  </si>
  <si>
    <t xml:space="preserve">T10632</t>
  </si>
  <si>
    <t xml:space="preserve">T10633</t>
  </si>
  <si>
    <t xml:space="preserve">T10634</t>
  </si>
  <si>
    <t xml:space="preserve">T10635</t>
  </si>
  <si>
    <t xml:space="preserve">T10636</t>
  </si>
  <si>
    <t xml:space="preserve">T10637</t>
  </si>
  <si>
    <t xml:space="preserve">T10638</t>
  </si>
  <si>
    <t xml:space="preserve">T10639</t>
  </si>
  <si>
    <t xml:space="preserve">T10640</t>
  </si>
  <si>
    <t xml:space="preserve">T10641</t>
  </si>
  <si>
    <t xml:space="preserve">T10642</t>
  </si>
  <si>
    <t xml:space="preserve">T10643</t>
  </si>
  <si>
    <t xml:space="preserve">T10644</t>
  </si>
  <si>
    <t xml:space="preserve">T10645</t>
  </si>
  <si>
    <t xml:space="preserve">T10646</t>
  </si>
  <si>
    <t xml:space="preserve">T10647</t>
  </si>
  <si>
    <t xml:space="preserve">T10648</t>
  </si>
  <si>
    <t xml:space="preserve">T10649</t>
  </si>
  <si>
    <t xml:space="preserve">T10650</t>
  </si>
  <si>
    <t xml:space="preserve">T10651</t>
  </si>
  <si>
    <t xml:space="preserve">T10652</t>
  </si>
  <si>
    <t xml:space="preserve">T10653</t>
  </si>
  <si>
    <t xml:space="preserve">T10654</t>
  </si>
  <si>
    <t xml:space="preserve">T10655</t>
  </si>
  <si>
    <t xml:space="preserve">T10656</t>
  </si>
  <si>
    <t xml:space="preserve">T10657</t>
  </si>
  <si>
    <t xml:space="preserve">T10658</t>
  </si>
  <si>
    <t xml:space="preserve">T10659</t>
  </si>
  <si>
    <t xml:space="preserve">T10660</t>
  </si>
  <si>
    <t xml:space="preserve">T10661</t>
  </si>
  <si>
    <t xml:space="preserve">T10662</t>
  </si>
  <si>
    <t xml:space="preserve">T10663</t>
  </si>
  <si>
    <t xml:space="preserve">T10664</t>
  </si>
  <si>
    <t xml:space="preserve">T10665</t>
  </si>
  <si>
    <t xml:space="preserve">T10666</t>
  </si>
  <si>
    <t xml:space="preserve">T10667</t>
  </si>
  <si>
    <t xml:space="preserve">T10668</t>
  </si>
  <si>
    <t xml:space="preserve">T10669</t>
  </si>
  <si>
    <t xml:space="preserve">T10670</t>
  </si>
  <si>
    <t xml:space="preserve">T10671</t>
  </si>
  <si>
    <t xml:space="preserve">T10672</t>
  </si>
  <si>
    <t xml:space="preserve">T10673</t>
  </si>
  <si>
    <t xml:space="preserve">T10674</t>
  </si>
  <si>
    <t xml:space="preserve">T10675</t>
  </si>
  <si>
    <t xml:space="preserve">T10676</t>
  </si>
  <si>
    <t xml:space="preserve">T10677</t>
  </si>
  <si>
    <t xml:space="preserve">T10678</t>
  </si>
  <si>
    <t xml:space="preserve">T10679</t>
  </si>
  <si>
    <t xml:space="preserve">T10680</t>
  </si>
  <si>
    <t xml:space="preserve">T10681</t>
  </si>
  <si>
    <t xml:space="preserve">T10682</t>
  </si>
  <si>
    <t xml:space="preserve">T10683</t>
  </si>
  <si>
    <t xml:space="preserve">T10684</t>
  </si>
  <si>
    <t xml:space="preserve">T10685</t>
  </si>
  <si>
    <t xml:space="preserve">T10686</t>
  </si>
  <si>
    <t xml:space="preserve">T10687</t>
  </si>
  <si>
    <t xml:space="preserve">T10688</t>
  </si>
  <si>
    <t xml:space="preserve">T10689</t>
  </si>
  <si>
    <t xml:space="preserve">T10690</t>
  </si>
  <si>
    <t xml:space="preserve">T10691</t>
  </si>
  <si>
    <t xml:space="preserve">T10692</t>
  </si>
  <si>
    <t xml:space="preserve">T10693</t>
  </si>
  <si>
    <t xml:space="preserve">T10694</t>
  </si>
  <si>
    <t xml:space="preserve">T10695</t>
  </si>
  <si>
    <t xml:space="preserve">T10696</t>
  </si>
  <si>
    <t xml:space="preserve">T10697</t>
  </si>
  <si>
    <t xml:space="preserve">T10698</t>
  </si>
  <si>
    <t xml:space="preserve">T10699</t>
  </si>
  <si>
    <t xml:space="preserve">T10700</t>
  </si>
  <si>
    <t xml:space="preserve">T10701</t>
  </si>
  <si>
    <t xml:space="preserve">T10702</t>
  </si>
  <si>
    <t xml:space="preserve">T10703</t>
  </si>
  <si>
    <t xml:space="preserve">T10704</t>
  </si>
  <si>
    <t xml:space="preserve">T10705</t>
  </si>
  <si>
    <t xml:space="preserve">T10706</t>
  </si>
  <si>
    <t xml:space="preserve">T10707</t>
  </si>
  <si>
    <t xml:space="preserve">T10708</t>
  </si>
  <si>
    <t xml:space="preserve">T10709</t>
  </si>
  <si>
    <t xml:space="preserve">T10710</t>
  </si>
  <si>
    <t xml:space="preserve">T10711</t>
  </si>
  <si>
    <t xml:space="preserve">T10712</t>
  </si>
  <si>
    <t xml:space="preserve">T10713</t>
  </si>
  <si>
    <t xml:space="preserve">T10714</t>
  </si>
  <si>
    <t xml:space="preserve">T10715</t>
  </si>
  <si>
    <t xml:space="preserve">T10716</t>
  </si>
  <si>
    <t xml:space="preserve">T10717</t>
  </si>
  <si>
    <t xml:space="preserve">T10718</t>
  </si>
  <si>
    <t xml:space="preserve">T10719</t>
  </si>
  <si>
    <t xml:space="preserve">T10720</t>
  </si>
  <si>
    <t xml:space="preserve">T10721</t>
  </si>
  <si>
    <t xml:space="preserve">T10722</t>
  </si>
  <si>
    <t xml:space="preserve">T10723</t>
  </si>
  <si>
    <t xml:space="preserve">T10724</t>
  </si>
  <si>
    <t xml:space="preserve">T10725</t>
  </si>
  <si>
    <t xml:space="preserve">T10726</t>
  </si>
  <si>
    <t xml:space="preserve">T10727</t>
  </si>
  <si>
    <t xml:space="preserve">T10728</t>
  </si>
  <si>
    <t xml:space="preserve">T10729</t>
  </si>
  <si>
    <t xml:space="preserve">T10730</t>
  </si>
  <si>
    <t xml:space="preserve">T10731</t>
  </si>
  <si>
    <t xml:space="preserve">T10732</t>
  </si>
  <si>
    <t xml:space="preserve">T10733</t>
  </si>
  <si>
    <t xml:space="preserve">T10734</t>
  </si>
  <si>
    <t xml:space="preserve">T10735</t>
  </si>
  <si>
    <t xml:space="preserve">T10736</t>
  </si>
  <si>
    <t xml:space="preserve">T10737</t>
  </si>
  <si>
    <t xml:space="preserve">T10738</t>
  </si>
  <si>
    <t xml:space="preserve">T10739</t>
  </si>
  <si>
    <t xml:space="preserve">T10740</t>
  </si>
  <si>
    <t xml:space="preserve">T10741</t>
  </si>
  <si>
    <t xml:space="preserve">T10742</t>
  </si>
  <si>
    <t xml:space="preserve">T10743</t>
  </si>
  <si>
    <t xml:space="preserve">T10744</t>
  </si>
  <si>
    <t xml:space="preserve">T10745</t>
  </si>
  <si>
    <t xml:space="preserve">T10746</t>
  </si>
  <si>
    <t xml:space="preserve">T10747</t>
  </si>
  <si>
    <t xml:space="preserve">T10748</t>
  </si>
  <si>
    <t xml:space="preserve">T10749</t>
  </si>
  <si>
    <t xml:space="preserve">T10750</t>
  </si>
  <si>
    <t xml:space="preserve">T10751</t>
  </si>
  <si>
    <t xml:space="preserve">T10752</t>
  </si>
  <si>
    <t xml:space="preserve">T10753</t>
  </si>
  <si>
    <t xml:space="preserve">T10754</t>
  </si>
  <si>
    <t xml:space="preserve">T10755</t>
  </si>
  <si>
    <t xml:space="preserve">T10756</t>
  </si>
  <si>
    <t xml:space="preserve">T10757</t>
  </si>
  <si>
    <t xml:space="preserve">T10758</t>
  </si>
  <si>
    <t xml:space="preserve">T10759</t>
  </si>
  <si>
    <t xml:space="preserve">T10760</t>
  </si>
  <si>
    <t xml:space="preserve">T10761</t>
  </si>
  <si>
    <t xml:space="preserve">T10762</t>
  </si>
  <si>
    <t xml:space="preserve">T10763</t>
  </si>
  <si>
    <t xml:space="preserve">T10764</t>
  </si>
  <si>
    <t xml:space="preserve">T10765</t>
  </si>
  <si>
    <t xml:space="preserve">T10766</t>
  </si>
  <si>
    <t xml:space="preserve">T10767</t>
  </si>
  <si>
    <t xml:space="preserve">T10768</t>
  </si>
  <si>
    <t xml:space="preserve">T10769</t>
  </si>
  <si>
    <t xml:space="preserve">T10770</t>
  </si>
  <si>
    <t xml:space="preserve">T10771</t>
  </si>
  <si>
    <t xml:space="preserve">T10772</t>
  </si>
  <si>
    <t xml:space="preserve">T10773</t>
  </si>
  <si>
    <t xml:space="preserve">T10774</t>
  </si>
  <si>
    <t xml:space="preserve">T10775</t>
  </si>
  <si>
    <t xml:space="preserve">T10776</t>
  </si>
  <si>
    <t xml:space="preserve">T10777</t>
  </si>
  <si>
    <t xml:space="preserve">T10778</t>
  </si>
  <si>
    <t xml:space="preserve">T10779</t>
  </si>
  <si>
    <t xml:space="preserve">T10780</t>
  </si>
  <si>
    <t xml:space="preserve">T10781</t>
  </si>
  <si>
    <t xml:space="preserve">T10782</t>
  </si>
  <si>
    <t xml:space="preserve">T10783</t>
  </si>
  <si>
    <t xml:space="preserve">T10784</t>
  </si>
  <si>
    <t xml:space="preserve">T10785</t>
  </si>
  <si>
    <t xml:space="preserve">T10786</t>
  </si>
  <si>
    <t xml:space="preserve">T10787</t>
  </si>
  <si>
    <t xml:space="preserve">T10788</t>
  </si>
  <si>
    <t xml:space="preserve">T10789</t>
  </si>
  <si>
    <t xml:space="preserve">T10790</t>
  </si>
  <si>
    <t xml:space="preserve">T10791</t>
  </si>
  <si>
    <t xml:space="preserve">T10792</t>
  </si>
  <si>
    <t xml:space="preserve">T10793</t>
  </si>
  <si>
    <t xml:space="preserve">T10794</t>
  </si>
  <si>
    <t xml:space="preserve">T10795</t>
  </si>
  <si>
    <t xml:space="preserve">T10796</t>
  </si>
  <si>
    <t xml:space="preserve">T10797</t>
  </si>
  <si>
    <t xml:space="preserve">T10798</t>
  </si>
  <si>
    <t xml:space="preserve">T10799</t>
  </si>
  <si>
    <t xml:space="preserve">T10800</t>
  </si>
  <si>
    <t xml:space="preserve">T10801</t>
  </si>
  <si>
    <t xml:space="preserve">T10802</t>
  </si>
  <si>
    <t xml:space="preserve">T10803</t>
  </si>
  <si>
    <t xml:space="preserve">T10804</t>
  </si>
  <si>
    <t xml:space="preserve">T10805</t>
  </si>
  <si>
    <t xml:space="preserve">T10806</t>
  </si>
  <si>
    <t xml:space="preserve">T10807</t>
  </si>
  <si>
    <t xml:space="preserve">T10808</t>
  </si>
  <si>
    <t xml:space="preserve">T10809</t>
  </si>
  <si>
    <t xml:space="preserve">T10810</t>
  </si>
  <si>
    <t xml:space="preserve">T10811</t>
  </si>
  <si>
    <t xml:space="preserve">T10812</t>
  </si>
  <si>
    <t xml:space="preserve">T10813</t>
  </si>
  <si>
    <t xml:space="preserve">T10814</t>
  </si>
  <si>
    <t xml:space="preserve">T10815</t>
  </si>
  <si>
    <t xml:space="preserve">T10816</t>
  </si>
  <si>
    <t xml:space="preserve">T10817</t>
  </si>
  <si>
    <t xml:space="preserve">T10818</t>
  </si>
  <si>
    <t xml:space="preserve">T10819</t>
  </si>
  <si>
    <t xml:space="preserve">T10820</t>
  </si>
  <si>
    <t xml:space="preserve">T10821</t>
  </si>
  <si>
    <t xml:space="preserve">T10822</t>
  </si>
  <si>
    <t xml:space="preserve">T10823</t>
  </si>
  <si>
    <t xml:space="preserve">T10824</t>
  </si>
  <si>
    <t xml:space="preserve">T10825</t>
  </si>
  <si>
    <t xml:space="preserve">T10826</t>
  </si>
  <si>
    <t xml:space="preserve">T10827</t>
  </si>
  <si>
    <t xml:space="preserve">T10828</t>
  </si>
  <si>
    <t xml:space="preserve">T10829</t>
  </si>
  <si>
    <t xml:space="preserve">T10830</t>
  </si>
  <si>
    <t xml:space="preserve">T10831</t>
  </si>
  <si>
    <t xml:space="preserve">T10832</t>
  </si>
  <si>
    <t xml:space="preserve">T10833</t>
  </si>
  <si>
    <t xml:space="preserve">T10834</t>
  </si>
  <si>
    <t xml:space="preserve">T10835</t>
  </si>
  <si>
    <t xml:space="preserve">T10836</t>
  </si>
  <si>
    <t xml:space="preserve">T10837</t>
  </si>
  <si>
    <t xml:space="preserve">T10838</t>
  </si>
  <si>
    <t xml:space="preserve">T10839</t>
  </si>
  <si>
    <t xml:space="preserve">T10840</t>
  </si>
  <si>
    <t xml:space="preserve">T10841</t>
  </si>
  <si>
    <t xml:space="preserve">T10842</t>
  </si>
  <si>
    <t xml:space="preserve">T10843</t>
  </si>
  <si>
    <t xml:space="preserve">T10844</t>
  </si>
  <si>
    <t xml:space="preserve">T10845</t>
  </si>
  <si>
    <t xml:space="preserve">T10846</t>
  </si>
  <si>
    <t xml:space="preserve">T10847</t>
  </si>
  <si>
    <t xml:space="preserve">T10848</t>
  </si>
  <si>
    <t xml:space="preserve">T10849</t>
  </si>
  <si>
    <t xml:space="preserve">T10850</t>
  </si>
  <si>
    <t xml:space="preserve">T10851</t>
  </si>
  <si>
    <t xml:space="preserve">T10852</t>
  </si>
  <si>
    <t xml:space="preserve">T10853</t>
  </si>
  <si>
    <t xml:space="preserve">T10854</t>
  </si>
  <si>
    <t xml:space="preserve">T10855</t>
  </si>
  <si>
    <t xml:space="preserve">T10856</t>
  </si>
  <si>
    <t xml:space="preserve">T10857</t>
  </si>
  <si>
    <t xml:space="preserve">T10858</t>
  </si>
  <si>
    <t xml:space="preserve">T10859</t>
  </si>
  <si>
    <t xml:space="preserve">T10860</t>
  </si>
  <si>
    <t xml:space="preserve">T10861</t>
  </si>
  <si>
    <t xml:space="preserve">T10862</t>
  </si>
  <si>
    <t xml:space="preserve">T10863</t>
  </si>
  <si>
    <t xml:space="preserve">T10864</t>
  </si>
  <si>
    <t xml:space="preserve">T10865</t>
  </si>
  <si>
    <t xml:space="preserve">T10866</t>
  </si>
  <si>
    <t xml:space="preserve">T10867</t>
  </si>
  <si>
    <t xml:space="preserve">T10868</t>
  </si>
  <si>
    <t xml:space="preserve">T10869</t>
  </si>
  <si>
    <t xml:space="preserve">T10870</t>
  </si>
  <si>
    <t xml:space="preserve">T10871</t>
  </si>
  <si>
    <t xml:space="preserve">T10872</t>
  </si>
  <si>
    <t xml:space="preserve">T10873</t>
  </si>
  <si>
    <t xml:space="preserve">T10874</t>
  </si>
  <si>
    <t xml:space="preserve">T10875</t>
  </si>
  <si>
    <t xml:space="preserve">T10876</t>
  </si>
  <si>
    <t xml:space="preserve">T10877</t>
  </si>
  <si>
    <t xml:space="preserve">T10878</t>
  </si>
  <si>
    <t xml:space="preserve">T10879</t>
  </si>
  <si>
    <t xml:space="preserve">T10880</t>
  </si>
  <si>
    <t xml:space="preserve">T10881</t>
  </si>
  <si>
    <t xml:space="preserve">T10882</t>
  </si>
  <si>
    <t xml:space="preserve">T10883</t>
  </si>
  <si>
    <t xml:space="preserve">T10884</t>
  </si>
  <si>
    <t xml:space="preserve">T10885</t>
  </si>
  <si>
    <t xml:space="preserve">T10886</t>
  </si>
  <si>
    <t xml:space="preserve">T10887</t>
  </si>
  <si>
    <t xml:space="preserve">T10888</t>
  </si>
  <si>
    <t xml:space="preserve">T10889</t>
  </si>
  <si>
    <t xml:space="preserve">T10890</t>
  </si>
  <si>
    <t xml:space="preserve">T10891</t>
  </si>
  <si>
    <t xml:space="preserve">T10892</t>
  </si>
  <si>
    <t xml:space="preserve">T10893</t>
  </si>
  <si>
    <t xml:space="preserve">T10894</t>
  </si>
  <si>
    <t xml:space="preserve">T10895</t>
  </si>
  <si>
    <t xml:space="preserve">T10896</t>
  </si>
  <si>
    <t xml:space="preserve">T10897</t>
  </si>
  <si>
    <t xml:space="preserve">T10898</t>
  </si>
  <si>
    <t xml:space="preserve">T10899</t>
  </si>
  <si>
    <t xml:space="preserve">T10900</t>
  </si>
  <si>
    <t xml:space="preserve">T10901</t>
  </si>
  <si>
    <t xml:space="preserve">T10902</t>
  </si>
  <si>
    <t xml:space="preserve">T10903</t>
  </si>
  <si>
    <t xml:space="preserve">T10904</t>
  </si>
  <si>
    <t xml:space="preserve">T10905</t>
  </si>
  <si>
    <t xml:space="preserve">T10906</t>
  </si>
  <si>
    <t xml:space="preserve">T10907</t>
  </si>
  <si>
    <t xml:space="preserve">T10908</t>
  </si>
  <si>
    <t xml:space="preserve">T10909</t>
  </si>
  <si>
    <t xml:space="preserve">T10910</t>
  </si>
  <si>
    <t xml:space="preserve">T10911</t>
  </si>
  <si>
    <t xml:space="preserve">T10912</t>
  </si>
  <si>
    <t xml:space="preserve">T10913</t>
  </si>
  <si>
    <t xml:space="preserve">T10914</t>
  </si>
  <si>
    <t xml:space="preserve">T10915</t>
  </si>
  <si>
    <t xml:space="preserve">T10916</t>
  </si>
  <si>
    <t xml:space="preserve">T10917</t>
  </si>
  <si>
    <t xml:space="preserve">T10918</t>
  </si>
  <si>
    <t xml:space="preserve">T10919</t>
  </si>
  <si>
    <t xml:space="preserve">T10920</t>
  </si>
  <si>
    <t xml:space="preserve">T10921</t>
  </si>
  <si>
    <t xml:space="preserve">T10922</t>
  </si>
  <si>
    <t xml:space="preserve">T10923</t>
  </si>
  <si>
    <t xml:space="preserve">T10924</t>
  </si>
  <si>
    <t xml:space="preserve">T10925</t>
  </si>
  <si>
    <t xml:space="preserve">T10926</t>
  </si>
  <si>
    <t xml:space="preserve">T10927</t>
  </si>
  <si>
    <t xml:space="preserve">T10928</t>
  </si>
  <si>
    <t xml:space="preserve">T10929</t>
  </si>
  <si>
    <t xml:space="preserve">T10930</t>
  </si>
  <si>
    <t xml:space="preserve">T10931</t>
  </si>
  <si>
    <t xml:space="preserve">T10932</t>
  </si>
  <si>
    <t xml:space="preserve">T10933</t>
  </si>
  <si>
    <t xml:space="preserve">T10934</t>
  </si>
  <si>
    <t xml:space="preserve">T10935</t>
  </si>
  <si>
    <t xml:space="preserve">T10936</t>
  </si>
  <si>
    <t xml:space="preserve">T10937</t>
  </si>
  <si>
    <t xml:space="preserve">T10938</t>
  </si>
  <si>
    <t xml:space="preserve">T10939</t>
  </si>
  <si>
    <t xml:space="preserve">T10940</t>
  </si>
  <si>
    <t xml:space="preserve">T10941</t>
  </si>
  <si>
    <t xml:space="preserve">T10942</t>
  </si>
  <si>
    <t xml:space="preserve">T10943</t>
  </si>
  <si>
    <t xml:space="preserve">T10944</t>
  </si>
  <si>
    <t xml:space="preserve">T10945</t>
  </si>
  <si>
    <t xml:space="preserve">T10946</t>
  </si>
  <si>
    <t xml:space="preserve">T10947</t>
  </si>
  <si>
    <t xml:space="preserve">T10948</t>
  </si>
  <si>
    <t xml:space="preserve">T10949</t>
  </si>
  <si>
    <t xml:space="preserve">T10950</t>
  </si>
  <si>
    <t xml:space="preserve">T10951</t>
  </si>
  <si>
    <t xml:space="preserve">T10952</t>
  </si>
  <si>
    <t xml:space="preserve">T10953</t>
  </si>
  <si>
    <t xml:space="preserve">T10954</t>
  </si>
  <si>
    <t xml:space="preserve">T10955</t>
  </si>
  <si>
    <t xml:space="preserve">T10956</t>
  </si>
  <si>
    <t xml:space="preserve">T10957</t>
  </si>
  <si>
    <t xml:space="preserve">T10958</t>
  </si>
  <si>
    <t xml:space="preserve">T10959</t>
  </si>
  <si>
    <t xml:space="preserve">T10960</t>
  </si>
  <si>
    <t xml:space="preserve">T10961</t>
  </si>
  <si>
    <t xml:space="preserve">T10962</t>
  </si>
  <si>
    <t xml:space="preserve">T10963</t>
  </si>
  <si>
    <t xml:space="preserve">T10964</t>
  </si>
  <si>
    <t xml:space="preserve">T10965</t>
  </si>
  <si>
    <t xml:space="preserve">T10966</t>
  </si>
  <si>
    <t xml:space="preserve">T10967</t>
  </si>
  <si>
    <t xml:space="preserve">T10968</t>
  </si>
  <si>
    <t xml:space="preserve">T10969</t>
  </si>
  <si>
    <t xml:space="preserve">T10970</t>
  </si>
  <si>
    <t xml:space="preserve">T10971</t>
  </si>
  <si>
    <t xml:space="preserve">T10972</t>
  </si>
  <si>
    <t xml:space="preserve">T10973</t>
  </si>
  <si>
    <t xml:space="preserve">T10974</t>
  </si>
  <si>
    <t xml:space="preserve">T10975</t>
  </si>
  <si>
    <t xml:space="preserve">T10976</t>
  </si>
  <si>
    <t xml:space="preserve">T10977</t>
  </si>
  <si>
    <t xml:space="preserve">T10978</t>
  </si>
  <si>
    <t xml:space="preserve">T10979</t>
  </si>
  <si>
    <t xml:space="preserve">T10980</t>
  </si>
  <si>
    <t xml:space="preserve">T10981</t>
  </si>
  <si>
    <t xml:space="preserve">T10982</t>
  </si>
  <si>
    <t xml:space="preserve">T10983</t>
  </si>
  <si>
    <t xml:space="preserve">T10984</t>
  </si>
  <si>
    <t xml:space="preserve">T10985</t>
  </si>
  <si>
    <t xml:space="preserve">T10986</t>
  </si>
  <si>
    <t xml:space="preserve">T10987</t>
  </si>
  <si>
    <t xml:space="preserve">T10988</t>
  </si>
  <si>
    <t xml:space="preserve">T10989</t>
  </si>
  <si>
    <t xml:space="preserve">T10990</t>
  </si>
  <si>
    <t xml:space="preserve">T10991</t>
  </si>
  <si>
    <t xml:space="preserve">T10992</t>
  </si>
  <si>
    <t xml:space="preserve">T10993</t>
  </si>
  <si>
    <t xml:space="preserve">T10994</t>
  </si>
  <si>
    <t xml:space="preserve">T10995</t>
  </si>
  <si>
    <t xml:space="preserve">T10996</t>
  </si>
  <si>
    <t xml:space="preserve">T10997</t>
  </si>
  <si>
    <t xml:space="preserve">T10998</t>
  </si>
  <si>
    <t xml:space="preserve">T10999</t>
  </si>
  <si>
    <t xml:space="preserve">T11000</t>
  </si>
  <si>
    <t xml:space="preserve">T11001</t>
  </si>
  <si>
    <t xml:space="preserve">T11002</t>
  </si>
  <si>
    <t xml:space="preserve">T11003</t>
  </si>
  <si>
    <t xml:space="preserve">T11004</t>
  </si>
  <si>
    <t xml:space="preserve">T11005</t>
  </si>
  <si>
    <t xml:space="preserve">T11006</t>
  </si>
  <si>
    <t xml:space="preserve">T11007</t>
  </si>
  <si>
    <t xml:space="preserve">T11008</t>
  </si>
  <si>
    <t xml:space="preserve">T11009</t>
  </si>
  <si>
    <t xml:space="preserve">T11010</t>
  </si>
  <si>
    <t xml:space="preserve">T11011</t>
  </si>
  <si>
    <t xml:space="preserve">T11012</t>
  </si>
  <si>
    <t xml:space="preserve">T11013</t>
  </si>
  <si>
    <t xml:space="preserve">T11014</t>
  </si>
  <si>
    <t xml:space="preserve">T11015</t>
  </si>
  <si>
    <t xml:space="preserve">T11016</t>
  </si>
  <si>
    <t xml:space="preserve">T11017</t>
  </si>
  <si>
    <t xml:space="preserve">T11018</t>
  </si>
  <si>
    <t xml:space="preserve">T11019</t>
  </si>
  <si>
    <t xml:space="preserve">T11020</t>
  </si>
  <si>
    <t xml:space="preserve">T11021</t>
  </si>
  <si>
    <t xml:space="preserve">T11022</t>
  </si>
  <si>
    <t xml:space="preserve">T11023</t>
  </si>
  <si>
    <t xml:space="preserve">T11024</t>
  </si>
  <si>
    <t xml:space="preserve">T11025</t>
  </si>
  <si>
    <t xml:space="preserve">T11026</t>
  </si>
  <si>
    <t xml:space="preserve">T11027</t>
  </si>
  <si>
    <t xml:space="preserve">T11028</t>
  </si>
  <si>
    <t xml:space="preserve">T11029</t>
  </si>
  <si>
    <t xml:space="preserve">T11030</t>
  </si>
  <si>
    <t xml:space="preserve">T11031</t>
  </si>
  <si>
    <t xml:space="preserve">T11032</t>
  </si>
  <si>
    <t xml:space="preserve">T11033</t>
  </si>
  <si>
    <t xml:space="preserve">T11034</t>
  </si>
  <si>
    <t xml:space="preserve">T11035</t>
  </si>
  <si>
    <t xml:space="preserve">T11036</t>
  </si>
  <si>
    <t xml:space="preserve">T11037</t>
  </si>
  <si>
    <t xml:space="preserve">T11038</t>
  </si>
  <si>
    <t xml:space="preserve">T11039</t>
  </si>
  <si>
    <t xml:space="preserve">T11040</t>
  </si>
  <si>
    <t xml:space="preserve">T11041</t>
  </si>
  <si>
    <t xml:space="preserve">T11042</t>
  </si>
  <si>
    <t xml:space="preserve">T11043</t>
  </si>
  <si>
    <t xml:space="preserve">T11044</t>
  </si>
  <si>
    <t xml:space="preserve">T11045</t>
  </si>
  <si>
    <t xml:space="preserve">T11046</t>
  </si>
  <si>
    <t xml:space="preserve">T11047</t>
  </si>
  <si>
    <t xml:space="preserve">T11048</t>
  </si>
  <si>
    <t xml:space="preserve">T11049</t>
  </si>
  <si>
    <t xml:space="preserve">T11050</t>
  </si>
  <si>
    <t xml:space="preserve">T11051</t>
  </si>
  <si>
    <t xml:space="preserve">T11052</t>
  </si>
  <si>
    <t xml:space="preserve">T11053</t>
  </si>
  <si>
    <t xml:space="preserve">T11054</t>
  </si>
  <si>
    <t xml:space="preserve">T11055</t>
  </si>
  <si>
    <t xml:space="preserve">T11056</t>
  </si>
  <si>
    <t xml:space="preserve">T11057</t>
  </si>
  <si>
    <t xml:space="preserve">T11058</t>
  </si>
  <si>
    <t xml:space="preserve">T11059</t>
  </si>
  <si>
    <t xml:space="preserve">T11060</t>
  </si>
  <si>
    <t xml:space="preserve">T11061</t>
  </si>
  <si>
    <t xml:space="preserve">T11062</t>
  </si>
  <si>
    <t xml:space="preserve">T11063</t>
  </si>
  <si>
    <t xml:space="preserve">T11064</t>
  </si>
  <si>
    <t xml:space="preserve">T11065</t>
  </si>
  <si>
    <t xml:space="preserve">T11066</t>
  </si>
  <si>
    <t xml:space="preserve">T11067</t>
  </si>
  <si>
    <t xml:space="preserve">T11068</t>
  </si>
  <si>
    <t xml:space="preserve">T11069</t>
  </si>
  <si>
    <t xml:space="preserve">T11070</t>
  </si>
  <si>
    <t xml:space="preserve">T11071</t>
  </si>
  <si>
    <t xml:space="preserve">T11072</t>
  </si>
  <si>
    <t xml:space="preserve">T11073</t>
  </si>
  <si>
    <t xml:space="preserve">T11074</t>
  </si>
  <si>
    <t xml:space="preserve">T11075</t>
  </si>
  <si>
    <t xml:space="preserve">T11076</t>
  </si>
  <si>
    <t xml:space="preserve">T11077</t>
  </si>
  <si>
    <t xml:space="preserve">T11078</t>
  </si>
  <si>
    <t xml:space="preserve">T11079</t>
  </si>
  <si>
    <t xml:space="preserve">T11080</t>
  </si>
  <si>
    <t xml:space="preserve">T11081</t>
  </si>
  <si>
    <t xml:space="preserve">T11082</t>
  </si>
  <si>
    <t xml:space="preserve">T11083</t>
  </si>
  <si>
    <t xml:space="preserve">T11084</t>
  </si>
  <si>
    <t xml:space="preserve">T11085</t>
  </si>
  <si>
    <t xml:space="preserve">T11086</t>
  </si>
  <si>
    <t xml:space="preserve">T11087</t>
  </si>
  <si>
    <t xml:space="preserve">T11088</t>
  </si>
  <si>
    <t xml:space="preserve">T11089</t>
  </si>
  <si>
    <t xml:space="preserve">T11090</t>
  </si>
  <si>
    <t xml:space="preserve">T11091</t>
  </si>
  <si>
    <t xml:space="preserve">T11092</t>
  </si>
  <si>
    <t xml:space="preserve">T11093</t>
  </si>
  <si>
    <t xml:space="preserve">T11094</t>
  </si>
  <si>
    <t xml:space="preserve">T11095</t>
  </si>
  <si>
    <t xml:space="preserve">T11096</t>
  </si>
  <si>
    <t xml:space="preserve">T11097</t>
  </si>
  <si>
    <t xml:space="preserve">T11098</t>
  </si>
  <si>
    <t xml:space="preserve">T11099</t>
  </si>
  <si>
    <t xml:space="preserve">T11100</t>
  </si>
  <si>
    <t xml:space="preserve">T11101</t>
  </si>
  <si>
    <t xml:space="preserve">T11102</t>
  </si>
  <si>
    <t xml:space="preserve">T11103</t>
  </si>
  <si>
    <t xml:space="preserve">T11104</t>
  </si>
  <si>
    <t xml:space="preserve">T11105</t>
  </si>
  <si>
    <t xml:space="preserve">T11106</t>
  </si>
  <si>
    <t xml:space="preserve">T11107</t>
  </si>
  <si>
    <t xml:space="preserve">T11108</t>
  </si>
  <si>
    <t xml:space="preserve">T11109</t>
  </si>
  <si>
    <t xml:space="preserve">T11110</t>
  </si>
  <si>
    <t xml:space="preserve">T11111</t>
  </si>
  <si>
    <t xml:space="preserve">T11112</t>
  </si>
  <si>
    <t xml:space="preserve">T11113</t>
  </si>
  <si>
    <t xml:space="preserve">T11114</t>
  </si>
  <si>
    <t xml:space="preserve">T11115</t>
  </si>
  <si>
    <t xml:space="preserve">T11116</t>
  </si>
  <si>
    <t xml:space="preserve">T11117</t>
  </si>
  <si>
    <t xml:space="preserve">T11118</t>
  </si>
  <si>
    <t xml:space="preserve">T11119</t>
  </si>
  <si>
    <t xml:space="preserve">T11120</t>
  </si>
  <si>
    <t xml:space="preserve">T11121</t>
  </si>
  <si>
    <t xml:space="preserve">T11122</t>
  </si>
  <si>
    <t xml:space="preserve">T11123</t>
  </si>
  <si>
    <t xml:space="preserve">T11124</t>
  </si>
  <si>
    <t xml:space="preserve">T11125</t>
  </si>
  <si>
    <t xml:space="preserve">T11126</t>
  </si>
  <si>
    <t xml:space="preserve">T11127</t>
  </si>
  <si>
    <t xml:space="preserve">T11128</t>
  </si>
  <si>
    <t xml:space="preserve">T11129</t>
  </si>
  <si>
    <t xml:space="preserve">T11130</t>
  </si>
  <si>
    <t xml:space="preserve">T11131</t>
  </si>
  <si>
    <t xml:space="preserve">T11132</t>
  </si>
  <si>
    <t xml:space="preserve">T11133</t>
  </si>
  <si>
    <t xml:space="preserve">T11134</t>
  </si>
  <si>
    <t xml:space="preserve">T11135</t>
  </si>
  <si>
    <t xml:space="preserve">T11136</t>
  </si>
  <si>
    <t xml:space="preserve">T11137</t>
  </si>
  <si>
    <t xml:space="preserve">T11138</t>
  </si>
  <si>
    <t xml:space="preserve">T11139</t>
  </si>
  <si>
    <t xml:space="preserve">T11140</t>
  </si>
  <si>
    <t xml:space="preserve">T11141</t>
  </si>
  <si>
    <t xml:space="preserve">T11142</t>
  </si>
  <si>
    <t xml:space="preserve">T11143</t>
  </si>
  <si>
    <t xml:space="preserve">T11144</t>
  </si>
  <si>
    <t xml:space="preserve">T11145</t>
  </si>
  <si>
    <t xml:space="preserve">T11146</t>
  </si>
  <si>
    <t xml:space="preserve">T11147</t>
  </si>
  <si>
    <t xml:space="preserve">T11148</t>
  </si>
  <si>
    <t xml:space="preserve">T11149</t>
  </si>
  <si>
    <t xml:space="preserve">T11150</t>
  </si>
  <si>
    <t xml:space="preserve">T11151</t>
  </si>
  <si>
    <t xml:space="preserve">T11152</t>
  </si>
  <si>
    <t xml:space="preserve">T11153</t>
  </si>
  <si>
    <t xml:space="preserve">T11154</t>
  </si>
  <si>
    <t xml:space="preserve">T11155</t>
  </si>
  <si>
    <t xml:space="preserve">T11156</t>
  </si>
  <si>
    <t xml:space="preserve">T11157</t>
  </si>
  <si>
    <t xml:space="preserve">T11158</t>
  </si>
  <si>
    <t xml:space="preserve">T11159</t>
  </si>
  <si>
    <t xml:space="preserve">T11160</t>
  </si>
  <si>
    <t xml:space="preserve">T11161</t>
  </si>
  <si>
    <t xml:space="preserve">T11162</t>
  </si>
  <si>
    <t xml:space="preserve">T11163</t>
  </si>
  <si>
    <t xml:space="preserve">T11164</t>
  </si>
  <si>
    <t xml:space="preserve">T11165</t>
  </si>
  <si>
    <t xml:space="preserve">T11166</t>
  </si>
  <si>
    <t xml:space="preserve">T11167</t>
  </si>
  <si>
    <t xml:space="preserve">T11168</t>
  </si>
  <si>
    <t xml:space="preserve">T11169</t>
  </si>
  <si>
    <t xml:space="preserve">T11170</t>
  </si>
  <si>
    <t xml:space="preserve">T11171</t>
  </si>
  <si>
    <t xml:space="preserve">T11172</t>
  </si>
  <si>
    <t xml:space="preserve">T11173</t>
  </si>
  <si>
    <t xml:space="preserve">T11174</t>
  </si>
  <si>
    <t xml:space="preserve">T11175</t>
  </si>
  <si>
    <t xml:space="preserve">T11176</t>
  </si>
  <si>
    <t xml:space="preserve">T11177</t>
  </si>
  <si>
    <t xml:space="preserve">T11178</t>
  </si>
  <si>
    <t xml:space="preserve">T11179</t>
  </si>
  <si>
    <t xml:space="preserve">T11180</t>
  </si>
  <si>
    <t xml:space="preserve">T11181</t>
  </si>
  <si>
    <t xml:space="preserve">T11182</t>
  </si>
  <si>
    <t xml:space="preserve">T11183</t>
  </si>
  <si>
    <t xml:space="preserve">T11184</t>
  </si>
  <si>
    <t xml:space="preserve">T11185</t>
  </si>
  <si>
    <t xml:space="preserve">T11186</t>
  </si>
  <si>
    <t xml:space="preserve">T11187</t>
  </si>
  <si>
    <t xml:space="preserve">T11188</t>
  </si>
  <si>
    <t xml:space="preserve">T11189</t>
  </si>
  <si>
    <t xml:space="preserve">T11190</t>
  </si>
  <si>
    <t xml:space="preserve">T11191</t>
  </si>
  <si>
    <t xml:space="preserve">T11192</t>
  </si>
  <si>
    <t xml:space="preserve">T11193</t>
  </si>
  <si>
    <t xml:space="preserve">T11194</t>
  </si>
  <si>
    <t xml:space="preserve">T11195</t>
  </si>
  <si>
    <t xml:space="preserve">T11196</t>
  </si>
  <si>
    <t xml:space="preserve">T11197</t>
  </si>
  <si>
    <t xml:space="preserve">T11198</t>
  </si>
  <si>
    <t xml:space="preserve">T11199</t>
  </si>
  <si>
    <t xml:space="preserve">T11200</t>
  </si>
  <si>
    <t xml:space="preserve">T11201</t>
  </si>
  <si>
    <t xml:space="preserve">T11202</t>
  </si>
  <si>
    <t xml:space="preserve">T11203</t>
  </si>
  <si>
    <t xml:space="preserve">T11204</t>
  </si>
  <si>
    <t xml:space="preserve">T11205</t>
  </si>
  <si>
    <t xml:space="preserve">T11206</t>
  </si>
  <si>
    <t xml:space="preserve">T11207</t>
  </si>
  <si>
    <t xml:space="preserve">T11208</t>
  </si>
  <si>
    <t xml:space="preserve">T11209</t>
  </si>
  <si>
    <t xml:space="preserve">T11210</t>
  </si>
  <si>
    <t xml:space="preserve">T11211</t>
  </si>
  <si>
    <t xml:space="preserve">T11212</t>
  </si>
  <si>
    <t xml:space="preserve">T11213</t>
  </si>
  <si>
    <t xml:space="preserve">T11214</t>
  </si>
  <si>
    <t xml:space="preserve">T11215</t>
  </si>
  <si>
    <t xml:space="preserve">T11216</t>
  </si>
  <si>
    <t xml:space="preserve">T11217</t>
  </si>
  <si>
    <t xml:space="preserve">T11218</t>
  </si>
  <si>
    <t xml:space="preserve">T11219</t>
  </si>
  <si>
    <t xml:space="preserve">T11220</t>
  </si>
  <si>
    <t xml:space="preserve">T11221</t>
  </si>
  <si>
    <t xml:space="preserve">T11222</t>
  </si>
  <si>
    <t xml:space="preserve">T11223</t>
  </si>
  <si>
    <t xml:space="preserve">T11224</t>
  </si>
  <si>
    <t xml:space="preserve">T11225</t>
  </si>
  <si>
    <t xml:space="preserve">T11226</t>
  </si>
  <si>
    <t xml:space="preserve">T11227</t>
  </si>
  <si>
    <t xml:space="preserve">T11228</t>
  </si>
  <si>
    <t xml:space="preserve">T11229</t>
  </si>
  <si>
    <t xml:space="preserve">T11230</t>
  </si>
  <si>
    <t xml:space="preserve">T11231</t>
  </si>
  <si>
    <t xml:space="preserve">T11232</t>
  </si>
  <si>
    <t xml:space="preserve">T11233</t>
  </si>
  <si>
    <t xml:space="preserve">T11234</t>
  </si>
  <si>
    <t xml:space="preserve">T11235</t>
  </si>
  <si>
    <t xml:space="preserve">T11236</t>
  </si>
  <si>
    <t xml:space="preserve">T11237</t>
  </si>
  <si>
    <t xml:space="preserve">T11238</t>
  </si>
  <si>
    <t xml:space="preserve">T11239</t>
  </si>
  <si>
    <t xml:space="preserve">T11240</t>
  </si>
  <si>
    <t xml:space="preserve">T11241</t>
  </si>
  <si>
    <t xml:space="preserve">T11242</t>
  </si>
  <si>
    <t xml:space="preserve">T11243</t>
  </si>
  <si>
    <t xml:space="preserve">T11244</t>
  </si>
  <si>
    <t xml:space="preserve">T11245</t>
  </si>
  <si>
    <t xml:space="preserve">T11246</t>
  </si>
  <si>
    <t xml:space="preserve">T11247</t>
  </si>
  <si>
    <t xml:space="preserve">T11248</t>
  </si>
  <si>
    <t xml:space="preserve">T11249</t>
  </si>
  <si>
    <t xml:space="preserve">T11250</t>
  </si>
  <si>
    <t xml:space="preserve">T11251</t>
  </si>
  <si>
    <t xml:space="preserve">T11252</t>
  </si>
  <si>
    <t xml:space="preserve">T11253</t>
  </si>
  <si>
    <t xml:space="preserve">T11254</t>
  </si>
  <si>
    <t xml:space="preserve">T11255</t>
  </si>
  <si>
    <t xml:space="preserve">T11256</t>
  </si>
  <si>
    <t xml:space="preserve">T11257</t>
  </si>
  <si>
    <t xml:space="preserve">T11258</t>
  </si>
  <si>
    <t xml:space="preserve">T11259</t>
  </si>
  <si>
    <t xml:space="preserve">T11260</t>
  </si>
  <si>
    <t xml:space="preserve">T11261</t>
  </si>
  <si>
    <t xml:space="preserve">T11262</t>
  </si>
  <si>
    <t xml:space="preserve">T11263</t>
  </si>
  <si>
    <t xml:space="preserve">T11264</t>
  </si>
  <si>
    <t xml:space="preserve">T11265</t>
  </si>
  <si>
    <t xml:space="preserve">T11266</t>
  </si>
  <si>
    <t xml:space="preserve">T11267</t>
  </si>
  <si>
    <t xml:space="preserve">T11268</t>
  </si>
  <si>
    <t xml:space="preserve">T11269</t>
  </si>
  <si>
    <t xml:space="preserve">T11270</t>
  </si>
  <si>
    <t xml:space="preserve">T11271</t>
  </si>
  <si>
    <t xml:space="preserve">T11272</t>
  </si>
  <si>
    <t xml:space="preserve">T11273</t>
  </si>
  <si>
    <t xml:space="preserve">T11274</t>
  </si>
  <si>
    <t xml:space="preserve">T11275</t>
  </si>
  <si>
    <t xml:space="preserve">T11276</t>
  </si>
  <si>
    <t xml:space="preserve">T11277</t>
  </si>
  <si>
    <t xml:space="preserve">T11278</t>
  </si>
  <si>
    <t xml:space="preserve">T11279</t>
  </si>
  <si>
    <t xml:space="preserve">T11280</t>
  </si>
  <si>
    <t xml:space="preserve">T11281</t>
  </si>
  <si>
    <t xml:space="preserve">T11282</t>
  </si>
  <si>
    <t xml:space="preserve">T11283</t>
  </si>
  <si>
    <t xml:space="preserve">T11284</t>
  </si>
  <si>
    <t xml:space="preserve">T11285</t>
  </si>
  <si>
    <t xml:space="preserve">T11286</t>
  </si>
  <si>
    <t xml:space="preserve">T11287</t>
  </si>
  <si>
    <t xml:space="preserve">T11288</t>
  </si>
  <si>
    <t xml:space="preserve">T11289</t>
  </si>
  <si>
    <t xml:space="preserve">T11290</t>
  </si>
  <si>
    <t xml:space="preserve">T11291</t>
  </si>
  <si>
    <t xml:space="preserve">T11292</t>
  </si>
  <si>
    <t xml:space="preserve">T11293</t>
  </si>
  <si>
    <t xml:space="preserve">T11294</t>
  </si>
  <si>
    <t xml:space="preserve">T11295</t>
  </si>
  <si>
    <t xml:space="preserve">T11296</t>
  </si>
  <si>
    <t xml:space="preserve">T11297</t>
  </si>
  <si>
    <t xml:space="preserve">T11298</t>
  </si>
  <si>
    <t xml:space="preserve">T11299</t>
  </si>
  <si>
    <t xml:space="preserve">T11300</t>
  </si>
  <si>
    <t xml:space="preserve">T11301</t>
  </si>
  <si>
    <t xml:space="preserve">T11302</t>
  </si>
  <si>
    <t xml:space="preserve">T11303</t>
  </si>
  <si>
    <t xml:space="preserve">T11304</t>
  </si>
  <si>
    <t xml:space="preserve">T11305</t>
  </si>
  <si>
    <t xml:space="preserve">T11306</t>
  </si>
  <si>
    <t xml:space="preserve">T11307</t>
  </si>
  <si>
    <t xml:space="preserve">T11308</t>
  </si>
  <si>
    <t xml:space="preserve">T11309</t>
  </si>
  <si>
    <t xml:space="preserve">T11310</t>
  </si>
  <si>
    <t xml:space="preserve">T11311</t>
  </si>
  <si>
    <t xml:space="preserve">T11312</t>
  </si>
  <si>
    <t xml:space="preserve">T11313</t>
  </si>
  <si>
    <t xml:space="preserve">T11314</t>
  </si>
  <si>
    <t xml:space="preserve">T11315</t>
  </si>
  <si>
    <t xml:space="preserve">T11316</t>
  </si>
  <si>
    <t xml:space="preserve">T11317</t>
  </si>
  <si>
    <t xml:space="preserve">T11318</t>
  </si>
  <si>
    <t xml:space="preserve">T11319</t>
  </si>
  <si>
    <t xml:space="preserve">T11320</t>
  </si>
  <si>
    <t xml:space="preserve">T11321</t>
  </si>
  <si>
    <t xml:space="preserve">T11322</t>
  </si>
  <si>
    <t xml:space="preserve">T11323</t>
  </si>
  <si>
    <t xml:space="preserve">T11324</t>
  </si>
  <si>
    <t xml:space="preserve">T11325</t>
  </si>
  <si>
    <t xml:space="preserve">T11326</t>
  </si>
  <si>
    <t xml:space="preserve">T11327</t>
  </si>
  <si>
    <t xml:space="preserve">T11328</t>
  </si>
  <si>
    <t xml:space="preserve">T11329</t>
  </si>
  <si>
    <t xml:space="preserve">T11330</t>
  </si>
  <si>
    <t xml:space="preserve">T11331</t>
  </si>
  <si>
    <t xml:space="preserve">T11332</t>
  </si>
  <si>
    <t xml:space="preserve">T11333</t>
  </si>
  <si>
    <t xml:space="preserve">T11334</t>
  </si>
  <si>
    <t xml:space="preserve">T11335</t>
  </si>
  <si>
    <t xml:space="preserve">T11336</t>
  </si>
  <si>
    <t xml:space="preserve">T11337</t>
  </si>
  <si>
    <t xml:space="preserve">T11338</t>
  </si>
  <si>
    <t xml:space="preserve">T11339</t>
  </si>
  <si>
    <t xml:space="preserve">T11340</t>
  </si>
  <si>
    <t xml:space="preserve">T11341</t>
  </si>
  <si>
    <t xml:space="preserve">T11342</t>
  </si>
  <si>
    <t xml:space="preserve">T11343</t>
  </si>
  <si>
    <t xml:space="preserve">T11344</t>
  </si>
  <si>
    <t xml:space="preserve">T11345</t>
  </si>
  <si>
    <t xml:space="preserve">T11346</t>
  </si>
  <si>
    <t xml:space="preserve">T11347</t>
  </si>
  <si>
    <t xml:space="preserve">T11348</t>
  </si>
  <si>
    <t xml:space="preserve">T11349</t>
  </si>
  <si>
    <t xml:space="preserve">T11350</t>
  </si>
  <si>
    <t xml:space="preserve">T11351</t>
  </si>
  <si>
    <t xml:space="preserve">T11352</t>
  </si>
  <si>
    <t xml:space="preserve">T11353</t>
  </si>
  <si>
    <t xml:space="preserve">T11354</t>
  </si>
  <si>
    <t xml:space="preserve">T11355</t>
  </si>
  <si>
    <t xml:space="preserve">T11356</t>
  </si>
  <si>
    <t xml:space="preserve">T11357</t>
  </si>
  <si>
    <t xml:space="preserve">T11358</t>
  </si>
  <si>
    <t xml:space="preserve">T11359</t>
  </si>
  <si>
    <t xml:space="preserve">T11360</t>
  </si>
  <si>
    <t xml:space="preserve">T11361</t>
  </si>
  <si>
    <t xml:space="preserve">T11362</t>
  </si>
  <si>
    <t xml:space="preserve">T11363</t>
  </si>
  <si>
    <t xml:space="preserve">T11364</t>
  </si>
  <si>
    <t xml:space="preserve">T11365</t>
  </si>
  <si>
    <t xml:space="preserve">T11366</t>
  </si>
  <si>
    <t xml:space="preserve">T11367</t>
  </si>
  <si>
    <t xml:space="preserve">T11368</t>
  </si>
  <si>
    <t xml:space="preserve">T11369</t>
  </si>
  <si>
    <t xml:space="preserve">T11370</t>
  </si>
  <si>
    <t xml:space="preserve">T11371</t>
  </si>
  <si>
    <t xml:space="preserve">T11372</t>
  </si>
  <si>
    <t xml:space="preserve">T11373</t>
  </si>
  <si>
    <t xml:space="preserve">T11374</t>
  </si>
  <si>
    <t xml:space="preserve">T11375</t>
  </si>
  <si>
    <t xml:space="preserve">T11376</t>
  </si>
  <si>
    <t xml:space="preserve">T11377</t>
  </si>
  <si>
    <t xml:space="preserve">T11378</t>
  </si>
  <si>
    <t xml:space="preserve">T11379</t>
  </si>
  <si>
    <t xml:space="preserve">T11380</t>
  </si>
  <si>
    <t xml:space="preserve">T11381</t>
  </si>
  <si>
    <t xml:space="preserve">T11382</t>
  </si>
  <si>
    <t xml:space="preserve">T11383</t>
  </si>
  <si>
    <t xml:space="preserve">T11384</t>
  </si>
  <si>
    <t xml:space="preserve">T11385</t>
  </si>
  <si>
    <t xml:space="preserve">T11386</t>
  </si>
  <si>
    <t xml:space="preserve">T11387</t>
  </si>
  <si>
    <t xml:space="preserve">T11388</t>
  </si>
  <si>
    <t xml:space="preserve">T11389</t>
  </si>
  <si>
    <t xml:space="preserve">T11390</t>
  </si>
  <si>
    <t xml:space="preserve">T11391</t>
  </si>
  <si>
    <t xml:space="preserve">T11392</t>
  </si>
  <si>
    <t xml:space="preserve">T11393</t>
  </si>
  <si>
    <t xml:space="preserve">T11394</t>
  </si>
  <si>
    <t xml:space="preserve">T11395</t>
  </si>
  <si>
    <t xml:space="preserve">T11396</t>
  </si>
  <si>
    <t xml:space="preserve">T11397</t>
  </si>
  <si>
    <t xml:space="preserve">T11398</t>
  </si>
  <si>
    <t xml:space="preserve">T11399</t>
  </si>
  <si>
    <t xml:space="preserve">T11400</t>
  </si>
  <si>
    <t xml:space="preserve">T11401</t>
  </si>
  <si>
    <t xml:space="preserve">T11402</t>
  </si>
  <si>
    <t xml:space="preserve">T11403</t>
  </si>
  <si>
    <t xml:space="preserve">T11404</t>
  </si>
  <si>
    <t xml:space="preserve">T11405</t>
  </si>
  <si>
    <t xml:space="preserve">T11406</t>
  </si>
  <si>
    <t xml:space="preserve">T11407</t>
  </si>
  <si>
    <t xml:space="preserve">T11408</t>
  </si>
  <si>
    <t xml:space="preserve">T11409</t>
  </si>
  <si>
    <t xml:space="preserve">T11410</t>
  </si>
  <si>
    <t xml:space="preserve">T11411</t>
  </si>
  <si>
    <t xml:space="preserve">T11412</t>
  </si>
  <si>
    <t xml:space="preserve">T11413</t>
  </si>
  <si>
    <t xml:space="preserve">T11414</t>
  </si>
  <si>
    <t xml:space="preserve">T11415</t>
  </si>
  <si>
    <t xml:space="preserve">T11416</t>
  </si>
  <si>
    <t xml:space="preserve">T11417</t>
  </si>
  <si>
    <t xml:space="preserve">T11418</t>
  </si>
  <si>
    <t xml:space="preserve">T11419</t>
  </si>
  <si>
    <t xml:space="preserve">T11420</t>
  </si>
  <si>
    <t xml:space="preserve">T11421</t>
  </si>
  <si>
    <t xml:space="preserve">T11422</t>
  </si>
  <si>
    <t xml:space="preserve">T11423</t>
  </si>
  <si>
    <t xml:space="preserve">T11424</t>
  </si>
  <si>
    <t xml:space="preserve">T11425</t>
  </si>
  <si>
    <t xml:space="preserve">T11426</t>
  </si>
  <si>
    <t xml:space="preserve">T11427</t>
  </si>
  <si>
    <t xml:space="preserve">T11428</t>
  </si>
  <si>
    <t xml:space="preserve">T11429</t>
  </si>
  <si>
    <t xml:space="preserve">T11430</t>
  </si>
  <si>
    <t xml:space="preserve">T11431</t>
  </si>
  <si>
    <t xml:space="preserve">T11432</t>
  </si>
  <si>
    <t xml:space="preserve">T11433</t>
  </si>
  <si>
    <t xml:space="preserve">T11434</t>
  </si>
  <si>
    <t xml:space="preserve">T11435</t>
  </si>
  <si>
    <t xml:space="preserve">T11436</t>
  </si>
  <si>
    <t xml:space="preserve">T11437</t>
  </si>
  <si>
    <t xml:space="preserve">T11438</t>
  </si>
  <si>
    <t xml:space="preserve">T11439</t>
  </si>
  <si>
    <t xml:space="preserve">T11440</t>
  </si>
  <si>
    <t xml:space="preserve">T11441</t>
  </si>
  <si>
    <t xml:space="preserve">T11442</t>
  </si>
  <si>
    <t xml:space="preserve">T11443</t>
  </si>
  <si>
    <t xml:space="preserve">T11444</t>
  </si>
  <si>
    <t xml:space="preserve">T11445</t>
  </si>
  <si>
    <t xml:space="preserve">T11446</t>
  </si>
  <si>
    <t xml:space="preserve">T11447</t>
  </si>
  <si>
    <t xml:space="preserve">T11448</t>
  </si>
  <si>
    <t xml:space="preserve">T11449</t>
  </si>
  <si>
    <t xml:space="preserve">T11450</t>
  </si>
  <si>
    <t xml:space="preserve">T11451</t>
  </si>
  <si>
    <t xml:space="preserve">T11452</t>
  </si>
  <si>
    <t xml:space="preserve">T11453</t>
  </si>
  <si>
    <t xml:space="preserve">T11454</t>
  </si>
  <si>
    <t xml:space="preserve">T11455</t>
  </si>
  <si>
    <t xml:space="preserve">T11456</t>
  </si>
  <si>
    <t xml:space="preserve">T11457</t>
  </si>
  <si>
    <t xml:space="preserve">T11458</t>
  </si>
  <si>
    <t xml:space="preserve">T11459</t>
  </si>
  <si>
    <t xml:space="preserve">T11460</t>
  </si>
  <si>
    <t xml:space="preserve">T11461</t>
  </si>
  <si>
    <t xml:space="preserve">T11462</t>
  </si>
  <si>
    <t xml:space="preserve">T11463</t>
  </si>
  <si>
    <t xml:space="preserve">T11464</t>
  </si>
  <si>
    <t xml:space="preserve">T11465</t>
  </si>
  <si>
    <t xml:space="preserve">T11466</t>
  </si>
  <si>
    <t xml:space="preserve">T11467</t>
  </si>
  <si>
    <t xml:space="preserve">T11468</t>
  </si>
  <si>
    <t xml:space="preserve">T11469</t>
  </si>
  <si>
    <t xml:space="preserve">T11470</t>
  </si>
  <si>
    <t xml:space="preserve">T11471</t>
  </si>
  <si>
    <t xml:space="preserve">T11472</t>
  </si>
  <si>
    <t xml:space="preserve">T11473</t>
  </si>
  <si>
    <t xml:space="preserve">T11474</t>
  </si>
  <si>
    <t xml:space="preserve">T11475</t>
  </si>
  <si>
    <t xml:space="preserve">T11476</t>
  </si>
  <si>
    <t xml:space="preserve">T11477</t>
  </si>
  <si>
    <t xml:space="preserve">T11478</t>
  </si>
  <si>
    <t xml:space="preserve">T11479</t>
  </si>
  <si>
    <t xml:space="preserve">T11480</t>
  </si>
  <si>
    <t xml:space="preserve">T11481</t>
  </si>
  <si>
    <t xml:space="preserve">T11482</t>
  </si>
  <si>
    <t xml:space="preserve">T11483</t>
  </si>
  <si>
    <t xml:space="preserve">T11484</t>
  </si>
  <si>
    <t xml:space="preserve">T11485</t>
  </si>
  <si>
    <t xml:space="preserve">T11486</t>
  </si>
  <si>
    <t xml:space="preserve">T11487</t>
  </si>
  <si>
    <t xml:space="preserve">T11488</t>
  </si>
  <si>
    <t xml:space="preserve">T11489</t>
  </si>
  <si>
    <t xml:space="preserve">T11490</t>
  </si>
  <si>
    <t xml:space="preserve">T11491</t>
  </si>
  <si>
    <t xml:space="preserve">T11492</t>
  </si>
  <si>
    <t xml:space="preserve">T11493</t>
  </si>
  <si>
    <t xml:space="preserve">T11494</t>
  </si>
  <si>
    <t xml:space="preserve">T11495</t>
  </si>
  <si>
    <t xml:space="preserve">T11496</t>
  </si>
  <si>
    <t xml:space="preserve">T11497</t>
  </si>
  <si>
    <t xml:space="preserve">T11498</t>
  </si>
  <si>
    <t xml:space="preserve">T11499</t>
  </si>
  <si>
    <t xml:space="preserve">T11500</t>
  </si>
  <si>
    <t xml:space="preserve">T11501</t>
  </si>
  <si>
    <t xml:space="preserve">T11502</t>
  </si>
  <si>
    <t xml:space="preserve">T11503</t>
  </si>
  <si>
    <t xml:space="preserve">T11504</t>
  </si>
  <si>
    <t xml:space="preserve">T11505</t>
  </si>
  <si>
    <t xml:space="preserve">T11506</t>
  </si>
  <si>
    <t xml:space="preserve">T11507</t>
  </si>
  <si>
    <t xml:space="preserve">T11508</t>
  </si>
  <si>
    <t xml:space="preserve">T11509</t>
  </si>
  <si>
    <t xml:space="preserve">T11510</t>
  </si>
  <si>
    <t xml:space="preserve">T11511</t>
  </si>
  <si>
    <t xml:space="preserve">T11512</t>
  </si>
  <si>
    <t xml:space="preserve">T11513</t>
  </si>
  <si>
    <t xml:space="preserve">T11514</t>
  </si>
  <si>
    <t xml:space="preserve">T11515</t>
  </si>
  <si>
    <t xml:space="preserve">T11516</t>
  </si>
  <si>
    <t xml:space="preserve">T11517</t>
  </si>
  <si>
    <t xml:space="preserve">T11518</t>
  </si>
  <si>
    <t xml:space="preserve">T11519</t>
  </si>
  <si>
    <t xml:space="preserve">T11520</t>
  </si>
  <si>
    <t xml:space="preserve">T11521</t>
  </si>
  <si>
    <t xml:space="preserve">T11522</t>
  </si>
  <si>
    <t xml:space="preserve">T11523</t>
  </si>
  <si>
    <t xml:space="preserve">T11524</t>
  </si>
  <si>
    <t xml:space="preserve">T11525</t>
  </si>
  <si>
    <t xml:space="preserve">T11526</t>
  </si>
  <si>
    <t xml:space="preserve">T11527</t>
  </si>
  <si>
    <t xml:space="preserve">T11528</t>
  </si>
  <si>
    <t xml:space="preserve">T11529</t>
  </si>
  <si>
    <t xml:space="preserve">T11530</t>
  </si>
  <si>
    <t xml:space="preserve">T11531</t>
  </si>
  <si>
    <t xml:space="preserve">T11532</t>
  </si>
  <si>
    <t xml:space="preserve">T11533</t>
  </si>
  <si>
    <t xml:space="preserve">T11534</t>
  </si>
  <si>
    <t xml:space="preserve">T11535</t>
  </si>
  <si>
    <t xml:space="preserve">T11536</t>
  </si>
  <si>
    <t xml:space="preserve">T11537</t>
  </si>
  <si>
    <t xml:space="preserve">T11538</t>
  </si>
  <si>
    <t xml:space="preserve">T11539</t>
  </si>
  <si>
    <t xml:space="preserve">T11540</t>
  </si>
  <si>
    <t xml:space="preserve">T11541</t>
  </si>
  <si>
    <t xml:space="preserve">T11542</t>
  </si>
  <si>
    <t xml:space="preserve">T11543</t>
  </si>
  <si>
    <t xml:space="preserve">T11544</t>
  </si>
  <si>
    <t xml:space="preserve">T11545</t>
  </si>
  <si>
    <t xml:space="preserve">T11546</t>
  </si>
  <si>
    <t xml:space="preserve">T11547</t>
  </si>
  <si>
    <t xml:space="preserve">T11548</t>
  </si>
  <si>
    <t xml:space="preserve">T11549</t>
  </si>
  <si>
    <t xml:space="preserve">T11550</t>
  </si>
  <si>
    <t xml:space="preserve">T11551</t>
  </si>
  <si>
    <t xml:space="preserve">T11552</t>
  </si>
  <si>
    <t xml:space="preserve">T11553</t>
  </si>
  <si>
    <t xml:space="preserve">T11554</t>
  </si>
  <si>
    <t xml:space="preserve">T11555</t>
  </si>
  <si>
    <t xml:space="preserve">T11556</t>
  </si>
  <si>
    <t xml:space="preserve">T11557</t>
  </si>
  <si>
    <t xml:space="preserve">T11558</t>
  </si>
  <si>
    <t xml:space="preserve">T11559</t>
  </si>
  <si>
    <t xml:space="preserve">T11560</t>
  </si>
  <si>
    <t xml:space="preserve">T11561</t>
  </si>
  <si>
    <t xml:space="preserve">T11562</t>
  </si>
  <si>
    <t xml:space="preserve">T11563</t>
  </si>
  <si>
    <t xml:space="preserve">T11564</t>
  </si>
  <si>
    <t xml:space="preserve">T11565</t>
  </si>
  <si>
    <t xml:space="preserve">T11566</t>
  </si>
  <si>
    <t xml:space="preserve">T11567</t>
  </si>
  <si>
    <t xml:space="preserve">T11568</t>
  </si>
  <si>
    <t xml:space="preserve">T11569</t>
  </si>
  <si>
    <t xml:space="preserve">T11570</t>
  </si>
  <si>
    <t xml:space="preserve">T11571</t>
  </si>
  <si>
    <t xml:space="preserve">T11572</t>
  </si>
  <si>
    <t xml:space="preserve">T11573</t>
  </si>
  <si>
    <t xml:space="preserve">T11574</t>
  </si>
  <si>
    <t xml:space="preserve">T11575</t>
  </si>
  <si>
    <t xml:space="preserve">T11576</t>
  </si>
  <si>
    <t xml:space="preserve">T11577</t>
  </si>
  <si>
    <t xml:space="preserve">T11578</t>
  </si>
  <si>
    <t xml:space="preserve">T11579</t>
  </si>
  <si>
    <t xml:space="preserve">T11580</t>
  </si>
  <si>
    <t xml:space="preserve">T11581</t>
  </si>
  <si>
    <t xml:space="preserve">T11582</t>
  </si>
  <si>
    <t xml:space="preserve">T11583</t>
  </si>
  <si>
    <t xml:space="preserve">T11584</t>
  </si>
  <si>
    <t xml:space="preserve">T11585</t>
  </si>
  <si>
    <t xml:space="preserve">T11586</t>
  </si>
  <si>
    <t xml:space="preserve">T11587</t>
  </si>
  <si>
    <t xml:space="preserve">T11588</t>
  </si>
  <si>
    <t xml:space="preserve">T11589</t>
  </si>
  <si>
    <t xml:space="preserve">T11590</t>
  </si>
  <si>
    <t xml:space="preserve">T11591</t>
  </si>
  <si>
    <t xml:space="preserve">T11592</t>
  </si>
  <si>
    <t xml:space="preserve">T11593</t>
  </si>
  <si>
    <t xml:space="preserve">T11594</t>
  </si>
  <si>
    <t xml:space="preserve">T11595</t>
  </si>
  <si>
    <t xml:space="preserve">T11596</t>
  </si>
  <si>
    <t xml:space="preserve">T11597</t>
  </si>
  <si>
    <t xml:space="preserve">T11598</t>
  </si>
  <si>
    <t xml:space="preserve">T11599</t>
  </si>
  <si>
    <t xml:space="preserve">T11600</t>
  </si>
  <si>
    <t xml:space="preserve">T11601</t>
  </si>
  <si>
    <t xml:space="preserve">T11602</t>
  </si>
  <si>
    <t xml:space="preserve">T11603</t>
  </si>
  <si>
    <t xml:space="preserve">T11604</t>
  </si>
  <si>
    <t xml:space="preserve">T11605</t>
  </si>
  <si>
    <t xml:space="preserve">T11606</t>
  </si>
  <si>
    <t xml:space="preserve">T11607</t>
  </si>
  <si>
    <t xml:space="preserve">T11608</t>
  </si>
  <si>
    <t xml:space="preserve">T11609</t>
  </si>
  <si>
    <t xml:space="preserve">T11610</t>
  </si>
  <si>
    <t xml:space="preserve">T11611</t>
  </si>
  <si>
    <t xml:space="preserve">T11612</t>
  </si>
  <si>
    <t xml:space="preserve">T11613</t>
  </si>
  <si>
    <t xml:space="preserve">T11614</t>
  </si>
  <si>
    <t xml:space="preserve">T11615</t>
  </si>
  <si>
    <t xml:space="preserve">T11616</t>
  </si>
  <si>
    <t xml:space="preserve">T11617</t>
  </si>
  <si>
    <t xml:space="preserve">T11618</t>
  </si>
  <si>
    <t xml:space="preserve">T11619</t>
  </si>
  <si>
    <t xml:space="preserve">T11620</t>
  </si>
  <si>
    <t xml:space="preserve">T11621</t>
  </si>
  <si>
    <t xml:space="preserve">T11622</t>
  </si>
  <si>
    <t xml:space="preserve">T11623</t>
  </si>
  <si>
    <t xml:space="preserve">T11624</t>
  </si>
  <si>
    <t xml:space="preserve">T11625</t>
  </si>
  <si>
    <t xml:space="preserve">T11626</t>
  </si>
  <si>
    <t xml:space="preserve">T11627</t>
  </si>
  <si>
    <t xml:space="preserve">T11628</t>
  </si>
  <si>
    <t xml:space="preserve">T11629</t>
  </si>
  <si>
    <t xml:space="preserve">T11630</t>
  </si>
  <si>
    <t xml:space="preserve">T11631</t>
  </si>
  <si>
    <t xml:space="preserve">T11632</t>
  </si>
  <si>
    <t xml:space="preserve">T11633</t>
  </si>
  <si>
    <t xml:space="preserve">T11634</t>
  </si>
  <si>
    <t xml:space="preserve">T11635</t>
  </si>
  <si>
    <t xml:space="preserve">T11636</t>
  </si>
  <si>
    <t xml:space="preserve">T11637</t>
  </si>
  <si>
    <t xml:space="preserve">T11638</t>
  </si>
  <si>
    <t xml:space="preserve">T11639</t>
  </si>
  <si>
    <t xml:space="preserve">T11640</t>
  </si>
  <si>
    <t xml:space="preserve">T11641</t>
  </si>
  <si>
    <t xml:space="preserve">T11642</t>
  </si>
  <si>
    <t xml:space="preserve">T11643</t>
  </si>
  <si>
    <t xml:space="preserve">T11644</t>
  </si>
  <si>
    <t xml:space="preserve">T11645</t>
  </si>
  <si>
    <t xml:space="preserve">T11646</t>
  </si>
  <si>
    <t xml:space="preserve">T11647</t>
  </si>
  <si>
    <t xml:space="preserve">T11648</t>
  </si>
  <si>
    <t xml:space="preserve">T11649</t>
  </si>
  <si>
    <t xml:space="preserve">T11650</t>
  </si>
  <si>
    <t xml:space="preserve">T11651</t>
  </si>
  <si>
    <t xml:space="preserve">T11652</t>
  </si>
  <si>
    <t xml:space="preserve">T11653</t>
  </si>
  <si>
    <t xml:space="preserve">T11654</t>
  </si>
  <si>
    <t xml:space="preserve">T11655</t>
  </si>
  <si>
    <t xml:space="preserve">T11656</t>
  </si>
  <si>
    <t xml:space="preserve">T11657</t>
  </si>
  <si>
    <t xml:space="preserve">T11658</t>
  </si>
  <si>
    <t xml:space="preserve">T11659</t>
  </si>
  <si>
    <t xml:space="preserve">T11660</t>
  </si>
  <si>
    <t xml:space="preserve">T11661</t>
  </si>
  <si>
    <t xml:space="preserve">T11662</t>
  </si>
  <si>
    <t xml:space="preserve">T11663</t>
  </si>
  <si>
    <t xml:space="preserve">T11664</t>
  </si>
  <si>
    <t xml:space="preserve">T11665</t>
  </si>
  <si>
    <t xml:space="preserve">T11666</t>
  </si>
  <si>
    <t xml:space="preserve">T11667</t>
  </si>
  <si>
    <t xml:space="preserve">T11668</t>
  </si>
  <si>
    <t xml:space="preserve">T11669</t>
  </si>
  <si>
    <t xml:space="preserve">T11670</t>
  </si>
  <si>
    <t xml:space="preserve">T11671</t>
  </si>
  <si>
    <t xml:space="preserve">T11672</t>
  </si>
  <si>
    <t xml:space="preserve">T11673</t>
  </si>
  <si>
    <t xml:space="preserve">T11674</t>
  </si>
  <si>
    <t xml:space="preserve">T11675</t>
  </si>
  <si>
    <t xml:space="preserve">T11676</t>
  </si>
  <si>
    <t xml:space="preserve">T11677</t>
  </si>
  <si>
    <t xml:space="preserve">T11678</t>
  </si>
  <si>
    <t xml:space="preserve">T11679</t>
  </si>
  <si>
    <t xml:space="preserve">T11680</t>
  </si>
  <si>
    <t xml:space="preserve">T11681</t>
  </si>
  <si>
    <t xml:space="preserve">T11682</t>
  </si>
  <si>
    <t xml:space="preserve">T11683</t>
  </si>
  <si>
    <t xml:space="preserve">T11684</t>
  </si>
  <si>
    <t xml:space="preserve">T11685</t>
  </si>
  <si>
    <t xml:space="preserve">T11686</t>
  </si>
  <si>
    <t xml:space="preserve">T11687</t>
  </si>
  <si>
    <t xml:space="preserve">T11688</t>
  </si>
  <si>
    <t xml:space="preserve">T11689</t>
  </si>
  <si>
    <t xml:space="preserve">T11690</t>
  </si>
  <si>
    <t xml:space="preserve">T11691</t>
  </si>
  <si>
    <t xml:space="preserve">T11692</t>
  </si>
  <si>
    <t xml:space="preserve">T11693</t>
  </si>
  <si>
    <t xml:space="preserve">T11694</t>
  </si>
  <si>
    <t xml:space="preserve">T11695</t>
  </si>
  <si>
    <t xml:space="preserve">T11696</t>
  </si>
  <si>
    <t xml:space="preserve">T11697</t>
  </si>
  <si>
    <t xml:space="preserve">T11698</t>
  </si>
  <si>
    <t xml:space="preserve">T11699</t>
  </si>
  <si>
    <t xml:space="preserve">T11700</t>
  </si>
  <si>
    <t xml:space="preserve">T11701</t>
  </si>
  <si>
    <t xml:space="preserve">T11702</t>
  </si>
  <si>
    <t xml:space="preserve">T11703</t>
  </si>
  <si>
    <t xml:space="preserve">T11704</t>
  </si>
  <si>
    <t xml:space="preserve">T11705</t>
  </si>
  <si>
    <t xml:space="preserve">T11706</t>
  </si>
  <si>
    <t xml:space="preserve">T11707</t>
  </si>
  <si>
    <t xml:space="preserve">T11708</t>
  </si>
  <si>
    <t xml:space="preserve">T11709</t>
  </si>
  <si>
    <t xml:space="preserve">T11710</t>
  </si>
  <si>
    <t xml:space="preserve">T11711</t>
  </si>
  <si>
    <t xml:space="preserve">T11712</t>
  </si>
  <si>
    <t xml:space="preserve">T11713</t>
  </si>
  <si>
    <t xml:space="preserve">T11714</t>
  </si>
  <si>
    <t xml:space="preserve">T11715</t>
  </si>
  <si>
    <t xml:space="preserve">T11716</t>
  </si>
  <si>
    <t xml:space="preserve">T11717</t>
  </si>
  <si>
    <t xml:space="preserve">T11718</t>
  </si>
  <si>
    <t xml:space="preserve">T11719</t>
  </si>
  <si>
    <t xml:space="preserve">T11720</t>
  </si>
  <si>
    <t xml:space="preserve">T11721</t>
  </si>
  <si>
    <t xml:space="preserve">T11722</t>
  </si>
  <si>
    <t xml:space="preserve">T11723</t>
  </si>
  <si>
    <t xml:space="preserve">T11724</t>
  </si>
  <si>
    <t xml:space="preserve">T11725</t>
  </si>
  <si>
    <t xml:space="preserve">T11726</t>
  </si>
  <si>
    <t xml:space="preserve">T11727</t>
  </si>
  <si>
    <t xml:space="preserve">T11728</t>
  </si>
  <si>
    <t xml:space="preserve">T11729</t>
  </si>
  <si>
    <t xml:space="preserve">T11730</t>
  </si>
  <si>
    <t xml:space="preserve">T11731</t>
  </si>
  <si>
    <t xml:space="preserve">T11732</t>
  </si>
  <si>
    <t xml:space="preserve">T11733</t>
  </si>
  <si>
    <t xml:space="preserve">T11734</t>
  </si>
  <si>
    <t xml:space="preserve">T11735</t>
  </si>
  <si>
    <t xml:space="preserve">T11736</t>
  </si>
  <si>
    <t xml:space="preserve">T11737</t>
  </si>
  <si>
    <t xml:space="preserve">T11738</t>
  </si>
  <si>
    <t xml:space="preserve">T11739</t>
  </si>
  <si>
    <t xml:space="preserve">T11740</t>
  </si>
  <si>
    <t xml:space="preserve">T11741</t>
  </si>
  <si>
    <t xml:space="preserve">T11742</t>
  </si>
  <si>
    <t xml:space="preserve">T11743</t>
  </si>
  <si>
    <t xml:space="preserve">T11744</t>
  </si>
  <si>
    <t xml:space="preserve">T11745</t>
  </si>
  <si>
    <t xml:space="preserve">T11746</t>
  </si>
  <si>
    <t xml:space="preserve">T11747</t>
  </si>
  <si>
    <t xml:space="preserve">T11748</t>
  </si>
  <si>
    <t xml:space="preserve">T11749</t>
  </si>
  <si>
    <t xml:space="preserve">T11750</t>
  </si>
  <si>
    <t xml:space="preserve">T11751</t>
  </si>
  <si>
    <t xml:space="preserve">T11752</t>
  </si>
  <si>
    <t xml:space="preserve">T11753</t>
  </si>
  <si>
    <t xml:space="preserve">T11754</t>
  </si>
  <si>
    <t xml:space="preserve">T11755</t>
  </si>
  <si>
    <t xml:space="preserve">T11756</t>
  </si>
  <si>
    <t xml:space="preserve">T11757</t>
  </si>
  <si>
    <t xml:space="preserve">T11758</t>
  </si>
  <si>
    <t xml:space="preserve">T11759</t>
  </si>
  <si>
    <t xml:space="preserve">T11760</t>
  </si>
  <si>
    <t xml:space="preserve">T11761</t>
  </si>
  <si>
    <t xml:space="preserve">T11762</t>
  </si>
  <si>
    <t xml:space="preserve">T11763</t>
  </si>
  <si>
    <t xml:space="preserve">T11764</t>
  </si>
  <si>
    <t xml:space="preserve">T11765</t>
  </si>
  <si>
    <t xml:space="preserve">T11766</t>
  </si>
  <si>
    <t xml:space="preserve">T11767</t>
  </si>
  <si>
    <t xml:space="preserve">T11768</t>
  </si>
  <si>
    <t xml:space="preserve">T11769</t>
  </si>
  <si>
    <t xml:space="preserve">T11770</t>
  </si>
  <si>
    <t xml:space="preserve">T11771</t>
  </si>
  <si>
    <t xml:space="preserve">T11772</t>
  </si>
  <si>
    <t xml:space="preserve">T11773</t>
  </si>
  <si>
    <t xml:space="preserve">T11774</t>
  </si>
  <si>
    <t xml:space="preserve">T11775</t>
  </si>
  <si>
    <t xml:space="preserve">T11776</t>
  </si>
  <si>
    <t xml:space="preserve">T11777</t>
  </si>
  <si>
    <t xml:space="preserve">T11778</t>
  </si>
  <si>
    <t xml:space="preserve">T11779</t>
  </si>
  <si>
    <t xml:space="preserve">T11780</t>
  </si>
  <si>
    <t xml:space="preserve">T11781</t>
  </si>
  <si>
    <t xml:space="preserve">T11782</t>
  </si>
  <si>
    <t xml:space="preserve">T11783</t>
  </si>
  <si>
    <t xml:space="preserve">T11784</t>
  </si>
  <si>
    <t xml:space="preserve">T11785</t>
  </si>
  <si>
    <t xml:space="preserve">T11786</t>
  </si>
  <si>
    <t xml:space="preserve">T11787</t>
  </si>
  <si>
    <t xml:space="preserve">T11788</t>
  </si>
  <si>
    <t xml:space="preserve">T11789</t>
  </si>
  <si>
    <t xml:space="preserve">T11790</t>
  </si>
  <si>
    <t xml:space="preserve">T11791</t>
  </si>
  <si>
    <t xml:space="preserve">T11792</t>
  </si>
  <si>
    <t xml:space="preserve">T11793</t>
  </si>
  <si>
    <t xml:space="preserve">T11794</t>
  </si>
  <si>
    <t xml:space="preserve">T11795</t>
  </si>
  <si>
    <t xml:space="preserve">T11796</t>
  </si>
  <si>
    <t xml:space="preserve">T11797</t>
  </si>
  <si>
    <t xml:space="preserve">T11798</t>
  </si>
  <si>
    <t xml:space="preserve">T11799</t>
  </si>
  <si>
    <t xml:space="preserve">T11800</t>
  </si>
  <si>
    <t xml:space="preserve">T11801</t>
  </si>
  <si>
    <t xml:space="preserve">T11802</t>
  </si>
  <si>
    <t xml:space="preserve">T11803</t>
  </si>
  <si>
    <t xml:space="preserve">T11804</t>
  </si>
  <si>
    <t xml:space="preserve">T11805</t>
  </si>
  <si>
    <t xml:space="preserve">T11806</t>
  </si>
  <si>
    <t xml:space="preserve">T11807</t>
  </si>
  <si>
    <t xml:space="preserve">T11808</t>
  </si>
  <si>
    <t xml:space="preserve">T11809</t>
  </si>
  <si>
    <t xml:space="preserve">T11810</t>
  </si>
  <si>
    <t xml:space="preserve">T11811</t>
  </si>
  <si>
    <t xml:space="preserve">T11812</t>
  </si>
  <si>
    <t xml:space="preserve">T11813</t>
  </si>
  <si>
    <t xml:space="preserve">T11814</t>
  </si>
  <si>
    <t xml:space="preserve">T11815</t>
  </si>
  <si>
    <t xml:space="preserve">T11816</t>
  </si>
  <si>
    <t xml:space="preserve">T11817</t>
  </si>
  <si>
    <t xml:space="preserve">T11818</t>
  </si>
  <si>
    <t xml:space="preserve">T11819</t>
  </si>
  <si>
    <t xml:space="preserve">T11820</t>
  </si>
  <si>
    <t xml:space="preserve">T11821</t>
  </si>
  <si>
    <t xml:space="preserve">T11822</t>
  </si>
  <si>
    <t xml:space="preserve">T11823</t>
  </si>
  <si>
    <t xml:space="preserve">T11824</t>
  </si>
  <si>
    <t xml:space="preserve">T11825</t>
  </si>
  <si>
    <t xml:space="preserve">T11826</t>
  </si>
  <si>
    <t xml:space="preserve">T11827</t>
  </si>
  <si>
    <t xml:space="preserve">T11828</t>
  </si>
  <si>
    <t xml:space="preserve">T11829</t>
  </si>
  <si>
    <t xml:space="preserve">T11830</t>
  </si>
  <si>
    <t xml:space="preserve">T11831</t>
  </si>
  <si>
    <t xml:space="preserve">T11832</t>
  </si>
  <si>
    <t xml:space="preserve">T11833</t>
  </si>
  <si>
    <t xml:space="preserve">T11834</t>
  </si>
  <si>
    <t xml:space="preserve">T11835</t>
  </si>
  <si>
    <t xml:space="preserve">T11836</t>
  </si>
  <si>
    <t xml:space="preserve">T11837</t>
  </si>
  <si>
    <t xml:space="preserve">T11838</t>
  </si>
  <si>
    <t xml:space="preserve">T11839</t>
  </si>
  <si>
    <t xml:space="preserve">T11840</t>
  </si>
  <si>
    <t xml:space="preserve">T11841</t>
  </si>
  <si>
    <t xml:space="preserve">T11842</t>
  </si>
  <si>
    <t xml:space="preserve">T11843</t>
  </si>
  <si>
    <t xml:space="preserve">T11844</t>
  </si>
  <si>
    <t xml:space="preserve">T11845</t>
  </si>
  <si>
    <t xml:space="preserve">T11846</t>
  </si>
  <si>
    <t xml:space="preserve">T11847</t>
  </si>
  <si>
    <t xml:space="preserve">T11848</t>
  </si>
  <si>
    <t xml:space="preserve">T11849</t>
  </si>
  <si>
    <t xml:space="preserve">T11850</t>
  </si>
  <si>
    <t xml:space="preserve">T11851</t>
  </si>
  <si>
    <t xml:space="preserve">T11852</t>
  </si>
  <si>
    <t xml:space="preserve">T11853</t>
  </si>
  <si>
    <t xml:space="preserve">T11854</t>
  </si>
  <si>
    <t xml:space="preserve">T11855</t>
  </si>
  <si>
    <t xml:space="preserve">T11856</t>
  </si>
  <si>
    <t xml:space="preserve">T11857</t>
  </si>
  <si>
    <t xml:space="preserve">T11858</t>
  </si>
  <si>
    <t xml:space="preserve">T11859</t>
  </si>
  <si>
    <t xml:space="preserve">T11860</t>
  </si>
  <si>
    <t xml:space="preserve">T11861</t>
  </si>
  <si>
    <t xml:space="preserve">T11862</t>
  </si>
  <si>
    <t xml:space="preserve">T11863</t>
  </si>
  <si>
    <t xml:space="preserve">T11864</t>
  </si>
  <si>
    <t xml:space="preserve">T11865</t>
  </si>
  <si>
    <t xml:space="preserve">T11866</t>
  </si>
  <si>
    <t xml:space="preserve">T11867</t>
  </si>
  <si>
    <t xml:space="preserve">T11868</t>
  </si>
  <si>
    <t xml:space="preserve">T11869</t>
  </si>
  <si>
    <t xml:space="preserve">T11870</t>
  </si>
  <si>
    <t xml:space="preserve">T11871</t>
  </si>
  <si>
    <t xml:space="preserve">T11872</t>
  </si>
  <si>
    <t xml:space="preserve">T11873</t>
  </si>
  <si>
    <t xml:space="preserve">T11874</t>
  </si>
  <si>
    <t xml:space="preserve">T11875</t>
  </si>
  <si>
    <t xml:space="preserve">T11876</t>
  </si>
  <si>
    <t xml:space="preserve">T11877</t>
  </si>
  <si>
    <t xml:space="preserve">T11878</t>
  </si>
  <si>
    <t xml:space="preserve">T11879</t>
  </si>
  <si>
    <t xml:space="preserve">T11880</t>
  </si>
  <si>
    <t xml:space="preserve">T11881</t>
  </si>
  <si>
    <t xml:space="preserve">T11882</t>
  </si>
  <si>
    <t xml:space="preserve">T11883</t>
  </si>
  <si>
    <t xml:space="preserve">T11884</t>
  </si>
  <si>
    <t xml:space="preserve">T11885</t>
  </si>
  <si>
    <t xml:space="preserve">T11886</t>
  </si>
  <si>
    <t xml:space="preserve">T11887</t>
  </si>
  <si>
    <t xml:space="preserve">T11888</t>
  </si>
  <si>
    <t xml:space="preserve">T11889</t>
  </si>
  <si>
    <t xml:space="preserve">T11890</t>
  </si>
  <si>
    <t xml:space="preserve">T11891</t>
  </si>
  <si>
    <t xml:space="preserve">T11892</t>
  </si>
  <si>
    <t xml:space="preserve">T11893</t>
  </si>
  <si>
    <t xml:space="preserve">T11894</t>
  </si>
  <si>
    <t xml:space="preserve">T11895</t>
  </si>
  <si>
    <t xml:space="preserve">T11896</t>
  </si>
  <si>
    <t xml:space="preserve">T11897</t>
  </si>
  <si>
    <t xml:space="preserve">T11898</t>
  </si>
  <si>
    <t xml:space="preserve">T11899</t>
  </si>
  <si>
    <t xml:space="preserve">T11900</t>
  </si>
  <si>
    <t xml:space="preserve">T11901</t>
  </si>
  <si>
    <t xml:space="preserve">T11902</t>
  </si>
  <si>
    <t xml:space="preserve">T11903</t>
  </si>
  <si>
    <t xml:space="preserve">T11904</t>
  </si>
  <si>
    <t xml:space="preserve">T11905</t>
  </si>
  <si>
    <t xml:space="preserve">T11906</t>
  </si>
  <si>
    <t xml:space="preserve">T11907</t>
  </si>
  <si>
    <t xml:space="preserve">T11908</t>
  </si>
  <si>
    <t xml:space="preserve">T11909</t>
  </si>
  <si>
    <t xml:space="preserve">T11910</t>
  </si>
  <si>
    <t xml:space="preserve">T11911</t>
  </si>
  <si>
    <t xml:space="preserve">T11912</t>
  </si>
  <si>
    <t xml:space="preserve">T11913</t>
  </si>
  <si>
    <t xml:space="preserve">T11914</t>
  </si>
  <si>
    <t xml:space="preserve">T11915</t>
  </si>
  <si>
    <t xml:space="preserve">T11916</t>
  </si>
  <si>
    <t xml:space="preserve">T11917</t>
  </si>
  <si>
    <t xml:space="preserve">T11918</t>
  </si>
  <si>
    <t xml:space="preserve">T11919</t>
  </si>
  <si>
    <t xml:space="preserve">T11920</t>
  </si>
  <si>
    <t xml:space="preserve">T11921</t>
  </si>
  <si>
    <t xml:space="preserve">T11922</t>
  </si>
  <si>
    <t xml:space="preserve">T11923</t>
  </si>
  <si>
    <t xml:space="preserve">T11924</t>
  </si>
  <si>
    <t xml:space="preserve">T11925</t>
  </si>
  <si>
    <t xml:space="preserve">T11926</t>
  </si>
  <si>
    <t xml:space="preserve">T11927</t>
  </si>
  <si>
    <t xml:space="preserve">T11928</t>
  </si>
  <si>
    <t xml:space="preserve">T11929</t>
  </si>
  <si>
    <t xml:space="preserve">T11930</t>
  </si>
  <si>
    <t xml:space="preserve">T11931</t>
  </si>
  <si>
    <t xml:space="preserve">T11932</t>
  </si>
  <si>
    <t xml:space="preserve">T11933</t>
  </si>
  <si>
    <t xml:space="preserve">T11934</t>
  </si>
  <si>
    <t xml:space="preserve">T11935</t>
  </si>
  <si>
    <t xml:space="preserve">T11936</t>
  </si>
  <si>
    <t xml:space="preserve">T11937</t>
  </si>
  <si>
    <t xml:space="preserve">T11938</t>
  </si>
  <si>
    <t xml:space="preserve">T11939</t>
  </si>
  <si>
    <t xml:space="preserve">T11940</t>
  </si>
  <si>
    <t xml:space="preserve">T11941</t>
  </si>
  <si>
    <t xml:space="preserve">T11942</t>
  </si>
  <si>
    <t xml:space="preserve">T11943</t>
  </si>
  <si>
    <t xml:space="preserve">T11944</t>
  </si>
  <si>
    <t xml:space="preserve">T11945</t>
  </si>
  <si>
    <t xml:space="preserve">T11946</t>
  </si>
  <si>
    <t xml:space="preserve">T11947</t>
  </si>
  <si>
    <t xml:space="preserve">T11948</t>
  </si>
  <si>
    <t xml:space="preserve">T11949</t>
  </si>
  <si>
    <t xml:space="preserve">T11950</t>
  </si>
  <si>
    <t xml:space="preserve">T11951</t>
  </si>
  <si>
    <t xml:space="preserve">T11952</t>
  </si>
  <si>
    <t xml:space="preserve">T11953</t>
  </si>
  <si>
    <t xml:space="preserve">T11954</t>
  </si>
  <si>
    <t xml:space="preserve">T11955</t>
  </si>
  <si>
    <t xml:space="preserve">T11956</t>
  </si>
  <si>
    <t xml:space="preserve">T11957</t>
  </si>
  <si>
    <t xml:space="preserve">T11958</t>
  </si>
  <si>
    <t xml:space="preserve">T11959</t>
  </si>
  <si>
    <t xml:space="preserve">T11960</t>
  </si>
  <si>
    <t xml:space="preserve">T11961</t>
  </si>
  <si>
    <t xml:space="preserve">T11962</t>
  </si>
  <si>
    <t xml:space="preserve">T11963</t>
  </si>
  <si>
    <t xml:space="preserve">T11964</t>
  </si>
  <si>
    <t xml:space="preserve">T11965</t>
  </si>
  <si>
    <t xml:space="preserve">T11966</t>
  </si>
  <si>
    <t xml:space="preserve">T11967</t>
  </si>
  <si>
    <t xml:space="preserve">T11968</t>
  </si>
  <si>
    <t xml:space="preserve">T11969</t>
  </si>
  <si>
    <t xml:space="preserve">T11970</t>
  </si>
  <si>
    <t xml:space="preserve">T11971</t>
  </si>
  <si>
    <t xml:space="preserve">T11972</t>
  </si>
  <si>
    <t xml:space="preserve">T11973</t>
  </si>
  <si>
    <t xml:space="preserve">T11974</t>
  </si>
  <si>
    <t xml:space="preserve">T11975</t>
  </si>
  <si>
    <t xml:space="preserve">T11976</t>
  </si>
  <si>
    <t xml:space="preserve">T11977</t>
  </si>
  <si>
    <t xml:space="preserve">T11978</t>
  </si>
  <si>
    <t xml:space="preserve">T11979</t>
  </si>
  <si>
    <t xml:space="preserve">T11980</t>
  </si>
  <si>
    <t xml:space="preserve">T11981</t>
  </si>
  <si>
    <t xml:space="preserve">T11982</t>
  </si>
  <si>
    <t xml:space="preserve">T11983</t>
  </si>
  <si>
    <t xml:space="preserve">T11984</t>
  </si>
  <si>
    <t xml:space="preserve">T11985</t>
  </si>
  <si>
    <t xml:space="preserve">T11986</t>
  </si>
  <si>
    <t xml:space="preserve">T11987</t>
  </si>
  <si>
    <t xml:space="preserve">T11988</t>
  </si>
  <si>
    <t xml:space="preserve">T11989</t>
  </si>
  <si>
    <t xml:space="preserve">T11990</t>
  </si>
  <si>
    <t xml:space="preserve">T11991</t>
  </si>
  <si>
    <t xml:space="preserve">T11992</t>
  </si>
  <si>
    <t xml:space="preserve">T11993</t>
  </si>
  <si>
    <t xml:space="preserve">T11994</t>
  </si>
  <si>
    <t xml:space="preserve">T11995</t>
  </si>
  <si>
    <t xml:space="preserve">T11996</t>
  </si>
  <si>
    <t xml:space="preserve">T11997</t>
  </si>
  <si>
    <t xml:space="preserve">T11998</t>
  </si>
  <si>
    <t xml:space="preserve">T11999</t>
  </si>
  <si>
    <t xml:space="preserve">T12000</t>
  </si>
  <si>
    <t xml:space="preserve">T12001</t>
  </si>
  <si>
    <t xml:space="preserve">T12002</t>
  </si>
  <si>
    <t xml:space="preserve">T12003</t>
  </si>
  <si>
    <t xml:space="preserve">T12004</t>
  </si>
  <si>
    <t xml:space="preserve">T12005</t>
  </si>
  <si>
    <t xml:space="preserve">T12006</t>
  </si>
  <si>
    <t xml:space="preserve">T12007</t>
  </si>
  <si>
    <t xml:space="preserve">T12008</t>
  </si>
  <si>
    <t xml:space="preserve">T12009</t>
  </si>
  <si>
    <t xml:space="preserve">T12010</t>
  </si>
  <si>
    <t xml:space="preserve">T12011</t>
  </si>
  <si>
    <t xml:space="preserve">T12012</t>
  </si>
  <si>
    <t xml:space="preserve">T12013</t>
  </si>
  <si>
    <t xml:space="preserve">T12014</t>
  </si>
  <si>
    <t xml:space="preserve">T12015</t>
  </si>
  <si>
    <t xml:space="preserve">T12016</t>
  </si>
  <si>
    <t xml:space="preserve">T12017</t>
  </si>
  <si>
    <t xml:space="preserve">T12018</t>
  </si>
  <si>
    <t xml:space="preserve">T12019</t>
  </si>
  <si>
    <t xml:space="preserve">T12020</t>
  </si>
  <si>
    <t xml:space="preserve">T12021</t>
  </si>
  <si>
    <t xml:space="preserve">T12022</t>
  </si>
  <si>
    <t xml:space="preserve">T12023</t>
  </si>
  <si>
    <t xml:space="preserve">T12024</t>
  </si>
  <si>
    <t xml:space="preserve">T12025</t>
  </si>
  <si>
    <t xml:space="preserve">T12026</t>
  </si>
  <si>
    <t xml:space="preserve">T12027</t>
  </si>
  <si>
    <t xml:space="preserve">T12028</t>
  </si>
  <si>
    <t xml:space="preserve">T12029</t>
  </si>
  <si>
    <t xml:space="preserve">T12030</t>
  </si>
  <si>
    <t xml:space="preserve">T12031</t>
  </si>
  <si>
    <t xml:space="preserve">T12032</t>
  </si>
  <si>
    <t xml:space="preserve">T12033</t>
  </si>
  <si>
    <t xml:space="preserve">T12034</t>
  </si>
  <si>
    <t xml:space="preserve">T12035</t>
  </si>
  <si>
    <t xml:space="preserve">T12036</t>
  </si>
  <si>
    <t xml:space="preserve">T12037</t>
  </si>
  <si>
    <t xml:space="preserve">T12038</t>
  </si>
  <si>
    <t xml:space="preserve">T12039</t>
  </si>
  <si>
    <t xml:space="preserve">T12040</t>
  </si>
  <si>
    <t xml:space="preserve">T12041</t>
  </si>
  <si>
    <t xml:space="preserve">T12042</t>
  </si>
  <si>
    <t xml:space="preserve">T12043</t>
  </si>
  <si>
    <t xml:space="preserve">T12044</t>
  </si>
  <si>
    <t xml:space="preserve">T12045</t>
  </si>
  <si>
    <t xml:space="preserve">T12046</t>
  </si>
  <si>
    <t xml:space="preserve">T12047</t>
  </si>
  <si>
    <t xml:space="preserve">T12048</t>
  </si>
  <si>
    <t xml:space="preserve">T12049</t>
  </si>
  <si>
    <t xml:space="preserve">T12050</t>
  </si>
  <si>
    <t xml:space="preserve">T12051</t>
  </si>
  <si>
    <t xml:space="preserve">T12052</t>
  </si>
  <si>
    <t xml:space="preserve">T12053</t>
  </si>
  <si>
    <t xml:space="preserve">T12054</t>
  </si>
  <si>
    <t xml:space="preserve">T12055</t>
  </si>
  <si>
    <t xml:space="preserve">T12056</t>
  </si>
  <si>
    <t xml:space="preserve">T12057</t>
  </si>
  <si>
    <t xml:space="preserve">T12058</t>
  </si>
  <si>
    <t xml:space="preserve">T12059</t>
  </si>
  <si>
    <t xml:space="preserve">T12060</t>
  </si>
  <si>
    <t xml:space="preserve">T12061</t>
  </si>
  <si>
    <t xml:space="preserve">T12062</t>
  </si>
  <si>
    <t xml:space="preserve">T12063</t>
  </si>
  <si>
    <t xml:space="preserve">T12064</t>
  </si>
  <si>
    <t xml:space="preserve">T12065</t>
  </si>
  <si>
    <t xml:space="preserve">T12066</t>
  </si>
  <si>
    <t xml:space="preserve">T12067</t>
  </si>
  <si>
    <t xml:space="preserve">T12068</t>
  </si>
  <si>
    <t xml:space="preserve">T12069</t>
  </si>
  <si>
    <t xml:space="preserve">T12070</t>
  </si>
  <si>
    <t xml:space="preserve">T12071</t>
  </si>
  <si>
    <t xml:space="preserve">T12072</t>
  </si>
  <si>
    <t xml:space="preserve">T12073</t>
  </si>
  <si>
    <t xml:space="preserve">T12074</t>
  </si>
  <si>
    <t xml:space="preserve">T12075</t>
  </si>
  <si>
    <t xml:space="preserve">T12076</t>
  </si>
  <si>
    <t xml:space="preserve">T12077</t>
  </si>
  <si>
    <t xml:space="preserve">T12078</t>
  </si>
  <si>
    <t xml:space="preserve">T12079</t>
  </si>
  <si>
    <t xml:space="preserve">T12080</t>
  </si>
  <si>
    <t xml:space="preserve">T12081</t>
  </si>
  <si>
    <t xml:space="preserve">T12082</t>
  </si>
  <si>
    <t xml:space="preserve">T12083</t>
  </si>
  <si>
    <t xml:space="preserve">T12084</t>
  </si>
  <si>
    <t xml:space="preserve">T12085</t>
  </si>
  <si>
    <t xml:space="preserve">T12086</t>
  </si>
  <si>
    <t xml:space="preserve">T12087</t>
  </si>
  <si>
    <t xml:space="preserve">T12088</t>
  </si>
  <si>
    <t xml:space="preserve">T12089</t>
  </si>
  <si>
    <t xml:space="preserve">T12090</t>
  </si>
  <si>
    <t xml:space="preserve">T12091</t>
  </si>
  <si>
    <t xml:space="preserve">T12092</t>
  </si>
  <si>
    <t xml:space="preserve">T12093</t>
  </si>
  <si>
    <t xml:space="preserve">T12094</t>
  </si>
  <si>
    <t xml:space="preserve">T12095</t>
  </si>
  <si>
    <t xml:space="preserve">T12096</t>
  </si>
  <si>
    <t xml:space="preserve">T12097</t>
  </si>
  <si>
    <t xml:space="preserve">T12098</t>
  </si>
  <si>
    <t xml:space="preserve">T12099</t>
  </si>
  <si>
    <t xml:space="preserve">T12100</t>
  </si>
  <si>
    <t xml:space="preserve">T12101</t>
  </si>
  <si>
    <t xml:space="preserve">T12102</t>
  </si>
  <si>
    <t xml:space="preserve">T12103</t>
  </si>
  <si>
    <t xml:space="preserve">T12104</t>
  </si>
  <si>
    <t xml:space="preserve">T12105</t>
  </si>
  <si>
    <t xml:space="preserve">T12106</t>
  </si>
  <si>
    <t xml:space="preserve">T12107</t>
  </si>
  <si>
    <t xml:space="preserve">T12108</t>
  </si>
  <si>
    <t xml:space="preserve">T12109</t>
  </si>
  <si>
    <t xml:space="preserve">T12110</t>
  </si>
  <si>
    <t xml:space="preserve">T12111</t>
  </si>
  <si>
    <t xml:space="preserve">T12112</t>
  </si>
  <si>
    <t xml:space="preserve">T12113</t>
  </si>
  <si>
    <t xml:space="preserve">T12114</t>
  </si>
  <si>
    <t xml:space="preserve">T12115</t>
  </si>
  <si>
    <t xml:space="preserve">T12116</t>
  </si>
  <si>
    <t xml:space="preserve">T12117</t>
  </si>
  <si>
    <t xml:space="preserve">T12118</t>
  </si>
  <si>
    <t xml:space="preserve">T12119</t>
  </si>
  <si>
    <t xml:space="preserve">T12120</t>
  </si>
  <si>
    <t xml:space="preserve">T12121</t>
  </si>
  <si>
    <t xml:space="preserve">T12122</t>
  </si>
  <si>
    <t xml:space="preserve">T12123</t>
  </si>
  <si>
    <t xml:space="preserve">T12124</t>
  </si>
  <si>
    <t xml:space="preserve">T12125</t>
  </si>
  <si>
    <t xml:space="preserve">T12126</t>
  </si>
  <si>
    <t xml:space="preserve">T12127</t>
  </si>
  <si>
    <t xml:space="preserve">T12128</t>
  </si>
  <si>
    <t xml:space="preserve">T12129</t>
  </si>
  <si>
    <t xml:space="preserve">T12130</t>
  </si>
  <si>
    <t xml:space="preserve">T12131</t>
  </si>
  <si>
    <t xml:space="preserve">T12132</t>
  </si>
  <si>
    <t xml:space="preserve">T12133</t>
  </si>
  <si>
    <t xml:space="preserve">T12134</t>
  </si>
  <si>
    <t xml:space="preserve">T12135</t>
  </si>
  <si>
    <t xml:space="preserve">T12136</t>
  </si>
  <si>
    <t xml:space="preserve">T12137</t>
  </si>
  <si>
    <t xml:space="preserve">T12138</t>
  </si>
  <si>
    <t xml:space="preserve">T12139</t>
  </si>
  <si>
    <t xml:space="preserve">T12140</t>
  </si>
  <si>
    <t xml:space="preserve">T12141</t>
  </si>
  <si>
    <t xml:space="preserve">T12142</t>
  </si>
  <si>
    <t xml:space="preserve">T12143</t>
  </si>
  <si>
    <t xml:space="preserve">T12144</t>
  </si>
  <si>
    <t xml:space="preserve">T12145</t>
  </si>
  <si>
    <t xml:space="preserve">T12146</t>
  </si>
  <si>
    <t xml:space="preserve">T12147</t>
  </si>
  <si>
    <t xml:space="preserve">T12148</t>
  </si>
  <si>
    <t xml:space="preserve">T12149</t>
  </si>
  <si>
    <t xml:space="preserve">T12150</t>
  </si>
  <si>
    <t xml:space="preserve">T12151</t>
  </si>
  <si>
    <t xml:space="preserve">T12152</t>
  </si>
  <si>
    <t xml:space="preserve">T12153</t>
  </si>
  <si>
    <t xml:space="preserve">T12154</t>
  </si>
  <si>
    <t xml:space="preserve">T12155</t>
  </si>
  <si>
    <t xml:space="preserve">T12156</t>
  </si>
  <si>
    <t xml:space="preserve">T12157</t>
  </si>
  <si>
    <t xml:space="preserve">T12158</t>
  </si>
  <si>
    <t xml:space="preserve">T12159</t>
  </si>
  <si>
    <t xml:space="preserve">T12160</t>
  </si>
  <si>
    <t xml:space="preserve">T12161</t>
  </si>
  <si>
    <t xml:space="preserve">T12162</t>
  </si>
  <si>
    <t xml:space="preserve">T12163</t>
  </si>
  <si>
    <t xml:space="preserve">T12164</t>
  </si>
  <si>
    <t xml:space="preserve">T12165</t>
  </si>
  <si>
    <t xml:space="preserve">T12166</t>
  </si>
  <si>
    <t xml:space="preserve">T12167</t>
  </si>
  <si>
    <t xml:space="preserve">T12168</t>
  </si>
  <si>
    <t xml:space="preserve">T12169</t>
  </si>
  <si>
    <t xml:space="preserve">T12170</t>
  </si>
  <si>
    <t xml:space="preserve">T12171</t>
  </si>
  <si>
    <t xml:space="preserve">T12172</t>
  </si>
  <si>
    <t xml:space="preserve">T12173</t>
  </si>
  <si>
    <t xml:space="preserve">T12174</t>
  </si>
  <si>
    <t xml:space="preserve">T12175</t>
  </si>
  <si>
    <t xml:space="preserve">T12176</t>
  </si>
  <si>
    <t xml:space="preserve">T12177</t>
  </si>
  <si>
    <t xml:space="preserve">T12178</t>
  </si>
  <si>
    <t xml:space="preserve">T12179</t>
  </si>
  <si>
    <t xml:space="preserve">T12180</t>
  </si>
  <si>
    <t xml:space="preserve">T12181</t>
  </si>
  <si>
    <t xml:space="preserve">T12182</t>
  </si>
  <si>
    <t xml:space="preserve">T12183</t>
  </si>
  <si>
    <t xml:space="preserve">T12184</t>
  </si>
  <si>
    <t xml:space="preserve">T12185</t>
  </si>
  <si>
    <t xml:space="preserve">T12186</t>
  </si>
  <si>
    <t xml:space="preserve">T12187</t>
  </si>
  <si>
    <t xml:space="preserve">T12188</t>
  </si>
  <si>
    <t xml:space="preserve">T12189</t>
  </si>
  <si>
    <t xml:space="preserve">T12190</t>
  </si>
  <si>
    <t xml:space="preserve">T12191</t>
  </si>
  <si>
    <t xml:space="preserve">T12192</t>
  </si>
  <si>
    <t xml:space="preserve">T12193</t>
  </si>
  <si>
    <t xml:space="preserve">T12194</t>
  </si>
  <si>
    <t xml:space="preserve">T12195</t>
  </si>
  <si>
    <t xml:space="preserve">T12196</t>
  </si>
  <si>
    <t xml:space="preserve">T12197</t>
  </si>
  <si>
    <t xml:space="preserve">T12198</t>
  </si>
  <si>
    <t xml:space="preserve">T12199</t>
  </si>
  <si>
    <t xml:space="preserve">T12200</t>
  </si>
  <si>
    <t xml:space="preserve">T12201</t>
  </si>
  <si>
    <t xml:space="preserve">T12202</t>
  </si>
  <si>
    <t xml:space="preserve">T12203</t>
  </si>
  <si>
    <t xml:space="preserve">T12204</t>
  </si>
  <si>
    <t xml:space="preserve">T12205</t>
  </si>
  <si>
    <t xml:space="preserve">T12206</t>
  </si>
  <si>
    <t xml:space="preserve">T12207</t>
  </si>
  <si>
    <t xml:space="preserve">T12208</t>
  </si>
  <si>
    <t xml:space="preserve">T12209</t>
  </si>
  <si>
    <t xml:space="preserve">T12210</t>
  </si>
  <si>
    <t xml:space="preserve">T12211</t>
  </si>
  <si>
    <t xml:space="preserve">T12212</t>
  </si>
  <si>
    <t xml:space="preserve">T12213</t>
  </si>
  <si>
    <t xml:space="preserve">T12214</t>
  </si>
  <si>
    <t xml:space="preserve">T12215</t>
  </si>
  <si>
    <t xml:space="preserve">T12216</t>
  </si>
  <si>
    <t xml:space="preserve">T12217</t>
  </si>
  <si>
    <t xml:space="preserve">T12218</t>
  </si>
  <si>
    <t xml:space="preserve">T12219</t>
  </si>
  <si>
    <t xml:space="preserve">T12220</t>
  </si>
  <si>
    <t xml:space="preserve">T12221</t>
  </si>
  <si>
    <t xml:space="preserve">T12222</t>
  </si>
  <si>
    <t xml:space="preserve">T12223</t>
  </si>
  <si>
    <t xml:space="preserve">T12224</t>
  </si>
  <si>
    <t xml:space="preserve">T12225</t>
  </si>
  <si>
    <t xml:space="preserve">T12226</t>
  </si>
  <si>
    <t xml:space="preserve">T12227</t>
  </si>
  <si>
    <t xml:space="preserve">T12228</t>
  </si>
  <si>
    <t xml:space="preserve">T12229</t>
  </si>
  <si>
    <t xml:space="preserve">T12230</t>
  </si>
  <si>
    <t xml:space="preserve">T12231</t>
  </si>
  <si>
    <t xml:space="preserve">T12232</t>
  </si>
  <si>
    <t xml:space="preserve">T12233</t>
  </si>
  <si>
    <t xml:space="preserve">T12234</t>
  </si>
  <si>
    <t xml:space="preserve">T12235</t>
  </si>
  <si>
    <t xml:space="preserve">T12236</t>
  </si>
  <si>
    <t xml:space="preserve">T12237</t>
  </si>
  <si>
    <t xml:space="preserve">T12238</t>
  </si>
  <si>
    <t xml:space="preserve">T12239</t>
  </si>
  <si>
    <t xml:space="preserve">T12240</t>
  </si>
  <si>
    <t xml:space="preserve">T12241</t>
  </si>
  <si>
    <t xml:space="preserve">T12242</t>
  </si>
  <si>
    <t xml:space="preserve">T12243</t>
  </si>
  <si>
    <t xml:space="preserve">T12244</t>
  </si>
  <si>
    <t xml:space="preserve">T12245</t>
  </si>
  <si>
    <t xml:space="preserve">T12246</t>
  </si>
  <si>
    <t xml:space="preserve">T12247</t>
  </si>
  <si>
    <t xml:space="preserve">T12248</t>
  </si>
  <si>
    <t xml:space="preserve">T12249</t>
  </si>
  <si>
    <t xml:space="preserve">T12250</t>
  </si>
  <si>
    <t xml:space="preserve">T12251</t>
  </si>
  <si>
    <t xml:space="preserve">T12252</t>
  </si>
  <si>
    <t xml:space="preserve">T12253</t>
  </si>
  <si>
    <t xml:space="preserve">T12254</t>
  </si>
  <si>
    <t xml:space="preserve">T12255</t>
  </si>
  <si>
    <t xml:space="preserve">T12256</t>
  </si>
  <si>
    <t xml:space="preserve">T12257</t>
  </si>
  <si>
    <t xml:space="preserve">T12258</t>
  </si>
  <si>
    <t xml:space="preserve">T12259</t>
  </si>
  <si>
    <t xml:space="preserve">T12260</t>
  </si>
  <si>
    <t xml:space="preserve">T12261</t>
  </si>
  <si>
    <t xml:space="preserve">T12262</t>
  </si>
  <si>
    <t xml:space="preserve">T12263</t>
  </si>
  <si>
    <t xml:space="preserve">T12264</t>
  </si>
  <si>
    <t xml:space="preserve">T12265</t>
  </si>
  <si>
    <t xml:space="preserve">T12266</t>
  </si>
  <si>
    <t xml:space="preserve">T12267</t>
  </si>
  <si>
    <t xml:space="preserve">T12268</t>
  </si>
  <si>
    <t xml:space="preserve">T12269</t>
  </si>
  <si>
    <t xml:space="preserve">T12270</t>
  </si>
  <si>
    <t xml:space="preserve">T12271</t>
  </si>
  <si>
    <t xml:space="preserve">T12272</t>
  </si>
  <si>
    <t xml:space="preserve">T12273</t>
  </si>
  <si>
    <t xml:space="preserve">T12274</t>
  </si>
  <si>
    <t xml:space="preserve">T12275</t>
  </si>
  <si>
    <t xml:space="preserve">T12276</t>
  </si>
  <si>
    <t xml:space="preserve">T12277</t>
  </si>
  <si>
    <t xml:space="preserve">T12278</t>
  </si>
  <si>
    <t xml:space="preserve">T12279</t>
  </si>
  <si>
    <t xml:space="preserve">T12280</t>
  </si>
  <si>
    <t xml:space="preserve">T12281</t>
  </si>
  <si>
    <t xml:space="preserve">T12282</t>
  </si>
  <si>
    <t xml:space="preserve">T12283</t>
  </si>
  <si>
    <t xml:space="preserve">T12284</t>
  </si>
  <si>
    <t xml:space="preserve">T12285</t>
  </si>
  <si>
    <t xml:space="preserve">T12286</t>
  </si>
  <si>
    <t xml:space="preserve">T12287</t>
  </si>
  <si>
    <t xml:space="preserve">T12288</t>
  </si>
  <si>
    <t xml:space="preserve">T12289</t>
  </si>
  <si>
    <t xml:space="preserve">T12290</t>
  </si>
  <si>
    <t xml:space="preserve">T12291</t>
  </si>
  <si>
    <t xml:space="preserve">T12292</t>
  </si>
  <si>
    <t xml:space="preserve">T12293</t>
  </si>
  <si>
    <t xml:space="preserve">T12294</t>
  </si>
  <si>
    <t xml:space="preserve">T12295</t>
  </si>
  <si>
    <t xml:space="preserve">T12296</t>
  </si>
  <si>
    <t xml:space="preserve">T12297</t>
  </si>
  <si>
    <t xml:space="preserve">T12298</t>
  </si>
  <si>
    <t xml:space="preserve">T12299</t>
  </si>
  <si>
    <t xml:space="preserve">T12300</t>
  </si>
  <si>
    <t xml:space="preserve">T12301</t>
  </si>
  <si>
    <t xml:space="preserve">T12302</t>
  </si>
  <si>
    <t xml:space="preserve">T12303</t>
  </si>
  <si>
    <t xml:space="preserve">T12304</t>
  </si>
  <si>
    <t xml:space="preserve">T12305</t>
  </si>
  <si>
    <t xml:space="preserve">T12306</t>
  </si>
  <si>
    <t xml:space="preserve">T12307</t>
  </si>
  <si>
    <t xml:space="preserve">T12308</t>
  </si>
  <si>
    <t xml:space="preserve">T12309</t>
  </si>
  <si>
    <t xml:space="preserve">T12310</t>
  </si>
  <si>
    <t xml:space="preserve">T12311</t>
  </si>
  <si>
    <t xml:space="preserve">T12312</t>
  </si>
  <si>
    <t xml:space="preserve">T12313</t>
  </si>
  <si>
    <t xml:space="preserve">T12314</t>
  </si>
  <si>
    <t xml:space="preserve">T12315</t>
  </si>
  <si>
    <t xml:space="preserve">T12316</t>
  </si>
  <si>
    <t xml:space="preserve">T12317</t>
  </si>
  <si>
    <t xml:space="preserve">T12318</t>
  </si>
  <si>
    <t xml:space="preserve">T12319</t>
  </si>
  <si>
    <t xml:space="preserve">T12320</t>
  </si>
  <si>
    <t xml:space="preserve">T12321</t>
  </si>
  <si>
    <t xml:space="preserve">T12322</t>
  </si>
  <si>
    <t xml:space="preserve">T12323</t>
  </si>
  <si>
    <t xml:space="preserve">T12324</t>
  </si>
  <si>
    <t xml:space="preserve">T12325</t>
  </si>
  <si>
    <t xml:space="preserve">T12326</t>
  </si>
  <si>
    <t xml:space="preserve">T12327</t>
  </si>
  <si>
    <t xml:space="preserve">T12328</t>
  </si>
  <si>
    <t xml:space="preserve">T12329</t>
  </si>
  <si>
    <t xml:space="preserve">T12330</t>
  </si>
  <si>
    <t xml:space="preserve">T12331</t>
  </si>
  <si>
    <t xml:space="preserve">T12332</t>
  </si>
  <si>
    <t xml:space="preserve">T12333</t>
  </si>
  <si>
    <t xml:space="preserve">T12334</t>
  </si>
  <si>
    <t xml:space="preserve">T12335</t>
  </si>
  <si>
    <t xml:space="preserve">T12336</t>
  </si>
  <si>
    <t xml:space="preserve">T12337</t>
  </si>
  <si>
    <t xml:space="preserve">T12338</t>
  </si>
  <si>
    <t xml:space="preserve">T12339</t>
  </si>
  <si>
    <t xml:space="preserve">T12340</t>
  </si>
  <si>
    <t xml:space="preserve">T12341</t>
  </si>
  <si>
    <t xml:space="preserve">T12342</t>
  </si>
  <si>
    <t xml:space="preserve">T12343</t>
  </si>
  <si>
    <t xml:space="preserve">T12344</t>
  </si>
  <si>
    <t xml:space="preserve">T12345</t>
  </si>
  <si>
    <t xml:space="preserve">T12346</t>
  </si>
  <si>
    <t xml:space="preserve">T12347</t>
  </si>
  <si>
    <t xml:space="preserve">T12348</t>
  </si>
  <si>
    <t xml:space="preserve">T12349</t>
  </si>
  <si>
    <t xml:space="preserve">T12350</t>
  </si>
  <si>
    <t xml:space="preserve">T12351</t>
  </si>
  <si>
    <t xml:space="preserve">T12352</t>
  </si>
  <si>
    <t xml:space="preserve">T12353</t>
  </si>
  <si>
    <t xml:space="preserve">T12354</t>
  </si>
  <si>
    <t xml:space="preserve">T12355</t>
  </si>
  <si>
    <t xml:space="preserve">T12356</t>
  </si>
  <si>
    <t xml:space="preserve">T12357</t>
  </si>
  <si>
    <t xml:space="preserve">T12358</t>
  </si>
  <si>
    <t xml:space="preserve">T12359</t>
  </si>
  <si>
    <t xml:space="preserve">T12360</t>
  </si>
  <si>
    <t xml:space="preserve">T12361</t>
  </si>
  <si>
    <t xml:space="preserve">T12362</t>
  </si>
  <si>
    <t xml:space="preserve">T12363</t>
  </si>
  <si>
    <t xml:space="preserve">T12364</t>
  </si>
  <si>
    <t xml:space="preserve">T12365</t>
  </si>
  <si>
    <t xml:space="preserve">T12366</t>
  </si>
  <si>
    <t xml:space="preserve">T12367</t>
  </si>
  <si>
    <t xml:space="preserve">T12368</t>
  </si>
  <si>
    <t xml:space="preserve">T12369</t>
  </si>
  <si>
    <t xml:space="preserve">T12370</t>
  </si>
  <si>
    <t xml:space="preserve">T12371</t>
  </si>
  <si>
    <t xml:space="preserve">T12372</t>
  </si>
  <si>
    <t xml:space="preserve">T12373</t>
  </si>
  <si>
    <t xml:space="preserve">T12374</t>
  </si>
  <si>
    <t xml:space="preserve">T12375</t>
  </si>
  <si>
    <t xml:space="preserve">T12376</t>
  </si>
  <si>
    <t xml:space="preserve">T12377</t>
  </si>
  <si>
    <t xml:space="preserve">T12378</t>
  </si>
  <si>
    <t xml:space="preserve">T12379</t>
  </si>
  <si>
    <t xml:space="preserve">T12380</t>
  </si>
  <si>
    <t xml:space="preserve">T12381</t>
  </si>
  <si>
    <t xml:space="preserve">T12382</t>
  </si>
  <si>
    <t xml:space="preserve">T12383</t>
  </si>
  <si>
    <t xml:space="preserve">T12384</t>
  </si>
  <si>
    <t xml:space="preserve">T12385</t>
  </si>
  <si>
    <t xml:space="preserve">T12386</t>
  </si>
  <si>
    <t xml:space="preserve">T12387</t>
  </si>
  <si>
    <t xml:space="preserve">T12388</t>
  </si>
  <si>
    <t xml:space="preserve">T12389</t>
  </si>
  <si>
    <t xml:space="preserve">T12390</t>
  </si>
  <si>
    <t xml:space="preserve">T12391</t>
  </si>
  <si>
    <t xml:space="preserve">T12392</t>
  </si>
  <si>
    <t xml:space="preserve">T12393</t>
  </si>
  <si>
    <t xml:space="preserve">T12394</t>
  </si>
  <si>
    <t xml:space="preserve">T12395</t>
  </si>
  <si>
    <t xml:space="preserve">T12396</t>
  </si>
  <si>
    <t xml:space="preserve">T12397</t>
  </si>
  <si>
    <t xml:space="preserve">T12398</t>
  </si>
  <si>
    <t xml:space="preserve">T12399</t>
  </si>
  <si>
    <t xml:space="preserve">T12400</t>
  </si>
  <si>
    <t xml:space="preserve">T12401</t>
  </si>
  <si>
    <t xml:space="preserve">T12402</t>
  </si>
  <si>
    <t xml:space="preserve">T12403</t>
  </si>
  <si>
    <t xml:space="preserve">T12404</t>
  </si>
  <si>
    <t xml:space="preserve">T12405</t>
  </si>
  <si>
    <t xml:space="preserve">T12406</t>
  </si>
  <si>
    <t xml:space="preserve">T12407</t>
  </si>
  <si>
    <t xml:space="preserve">T12408</t>
  </si>
  <si>
    <t xml:space="preserve">T12409</t>
  </si>
  <si>
    <t xml:space="preserve">T12410</t>
  </si>
  <si>
    <t xml:space="preserve">T12411</t>
  </si>
  <si>
    <t xml:space="preserve">T12412</t>
  </si>
  <si>
    <t xml:space="preserve">T12413</t>
  </si>
  <si>
    <t xml:space="preserve">T12414</t>
  </si>
  <si>
    <t xml:space="preserve">T12415</t>
  </si>
  <si>
    <t xml:space="preserve">T12416</t>
  </si>
  <si>
    <t xml:space="preserve">T12417</t>
  </si>
  <si>
    <t xml:space="preserve">T12418</t>
  </si>
  <si>
    <t xml:space="preserve">T12419</t>
  </si>
  <si>
    <t xml:space="preserve">T12420</t>
  </si>
  <si>
    <t xml:space="preserve">T12421</t>
  </si>
  <si>
    <t xml:space="preserve">T12422</t>
  </si>
  <si>
    <t xml:space="preserve">T12423</t>
  </si>
  <si>
    <t xml:space="preserve">T12424</t>
  </si>
  <si>
    <t xml:space="preserve">T12425</t>
  </si>
  <si>
    <t xml:space="preserve">T12426</t>
  </si>
  <si>
    <t xml:space="preserve">T12427</t>
  </si>
  <si>
    <t xml:space="preserve">T12428</t>
  </si>
  <si>
    <t xml:space="preserve">T12429</t>
  </si>
  <si>
    <t xml:space="preserve">T12430</t>
  </si>
  <si>
    <t xml:space="preserve">T12431</t>
  </si>
  <si>
    <t xml:space="preserve">T12432</t>
  </si>
  <si>
    <t xml:space="preserve">T12433</t>
  </si>
  <si>
    <t xml:space="preserve">T12434</t>
  </si>
  <si>
    <t xml:space="preserve">T12435</t>
  </si>
  <si>
    <t xml:space="preserve">T12436</t>
  </si>
  <si>
    <t xml:space="preserve">T12437</t>
  </si>
  <si>
    <t xml:space="preserve">T12438</t>
  </si>
  <si>
    <t xml:space="preserve">T12439</t>
  </si>
  <si>
    <t xml:space="preserve">T12440</t>
  </si>
  <si>
    <t xml:space="preserve">T12441</t>
  </si>
  <si>
    <t xml:space="preserve">T12442</t>
  </si>
  <si>
    <t xml:space="preserve">T12443</t>
  </si>
  <si>
    <t xml:space="preserve">T12444</t>
  </si>
  <si>
    <t xml:space="preserve">T12445</t>
  </si>
  <si>
    <t xml:space="preserve">T12446</t>
  </si>
  <si>
    <t xml:space="preserve">T12447</t>
  </si>
  <si>
    <t xml:space="preserve">T12448</t>
  </si>
  <si>
    <t xml:space="preserve">T12449</t>
  </si>
  <si>
    <t xml:space="preserve">T12450</t>
  </si>
  <si>
    <t xml:space="preserve">T12451</t>
  </si>
  <si>
    <t xml:space="preserve">T12452</t>
  </si>
  <si>
    <t xml:space="preserve">T12453</t>
  </si>
  <si>
    <t xml:space="preserve">T12454</t>
  </si>
  <si>
    <t xml:space="preserve">T12455</t>
  </si>
  <si>
    <t xml:space="preserve">T12456</t>
  </si>
  <si>
    <t xml:space="preserve">T12457</t>
  </si>
  <si>
    <t xml:space="preserve">T12458</t>
  </si>
  <si>
    <t xml:space="preserve">T12459</t>
  </si>
  <si>
    <t xml:space="preserve">T12460</t>
  </si>
  <si>
    <t xml:space="preserve">T12461</t>
  </si>
  <si>
    <t xml:space="preserve">T12462</t>
  </si>
  <si>
    <t xml:space="preserve">T12463</t>
  </si>
  <si>
    <t xml:space="preserve">T12464</t>
  </si>
  <si>
    <t xml:space="preserve">T12465</t>
  </si>
  <si>
    <t xml:space="preserve">T12466</t>
  </si>
  <si>
    <t xml:space="preserve">T12467</t>
  </si>
  <si>
    <t xml:space="preserve">T12468</t>
  </si>
  <si>
    <t xml:space="preserve">T12469</t>
  </si>
  <si>
    <t xml:space="preserve">T12470</t>
  </si>
  <si>
    <t xml:space="preserve">T12471</t>
  </si>
  <si>
    <t xml:space="preserve">T12472</t>
  </si>
  <si>
    <t xml:space="preserve">T12473</t>
  </si>
  <si>
    <t xml:space="preserve">T12474</t>
  </si>
  <si>
    <t xml:space="preserve">T12475</t>
  </si>
  <si>
    <t xml:space="preserve">T12476</t>
  </si>
  <si>
    <t xml:space="preserve">T12477</t>
  </si>
  <si>
    <t xml:space="preserve">T12478</t>
  </si>
  <si>
    <t xml:space="preserve">T12479</t>
  </si>
  <si>
    <t xml:space="preserve">T12480</t>
  </si>
  <si>
    <t xml:space="preserve">T12481</t>
  </si>
  <si>
    <t xml:space="preserve">T12482</t>
  </si>
  <si>
    <t xml:space="preserve">T12483</t>
  </si>
  <si>
    <t xml:space="preserve">T12484</t>
  </si>
  <si>
    <t xml:space="preserve">T12485</t>
  </si>
  <si>
    <t xml:space="preserve">T12486</t>
  </si>
  <si>
    <t xml:space="preserve">T12487</t>
  </si>
  <si>
    <t xml:space="preserve">T12488</t>
  </si>
  <si>
    <t xml:space="preserve">T12489</t>
  </si>
  <si>
    <t xml:space="preserve">T12490</t>
  </si>
  <si>
    <t xml:space="preserve">T12491</t>
  </si>
  <si>
    <t xml:space="preserve">T12492</t>
  </si>
  <si>
    <t xml:space="preserve">T12493</t>
  </si>
  <si>
    <t xml:space="preserve">T12494</t>
  </si>
  <si>
    <t xml:space="preserve">T12495</t>
  </si>
  <si>
    <t xml:space="preserve">T12496</t>
  </si>
  <si>
    <t xml:space="preserve">T12497</t>
  </si>
  <si>
    <t xml:space="preserve">T12498</t>
  </si>
  <si>
    <t xml:space="preserve">T12499</t>
  </si>
  <si>
    <t xml:space="preserve">T12500</t>
  </si>
  <si>
    <t xml:space="preserve">T12501</t>
  </si>
  <si>
    <t xml:space="preserve">T12502</t>
  </si>
  <si>
    <t xml:space="preserve">T12503</t>
  </si>
  <si>
    <t xml:space="preserve">T12504</t>
  </si>
  <si>
    <t xml:space="preserve">T12505</t>
  </si>
  <si>
    <t xml:space="preserve">T12506</t>
  </si>
  <si>
    <t xml:space="preserve">T12507</t>
  </si>
  <si>
    <t xml:space="preserve">T12508</t>
  </si>
  <si>
    <t xml:space="preserve">T12509</t>
  </si>
  <si>
    <t xml:space="preserve">T12510</t>
  </si>
  <si>
    <t xml:space="preserve">T12511</t>
  </si>
  <si>
    <t xml:space="preserve">T12512</t>
  </si>
  <si>
    <t xml:space="preserve">T12513</t>
  </si>
  <si>
    <t xml:space="preserve">T12514</t>
  </si>
  <si>
    <t xml:space="preserve">T12515</t>
  </si>
  <si>
    <t xml:space="preserve">T12516</t>
  </si>
  <si>
    <t xml:space="preserve">T12517</t>
  </si>
  <si>
    <t xml:space="preserve">T12518</t>
  </si>
  <si>
    <t xml:space="preserve">T12519</t>
  </si>
  <si>
    <t xml:space="preserve">T12520</t>
  </si>
  <si>
    <t xml:space="preserve">T12521</t>
  </si>
  <si>
    <t xml:space="preserve">T12522</t>
  </si>
  <si>
    <t xml:space="preserve">T12523</t>
  </si>
  <si>
    <t xml:space="preserve">T12524</t>
  </si>
  <si>
    <t xml:space="preserve">T12525</t>
  </si>
  <si>
    <t xml:space="preserve">T12526</t>
  </si>
  <si>
    <t xml:space="preserve">T12527</t>
  </si>
  <si>
    <t xml:space="preserve">T12528</t>
  </si>
  <si>
    <t xml:space="preserve">T12529</t>
  </si>
  <si>
    <t xml:space="preserve">T12530</t>
  </si>
  <si>
    <t xml:space="preserve">T12531</t>
  </si>
  <si>
    <t xml:space="preserve">T12532</t>
  </si>
  <si>
    <t xml:space="preserve">T12533</t>
  </si>
  <si>
    <t xml:space="preserve">T12534</t>
  </si>
  <si>
    <t xml:space="preserve">T12535</t>
  </si>
  <si>
    <t xml:space="preserve">T12536</t>
  </si>
  <si>
    <t xml:space="preserve">T12537</t>
  </si>
  <si>
    <t xml:space="preserve">T12538</t>
  </si>
  <si>
    <t xml:space="preserve">T12539</t>
  </si>
  <si>
    <t xml:space="preserve">T12540</t>
  </si>
  <si>
    <t xml:space="preserve">T12541</t>
  </si>
  <si>
    <t xml:space="preserve">T12542</t>
  </si>
  <si>
    <t xml:space="preserve">T12543</t>
  </si>
  <si>
    <t xml:space="preserve">T12544</t>
  </si>
  <si>
    <t xml:space="preserve">T12545</t>
  </si>
  <si>
    <t xml:space="preserve">T12546</t>
  </si>
  <si>
    <t xml:space="preserve">T12547</t>
  </si>
  <si>
    <t xml:space="preserve">T12548</t>
  </si>
  <si>
    <t xml:space="preserve">T12549</t>
  </si>
  <si>
    <t xml:space="preserve">T12550</t>
  </si>
  <si>
    <t xml:space="preserve">T12551</t>
  </si>
  <si>
    <t xml:space="preserve">T12552</t>
  </si>
  <si>
    <t xml:space="preserve">T12553</t>
  </si>
  <si>
    <t xml:space="preserve">T12554</t>
  </si>
  <si>
    <t xml:space="preserve">T12555</t>
  </si>
  <si>
    <t xml:space="preserve">T12556</t>
  </si>
  <si>
    <t xml:space="preserve">T12557</t>
  </si>
  <si>
    <t xml:space="preserve">T12558</t>
  </si>
  <si>
    <t xml:space="preserve">T12559</t>
  </si>
  <si>
    <t xml:space="preserve">T12560</t>
  </si>
  <si>
    <t xml:space="preserve">T12561</t>
  </si>
  <si>
    <t xml:space="preserve">T12562</t>
  </si>
  <si>
    <t xml:space="preserve">T12563</t>
  </si>
  <si>
    <t xml:space="preserve">T12564</t>
  </si>
  <si>
    <t xml:space="preserve">T12565</t>
  </si>
  <si>
    <t xml:space="preserve">T12566</t>
  </si>
  <si>
    <t xml:space="preserve">T12567</t>
  </si>
  <si>
    <t xml:space="preserve">T12568</t>
  </si>
  <si>
    <t xml:space="preserve">T12569</t>
  </si>
  <si>
    <t xml:space="preserve">T12570</t>
  </si>
  <si>
    <t xml:space="preserve">T12571</t>
  </si>
  <si>
    <t xml:space="preserve">T12572</t>
  </si>
  <si>
    <t xml:space="preserve">T12573</t>
  </si>
  <si>
    <t xml:space="preserve">T12574</t>
  </si>
  <si>
    <t xml:space="preserve">T12575</t>
  </si>
  <si>
    <t xml:space="preserve">T12576</t>
  </si>
  <si>
    <t xml:space="preserve">T12577</t>
  </si>
  <si>
    <t xml:space="preserve">T12578</t>
  </si>
  <si>
    <t xml:space="preserve">T12579</t>
  </si>
  <si>
    <t xml:space="preserve">T12580</t>
  </si>
  <si>
    <t xml:space="preserve">T12581</t>
  </si>
  <si>
    <t xml:space="preserve">T12582</t>
  </si>
  <si>
    <t xml:space="preserve">T12583</t>
  </si>
  <si>
    <t xml:space="preserve">T12584</t>
  </si>
  <si>
    <t xml:space="preserve">T12585</t>
  </si>
  <si>
    <t xml:space="preserve">T12586</t>
  </si>
  <si>
    <t xml:space="preserve">T12587</t>
  </si>
  <si>
    <t xml:space="preserve">T12588</t>
  </si>
  <si>
    <t xml:space="preserve">T12589</t>
  </si>
  <si>
    <t xml:space="preserve">T12590</t>
  </si>
  <si>
    <t xml:space="preserve">T12591</t>
  </si>
  <si>
    <t xml:space="preserve">T12592</t>
  </si>
  <si>
    <t xml:space="preserve">T12593</t>
  </si>
  <si>
    <t xml:space="preserve">T12594</t>
  </si>
  <si>
    <t xml:space="preserve">T12595</t>
  </si>
  <si>
    <t xml:space="preserve">T12596</t>
  </si>
  <si>
    <t xml:space="preserve">T12597</t>
  </si>
  <si>
    <t xml:space="preserve">T12598</t>
  </si>
  <si>
    <t xml:space="preserve">T12599</t>
  </si>
  <si>
    <t xml:space="preserve">T12600</t>
  </si>
  <si>
    <t xml:space="preserve">T12601</t>
  </si>
  <si>
    <t xml:space="preserve">T12602</t>
  </si>
  <si>
    <t xml:space="preserve">T12603</t>
  </si>
  <si>
    <t xml:space="preserve">T12604</t>
  </si>
  <si>
    <t xml:space="preserve">T12605</t>
  </si>
  <si>
    <t xml:space="preserve">T12606</t>
  </si>
  <si>
    <t xml:space="preserve">T12607</t>
  </si>
  <si>
    <t xml:space="preserve">T12608</t>
  </si>
  <si>
    <t xml:space="preserve">T12609</t>
  </si>
  <si>
    <t xml:space="preserve">T12610</t>
  </si>
  <si>
    <t xml:space="preserve">T12611</t>
  </si>
  <si>
    <t xml:space="preserve">T12612</t>
  </si>
  <si>
    <t xml:space="preserve">T12613</t>
  </si>
  <si>
    <t xml:space="preserve">T12614</t>
  </si>
  <si>
    <t xml:space="preserve">T12615</t>
  </si>
  <si>
    <t xml:space="preserve">T12616</t>
  </si>
  <si>
    <t xml:space="preserve">T12617</t>
  </si>
  <si>
    <t xml:space="preserve">T12618</t>
  </si>
  <si>
    <t xml:space="preserve">T12619</t>
  </si>
  <si>
    <t xml:space="preserve">T12620</t>
  </si>
  <si>
    <t xml:space="preserve">T12621</t>
  </si>
  <si>
    <t xml:space="preserve">T12622</t>
  </si>
  <si>
    <t xml:space="preserve">T12623</t>
  </si>
  <si>
    <t xml:space="preserve">T12624</t>
  </si>
  <si>
    <t xml:space="preserve">T12625</t>
  </si>
  <si>
    <t xml:space="preserve">T12626</t>
  </si>
  <si>
    <t xml:space="preserve">T12627</t>
  </si>
  <si>
    <t xml:space="preserve">T12628</t>
  </si>
  <si>
    <t xml:space="preserve">T12629</t>
  </si>
  <si>
    <t xml:space="preserve">T12630</t>
  </si>
  <si>
    <t xml:space="preserve">T12631</t>
  </si>
  <si>
    <t xml:space="preserve">T12632</t>
  </si>
  <si>
    <t xml:space="preserve">T12633</t>
  </si>
  <si>
    <t xml:space="preserve">T12634</t>
  </si>
  <si>
    <t xml:space="preserve">T12635</t>
  </si>
  <si>
    <t xml:space="preserve">T12636</t>
  </si>
  <si>
    <t xml:space="preserve">T12637</t>
  </si>
  <si>
    <t xml:space="preserve">T12638</t>
  </si>
  <si>
    <t xml:space="preserve">T12639</t>
  </si>
  <si>
    <t xml:space="preserve">T12640</t>
  </si>
  <si>
    <t xml:space="preserve">T12641</t>
  </si>
  <si>
    <t xml:space="preserve">T12642</t>
  </si>
  <si>
    <t xml:space="preserve">T12643</t>
  </si>
  <si>
    <t xml:space="preserve">T12644</t>
  </si>
  <si>
    <t xml:space="preserve">T12645</t>
  </si>
  <si>
    <t xml:space="preserve">T12646</t>
  </si>
  <si>
    <t xml:space="preserve">T12647</t>
  </si>
  <si>
    <t xml:space="preserve">T12648</t>
  </si>
  <si>
    <t xml:space="preserve">T12649</t>
  </si>
  <si>
    <t xml:space="preserve">T12650</t>
  </si>
  <si>
    <t xml:space="preserve">T12651</t>
  </si>
  <si>
    <t xml:space="preserve">T12652</t>
  </si>
  <si>
    <t xml:space="preserve">T12653</t>
  </si>
  <si>
    <t xml:space="preserve">T12654</t>
  </si>
  <si>
    <t xml:space="preserve">T12655</t>
  </si>
  <si>
    <t xml:space="preserve">T12656</t>
  </si>
  <si>
    <t xml:space="preserve">T12657</t>
  </si>
  <si>
    <t xml:space="preserve">T12658</t>
  </si>
  <si>
    <t xml:space="preserve">T12659</t>
  </si>
  <si>
    <t xml:space="preserve">T12660</t>
  </si>
  <si>
    <t xml:space="preserve">T12661</t>
  </si>
  <si>
    <t xml:space="preserve">T12662</t>
  </si>
  <si>
    <t xml:space="preserve">T12663</t>
  </si>
  <si>
    <t xml:space="preserve">T12664</t>
  </si>
  <si>
    <t xml:space="preserve">T12665</t>
  </si>
  <si>
    <t xml:space="preserve">T12666</t>
  </si>
  <si>
    <t xml:space="preserve">T12667</t>
  </si>
  <si>
    <t xml:space="preserve">T12668</t>
  </si>
  <si>
    <t xml:space="preserve">T12669</t>
  </si>
  <si>
    <t xml:space="preserve">T12670</t>
  </si>
  <si>
    <t xml:space="preserve">T12671</t>
  </si>
  <si>
    <t xml:space="preserve">T12672</t>
  </si>
  <si>
    <t xml:space="preserve">T12673</t>
  </si>
  <si>
    <t xml:space="preserve">T12674</t>
  </si>
  <si>
    <t xml:space="preserve">T12675</t>
  </si>
  <si>
    <t xml:space="preserve">T12676</t>
  </si>
  <si>
    <t xml:space="preserve">T12677</t>
  </si>
  <si>
    <t xml:space="preserve">T12678</t>
  </si>
  <si>
    <t xml:space="preserve">T12679</t>
  </si>
  <si>
    <t xml:space="preserve">T12680</t>
  </si>
  <si>
    <t xml:space="preserve">T12681</t>
  </si>
  <si>
    <t xml:space="preserve">T12682</t>
  </si>
  <si>
    <t xml:space="preserve">T12683</t>
  </si>
  <si>
    <t xml:space="preserve">T12684</t>
  </si>
  <si>
    <t xml:space="preserve">T12685</t>
  </si>
  <si>
    <t xml:space="preserve">T12686</t>
  </si>
  <si>
    <t xml:space="preserve">T12687</t>
  </si>
  <si>
    <t xml:space="preserve">T12688</t>
  </si>
  <si>
    <t xml:space="preserve">T12689</t>
  </si>
  <si>
    <t xml:space="preserve">T12690</t>
  </si>
  <si>
    <t xml:space="preserve">T12691</t>
  </si>
  <si>
    <t xml:space="preserve">T12692</t>
  </si>
  <si>
    <t xml:space="preserve">T12693</t>
  </si>
  <si>
    <t xml:space="preserve">T12694</t>
  </si>
  <si>
    <t xml:space="preserve">T12695</t>
  </si>
  <si>
    <t xml:space="preserve">T12696</t>
  </si>
  <si>
    <t xml:space="preserve">T12697</t>
  </si>
  <si>
    <t xml:space="preserve">T12698</t>
  </si>
  <si>
    <t xml:space="preserve">T12699</t>
  </si>
  <si>
    <t xml:space="preserve">T12700</t>
  </si>
  <si>
    <t xml:space="preserve">T12701</t>
  </si>
  <si>
    <t xml:space="preserve">T12702</t>
  </si>
  <si>
    <t xml:space="preserve">T12703</t>
  </si>
  <si>
    <t xml:space="preserve">T12704</t>
  </si>
  <si>
    <t xml:space="preserve">T12705</t>
  </si>
  <si>
    <t xml:space="preserve">T12706</t>
  </si>
  <si>
    <t xml:space="preserve">T12707</t>
  </si>
  <si>
    <t xml:space="preserve">T12708</t>
  </si>
  <si>
    <t xml:space="preserve">T12709</t>
  </si>
  <si>
    <t xml:space="preserve">T12710</t>
  </si>
  <si>
    <t xml:space="preserve">T12711</t>
  </si>
  <si>
    <t xml:space="preserve">T12712</t>
  </si>
  <si>
    <t xml:space="preserve">T12713</t>
  </si>
  <si>
    <t xml:space="preserve">T12714</t>
  </si>
  <si>
    <t xml:space="preserve">T12715</t>
  </si>
  <si>
    <t xml:space="preserve">T12716</t>
  </si>
  <si>
    <t xml:space="preserve">T12717</t>
  </si>
  <si>
    <t xml:space="preserve">T12718</t>
  </si>
  <si>
    <t xml:space="preserve">T12719</t>
  </si>
  <si>
    <t xml:space="preserve">T12720</t>
  </si>
  <si>
    <t xml:space="preserve">T12721</t>
  </si>
  <si>
    <t xml:space="preserve">T12722</t>
  </si>
  <si>
    <t xml:space="preserve">T12723</t>
  </si>
  <si>
    <t xml:space="preserve">T12724</t>
  </si>
  <si>
    <t xml:space="preserve">T12725</t>
  </si>
  <si>
    <t xml:space="preserve">T12726</t>
  </si>
  <si>
    <t xml:space="preserve">T12727</t>
  </si>
  <si>
    <t xml:space="preserve">T12728</t>
  </si>
  <si>
    <t xml:space="preserve">T12729</t>
  </si>
  <si>
    <t xml:space="preserve">T12730</t>
  </si>
  <si>
    <t xml:space="preserve">T12731</t>
  </si>
  <si>
    <t xml:space="preserve">T12732</t>
  </si>
  <si>
    <t xml:space="preserve">T12733</t>
  </si>
  <si>
    <t xml:space="preserve">T12734</t>
  </si>
  <si>
    <t xml:space="preserve">T12735</t>
  </si>
  <si>
    <t xml:space="preserve">T12736</t>
  </si>
  <si>
    <t xml:space="preserve">T12737</t>
  </si>
  <si>
    <t xml:space="preserve">T12738</t>
  </si>
  <si>
    <t xml:space="preserve">T12739</t>
  </si>
  <si>
    <t xml:space="preserve">T12740</t>
  </si>
  <si>
    <t xml:space="preserve">T12741</t>
  </si>
  <si>
    <t xml:space="preserve">T12742</t>
  </si>
  <si>
    <t xml:space="preserve">T12743</t>
  </si>
  <si>
    <t xml:space="preserve">T12744</t>
  </si>
  <si>
    <t xml:space="preserve">T12745</t>
  </si>
  <si>
    <t xml:space="preserve">T12746</t>
  </si>
  <si>
    <t xml:space="preserve">T12747</t>
  </si>
  <si>
    <t xml:space="preserve">T12748</t>
  </si>
  <si>
    <t xml:space="preserve">T12749</t>
  </si>
  <si>
    <t xml:space="preserve">T12750</t>
  </si>
  <si>
    <t xml:space="preserve">T12751</t>
  </si>
  <si>
    <t xml:space="preserve">T12752</t>
  </si>
  <si>
    <t xml:space="preserve">T12753</t>
  </si>
  <si>
    <t xml:space="preserve">T12754</t>
  </si>
  <si>
    <t xml:space="preserve">T12755</t>
  </si>
  <si>
    <t xml:space="preserve">T12756</t>
  </si>
  <si>
    <t xml:space="preserve">T12757</t>
  </si>
  <si>
    <t xml:space="preserve">T12758</t>
  </si>
  <si>
    <t xml:space="preserve">T12759</t>
  </si>
  <si>
    <t xml:space="preserve">T12760</t>
  </si>
  <si>
    <t xml:space="preserve">T12761</t>
  </si>
  <si>
    <t xml:space="preserve">T12762</t>
  </si>
  <si>
    <t xml:space="preserve">T12763</t>
  </si>
  <si>
    <t xml:space="preserve">T12764</t>
  </si>
  <si>
    <t xml:space="preserve">T12765</t>
  </si>
  <si>
    <t xml:space="preserve">T12766</t>
  </si>
  <si>
    <t xml:space="preserve">T12767</t>
  </si>
  <si>
    <t xml:space="preserve">T12768</t>
  </si>
  <si>
    <t xml:space="preserve">T12769</t>
  </si>
  <si>
    <t xml:space="preserve">T12770</t>
  </si>
  <si>
    <t xml:space="preserve">T12771</t>
  </si>
  <si>
    <t xml:space="preserve">T12772</t>
  </si>
  <si>
    <t xml:space="preserve">T12773</t>
  </si>
  <si>
    <t xml:space="preserve">T12774</t>
  </si>
  <si>
    <t xml:space="preserve">T12775</t>
  </si>
  <si>
    <t xml:space="preserve">T12776</t>
  </si>
  <si>
    <t xml:space="preserve">T12777</t>
  </si>
  <si>
    <t xml:space="preserve">T12778</t>
  </si>
  <si>
    <t xml:space="preserve">T12779</t>
  </si>
  <si>
    <t xml:space="preserve">T12780</t>
  </si>
  <si>
    <t xml:space="preserve">T12781</t>
  </si>
  <si>
    <t xml:space="preserve">T12782</t>
  </si>
  <si>
    <t xml:space="preserve">T12783</t>
  </si>
  <si>
    <t xml:space="preserve">T12784</t>
  </si>
  <si>
    <t xml:space="preserve">T12785</t>
  </si>
  <si>
    <t xml:space="preserve">T12786</t>
  </si>
  <si>
    <t xml:space="preserve">T12787</t>
  </si>
  <si>
    <t xml:space="preserve">T12788</t>
  </si>
  <si>
    <t xml:space="preserve">T12789</t>
  </si>
  <si>
    <t xml:space="preserve">T12790</t>
  </si>
  <si>
    <t xml:space="preserve">T12791</t>
  </si>
  <si>
    <t xml:space="preserve">T12792</t>
  </si>
  <si>
    <t xml:space="preserve">T12793</t>
  </si>
  <si>
    <t xml:space="preserve">T12794</t>
  </si>
  <si>
    <t xml:space="preserve">T12795</t>
  </si>
  <si>
    <t xml:space="preserve">T12796</t>
  </si>
  <si>
    <t xml:space="preserve">T12797</t>
  </si>
  <si>
    <t xml:space="preserve">T12798</t>
  </si>
  <si>
    <t xml:space="preserve">T12799</t>
  </si>
  <si>
    <t xml:space="preserve">T12800</t>
  </si>
  <si>
    <t xml:space="preserve">T12801</t>
  </si>
  <si>
    <t xml:space="preserve">T12802</t>
  </si>
  <si>
    <t xml:space="preserve">T12803</t>
  </si>
  <si>
    <t xml:space="preserve">T12804</t>
  </si>
  <si>
    <t xml:space="preserve">T12805</t>
  </si>
  <si>
    <t xml:space="preserve">T12806</t>
  </si>
  <si>
    <t xml:space="preserve">T12807</t>
  </si>
  <si>
    <t xml:space="preserve">T12808</t>
  </si>
  <si>
    <t xml:space="preserve">T12809</t>
  </si>
  <si>
    <t xml:space="preserve">T12810</t>
  </si>
  <si>
    <t xml:space="preserve">T12811</t>
  </si>
  <si>
    <t xml:space="preserve">T12812</t>
  </si>
  <si>
    <t xml:space="preserve">T12813</t>
  </si>
  <si>
    <t xml:space="preserve">T12814</t>
  </si>
  <si>
    <t xml:space="preserve">T12815</t>
  </si>
  <si>
    <t xml:space="preserve">T12816</t>
  </si>
  <si>
    <t xml:space="preserve">T12817</t>
  </si>
  <si>
    <t xml:space="preserve">T12818</t>
  </si>
  <si>
    <t xml:space="preserve">T12819</t>
  </si>
  <si>
    <t xml:space="preserve">T12820</t>
  </si>
  <si>
    <t xml:space="preserve">T12821</t>
  </si>
  <si>
    <t xml:space="preserve">T12822</t>
  </si>
  <si>
    <t xml:space="preserve">T12823</t>
  </si>
  <si>
    <t xml:space="preserve">T12824</t>
  </si>
  <si>
    <t xml:space="preserve">T12825</t>
  </si>
  <si>
    <t xml:space="preserve">T12826</t>
  </si>
  <si>
    <t xml:space="preserve">T12827</t>
  </si>
  <si>
    <t xml:space="preserve">T12828</t>
  </si>
  <si>
    <t xml:space="preserve">T12829</t>
  </si>
  <si>
    <t xml:space="preserve">T12830</t>
  </si>
  <si>
    <t xml:space="preserve">T12831</t>
  </si>
  <si>
    <t xml:space="preserve">T12832</t>
  </si>
  <si>
    <t xml:space="preserve">T12833</t>
  </si>
  <si>
    <t xml:space="preserve">T12834</t>
  </si>
  <si>
    <t xml:space="preserve">T12835</t>
  </si>
  <si>
    <t xml:space="preserve">T12836</t>
  </si>
  <si>
    <t xml:space="preserve">T12837</t>
  </si>
  <si>
    <t xml:space="preserve">T12838</t>
  </si>
  <si>
    <t xml:space="preserve">T12839</t>
  </si>
  <si>
    <t xml:space="preserve">T12840</t>
  </si>
  <si>
    <t xml:space="preserve">T12841</t>
  </si>
  <si>
    <t xml:space="preserve">T12842</t>
  </si>
  <si>
    <t xml:space="preserve">T12843</t>
  </si>
  <si>
    <t xml:space="preserve">T12844</t>
  </si>
  <si>
    <t xml:space="preserve">T12845</t>
  </si>
  <si>
    <t xml:space="preserve">T12846</t>
  </si>
  <si>
    <t xml:space="preserve">T12847</t>
  </si>
  <si>
    <t xml:space="preserve">T12848</t>
  </si>
  <si>
    <t xml:space="preserve">T12849</t>
  </si>
  <si>
    <t xml:space="preserve">T12850</t>
  </si>
  <si>
    <t xml:space="preserve">T12851</t>
  </si>
  <si>
    <t xml:space="preserve">T12852</t>
  </si>
  <si>
    <t xml:space="preserve">T12853</t>
  </si>
  <si>
    <t xml:space="preserve">T12854</t>
  </si>
  <si>
    <t xml:space="preserve">T12855</t>
  </si>
  <si>
    <t xml:space="preserve">T12856</t>
  </si>
  <si>
    <t xml:space="preserve">T12857</t>
  </si>
  <si>
    <t xml:space="preserve">T12858</t>
  </si>
  <si>
    <t xml:space="preserve">T12859</t>
  </si>
  <si>
    <t xml:space="preserve">T12860</t>
  </si>
  <si>
    <t xml:space="preserve">T12861</t>
  </si>
  <si>
    <t xml:space="preserve">T12862</t>
  </si>
  <si>
    <t xml:space="preserve">T12863</t>
  </si>
  <si>
    <t xml:space="preserve">T12864</t>
  </si>
  <si>
    <t xml:space="preserve">T12865</t>
  </si>
  <si>
    <t xml:space="preserve">T12866</t>
  </si>
  <si>
    <t xml:space="preserve">T12867</t>
  </si>
  <si>
    <t xml:space="preserve">T12868</t>
  </si>
  <si>
    <t xml:space="preserve">T12869</t>
  </si>
  <si>
    <t xml:space="preserve">T12870</t>
  </si>
  <si>
    <t xml:space="preserve">T12871</t>
  </si>
  <si>
    <t xml:space="preserve">T12872</t>
  </si>
  <si>
    <t xml:space="preserve">T12873</t>
  </si>
  <si>
    <t xml:space="preserve">T12874</t>
  </si>
  <si>
    <t xml:space="preserve">T12875</t>
  </si>
  <si>
    <t xml:space="preserve">T12876</t>
  </si>
  <si>
    <t xml:space="preserve">T12877</t>
  </si>
  <si>
    <t xml:space="preserve">T12878</t>
  </si>
  <si>
    <t xml:space="preserve">T12879</t>
  </si>
  <si>
    <t xml:space="preserve">T12880</t>
  </si>
  <si>
    <t xml:space="preserve">T12881</t>
  </si>
  <si>
    <t xml:space="preserve">T12882</t>
  </si>
  <si>
    <t xml:space="preserve">T12883</t>
  </si>
  <si>
    <t xml:space="preserve">T12884</t>
  </si>
  <si>
    <t xml:space="preserve">T12885</t>
  </si>
  <si>
    <t xml:space="preserve">T12886</t>
  </si>
  <si>
    <t xml:space="preserve">T12887</t>
  </si>
  <si>
    <t xml:space="preserve">T12888</t>
  </si>
  <si>
    <t xml:space="preserve">T12889</t>
  </si>
  <si>
    <t xml:space="preserve">T12890</t>
  </si>
  <si>
    <t xml:space="preserve">T12891</t>
  </si>
  <si>
    <t xml:space="preserve">T12892</t>
  </si>
  <si>
    <t xml:space="preserve">T12893</t>
  </si>
  <si>
    <t xml:space="preserve">T12894</t>
  </si>
  <si>
    <t xml:space="preserve">T12895</t>
  </si>
  <si>
    <t xml:space="preserve">T12896</t>
  </si>
  <si>
    <t xml:space="preserve">T12897</t>
  </si>
  <si>
    <t xml:space="preserve">T12898</t>
  </si>
  <si>
    <t xml:space="preserve">T12899</t>
  </si>
  <si>
    <t xml:space="preserve">T12900</t>
  </si>
  <si>
    <t xml:space="preserve">T12901</t>
  </si>
  <si>
    <t xml:space="preserve">T12902</t>
  </si>
  <si>
    <t xml:space="preserve">T12903</t>
  </si>
  <si>
    <t xml:space="preserve">T12904</t>
  </si>
  <si>
    <t xml:space="preserve">T12905</t>
  </si>
  <si>
    <t xml:space="preserve">T12906</t>
  </si>
  <si>
    <t xml:space="preserve">T12907</t>
  </si>
  <si>
    <t xml:space="preserve">T12908</t>
  </si>
  <si>
    <t xml:space="preserve">T12909</t>
  </si>
  <si>
    <t xml:space="preserve">T12910</t>
  </si>
  <si>
    <t xml:space="preserve">T12911</t>
  </si>
  <si>
    <t xml:space="preserve">T12912</t>
  </si>
  <si>
    <t xml:space="preserve">T12913</t>
  </si>
  <si>
    <t xml:space="preserve">T12914</t>
  </si>
  <si>
    <t xml:space="preserve">T12915</t>
  </si>
  <si>
    <t xml:space="preserve">T12916</t>
  </si>
  <si>
    <t xml:space="preserve">T12917</t>
  </si>
  <si>
    <t xml:space="preserve">T12918</t>
  </si>
  <si>
    <t xml:space="preserve">T12919</t>
  </si>
  <si>
    <t xml:space="preserve">T12920</t>
  </si>
  <si>
    <t xml:space="preserve">T12921</t>
  </si>
  <si>
    <t xml:space="preserve">T12922</t>
  </si>
  <si>
    <t xml:space="preserve">T12923</t>
  </si>
  <si>
    <t xml:space="preserve">T12924</t>
  </si>
  <si>
    <t xml:space="preserve">T12925</t>
  </si>
  <si>
    <t xml:space="preserve">T12926</t>
  </si>
  <si>
    <t xml:space="preserve">T12927</t>
  </si>
  <si>
    <t xml:space="preserve">T12928</t>
  </si>
  <si>
    <t xml:space="preserve">T12929</t>
  </si>
  <si>
    <t xml:space="preserve">T12930</t>
  </si>
  <si>
    <t xml:space="preserve">T12931</t>
  </si>
  <si>
    <t xml:space="preserve">T12932</t>
  </si>
  <si>
    <t xml:space="preserve">T12933</t>
  </si>
  <si>
    <t xml:space="preserve">T12934</t>
  </si>
  <si>
    <t xml:space="preserve">T12935</t>
  </si>
  <si>
    <t xml:space="preserve">T12936</t>
  </si>
  <si>
    <t xml:space="preserve">T12937</t>
  </si>
  <si>
    <t xml:space="preserve">T12938</t>
  </si>
  <si>
    <t xml:space="preserve">T12939</t>
  </si>
  <si>
    <t xml:space="preserve">T12940</t>
  </si>
  <si>
    <t xml:space="preserve">T12941</t>
  </si>
  <si>
    <t xml:space="preserve">T12942</t>
  </si>
  <si>
    <t xml:space="preserve">T12943</t>
  </si>
  <si>
    <t xml:space="preserve">T12944</t>
  </si>
  <si>
    <t xml:space="preserve">T12945</t>
  </si>
  <si>
    <t xml:space="preserve">T12946</t>
  </si>
  <si>
    <t xml:space="preserve">T12947</t>
  </si>
  <si>
    <t xml:space="preserve">T12948</t>
  </si>
  <si>
    <t xml:space="preserve">T12949</t>
  </si>
  <si>
    <t xml:space="preserve">T12950</t>
  </si>
  <si>
    <t xml:space="preserve">T12951</t>
  </si>
  <si>
    <t xml:space="preserve">T12952</t>
  </si>
  <si>
    <t xml:space="preserve">T12953</t>
  </si>
  <si>
    <t xml:space="preserve">T12954</t>
  </si>
  <si>
    <t xml:space="preserve">T12955</t>
  </si>
  <si>
    <t xml:space="preserve">T12956</t>
  </si>
  <si>
    <t xml:space="preserve">T12957</t>
  </si>
  <si>
    <t xml:space="preserve">T12958</t>
  </si>
  <si>
    <t xml:space="preserve">T12959</t>
  </si>
  <si>
    <t xml:space="preserve">T12960</t>
  </si>
  <si>
    <t xml:space="preserve">T12961</t>
  </si>
  <si>
    <t xml:space="preserve">T12962</t>
  </si>
  <si>
    <t xml:space="preserve">T12963</t>
  </si>
  <si>
    <t xml:space="preserve">T12964</t>
  </si>
  <si>
    <t xml:space="preserve">T12965</t>
  </si>
  <si>
    <t xml:space="preserve">T12966</t>
  </si>
  <si>
    <t xml:space="preserve">T12967</t>
  </si>
  <si>
    <t xml:space="preserve">T12968</t>
  </si>
  <si>
    <t xml:space="preserve">T12969</t>
  </si>
  <si>
    <t xml:space="preserve">T12970</t>
  </si>
  <si>
    <t xml:space="preserve">T12971</t>
  </si>
  <si>
    <t xml:space="preserve">T12972</t>
  </si>
  <si>
    <t xml:space="preserve">T12973</t>
  </si>
  <si>
    <t xml:space="preserve">T12974</t>
  </si>
  <si>
    <t xml:space="preserve">T12975</t>
  </si>
  <si>
    <t xml:space="preserve">T12976</t>
  </si>
  <si>
    <t xml:space="preserve">T12977</t>
  </si>
  <si>
    <t xml:space="preserve">T12978</t>
  </si>
  <si>
    <t xml:space="preserve">T12979</t>
  </si>
  <si>
    <t xml:space="preserve">T12980</t>
  </si>
  <si>
    <t xml:space="preserve">T12981</t>
  </si>
  <si>
    <t xml:space="preserve">T12982</t>
  </si>
  <si>
    <t xml:space="preserve">T12983</t>
  </si>
  <si>
    <t xml:space="preserve">T12984</t>
  </si>
  <si>
    <t xml:space="preserve">T12985</t>
  </si>
  <si>
    <t xml:space="preserve">T12986</t>
  </si>
  <si>
    <t xml:space="preserve">T12987</t>
  </si>
  <si>
    <t xml:space="preserve">T12988</t>
  </si>
  <si>
    <t xml:space="preserve">T12989</t>
  </si>
  <si>
    <t xml:space="preserve">T12990</t>
  </si>
  <si>
    <t xml:space="preserve">T12991</t>
  </si>
  <si>
    <t xml:space="preserve">T12992</t>
  </si>
  <si>
    <t xml:space="preserve">T12993</t>
  </si>
  <si>
    <t xml:space="preserve">T12994</t>
  </si>
  <si>
    <t xml:space="preserve">T12995</t>
  </si>
  <si>
    <t xml:space="preserve">T12996</t>
  </si>
  <si>
    <t xml:space="preserve">T12997</t>
  </si>
  <si>
    <t xml:space="preserve">T12998</t>
  </si>
  <si>
    <t xml:space="preserve">T12999</t>
  </si>
  <si>
    <t xml:space="preserve">T13000</t>
  </si>
  <si>
    <t xml:space="preserve">T13001</t>
  </si>
  <si>
    <t xml:space="preserve">T13002</t>
  </si>
  <si>
    <t xml:space="preserve">T13003</t>
  </si>
  <si>
    <t xml:space="preserve">T13004</t>
  </si>
  <si>
    <t xml:space="preserve">T13005</t>
  </si>
  <si>
    <t xml:space="preserve">T13006</t>
  </si>
  <si>
    <t xml:space="preserve">T13007</t>
  </si>
  <si>
    <t xml:space="preserve">T13008</t>
  </si>
  <si>
    <t xml:space="preserve">T13009</t>
  </si>
  <si>
    <t xml:space="preserve">T13010</t>
  </si>
  <si>
    <t xml:space="preserve">T13011</t>
  </si>
  <si>
    <t xml:space="preserve">T13012</t>
  </si>
  <si>
    <t xml:space="preserve">T13013</t>
  </si>
  <si>
    <t xml:space="preserve">T13014</t>
  </si>
  <si>
    <t xml:space="preserve">T13015</t>
  </si>
  <si>
    <t xml:space="preserve">T13016</t>
  </si>
  <si>
    <t xml:space="preserve">T13017</t>
  </si>
  <si>
    <t xml:space="preserve">T13018</t>
  </si>
  <si>
    <t xml:space="preserve">T13019</t>
  </si>
  <si>
    <t xml:space="preserve">T13020</t>
  </si>
  <si>
    <t xml:space="preserve">T13021</t>
  </si>
  <si>
    <t xml:space="preserve">T13022</t>
  </si>
  <si>
    <t xml:space="preserve">T13023</t>
  </si>
  <si>
    <t xml:space="preserve">T13024</t>
  </si>
  <si>
    <t xml:space="preserve">T13025</t>
  </si>
  <si>
    <t xml:space="preserve">T13026</t>
  </si>
  <si>
    <t xml:space="preserve">T13027</t>
  </si>
  <si>
    <t xml:space="preserve">T13028</t>
  </si>
  <si>
    <t xml:space="preserve">T13029</t>
  </si>
  <si>
    <t xml:space="preserve">T13030</t>
  </si>
  <si>
    <t xml:space="preserve">T13031</t>
  </si>
  <si>
    <t xml:space="preserve">T13032</t>
  </si>
  <si>
    <t xml:space="preserve">T13033</t>
  </si>
  <si>
    <t xml:space="preserve">T13034</t>
  </si>
  <si>
    <t xml:space="preserve">T13035</t>
  </si>
  <si>
    <t xml:space="preserve">T13036</t>
  </si>
  <si>
    <t xml:space="preserve">T13037</t>
  </si>
  <si>
    <t xml:space="preserve">T13038</t>
  </si>
  <si>
    <t xml:space="preserve">T13039</t>
  </si>
  <si>
    <t xml:space="preserve">T13040</t>
  </si>
  <si>
    <t xml:space="preserve">T13041</t>
  </si>
  <si>
    <t xml:space="preserve">T13042</t>
  </si>
  <si>
    <t xml:space="preserve">T13043</t>
  </si>
  <si>
    <t xml:space="preserve">T13044</t>
  </si>
  <si>
    <t xml:space="preserve">T13045</t>
  </si>
  <si>
    <t xml:space="preserve">T13046</t>
  </si>
  <si>
    <t xml:space="preserve">T13047</t>
  </si>
  <si>
    <t xml:space="preserve">T13048</t>
  </si>
  <si>
    <t xml:space="preserve">T13049</t>
  </si>
  <si>
    <t xml:space="preserve">T13050</t>
  </si>
  <si>
    <t xml:space="preserve">T13051</t>
  </si>
  <si>
    <t xml:space="preserve">T13052</t>
  </si>
  <si>
    <t xml:space="preserve">T13053</t>
  </si>
  <si>
    <t xml:space="preserve">T13054</t>
  </si>
  <si>
    <t xml:space="preserve">T13055</t>
  </si>
  <si>
    <t xml:space="preserve">T13056</t>
  </si>
  <si>
    <t xml:space="preserve">T13057</t>
  </si>
  <si>
    <t xml:space="preserve">T13058</t>
  </si>
  <si>
    <t xml:space="preserve">T13059</t>
  </si>
  <si>
    <t xml:space="preserve">T13060</t>
  </si>
  <si>
    <t xml:space="preserve">T13061</t>
  </si>
  <si>
    <t xml:space="preserve">T13062</t>
  </si>
  <si>
    <t xml:space="preserve">T13063</t>
  </si>
  <si>
    <t xml:space="preserve">T13064</t>
  </si>
  <si>
    <t xml:space="preserve">T13065</t>
  </si>
  <si>
    <t xml:space="preserve">T13066</t>
  </si>
  <si>
    <t xml:space="preserve">T13067</t>
  </si>
  <si>
    <t xml:space="preserve">T13068</t>
  </si>
  <si>
    <t xml:space="preserve">T13069</t>
  </si>
  <si>
    <t xml:space="preserve">T13070</t>
  </si>
  <si>
    <t xml:space="preserve">T13071</t>
  </si>
  <si>
    <t xml:space="preserve">T13072</t>
  </si>
  <si>
    <t xml:space="preserve">T13073</t>
  </si>
  <si>
    <t xml:space="preserve">T13074</t>
  </si>
  <si>
    <t xml:space="preserve">T13075</t>
  </si>
  <si>
    <t xml:space="preserve">T13076</t>
  </si>
  <si>
    <t xml:space="preserve">T13077</t>
  </si>
  <si>
    <t xml:space="preserve">T13078</t>
  </si>
  <si>
    <t xml:space="preserve">T13079</t>
  </si>
  <si>
    <t xml:space="preserve">T13080</t>
  </si>
  <si>
    <t xml:space="preserve">T13081</t>
  </si>
  <si>
    <t xml:space="preserve">T13082</t>
  </si>
  <si>
    <t xml:space="preserve">T13083</t>
  </si>
  <si>
    <t xml:space="preserve">T13084</t>
  </si>
  <si>
    <t xml:space="preserve">T13085</t>
  </si>
  <si>
    <t xml:space="preserve">T13086</t>
  </si>
  <si>
    <t xml:space="preserve">T13087</t>
  </si>
  <si>
    <t xml:space="preserve">T13088</t>
  </si>
  <si>
    <t xml:space="preserve">T13089</t>
  </si>
  <si>
    <t xml:space="preserve">T13090</t>
  </si>
  <si>
    <t xml:space="preserve">T13091</t>
  </si>
  <si>
    <t xml:space="preserve">T13092</t>
  </si>
  <si>
    <t xml:space="preserve">T13093</t>
  </si>
  <si>
    <t xml:space="preserve">T13094</t>
  </si>
  <si>
    <t xml:space="preserve">T13095</t>
  </si>
  <si>
    <t xml:space="preserve">T13096</t>
  </si>
  <si>
    <t xml:space="preserve">T13097</t>
  </si>
  <si>
    <t xml:space="preserve">T13098</t>
  </si>
  <si>
    <t xml:space="preserve">T13099</t>
  </si>
  <si>
    <t xml:space="preserve">T13100</t>
  </si>
  <si>
    <t xml:space="preserve">T13101</t>
  </si>
  <si>
    <t xml:space="preserve">T13102</t>
  </si>
  <si>
    <t xml:space="preserve">T13103</t>
  </si>
  <si>
    <t xml:space="preserve">T13104</t>
  </si>
  <si>
    <t xml:space="preserve">T13105</t>
  </si>
  <si>
    <t xml:space="preserve">T13106</t>
  </si>
</sst>
</file>

<file path=xl/styles.xml><?xml version="1.0" encoding="utf-8"?>
<styleSheet xmlns="http://schemas.openxmlformats.org/spreadsheetml/2006/main">
  <numFmts count="10">
    <numFmt numFmtId="164" formatCode="General"/>
    <numFmt numFmtId="165" formatCode="#,##0"/>
    <numFmt numFmtId="166" formatCode="mmm\ yyyy"/>
    <numFmt numFmtId="167" formatCode="0.0%"/>
    <numFmt numFmtId="168" formatCode="0.0"/>
    <numFmt numFmtId="169" formatCode="yyyy\-mm\-dd"/>
    <numFmt numFmtId="170" formatCode="0"/>
    <numFmt numFmtId="171" formatCode="0%"/>
    <numFmt numFmtId="172" formatCode="#,##0.0"/>
    <numFmt numFmtId="173" formatCode="#,##0.0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7F6000"/>
      <name val="Arial"/>
      <family val="0"/>
      <charset val="1"/>
    </font>
    <font>
      <b val="true"/>
      <sz val="10"/>
      <color rgb="FFFFFFFF"/>
      <name val="Arial"/>
      <family val="0"/>
      <charset val="1"/>
    </font>
    <font>
      <sz val="10"/>
      <name val="Arial"/>
      <family val="0"/>
      <charset val="1"/>
    </font>
    <font>
      <b val="true"/>
      <sz val="18"/>
      <color rgb="FFFFFFFF"/>
      <name val="Arial"/>
      <family val="0"/>
      <charset val="1"/>
    </font>
    <font>
      <b val="true"/>
      <sz val="8"/>
      <color rgb="FFFFFFFF"/>
      <name val="Arial"/>
      <family val="0"/>
      <charset val="1"/>
    </font>
    <font>
      <b val="true"/>
      <sz val="16"/>
      <color rgb="FF5C1A1B"/>
      <name val="Arial"/>
      <family val="0"/>
      <charset val="1"/>
    </font>
    <font>
      <b val="true"/>
      <sz val="11"/>
      <color rgb="FFFFFFFF"/>
      <name val="Arial"/>
      <family val="0"/>
      <charset val="1"/>
    </font>
    <font>
      <b val="true"/>
      <sz val="10"/>
      <color rgb="FF000000"/>
      <name val="Arial"/>
      <family val="0"/>
      <charset val="1"/>
    </font>
    <font>
      <b val="true"/>
      <sz val="10"/>
      <name val="Arial"/>
      <family val="0"/>
      <charset val="1"/>
    </font>
    <font>
      <b val="true"/>
      <sz val="18"/>
      <color rgb="FF000000"/>
      <name val="Calibri"/>
      <family val="2"/>
    </font>
    <font>
      <sz val="10"/>
      <color rgb="FF000000"/>
      <name val="Calibri"/>
      <family val="2"/>
    </font>
    <font>
      <b val="true"/>
      <sz val="14"/>
      <color rgb="FF5C1A1B"/>
      <name val="Arial"/>
      <family val="0"/>
      <charset val="1"/>
    </font>
    <font>
      <i val="true"/>
      <sz val="10"/>
      <color rgb="FF595959"/>
      <name val="Arial"/>
      <family val="0"/>
      <charset val="1"/>
    </font>
    <font>
      <sz val="10"/>
      <color rgb="FF0000FF"/>
      <name val="Arial"/>
      <family val="0"/>
      <charset val="1"/>
    </font>
    <font>
      <b val="true"/>
      <sz val="11"/>
      <color rgb="FF5C1A1B"/>
      <name val="Arial"/>
      <family val="0"/>
      <charset val="1"/>
    </font>
    <font>
      <i val="true"/>
      <sz val="10"/>
      <name val="Arial"/>
      <family val="0"/>
      <charset val="1"/>
    </font>
  </fonts>
  <fills count="5">
    <fill>
      <patternFill patternType="none"/>
    </fill>
    <fill>
      <patternFill patternType="gray125"/>
    </fill>
    <fill>
      <patternFill patternType="solid">
        <fgColor rgb="FF5C1A1B"/>
        <bgColor rgb="FF800000"/>
      </patternFill>
    </fill>
    <fill>
      <patternFill patternType="solid">
        <fgColor rgb="FFF6EFE2"/>
        <bgColor rgb="FFFFFFFF"/>
      </patternFill>
    </fill>
    <fill>
      <patternFill patternType="solid">
        <fgColor rgb="FFC9A66B"/>
        <bgColor rgb="FFF4B6B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bottom" textRotation="0" wrapText="false" indent="1"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4" fontId="8" fillId="2" borderId="0" xfId="0" applyFont="true" applyBorder="true" applyAlignment="true" applyProtection="false">
      <alignment horizontal="general" vertical="center" textRotation="0" wrapText="false" indent="1"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5" fontId="10" fillId="3" borderId="0"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1" shrinkToFit="false"/>
      <protection locked="true" hidden="false"/>
    </xf>
    <xf numFmtId="164" fontId="7" fillId="0" borderId="0" xfId="0" applyFont="true" applyBorder="true" applyAlignment="true" applyProtection="false">
      <alignment horizontal="general" vertical="center" textRotation="0" wrapText="true" indent="1"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3" fillId="3"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right" vertical="bottom" textRotation="0" wrapText="false" indent="0" shrinkToFit="false"/>
      <protection locked="true" hidden="false"/>
    </xf>
    <xf numFmtId="170" fontId="7" fillId="0" borderId="0" xfId="0" applyFont="true" applyBorder="false" applyAlignment="true" applyProtection="false">
      <alignment horizontal="right" vertical="bottom" textRotation="0" wrapText="false" indent="0" shrinkToFit="false"/>
      <protection locked="true" hidden="false"/>
    </xf>
    <xf numFmtId="170" fontId="18" fillId="0" borderId="0" xfId="0" applyFont="true" applyBorder="false" applyAlignment="true" applyProtection="false">
      <alignment horizontal="right" vertical="bottom" textRotation="0" wrapText="false" indent="0" shrinkToFit="false"/>
      <protection locked="true" hidden="false"/>
    </xf>
    <xf numFmtId="171"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7" fontId="18" fillId="0"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5C1A1B"/>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4B6B6"/>
          <bgColor rgb="FF000000"/>
        </patternFill>
      </fill>
    </dxf>
    <dxf>
      <fill>
        <patternFill patternType="solid">
          <fgColor rgb="FFFFE699"/>
          <bgColor rgb="FF000000"/>
        </patternFill>
      </fill>
    </dxf>
    <dxf>
      <fill>
        <patternFill>
          <bgColor rgb="FFF4B6B6"/>
        </patternFill>
      </fill>
    </dxf>
    <dxf>
      <fill>
        <patternFill>
          <bgColor rgb="FFFFE699"/>
        </patternFill>
      </fill>
    </dxf>
    <dxf>
      <fill>
        <patternFill>
          <bgColor rgb="FFC6E0B4"/>
        </patternFill>
      </fill>
    </dxf>
    <dxf>
      <fill>
        <patternFill patternType="solid">
          <fgColor rgb="FFF8CBAD"/>
          <bgColor rgb="FF000000"/>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5C1A1B"/>
      <rgbColor rgb="FF008000"/>
      <rgbColor rgb="FF000080"/>
      <rgbColor rgb="FF7F6000"/>
      <rgbColor rgb="FF800080"/>
      <rgbColor rgb="FF008080"/>
      <rgbColor rgb="FFC6E0B4"/>
      <rgbColor rgb="FF878787"/>
      <rgbColor rgb="FF9999FF"/>
      <rgbColor rgb="FF993366"/>
      <rgbColor rgb="FFF6EFE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4B6B6"/>
      <rgbColor rgb="FFCC99FF"/>
      <rgbColor rgb="FFF8CBAD"/>
      <rgbColor rgb="FF3366FF"/>
      <rgbColor rgb="FF33CCCC"/>
      <rgbColor rgb="FF99CC00"/>
      <rgbColor rgb="FFFFCC00"/>
      <rgbColor rgb="FFFF9900"/>
      <rgbColor rgb="FFFF6600"/>
      <rgbColor rgb="FF595959"/>
      <rgbColor rgb="FFC9A66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Fee revenue by month (KES)</a:t>
            </a:r>
          </a:p>
        </c:rich>
      </c:tx>
      <c:overlay val="0"/>
      <c:spPr>
        <a:noFill/>
        <a:ln w="0">
          <a:noFill/>
        </a:ln>
      </c:spPr>
    </c:title>
    <c:autoTitleDeleted val="0"/>
    <c:plotArea>
      <c:lineChart>
        <c:grouping val="standard"/>
        <c:varyColors val="0"/>
        <c:ser>
          <c:idx val="0"/>
          <c:order val="0"/>
          <c:tx>
            <c:strRef>
              <c:f>Dashboard!D17</c:f>
              <c:strCache>
                <c:ptCount val="1"/>
                <c:pt idx="0">
                  <c:v>Revenue (KES)</c:v>
                </c:pt>
              </c:strCache>
            </c:strRef>
          </c:tx>
          <c:spPr>
            <a:solidFill>
              <a:srgbClr val="5c1a1b"/>
            </a:solidFill>
            <a:ln w="28080">
              <a:solidFill>
                <a:srgbClr val="5c1a1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Dashboard!$B$18:$B$26</c:f>
              <c:strCache>
                <c:ptCount val="9"/>
                <c:pt idx="0">
                  <c:v>Jan</c:v>
                </c:pt>
                <c:pt idx="1">
                  <c:v>Feb</c:v>
                </c:pt>
                <c:pt idx="2">
                  <c:v>Mar</c:v>
                </c:pt>
                <c:pt idx="3">
                  <c:v>Apr</c:v>
                </c:pt>
                <c:pt idx="4">
                  <c:v>May</c:v>
                </c:pt>
                <c:pt idx="5">
                  <c:v>Jun</c:v>
                </c:pt>
                <c:pt idx="6">
                  <c:v>Jul</c:v>
                </c:pt>
                <c:pt idx="7">
                  <c:v>Aug</c:v>
                </c:pt>
                <c:pt idx="8">
                  <c:v>Sep</c:v>
                </c:pt>
              </c:strCache>
            </c:strRef>
          </c:cat>
          <c:val>
            <c:numRef>
              <c:f>Dashboard!$D$18:$D$26</c:f>
              <c:numCache>
                <c:formatCode>#,##0</c:formatCode>
                <c:ptCount val="9"/>
                <c:pt idx="0">
                  <c:v>40037.43</c:v>
                </c:pt>
                <c:pt idx="1">
                  <c:v>29684.76</c:v>
                </c:pt>
                <c:pt idx="2">
                  <c:v>36944.93</c:v>
                </c:pt>
                <c:pt idx="3">
                  <c:v>36076.97</c:v>
                </c:pt>
                <c:pt idx="4">
                  <c:v>40346.62</c:v>
                </c:pt>
                <c:pt idx="5">
                  <c:v>39745.72</c:v>
                </c:pt>
                <c:pt idx="6">
                  <c:v>40512.14</c:v>
                </c:pt>
                <c:pt idx="7">
                  <c:v>36881.71</c:v>
                </c:pt>
                <c:pt idx="8">
                  <c:v>40557.65</c:v>
                </c:pt>
              </c:numCache>
            </c:numRef>
          </c:val>
          <c:smooth val="1"/>
        </c:ser>
        <c:hiLowLines>
          <c:spPr>
            <a:ln w="0">
              <a:noFill/>
            </a:ln>
          </c:spPr>
        </c:hiLowLines>
        <c:marker val="0"/>
        <c:axId val="73606157"/>
        <c:axId val="28152606"/>
      </c:lineChart>
      <c:catAx>
        <c:axId val="736061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52606"/>
        <c:crosses val="autoZero"/>
        <c:auto val="1"/>
        <c:lblAlgn val="ctr"/>
        <c:lblOffset val="100"/>
        <c:noMultiLvlLbl val="0"/>
      </c:catAx>
      <c:valAx>
        <c:axId val="2815260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60615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transaction type (KES)</a:t>
            </a:r>
          </a:p>
        </c:rich>
      </c:tx>
      <c:overlay val="0"/>
      <c:spPr>
        <a:noFill/>
        <a:ln w="0">
          <a:noFill/>
        </a:ln>
      </c:spPr>
    </c:title>
    <c:autoTitleDeleted val="0"/>
    <c:plotArea>
      <c:barChart>
        <c:barDir val="bar"/>
        <c:grouping val="clustered"/>
        <c:varyColors val="0"/>
        <c:ser>
          <c:idx val="0"/>
          <c:order val="0"/>
          <c:tx>
            <c:strRef>
              <c:f>Dashboard!D33</c:f>
              <c:strCache>
                <c:ptCount val="1"/>
                <c:pt idx="0">
                  <c:v>Revenue (KES)</c:v>
                </c:pt>
              </c:strCache>
            </c:strRef>
          </c:tx>
          <c:spPr>
            <a:solidFill>
              <a:srgbClr val="5c1a1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Dashboard!$A$34:$A$39</c:f>
              <c:strCache>
                <c:ptCount val="6"/>
                <c:pt idx="0">
                  <c:v>Send Money</c:v>
                </c:pt>
                <c:pt idx="1">
                  <c:v>Withdraw Cash</c:v>
                </c:pt>
                <c:pt idx="2">
                  <c:v>Deposit Cash</c:v>
                </c:pt>
                <c:pt idx="3">
                  <c:v>Pay Bill</c:v>
                </c:pt>
                <c:pt idx="4">
                  <c:v>Buy Airtime</c:v>
                </c:pt>
                <c:pt idx="5">
                  <c:v>Buy Data</c:v>
                </c:pt>
              </c:strCache>
            </c:strRef>
          </c:cat>
          <c:val>
            <c:numRef>
              <c:f>Dashboard!$D$34:$D$39</c:f>
              <c:numCache>
                <c:formatCode>#,##0</c:formatCode>
                <c:ptCount val="6"/>
                <c:pt idx="0">
                  <c:v>93395</c:v>
                </c:pt>
                <c:pt idx="1">
                  <c:v>143100.2</c:v>
                </c:pt>
                <c:pt idx="2">
                  <c:v>0</c:v>
                </c:pt>
                <c:pt idx="3">
                  <c:v>44982.48</c:v>
                </c:pt>
                <c:pt idx="4">
                  <c:v>16122</c:v>
                </c:pt>
                <c:pt idx="5">
                  <c:v>43188.25</c:v>
                </c:pt>
              </c:numCache>
            </c:numRef>
          </c:val>
        </c:ser>
        <c:gapWidth val="150"/>
        <c:overlap val="0"/>
        <c:axId val="86199906"/>
        <c:axId val="26009712"/>
      </c:barChart>
      <c:catAx>
        <c:axId val="861999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009712"/>
        <c:crosses val="autoZero"/>
        <c:auto val="1"/>
        <c:lblAlgn val="ctr"/>
        <c:lblOffset val="100"/>
        <c:noMultiLvlLbl val="0"/>
      </c:catAx>
      <c:valAx>
        <c:axId val="2600971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19990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RFM segment (KES)</a:t>
            </a:r>
          </a:p>
        </c:rich>
      </c:tx>
      <c:overlay val="0"/>
      <c:spPr>
        <a:noFill/>
        <a:ln w="0">
          <a:noFill/>
        </a:ln>
      </c:spPr>
    </c:title>
    <c:autoTitleDeleted val="0"/>
    <c:plotArea>
      <c:barChart>
        <c:barDir val="col"/>
        <c:grouping val="clustered"/>
        <c:varyColors val="0"/>
        <c:ser>
          <c:idx val="0"/>
          <c:order val="0"/>
          <c:tx>
            <c:strRef>
              <c:f>Dashboard!C60</c:f>
              <c:strCache>
                <c:ptCount val="1"/>
                <c:pt idx="0">
                  <c:v>Revenue (KES)</c:v>
                </c:pt>
              </c:strCache>
            </c:strRef>
          </c:tx>
          <c:spPr>
            <a:solidFill>
              <a:srgbClr val="c9a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Dashboard!$A$61:$A$65</c:f>
              <c:strCache>
                <c:ptCount val="5"/>
                <c:pt idx="0">
                  <c:v>Champions</c:v>
                </c:pt>
                <c:pt idx="1">
                  <c:v>Loyal</c:v>
                </c:pt>
                <c:pt idx="2">
                  <c:v>Potential</c:v>
                </c:pt>
                <c:pt idx="3">
                  <c:v>At Risk</c:v>
                </c:pt>
                <c:pt idx="4">
                  <c:v>Hibernating</c:v>
                </c:pt>
              </c:strCache>
            </c:strRef>
          </c:cat>
          <c:val>
            <c:numRef>
              <c:f>Dashboard!$C$61:$C$65</c:f>
              <c:numCache>
                <c:formatCode>#,##0</c:formatCode>
                <c:ptCount val="5"/>
                <c:pt idx="0">
                  <c:v>213083.48</c:v>
                </c:pt>
                <c:pt idx="1">
                  <c:v>68419.67</c:v>
                </c:pt>
                <c:pt idx="2">
                  <c:v>39573.85</c:v>
                </c:pt>
                <c:pt idx="3">
                  <c:v>13069.88</c:v>
                </c:pt>
                <c:pt idx="4">
                  <c:v>6641.05</c:v>
                </c:pt>
              </c:numCache>
            </c:numRef>
          </c:val>
        </c:ser>
        <c:gapWidth val="150"/>
        <c:overlap val="0"/>
        <c:axId val="38527430"/>
        <c:axId val="32527721"/>
      </c:barChart>
      <c:catAx>
        <c:axId val="385274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527721"/>
        <c:crosses val="autoZero"/>
        <c:auto val="1"/>
        <c:lblAlgn val="ctr"/>
        <c:lblOffset val="100"/>
        <c:noMultiLvlLbl val="0"/>
      </c:catAx>
      <c:valAx>
        <c:axId val="3252772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5274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16</xdr:row>
      <xdr:rowOff>0</xdr:rowOff>
    </xdr:from>
    <xdr:to>
      <xdr:col>11</xdr:col>
      <xdr:colOff>293400</xdr:colOff>
      <xdr:row>28</xdr:row>
      <xdr:rowOff>89640</xdr:rowOff>
    </xdr:to>
    <xdr:graphicFrame>
      <xdr:nvGraphicFramePr>
        <xdr:cNvPr id="0" name="Chart 1"/>
        <xdr:cNvGraphicFramePr/>
      </xdr:nvGraphicFramePr>
      <xdr:xfrm>
        <a:off x="6837120" y="3981600"/>
        <a:ext cx="5579640" cy="237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990720</xdr:colOff>
      <xdr:row>43</xdr:row>
      <xdr:rowOff>167760</xdr:rowOff>
    </xdr:to>
    <xdr:graphicFrame>
      <xdr:nvGraphicFramePr>
        <xdr:cNvPr id="1" name="Chart 2"/>
        <xdr:cNvGraphicFramePr/>
      </xdr:nvGraphicFramePr>
      <xdr:xfrm>
        <a:off x="7894440" y="7029360"/>
        <a:ext cx="5219640" cy="237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58</xdr:row>
      <xdr:rowOff>78120</xdr:rowOff>
    </xdr:from>
    <xdr:to>
      <xdr:col>11</xdr:col>
      <xdr:colOff>990720</xdr:colOff>
      <xdr:row>69</xdr:row>
      <xdr:rowOff>15480</xdr:rowOff>
    </xdr:to>
    <xdr:graphicFrame>
      <xdr:nvGraphicFramePr>
        <xdr:cNvPr id="2" name="Chart 3"/>
        <xdr:cNvGraphicFramePr/>
      </xdr:nvGraphicFramePr>
      <xdr:xfrm>
        <a:off x="7894440" y="12173040"/>
        <a:ext cx="5219640" cy="237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5"/>
  </cols>
  <sheetData>
    <row r="1" customFormat="false" ht="33.75" hidden="false" customHeight="tru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c r="B4" s="4"/>
    </row>
    <row r="5" customFormat="false" ht="31.5" hidden="false" customHeight="true" outlineLevel="0" collapsed="false">
      <c r="A5" s="5" t="s">
        <v>3</v>
      </c>
      <c r="B5" s="5"/>
    </row>
    <row r="7" customFormat="false" ht="15" hidden="false" customHeight="false" outlineLevel="0" collapsed="false">
      <c r="A7" s="3" t="s">
        <v>4</v>
      </c>
      <c r="B7" s="4"/>
    </row>
    <row r="8" customFormat="false" ht="18" hidden="false" customHeight="true" outlineLevel="0" collapsed="false">
      <c r="A8" s="5" t="s">
        <v>5</v>
      </c>
      <c r="B8" s="5"/>
    </row>
    <row r="9" customFormat="false" ht="18" hidden="false" customHeight="true" outlineLevel="0" collapsed="false">
      <c r="A9" s="5" t="s">
        <v>6</v>
      </c>
      <c r="B9" s="5"/>
    </row>
    <row r="10" customFormat="false" ht="18" hidden="false" customHeight="true" outlineLevel="0" collapsed="false">
      <c r="A10" s="5" t="s">
        <v>7</v>
      </c>
      <c r="B10" s="5"/>
    </row>
    <row r="11" customFormat="false" ht="18" hidden="false" customHeight="true" outlineLevel="0" collapsed="false">
      <c r="A11" s="5" t="s">
        <v>8</v>
      </c>
      <c r="B11" s="5"/>
    </row>
    <row r="12" customFormat="false" ht="18" hidden="false" customHeight="true" outlineLevel="0" collapsed="false">
      <c r="A12" s="5" t="s">
        <v>9</v>
      </c>
      <c r="B12" s="5"/>
    </row>
    <row r="14" customFormat="false" ht="15" hidden="false" customHeight="false" outlineLevel="0" collapsed="false">
      <c r="A14" s="3" t="s">
        <v>10</v>
      </c>
      <c r="B14" s="4"/>
    </row>
    <row r="15" customFormat="false" ht="31.5" hidden="false" customHeight="true" outlineLevel="0" collapsed="false">
      <c r="A15" s="5" t="s">
        <v>11</v>
      </c>
      <c r="B15" s="5"/>
    </row>
    <row r="16" customFormat="false" ht="18" hidden="false" customHeight="true" outlineLevel="0" collapsed="false">
      <c r="A16" s="5" t="s">
        <v>12</v>
      </c>
      <c r="B16" s="5"/>
    </row>
    <row r="17" customFormat="false" ht="31.5" hidden="false" customHeight="true" outlineLevel="0" collapsed="false">
      <c r="A17" s="5" t="s">
        <v>13</v>
      </c>
      <c r="B17" s="5"/>
    </row>
    <row r="18" customFormat="false" ht="18" hidden="false" customHeight="true" outlineLevel="0" collapsed="false">
      <c r="A18" s="5" t="s">
        <v>14</v>
      </c>
      <c r="B18" s="5"/>
    </row>
    <row r="19" customFormat="false" ht="18" hidden="false" customHeight="true" outlineLevel="0" collapsed="false">
      <c r="A19" s="5" t="s">
        <v>15</v>
      </c>
      <c r="B19" s="5"/>
    </row>
    <row r="21" customFormat="false" ht="15" hidden="false" customHeight="false" outlineLevel="0" collapsed="false">
      <c r="A21" s="3" t="s">
        <v>16</v>
      </c>
      <c r="B21" s="4"/>
    </row>
    <row r="22" customFormat="false" ht="18" hidden="false" customHeight="true" outlineLevel="0" collapsed="false">
      <c r="A22" s="5" t="s">
        <v>17</v>
      </c>
      <c r="B22" s="5"/>
    </row>
    <row r="23" customFormat="false" ht="18" hidden="false" customHeight="true" outlineLevel="0" collapsed="false">
      <c r="A23" s="5" t="s">
        <v>18</v>
      </c>
      <c r="B23" s="5"/>
    </row>
    <row r="24" customFormat="false" ht="18" hidden="false" customHeight="true" outlineLevel="0" collapsed="false">
      <c r="A24" s="5" t="s">
        <v>19</v>
      </c>
      <c r="B24" s="5"/>
    </row>
    <row r="25" customFormat="false" ht="18" hidden="false" customHeight="true" outlineLevel="0" collapsed="false">
      <c r="A25" s="5" t="s">
        <v>20</v>
      </c>
      <c r="B25" s="5"/>
    </row>
    <row r="26" customFormat="false" ht="18" hidden="false" customHeight="true" outlineLevel="0" collapsed="false">
      <c r="A26" s="5" t="s">
        <v>21</v>
      </c>
      <c r="B26" s="5"/>
    </row>
    <row r="28" customFormat="false" ht="15" hidden="false" customHeight="false" outlineLevel="0" collapsed="false">
      <c r="A28" s="3" t="s">
        <v>22</v>
      </c>
      <c r="B28" s="4"/>
    </row>
    <row r="29" customFormat="false" ht="31.5" hidden="false" customHeight="true" outlineLevel="0" collapsed="false">
      <c r="A29" s="5" t="s">
        <v>23</v>
      </c>
      <c r="B29" s="5"/>
    </row>
    <row r="30" customFormat="false" ht="18" hidden="false" customHeight="true" outlineLevel="0" collapsed="false">
      <c r="A30" s="5" t="s">
        <v>24</v>
      </c>
      <c r="B30" s="5"/>
    </row>
    <row r="32" customFormat="false" ht="15" hidden="false" customHeight="false" outlineLevel="0" collapsed="false">
      <c r="A32" s="3" t="s">
        <v>25</v>
      </c>
      <c r="B32" s="4"/>
    </row>
    <row r="33" customFormat="false" ht="31.5" hidden="false" customHeight="true" outlineLevel="0" collapsed="false">
      <c r="A33" s="5" t="s">
        <v>26</v>
      </c>
      <c r="B33" s="5"/>
    </row>
    <row r="34" customFormat="false" ht="18" hidden="false" customHeight="true" outlineLevel="0" collapsed="false">
      <c r="A34" s="5" t="s">
        <v>27</v>
      </c>
      <c r="B34" s="5"/>
    </row>
    <row r="35" customFormat="false" ht="31.5" hidden="false" customHeight="true" outlineLevel="0" collapsed="false">
      <c r="A35" s="5" t="s">
        <v>28</v>
      </c>
      <c r="B35" s="5"/>
    </row>
    <row r="36" customFormat="false" ht="18" hidden="false" customHeight="true" outlineLevel="0" collapsed="false">
      <c r="A36" s="5" t="s">
        <v>29</v>
      </c>
      <c r="B36" s="5"/>
    </row>
  </sheetData>
  <mergeCells count="24">
    <mergeCell ref="A1:B1"/>
    <mergeCell ref="A2:B2"/>
    <mergeCell ref="A5:B5"/>
    <mergeCell ref="A8:B8"/>
    <mergeCell ref="A9:B9"/>
    <mergeCell ref="A10:B10"/>
    <mergeCell ref="A11:B11"/>
    <mergeCell ref="A12:B12"/>
    <mergeCell ref="A15:B15"/>
    <mergeCell ref="A16:B16"/>
    <mergeCell ref="A17:B17"/>
    <mergeCell ref="A18:B18"/>
    <mergeCell ref="A19:B19"/>
    <mergeCell ref="A22:B22"/>
    <mergeCell ref="A23:B23"/>
    <mergeCell ref="A24:B24"/>
    <mergeCell ref="A25:B25"/>
    <mergeCell ref="A26:B26"/>
    <mergeCell ref="A29:B29"/>
    <mergeCell ref="A30:B30"/>
    <mergeCell ref="A33:B33"/>
    <mergeCell ref="A34:B34"/>
    <mergeCell ref="A35:B35"/>
    <mergeCell ref="A36:B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9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2" min="2" style="0" width="15"/>
  </cols>
  <sheetData>
    <row r="1" customFormat="false" ht="36" hidden="false" customHeight="true" outlineLevel="0" collapsed="false">
      <c r="A1" s="6" t="s">
        <v>30</v>
      </c>
      <c r="B1" s="6"/>
      <c r="C1" s="6"/>
      <c r="D1" s="6"/>
      <c r="E1" s="6"/>
      <c r="F1" s="6"/>
      <c r="G1" s="6"/>
      <c r="H1" s="6"/>
      <c r="I1" s="6"/>
      <c r="J1" s="6"/>
      <c r="K1" s="6"/>
      <c r="L1" s="6"/>
    </row>
    <row r="2" customFormat="false" ht="15" hidden="false" customHeight="false" outlineLevel="0" collapsed="false">
      <c r="A2" s="2" t="str">
        <f aca="false">"Fictional East African telco  |  Synthetic data  |  "&amp;TEXT(Assumptions!B5,"d mmm yyyy")&amp;" to "&amp;TEXT(Assumptions!B4,"d mmm yyyy")&amp;"  |  Prepared by BZME Insights"</f>
        <v>Fictional East African telco  |  Synthetic data  |  1 Jan 2026 to 30 Sep 2026  |  Prepared by BZME Insights</v>
      </c>
      <c r="B2" s="2"/>
      <c r="C2" s="2"/>
      <c r="D2" s="2"/>
      <c r="E2" s="2"/>
      <c r="F2" s="2"/>
      <c r="G2" s="2"/>
      <c r="H2" s="2"/>
      <c r="I2" s="2"/>
      <c r="J2" s="2"/>
      <c r="K2" s="2"/>
      <c r="L2" s="2"/>
    </row>
    <row r="4" customFormat="false" ht="19.5" hidden="false" customHeight="true" outlineLevel="0" collapsed="false">
      <c r="A4" s="7" t="s">
        <v>31</v>
      </c>
      <c r="B4" s="7"/>
      <c r="C4" s="7" t="s">
        <v>32</v>
      </c>
      <c r="D4" s="7"/>
      <c r="E4" s="7" t="s">
        <v>33</v>
      </c>
      <c r="F4" s="7"/>
      <c r="G4" s="7" t="s">
        <v>34</v>
      </c>
      <c r="H4" s="7"/>
      <c r="I4" s="7" t="s">
        <v>35</v>
      </c>
      <c r="J4" s="7"/>
      <c r="K4" s="7" t="s">
        <v>36</v>
      </c>
      <c r="L4" s="7"/>
    </row>
    <row r="5" customFormat="false" ht="31.5" hidden="false" customHeight="true" outlineLevel="0" collapsed="false">
      <c r="A5" s="8" t="n">
        <f aca="false">SUM(Transactions!$F$2:$F$13107)</f>
        <v>64420975</v>
      </c>
      <c r="B5" s="8"/>
      <c r="C5" s="8" t="n">
        <f aca="false">SUM(Transactions!$I$2:$I$13107)</f>
        <v>340787.93</v>
      </c>
      <c r="D5" s="8"/>
      <c r="E5" s="8" t="n">
        <f aca="false">COUNTIF(Customer_Metrics!$O$2:$O$601,"Active")</f>
        <v>442</v>
      </c>
      <c r="F5" s="8"/>
      <c r="G5" s="8" t="n">
        <f aca="false">COUNTIF(Customer_Metrics!$O$2:$O$601,"Slipping")</f>
        <v>94</v>
      </c>
      <c r="H5" s="8"/>
      <c r="I5" s="8" t="n">
        <f aca="false">COUNTIF(Customer_Metrics!$O$2:$O$601,"Churned")</f>
        <v>64</v>
      </c>
      <c r="J5" s="8"/>
      <c r="K5" s="8" t="n">
        <f aca="false">SUM(Customer_Metrics!$V$2:$V$601)</f>
        <v>4287.87777777778</v>
      </c>
      <c r="L5" s="8"/>
    </row>
    <row r="7" customFormat="false" ht="15" hidden="false" customHeight="false" outlineLevel="0" collapsed="false">
      <c r="A7" s="9" t="s">
        <v>37</v>
      </c>
      <c r="B7" s="9"/>
      <c r="C7" s="9"/>
      <c r="D7" s="9"/>
      <c r="E7" s="9"/>
      <c r="F7" s="9"/>
      <c r="G7" s="9"/>
      <c r="H7" s="9"/>
      <c r="I7" s="9"/>
      <c r="J7" s="9"/>
      <c r="K7" s="9"/>
      <c r="L7" s="9"/>
    </row>
    <row r="8" customFormat="false" ht="19.5" hidden="false" customHeight="true" outlineLevel="0" collapsed="false">
      <c r="A8" s="10" t="str">
        <f aca="false">"1. Over "&amp;Assumptions!B6&amp;" months the network processed KES "&amp;TEXT(A5/1000000,"#,##0.0")&amp;"M across "&amp;TEXT(B40,"#,##0")&amp;" transactions, earning KES "&amp;TEXT(C5,"#,##0")&amp;" in fees and commissions."</f>
        <v>1. Over 9 months the network processed KES 64.4M across 13,106 transactions, earning KES 340,788 in fees and commissions.</v>
      </c>
      <c r="B8" s="10"/>
      <c r="C8" s="10"/>
      <c r="D8" s="10"/>
      <c r="E8" s="10"/>
      <c r="F8" s="10"/>
      <c r="G8" s="10"/>
      <c r="H8" s="10"/>
      <c r="I8" s="10"/>
      <c r="J8" s="10"/>
      <c r="K8" s="10"/>
      <c r="L8" s="10"/>
    </row>
    <row r="9" customFormat="false" ht="19.5" hidden="false" customHeight="true" outlineLevel="0" collapsed="false">
      <c r="A9" s="10" t="str">
        <f aca="false">"2. "&amp;INDEX(A34:A39,MATCH(MAX(D34:D39),D34:D39,0))&amp;" is the largest revenue line ("&amp;TEXT(MAX(D34:D39)/D40,"0%")&amp;" of fees); "&amp;INDEX(A34:A39,MATCH(MIN(D34:D39),D34:D39,0))&amp;" is the smallest."</f>
        <v>2. Withdraw Cash is the largest revenue line (42% of fees); Deposit Cash is the smallest.</v>
      </c>
      <c r="B9" s="10"/>
      <c r="C9" s="10"/>
      <c r="D9" s="10"/>
      <c r="E9" s="10"/>
      <c r="F9" s="10"/>
      <c r="G9" s="10"/>
      <c r="H9" s="10"/>
      <c r="I9" s="10"/>
      <c r="J9" s="10"/>
      <c r="K9" s="10"/>
      <c r="L9" s="10"/>
    </row>
    <row r="10" customFormat="false" ht="19.5" hidden="false" customHeight="true" outlineLevel="0" collapsed="false">
      <c r="A10" s="10" t="str">
        <f aca="false">"3. "&amp;G5&amp;" customers are slipping ("&amp;(Assumptions!B7+1)&amp;"-"&amp;Assumptions!B8&amp;" days inactive), putting about KES "&amp;TEXT(K5,"#,##0")&amp;" of monthly revenue at risk. A further "&amp;I5&amp;" have already churned."</f>
        <v>3. 94 customers are slipping (31-60 days inactive), putting about KES 4,288 of monthly revenue at risk. A further 64 have already churned.</v>
      </c>
      <c r="B10" s="10"/>
      <c r="C10" s="10"/>
      <c r="D10" s="10"/>
      <c r="E10" s="10"/>
      <c r="F10" s="10"/>
      <c r="G10" s="10"/>
      <c r="H10" s="10"/>
      <c r="I10" s="10"/>
      <c r="J10" s="10"/>
      <c r="K10" s="10"/>
      <c r="L10" s="10"/>
    </row>
    <row r="11" customFormat="false" ht="19.5" hidden="false" customHeight="true" outlineLevel="0" collapsed="false">
      <c r="A11" s="10" t="str">
        <f aca="false">"4. Champions and Loyal customers are "&amp;TEXT((B61+B62)/B66,"0%")&amp;" of the base but generate "&amp;TEXT((C61+C62)/C66,"0%")&amp;" of revenue."</f>
        <v>4. Champions and Loyal customers are 58% of the base but generate 83% of revenue.</v>
      </c>
      <c r="B11" s="10"/>
      <c r="C11" s="10"/>
      <c r="D11" s="10"/>
      <c r="E11" s="10"/>
      <c r="F11" s="10"/>
      <c r="G11" s="10"/>
      <c r="H11" s="10"/>
      <c r="I11" s="10"/>
      <c r="J11" s="10"/>
      <c r="K11" s="10"/>
      <c r="L11" s="10"/>
    </row>
    <row r="12" customFormat="false" ht="19.5" hidden="false" customHeight="true" outlineLevel="0" collapsed="false">
      <c r="A12" s="10" t="str">
        <f aca="false">"5. "&amp;COUNTIF(Customer_Metrics!$X$2:$X$601,"Yes")&amp;" active customers use two or fewer products - the main cross-sell target group."</f>
        <v>5. 26 active customers use two or fewer products - the main cross-sell target group.</v>
      </c>
      <c r="B12" s="10"/>
      <c r="C12" s="10"/>
      <c r="D12" s="10"/>
      <c r="E12" s="10"/>
      <c r="F12" s="10"/>
      <c r="G12" s="10"/>
      <c r="H12" s="10"/>
      <c r="I12" s="10"/>
      <c r="J12" s="10"/>
      <c r="K12" s="10"/>
      <c r="L12" s="10"/>
    </row>
    <row r="13" customFormat="false" ht="19.5" hidden="false" customHeight="true" outlineLevel="0" collapsed="false">
      <c r="A13" s="10" t="str">
        <f aca="false">"6. "&amp;INDEX(A50:A55,MATCH(MAX(F50:F55),F50:F55,0))&amp;" has the highest share of at-risk customers ("&amp;TEXT(MAX(F50:F55),"0%")&amp;" vs "&amp;TEXT(F56,"0%")&amp;" overall)."</f>
        <v>6. Eastern has the highest share of at-risk customers (32% vs 26% overall).</v>
      </c>
      <c r="B13" s="10"/>
      <c r="C13" s="10"/>
      <c r="D13" s="10"/>
      <c r="E13" s="10"/>
      <c r="F13" s="10"/>
      <c r="G13" s="10"/>
      <c r="H13" s="10"/>
      <c r="I13" s="10"/>
      <c r="J13" s="10"/>
      <c r="K13" s="10"/>
      <c r="L13" s="10"/>
    </row>
    <row r="14" customFormat="false" ht="19.5" hidden="false" customHeight="true" outlineLevel="0" collapsed="false">
      <c r="A14" s="10" t="str">
        <f aca="false">"7. "&amp;C90&amp;" of "&amp;B90&amp;" agents handle under "&amp;TEXT(Assumptions!B9,"0%")&amp;" of their tier average volume and need float support or coaching."</f>
        <v>7. 17 of 60 agents handle under 60% of their tier average volume and need float support or coaching.</v>
      </c>
      <c r="B14" s="10"/>
      <c r="C14" s="10"/>
      <c r="D14" s="10"/>
      <c r="E14" s="10"/>
      <c r="F14" s="10"/>
      <c r="G14" s="10"/>
      <c r="H14" s="10"/>
      <c r="I14" s="10"/>
      <c r="J14" s="10"/>
      <c r="K14" s="10"/>
      <c r="L14" s="10"/>
    </row>
    <row r="16" customFormat="false" ht="15" hidden="false" customHeight="false" outlineLevel="0" collapsed="false">
      <c r="A16" s="9" t="s">
        <v>38</v>
      </c>
      <c r="B16" s="9"/>
      <c r="C16" s="9"/>
      <c r="D16" s="9"/>
      <c r="E16" s="9"/>
      <c r="F16" s="9"/>
      <c r="G16" s="9"/>
      <c r="H16" s="9"/>
      <c r="I16" s="9"/>
      <c r="J16" s="9"/>
      <c r="K16" s="9"/>
      <c r="L16" s="9"/>
    </row>
    <row r="17" customFormat="false" ht="15" hidden="false" customHeight="false" outlineLevel="0" collapsed="false">
      <c r="A17" s="11" t="s">
        <v>39</v>
      </c>
      <c r="B17" s="11" t="s">
        <v>40</v>
      </c>
      <c r="C17" s="11" t="s">
        <v>41</v>
      </c>
      <c r="D17" s="11" t="s">
        <v>42</v>
      </c>
      <c r="E17" s="11" t="s">
        <v>43</v>
      </c>
    </row>
    <row r="18" customFormat="false" ht="15" hidden="false" customHeight="false" outlineLevel="0" collapsed="false">
      <c r="A18" s="12" t="n">
        <f aca="false">DATE(YEAR(Assumptions!$B$5),MONTH(Assumptions!$B$5),1)</f>
        <v>46023</v>
      </c>
      <c r="B18" s="13" t="str">
        <f aca="false">TEXT(A18,"mmm")</f>
        <v>Jan</v>
      </c>
      <c r="C18" s="14" t="n">
        <f aca="false">COUNTIFS(Transactions!$G$2:$G$13107,A18)</f>
        <v>1532</v>
      </c>
      <c r="D18" s="14" t="n">
        <f aca="false">SUMIFS(Transactions!$I$2:$I$13107,Transactions!$G$2:$G$13107,A18)</f>
        <v>40037.43</v>
      </c>
      <c r="E18" s="14" t="n">
        <f aca="false">SUMIFS(Transactions!$F$2:$F$13107,Transactions!$G$2:$G$13107,A18)</f>
        <v>7605720</v>
      </c>
    </row>
    <row r="19" customFormat="false" ht="15" hidden="false" customHeight="false" outlineLevel="0" collapsed="false">
      <c r="A19" s="12" t="n">
        <f aca="false">EDATE(A18,1)</f>
        <v>46054</v>
      </c>
      <c r="B19" s="13" t="str">
        <f aca="false">TEXT(A19,"mmm")</f>
        <v>Feb</v>
      </c>
      <c r="C19" s="14" t="n">
        <f aca="false">COUNTIFS(Transactions!$G$2:$G$13107,A19)</f>
        <v>1180</v>
      </c>
      <c r="D19" s="14" t="n">
        <f aca="false">SUMIFS(Transactions!$I$2:$I$13107,Transactions!$G$2:$G$13107,A19)</f>
        <v>29684.76</v>
      </c>
      <c r="E19" s="14" t="n">
        <f aca="false">SUMIFS(Transactions!$F$2:$F$13107,Transactions!$G$2:$G$13107,A19)</f>
        <v>5881892</v>
      </c>
    </row>
    <row r="20" customFormat="false" ht="15" hidden="false" customHeight="false" outlineLevel="0" collapsed="false">
      <c r="A20" s="12" t="n">
        <f aca="false">EDATE(A19,1)</f>
        <v>46082</v>
      </c>
      <c r="B20" s="13" t="str">
        <f aca="false">TEXT(A20,"mmm")</f>
        <v>Mar</v>
      </c>
      <c r="C20" s="14" t="n">
        <f aca="false">COUNTIFS(Transactions!$G$2:$G$13107,A20)</f>
        <v>1433</v>
      </c>
      <c r="D20" s="14" t="n">
        <f aca="false">SUMIFS(Transactions!$I$2:$I$13107,Transactions!$G$2:$G$13107,A20)</f>
        <v>36944.93</v>
      </c>
      <c r="E20" s="14" t="n">
        <f aca="false">SUMIFS(Transactions!$F$2:$F$13107,Transactions!$G$2:$G$13107,A20)</f>
        <v>7092036</v>
      </c>
    </row>
    <row r="21" customFormat="false" ht="15" hidden="false" customHeight="false" outlineLevel="0" collapsed="false">
      <c r="A21" s="12" t="n">
        <f aca="false">EDATE(A20,1)</f>
        <v>46113</v>
      </c>
      <c r="B21" s="13" t="str">
        <f aca="false">TEXT(A21,"mmm")</f>
        <v>Apr</v>
      </c>
      <c r="C21" s="14" t="n">
        <f aca="false">COUNTIFS(Transactions!$G$2:$G$13107,A21)</f>
        <v>1391</v>
      </c>
      <c r="D21" s="14" t="n">
        <f aca="false">SUMIFS(Transactions!$I$2:$I$13107,Transactions!$G$2:$G$13107,A21)</f>
        <v>36076.97</v>
      </c>
      <c r="E21" s="14" t="n">
        <f aca="false">SUMIFS(Transactions!$F$2:$F$13107,Transactions!$G$2:$G$13107,A21)</f>
        <v>7185432</v>
      </c>
    </row>
    <row r="22" customFormat="false" ht="15" hidden="false" customHeight="false" outlineLevel="0" collapsed="false">
      <c r="A22" s="12" t="n">
        <f aca="false">EDATE(A21,1)</f>
        <v>46143</v>
      </c>
      <c r="B22" s="13" t="str">
        <f aca="false">TEXT(A22,"mmm")</f>
        <v>May</v>
      </c>
      <c r="C22" s="14" t="n">
        <f aca="false">COUNTIFS(Transactions!$G$2:$G$13107,A22)</f>
        <v>1500</v>
      </c>
      <c r="D22" s="14" t="n">
        <f aca="false">SUMIFS(Transactions!$I$2:$I$13107,Transactions!$G$2:$G$13107,A22)</f>
        <v>40346.62</v>
      </c>
      <c r="E22" s="14" t="n">
        <f aca="false">SUMIFS(Transactions!$F$2:$F$13107,Transactions!$G$2:$G$13107,A22)</f>
        <v>7436840</v>
      </c>
    </row>
    <row r="23" customFormat="false" ht="15" hidden="false" customHeight="false" outlineLevel="0" collapsed="false">
      <c r="A23" s="12" t="n">
        <f aca="false">EDATE(A22,1)</f>
        <v>46174</v>
      </c>
      <c r="B23" s="13" t="str">
        <f aca="false">TEXT(A23,"mmm")</f>
        <v>Jun</v>
      </c>
      <c r="C23" s="14" t="n">
        <f aca="false">COUNTIFS(Transactions!$G$2:$G$13107,A23)</f>
        <v>1486</v>
      </c>
      <c r="D23" s="14" t="n">
        <f aca="false">SUMIFS(Transactions!$I$2:$I$13107,Transactions!$G$2:$G$13107,A23)</f>
        <v>39745.72</v>
      </c>
      <c r="E23" s="14" t="n">
        <f aca="false">SUMIFS(Transactions!$F$2:$F$13107,Transactions!$G$2:$G$13107,A23)</f>
        <v>7461245</v>
      </c>
    </row>
    <row r="24" customFormat="false" ht="15" hidden="false" customHeight="false" outlineLevel="0" collapsed="false">
      <c r="A24" s="12" t="n">
        <f aca="false">EDATE(A23,1)</f>
        <v>46204</v>
      </c>
      <c r="B24" s="13" t="str">
        <f aca="false">TEXT(A24,"mmm")</f>
        <v>Jul</v>
      </c>
      <c r="C24" s="14" t="n">
        <f aca="false">COUNTIFS(Transactions!$G$2:$G$13107,A24)</f>
        <v>1591</v>
      </c>
      <c r="D24" s="14" t="n">
        <f aca="false">SUMIFS(Transactions!$I$2:$I$13107,Transactions!$G$2:$G$13107,A24)</f>
        <v>40512.14</v>
      </c>
      <c r="E24" s="14" t="n">
        <f aca="false">SUMIFS(Transactions!$F$2:$F$13107,Transactions!$G$2:$G$13107,A24)</f>
        <v>7772204</v>
      </c>
    </row>
    <row r="25" customFormat="false" ht="15" hidden="false" customHeight="false" outlineLevel="0" collapsed="false">
      <c r="A25" s="12" t="n">
        <f aca="false">EDATE(A24,1)</f>
        <v>46235</v>
      </c>
      <c r="B25" s="13" t="str">
        <f aca="false">TEXT(A25,"mmm")</f>
        <v>Aug</v>
      </c>
      <c r="C25" s="14" t="n">
        <f aca="false">COUNTIFS(Transactions!$G$2:$G$13107,A25)</f>
        <v>1560</v>
      </c>
      <c r="D25" s="14" t="n">
        <f aca="false">SUMIFS(Transactions!$I$2:$I$13107,Transactions!$G$2:$G$13107,A25)</f>
        <v>36881.71</v>
      </c>
      <c r="E25" s="14" t="n">
        <f aca="false">SUMIFS(Transactions!$F$2:$F$13107,Transactions!$G$2:$G$13107,A25)</f>
        <v>6733887</v>
      </c>
    </row>
    <row r="26" customFormat="false" ht="15" hidden="false" customHeight="false" outlineLevel="0" collapsed="false">
      <c r="A26" s="12" t="n">
        <f aca="false">EDATE(A25,1)</f>
        <v>46266</v>
      </c>
      <c r="B26" s="13" t="str">
        <f aca="false">TEXT(A26,"mmm")</f>
        <v>Sep</v>
      </c>
      <c r="C26" s="14" t="n">
        <f aca="false">COUNTIFS(Transactions!$G$2:$G$13107,A26)</f>
        <v>1433</v>
      </c>
      <c r="D26" s="14" t="n">
        <f aca="false">SUMIFS(Transactions!$I$2:$I$13107,Transactions!$G$2:$G$13107,A26)</f>
        <v>40557.65</v>
      </c>
      <c r="E26" s="14" t="n">
        <f aca="false">SUMIFS(Transactions!$F$2:$F$13107,Transactions!$G$2:$G$13107,A26)</f>
        <v>7251719</v>
      </c>
    </row>
    <row r="32" customFormat="false" ht="15" hidden="false" customHeight="false" outlineLevel="0" collapsed="false">
      <c r="A32" s="9" t="s">
        <v>44</v>
      </c>
      <c r="B32" s="9"/>
      <c r="C32" s="9"/>
      <c r="D32" s="9"/>
      <c r="E32" s="9"/>
      <c r="F32" s="9"/>
      <c r="G32" s="9"/>
      <c r="H32" s="9"/>
      <c r="I32" s="9"/>
      <c r="J32" s="9"/>
      <c r="K32" s="9"/>
      <c r="L32" s="9"/>
    </row>
    <row r="33" customFormat="false" ht="23.85" hidden="false" customHeight="false" outlineLevel="0" collapsed="false">
      <c r="A33" s="11" t="s">
        <v>45</v>
      </c>
      <c r="B33" s="11" t="s">
        <v>41</v>
      </c>
      <c r="C33" s="11" t="s">
        <v>43</v>
      </c>
      <c r="D33" s="11" t="s">
        <v>42</v>
      </c>
      <c r="E33" s="11" t="s">
        <v>46</v>
      </c>
      <c r="F33" s="11" t="s">
        <v>47</v>
      </c>
    </row>
    <row r="34" customFormat="false" ht="15" hidden="false" customHeight="false" outlineLevel="0" collapsed="false">
      <c r="A34" s="15" t="str">
        <f aca="false">Assumptions!A13</f>
        <v>Send Money</v>
      </c>
      <c r="B34" s="14" t="n">
        <f aca="false">COUNTIFS(Transactions!$E$2:$E$13107,A34)</f>
        <v>3514</v>
      </c>
      <c r="C34" s="14" t="n">
        <f aca="false">SUMIFS(Transactions!$F$2:$F$13107,Transactions!$E$2:$E$13107,A34)</f>
        <v>10749800</v>
      </c>
      <c r="D34" s="14" t="n">
        <f aca="false">SUMIFS(Transactions!$I$2:$I$13107,Transactions!$E$2:$E$13107,A34)</f>
        <v>93395</v>
      </c>
      <c r="E34" s="14" t="n">
        <f aca="false">IFERROR(C34/B34,0)</f>
        <v>3059.13488901537</v>
      </c>
      <c r="F34" s="16" t="n">
        <f aca="false">IFERROR(D34/D$40,0)</f>
        <v>0.274056067654744</v>
      </c>
    </row>
    <row r="35" customFormat="false" ht="15" hidden="false" customHeight="false" outlineLevel="0" collapsed="false">
      <c r="A35" s="15" t="str">
        <f aca="false">Assumptions!A14</f>
        <v>Withdraw Cash</v>
      </c>
      <c r="B35" s="14" t="n">
        <f aca="false">COUNTIFS(Transactions!$E$2:$E$13107,A35)</f>
        <v>1769</v>
      </c>
      <c r="C35" s="14" t="n">
        <f aca="false">SUMIFS(Transactions!$F$2:$F$13107,Transactions!$E$2:$E$13107,A35)</f>
        <v>11878870</v>
      </c>
      <c r="D35" s="14" t="n">
        <f aca="false">SUMIFS(Transactions!$I$2:$I$13107,Transactions!$E$2:$E$13107,A35)</f>
        <v>143100.2</v>
      </c>
      <c r="E35" s="14" t="n">
        <f aca="false">IFERROR(C35/B35,0)</f>
        <v>6715.01978518937</v>
      </c>
      <c r="F35" s="16" t="n">
        <f aca="false">IFERROR(D35/D$40,0)</f>
        <v>0.41990982485794</v>
      </c>
    </row>
    <row r="36" customFormat="false" ht="15" hidden="false" customHeight="false" outlineLevel="0" collapsed="false">
      <c r="A36" s="15" t="str">
        <f aca="false">Assumptions!A15</f>
        <v>Deposit Cash</v>
      </c>
      <c r="B36" s="14" t="n">
        <f aca="false">COUNTIFS(Transactions!$E$2:$E$13107,A36)</f>
        <v>1677</v>
      </c>
      <c r="C36" s="14" t="n">
        <f aca="false">SUMIFS(Transactions!$F$2:$F$13107,Transactions!$E$2:$E$13107,A36)</f>
        <v>22139120</v>
      </c>
      <c r="D36" s="14" t="n">
        <f aca="false">SUMIFS(Transactions!$I$2:$I$13107,Transactions!$E$2:$E$13107,A36)</f>
        <v>0</v>
      </c>
      <c r="E36" s="14" t="n">
        <f aca="false">IFERROR(C36/B36,0)</f>
        <v>13201.6219439475</v>
      </c>
      <c r="F36" s="16" t="n">
        <f aca="false">IFERROR(D36/D$40,0)</f>
        <v>0</v>
      </c>
    </row>
    <row r="37" customFormat="false" ht="15" hidden="false" customHeight="false" outlineLevel="0" collapsed="false">
      <c r="A37" s="15" t="str">
        <f aca="false">Assumptions!A16</f>
        <v>Pay Bill</v>
      </c>
      <c r="B37" s="14" t="n">
        <f aca="false">COUNTIFS(Transactions!$E$2:$E$13107,A37)</f>
        <v>2117</v>
      </c>
      <c r="C37" s="14" t="n">
        <f aca="false">SUMIFS(Transactions!$F$2:$F$13107,Transactions!$E$2:$E$13107,A37)</f>
        <v>18386370</v>
      </c>
      <c r="D37" s="14" t="n">
        <f aca="false">SUMIFS(Transactions!$I$2:$I$13107,Transactions!$E$2:$E$13107,A37)</f>
        <v>44982.48</v>
      </c>
      <c r="E37" s="14" t="n">
        <f aca="false">IFERROR(C37/B37,0)</f>
        <v>8685.1062824752</v>
      </c>
      <c r="F37" s="16" t="n">
        <f aca="false">IFERROR(D37/D$40,0)</f>
        <v>0.131995519911753</v>
      </c>
    </row>
    <row r="38" customFormat="false" ht="15" hidden="false" customHeight="false" outlineLevel="0" collapsed="false">
      <c r="A38" s="15" t="str">
        <f aca="false">Assumptions!A17</f>
        <v>Buy Airtime</v>
      </c>
      <c r="B38" s="14" t="n">
        <f aca="false">COUNTIFS(Transactions!$E$2:$E$13107,A38)</f>
        <v>2126</v>
      </c>
      <c r="C38" s="14" t="n">
        <f aca="false">SUMIFS(Transactions!$F$2:$F$13107,Transactions!$E$2:$E$13107,A38)</f>
        <v>403050</v>
      </c>
      <c r="D38" s="14" t="n">
        <f aca="false">SUMIFS(Transactions!$I$2:$I$13107,Transactions!$E$2:$E$13107,A38)</f>
        <v>16122</v>
      </c>
      <c r="E38" s="14" t="n">
        <f aca="false">IFERROR(C38/B38,0)</f>
        <v>189.581373471308</v>
      </c>
      <c r="F38" s="16" t="n">
        <f aca="false">IFERROR(D38/D$40,0)</f>
        <v>0.0473080135203145</v>
      </c>
    </row>
    <row r="39" customFormat="false" ht="15" hidden="false" customHeight="false" outlineLevel="0" collapsed="false">
      <c r="A39" s="15" t="str">
        <f aca="false">Assumptions!A18</f>
        <v>Buy Data</v>
      </c>
      <c r="B39" s="14" t="n">
        <f aca="false">COUNTIFS(Transactions!$E$2:$E$13107,A39)</f>
        <v>1903</v>
      </c>
      <c r="C39" s="14" t="n">
        <f aca="false">SUMIFS(Transactions!$F$2:$F$13107,Transactions!$E$2:$E$13107,A39)</f>
        <v>863765</v>
      </c>
      <c r="D39" s="14" t="n">
        <f aca="false">SUMIFS(Transactions!$I$2:$I$13107,Transactions!$E$2:$E$13107,A39)</f>
        <v>43188.25</v>
      </c>
      <c r="E39" s="14" t="n">
        <f aca="false">IFERROR(C39/B39,0)</f>
        <v>453.8964792433</v>
      </c>
      <c r="F39" s="16" t="n">
        <f aca="false">IFERROR(D39/D$40,0)</f>
        <v>0.126730574055249</v>
      </c>
    </row>
    <row r="40" customFormat="false" ht="15" hidden="false" customHeight="false" outlineLevel="0" collapsed="false">
      <c r="A40" s="17" t="s">
        <v>48</v>
      </c>
      <c r="B40" s="18" t="n">
        <f aca="false">SUM(B34:B39)</f>
        <v>13106</v>
      </c>
      <c r="C40" s="18" t="n">
        <f aca="false">SUM(C34:C39)</f>
        <v>64420975</v>
      </c>
      <c r="D40" s="18" t="n">
        <f aca="false">SUM(D34:D39)</f>
        <v>340787.93</v>
      </c>
      <c r="E40" s="18" t="n">
        <f aca="false">IFERROR(C40/B40,0)</f>
        <v>4915.38036014039</v>
      </c>
      <c r="F40" s="19" t="n">
        <f aca="false">SUM(F34:F39)</f>
        <v>1</v>
      </c>
    </row>
    <row r="48" customFormat="false" ht="15" hidden="false" customHeight="false" outlineLevel="0" collapsed="false">
      <c r="A48" s="9" t="s">
        <v>49</v>
      </c>
      <c r="B48" s="9"/>
      <c r="C48" s="9"/>
      <c r="D48" s="9"/>
      <c r="E48" s="9"/>
      <c r="F48" s="9"/>
      <c r="G48" s="9"/>
      <c r="H48" s="9"/>
      <c r="I48" s="9"/>
      <c r="J48" s="9"/>
      <c r="K48" s="9"/>
      <c r="L48" s="9"/>
    </row>
    <row r="49" customFormat="false" ht="15" hidden="false" customHeight="false" outlineLevel="0" collapsed="false">
      <c r="A49" s="11" t="s">
        <v>50</v>
      </c>
      <c r="B49" s="11" t="s">
        <v>51</v>
      </c>
      <c r="C49" s="11" t="s">
        <v>52</v>
      </c>
      <c r="D49" s="11" t="s">
        <v>53</v>
      </c>
      <c r="E49" s="11" t="s">
        <v>54</v>
      </c>
      <c r="F49" s="11" t="s">
        <v>55</v>
      </c>
      <c r="G49" s="11" t="s">
        <v>42</v>
      </c>
      <c r="H49" s="11" t="s">
        <v>47</v>
      </c>
    </row>
    <row r="50" customFormat="false" ht="15" hidden="false" customHeight="false" outlineLevel="0" collapsed="false">
      <c r="A50" s="15" t="s">
        <v>56</v>
      </c>
      <c r="B50" s="14" t="n">
        <f aca="false">COUNTIF(Customer_Metrics!$B$2:$B$601,A50)</f>
        <v>170</v>
      </c>
      <c r="C50" s="14" t="n">
        <f aca="false">COUNTIFS(Customer_Metrics!$B$2:$B$601,$A50,Customer_Metrics!$O$2:$O$601,"Active")</f>
        <v>123</v>
      </c>
      <c r="D50" s="14" t="n">
        <f aca="false">COUNTIFS(Customer_Metrics!$B$2:$B$601,$A50,Customer_Metrics!$O$2:$O$601,"Slipping")</f>
        <v>25</v>
      </c>
      <c r="E50" s="14" t="n">
        <f aca="false">COUNTIFS(Customer_Metrics!$B$2:$B$601,$A50,Customer_Metrics!$O$2:$O$601,"Churned")</f>
        <v>22</v>
      </c>
      <c r="F50" s="16" t="n">
        <f aca="false">IFERROR((D50+E50)/B50,0)</f>
        <v>0.276470588235294</v>
      </c>
      <c r="G50" s="14" t="n">
        <f aca="false">SUMIFS(Transactions!$I$2:$I$13107,Transactions!$H$2:$H$13107,A50)</f>
        <v>96434.39</v>
      </c>
      <c r="H50" s="16" t="n">
        <f aca="false">IFERROR(G50/G$56,0)</f>
        <v>0.28297478141318</v>
      </c>
    </row>
    <row r="51" customFormat="false" ht="15" hidden="false" customHeight="false" outlineLevel="0" collapsed="false">
      <c r="A51" s="15" t="s">
        <v>57</v>
      </c>
      <c r="B51" s="14" t="n">
        <f aca="false">COUNTIF(Customer_Metrics!$B$2:$B$601,A51)</f>
        <v>91</v>
      </c>
      <c r="C51" s="14" t="n">
        <f aca="false">COUNTIFS(Customer_Metrics!$B$2:$B$601,$A51,Customer_Metrics!$O$2:$O$601,"Active")</f>
        <v>71</v>
      </c>
      <c r="D51" s="14" t="n">
        <f aca="false">COUNTIFS(Customer_Metrics!$B$2:$B$601,$A51,Customer_Metrics!$O$2:$O$601,"Slipping")</f>
        <v>12</v>
      </c>
      <c r="E51" s="14" t="n">
        <f aca="false">COUNTIFS(Customer_Metrics!$B$2:$B$601,$A51,Customer_Metrics!$O$2:$O$601,"Churned")</f>
        <v>8</v>
      </c>
      <c r="F51" s="16" t="n">
        <f aca="false">IFERROR((D51+E51)/B51,0)</f>
        <v>0.21978021978022</v>
      </c>
      <c r="G51" s="14" t="n">
        <f aca="false">SUMIFS(Transactions!$I$2:$I$13107,Transactions!$H$2:$H$13107,A51)</f>
        <v>66655.24</v>
      </c>
      <c r="H51" s="16" t="n">
        <f aca="false">IFERROR(G51/G$56,0)</f>
        <v>0.195591551613932</v>
      </c>
    </row>
    <row r="52" customFormat="false" ht="15" hidden="false" customHeight="false" outlineLevel="0" collapsed="false">
      <c r="A52" s="15" t="s">
        <v>58</v>
      </c>
      <c r="B52" s="14" t="n">
        <f aca="false">COUNTIF(Customer_Metrics!$B$2:$B$601,A52)</f>
        <v>115</v>
      </c>
      <c r="C52" s="14" t="n">
        <f aca="false">COUNTIFS(Customer_Metrics!$B$2:$B$601,$A52,Customer_Metrics!$O$2:$O$601,"Active")</f>
        <v>84</v>
      </c>
      <c r="D52" s="14" t="n">
        <f aca="false">COUNTIFS(Customer_Metrics!$B$2:$B$601,$A52,Customer_Metrics!$O$2:$O$601,"Slipping")</f>
        <v>18</v>
      </c>
      <c r="E52" s="14" t="n">
        <f aca="false">COUNTIFS(Customer_Metrics!$B$2:$B$601,$A52,Customer_Metrics!$O$2:$O$601,"Churned")</f>
        <v>13</v>
      </c>
      <c r="F52" s="16" t="n">
        <f aca="false">IFERROR((D52+E52)/B52,0)</f>
        <v>0.269565217391304</v>
      </c>
      <c r="G52" s="14" t="n">
        <f aca="false">SUMIFS(Transactions!$I$2:$I$13107,Transactions!$H$2:$H$13107,A52)</f>
        <v>58337.02</v>
      </c>
      <c r="H52" s="16" t="n">
        <f aca="false">IFERROR(G52/G$56,0)</f>
        <v>0.171182764600847</v>
      </c>
    </row>
    <row r="53" customFormat="false" ht="15" hidden="false" customHeight="false" outlineLevel="0" collapsed="false">
      <c r="A53" s="15" t="s">
        <v>59</v>
      </c>
      <c r="B53" s="14" t="n">
        <f aca="false">COUNTIF(Customer_Metrics!$B$2:$B$601,A53)</f>
        <v>68</v>
      </c>
      <c r="C53" s="14" t="n">
        <f aca="false">COUNTIFS(Customer_Metrics!$B$2:$B$601,$A53,Customer_Metrics!$O$2:$O$601,"Active")</f>
        <v>56</v>
      </c>
      <c r="D53" s="14" t="n">
        <f aca="false">COUNTIFS(Customer_Metrics!$B$2:$B$601,$A53,Customer_Metrics!$O$2:$O$601,"Slipping")</f>
        <v>6</v>
      </c>
      <c r="E53" s="14" t="n">
        <f aca="false">COUNTIFS(Customer_Metrics!$B$2:$B$601,$A53,Customer_Metrics!$O$2:$O$601,"Churned")</f>
        <v>6</v>
      </c>
      <c r="F53" s="16" t="n">
        <f aca="false">IFERROR((D53+E53)/B53,0)</f>
        <v>0.176470588235294</v>
      </c>
      <c r="G53" s="14" t="n">
        <f aca="false">SUMIFS(Transactions!$I$2:$I$13107,Transactions!$H$2:$H$13107,A53)</f>
        <v>43042.15</v>
      </c>
      <c r="H53" s="16" t="n">
        <f aca="false">IFERROR(G53/G$56,0)</f>
        <v>0.126301861688587</v>
      </c>
    </row>
    <row r="54" customFormat="false" ht="15" hidden="false" customHeight="false" outlineLevel="0" collapsed="false">
      <c r="A54" s="15" t="s">
        <v>60</v>
      </c>
      <c r="B54" s="14" t="n">
        <f aca="false">COUNTIF(Customer_Metrics!$B$2:$B$601,A54)</f>
        <v>79</v>
      </c>
      <c r="C54" s="14" t="n">
        <f aca="false">COUNTIFS(Customer_Metrics!$B$2:$B$601,$A54,Customer_Metrics!$O$2:$O$601,"Active")</f>
        <v>56</v>
      </c>
      <c r="D54" s="14" t="n">
        <f aca="false">COUNTIFS(Customer_Metrics!$B$2:$B$601,$A54,Customer_Metrics!$O$2:$O$601,"Slipping")</f>
        <v>18</v>
      </c>
      <c r="E54" s="14" t="n">
        <f aca="false">COUNTIFS(Customer_Metrics!$B$2:$B$601,$A54,Customer_Metrics!$O$2:$O$601,"Churned")</f>
        <v>5</v>
      </c>
      <c r="F54" s="16" t="n">
        <f aca="false">IFERROR((D54+E54)/B54,0)</f>
        <v>0.291139240506329</v>
      </c>
      <c r="G54" s="14" t="n">
        <f aca="false">SUMIFS(Transactions!$I$2:$I$13107,Transactions!$H$2:$H$13107,A54)</f>
        <v>35878.71</v>
      </c>
      <c r="H54" s="16" t="n">
        <f aca="false">IFERROR(G54/G$56,0)</f>
        <v>0.105281633654103</v>
      </c>
    </row>
    <row r="55" customFormat="false" ht="15" hidden="false" customHeight="false" outlineLevel="0" collapsed="false">
      <c r="A55" s="15" t="s">
        <v>61</v>
      </c>
      <c r="B55" s="14" t="n">
        <f aca="false">COUNTIF(Customer_Metrics!$B$2:$B$601,A55)</f>
        <v>77</v>
      </c>
      <c r="C55" s="14" t="n">
        <f aca="false">COUNTIFS(Customer_Metrics!$B$2:$B$601,$A55,Customer_Metrics!$O$2:$O$601,"Active")</f>
        <v>52</v>
      </c>
      <c r="D55" s="14" t="n">
        <f aca="false">COUNTIFS(Customer_Metrics!$B$2:$B$601,$A55,Customer_Metrics!$O$2:$O$601,"Slipping")</f>
        <v>15</v>
      </c>
      <c r="E55" s="14" t="n">
        <f aca="false">COUNTIFS(Customer_Metrics!$B$2:$B$601,$A55,Customer_Metrics!$O$2:$O$601,"Churned")</f>
        <v>10</v>
      </c>
      <c r="F55" s="16" t="n">
        <f aca="false">IFERROR((D55+E55)/B55,0)</f>
        <v>0.324675324675325</v>
      </c>
      <c r="G55" s="14" t="n">
        <f aca="false">SUMIFS(Transactions!$I$2:$I$13107,Transactions!$H$2:$H$13107,A55)</f>
        <v>40440.42</v>
      </c>
      <c r="H55" s="16" t="n">
        <f aca="false">IFERROR(G55/G$56,0)</f>
        <v>0.118667407029351</v>
      </c>
    </row>
    <row r="56" customFormat="false" ht="15" hidden="false" customHeight="false" outlineLevel="0" collapsed="false">
      <c r="A56" s="17" t="s">
        <v>48</v>
      </c>
      <c r="B56" s="18" t="n">
        <f aca="false">SUM(B50:B55)</f>
        <v>600</v>
      </c>
      <c r="C56" s="18" t="n">
        <f aca="false">SUM(C50:C55)</f>
        <v>442</v>
      </c>
      <c r="D56" s="18" t="n">
        <f aca="false">SUM(D50:D55)</f>
        <v>94</v>
      </c>
      <c r="E56" s="18" t="n">
        <f aca="false">SUM(E50:E55)</f>
        <v>64</v>
      </c>
      <c r="F56" s="19" t="n">
        <f aca="false">IFERROR((D56+E56)/B56,0)</f>
        <v>0.263333333333333</v>
      </c>
      <c r="G56" s="18" t="n">
        <f aca="false">SUM(G50:G55)</f>
        <v>340787.93</v>
      </c>
      <c r="H56" s="19" t="n">
        <f aca="false">SUM(H50:H55)</f>
        <v>1</v>
      </c>
    </row>
    <row r="59" customFormat="false" ht="15" hidden="false" customHeight="false" outlineLevel="0" collapsed="false">
      <c r="A59" s="9" t="s">
        <v>62</v>
      </c>
      <c r="B59" s="9"/>
      <c r="C59" s="9"/>
      <c r="D59" s="9"/>
      <c r="E59" s="9"/>
      <c r="F59" s="9"/>
      <c r="G59" s="9"/>
      <c r="H59" s="9"/>
      <c r="I59" s="9"/>
      <c r="J59" s="9"/>
      <c r="K59" s="9"/>
      <c r="L59" s="9"/>
    </row>
    <row r="60" customFormat="false" ht="42" hidden="false" customHeight="true" outlineLevel="0" collapsed="false">
      <c r="A60" s="11" t="s">
        <v>63</v>
      </c>
      <c r="B60" s="11" t="s">
        <v>51</v>
      </c>
      <c r="C60" s="11" t="s">
        <v>42</v>
      </c>
      <c r="D60" s="11" t="s">
        <v>47</v>
      </c>
      <c r="E60" s="11" t="s">
        <v>64</v>
      </c>
      <c r="F60" s="11" t="s">
        <v>65</v>
      </c>
    </row>
    <row r="61" customFormat="false" ht="15" hidden="false" customHeight="false" outlineLevel="0" collapsed="false">
      <c r="A61" s="15" t="s">
        <v>66</v>
      </c>
      <c r="B61" s="14" t="n">
        <f aca="false">COUNTIF(Customer_Metrics!$T$2:$T$601,A61)</f>
        <v>206</v>
      </c>
      <c r="C61" s="14" t="n">
        <f aca="false">SUMIFS(Customer_Metrics!$L$2:$L$601,Customer_Metrics!$T$2:$T$601,A61)</f>
        <v>213083.48</v>
      </c>
      <c r="D61" s="16" t="n">
        <f aca="false">IFERROR(C61/C$66,0)</f>
        <v>0.625267097928028</v>
      </c>
      <c r="E61" s="20" t="n">
        <f aca="false">IFERROR(AVERAGEIFS(Customer_Metrics!$P$2:$P$601,Customer_Metrics!$T$2:$T$601,A61),0)</f>
        <v>4.78640776699029</v>
      </c>
      <c r="F61" s="14" t="n">
        <f aca="false">SUMIFS(Customer_Metrics!$V$2:$V$601,Customer_Metrics!$T$2:$T$601,A61)+SUMIFS(Customer_Metrics!$W$2:$W$601,Customer_Metrics!$T$2:$T$601,A61)</f>
        <v>0</v>
      </c>
    </row>
    <row r="62" customFormat="false" ht="15" hidden="false" customHeight="false" outlineLevel="0" collapsed="false">
      <c r="A62" s="15" t="s">
        <v>67</v>
      </c>
      <c r="B62" s="14" t="n">
        <f aca="false">COUNTIF(Customer_Metrics!$T$2:$T$601,A62)</f>
        <v>141</v>
      </c>
      <c r="C62" s="14" t="n">
        <f aca="false">SUMIFS(Customer_Metrics!$L$2:$L$601,Customer_Metrics!$T$2:$T$601,A62)</f>
        <v>68419.67</v>
      </c>
      <c r="D62" s="16" t="n">
        <f aca="false">IFERROR(C62/C$66,0)</f>
        <v>0.200769053058892</v>
      </c>
      <c r="E62" s="20" t="n">
        <f aca="false">IFERROR(AVERAGEIFS(Customer_Metrics!$P$2:$P$601,Customer_Metrics!$T$2:$T$601,A62),0)</f>
        <v>4.34751773049645</v>
      </c>
      <c r="F62" s="14" t="n">
        <f aca="false">SUMIFS(Customer_Metrics!$V$2:$V$601,Customer_Metrics!$T$2:$T$601,A62)+SUMIFS(Customer_Metrics!$W$2:$W$601,Customer_Metrics!$T$2:$T$601,A62)</f>
        <v>3146.96666666667</v>
      </c>
    </row>
    <row r="63" customFormat="false" ht="15" hidden="false" customHeight="false" outlineLevel="0" collapsed="false">
      <c r="A63" s="15" t="s">
        <v>68</v>
      </c>
      <c r="B63" s="14" t="n">
        <f aca="false">COUNTIF(Customer_Metrics!$T$2:$T$601,A63)</f>
        <v>189</v>
      </c>
      <c r="C63" s="14" t="n">
        <f aca="false">SUMIFS(Customer_Metrics!$L$2:$L$601,Customer_Metrics!$T$2:$T$601,A63)</f>
        <v>39573.85</v>
      </c>
      <c r="D63" s="16" t="n">
        <f aca="false">IFERROR(C63/C$66,0)</f>
        <v>0.116124564622931</v>
      </c>
      <c r="E63" s="20" t="n">
        <f aca="false">IFERROR(AVERAGEIFS(Customer_Metrics!$P$2:$P$601,Customer_Metrics!$T$2:$T$601,A63),0)</f>
        <v>3.45502645502646</v>
      </c>
      <c r="F63" s="14" t="n">
        <f aca="false">SUMIFS(Customer_Metrics!$V$2:$V$601,Customer_Metrics!$T$2:$T$601,A63)+SUMIFS(Customer_Metrics!$W$2:$W$601,Customer_Metrics!$T$2:$T$601,A63)</f>
        <v>1140.91111111111</v>
      </c>
    </row>
    <row r="64" customFormat="false" ht="15" hidden="false" customHeight="false" outlineLevel="0" collapsed="false">
      <c r="A64" s="15" t="s">
        <v>69</v>
      </c>
      <c r="B64" s="14" t="n">
        <f aca="false">COUNTIF(Customer_Metrics!$T$2:$T$601,A64)</f>
        <v>20</v>
      </c>
      <c r="C64" s="14" t="n">
        <f aca="false">SUMIFS(Customer_Metrics!$L$2:$L$601,Customer_Metrics!$T$2:$T$601,A64)</f>
        <v>13069.88</v>
      </c>
      <c r="D64" s="16" t="n">
        <f aca="false">IFERROR(C64/C$66,0)</f>
        <v>0.0383519451525176</v>
      </c>
      <c r="E64" s="20" t="n">
        <f aca="false">IFERROR(AVERAGEIFS(Customer_Metrics!$P$2:$P$601,Customer_Metrics!$T$2:$T$601,A64),0)</f>
        <v>4.75</v>
      </c>
      <c r="F64" s="14" t="n">
        <f aca="false">SUMIFS(Customer_Metrics!$V$2:$V$601,Customer_Metrics!$T$2:$T$601,A64)+SUMIFS(Customer_Metrics!$W$2:$W$601,Customer_Metrics!$T$2:$T$601,A64)</f>
        <v>1452.20888888889</v>
      </c>
    </row>
    <row r="65" customFormat="false" ht="15" hidden="false" customHeight="false" outlineLevel="0" collapsed="false">
      <c r="A65" s="15" t="s">
        <v>70</v>
      </c>
      <c r="B65" s="14" t="n">
        <f aca="false">COUNTIF(Customer_Metrics!$T$2:$T$601,A65)</f>
        <v>44</v>
      </c>
      <c r="C65" s="14" t="n">
        <f aca="false">SUMIFS(Customer_Metrics!$L$2:$L$601,Customer_Metrics!$T$2:$T$601,A65)</f>
        <v>6641.05</v>
      </c>
      <c r="D65" s="16" t="n">
        <f aca="false">IFERROR(C65/C$66,0)</f>
        <v>0.0194873392376309</v>
      </c>
      <c r="E65" s="20" t="n">
        <f aca="false">IFERROR(AVERAGEIFS(Customer_Metrics!$P$2:$P$601,Customer_Metrics!$T$2:$T$601,A65),0)</f>
        <v>3</v>
      </c>
      <c r="F65" s="14" t="n">
        <f aca="false">SUMIFS(Customer_Metrics!$V$2:$V$601,Customer_Metrics!$T$2:$T$601,A65)+SUMIFS(Customer_Metrics!$W$2:$W$601,Customer_Metrics!$T$2:$T$601,A65)</f>
        <v>737.894444444444</v>
      </c>
    </row>
    <row r="66" customFormat="false" ht="15" hidden="false" customHeight="false" outlineLevel="0" collapsed="false">
      <c r="A66" s="17" t="s">
        <v>48</v>
      </c>
      <c r="B66" s="18" t="n">
        <f aca="false">SUM(B61:B65)</f>
        <v>600</v>
      </c>
      <c r="C66" s="18" t="n">
        <f aca="false">SUM(C61:C65)</f>
        <v>340787.93</v>
      </c>
      <c r="D66" s="19" t="n">
        <f aca="false">SUM(D61:D65)</f>
        <v>1</v>
      </c>
      <c r="E66" s="21" t="n">
        <f aca="false">AVERAGE(Customer_Metrics!$P$2:$P$601)</f>
        <v>4.13166666666667</v>
      </c>
      <c r="F66" s="18" t="n">
        <f aca="false">SUM(F61:F65)</f>
        <v>6477.98111111111</v>
      </c>
    </row>
    <row r="75" customFormat="false" ht="15" hidden="false" customHeight="false" outlineLevel="0" collapsed="false">
      <c r="A75" s="9" t="s">
        <v>71</v>
      </c>
      <c r="B75" s="9"/>
      <c r="C75" s="9"/>
      <c r="D75" s="9"/>
      <c r="E75" s="9"/>
      <c r="F75" s="9"/>
      <c r="G75" s="9"/>
      <c r="H75" s="9"/>
      <c r="I75" s="9"/>
      <c r="J75" s="9"/>
      <c r="K75" s="9"/>
      <c r="L75" s="9"/>
    </row>
    <row r="76" customFormat="false" ht="23.85" hidden="false" customHeight="false" outlineLevel="0" collapsed="false">
      <c r="A76" s="11" t="s">
        <v>72</v>
      </c>
      <c r="B76" s="11" t="s">
        <v>51</v>
      </c>
      <c r="C76" s="11" t="s">
        <v>42</v>
      </c>
      <c r="D76" s="11" t="s">
        <v>73</v>
      </c>
      <c r="E76" s="11" t="s">
        <v>74</v>
      </c>
    </row>
    <row r="77" customFormat="false" ht="15" hidden="false" customHeight="false" outlineLevel="0" collapsed="false">
      <c r="A77" s="15" t="s">
        <v>75</v>
      </c>
      <c r="B77" s="14" t="n">
        <f aca="false">COUNTIF(Customer_Metrics!$C$2:$C$601,A77)</f>
        <v>395</v>
      </c>
      <c r="C77" s="14" t="n">
        <f aca="false">SUMIFS(Customer_Metrics!$L$2:$L$601,Customer_Metrics!$C$2:$C$601,A77)</f>
        <v>152952.18</v>
      </c>
      <c r="D77" s="14" t="n">
        <f aca="false">IFERROR(C77/B77,0)</f>
        <v>387.22070886076</v>
      </c>
      <c r="E77" s="16" t="n">
        <f aca="false">IFERROR(COUNTIFS(Customer_Metrics!$C$2:$C$601,A77,Customer_Metrics!$O$2:$O$601,"Active")/B77,0)</f>
        <v>0.718987341772152</v>
      </c>
    </row>
    <row r="78" customFormat="false" ht="15" hidden="false" customHeight="false" outlineLevel="0" collapsed="false">
      <c r="A78" s="15" t="s">
        <v>76</v>
      </c>
      <c r="B78" s="14" t="n">
        <f aca="false">COUNTIF(Customer_Metrics!$C$2:$C$601,A78)</f>
        <v>136</v>
      </c>
      <c r="C78" s="14" t="n">
        <f aca="false">SUMIFS(Customer_Metrics!$L$2:$L$601,Customer_Metrics!$C$2:$C$601,A78)</f>
        <v>84795</v>
      </c>
      <c r="D78" s="14" t="n">
        <f aca="false">IFERROR(C78/B78,0)</f>
        <v>623.492647058824</v>
      </c>
      <c r="E78" s="16" t="n">
        <f aca="false">IFERROR(COUNTIFS(Customer_Metrics!$C$2:$C$601,A78,Customer_Metrics!$O$2:$O$601,"Active")/B78,0)</f>
        <v>0.75</v>
      </c>
    </row>
    <row r="79" customFormat="false" ht="15" hidden="false" customHeight="false" outlineLevel="0" collapsed="false">
      <c r="A79" s="15" t="s">
        <v>77</v>
      </c>
      <c r="B79" s="14" t="n">
        <f aca="false">COUNTIF(Customer_Metrics!$C$2:$C$601,A79)</f>
        <v>69</v>
      </c>
      <c r="C79" s="14" t="n">
        <f aca="false">SUMIFS(Customer_Metrics!$L$2:$L$601,Customer_Metrics!$C$2:$C$601,A79)</f>
        <v>103040.75</v>
      </c>
      <c r="D79" s="14" t="n">
        <f aca="false">IFERROR(C79/B79,0)</f>
        <v>1493.34420289855</v>
      </c>
      <c r="E79" s="16" t="n">
        <f aca="false">IFERROR(COUNTIFS(Customer_Metrics!$C$2:$C$601,A79,Customer_Metrics!$O$2:$O$601,"Active")/B79,0)</f>
        <v>0.811594202898551</v>
      </c>
    </row>
    <row r="82" customFormat="false" ht="15" hidden="false" customHeight="false" outlineLevel="0" collapsed="false">
      <c r="A82" s="9" t="s">
        <v>78</v>
      </c>
      <c r="B82" s="9"/>
      <c r="C82" s="9"/>
      <c r="D82" s="9"/>
      <c r="E82" s="9"/>
      <c r="F82" s="9"/>
      <c r="G82" s="9"/>
      <c r="H82" s="9"/>
      <c r="I82" s="9"/>
      <c r="J82" s="9"/>
      <c r="K82" s="9"/>
      <c r="L82" s="9"/>
    </row>
    <row r="83" customFormat="false" ht="30" hidden="false" customHeight="true" outlineLevel="0" collapsed="false">
      <c r="A83" s="11" t="s">
        <v>50</v>
      </c>
      <c r="B83" s="11" t="s">
        <v>79</v>
      </c>
      <c r="C83" s="11" t="s">
        <v>80</v>
      </c>
      <c r="D83" s="11" t="s">
        <v>41</v>
      </c>
      <c r="E83" s="11" t="s">
        <v>42</v>
      </c>
      <c r="H83" s="11" t="s">
        <v>81</v>
      </c>
      <c r="I83" s="11" t="s">
        <v>82</v>
      </c>
      <c r="J83" s="11" t="s">
        <v>50</v>
      </c>
      <c r="K83" s="11" t="s">
        <v>41</v>
      </c>
      <c r="L83" s="11" t="s">
        <v>42</v>
      </c>
    </row>
    <row r="84" customFormat="false" ht="15" hidden="false" customHeight="false" outlineLevel="0" collapsed="false">
      <c r="A84" s="15" t="s">
        <v>56</v>
      </c>
      <c r="B84" s="14" t="n">
        <f aca="false">COUNTIF(Agents!$B$2:$B$61,A84)</f>
        <v>10</v>
      </c>
      <c r="C84" s="14" t="n">
        <f aca="false">COUNTIFS(Agents!$B$2:$B$61,A84,Agents!$I$2:$I$61,"Underperforming")</f>
        <v>1</v>
      </c>
      <c r="D84" s="14" t="n">
        <f aca="false">SUMIFS(Agents!$D$2:$D$61,Agents!$B$2:$B$61,A84)</f>
        <v>978</v>
      </c>
      <c r="E84" s="14" t="n">
        <f aca="false">SUMIFS(Agents!$F$2:$F$61,Agents!$B$2:$B$61,A84)</f>
        <v>41169.7</v>
      </c>
      <c r="H84" s="13" t="n">
        <v>1</v>
      </c>
      <c r="I84" s="15" t="str">
        <f aca="false">INDEX(Agents!$A$2:$A$61,MATCH(H84,Agents!$J$2:$J$61,0))</f>
        <v>A002</v>
      </c>
      <c r="J84" s="15" t="str">
        <f aca="false">INDEX(Agents!$B$2:$B$61,MATCH(H84,Agents!$J$2:$J$61,0))</f>
        <v>Nairobi</v>
      </c>
      <c r="K84" s="14" t="n">
        <f aca="false">INDEX(Agents!$D$2:$D$61,MATCH(H84,Agents!$J$2:$J$61,0))</f>
        <v>251</v>
      </c>
      <c r="L84" s="14" t="n">
        <f aca="false">INDEX(Agents!$F$2:$F$61,MATCH(H84,Agents!$J$2:$J$61,0))</f>
        <v>11275.4</v>
      </c>
    </row>
    <row r="85" customFormat="false" ht="15" hidden="false" customHeight="false" outlineLevel="0" collapsed="false">
      <c r="A85" s="15" t="s">
        <v>57</v>
      </c>
      <c r="B85" s="14" t="n">
        <f aca="false">COUNTIF(Agents!$B$2:$B$61,A85)</f>
        <v>10</v>
      </c>
      <c r="C85" s="14" t="n">
        <f aca="false">COUNTIFS(Agents!$B$2:$B$61,A85,Agents!$I$2:$I$61,"Underperforming")</f>
        <v>3</v>
      </c>
      <c r="D85" s="14" t="n">
        <f aca="false">SUMIFS(Agents!$D$2:$D$61,Agents!$B$2:$B$61,A85)</f>
        <v>555</v>
      </c>
      <c r="E85" s="14" t="n">
        <f aca="false">SUMIFS(Agents!$F$2:$F$61,Agents!$B$2:$B$61,A85)</f>
        <v>28699.9</v>
      </c>
      <c r="H85" s="13" t="n">
        <v>2</v>
      </c>
      <c r="I85" s="15" t="str">
        <f aca="false">INDEX(Agents!$A$2:$A$61,MATCH(H85,Agents!$J$2:$J$61,0))</f>
        <v>A013</v>
      </c>
      <c r="J85" s="15" t="str">
        <f aca="false">INDEX(Agents!$B$2:$B$61,MATCH(H85,Agents!$J$2:$J$61,0))</f>
        <v>Central</v>
      </c>
      <c r="K85" s="14" t="n">
        <f aca="false">INDEX(Agents!$D$2:$D$61,MATCH(H85,Agents!$J$2:$J$61,0))</f>
        <v>207</v>
      </c>
      <c r="L85" s="14" t="n">
        <f aca="false">INDEX(Agents!$F$2:$F$61,MATCH(H85,Agents!$J$2:$J$61,0))</f>
        <v>10989.2</v>
      </c>
    </row>
    <row r="86" customFormat="false" ht="15" hidden="false" customHeight="false" outlineLevel="0" collapsed="false">
      <c r="A86" s="15" t="s">
        <v>58</v>
      </c>
      <c r="B86" s="14" t="n">
        <f aca="false">COUNTIF(Agents!$B$2:$B$61,A86)</f>
        <v>10</v>
      </c>
      <c r="C86" s="14" t="n">
        <f aca="false">COUNTIFS(Agents!$B$2:$B$61,A86,Agents!$I$2:$I$61,"Underperforming")</f>
        <v>1</v>
      </c>
      <c r="D86" s="14" t="n">
        <f aca="false">SUMIFS(Agents!$D$2:$D$61,Agents!$B$2:$B$61,A86)</f>
        <v>560</v>
      </c>
      <c r="E86" s="14" t="n">
        <f aca="false">SUMIFS(Agents!$F$2:$F$61,Agents!$B$2:$B$61,A86)</f>
        <v>20735.1</v>
      </c>
      <c r="H86" s="13" t="n">
        <v>3</v>
      </c>
      <c r="I86" s="15" t="str">
        <f aca="false">INDEX(Agents!$A$2:$A$61,MATCH(H86,Agents!$J$2:$J$61,0))</f>
        <v>A003</v>
      </c>
      <c r="J86" s="15" t="str">
        <f aca="false">INDEX(Agents!$B$2:$B$61,MATCH(H86,Agents!$J$2:$J$61,0))</f>
        <v>Nairobi</v>
      </c>
      <c r="K86" s="14" t="n">
        <f aca="false">INDEX(Agents!$D$2:$D$61,MATCH(H86,Agents!$J$2:$J$61,0))</f>
        <v>258</v>
      </c>
      <c r="L86" s="14" t="n">
        <f aca="false">INDEX(Agents!$F$2:$F$61,MATCH(H86,Agents!$J$2:$J$61,0))</f>
        <v>10245.15</v>
      </c>
    </row>
    <row r="87" customFormat="false" ht="15" hidden="false" customHeight="false" outlineLevel="0" collapsed="false">
      <c r="A87" s="15" t="s">
        <v>59</v>
      </c>
      <c r="B87" s="14" t="n">
        <f aca="false">COUNTIF(Agents!$B$2:$B$61,A87)</f>
        <v>10</v>
      </c>
      <c r="C87" s="14" t="n">
        <f aca="false">COUNTIFS(Agents!$B$2:$B$61,A87,Agents!$I$2:$I$61,"Underperforming")</f>
        <v>3</v>
      </c>
      <c r="D87" s="14" t="n">
        <f aca="false">SUMIFS(Agents!$D$2:$D$61,Agents!$B$2:$B$61,A87)</f>
        <v>382</v>
      </c>
      <c r="E87" s="14" t="n">
        <f aca="false">SUMIFS(Agents!$F$2:$F$61,Agents!$B$2:$B$61,A87)</f>
        <v>17480.15</v>
      </c>
      <c r="H87" s="13" t="n">
        <v>4</v>
      </c>
      <c r="I87" s="15" t="str">
        <f aca="false">INDEX(Agents!$A$2:$A$61,MATCH(H87,Agents!$J$2:$J$61,0))</f>
        <v>A012</v>
      </c>
      <c r="J87" s="15" t="str">
        <f aca="false">INDEX(Agents!$B$2:$B$61,MATCH(H87,Agents!$J$2:$J$61,0))</f>
        <v>Central</v>
      </c>
      <c r="K87" s="14" t="n">
        <f aca="false">INDEX(Agents!$D$2:$D$61,MATCH(H87,Agents!$J$2:$J$61,0))</f>
        <v>129</v>
      </c>
      <c r="L87" s="14" t="n">
        <f aca="false">INDEX(Agents!$F$2:$F$61,MATCH(H87,Agents!$J$2:$J$61,0))</f>
        <v>6130.25</v>
      </c>
    </row>
    <row r="88" customFormat="false" ht="15" hidden="false" customHeight="false" outlineLevel="0" collapsed="false">
      <c r="A88" s="15" t="s">
        <v>60</v>
      </c>
      <c r="B88" s="14" t="n">
        <f aca="false">COUNTIF(Agents!$B$2:$B$61,A88)</f>
        <v>10</v>
      </c>
      <c r="C88" s="14" t="n">
        <f aca="false">COUNTIFS(Agents!$B$2:$B$61,A88,Agents!$I$2:$I$61,"Underperforming")</f>
        <v>5</v>
      </c>
      <c r="D88" s="14" t="n">
        <f aca="false">SUMIFS(Agents!$D$2:$D$61,Agents!$B$2:$B$61,A88)</f>
        <v>354</v>
      </c>
      <c r="E88" s="14" t="n">
        <f aca="false">SUMIFS(Agents!$F$2:$F$61,Agents!$B$2:$B$61,A88)</f>
        <v>13788.5</v>
      </c>
      <c r="H88" s="13" t="n">
        <v>5</v>
      </c>
      <c r="I88" s="15" t="str">
        <f aca="false">INDEX(Agents!$A$2:$A$61,MATCH(H88,Agents!$J$2:$J$61,0))</f>
        <v>A023</v>
      </c>
      <c r="J88" s="15" t="str">
        <f aca="false">INDEX(Agents!$B$2:$B$61,MATCH(H88,Agents!$J$2:$J$61,0))</f>
        <v>Rift Valley</v>
      </c>
      <c r="K88" s="14" t="n">
        <f aca="false">INDEX(Agents!$D$2:$D$61,MATCH(H88,Agents!$J$2:$J$61,0))</f>
        <v>141</v>
      </c>
      <c r="L88" s="14" t="n">
        <f aca="false">INDEX(Agents!$F$2:$F$61,MATCH(H88,Agents!$J$2:$J$61,0))</f>
        <v>5782.65</v>
      </c>
    </row>
    <row r="89" customFormat="false" ht="15" hidden="false" customHeight="false" outlineLevel="0" collapsed="false">
      <c r="A89" s="15" t="s">
        <v>61</v>
      </c>
      <c r="B89" s="14" t="n">
        <f aca="false">COUNTIF(Agents!$B$2:$B$61,A89)</f>
        <v>10</v>
      </c>
      <c r="C89" s="14" t="n">
        <f aca="false">COUNTIFS(Agents!$B$2:$B$61,A89,Agents!$I$2:$I$61,"Underperforming")</f>
        <v>4</v>
      </c>
      <c r="D89" s="14" t="n">
        <f aca="false">SUMIFS(Agents!$D$2:$D$61,Agents!$B$2:$B$61,A89)</f>
        <v>617</v>
      </c>
      <c r="E89" s="14" t="n">
        <f aca="false">SUMIFS(Agents!$F$2:$F$61,Agents!$B$2:$B$61,A89)</f>
        <v>21226.85</v>
      </c>
    </row>
    <row r="90" customFormat="false" ht="15" hidden="false" customHeight="false" outlineLevel="0" collapsed="false">
      <c r="A90" s="17" t="s">
        <v>48</v>
      </c>
      <c r="B90" s="18" t="n">
        <f aca="false">SUM(B84:B89)</f>
        <v>60</v>
      </c>
      <c r="C90" s="18" t="n">
        <f aca="false">SUM(C84:C89)</f>
        <v>17</v>
      </c>
      <c r="D90" s="18" t="n">
        <f aca="false">SUM(D84:D89)</f>
        <v>3446</v>
      </c>
      <c r="E90" s="18" t="n">
        <f aca="false">SUM(E84:E89)</f>
        <v>143100.2</v>
      </c>
    </row>
  </sheetData>
  <mergeCells count="28">
    <mergeCell ref="A1:L1"/>
    <mergeCell ref="A2:L2"/>
    <mergeCell ref="A4:B4"/>
    <mergeCell ref="C4:D4"/>
    <mergeCell ref="E4:F4"/>
    <mergeCell ref="G4:H4"/>
    <mergeCell ref="I4:J4"/>
    <mergeCell ref="K4:L4"/>
    <mergeCell ref="A5:B5"/>
    <mergeCell ref="C5:D5"/>
    <mergeCell ref="E5:F5"/>
    <mergeCell ref="G5:H5"/>
    <mergeCell ref="I5:J5"/>
    <mergeCell ref="K5:L5"/>
    <mergeCell ref="A7:L7"/>
    <mergeCell ref="A8:L8"/>
    <mergeCell ref="A9:L9"/>
    <mergeCell ref="A10:L10"/>
    <mergeCell ref="A11:L11"/>
    <mergeCell ref="A12:L12"/>
    <mergeCell ref="A13:L13"/>
    <mergeCell ref="A14:L14"/>
    <mergeCell ref="A16:L16"/>
    <mergeCell ref="A32:L32"/>
    <mergeCell ref="A48:L48"/>
    <mergeCell ref="A59:L59"/>
    <mergeCell ref="A75:L75"/>
    <mergeCell ref="A82:L82"/>
  </mergeCells>
  <conditionalFormatting sqref="F50:F55">
    <cfRule type="colorScale" priority="2">
      <colorScale>
        <cfvo type="min" val="0"/>
        <cfvo type="max" val="0"/>
        <color rgb="FFFFFFFF"/>
        <color rgb="FFF4B6B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0"/>
    <col collapsed="false" customWidth="true" hidden="false" outlineLevel="0" max="3" min="3" style="0" width="60"/>
    <col collapsed="false" customWidth="true" hidden="false" outlineLevel="0" max="4" min="4" style="0" width="26"/>
    <col collapsed="false" customWidth="true" hidden="false" outlineLevel="0" max="5" min="5" style="0" width="34"/>
  </cols>
  <sheetData>
    <row r="1" customFormat="false" ht="17.35" hidden="false" customHeight="false" outlineLevel="0" collapsed="false">
      <c r="A1" s="22" t="s">
        <v>83</v>
      </c>
    </row>
    <row r="2" customFormat="false" ht="15" hidden="false" customHeight="false" outlineLevel="0" collapsed="false">
      <c r="A2" s="23" t="s">
        <v>84</v>
      </c>
    </row>
    <row r="4" customFormat="false" ht="15" hidden="false" customHeight="false" outlineLevel="0" collapsed="false">
      <c r="A4" s="24" t="s">
        <v>85</v>
      </c>
      <c r="B4" s="25" t="n">
        <v>46295</v>
      </c>
      <c r="C4" s="23" t="s">
        <v>86</v>
      </c>
    </row>
    <row r="5" customFormat="false" ht="15" hidden="false" customHeight="false" outlineLevel="0" collapsed="false">
      <c r="A5" s="24" t="s">
        <v>87</v>
      </c>
      <c r="B5" s="25" t="n">
        <v>46023</v>
      </c>
      <c r="C5" s="23" t="s">
        <v>88</v>
      </c>
    </row>
    <row r="6" customFormat="false" ht="15" hidden="false" customHeight="false" outlineLevel="0" collapsed="false">
      <c r="A6" s="24" t="s">
        <v>89</v>
      </c>
      <c r="B6" s="26" t="n">
        <f aca="false">(YEAR(B4)-YEAR(B5))*12+MONTH(B4)-MONTH(B5)+1</f>
        <v>9</v>
      </c>
      <c r="C6" s="23" t="s">
        <v>90</v>
      </c>
    </row>
    <row r="7" customFormat="false" ht="15" hidden="false" customHeight="false" outlineLevel="0" collapsed="false">
      <c r="A7" s="24" t="s">
        <v>91</v>
      </c>
      <c r="B7" s="27" t="n">
        <v>30</v>
      </c>
      <c r="C7" s="23" t="s">
        <v>92</v>
      </c>
    </row>
    <row r="8" customFormat="false" ht="15" hidden="false" customHeight="false" outlineLevel="0" collapsed="false">
      <c r="A8" s="24" t="s">
        <v>93</v>
      </c>
      <c r="B8" s="27" t="n">
        <v>60</v>
      </c>
      <c r="C8" s="23" t="s">
        <v>94</v>
      </c>
    </row>
    <row r="9" customFormat="false" ht="15" hidden="false" customHeight="false" outlineLevel="0" collapsed="false">
      <c r="A9" s="24" t="s">
        <v>95</v>
      </c>
      <c r="B9" s="28" t="n">
        <v>0.6</v>
      </c>
      <c r="C9" s="23" t="s">
        <v>96</v>
      </c>
    </row>
    <row r="11" customFormat="false" ht="15" hidden="false" customHeight="false" outlineLevel="0" collapsed="false">
      <c r="A11" s="29" t="s">
        <v>97</v>
      </c>
    </row>
    <row r="12" customFormat="false" ht="15" hidden="false" customHeight="false" outlineLevel="0" collapsed="false">
      <c r="A12" s="30" t="s">
        <v>98</v>
      </c>
      <c r="B12" s="30" t="s">
        <v>99</v>
      </c>
      <c r="C12" s="30" t="s">
        <v>100</v>
      </c>
      <c r="D12" s="30" t="s">
        <v>101</v>
      </c>
      <c r="E12" s="30" t="s">
        <v>102</v>
      </c>
    </row>
    <row r="13" customFormat="false" ht="15" hidden="false" customHeight="false" outlineLevel="0" collapsed="false">
      <c r="A13" s="15" t="s">
        <v>103</v>
      </c>
      <c r="B13" s="31" t="n">
        <v>0.01</v>
      </c>
      <c r="C13" s="32" t="n">
        <v>5</v>
      </c>
      <c r="D13" s="32" t="n">
        <v>105</v>
      </c>
      <c r="E13" s="15" t="s">
        <v>104</v>
      </c>
    </row>
    <row r="14" customFormat="false" ht="15" hidden="false" customHeight="false" outlineLevel="0" collapsed="false">
      <c r="A14" s="15" t="s">
        <v>105</v>
      </c>
      <c r="B14" s="31" t="n">
        <v>0.015</v>
      </c>
      <c r="C14" s="32" t="n">
        <v>10</v>
      </c>
      <c r="D14" s="32" t="n">
        <v>200</v>
      </c>
      <c r="E14" s="15" t="s">
        <v>106</v>
      </c>
    </row>
    <row r="15" customFormat="false" ht="15" hidden="false" customHeight="false" outlineLevel="0" collapsed="false">
      <c r="A15" s="15" t="s">
        <v>107</v>
      </c>
      <c r="B15" s="31" t="n">
        <v>0</v>
      </c>
      <c r="C15" s="32" t="n">
        <v>0</v>
      </c>
      <c r="D15" s="32" t="n">
        <v>0</v>
      </c>
      <c r="E15" s="15" t="s">
        <v>108</v>
      </c>
    </row>
    <row r="16" customFormat="false" ht="15" hidden="false" customHeight="false" outlineLevel="0" collapsed="false">
      <c r="A16" s="15" t="s">
        <v>109</v>
      </c>
      <c r="B16" s="31" t="n">
        <v>0.004</v>
      </c>
      <c r="C16" s="32" t="n">
        <v>0</v>
      </c>
      <c r="D16" s="32" t="n">
        <v>40</v>
      </c>
      <c r="E16" s="15" t="s">
        <v>110</v>
      </c>
    </row>
    <row r="17" customFormat="false" ht="15" hidden="false" customHeight="false" outlineLevel="0" collapsed="false">
      <c r="A17" s="15" t="s">
        <v>111</v>
      </c>
      <c r="B17" s="31" t="n">
        <v>0.04</v>
      </c>
      <c r="C17" s="32" t="n">
        <v>0</v>
      </c>
      <c r="D17" s="32" t="n">
        <v>40</v>
      </c>
      <c r="E17" s="15" t="s">
        <v>112</v>
      </c>
    </row>
    <row r="18" customFormat="false" ht="15" hidden="false" customHeight="false" outlineLevel="0" collapsed="false">
      <c r="A18" s="15" t="s">
        <v>113</v>
      </c>
      <c r="B18" s="31" t="n">
        <v>0.05</v>
      </c>
      <c r="C18" s="32" t="n">
        <v>0</v>
      </c>
      <c r="D18" s="32" t="n">
        <v>100</v>
      </c>
      <c r="E18" s="15" t="s">
        <v>114</v>
      </c>
    </row>
    <row r="20" customFormat="false" ht="15" hidden="false" customHeight="false" outlineLevel="0" collapsed="false">
      <c r="A20" s="29" t="s">
        <v>115</v>
      </c>
    </row>
    <row r="21" customFormat="false" ht="15" hidden="false" customHeight="false" outlineLevel="0" collapsed="false">
      <c r="A21" s="30" t="s">
        <v>116</v>
      </c>
      <c r="B21" s="30" t="s">
        <v>117</v>
      </c>
      <c r="C21" s="30" t="s">
        <v>118</v>
      </c>
      <c r="D21" s="30" t="s">
        <v>119</v>
      </c>
    </row>
    <row r="22" customFormat="false" ht="15" hidden="false" customHeight="false" outlineLevel="0" collapsed="false">
      <c r="A22" s="33" t="n">
        <v>5</v>
      </c>
      <c r="B22" s="34" t="n">
        <v>15</v>
      </c>
      <c r="C22" s="35" t="n">
        <f aca="false">PERCENTILE(Customer_Metrics!$J$2:$J$601,0.8)</f>
        <v>31</v>
      </c>
      <c r="D22" s="14" t="n">
        <f aca="false">PERCENTILE(Customer_Metrics!$L$2:$L$601,0.8)</f>
        <v>808.196</v>
      </c>
    </row>
    <row r="23" customFormat="false" ht="15" hidden="false" customHeight="false" outlineLevel="0" collapsed="false">
      <c r="A23" s="33" t="n">
        <v>4</v>
      </c>
      <c r="B23" s="36" t="n">
        <f aca="false">B7</f>
        <v>30</v>
      </c>
      <c r="C23" s="35" t="n">
        <f aca="false">PERCENTILE(Customer_Metrics!$J$2:$J$601,0.6)</f>
        <v>21.4</v>
      </c>
      <c r="D23" s="14" t="n">
        <f aca="false">PERCENTILE(Customer_Metrics!$L$2:$L$601,0.6)</f>
        <v>475.72</v>
      </c>
    </row>
    <row r="24" customFormat="false" ht="15" hidden="false" customHeight="false" outlineLevel="0" collapsed="false">
      <c r="A24" s="33" t="n">
        <v>3</v>
      </c>
      <c r="B24" s="36" t="n">
        <f aca="false">B8</f>
        <v>60</v>
      </c>
      <c r="C24" s="35" t="n">
        <f aca="false">PERCENTILE(Customer_Metrics!$J$2:$J$601,0.4)</f>
        <v>14</v>
      </c>
      <c r="D24" s="14" t="n">
        <f aca="false">PERCENTILE(Customer_Metrics!$L$2:$L$601,0.4)</f>
        <v>289.582</v>
      </c>
    </row>
    <row r="25" customFormat="false" ht="15" hidden="false" customHeight="false" outlineLevel="0" collapsed="false">
      <c r="A25" s="33" t="n">
        <v>2</v>
      </c>
      <c r="B25" s="34" t="n">
        <v>90</v>
      </c>
      <c r="C25" s="35" t="n">
        <f aca="false">PERCENTILE(Customer_Metrics!$J$2:$J$601,0.2)</f>
        <v>9</v>
      </c>
      <c r="D25" s="14" t="n">
        <f aca="false">PERCENTILE(Customer_Metrics!$L$2:$L$601,0.2)</f>
        <v>157.36</v>
      </c>
    </row>
    <row r="26" customFormat="false" ht="15" hidden="false" customHeight="false" outlineLevel="0" collapsed="false">
      <c r="A26" s="33" t="n">
        <v>1</v>
      </c>
      <c r="B26" s="37" t="s">
        <v>120</v>
      </c>
      <c r="C26" s="37" t="s">
        <v>120</v>
      </c>
      <c r="D26" s="37" t="s">
        <v>120</v>
      </c>
    </row>
    <row r="27" customFormat="false" ht="15" hidden="false" customHeight="false" outlineLevel="0" collapsed="false">
      <c r="A27" s="23" t="s">
        <v>121</v>
      </c>
    </row>
    <row r="29" customFormat="false" ht="15" hidden="false" customHeight="false" outlineLevel="0" collapsed="false">
      <c r="A29" s="29" t="s">
        <v>122</v>
      </c>
    </row>
    <row r="30" customFormat="false" ht="15" hidden="false" customHeight="false" outlineLevel="0" collapsed="false">
      <c r="A30" s="24" t="s">
        <v>123</v>
      </c>
    </row>
    <row r="31" customFormat="false" ht="15" hidden="false" customHeight="false" outlineLevel="0" collapsed="false">
      <c r="A31" s="24" t="s">
        <v>124</v>
      </c>
    </row>
    <row r="32" customFormat="false" ht="15" hidden="false" customHeight="false" outlineLevel="0" collapsed="false">
      <c r="A32" s="24" t="s">
        <v>125</v>
      </c>
    </row>
    <row r="33" customFormat="false" ht="15" hidden="false" customHeight="false" outlineLevel="0" collapsed="false">
      <c r="A33" s="24" t="s">
        <v>126</v>
      </c>
    </row>
    <row r="34" customFormat="false" ht="15" hidden="false" customHeight="false" outlineLevel="0" collapsed="false">
      <c r="A34" s="24" t="s">
        <v>127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0"/>
    <col collapsed="false" customWidth="true" hidden="false" outlineLevel="0" max="9" min="4" style="0" width="11"/>
    <col collapsed="false" customWidth="true" hidden="false" outlineLevel="0" max="10" min="10" style="0" width="10"/>
    <col collapsed="false" customWidth="true" hidden="false" outlineLevel="0" max="11" min="11" style="0" width="16"/>
    <col collapsed="false" customWidth="true" hidden="false" outlineLevel="0" max="12" min="12" style="0" width="14"/>
    <col collapsed="false" customWidth="true" hidden="false" outlineLevel="0" max="13" min="13" style="0" width="13"/>
    <col collapsed="false" customWidth="true" hidden="false" outlineLevel="0" max="14" min="14" style="0" width="11"/>
    <col collapsed="false" customWidth="true" hidden="false" outlineLevel="0" max="16" min="15" style="0" width="10"/>
    <col collapsed="false" customWidth="true" hidden="false" outlineLevel="0" max="19" min="17" style="0" width="8"/>
    <col collapsed="false" customWidth="true" hidden="false" outlineLevel="0" max="20" min="20" style="0" width="14"/>
    <col collapsed="false" customWidth="true" hidden="false" outlineLevel="0" max="21" min="21" style="0" width="16"/>
    <col collapsed="false" customWidth="true" hidden="false" outlineLevel="0" max="23" min="22" style="0" width="18"/>
    <col collapsed="false" customWidth="true" hidden="false" outlineLevel="0" max="24" min="24" style="0" width="13"/>
  </cols>
  <sheetData>
    <row r="1" customFormat="false" ht="42" hidden="false" customHeight="true" outlineLevel="0" collapsed="false">
      <c r="A1" s="30" t="s">
        <v>128</v>
      </c>
      <c r="B1" s="30" t="s">
        <v>50</v>
      </c>
      <c r="C1" s="30" t="s">
        <v>72</v>
      </c>
      <c r="D1" s="30" t="s">
        <v>103</v>
      </c>
      <c r="E1" s="30" t="s">
        <v>105</v>
      </c>
      <c r="F1" s="30" t="s">
        <v>107</v>
      </c>
      <c r="G1" s="30" t="s">
        <v>109</v>
      </c>
      <c r="H1" s="30" t="s">
        <v>111</v>
      </c>
      <c r="I1" s="30" t="s">
        <v>113</v>
      </c>
      <c r="J1" s="30" t="s">
        <v>129</v>
      </c>
      <c r="K1" s="30" t="s">
        <v>130</v>
      </c>
      <c r="L1" s="30" t="s">
        <v>42</v>
      </c>
      <c r="M1" s="30" t="s">
        <v>131</v>
      </c>
      <c r="N1" s="30" t="s">
        <v>132</v>
      </c>
      <c r="O1" s="30" t="s">
        <v>133</v>
      </c>
      <c r="P1" s="30" t="s">
        <v>134</v>
      </c>
      <c r="Q1" s="30" t="s">
        <v>135</v>
      </c>
      <c r="R1" s="30" t="s">
        <v>136</v>
      </c>
      <c r="S1" s="30" t="s">
        <v>137</v>
      </c>
      <c r="T1" s="30" t="s">
        <v>138</v>
      </c>
      <c r="U1" s="30" t="s">
        <v>139</v>
      </c>
      <c r="V1" s="30" t="s">
        <v>140</v>
      </c>
      <c r="W1" s="30" t="s">
        <v>141</v>
      </c>
      <c r="X1" s="30" t="s">
        <v>142</v>
      </c>
    </row>
    <row r="2" customFormat="false" ht="15" hidden="false" customHeight="false" outlineLevel="0" collapsed="false">
      <c r="A2" s="24" t="str">
        <f aca="false">Customers!A2</f>
        <v>C0001</v>
      </c>
      <c r="B2" s="24" t="str">
        <f aca="false">Customers!B2</f>
        <v>Nairobi</v>
      </c>
      <c r="C2" s="24" t="str">
        <f aca="false">Customers!C2</f>
        <v>Prepaid</v>
      </c>
      <c r="D2" s="24" t="n">
        <f aca="false">COUNTIFS(Transactions!$C$2:$C$13107,$A2,Transactions!$E$2:$E$13107,D$1)</f>
        <v>1</v>
      </c>
      <c r="E2" s="24" t="n">
        <f aca="false">COUNTIFS(Transactions!$C$2:$C$13107,$A2,Transactions!$E$2:$E$13107,E$1)</f>
        <v>0</v>
      </c>
      <c r="F2" s="24" t="n">
        <f aca="false">COUNTIFS(Transactions!$C$2:$C$13107,$A2,Transactions!$E$2:$E$13107,F$1)</f>
        <v>0</v>
      </c>
      <c r="G2" s="24" t="n">
        <f aca="false">COUNTIFS(Transactions!$C$2:$C$13107,$A2,Transactions!$E$2:$E$13107,G$1)</f>
        <v>0</v>
      </c>
      <c r="H2" s="24" t="n">
        <f aca="false">COUNTIFS(Transactions!$C$2:$C$13107,$A2,Transactions!$E$2:$E$13107,H$1)</f>
        <v>4</v>
      </c>
      <c r="I2" s="24" t="n">
        <f aca="false">COUNTIFS(Transactions!$C$2:$C$13107,$A2,Transactions!$E$2:$E$13107,I$1)</f>
        <v>4</v>
      </c>
      <c r="J2" s="24" t="n">
        <f aca="false">SUM(D2:I2)</f>
        <v>9</v>
      </c>
      <c r="K2" s="38" t="n">
        <f aca="false">SUMIFS(Transactions!$F$2:$F$13107,Transactions!$C$2:$C$13107,A2)</f>
        <v>2970</v>
      </c>
      <c r="L2" s="38" t="n">
        <f aca="false">SUMIFS(Transactions!$I$2:$I$13107,Transactions!$C$2:$C$13107,A2)</f>
        <v>117.8</v>
      </c>
      <c r="M2" s="39" t="n">
        <f aca="false">IF(J2=0,"",_xlfn.MAXIFS(Transactions!$B$2:$B$13107,Transactions!$C$2:$C$13107,A2))</f>
        <v>46170</v>
      </c>
      <c r="N2" s="24" t="n">
        <f aca="false">IF(J2=0,999,Assumptions!$B$4-M2)</f>
        <v>125</v>
      </c>
      <c r="O2" s="24" t="str">
        <f aca="false">IF(N2&lt;=Assumptions!$B$7,"Active",IF(N2&lt;=Assumptions!$B$8,"Slipping","Churned"))</f>
        <v>Churned</v>
      </c>
      <c r="P2" s="24" t="n">
        <f aca="false">COUNTIF(D2:I2,"&gt;0")</f>
        <v>3</v>
      </c>
      <c r="Q2" s="24" t="n">
        <f aca="false">IF(N2&lt;=Assumptions!$B$22,5,IF(N2&lt;=Assumptions!$B$23,4,IF(N2&lt;=Assumptions!$B$24,3,IF(N2&lt;=Assumptions!$B$25,2,1))))</f>
        <v>1</v>
      </c>
      <c r="R2" s="24" t="n">
        <f aca="false">1+(J2&gt;=Assumptions!$C$25)+(J2&gt;=Assumptions!$C$24)+(J2&gt;=Assumptions!$C$23)+(J2&gt;=Assumptions!$C$22)</f>
        <v>2</v>
      </c>
      <c r="S2" s="24" t="n">
        <f aca="false">1+(L2&gt;=Assumptions!$D$25)+(L2&gt;=Assumptions!$D$24)+(L2&gt;=Assumptions!$D$23)+(L2&gt;=Assumptions!$D$22)</f>
        <v>1</v>
      </c>
      <c r="T2" s="24" t="str">
        <f aca="false">IF(AND(Q2&gt;=4,R2&gt;=4),"Champions",IF(AND(Q2&gt;=3,R2&gt;=3),"Loyal",IF(AND(Q2&lt;=2,R2&gt;=3),"At Risk",IF(Q2&lt;=2,"Hibernating","Potential"))))</f>
        <v>Hibernating</v>
      </c>
      <c r="U2" s="38" t="n">
        <f aca="false">L2/Assumptions!$B$6</f>
        <v>13.0888888888889</v>
      </c>
      <c r="V2" s="38" t="n">
        <f aca="false">IF(O2="Slipping",U2,0)</f>
        <v>0</v>
      </c>
      <c r="W2" s="38" t="n">
        <f aca="false">IF(O2="Churned",U2,0)</f>
        <v>13.0888888888889</v>
      </c>
      <c r="X2" s="24" t="str">
        <f aca="false">IF(AND(O2="Active",P2&lt;=2),"Yes","No")</f>
        <v>No</v>
      </c>
    </row>
    <row r="3" customFormat="false" ht="15" hidden="false" customHeight="false" outlineLevel="0" collapsed="false">
      <c r="A3" s="24" t="str">
        <f aca="false">Customers!A3</f>
        <v>C0002</v>
      </c>
      <c r="B3" s="24" t="str">
        <f aca="false">Customers!B3</f>
        <v>Coast</v>
      </c>
      <c r="C3" s="24" t="str">
        <f aca="false">Customers!C3</f>
        <v>Postpaid</v>
      </c>
      <c r="D3" s="24" t="n">
        <f aca="false">COUNTIFS(Transactions!$C$2:$C$13107,$A3,Transactions!$E$2:$E$13107,D$1)</f>
        <v>12</v>
      </c>
      <c r="E3" s="24" t="n">
        <f aca="false">COUNTIFS(Transactions!$C$2:$C$13107,$A3,Transactions!$E$2:$E$13107,E$1)</f>
        <v>0</v>
      </c>
      <c r="F3" s="24" t="n">
        <f aca="false">COUNTIFS(Transactions!$C$2:$C$13107,$A3,Transactions!$E$2:$E$13107,F$1)</f>
        <v>0</v>
      </c>
      <c r="G3" s="24" t="n">
        <f aca="false">COUNTIFS(Transactions!$C$2:$C$13107,$A3,Transactions!$E$2:$E$13107,G$1)</f>
        <v>0</v>
      </c>
      <c r="H3" s="24" t="n">
        <f aca="false">COUNTIFS(Transactions!$C$2:$C$13107,$A3,Transactions!$E$2:$E$13107,H$1)</f>
        <v>0</v>
      </c>
      <c r="I3" s="24" t="n">
        <f aca="false">COUNTIFS(Transactions!$C$2:$C$13107,$A3,Transactions!$E$2:$E$13107,I$1)</f>
        <v>7</v>
      </c>
      <c r="J3" s="24" t="n">
        <f aca="false">SUM(D3:I3)</f>
        <v>19</v>
      </c>
      <c r="K3" s="38" t="n">
        <f aca="false">SUMIFS(Transactions!$F$2:$F$13107,Transactions!$C$2:$C$13107,A3)</f>
        <v>37739</v>
      </c>
      <c r="L3" s="38" t="n">
        <f aca="false">SUMIFS(Transactions!$I$2:$I$13107,Transactions!$C$2:$C$13107,A3)</f>
        <v>503.35</v>
      </c>
      <c r="M3" s="39" t="n">
        <f aca="false">IF(J3=0,"",_xlfn.MAXIFS(Transactions!$B$2:$B$13107,Transactions!$C$2:$C$13107,A3))</f>
        <v>46291</v>
      </c>
      <c r="N3" s="24" t="n">
        <f aca="false">IF(J3=0,999,Assumptions!$B$4-M3)</f>
        <v>4</v>
      </c>
      <c r="O3" s="24" t="str">
        <f aca="false">IF(N3&lt;=Assumptions!$B$7,"Active",IF(N3&lt;=Assumptions!$B$8,"Slipping","Churned"))</f>
        <v>Active</v>
      </c>
      <c r="P3" s="24" t="n">
        <f aca="false">COUNTIF(D3:I3,"&gt;0")</f>
        <v>2</v>
      </c>
      <c r="Q3" s="24" t="n">
        <f aca="false">IF(N3&lt;=Assumptions!$B$22,5,IF(N3&lt;=Assumptions!$B$23,4,IF(N3&lt;=Assumptions!$B$24,3,IF(N3&lt;=Assumptions!$B$25,2,1))))</f>
        <v>5</v>
      </c>
      <c r="R3" s="24" t="n">
        <f aca="false">1+(J3&gt;=Assumptions!$C$25)+(J3&gt;=Assumptions!$C$24)+(J3&gt;=Assumptions!$C$23)+(J3&gt;=Assumptions!$C$22)</f>
        <v>3</v>
      </c>
      <c r="S3" s="24" t="n">
        <f aca="false">1+(L3&gt;=Assumptions!$D$25)+(L3&gt;=Assumptions!$D$24)+(L3&gt;=Assumptions!$D$23)+(L3&gt;=Assumptions!$D$22)</f>
        <v>4</v>
      </c>
      <c r="T3" s="24" t="str">
        <f aca="false">IF(AND(Q3&gt;=4,R3&gt;=4),"Champions",IF(AND(Q3&gt;=3,R3&gt;=3),"Loyal",IF(AND(Q3&lt;=2,R3&gt;=3),"At Risk",IF(Q3&lt;=2,"Hibernating","Potential"))))</f>
        <v>Loyal</v>
      </c>
      <c r="U3" s="38" t="n">
        <f aca="false">L3/Assumptions!$B$6</f>
        <v>55.9277777777778</v>
      </c>
      <c r="V3" s="38" t="n">
        <f aca="false">IF(O3="Slipping",U3,0)</f>
        <v>0</v>
      </c>
      <c r="W3" s="38" t="n">
        <f aca="false">IF(O3="Churned",U3,0)</f>
        <v>0</v>
      </c>
      <c r="X3" s="24" t="str">
        <f aca="false">IF(AND(O3="Active",P3&lt;=2),"Yes","No")</f>
        <v>Yes</v>
      </c>
    </row>
    <row r="4" customFormat="false" ht="15" hidden="false" customHeight="false" outlineLevel="0" collapsed="false">
      <c r="A4" s="24" t="str">
        <f aca="false">Customers!A4</f>
        <v>C0003</v>
      </c>
      <c r="B4" s="24" t="str">
        <f aca="false">Customers!B4</f>
        <v>Rift Valley</v>
      </c>
      <c r="C4" s="24" t="str">
        <f aca="false">Customers!C4</f>
        <v>Prepaid</v>
      </c>
      <c r="D4" s="24" t="n">
        <f aca="false">COUNTIFS(Transactions!$C$2:$C$13107,$A4,Transactions!$E$2:$E$13107,D$1)</f>
        <v>6</v>
      </c>
      <c r="E4" s="24" t="n">
        <f aca="false">COUNTIFS(Transactions!$C$2:$C$13107,$A4,Transactions!$E$2:$E$13107,E$1)</f>
        <v>27</v>
      </c>
      <c r="F4" s="24" t="n">
        <f aca="false">COUNTIFS(Transactions!$C$2:$C$13107,$A4,Transactions!$E$2:$E$13107,F$1)</f>
        <v>13</v>
      </c>
      <c r="G4" s="24" t="n">
        <f aca="false">COUNTIFS(Transactions!$C$2:$C$13107,$A4,Transactions!$E$2:$E$13107,G$1)</f>
        <v>11</v>
      </c>
      <c r="H4" s="24" t="n">
        <f aca="false">COUNTIFS(Transactions!$C$2:$C$13107,$A4,Transactions!$E$2:$E$13107,H$1)</f>
        <v>5</v>
      </c>
      <c r="I4" s="24" t="n">
        <f aca="false">COUNTIFS(Transactions!$C$2:$C$13107,$A4,Transactions!$E$2:$E$13107,I$1)</f>
        <v>14</v>
      </c>
      <c r="J4" s="24" t="n">
        <f aca="false">SUM(D4:I4)</f>
        <v>76</v>
      </c>
      <c r="K4" s="38" t="n">
        <f aca="false">SUMIFS(Transactions!$F$2:$F$13107,Transactions!$C$2:$C$13107,A4)</f>
        <v>269408</v>
      </c>
      <c r="L4" s="38" t="n">
        <f aca="false">SUMIFS(Transactions!$I$2:$I$13107,Transactions!$C$2:$C$13107,A4)</f>
        <v>1996.33</v>
      </c>
      <c r="M4" s="39" t="n">
        <f aca="false">IF(J4=0,"",_xlfn.MAXIFS(Transactions!$B$2:$B$13107,Transactions!$C$2:$C$13107,A4))</f>
        <v>46283</v>
      </c>
      <c r="N4" s="24" t="n">
        <f aca="false">IF(J4=0,999,Assumptions!$B$4-M4)</f>
        <v>12</v>
      </c>
      <c r="O4" s="24" t="str">
        <f aca="false">IF(N4&lt;=Assumptions!$B$7,"Active",IF(N4&lt;=Assumptions!$B$8,"Slipping","Churned"))</f>
        <v>Active</v>
      </c>
      <c r="P4" s="24" t="n">
        <f aca="false">COUNTIF(D4:I4,"&gt;0")</f>
        <v>6</v>
      </c>
      <c r="Q4" s="24" t="n">
        <f aca="false">IF(N4&lt;=Assumptions!$B$22,5,IF(N4&lt;=Assumptions!$B$23,4,IF(N4&lt;=Assumptions!$B$24,3,IF(N4&lt;=Assumptions!$B$25,2,1))))</f>
        <v>5</v>
      </c>
      <c r="R4" s="24" t="n">
        <f aca="false">1+(J4&gt;=Assumptions!$C$25)+(J4&gt;=Assumptions!$C$24)+(J4&gt;=Assumptions!$C$23)+(J4&gt;=Assumptions!$C$22)</f>
        <v>5</v>
      </c>
      <c r="S4" s="24" t="n">
        <f aca="false">1+(L4&gt;=Assumptions!$D$25)+(L4&gt;=Assumptions!$D$24)+(L4&gt;=Assumptions!$D$23)+(L4&gt;=Assumptions!$D$22)</f>
        <v>5</v>
      </c>
      <c r="T4" s="24" t="str">
        <f aca="false">IF(AND(Q4&gt;=4,R4&gt;=4),"Champions",IF(AND(Q4&gt;=3,R4&gt;=3),"Loyal",IF(AND(Q4&lt;=2,R4&gt;=3),"At Risk",IF(Q4&lt;=2,"Hibernating","Potential"))))</f>
        <v>Champions</v>
      </c>
      <c r="U4" s="38" t="n">
        <f aca="false">L4/Assumptions!$B$6</f>
        <v>221.814444444444</v>
      </c>
      <c r="V4" s="38" t="n">
        <f aca="false">IF(O4="Slipping",U4,0)</f>
        <v>0</v>
      </c>
      <c r="W4" s="38" t="n">
        <f aca="false">IF(O4="Churned",U4,0)</f>
        <v>0</v>
      </c>
      <c r="X4" s="24" t="str">
        <f aca="false">IF(AND(O4="Active",P4&lt;=2),"Yes","No")</f>
        <v>No</v>
      </c>
    </row>
    <row r="5" customFormat="false" ht="15" hidden="false" customHeight="false" outlineLevel="0" collapsed="false">
      <c r="A5" s="24" t="str">
        <f aca="false">Customers!A5</f>
        <v>C0004</v>
      </c>
      <c r="B5" s="24" t="str">
        <f aca="false">Customers!B5</f>
        <v>Central</v>
      </c>
      <c r="C5" s="24" t="str">
        <f aca="false">Customers!C5</f>
        <v>Prepaid</v>
      </c>
      <c r="D5" s="24" t="n">
        <f aca="false">COUNTIFS(Transactions!$C$2:$C$13107,$A5,Transactions!$E$2:$E$13107,D$1)</f>
        <v>2</v>
      </c>
      <c r="E5" s="24" t="n">
        <f aca="false">COUNTIFS(Transactions!$C$2:$C$13107,$A5,Transactions!$E$2:$E$13107,E$1)</f>
        <v>0</v>
      </c>
      <c r="F5" s="24" t="n">
        <f aca="false">COUNTIFS(Transactions!$C$2:$C$13107,$A5,Transactions!$E$2:$E$13107,F$1)</f>
        <v>0</v>
      </c>
      <c r="G5" s="24" t="n">
        <f aca="false">COUNTIFS(Transactions!$C$2:$C$13107,$A5,Transactions!$E$2:$E$13107,G$1)</f>
        <v>0</v>
      </c>
      <c r="H5" s="24" t="n">
        <f aca="false">COUNTIFS(Transactions!$C$2:$C$13107,$A5,Transactions!$E$2:$E$13107,H$1)</f>
        <v>3</v>
      </c>
      <c r="I5" s="24" t="n">
        <f aca="false">COUNTIFS(Transactions!$C$2:$C$13107,$A5,Transactions!$E$2:$E$13107,I$1)</f>
        <v>0</v>
      </c>
      <c r="J5" s="24" t="n">
        <f aca="false">SUM(D5:I5)</f>
        <v>5</v>
      </c>
      <c r="K5" s="38" t="n">
        <f aca="false">SUMIFS(Transactions!$F$2:$F$13107,Transactions!$C$2:$C$13107,A5)</f>
        <v>3890</v>
      </c>
      <c r="L5" s="38" t="n">
        <f aca="false">SUMIFS(Transactions!$I$2:$I$13107,Transactions!$C$2:$C$13107,A5)</f>
        <v>58.8</v>
      </c>
      <c r="M5" s="39" t="n">
        <f aca="false">IF(J5=0,"",_xlfn.MAXIFS(Transactions!$B$2:$B$13107,Transactions!$C$2:$C$13107,A5))</f>
        <v>46081</v>
      </c>
      <c r="N5" s="24" t="n">
        <f aca="false">IF(J5=0,999,Assumptions!$B$4-M5)</f>
        <v>214</v>
      </c>
      <c r="O5" s="24" t="str">
        <f aca="false">IF(N5&lt;=Assumptions!$B$7,"Active",IF(N5&lt;=Assumptions!$B$8,"Slipping","Churned"))</f>
        <v>Churned</v>
      </c>
      <c r="P5" s="24" t="n">
        <f aca="false">COUNTIF(D5:I5,"&gt;0")</f>
        <v>2</v>
      </c>
      <c r="Q5" s="24" t="n">
        <f aca="false">IF(N5&lt;=Assumptions!$B$22,5,IF(N5&lt;=Assumptions!$B$23,4,IF(N5&lt;=Assumptions!$B$24,3,IF(N5&lt;=Assumptions!$B$25,2,1))))</f>
        <v>1</v>
      </c>
      <c r="R5" s="24" t="n">
        <f aca="false">1+(J5&gt;=Assumptions!$C$25)+(J5&gt;=Assumptions!$C$24)+(J5&gt;=Assumptions!$C$23)+(J5&gt;=Assumptions!$C$22)</f>
        <v>1</v>
      </c>
      <c r="S5" s="24" t="n">
        <f aca="false">1+(L5&gt;=Assumptions!$D$25)+(L5&gt;=Assumptions!$D$24)+(L5&gt;=Assumptions!$D$23)+(L5&gt;=Assumptions!$D$22)</f>
        <v>1</v>
      </c>
      <c r="T5" s="24" t="str">
        <f aca="false">IF(AND(Q5&gt;=4,R5&gt;=4),"Champions",IF(AND(Q5&gt;=3,R5&gt;=3),"Loyal",IF(AND(Q5&lt;=2,R5&gt;=3),"At Risk",IF(Q5&lt;=2,"Hibernating","Potential"))))</f>
        <v>Hibernating</v>
      </c>
      <c r="U5" s="38" t="n">
        <f aca="false">L5/Assumptions!$B$6</f>
        <v>6.53333333333333</v>
      </c>
      <c r="V5" s="38" t="n">
        <f aca="false">IF(O5="Slipping",U5,0)</f>
        <v>0</v>
      </c>
      <c r="W5" s="38" t="n">
        <f aca="false">IF(O5="Churned",U5,0)</f>
        <v>6.53333333333333</v>
      </c>
      <c r="X5" s="24" t="str">
        <f aca="false">IF(AND(O5="Active",P5&lt;=2),"Yes","No")</f>
        <v>No</v>
      </c>
    </row>
    <row r="6" customFormat="false" ht="15" hidden="false" customHeight="false" outlineLevel="0" collapsed="false">
      <c r="A6" s="24" t="str">
        <f aca="false">Customers!A6</f>
        <v>C0005</v>
      </c>
      <c r="B6" s="24" t="str">
        <f aca="false">Customers!B6</f>
        <v>Central</v>
      </c>
      <c r="C6" s="24" t="str">
        <f aca="false">Customers!C6</f>
        <v>Postpaid</v>
      </c>
      <c r="D6" s="24" t="n">
        <f aca="false">COUNTIFS(Transactions!$C$2:$C$13107,$A6,Transactions!$E$2:$E$13107,D$1)</f>
        <v>20</v>
      </c>
      <c r="E6" s="24" t="n">
        <f aca="false">COUNTIFS(Transactions!$C$2:$C$13107,$A6,Transactions!$E$2:$E$13107,E$1)</f>
        <v>0</v>
      </c>
      <c r="F6" s="24" t="n">
        <f aca="false">COUNTIFS(Transactions!$C$2:$C$13107,$A6,Transactions!$E$2:$E$13107,F$1)</f>
        <v>2</v>
      </c>
      <c r="G6" s="24" t="n">
        <f aca="false">COUNTIFS(Transactions!$C$2:$C$13107,$A6,Transactions!$E$2:$E$13107,G$1)</f>
        <v>9</v>
      </c>
      <c r="H6" s="24" t="n">
        <f aca="false">COUNTIFS(Transactions!$C$2:$C$13107,$A6,Transactions!$E$2:$E$13107,H$1)</f>
        <v>0</v>
      </c>
      <c r="I6" s="24" t="n">
        <f aca="false">COUNTIFS(Transactions!$C$2:$C$13107,$A6,Transactions!$E$2:$E$13107,I$1)</f>
        <v>0</v>
      </c>
      <c r="J6" s="24" t="n">
        <f aca="false">SUM(D6:I6)</f>
        <v>31</v>
      </c>
      <c r="K6" s="38" t="n">
        <f aca="false">SUMIFS(Transactions!$F$2:$F$13107,Transactions!$C$2:$C$13107,A6)</f>
        <v>175090</v>
      </c>
      <c r="L6" s="38" t="n">
        <f aca="false">SUMIFS(Transactions!$I$2:$I$13107,Transactions!$C$2:$C$13107,A6)</f>
        <v>1027.3</v>
      </c>
      <c r="M6" s="39" t="n">
        <f aca="false">IF(J6=0,"",_xlfn.MAXIFS(Transactions!$B$2:$B$13107,Transactions!$C$2:$C$13107,A6))</f>
        <v>46295</v>
      </c>
      <c r="N6" s="24" t="n">
        <f aca="false">IF(J6=0,999,Assumptions!$B$4-M6)</f>
        <v>0</v>
      </c>
      <c r="O6" s="24" t="str">
        <f aca="false">IF(N6&lt;=Assumptions!$B$7,"Active",IF(N6&lt;=Assumptions!$B$8,"Slipping","Churned"))</f>
        <v>Active</v>
      </c>
      <c r="P6" s="24" t="n">
        <f aca="false">COUNTIF(D6:I6,"&gt;0")</f>
        <v>3</v>
      </c>
      <c r="Q6" s="24" t="n">
        <f aca="false">IF(N6&lt;=Assumptions!$B$22,5,IF(N6&lt;=Assumptions!$B$23,4,IF(N6&lt;=Assumptions!$B$24,3,IF(N6&lt;=Assumptions!$B$25,2,1))))</f>
        <v>5</v>
      </c>
      <c r="R6" s="24" t="n">
        <f aca="false">1+(J6&gt;=Assumptions!$C$25)+(J6&gt;=Assumptions!$C$24)+(J6&gt;=Assumptions!$C$23)+(J6&gt;=Assumptions!$C$22)</f>
        <v>5</v>
      </c>
      <c r="S6" s="24" t="n">
        <f aca="false">1+(L6&gt;=Assumptions!$D$25)+(L6&gt;=Assumptions!$D$24)+(L6&gt;=Assumptions!$D$23)+(L6&gt;=Assumptions!$D$22)</f>
        <v>5</v>
      </c>
      <c r="T6" s="24" t="str">
        <f aca="false">IF(AND(Q6&gt;=4,R6&gt;=4),"Champions",IF(AND(Q6&gt;=3,R6&gt;=3),"Loyal",IF(AND(Q6&lt;=2,R6&gt;=3),"At Risk",IF(Q6&lt;=2,"Hibernating","Potential"))))</f>
        <v>Champions</v>
      </c>
      <c r="U6" s="38" t="n">
        <f aca="false">L6/Assumptions!$B$6</f>
        <v>114.144444444444</v>
      </c>
      <c r="V6" s="38" t="n">
        <f aca="false">IF(O6="Slipping",U6,0)</f>
        <v>0</v>
      </c>
      <c r="W6" s="38" t="n">
        <f aca="false">IF(O6="Churned",U6,0)</f>
        <v>0</v>
      </c>
      <c r="X6" s="24" t="str">
        <f aca="false">IF(AND(O6="Active",P6&lt;=2),"Yes","No")</f>
        <v>No</v>
      </c>
    </row>
    <row r="7" customFormat="false" ht="15" hidden="false" customHeight="false" outlineLevel="0" collapsed="false">
      <c r="A7" s="24" t="str">
        <f aca="false">Customers!A7</f>
        <v>C0006</v>
      </c>
      <c r="B7" s="24" t="str">
        <f aca="false">Customers!B7</f>
        <v>Western</v>
      </c>
      <c r="C7" s="24" t="str">
        <f aca="false">Customers!C7</f>
        <v>Prepaid</v>
      </c>
      <c r="D7" s="24" t="n">
        <f aca="false">COUNTIFS(Transactions!$C$2:$C$13107,$A7,Transactions!$E$2:$E$13107,D$1)</f>
        <v>22</v>
      </c>
      <c r="E7" s="24" t="n">
        <f aca="false">COUNTIFS(Transactions!$C$2:$C$13107,$A7,Transactions!$E$2:$E$13107,E$1)</f>
        <v>0</v>
      </c>
      <c r="F7" s="24" t="n">
        <f aca="false">COUNTIFS(Transactions!$C$2:$C$13107,$A7,Transactions!$E$2:$E$13107,F$1)</f>
        <v>2</v>
      </c>
      <c r="G7" s="24" t="n">
        <f aca="false">COUNTIFS(Transactions!$C$2:$C$13107,$A7,Transactions!$E$2:$E$13107,G$1)</f>
        <v>0</v>
      </c>
      <c r="H7" s="24" t="n">
        <f aca="false">COUNTIFS(Transactions!$C$2:$C$13107,$A7,Transactions!$E$2:$E$13107,H$1)</f>
        <v>9</v>
      </c>
      <c r="I7" s="24" t="n">
        <f aca="false">COUNTIFS(Transactions!$C$2:$C$13107,$A7,Transactions!$E$2:$E$13107,I$1)</f>
        <v>2</v>
      </c>
      <c r="J7" s="24" t="n">
        <f aca="false">SUM(D7:I7)</f>
        <v>35</v>
      </c>
      <c r="K7" s="38" t="n">
        <f aca="false">SUMIFS(Transactions!$F$2:$F$13107,Transactions!$C$2:$C$13107,A7)</f>
        <v>63789</v>
      </c>
      <c r="L7" s="38" t="n">
        <f aca="false">SUMIFS(Transactions!$I$2:$I$13107,Transactions!$C$2:$C$13107,A7)</f>
        <v>518.05</v>
      </c>
      <c r="M7" s="39" t="n">
        <f aca="false">IF(J7=0,"",_xlfn.MAXIFS(Transactions!$B$2:$B$13107,Transactions!$C$2:$C$13107,A7))</f>
        <v>46259</v>
      </c>
      <c r="N7" s="24" t="n">
        <f aca="false">IF(J7=0,999,Assumptions!$B$4-M7)</f>
        <v>36</v>
      </c>
      <c r="O7" s="24" t="str">
        <f aca="false">IF(N7&lt;=Assumptions!$B$7,"Active",IF(N7&lt;=Assumptions!$B$8,"Slipping","Churned"))</f>
        <v>Slipping</v>
      </c>
      <c r="P7" s="24" t="n">
        <f aca="false">COUNTIF(D7:I7,"&gt;0")</f>
        <v>4</v>
      </c>
      <c r="Q7" s="24" t="n">
        <f aca="false">IF(N7&lt;=Assumptions!$B$22,5,IF(N7&lt;=Assumptions!$B$23,4,IF(N7&lt;=Assumptions!$B$24,3,IF(N7&lt;=Assumptions!$B$25,2,1))))</f>
        <v>3</v>
      </c>
      <c r="R7" s="24" t="n">
        <f aca="false">1+(J7&gt;=Assumptions!$C$25)+(J7&gt;=Assumptions!$C$24)+(J7&gt;=Assumptions!$C$23)+(J7&gt;=Assumptions!$C$22)</f>
        <v>5</v>
      </c>
      <c r="S7" s="24" t="n">
        <f aca="false">1+(L7&gt;=Assumptions!$D$25)+(L7&gt;=Assumptions!$D$24)+(L7&gt;=Assumptions!$D$23)+(L7&gt;=Assumptions!$D$22)</f>
        <v>4</v>
      </c>
      <c r="T7" s="24" t="str">
        <f aca="false">IF(AND(Q7&gt;=4,R7&gt;=4),"Champions",IF(AND(Q7&gt;=3,R7&gt;=3),"Loyal",IF(AND(Q7&lt;=2,R7&gt;=3),"At Risk",IF(Q7&lt;=2,"Hibernating","Potential"))))</f>
        <v>Loyal</v>
      </c>
      <c r="U7" s="38" t="n">
        <f aca="false">L7/Assumptions!$B$6</f>
        <v>57.5611111111111</v>
      </c>
      <c r="V7" s="38" t="n">
        <f aca="false">IF(O7="Slipping",U7,0)</f>
        <v>57.5611111111111</v>
      </c>
      <c r="W7" s="38" t="n">
        <f aca="false">IF(O7="Churned",U7,0)</f>
        <v>0</v>
      </c>
      <c r="X7" s="24" t="str">
        <f aca="false">IF(AND(O7="Active",P7&lt;=2),"Yes","No")</f>
        <v>No</v>
      </c>
    </row>
    <row r="8" customFormat="false" ht="15" hidden="false" customHeight="false" outlineLevel="0" collapsed="false">
      <c r="A8" s="24" t="str">
        <f aca="false">Customers!A8</f>
        <v>C0007</v>
      </c>
      <c r="B8" s="24" t="str">
        <f aca="false">Customers!B8</f>
        <v>Eastern</v>
      </c>
      <c r="C8" s="24" t="str">
        <f aca="false">Customers!C8</f>
        <v>Business</v>
      </c>
      <c r="D8" s="24" t="n">
        <f aca="false">COUNTIFS(Transactions!$C$2:$C$13107,$A8,Transactions!$E$2:$E$13107,D$1)</f>
        <v>0</v>
      </c>
      <c r="E8" s="24" t="n">
        <f aca="false">COUNTIFS(Transactions!$C$2:$C$13107,$A8,Transactions!$E$2:$E$13107,E$1)</f>
        <v>0</v>
      </c>
      <c r="F8" s="24" t="n">
        <f aca="false">COUNTIFS(Transactions!$C$2:$C$13107,$A8,Transactions!$E$2:$E$13107,F$1)</f>
        <v>5</v>
      </c>
      <c r="G8" s="24" t="n">
        <f aca="false">COUNTIFS(Transactions!$C$2:$C$13107,$A8,Transactions!$E$2:$E$13107,G$1)</f>
        <v>3</v>
      </c>
      <c r="H8" s="24" t="n">
        <f aca="false">COUNTIFS(Transactions!$C$2:$C$13107,$A8,Transactions!$E$2:$E$13107,H$1)</f>
        <v>1</v>
      </c>
      <c r="I8" s="24" t="n">
        <f aca="false">COUNTIFS(Transactions!$C$2:$C$13107,$A8,Transactions!$E$2:$E$13107,I$1)</f>
        <v>1</v>
      </c>
      <c r="J8" s="24" t="n">
        <f aca="false">SUM(D8:I8)</f>
        <v>10</v>
      </c>
      <c r="K8" s="38" t="n">
        <f aca="false">SUMIFS(Transactions!$F$2:$F$13107,Transactions!$C$2:$C$13107,A8)</f>
        <v>111970</v>
      </c>
      <c r="L8" s="38" t="n">
        <f aca="false">SUMIFS(Transactions!$I$2:$I$13107,Transactions!$C$2:$C$13107,A8)</f>
        <v>196.12</v>
      </c>
      <c r="M8" s="39" t="n">
        <f aca="false">IF(J8=0,"",_xlfn.MAXIFS(Transactions!$B$2:$B$13107,Transactions!$C$2:$C$13107,A8))</f>
        <v>46285</v>
      </c>
      <c r="N8" s="24" t="n">
        <f aca="false">IF(J8=0,999,Assumptions!$B$4-M8)</f>
        <v>10</v>
      </c>
      <c r="O8" s="24" t="str">
        <f aca="false">IF(N8&lt;=Assumptions!$B$7,"Active",IF(N8&lt;=Assumptions!$B$8,"Slipping","Churned"))</f>
        <v>Active</v>
      </c>
      <c r="P8" s="24" t="n">
        <f aca="false">COUNTIF(D8:I8,"&gt;0")</f>
        <v>4</v>
      </c>
      <c r="Q8" s="24" t="n">
        <f aca="false">IF(N8&lt;=Assumptions!$B$22,5,IF(N8&lt;=Assumptions!$B$23,4,IF(N8&lt;=Assumptions!$B$24,3,IF(N8&lt;=Assumptions!$B$25,2,1))))</f>
        <v>5</v>
      </c>
      <c r="R8" s="24" t="n">
        <f aca="false">1+(J8&gt;=Assumptions!$C$25)+(J8&gt;=Assumptions!$C$24)+(J8&gt;=Assumptions!$C$23)+(J8&gt;=Assumptions!$C$22)</f>
        <v>2</v>
      </c>
      <c r="S8" s="24" t="n">
        <f aca="false">1+(L8&gt;=Assumptions!$D$25)+(L8&gt;=Assumptions!$D$24)+(L8&gt;=Assumptions!$D$23)+(L8&gt;=Assumptions!$D$22)</f>
        <v>2</v>
      </c>
      <c r="T8" s="24" t="str">
        <f aca="false">IF(AND(Q8&gt;=4,R8&gt;=4),"Champions",IF(AND(Q8&gt;=3,R8&gt;=3),"Loyal",IF(AND(Q8&lt;=2,R8&gt;=3),"At Risk",IF(Q8&lt;=2,"Hibernating","Potential"))))</f>
        <v>Potential</v>
      </c>
      <c r="U8" s="38" t="n">
        <f aca="false">L8/Assumptions!$B$6</f>
        <v>21.7911111111111</v>
      </c>
      <c r="V8" s="38" t="n">
        <f aca="false">IF(O8="Slipping",U8,0)</f>
        <v>0</v>
      </c>
      <c r="W8" s="38" t="n">
        <f aca="false">IF(O8="Churned",U8,0)</f>
        <v>0</v>
      </c>
      <c r="X8" s="24" t="str">
        <f aca="false">IF(AND(O8="Active",P8&lt;=2),"Yes","No")</f>
        <v>No</v>
      </c>
    </row>
    <row r="9" customFormat="false" ht="15" hidden="false" customHeight="false" outlineLevel="0" collapsed="false">
      <c r="A9" s="24" t="str">
        <f aca="false">Customers!A9</f>
        <v>C0008</v>
      </c>
      <c r="B9" s="24" t="str">
        <f aca="false">Customers!B9</f>
        <v>Nairobi</v>
      </c>
      <c r="C9" s="24" t="str">
        <f aca="false">Customers!C9</f>
        <v>Prepaid</v>
      </c>
      <c r="D9" s="24" t="n">
        <f aca="false">COUNTIFS(Transactions!$C$2:$C$13107,$A9,Transactions!$E$2:$E$13107,D$1)</f>
        <v>7</v>
      </c>
      <c r="E9" s="24" t="n">
        <f aca="false">COUNTIFS(Transactions!$C$2:$C$13107,$A9,Transactions!$E$2:$E$13107,E$1)</f>
        <v>0</v>
      </c>
      <c r="F9" s="24" t="n">
        <f aca="false">COUNTIFS(Transactions!$C$2:$C$13107,$A9,Transactions!$E$2:$E$13107,F$1)</f>
        <v>1</v>
      </c>
      <c r="G9" s="24" t="n">
        <f aca="false">COUNTIFS(Transactions!$C$2:$C$13107,$A9,Transactions!$E$2:$E$13107,G$1)</f>
        <v>0</v>
      </c>
      <c r="H9" s="24" t="n">
        <f aca="false">COUNTIFS(Transactions!$C$2:$C$13107,$A9,Transactions!$E$2:$E$13107,H$1)</f>
        <v>3</v>
      </c>
      <c r="I9" s="24" t="n">
        <f aca="false">COUNTIFS(Transactions!$C$2:$C$13107,$A9,Transactions!$E$2:$E$13107,I$1)</f>
        <v>0</v>
      </c>
      <c r="J9" s="24" t="n">
        <f aca="false">SUM(D9:I9)</f>
        <v>11</v>
      </c>
      <c r="K9" s="38" t="n">
        <f aca="false">SUMIFS(Transactions!$F$2:$F$13107,Transactions!$C$2:$C$13107,A9)</f>
        <v>32700</v>
      </c>
      <c r="L9" s="38" t="n">
        <f aca="false">SUMIFS(Transactions!$I$2:$I$13107,Transactions!$C$2:$C$13107,A9)</f>
        <v>164.3</v>
      </c>
      <c r="M9" s="39" t="n">
        <f aca="false">IF(J9=0,"",_xlfn.MAXIFS(Transactions!$B$2:$B$13107,Transactions!$C$2:$C$13107,A9))</f>
        <v>46294</v>
      </c>
      <c r="N9" s="24" t="n">
        <f aca="false">IF(J9=0,999,Assumptions!$B$4-M9)</f>
        <v>1</v>
      </c>
      <c r="O9" s="24" t="str">
        <f aca="false">IF(N9&lt;=Assumptions!$B$7,"Active",IF(N9&lt;=Assumptions!$B$8,"Slipping","Churned"))</f>
        <v>Active</v>
      </c>
      <c r="P9" s="24" t="n">
        <f aca="false">COUNTIF(D9:I9,"&gt;0")</f>
        <v>3</v>
      </c>
      <c r="Q9" s="24" t="n">
        <f aca="false">IF(N9&lt;=Assumptions!$B$22,5,IF(N9&lt;=Assumptions!$B$23,4,IF(N9&lt;=Assumptions!$B$24,3,IF(N9&lt;=Assumptions!$B$25,2,1))))</f>
        <v>5</v>
      </c>
      <c r="R9" s="24" t="n">
        <f aca="false">1+(J9&gt;=Assumptions!$C$25)+(J9&gt;=Assumptions!$C$24)+(J9&gt;=Assumptions!$C$23)+(J9&gt;=Assumptions!$C$22)</f>
        <v>2</v>
      </c>
      <c r="S9" s="24" t="n">
        <f aca="false">1+(L9&gt;=Assumptions!$D$25)+(L9&gt;=Assumptions!$D$24)+(L9&gt;=Assumptions!$D$23)+(L9&gt;=Assumptions!$D$22)</f>
        <v>2</v>
      </c>
      <c r="T9" s="24" t="str">
        <f aca="false">IF(AND(Q9&gt;=4,R9&gt;=4),"Champions",IF(AND(Q9&gt;=3,R9&gt;=3),"Loyal",IF(AND(Q9&lt;=2,R9&gt;=3),"At Risk",IF(Q9&lt;=2,"Hibernating","Potential"))))</f>
        <v>Potential</v>
      </c>
      <c r="U9" s="38" t="n">
        <f aca="false">L9/Assumptions!$B$6</f>
        <v>18.2555555555556</v>
      </c>
      <c r="V9" s="38" t="n">
        <f aca="false">IF(O9="Slipping",U9,0)</f>
        <v>0</v>
      </c>
      <c r="W9" s="38" t="n">
        <f aca="false">IF(O9="Churned",U9,0)</f>
        <v>0</v>
      </c>
      <c r="X9" s="24" t="str">
        <f aca="false">IF(AND(O9="Active",P9&lt;=2),"Yes","No")</f>
        <v>No</v>
      </c>
    </row>
    <row r="10" customFormat="false" ht="15" hidden="false" customHeight="false" outlineLevel="0" collapsed="false">
      <c r="A10" s="24" t="str">
        <f aca="false">Customers!A10</f>
        <v>C0009</v>
      </c>
      <c r="B10" s="24" t="str">
        <f aca="false">Customers!B10</f>
        <v>Coast</v>
      </c>
      <c r="C10" s="24" t="str">
        <f aca="false">Customers!C10</f>
        <v>Prepaid</v>
      </c>
      <c r="D10" s="24" t="n">
        <f aca="false">COUNTIFS(Transactions!$C$2:$C$13107,$A10,Transactions!$E$2:$E$13107,D$1)</f>
        <v>0</v>
      </c>
      <c r="E10" s="24" t="n">
        <f aca="false">COUNTIFS(Transactions!$C$2:$C$13107,$A10,Transactions!$E$2:$E$13107,E$1)</f>
        <v>7</v>
      </c>
      <c r="F10" s="24" t="n">
        <f aca="false">COUNTIFS(Transactions!$C$2:$C$13107,$A10,Transactions!$E$2:$E$13107,F$1)</f>
        <v>0</v>
      </c>
      <c r="G10" s="24" t="n">
        <f aca="false">COUNTIFS(Transactions!$C$2:$C$13107,$A10,Transactions!$E$2:$E$13107,G$1)</f>
        <v>0</v>
      </c>
      <c r="H10" s="24" t="n">
        <f aca="false">COUNTIFS(Transactions!$C$2:$C$13107,$A10,Transactions!$E$2:$E$13107,H$1)</f>
        <v>1</v>
      </c>
      <c r="I10" s="24" t="n">
        <f aca="false">COUNTIFS(Transactions!$C$2:$C$13107,$A10,Transactions!$E$2:$E$13107,I$1)</f>
        <v>0</v>
      </c>
      <c r="J10" s="24" t="n">
        <f aca="false">SUM(D10:I10)</f>
        <v>8</v>
      </c>
      <c r="K10" s="38" t="n">
        <f aca="false">SUMIFS(Transactions!$F$2:$F$13107,Transactions!$C$2:$C$13107,A10)</f>
        <v>25980</v>
      </c>
      <c r="L10" s="38" t="n">
        <f aca="false">SUMIFS(Transactions!$I$2:$I$13107,Transactions!$C$2:$C$13107,A10)</f>
        <v>395</v>
      </c>
      <c r="M10" s="39" t="n">
        <f aca="false">IF(J10=0,"",_xlfn.MAXIFS(Transactions!$B$2:$B$13107,Transactions!$C$2:$C$13107,A10))</f>
        <v>46270</v>
      </c>
      <c r="N10" s="24" t="n">
        <f aca="false">IF(J10=0,999,Assumptions!$B$4-M10)</f>
        <v>25</v>
      </c>
      <c r="O10" s="24" t="str">
        <f aca="false">IF(N10&lt;=Assumptions!$B$7,"Active",IF(N10&lt;=Assumptions!$B$8,"Slipping","Churned"))</f>
        <v>Active</v>
      </c>
      <c r="P10" s="24" t="n">
        <f aca="false">COUNTIF(D10:I10,"&gt;0")</f>
        <v>2</v>
      </c>
      <c r="Q10" s="24" t="n">
        <f aca="false">IF(N10&lt;=Assumptions!$B$22,5,IF(N10&lt;=Assumptions!$B$23,4,IF(N10&lt;=Assumptions!$B$24,3,IF(N10&lt;=Assumptions!$B$25,2,1))))</f>
        <v>4</v>
      </c>
      <c r="R10" s="24" t="n">
        <f aca="false">1+(J10&gt;=Assumptions!$C$25)+(J10&gt;=Assumptions!$C$24)+(J10&gt;=Assumptions!$C$23)+(J10&gt;=Assumptions!$C$22)</f>
        <v>1</v>
      </c>
      <c r="S10" s="24" t="n">
        <f aca="false">1+(L10&gt;=Assumptions!$D$25)+(L10&gt;=Assumptions!$D$24)+(L10&gt;=Assumptions!$D$23)+(L10&gt;=Assumptions!$D$22)</f>
        <v>3</v>
      </c>
      <c r="T10" s="24" t="str">
        <f aca="false">IF(AND(Q10&gt;=4,R10&gt;=4),"Champions",IF(AND(Q10&gt;=3,R10&gt;=3),"Loyal",IF(AND(Q10&lt;=2,R10&gt;=3),"At Risk",IF(Q10&lt;=2,"Hibernating","Potential"))))</f>
        <v>Potential</v>
      </c>
      <c r="U10" s="38" t="n">
        <f aca="false">L10/Assumptions!$B$6</f>
        <v>43.8888888888889</v>
      </c>
      <c r="V10" s="38" t="n">
        <f aca="false">IF(O10="Slipping",U10,0)</f>
        <v>0</v>
      </c>
      <c r="W10" s="38" t="n">
        <f aca="false">IF(O10="Churned",U10,0)</f>
        <v>0</v>
      </c>
      <c r="X10" s="24" t="str">
        <f aca="false">IF(AND(O10="Active",P10&lt;=2),"Yes","No")</f>
        <v>Yes</v>
      </c>
    </row>
    <row r="11" customFormat="false" ht="15" hidden="false" customHeight="false" outlineLevel="0" collapsed="false">
      <c r="A11" s="24" t="str">
        <f aca="false">Customers!A11</f>
        <v>C0010</v>
      </c>
      <c r="B11" s="24" t="str">
        <f aca="false">Customers!B11</f>
        <v>Nairobi</v>
      </c>
      <c r="C11" s="24" t="str">
        <f aca="false">Customers!C11</f>
        <v>Prepaid</v>
      </c>
      <c r="D11" s="24" t="n">
        <f aca="false">COUNTIFS(Transactions!$C$2:$C$13107,$A11,Transactions!$E$2:$E$13107,D$1)</f>
        <v>3</v>
      </c>
      <c r="E11" s="24" t="n">
        <f aca="false">COUNTIFS(Transactions!$C$2:$C$13107,$A11,Transactions!$E$2:$E$13107,E$1)</f>
        <v>0</v>
      </c>
      <c r="F11" s="24" t="n">
        <f aca="false">COUNTIFS(Transactions!$C$2:$C$13107,$A11,Transactions!$E$2:$E$13107,F$1)</f>
        <v>3</v>
      </c>
      <c r="G11" s="24" t="n">
        <f aca="false">COUNTIFS(Transactions!$C$2:$C$13107,$A11,Transactions!$E$2:$E$13107,G$1)</f>
        <v>3</v>
      </c>
      <c r="H11" s="24" t="n">
        <f aca="false">COUNTIFS(Transactions!$C$2:$C$13107,$A11,Transactions!$E$2:$E$13107,H$1)</f>
        <v>2</v>
      </c>
      <c r="I11" s="24" t="n">
        <f aca="false">COUNTIFS(Transactions!$C$2:$C$13107,$A11,Transactions!$E$2:$E$13107,I$1)</f>
        <v>4</v>
      </c>
      <c r="J11" s="24" t="n">
        <f aca="false">SUM(D11:I11)</f>
        <v>15</v>
      </c>
      <c r="K11" s="38" t="n">
        <f aca="false">SUMIFS(Transactions!$F$2:$F$13107,Transactions!$C$2:$C$13107,A11)</f>
        <v>30040</v>
      </c>
      <c r="L11" s="38" t="n">
        <f aca="false">SUMIFS(Transactions!$I$2:$I$13107,Transactions!$C$2:$C$13107,A11)</f>
        <v>196.9</v>
      </c>
      <c r="M11" s="39" t="n">
        <f aca="false">IF(J11=0,"",_xlfn.MAXIFS(Transactions!$B$2:$B$13107,Transactions!$C$2:$C$13107,A11))</f>
        <v>46251</v>
      </c>
      <c r="N11" s="24" t="n">
        <f aca="false">IF(J11=0,999,Assumptions!$B$4-M11)</f>
        <v>44</v>
      </c>
      <c r="O11" s="24" t="str">
        <f aca="false">IF(N11&lt;=Assumptions!$B$7,"Active",IF(N11&lt;=Assumptions!$B$8,"Slipping","Churned"))</f>
        <v>Slipping</v>
      </c>
      <c r="P11" s="24" t="n">
        <f aca="false">COUNTIF(D11:I11,"&gt;0")</f>
        <v>5</v>
      </c>
      <c r="Q11" s="24" t="n">
        <f aca="false">IF(N11&lt;=Assumptions!$B$22,5,IF(N11&lt;=Assumptions!$B$23,4,IF(N11&lt;=Assumptions!$B$24,3,IF(N11&lt;=Assumptions!$B$25,2,1))))</f>
        <v>3</v>
      </c>
      <c r="R11" s="24" t="n">
        <f aca="false">1+(J11&gt;=Assumptions!$C$25)+(J11&gt;=Assumptions!$C$24)+(J11&gt;=Assumptions!$C$23)+(J11&gt;=Assumptions!$C$22)</f>
        <v>3</v>
      </c>
      <c r="S11" s="24" t="n">
        <f aca="false">1+(L11&gt;=Assumptions!$D$25)+(L11&gt;=Assumptions!$D$24)+(L11&gt;=Assumptions!$D$23)+(L11&gt;=Assumptions!$D$22)</f>
        <v>2</v>
      </c>
      <c r="T11" s="24" t="str">
        <f aca="false">IF(AND(Q11&gt;=4,R11&gt;=4),"Champions",IF(AND(Q11&gt;=3,R11&gt;=3),"Loyal",IF(AND(Q11&lt;=2,R11&gt;=3),"At Risk",IF(Q11&lt;=2,"Hibernating","Potential"))))</f>
        <v>Loyal</v>
      </c>
      <c r="U11" s="38" t="n">
        <f aca="false">L11/Assumptions!$B$6</f>
        <v>21.8777777777778</v>
      </c>
      <c r="V11" s="38" t="n">
        <f aca="false">IF(O11="Slipping",U11,0)</f>
        <v>21.8777777777778</v>
      </c>
      <c r="W11" s="38" t="n">
        <f aca="false">IF(O11="Churned",U11,0)</f>
        <v>0</v>
      </c>
      <c r="X11" s="24" t="str">
        <f aca="false">IF(AND(O11="Active",P11&lt;=2),"Yes","No")</f>
        <v>No</v>
      </c>
    </row>
    <row r="12" customFormat="false" ht="15" hidden="false" customHeight="false" outlineLevel="0" collapsed="false">
      <c r="A12" s="24" t="str">
        <f aca="false">Customers!A12</f>
        <v>C0011</v>
      </c>
      <c r="B12" s="24" t="str">
        <f aca="false">Customers!B12</f>
        <v>Eastern</v>
      </c>
      <c r="C12" s="24" t="str">
        <f aca="false">Customers!C12</f>
        <v>Business</v>
      </c>
      <c r="D12" s="24" t="n">
        <f aca="false">COUNTIFS(Transactions!$C$2:$C$13107,$A12,Transactions!$E$2:$E$13107,D$1)</f>
        <v>0</v>
      </c>
      <c r="E12" s="24" t="n">
        <f aca="false">COUNTIFS(Transactions!$C$2:$C$13107,$A12,Transactions!$E$2:$E$13107,E$1)</f>
        <v>1</v>
      </c>
      <c r="F12" s="24" t="n">
        <f aca="false">COUNTIFS(Transactions!$C$2:$C$13107,$A12,Transactions!$E$2:$E$13107,F$1)</f>
        <v>0</v>
      </c>
      <c r="G12" s="24" t="n">
        <f aca="false">COUNTIFS(Transactions!$C$2:$C$13107,$A12,Transactions!$E$2:$E$13107,G$1)</f>
        <v>11</v>
      </c>
      <c r="H12" s="24" t="n">
        <f aca="false">COUNTIFS(Transactions!$C$2:$C$13107,$A12,Transactions!$E$2:$E$13107,H$1)</f>
        <v>0</v>
      </c>
      <c r="I12" s="24" t="n">
        <f aca="false">COUNTIFS(Transactions!$C$2:$C$13107,$A12,Transactions!$E$2:$E$13107,I$1)</f>
        <v>3</v>
      </c>
      <c r="J12" s="24" t="n">
        <f aca="false">SUM(D12:I12)</f>
        <v>15</v>
      </c>
      <c r="K12" s="38" t="n">
        <f aca="false">SUMIFS(Transactions!$F$2:$F$13107,Transactions!$C$2:$C$13107,A12)</f>
        <v>130120</v>
      </c>
      <c r="L12" s="38" t="n">
        <f aca="false">SUMIFS(Transactions!$I$2:$I$13107,Transactions!$C$2:$C$13107,A12)</f>
        <v>562.1</v>
      </c>
      <c r="M12" s="39" t="n">
        <f aca="false">IF(J12=0,"",_xlfn.MAXIFS(Transactions!$B$2:$B$13107,Transactions!$C$2:$C$13107,A12))</f>
        <v>46253</v>
      </c>
      <c r="N12" s="24" t="n">
        <f aca="false">IF(J12=0,999,Assumptions!$B$4-M12)</f>
        <v>42</v>
      </c>
      <c r="O12" s="24" t="str">
        <f aca="false">IF(N12&lt;=Assumptions!$B$7,"Active",IF(N12&lt;=Assumptions!$B$8,"Slipping","Churned"))</f>
        <v>Slipping</v>
      </c>
      <c r="P12" s="24" t="n">
        <f aca="false">COUNTIF(D12:I12,"&gt;0")</f>
        <v>3</v>
      </c>
      <c r="Q12" s="24" t="n">
        <f aca="false">IF(N12&lt;=Assumptions!$B$22,5,IF(N12&lt;=Assumptions!$B$23,4,IF(N12&lt;=Assumptions!$B$24,3,IF(N12&lt;=Assumptions!$B$25,2,1))))</f>
        <v>3</v>
      </c>
      <c r="R12" s="24" t="n">
        <f aca="false">1+(J12&gt;=Assumptions!$C$25)+(J12&gt;=Assumptions!$C$24)+(J12&gt;=Assumptions!$C$23)+(J12&gt;=Assumptions!$C$22)</f>
        <v>3</v>
      </c>
      <c r="S12" s="24" t="n">
        <f aca="false">1+(L12&gt;=Assumptions!$D$25)+(L12&gt;=Assumptions!$D$24)+(L12&gt;=Assumptions!$D$23)+(L12&gt;=Assumptions!$D$22)</f>
        <v>4</v>
      </c>
      <c r="T12" s="24" t="str">
        <f aca="false">IF(AND(Q12&gt;=4,R12&gt;=4),"Champions",IF(AND(Q12&gt;=3,R12&gt;=3),"Loyal",IF(AND(Q12&lt;=2,R12&gt;=3),"At Risk",IF(Q12&lt;=2,"Hibernating","Potential"))))</f>
        <v>Loyal</v>
      </c>
      <c r="U12" s="38" t="n">
        <f aca="false">L12/Assumptions!$B$6</f>
        <v>62.4555555555556</v>
      </c>
      <c r="V12" s="38" t="n">
        <f aca="false">IF(O12="Slipping",U12,0)</f>
        <v>62.4555555555556</v>
      </c>
      <c r="W12" s="38" t="n">
        <f aca="false">IF(O12="Churned",U12,0)</f>
        <v>0</v>
      </c>
      <c r="X12" s="24" t="str">
        <f aca="false">IF(AND(O12="Active",P12&lt;=2),"Yes","No")</f>
        <v>No</v>
      </c>
    </row>
    <row r="13" customFormat="false" ht="15" hidden="false" customHeight="false" outlineLevel="0" collapsed="false">
      <c r="A13" s="24" t="str">
        <f aca="false">Customers!A13</f>
        <v>C0012</v>
      </c>
      <c r="B13" s="24" t="str">
        <f aca="false">Customers!B13</f>
        <v>Eastern</v>
      </c>
      <c r="C13" s="24" t="str">
        <f aca="false">Customers!C13</f>
        <v>Prepaid</v>
      </c>
      <c r="D13" s="24" t="n">
        <f aca="false">COUNTIFS(Transactions!$C$2:$C$13107,$A13,Transactions!$E$2:$E$13107,D$1)</f>
        <v>0</v>
      </c>
      <c r="E13" s="24" t="n">
        <f aca="false">COUNTIFS(Transactions!$C$2:$C$13107,$A13,Transactions!$E$2:$E$13107,E$1)</f>
        <v>0</v>
      </c>
      <c r="F13" s="24" t="n">
        <f aca="false">COUNTIFS(Transactions!$C$2:$C$13107,$A13,Transactions!$E$2:$E$13107,F$1)</f>
        <v>0</v>
      </c>
      <c r="G13" s="24" t="n">
        <f aca="false">COUNTIFS(Transactions!$C$2:$C$13107,$A13,Transactions!$E$2:$E$13107,G$1)</f>
        <v>1</v>
      </c>
      <c r="H13" s="24" t="n">
        <f aca="false">COUNTIFS(Transactions!$C$2:$C$13107,$A13,Transactions!$E$2:$E$13107,H$1)</f>
        <v>6</v>
      </c>
      <c r="I13" s="24" t="n">
        <f aca="false">COUNTIFS(Transactions!$C$2:$C$13107,$A13,Transactions!$E$2:$E$13107,I$1)</f>
        <v>11</v>
      </c>
      <c r="J13" s="24" t="n">
        <f aca="false">SUM(D13:I13)</f>
        <v>18</v>
      </c>
      <c r="K13" s="38" t="n">
        <f aca="false">SUMIFS(Transactions!$F$2:$F$13107,Transactions!$C$2:$C$13107,A13)</f>
        <v>16778</v>
      </c>
      <c r="L13" s="38" t="n">
        <f aca="false">SUMIFS(Transactions!$I$2:$I$13107,Transactions!$C$2:$C$13107,A13)</f>
        <v>242.9</v>
      </c>
      <c r="M13" s="39" t="n">
        <f aca="false">IF(J13=0,"",_xlfn.MAXIFS(Transactions!$B$2:$B$13107,Transactions!$C$2:$C$13107,A13))</f>
        <v>46291</v>
      </c>
      <c r="N13" s="24" t="n">
        <f aca="false">IF(J13=0,999,Assumptions!$B$4-M13)</f>
        <v>4</v>
      </c>
      <c r="O13" s="24" t="str">
        <f aca="false">IF(N13&lt;=Assumptions!$B$7,"Active",IF(N13&lt;=Assumptions!$B$8,"Slipping","Churned"))</f>
        <v>Active</v>
      </c>
      <c r="P13" s="24" t="n">
        <f aca="false">COUNTIF(D13:I13,"&gt;0")</f>
        <v>3</v>
      </c>
      <c r="Q13" s="24" t="n">
        <f aca="false">IF(N13&lt;=Assumptions!$B$22,5,IF(N13&lt;=Assumptions!$B$23,4,IF(N13&lt;=Assumptions!$B$24,3,IF(N13&lt;=Assumptions!$B$25,2,1))))</f>
        <v>5</v>
      </c>
      <c r="R13" s="24" t="n">
        <f aca="false">1+(J13&gt;=Assumptions!$C$25)+(J13&gt;=Assumptions!$C$24)+(J13&gt;=Assumptions!$C$23)+(J13&gt;=Assumptions!$C$22)</f>
        <v>3</v>
      </c>
      <c r="S13" s="24" t="n">
        <f aca="false">1+(L13&gt;=Assumptions!$D$25)+(L13&gt;=Assumptions!$D$24)+(L13&gt;=Assumptions!$D$23)+(L13&gt;=Assumptions!$D$22)</f>
        <v>2</v>
      </c>
      <c r="T13" s="24" t="str">
        <f aca="false">IF(AND(Q13&gt;=4,R13&gt;=4),"Champions",IF(AND(Q13&gt;=3,R13&gt;=3),"Loyal",IF(AND(Q13&lt;=2,R13&gt;=3),"At Risk",IF(Q13&lt;=2,"Hibernating","Potential"))))</f>
        <v>Loyal</v>
      </c>
      <c r="U13" s="38" t="n">
        <f aca="false">L13/Assumptions!$B$6</f>
        <v>26.9888888888889</v>
      </c>
      <c r="V13" s="38" t="n">
        <f aca="false">IF(O13="Slipping",U13,0)</f>
        <v>0</v>
      </c>
      <c r="W13" s="38" t="n">
        <f aca="false">IF(O13="Churned",U13,0)</f>
        <v>0</v>
      </c>
      <c r="X13" s="24" t="str">
        <f aca="false">IF(AND(O13="Active",P13&lt;=2),"Yes","No")</f>
        <v>No</v>
      </c>
    </row>
    <row r="14" customFormat="false" ht="15" hidden="false" customHeight="false" outlineLevel="0" collapsed="false">
      <c r="A14" s="24" t="str">
        <f aca="false">Customers!A14</f>
        <v>C0013</v>
      </c>
      <c r="B14" s="24" t="str">
        <f aca="false">Customers!B14</f>
        <v>Coast</v>
      </c>
      <c r="C14" s="24" t="str">
        <f aca="false">Customers!C14</f>
        <v>Postpaid</v>
      </c>
      <c r="D14" s="24" t="n">
        <f aca="false">COUNTIFS(Transactions!$C$2:$C$13107,$A14,Transactions!$E$2:$E$13107,D$1)</f>
        <v>0</v>
      </c>
      <c r="E14" s="24" t="n">
        <f aca="false">COUNTIFS(Transactions!$C$2:$C$13107,$A14,Transactions!$E$2:$E$13107,E$1)</f>
        <v>0</v>
      </c>
      <c r="F14" s="24" t="n">
        <f aca="false">COUNTIFS(Transactions!$C$2:$C$13107,$A14,Transactions!$E$2:$E$13107,F$1)</f>
        <v>5</v>
      </c>
      <c r="G14" s="24" t="n">
        <f aca="false">COUNTIFS(Transactions!$C$2:$C$13107,$A14,Transactions!$E$2:$E$13107,G$1)</f>
        <v>8</v>
      </c>
      <c r="H14" s="24" t="n">
        <f aca="false">COUNTIFS(Transactions!$C$2:$C$13107,$A14,Transactions!$E$2:$E$13107,H$1)</f>
        <v>0</v>
      </c>
      <c r="I14" s="24" t="n">
        <f aca="false">COUNTIFS(Transactions!$C$2:$C$13107,$A14,Transactions!$E$2:$E$13107,I$1)</f>
        <v>4</v>
      </c>
      <c r="J14" s="24" t="n">
        <f aca="false">SUM(D14:I14)</f>
        <v>17</v>
      </c>
      <c r="K14" s="38" t="n">
        <f aca="false">SUMIFS(Transactions!$F$2:$F$13107,Transactions!$C$2:$C$13107,A14)</f>
        <v>117229</v>
      </c>
      <c r="L14" s="38" t="n">
        <f aca="false">SUMIFS(Transactions!$I$2:$I$13107,Transactions!$C$2:$C$13107,A14)</f>
        <v>364.45</v>
      </c>
      <c r="M14" s="39" t="n">
        <f aca="false">IF(J14=0,"",_xlfn.MAXIFS(Transactions!$B$2:$B$13107,Transactions!$C$2:$C$13107,A14))</f>
        <v>46294</v>
      </c>
      <c r="N14" s="24" t="n">
        <f aca="false">IF(J14=0,999,Assumptions!$B$4-M14)</f>
        <v>1</v>
      </c>
      <c r="O14" s="24" t="str">
        <f aca="false">IF(N14&lt;=Assumptions!$B$7,"Active",IF(N14&lt;=Assumptions!$B$8,"Slipping","Churned"))</f>
        <v>Active</v>
      </c>
      <c r="P14" s="24" t="n">
        <f aca="false">COUNTIF(D14:I14,"&gt;0")</f>
        <v>3</v>
      </c>
      <c r="Q14" s="24" t="n">
        <f aca="false">IF(N14&lt;=Assumptions!$B$22,5,IF(N14&lt;=Assumptions!$B$23,4,IF(N14&lt;=Assumptions!$B$24,3,IF(N14&lt;=Assumptions!$B$25,2,1))))</f>
        <v>5</v>
      </c>
      <c r="R14" s="24" t="n">
        <f aca="false">1+(J14&gt;=Assumptions!$C$25)+(J14&gt;=Assumptions!$C$24)+(J14&gt;=Assumptions!$C$23)+(J14&gt;=Assumptions!$C$22)</f>
        <v>3</v>
      </c>
      <c r="S14" s="24" t="n">
        <f aca="false">1+(L14&gt;=Assumptions!$D$25)+(L14&gt;=Assumptions!$D$24)+(L14&gt;=Assumptions!$D$23)+(L14&gt;=Assumptions!$D$22)</f>
        <v>3</v>
      </c>
      <c r="T14" s="24" t="str">
        <f aca="false">IF(AND(Q14&gt;=4,R14&gt;=4),"Champions",IF(AND(Q14&gt;=3,R14&gt;=3),"Loyal",IF(AND(Q14&lt;=2,R14&gt;=3),"At Risk",IF(Q14&lt;=2,"Hibernating","Potential"))))</f>
        <v>Loyal</v>
      </c>
      <c r="U14" s="38" t="n">
        <f aca="false">L14/Assumptions!$B$6</f>
        <v>40.4944444444444</v>
      </c>
      <c r="V14" s="38" t="n">
        <f aca="false">IF(O14="Slipping",U14,0)</f>
        <v>0</v>
      </c>
      <c r="W14" s="38" t="n">
        <f aca="false">IF(O14="Churned",U14,0)</f>
        <v>0</v>
      </c>
      <c r="X14" s="24" t="str">
        <f aca="false">IF(AND(O14="Active",P14&lt;=2),"Yes","No")</f>
        <v>No</v>
      </c>
    </row>
    <row r="15" customFormat="false" ht="15" hidden="false" customHeight="false" outlineLevel="0" collapsed="false">
      <c r="A15" s="24" t="str">
        <f aca="false">Customers!A15</f>
        <v>C0014</v>
      </c>
      <c r="B15" s="24" t="str">
        <f aca="false">Customers!B15</f>
        <v>Western</v>
      </c>
      <c r="C15" s="24" t="str">
        <f aca="false">Customers!C15</f>
        <v>Prepaid</v>
      </c>
      <c r="D15" s="24" t="n">
        <f aca="false">COUNTIFS(Transactions!$C$2:$C$13107,$A15,Transactions!$E$2:$E$13107,D$1)</f>
        <v>8</v>
      </c>
      <c r="E15" s="24" t="n">
        <f aca="false">COUNTIFS(Transactions!$C$2:$C$13107,$A15,Transactions!$E$2:$E$13107,E$1)</f>
        <v>1</v>
      </c>
      <c r="F15" s="24" t="n">
        <f aca="false">COUNTIFS(Transactions!$C$2:$C$13107,$A15,Transactions!$E$2:$E$13107,F$1)</f>
        <v>0</v>
      </c>
      <c r="G15" s="24" t="n">
        <f aca="false">COUNTIFS(Transactions!$C$2:$C$13107,$A15,Transactions!$E$2:$E$13107,G$1)</f>
        <v>0</v>
      </c>
      <c r="H15" s="24" t="n">
        <f aca="false">COUNTIFS(Transactions!$C$2:$C$13107,$A15,Transactions!$E$2:$E$13107,H$1)</f>
        <v>2</v>
      </c>
      <c r="I15" s="24" t="n">
        <f aca="false">COUNTIFS(Transactions!$C$2:$C$13107,$A15,Transactions!$E$2:$E$13107,I$1)</f>
        <v>0</v>
      </c>
      <c r="J15" s="24" t="n">
        <f aca="false">SUM(D15:I15)</f>
        <v>11</v>
      </c>
      <c r="K15" s="38" t="n">
        <f aca="false">SUMIFS(Transactions!$F$2:$F$13107,Transactions!$C$2:$C$13107,A15)</f>
        <v>22120</v>
      </c>
      <c r="L15" s="38" t="n">
        <f aca="false">SUMIFS(Transactions!$I$2:$I$13107,Transactions!$C$2:$C$13107,A15)</f>
        <v>247.95</v>
      </c>
      <c r="M15" s="39" t="n">
        <f aca="false">IF(J15=0,"",_xlfn.MAXIFS(Transactions!$B$2:$B$13107,Transactions!$C$2:$C$13107,A15))</f>
        <v>46282</v>
      </c>
      <c r="N15" s="24" t="n">
        <f aca="false">IF(J15=0,999,Assumptions!$B$4-M15)</f>
        <v>13</v>
      </c>
      <c r="O15" s="24" t="str">
        <f aca="false">IF(N15&lt;=Assumptions!$B$7,"Active",IF(N15&lt;=Assumptions!$B$8,"Slipping","Churned"))</f>
        <v>Active</v>
      </c>
      <c r="P15" s="24" t="n">
        <f aca="false">COUNTIF(D15:I15,"&gt;0")</f>
        <v>3</v>
      </c>
      <c r="Q15" s="24" t="n">
        <f aca="false">IF(N15&lt;=Assumptions!$B$22,5,IF(N15&lt;=Assumptions!$B$23,4,IF(N15&lt;=Assumptions!$B$24,3,IF(N15&lt;=Assumptions!$B$25,2,1))))</f>
        <v>5</v>
      </c>
      <c r="R15" s="24" t="n">
        <f aca="false">1+(J15&gt;=Assumptions!$C$25)+(J15&gt;=Assumptions!$C$24)+(J15&gt;=Assumptions!$C$23)+(J15&gt;=Assumptions!$C$22)</f>
        <v>2</v>
      </c>
      <c r="S15" s="24" t="n">
        <f aca="false">1+(L15&gt;=Assumptions!$D$25)+(L15&gt;=Assumptions!$D$24)+(L15&gt;=Assumptions!$D$23)+(L15&gt;=Assumptions!$D$22)</f>
        <v>2</v>
      </c>
      <c r="T15" s="24" t="str">
        <f aca="false">IF(AND(Q15&gt;=4,R15&gt;=4),"Champions",IF(AND(Q15&gt;=3,R15&gt;=3),"Loyal",IF(AND(Q15&lt;=2,R15&gt;=3),"At Risk",IF(Q15&lt;=2,"Hibernating","Potential"))))</f>
        <v>Potential</v>
      </c>
      <c r="U15" s="38" t="n">
        <f aca="false">L15/Assumptions!$B$6</f>
        <v>27.55</v>
      </c>
      <c r="V15" s="38" t="n">
        <f aca="false">IF(O15="Slipping",U15,0)</f>
        <v>0</v>
      </c>
      <c r="W15" s="38" t="n">
        <f aca="false">IF(O15="Churned",U15,0)</f>
        <v>0</v>
      </c>
      <c r="X15" s="24" t="str">
        <f aca="false">IF(AND(O15="Active",P15&lt;=2),"Yes","No")</f>
        <v>No</v>
      </c>
    </row>
    <row r="16" customFormat="false" ht="15" hidden="false" customHeight="false" outlineLevel="0" collapsed="false">
      <c r="A16" s="24" t="str">
        <f aca="false">Customers!A16</f>
        <v>C0015</v>
      </c>
      <c r="B16" s="24" t="str">
        <f aca="false">Customers!B16</f>
        <v>Rift Valley</v>
      </c>
      <c r="C16" s="24" t="str">
        <f aca="false">Customers!C16</f>
        <v>Postpaid</v>
      </c>
      <c r="D16" s="24" t="n">
        <f aca="false">COUNTIFS(Transactions!$C$2:$C$13107,$A16,Transactions!$E$2:$E$13107,D$1)</f>
        <v>9</v>
      </c>
      <c r="E16" s="24" t="n">
        <f aca="false">COUNTIFS(Transactions!$C$2:$C$13107,$A16,Transactions!$E$2:$E$13107,E$1)</f>
        <v>1</v>
      </c>
      <c r="F16" s="24" t="n">
        <f aca="false">COUNTIFS(Transactions!$C$2:$C$13107,$A16,Transactions!$E$2:$E$13107,F$1)</f>
        <v>2</v>
      </c>
      <c r="G16" s="24" t="n">
        <f aca="false">COUNTIFS(Transactions!$C$2:$C$13107,$A16,Transactions!$E$2:$E$13107,G$1)</f>
        <v>6</v>
      </c>
      <c r="H16" s="24" t="n">
        <f aca="false">COUNTIFS(Transactions!$C$2:$C$13107,$A16,Transactions!$E$2:$E$13107,H$1)</f>
        <v>1</v>
      </c>
      <c r="I16" s="24" t="n">
        <f aca="false">COUNTIFS(Transactions!$C$2:$C$13107,$A16,Transactions!$E$2:$E$13107,I$1)</f>
        <v>10</v>
      </c>
      <c r="J16" s="24" t="n">
        <f aca="false">SUM(D16:I16)</f>
        <v>29</v>
      </c>
      <c r="K16" s="38" t="n">
        <f aca="false">SUMIFS(Transactions!$F$2:$F$13107,Transactions!$C$2:$C$13107,A16)</f>
        <v>78188</v>
      </c>
      <c r="L16" s="38" t="n">
        <f aca="false">SUMIFS(Transactions!$I$2:$I$13107,Transactions!$C$2:$C$13107,A16)</f>
        <v>753.54</v>
      </c>
      <c r="M16" s="39" t="n">
        <f aca="false">IF(J16=0,"",_xlfn.MAXIFS(Transactions!$B$2:$B$13107,Transactions!$C$2:$C$13107,A16))</f>
        <v>46270</v>
      </c>
      <c r="N16" s="24" t="n">
        <f aca="false">IF(J16=0,999,Assumptions!$B$4-M16)</f>
        <v>25</v>
      </c>
      <c r="O16" s="24" t="str">
        <f aca="false">IF(N16&lt;=Assumptions!$B$7,"Active",IF(N16&lt;=Assumptions!$B$8,"Slipping","Churned"))</f>
        <v>Active</v>
      </c>
      <c r="P16" s="24" t="n">
        <f aca="false">COUNTIF(D16:I16,"&gt;0")</f>
        <v>6</v>
      </c>
      <c r="Q16" s="24" t="n">
        <f aca="false">IF(N16&lt;=Assumptions!$B$22,5,IF(N16&lt;=Assumptions!$B$23,4,IF(N16&lt;=Assumptions!$B$24,3,IF(N16&lt;=Assumptions!$B$25,2,1))))</f>
        <v>4</v>
      </c>
      <c r="R16" s="24" t="n">
        <f aca="false">1+(J16&gt;=Assumptions!$C$25)+(J16&gt;=Assumptions!$C$24)+(J16&gt;=Assumptions!$C$23)+(J16&gt;=Assumptions!$C$22)</f>
        <v>4</v>
      </c>
      <c r="S16" s="24" t="n">
        <f aca="false">1+(L16&gt;=Assumptions!$D$25)+(L16&gt;=Assumptions!$D$24)+(L16&gt;=Assumptions!$D$23)+(L16&gt;=Assumptions!$D$22)</f>
        <v>4</v>
      </c>
      <c r="T16" s="24" t="str">
        <f aca="false">IF(AND(Q16&gt;=4,R16&gt;=4),"Champions",IF(AND(Q16&gt;=3,R16&gt;=3),"Loyal",IF(AND(Q16&lt;=2,R16&gt;=3),"At Risk",IF(Q16&lt;=2,"Hibernating","Potential"))))</f>
        <v>Champions</v>
      </c>
      <c r="U16" s="38" t="n">
        <f aca="false">L16/Assumptions!$B$6</f>
        <v>83.7266666666667</v>
      </c>
      <c r="V16" s="38" t="n">
        <f aca="false">IF(O16="Slipping",U16,0)</f>
        <v>0</v>
      </c>
      <c r="W16" s="38" t="n">
        <f aca="false">IF(O16="Churned",U16,0)</f>
        <v>0</v>
      </c>
      <c r="X16" s="24" t="str">
        <f aca="false">IF(AND(O16="Active",P16&lt;=2),"Yes","No")</f>
        <v>No</v>
      </c>
    </row>
    <row r="17" customFormat="false" ht="15" hidden="false" customHeight="false" outlineLevel="0" collapsed="false">
      <c r="A17" s="24" t="str">
        <f aca="false">Customers!A17</f>
        <v>C0016</v>
      </c>
      <c r="B17" s="24" t="str">
        <f aca="false">Customers!B17</f>
        <v>Western</v>
      </c>
      <c r="C17" s="24" t="str">
        <f aca="false">Customers!C17</f>
        <v>Prepaid</v>
      </c>
      <c r="D17" s="24" t="n">
        <f aca="false">COUNTIFS(Transactions!$C$2:$C$13107,$A17,Transactions!$E$2:$E$13107,D$1)</f>
        <v>0</v>
      </c>
      <c r="E17" s="24" t="n">
        <f aca="false">COUNTIFS(Transactions!$C$2:$C$13107,$A17,Transactions!$E$2:$E$13107,E$1)</f>
        <v>4</v>
      </c>
      <c r="F17" s="24" t="n">
        <f aca="false">COUNTIFS(Transactions!$C$2:$C$13107,$A17,Transactions!$E$2:$E$13107,F$1)</f>
        <v>0</v>
      </c>
      <c r="G17" s="24" t="n">
        <f aca="false">COUNTIFS(Transactions!$C$2:$C$13107,$A17,Transactions!$E$2:$E$13107,G$1)</f>
        <v>0</v>
      </c>
      <c r="H17" s="24" t="n">
        <f aca="false">COUNTIFS(Transactions!$C$2:$C$13107,$A17,Transactions!$E$2:$E$13107,H$1)</f>
        <v>1</v>
      </c>
      <c r="I17" s="24" t="n">
        <f aca="false">COUNTIFS(Transactions!$C$2:$C$13107,$A17,Transactions!$E$2:$E$13107,I$1)</f>
        <v>0</v>
      </c>
      <c r="J17" s="24" t="n">
        <f aca="false">SUM(D17:I17)</f>
        <v>5</v>
      </c>
      <c r="K17" s="38" t="n">
        <f aca="false">SUMIFS(Transactions!$F$2:$F$13107,Transactions!$C$2:$C$13107,A17)</f>
        <v>18670</v>
      </c>
      <c r="L17" s="38" t="n">
        <f aca="false">SUMIFS(Transactions!$I$2:$I$13107,Transactions!$C$2:$C$13107,A17)</f>
        <v>282.55</v>
      </c>
      <c r="M17" s="39" t="n">
        <f aca="false">IF(J17=0,"",_xlfn.MAXIFS(Transactions!$B$2:$B$13107,Transactions!$C$2:$C$13107,A17))</f>
        <v>46276</v>
      </c>
      <c r="N17" s="24" t="n">
        <f aca="false">IF(J17=0,999,Assumptions!$B$4-M17)</f>
        <v>19</v>
      </c>
      <c r="O17" s="24" t="str">
        <f aca="false">IF(N17&lt;=Assumptions!$B$7,"Active",IF(N17&lt;=Assumptions!$B$8,"Slipping","Churned"))</f>
        <v>Active</v>
      </c>
      <c r="P17" s="24" t="n">
        <f aca="false">COUNTIF(D17:I17,"&gt;0")</f>
        <v>2</v>
      </c>
      <c r="Q17" s="24" t="n">
        <f aca="false">IF(N17&lt;=Assumptions!$B$22,5,IF(N17&lt;=Assumptions!$B$23,4,IF(N17&lt;=Assumptions!$B$24,3,IF(N17&lt;=Assumptions!$B$25,2,1))))</f>
        <v>4</v>
      </c>
      <c r="R17" s="24" t="n">
        <f aca="false">1+(J17&gt;=Assumptions!$C$25)+(J17&gt;=Assumptions!$C$24)+(J17&gt;=Assumptions!$C$23)+(J17&gt;=Assumptions!$C$22)</f>
        <v>1</v>
      </c>
      <c r="S17" s="24" t="n">
        <f aca="false">1+(L17&gt;=Assumptions!$D$25)+(L17&gt;=Assumptions!$D$24)+(L17&gt;=Assumptions!$D$23)+(L17&gt;=Assumptions!$D$22)</f>
        <v>2</v>
      </c>
      <c r="T17" s="24" t="str">
        <f aca="false">IF(AND(Q17&gt;=4,R17&gt;=4),"Champions",IF(AND(Q17&gt;=3,R17&gt;=3),"Loyal",IF(AND(Q17&lt;=2,R17&gt;=3),"At Risk",IF(Q17&lt;=2,"Hibernating","Potential"))))</f>
        <v>Potential</v>
      </c>
      <c r="U17" s="38" t="n">
        <f aca="false">L17/Assumptions!$B$6</f>
        <v>31.3944444444444</v>
      </c>
      <c r="V17" s="38" t="n">
        <f aca="false">IF(O17="Slipping",U17,0)</f>
        <v>0</v>
      </c>
      <c r="W17" s="38" t="n">
        <f aca="false">IF(O17="Churned",U17,0)</f>
        <v>0</v>
      </c>
      <c r="X17" s="24" t="str">
        <f aca="false">IF(AND(O17="Active",P17&lt;=2),"Yes","No")</f>
        <v>Yes</v>
      </c>
    </row>
    <row r="18" customFormat="false" ht="15" hidden="false" customHeight="false" outlineLevel="0" collapsed="false">
      <c r="A18" s="24" t="str">
        <f aca="false">Customers!A18</f>
        <v>C0017</v>
      </c>
      <c r="B18" s="24" t="str">
        <f aca="false">Customers!B18</f>
        <v>Rift Valley</v>
      </c>
      <c r="C18" s="24" t="str">
        <f aca="false">Customers!C18</f>
        <v>Prepaid</v>
      </c>
      <c r="D18" s="24" t="n">
        <f aca="false">COUNTIFS(Transactions!$C$2:$C$13107,$A18,Transactions!$E$2:$E$13107,D$1)</f>
        <v>0</v>
      </c>
      <c r="E18" s="24" t="n">
        <f aca="false">COUNTIFS(Transactions!$C$2:$C$13107,$A18,Transactions!$E$2:$E$13107,E$1)</f>
        <v>0</v>
      </c>
      <c r="F18" s="24" t="n">
        <f aca="false">COUNTIFS(Transactions!$C$2:$C$13107,$A18,Transactions!$E$2:$E$13107,F$1)</f>
        <v>0</v>
      </c>
      <c r="G18" s="24" t="n">
        <f aca="false">COUNTIFS(Transactions!$C$2:$C$13107,$A18,Transactions!$E$2:$E$13107,G$1)</f>
        <v>0</v>
      </c>
      <c r="H18" s="24" t="n">
        <f aca="false">COUNTIFS(Transactions!$C$2:$C$13107,$A18,Transactions!$E$2:$E$13107,H$1)</f>
        <v>11</v>
      </c>
      <c r="I18" s="24" t="n">
        <f aca="false">COUNTIFS(Transactions!$C$2:$C$13107,$A18,Transactions!$E$2:$E$13107,I$1)</f>
        <v>4</v>
      </c>
      <c r="J18" s="24" t="n">
        <f aca="false">SUM(D18:I18)</f>
        <v>15</v>
      </c>
      <c r="K18" s="38" t="n">
        <f aca="false">SUMIFS(Transactions!$F$2:$F$13107,Transactions!$C$2:$C$13107,A18)</f>
        <v>3948</v>
      </c>
      <c r="L18" s="38" t="n">
        <f aca="false">SUMIFS(Transactions!$I$2:$I$13107,Transactions!$C$2:$C$13107,A18)</f>
        <v>172.4</v>
      </c>
      <c r="M18" s="39" t="n">
        <f aca="false">IF(J18=0,"",_xlfn.MAXIFS(Transactions!$B$2:$B$13107,Transactions!$C$2:$C$13107,A18))</f>
        <v>46295</v>
      </c>
      <c r="N18" s="24" t="n">
        <f aca="false">IF(J18=0,999,Assumptions!$B$4-M18)</f>
        <v>0</v>
      </c>
      <c r="O18" s="24" t="str">
        <f aca="false">IF(N18&lt;=Assumptions!$B$7,"Active",IF(N18&lt;=Assumptions!$B$8,"Slipping","Churned"))</f>
        <v>Active</v>
      </c>
      <c r="P18" s="24" t="n">
        <f aca="false">COUNTIF(D18:I18,"&gt;0")</f>
        <v>2</v>
      </c>
      <c r="Q18" s="24" t="n">
        <f aca="false">IF(N18&lt;=Assumptions!$B$22,5,IF(N18&lt;=Assumptions!$B$23,4,IF(N18&lt;=Assumptions!$B$24,3,IF(N18&lt;=Assumptions!$B$25,2,1))))</f>
        <v>5</v>
      </c>
      <c r="R18" s="24" t="n">
        <f aca="false">1+(J18&gt;=Assumptions!$C$25)+(J18&gt;=Assumptions!$C$24)+(J18&gt;=Assumptions!$C$23)+(J18&gt;=Assumptions!$C$22)</f>
        <v>3</v>
      </c>
      <c r="S18" s="24" t="n">
        <f aca="false">1+(L18&gt;=Assumptions!$D$25)+(L18&gt;=Assumptions!$D$24)+(L18&gt;=Assumptions!$D$23)+(L18&gt;=Assumptions!$D$22)</f>
        <v>2</v>
      </c>
      <c r="T18" s="24" t="str">
        <f aca="false">IF(AND(Q18&gt;=4,R18&gt;=4),"Champions",IF(AND(Q18&gt;=3,R18&gt;=3),"Loyal",IF(AND(Q18&lt;=2,R18&gt;=3),"At Risk",IF(Q18&lt;=2,"Hibernating","Potential"))))</f>
        <v>Loyal</v>
      </c>
      <c r="U18" s="38" t="n">
        <f aca="false">L18/Assumptions!$B$6</f>
        <v>19.1555555555556</v>
      </c>
      <c r="V18" s="38" t="n">
        <f aca="false">IF(O18="Slipping",U18,0)</f>
        <v>0</v>
      </c>
      <c r="W18" s="38" t="n">
        <f aca="false">IF(O18="Churned",U18,0)</f>
        <v>0</v>
      </c>
      <c r="X18" s="24" t="str">
        <f aca="false">IF(AND(O18="Active",P18&lt;=2),"Yes","No")</f>
        <v>Yes</v>
      </c>
    </row>
    <row r="19" customFormat="false" ht="15" hidden="false" customHeight="false" outlineLevel="0" collapsed="false">
      <c r="A19" s="24" t="str">
        <f aca="false">Customers!A19</f>
        <v>C0018</v>
      </c>
      <c r="B19" s="24" t="str">
        <f aca="false">Customers!B19</f>
        <v>Central</v>
      </c>
      <c r="C19" s="24" t="str">
        <f aca="false">Customers!C19</f>
        <v>Postpaid</v>
      </c>
      <c r="D19" s="24" t="n">
        <f aca="false">COUNTIFS(Transactions!$C$2:$C$13107,$A19,Transactions!$E$2:$E$13107,D$1)</f>
        <v>2</v>
      </c>
      <c r="E19" s="24" t="n">
        <f aca="false">COUNTIFS(Transactions!$C$2:$C$13107,$A19,Transactions!$E$2:$E$13107,E$1)</f>
        <v>0</v>
      </c>
      <c r="F19" s="24" t="n">
        <f aca="false">COUNTIFS(Transactions!$C$2:$C$13107,$A19,Transactions!$E$2:$E$13107,F$1)</f>
        <v>2</v>
      </c>
      <c r="G19" s="24" t="n">
        <f aca="false">COUNTIFS(Transactions!$C$2:$C$13107,$A19,Transactions!$E$2:$E$13107,G$1)</f>
        <v>2</v>
      </c>
      <c r="H19" s="24" t="n">
        <f aca="false">COUNTIFS(Transactions!$C$2:$C$13107,$A19,Transactions!$E$2:$E$13107,H$1)</f>
        <v>4</v>
      </c>
      <c r="I19" s="24" t="n">
        <f aca="false">COUNTIFS(Transactions!$C$2:$C$13107,$A19,Transactions!$E$2:$E$13107,I$1)</f>
        <v>2</v>
      </c>
      <c r="J19" s="24" t="n">
        <f aca="false">SUM(D19:I19)</f>
        <v>12</v>
      </c>
      <c r="K19" s="38" t="n">
        <f aca="false">SUMIFS(Transactions!$F$2:$F$13107,Transactions!$C$2:$C$13107,A19)</f>
        <v>41620</v>
      </c>
      <c r="L19" s="38" t="n">
        <f aca="false">SUMIFS(Transactions!$I$2:$I$13107,Transactions!$C$2:$C$13107,A19)</f>
        <v>146.36</v>
      </c>
      <c r="M19" s="39" t="n">
        <f aca="false">IF(J19=0,"",_xlfn.MAXIFS(Transactions!$B$2:$B$13107,Transactions!$C$2:$C$13107,A19))</f>
        <v>46293</v>
      </c>
      <c r="N19" s="24" t="n">
        <f aca="false">IF(J19=0,999,Assumptions!$B$4-M19)</f>
        <v>2</v>
      </c>
      <c r="O19" s="24" t="str">
        <f aca="false">IF(N19&lt;=Assumptions!$B$7,"Active",IF(N19&lt;=Assumptions!$B$8,"Slipping","Churned"))</f>
        <v>Active</v>
      </c>
      <c r="P19" s="24" t="n">
        <f aca="false">COUNTIF(D19:I19,"&gt;0")</f>
        <v>5</v>
      </c>
      <c r="Q19" s="24" t="n">
        <f aca="false">IF(N19&lt;=Assumptions!$B$22,5,IF(N19&lt;=Assumptions!$B$23,4,IF(N19&lt;=Assumptions!$B$24,3,IF(N19&lt;=Assumptions!$B$25,2,1))))</f>
        <v>5</v>
      </c>
      <c r="R19" s="24" t="n">
        <f aca="false">1+(J19&gt;=Assumptions!$C$25)+(J19&gt;=Assumptions!$C$24)+(J19&gt;=Assumptions!$C$23)+(J19&gt;=Assumptions!$C$22)</f>
        <v>2</v>
      </c>
      <c r="S19" s="24" t="n">
        <f aca="false">1+(L19&gt;=Assumptions!$D$25)+(L19&gt;=Assumptions!$D$24)+(L19&gt;=Assumptions!$D$23)+(L19&gt;=Assumptions!$D$22)</f>
        <v>1</v>
      </c>
      <c r="T19" s="24" t="str">
        <f aca="false">IF(AND(Q19&gt;=4,R19&gt;=4),"Champions",IF(AND(Q19&gt;=3,R19&gt;=3),"Loyal",IF(AND(Q19&lt;=2,R19&gt;=3),"At Risk",IF(Q19&lt;=2,"Hibernating","Potential"))))</f>
        <v>Potential</v>
      </c>
      <c r="U19" s="38" t="n">
        <f aca="false">L19/Assumptions!$B$6</f>
        <v>16.2622222222222</v>
      </c>
      <c r="V19" s="38" t="n">
        <f aca="false">IF(O19="Slipping",U19,0)</f>
        <v>0</v>
      </c>
      <c r="W19" s="38" t="n">
        <f aca="false">IF(O19="Churned",U19,0)</f>
        <v>0</v>
      </c>
      <c r="X19" s="24" t="str">
        <f aca="false">IF(AND(O19="Active",P19&lt;=2),"Yes","No")</f>
        <v>No</v>
      </c>
    </row>
    <row r="20" customFormat="false" ht="15" hidden="false" customHeight="false" outlineLevel="0" collapsed="false">
      <c r="A20" s="24" t="str">
        <f aca="false">Customers!A20</f>
        <v>C0019</v>
      </c>
      <c r="B20" s="24" t="str">
        <f aca="false">Customers!B20</f>
        <v>Nairobi</v>
      </c>
      <c r="C20" s="24" t="str">
        <f aca="false">Customers!C20</f>
        <v>Prepaid</v>
      </c>
      <c r="D20" s="24" t="n">
        <f aca="false">COUNTIFS(Transactions!$C$2:$C$13107,$A20,Transactions!$E$2:$E$13107,D$1)</f>
        <v>0</v>
      </c>
      <c r="E20" s="24" t="n">
        <f aca="false">COUNTIFS(Transactions!$C$2:$C$13107,$A20,Transactions!$E$2:$E$13107,E$1)</f>
        <v>9</v>
      </c>
      <c r="F20" s="24" t="n">
        <f aca="false">COUNTIFS(Transactions!$C$2:$C$13107,$A20,Transactions!$E$2:$E$13107,F$1)</f>
        <v>3</v>
      </c>
      <c r="G20" s="24" t="n">
        <f aca="false">COUNTIFS(Transactions!$C$2:$C$13107,$A20,Transactions!$E$2:$E$13107,G$1)</f>
        <v>3</v>
      </c>
      <c r="H20" s="24" t="n">
        <f aca="false">COUNTIFS(Transactions!$C$2:$C$13107,$A20,Transactions!$E$2:$E$13107,H$1)</f>
        <v>2</v>
      </c>
      <c r="I20" s="24" t="n">
        <f aca="false">COUNTIFS(Transactions!$C$2:$C$13107,$A20,Transactions!$E$2:$E$13107,I$1)</f>
        <v>3</v>
      </c>
      <c r="J20" s="24" t="n">
        <f aca="false">SUM(D20:I20)</f>
        <v>20</v>
      </c>
      <c r="K20" s="38" t="n">
        <f aca="false">SUMIFS(Transactions!$F$2:$F$13107,Transactions!$C$2:$C$13107,A20)</f>
        <v>58940</v>
      </c>
      <c r="L20" s="38" t="n">
        <f aca="false">SUMIFS(Transactions!$I$2:$I$13107,Transactions!$C$2:$C$13107,A20)</f>
        <v>725.1</v>
      </c>
      <c r="M20" s="39" t="n">
        <f aca="false">IF(J20=0,"",_xlfn.MAXIFS(Transactions!$B$2:$B$13107,Transactions!$C$2:$C$13107,A20))</f>
        <v>46287</v>
      </c>
      <c r="N20" s="24" t="n">
        <f aca="false">IF(J20=0,999,Assumptions!$B$4-M20)</f>
        <v>8</v>
      </c>
      <c r="O20" s="24" t="str">
        <f aca="false">IF(N20&lt;=Assumptions!$B$7,"Active",IF(N20&lt;=Assumptions!$B$8,"Slipping","Churned"))</f>
        <v>Active</v>
      </c>
      <c r="P20" s="24" t="n">
        <f aca="false">COUNTIF(D20:I20,"&gt;0")</f>
        <v>5</v>
      </c>
      <c r="Q20" s="24" t="n">
        <f aca="false">IF(N20&lt;=Assumptions!$B$22,5,IF(N20&lt;=Assumptions!$B$23,4,IF(N20&lt;=Assumptions!$B$24,3,IF(N20&lt;=Assumptions!$B$25,2,1))))</f>
        <v>5</v>
      </c>
      <c r="R20" s="24" t="n">
        <f aca="false">1+(J20&gt;=Assumptions!$C$25)+(J20&gt;=Assumptions!$C$24)+(J20&gt;=Assumptions!$C$23)+(J20&gt;=Assumptions!$C$22)</f>
        <v>3</v>
      </c>
      <c r="S20" s="24" t="n">
        <f aca="false">1+(L20&gt;=Assumptions!$D$25)+(L20&gt;=Assumptions!$D$24)+(L20&gt;=Assumptions!$D$23)+(L20&gt;=Assumptions!$D$22)</f>
        <v>4</v>
      </c>
      <c r="T20" s="24" t="str">
        <f aca="false">IF(AND(Q20&gt;=4,R20&gt;=4),"Champions",IF(AND(Q20&gt;=3,R20&gt;=3),"Loyal",IF(AND(Q20&lt;=2,R20&gt;=3),"At Risk",IF(Q20&lt;=2,"Hibernating","Potential"))))</f>
        <v>Loyal</v>
      </c>
      <c r="U20" s="38" t="n">
        <f aca="false">L20/Assumptions!$B$6</f>
        <v>80.5666666666667</v>
      </c>
      <c r="V20" s="38" t="n">
        <f aca="false">IF(O20="Slipping",U20,0)</f>
        <v>0</v>
      </c>
      <c r="W20" s="38" t="n">
        <f aca="false">IF(O20="Churned",U20,0)</f>
        <v>0</v>
      </c>
      <c r="X20" s="24" t="str">
        <f aca="false">IF(AND(O20="Active",P20&lt;=2),"Yes","No")</f>
        <v>No</v>
      </c>
    </row>
    <row r="21" customFormat="false" ht="15" hidden="false" customHeight="false" outlineLevel="0" collapsed="false">
      <c r="A21" s="24" t="str">
        <f aca="false">Customers!A21</f>
        <v>C0020</v>
      </c>
      <c r="B21" s="24" t="str">
        <f aca="false">Customers!B21</f>
        <v>Nairobi</v>
      </c>
      <c r="C21" s="24" t="str">
        <f aca="false">Customers!C21</f>
        <v>Prepaid</v>
      </c>
      <c r="D21" s="24" t="n">
        <f aca="false">COUNTIFS(Transactions!$C$2:$C$13107,$A21,Transactions!$E$2:$E$13107,D$1)</f>
        <v>3</v>
      </c>
      <c r="E21" s="24" t="n">
        <f aca="false">COUNTIFS(Transactions!$C$2:$C$13107,$A21,Transactions!$E$2:$E$13107,E$1)</f>
        <v>0</v>
      </c>
      <c r="F21" s="24" t="n">
        <f aca="false">COUNTIFS(Transactions!$C$2:$C$13107,$A21,Transactions!$E$2:$E$13107,F$1)</f>
        <v>1</v>
      </c>
      <c r="G21" s="24" t="n">
        <f aca="false">COUNTIFS(Transactions!$C$2:$C$13107,$A21,Transactions!$E$2:$E$13107,G$1)</f>
        <v>0</v>
      </c>
      <c r="H21" s="24" t="n">
        <f aca="false">COUNTIFS(Transactions!$C$2:$C$13107,$A21,Transactions!$E$2:$E$13107,H$1)</f>
        <v>1</v>
      </c>
      <c r="I21" s="24" t="n">
        <f aca="false">COUNTIFS(Transactions!$C$2:$C$13107,$A21,Transactions!$E$2:$E$13107,I$1)</f>
        <v>0</v>
      </c>
      <c r="J21" s="24" t="n">
        <f aca="false">SUM(D21:I21)</f>
        <v>5</v>
      </c>
      <c r="K21" s="38" t="n">
        <f aca="false">SUMIFS(Transactions!$F$2:$F$13107,Transactions!$C$2:$C$13107,A21)</f>
        <v>11980</v>
      </c>
      <c r="L21" s="38" t="n">
        <f aca="false">SUMIFS(Transactions!$I$2:$I$13107,Transactions!$C$2:$C$13107,A21)</f>
        <v>34.7</v>
      </c>
      <c r="M21" s="39" t="n">
        <f aca="false">IF(J21=0,"",_xlfn.MAXIFS(Transactions!$B$2:$B$13107,Transactions!$C$2:$C$13107,A21))</f>
        <v>46220</v>
      </c>
      <c r="N21" s="24" t="n">
        <f aca="false">IF(J21=0,999,Assumptions!$B$4-M21)</f>
        <v>75</v>
      </c>
      <c r="O21" s="24" t="str">
        <f aca="false">IF(N21&lt;=Assumptions!$B$7,"Active",IF(N21&lt;=Assumptions!$B$8,"Slipping","Churned"))</f>
        <v>Churned</v>
      </c>
      <c r="P21" s="24" t="n">
        <f aca="false">COUNTIF(D21:I21,"&gt;0")</f>
        <v>3</v>
      </c>
      <c r="Q21" s="24" t="n">
        <f aca="false">IF(N21&lt;=Assumptions!$B$22,5,IF(N21&lt;=Assumptions!$B$23,4,IF(N21&lt;=Assumptions!$B$24,3,IF(N21&lt;=Assumptions!$B$25,2,1))))</f>
        <v>2</v>
      </c>
      <c r="R21" s="24" t="n">
        <f aca="false">1+(J21&gt;=Assumptions!$C$25)+(J21&gt;=Assumptions!$C$24)+(J21&gt;=Assumptions!$C$23)+(J21&gt;=Assumptions!$C$22)</f>
        <v>1</v>
      </c>
      <c r="S21" s="24" t="n">
        <f aca="false">1+(L21&gt;=Assumptions!$D$25)+(L21&gt;=Assumptions!$D$24)+(L21&gt;=Assumptions!$D$23)+(L21&gt;=Assumptions!$D$22)</f>
        <v>1</v>
      </c>
      <c r="T21" s="24" t="str">
        <f aca="false">IF(AND(Q21&gt;=4,R21&gt;=4),"Champions",IF(AND(Q21&gt;=3,R21&gt;=3),"Loyal",IF(AND(Q21&lt;=2,R21&gt;=3),"At Risk",IF(Q21&lt;=2,"Hibernating","Potential"))))</f>
        <v>Hibernating</v>
      </c>
      <c r="U21" s="38" t="n">
        <f aca="false">L21/Assumptions!$B$6</f>
        <v>3.85555555555556</v>
      </c>
      <c r="V21" s="38" t="n">
        <f aca="false">IF(O21="Slipping",U21,0)</f>
        <v>0</v>
      </c>
      <c r="W21" s="38" t="n">
        <f aca="false">IF(O21="Churned",U21,0)</f>
        <v>3.85555555555556</v>
      </c>
      <c r="X21" s="24" t="str">
        <f aca="false">IF(AND(O21="Active",P21&lt;=2),"Yes","No")</f>
        <v>No</v>
      </c>
    </row>
    <row r="22" customFormat="false" ht="15" hidden="false" customHeight="false" outlineLevel="0" collapsed="false">
      <c r="A22" s="24" t="str">
        <f aca="false">Customers!A22</f>
        <v>C0021</v>
      </c>
      <c r="B22" s="24" t="str">
        <f aca="false">Customers!B22</f>
        <v>Rift Valley</v>
      </c>
      <c r="C22" s="24" t="str">
        <f aca="false">Customers!C22</f>
        <v>Postpaid</v>
      </c>
      <c r="D22" s="24" t="n">
        <f aca="false">COUNTIFS(Transactions!$C$2:$C$13107,$A22,Transactions!$E$2:$E$13107,D$1)</f>
        <v>1</v>
      </c>
      <c r="E22" s="24" t="n">
        <f aca="false">COUNTIFS(Transactions!$C$2:$C$13107,$A22,Transactions!$E$2:$E$13107,E$1)</f>
        <v>0</v>
      </c>
      <c r="F22" s="24" t="n">
        <f aca="false">COUNTIFS(Transactions!$C$2:$C$13107,$A22,Transactions!$E$2:$E$13107,F$1)</f>
        <v>0</v>
      </c>
      <c r="G22" s="24" t="n">
        <f aca="false">COUNTIFS(Transactions!$C$2:$C$13107,$A22,Transactions!$E$2:$E$13107,G$1)</f>
        <v>6</v>
      </c>
      <c r="H22" s="24" t="n">
        <f aca="false">COUNTIFS(Transactions!$C$2:$C$13107,$A22,Transactions!$E$2:$E$13107,H$1)</f>
        <v>0</v>
      </c>
      <c r="I22" s="24" t="n">
        <f aca="false">COUNTIFS(Transactions!$C$2:$C$13107,$A22,Transactions!$E$2:$E$13107,I$1)</f>
        <v>29</v>
      </c>
      <c r="J22" s="24" t="n">
        <f aca="false">SUM(D22:I22)</f>
        <v>36</v>
      </c>
      <c r="K22" s="38" t="n">
        <f aca="false">SUMIFS(Transactions!$F$2:$F$13107,Transactions!$C$2:$C$13107,A22)</f>
        <v>31143</v>
      </c>
      <c r="L22" s="38" t="n">
        <f aca="false">SUMIFS(Transactions!$I$2:$I$13107,Transactions!$C$2:$C$13107,A22)</f>
        <v>725.71</v>
      </c>
      <c r="M22" s="39" t="n">
        <f aca="false">IF(J22=0,"",_xlfn.MAXIFS(Transactions!$B$2:$B$13107,Transactions!$C$2:$C$13107,A22))</f>
        <v>46261</v>
      </c>
      <c r="N22" s="24" t="n">
        <f aca="false">IF(J22=0,999,Assumptions!$B$4-M22)</f>
        <v>34</v>
      </c>
      <c r="O22" s="24" t="str">
        <f aca="false">IF(N22&lt;=Assumptions!$B$7,"Active",IF(N22&lt;=Assumptions!$B$8,"Slipping","Churned"))</f>
        <v>Slipping</v>
      </c>
      <c r="P22" s="24" t="n">
        <f aca="false">COUNTIF(D22:I22,"&gt;0")</f>
        <v>3</v>
      </c>
      <c r="Q22" s="24" t="n">
        <f aca="false">IF(N22&lt;=Assumptions!$B$22,5,IF(N22&lt;=Assumptions!$B$23,4,IF(N22&lt;=Assumptions!$B$24,3,IF(N22&lt;=Assumptions!$B$25,2,1))))</f>
        <v>3</v>
      </c>
      <c r="R22" s="24" t="n">
        <f aca="false">1+(J22&gt;=Assumptions!$C$25)+(J22&gt;=Assumptions!$C$24)+(J22&gt;=Assumptions!$C$23)+(J22&gt;=Assumptions!$C$22)</f>
        <v>5</v>
      </c>
      <c r="S22" s="24" t="n">
        <f aca="false">1+(L22&gt;=Assumptions!$D$25)+(L22&gt;=Assumptions!$D$24)+(L22&gt;=Assumptions!$D$23)+(L22&gt;=Assumptions!$D$22)</f>
        <v>4</v>
      </c>
      <c r="T22" s="24" t="str">
        <f aca="false">IF(AND(Q22&gt;=4,R22&gt;=4),"Champions",IF(AND(Q22&gt;=3,R22&gt;=3),"Loyal",IF(AND(Q22&lt;=2,R22&gt;=3),"At Risk",IF(Q22&lt;=2,"Hibernating","Potential"))))</f>
        <v>Loyal</v>
      </c>
      <c r="U22" s="38" t="n">
        <f aca="false">L22/Assumptions!$B$6</f>
        <v>80.6344444444445</v>
      </c>
      <c r="V22" s="38" t="n">
        <f aca="false">IF(O22="Slipping",U22,0)</f>
        <v>80.6344444444445</v>
      </c>
      <c r="W22" s="38" t="n">
        <f aca="false">IF(O22="Churned",U22,0)</f>
        <v>0</v>
      </c>
      <c r="X22" s="24" t="str">
        <f aca="false">IF(AND(O22="Active",P22&lt;=2),"Yes","No")</f>
        <v>No</v>
      </c>
    </row>
    <row r="23" customFormat="false" ht="15" hidden="false" customHeight="false" outlineLevel="0" collapsed="false">
      <c r="A23" s="24" t="str">
        <f aca="false">Customers!A23</f>
        <v>C0022</v>
      </c>
      <c r="B23" s="24" t="str">
        <f aca="false">Customers!B23</f>
        <v>Central</v>
      </c>
      <c r="C23" s="24" t="str">
        <f aca="false">Customers!C23</f>
        <v>Postpaid</v>
      </c>
      <c r="D23" s="24" t="n">
        <f aca="false">COUNTIFS(Transactions!$C$2:$C$13107,$A23,Transactions!$E$2:$E$13107,D$1)</f>
        <v>11</v>
      </c>
      <c r="E23" s="24" t="n">
        <f aca="false">COUNTIFS(Transactions!$C$2:$C$13107,$A23,Transactions!$E$2:$E$13107,E$1)</f>
        <v>7</v>
      </c>
      <c r="F23" s="24" t="n">
        <f aca="false">COUNTIFS(Transactions!$C$2:$C$13107,$A23,Transactions!$E$2:$E$13107,F$1)</f>
        <v>0</v>
      </c>
      <c r="G23" s="24" t="n">
        <f aca="false">COUNTIFS(Transactions!$C$2:$C$13107,$A23,Transactions!$E$2:$E$13107,G$1)</f>
        <v>4</v>
      </c>
      <c r="H23" s="24" t="n">
        <f aca="false">COUNTIFS(Transactions!$C$2:$C$13107,$A23,Transactions!$E$2:$E$13107,H$1)</f>
        <v>0</v>
      </c>
      <c r="I23" s="24" t="n">
        <f aca="false">COUNTIFS(Transactions!$C$2:$C$13107,$A23,Transactions!$E$2:$E$13107,I$1)</f>
        <v>24</v>
      </c>
      <c r="J23" s="24" t="n">
        <f aca="false">SUM(D23:I23)</f>
        <v>46</v>
      </c>
      <c r="K23" s="38" t="n">
        <f aca="false">SUMIFS(Transactions!$F$2:$F$13107,Transactions!$C$2:$C$13107,A23)</f>
        <v>85530</v>
      </c>
      <c r="L23" s="38" t="n">
        <f aca="false">SUMIFS(Transactions!$I$2:$I$13107,Transactions!$C$2:$C$13107,A23)</f>
        <v>1261.05</v>
      </c>
      <c r="M23" s="39" t="n">
        <f aca="false">IF(J23=0,"",_xlfn.MAXIFS(Transactions!$B$2:$B$13107,Transactions!$C$2:$C$13107,A23))</f>
        <v>46276</v>
      </c>
      <c r="N23" s="24" t="n">
        <f aca="false">IF(J23=0,999,Assumptions!$B$4-M23)</f>
        <v>19</v>
      </c>
      <c r="O23" s="24" t="str">
        <f aca="false">IF(N23&lt;=Assumptions!$B$7,"Active",IF(N23&lt;=Assumptions!$B$8,"Slipping","Churned"))</f>
        <v>Active</v>
      </c>
      <c r="P23" s="24" t="n">
        <f aca="false">COUNTIF(D23:I23,"&gt;0")</f>
        <v>4</v>
      </c>
      <c r="Q23" s="24" t="n">
        <f aca="false">IF(N23&lt;=Assumptions!$B$22,5,IF(N23&lt;=Assumptions!$B$23,4,IF(N23&lt;=Assumptions!$B$24,3,IF(N23&lt;=Assumptions!$B$25,2,1))))</f>
        <v>4</v>
      </c>
      <c r="R23" s="24" t="n">
        <f aca="false">1+(J23&gt;=Assumptions!$C$25)+(J23&gt;=Assumptions!$C$24)+(J23&gt;=Assumptions!$C$23)+(J23&gt;=Assumptions!$C$22)</f>
        <v>5</v>
      </c>
      <c r="S23" s="24" t="n">
        <f aca="false">1+(L23&gt;=Assumptions!$D$25)+(L23&gt;=Assumptions!$D$24)+(L23&gt;=Assumptions!$D$23)+(L23&gt;=Assumptions!$D$22)</f>
        <v>5</v>
      </c>
      <c r="T23" s="24" t="str">
        <f aca="false">IF(AND(Q23&gt;=4,R23&gt;=4),"Champions",IF(AND(Q23&gt;=3,R23&gt;=3),"Loyal",IF(AND(Q23&lt;=2,R23&gt;=3),"At Risk",IF(Q23&lt;=2,"Hibernating","Potential"))))</f>
        <v>Champions</v>
      </c>
      <c r="U23" s="38" t="n">
        <f aca="false">L23/Assumptions!$B$6</f>
        <v>140.116666666667</v>
      </c>
      <c r="V23" s="38" t="n">
        <f aca="false">IF(O23="Slipping",U23,0)</f>
        <v>0</v>
      </c>
      <c r="W23" s="38" t="n">
        <f aca="false">IF(O23="Churned",U23,0)</f>
        <v>0</v>
      </c>
      <c r="X23" s="24" t="str">
        <f aca="false">IF(AND(O23="Active",P23&lt;=2),"Yes","No")</f>
        <v>No</v>
      </c>
    </row>
    <row r="24" customFormat="false" ht="15" hidden="false" customHeight="false" outlineLevel="0" collapsed="false">
      <c r="A24" s="24" t="str">
        <f aca="false">Customers!A24</f>
        <v>C0023</v>
      </c>
      <c r="B24" s="24" t="str">
        <f aca="false">Customers!B24</f>
        <v>Coast</v>
      </c>
      <c r="C24" s="24" t="str">
        <f aca="false">Customers!C24</f>
        <v>Postpaid</v>
      </c>
      <c r="D24" s="24" t="n">
        <f aca="false">COUNTIFS(Transactions!$C$2:$C$13107,$A24,Transactions!$E$2:$E$13107,D$1)</f>
        <v>21</v>
      </c>
      <c r="E24" s="24" t="n">
        <f aca="false">COUNTIFS(Transactions!$C$2:$C$13107,$A24,Transactions!$E$2:$E$13107,E$1)</f>
        <v>0</v>
      </c>
      <c r="F24" s="24" t="n">
        <f aca="false">COUNTIFS(Transactions!$C$2:$C$13107,$A24,Transactions!$E$2:$E$13107,F$1)</f>
        <v>9</v>
      </c>
      <c r="G24" s="24" t="n">
        <f aca="false">COUNTIFS(Transactions!$C$2:$C$13107,$A24,Transactions!$E$2:$E$13107,G$1)</f>
        <v>1</v>
      </c>
      <c r="H24" s="24" t="n">
        <f aca="false">COUNTIFS(Transactions!$C$2:$C$13107,$A24,Transactions!$E$2:$E$13107,H$1)</f>
        <v>3</v>
      </c>
      <c r="I24" s="24" t="n">
        <f aca="false">COUNTIFS(Transactions!$C$2:$C$13107,$A24,Transactions!$E$2:$E$13107,I$1)</f>
        <v>24</v>
      </c>
      <c r="J24" s="24" t="n">
        <f aca="false">SUM(D24:I24)</f>
        <v>58</v>
      </c>
      <c r="K24" s="38" t="n">
        <f aca="false">SUMIFS(Transactions!$F$2:$F$13107,Transactions!$C$2:$C$13107,A24)</f>
        <v>219860</v>
      </c>
      <c r="L24" s="38" t="n">
        <f aca="false">SUMIFS(Transactions!$I$2:$I$13107,Transactions!$C$2:$C$13107,A24)</f>
        <v>1026</v>
      </c>
      <c r="M24" s="39" t="n">
        <f aca="false">IF(J24=0,"",_xlfn.MAXIFS(Transactions!$B$2:$B$13107,Transactions!$C$2:$C$13107,A24))</f>
        <v>46291</v>
      </c>
      <c r="N24" s="24" t="n">
        <f aca="false">IF(J24=0,999,Assumptions!$B$4-M24)</f>
        <v>4</v>
      </c>
      <c r="O24" s="24" t="str">
        <f aca="false">IF(N24&lt;=Assumptions!$B$7,"Active",IF(N24&lt;=Assumptions!$B$8,"Slipping","Churned"))</f>
        <v>Active</v>
      </c>
      <c r="P24" s="24" t="n">
        <f aca="false">COUNTIF(D24:I24,"&gt;0")</f>
        <v>5</v>
      </c>
      <c r="Q24" s="24" t="n">
        <f aca="false">IF(N24&lt;=Assumptions!$B$22,5,IF(N24&lt;=Assumptions!$B$23,4,IF(N24&lt;=Assumptions!$B$24,3,IF(N24&lt;=Assumptions!$B$25,2,1))))</f>
        <v>5</v>
      </c>
      <c r="R24" s="24" t="n">
        <f aca="false">1+(J24&gt;=Assumptions!$C$25)+(J24&gt;=Assumptions!$C$24)+(J24&gt;=Assumptions!$C$23)+(J24&gt;=Assumptions!$C$22)</f>
        <v>5</v>
      </c>
      <c r="S24" s="24" t="n">
        <f aca="false">1+(L24&gt;=Assumptions!$D$25)+(L24&gt;=Assumptions!$D$24)+(L24&gt;=Assumptions!$D$23)+(L24&gt;=Assumptions!$D$22)</f>
        <v>5</v>
      </c>
      <c r="T24" s="24" t="str">
        <f aca="false">IF(AND(Q24&gt;=4,R24&gt;=4),"Champions",IF(AND(Q24&gt;=3,R24&gt;=3),"Loyal",IF(AND(Q24&lt;=2,R24&gt;=3),"At Risk",IF(Q24&lt;=2,"Hibernating","Potential"))))</f>
        <v>Champions</v>
      </c>
      <c r="U24" s="38" t="n">
        <f aca="false">L24/Assumptions!$B$6</f>
        <v>114</v>
      </c>
      <c r="V24" s="38" t="n">
        <f aca="false">IF(O24="Slipping",U24,0)</f>
        <v>0</v>
      </c>
      <c r="W24" s="38" t="n">
        <f aca="false">IF(O24="Churned",U24,0)</f>
        <v>0</v>
      </c>
      <c r="X24" s="24" t="str">
        <f aca="false">IF(AND(O24="Active",P24&lt;=2),"Yes","No")</f>
        <v>No</v>
      </c>
    </row>
    <row r="25" customFormat="false" ht="15" hidden="false" customHeight="false" outlineLevel="0" collapsed="false">
      <c r="A25" s="24" t="str">
        <f aca="false">Customers!A25</f>
        <v>C0024</v>
      </c>
      <c r="B25" s="24" t="str">
        <f aca="false">Customers!B25</f>
        <v>Nairobi</v>
      </c>
      <c r="C25" s="24" t="str">
        <f aca="false">Customers!C25</f>
        <v>Prepaid</v>
      </c>
      <c r="D25" s="24" t="n">
        <f aca="false">COUNTIFS(Transactions!$C$2:$C$13107,$A25,Transactions!$E$2:$E$13107,D$1)</f>
        <v>15</v>
      </c>
      <c r="E25" s="24" t="n">
        <f aca="false">COUNTIFS(Transactions!$C$2:$C$13107,$A25,Transactions!$E$2:$E$13107,E$1)</f>
        <v>7</v>
      </c>
      <c r="F25" s="24" t="n">
        <f aca="false">COUNTIFS(Transactions!$C$2:$C$13107,$A25,Transactions!$E$2:$E$13107,F$1)</f>
        <v>3</v>
      </c>
      <c r="G25" s="24" t="n">
        <f aca="false">COUNTIFS(Transactions!$C$2:$C$13107,$A25,Transactions!$E$2:$E$13107,G$1)</f>
        <v>2</v>
      </c>
      <c r="H25" s="24" t="n">
        <f aca="false">COUNTIFS(Transactions!$C$2:$C$13107,$A25,Transactions!$E$2:$E$13107,H$1)</f>
        <v>0</v>
      </c>
      <c r="I25" s="24" t="n">
        <f aca="false">COUNTIFS(Transactions!$C$2:$C$13107,$A25,Transactions!$E$2:$E$13107,I$1)</f>
        <v>4</v>
      </c>
      <c r="J25" s="24" t="n">
        <f aca="false">SUM(D25:I25)</f>
        <v>31</v>
      </c>
      <c r="K25" s="38" t="n">
        <f aca="false">SUMIFS(Transactions!$F$2:$F$13107,Transactions!$C$2:$C$13107,A25)</f>
        <v>63579</v>
      </c>
      <c r="L25" s="38" t="n">
        <f aca="false">SUMIFS(Transactions!$I$2:$I$13107,Transactions!$C$2:$C$13107,A25)</f>
        <v>637.34</v>
      </c>
      <c r="M25" s="39" t="n">
        <f aca="false">IF(J25=0,"",_xlfn.MAXIFS(Transactions!$B$2:$B$13107,Transactions!$C$2:$C$13107,A25))</f>
        <v>46289</v>
      </c>
      <c r="N25" s="24" t="n">
        <f aca="false">IF(J25=0,999,Assumptions!$B$4-M25)</f>
        <v>6</v>
      </c>
      <c r="O25" s="24" t="str">
        <f aca="false">IF(N25&lt;=Assumptions!$B$7,"Active",IF(N25&lt;=Assumptions!$B$8,"Slipping","Churned"))</f>
        <v>Active</v>
      </c>
      <c r="P25" s="24" t="n">
        <f aca="false">COUNTIF(D25:I25,"&gt;0")</f>
        <v>5</v>
      </c>
      <c r="Q25" s="24" t="n">
        <f aca="false">IF(N25&lt;=Assumptions!$B$22,5,IF(N25&lt;=Assumptions!$B$23,4,IF(N25&lt;=Assumptions!$B$24,3,IF(N25&lt;=Assumptions!$B$25,2,1))))</f>
        <v>5</v>
      </c>
      <c r="R25" s="24" t="n">
        <f aca="false">1+(J25&gt;=Assumptions!$C$25)+(J25&gt;=Assumptions!$C$24)+(J25&gt;=Assumptions!$C$23)+(J25&gt;=Assumptions!$C$22)</f>
        <v>5</v>
      </c>
      <c r="S25" s="24" t="n">
        <f aca="false">1+(L25&gt;=Assumptions!$D$25)+(L25&gt;=Assumptions!$D$24)+(L25&gt;=Assumptions!$D$23)+(L25&gt;=Assumptions!$D$22)</f>
        <v>4</v>
      </c>
      <c r="T25" s="24" t="str">
        <f aca="false">IF(AND(Q25&gt;=4,R25&gt;=4),"Champions",IF(AND(Q25&gt;=3,R25&gt;=3),"Loyal",IF(AND(Q25&lt;=2,R25&gt;=3),"At Risk",IF(Q25&lt;=2,"Hibernating","Potential"))))</f>
        <v>Champions</v>
      </c>
      <c r="U25" s="38" t="n">
        <f aca="false">L25/Assumptions!$B$6</f>
        <v>70.8155555555556</v>
      </c>
      <c r="V25" s="38" t="n">
        <f aca="false">IF(O25="Slipping",U25,0)</f>
        <v>0</v>
      </c>
      <c r="W25" s="38" t="n">
        <f aca="false">IF(O25="Churned",U25,0)</f>
        <v>0</v>
      </c>
      <c r="X25" s="24" t="str">
        <f aca="false">IF(AND(O25="Active",P25&lt;=2),"Yes","No")</f>
        <v>No</v>
      </c>
    </row>
    <row r="26" customFormat="false" ht="15" hidden="false" customHeight="false" outlineLevel="0" collapsed="false">
      <c r="A26" s="24" t="str">
        <f aca="false">Customers!A26</f>
        <v>C0025</v>
      </c>
      <c r="B26" s="24" t="str">
        <f aca="false">Customers!B26</f>
        <v>Rift Valley</v>
      </c>
      <c r="C26" s="24" t="str">
        <f aca="false">Customers!C26</f>
        <v>Postpaid</v>
      </c>
      <c r="D26" s="24" t="n">
        <f aca="false">COUNTIFS(Transactions!$C$2:$C$13107,$A26,Transactions!$E$2:$E$13107,D$1)</f>
        <v>3</v>
      </c>
      <c r="E26" s="24" t="n">
        <f aca="false">COUNTIFS(Transactions!$C$2:$C$13107,$A26,Transactions!$E$2:$E$13107,E$1)</f>
        <v>4</v>
      </c>
      <c r="F26" s="24" t="n">
        <f aca="false">COUNTIFS(Transactions!$C$2:$C$13107,$A26,Transactions!$E$2:$E$13107,F$1)</f>
        <v>0</v>
      </c>
      <c r="G26" s="24" t="n">
        <f aca="false">COUNTIFS(Transactions!$C$2:$C$13107,$A26,Transactions!$E$2:$E$13107,G$1)</f>
        <v>1</v>
      </c>
      <c r="H26" s="24" t="n">
        <f aca="false">COUNTIFS(Transactions!$C$2:$C$13107,$A26,Transactions!$E$2:$E$13107,H$1)</f>
        <v>2</v>
      </c>
      <c r="I26" s="24" t="n">
        <f aca="false">COUNTIFS(Transactions!$C$2:$C$13107,$A26,Transactions!$E$2:$E$13107,I$1)</f>
        <v>6</v>
      </c>
      <c r="J26" s="24" t="n">
        <f aca="false">SUM(D26:I26)</f>
        <v>16</v>
      </c>
      <c r="K26" s="38" t="n">
        <f aca="false">SUMIFS(Transactions!$F$2:$F$13107,Transactions!$C$2:$C$13107,A26)</f>
        <v>38909</v>
      </c>
      <c r="L26" s="38" t="n">
        <f aca="false">SUMIFS(Transactions!$I$2:$I$13107,Transactions!$C$2:$C$13107,A26)</f>
        <v>324</v>
      </c>
      <c r="M26" s="39" t="n">
        <f aca="false">IF(J26=0,"",_xlfn.MAXIFS(Transactions!$B$2:$B$13107,Transactions!$C$2:$C$13107,A26))</f>
        <v>46294</v>
      </c>
      <c r="N26" s="24" t="n">
        <f aca="false">IF(J26=0,999,Assumptions!$B$4-M26)</f>
        <v>1</v>
      </c>
      <c r="O26" s="24" t="str">
        <f aca="false">IF(N26&lt;=Assumptions!$B$7,"Active",IF(N26&lt;=Assumptions!$B$8,"Slipping","Churned"))</f>
        <v>Active</v>
      </c>
      <c r="P26" s="24" t="n">
        <f aca="false">COUNTIF(D26:I26,"&gt;0")</f>
        <v>5</v>
      </c>
      <c r="Q26" s="24" t="n">
        <f aca="false">IF(N26&lt;=Assumptions!$B$22,5,IF(N26&lt;=Assumptions!$B$23,4,IF(N26&lt;=Assumptions!$B$24,3,IF(N26&lt;=Assumptions!$B$25,2,1))))</f>
        <v>5</v>
      </c>
      <c r="R26" s="24" t="n">
        <f aca="false">1+(J26&gt;=Assumptions!$C$25)+(J26&gt;=Assumptions!$C$24)+(J26&gt;=Assumptions!$C$23)+(J26&gt;=Assumptions!$C$22)</f>
        <v>3</v>
      </c>
      <c r="S26" s="24" t="n">
        <f aca="false">1+(L26&gt;=Assumptions!$D$25)+(L26&gt;=Assumptions!$D$24)+(L26&gt;=Assumptions!$D$23)+(L26&gt;=Assumptions!$D$22)</f>
        <v>3</v>
      </c>
      <c r="T26" s="24" t="str">
        <f aca="false">IF(AND(Q26&gt;=4,R26&gt;=4),"Champions",IF(AND(Q26&gt;=3,R26&gt;=3),"Loyal",IF(AND(Q26&lt;=2,R26&gt;=3),"At Risk",IF(Q26&lt;=2,"Hibernating","Potential"))))</f>
        <v>Loyal</v>
      </c>
      <c r="U26" s="38" t="n">
        <f aca="false">L26/Assumptions!$B$6</f>
        <v>36</v>
      </c>
      <c r="V26" s="38" t="n">
        <f aca="false">IF(O26="Slipping",U26,0)</f>
        <v>0</v>
      </c>
      <c r="W26" s="38" t="n">
        <f aca="false">IF(O26="Churned",U26,0)</f>
        <v>0</v>
      </c>
      <c r="X26" s="24" t="str">
        <f aca="false">IF(AND(O26="Active",P26&lt;=2),"Yes","No")</f>
        <v>No</v>
      </c>
    </row>
    <row r="27" customFormat="false" ht="15" hidden="false" customHeight="false" outlineLevel="0" collapsed="false">
      <c r="A27" s="24" t="str">
        <f aca="false">Customers!A27</f>
        <v>C0026</v>
      </c>
      <c r="B27" s="24" t="str">
        <f aca="false">Customers!B27</f>
        <v>Central</v>
      </c>
      <c r="C27" s="24" t="str">
        <f aca="false">Customers!C27</f>
        <v>Postpaid</v>
      </c>
      <c r="D27" s="24" t="n">
        <f aca="false">COUNTIFS(Transactions!$C$2:$C$13107,$A27,Transactions!$E$2:$E$13107,D$1)</f>
        <v>3</v>
      </c>
      <c r="E27" s="24" t="n">
        <f aca="false">COUNTIFS(Transactions!$C$2:$C$13107,$A27,Transactions!$E$2:$E$13107,E$1)</f>
        <v>1</v>
      </c>
      <c r="F27" s="24" t="n">
        <f aca="false">COUNTIFS(Transactions!$C$2:$C$13107,$A27,Transactions!$E$2:$E$13107,F$1)</f>
        <v>3</v>
      </c>
      <c r="G27" s="24" t="n">
        <f aca="false">COUNTIFS(Transactions!$C$2:$C$13107,$A27,Transactions!$E$2:$E$13107,G$1)</f>
        <v>1</v>
      </c>
      <c r="H27" s="24" t="n">
        <f aca="false">COUNTIFS(Transactions!$C$2:$C$13107,$A27,Transactions!$E$2:$E$13107,H$1)</f>
        <v>0</v>
      </c>
      <c r="I27" s="24" t="n">
        <f aca="false">COUNTIFS(Transactions!$C$2:$C$13107,$A27,Transactions!$E$2:$E$13107,I$1)</f>
        <v>3</v>
      </c>
      <c r="J27" s="24" t="n">
        <f aca="false">SUM(D27:I27)</f>
        <v>11</v>
      </c>
      <c r="K27" s="38" t="n">
        <f aca="false">SUMIFS(Transactions!$F$2:$F$13107,Transactions!$C$2:$C$13107,A27)</f>
        <v>34560</v>
      </c>
      <c r="L27" s="38" t="n">
        <f aca="false">SUMIFS(Transactions!$I$2:$I$13107,Transactions!$C$2:$C$13107,A27)</f>
        <v>222.02</v>
      </c>
      <c r="M27" s="39" t="n">
        <f aca="false">IF(J27=0,"",_xlfn.MAXIFS(Transactions!$B$2:$B$13107,Transactions!$C$2:$C$13107,A27))</f>
        <v>46238</v>
      </c>
      <c r="N27" s="24" t="n">
        <f aca="false">IF(J27=0,999,Assumptions!$B$4-M27)</f>
        <v>57</v>
      </c>
      <c r="O27" s="24" t="str">
        <f aca="false">IF(N27&lt;=Assumptions!$B$7,"Active",IF(N27&lt;=Assumptions!$B$8,"Slipping","Churned"))</f>
        <v>Slipping</v>
      </c>
      <c r="P27" s="24" t="n">
        <f aca="false">COUNTIF(D27:I27,"&gt;0")</f>
        <v>5</v>
      </c>
      <c r="Q27" s="24" t="n">
        <f aca="false">IF(N27&lt;=Assumptions!$B$22,5,IF(N27&lt;=Assumptions!$B$23,4,IF(N27&lt;=Assumptions!$B$24,3,IF(N27&lt;=Assumptions!$B$25,2,1))))</f>
        <v>3</v>
      </c>
      <c r="R27" s="24" t="n">
        <f aca="false">1+(J27&gt;=Assumptions!$C$25)+(J27&gt;=Assumptions!$C$24)+(J27&gt;=Assumptions!$C$23)+(J27&gt;=Assumptions!$C$22)</f>
        <v>2</v>
      </c>
      <c r="S27" s="24" t="n">
        <f aca="false">1+(L27&gt;=Assumptions!$D$25)+(L27&gt;=Assumptions!$D$24)+(L27&gt;=Assumptions!$D$23)+(L27&gt;=Assumptions!$D$22)</f>
        <v>2</v>
      </c>
      <c r="T27" s="24" t="str">
        <f aca="false">IF(AND(Q27&gt;=4,R27&gt;=4),"Champions",IF(AND(Q27&gt;=3,R27&gt;=3),"Loyal",IF(AND(Q27&lt;=2,R27&gt;=3),"At Risk",IF(Q27&lt;=2,"Hibernating","Potential"))))</f>
        <v>Potential</v>
      </c>
      <c r="U27" s="38" t="n">
        <f aca="false">L27/Assumptions!$B$6</f>
        <v>24.6688888888889</v>
      </c>
      <c r="V27" s="38" t="n">
        <f aca="false">IF(O27="Slipping",U27,0)</f>
        <v>24.6688888888889</v>
      </c>
      <c r="W27" s="38" t="n">
        <f aca="false">IF(O27="Churned",U27,0)</f>
        <v>0</v>
      </c>
      <c r="X27" s="24" t="str">
        <f aca="false">IF(AND(O27="Active",P27&lt;=2),"Yes","No")</f>
        <v>No</v>
      </c>
    </row>
    <row r="28" customFormat="false" ht="15" hidden="false" customHeight="false" outlineLevel="0" collapsed="false">
      <c r="A28" s="24" t="str">
        <f aca="false">Customers!A28</f>
        <v>C0027</v>
      </c>
      <c r="B28" s="24" t="str">
        <f aca="false">Customers!B28</f>
        <v>Nairobi</v>
      </c>
      <c r="C28" s="24" t="str">
        <f aca="false">Customers!C28</f>
        <v>Prepaid</v>
      </c>
      <c r="D28" s="24" t="n">
        <f aca="false">COUNTIFS(Transactions!$C$2:$C$13107,$A28,Transactions!$E$2:$E$13107,D$1)</f>
        <v>21</v>
      </c>
      <c r="E28" s="24" t="n">
        <f aca="false">COUNTIFS(Transactions!$C$2:$C$13107,$A28,Transactions!$E$2:$E$13107,E$1)</f>
        <v>4</v>
      </c>
      <c r="F28" s="24" t="n">
        <f aca="false">COUNTIFS(Transactions!$C$2:$C$13107,$A28,Transactions!$E$2:$E$13107,F$1)</f>
        <v>0</v>
      </c>
      <c r="G28" s="24" t="n">
        <f aca="false">COUNTIFS(Transactions!$C$2:$C$13107,$A28,Transactions!$E$2:$E$13107,G$1)</f>
        <v>5</v>
      </c>
      <c r="H28" s="24" t="n">
        <f aca="false">COUNTIFS(Transactions!$C$2:$C$13107,$A28,Transactions!$E$2:$E$13107,H$1)</f>
        <v>4</v>
      </c>
      <c r="I28" s="24" t="n">
        <f aca="false">COUNTIFS(Transactions!$C$2:$C$13107,$A28,Transactions!$E$2:$E$13107,I$1)</f>
        <v>13</v>
      </c>
      <c r="J28" s="24" t="n">
        <f aca="false">SUM(D28:I28)</f>
        <v>47</v>
      </c>
      <c r="K28" s="38" t="n">
        <f aca="false">SUMIFS(Transactions!$F$2:$F$13107,Transactions!$C$2:$C$13107,A28)</f>
        <v>75939</v>
      </c>
      <c r="L28" s="38" t="n">
        <f aca="false">SUMIFS(Transactions!$I$2:$I$13107,Transactions!$C$2:$C$13107,A28)</f>
        <v>1164.88</v>
      </c>
      <c r="M28" s="39" t="n">
        <f aca="false">IF(J28=0,"",_xlfn.MAXIFS(Transactions!$B$2:$B$13107,Transactions!$C$2:$C$13107,A28))</f>
        <v>46290</v>
      </c>
      <c r="N28" s="24" t="n">
        <f aca="false">IF(J28=0,999,Assumptions!$B$4-M28)</f>
        <v>5</v>
      </c>
      <c r="O28" s="24" t="str">
        <f aca="false">IF(N28&lt;=Assumptions!$B$7,"Active",IF(N28&lt;=Assumptions!$B$8,"Slipping","Churned"))</f>
        <v>Active</v>
      </c>
      <c r="P28" s="24" t="n">
        <f aca="false">COUNTIF(D28:I28,"&gt;0")</f>
        <v>5</v>
      </c>
      <c r="Q28" s="24" t="n">
        <f aca="false">IF(N28&lt;=Assumptions!$B$22,5,IF(N28&lt;=Assumptions!$B$23,4,IF(N28&lt;=Assumptions!$B$24,3,IF(N28&lt;=Assumptions!$B$25,2,1))))</f>
        <v>5</v>
      </c>
      <c r="R28" s="24" t="n">
        <f aca="false">1+(J28&gt;=Assumptions!$C$25)+(J28&gt;=Assumptions!$C$24)+(J28&gt;=Assumptions!$C$23)+(J28&gt;=Assumptions!$C$22)</f>
        <v>5</v>
      </c>
      <c r="S28" s="24" t="n">
        <f aca="false">1+(L28&gt;=Assumptions!$D$25)+(L28&gt;=Assumptions!$D$24)+(L28&gt;=Assumptions!$D$23)+(L28&gt;=Assumptions!$D$22)</f>
        <v>5</v>
      </c>
      <c r="T28" s="24" t="str">
        <f aca="false">IF(AND(Q28&gt;=4,R28&gt;=4),"Champions",IF(AND(Q28&gt;=3,R28&gt;=3),"Loyal",IF(AND(Q28&lt;=2,R28&gt;=3),"At Risk",IF(Q28&lt;=2,"Hibernating","Potential"))))</f>
        <v>Champions</v>
      </c>
      <c r="U28" s="38" t="n">
        <f aca="false">L28/Assumptions!$B$6</f>
        <v>129.431111111111</v>
      </c>
      <c r="V28" s="38" t="n">
        <f aca="false">IF(O28="Slipping",U28,0)</f>
        <v>0</v>
      </c>
      <c r="W28" s="38" t="n">
        <f aca="false">IF(O28="Churned",U28,0)</f>
        <v>0</v>
      </c>
      <c r="X28" s="24" t="str">
        <f aca="false">IF(AND(O28="Active",P28&lt;=2),"Yes","No")</f>
        <v>No</v>
      </c>
    </row>
    <row r="29" customFormat="false" ht="15" hidden="false" customHeight="false" outlineLevel="0" collapsed="false">
      <c r="A29" s="24" t="str">
        <f aca="false">Customers!A29</f>
        <v>C0028</v>
      </c>
      <c r="B29" s="24" t="str">
        <f aca="false">Customers!B29</f>
        <v>Rift Valley</v>
      </c>
      <c r="C29" s="24" t="str">
        <f aca="false">Customers!C29</f>
        <v>Postpaid</v>
      </c>
      <c r="D29" s="24" t="n">
        <f aca="false">COUNTIFS(Transactions!$C$2:$C$13107,$A29,Transactions!$E$2:$E$13107,D$1)</f>
        <v>13</v>
      </c>
      <c r="E29" s="24" t="n">
        <f aca="false">COUNTIFS(Transactions!$C$2:$C$13107,$A29,Transactions!$E$2:$E$13107,E$1)</f>
        <v>0</v>
      </c>
      <c r="F29" s="24" t="n">
        <f aca="false">COUNTIFS(Transactions!$C$2:$C$13107,$A29,Transactions!$E$2:$E$13107,F$1)</f>
        <v>0</v>
      </c>
      <c r="G29" s="24" t="n">
        <f aca="false">COUNTIFS(Transactions!$C$2:$C$13107,$A29,Transactions!$E$2:$E$13107,G$1)</f>
        <v>2</v>
      </c>
      <c r="H29" s="24" t="n">
        <f aca="false">COUNTIFS(Transactions!$C$2:$C$13107,$A29,Transactions!$E$2:$E$13107,H$1)</f>
        <v>2</v>
      </c>
      <c r="I29" s="24" t="n">
        <f aca="false">COUNTIFS(Transactions!$C$2:$C$13107,$A29,Transactions!$E$2:$E$13107,I$1)</f>
        <v>1</v>
      </c>
      <c r="J29" s="24" t="n">
        <f aca="false">SUM(D29:I29)</f>
        <v>18</v>
      </c>
      <c r="K29" s="38" t="n">
        <f aca="false">SUMIFS(Transactions!$F$2:$F$13107,Transactions!$C$2:$C$13107,A29)</f>
        <v>53540</v>
      </c>
      <c r="L29" s="38" t="n">
        <f aca="false">SUMIFS(Transactions!$I$2:$I$13107,Transactions!$C$2:$C$13107,A29)</f>
        <v>491.14</v>
      </c>
      <c r="M29" s="39" t="n">
        <f aca="false">IF(J29=0,"",_xlfn.MAXIFS(Transactions!$B$2:$B$13107,Transactions!$C$2:$C$13107,A29))</f>
        <v>46286</v>
      </c>
      <c r="N29" s="24" t="n">
        <f aca="false">IF(J29=0,999,Assumptions!$B$4-M29)</f>
        <v>9</v>
      </c>
      <c r="O29" s="24" t="str">
        <f aca="false">IF(N29&lt;=Assumptions!$B$7,"Active",IF(N29&lt;=Assumptions!$B$8,"Slipping","Churned"))</f>
        <v>Active</v>
      </c>
      <c r="P29" s="24" t="n">
        <f aca="false">COUNTIF(D29:I29,"&gt;0")</f>
        <v>4</v>
      </c>
      <c r="Q29" s="24" t="n">
        <f aca="false">IF(N29&lt;=Assumptions!$B$22,5,IF(N29&lt;=Assumptions!$B$23,4,IF(N29&lt;=Assumptions!$B$24,3,IF(N29&lt;=Assumptions!$B$25,2,1))))</f>
        <v>5</v>
      </c>
      <c r="R29" s="24" t="n">
        <f aca="false">1+(J29&gt;=Assumptions!$C$25)+(J29&gt;=Assumptions!$C$24)+(J29&gt;=Assumptions!$C$23)+(J29&gt;=Assumptions!$C$22)</f>
        <v>3</v>
      </c>
      <c r="S29" s="24" t="n">
        <f aca="false">1+(L29&gt;=Assumptions!$D$25)+(L29&gt;=Assumptions!$D$24)+(L29&gt;=Assumptions!$D$23)+(L29&gt;=Assumptions!$D$22)</f>
        <v>4</v>
      </c>
      <c r="T29" s="24" t="str">
        <f aca="false">IF(AND(Q29&gt;=4,R29&gt;=4),"Champions",IF(AND(Q29&gt;=3,R29&gt;=3),"Loyal",IF(AND(Q29&lt;=2,R29&gt;=3),"At Risk",IF(Q29&lt;=2,"Hibernating","Potential"))))</f>
        <v>Loyal</v>
      </c>
      <c r="U29" s="38" t="n">
        <f aca="false">L29/Assumptions!$B$6</f>
        <v>54.5711111111111</v>
      </c>
      <c r="V29" s="38" t="n">
        <f aca="false">IF(O29="Slipping",U29,0)</f>
        <v>0</v>
      </c>
      <c r="W29" s="38" t="n">
        <f aca="false">IF(O29="Churned",U29,0)</f>
        <v>0</v>
      </c>
      <c r="X29" s="24" t="str">
        <f aca="false">IF(AND(O29="Active",P29&lt;=2),"Yes","No")</f>
        <v>No</v>
      </c>
    </row>
    <row r="30" customFormat="false" ht="15" hidden="false" customHeight="false" outlineLevel="0" collapsed="false">
      <c r="A30" s="24" t="str">
        <f aca="false">Customers!A30</f>
        <v>C0029</v>
      </c>
      <c r="B30" s="24" t="str">
        <f aca="false">Customers!B30</f>
        <v>Central</v>
      </c>
      <c r="C30" s="24" t="str">
        <f aca="false">Customers!C30</f>
        <v>Business</v>
      </c>
      <c r="D30" s="24" t="n">
        <f aca="false">COUNTIFS(Transactions!$C$2:$C$13107,$A30,Transactions!$E$2:$E$13107,D$1)</f>
        <v>2</v>
      </c>
      <c r="E30" s="24" t="n">
        <f aca="false">COUNTIFS(Transactions!$C$2:$C$13107,$A30,Transactions!$E$2:$E$13107,E$1)</f>
        <v>10</v>
      </c>
      <c r="F30" s="24" t="n">
        <f aca="false">COUNTIFS(Transactions!$C$2:$C$13107,$A30,Transactions!$E$2:$E$13107,F$1)</f>
        <v>4</v>
      </c>
      <c r="G30" s="24" t="n">
        <f aca="false">COUNTIFS(Transactions!$C$2:$C$13107,$A30,Transactions!$E$2:$E$13107,G$1)</f>
        <v>3</v>
      </c>
      <c r="H30" s="24" t="n">
        <f aca="false">COUNTIFS(Transactions!$C$2:$C$13107,$A30,Transactions!$E$2:$E$13107,H$1)</f>
        <v>6</v>
      </c>
      <c r="I30" s="24" t="n">
        <f aca="false">COUNTIFS(Transactions!$C$2:$C$13107,$A30,Transactions!$E$2:$E$13107,I$1)</f>
        <v>5</v>
      </c>
      <c r="J30" s="24" t="n">
        <f aca="false">SUM(D30:I30)</f>
        <v>30</v>
      </c>
      <c r="K30" s="38" t="n">
        <f aca="false">SUMIFS(Transactions!$F$2:$F$13107,Transactions!$C$2:$C$13107,A30)</f>
        <v>262168</v>
      </c>
      <c r="L30" s="38" t="n">
        <f aca="false">SUMIFS(Transactions!$I$2:$I$13107,Transactions!$C$2:$C$13107,A30)</f>
        <v>1609.61</v>
      </c>
      <c r="M30" s="39" t="n">
        <f aca="false">IF(J30=0,"",_xlfn.MAXIFS(Transactions!$B$2:$B$13107,Transactions!$C$2:$C$13107,A30))</f>
        <v>46292</v>
      </c>
      <c r="N30" s="24" t="n">
        <f aca="false">IF(J30=0,999,Assumptions!$B$4-M30)</f>
        <v>3</v>
      </c>
      <c r="O30" s="24" t="str">
        <f aca="false">IF(N30&lt;=Assumptions!$B$7,"Active",IF(N30&lt;=Assumptions!$B$8,"Slipping","Churned"))</f>
        <v>Active</v>
      </c>
      <c r="P30" s="24" t="n">
        <f aca="false">COUNTIF(D30:I30,"&gt;0")</f>
        <v>6</v>
      </c>
      <c r="Q30" s="24" t="n">
        <f aca="false">IF(N30&lt;=Assumptions!$B$22,5,IF(N30&lt;=Assumptions!$B$23,4,IF(N30&lt;=Assumptions!$B$24,3,IF(N30&lt;=Assumptions!$B$25,2,1))))</f>
        <v>5</v>
      </c>
      <c r="R30" s="24" t="n">
        <f aca="false">1+(J30&gt;=Assumptions!$C$25)+(J30&gt;=Assumptions!$C$24)+(J30&gt;=Assumptions!$C$23)+(J30&gt;=Assumptions!$C$22)</f>
        <v>4</v>
      </c>
      <c r="S30" s="24" t="n">
        <f aca="false">1+(L30&gt;=Assumptions!$D$25)+(L30&gt;=Assumptions!$D$24)+(L30&gt;=Assumptions!$D$23)+(L30&gt;=Assumptions!$D$22)</f>
        <v>5</v>
      </c>
      <c r="T30" s="24" t="str">
        <f aca="false">IF(AND(Q30&gt;=4,R30&gt;=4),"Champions",IF(AND(Q30&gt;=3,R30&gt;=3),"Loyal",IF(AND(Q30&lt;=2,R30&gt;=3),"At Risk",IF(Q30&lt;=2,"Hibernating","Potential"))))</f>
        <v>Champions</v>
      </c>
      <c r="U30" s="38" t="n">
        <f aca="false">L30/Assumptions!$B$6</f>
        <v>178.845555555556</v>
      </c>
      <c r="V30" s="38" t="n">
        <f aca="false">IF(O30="Slipping",U30,0)</f>
        <v>0</v>
      </c>
      <c r="W30" s="38" t="n">
        <f aca="false">IF(O30="Churned",U30,0)</f>
        <v>0</v>
      </c>
      <c r="X30" s="24" t="str">
        <f aca="false">IF(AND(O30="Active",P30&lt;=2),"Yes","No")</f>
        <v>No</v>
      </c>
    </row>
    <row r="31" customFormat="false" ht="15" hidden="false" customHeight="false" outlineLevel="0" collapsed="false">
      <c r="A31" s="24" t="str">
        <f aca="false">Customers!A31</f>
        <v>C0030</v>
      </c>
      <c r="B31" s="24" t="str">
        <f aca="false">Customers!B31</f>
        <v>Nairobi</v>
      </c>
      <c r="C31" s="24" t="str">
        <f aca="false">Customers!C31</f>
        <v>Prepaid</v>
      </c>
      <c r="D31" s="24" t="n">
        <f aca="false">COUNTIFS(Transactions!$C$2:$C$13107,$A31,Transactions!$E$2:$E$13107,D$1)</f>
        <v>0</v>
      </c>
      <c r="E31" s="24" t="n">
        <f aca="false">COUNTIFS(Transactions!$C$2:$C$13107,$A31,Transactions!$E$2:$E$13107,E$1)</f>
        <v>1</v>
      </c>
      <c r="F31" s="24" t="n">
        <f aca="false">COUNTIFS(Transactions!$C$2:$C$13107,$A31,Transactions!$E$2:$E$13107,F$1)</f>
        <v>0</v>
      </c>
      <c r="G31" s="24" t="n">
        <f aca="false">COUNTIFS(Transactions!$C$2:$C$13107,$A31,Transactions!$E$2:$E$13107,G$1)</f>
        <v>0</v>
      </c>
      <c r="H31" s="24" t="n">
        <f aca="false">COUNTIFS(Transactions!$C$2:$C$13107,$A31,Transactions!$E$2:$E$13107,H$1)</f>
        <v>0</v>
      </c>
      <c r="I31" s="24" t="n">
        <f aca="false">COUNTIFS(Transactions!$C$2:$C$13107,$A31,Transactions!$E$2:$E$13107,I$1)</f>
        <v>0</v>
      </c>
      <c r="J31" s="24" t="n">
        <f aca="false">SUM(D31:I31)</f>
        <v>1</v>
      </c>
      <c r="K31" s="38" t="n">
        <f aca="false">SUMIFS(Transactions!$F$2:$F$13107,Transactions!$C$2:$C$13107,A31)</f>
        <v>2190</v>
      </c>
      <c r="L31" s="38" t="n">
        <f aca="false">SUMIFS(Transactions!$I$2:$I$13107,Transactions!$C$2:$C$13107,A31)</f>
        <v>32.85</v>
      </c>
      <c r="M31" s="39" t="n">
        <f aca="false">IF(J31=0,"",_xlfn.MAXIFS(Transactions!$B$2:$B$13107,Transactions!$C$2:$C$13107,A31))</f>
        <v>46231</v>
      </c>
      <c r="N31" s="24" t="n">
        <f aca="false">IF(J31=0,999,Assumptions!$B$4-M31)</f>
        <v>64</v>
      </c>
      <c r="O31" s="24" t="str">
        <f aca="false">IF(N31&lt;=Assumptions!$B$7,"Active",IF(N31&lt;=Assumptions!$B$8,"Slipping","Churned"))</f>
        <v>Churned</v>
      </c>
      <c r="P31" s="24" t="n">
        <f aca="false">COUNTIF(D31:I31,"&gt;0")</f>
        <v>1</v>
      </c>
      <c r="Q31" s="24" t="n">
        <f aca="false">IF(N31&lt;=Assumptions!$B$22,5,IF(N31&lt;=Assumptions!$B$23,4,IF(N31&lt;=Assumptions!$B$24,3,IF(N31&lt;=Assumptions!$B$25,2,1))))</f>
        <v>2</v>
      </c>
      <c r="R31" s="24" t="n">
        <f aca="false">1+(J31&gt;=Assumptions!$C$25)+(J31&gt;=Assumptions!$C$24)+(J31&gt;=Assumptions!$C$23)+(J31&gt;=Assumptions!$C$22)</f>
        <v>1</v>
      </c>
      <c r="S31" s="24" t="n">
        <f aca="false">1+(L31&gt;=Assumptions!$D$25)+(L31&gt;=Assumptions!$D$24)+(L31&gt;=Assumptions!$D$23)+(L31&gt;=Assumptions!$D$22)</f>
        <v>1</v>
      </c>
      <c r="T31" s="24" t="str">
        <f aca="false">IF(AND(Q31&gt;=4,R31&gt;=4),"Champions",IF(AND(Q31&gt;=3,R31&gt;=3),"Loyal",IF(AND(Q31&lt;=2,R31&gt;=3),"At Risk",IF(Q31&lt;=2,"Hibernating","Potential"))))</f>
        <v>Hibernating</v>
      </c>
      <c r="U31" s="38" t="n">
        <f aca="false">L31/Assumptions!$B$6</f>
        <v>3.65</v>
      </c>
      <c r="V31" s="38" t="n">
        <f aca="false">IF(O31="Slipping",U31,0)</f>
        <v>0</v>
      </c>
      <c r="W31" s="38" t="n">
        <f aca="false">IF(O31="Churned",U31,0)</f>
        <v>3.65</v>
      </c>
      <c r="X31" s="24" t="str">
        <f aca="false">IF(AND(O31="Active",P31&lt;=2),"Yes","No")</f>
        <v>No</v>
      </c>
    </row>
    <row r="32" customFormat="false" ht="15" hidden="false" customHeight="false" outlineLevel="0" collapsed="false">
      <c r="A32" s="24" t="str">
        <f aca="false">Customers!A32</f>
        <v>C0031</v>
      </c>
      <c r="B32" s="24" t="str">
        <f aca="false">Customers!B32</f>
        <v>Nairobi</v>
      </c>
      <c r="C32" s="24" t="str">
        <f aca="false">Customers!C32</f>
        <v>Prepaid</v>
      </c>
      <c r="D32" s="24" t="n">
        <f aca="false">COUNTIFS(Transactions!$C$2:$C$13107,$A32,Transactions!$E$2:$E$13107,D$1)</f>
        <v>3</v>
      </c>
      <c r="E32" s="24" t="n">
        <f aca="false">COUNTIFS(Transactions!$C$2:$C$13107,$A32,Transactions!$E$2:$E$13107,E$1)</f>
        <v>3</v>
      </c>
      <c r="F32" s="24" t="n">
        <f aca="false">COUNTIFS(Transactions!$C$2:$C$13107,$A32,Transactions!$E$2:$E$13107,F$1)</f>
        <v>4</v>
      </c>
      <c r="G32" s="24" t="n">
        <f aca="false">COUNTIFS(Transactions!$C$2:$C$13107,$A32,Transactions!$E$2:$E$13107,G$1)</f>
        <v>0</v>
      </c>
      <c r="H32" s="24" t="n">
        <f aca="false">COUNTIFS(Transactions!$C$2:$C$13107,$A32,Transactions!$E$2:$E$13107,H$1)</f>
        <v>9</v>
      </c>
      <c r="I32" s="24" t="n">
        <f aca="false">COUNTIFS(Transactions!$C$2:$C$13107,$A32,Transactions!$E$2:$E$13107,I$1)</f>
        <v>0</v>
      </c>
      <c r="J32" s="24" t="n">
        <f aca="false">SUM(D32:I32)</f>
        <v>19</v>
      </c>
      <c r="K32" s="38" t="n">
        <f aca="false">SUMIFS(Transactions!$F$2:$F$13107,Transactions!$C$2:$C$13107,A32)</f>
        <v>57390</v>
      </c>
      <c r="L32" s="38" t="n">
        <f aca="false">SUMIFS(Transactions!$I$2:$I$13107,Transactions!$C$2:$C$13107,A32)</f>
        <v>226.75</v>
      </c>
      <c r="M32" s="39" t="n">
        <f aca="false">IF(J32=0,"",_xlfn.MAXIFS(Transactions!$B$2:$B$13107,Transactions!$C$2:$C$13107,A32))</f>
        <v>46292</v>
      </c>
      <c r="N32" s="24" t="n">
        <f aca="false">IF(J32=0,999,Assumptions!$B$4-M32)</f>
        <v>3</v>
      </c>
      <c r="O32" s="24" t="str">
        <f aca="false">IF(N32&lt;=Assumptions!$B$7,"Active",IF(N32&lt;=Assumptions!$B$8,"Slipping","Churned"))</f>
        <v>Active</v>
      </c>
      <c r="P32" s="24" t="n">
        <f aca="false">COUNTIF(D32:I32,"&gt;0")</f>
        <v>4</v>
      </c>
      <c r="Q32" s="24" t="n">
        <f aca="false">IF(N32&lt;=Assumptions!$B$22,5,IF(N32&lt;=Assumptions!$B$23,4,IF(N32&lt;=Assumptions!$B$24,3,IF(N32&lt;=Assumptions!$B$25,2,1))))</f>
        <v>5</v>
      </c>
      <c r="R32" s="24" t="n">
        <f aca="false">1+(J32&gt;=Assumptions!$C$25)+(J32&gt;=Assumptions!$C$24)+(J32&gt;=Assumptions!$C$23)+(J32&gt;=Assumptions!$C$22)</f>
        <v>3</v>
      </c>
      <c r="S32" s="24" t="n">
        <f aca="false">1+(L32&gt;=Assumptions!$D$25)+(L32&gt;=Assumptions!$D$24)+(L32&gt;=Assumptions!$D$23)+(L32&gt;=Assumptions!$D$22)</f>
        <v>2</v>
      </c>
      <c r="T32" s="24" t="str">
        <f aca="false">IF(AND(Q32&gt;=4,R32&gt;=4),"Champions",IF(AND(Q32&gt;=3,R32&gt;=3),"Loyal",IF(AND(Q32&lt;=2,R32&gt;=3),"At Risk",IF(Q32&lt;=2,"Hibernating","Potential"))))</f>
        <v>Loyal</v>
      </c>
      <c r="U32" s="38" t="n">
        <f aca="false">L32/Assumptions!$B$6</f>
        <v>25.1944444444444</v>
      </c>
      <c r="V32" s="38" t="n">
        <f aca="false">IF(O32="Slipping",U32,0)</f>
        <v>0</v>
      </c>
      <c r="W32" s="38" t="n">
        <f aca="false">IF(O32="Churned",U32,0)</f>
        <v>0</v>
      </c>
      <c r="X32" s="24" t="str">
        <f aca="false">IF(AND(O32="Active",P32&lt;=2),"Yes","No")</f>
        <v>No</v>
      </c>
    </row>
    <row r="33" customFormat="false" ht="15" hidden="false" customHeight="false" outlineLevel="0" collapsed="false">
      <c r="A33" s="24" t="str">
        <f aca="false">Customers!A33</f>
        <v>C0032</v>
      </c>
      <c r="B33" s="24" t="str">
        <f aca="false">Customers!B33</f>
        <v>Western</v>
      </c>
      <c r="C33" s="24" t="str">
        <f aca="false">Customers!C33</f>
        <v>Prepaid</v>
      </c>
      <c r="D33" s="24" t="n">
        <f aca="false">COUNTIFS(Transactions!$C$2:$C$13107,$A33,Transactions!$E$2:$E$13107,D$1)</f>
        <v>1</v>
      </c>
      <c r="E33" s="24" t="n">
        <f aca="false">COUNTIFS(Transactions!$C$2:$C$13107,$A33,Transactions!$E$2:$E$13107,E$1)</f>
        <v>0</v>
      </c>
      <c r="F33" s="24" t="n">
        <f aca="false">COUNTIFS(Transactions!$C$2:$C$13107,$A33,Transactions!$E$2:$E$13107,F$1)</f>
        <v>0</v>
      </c>
      <c r="G33" s="24" t="n">
        <f aca="false">COUNTIFS(Transactions!$C$2:$C$13107,$A33,Transactions!$E$2:$E$13107,G$1)</f>
        <v>0</v>
      </c>
      <c r="H33" s="24" t="n">
        <f aca="false">COUNTIFS(Transactions!$C$2:$C$13107,$A33,Transactions!$E$2:$E$13107,H$1)</f>
        <v>3</v>
      </c>
      <c r="I33" s="24" t="n">
        <f aca="false">COUNTIFS(Transactions!$C$2:$C$13107,$A33,Transactions!$E$2:$E$13107,I$1)</f>
        <v>0</v>
      </c>
      <c r="J33" s="24" t="n">
        <f aca="false">SUM(D33:I33)</f>
        <v>4</v>
      </c>
      <c r="K33" s="38" t="n">
        <f aca="false">SUMIFS(Transactions!$F$2:$F$13107,Transactions!$C$2:$C$13107,A33)</f>
        <v>1790</v>
      </c>
      <c r="L33" s="38" t="n">
        <f aca="false">SUMIFS(Transactions!$I$2:$I$13107,Transactions!$C$2:$C$13107,A33)</f>
        <v>28.4</v>
      </c>
      <c r="M33" s="39" t="n">
        <f aca="false">IF(J33=0,"",_xlfn.MAXIFS(Transactions!$B$2:$B$13107,Transactions!$C$2:$C$13107,A33))</f>
        <v>46068</v>
      </c>
      <c r="N33" s="24" t="n">
        <f aca="false">IF(J33=0,999,Assumptions!$B$4-M33)</f>
        <v>227</v>
      </c>
      <c r="O33" s="24" t="str">
        <f aca="false">IF(N33&lt;=Assumptions!$B$7,"Active",IF(N33&lt;=Assumptions!$B$8,"Slipping","Churned"))</f>
        <v>Churned</v>
      </c>
      <c r="P33" s="24" t="n">
        <f aca="false">COUNTIF(D33:I33,"&gt;0")</f>
        <v>2</v>
      </c>
      <c r="Q33" s="24" t="n">
        <f aca="false">IF(N33&lt;=Assumptions!$B$22,5,IF(N33&lt;=Assumptions!$B$23,4,IF(N33&lt;=Assumptions!$B$24,3,IF(N33&lt;=Assumptions!$B$25,2,1))))</f>
        <v>1</v>
      </c>
      <c r="R33" s="24" t="n">
        <f aca="false">1+(J33&gt;=Assumptions!$C$25)+(J33&gt;=Assumptions!$C$24)+(J33&gt;=Assumptions!$C$23)+(J33&gt;=Assumptions!$C$22)</f>
        <v>1</v>
      </c>
      <c r="S33" s="24" t="n">
        <f aca="false">1+(L33&gt;=Assumptions!$D$25)+(L33&gt;=Assumptions!$D$24)+(L33&gt;=Assumptions!$D$23)+(L33&gt;=Assumptions!$D$22)</f>
        <v>1</v>
      </c>
      <c r="T33" s="24" t="str">
        <f aca="false">IF(AND(Q33&gt;=4,R33&gt;=4),"Champions",IF(AND(Q33&gt;=3,R33&gt;=3),"Loyal",IF(AND(Q33&lt;=2,R33&gt;=3),"At Risk",IF(Q33&lt;=2,"Hibernating","Potential"))))</f>
        <v>Hibernating</v>
      </c>
      <c r="U33" s="38" t="n">
        <f aca="false">L33/Assumptions!$B$6</f>
        <v>3.15555555555556</v>
      </c>
      <c r="V33" s="38" t="n">
        <f aca="false">IF(O33="Slipping",U33,0)</f>
        <v>0</v>
      </c>
      <c r="W33" s="38" t="n">
        <f aca="false">IF(O33="Churned",U33,0)</f>
        <v>3.15555555555556</v>
      </c>
      <c r="X33" s="24" t="str">
        <f aca="false">IF(AND(O33="Active",P33&lt;=2),"Yes","No")</f>
        <v>No</v>
      </c>
    </row>
    <row r="34" customFormat="false" ht="15" hidden="false" customHeight="false" outlineLevel="0" collapsed="false">
      <c r="A34" s="24" t="str">
        <f aca="false">Customers!A34</f>
        <v>C0033</v>
      </c>
      <c r="B34" s="24" t="str">
        <f aca="false">Customers!B34</f>
        <v>Western</v>
      </c>
      <c r="C34" s="24" t="str">
        <f aca="false">Customers!C34</f>
        <v>Postpaid</v>
      </c>
      <c r="D34" s="24" t="n">
        <f aca="false">COUNTIFS(Transactions!$C$2:$C$13107,$A34,Transactions!$E$2:$E$13107,D$1)</f>
        <v>0</v>
      </c>
      <c r="E34" s="24" t="n">
        <f aca="false">COUNTIFS(Transactions!$C$2:$C$13107,$A34,Transactions!$E$2:$E$13107,E$1)</f>
        <v>0</v>
      </c>
      <c r="F34" s="24" t="n">
        <f aca="false">COUNTIFS(Transactions!$C$2:$C$13107,$A34,Transactions!$E$2:$E$13107,F$1)</f>
        <v>2</v>
      </c>
      <c r="G34" s="24" t="n">
        <f aca="false">COUNTIFS(Transactions!$C$2:$C$13107,$A34,Transactions!$E$2:$E$13107,G$1)</f>
        <v>11</v>
      </c>
      <c r="H34" s="24" t="n">
        <f aca="false">COUNTIFS(Transactions!$C$2:$C$13107,$A34,Transactions!$E$2:$E$13107,H$1)</f>
        <v>3</v>
      </c>
      <c r="I34" s="24" t="n">
        <f aca="false">COUNTIFS(Transactions!$C$2:$C$13107,$A34,Transactions!$E$2:$E$13107,I$1)</f>
        <v>5</v>
      </c>
      <c r="J34" s="24" t="n">
        <f aca="false">SUM(D34:I34)</f>
        <v>21</v>
      </c>
      <c r="K34" s="38" t="n">
        <f aca="false">SUMIFS(Transactions!$F$2:$F$13107,Transactions!$C$2:$C$13107,A34)</f>
        <v>122408</v>
      </c>
      <c r="L34" s="38" t="n">
        <f aca="false">SUMIFS(Transactions!$I$2:$I$13107,Transactions!$C$2:$C$13107,A34)</f>
        <v>307.14</v>
      </c>
      <c r="M34" s="39" t="n">
        <f aca="false">IF(J34=0,"",_xlfn.MAXIFS(Transactions!$B$2:$B$13107,Transactions!$C$2:$C$13107,A34))</f>
        <v>46294</v>
      </c>
      <c r="N34" s="24" t="n">
        <f aca="false">IF(J34=0,999,Assumptions!$B$4-M34)</f>
        <v>1</v>
      </c>
      <c r="O34" s="24" t="str">
        <f aca="false">IF(N34&lt;=Assumptions!$B$7,"Active",IF(N34&lt;=Assumptions!$B$8,"Slipping","Churned"))</f>
        <v>Active</v>
      </c>
      <c r="P34" s="24" t="n">
        <f aca="false">COUNTIF(D34:I34,"&gt;0")</f>
        <v>4</v>
      </c>
      <c r="Q34" s="24" t="n">
        <f aca="false">IF(N34&lt;=Assumptions!$B$22,5,IF(N34&lt;=Assumptions!$B$23,4,IF(N34&lt;=Assumptions!$B$24,3,IF(N34&lt;=Assumptions!$B$25,2,1))))</f>
        <v>5</v>
      </c>
      <c r="R34" s="24" t="n">
        <f aca="false">1+(J34&gt;=Assumptions!$C$25)+(J34&gt;=Assumptions!$C$24)+(J34&gt;=Assumptions!$C$23)+(J34&gt;=Assumptions!$C$22)</f>
        <v>3</v>
      </c>
      <c r="S34" s="24" t="n">
        <f aca="false">1+(L34&gt;=Assumptions!$D$25)+(L34&gt;=Assumptions!$D$24)+(L34&gt;=Assumptions!$D$23)+(L34&gt;=Assumptions!$D$22)</f>
        <v>3</v>
      </c>
      <c r="T34" s="24" t="str">
        <f aca="false">IF(AND(Q34&gt;=4,R34&gt;=4),"Champions",IF(AND(Q34&gt;=3,R34&gt;=3),"Loyal",IF(AND(Q34&lt;=2,R34&gt;=3),"At Risk",IF(Q34&lt;=2,"Hibernating","Potential"))))</f>
        <v>Loyal</v>
      </c>
      <c r="U34" s="38" t="n">
        <f aca="false">L34/Assumptions!$B$6</f>
        <v>34.1266666666667</v>
      </c>
      <c r="V34" s="38" t="n">
        <f aca="false">IF(O34="Slipping",U34,0)</f>
        <v>0</v>
      </c>
      <c r="W34" s="38" t="n">
        <f aca="false">IF(O34="Churned",U34,0)</f>
        <v>0</v>
      </c>
      <c r="X34" s="24" t="str">
        <f aca="false">IF(AND(O34="Active",P34&lt;=2),"Yes","No")</f>
        <v>No</v>
      </c>
    </row>
    <row r="35" customFormat="false" ht="15" hidden="false" customHeight="false" outlineLevel="0" collapsed="false">
      <c r="A35" s="24" t="str">
        <f aca="false">Customers!A35</f>
        <v>C0034</v>
      </c>
      <c r="B35" s="24" t="str">
        <f aca="false">Customers!B35</f>
        <v>Rift Valley</v>
      </c>
      <c r="C35" s="24" t="str">
        <f aca="false">Customers!C35</f>
        <v>Prepaid</v>
      </c>
      <c r="D35" s="24" t="n">
        <f aca="false">COUNTIFS(Transactions!$C$2:$C$13107,$A35,Transactions!$E$2:$E$13107,D$1)</f>
        <v>8</v>
      </c>
      <c r="E35" s="24" t="n">
        <f aca="false">COUNTIFS(Transactions!$C$2:$C$13107,$A35,Transactions!$E$2:$E$13107,E$1)</f>
        <v>18</v>
      </c>
      <c r="F35" s="24" t="n">
        <f aca="false">COUNTIFS(Transactions!$C$2:$C$13107,$A35,Transactions!$E$2:$E$13107,F$1)</f>
        <v>0</v>
      </c>
      <c r="G35" s="24" t="n">
        <f aca="false">COUNTIFS(Transactions!$C$2:$C$13107,$A35,Transactions!$E$2:$E$13107,G$1)</f>
        <v>0</v>
      </c>
      <c r="H35" s="24" t="n">
        <f aca="false">COUNTIFS(Transactions!$C$2:$C$13107,$A35,Transactions!$E$2:$E$13107,H$1)</f>
        <v>14</v>
      </c>
      <c r="I35" s="24" t="n">
        <f aca="false">COUNTIFS(Transactions!$C$2:$C$13107,$A35,Transactions!$E$2:$E$13107,I$1)</f>
        <v>0</v>
      </c>
      <c r="J35" s="24" t="n">
        <f aca="false">SUM(D35:I35)</f>
        <v>40</v>
      </c>
      <c r="K35" s="38" t="n">
        <f aca="false">SUMIFS(Transactions!$F$2:$F$13107,Transactions!$C$2:$C$13107,A35)</f>
        <v>99760</v>
      </c>
      <c r="L35" s="38" t="n">
        <f aca="false">SUMIFS(Transactions!$I$2:$I$13107,Transactions!$C$2:$C$13107,A35)</f>
        <v>1487.7</v>
      </c>
      <c r="M35" s="39" t="n">
        <f aca="false">IF(J35=0,"",_xlfn.MAXIFS(Transactions!$B$2:$B$13107,Transactions!$C$2:$C$13107,A35))</f>
        <v>46295</v>
      </c>
      <c r="N35" s="24" t="n">
        <f aca="false">IF(J35=0,999,Assumptions!$B$4-M35)</f>
        <v>0</v>
      </c>
      <c r="O35" s="24" t="str">
        <f aca="false">IF(N35&lt;=Assumptions!$B$7,"Active",IF(N35&lt;=Assumptions!$B$8,"Slipping","Churned"))</f>
        <v>Active</v>
      </c>
      <c r="P35" s="24" t="n">
        <f aca="false">COUNTIF(D35:I35,"&gt;0")</f>
        <v>3</v>
      </c>
      <c r="Q35" s="24" t="n">
        <f aca="false">IF(N35&lt;=Assumptions!$B$22,5,IF(N35&lt;=Assumptions!$B$23,4,IF(N35&lt;=Assumptions!$B$24,3,IF(N35&lt;=Assumptions!$B$25,2,1))))</f>
        <v>5</v>
      </c>
      <c r="R35" s="24" t="n">
        <f aca="false">1+(J35&gt;=Assumptions!$C$25)+(J35&gt;=Assumptions!$C$24)+(J35&gt;=Assumptions!$C$23)+(J35&gt;=Assumptions!$C$22)</f>
        <v>5</v>
      </c>
      <c r="S35" s="24" t="n">
        <f aca="false">1+(L35&gt;=Assumptions!$D$25)+(L35&gt;=Assumptions!$D$24)+(L35&gt;=Assumptions!$D$23)+(L35&gt;=Assumptions!$D$22)</f>
        <v>5</v>
      </c>
      <c r="T35" s="24" t="str">
        <f aca="false">IF(AND(Q35&gt;=4,R35&gt;=4),"Champions",IF(AND(Q35&gt;=3,R35&gt;=3),"Loyal",IF(AND(Q35&lt;=2,R35&gt;=3),"At Risk",IF(Q35&lt;=2,"Hibernating","Potential"))))</f>
        <v>Champions</v>
      </c>
      <c r="U35" s="38" t="n">
        <f aca="false">L35/Assumptions!$B$6</f>
        <v>165.3</v>
      </c>
      <c r="V35" s="38" t="n">
        <f aca="false">IF(O35="Slipping",U35,0)</f>
        <v>0</v>
      </c>
      <c r="W35" s="38" t="n">
        <f aca="false">IF(O35="Churned",U35,0)</f>
        <v>0</v>
      </c>
      <c r="X35" s="24" t="str">
        <f aca="false">IF(AND(O35="Active",P35&lt;=2),"Yes","No")</f>
        <v>No</v>
      </c>
    </row>
    <row r="36" customFormat="false" ht="15" hidden="false" customHeight="false" outlineLevel="0" collapsed="false">
      <c r="A36" s="24" t="str">
        <f aca="false">Customers!A36</f>
        <v>C0035</v>
      </c>
      <c r="B36" s="24" t="str">
        <f aca="false">Customers!B36</f>
        <v>Central</v>
      </c>
      <c r="C36" s="24" t="str">
        <f aca="false">Customers!C36</f>
        <v>Business</v>
      </c>
      <c r="D36" s="24" t="n">
        <f aca="false">COUNTIFS(Transactions!$C$2:$C$13107,$A36,Transactions!$E$2:$E$13107,D$1)</f>
        <v>1</v>
      </c>
      <c r="E36" s="24" t="n">
        <f aca="false">COUNTIFS(Transactions!$C$2:$C$13107,$A36,Transactions!$E$2:$E$13107,E$1)</f>
        <v>4</v>
      </c>
      <c r="F36" s="24" t="n">
        <f aca="false">COUNTIFS(Transactions!$C$2:$C$13107,$A36,Transactions!$E$2:$E$13107,F$1)</f>
        <v>9</v>
      </c>
      <c r="G36" s="24" t="n">
        <f aca="false">COUNTIFS(Transactions!$C$2:$C$13107,$A36,Transactions!$E$2:$E$13107,G$1)</f>
        <v>12</v>
      </c>
      <c r="H36" s="24" t="n">
        <f aca="false">COUNTIFS(Transactions!$C$2:$C$13107,$A36,Transactions!$E$2:$E$13107,H$1)</f>
        <v>3</v>
      </c>
      <c r="I36" s="24" t="n">
        <f aca="false">COUNTIFS(Transactions!$C$2:$C$13107,$A36,Transactions!$E$2:$E$13107,I$1)</f>
        <v>2</v>
      </c>
      <c r="J36" s="24" t="n">
        <f aca="false">SUM(D36:I36)</f>
        <v>31</v>
      </c>
      <c r="K36" s="38" t="n">
        <f aca="false">SUMIFS(Transactions!$F$2:$F$13107,Transactions!$C$2:$C$13107,A36)</f>
        <v>648389</v>
      </c>
      <c r="L36" s="38" t="n">
        <f aca="false">SUMIFS(Transactions!$I$2:$I$13107,Transactions!$C$2:$C$13107,A36)</f>
        <v>1109.23</v>
      </c>
      <c r="M36" s="39" t="n">
        <f aca="false">IF(J36=0,"",_xlfn.MAXIFS(Transactions!$B$2:$B$13107,Transactions!$C$2:$C$13107,A36))</f>
        <v>46278</v>
      </c>
      <c r="N36" s="24" t="n">
        <f aca="false">IF(J36=0,999,Assumptions!$B$4-M36)</f>
        <v>17</v>
      </c>
      <c r="O36" s="24" t="str">
        <f aca="false">IF(N36&lt;=Assumptions!$B$7,"Active",IF(N36&lt;=Assumptions!$B$8,"Slipping","Churned"))</f>
        <v>Active</v>
      </c>
      <c r="P36" s="24" t="n">
        <f aca="false">COUNTIF(D36:I36,"&gt;0")</f>
        <v>6</v>
      </c>
      <c r="Q36" s="24" t="n">
        <f aca="false">IF(N36&lt;=Assumptions!$B$22,5,IF(N36&lt;=Assumptions!$B$23,4,IF(N36&lt;=Assumptions!$B$24,3,IF(N36&lt;=Assumptions!$B$25,2,1))))</f>
        <v>4</v>
      </c>
      <c r="R36" s="24" t="n">
        <f aca="false">1+(J36&gt;=Assumptions!$C$25)+(J36&gt;=Assumptions!$C$24)+(J36&gt;=Assumptions!$C$23)+(J36&gt;=Assumptions!$C$22)</f>
        <v>5</v>
      </c>
      <c r="S36" s="24" t="n">
        <f aca="false">1+(L36&gt;=Assumptions!$D$25)+(L36&gt;=Assumptions!$D$24)+(L36&gt;=Assumptions!$D$23)+(L36&gt;=Assumptions!$D$22)</f>
        <v>5</v>
      </c>
      <c r="T36" s="24" t="str">
        <f aca="false">IF(AND(Q36&gt;=4,R36&gt;=4),"Champions",IF(AND(Q36&gt;=3,R36&gt;=3),"Loyal",IF(AND(Q36&lt;=2,R36&gt;=3),"At Risk",IF(Q36&lt;=2,"Hibernating","Potential"))))</f>
        <v>Champions</v>
      </c>
      <c r="U36" s="38" t="n">
        <f aca="false">L36/Assumptions!$B$6</f>
        <v>123.247777777778</v>
      </c>
      <c r="V36" s="38" t="n">
        <f aca="false">IF(O36="Slipping",U36,0)</f>
        <v>0</v>
      </c>
      <c r="W36" s="38" t="n">
        <f aca="false">IF(O36="Churned",U36,0)</f>
        <v>0</v>
      </c>
      <c r="X36" s="24" t="str">
        <f aca="false">IF(AND(O36="Active",P36&lt;=2),"Yes","No")</f>
        <v>No</v>
      </c>
    </row>
    <row r="37" customFormat="false" ht="15" hidden="false" customHeight="false" outlineLevel="0" collapsed="false">
      <c r="A37" s="24" t="str">
        <f aca="false">Customers!A37</f>
        <v>C0036</v>
      </c>
      <c r="B37" s="24" t="str">
        <f aca="false">Customers!B37</f>
        <v>Eastern</v>
      </c>
      <c r="C37" s="24" t="str">
        <f aca="false">Customers!C37</f>
        <v>Business</v>
      </c>
      <c r="D37" s="24" t="n">
        <f aca="false">COUNTIFS(Transactions!$C$2:$C$13107,$A37,Transactions!$E$2:$E$13107,D$1)</f>
        <v>5</v>
      </c>
      <c r="E37" s="24" t="n">
        <f aca="false">COUNTIFS(Transactions!$C$2:$C$13107,$A37,Transactions!$E$2:$E$13107,E$1)</f>
        <v>12</v>
      </c>
      <c r="F37" s="24" t="n">
        <f aca="false">COUNTIFS(Transactions!$C$2:$C$13107,$A37,Transactions!$E$2:$E$13107,F$1)</f>
        <v>0</v>
      </c>
      <c r="G37" s="24" t="n">
        <f aca="false">COUNTIFS(Transactions!$C$2:$C$13107,$A37,Transactions!$E$2:$E$13107,G$1)</f>
        <v>3</v>
      </c>
      <c r="H37" s="24" t="n">
        <f aca="false">COUNTIFS(Transactions!$C$2:$C$13107,$A37,Transactions!$E$2:$E$13107,H$1)</f>
        <v>2</v>
      </c>
      <c r="I37" s="24" t="n">
        <f aca="false">COUNTIFS(Transactions!$C$2:$C$13107,$A37,Transactions!$E$2:$E$13107,I$1)</f>
        <v>1</v>
      </c>
      <c r="J37" s="24" t="n">
        <f aca="false">SUM(D37:I37)</f>
        <v>23</v>
      </c>
      <c r="K37" s="38" t="n">
        <f aca="false">SUMIFS(Transactions!$F$2:$F$13107,Transactions!$C$2:$C$13107,A37)</f>
        <v>201299</v>
      </c>
      <c r="L37" s="38" t="n">
        <f aca="false">SUMIFS(Transactions!$I$2:$I$13107,Transactions!$C$2:$C$13107,A37)</f>
        <v>1824.38</v>
      </c>
      <c r="M37" s="39" t="n">
        <f aca="false">IF(J37=0,"",_xlfn.MAXIFS(Transactions!$B$2:$B$13107,Transactions!$C$2:$C$13107,A37))</f>
        <v>46294</v>
      </c>
      <c r="N37" s="24" t="n">
        <f aca="false">IF(J37=0,999,Assumptions!$B$4-M37)</f>
        <v>1</v>
      </c>
      <c r="O37" s="24" t="str">
        <f aca="false">IF(N37&lt;=Assumptions!$B$7,"Active",IF(N37&lt;=Assumptions!$B$8,"Slipping","Churned"))</f>
        <v>Active</v>
      </c>
      <c r="P37" s="24" t="n">
        <f aca="false">COUNTIF(D37:I37,"&gt;0")</f>
        <v>5</v>
      </c>
      <c r="Q37" s="24" t="n">
        <f aca="false">IF(N37&lt;=Assumptions!$B$22,5,IF(N37&lt;=Assumptions!$B$23,4,IF(N37&lt;=Assumptions!$B$24,3,IF(N37&lt;=Assumptions!$B$25,2,1))))</f>
        <v>5</v>
      </c>
      <c r="R37" s="24" t="n">
        <f aca="false">1+(J37&gt;=Assumptions!$C$25)+(J37&gt;=Assumptions!$C$24)+(J37&gt;=Assumptions!$C$23)+(J37&gt;=Assumptions!$C$22)</f>
        <v>4</v>
      </c>
      <c r="S37" s="24" t="n">
        <f aca="false">1+(L37&gt;=Assumptions!$D$25)+(L37&gt;=Assumptions!$D$24)+(L37&gt;=Assumptions!$D$23)+(L37&gt;=Assumptions!$D$22)</f>
        <v>5</v>
      </c>
      <c r="T37" s="24" t="str">
        <f aca="false">IF(AND(Q37&gt;=4,R37&gt;=4),"Champions",IF(AND(Q37&gt;=3,R37&gt;=3),"Loyal",IF(AND(Q37&lt;=2,R37&gt;=3),"At Risk",IF(Q37&lt;=2,"Hibernating","Potential"))))</f>
        <v>Champions</v>
      </c>
      <c r="U37" s="38" t="n">
        <f aca="false">L37/Assumptions!$B$6</f>
        <v>202.708888888889</v>
      </c>
      <c r="V37" s="38" t="n">
        <f aca="false">IF(O37="Slipping",U37,0)</f>
        <v>0</v>
      </c>
      <c r="W37" s="38" t="n">
        <f aca="false">IF(O37="Churned",U37,0)</f>
        <v>0</v>
      </c>
      <c r="X37" s="24" t="str">
        <f aca="false">IF(AND(O37="Active",P37&lt;=2),"Yes","No")</f>
        <v>No</v>
      </c>
    </row>
    <row r="38" customFormat="false" ht="15" hidden="false" customHeight="false" outlineLevel="0" collapsed="false">
      <c r="A38" s="24" t="str">
        <f aca="false">Customers!A38</f>
        <v>C0037</v>
      </c>
      <c r="B38" s="24" t="str">
        <f aca="false">Customers!B38</f>
        <v>Rift Valley</v>
      </c>
      <c r="C38" s="24" t="str">
        <f aca="false">Customers!C38</f>
        <v>Postpaid</v>
      </c>
      <c r="D38" s="24" t="n">
        <f aca="false">COUNTIFS(Transactions!$C$2:$C$13107,$A38,Transactions!$E$2:$E$13107,D$1)</f>
        <v>0</v>
      </c>
      <c r="E38" s="24" t="n">
        <f aca="false">COUNTIFS(Transactions!$C$2:$C$13107,$A38,Transactions!$E$2:$E$13107,E$1)</f>
        <v>0</v>
      </c>
      <c r="F38" s="24" t="n">
        <f aca="false">COUNTIFS(Transactions!$C$2:$C$13107,$A38,Transactions!$E$2:$E$13107,F$1)</f>
        <v>1</v>
      </c>
      <c r="G38" s="24" t="n">
        <f aca="false">COUNTIFS(Transactions!$C$2:$C$13107,$A38,Transactions!$E$2:$E$13107,G$1)</f>
        <v>6</v>
      </c>
      <c r="H38" s="24" t="n">
        <f aca="false">COUNTIFS(Transactions!$C$2:$C$13107,$A38,Transactions!$E$2:$E$13107,H$1)</f>
        <v>1</v>
      </c>
      <c r="I38" s="24" t="n">
        <f aca="false">COUNTIFS(Transactions!$C$2:$C$13107,$A38,Transactions!$E$2:$E$13107,I$1)</f>
        <v>2</v>
      </c>
      <c r="J38" s="24" t="n">
        <f aca="false">SUM(D38:I38)</f>
        <v>10</v>
      </c>
      <c r="K38" s="38" t="n">
        <f aca="false">SUMIFS(Transactions!$F$2:$F$13107,Transactions!$C$2:$C$13107,A38)</f>
        <v>18150</v>
      </c>
      <c r="L38" s="38" t="n">
        <f aca="false">SUMIFS(Transactions!$I$2:$I$13107,Transactions!$C$2:$C$13107,A38)</f>
        <v>70.32</v>
      </c>
      <c r="M38" s="39" t="n">
        <f aca="false">IF(J38=0,"",_xlfn.MAXIFS(Transactions!$B$2:$B$13107,Transactions!$C$2:$C$13107,A38))</f>
        <v>46279</v>
      </c>
      <c r="N38" s="24" t="n">
        <f aca="false">IF(J38=0,999,Assumptions!$B$4-M38)</f>
        <v>16</v>
      </c>
      <c r="O38" s="24" t="str">
        <f aca="false">IF(N38&lt;=Assumptions!$B$7,"Active",IF(N38&lt;=Assumptions!$B$8,"Slipping","Churned"))</f>
        <v>Active</v>
      </c>
      <c r="P38" s="24" t="n">
        <f aca="false">COUNTIF(D38:I38,"&gt;0")</f>
        <v>4</v>
      </c>
      <c r="Q38" s="24" t="n">
        <f aca="false">IF(N38&lt;=Assumptions!$B$22,5,IF(N38&lt;=Assumptions!$B$23,4,IF(N38&lt;=Assumptions!$B$24,3,IF(N38&lt;=Assumptions!$B$25,2,1))))</f>
        <v>4</v>
      </c>
      <c r="R38" s="24" t="n">
        <f aca="false">1+(J38&gt;=Assumptions!$C$25)+(J38&gt;=Assumptions!$C$24)+(J38&gt;=Assumptions!$C$23)+(J38&gt;=Assumptions!$C$22)</f>
        <v>2</v>
      </c>
      <c r="S38" s="24" t="n">
        <f aca="false">1+(L38&gt;=Assumptions!$D$25)+(L38&gt;=Assumptions!$D$24)+(L38&gt;=Assumptions!$D$23)+(L38&gt;=Assumptions!$D$22)</f>
        <v>1</v>
      </c>
      <c r="T38" s="24" t="str">
        <f aca="false">IF(AND(Q38&gt;=4,R38&gt;=4),"Champions",IF(AND(Q38&gt;=3,R38&gt;=3),"Loyal",IF(AND(Q38&lt;=2,R38&gt;=3),"At Risk",IF(Q38&lt;=2,"Hibernating","Potential"))))</f>
        <v>Potential</v>
      </c>
      <c r="U38" s="38" t="n">
        <f aca="false">L38/Assumptions!$B$6</f>
        <v>7.81333333333333</v>
      </c>
      <c r="V38" s="38" t="n">
        <f aca="false">IF(O38="Slipping",U38,0)</f>
        <v>0</v>
      </c>
      <c r="W38" s="38" t="n">
        <f aca="false">IF(O38="Churned",U38,0)</f>
        <v>0</v>
      </c>
      <c r="X38" s="24" t="str">
        <f aca="false">IF(AND(O38="Active",P38&lt;=2),"Yes","No")</f>
        <v>No</v>
      </c>
    </row>
    <row r="39" customFormat="false" ht="15" hidden="false" customHeight="false" outlineLevel="0" collapsed="false">
      <c r="A39" s="24" t="str">
        <f aca="false">Customers!A39</f>
        <v>C0038</v>
      </c>
      <c r="B39" s="24" t="str">
        <f aca="false">Customers!B39</f>
        <v>Central</v>
      </c>
      <c r="C39" s="24" t="str">
        <f aca="false">Customers!C39</f>
        <v>Postpaid</v>
      </c>
      <c r="D39" s="24" t="n">
        <f aca="false">COUNTIFS(Transactions!$C$2:$C$13107,$A39,Transactions!$E$2:$E$13107,D$1)</f>
        <v>0</v>
      </c>
      <c r="E39" s="24" t="n">
        <f aca="false">COUNTIFS(Transactions!$C$2:$C$13107,$A39,Transactions!$E$2:$E$13107,E$1)</f>
        <v>3</v>
      </c>
      <c r="F39" s="24" t="n">
        <f aca="false">COUNTIFS(Transactions!$C$2:$C$13107,$A39,Transactions!$E$2:$E$13107,F$1)</f>
        <v>2</v>
      </c>
      <c r="G39" s="24" t="n">
        <f aca="false">COUNTIFS(Transactions!$C$2:$C$13107,$A39,Transactions!$E$2:$E$13107,G$1)</f>
        <v>13</v>
      </c>
      <c r="H39" s="24" t="n">
        <f aca="false">COUNTIFS(Transactions!$C$2:$C$13107,$A39,Transactions!$E$2:$E$13107,H$1)</f>
        <v>0</v>
      </c>
      <c r="I39" s="24" t="n">
        <f aca="false">COUNTIFS(Transactions!$C$2:$C$13107,$A39,Transactions!$E$2:$E$13107,I$1)</f>
        <v>0</v>
      </c>
      <c r="J39" s="24" t="n">
        <f aca="false">SUM(D39:I39)</f>
        <v>18</v>
      </c>
      <c r="K39" s="38" t="n">
        <f aca="false">SUMIFS(Transactions!$F$2:$F$13107,Transactions!$C$2:$C$13107,A39)</f>
        <v>259970</v>
      </c>
      <c r="L39" s="38" t="n">
        <f aca="false">SUMIFS(Transactions!$I$2:$I$13107,Transactions!$C$2:$C$13107,A39)</f>
        <v>765.44</v>
      </c>
      <c r="M39" s="39" t="n">
        <f aca="false">IF(J39=0,"",_xlfn.MAXIFS(Transactions!$B$2:$B$13107,Transactions!$C$2:$C$13107,A39))</f>
        <v>46295</v>
      </c>
      <c r="N39" s="24" t="n">
        <f aca="false">IF(J39=0,999,Assumptions!$B$4-M39)</f>
        <v>0</v>
      </c>
      <c r="O39" s="24" t="str">
        <f aca="false">IF(N39&lt;=Assumptions!$B$7,"Active",IF(N39&lt;=Assumptions!$B$8,"Slipping","Churned"))</f>
        <v>Active</v>
      </c>
      <c r="P39" s="24" t="n">
        <f aca="false">COUNTIF(D39:I39,"&gt;0")</f>
        <v>3</v>
      </c>
      <c r="Q39" s="24" t="n">
        <f aca="false">IF(N39&lt;=Assumptions!$B$22,5,IF(N39&lt;=Assumptions!$B$23,4,IF(N39&lt;=Assumptions!$B$24,3,IF(N39&lt;=Assumptions!$B$25,2,1))))</f>
        <v>5</v>
      </c>
      <c r="R39" s="24" t="n">
        <f aca="false">1+(J39&gt;=Assumptions!$C$25)+(J39&gt;=Assumptions!$C$24)+(J39&gt;=Assumptions!$C$23)+(J39&gt;=Assumptions!$C$22)</f>
        <v>3</v>
      </c>
      <c r="S39" s="24" t="n">
        <f aca="false">1+(L39&gt;=Assumptions!$D$25)+(L39&gt;=Assumptions!$D$24)+(L39&gt;=Assumptions!$D$23)+(L39&gt;=Assumptions!$D$22)</f>
        <v>4</v>
      </c>
      <c r="T39" s="24" t="str">
        <f aca="false">IF(AND(Q39&gt;=4,R39&gt;=4),"Champions",IF(AND(Q39&gt;=3,R39&gt;=3),"Loyal",IF(AND(Q39&lt;=2,R39&gt;=3),"At Risk",IF(Q39&lt;=2,"Hibernating","Potential"))))</f>
        <v>Loyal</v>
      </c>
      <c r="U39" s="38" t="n">
        <f aca="false">L39/Assumptions!$B$6</f>
        <v>85.0488888888889</v>
      </c>
      <c r="V39" s="38" t="n">
        <f aca="false">IF(O39="Slipping",U39,0)</f>
        <v>0</v>
      </c>
      <c r="W39" s="38" t="n">
        <f aca="false">IF(O39="Churned",U39,0)</f>
        <v>0</v>
      </c>
      <c r="X39" s="24" t="str">
        <f aca="false">IF(AND(O39="Active",P39&lt;=2),"Yes","No")</f>
        <v>No</v>
      </c>
    </row>
    <row r="40" customFormat="false" ht="15" hidden="false" customHeight="false" outlineLevel="0" collapsed="false">
      <c r="A40" s="24" t="str">
        <f aca="false">Customers!A40</f>
        <v>C0039</v>
      </c>
      <c r="B40" s="24" t="str">
        <f aca="false">Customers!B40</f>
        <v>Eastern</v>
      </c>
      <c r="C40" s="24" t="str">
        <f aca="false">Customers!C40</f>
        <v>Prepaid</v>
      </c>
      <c r="D40" s="24" t="n">
        <f aca="false">COUNTIFS(Transactions!$C$2:$C$13107,$A40,Transactions!$E$2:$E$13107,D$1)</f>
        <v>2</v>
      </c>
      <c r="E40" s="24" t="n">
        <f aca="false">COUNTIFS(Transactions!$C$2:$C$13107,$A40,Transactions!$E$2:$E$13107,E$1)</f>
        <v>0</v>
      </c>
      <c r="F40" s="24" t="n">
        <f aca="false">COUNTIFS(Transactions!$C$2:$C$13107,$A40,Transactions!$E$2:$E$13107,F$1)</f>
        <v>0</v>
      </c>
      <c r="G40" s="24" t="n">
        <f aca="false">COUNTIFS(Transactions!$C$2:$C$13107,$A40,Transactions!$E$2:$E$13107,G$1)</f>
        <v>0</v>
      </c>
      <c r="H40" s="24" t="n">
        <f aca="false">COUNTIFS(Transactions!$C$2:$C$13107,$A40,Transactions!$E$2:$E$13107,H$1)</f>
        <v>4</v>
      </c>
      <c r="I40" s="24" t="n">
        <f aca="false">COUNTIFS(Transactions!$C$2:$C$13107,$A40,Transactions!$E$2:$E$13107,I$1)</f>
        <v>3</v>
      </c>
      <c r="J40" s="24" t="n">
        <f aca="false">SUM(D40:I40)</f>
        <v>9</v>
      </c>
      <c r="K40" s="38" t="n">
        <f aca="false">SUMIFS(Transactions!$F$2:$F$13107,Transactions!$C$2:$C$13107,A40)</f>
        <v>7729</v>
      </c>
      <c r="L40" s="38" t="n">
        <f aca="false">SUMIFS(Transactions!$I$2:$I$13107,Transactions!$C$2:$C$13107,A40)</f>
        <v>155.25</v>
      </c>
      <c r="M40" s="39" t="n">
        <f aca="false">IF(J40=0,"",_xlfn.MAXIFS(Transactions!$B$2:$B$13107,Transactions!$C$2:$C$13107,A40))</f>
        <v>46281</v>
      </c>
      <c r="N40" s="24" t="n">
        <f aca="false">IF(J40=0,999,Assumptions!$B$4-M40)</f>
        <v>14</v>
      </c>
      <c r="O40" s="24" t="str">
        <f aca="false">IF(N40&lt;=Assumptions!$B$7,"Active",IF(N40&lt;=Assumptions!$B$8,"Slipping","Churned"))</f>
        <v>Active</v>
      </c>
      <c r="P40" s="24" t="n">
        <f aca="false">COUNTIF(D40:I40,"&gt;0")</f>
        <v>3</v>
      </c>
      <c r="Q40" s="24" t="n">
        <f aca="false">IF(N40&lt;=Assumptions!$B$22,5,IF(N40&lt;=Assumptions!$B$23,4,IF(N40&lt;=Assumptions!$B$24,3,IF(N40&lt;=Assumptions!$B$25,2,1))))</f>
        <v>5</v>
      </c>
      <c r="R40" s="24" t="n">
        <f aca="false">1+(J40&gt;=Assumptions!$C$25)+(J40&gt;=Assumptions!$C$24)+(J40&gt;=Assumptions!$C$23)+(J40&gt;=Assumptions!$C$22)</f>
        <v>2</v>
      </c>
      <c r="S40" s="24" t="n">
        <f aca="false">1+(L40&gt;=Assumptions!$D$25)+(L40&gt;=Assumptions!$D$24)+(L40&gt;=Assumptions!$D$23)+(L40&gt;=Assumptions!$D$22)</f>
        <v>1</v>
      </c>
      <c r="T40" s="24" t="str">
        <f aca="false">IF(AND(Q40&gt;=4,R40&gt;=4),"Champions",IF(AND(Q40&gt;=3,R40&gt;=3),"Loyal",IF(AND(Q40&lt;=2,R40&gt;=3),"At Risk",IF(Q40&lt;=2,"Hibernating","Potential"))))</f>
        <v>Potential</v>
      </c>
      <c r="U40" s="38" t="n">
        <f aca="false">L40/Assumptions!$B$6</f>
        <v>17.25</v>
      </c>
      <c r="V40" s="38" t="n">
        <f aca="false">IF(O40="Slipping",U40,0)</f>
        <v>0</v>
      </c>
      <c r="W40" s="38" t="n">
        <f aca="false">IF(O40="Churned",U40,0)</f>
        <v>0</v>
      </c>
      <c r="X40" s="24" t="str">
        <f aca="false">IF(AND(O40="Active",P40&lt;=2),"Yes","No")</f>
        <v>No</v>
      </c>
    </row>
    <row r="41" customFormat="false" ht="15" hidden="false" customHeight="false" outlineLevel="0" collapsed="false">
      <c r="A41" s="24" t="str">
        <f aca="false">Customers!A41</f>
        <v>C0040</v>
      </c>
      <c r="B41" s="24" t="str">
        <f aca="false">Customers!B41</f>
        <v>Central</v>
      </c>
      <c r="C41" s="24" t="str">
        <f aca="false">Customers!C41</f>
        <v>Prepaid</v>
      </c>
      <c r="D41" s="24" t="n">
        <f aca="false">COUNTIFS(Transactions!$C$2:$C$13107,$A41,Transactions!$E$2:$E$13107,D$1)</f>
        <v>3</v>
      </c>
      <c r="E41" s="24" t="n">
        <f aca="false">COUNTIFS(Transactions!$C$2:$C$13107,$A41,Transactions!$E$2:$E$13107,E$1)</f>
        <v>0</v>
      </c>
      <c r="F41" s="24" t="n">
        <f aca="false">COUNTIFS(Transactions!$C$2:$C$13107,$A41,Transactions!$E$2:$E$13107,F$1)</f>
        <v>0</v>
      </c>
      <c r="G41" s="24" t="n">
        <f aca="false">COUNTIFS(Transactions!$C$2:$C$13107,$A41,Transactions!$E$2:$E$13107,G$1)</f>
        <v>1</v>
      </c>
      <c r="H41" s="24" t="n">
        <f aca="false">COUNTIFS(Transactions!$C$2:$C$13107,$A41,Transactions!$E$2:$E$13107,H$1)</f>
        <v>2</v>
      </c>
      <c r="I41" s="24" t="n">
        <f aca="false">COUNTIFS(Transactions!$C$2:$C$13107,$A41,Transactions!$E$2:$E$13107,I$1)</f>
        <v>3</v>
      </c>
      <c r="J41" s="24" t="n">
        <f aca="false">SUM(D41:I41)</f>
        <v>9</v>
      </c>
      <c r="K41" s="38" t="n">
        <f aca="false">SUMIFS(Transactions!$F$2:$F$13107,Transactions!$C$2:$C$13107,A41)</f>
        <v>8530</v>
      </c>
      <c r="L41" s="38" t="n">
        <f aca="false">SUMIFS(Transactions!$I$2:$I$13107,Transactions!$C$2:$C$13107,A41)</f>
        <v>190.88</v>
      </c>
      <c r="M41" s="39" t="n">
        <f aca="false">IF(J41=0,"",_xlfn.MAXIFS(Transactions!$B$2:$B$13107,Transactions!$C$2:$C$13107,A41))</f>
        <v>46259</v>
      </c>
      <c r="N41" s="24" t="n">
        <f aca="false">IF(J41=0,999,Assumptions!$B$4-M41)</f>
        <v>36</v>
      </c>
      <c r="O41" s="24" t="str">
        <f aca="false">IF(N41&lt;=Assumptions!$B$7,"Active",IF(N41&lt;=Assumptions!$B$8,"Slipping","Churned"))</f>
        <v>Slipping</v>
      </c>
      <c r="P41" s="24" t="n">
        <f aca="false">COUNTIF(D41:I41,"&gt;0")</f>
        <v>4</v>
      </c>
      <c r="Q41" s="24" t="n">
        <f aca="false">IF(N41&lt;=Assumptions!$B$22,5,IF(N41&lt;=Assumptions!$B$23,4,IF(N41&lt;=Assumptions!$B$24,3,IF(N41&lt;=Assumptions!$B$25,2,1))))</f>
        <v>3</v>
      </c>
      <c r="R41" s="24" t="n">
        <f aca="false">1+(J41&gt;=Assumptions!$C$25)+(J41&gt;=Assumptions!$C$24)+(J41&gt;=Assumptions!$C$23)+(J41&gt;=Assumptions!$C$22)</f>
        <v>2</v>
      </c>
      <c r="S41" s="24" t="n">
        <f aca="false">1+(L41&gt;=Assumptions!$D$25)+(L41&gt;=Assumptions!$D$24)+(L41&gt;=Assumptions!$D$23)+(L41&gt;=Assumptions!$D$22)</f>
        <v>2</v>
      </c>
      <c r="T41" s="24" t="str">
        <f aca="false">IF(AND(Q41&gt;=4,R41&gt;=4),"Champions",IF(AND(Q41&gt;=3,R41&gt;=3),"Loyal",IF(AND(Q41&lt;=2,R41&gt;=3),"At Risk",IF(Q41&lt;=2,"Hibernating","Potential"))))</f>
        <v>Potential</v>
      </c>
      <c r="U41" s="38" t="n">
        <f aca="false">L41/Assumptions!$B$6</f>
        <v>21.2088888888889</v>
      </c>
      <c r="V41" s="38" t="n">
        <f aca="false">IF(O41="Slipping",U41,0)</f>
        <v>21.2088888888889</v>
      </c>
      <c r="W41" s="38" t="n">
        <f aca="false">IF(O41="Churned",U41,0)</f>
        <v>0</v>
      </c>
      <c r="X41" s="24" t="str">
        <f aca="false">IF(AND(O41="Active",P41&lt;=2),"Yes","No")</f>
        <v>No</v>
      </c>
    </row>
    <row r="42" customFormat="false" ht="15" hidden="false" customHeight="false" outlineLevel="0" collapsed="false">
      <c r="A42" s="24" t="str">
        <f aca="false">Customers!A42</f>
        <v>C0041</v>
      </c>
      <c r="B42" s="24" t="str">
        <f aca="false">Customers!B42</f>
        <v>Coast</v>
      </c>
      <c r="C42" s="24" t="str">
        <f aca="false">Customers!C42</f>
        <v>Postpaid</v>
      </c>
      <c r="D42" s="24" t="n">
        <f aca="false">COUNTIFS(Transactions!$C$2:$C$13107,$A42,Transactions!$E$2:$E$13107,D$1)</f>
        <v>4</v>
      </c>
      <c r="E42" s="24" t="n">
        <f aca="false">COUNTIFS(Transactions!$C$2:$C$13107,$A42,Transactions!$E$2:$E$13107,E$1)</f>
        <v>11</v>
      </c>
      <c r="F42" s="24" t="n">
        <f aca="false">COUNTIFS(Transactions!$C$2:$C$13107,$A42,Transactions!$E$2:$E$13107,F$1)</f>
        <v>5</v>
      </c>
      <c r="G42" s="24" t="n">
        <f aca="false">COUNTIFS(Transactions!$C$2:$C$13107,$A42,Transactions!$E$2:$E$13107,G$1)</f>
        <v>0</v>
      </c>
      <c r="H42" s="24" t="n">
        <f aca="false">COUNTIFS(Transactions!$C$2:$C$13107,$A42,Transactions!$E$2:$E$13107,H$1)</f>
        <v>13</v>
      </c>
      <c r="I42" s="24" t="n">
        <f aca="false">COUNTIFS(Transactions!$C$2:$C$13107,$A42,Transactions!$E$2:$E$13107,I$1)</f>
        <v>0</v>
      </c>
      <c r="J42" s="24" t="n">
        <f aca="false">SUM(D42:I42)</f>
        <v>33</v>
      </c>
      <c r="K42" s="38" t="n">
        <f aca="false">SUMIFS(Transactions!$F$2:$F$13107,Transactions!$C$2:$C$13107,A42)</f>
        <v>103600</v>
      </c>
      <c r="L42" s="38" t="n">
        <f aca="false">SUMIFS(Transactions!$I$2:$I$13107,Transactions!$C$2:$C$13107,A42)</f>
        <v>1128.7</v>
      </c>
      <c r="M42" s="39" t="n">
        <f aca="false">IF(J42=0,"",_xlfn.MAXIFS(Transactions!$B$2:$B$13107,Transactions!$C$2:$C$13107,A42))</f>
        <v>46293</v>
      </c>
      <c r="N42" s="24" t="n">
        <f aca="false">IF(J42=0,999,Assumptions!$B$4-M42)</f>
        <v>2</v>
      </c>
      <c r="O42" s="24" t="str">
        <f aca="false">IF(N42&lt;=Assumptions!$B$7,"Active",IF(N42&lt;=Assumptions!$B$8,"Slipping","Churned"))</f>
        <v>Active</v>
      </c>
      <c r="P42" s="24" t="n">
        <f aca="false">COUNTIF(D42:I42,"&gt;0")</f>
        <v>4</v>
      </c>
      <c r="Q42" s="24" t="n">
        <f aca="false">IF(N42&lt;=Assumptions!$B$22,5,IF(N42&lt;=Assumptions!$B$23,4,IF(N42&lt;=Assumptions!$B$24,3,IF(N42&lt;=Assumptions!$B$25,2,1))))</f>
        <v>5</v>
      </c>
      <c r="R42" s="24" t="n">
        <f aca="false">1+(J42&gt;=Assumptions!$C$25)+(J42&gt;=Assumptions!$C$24)+(J42&gt;=Assumptions!$C$23)+(J42&gt;=Assumptions!$C$22)</f>
        <v>5</v>
      </c>
      <c r="S42" s="24" t="n">
        <f aca="false">1+(L42&gt;=Assumptions!$D$25)+(L42&gt;=Assumptions!$D$24)+(L42&gt;=Assumptions!$D$23)+(L42&gt;=Assumptions!$D$22)</f>
        <v>5</v>
      </c>
      <c r="T42" s="24" t="str">
        <f aca="false">IF(AND(Q42&gt;=4,R42&gt;=4),"Champions",IF(AND(Q42&gt;=3,R42&gt;=3),"Loyal",IF(AND(Q42&lt;=2,R42&gt;=3),"At Risk",IF(Q42&lt;=2,"Hibernating","Potential"))))</f>
        <v>Champions</v>
      </c>
      <c r="U42" s="38" t="n">
        <f aca="false">L42/Assumptions!$B$6</f>
        <v>125.411111111111</v>
      </c>
      <c r="V42" s="38" t="n">
        <f aca="false">IF(O42="Slipping",U42,0)</f>
        <v>0</v>
      </c>
      <c r="W42" s="38" t="n">
        <f aca="false">IF(O42="Churned",U42,0)</f>
        <v>0</v>
      </c>
      <c r="X42" s="24" t="str">
        <f aca="false">IF(AND(O42="Active",P42&lt;=2),"Yes","No")</f>
        <v>No</v>
      </c>
    </row>
    <row r="43" customFormat="false" ht="15" hidden="false" customHeight="false" outlineLevel="0" collapsed="false">
      <c r="A43" s="24" t="str">
        <f aca="false">Customers!A43</f>
        <v>C0042</v>
      </c>
      <c r="B43" s="24" t="str">
        <f aca="false">Customers!B43</f>
        <v>Central</v>
      </c>
      <c r="C43" s="24" t="str">
        <f aca="false">Customers!C43</f>
        <v>Prepaid</v>
      </c>
      <c r="D43" s="24" t="n">
        <f aca="false">COUNTIFS(Transactions!$C$2:$C$13107,$A43,Transactions!$E$2:$E$13107,D$1)</f>
        <v>2</v>
      </c>
      <c r="E43" s="24" t="n">
        <f aca="false">COUNTIFS(Transactions!$C$2:$C$13107,$A43,Transactions!$E$2:$E$13107,E$1)</f>
        <v>5</v>
      </c>
      <c r="F43" s="24" t="n">
        <f aca="false">COUNTIFS(Transactions!$C$2:$C$13107,$A43,Transactions!$E$2:$E$13107,F$1)</f>
        <v>3</v>
      </c>
      <c r="G43" s="24" t="n">
        <f aca="false">COUNTIFS(Transactions!$C$2:$C$13107,$A43,Transactions!$E$2:$E$13107,G$1)</f>
        <v>0</v>
      </c>
      <c r="H43" s="24" t="n">
        <f aca="false">COUNTIFS(Transactions!$C$2:$C$13107,$A43,Transactions!$E$2:$E$13107,H$1)</f>
        <v>4</v>
      </c>
      <c r="I43" s="24" t="n">
        <f aca="false">COUNTIFS(Transactions!$C$2:$C$13107,$A43,Transactions!$E$2:$E$13107,I$1)</f>
        <v>1</v>
      </c>
      <c r="J43" s="24" t="n">
        <f aca="false">SUM(D43:I43)</f>
        <v>15</v>
      </c>
      <c r="K43" s="38" t="n">
        <f aca="false">SUMIFS(Transactions!$F$2:$F$13107,Transactions!$C$2:$C$13107,A43)</f>
        <v>26500</v>
      </c>
      <c r="L43" s="38" t="n">
        <f aca="false">SUMIFS(Transactions!$I$2:$I$13107,Transactions!$C$2:$C$13107,A43)</f>
        <v>321.95</v>
      </c>
      <c r="M43" s="39" t="n">
        <f aca="false">IF(J43=0,"",_xlfn.MAXIFS(Transactions!$B$2:$B$13107,Transactions!$C$2:$C$13107,A43))</f>
        <v>46280</v>
      </c>
      <c r="N43" s="24" t="n">
        <f aca="false">IF(J43=0,999,Assumptions!$B$4-M43)</f>
        <v>15</v>
      </c>
      <c r="O43" s="24" t="str">
        <f aca="false">IF(N43&lt;=Assumptions!$B$7,"Active",IF(N43&lt;=Assumptions!$B$8,"Slipping","Churned"))</f>
        <v>Active</v>
      </c>
      <c r="P43" s="24" t="n">
        <f aca="false">COUNTIF(D43:I43,"&gt;0")</f>
        <v>5</v>
      </c>
      <c r="Q43" s="24" t="n">
        <f aca="false">IF(N43&lt;=Assumptions!$B$22,5,IF(N43&lt;=Assumptions!$B$23,4,IF(N43&lt;=Assumptions!$B$24,3,IF(N43&lt;=Assumptions!$B$25,2,1))))</f>
        <v>5</v>
      </c>
      <c r="R43" s="24" t="n">
        <f aca="false">1+(J43&gt;=Assumptions!$C$25)+(J43&gt;=Assumptions!$C$24)+(J43&gt;=Assumptions!$C$23)+(J43&gt;=Assumptions!$C$22)</f>
        <v>3</v>
      </c>
      <c r="S43" s="24" t="n">
        <f aca="false">1+(L43&gt;=Assumptions!$D$25)+(L43&gt;=Assumptions!$D$24)+(L43&gt;=Assumptions!$D$23)+(L43&gt;=Assumptions!$D$22)</f>
        <v>3</v>
      </c>
      <c r="T43" s="24" t="str">
        <f aca="false">IF(AND(Q43&gt;=4,R43&gt;=4),"Champions",IF(AND(Q43&gt;=3,R43&gt;=3),"Loyal",IF(AND(Q43&lt;=2,R43&gt;=3),"At Risk",IF(Q43&lt;=2,"Hibernating","Potential"))))</f>
        <v>Loyal</v>
      </c>
      <c r="U43" s="38" t="n">
        <f aca="false">L43/Assumptions!$B$6</f>
        <v>35.7722222222222</v>
      </c>
      <c r="V43" s="38" t="n">
        <f aca="false">IF(O43="Slipping",U43,0)</f>
        <v>0</v>
      </c>
      <c r="W43" s="38" t="n">
        <f aca="false">IF(O43="Churned",U43,0)</f>
        <v>0</v>
      </c>
      <c r="X43" s="24" t="str">
        <f aca="false">IF(AND(O43="Active",P43&lt;=2),"Yes","No")</f>
        <v>No</v>
      </c>
    </row>
    <row r="44" customFormat="false" ht="15" hidden="false" customHeight="false" outlineLevel="0" collapsed="false">
      <c r="A44" s="24" t="str">
        <f aca="false">Customers!A44</f>
        <v>C0043</v>
      </c>
      <c r="B44" s="24" t="str">
        <f aca="false">Customers!B44</f>
        <v>Nairobi</v>
      </c>
      <c r="C44" s="24" t="str">
        <f aca="false">Customers!C44</f>
        <v>Prepaid</v>
      </c>
      <c r="D44" s="24" t="n">
        <f aca="false">COUNTIFS(Transactions!$C$2:$C$13107,$A44,Transactions!$E$2:$E$13107,D$1)</f>
        <v>10</v>
      </c>
      <c r="E44" s="24" t="n">
        <f aca="false">COUNTIFS(Transactions!$C$2:$C$13107,$A44,Transactions!$E$2:$E$13107,E$1)</f>
        <v>0</v>
      </c>
      <c r="F44" s="24" t="n">
        <f aca="false">COUNTIFS(Transactions!$C$2:$C$13107,$A44,Transactions!$E$2:$E$13107,F$1)</f>
        <v>0</v>
      </c>
      <c r="G44" s="24" t="n">
        <f aca="false">COUNTIFS(Transactions!$C$2:$C$13107,$A44,Transactions!$E$2:$E$13107,G$1)</f>
        <v>2</v>
      </c>
      <c r="H44" s="24" t="n">
        <f aca="false">COUNTIFS(Transactions!$C$2:$C$13107,$A44,Transactions!$E$2:$E$13107,H$1)</f>
        <v>2</v>
      </c>
      <c r="I44" s="24" t="n">
        <f aca="false">COUNTIFS(Transactions!$C$2:$C$13107,$A44,Transactions!$E$2:$E$13107,I$1)</f>
        <v>1</v>
      </c>
      <c r="J44" s="24" t="n">
        <f aca="false">SUM(D44:I44)</f>
        <v>15</v>
      </c>
      <c r="K44" s="38" t="n">
        <f aca="false">SUMIFS(Transactions!$F$2:$F$13107,Transactions!$C$2:$C$13107,A44)</f>
        <v>19759</v>
      </c>
      <c r="L44" s="38" t="n">
        <f aca="false">SUMIFS(Transactions!$I$2:$I$13107,Transactions!$C$2:$C$13107,A44)</f>
        <v>177.77</v>
      </c>
      <c r="M44" s="39" t="n">
        <f aca="false">IF(J44=0,"",_xlfn.MAXIFS(Transactions!$B$2:$B$13107,Transactions!$C$2:$C$13107,A44))</f>
        <v>46267</v>
      </c>
      <c r="N44" s="24" t="n">
        <f aca="false">IF(J44=0,999,Assumptions!$B$4-M44)</f>
        <v>28</v>
      </c>
      <c r="O44" s="24" t="str">
        <f aca="false">IF(N44&lt;=Assumptions!$B$7,"Active",IF(N44&lt;=Assumptions!$B$8,"Slipping","Churned"))</f>
        <v>Active</v>
      </c>
      <c r="P44" s="24" t="n">
        <f aca="false">COUNTIF(D44:I44,"&gt;0")</f>
        <v>4</v>
      </c>
      <c r="Q44" s="24" t="n">
        <f aca="false">IF(N44&lt;=Assumptions!$B$22,5,IF(N44&lt;=Assumptions!$B$23,4,IF(N44&lt;=Assumptions!$B$24,3,IF(N44&lt;=Assumptions!$B$25,2,1))))</f>
        <v>4</v>
      </c>
      <c r="R44" s="24" t="n">
        <f aca="false">1+(J44&gt;=Assumptions!$C$25)+(J44&gt;=Assumptions!$C$24)+(J44&gt;=Assumptions!$C$23)+(J44&gt;=Assumptions!$C$22)</f>
        <v>3</v>
      </c>
      <c r="S44" s="24" t="n">
        <f aca="false">1+(L44&gt;=Assumptions!$D$25)+(L44&gt;=Assumptions!$D$24)+(L44&gt;=Assumptions!$D$23)+(L44&gt;=Assumptions!$D$22)</f>
        <v>2</v>
      </c>
      <c r="T44" s="24" t="str">
        <f aca="false">IF(AND(Q44&gt;=4,R44&gt;=4),"Champions",IF(AND(Q44&gt;=3,R44&gt;=3),"Loyal",IF(AND(Q44&lt;=2,R44&gt;=3),"At Risk",IF(Q44&lt;=2,"Hibernating","Potential"))))</f>
        <v>Loyal</v>
      </c>
      <c r="U44" s="38" t="n">
        <f aca="false">L44/Assumptions!$B$6</f>
        <v>19.7522222222222</v>
      </c>
      <c r="V44" s="38" t="n">
        <f aca="false">IF(O44="Slipping",U44,0)</f>
        <v>0</v>
      </c>
      <c r="W44" s="38" t="n">
        <f aca="false">IF(O44="Churned",U44,0)</f>
        <v>0</v>
      </c>
      <c r="X44" s="24" t="str">
        <f aca="false">IF(AND(O44="Active",P44&lt;=2),"Yes","No")</f>
        <v>No</v>
      </c>
    </row>
    <row r="45" customFormat="false" ht="15" hidden="false" customHeight="false" outlineLevel="0" collapsed="false">
      <c r="A45" s="24" t="str">
        <f aca="false">Customers!A45</f>
        <v>C0044</v>
      </c>
      <c r="B45" s="24" t="str">
        <f aca="false">Customers!B45</f>
        <v>Coast</v>
      </c>
      <c r="C45" s="24" t="str">
        <f aca="false">Customers!C45</f>
        <v>Prepaid</v>
      </c>
      <c r="D45" s="24" t="n">
        <f aca="false">COUNTIFS(Transactions!$C$2:$C$13107,$A45,Transactions!$E$2:$E$13107,D$1)</f>
        <v>2</v>
      </c>
      <c r="E45" s="24" t="n">
        <f aca="false">COUNTIFS(Transactions!$C$2:$C$13107,$A45,Transactions!$E$2:$E$13107,E$1)</f>
        <v>0</v>
      </c>
      <c r="F45" s="24" t="n">
        <f aca="false">COUNTIFS(Transactions!$C$2:$C$13107,$A45,Transactions!$E$2:$E$13107,F$1)</f>
        <v>0</v>
      </c>
      <c r="G45" s="24" t="n">
        <f aca="false">COUNTIFS(Transactions!$C$2:$C$13107,$A45,Transactions!$E$2:$E$13107,G$1)</f>
        <v>0</v>
      </c>
      <c r="H45" s="24" t="n">
        <f aca="false">COUNTIFS(Transactions!$C$2:$C$13107,$A45,Transactions!$E$2:$E$13107,H$1)</f>
        <v>3</v>
      </c>
      <c r="I45" s="24" t="n">
        <f aca="false">COUNTIFS(Transactions!$C$2:$C$13107,$A45,Transactions!$E$2:$E$13107,I$1)</f>
        <v>0</v>
      </c>
      <c r="J45" s="24" t="n">
        <f aca="false">SUM(D45:I45)</f>
        <v>5</v>
      </c>
      <c r="K45" s="38" t="n">
        <f aca="false">SUMIFS(Transactions!$F$2:$F$13107,Transactions!$C$2:$C$13107,A45)</f>
        <v>4950</v>
      </c>
      <c r="L45" s="38" t="n">
        <f aca="false">SUMIFS(Transactions!$I$2:$I$13107,Transactions!$C$2:$C$13107,A45)</f>
        <v>57.6</v>
      </c>
      <c r="M45" s="39" t="n">
        <f aca="false">IF(J45=0,"",_xlfn.MAXIFS(Transactions!$B$2:$B$13107,Transactions!$C$2:$C$13107,A45))</f>
        <v>46236</v>
      </c>
      <c r="N45" s="24" t="n">
        <f aca="false">IF(J45=0,999,Assumptions!$B$4-M45)</f>
        <v>59</v>
      </c>
      <c r="O45" s="24" t="str">
        <f aca="false">IF(N45&lt;=Assumptions!$B$7,"Active",IF(N45&lt;=Assumptions!$B$8,"Slipping","Churned"))</f>
        <v>Slipping</v>
      </c>
      <c r="P45" s="24" t="n">
        <f aca="false">COUNTIF(D45:I45,"&gt;0")</f>
        <v>2</v>
      </c>
      <c r="Q45" s="24" t="n">
        <f aca="false">IF(N45&lt;=Assumptions!$B$22,5,IF(N45&lt;=Assumptions!$B$23,4,IF(N45&lt;=Assumptions!$B$24,3,IF(N45&lt;=Assumptions!$B$25,2,1))))</f>
        <v>3</v>
      </c>
      <c r="R45" s="24" t="n">
        <f aca="false">1+(J45&gt;=Assumptions!$C$25)+(J45&gt;=Assumptions!$C$24)+(J45&gt;=Assumptions!$C$23)+(J45&gt;=Assumptions!$C$22)</f>
        <v>1</v>
      </c>
      <c r="S45" s="24" t="n">
        <f aca="false">1+(L45&gt;=Assumptions!$D$25)+(L45&gt;=Assumptions!$D$24)+(L45&gt;=Assumptions!$D$23)+(L45&gt;=Assumptions!$D$22)</f>
        <v>1</v>
      </c>
      <c r="T45" s="24" t="str">
        <f aca="false">IF(AND(Q45&gt;=4,R45&gt;=4),"Champions",IF(AND(Q45&gt;=3,R45&gt;=3),"Loyal",IF(AND(Q45&lt;=2,R45&gt;=3),"At Risk",IF(Q45&lt;=2,"Hibernating","Potential"))))</f>
        <v>Potential</v>
      </c>
      <c r="U45" s="38" t="n">
        <f aca="false">L45/Assumptions!$B$6</f>
        <v>6.4</v>
      </c>
      <c r="V45" s="38" t="n">
        <f aca="false">IF(O45="Slipping",U45,0)</f>
        <v>6.4</v>
      </c>
      <c r="W45" s="38" t="n">
        <f aca="false">IF(O45="Churned",U45,0)</f>
        <v>0</v>
      </c>
      <c r="X45" s="24" t="str">
        <f aca="false">IF(AND(O45="Active",P45&lt;=2),"Yes","No")</f>
        <v>No</v>
      </c>
    </row>
    <row r="46" customFormat="false" ht="15" hidden="false" customHeight="false" outlineLevel="0" collapsed="false">
      <c r="A46" s="24" t="str">
        <f aca="false">Customers!A46</f>
        <v>C0045</v>
      </c>
      <c r="B46" s="24" t="str">
        <f aca="false">Customers!B46</f>
        <v>Nairobi</v>
      </c>
      <c r="C46" s="24" t="str">
        <f aca="false">Customers!C46</f>
        <v>Prepaid</v>
      </c>
      <c r="D46" s="24" t="n">
        <f aca="false">COUNTIFS(Transactions!$C$2:$C$13107,$A46,Transactions!$E$2:$E$13107,D$1)</f>
        <v>11</v>
      </c>
      <c r="E46" s="24" t="n">
        <f aca="false">COUNTIFS(Transactions!$C$2:$C$13107,$A46,Transactions!$E$2:$E$13107,E$1)</f>
        <v>20</v>
      </c>
      <c r="F46" s="24" t="n">
        <f aca="false">COUNTIFS(Transactions!$C$2:$C$13107,$A46,Transactions!$E$2:$E$13107,F$1)</f>
        <v>0</v>
      </c>
      <c r="G46" s="24" t="n">
        <f aca="false">COUNTIFS(Transactions!$C$2:$C$13107,$A46,Transactions!$E$2:$E$13107,G$1)</f>
        <v>1</v>
      </c>
      <c r="H46" s="24" t="n">
        <f aca="false">COUNTIFS(Transactions!$C$2:$C$13107,$A46,Transactions!$E$2:$E$13107,H$1)</f>
        <v>0</v>
      </c>
      <c r="I46" s="24" t="n">
        <f aca="false">COUNTIFS(Transactions!$C$2:$C$13107,$A46,Transactions!$E$2:$E$13107,I$1)</f>
        <v>12</v>
      </c>
      <c r="J46" s="24" t="n">
        <f aca="false">SUM(D46:I46)</f>
        <v>44</v>
      </c>
      <c r="K46" s="38" t="n">
        <f aca="false">SUMIFS(Transactions!$F$2:$F$13107,Transactions!$C$2:$C$13107,A46)</f>
        <v>121816</v>
      </c>
      <c r="L46" s="38" t="n">
        <f aca="false">SUMIFS(Transactions!$I$2:$I$13107,Transactions!$C$2:$C$13107,A46)</f>
        <v>1847.92</v>
      </c>
      <c r="M46" s="39" t="n">
        <f aca="false">IF(J46=0,"",_xlfn.MAXIFS(Transactions!$B$2:$B$13107,Transactions!$C$2:$C$13107,A46))</f>
        <v>46228</v>
      </c>
      <c r="N46" s="24" t="n">
        <f aca="false">IF(J46=0,999,Assumptions!$B$4-M46)</f>
        <v>67</v>
      </c>
      <c r="O46" s="24" t="str">
        <f aca="false">IF(N46&lt;=Assumptions!$B$7,"Active",IF(N46&lt;=Assumptions!$B$8,"Slipping","Churned"))</f>
        <v>Churned</v>
      </c>
      <c r="P46" s="24" t="n">
        <f aca="false">COUNTIF(D46:I46,"&gt;0")</f>
        <v>4</v>
      </c>
      <c r="Q46" s="24" t="n">
        <f aca="false">IF(N46&lt;=Assumptions!$B$22,5,IF(N46&lt;=Assumptions!$B$23,4,IF(N46&lt;=Assumptions!$B$24,3,IF(N46&lt;=Assumptions!$B$25,2,1))))</f>
        <v>2</v>
      </c>
      <c r="R46" s="24" t="n">
        <f aca="false">1+(J46&gt;=Assumptions!$C$25)+(J46&gt;=Assumptions!$C$24)+(J46&gt;=Assumptions!$C$23)+(J46&gt;=Assumptions!$C$22)</f>
        <v>5</v>
      </c>
      <c r="S46" s="24" t="n">
        <f aca="false">1+(L46&gt;=Assumptions!$D$25)+(L46&gt;=Assumptions!$D$24)+(L46&gt;=Assumptions!$D$23)+(L46&gt;=Assumptions!$D$22)</f>
        <v>5</v>
      </c>
      <c r="T46" s="24" t="str">
        <f aca="false">IF(AND(Q46&gt;=4,R46&gt;=4),"Champions",IF(AND(Q46&gt;=3,R46&gt;=3),"Loyal",IF(AND(Q46&lt;=2,R46&gt;=3),"At Risk",IF(Q46&lt;=2,"Hibernating","Potential"))))</f>
        <v>At Risk</v>
      </c>
      <c r="U46" s="38" t="n">
        <f aca="false">L46/Assumptions!$B$6</f>
        <v>205.324444444444</v>
      </c>
      <c r="V46" s="38" t="n">
        <f aca="false">IF(O46="Slipping",U46,0)</f>
        <v>0</v>
      </c>
      <c r="W46" s="38" t="n">
        <f aca="false">IF(O46="Churned",U46,0)</f>
        <v>205.324444444444</v>
      </c>
      <c r="X46" s="24" t="str">
        <f aca="false">IF(AND(O46="Active",P46&lt;=2),"Yes","No")</f>
        <v>No</v>
      </c>
    </row>
    <row r="47" customFormat="false" ht="15" hidden="false" customHeight="false" outlineLevel="0" collapsed="false">
      <c r="A47" s="24" t="str">
        <f aca="false">Customers!A47</f>
        <v>C0046</v>
      </c>
      <c r="B47" s="24" t="str">
        <f aca="false">Customers!B47</f>
        <v>Rift Valley</v>
      </c>
      <c r="C47" s="24" t="str">
        <f aca="false">Customers!C47</f>
        <v>Prepaid</v>
      </c>
      <c r="D47" s="24" t="n">
        <f aca="false">COUNTIFS(Transactions!$C$2:$C$13107,$A47,Transactions!$E$2:$E$13107,D$1)</f>
        <v>7</v>
      </c>
      <c r="E47" s="24" t="n">
        <f aca="false">COUNTIFS(Transactions!$C$2:$C$13107,$A47,Transactions!$E$2:$E$13107,E$1)</f>
        <v>12</v>
      </c>
      <c r="F47" s="24" t="n">
        <f aca="false">COUNTIFS(Transactions!$C$2:$C$13107,$A47,Transactions!$E$2:$E$13107,F$1)</f>
        <v>3</v>
      </c>
      <c r="G47" s="24" t="n">
        <f aca="false">COUNTIFS(Transactions!$C$2:$C$13107,$A47,Transactions!$E$2:$E$13107,G$1)</f>
        <v>1</v>
      </c>
      <c r="H47" s="24" t="n">
        <f aca="false">COUNTIFS(Transactions!$C$2:$C$13107,$A47,Transactions!$E$2:$E$13107,H$1)</f>
        <v>5</v>
      </c>
      <c r="I47" s="24" t="n">
        <f aca="false">COUNTIFS(Transactions!$C$2:$C$13107,$A47,Transactions!$E$2:$E$13107,I$1)</f>
        <v>2</v>
      </c>
      <c r="J47" s="24" t="n">
        <f aca="false">SUM(D47:I47)</f>
        <v>30</v>
      </c>
      <c r="K47" s="38" t="n">
        <f aca="false">SUMIFS(Transactions!$F$2:$F$13107,Transactions!$C$2:$C$13107,A47)</f>
        <v>83890</v>
      </c>
      <c r="L47" s="38" t="n">
        <f aca="false">SUMIFS(Transactions!$I$2:$I$13107,Transactions!$C$2:$C$13107,A47)</f>
        <v>957.35</v>
      </c>
      <c r="M47" s="39" t="n">
        <f aca="false">IF(J47=0,"",_xlfn.MAXIFS(Transactions!$B$2:$B$13107,Transactions!$C$2:$C$13107,A47))</f>
        <v>46270</v>
      </c>
      <c r="N47" s="24" t="n">
        <f aca="false">IF(J47=0,999,Assumptions!$B$4-M47)</f>
        <v>25</v>
      </c>
      <c r="O47" s="24" t="str">
        <f aca="false">IF(N47&lt;=Assumptions!$B$7,"Active",IF(N47&lt;=Assumptions!$B$8,"Slipping","Churned"))</f>
        <v>Active</v>
      </c>
      <c r="P47" s="24" t="n">
        <f aca="false">COUNTIF(D47:I47,"&gt;0")</f>
        <v>6</v>
      </c>
      <c r="Q47" s="24" t="n">
        <f aca="false">IF(N47&lt;=Assumptions!$B$22,5,IF(N47&lt;=Assumptions!$B$23,4,IF(N47&lt;=Assumptions!$B$24,3,IF(N47&lt;=Assumptions!$B$25,2,1))))</f>
        <v>4</v>
      </c>
      <c r="R47" s="24" t="n">
        <f aca="false">1+(J47&gt;=Assumptions!$C$25)+(J47&gt;=Assumptions!$C$24)+(J47&gt;=Assumptions!$C$23)+(J47&gt;=Assumptions!$C$22)</f>
        <v>4</v>
      </c>
      <c r="S47" s="24" t="n">
        <f aca="false">1+(L47&gt;=Assumptions!$D$25)+(L47&gt;=Assumptions!$D$24)+(L47&gt;=Assumptions!$D$23)+(L47&gt;=Assumptions!$D$22)</f>
        <v>5</v>
      </c>
      <c r="T47" s="24" t="str">
        <f aca="false">IF(AND(Q47&gt;=4,R47&gt;=4),"Champions",IF(AND(Q47&gt;=3,R47&gt;=3),"Loyal",IF(AND(Q47&lt;=2,R47&gt;=3),"At Risk",IF(Q47&lt;=2,"Hibernating","Potential"))))</f>
        <v>Champions</v>
      </c>
      <c r="U47" s="38" t="n">
        <f aca="false">L47/Assumptions!$B$6</f>
        <v>106.372222222222</v>
      </c>
      <c r="V47" s="38" t="n">
        <f aca="false">IF(O47="Slipping",U47,0)</f>
        <v>0</v>
      </c>
      <c r="W47" s="38" t="n">
        <f aca="false">IF(O47="Churned",U47,0)</f>
        <v>0</v>
      </c>
      <c r="X47" s="24" t="str">
        <f aca="false">IF(AND(O47="Active",P47&lt;=2),"Yes","No")</f>
        <v>No</v>
      </c>
    </row>
    <row r="48" customFormat="false" ht="15" hidden="false" customHeight="false" outlineLevel="0" collapsed="false">
      <c r="A48" s="24" t="str">
        <f aca="false">Customers!A48</f>
        <v>C0047</v>
      </c>
      <c r="B48" s="24" t="str">
        <f aca="false">Customers!B48</f>
        <v>Rift Valley</v>
      </c>
      <c r="C48" s="24" t="str">
        <f aca="false">Customers!C48</f>
        <v>Business</v>
      </c>
      <c r="D48" s="24" t="n">
        <f aca="false">COUNTIFS(Transactions!$C$2:$C$13107,$A48,Transactions!$E$2:$E$13107,D$1)</f>
        <v>7</v>
      </c>
      <c r="E48" s="24" t="n">
        <f aca="false">COUNTIFS(Transactions!$C$2:$C$13107,$A48,Transactions!$E$2:$E$13107,E$1)</f>
        <v>8</v>
      </c>
      <c r="F48" s="24" t="n">
        <f aca="false">COUNTIFS(Transactions!$C$2:$C$13107,$A48,Transactions!$E$2:$E$13107,F$1)</f>
        <v>5</v>
      </c>
      <c r="G48" s="24" t="n">
        <f aca="false">COUNTIFS(Transactions!$C$2:$C$13107,$A48,Transactions!$E$2:$E$13107,G$1)</f>
        <v>0</v>
      </c>
      <c r="H48" s="24" t="n">
        <f aca="false">COUNTIFS(Transactions!$C$2:$C$13107,$A48,Transactions!$E$2:$E$13107,H$1)</f>
        <v>0</v>
      </c>
      <c r="I48" s="24" t="n">
        <f aca="false">COUNTIFS(Transactions!$C$2:$C$13107,$A48,Transactions!$E$2:$E$13107,I$1)</f>
        <v>1</v>
      </c>
      <c r="J48" s="24" t="n">
        <f aca="false">SUM(D48:I48)</f>
        <v>21</v>
      </c>
      <c r="K48" s="38" t="n">
        <f aca="false">SUMIFS(Transactions!$F$2:$F$13107,Transactions!$C$2:$C$13107,A48)</f>
        <v>262310</v>
      </c>
      <c r="L48" s="38" t="n">
        <f aca="false">SUMIFS(Transactions!$I$2:$I$13107,Transactions!$C$2:$C$13107,A48)</f>
        <v>1519.6</v>
      </c>
      <c r="M48" s="39" t="n">
        <f aca="false">IF(J48=0,"",_xlfn.MAXIFS(Transactions!$B$2:$B$13107,Transactions!$C$2:$C$13107,A48))</f>
        <v>46293</v>
      </c>
      <c r="N48" s="24" t="n">
        <f aca="false">IF(J48=0,999,Assumptions!$B$4-M48)</f>
        <v>2</v>
      </c>
      <c r="O48" s="24" t="str">
        <f aca="false">IF(N48&lt;=Assumptions!$B$7,"Active",IF(N48&lt;=Assumptions!$B$8,"Slipping","Churned"))</f>
        <v>Active</v>
      </c>
      <c r="P48" s="24" t="n">
        <f aca="false">COUNTIF(D48:I48,"&gt;0")</f>
        <v>4</v>
      </c>
      <c r="Q48" s="24" t="n">
        <f aca="false">IF(N48&lt;=Assumptions!$B$22,5,IF(N48&lt;=Assumptions!$B$23,4,IF(N48&lt;=Assumptions!$B$24,3,IF(N48&lt;=Assumptions!$B$25,2,1))))</f>
        <v>5</v>
      </c>
      <c r="R48" s="24" t="n">
        <f aca="false">1+(J48&gt;=Assumptions!$C$25)+(J48&gt;=Assumptions!$C$24)+(J48&gt;=Assumptions!$C$23)+(J48&gt;=Assumptions!$C$22)</f>
        <v>3</v>
      </c>
      <c r="S48" s="24" t="n">
        <f aca="false">1+(L48&gt;=Assumptions!$D$25)+(L48&gt;=Assumptions!$D$24)+(L48&gt;=Assumptions!$D$23)+(L48&gt;=Assumptions!$D$22)</f>
        <v>5</v>
      </c>
      <c r="T48" s="24" t="str">
        <f aca="false">IF(AND(Q48&gt;=4,R48&gt;=4),"Champions",IF(AND(Q48&gt;=3,R48&gt;=3),"Loyal",IF(AND(Q48&lt;=2,R48&gt;=3),"At Risk",IF(Q48&lt;=2,"Hibernating","Potential"))))</f>
        <v>Loyal</v>
      </c>
      <c r="U48" s="38" t="n">
        <f aca="false">L48/Assumptions!$B$6</f>
        <v>168.844444444444</v>
      </c>
      <c r="V48" s="38" t="n">
        <f aca="false">IF(O48="Slipping",U48,0)</f>
        <v>0</v>
      </c>
      <c r="W48" s="38" t="n">
        <f aca="false">IF(O48="Churned",U48,0)</f>
        <v>0</v>
      </c>
      <c r="X48" s="24" t="str">
        <f aca="false">IF(AND(O48="Active",P48&lt;=2),"Yes","No")</f>
        <v>No</v>
      </c>
    </row>
    <row r="49" customFormat="false" ht="15" hidden="false" customHeight="false" outlineLevel="0" collapsed="false">
      <c r="A49" s="24" t="str">
        <f aca="false">Customers!A49</f>
        <v>C0048</v>
      </c>
      <c r="B49" s="24" t="str">
        <f aca="false">Customers!B49</f>
        <v>Nairobi</v>
      </c>
      <c r="C49" s="24" t="str">
        <f aca="false">Customers!C49</f>
        <v>Prepaid</v>
      </c>
      <c r="D49" s="24" t="n">
        <f aca="false">COUNTIFS(Transactions!$C$2:$C$13107,$A49,Transactions!$E$2:$E$13107,D$1)</f>
        <v>16</v>
      </c>
      <c r="E49" s="24" t="n">
        <f aca="false">COUNTIFS(Transactions!$C$2:$C$13107,$A49,Transactions!$E$2:$E$13107,E$1)</f>
        <v>0</v>
      </c>
      <c r="F49" s="24" t="n">
        <f aca="false">COUNTIFS(Transactions!$C$2:$C$13107,$A49,Transactions!$E$2:$E$13107,F$1)</f>
        <v>2</v>
      </c>
      <c r="G49" s="24" t="n">
        <f aca="false">COUNTIFS(Transactions!$C$2:$C$13107,$A49,Transactions!$E$2:$E$13107,G$1)</f>
        <v>1</v>
      </c>
      <c r="H49" s="24" t="n">
        <f aca="false">COUNTIFS(Transactions!$C$2:$C$13107,$A49,Transactions!$E$2:$E$13107,H$1)</f>
        <v>4</v>
      </c>
      <c r="I49" s="24" t="n">
        <f aca="false">COUNTIFS(Transactions!$C$2:$C$13107,$A49,Transactions!$E$2:$E$13107,I$1)</f>
        <v>7</v>
      </c>
      <c r="J49" s="24" t="n">
        <f aca="false">SUM(D49:I49)</f>
        <v>30</v>
      </c>
      <c r="K49" s="38" t="n">
        <f aca="false">SUMIFS(Transactions!$F$2:$F$13107,Transactions!$C$2:$C$13107,A49)</f>
        <v>75178</v>
      </c>
      <c r="L49" s="38" t="n">
        <f aca="false">SUMIFS(Transactions!$I$2:$I$13107,Transactions!$C$2:$C$13107,A49)</f>
        <v>716.68</v>
      </c>
      <c r="M49" s="39" t="n">
        <f aca="false">IF(J49=0,"",_xlfn.MAXIFS(Transactions!$B$2:$B$13107,Transactions!$C$2:$C$13107,A49))</f>
        <v>46295</v>
      </c>
      <c r="N49" s="24" t="n">
        <f aca="false">IF(J49=0,999,Assumptions!$B$4-M49)</f>
        <v>0</v>
      </c>
      <c r="O49" s="24" t="str">
        <f aca="false">IF(N49&lt;=Assumptions!$B$7,"Active",IF(N49&lt;=Assumptions!$B$8,"Slipping","Churned"))</f>
        <v>Active</v>
      </c>
      <c r="P49" s="24" t="n">
        <f aca="false">COUNTIF(D49:I49,"&gt;0")</f>
        <v>5</v>
      </c>
      <c r="Q49" s="24" t="n">
        <f aca="false">IF(N49&lt;=Assumptions!$B$22,5,IF(N49&lt;=Assumptions!$B$23,4,IF(N49&lt;=Assumptions!$B$24,3,IF(N49&lt;=Assumptions!$B$25,2,1))))</f>
        <v>5</v>
      </c>
      <c r="R49" s="24" t="n">
        <f aca="false">1+(J49&gt;=Assumptions!$C$25)+(J49&gt;=Assumptions!$C$24)+(J49&gt;=Assumptions!$C$23)+(J49&gt;=Assumptions!$C$22)</f>
        <v>4</v>
      </c>
      <c r="S49" s="24" t="n">
        <f aca="false">1+(L49&gt;=Assumptions!$D$25)+(L49&gt;=Assumptions!$D$24)+(L49&gt;=Assumptions!$D$23)+(L49&gt;=Assumptions!$D$22)</f>
        <v>4</v>
      </c>
      <c r="T49" s="24" t="str">
        <f aca="false">IF(AND(Q49&gt;=4,R49&gt;=4),"Champions",IF(AND(Q49&gt;=3,R49&gt;=3),"Loyal",IF(AND(Q49&lt;=2,R49&gt;=3),"At Risk",IF(Q49&lt;=2,"Hibernating","Potential"))))</f>
        <v>Champions</v>
      </c>
      <c r="U49" s="38" t="n">
        <f aca="false">L49/Assumptions!$B$6</f>
        <v>79.6311111111111</v>
      </c>
      <c r="V49" s="38" t="n">
        <f aca="false">IF(O49="Slipping",U49,0)</f>
        <v>0</v>
      </c>
      <c r="W49" s="38" t="n">
        <f aca="false">IF(O49="Churned",U49,0)</f>
        <v>0</v>
      </c>
      <c r="X49" s="24" t="str">
        <f aca="false">IF(AND(O49="Active",P49&lt;=2),"Yes","No")</f>
        <v>No</v>
      </c>
    </row>
    <row r="50" customFormat="false" ht="15" hidden="false" customHeight="false" outlineLevel="0" collapsed="false">
      <c r="A50" s="24" t="str">
        <f aca="false">Customers!A50</f>
        <v>C0049</v>
      </c>
      <c r="B50" s="24" t="str">
        <f aca="false">Customers!B50</f>
        <v>Coast</v>
      </c>
      <c r="C50" s="24" t="str">
        <f aca="false">Customers!C50</f>
        <v>Postpaid</v>
      </c>
      <c r="D50" s="24" t="n">
        <f aca="false">COUNTIFS(Transactions!$C$2:$C$13107,$A50,Transactions!$E$2:$E$13107,D$1)</f>
        <v>7</v>
      </c>
      <c r="E50" s="24" t="n">
        <f aca="false">COUNTIFS(Transactions!$C$2:$C$13107,$A50,Transactions!$E$2:$E$13107,E$1)</f>
        <v>0</v>
      </c>
      <c r="F50" s="24" t="n">
        <f aca="false">COUNTIFS(Transactions!$C$2:$C$13107,$A50,Transactions!$E$2:$E$13107,F$1)</f>
        <v>0</v>
      </c>
      <c r="G50" s="24" t="n">
        <f aca="false">COUNTIFS(Transactions!$C$2:$C$13107,$A50,Transactions!$E$2:$E$13107,G$1)</f>
        <v>10</v>
      </c>
      <c r="H50" s="24" t="n">
        <f aca="false">COUNTIFS(Transactions!$C$2:$C$13107,$A50,Transactions!$E$2:$E$13107,H$1)</f>
        <v>2</v>
      </c>
      <c r="I50" s="24" t="n">
        <f aca="false">COUNTIFS(Transactions!$C$2:$C$13107,$A50,Transactions!$E$2:$E$13107,I$1)</f>
        <v>10</v>
      </c>
      <c r="J50" s="24" t="n">
        <f aca="false">SUM(D50:I50)</f>
        <v>29</v>
      </c>
      <c r="K50" s="38" t="n">
        <f aca="false">SUMIFS(Transactions!$F$2:$F$13107,Transactions!$C$2:$C$13107,A50)</f>
        <v>119950</v>
      </c>
      <c r="L50" s="38" t="n">
        <f aca="false">SUMIFS(Transactions!$I$2:$I$13107,Transactions!$C$2:$C$13107,A50)</f>
        <v>878.6</v>
      </c>
      <c r="M50" s="39" t="n">
        <f aca="false">IF(J50=0,"",_xlfn.MAXIFS(Transactions!$B$2:$B$13107,Transactions!$C$2:$C$13107,A50))</f>
        <v>46295</v>
      </c>
      <c r="N50" s="24" t="n">
        <f aca="false">IF(J50=0,999,Assumptions!$B$4-M50)</f>
        <v>0</v>
      </c>
      <c r="O50" s="24" t="str">
        <f aca="false">IF(N50&lt;=Assumptions!$B$7,"Active",IF(N50&lt;=Assumptions!$B$8,"Slipping","Churned"))</f>
        <v>Active</v>
      </c>
      <c r="P50" s="24" t="n">
        <f aca="false">COUNTIF(D50:I50,"&gt;0")</f>
        <v>4</v>
      </c>
      <c r="Q50" s="24" t="n">
        <f aca="false">IF(N50&lt;=Assumptions!$B$22,5,IF(N50&lt;=Assumptions!$B$23,4,IF(N50&lt;=Assumptions!$B$24,3,IF(N50&lt;=Assumptions!$B$25,2,1))))</f>
        <v>5</v>
      </c>
      <c r="R50" s="24" t="n">
        <f aca="false">1+(J50&gt;=Assumptions!$C$25)+(J50&gt;=Assumptions!$C$24)+(J50&gt;=Assumptions!$C$23)+(J50&gt;=Assumptions!$C$22)</f>
        <v>4</v>
      </c>
      <c r="S50" s="24" t="n">
        <f aca="false">1+(L50&gt;=Assumptions!$D$25)+(L50&gt;=Assumptions!$D$24)+(L50&gt;=Assumptions!$D$23)+(L50&gt;=Assumptions!$D$22)</f>
        <v>5</v>
      </c>
      <c r="T50" s="24" t="str">
        <f aca="false">IF(AND(Q50&gt;=4,R50&gt;=4),"Champions",IF(AND(Q50&gt;=3,R50&gt;=3),"Loyal",IF(AND(Q50&lt;=2,R50&gt;=3),"At Risk",IF(Q50&lt;=2,"Hibernating","Potential"))))</f>
        <v>Champions</v>
      </c>
      <c r="U50" s="38" t="n">
        <f aca="false">L50/Assumptions!$B$6</f>
        <v>97.6222222222222</v>
      </c>
      <c r="V50" s="38" t="n">
        <f aca="false">IF(O50="Slipping",U50,0)</f>
        <v>0</v>
      </c>
      <c r="W50" s="38" t="n">
        <f aca="false">IF(O50="Churned",U50,0)</f>
        <v>0</v>
      </c>
      <c r="X50" s="24" t="str">
        <f aca="false">IF(AND(O50="Active",P50&lt;=2),"Yes","No")</f>
        <v>No</v>
      </c>
    </row>
    <row r="51" customFormat="false" ht="15" hidden="false" customHeight="false" outlineLevel="0" collapsed="false">
      <c r="A51" s="24" t="str">
        <f aca="false">Customers!A51</f>
        <v>C0050</v>
      </c>
      <c r="B51" s="24" t="str">
        <f aca="false">Customers!B51</f>
        <v>Rift Valley</v>
      </c>
      <c r="C51" s="24" t="str">
        <f aca="false">Customers!C51</f>
        <v>Prepaid</v>
      </c>
      <c r="D51" s="24" t="n">
        <f aca="false">COUNTIFS(Transactions!$C$2:$C$13107,$A51,Transactions!$E$2:$E$13107,D$1)</f>
        <v>4</v>
      </c>
      <c r="E51" s="24" t="n">
        <f aca="false">COUNTIFS(Transactions!$C$2:$C$13107,$A51,Transactions!$E$2:$E$13107,E$1)</f>
        <v>1</v>
      </c>
      <c r="F51" s="24" t="n">
        <f aca="false">COUNTIFS(Transactions!$C$2:$C$13107,$A51,Transactions!$E$2:$E$13107,F$1)</f>
        <v>0</v>
      </c>
      <c r="G51" s="24" t="n">
        <f aca="false">COUNTIFS(Transactions!$C$2:$C$13107,$A51,Transactions!$E$2:$E$13107,G$1)</f>
        <v>3</v>
      </c>
      <c r="H51" s="24" t="n">
        <f aca="false">COUNTIFS(Transactions!$C$2:$C$13107,$A51,Transactions!$E$2:$E$13107,H$1)</f>
        <v>0</v>
      </c>
      <c r="I51" s="24" t="n">
        <f aca="false">COUNTIFS(Transactions!$C$2:$C$13107,$A51,Transactions!$E$2:$E$13107,I$1)</f>
        <v>0</v>
      </c>
      <c r="J51" s="24" t="n">
        <f aca="false">SUM(D51:I51)</f>
        <v>8</v>
      </c>
      <c r="K51" s="38" t="n">
        <f aca="false">SUMIFS(Transactions!$F$2:$F$13107,Transactions!$C$2:$C$13107,A51)</f>
        <v>29340</v>
      </c>
      <c r="L51" s="38" t="n">
        <f aca="false">SUMIFS(Transactions!$I$2:$I$13107,Transactions!$C$2:$C$13107,A51)</f>
        <v>227.15</v>
      </c>
      <c r="M51" s="39" t="n">
        <f aca="false">IF(J51=0,"",_xlfn.MAXIFS(Transactions!$B$2:$B$13107,Transactions!$C$2:$C$13107,A51))</f>
        <v>46226</v>
      </c>
      <c r="N51" s="24" t="n">
        <f aca="false">IF(J51=0,999,Assumptions!$B$4-M51)</f>
        <v>69</v>
      </c>
      <c r="O51" s="24" t="str">
        <f aca="false">IF(N51&lt;=Assumptions!$B$7,"Active",IF(N51&lt;=Assumptions!$B$8,"Slipping","Churned"))</f>
        <v>Churned</v>
      </c>
      <c r="P51" s="24" t="n">
        <f aca="false">COUNTIF(D51:I51,"&gt;0")</f>
        <v>3</v>
      </c>
      <c r="Q51" s="24" t="n">
        <f aca="false">IF(N51&lt;=Assumptions!$B$22,5,IF(N51&lt;=Assumptions!$B$23,4,IF(N51&lt;=Assumptions!$B$24,3,IF(N51&lt;=Assumptions!$B$25,2,1))))</f>
        <v>2</v>
      </c>
      <c r="R51" s="24" t="n">
        <f aca="false">1+(J51&gt;=Assumptions!$C$25)+(J51&gt;=Assumptions!$C$24)+(J51&gt;=Assumptions!$C$23)+(J51&gt;=Assumptions!$C$22)</f>
        <v>1</v>
      </c>
      <c r="S51" s="24" t="n">
        <f aca="false">1+(L51&gt;=Assumptions!$D$25)+(L51&gt;=Assumptions!$D$24)+(L51&gt;=Assumptions!$D$23)+(L51&gt;=Assumptions!$D$22)</f>
        <v>2</v>
      </c>
      <c r="T51" s="24" t="str">
        <f aca="false">IF(AND(Q51&gt;=4,R51&gt;=4),"Champions",IF(AND(Q51&gt;=3,R51&gt;=3),"Loyal",IF(AND(Q51&lt;=2,R51&gt;=3),"At Risk",IF(Q51&lt;=2,"Hibernating","Potential"))))</f>
        <v>Hibernating</v>
      </c>
      <c r="U51" s="38" t="n">
        <f aca="false">L51/Assumptions!$B$6</f>
        <v>25.2388888888889</v>
      </c>
      <c r="V51" s="38" t="n">
        <f aca="false">IF(O51="Slipping",U51,0)</f>
        <v>0</v>
      </c>
      <c r="W51" s="38" t="n">
        <f aca="false">IF(O51="Churned",U51,0)</f>
        <v>25.2388888888889</v>
      </c>
      <c r="X51" s="24" t="str">
        <f aca="false">IF(AND(O51="Active",P51&lt;=2),"Yes","No")</f>
        <v>No</v>
      </c>
    </row>
    <row r="52" customFormat="false" ht="15" hidden="false" customHeight="false" outlineLevel="0" collapsed="false">
      <c r="A52" s="24" t="str">
        <f aca="false">Customers!A52</f>
        <v>C0051</v>
      </c>
      <c r="B52" s="24" t="str">
        <f aca="false">Customers!B52</f>
        <v>Coast</v>
      </c>
      <c r="C52" s="24" t="str">
        <f aca="false">Customers!C52</f>
        <v>Postpaid</v>
      </c>
      <c r="D52" s="24" t="n">
        <f aca="false">COUNTIFS(Transactions!$C$2:$C$13107,$A52,Transactions!$E$2:$E$13107,D$1)</f>
        <v>27</v>
      </c>
      <c r="E52" s="24" t="n">
        <f aca="false">COUNTIFS(Transactions!$C$2:$C$13107,$A52,Transactions!$E$2:$E$13107,E$1)</f>
        <v>2</v>
      </c>
      <c r="F52" s="24" t="n">
        <f aca="false">COUNTIFS(Transactions!$C$2:$C$13107,$A52,Transactions!$E$2:$E$13107,F$1)</f>
        <v>6</v>
      </c>
      <c r="G52" s="24" t="n">
        <f aca="false">COUNTIFS(Transactions!$C$2:$C$13107,$A52,Transactions!$E$2:$E$13107,G$1)</f>
        <v>32</v>
      </c>
      <c r="H52" s="24" t="n">
        <f aca="false">COUNTIFS(Transactions!$C$2:$C$13107,$A52,Transactions!$E$2:$E$13107,H$1)</f>
        <v>2</v>
      </c>
      <c r="I52" s="24" t="n">
        <f aca="false">COUNTIFS(Transactions!$C$2:$C$13107,$A52,Transactions!$E$2:$E$13107,I$1)</f>
        <v>8</v>
      </c>
      <c r="J52" s="24" t="n">
        <f aca="false">SUM(D52:I52)</f>
        <v>77</v>
      </c>
      <c r="K52" s="38" t="n">
        <f aca="false">SUMIFS(Transactions!$F$2:$F$13107,Transactions!$C$2:$C$13107,A52)</f>
        <v>364617</v>
      </c>
      <c r="L52" s="38" t="n">
        <f aca="false">SUMIFS(Transactions!$I$2:$I$13107,Transactions!$C$2:$C$13107,A52)</f>
        <v>1932.35</v>
      </c>
      <c r="M52" s="39" t="n">
        <f aca="false">IF(J52=0,"",_xlfn.MAXIFS(Transactions!$B$2:$B$13107,Transactions!$C$2:$C$13107,A52))</f>
        <v>46294</v>
      </c>
      <c r="N52" s="24" t="n">
        <f aca="false">IF(J52=0,999,Assumptions!$B$4-M52)</f>
        <v>1</v>
      </c>
      <c r="O52" s="24" t="str">
        <f aca="false">IF(N52&lt;=Assumptions!$B$7,"Active",IF(N52&lt;=Assumptions!$B$8,"Slipping","Churned"))</f>
        <v>Active</v>
      </c>
      <c r="P52" s="24" t="n">
        <f aca="false">COUNTIF(D52:I52,"&gt;0")</f>
        <v>6</v>
      </c>
      <c r="Q52" s="24" t="n">
        <f aca="false">IF(N52&lt;=Assumptions!$B$22,5,IF(N52&lt;=Assumptions!$B$23,4,IF(N52&lt;=Assumptions!$B$24,3,IF(N52&lt;=Assumptions!$B$25,2,1))))</f>
        <v>5</v>
      </c>
      <c r="R52" s="24" t="n">
        <f aca="false">1+(J52&gt;=Assumptions!$C$25)+(J52&gt;=Assumptions!$C$24)+(J52&gt;=Assumptions!$C$23)+(J52&gt;=Assumptions!$C$22)</f>
        <v>5</v>
      </c>
      <c r="S52" s="24" t="n">
        <f aca="false">1+(L52&gt;=Assumptions!$D$25)+(L52&gt;=Assumptions!$D$24)+(L52&gt;=Assumptions!$D$23)+(L52&gt;=Assumptions!$D$22)</f>
        <v>5</v>
      </c>
      <c r="T52" s="24" t="str">
        <f aca="false">IF(AND(Q52&gt;=4,R52&gt;=4),"Champions",IF(AND(Q52&gt;=3,R52&gt;=3),"Loyal",IF(AND(Q52&lt;=2,R52&gt;=3),"At Risk",IF(Q52&lt;=2,"Hibernating","Potential"))))</f>
        <v>Champions</v>
      </c>
      <c r="U52" s="38" t="n">
        <f aca="false">L52/Assumptions!$B$6</f>
        <v>214.705555555556</v>
      </c>
      <c r="V52" s="38" t="n">
        <f aca="false">IF(O52="Slipping",U52,0)</f>
        <v>0</v>
      </c>
      <c r="W52" s="38" t="n">
        <f aca="false">IF(O52="Churned",U52,0)</f>
        <v>0</v>
      </c>
      <c r="X52" s="24" t="str">
        <f aca="false">IF(AND(O52="Active",P52&lt;=2),"Yes","No")</f>
        <v>No</v>
      </c>
    </row>
    <row r="53" customFormat="false" ht="15" hidden="false" customHeight="false" outlineLevel="0" collapsed="false">
      <c r="A53" s="24" t="str">
        <f aca="false">Customers!A53</f>
        <v>C0052</v>
      </c>
      <c r="B53" s="24" t="str">
        <f aca="false">Customers!B53</f>
        <v>Central</v>
      </c>
      <c r="C53" s="24" t="str">
        <f aca="false">Customers!C53</f>
        <v>Business</v>
      </c>
      <c r="D53" s="24" t="n">
        <f aca="false">COUNTIFS(Transactions!$C$2:$C$13107,$A53,Transactions!$E$2:$E$13107,D$1)</f>
        <v>6</v>
      </c>
      <c r="E53" s="24" t="n">
        <f aca="false">COUNTIFS(Transactions!$C$2:$C$13107,$A53,Transactions!$E$2:$E$13107,E$1)</f>
        <v>0</v>
      </c>
      <c r="F53" s="24" t="n">
        <f aca="false">COUNTIFS(Transactions!$C$2:$C$13107,$A53,Transactions!$E$2:$E$13107,F$1)</f>
        <v>2</v>
      </c>
      <c r="G53" s="24" t="n">
        <f aca="false">COUNTIFS(Transactions!$C$2:$C$13107,$A53,Transactions!$E$2:$E$13107,G$1)</f>
        <v>4</v>
      </c>
      <c r="H53" s="24" t="n">
        <f aca="false">COUNTIFS(Transactions!$C$2:$C$13107,$A53,Transactions!$E$2:$E$13107,H$1)</f>
        <v>0</v>
      </c>
      <c r="I53" s="24" t="n">
        <f aca="false">COUNTIFS(Transactions!$C$2:$C$13107,$A53,Transactions!$E$2:$E$13107,I$1)</f>
        <v>1</v>
      </c>
      <c r="J53" s="24" t="n">
        <f aca="false">SUM(D53:I53)</f>
        <v>13</v>
      </c>
      <c r="K53" s="38" t="n">
        <f aca="false">SUMIFS(Transactions!$F$2:$F$13107,Transactions!$C$2:$C$13107,A53)</f>
        <v>96789</v>
      </c>
      <c r="L53" s="38" t="n">
        <f aca="false">SUMIFS(Transactions!$I$2:$I$13107,Transactions!$C$2:$C$13107,A53)</f>
        <v>456.01</v>
      </c>
      <c r="M53" s="39" t="n">
        <f aca="false">IF(J53=0,"",_xlfn.MAXIFS(Transactions!$B$2:$B$13107,Transactions!$C$2:$C$13107,A53))</f>
        <v>46270</v>
      </c>
      <c r="N53" s="24" t="n">
        <f aca="false">IF(J53=0,999,Assumptions!$B$4-M53)</f>
        <v>25</v>
      </c>
      <c r="O53" s="24" t="str">
        <f aca="false">IF(N53&lt;=Assumptions!$B$7,"Active",IF(N53&lt;=Assumptions!$B$8,"Slipping","Churned"))</f>
        <v>Active</v>
      </c>
      <c r="P53" s="24" t="n">
        <f aca="false">COUNTIF(D53:I53,"&gt;0")</f>
        <v>4</v>
      </c>
      <c r="Q53" s="24" t="n">
        <f aca="false">IF(N53&lt;=Assumptions!$B$22,5,IF(N53&lt;=Assumptions!$B$23,4,IF(N53&lt;=Assumptions!$B$24,3,IF(N53&lt;=Assumptions!$B$25,2,1))))</f>
        <v>4</v>
      </c>
      <c r="R53" s="24" t="n">
        <f aca="false">1+(J53&gt;=Assumptions!$C$25)+(J53&gt;=Assumptions!$C$24)+(J53&gt;=Assumptions!$C$23)+(J53&gt;=Assumptions!$C$22)</f>
        <v>2</v>
      </c>
      <c r="S53" s="24" t="n">
        <f aca="false">1+(L53&gt;=Assumptions!$D$25)+(L53&gt;=Assumptions!$D$24)+(L53&gt;=Assumptions!$D$23)+(L53&gt;=Assumptions!$D$22)</f>
        <v>3</v>
      </c>
      <c r="T53" s="24" t="str">
        <f aca="false">IF(AND(Q53&gt;=4,R53&gt;=4),"Champions",IF(AND(Q53&gt;=3,R53&gt;=3),"Loyal",IF(AND(Q53&lt;=2,R53&gt;=3),"At Risk",IF(Q53&lt;=2,"Hibernating","Potential"))))</f>
        <v>Potential</v>
      </c>
      <c r="U53" s="38" t="n">
        <f aca="false">L53/Assumptions!$B$6</f>
        <v>50.6677777777778</v>
      </c>
      <c r="V53" s="38" t="n">
        <f aca="false">IF(O53="Slipping",U53,0)</f>
        <v>0</v>
      </c>
      <c r="W53" s="38" t="n">
        <f aca="false">IF(O53="Churned",U53,0)</f>
        <v>0</v>
      </c>
      <c r="X53" s="24" t="str">
        <f aca="false">IF(AND(O53="Active",P53&lt;=2),"Yes","No")</f>
        <v>No</v>
      </c>
    </row>
    <row r="54" customFormat="false" ht="15" hidden="false" customHeight="false" outlineLevel="0" collapsed="false">
      <c r="A54" s="24" t="str">
        <f aca="false">Customers!A54</f>
        <v>C0053</v>
      </c>
      <c r="B54" s="24" t="str">
        <f aca="false">Customers!B54</f>
        <v>Central</v>
      </c>
      <c r="C54" s="24" t="str">
        <f aca="false">Customers!C54</f>
        <v>Prepaid</v>
      </c>
      <c r="D54" s="24" t="n">
        <f aca="false">COUNTIFS(Transactions!$C$2:$C$13107,$A54,Transactions!$E$2:$E$13107,D$1)</f>
        <v>20</v>
      </c>
      <c r="E54" s="24" t="n">
        <f aca="false">COUNTIFS(Transactions!$C$2:$C$13107,$A54,Transactions!$E$2:$E$13107,E$1)</f>
        <v>1</v>
      </c>
      <c r="F54" s="24" t="n">
        <f aca="false">COUNTIFS(Transactions!$C$2:$C$13107,$A54,Transactions!$E$2:$E$13107,F$1)</f>
        <v>0</v>
      </c>
      <c r="G54" s="24" t="n">
        <f aca="false">COUNTIFS(Transactions!$C$2:$C$13107,$A54,Transactions!$E$2:$E$13107,G$1)</f>
        <v>3</v>
      </c>
      <c r="H54" s="24" t="n">
        <f aca="false">COUNTIFS(Transactions!$C$2:$C$13107,$A54,Transactions!$E$2:$E$13107,H$1)</f>
        <v>3</v>
      </c>
      <c r="I54" s="24" t="n">
        <f aca="false">COUNTIFS(Transactions!$C$2:$C$13107,$A54,Transactions!$E$2:$E$13107,I$1)</f>
        <v>7</v>
      </c>
      <c r="J54" s="24" t="n">
        <f aca="false">SUM(D54:I54)</f>
        <v>34</v>
      </c>
      <c r="K54" s="38" t="n">
        <f aca="false">SUMIFS(Transactions!$F$2:$F$13107,Transactions!$C$2:$C$13107,A54)</f>
        <v>59267</v>
      </c>
      <c r="L54" s="38" t="n">
        <f aca="false">SUMIFS(Transactions!$I$2:$I$13107,Transactions!$C$2:$C$13107,A54)</f>
        <v>695.23</v>
      </c>
      <c r="M54" s="39" t="n">
        <f aca="false">IF(J54=0,"",_xlfn.MAXIFS(Transactions!$B$2:$B$13107,Transactions!$C$2:$C$13107,A54))</f>
        <v>46262</v>
      </c>
      <c r="N54" s="24" t="n">
        <f aca="false">IF(J54=0,999,Assumptions!$B$4-M54)</f>
        <v>33</v>
      </c>
      <c r="O54" s="24" t="str">
        <f aca="false">IF(N54&lt;=Assumptions!$B$7,"Active",IF(N54&lt;=Assumptions!$B$8,"Slipping","Churned"))</f>
        <v>Slipping</v>
      </c>
      <c r="P54" s="24" t="n">
        <f aca="false">COUNTIF(D54:I54,"&gt;0")</f>
        <v>5</v>
      </c>
      <c r="Q54" s="24" t="n">
        <f aca="false">IF(N54&lt;=Assumptions!$B$22,5,IF(N54&lt;=Assumptions!$B$23,4,IF(N54&lt;=Assumptions!$B$24,3,IF(N54&lt;=Assumptions!$B$25,2,1))))</f>
        <v>3</v>
      </c>
      <c r="R54" s="24" t="n">
        <f aca="false">1+(J54&gt;=Assumptions!$C$25)+(J54&gt;=Assumptions!$C$24)+(J54&gt;=Assumptions!$C$23)+(J54&gt;=Assumptions!$C$22)</f>
        <v>5</v>
      </c>
      <c r="S54" s="24" t="n">
        <f aca="false">1+(L54&gt;=Assumptions!$D$25)+(L54&gt;=Assumptions!$D$24)+(L54&gt;=Assumptions!$D$23)+(L54&gt;=Assumptions!$D$22)</f>
        <v>4</v>
      </c>
      <c r="T54" s="24" t="str">
        <f aca="false">IF(AND(Q54&gt;=4,R54&gt;=4),"Champions",IF(AND(Q54&gt;=3,R54&gt;=3),"Loyal",IF(AND(Q54&lt;=2,R54&gt;=3),"At Risk",IF(Q54&lt;=2,"Hibernating","Potential"))))</f>
        <v>Loyal</v>
      </c>
      <c r="U54" s="38" t="n">
        <f aca="false">L54/Assumptions!$B$6</f>
        <v>77.2477777777778</v>
      </c>
      <c r="V54" s="38" t="n">
        <f aca="false">IF(O54="Slipping",U54,0)</f>
        <v>77.2477777777778</v>
      </c>
      <c r="W54" s="38" t="n">
        <f aca="false">IF(O54="Churned",U54,0)</f>
        <v>0</v>
      </c>
      <c r="X54" s="24" t="str">
        <f aca="false">IF(AND(O54="Active",P54&lt;=2),"Yes","No")</f>
        <v>No</v>
      </c>
    </row>
    <row r="55" customFormat="false" ht="15" hidden="false" customHeight="false" outlineLevel="0" collapsed="false">
      <c r="A55" s="24" t="str">
        <f aca="false">Customers!A55</f>
        <v>C0054</v>
      </c>
      <c r="B55" s="24" t="str">
        <f aca="false">Customers!B55</f>
        <v>Rift Valley</v>
      </c>
      <c r="C55" s="24" t="str">
        <f aca="false">Customers!C55</f>
        <v>Prepaid</v>
      </c>
      <c r="D55" s="24" t="n">
        <f aca="false">COUNTIFS(Transactions!$C$2:$C$13107,$A55,Transactions!$E$2:$E$13107,D$1)</f>
        <v>6</v>
      </c>
      <c r="E55" s="24" t="n">
        <f aca="false">COUNTIFS(Transactions!$C$2:$C$13107,$A55,Transactions!$E$2:$E$13107,E$1)</f>
        <v>2</v>
      </c>
      <c r="F55" s="24" t="n">
        <f aca="false">COUNTIFS(Transactions!$C$2:$C$13107,$A55,Transactions!$E$2:$E$13107,F$1)</f>
        <v>0</v>
      </c>
      <c r="G55" s="24" t="n">
        <f aca="false">COUNTIFS(Transactions!$C$2:$C$13107,$A55,Transactions!$E$2:$E$13107,G$1)</f>
        <v>0</v>
      </c>
      <c r="H55" s="24" t="n">
        <f aca="false">COUNTIFS(Transactions!$C$2:$C$13107,$A55,Transactions!$E$2:$E$13107,H$1)</f>
        <v>1</v>
      </c>
      <c r="I55" s="24" t="n">
        <f aca="false">COUNTIFS(Transactions!$C$2:$C$13107,$A55,Transactions!$E$2:$E$13107,I$1)</f>
        <v>0</v>
      </c>
      <c r="J55" s="24" t="n">
        <f aca="false">SUM(D55:I55)</f>
        <v>9</v>
      </c>
      <c r="K55" s="38" t="n">
        <f aca="false">SUMIFS(Transactions!$F$2:$F$13107,Transactions!$C$2:$C$13107,A55)</f>
        <v>19460</v>
      </c>
      <c r="L55" s="38" t="n">
        <f aca="false">SUMIFS(Transactions!$I$2:$I$13107,Transactions!$C$2:$C$13107,A55)</f>
        <v>235.55</v>
      </c>
      <c r="M55" s="39" t="n">
        <f aca="false">IF(J55=0,"",_xlfn.MAXIFS(Transactions!$B$2:$B$13107,Transactions!$C$2:$C$13107,A55))</f>
        <v>46294</v>
      </c>
      <c r="N55" s="24" t="n">
        <f aca="false">IF(J55=0,999,Assumptions!$B$4-M55)</f>
        <v>1</v>
      </c>
      <c r="O55" s="24" t="str">
        <f aca="false">IF(N55&lt;=Assumptions!$B$7,"Active",IF(N55&lt;=Assumptions!$B$8,"Slipping","Churned"))</f>
        <v>Active</v>
      </c>
      <c r="P55" s="24" t="n">
        <f aca="false">COUNTIF(D55:I55,"&gt;0")</f>
        <v>3</v>
      </c>
      <c r="Q55" s="24" t="n">
        <f aca="false">IF(N55&lt;=Assumptions!$B$22,5,IF(N55&lt;=Assumptions!$B$23,4,IF(N55&lt;=Assumptions!$B$24,3,IF(N55&lt;=Assumptions!$B$25,2,1))))</f>
        <v>5</v>
      </c>
      <c r="R55" s="24" t="n">
        <f aca="false">1+(J55&gt;=Assumptions!$C$25)+(J55&gt;=Assumptions!$C$24)+(J55&gt;=Assumptions!$C$23)+(J55&gt;=Assumptions!$C$22)</f>
        <v>2</v>
      </c>
      <c r="S55" s="24" t="n">
        <f aca="false">1+(L55&gt;=Assumptions!$D$25)+(L55&gt;=Assumptions!$D$24)+(L55&gt;=Assumptions!$D$23)+(L55&gt;=Assumptions!$D$22)</f>
        <v>2</v>
      </c>
      <c r="T55" s="24" t="str">
        <f aca="false">IF(AND(Q55&gt;=4,R55&gt;=4),"Champions",IF(AND(Q55&gt;=3,R55&gt;=3),"Loyal",IF(AND(Q55&lt;=2,R55&gt;=3),"At Risk",IF(Q55&lt;=2,"Hibernating","Potential"))))</f>
        <v>Potential</v>
      </c>
      <c r="U55" s="38" t="n">
        <f aca="false">L55/Assumptions!$B$6</f>
        <v>26.1722222222222</v>
      </c>
      <c r="V55" s="38" t="n">
        <f aca="false">IF(O55="Slipping",U55,0)</f>
        <v>0</v>
      </c>
      <c r="W55" s="38" t="n">
        <f aca="false">IF(O55="Churned",U55,0)</f>
        <v>0</v>
      </c>
      <c r="X55" s="24" t="str">
        <f aca="false">IF(AND(O55="Active",P55&lt;=2),"Yes","No")</f>
        <v>No</v>
      </c>
    </row>
    <row r="56" customFormat="false" ht="15" hidden="false" customHeight="false" outlineLevel="0" collapsed="false">
      <c r="A56" s="24" t="str">
        <f aca="false">Customers!A56</f>
        <v>C0055</v>
      </c>
      <c r="B56" s="24" t="str">
        <f aca="false">Customers!B56</f>
        <v>Rift Valley</v>
      </c>
      <c r="C56" s="24" t="str">
        <f aca="false">Customers!C56</f>
        <v>Business</v>
      </c>
      <c r="D56" s="24" t="n">
        <f aca="false">COUNTIFS(Transactions!$C$2:$C$13107,$A56,Transactions!$E$2:$E$13107,D$1)</f>
        <v>11</v>
      </c>
      <c r="E56" s="24" t="n">
        <f aca="false">COUNTIFS(Transactions!$C$2:$C$13107,$A56,Transactions!$E$2:$E$13107,E$1)</f>
        <v>0</v>
      </c>
      <c r="F56" s="24" t="n">
        <f aca="false">COUNTIFS(Transactions!$C$2:$C$13107,$A56,Transactions!$E$2:$E$13107,F$1)</f>
        <v>2</v>
      </c>
      <c r="G56" s="24" t="n">
        <f aca="false">COUNTIFS(Transactions!$C$2:$C$13107,$A56,Transactions!$E$2:$E$13107,G$1)</f>
        <v>2</v>
      </c>
      <c r="H56" s="24" t="n">
        <f aca="false">COUNTIFS(Transactions!$C$2:$C$13107,$A56,Transactions!$E$2:$E$13107,H$1)</f>
        <v>4</v>
      </c>
      <c r="I56" s="24" t="n">
        <f aca="false">COUNTIFS(Transactions!$C$2:$C$13107,$A56,Transactions!$E$2:$E$13107,I$1)</f>
        <v>0</v>
      </c>
      <c r="J56" s="24" t="n">
        <f aca="false">SUM(D56:I56)</f>
        <v>19</v>
      </c>
      <c r="K56" s="38" t="n">
        <f aca="false">SUMIFS(Transactions!$F$2:$F$13107,Transactions!$C$2:$C$13107,A56)</f>
        <v>168160</v>
      </c>
      <c r="L56" s="38" t="n">
        <f aca="false">SUMIFS(Transactions!$I$2:$I$13107,Transactions!$C$2:$C$13107,A56)</f>
        <v>595.94</v>
      </c>
      <c r="M56" s="39" t="n">
        <f aca="false">IF(J56=0,"",_xlfn.MAXIFS(Transactions!$B$2:$B$13107,Transactions!$C$2:$C$13107,A56))</f>
        <v>46275</v>
      </c>
      <c r="N56" s="24" t="n">
        <f aca="false">IF(J56=0,999,Assumptions!$B$4-M56)</f>
        <v>20</v>
      </c>
      <c r="O56" s="24" t="str">
        <f aca="false">IF(N56&lt;=Assumptions!$B$7,"Active",IF(N56&lt;=Assumptions!$B$8,"Slipping","Churned"))</f>
        <v>Active</v>
      </c>
      <c r="P56" s="24" t="n">
        <f aca="false">COUNTIF(D56:I56,"&gt;0")</f>
        <v>4</v>
      </c>
      <c r="Q56" s="24" t="n">
        <f aca="false">IF(N56&lt;=Assumptions!$B$22,5,IF(N56&lt;=Assumptions!$B$23,4,IF(N56&lt;=Assumptions!$B$24,3,IF(N56&lt;=Assumptions!$B$25,2,1))))</f>
        <v>4</v>
      </c>
      <c r="R56" s="24" t="n">
        <f aca="false">1+(J56&gt;=Assumptions!$C$25)+(J56&gt;=Assumptions!$C$24)+(J56&gt;=Assumptions!$C$23)+(J56&gt;=Assumptions!$C$22)</f>
        <v>3</v>
      </c>
      <c r="S56" s="24" t="n">
        <f aca="false">1+(L56&gt;=Assumptions!$D$25)+(L56&gt;=Assumptions!$D$24)+(L56&gt;=Assumptions!$D$23)+(L56&gt;=Assumptions!$D$22)</f>
        <v>4</v>
      </c>
      <c r="T56" s="24" t="str">
        <f aca="false">IF(AND(Q56&gt;=4,R56&gt;=4),"Champions",IF(AND(Q56&gt;=3,R56&gt;=3),"Loyal",IF(AND(Q56&lt;=2,R56&gt;=3),"At Risk",IF(Q56&lt;=2,"Hibernating","Potential"))))</f>
        <v>Loyal</v>
      </c>
      <c r="U56" s="38" t="n">
        <f aca="false">L56/Assumptions!$B$6</f>
        <v>66.2155555555556</v>
      </c>
      <c r="V56" s="38" t="n">
        <f aca="false">IF(O56="Slipping",U56,0)</f>
        <v>0</v>
      </c>
      <c r="W56" s="38" t="n">
        <f aca="false">IF(O56="Churned",U56,0)</f>
        <v>0</v>
      </c>
      <c r="X56" s="24" t="str">
        <f aca="false">IF(AND(O56="Active",P56&lt;=2),"Yes","No")</f>
        <v>No</v>
      </c>
    </row>
    <row r="57" customFormat="false" ht="15" hidden="false" customHeight="false" outlineLevel="0" collapsed="false">
      <c r="A57" s="24" t="str">
        <f aca="false">Customers!A57</f>
        <v>C0056</v>
      </c>
      <c r="B57" s="24" t="str">
        <f aca="false">Customers!B57</f>
        <v>Coast</v>
      </c>
      <c r="C57" s="24" t="str">
        <f aca="false">Customers!C57</f>
        <v>Prepaid</v>
      </c>
      <c r="D57" s="24" t="n">
        <f aca="false">COUNTIFS(Transactions!$C$2:$C$13107,$A57,Transactions!$E$2:$E$13107,D$1)</f>
        <v>5</v>
      </c>
      <c r="E57" s="24" t="n">
        <f aca="false">COUNTIFS(Transactions!$C$2:$C$13107,$A57,Transactions!$E$2:$E$13107,E$1)</f>
        <v>0</v>
      </c>
      <c r="F57" s="24" t="n">
        <f aca="false">COUNTIFS(Transactions!$C$2:$C$13107,$A57,Transactions!$E$2:$E$13107,F$1)</f>
        <v>1</v>
      </c>
      <c r="G57" s="24" t="n">
        <f aca="false">COUNTIFS(Transactions!$C$2:$C$13107,$A57,Transactions!$E$2:$E$13107,G$1)</f>
        <v>1</v>
      </c>
      <c r="H57" s="24" t="n">
        <f aca="false">COUNTIFS(Transactions!$C$2:$C$13107,$A57,Transactions!$E$2:$E$13107,H$1)</f>
        <v>0</v>
      </c>
      <c r="I57" s="24" t="n">
        <f aca="false">COUNTIFS(Transactions!$C$2:$C$13107,$A57,Transactions!$E$2:$E$13107,I$1)</f>
        <v>0</v>
      </c>
      <c r="J57" s="24" t="n">
        <f aca="false">SUM(D57:I57)</f>
        <v>7</v>
      </c>
      <c r="K57" s="38" t="n">
        <f aca="false">SUMIFS(Transactions!$F$2:$F$13107,Transactions!$C$2:$C$13107,A57)</f>
        <v>14500</v>
      </c>
      <c r="L57" s="38" t="n">
        <f aca="false">SUMIFS(Transactions!$I$2:$I$13107,Transactions!$C$2:$C$13107,A57)</f>
        <v>102.36</v>
      </c>
      <c r="M57" s="39" t="n">
        <f aca="false">IF(J57=0,"",_xlfn.MAXIFS(Transactions!$B$2:$B$13107,Transactions!$C$2:$C$13107,A57))</f>
        <v>46271</v>
      </c>
      <c r="N57" s="24" t="n">
        <f aca="false">IF(J57=0,999,Assumptions!$B$4-M57)</f>
        <v>24</v>
      </c>
      <c r="O57" s="24" t="str">
        <f aca="false">IF(N57&lt;=Assumptions!$B$7,"Active",IF(N57&lt;=Assumptions!$B$8,"Slipping","Churned"))</f>
        <v>Active</v>
      </c>
      <c r="P57" s="24" t="n">
        <f aca="false">COUNTIF(D57:I57,"&gt;0")</f>
        <v>3</v>
      </c>
      <c r="Q57" s="24" t="n">
        <f aca="false">IF(N57&lt;=Assumptions!$B$22,5,IF(N57&lt;=Assumptions!$B$23,4,IF(N57&lt;=Assumptions!$B$24,3,IF(N57&lt;=Assumptions!$B$25,2,1))))</f>
        <v>4</v>
      </c>
      <c r="R57" s="24" t="n">
        <f aca="false">1+(J57&gt;=Assumptions!$C$25)+(J57&gt;=Assumptions!$C$24)+(J57&gt;=Assumptions!$C$23)+(J57&gt;=Assumptions!$C$22)</f>
        <v>1</v>
      </c>
      <c r="S57" s="24" t="n">
        <f aca="false">1+(L57&gt;=Assumptions!$D$25)+(L57&gt;=Assumptions!$D$24)+(L57&gt;=Assumptions!$D$23)+(L57&gt;=Assumptions!$D$22)</f>
        <v>1</v>
      </c>
      <c r="T57" s="24" t="str">
        <f aca="false">IF(AND(Q57&gt;=4,R57&gt;=4),"Champions",IF(AND(Q57&gt;=3,R57&gt;=3),"Loyal",IF(AND(Q57&lt;=2,R57&gt;=3),"At Risk",IF(Q57&lt;=2,"Hibernating","Potential"))))</f>
        <v>Potential</v>
      </c>
      <c r="U57" s="38" t="n">
        <f aca="false">L57/Assumptions!$B$6</f>
        <v>11.3733333333333</v>
      </c>
      <c r="V57" s="38" t="n">
        <f aca="false">IF(O57="Slipping",U57,0)</f>
        <v>0</v>
      </c>
      <c r="W57" s="38" t="n">
        <f aca="false">IF(O57="Churned",U57,0)</f>
        <v>0</v>
      </c>
      <c r="X57" s="24" t="str">
        <f aca="false">IF(AND(O57="Active",P57&lt;=2),"Yes","No")</f>
        <v>No</v>
      </c>
    </row>
    <row r="58" customFormat="false" ht="15" hidden="false" customHeight="false" outlineLevel="0" collapsed="false">
      <c r="A58" s="24" t="str">
        <f aca="false">Customers!A58</f>
        <v>C0057</v>
      </c>
      <c r="B58" s="24" t="str">
        <f aca="false">Customers!B58</f>
        <v>Rift Valley</v>
      </c>
      <c r="C58" s="24" t="str">
        <f aca="false">Customers!C58</f>
        <v>Business</v>
      </c>
      <c r="D58" s="24" t="n">
        <f aca="false">COUNTIFS(Transactions!$C$2:$C$13107,$A58,Transactions!$E$2:$E$13107,D$1)</f>
        <v>11</v>
      </c>
      <c r="E58" s="24" t="n">
        <f aca="false">COUNTIFS(Transactions!$C$2:$C$13107,$A58,Transactions!$E$2:$E$13107,E$1)</f>
        <v>0</v>
      </c>
      <c r="F58" s="24" t="n">
        <f aca="false">COUNTIFS(Transactions!$C$2:$C$13107,$A58,Transactions!$E$2:$E$13107,F$1)</f>
        <v>17</v>
      </c>
      <c r="G58" s="24" t="n">
        <f aca="false">COUNTIFS(Transactions!$C$2:$C$13107,$A58,Transactions!$E$2:$E$13107,G$1)</f>
        <v>4</v>
      </c>
      <c r="H58" s="24" t="n">
        <f aca="false">COUNTIFS(Transactions!$C$2:$C$13107,$A58,Transactions!$E$2:$E$13107,H$1)</f>
        <v>5</v>
      </c>
      <c r="I58" s="24" t="n">
        <f aca="false">COUNTIFS(Transactions!$C$2:$C$13107,$A58,Transactions!$E$2:$E$13107,I$1)</f>
        <v>27</v>
      </c>
      <c r="J58" s="24" t="n">
        <f aca="false">SUM(D58:I58)</f>
        <v>64</v>
      </c>
      <c r="K58" s="38" t="n">
        <f aca="false">SUMIFS(Transactions!$F$2:$F$13107,Transactions!$C$2:$C$13107,A58)</f>
        <v>437121</v>
      </c>
      <c r="L58" s="38" t="n">
        <f aca="false">SUMIFS(Transactions!$I$2:$I$13107,Transactions!$C$2:$C$13107,A58)</f>
        <v>1264.97</v>
      </c>
      <c r="M58" s="39" t="n">
        <f aca="false">IF(J58=0,"",_xlfn.MAXIFS(Transactions!$B$2:$B$13107,Transactions!$C$2:$C$13107,A58))</f>
        <v>46286</v>
      </c>
      <c r="N58" s="24" t="n">
        <f aca="false">IF(J58=0,999,Assumptions!$B$4-M58)</f>
        <v>9</v>
      </c>
      <c r="O58" s="24" t="str">
        <f aca="false">IF(N58&lt;=Assumptions!$B$7,"Active",IF(N58&lt;=Assumptions!$B$8,"Slipping","Churned"))</f>
        <v>Active</v>
      </c>
      <c r="P58" s="24" t="n">
        <f aca="false">COUNTIF(D58:I58,"&gt;0")</f>
        <v>5</v>
      </c>
      <c r="Q58" s="24" t="n">
        <f aca="false">IF(N58&lt;=Assumptions!$B$22,5,IF(N58&lt;=Assumptions!$B$23,4,IF(N58&lt;=Assumptions!$B$24,3,IF(N58&lt;=Assumptions!$B$25,2,1))))</f>
        <v>5</v>
      </c>
      <c r="R58" s="24" t="n">
        <f aca="false">1+(J58&gt;=Assumptions!$C$25)+(J58&gt;=Assumptions!$C$24)+(J58&gt;=Assumptions!$C$23)+(J58&gt;=Assumptions!$C$22)</f>
        <v>5</v>
      </c>
      <c r="S58" s="24" t="n">
        <f aca="false">1+(L58&gt;=Assumptions!$D$25)+(L58&gt;=Assumptions!$D$24)+(L58&gt;=Assumptions!$D$23)+(L58&gt;=Assumptions!$D$22)</f>
        <v>5</v>
      </c>
      <c r="T58" s="24" t="str">
        <f aca="false">IF(AND(Q58&gt;=4,R58&gt;=4),"Champions",IF(AND(Q58&gt;=3,R58&gt;=3),"Loyal",IF(AND(Q58&lt;=2,R58&gt;=3),"At Risk",IF(Q58&lt;=2,"Hibernating","Potential"))))</f>
        <v>Champions</v>
      </c>
      <c r="U58" s="38" t="n">
        <f aca="false">L58/Assumptions!$B$6</f>
        <v>140.552222222222</v>
      </c>
      <c r="V58" s="38" t="n">
        <f aca="false">IF(O58="Slipping",U58,0)</f>
        <v>0</v>
      </c>
      <c r="W58" s="38" t="n">
        <f aca="false">IF(O58="Churned",U58,0)</f>
        <v>0</v>
      </c>
      <c r="X58" s="24" t="str">
        <f aca="false">IF(AND(O58="Active",P58&lt;=2),"Yes","No")</f>
        <v>No</v>
      </c>
    </row>
    <row r="59" customFormat="false" ht="15" hidden="false" customHeight="false" outlineLevel="0" collapsed="false">
      <c r="A59" s="24" t="str">
        <f aca="false">Customers!A59</f>
        <v>C0058</v>
      </c>
      <c r="B59" s="24" t="str">
        <f aca="false">Customers!B59</f>
        <v>Central</v>
      </c>
      <c r="C59" s="24" t="str">
        <f aca="false">Customers!C59</f>
        <v>Business</v>
      </c>
      <c r="D59" s="24" t="n">
        <f aca="false">COUNTIFS(Transactions!$C$2:$C$13107,$A59,Transactions!$E$2:$E$13107,D$1)</f>
        <v>3</v>
      </c>
      <c r="E59" s="24" t="n">
        <f aca="false">COUNTIFS(Transactions!$C$2:$C$13107,$A59,Transactions!$E$2:$E$13107,E$1)</f>
        <v>0</v>
      </c>
      <c r="F59" s="24" t="n">
        <f aca="false">COUNTIFS(Transactions!$C$2:$C$13107,$A59,Transactions!$E$2:$E$13107,F$1)</f>
        <v>12</v>
      </c>
      <c r="G59" s="24" t="n">
        <f aca="false">COUNTIFS(Transactions!$C$2:$C$13107,$A59,Transactions!$E$2:$E$13107,G$1)</f>
        <v>12</v>
      </c>
      <c r="H59" s="24" t="n">
        <f aca="false">COUNTIFS(Transactions!$C$2:$C$13107,$A59,Transactions!$E$2:$E$13107,H$1)</f>
        <v>1</v>
      </c>
      <c r="I59" s="24" t="n">
        <f aca="false">COUNTIFS(Transactions!$C$2:$C$13107,$A59,Transactions!$E$2:$E$13107,I$1)</f>
        <v>0</v>
      </c>
      <c r="J59" s="24" t="n">
        <f aca="false">SUM(D59:I59)</f>
        <v>28</v>
      </c>
      <c r="K59" s="38" t="n">
        <f aca="false">SUMIFS(Transactions!$F$2:$F$13107,Transactions!$C$2:$C$13107,A59)</f>
        <v>372360</v>
      </c>
      <c r="L59" s="38" t="n">
        <f aca="false">SUMIFS(Transactions!$I$2:$I$13107,Transactions!$C$2:$C$13107,A59)</f>
        <v>474.6</v>
      </c>
      <c r="M59" s="39" t="n">
        <f aca="false">IF(J59=0,"",_xlfn.MAXIFS(Transactions!$B$2:$B$13107,Transactions!$C$2:$C$13107,A59))</f>
        <v>46294</v>
      </c>
      <c r="N59" s="24" t="n">
        <f aca="false">IF(J59=0,999,Assumptions!$B$4-M59)</f>
        <v>1</v>
      </c>
      <c r="O59" s="24" t="str">
        <f aca="false">IF(N59&lt;=Assumptions!$B$7,"Active",IF(N59&lt;=Assumptions!$B$8,"Slipping","Churned"))</f>
        <v>Active</v>
      </c>
      <c r="P59" s="24" t="n">
        <f aca="false">COUNTIF(D59:I59,"&gt;0")</f>
        <v>4</v>
      </c>
      <c r="Q59" s="24" t="n">
        <f aca="false">IF(N59&lt;=Assumptions!$B$22,5,IF(N59&lt;=Assumptions!$B$23,4,IF(N59&lt;=Assumptions!$B$24,3,IF(N59&lt;=Assumptions!$B$25,2,1))))</f>
        <v>5</v>
      </c>
      <c r="R59" s="24" t="n">
        <f aca="false">1+(J59&gt;=Assumptions!$C$25)+(J59&gt;=Assumptions!$C$24)+(J59&gt;=Assumptions!$C$23)+(J59&gt;=Assumptions!$C$22)</f>
        <v>4</v>
      </c>
      <c r="S59" s="24" t="n">
        <f aca="false">1+(L59&gt;=Assumptions!$D$25)+(L59&gt;=Assumptions!$D$24)+(L59&gt;=Assumptions!$D$23)+(L59&gt;=Assumptions!$D$22)</f>
        <v>3</v>
      </c>
      <c r="T59" s="24" t="str">
        <f aca="false">IF(AND(Q59&gt;=4,R59&gt;=4),"Champions",IF(AND(Q59&gt;=3,R59&gt;=3),"Loyal",IF(AND(Q59&lt;=2,R59&gt;=3),"At Risk",IF(Q59&lt;=2,"Hibernating","Potential"))))</f>
        <v>Champions</v>
      </c>
      <c r="U59" s="38" t="n">
        <f aca="false">L59/Assumptions!$B$6</f>
        <v>52.7333333333333</v>
      </c>
      <c r="V59" s="38" t="n">
        <f aca="false">IF(O59="Slipping",U59,0)</f>
        <v>0</v>
      </c>
      <c r="W59" s="38" t="n">
        <f aca="false">IF(O59="Churned",U59,0)</f>
        <v>0</v>
      </c>
      <c r="X59" s="24" t="str">
        <f aca="false">IF(AND(O59="Active",P59&lt;=2),"Yes","No")</f>
        <v>No</v>
      </c>
    </row>
    <row r="60" customFormat="false" ht="15" hidden="false" customHeight="false" outlineLevel="0" collapsed="false">
      <c r="A60" s="24" t="str">
        <f aca="false">Customers!A60</f>
        <v>C0059</v>
      </c>
      <c r="B60" s="24" t="str">
        <f aca="false">Customers!B60</f>
        <v>Nairobi</v>
      </c>
      <c r="C60" s="24" t="str">
        <f aca="false">Customers!C60</f>
        <v>Business</v>
      </c>
      <c r="D60" s="24" t="n">
        <f aca="false">COUNTIFS(Transactions!$C$2:$C$13107,$A60,Transactions!$E$2:$E$13107,D$1)</f>
        <v>1</v>
      </c>
      <c r="E60" s="24" t="n">
        <f aca="false">COUNTIFS(Transactions!$C$2:$C$13107,$A60,Transactions!$E$2:$E$13107,E$1)</f>
        <v>3</v>
      </c>
      <c r="F60" s="24" t="n">
        <f aca="false">COUNTIFS(Transactions!$C$2:$C$13107,$A60,Transactions!$E$2:$E$13107,F$1)</f>
        <v>30</v>
      </c>
      <c r="G60" s="24" t="n">
        <f aca="false">COUNTIFS(Transactions!$C$2:$C$13107,$A60,Transactions!$E$2:$E$13107,G$1)</f>
        <v>1</v>
      </c>
      <c r="H60" s="24" t="n">
        <f aca="false">COUNTIFS(Transactions!$C$2:$C$13107,$A60,Transactions!$E$2:$E$13107,H$1)</f>
        <v>0</v>
      </c>
      <c r="I60" s="24" t="n">
        <f aca="false">COUNTIFS(Transactions!$C$2:$C$13107,$A60,Transactions!$E$2:$E$13107,I$1)</f>
        <v>0</v>
      </c>
      <c r="J60" s="24" t="n">
        <f aca="false">SUM(D60:I60)</f>
        <v>35</v>
      </c>
      <c r="K60" s="38" t="n">
        <f aca="false">SUMIFS(Transactions!$F$2:$F$13107,Transactions!$C$2:$C$13107,A60)</f>
        <v>607220</v>
      </c>
      <c r="L60" s="38" t="n">
        <f aca="false">SUMIFS(Transactions!$I$2:$I$13107,Transactions!$C$2:$C$13107,A60)</f>
        <v>473.5</v>
      </c>
      <c r="M60" s="39" t="n">
        <f aca="false">IF(J60=0,"",_xlfn.MAXIFS(Transactions!$B$2:$B$13107,Transactions!$C$2:$C$13107,A60))</f>
        <v>46171</v>
      </c>
      <c r="N60" s="24" t="n">
        <f aca="false">IF(J60=0,999,Assumptions!$B$4-M60)</f>
        <v>124</v>
      </c>
      <c r="O60" s="24" t="str">
        <f aca="false">IF(N60&lt;=Assumptions!$B$7,"Active",IF(N60&lt;=Assumptions!$B$8,"Slipping","Churned"))</f>
        <v>Churned</v>
      </c>
      <c r="P60" s="24" t="n">
        <f aca="false">COUNTIF(D60:I60,"&gt;0")</f>
        <v>4</v>
      </c>
      <c r="Q60" s="24" t="n">
        <f aca="false">IF(N60&lt;=Assumptions!$B$22,5,IF(N60&lt;=Assumptions!$B$23,4,IF(N60&lt;=Assumptions!$B$24,3,IF(N60&lt;=Assumptions!$B$25,2,1))))</f>
        <v>1</v>
      </c>
      <c r="R60" s="24" t="n">
        <f aca="false">1+(J60&gt;=Assumptions!$C$25)+(J60&gt;=Assumptions!$C$24)+(J60&gt;=Assumptions!$C$23)+(J60&gt;=Assumptions!$C$22)</f>
        <v>5</v>
      </c>
      <c r="S60" s="24" t="n">
        <f aca="false">1+(L60&gt;=Assumptions!$D$25)+(L60&gt;=Assumptions!$D$24)+(L60&gt;=Assumptions!$D$23)+(L60&gt;=Assumptions!$D$22)</f>
        <v>3</v>
      </c>
      <c r="T60" s="24" t="str">
        <f aca="false">IF(AND(Q60&gt;=4,R60&gt;=4),"Champions",IF(AND(Q60&gt;=3,R60&gt;=3),"Loyal",IF(AND(Q60&lt;=2,R60&gt;=3),"At Risk",IF(Q60&lt;=2,"Hibernating","Potential"))))</f>
        <v>At Risk</v>
      </c>
      <c r="U60" s="38" t="n">
        <f aca="false">L60/Assumptions!$B$6</f>
        <v>52.6111111111111</v>
      </c>
      <c r="V60" s="38" t="n">
        <f aca="false">IF(O60="Slipping",U60,0)</f>
        <v>0</v>
      </c>
      <c r="W60" s="38" t="n">
        <f aca="false">IF(O60="Churned",U60,0)</f>
        <v>52.6111111111111</v>
      </c>
      <c r="X60" s="24" t="str">
        <f aca="false">IF(AND(O60="Active",P60&lt;=2),"Yes","No")</f>
        <v>No</v>
      </c>
    </row>
    <row r="61" customFormat="false" ht="15" hidden="false" customHeight="false" outlineLevel="0" collapsed="false">
      <c r="A61" s="24" t="str">
        <f aca="false">Customers!A61</f>
        <v>C0060</v>
      </c>
      <c r="B61" s="24" t="str">
        <f aca="false">Customers!B61</f>
        <v>Western</v>
      </c>
      <c r="C61" s="24" t="str">
        <f aca="false">Customers!C61</f>
        <v>Postpaid</v>
      </c>
      <c r="D61" s="24" t="n">
        <f aca="false">COUNTIFS(Transactions!$C$2:$C$13107,$A61,Transactions!$E$2:$E$13107,D$1)</f>
        <v>2</v>
      </c>
      <c r="E61" s="24" t="n">
        <f aca="false">COUNTIFS(Transactions!$C$2:$C$13107,$A61,Transactions!$E$2:$E$13107,E$1)</f>
        <v>2</v>
      </c>
      <c r="F61" s="24" t="n">
        <f aca="false">COUNTIFS(Transactions!$C$2:$C$13107,$A61,Transactions!$E$2:$E$13107,F$1)</f>
        <v>6</v>
      </c>
      <c r="G61" s="24" t="n">
        <f aca="false">COUNTIFS(Transactions!$C$2:$C$13107,$A61,Transactions!$E$2:$E$13107,G$1)</f>
        <v>3</v>
      </c>
      <c r="H61" s="24" t="n">
        <f aca="false">COUNTIFS(Transactions!$C$2:$C$13107,$A61,Transactions!$E$2:$E$13107,H$1)</f>
        <v>6</v>
      </c>
      <c r="I61" s="24" t="n">
        <f aca="false">COUNTIFS(Transactions!$C$2:$C$13107,$A61,Transactions!$E$2:$E$13107,I$1)</f>
        <v>20</v>
      </c>
      <c r="J61" s="24" t="n">
        <f aca="false">SUM(D61:I61)</f>
        <v>39</v>
      </c>
      <c r="K61" s="38" t="n">
        <f aca="false">SUMIFS(Transactions!$F$2:$F$13107,Transactions!$C$2:$C$13107,A61)</f>
        <v>69275</v>
      </c>
      <c r="L61" s="38" t="n">
        <f aca="false">SUMIFS(Transactions!$I$2:$I$13107,Transactions!$C$2:$C$13107,A61)</f>
        <v>621.75</v>
      </c>
      <c r="M61" s="39" t="n">
        <f aca="false">IF(J61=0,"",_xlfn.MAXIFS(Transactions!$B$2:$B$13107,Transactions!$C$2:$C$13107,A61))</f>
        <v>46294</v>
      </c>
      <c r="N61" s="24" t="n">
        <f aca="false">IF(J61=0,999,Assumptions!$B$4-M61)</f>
        <v>1</v>
      </c>
      <c r="O61" s="24" t="str">
        <f aca="false">IF(N61&lt;=Assumptions!$B$7,"Active",IF(N61&lt;=Assumptions!$B$8,"Slipping","Churned"))</f>
        <v>Active</v>
      </c>
      <c r="P61" s="24" t="n">
        <f aca="false">COUNTIF(D61:I61,"&gt;0")</f>
        <v>6</v>
      </c>
      <c r="Q61" s="24" t="n">
        <f aca="false">IF(N61&lt;=Assumptions!$B$22,5,IF(N61&lt;=Assumptions!$B$23,4,IF(N61&lt;=Assumptions!$B$24,3,IF(N61&lt;=Assumptions!$B$25,2,1))))</f>
        <v>5</v>
      </c>
      <c r="R61" s="24" t="n">
        <f aca="false">1+(J61&gt;=Assumptions!$C$25)+(J61&gt;=Assumptions!$C$24)+(J61&gt;=Assumptions!$C$23)+(J61&gt;=Assumptions!$C$22)</f>
        <v>5</v>
      </c>
      <c r="S61" s="24" t="n">
        <f aca="false">1+(L61&gt;=Assumptions!$D$25)+(L61&gt;=Assumptions!$D$24)+(L61&gt;=Assumptions!$D$23)+(L61&gt;=Assumptions!$D$22)</f>
        <v>4</v>
      </c>
      <c r="T61" s="24" t="str">
        <f aca="false">IF(AND(Q61&gt;=4,R61&gt;=4),"Champions",IF(AND(Q61&gt;=3,R61&gt;=3),"Loyal",IF(AND(Q61&lt;=2,R61&gt;=3),"At Risk",IF(Q61&lt;=2,"Hibernating","Potential"))))</f>
        <v>Champions</v>
      </c>
      <c r="U61" s="38" t="n">
        <f aca="false">L61/Assumptions!$B$6</f>
        <v>69.0833333333333</v>
      </c>
      <c r="V61" s="38" t="n">
        <f aca="false">IF(O61="Slipping",U61,0)</f>
        <v>0</v>
      </c>
      <c r="W61" s="38" t="n">
        <f aca="false">IF(O61="Churned",U61,0)</f>
        <v>0</v>
      </c>
      <c r="X61" s="24" t="str">
        <f aca="false">IF(AND(O61="Active",P61&lt;=2),"Yes","No")</f>
        <v>No</v>
      </c>
    </row>
    <row r="62" customFormat="false" ht="15" hidden="false" customHeight="false" outlineLevel="0" collapsed="false">
      <c r="A62" s="24" t="str">
        <f aca="false">Customers!A62</f>
        <v>C0061</v>
      </c>
      <c r="B62" s="24" t="str">
        <f aca="false">Customers!B62</f>
        <v>Rift Valley</v>
      </c>
      <c r="C62" s="24" t="str">
        <f aca="false">Customers!C62</f>
        <v>Prepaid</v>
      </c>
      <c r="D62" s="24" t="n">
        <f aca="false">COUNTIFS(Transactions!$C$2:$C$13107,$A62,Transactions!$E$2:$E$13107,D$1)</f>
        <v>3</v>
      </c>
      <c r="E62" s="24" t="n">
        <f aca="false">COUNTIFS(Transactions!$C$2:$C$13107,$A62,Transactions!$E$2:$E$13107,E$1)</f>
        <v>1</v>
      </c>
      <c r="F62" s="24" t="n">
        <f aca="false">COUNTIFS(Transactions!$C$2:$C$13107,$A62,Transactions!$E$2:$E$13107,F$1)</f>
        <v>2</v>
      </c>
      <c r="G62" s="24" t="n">
        <f aca="false">COUNTIFS(Transactions!$C$2:$C$13107,$A62,Transactions!$E$2:$E$13107,G$1)</f>
        <v>0</v>
      </c>
      <c r="H62" s="24" t="n">
        <f aca="false">COUNTIFS(Transactions!$C$2:$C$13107,$A62,Transactions!$E$2:$E$13107,H$1)</f>
        <v>2</v>
      </c>
      <c r="I62" s="24" t="n">
        <f aca="false">COUNTIFS(Transactions!$C$2:$C$13107,$A62,Transactions!$E$2:$E$13107,I$1)</f>
        <v>0</v>
      </c>
      <c r="J62" s="24" t="n">
        <f aca="false">SUM(D62:I62)</f>
        <v>8</v>
      </c>
      <c r="K62" s="38" t="n">
        <f aca="false">SUMIFS(Transactions!$F$2:$F$13107,Transactions!$C$2:$C$13107,A62)</f>
        <v>14860</v>
      </c>
      <c r="L62" s="38" t="n">
        <f aca="false">SUMIFS(Transactions!$I$2:$I$13107,Transactions!$C$2:$C$13107,A62)</f>
        <v>172.95</v>
      </c>
      <c r="M62" s="39" t="n">
        <f aca="false">IF(J62=0,"",_xlfn.MAXIFS(Transactions!$B$2:$B$13107,Transactions!$C$2:$C$13107,A62))</f>
        <v>46295</v>
      </c>
      <c r="N62" s="24" t="n">
        <f aca="false">IF(J62=0,999,Assumptions!$B$4-M62)</f>
        <v>0</v>
      </c>
      <c r="O62" s="24" t="str">
        <f aca="false">IF(N62&lt;=Assumptions!$B$7,"Active",IF(N62&lt;=Assumptions!$B$8,"Slipping","Churned"))</f>
        <v>Active</v>
      </c>
      <c r="P62" s="24" t="n">
        <f aca="false">COUNTIF(D62:I62,"&gt;0")</f>
        <v>4</v>
      </c>
      <c r="Q62" s="24" t="n">
        <f aca="false">IF(N62&lt;=Assumptions!$B$22,5,IF(N62&lt;=Assumptions!$B$23,4,IF(N62&lt;=Assumptions!$B$24,3,IF(N62&lt;=Assumptions!$B$25,2,1))))</f>
        <v>5</v>
      </c>
      <c r="R62" s="24" t="n">
        <f aca="false">1+(J62&gt;=Assumptions!$C$25)+(J62&gt;=Assumptions!$C$24)+(J62&gt;=Assumptions!$C$23)+(J62&gt;=Assumptions!$C$22)</f>
        <v>1</v>
      </c>
      <c r="S62" s="24" t="n">
        <f aca="false">1+(L62&gt;=Assumptions!$D$25)+(L62&gt;=Assumptions!$D$24)+(L62&gt;=Assumptions!$D$23)+(L62&gt;=Assumptions!$D$22)</f>
        <v>2</v>
      </c>
      <c r="T62" s="24" t="str">
        <f aca="false">IF(AND(Q62&gt;=4,R62&gt;=4),"Champions",IF(AND(Q62&gt;=3,R62&gt;=3),"Loyal",IF(AND(Q62&lt;=2,R62&gt;=3),"At Risk",IF(Q62&lt;=2,"Hibernating","Potential"))))</f>
        <v>Potential</v>
      </c>
      <c r="U62" s="38" t="n">
        <f aca="false">L62/Assumptions!$B$6</f>
        <v>19.2166666666667</v>
      </c>
      <c r="V62" s="38" t="n">
        <f aca="false">IF(O62="Slipping",U62,0)</f>
        <v>0</v>
      </c>
      <c r="W62" s="38" t="n">
        <f aca="false">IF(O62="Churned",U62,0)</f>
        <v>0</v>
      </c>
      <c r="X62" s="24" t="str">
        <f aca="false">IF(AND(O62="Active",P62&lt;=2),"Yes","No")</f>
        <v>No</v>
      </c>
    </row>
    <row r="63" customFormat="false" ht="15" hidden="false" customHeight="false" outlineLevel="0" collapsed="false">
      <c r="A63" s="24" t="str">
        <f aca="false">Customers!A63</f>
        <v>C0062</v>
      </c>
      <c r="B63" s="24" t="str">
        <f aca="false">Customers!B63</f>
        <v>Central</v>
      </c>
      <c r="C63" s="24" t="str">
        <f aca="false">Customers!C63</f>
        <v>Prepaid</v>
      </c>
      <c r="D63" s="24" t="n">
        <f aca="false">COUNTIFS(Transactions!$C$2:$C$13107,$A63,Transactions!$E$2:$E$13107,D$1)</f>
        <v>5</v>
      </c>
      <c r="E63" s="24" t="n">
        <f aca="false">COUNTIFS(Transactions!$C$2:$C$13107,$A63,Transactions!$E$2:$E$13107,E$1)</f>
        <v>1</v>
      </c>
      <c r="F63" s="24" t="n">
        <f aca="false">COUNTIFS(Transactions!$C$2:$C$13107,$A63,Transactions!$E$2:$E$13107,F$1)</f>
        <v>0</v>
      </c>
      <c r="G63" s="24" t="n">
        <f aca="false">COUNTIFS(Transactions!$C$2:$C$13107,$A63,Transactions!$E$2:$E$13107,G$1)</f>
        <v>0</v>
      </c>
      <c r="H63" s="24" t="n">
        <f aca="false">COUNTIFS(Transactions!$C$2:$C$13107,$A63,Transactions!$E$2:$E$13107,H$1)</f>
        <v>7</v>
      </c>
      <c r="I63" s="24" t="n">
        <f aca="false">COUNTIFS(Transactions!$C$2:$C$13107,$A63,Transactions!$E$2:$E$13107,I$1)</f>
        <v>9</v>
      </c>
      <c r="J63" s="24" t="n">
        <f aca="false">SUM(D63:I63)</f>
        <v>22</v>
      </c>
      <c r="K63" s="38" t="n">
        <f aca="false">SUMIFS(Transactions!$F$2:$F$13107,Transactions!$C$2:$C$13107,A63)</f>
        <v>44767</v>
      </c>
      <c r="L63" s="38" t="n">
        <f aca="false">SUMIFS(Transactions!$I$2:$I$13107,Transactions!$C$2:$C$13107,A63)</f>
        <v>631</v>
      </c>
      <c r="M63" s="39" t="n">
        <f aca="false">IF(J63=0,"",_xlfn.MAXIFS(Transactions!$B$2:$B$13107,Transactions!$C$2:$C$13107,A63))</f>
        <v>46291</v>
      </c>
      <c r="N63" s="24" t="n">
        <f aca="false">IF(J63=0,999,Assumptions!$B$4-M63)</f>
        <v>4</v>
      </c>
      <c r="O63" s="24" t="str">
        <f aca="false">IF(N63&lt;=Assumptions!$B$7,"Active",IF(N63&lt;=Assumptions!$B$8,"Slipping","Churned"))</f>
        <v>Active</v>
      </c>
      <c r="P63" s="24" t="n">
        <f aca="false">COUNTIF(D63:I63,"&gt;0")</f>
        <v>4</v>
      </c>
      <c r="Q63" s="24" t="n">
        <f aca="false">IF(N63&lt;=Assumptions!$B$22,5,IF(N63&lt;=Assumptions!$B$23,4,IF(N63&lt;=Assumptions!$B$24,3,IF(N63&lt;=Assumptions!$B$25,2,1))))</f>
        <v>5</v>
      </c>
      <c r="R63" s="24" t="n">
        <f aca="false">1+(J63&gt;=Assumptions!$C$25)+(J63&gt;=Assumptions!$C$24)+(J63&gt;=Assumptions!$C$23)+(J63&gt;=Assumptions!$C$22)</f>
        <v>4</v>
      </c>
      <c r="S63" s="24" t="n">
        <f aca="false">1+(L63&gt;=Assumptions!$D$25)+(L63&gt;=Assumptions!$D$24)+(L63&gt;=Assumptions!$D$23)+(L63&gt;=Assumptions!$D$22)</f>
        <v>4</v>
      </c>
      <c r="T63" s="24" t="str">
        <f aca="false">IF(AND(Q63&gt;=4,R63&gt;=4),"Champions",IF(AND(Q63&gt;=3,R63&gt;=3),"Loyal",IF(AND(Q63&lt;=2,R63&gt;=3),"At Risk",IF(Q63&lt;=2,"Hibernating","Potential"))))</f>
        <v>Champions</v>
      </c>
      <c r="U63" s="38" t="n">
        <f aca="false">L63/Assumptions!$B$6</f>
        <v>70.1111111111111</v>
      </c>
      <c r="V63" s="38" t="n">
        <f aca="false">IF(O63="Slipping",U63,0)</f>
        <v>0</v>
      </c>
      <c r="W63" s="38" t="n">
        <f aca="false">IF(O63="Churned",U63,0)</f>
        <v>0</v>
      </c>
      <c r="X63" s="24" t="str">
        <f aca="false">IF(AND(O63="Active",P63&lt;=2),"Yes","No")</f>
        <v>No</v>
      </c>
    </row>
    <row r="64" customFormat="false" ht="15" hidden="false" customHeight="false" outlineLevel="0" collapsed="false">
      <c r="A64" s="24" t="str">
        <f aca="false">Customers!A64</f>
        <v>C0063</v>
      </c>
      <c r="B64" s="24" t="str">
        <f aca="false">Customers!B64</f>
        <v>Rift Valley</v>
      </c>
      <c r="C64" s="24" t="str">
        <f aca="false">Customers!C64</f>
        <v>Prepaid</v>
      </c>
      <c r="D64" s="24" t="n">
        <f aca="false">COUNTIFS(Transactions!$C$2:$C$13107,$A64,Transactions!$E$2:$E$13107,D$1)</f>
        <v>4</v>
      </c>
      <c r="E64" s="24" t="n">
        <f aca="false">COUNTIFS(Transactions!$C$2:$C$13107,$A64,Transactions!$E$2:$E$13107,E$1)</f>
        <v>3</v>
      </c>
      <c r="F64" s="24" t="n">
        <f aca="false">COUNTIFS(Transactions!$C$2:$C$13107,$A64,Transactions!$E$2:$E$13107,F$1)</f>
        <v>0</v>
      </c>
      <c r="G64" s="24" t="n">
        <f aca="false">COUNTIFS(Transactions!$C$2:$C$13107,$A64,Transactions!$E$2:$E$13107,G$1)</f>
        <v>2</v>
      </c>
      <c r="H64" s="24" t="n">
        <f aca="false">COUNTIFS(Transactions!$C$2:$C$13107,$A64,Transactions!$E$2:$E$13107,H$1)</f>
        <v>0</v>
      </c>
      <c r="I64" s="24" t="n">
        <f aca="false">COUNTIFS(Transactions!$C$2:$C$13107,$A64,Transactions!$E$2:$E$13107,I$1)</f>
        <v>9</v>
      </c>
      <c r="J64" s="24" t="n">
        <f aca="false">SUM(D64:I64)</f>
        <v>18</v>
      </c>
      <c r="K64" s="38" t="n">
        <f aca="false">SUMIFS(Transactions!$F$2:$F$13107,Transactions!$C$2:$C$13107,A64)</f>
        <v>33347</v>
      </c>
      <c r="L64" s="38" t="n">
        <f aca="false">SUMIFS(Transactions!$I$2:$I$13107,Transactions!$C$2:$C$13107,A64)</f>
        <v>488.69</v>
      </c>
      <c r="M64" s="39" t="n">
        <f aca="false">IF(J64=0,"",_xlfn.MAXIFS(Transactions!$B$2:$B$13107,Transactions!$C$2:$C$13107,A64))</f>
        <v>46283</v>
      </c>
      <c r="N64" s="24" t="n">
        <f aca="false">IF(J64=0,999,Assumptions!$B$4-M64)</f>
        <v>12</v>
      </c>
      <c r="O64" s="24" t="str">
        <f aca="false">IF(N64&lt;=Assumptions!$B$7,"Active",IF(N64&lt;=Assumptions!$B$8,"Slipping","Churned"))</f>
        <v>Active</v>
      </c>
      <c r="P64" s="24" t="n">
        <f aca="false">COUNTIF(D64:I64,"&gt;0")</f>
        <v>4</v>
      </c>
      <c r="Q64" s="24" t="n">
        <f aca="false">IF(N64&lt;=Assumptions!$B$22,5,IF(N64&lt;=Assumptions!$B$23,4,IF(N64&lt;=Assumptions!$B$24,3,IF(N64&lt;=Assumptions!$B$25,2,1))))</f>
        <v>5</v>
      </c>
      <c r="R64" s="24" t="n">
        <f aca="false">1+(J64&gt;=Assumptions!$C$25)+(J64&gt;=Assumptions!$C$24)+(J64&gt;=Assumptions!$C$23)+(J64&gt;=Assumptions!$C$22)</f>
        <v>3</v>
      </c>
      <c r="S64" s="24" t="n">
        <f aca="false">1+(L64&gt;=Assumptions!$D$25)+(L64&gt;=Assumptions!$D$24)+(L64&gt;=Assumptions!$D$23)+(L64&gt;=Assumptions!$D$22)</f>
        <v>4</v>
      </c>
      <c r="T64" s="24" t="str">
        <f aca="false">IF(AND(Q64&gt;=4,R64&gt;=4),"Champions",IF(AND(Q64&gt;=3,R64&gt;=3),"Loyal",IF(AND(Q64&lt;=2,R64&gt;=3),"At Risk",IF(Q64&lt;=2,"Hibernating","Potential"))))</f>
        <v>Loyal</v>
      </c>
      <c r="U64" s="38" t="n">
        <f aca="false">L64/Assumptions!$B$6</f>
        <v>54.2988888888889</v>
      </c>
      <c r="V64" s="38" t="n">
        <f aca="false">IF(O64="Slipping",U64,0)</f>
        <v>0</v>
      </c>
      <c r="W64" s="38" t="n">
        <f aca="false">IF(O64="Churned",U64,0)</f>
        <v>0</v>
      </c>
      <c r="X64" s="24" t="str">
        <f aca="false">IF(AND(O64="Active",P64&lt;=2),"Yes","No")</f>
        <v>No</v>
      </c>
    </row>
    <row r="65" customFormat="false" ht="15" hidden="false" customHeight="false" outlineLevel="0" collapsed="false">
      <c r="A65" s="24" t="str">
        <f aca="false">Customers!A65</f>
        <v>C0064</v>
      </c>
      <c r="B65" s="24" t="str">
        <f aca="false">Customers!B65</f>
        <v>Nairobi</v>
      </c>
      <c r="C65" s="24" t="str">
        <f aca="false">Customers!C65</f>
        <v>Prepaid</v>
      </c>
      <c r="D65" s="24" t="n">
        <f aca="false">COUNTIFS(Transactions!$C$2:$C$13107,$A65,Transactions!$E$2:$E$13107,D$1)</f>
        <v>17</v>
      </c>
      <c r="E65" s="24" t="n">
        <f aca="false">COUNTIFS(Transactions!$C$2:$C$13107,$A65,Transactions!$E$2:$E$13107,E$1)</f>
        <v>2</v>
      </c>
      <c r="F65" s="24" t="n">
        <f aca="false">COUNTIFS(Transactions!$C$2:$C$13107,$A65,Transactions!$E$2:$E$13107,F$1)</f>
        <v>4</v>
      </c>
      <c r="G65" s="24" t="n">
        <f aca="false">COUNTIFS(Transactions!$C$2:$C$13107,$A65,Transactions!$E$2:$E$13107,G$1)</f>
        <v>0</v>
      </c>
      <c r="H65" s="24" t="n">
        <f aca="false">COUNTIFS(Transactions!$C$2:$C$13107,$A65,Transactions!$E$2:$E$13107,H$1)</f>
        <v>4</v>
      </c>
      <c r="I65" s="24" t="n">
        <f aca="false">COUNTIFS(Transactions!$C$2:$C$13107,$A65,Transactions!$E$2:$E$13107,I$1)</f>
        <v>0</v>
      </c>
      <c r="J65" s="24" t="n">
        <f aca="false">SUM(D65:I65)</f>
        <v>27</v>
      </c>
      <c r="K65" s="38" t="n">
        <f aca="false">SUMIFS(Transactions!$F$2:$F$13107,Transactions!$C$2:$C$13107,A65)</f>
        <v>123440</v>
      </c>
      <c r="L65" s="38" t="n">
        <f aca="false">SUMIFS(Transactions!$I$2:$I$13107,Transactions!$C$2:$C$13107,A65)</f>
        <v>857.8</v>
      </c>
      <c r="M65" s="39" t="n">
        <f aca="false">IF(J65=0,"",_xlfn.MAXIFS(Transactions!$B$2:$B$13107,Transactions!$C$2:$C$13107,A65))</f>
        <v>46288</v>
      </c>
      <c r="N65" s="24" t="n">
        <f aca="false">IF(J65=0,999,Assumptions!$B$4-M65)</f>
        <v>7</v>
      </c>
      <c r="O65" s="24" t="str">
        <f aca="false">IF(N65&lt;=Assumptions!$B$7,"Active",IF(N65&lt;=Assumptions!$B$8,"Slipping","Churned"))</f>
        <v>Active</v>
      </c>
      <c r="P65" s="24" t="n">
        <f aca="false">COUNTIF(D65:I65,"&gt;0")</f>
        <v>4</v>
      </c>
      <c r="Q65" s="24" t="n">
        <f aca="false">IF(N65&lt;=Assumptions!$B$22,5,IF(N65&lt;=Assumptions!$B$23,4,IF(N65&lt;=Assumptions!$B$24,3,IF(N65&lt;=Assumptions!$B$25,2,1))))</f>
        <v>5</v>
      </c>
      <c r="R65" s="24" t="n">
        <f aca="false">1+(J65&gt;=Assumptions!$C$25)+(J65&gt;=Assumptions!$C$24)+(J65&gt;=Assumptions!$C$23)+(J65&gt;=Assumptions!$C$22)</f>
        <v>4</v>
      </c>
      <c r="S65" s="24" t="n">
        <f aca="false">1+(L65&gt;=Assumptions!$D$25)+(L65&gt;=Assumptions!$D$24)+(L65&gt;=Assumptions!$D$23)+(L65&gt;=Assumptions!$D$22)</f>
        <v>5</v>
      </c>
      <c r="T65" s="24" t="str">
        <f aca="false">IF(AND(Q65&gt;=4,R65&gt;=4),"Champions",IF(AND(Q65&gt;=3,R65&gt;=3),"Loyal",IF(AND(Q65&lt;=2,R65&gt;=3),"At Risk",IF(Q65&lt;=2,"Hibernating","Potential"))))</f>
        <v>Champions</v>
      </c>
      <c r="U65" s="38" t="n">
        <f aca="false">L65/Assumptions!$B$6</f>
        <v>95.3111111111111</v>
      </c>
      <c r="V65" s="38" t="n">
        <f aca="false">IF(O65="Slipping",U65,0)</f>
        <v>0</v>
      </c>
      <c r="W65" s="38" t="n">
        <f aca="false">IF(O65="Churned",U65,0)</f>
        <v>0</v>
      </c>
      <c r="X65" s="24" t="str">
        <f aca="false">IF(AND(O65="Active",P65&lt;=2),"Yes","No")</f>
        <v>No</v>
      </c>
    </row>
    <row r="66" customFormat="false" ht="15" hidden="false" customHeight="false" outlineLevel="0" collapsed="false">
      <c r="A66" s="24" t="str">
        <f aca="false">Customers!A66</f>
        <v>C0065</v>
      </c>
      <c r="B66" s="24" t="str">
        <f aca="false">Customers!B66</f>
        <v>Eastern</v>
      </c>
      <c r="C66" s="24" t="str">
        <f aca="false">Customers!C66</f>
        <v>Business</v>
      </c>
      <c r="D66" s="24" t="n">
        <f aca="false">COUNTIFS(Transactions!$C$2:$C$13107,$A66,Transactions!$E$2:$E$13107,D$1)</f>
        <v>0</v>
      </c>
      <c r="E66" s="24" t="n">
        <f aca="false">COUNTIFS(Transactions!$C$2:$C$13107,$A66,Transactions!$E$2:$E$13107,E$1)</f>
        <v>3</v>
      </c>
      <c r="F66" s="24" t="n">
        <f aca="false">COUNTIFS(Transactions!$C$2:$C$13107,$A66,Transactions!$E$2:$E$13107,F$1)</f>
        <v>73</v>
      </c>
      <c r="G66" s="24" t="n">
        <f aca="false">COUNTIFS(Transactions!$C$2:$C$13107,$A66,Transactions!$E$2:$E$13107,G$1)</f>
        <v>24</v>
      </c>
      <c r="H66" s="24" t="n">
        <f aca="false">COUNTIFS(Transactions!$C$2:$C$13107,$A66,Transactions!$E$2:$E$13107,H$1)</f>
        <v>2</v>
      </c>
      <c r="I66" s="24" t="n">
        <f aca="false">COUNTIFS(Transactions!$C$2:$C$13107,$A66,Transactions!$E$2:$E$13107,I$1)</f>
        <v>6</v>
      </c>
      <c r="J66" s="24" t="n">
        <f aca="false">SUM(D66:I66)</f>
        <v>108</v>
      </c>
      <c r="K66" s="38" t="n">
        <f aca="false">SUMIFS(Transactions!$F$2:$F$13107,Transactions!$C$2:$C$13107,A66)</f>
        <v>2211117</v>
      </c>
      <c r="L66" s="38" t="n">
        <f aca="false">SUMIFS(Transactions!$I$2:$I$13107,Transactions!$C$2:$C$13107,A66)</f>
        <v>1134.13</v>
      </c>
      <c r="M66" s="39" t="n">
        <f aca="false">IF(J66=0,"",_xlfn.MAXIFS(Transactions!$B$2:$B$13107,Transactions!$C$2:$C$13107,A66))</f>
        <v>46295</v>
      </c>
      <c r="N66" s="24" t="n">
        <f aca="false">IF(J66=0,999,Assumptions!$B$4-M66)</f>
        <v>0</v>
      </c>
      <c r="O66" s="24" t="str">
        <f aca="false">IF(N66&lt;=Assumptions!$B$7,"Active",IF(N66&lt;=Assumptions!$B$8,"Slipping","Churned"))</f>
        <v>Active</v>
      </c>
      <c r="P66" s="24" t="n">
        <f aca="false">COUNTIF(D66:I66,"&gt;0")</f>
        <v>5</v>
      </c>
      <c r="Q66" s="24" t="n">
        <f aca="false">IF(N66&lt;=Assumptions!$B$22,5,IF(N66&lt;=Assumptions!$B$23,4,IF(N66&lt;=Assumptions!$B$24,3,IF(N66&lt;=Assumptions!$B$25,2,1))))</f>
        <v>5</v>
      </c>
      <c r="R66" s="24" t="n">
        <f aca="false">1+(J66&gt;=Assumptions!$C$25)+(J66&gt;=Assumptions!$C$24)+(J66&gt;=Assumptions!$C$23)+(J66&gt;=Assumptions!$C$22)</f>
        <v>5</v>
      </c>
      <c r="S66" s="24" t="n">
        <f aca="false">1+(L66&gt;=Assumptions!$D$25)+(L66&gt;=Assumptions!$D$24)+(L66&gt;=Assumptions!$D$23)+(L66&gt;=Assumptions!$D$22)</f>
        <v>5</v>
      </c>
      <c r="T66" s="24" t="str">
        <f aca="false">IF(AND(Q66&gt;=4,R66&gt;=4),"Champions",IF(AND(Q66&gt;=3,R66&gt;=3),"Loyal",IF(AND(Q66&lt;=2,R66&gt;=3),"At Risk",IF(Q66&lt;=2,"Hibernating","Potential"))))</f>
        <v>Champions</v>
      </c>
      <c r="U66" s="38" t="n">
        <f aca="false">L66/Assumptions!$B$6</f>
        <v>126.014444444444</v>
      </c>
      <c r="V66" s="38" t="n">
        <f aca="false">IF(O66="Slipping",U66,0)</f>
        <v>0</v>
      </c>
      <c r="W66" s="38" t="n">
        <f aca="false">IF(O66="Churned",U66,0)</f>
        <v>0</v>
      </c>
      <c r="X66" s="24" t="str">
        <f aca="false">IF(AND(O66="Active",P66&lt;=2),"Yes","No")</f>
        <v>No</v>
      </c>
    </row>
    <row r="67" customFormat="false" ht="15" hidden="false" customHeight="false" outlineLevel="0" collapsed="false">
      <c r="A67" s="24" t="str">
        <f aca="false">Customers!A67</f>
        <v>C0066</v>
      </c>
      <c r="B67" s="24" t="str">
        <f aca="false">Customers!B67</f>
        <v>Eastern</v>
      </c>
      <c r="C67" s="24" t="str">
        <f aca="false">Customers!C67</f>
        <v>Prepaid</v>
      </c>
      <c r="D67" s="24" t="n">
        <f aca="false">COUNTIFS(Transactions!$C$2:$C$13107,$A67,Transactions!$E$2:$E$13107,D$1)</f>
        <v>0</v>
      </c>
      <c r="E67" s="24" t="n">
        <f aca="false">COUNTIFS(Transactions!$C$2:$C$13107,$A67,Transactions!$E$2:$E$13107,E$1)</f>
        <v>0</v>
      </c>
      <c r="F67" s="24" t="n">
        <f aca="false">COUNTIFS(Transactions!$C$2:$C$13107,$A67,Transactions!$E$2:$E$13107,F$1)</f>
        <v>1</v>
      </c>
      <c r="G67" s="24" t="n">
        <f aca="false">COUNTIFS(Transactions!$C$2:$C$13107,$A67,Transactions!$E$2:$E$13107,G$1)</f>
        <v>5</v>
      </c>
      <c r="H67" s="24" t="n">
        <f aca="false">COUNTIFS(Transactions!$C$2:$C$13107,$A67,Transactions!$E$2:$E$13107,H$1)</f>
        <v>11</v>
      </c>
      <c r="I67" s="24" t="n">
        <f aca="false">COUNTIFS(Transactions!$C$2:$C$13107,$A67,Transactions!$E$2:$E$13107,I$1)</f>
        <v>1</v>
      </c>
      <c r="J67" s="24" t="n">
        <f aca="false">SUM(D67:I67)</f>
        <v>18</v>
      </c>
      <c r="K67" s="38" t="n">
        <f aca="false">SUMIFS(Transactions!$F$2:$F$13107,Transactions!$C$2:$C$13107,A67)</f>
        <v>22120</v>
      </c>
      <c r="L67" s="38" t="n">
        <f aca="false">SUMIFS(Transactions!$I$2:$I$13107,Transactions!$C$2:$C$13107,A67)</f>
        <v>193.58</v>
      </c>
      <c r="M67" s="39" t="n">
        <f aca="false">IF(J67=0,"",_xlfn.MAXIFS(Transactions!$B$2:$B$13107,Transactions!$C$2:$C$13107,A67))</f>
        <v>46262</v>
      </c>
      <c r="N67" s="24" t="n">
        <f aca="false">IF(J67=0,999,Assumptions!$B$4-M67)</f>
        <v>33</v>
      </c>
      <c r="O67" s="24" t="str">
        <f aca="false">IF(N67&lt;=Assumptions!$B$7,"Active",IF(N67&lt;=Assumptions!$B$8,"Slipping","Churned"))</f>
        <v>Slipping</v>
      </c>
      <c r="P67" s="24" t="n">
        <f aca="false">COUNTIF(D67:I67,"&gt;0")</f>
        <v>4</v>
      </c>
      <c r="Q67" s="24" t="n">
        <f aca="false">IF(N67&lt;=Assumptions!$B$22,5,IF(N67&lt;=Assumptions!$B$23,4,IF(N67&lt;=Assumptions!$B$24,3,IF(N67&lt;=Assumptions!$B$25,2,1))))</f>
        <v>3</v>
      </c>
      <c r="R67" s="24" t="n">
        <f aca="false">1+(J67&gt;=Assumptions!$C$25)+(J67&gt;=Assumptions!$C$24)+(J67&gt;=Assumptions!$C$23)+(J67&gt;=Assumptions!$C$22)</f>
        <v>3</v>
      </c>
      <c r="S67" s="24" t="n">
        <f aca="false">1+(L67&gt;=Assumptions!$D$25)+(L67&gt;=Assumptions!$D$24)+(L67&gt;=Assumptions!$D$23)+(L67&gt;=Assumptions!$D$22)</f>
        <v>2</v>
      </c>
      <c r="T67" s="24" t="str">
        <f aca="false">IF(AND(Q67&gt;=4,R67&gt;=4),"Champions",IF(AND(Q67&gt;=3,R67&gt;=3),"Loyal",IF(AND(Q67&lt;=2,R67&gt;=3),"At Risk",IF(Q67&lt;=2,"Hibernating","Potential"))))</f>
        <v>Loyal</v>
      </c>
      <c r="U67" s="38" t="n">
        <f aca="false">L67/Assumptions!$B$6</f>
        <v>21.5088888888889</v>
      </c>
      <c r="V67" s="38" t="n">
        <f aca="false">IF(O67="Slipping",U67,0)</f>
        <v>21.5088888888889</v>
      </c>
      <c r="W67" s="38" t="n">
        <f aca="false">IF(O67="Churned",U67,0)</f>
        <v>0</v>
      </c>
      <c r="X67" s="24" t="str">
        <f aca="false">IF(AND(O67="Active",P67&lt;=2),"Yes","No")</f>
        <v>No</v>
      </c>
    </row>
    <row r="68" customFormat="false" ht="15" hidden="false" customHeight="false" outlineLevel="0" collapsed="false">
      <c r="A68" s="24" t="str">
        <f aca="false">Customers!A68</f>
        <v>C0067</v>
      </c>
      <c r="B68" s="24" t="str">
        <f aca="false">Customers!B68</f>
        <v>Nairobi</v>
      </c>
      <c r="C68" s="24" t="str">
        <f aca="false">Customers!C68</f>
        <v>Prepaid</v>
      </c>
      <c r="D68" s="24" t="n">
        <f aca="false">COUNTIFS(Transactions!$C$2:$C$13107,$A68,Transactions!$E$2:$E$13107,D$1)</f>
        <v>0</v>
      </c>
      <c r="E68" s="24" t="n">
        <f aca="false">COUNTIFS(Transactions!$C$2:$C$13107,$A68,Transactions!$E$2:$E$13107,E$1)</f>
        <v>0</v>
      </c>
      <c r="F68" s="24" t="n">
        <f aca="false">COUNTIFS(Transactions!$C$2:$C$13107,$A68,Transactions!$E$2:$E$13107,F$1)</f>
        <v>1</v>
      </c>
      <c r="G68" s="24" t="n">
        <f aca="false">COUNTIFS(Transactions!$C$2:$C$13107,$A68,Transactions!$E$2:$E$13107,G$1)</f>
        <v>3</v>
      </c>
      <c r="H68" s="24" t="n">
        <f aca="false">COUNTIFS(Transactions!$C$2:$C$13107,$A68,Transactions!$E$2:$E$13107,H$1)</f>
        <v>9</v>
      </c>
      <c r="I68" s="24" t="n">
        <f aca="false">COUNTIFS(Transactions!$C$2:$C$13107,$A68,Transactions!$E$2:$E$13107,I$1)</f>
        <v>0</v>
      </c>
      <c r="J68" s="24" t="n">
        <f aca="false">SUM(D68:I68)</f>
        <v>13</v>
      </c>
      <c r="K68" s="38" t="n">
        <f aca="false">SUMIFS(Transactions!$F$2:$F$13107,Transactions!$C$2:$C$13107,A68)</f>
        <v>20270</v>
      </c>
      <c r="L68" s="38" t="n">
        <f aca="false">SUMIFS(Transactions!$I$2:$I$13107,Transactions!$C$2:$C$13107,A68)</f>
        <v>119.8</v>
      </c>
      <c r="M68" s="39" t="n">
        <f aca="false">IF(J68=0,"",_xlfn.MAXIFS(Transactions!$B$2:$B$13107,Transactions!$C$2:$C$13107,A68))</f>
        <v>46265</v>
      </c>
      <c r="N68" s="24" t="n">
        <f aca="false">IF(J68=0,999,Assumptions!$B$4-M68)</f>
        <v>30</v>
      </c>
      <c r="O68" s="24" t="str">
        <f aca="false">IF(N68&lt;=Assumptions!$B$7,"Active",IF(N68&lt;=Assumptions!$B$8,"Slipping","Churned"))</f>
        <v>Active</v>
      </c>
      <c r="P68" s="24" t="n">
        <f aca="false">COUNTIF(D68:I68,"&gt;0")</f>
        <v>3</v>
      </c>
      <c r="Q68" s="24" t="n">
        <f aca="false">IF(N68&lt;=Assumptions!$B$22,5,IF(N68&lt;=Assumptions!$B$23,4,IF(N68&lt;=Assumptions!$B$24,3,IF(N68&lt;=Assumptions!$B$25,2,1))))</f>
        <v>4</v>
      </c>
      <c r="R68" s="24" t="n">
        <f aca="false">1+(J68&gt;=Assumptions!$C$25)+(J68&gt;=Assumptions!$C$24)+(J68&gt;=Assumptions!$C$23)+(J68&gt;=Assumptions!$C$22)</f>
        <v>2</v>
      </c>
      <c r="S68" s="24" t="n">
        <f aca="false">1+(L68&gt;=Assumptions!$D$25)+(L68&gt;=Assumptions!$D$24)+(L68&gt;=Assumptions!$D$23)+(L68&gt;=Assumptions!$D$22)</f>
        <v>1</v>
      </c>
      <c r="T68" s="24" t="str">
        <f aca="false">IF(AND(Q68&gt;=4,R68&gt;=4),"Champions",IF(AND(Q68&gt;=3,R68&gt;=3),"Loyal",IF(AND(Q68&lt;=2,R68&gt;=3),"At Risk",IF(Q68&lt;=2,"Hibernating","Potential"))))</f>
        <v>Potential</v>
      </c>
      <c r="U68" s="38" t="n">
        <f aca="false">L68/Assumptions!$B$6</f>
        <v>13.3111111111111</v>
      </c>
      <c r="V68" s="38" t="n">
        <f aca="false">IF(O68="Slipping",U68,0)</f>
        <v>0</v>
      </c>
      <c r="W68" s="38" t="n">
        <f aca="false">IF(O68="Churned",U68,0)</f>
        <v>0</v>
      </c>
      <c r="X68" s="24" t="str">
        <f aca="false">IF(AND(O68="Active",P68&lt;=2),"Yes","No")</f>
        <v>No</v>
      </c>
    </row>
    <row r="69" customFormat="false" ht="15" hidden="false" customHeight="false" outlineLevel="0" collapsed="false">
      <c r="A69" s="24" t="str">
        <f aca="false">Customers!A69</f>
        <v>C0068</v>
      </c>
      <c r="B69" s="24" t="str">
        <f aca="false">Customers!B69</f>
        <v>Central</v>
      </c>
      <c r="C69" s="24" t="str">
        <f aca="false">Customers!C69</f>
        <v>Business</v>
      </c>
      <c r="D69" s="24" t="n">
        <f aca="false">COUNTIFS(Transactions!$C$2:$C$13107,$A69,Transactions!$E$2:$E$13107,D$1)</f>
        <v>14</v>
      </c>
      <c r="E69" s="24" t="n">
        <f aca="false">COUNTIFS(Transactions!$C$2:$C$13107,$A69,Transactions!$E$2:$E$13107,E$1)</f>
        <v>28</v>
      </c>
      <c r="F69" s="24" t="n">
        <f aca="false">COUNTIFS(Transactions!$C$2:$C$13107,$A69,Transactions!$E$2:$E$13107,F$1)</f>
        <v>9</v>
      </c>
      <c r="G69" s="24" t="n">
        <f aca="false">COUNTIFS(Transactions!$C$2:$C$13107,$A69,Transactions!$E$2:$E$13107,G$1)</f>
        <v>6</v>
      </c>
      <c r="H69" s="24" t="n">
        <f aca="false">COUNTIFS(Transactions!$C$2:$C$13107,$A69,Transactions!$E$2:$E$13107,H$1)</f>
        <v>2</v>
      </c>
      <c r="I69" s="24" t="n">
        <f aca="false">COUNTIFS(Transactions!$C$2:$C$13107,$A69,Transactions!$E$2:$E$13107,I$1)</f>
        <v>7</v>
      </c>
      <c r="J69" s="24" t="n">
        <f aca="false">SUM(D69:I69)</f>
        <v>66</v>
      </c>
      <c r="K69" s="38" t="n">
        <f aca="false">SUMIFS(Transactions!$F$2:$F$13107,Transactions!$C$2:$C$13107,A69)</f>
        <v>704569</v>
      </c>
      <c r="L69" s="38" t="n">
        <f aca="false">SUMIFS(Transactions!$I$2:$I$13107,Transactions!$C$2:$C$13107,A69)</f>
        <v>4511.95</v>
      </c>
      <c r="M69" s="39" t="n">
        <f aca="false">IF(J69=0,"",_xlfn.MAXIFS(Transactions!$B$2:$B$13107,Transactions!$C$2:$C$13107,A69))</f>
        <v>46289</v>
      </c>
      <c r="N69" s="24" t="n">
        <f aca="false">IF(J69=0,999,Assumptions!$B$4-M69)</f>
        <v>6</v>
      </c>
      <c r="O69" s="24" t="str">
        <f aca="false">IF(N69&lt;=Assumptions!$B$7,"Active",IF(N69&lt;=Assumptions!$B$8,"Slipping","Churned"))</f>
        <v>Active</v>
      </c>
      <c r="P69" s="24" t="n">
        <f aca="false">COUNTIF(D69:I69,"&gt;0")</f>
        <v>6</v>
      </c>
      <c r="Q69" s="24" t="n">
        <f aca="false">IF(N69&lt;=Assumptions!$B$22,5,IF(N69&lt;=Assumptions!$B$23,4,IF(N69&lt;=Assumptions!$B$24,3,IF(N69&lt;=Assumptions!$B$25,2,1))))</f>
        <v>5</v>
      </c>
      <c r="R69" s="24" t="n">
        <f aca="false">1+(J69&gt;=Assumptions!$C$25)+(J69&gt;=Assumptions!$C$24)+(J69&gt;=Assumptions!$C$23)+(J69&gt;=Assumptions!$C$22)</f>
        <v>5</v>
      </c>
      <c r="S69" s="24" t="n">
        <f aca="false">1+(L69&gt;=Assumptions!$D$25)+(L69&gt;=Assumptions!$D$24)+(L69&gt;=Assumptions!$D$23)+(L69&gt;=Assumptions!$D$22)</f>
        <v>5</v>
      </c>
      <c r="T69" s="24" t="str">
        <f aca="false">IF(AND(Q69&gt;=4,R69&gt;=4),"Champions",IF(AND(Q69&gt;=3,R69&gt;=3),"Loyal",IF(AND(Q69&lt;=2,R69&gt;=3),"At Risk",IF(Q69&lt;=2,"Hibernating","Potential"))))</f>
        <v>Champions</v>
      </c>
      <c r="U69" s="38" t="n">
        <f aca="false">L69/Assumptions!$B$6</f>
        <v>501.327777777778</v>
      </c>
      <c r="V69" s="38" t="n">
        <f aca="false">IF(O69="Slipping",U69,0)</f>
        <v>0</v>
      </c>
      <c r="W69" s="38" t="n">
        <f aca="false">IF(O69="Churned",U69,0)</f>
        <v>0</v>
      </c>
      <c r="X69" s="24" t="str">
        <f aca="false">IF(AND(O69="Active",P69&lt;=2),"Yes","No")</f>
        <v>No</v>
      </c>
    </row>
    <row r="70" customFormat="false" ht="15" hidden="false" customHeight="false" outlineLevel="0" collapsed="false">
      <c r="A70" s="24" t="str">
        <f aca="false">Customers!A70</f>
        <v>C0069</v>
      </c>
      <c r="B70" s="24" t="str">
        <f aca="false">Customers!B70</f>
        <v>Coast</v>
      </c>
      <c r="C70" s="24" t="str">
        <f aca="false">Customers!C70</f>
        <v>Business</v>
      </c>
      <c r="D70" s="24" t="n">
        <f aca="false">COUNTIFS(Transactions!$C$2:$C$13107,$A70,Transactions!$E$2:$E$13107,D$1)</f>
        <v>3</v>
      </c>
      <c r="E70" s="24" t="n">
        <f aca="false">COUNTIFS(Transactions!$C$2:$C$13107,$A70,Transactions!$E$2:$E$13107,E$1)</f>
        <v>0</v>
      </c>
      <c r="F70" s="24" t="n">
        <f aca="false">COUNTIFS(Transactions!$C$2:$C$13107,$A70,Transactions!$E$2:$E$13107,F$1)</f>
        <v>3</v>
      </c>
      <c r="G70" s="24" t="n">
        <f aca="false">COUNTIFS(Transactions!$C$2:$C$13107,$A70,Transactions!$E$2:$E$13107,G$1)</f>
        <v>21</v>
      </c>
      <c r="H70" s="24" t="n">
        <f aca="false">COUNTIFS(Transactions!$C$2:$C$13107,$A70,Transactions!$E$2:$E$13107,H$1)</f>
        <v>2</v>
      </c>
      <c r="I70" s="24" t="n">
        <f aca="false">COUNTIFS(Transactions!$C$2:$C$13107,$A70,Transactions!$E$2:$E$13107,I$1)</f>
        <v>2</v>
      </c>
      <c r="J70" s="24" t="n">
        <f aca="false">SUM(D70:I70)</f>
        <v>31</v>
      </c>
      <c r="K70" s="38" t="n">
        <f aca="false">SUMIFS(Transactions!$F$2:$F$13107,Transactions!$C$2:$C$13107,A70)</f>
        <v>383060</v>
      </c>
      <c r="L70" s="38" t="n">
        <f aca="false">SUMIFS(Transactions!$I$2:$I$13107,Transactions!$C$2:$C$13107,A70)</f>
        <v>842.18</v>
      </c>
      <c r="M70" s="39" t="n">
        <f aca="false">IF(J70=0,"",_xlfn.MAXIFS(Transactions!$B$2:$B$13107,Transactions!$C$2:$C$13107,A70))</f>
        <v>46211</v>
      </c>
      <c r="N70" s="24" t="n">
        <f aca="false">IF(J70=0,999,Assumptions!$B$4-M70)</f>
        <v>84</v>
      </c>
      <c r="O70" s="24" t="str">
        <f aca="false">IF(N70&lt;=Assumptions!$B$7,"Active",IF(N70&lt;=Assumptions!$B$8,"Slipping","Churned"))</f>
        <v>Churned</v>
      </c>
      <c r="P70" s="24" t="n">
        <f aca="false">COUNTIF(D70:I70,"&gt;0")</f>
        <v>5</v>
      </c>
      <c r="Q70" s="24" t="n">
        <f aca="false">IF(N70&lt;=Assumptions!$B$22,5,IF(N70&lt;=Assumptions!$B$23,4,IF(N70&lt;=Assumptions!$B$24,3,IF(N70&lt;=Assumptions!$B$25,2,1))))</f>
        <v>2</v>
      </c>
      <c r="R70" s="24" t="n">
        <f aca="false">1+(J70&gt;=Assumptions!$C$25)+(J70&gt;=Assumptions!$C$24)+(J70&gt;=Assumptions!$C$23)+(J70&gt;=Assumptions!$C$22)</f>
        <v>5</v>
      </c>
      <c r="S70" s="24" t="n">
        <f aca="false">1+(L70&gt;=Assumptions!$D$25)+(L70&gt;=Assumptions!$D$24)+(L70&gt;=Assumptions!$D$23)+(L70&gt;=Assumptions!$D$22)</f>
        <v>5</v>
      </c>
      <c r="T70" s="24" t="str">
        <f aca="false">IF(AND(Q70&gt;=4,R70&gt;=4),"Champions",IF(AND(Q70&gt;=3,R70&gt;=3),"Loyal",IF(AND(Q70&lt;=2,R70&gt;=3),"At Risk",IF(Q70&lt;=2,"Hibernating","Potential"))))</f>
        <v>At Risk</v>
      </c>
      <c r="U70" s="38" t="n">
        <f aca="false">L70/Assumptions!$B$6</f>
        <v>93.5755555555556</v>
      </c>
      <c r="V70" s="38" t="n">
        <f aca="false">IF(O70="Slipping",U70,0)</f>
        <v>0</v>
      </c>
      <c r="W70" s="38" t="n">
        <f aca="false">IF(O70="Churned",U70,0)</f>
        <v>93.5755555555556</v>
      </c>
      <c r="X70" s="24" t="str">
        <f aca="false">IF(AND(O70="Active",P70&lt;=2),"Yes","No")</f>
        <v>No</v>
      </c>
    </row>
    <row r="71" customFormat="false" ht="15" hidden="false" customHeight="false" outlineLevel="0" collapsed="false">
      <c r="A71" s="24" t="str">
        <f aca="false">Customers!A71</f>
        <v>C0070</v>
      </c>
      <c r="B71" s="24" t="str">
        <f aca="false">Customers!B71</f>
        <v>Central</v>
      </c>
      <c r="C71" s="24" t="str">
        <f aca="false">Customers!C71</f>
        <v>Prepaid</v>
      </c>
      <c r="D71" s="24" t="n">
        <f aca="false">COUNTIFS(Transactions!$C$2:$C$13107,$A71,Transactions!$E$2:$E$13107,D$1)</f>
        <v>5</v>
      </c>
      <c r="E71" s="24" t="n">
        <f aca="false">COUNTIFS(Transactions!$C$2:$C$13107,$A71,Transactions!$E$2:$E$13107,E$1)</f>
        <v>1</v>
      </c>
      <c r="F71" s="24" t="n">
        <f aca="false">COUNTIFS(Transactions!$C$2:$C$13107,$A71,Transactions!$E$2:$E$13107,F$1)</f>
        <v>0</v>
      </c>
      <c r="G71" s="24" t="n">
        <f aca="false">COUNTIFS(Transactions!$C$2:$C$13107,$A71,Transactions!$E$2:$E$13107,G$1)</f>
        <v>6</v>
      </c>
      <c r="H71" s="24" t="n">
        <f aca="false">COUNTIFS(Transactions!$C$2:$C$13107,$A71,Transactions!$E$2:$E$13107,H$1)</f>
        <v>3</v>
      </c>
      <c r="I71" s="24" t="n">
        <f aca="false">COUNTIFS(Transactions!$C$2:$C$13107,$A71,Transactions!$E$2:$E$13107,I$1)</f>
        <v>7</v>
      </c>
      <c r="J71" s="24" t="n">
        <f aca="false">SUM(D71:I71)</f>
        <v>22</v>
      </c>
      <c r="K71" s="38" t="n">
        <f aca="false">SUMIFS(Transactions!$F$2:$F$13107,Transactions!$C$2:$C$13107,A71)</f>
        <v>32370</v>
      </c>
      <c r="L71" s="38" t="n">
        <f aca="false">SUMIFS(Transactions!$I$2:$I$13107,Transactions!$C$2:$C$13107,A71)</f>
        <v>594.6</v>
      </c>
      <c r="M71" s="39" t="n">
        <f aca="false">IF(J71=0,"",_xlfn.MAXIFS(Transactions!$B$2:$B$13107,Transactions!$C$2:$C$13107,A71))</f>
        <v>46294</v>
      </c>
      <c r="N71" s="24" t="n">
        <f aca="false">IF(J71=0,999,Assumptions!$B$4-M71)</f>
        <v>1</v>
      </c>
      <c r="O71" s="24" t="str">
        <f aca="false">IF(N71&lt;=Assumptions!$B$7,"Active",IF(N71&lt;=Assumptions!$B$8,"Slipping","Churned"))</f>
        <v>Active</v>
      </c>
      <c r="P71" s="24" t="n">
        <f aca="false">COUNTIF(D71:I71,"&gt;0")</f>
        <v>5</v>
      </c>
      <c r="Q71" s="24" t="n">
        <f aca="false">IF(N71&lt;=Assumptions!$B$22,5,IF(N71&lt;=Assumptions!$B$23,4,IF(N71&lt;=Assumptions!$B$24,3,IF(N71&lt;=Assumptions!$B$25,2,1))))</f>
        <v>5</v>
      </c>
      <c r="R71" s="24" t="n">
        <f aca="false">1+(J71&gt;=Assumptions!$C$25)+(J71&gt;=Assumptions!$C$24)+(J71&gt;=Assumptions!$C$23)+(J71&gt;=Assumptions!$C$22)</f>
        <v>4</v>
      </c>
      <c r="S71" s="24" t="n">
        <f aca="false">1+(L71&gt;=Assumptions!$D$25)+(L71&gt;=Assumptions!$D$24)+(L71&gt;=Assumptions!$D$23)+(L71&gt;=Assumptions!$D$22)</f>
        <v>4</v>
      </c>
      <c r="T71" s="24" t="str">
        <f aca="false">IF(AND(Q71&gt;=4,R71&gt;=4),"Champions",IF(AND(Q71&gt;=3,R71&gt;=3),"Loyal",IF(AND(Q71&lt;=2,R71&gt;=3),"At Risk",IF(Q71&lt;=2,"Hibernating","Potential"))))</f>
        <v>Champions</v>
      </c>
      <c r="U71" s="38" t="n">
        <f aca="false">L71/Assumptions!$B$6</f>
        <v>66.0666666666667</v>
      </c>
      <c r="V71" s="38" t="n">
        <f aca="false">IF(O71="Slipping",U71,0)</f>
        <v>0</v>
      </c>
      <c r="W71" s="38" t="n">
        <f aca="false">IF(O71="Churned",U71,0)</f>
        <v>0</v>
      </c>
      <c r="X71" s="24" t="str">
        <f aca="false">IF(AND(O71="Active",P71&lt;=2),"Yes","No")</f>
        <v>No</v>
      </c>
    </row>
    <row r="72" customFormat="false" ht="15" hidden="false" customHeight="false" outlineLevel="0" collapsed="false">
      <c r="A72" s="24" t="str">
        <f aca="false">Customers!A72</f>
        <v>C0071</v>
      </c>
      <c r="B72" s="24" t="str">
        <f aca="false">Customers!B72</f>
        <v>Rift Valley</v>
      </c>
      <c r="C72" s="24" t="str">
        <f aca="false">Customers!C72</f>
        <v>Business</v>
      </c>
      <c r="D72" s="24" t="n">
        <f aca="false">COUNTIFS(Transactions!$C$2:$C$13107,$A72,Transactions!$E$2:$E$13107,D$1)</f>
        <v>8</v>
      </c>
      <c r="E72" s="24" t="n">
        <f aca="false">COUNTIFS(Transactions!$C$2:$C$13107,$A72,Transactions!$E$2:$E$13107,E$1)</f>
        <v>1</v>
      </c>
      <c r="F72" s="24" t="n">
        <f aca="false">COUNTIFS(Transactions!$C$2:$C$13107,$A72,Transactions!$E$2:$E$13107,F$1)</f>
        <v>10</v>
      </c>
      <c r="G72" s="24" t="n">
        <f aca="false">COUNTIFS(Transactions!$C$2:$C$13107,$A72,Transactions!$E$2:$E$13107,G$1)</f>
        <v>28</v>
      </c>
      <c r="H72" s="24" t="n">
        <f aca="false">COUNTIFS(Transactions!$C$2:$C$13107,$A72,Transactions!$E$2:$E$13107,H$1)</f>
        <v>0</v>
      </c>
      <c r="I72" s="24" t="n">
        <f aca="false">COUNTIFS(Transactions!$C$2:$C$13107,$A72,Transactions!$E$2:$E$13107,I$1)</f>
        <v>18</v>
      </c>
      <c r="J72" s="24" t="n">
        <f aca="false">SUM(D72:I72)</f>
        <v>65</v>
      </c>
      <c r="K72" s="38" t="n">
        <f aca="false">SUMIFS(Transactions!$F$2:$F$13107,Transactions!$C$2:$C$13107,A72)</f>
        <v>718706</v>
      </c>
      <c r="L72" s="38" t="n">
        <f aca="false">SUMIFS(Transactions!$I$2:$I$13107,Transactions!$C$2:$C$13107,A72)</f>
        <v>2030.86</v>
      </c>
      <c r="M72" s="39" t="n">
        <f aca="false">IF(J72=0,"",_xlfn.MAXIFS(Transactions!$B$2:$B$13107,Transactions!$C$2:$C$13107,A72))</f>
        <v>46294</v>
      </c>
      <c r="N72" s="24" t="n">
        <f aca="false">IF(J72=0,999,Assumptions!$B$4-M72)</f>
        <v>1</v>
      </c>
      <c r="O72" s="24" t="str">
        <f aca="false">IF(N72&lt;=Assumptions!$B$7,"Active",IF(N72&lt;=Assumptions!$B$8,"Slipping","Churned"))</f>
        <v>Active</v>
      </c>
      <c r="P72" s="24" t="n">
        <f aca="false">COUNTIF(D72:I72,"&gt;0")</f>
        <v>5</v>
      </c>
      <c r="Q72" s="24" t="n">
        <f aca="false">IF(N72&lt;=Assumptions!$B$22,5,IF(N72&lt;=Assumptions!$B$23,4,IF(N72&lt;=Assumptions!$B$24,3,IF(N72&lt;=Assumptions!$B$25,2,1))))</f>
        <v>5</v>
      </c>
      <c r="R72" s="24" t="n">
        <f aca="false">1+(J72&gt;=Assumptions!$C$25)+(J72&gt;=Assumptions!$C$24)+(J72&gt;=Assumptions!$C$23)+(J72&gt;=Assumptions!$C$22)</f>
        <v>5</v>
      </c>
      <c r="S72" s="24" t="n">
        <f aca="false">1+(L72&gt;=Assumptions!$D$25)+(L72&gt;=Assumptions!$D$24)+(L72&gt;=Assumptions!$D$23)+(L72&gt;=Assumptions!$D$22)</f>
        <v>5</v>
      </c>
      <c r="T72" s="24" t="str">
        <f aca="false">IF(AND(Q72&gt;=4,R72&gt;=4),"Champions",IF(AND(Q72&gt;=3,R72&gt;=3),"Loyal",IF(AND(Q72&lt;=2,R72&gt;=3),"At Risk",IF(Q72&lt;=2,"Hibernating","Potential"))))</f>
        <v>Champions</v>
      </c>
      <c r="U72" s="38" t="n">
        <f aca="false">L72/Assumptions!$B$6</f>
        <v>225.651111111111</v>
      </c>
      <c r="V72" s="38" t="n">
        <f aca="false">IF(O72="Slipping",U72,0)</f>
        <v>0</v>
      </c>
      <c r="W72" s="38" t="n">
        <f aca="false">IF(O72="Churned",U72,0)</f>
        <v>0</v>
      </c>
      <c r="X72" s="24" t="str">
        <f aca="false">IF(AND(O72="Active",P72&lt;=2),"Yes","No")</f>
        <v>No</v>
      </c>
    </row>
    <row r="73" customFormat="false" ht="15" hidden="false" customHeight="false" outlineLevel="0" collapsed="false">
      <c r="A73" s="24" t="str">
        <f aca="false">Customers!A73</f>
        <v>C0072</v>
      </c>
      <c r="B73" s="24" t="str">
        <f aca="false">Customers!B73</f>
        <v>Central</v>
      </c>
      <c r="C73" s="24" t="str">
        <f aca="false">Customers!C73</f>
        <v>Postpaid</v>
      </c>
      <c r="D73" s="24" t="n">
        <f aca="false">COUNTIFS(Transactions!$C$2:$C$13107,$A73,Transactions!$E$2:$E$13107,D$1)</f>
        <v>1</v>
      </c>
      <c r="E73" s="24" t="n">
        <f aca="false">COUNTIFS(Transactions!$C$2:$C$13107,$A73,Transactions!$E$2:$E$13107,E$1)</f>
        <v>0</v>
      </c>
      <c r="F73" s="24" t="n">
        <f aca="false">COUNTIFS(Transactions!$C$2:$C$13107,$A73,Transactions!$E$2:$E$13107,F$1)</f>
        <v>0</v>
      </c>
      <c r="G73" s="24" t="n">
        <f aca="false">COUNTIFS(Transactions!$C$2:$C$13107,$A73,Transactions!$E$2:$E$13107,G$1)</f>
        <v>0</v>
      </c>
      <c r="H73" s="24" t="n">
        <f aca="false">COUNTIFS(Transactions!$C$2:$C$13107,$A73,Transactions!$E$2:$E$13107,H$1)</f>
        <v>2</v>
      </c>
      <c r="I73" s="24" t="n">
        <f aca="false">COUNTIFS(Transactions!$C$2:$C$13107,$A73,Transactions!$E$2:$E$13107,I$1)</f>
        <v>1</v>
      </c>
      <c r="J73" s="24" t="n">
        <f aca="false">SUM(D73:I73)</f>
        <v>4</v>
      </c>
      <c r="K73" s="38" t="n">
        <f aca="false">SUMIFS(Transactions!$F$2:$F$13107,Transactions!$C$2:$C$13107,A73)</f>
        <v>7440</v>
      </c>
      <c r="L73" s="38" t="n">
        <f aca="false">SUMIFS(Transactions!$I$2:$I$13107,Transactions!$C$2:$C$13107,A73)</f>
        <v>91.9</v>
      </c>
      <c r="M73" s="39" t="n">
        <f aca="false">IF(J73=0,"",_xlfn.MAXIFS(Transactions!$B$2:$B$13107,Transactions!$C$2:$C$13107,A73))</f>
        <v>46295</v>
      </c>
      <c r="N73" s="24" t="n">
        <f aca="false">IF(J73=0,999,Assumptions!$B$4-M73)</f>
        <v>0</v>
      </c>
      <c r="O73" s="24" t="str">
        <f aca="false">IF(N73&lt;=Assumptions!$B$7,"Active",IF(N73&lt;=Assumptions!$B$8,"Slipping","Churned"))</f>
        <v>Active</v>
      </c>
      <c r="P73" s="24" t="n">
        <f aca="false">COUNTIF(D73:I73,"&gt;0")</f>
        <v>3</v>
      </c>
      <c r="Q73" s="24" t="n">
        <f aca="false">IF(N73&lt;=Assumptions!$B$22,5,IF(N73&lt;=Assumptions!$B$23,4,IF(N73&lt;=Assumptions!$B$24,3,IF(N73&lt;=Assumptions!$B$25,2,1))))</f>
        <v>5</v>
      </c>
      <c r="R73" s="24" t="n">
        <f aca="false">1+(J73&gt;=Assumptions!$C$25)+(J73&gt;=Assumptions!$C$24)+(J73&gt;=Assumptions!$C$23)+(J73&gt;=Assumptions!$C$22)</f>
        <v>1</v>
      </c>
      <c r="S73" s="24" t="n">
        <f aca="false">1+(L73&gt;=Assumptions!$D$25)+(L73&gt;=Assumptions!$D$24)+(L73&gt;=Assumptions!$D$23)+(L73&gt;=Assumptions!$D$22)</f>
        <v>1</v>
      </c>
      <c r="T73" s="24" t="str">
        <f aca="false">IF(AND(Q73&gt;=4,R73&gt;=4),"Champions",IF(AND(Q73&gt;=3,R73&gt;=3),"Loyal",IF(AND(Q73&lt;=2,R73&gt;=3),"At Risk",IF(Q73&lt;=2,"Hibernating","Potential"))))</f>
        <v>Potential</v>
      </c>
      <c r="U73" s="38" t="n">
        <f aca="false">L73/Assumptions!$B$6</f>
        <v>10.2111111111111</v>
      </c>
      <c r="V73" s="38" t="n">
        <f aca="false">IF(O73="Slipping",U73,0)</f>
        <v>0</v>
      </c>
      <c r="W73" s="38" t="n">
        <f aca="false">IF(O73="Churned",U73,0)</f>
        <v>0</v>
      </c>
      <c r="X73" s="24" t="str">
        <f aca="false">IF(AND(O73="Active",P73&lt;=2),"Yes","No")</f>
        <v>No</v>
      </c>
    </row>
    <row r="74" customFormat="false" ht="15" hidden="false" customHeight="false" outlineLevel="0" collapsed="false">
      <c r="A74" s="24" t="str">
        <f aca="false">Customers!A74</f>
        <v>C0073</v>
      </c>
      <c r="B74" s="24" t="str">
        <f aca="false">Customers!B74</f>
        <v>Western</v>
      </c>
      <c r="C74" s="24" t="str">
        <f aca="false">Customers!C74</f>
        <v>Postpaid</v>
      </c>
      <c r="D74" s="24" t="n">
        <f aca="false">COUNTIFS(Transactions!$C$2:$C$13107,$A74,Transactions!$E$2:$E$13107,D$1)</f>
        <v>15</v>
      </c>
      <c r="E74" s="24" t="n">
        <f aca="false">COUNTIFS(Transactions!$C$2:$C$13107,$A74,Transactions!$E$2:$E$13107,E$1)</f>
        <v>1</v>
      </c>
      <c r="F74" s="24" t="n">
        <f aca="false">COUNTIFS(Transactions!$C$2:$C$13107,$A74,Transactions!$E$2:$E$13107,F$1)</f>
        <v>3</v>
      </c>
      <c r="G74" s="24" t="n">
        <f aca="false">COUNTIFS(Transactions!$C$2:$C$13107,$A74,Transactions!$E$2:$E$13107,G$1)</f>
        <v>1</v>
      </c>
      <c r="H74" s="24" t="n">
        <f aca="false">COUNTIFS(Transactions!$C$2:$C$13107,$A74,Transactions!$E$2:$E$13107,H$1)</f>
        <v>13</v>
      </c>
      <c r="I74" s="24" t="n">
        <f aca="false">COUNTIFS(Transactions!$C$2:$C$13107,$A74,Transactions!$E$2:$E$13107,I$1)</f>
        <v>4</v>
      </c>
      <c r="J74" s="24" t="n">
        <f aca="false">SUM(D74:I74)</f>
        <v>37</v>
      </c>
      <c r="K74" s="38" t="n">
        <f aca="false">SUMIFS(Transactions!$F$2:$F$13107,Transactions!$C$2:$C$13107,A74)</f>
        <v>81328</v>
      </c>
      <c r="L74" s="38" t="n">
        <f aca="false">SUMIFS(Transactions!$I$2:$I$13107,Transactions!$C$2:$C$13107,A74)</f>
        <v>418.1</v>
      </c>
      <c r="M74" s="39" t="n">
        <f aca="false">IF(J74=0,"",_xlfn.MAXIFS(Transactions!$B$2:$B$13107,Transactions!$C$2:$C$13107,A74))</f>
        <v>46295</v>
      </c>
      <c r="N74" s="24" t="n">
        <f aca="false">IF(J74=0,999,Assumptions!$B$4-M74)</f>
        <v>0</v>
      </c>
      <c r="O74" s="24" t="str">
        <f aca="false">IF(N74&lt;=Assumptions!$B$7,"Active",IF(N74&lt;=Assumptions!$B$8,"Slipping","Churned"))</f>
        <v>Active</v>
      </c>
      <c r="P74" s="24" t="n">
        <f aca="false">COUNTIF(D74:I74,"&gt;0")</f>
        <v>6</v>
      </c>
      <c r="Q74" s="24" t="n">
        <f aca="false">IF(N74&lt;=Assumptions!$B$22,5,IF(N74&lt;=Assumptions!$B$23,4,IF(N74&lt;=Assumptions!$B$24,3,IF(N74&lt;=Assumptions!$B$25,2,1))))</f>
        <v>5</v>
      </c>
      <c r="R74" s="24" t="n">
        <f aca="false">1+(J74&gt;=Assumptions!$C$25)+(J74&gt;=Assumptions!$C$24)+(J74&gt;=Assumptions!$C$23)+(J74&gt;=Assumptions!$C$22)</f>
        <v>5</v>
      </c>
      <c r="S74" s="24" t="n">
        <f aca="false">1+(L74&gt;=Assumptions!$D$25)+(L74&gt;=Assumptions!$D$24)+(L74&gt;=Assumptions!$D$23)+(L74&gt;=Assumptions!$D$22)</f>
        <v>3</v>
      </c>
      <c r="T74" s="24" t="str">
        <f aca="false">IF(AND(Q74&gt;=4,R74&gt;=4),"Champions",IF(AND(Q74&gt;=3,R74&gt;=3),"Loyal",IF(AND(Q74&lt;=2,R74&gt;=3),"At Risk",IF(Q74&lt;=2,"Hibernating","Potential"))))</f>
        <v>Champions</v>
      </c>
      <c r="U74" s="38" t="n">
        <f aca="false">L74/Assumptions!$B$6</f>
        <v>46.4555555555556</v>
      </c>
      <c r="V74" s="38" t="n">
        <f aca="false">IF(O74="Slipping",U74,0)</f>
        <v>0</v>
      </c>
      <c r="W74" s="38" t="n">
        <f aca="false">IF(O74="Churned",U74,0)</f>
        <v>0</v>
      </c>
      <c r="X74" s="24" t="str">
        <f aca="false">IF(AND(O74="Active",P74&lt;=2),"Yes","No")</f>
        <v>No</v>
      </c>
    </row>
    <row r="75" customFormat="false" ht="15" hidden="false" customHeight="false" outlineLevel="0" collapsed="false">
      <c r="A75" s="24" t="str">
        <f aca="false">Customers!A75</f>
        <v>C0074</v>
      </c>
      <c r="B75" s="24" t="str">
        <f aca="false">Customers!B75</f>
        <v>Eastern</v>
      </c>
      <c r="C75" s="24" t="str">
        <f aca="false">Customers!C75</f>
        <v>Prepaid</v>
      </c>
      <c r="D75" s="24" t="n">
        <f aca="false">COUNTIFS(Transactions!$C$2:$C$13107,$A75,Transactions!$E$2:$E$13107,D$1)</f>
        <v>7</v>
      </c>
      <c r="E75" s="24" t="n">
        <f aca="false">COUNTIFS(Transactions!$C$2:$C$13107,$A75,Transactions!$E$2:$E$13107,E$1)</f>
        <v>1</v>
      </c>
      <c r="F75" s="24" t="n">
        <f aca="false">COUNTIFS(Transactions!$C$2:$C$13107,$A75,Transactions!$E$2:$E$13107,F$1)</f>
        <v>1</v>
      </c>
      <c r="G75" s="24" t="n">
        <f aca="false">COUNTIFS(Transactions!$C$2:$C$13107,$A75,Transactions!$E$2:$E$13107,G$1)</f>
        <v>1</v>
      </c>
      <c r="H75" s="24" t="n">
        <f aca="false">COUNTIFS(Transactions!$C$2:$C$13107,$A75,Transactions!$E$2:$E$13107,H$1)</f>
        <v>2</v>
      </c>
      <c r="I75" s="24" t="n">
        <f aca="false">COUNTIFS(Transactions!$C$2:$C$13107,$A75,Transactions!$E$2:$E$13107,I$1)</f>
        <v>0</v>
      </c>
      <c r="J75" s="24" t="n">
        <f aca="false">SUM(D75:I75)</f>
        <v>12</v>
      </c>
      <c r="K75" s="38" t="n">
        <f aca="false">SUMIFS(Transactions!$F$2:$F$13107,Transactions!$C$2:$C$13107,A75)</f>
        <v>23420</v>
      </c>
      <c r="L75" s="38" t="n">
        <f aca="false">SUMIFS(Transactions!$I$2:$I$13107,Transactions!$C$2:$C$13107,A75)</f>
        <v>166.91</v>
      </c>
      <c r="M75" s="39" t="n">
        <f aca="false">IF(J75=0,"",_xlfn.MAXIFS(Transactions!$B$2:$B$13107,Transactions!$C$2:$C$13107,A75))</f>
        <v>46290</v>
      </c>
      <c r="N75" s="24" t="n">
        <f aca="false">IF(J75=0,999,Assumptions!$B$4-M75)</f>
        <v>5</v>
      </c>
      <c r="O75" s="24" t="str">
        <f aca="false">IF(N75&lt;=Assumptions!$B$7,"Active",IF(N75&lt;=Assumptions!$B$8,"Slipping","Churned"))</f>
        <v>Active</v>
      </c>
      <c r="P75" s="24" t="n">
        <f aca="false">COUNTIF(D75:I75,"&gt;0")</f>
        <v>5</v>
      </c>
      <c r="Q75" s="24" t="n">
        <f aca="false">IF(N75&lt;=Assumptions!$B$22,5,IF(N75&lt;=Assumptions!$B$23,4,IF(N75&lt;=Assumptions!$B$24,3,IF(N75&lt;=Assumptions!$B$25,2,1))))</f>
        <v>5</v>
      </c>
      <c r="R75" s="24" t="n">
        <f aca="false">1+(J75&gt;=Assumptions!$C$25)+(J75&gt;=Assumptions!$C$24)+(J75&gt;=Assumptions!$C$23)+(J75&gt;=Assumptions!$C$22)</f>
        <v>2</v>
      </c>
      <c r="S75" s="24" t="n">
        <f aca="false">1+(L75&gt;=Assumptions!$D$25)+(L75&gt;=Assumptions!$D$24)+(L75&gt;=Assumptions!$D$23)+(L75&gt;=Assumptions!$D$22)</f>
        <v>2</v>
      </c>
      <c r="T75" s="24" t="str">
        <f aca="false">IF(AND(Q75&gt;=4,R75&gt;=4),"Champions",IF(AND(Q75&gt;=3,R75&gt;=3),"Loyal",IF(AND(Q75&lt;=2,R75&gt;=3),"At Risk",IF(Q75&lt;=2,"Hibernating","Potential"))))</f>
        <v>Potential</v>
      </c>
      <c r="U75" s="38" t="n">
        <f aca="false">L75/Assumptions!$B$6</f>
        <v>18.5455555555556</v>
      </c>
      <c r="V75" s="38" t="n">
        <f aca="false">IF(O75="Slipping",U75,0)</f>
        <v>0</v>
      </c>
      <c r="W75" s="38" t="n">
        <f aca="false">IF(O75="Churned",U75,0)</f>
        <v>0</v>
      </c>
      <c r="X75" s="24" t="str">
        <f aca="false">IF(AND(O75="Active",P75&lt;=2),"Yes","No")</f>
        <v>No</v>
      </c>
    </row>
    <row r="76" customFormat="false" ht="15" hidden="false" customHeight="false" outlineLevel="0" collapsed="false">
      <c r="A76" s="24" t="str">
        <f aca="false">Customers!A76</f>
        <v>C0075</v>
      </c>
      <c r="B76" s="24" t="str">
        <f aca="false">Customers!B76</f>
        <v>Eastern</v>
      </c>
      <c r="C76" s="24" t="str">
        <f aca="false">Customers!C76</f>
        <v>Prepaid</v>
      </c>
      <c r="D76" s="24" t="n">
        <f aca="false">COUNTIFS(Transactions!$C$2:$C$13107,$A76,Transactions!$E$2:$E$13107,D$1)</f>
        <v>1</v>
      </c>
      <c r="E76" s="24" t="n">
        <f aca="false">COUNTIFS(Transactions!$C$2:$C$13107,$A76,Transactions!$E$2:$E$13107,E$1)</f>
        <v>0</v>
      </c>
      <c r="F76" s="24" t="n">
        <f aca="false">COUNTIFS(Transactions!$C$2:$C$13107,$A76,Transactions!$E$2:$E$13107,F$1)</f>
        <v>5</v>
      </c>
      <c r="G76" s="24" t="n">
        <f aca="false">COUNTIFS(Transactions!$C$2:$C$13107,$A76,Transactions!$E$2:$E$13107,G$1)</f>
        <v>0</v>
      </c>
      <c r="H76" s="24" t="n">
        <f aca="false">COUNTIFS(Transactions!$C$2:$C$13107,$A76,Transactions!$E$2:$E$13107,H$1)</f>
        <v>8</v>
      </c>
      <c r="I76" s="24" t="n">
        <f aca="false">COUNTIFS(Transactions!$C$2:$C$13107,$A76,Transactions!$E$2:$E$13107,I$1)</f>
        <v>2</v>
      </c>
      <c r="J76" s="24" t="n">
        <f aca="false">SUM(D76:I76)</f>
        <v>16</v>
      </c>
      <c r="K76" s="38" t="n">
        <f aca="false">SUMIFS(Transactions!$F$2:$F$13107,Transactions!$C$2:$C$13107,A76)</f>
        <v>48300</v>
      </c>
      <c r="L76" s="38" t="n">
        <f aca="false">SUMIFS(Transactions!$I$2:$I$13107,Transactions!$C$2:$C$13107,A76)</f>
        <v>116</v>
      </c>
      <c r="M76" s="39" t="n">
        <f aca="false">IF(J76=0,"",_xlfn.MAXIFS(Transactions!$B$2:$B$13107,Transactions!$C$2:$C$13107,A76))</f>
        <v>46292</v>
      </c>
      <c r="N76" s="24" t="n">
        <f aca="false">IF(J76=0,999,Assumptions!$B$4-M76)</f>
        <v>3</v>
      </c>
      <c r="O76" s="24" t="str">
        <f aca="false">IF(N76&lt;=Assumptions!$B$7,"Active",IF(N76&lt;=Assumptions!$B$8,"Slipping","Churned"))</f>
        <v>Active</v>
      </c>
      <c r="P76" s="24" t="n">
        <f aca="false">COUNTIF(D76:I76,"&gt;0")</f>
        <v>4</v>
      </c>
      <c r="Q76" s="24" t="n">
        <f aca="false">IF(N76&lt;=Assumptions!$B$22,5,IF(N76&lt;=Assumptions!$B$23,4,IF(N76&lt;=Assumptions!$B$24,3,IF(N76&lt;=Assumptions!$B$25,2,1))))</f>
        <v>5</v>
      </c>
      <c r="R76" s="24" t="n">
        <f aca="false">1+(J76&gt;=Assumptions!$C$25)+(J76&gt;=Assumptions!$C$24)+(J76&gt;=Assumptions!$C$23)+(J76&gt;=Assumptions!$C$22)</f>
        <v>3</v>
      </c>
      <c r="S76" s="24" t="n">
        <f aca="false">1+(L76&gt;=Assumptions!$D$25)+(L76&gt;=Assumptions!$D$24)+(L76&gt;=Assumptions!$D$23)+(L76&gt;=Assumptions!$D$22)</f>
        <v>1</v>
      </c>
      <c r="T76" s="24" t="str">
        <f aca="false">IF(AND(Q76&gt;=4,R76&gt;=4),"Champions",IF(AND(Q76&gt;=3,R76&gt;=3),"Loyal",IF(AND(Q76&lt;=2,R76&gt;=3),"At Risk",IF(Q76&lt;=2,"Hibernating","Potential"))))</f>
        <v>Loyal</v>
      </c>
      <c r="U76" s="38" t="n">
        <f aca="false">L76/Assumptions!$B$6</f>
        <v>12.8888888888889</v>
      </c>
      <c r="V76" s="38" t="n">
        <f aca="false">IF(O76="Slipping",U76,0)</f>
        <v>0</v>
      </c>
      <c r="W76" s="38" t="n">
        <f aca="false">IF(O76="Churned",U76,0)</f>
        <v>0</v>
      </c>
      <c r="X76" s="24" t="str">
        <f aca="false">IF(AND(O76="Active",P76&lt;=2),"Yes","No")</f>
        <v>No</v>
      </c>
    </row>
    <row r="77" customFormat="false" ht="15" hidden="false" customHeight="false" outlineLevel="0" collapsed="false">
      <c r="A77" s="24" t="str">
        <f aca="false">Customers!A77</f>
        <v>C0076</v>
      </c>
      <c r="B77" s="24" t="str">
        <f aca="false">Customers!B77</f>
        <v>Coast</v>
      </c>
      <c r="C77" s="24" t="str">
        <f aca="false">Customers!C77</f>
        <v>Prepaid</v>
      </c>
      <c r="D77" s="24" t="n">
        <f aca="false">COUNTIFS(Transactions!$C$2:$C$13107,$A77,Transactions!$E$2:$E$13107,D$1)</f>
        <v>3</v>
      </c>
      <c r="E77" s="24" t="n">
        <f aca="false">COUNTIFS(Transactions!$C$2:$C$13107,$A77,Transactions!$E$2:$E$13107,E$1)</f>
        <v>1</v>
      </c>
      <c r="F77" s="24" t="n">
        <f aca="false">COUNTIFS(Transactions!$C$2:$C$13107,$A77,Transactions!$E$2:$E$13107,F$1)</f>
        <v>6</v>
      </c>
      <c r="G77" s="24" t="n">
        <f aca="false">COUNTIFS(Transactions!$C$2:$C$13107,$A77,Transactions!$E$2:$E$13107,G$1)</f>
        <v>0</v>
      </c>
      <c r="H77" s="24" t="n">
        <f aca="false">COUNTIFS(Transactions!$C$2:$C$13107,$A77,Transactions!$E$2:$E$13107,H$1)</f>
        <v>7</v>
      </c>
      <c r="I77" s="24" t="n">
        <f aca="false">COUNTIFS(Transactions!$C$2:$C$13107,$A77,Transactions!$E$2:$E$13107,I$1)</f>
        <v>3</v>
      </c>
      <c r="J77" s="24" t="n">
        <f aca="false">SUM(D77:I77)</f>
        <v>20</v>
      </c>
      <c r="K77" s="38" t="n">
        <f aca="false">SUMIFS(Transactions!$F$2:$F$13107,Transactions!$C$2:$C$13107,A77)</f>
        <v>16870</v>
      </c>
      <c r="L77" s="38" t="n">
        <f aca="false">SUMIFS(Transactions!$I$2:$I$13107,Transactions!$C$2:$C$13107,A77)</f>
        <v>168.2</v>
      </c>
      <c r="M77" s="39" t="n">
        <f aca="false">IF(J77=0,"",_xlfn.MAXIFS(Transactions!$B$2:$B$13107,Transactions!$C$2:$C$13107,A77))</f>
        <v>46292</v>
      </c>
      <c r="N77" s="24" t="n">
        <f aca="false">IF(J77=0,999,Assumptions!$B$4-M77)</f>
        <v>3</v>
      </c>
      <c r="O77" s="24" t="str">
        <f aca="false">IF(N77&lt;=Assumptions!$B$7,"Active",IF(N77&lt;=Assumptions!$B$8,"Slipping","Churned"))</f>
        <v>Active</v>
      </c>
      <c r="P77" s="24" t="n">
        <f aca="false">COUNTIF(D77:I77,"&gt;0")</f>
        <v>5</v>
      </c>
      <c r="Q77" s="24" t="n">
        <f aca="false">IF(N77&lt;=Assumptions!$B$22,5,IF(N77&lt;=Assumptions!$B$23,4,IF(N77&lt;=Assumptions!$B$24,3,IF(N77&lt;=Assumptions!$B$25,2,1))))</f>
        <v>5</v>
      </c>
      <c r="R77" s="24" t="n">
        <f aca="false">1+(J77&gt;=Assumptions!$C$25)+(J77&gt;=Assumptions!$C$24)+(J77&gt;=Assumptions!$C$23)+(J77&gt;=Assumptions!$C$22)</f>
        <v>3</v>
      </c>
      <c r="S77" s="24" t="n">
        <f aca="false">1+(L77&gt;=Assumptions!$D$25)+(L77&gt;=Assumptions!$D$24)+(L77&gt;=Assumptions!$D$23)+(L77&gt;=Assumptions!$D$22)</f>
        <v>2</v>
      </c>
      <c r="T77" s="24" t="str">
        <f aca="false">IF(AND(Q77&gt;=4,R77&gt;=4),"Champions",IF(AND(Q77&gt;=3,R77&gt;=3),"Loyal",IF(AND(Q77&lt;=2,R77&gt;=3),"At Risk",IF(Q77&lt;=2,"Hibernating","Potential"))))</f>
        <v>Loyal</v>
      </c>
      <c r="U77" s="38" t="n">
        <f aca="false">L77/Assumptions!$B$6</f>
        <v>18.6888888888889</v>
      </c>
      <c r="V77" s="38" t="n">
        <f aca="false">IF(O77="Slipping",U77,0)</f>
        <v>0</v>
      </c>
      <c r="W77" s="38" t="n">
        <f aca="false">IF(O77="Churned",U77,0)</f>
        <v>0</v>
      </c>
      <c r="X77" s="24" t="str">
        <f aca="false">IF(AND(O77="Active",P77&lt;=2),"Yes","No")</f>
        <v>No</v>
      </c>
    </row>
    <row r="78" customFormat="false" ht="15" hidden="false" customHeight="false" outlineLevel="0" collapsed="false">
      <c r="A78" s="24" t="str">
        <f aca="false">Customers!A78</f>
        <v>C0077</v>
      </c>
      <c r="B78" s="24" t="str">
        <f aca="false">Customers!B78</f>
        <v>Nairobi</v>
      </c>
      <c r="C78" s="24" t="str">
        <f aca="false">Customers!C78</f>
        <v>Prepaid</v>
      </c>
      <c r="D78" s="24" t="n">
        <f aca="false">COUNTIFS(Transactions!$C$2:$C$13107,$A78,Transactions!$E$2:$E$13107,D$1)</f>
        <v>29</v>
      </c>
      <c r="E78" s="24" t="n">
        <f aca="false">COUNTIFS(Transactions!$C$2:$C$13107,$A78,Transactions!$E$2:$E$13107,E$1)</f>
        <v>1</v>
      </c>
      <c r="F78" s="24" t="n">
        <f aca="false">COUNTIFS(Transactions!$C$2:$C$13107,$A78,Transactions!$E$2:$E$13107,F$1)</f>
        <v>1</v>
      </c>
      <c r="G78" s="24" t="n">
        <f aca="false">COUNTIFS(Transactions!$C$2:$C$13107,$A78,Transactions!$E$2:$E$13107,G$1)</f>
        <v>0</v>
      </c>
      <c r="H78" s="24" t="n">
        <f aca="false">COUNTIFS(Transactions!$C$2:$C$13107,$A78,Transactions!$E$2:$E$13107,H$1)</f>
        <v>3</v>
      </c>
      <c r="I78" s="24" t="n">
        <f aca="false">COUNTIFS(Transactions!$C$2:$C$13107,$A78,Transactions!$E$2:$E$13107,I$1)</f>
        <v>1</v>
      </c>
      <c r="J78" s="24" t="n">
        <f aca="false">SUM(D78:I78)</f>
        <v>35</v>
      </c>
      <c r="K78" s="38" t="n">
        <f aca="false">SUMIFS(Transactions!$F$2:$F$13107,Transactions!$C$2:$C$13107,A78)</f>
        <v>61700</v>
      </c>
      <c r="L78" s="38" t="n">
        <f aca="false">SUMIFS(Transactions!$I$2:$I$13107,Transactions!$C$2:$C$13107,A78)</f>
        <v>676.65</v>
      </c>
      <c r="M78" s="39" t="n">
        <f aca="false">IF(J78=0,"",_xlfn.MAXIFS(Transactions!$B$2:$B$13107,Transactions!$C$2:$C$13107,A78))</f>
        <v>46295</v>
      </c>
      <c r="N78" s="24" t="n">
        <f aca="false">IF(J78=0,999,Assumptions!$B$4-M78)</f>
        <v>0</v>
      </c>
      <c r="O78" s="24" t="str">
        <f aca="false">IF(N78&lt;=Assumptions!$B$7,"Active",IF(N78&lt;=Assumptions!$B$8,"Slipping","Churned"))</f>
        <v>Active</v>
      </c>
      <c r="P78" s="24" t="n">
        <f aca="false">COUNTIF(D78:I78,"&gt;0")</f>
        <v>5</v>
      </c>
      <c r="Q78" s="24" t="n">
        <f aca="false">IF(N78&lt;=Assumptions!$B$22,5,IF(N78&lt;=Assumptions!$B$23,4,IF(N78&lt;=Assumptions!$B$24,3,IF(N78&lt;=Assumptions!$B$25,2,1))))</f>
        <v>5</v>
      </c>
      <c r="R78" s="24" t="n">
        <f aca="false">1+(J78&gt;=Assumptions!$C$25)+(J78&gt;=Assumptions!$C$24)+(J78&gt;=Assumptions!$C$23)+(J78&gt;=Assumptions!$C$22)</f>
        <v>5</v>
      </c>
      <c r="S78" s="24" t="n">
        <f aca="false">1+(L78&gt;=Assumptions!$D$25)+(L78&gt;=Assumptions!$D$24)+(L78&gt;=Assumptions!$D$23)+(L78&gt;=Assumptions!$D$22)</f>
        <v>4</v>
      </c>
      <c r="T78" s="24" t="str">
        <f aca="false">IF(AND(Q78&gt;=4,R78&gt;=4),"Champions",IF(AND(Q78&gt;=3,R78&gt;=3),"Loyal",IF(AND(Q78&lt;=2,R78&gt;=3),"At Risk",IF(Q78&lt;=2,"Hibernating","Potential"))))</f>
        <v>Champions</v>
      </c>
      <c r="U78" s="38" t="n">
        <f aca="false">L78/Assumptions!$B$6</f>
        <v>75.1833333333333</v>
      </c>
      <c r="V78" s="38" t="n">
        <f aca="false">IF(O78="Slipping",U78,0)</f>
        <v>0</v>
      </c>
      <c r="W78" s="38" t="n">
        <f aca="false">IF(O78="Churned",U78,0)</f>
        <v>0</v>
      </c>
      <c r="X78" s="24" t="str">
        <f aca="false">IF(AND(O78="Active",P78&lt;=2),"Yes","No")</f>
        <v>No</v>
      </c>
    </row>
    <row r="79" customFormat="false" ht="15" hidden="false" customHeight="false" outlineLevel="0" collapsed="false">
      <c r="A79" s="24" t="str">
        <f aca="false">Customers!A79</f>
        <v>C0078</v>
      </c>
      <c r="B79" s="24" t="str">
        <f aca="false">Customers!B79</f>
        <v>Eastern</v>
      </c>
      <c r="C79" s="24" t="str">
        <f aca="false">Customers!C79</f>
        <v>Prepaid</v>
      </c>
      <c r="D79" s="24" t="n">
        <f aca="false">COUNTIFS(Transactions!$C$2:$C$13107,$A79,Transactions!$E$2:$E$13107,D$1)</f>
        <v>3</v>
      </c>
      <c r="E79" s="24" t="n">
        <f aca="false">COUNTIFS(Transactions!$C$2:$C$13107,$A79,Transactions!$E$2:$E$13107,E$1)</f>
        <v>1</v>
      </c>
      <c r="F79" s="24" t="n">
        <f aca="false">COUNTIFS(Transactions!$C$2:$C$13107,$A79,Transactions!$E$2:$E$13107,F$1)</f>
        <v>0</v>
      </c>
      <c r="G79" s="24" t="n">
        <f aca="false">COUNTIFS(Transactions!$C$2:$C$13107,$A79,Transactions!$E$2:$E$13107,G$1)</f>
        <v>0</v>
      </c>
      <c r="H79" s="24" t="n">
        <f aca="false">COUNTIFS(Transactions!$C$2:$C$13107,$A79,Transactions!$E$2:$E$13107,H$1)</f>
        <v>0</v>
      </c>
      <c r="I79" s="24" t="n">
        <f aca="false">COUNTIFS(Transactions!$C$2:$C$13107,$A79,Transactions!$E$2:$E$13107,I$1)</f>
        <v>5</v>
      </c>
      <c r="J79" s="24" t="n">
        <f aca="false">SUM(D79:I79)</f>
        <v>9</v>
      </c>
      <c r="K79" s="38" t="n">
        <f aca="false">SUMIFS(Transactions!$F$2:$F$13107,Transactions!$C$2:$C$13107,A79)</f>
        <v>15300</v>
      </c>
      <c r="L79" s="38" t="n">
        <f aca="false">SUMIFS(Transactions!$I$2:$I$13107,Transactions!$C$2:$C$13107,A79)</f>
        <v>247.25</v>
      </c>
      <c r="M79" s="39" t="n">
        <f aca="false">IF(J79=0,"",_xlfn.MAXIFS(Transactions!$B$2:$B$13107,Transactions!$C$2:$C$13107,A79))</f>
        <v>46280</v>
      </c>
      <c r="N79" s="24" t="n">
        <f aca="false">IF(J79=0,999,Assumptions!$B$4-M79)</f>
        <v>15</v>
      </c>
      <c r="O79" s="24" t="str">
        <f aca="false">IF(N79&lt;=Assumptions!$B$7,"Active",IF(N79&lt;=Assumptions!$B$8,"Slipping","Churned"))</f>
        <v>Active</v>
      </c>
      <c r="P79" s="24" t="n">
        <f aca="false">COUNTIF(D79:I79,"&gt;0")</f>
        <v>3</v>
      </c>
      <c r="Q79" s="24" t="n">
        <f aca="false">IF(N79&lt;=Assumptions!$B$22,5,IF(N79&lt;=Assumptions!$B$23,4,IF(N79&lt;=Assumptions!$B$24,3,IF(N79&lt;=Assumptions!$B$25,2,1))))</f>
        <v>5</v>
      </c>
      <c r="R79" s="24" t="n">
        <f aca="false">1+(J79&gt;=Assumptions!$C$25)+(J79&gt;=Assumptions!$C$24)+(J79&gt;=Assumptions!$C$23)+(J79&gt;=Assumptions!$C$22)</f>
        <v>2</v>
      </c>
      <c r="S79" s="24" t="n">
        <f aca="false">1+(L79&gt;=Assumptions!$D$25)+(L79&gt;=Assumptions!$D$24)+(L79&gt;=Assumptions!$D$23)+(L79&gt;=Assumptions!$D$22)</f>
        <v>2</v>
      </c>
      <c r="T79" s="24" t="str">
        <f aca="false">IF(AND(Q79&gt;=4,R79&gt;=4),"Champions",IF(AND(Q79&gt;=3,R79&gt;=3),"Loyal",IF(AND(Q79&lt;=2,R79&gt;=3),"At Risk",IF(Q79&lt;=2,"Hibernating","Potential"))))</f>
        <v>Potential</v>
      </c>
      <c r="U79" s="38" t="n">
        <f aca="false">L79/Assumptions!$B$6</f>
        <v>27.4722222222222</v>
      </c>
      <c r="V79" s="38" t="n">
        <f aca="false">IF(O79="Slipping",U79,0)</f>
        <v>0</v>
      </c>
      <c r="W79" s="38" t="n">
        <f aca="false">IF(O79="Churned",U79,0)</f>
        <v>0</v>
      </c>
      <c r="X79" s="24" t="str">
        <f aca="false">IF(AND(O79="Active",P79&lt;=2),"Yes","No")</f>
        <v>No</v>
      </c>
    </row>
    <row r="80" customFormat="false" ht="15" hidden="false" customHeight="false" outlineLevel="0" collapsed="false">
      <c r="A80" s="24" t="str">
        <f aca="false">Customers!A80</f>
        <v>C0079</v>
      </c>
      <c r="B80" s="24" t="str">
        <f aca="false">Customers!B80</f>
        <v>Nairobi</v>
      </c>
      <c r="C80" s="24" t="str">
        <f aca="false">Customers!C80</f>
        <v>Prepaid</v>
      </c>
      <c r="D80" s="24" t="n">
        <f aca="false">COUNTIFS(Transactions!$C$2:$C$13107,$A80,Transactions!$E$2:$E$13107,D$1)</f>
        <v>12</v>
      </c>
      <c r="E80" s="24" t="n">
        <f aca="false">COUNTIFS(Transactions!$C$2:$C$13107,$A80,Transactions!$E$2:$E$13107,E$1)</f>
        <v>0</v>
      </c>
      <c r="F80" s="24" t="n">
        <f aca="false">COUNTIFS(Transactions!$C$2:$C$13107,$A80,Transactions!$E$2:$E$13107,F$1)</f>
        <v>1</v>
      </c>
      <c r="G80" s="24" t="n">
        <f aca="false">COUNTIFS(Transactions!$C$2:$C$13107,$A80,Transactions!$E$2:$E$13107,G$1)</f>
        <v>0</v>
      </c>
      <c r="H80" s="24" t="n">
        <f aca="false">COUNTIFS(Transactions!$C$2:$C$13107,$A80,Transactions!$E$2:$E$13107,H$1)</f>
        <v>4</v>
      </c>
      <c r="I80" s="24" t="n">
        <f aca="false">COUNTIFS(Transactions!$C$2:$C$13107,$A80,Transactions!$E$2:$E$13107,I$1)</f>
        <v>2</v>
      </c>
      <c r="J80" s="24" t="n">
        <f aca="false">SUM(D80:I80)</f>
        <v>19</v>
      </c>
      <c r="K80" s="38" t="n">
        <f aca="false">SUMIFS(Transactions!$F$2:$F$13107,Transactions!$C$2:$C$13107,A80)</f>
        <v>39940</v>
      </c>
      <c r="L80" s="38" t="n">
        <f aca="false">SUMIFS(Transactions!$I$2:$I$13107,Transactions!$C$2:$C$13107,A80)</f>
        <v>391.5</v>
      </c>
      <c r="M80" s="39" t="n">
        <f aca="false">IF(J80=0,"",_xlfn.MAXIFS(Transactions!$B$2:$B$13107,Transactions!$C$2:$C$13107,A80))</f>
        <v>46295</v>
      </c>
      <c r="N80" s="24" t="n">
        <f aca="false">IF(J80=0,999,Assumptions!$B$4-M80)</f>
        <v>0</v>
      </c>
      <c r="O80" s="24" t="str">
        <f aca="false">IF(N80&lt;=Assumptions!$B$7,"Active",IF(N80&lt;=Assumptions!$B$8,"Slipping","Churned"))</f>
        <v>Active</v>
      </c>
      <c r="P80" s="24" t="n">
        <f aca="false">COUNTIF(D80:I80,"&gt;0")</f>
        <v>4</v>
      </c>
      <c r="Q80" s="24" t="n">
        <f aca="false">IF(N80&lt;=Assumptions!$B$22,5,IF(N80&lt;=Assumptions!$B$23,4,IF(N80&lt;=Assumptions!$B$24,3,IF(N80&lt;=Assumptions!$B$25,2,1))))</f>
        <v>5</v>
      </c>
      <c r="R80" s="24" t="n">
        <f aca="false">1+(J80&gt;=Assumptions!$C$25)+(J80&gt;=Assumptions!$C$24)+(J80&gt;=Assumptions!$C$23)+(J80&gt;=Assumptions!$C$22)</f>
        <v>3</v>
      </c>
      <c r="S80" s="24" t="n">
        <f aca="false">1+(L80&gt;=Assumptions!$D$25)+(L80&gt;=Assumptions!$D$24)+(L80&gt;=Assumptions!$D$23)+(L80&gt;=Assumptions!$D$22)</f>
        <v>3</v>
      </c>
      <c r="T80" s="24" t="str">
        <f aca="false">IF(AND(Q80&gt;=4,R80&gt;=4),"Champions",IF(AND(Q80&gt;=3,R80&gt;=3),"Loyal",IF(AND(Q80&lt;=2,R80&gt;=3),"At Risk",IF(Q80&lt;=2,"Hibernating","Potential"))))</f>
        <v>Loyal</v>
      </c>
      <c r="U80" s="38" t="n">
        <f aca="false">L80/Assumptions!$B$6</f>
        <v>43.5</v>
      </c>
      <c r="V80" s="38" t="n">
        <f aca="false">IF(O80="Slipping",U80,0)</f>
        <v>0</v>
      </c>
      <c r="W80" s="38" t="n">
        <f aca="false">IF(O80="Churned",U80,0)</f>
        <v>0</v>
      </c>
      <c r="X80" s="24" t="str">
        <f aca="false">IF(AND(O80="Active",P80&lt;=2),"Yes","No")</f>
        <v>No</v>
      </c>
    </row>
    <row r="81" customFormat="false" ht="15" hidden="false" customHeight="false" outlineLevel="0" collapsed="false">
      <c r="A81" s="24" t="str">
        <f aca="false">Customers!A81</f>
        <v>C0080</v>
      </c>
      <c r="B81" s="24" t="str">
        <f aca="false">Customers!B81</f>
        <v>Nairobi</v>
      </c>
      <c r="C81" s="24" t="str">
        <f aca="false">Customers!C81</f>
        <v>Prepaid</v>
      </c>
      <c r="D81" s="24" t="n">
        <f aca="false">COUNTIFS(Transactions!$C$2:$C$13107,$A81,Transactions!$E$2:$E$13107,D$1)</f>
        <v>6</v>
      </c>
      <c r="E81" s="24" t="n">
        <f aca="false">COUNTIFS(Transactions!$C$2:$C$13107,$A81,Transactions!$E$2:$E$13107,E$1)</f>
        <v>2</v>
      </c>
      <c r="F81" s="24" t="n">
        <f aca="false">COUNTIFS(Transactions!$C$2:$C$13107,$A81,Transactions!$E$2:$E$13107,F$1)</f>
        <v>0</v>
      </c>
      <c r="G81" s="24" t="n">
        <f aca="false">COUNTIFS(Transactions!$C$2:$C$13107,$A81,Transactions!$E$2:$E$13107,G$1)</f>
        <v>0</v>
      </c>
      <c r="H81" s="24" t="n">
        <f aca="false">COUNTIFS(Transactions!$C$2:$C$13107,$A81,Transactions!$E$2:$E$13107,H$1)</f>
        <v>0</v>
      </c>
      <c r="I81" s="24" t="n">
        <f aca="false">COUNTIFS(Transactions!$C$2:$C$13107,$A81,Transactions!$E$2:$E$13107,I$1)</f>
        <v>0</v>
      </c>
      <c r="J81" s="24" t="n">
        <f aca="false">SUM(D81:I81)</f>
        <v>8</v>
      </c>
      <c r="K81" s="38" t="n">
        <f aca="false">SUMIFS(Transactions!$F$2:$F$13107,Transactions!$C$2:$C$13107,A81)</f>
        <v>19410</v>
      </c>
      <c r="L81" s="38" t="n">
        <f aca="false">SUMIFS(Transactions!$I$2:$I$13107,Transactions!$C$2:$C$13107,A81)</f>
        <v>223.45</v>
      </c>
      <c r="M81" s="39" t="n">
        <f aca="false">IF(J81=0,"",_xlfn.MAXIFS(Transactions!$B$2:$B$13107,Transactions!$C$2:$C$13107,A81))</f>
        <v>46279</v>
      </c>
      <c r="N81" s="24" t="n">
        <f aca="false">IF(J81=0,999,Assumptions!$B$4-M81)</f>
        <v>16</v>
      </c>
      <c r="O81" s="24" t="str">
        <f aca="false">IF(N81&lt;=Assumptions!$B$7,"Active",IF(N81&lt;=Assumptions!$B$8,"Slipping","Churned"))</f>
        <v>Active</v>
      </c>
      <c r="P81" s="24" t="n">
        <f aca="false">COUNTIF(D81:I81,"&gt;0")</f>
        <v>2</v>
      </c>
      <c r="Q81" s="24" t="n">
        <f aca="false">IF(N81&lt;=Assumptions!$B$22,5,IF(N81&lt;=Assumptions!$B$23,4,IF(N81&lt;=Assumptions!$B$24,3,IF(N81&lt;=Assumptions!$B$25,2,1))))</f>
        <v>4</v>
      </c>
      <c r="R81" s="24" t="n">
        <f aca="false">1+(J81&gt;=Assumptions!$C$25)+(J81&gt;=Assumptions!$C$24)+(J81&gt;=Assumptions!$C$23)+(J81&gt;=Assumptions!$C$22)</f>
        <v>1</v>
      </c>
      <c r="S81" s="24" t="n">
        <f aca="false">1+(L81&gt;=Assumptions!$D$25)+(L81&gt;=Assumptions!$D$24)+(L81&gt;=Assumptions!$D$23)+(L81&gt;=Assumptions!$D$22)</f>
        <v>2</v>
      </c>
      <c r="T81" s="24" t="str">
        <f aca="false">IF(AND(Q81&gt;=4,R81&gt;=4),"Champions",IF(AND(Q81&gt;=3,R81&gt;=3),"Loyal",IF(AND(Q81&lt;=2,R81&gt;=3),"At Risk",IF(Q81&lt;=2,"Hibernating","Potential"))))</f>
        <v>Potential</v>
      </c>
      <c r="U81" s="38" t="n">
        <f aca="false">L81/Assumptions!$B$6</f>
        <v>24.8277777777778</v>
      </c>
      <c r="V81" s="38" t="n">
        <f aca="false">IF(O81="Slipping",U81,0)</f>
        <v>0</v>
      </c>
      <c r="W81" s="38" t="n">
        <f aca="false">IF(O81="Churned",U81,0)</f>
        <v>0</v>
      </c>
      <c r="X81" s="24" t="str">
        <f aca="false">IF(AND(O81="Active",P81&lt;=2),"Yes","No")</f>
        <v>Yes</v>
      </c>
    </row>
    <row r="82" customFormat="false" ht="15" hidden="false" customHeight="false" outlineLevel="0" collapsed="false">
      <c r="A82" s="24" t="str">
        <f aca="false">Customers!A82</f>
        <v>C0081</v>
      </c>
      <c r="B82" s="24" t="str">
        <f aca="false">Customers!B82</f>
        <v>Nairobi</v>
      </c>
      <c r="C82" s="24" t="str">
        <f aca="false">Customers!C82</f>
        <v>Prepaid</v>
      </c>
      <c r="D82" s="24" t="n">
        <f aca="false">COUNTIFS(Transactions!$C$2:$C$13107,$A82,Transactions!$E$2:$E$13107,D$1)</f>
        <v>1</v>
      </c>
      <c r="E82" s="24" t="n">
        <f aca="false">COUNTIFS(Transactions!$C$2:$C$13107,$A82,Transactions!$E$2:$E$13107,E$1)</f>
        <v>0</v>
      </c>
      <c r="F82" s="24" t="n">
        <f aca="false">COUNTIFS(Transactions!$C$2:$C$13107,$A82,Transactions!$E$2:$E$13107,F$1)</f>
        <v>0</v>
      </c>
      <c r="G82" s="24" t="n">
        <f aca="false">COUNTIFS(Transactions!$C$2:$C$13107,$A82,Transactions!$E$2:$E$13107,G$1)</f>
        <v>0</v>
      </c>
      <c r="H82" s="24" t="n">
        <f aca="false">COUNTIFS(Transactions!$C$2:$C$13107,$A82,Transactions!$E$2:$E$13107,H$1)</f>
        <v>4</v>
      </c>
      <c r="I82" s="24" t="n">
        <f aca="false">COUNTIFS(Transactions!$C$2:$C$13107,$A82,Transactions!$E$2:$E$13107,I$1)</f>
        <v>0</v>
      </c>
      <c r="J82" s="24" t="n">
        <f aca="false">SUM(D82:I82)</f>
        <v>5</v>
      </c>
      <c r="K82" s="38" t="n">
        <f aca="false">SUMIFS(Transactions!$F$2:$F$13107,Transactions!$C$2:$C$13107,A82)</f>
        <v>1660</v>
      </c>
      <c r="L82" s="38" t="n">
        <f aca="false">SUMIFS(Transactions!$I$2:$I$13107,Transactions!$C$2:$C$13107,A82)</f>
        <v>22.3</v>
      </c>
      <c r="M82" s="39" t="n">
        <f aca="false">IF(J82=0,"",_xlfn.MAXIFS(Transactions!$B$2:$B$13107,Transactions!$C$2:$C$13107,A82))</f>
        <v>46293</v>
      </c>
      <c r="N82" s="24" t="n">
        <f aca="false">IF(J82=0,999,Assumptions!$B$4-M82)</f>
        <v>2</v>
      </c>
      <c r="O82" s="24" t="str">
        <f aca="false">IF(N82&lt;=Assumptions!$B$7,"Active",IF(N82&lt;=Assumptions!$B$8,"Slipping","Churned"))</f>
        <v>Active</v>
      </c>
      <c r="P82" s="24" t="n">
        <f aca="false">COUNTIF(D82:I82,"&gt;0")</f>
        <v>2</v>
      </c>
      <c r="Q82" s="24" t="n">
        <f aca="false">IF(N82&lt;=Assumptions!$B$22,5,IF(N82&lt;=Assumptions!$B$23,4,IF(N82&lt;=Assumptions!$B$24,3,IF(N82&lt;=Assumptions!$B$25,2,1))))</f>
        <v>5</v>
      </c>
      <c r="R82" s="24" t="n">
        <f aca="false">1+(J82&gt;=Assumptions!$C$25)+(J82&gt;=Assumptions!$C$24)+(J82&gt;=Assumptions!$C$23)+(J82&gt;=Assumptions!$C$22)</f>
        <v>1</v>
      </c>
      <c r="S82" s="24" t="n">
        <f aca="false">1+(L82&gt;=Assumptions!$D$25)+(L82&gt;=Assumptions!$D$24)+(L82&gt;=Assumptions!$D$23)+(L82&gt;=Assumptions!$D$22)</f>
        <v>1</v>
      </c>
      <c r="T82" s="24" t="str">
        <f aca="false">IF(AND(Q82&gt;=4,R82&gt;=4),"Champions",IF(AND(Q82&gt;=3,R82&gt;=3),"Loyal",IF(AND(Q82&lt;=2,R82&gt;=3),"At Risk",IF(Q82&lt;=2,"Hibernating","Potential"))))</f>
        <v>Potential</v>
      </c>
      <c r="U82" s="38" t="n">
        <f aca="false">L82/Assumptions!$B$6</f>
        <v>2.47777777777778</v>
      </c>
      <c r="V82" s="38" t="n">
        <f aca="false">IF(O82="Slipping",U82,0)</f>
        <v>0</v>
      </c>
      <c r="W82" s="38" t="n">
        <f aca="false">IF(O82="Churned",U82,0)</f>
        <v>0</v>
      </c>
      <c r="X82" s="24" t="str">
        <f aca="false">IF(AND(O82="Active",P82&lt;=2),"Yes","No")</f>
        <v>Yes</v>
      </c>
    </row>
    <row r="83" customFormat="false" ht="15" hidden="false" customHeight="false" outlineLevel="0" collapsed="false">
      <c r="A83" s="24" t="str">
        <f aca="false">Customers!A83</f>
        <v>C0082</v>
      </c>
      <c r="B83" s="24" t="str">
        <f aca="false">Customers!B83</f>
        <v>Coast</v>
      </c>
      <c r="C83" s="24" t="str">
        <f aca="false">Customers!C83</f>
        <v>Prepaid</v>
      </c>
      <c r="D83" s="24" t="n">
        <f aca="false">COUNTIFS(Transactions!$C$2:$C$13107,$A83,Transactions!$E$2:$E$13107,D$1)</f>
        <v>11</v>
      </c>
      <c r="E83" s="24" t="n">
        <f aca="false">COUNTIFS(Transactions!$C$2:$C$13107,$A83,Transactions!$E$2:$E$13107,E$1)</f>
        <v>2</v>
      </c>
      <c r="F83" s="24" t="n">
        <f aca="false">COUNTIFS(Transactions!$C$2:$C$13107,$A83,Transactions!$E$2:$E$13107,F$1)</f>
        <v>3</v>
      </c>
      <c r="G83" s="24" t="n">
        <f aca="false">COUNTIFS(Transactions!$C$2:$C$13107,$A83,Transactions!$E$2:$E$13107,G$1)</f>
        <v>2</v>
      </c>
      <c r="H83" s="24" t="n">
        <f aca="false">COUNTIFS(Transactions!$C$2:$C$13107,$A83,Transactions!$E$2:$E$13107,H$1)</f>
        <v>8</v>
      </c>
      <c r="I83" s="24" t="n">
        <f aca="false">COUNTIFS(Transactions!$C$2:$C$13107,$A83,Transactions!$E$2:$E$13107,I$1)</f>
        <v>1</v>
      </c>
      <c r="J83" s="24" t="n">
        <f aca="false">SUM(D83:I83)</f>
        <v>27</v>
      </c>
      <c r="K83" s="38" t="n">
        <f aca="false">SUMIFS(Transactions!$F$2:$F$13107,Transactions!$C$2:$C$13107,A83)</f>
        <v>97780</v>
      </c>
      <c r="L83" s="38" t="n">
        <f aca="false">SUMIFS(Transactions!$I$2:$I$13107,Transactions!$C$2:$C$13107,A83)</f>
        <v>504.12</v>
      </c>
      <c r="M83" s="39" t="n">
        <f aca="false">IF(J83=0,"",_xlfn.MAXIFS(Transactions!$B$2:$B$13107,Transactions!$C$2:$C$13107,A83))</f>
        <v>46293</v>
      </c>
      <c r="N83" s="24" t="n">
        <f aca="false">IF(J83=0,999,Assumptions!$B$4-M83)</f>
        <v>2</v>
      </c>
      <c r="O83" s="24" t="str">
        <f aca="false">IF(N83&lt;=Assumptions!$B$7,"Active",IF(N83&lt;=Assumptions!$B$8,"Slipping","Churned"))</f>
        <v>Active</v>
      </c>
      <c r="P83" s="24" t="n">
        <f aca="false">COUNTIF(D83:I83,"&gt;0")</f>
        <v>6</v>
      </c>
      <c r="Q83" s="24" t="n">
        <f aca="false">IF(N83&lt;=Assumptions!$B$22,5,IF(N83&lt;=Assumptions!$B$23,4,IF(N83&lt;=Assumptions!$B$24,3,IF(N83&lt;=Assumptions!$B$25,2,1))))</f>
        <v>5</v>
      </c>
      <c r="R83" s="24" t="n">
        <f aca="false">1+(J83&gt;=Assumptions!$C$25)+(J83&gt;=Assumptions!$C$24)+(J83&gt;=Assumptions!$C$23)+(J83&gt;=Assumptions!$C$22)</f>
        <v>4</v>
      </c>
      <c r="S83" s="24" t="n">
        <f aca="false">1+(L83&gt;=Assumptions!$D$25)+(L83&gt;=Assumptions!$D$24)+(L83&gt;=Assumptions!$D$23)+(L83&gt;=Assumptions!$D$22)</f>
        <v>4</v>
      </c>
      <c r="T83" s="24" t="str">
        <f aca="false">IF(AND(Q83&gt;=4,R83&gt;=4),"Champions",IF(AND(Q83&gt;=3,R83&gt;=3),"Loyal",IF(AND(Q83&lt;=2,R83&gt;=3),"At Risk",IF(Q83&lt;=2,"Hibernating","Potential"))))</f>
        <v>Champions</v>
      </c>
      <c r="U83" s="38" t="n">
        <f aca="false">L83/Assumptions!$B$6</f>
        <v>56.0133333333333</v>
      </c>
      <c r="V83" s="38" t="n">
        <f aca="false">IF(O83="Slipping",U83,0)</f>
        <v>0</v>
      </c>
      <c r="W83" s="38" t="n">
        <f aca="false">IF(O83="Churned",U83,0)</f>
        <v>0</v>
      </c>
      <c r="X83" s="24" t="str">
        <f aca="false">IF(AND(O83="Active",P83&lt;=2),"Yes","No")</f>
        <v>No</v>
      </c>
    </row>
    <row r="84" customFormat="false" ht="15" hidden="false" customHeight="false" outlineLevel="0" collapsed="false">
      <c r="A84" s="24" t="str">
        <f aca="false">Customers!A84</f>
        <v>C0083</v>
      </c>
      <c r="B84" s="24" t="str">
        <f aca="false">Customers!B84</f>
        <v>Rift Valley</v>
      </c>
      <c r="C84" s="24" t="str">
        <f aca="false">Customers!C84</f>
        <v>Postpaid</v>
      </c>
      <c r="D84" s="24" t="n">
        <f aca="false">COUNTIFS(Transactions!$C$2:$C$13107,$A84,Transactions!$E$2:$E$13107,D$1)</f>
        <v>26</v>
      </c>
      <c r="E84" s="24" t="n">
        <f aca="false">COUNTIFS(Transactions!$C$2:$C$13107,$A84,Transactions!$E$2:$E$13107,E$1)</f>
        <v>0</v>
      </c>
      <c r="F84" s="24" t="n">
        <f aca="false">COUNTIFS(Transactions!$C$2:$C$13107,$A84,Transactions!$E$2:$E$13107,F$1)</f>
        <v>1</v>
      </c>
      <c r="G84" s="24" t="n">
        <f aca="false">COUNTIFS(Transactions!$C$2:$C$13107,$A84,Transactions!$E$2:$E$13107,G$1)</f>
        <v>1</v>
      </c>
      <c r="H84" s="24" t="n">
        <f aca="false">COUNTIFS(Transactions!$C$2:$C$13107,$A84,Transactions!$E$2:$E$13107,H$1)</f>
        <v>3</v>
      </c>
      <c r="I84" s="24" t="n">
        <f aca="false">COUNTIFS(Transactions!$C$2:$C$13107,$A84,Transactions!$E$2:$E$13107,I$1)</f>
        <v>2</v>
      </c>
      <c r="J84" s="24" t="n">
        <f aca="false">SUM(D84:I84)</f>
        <v>33</v>
      </c>
      <c r="K84" s="38" t="n">
        <f aca="false">SUMIFS(Transactions!$F$2:$F$13107,Transactions!$C$2:$C$13107,A84)</f>
        <v>146510</v>
      </c>
      <c r="L84" s="38" t="n">
        <f aca="false">SUMIFS(Transactions!$I$2:$I$13107,Transactions!$C$2:$C$13107,A84)</f>
        <v>807.94</v>
      </c>
      <c r="M84" s="39" t="n">
        <f aca="false">IF(J84=0,"",_xlfn.MAXIFS(Transactions!$B$2:$B$13107,Transactions!$C$2:$C$13107,A84))</f>
        <v>46245</v>
      </c>
      <c r="N84" s="24" t="n">
        <f aca="false">IF(J84=0,999,Assumptions!$B$4-M84)</f>
        <v>50</v>
      </c>
      <c r="O84" s="24" t="str">
        <f aca="false">IF(N84&lt;=Assumptions!$B$7,"Active",IF(N84&lt;=Assumptions!$B$8,"Slipping","Churned"))</f>
        <v>Slipping</v>
      </c>
      <c r="P84" s="24" t="n">
        <f aca="false">COUNTIF(D84:I84,"&gt;0")</f>
        <v>5</v>
      </c>
      <c r="Q84" s="24" t="n">
        <f aca="false">IF(N84&lt;=Assumptions!$B$22,5,IF(N84&lt;=Assumptions!$B$23,4,IF(N84&lt;=Assumptions!$B$24,3,IF(N84&lt;=Assumptions!$B$25,2,1))))</f>
        <v>3</v>
      </c>
      <c r="R84" s="24" t="n">
        <f aca="false">1+(J84&gt;=Assumptions!$C$25)+(J84&gt;=Assumptions!$C$24)+(J84&gt;=Assumptions!$C$23)+(J84&gt;=Assumptions!$C$22)</f>
        <v>5</v>
      </c>
      <c r="S84" s="24" t="n">
        <f aca="false">1+(L84&gt;=Assumptions!$D$25)+(L84&gt;=Assumptions!$D$24)+(L84&gt;=Assumptions!$D$23)+(L84&gt;=Assumptions!$D$22)</f>
        <v>4</v>
      </c>
      <c r="T84" s="24" t="str">
        <f aca="false">IF(AND(Q84&gt;=4,R84&gt;=4),"Champions",IF(AND(Q84&gt;=3,R84&gt;=3),"Loyal",IF(AND(Q84&lt;=2,R84&gt;=3),"At Risk",IF(Q84&lt;=2,"Hibernating","Potential"))))</f>
        <v>Loyal</v>
      </c>
      <c r="U84" s="38" t="n">
        <f aca="false">L84/Assumptions!$B$6</f>
        <v>89.7711111111111</v>
      </c>
      <c r="V84" s="38" t="n">
        <f aca="false">IF(O84="Slipping",U84,0)</f>
        <v>89.7711111111111</v>
      </c>
      <c r="W84" s="38" t="n">
        <f aca="false">IF(O84="Churned",U84,0)</f>
        <v>0</v>
      </c>
      <c r="X84" s="24" t="str">
        <f aca="false">IF(AND(O84="Active",P84&lt;=2),"Yes","No")</f>
        <v>No</v>
      </c>
    </row>
    <row r="85" customFormat="false" ht="15" hidden="false" customHeight="false" outlineLevel="0" collapsed="false">
      <c r="A85" s="24" t="str">
        <f aca="false">Customers!A85</f>
        <v>C0084</v>
      </c>
      <c r="B85" s="24" t="str">
        <f aca="false">Customers!B85</f>
        <v>Nairobi</v>
      </c>
      <c r="C85" s="24" t="str">
        <f aca="false">Customers!C85</f>
        <v>Prepaid</v>
      </c>
      <c r="D85" s="24" t="n">
        <f aca="false">COUNTIFS(Transactions!$C$2:$C$13107,$A85,Transactions!$E$2:$E$13107,D$1)</f>
        <v>0</v>
      </c>
      <c r="E85" s="24" t="n">
        <f aca="false">COUNTIFS(Transactions!$C$2:$C$13107,$A85,Transactions!$E$2:$E$13107,E$1)</f>
        <v>0</v>
      </c>
      <c r="F85" s="24" t="n">
        <f aca="false">COUNTIFS(Transactions!$C$2:$C$13107,$A85,Transactions!$E$2:$E$13107,F$1)</f>
        <v>2</v>
      </c>
      <c r="G85" s="24" t="n">
        <f aca="false">COUNTIFS(Transactions!$C$2:$C$13107,$A85,Transactions!$E$2:$E$13107,G$1)</f>
        <v>0</v>
      </c>
      <c r="H85" s="24" t="n">
        <f aca="false">COUNTIFS(Transactions!$C$2:$C$13107,$A85,Transactions!$E$2:$E$13107,H$1)</f>
        <v>4</v>
      </c>
      <c r="I85" s="24" t="n">
        <f aca="false">COUNTIFS(Transactions!$C$2:$C$13107,$A85,Transactions!$E$2:$E$13107,I$1)</f>
        <v>0</v>
      </c>
      <c r="J85" s="24" t="n">
        <f aca="false">SUM(D85:I85)</f>
        <v>6</v>
      </c>
      <c r="K85" s="38" t="n">
        <f aca="false">SUMIFS(Transactions!$F$2:$F$13107,Transactions!$C$2:$C$13107,A85)</f>
        <v>6430</v>
      </c>
      <c r="L85" s="38" t="n">
        <f aca="false">SUMIFS(Transactions!$I$2:$I$13107,Transactions!$C$2:$C$13107,A85)</f>
        <v>6.8</v>
      </c>
      <c r="M85" s="39" t="n">
        <f aca="false">IF(J85=0,"",_xlfn.MAXIFS(Transactions!$B$2:$B$13107,Transactions!$C$2:$C$13107,A85))</f>
        <v>46234</v>
      </c>
      <c r="N85" s="24" t="n">
        <f aca="false">IF(J85=0,999,Assumptions!$B$4-M85)</f>
        <v>61</v>
      </c>
      <c r="O85" s="24" t="str">
        <f aca="false">IF(N85&lt;=Assumptions!$B$7,"Active",IF(N85&lt;=Assumptions!$B$8,"Slipping","Churned"))</f>
        <v>Churned</v>
      </c>
      <c r="P85" s="24" t="n">
        <f aca="false">COUNTIF(D85:I85,"&gt;0")</f>
        <v>2</v>
      </c>
      <c r="Q85" s="24" t="n">
        <f aca="false">IF(N85&lt;=Assumptions!$B$22,5,IF(N85&lt;=Assumptions!$B$23,4,IF(N85&lt;=Assumptions!$B$24,3,IF(N85&lt;=Assumptions!$B$25,2,1))))</f>
        <v>2</v>
      </c>
      <c r="R85" s="24" t="n">
        <f aca="false">1+(J85&gt;=Assumptions!$C$25)+(J85&gt;=Assumptions!$C$24)+(J85&gt;=Assumptions!$C$23)+(J85&gt;=Assumptions!$C$22)</f>
        <v>1</v>
      </c>
      <c r="S85" s="24" t="n">
        <f aca="false">1+(L85&gt;=Assumptions!$D$25)+(L85&gt;=Assumptions!$D$24)+(L85&gt;=Assumptions!$D$23)+(L85&gt;=Assumptions!$D$22)</f>
        <v>1</v>
      </c>
      <c r="T85" s="24" t="str">
        <f aca="false">IF(AND(Q85&gt;=4,R85&gt;=4),"Champions",IF(AND(Q85&gt;=3,R85&gt;=3),"Loyal",IF(AND(Q85&lt;=2,R85&gt;=3),"At Risk",IF(Q85&lt;=2,"Hibernating","Potential"))))</f>
        <v>Hibernating</v>
      </c>
      <c r="U85" s="38" t="n">
        <f aca="false">L85/Assumptions!$B$6</f>
        <v>0.755555555555556</v>
      </c>
      <c r="V85" s="38" t="n">
        <f aca="false">IF(O85="Slipping",U85,0)</f>
        <v>0</v>
      </c>
      <c r="W85" s="38" t="n">
        <f aca="false">IF(O85="Churned",U85,0)</f>
        <v>0.755555555555556</v>
      </c>
      <c r="X85" s="24" t="str">
        <f aca="false">IF(AND(O85="Active",P85&lt;=2),"Yes","No")</f>
        <v>No</v>
      </c>
    </row>
    <row r="86" customFormat="false" ht="15" hidden="false" customHeight="false" outlineLevel="0" collapsed="false">
      <c r="A86" s="24" t="str">
        <f aca="false">Customers!A86</f>
        <v>C0085</v>
      </c>
      <c r="B86" s="24" t="str">
        <f aca="false">Customers!B86</f>
        <v>Nairobi</v>
      </c>
      <c r="C86" s="24" t="str">
        <f aca="false">Customers!C86</f>
        <v>Prepaid</v>
      </c>
      <c r="D86" s="24" t="n">
        <f aca="false">COUNTIFS(Transactions!$C$2:$C$13107,$A86,Transactions!$E$2:$E$13107,D$1)</f>
        <v>5</v>
      </c>
      <c r="E86" s="24" t="n">
        <f aca="false">COUNTIFS(Transactions!$C$2:$C$13107,$A86,Transactions!$E$2:$E$13107,E$1)</f>
        <v>8</v>
      </c>
      <c r="F86" s="24" t="n">
        <f aca="false">COUNTIFS(Transactions!$C$2:$C$13107,$A86,Transactions!$E$2:$E$13107,F$1)</f>
        <v>0</v>
      </c>
      <c r="G86" s="24" t="n">
        <f aca="false">COUNTIFS(Transactions!$C$2:$C$13107,$A86,Transactions!$E$2:$E$13107,G$1)</f>
        <v>4</v>
      </c>
      <c r="H86" s="24" t="n">
        <f aca="false">COUNTIFS(Transactions!$C$2:$C$13107,$A86,Transactions!$E$2:$E$13107,H$1)</f>
        <v>0</v>
      </c>
      <c r="I86" s="24" t="n">
        <f aca="false">COUNTIFS(Transactions!$C$2:$C$13107,$A86,Transactions!$E$2:$E$13107,I$1)</f>
        <v>1</v>
      </c>
      <c r="J86" s="24" t="n">
        <f aca="false">SUM(D86:I86)</f>
        <v>18</v>
      </c>
      <c r="K86" s="38" t="n">
        <f aca="false">SUMIFS(Transactions!$F$2:$F$13107,Transactions!$C$2:$C$13107,A86)</f>
        <v>64569</v>
      </c>
      <c r="L86" s="38" t="n">
        <f aca="false">SUMIFS(Transactions!$I$2:$I$13107,Transactions!$C$2:$C$13107,A86)</f>
        <v>686.66</v>
      </c>
      <c r="M86" s="39" t="n">
        <f aca="false">IF(J86=0,"",_xlfn.MAXIFS(Transactions!$B$2:$B$13107,Transactions!$C$2:$C$13107,A86))</f>
        <v>46289</v>
      </c>
      <c r="N86" s="24" t="n">
        <f aca="false">IF(J86=0,999,Assumptions!$B$4-M86)</f>
        <v>6</v>
      </c>
      <c r="O86" s="24" t="str">
        <f aca="false">IF(N86&lt;=Assumptions!$B$7,"Active",IF(N86&lt;=Assumptions!$B$8,"Slipping","Churned"))</f>
        <v>Active</v>
      </c>
      <c r="P86" s="24" t="n">
        <f aca="false">COUNTIF(D86:I86,"&gt;0")</f>
        <v>4</v>
      </c>
      <c r="Q86" s="24" t="n">
        <f aca="false">IF(N86&lt;=Assumptions!$B$22,5,IF(N86&lt;=Assumptions!$B$23,4,IF(N86&lt;=Assumptions!$B$24,3,IF(N86&lt;=Assumptions!$B$25,2,1))))</f>
        <v>5</v>
      </c>
      <c r="R86" s="24" t="n">
        <f aca="false">1+(J86&gt;=Assumptions!$C$25)+(J86&gt;=Assumptions!$C$24)+(J86&gt;=Assumptions!$C$23)+(J86&gt;=Assumptions!$C$22)</f>
        <v>3</v>
      </c>
      <c r="S86" s="24" t="n">
        <f aca="false">1+(L86&gt;=Assumptions!$D$25)+(L86&gt;=Assumptions!$D$24)+(L86&gt;=Assumptions!$D$23)+(L86&gt;=Assumptions!$D$22)</f>
        <v>4</v>
      </c>
      <c r="T86" s="24" t="str">
        <f aca="false">IF(AND(Q86&gt;=4,R86&gt;=4),"Champions",IF(AND(Q86&gt;=3,R86&gt;=3),"Loyal",IF(AND(Q86&lt;=2,R86&gt;=3),"At Risk",IF(Q86&lt;=2,"Hibernating","Potential"))))</f>
        <v>Loyal</v>
      </c>
      <c r="U86" s="38" t="n">
        <f aca="false">L86/Assumptions!$B$6</f>
        <v>76.2955555555556</v>
      </c>
      <c r="V86" s="38" t="n">
        <f aca="false">IF(O86="Slipping",U86,0)</f>
        <v>0</v>
      </c>
      <c r="W86" s="38" t="n">
        <f aca="false">IF(O86="Churned",U86,0)</f>
        <v>0</v>
      </c>
      <c r="X86" s="24" t="str">
        <f aca="false">IF(AND(O86="Active",P86&lt;=2),"Yes","No")</f>
        <v>No</v>
      </c>
    </row>
    <row r="87" customFormat="false" ht="15" hidden="false" customHeight="false" outlineLevel="0" collapsed="false">
      <c r="A87" s="24" t="str">
        <f aca="false">Customers!A87</f>
        <v>C0086</v>
      </c>
      <c r="B87" s="24" t="str">
        <f aca="false">Customers!B87</f>
        <v>Rift Valley</v>
      </c>
      <c r="C87" s="24" t="str">
        <f aca="false">Customers!C87</f>
        <v>Postpaid</v>
      </c>
      <c r="D87" s="24" t="n">
        <f aca="false">COUNTIFS(Transactions!$C$2:$C$13107,$A87,Transactions!$E$2:$E$13107,D$1)</f>
        <v>4</v>
      </c>
      <c r="E87" s="24" t="n">
        <f aca="false">COUNTIFS(Transactions!$C$2:$C$13107,$A87,Transactions!$E$2:$E$13107,E$1)</f>
        <v>2</v>
      </c>
      <c r="F87" s="24" t="n">
        <f aca="false">COUNTIFS(Transactions!$C$2:$C$13107,$A87,Transactions!$E$2:$E$13107,F$1)</f>
        <v>0</v>
      </c>
      <c r="G87" s="24" t="n">
        <f aca="false">COUNTIFS(Transactions!$C$2:$C$13107,$A87,Transactions!$E$2:$E$13107,G$1)</f>
        <v>4</v>
      </c>
      <c r="H87" s="24" t="n">
        <f aca="false">COUNTIFS(Transactions!$C$2:$C$13107,$A87,Transactions!$E$2:$E$13107,H$1)</f>
        <v>5</v>
      </c>
      <c r="I87" s="24" t="n">
        <f aca="false">COUNTIFS(Transactions!$C$2:$C$13107,$A87,Transactions!$E$2:$E$13107,I$1)</f>
        <v>6</v>
      </c>
      <c r="J87" s="24" t="n">
        <f aca="false">SUM(D87:I87)</f>
        <v>21</v>
      </c>
      <c r="K87" s="38" t="n">
        <f aca="false">SUMIFS(Transactions!$F$2:$F$13107,Transactions!$C$2:$C$13107,A87)</f>
        <v>50109</v>
      </c>
      <c r="L87" s="38" t="n">
        <f aca="false">SUMIFS(Transactions!$I$2:$I$13107,Transactions!$C$2:$C$13107,A87)</f>
        <v>535.89</v>
      </c>
      <c r="M87" s="39" t="n">
        <f aca="false">IF(J87=0,"",_xlfn.MAXIFS(Transactions!$B$2:$B$13107,Transactions!$C$2:$C$13107,A87))</f>
        <v>46293</v>
      </c>
      <c r="N87" s="24" t="n">
        <f aca="false">IF(J87=0,999,Assumptions!$B$4-M87)</f>
        <v>2</v>
      </c>
      <c r="O87" s="24" t="str">
        <f aca="false">IF(N87&lt;=Assumptions!$B$7,"Active",IF(N87&lt;=Assumptions!$B$8,"Slipping","Churned"))</f>
        <v>Active</v>
      </c>
      <c r="P87" s="24" t="n">
        <f aca="false">COUNTIF(D87:I87,"&gt;0")</f>
        <v>5</v>
      </c>
      <c r="Q87" s="24" t="n">
        <f aca="false">IF(N87&lt;=Assumptions!$B$22,5,IF(N87&lt;=Assumptions!$B$23,4,IF(N87&lt;=Assumptions!$B$24,3,IF(N87&lt;=Assumptions!$B$25,2,1))))</f>
        <v>5</v>
      </c>
      <c r="R87" s="24" t="n">
        <f aca="false">1+(J87&gt;=Assumptions!$C$25)+(J87&gt;=Assumptions!$C$24)+(J87&gt;=Assumptions!$C$23)+(J87&gt;=Assumptions!$C$22)</f>
        <v>3</v>
      </c>
      <c r="S87" s="24" t="n">
        <f aca="false">1+(L87&gt;=Assumptions!$D$25)+(L87&gt;=Assumptions!$D$24)+(L87&gt;=Assumptions!$D$23)+(L87&gt;=Assumptions!$D$22)</f>
        <v>4</v>
      </c>
      <c r="T87" s="24" t="str">
        <f aca="false">IF(AND(Q87&gt;=4,R87&gt;=4),"Champions",IF(AND(Q87&gt;=3,R87&gt;=3),"Loyal",IF(AND(Q87&lt;=2,R87&gt;=3),"At Risk",IF(Q87&lt;=2,"Hibernating","Potential"))))</f>
        <v>Loyal</v>
      </c>
      <c r="U87" s="38" t="n">
        <f aca="false">L87/Assumptions!$B$6</f>
        <v>59.5433333333333</v>
      </c>
      <c r="V87" s="38" t="n">
        <f aca="false">IF(O87="Slipping",U87,0)</f>
        <v>0</v>
      </c>
      <c r="W87" s="38" t="n">
        <f aca="false">IF(O87="Churned",U87,0)</f>
        <v>0</v>
      </c>
      <c r="X87" s="24" t="str">
        <f aca="false">IF(AND(O87="Active",P87&lt;=2),"Yes","No")</f>
        <v>No</v>
      </c>
    </row>
    <row r="88" customFormat="false" ht="15" hidden="false" customHeight="false" outlineLevel="0" collapsed="false">
      <c r="A88" s="24" t="str">
        <f aca="false">Customers!A88</f>
        <v>C0087</v>
      </c>
      <c r="B88" s="24" t="str">
        <f aca="false">Customers!B88</f>
        <v>Rift Valley</v>
      </c>
      <c r="C88" s="24" t="str">
        <f aca="false">Customers!C88</f>
        <v>Postpaid</v>
      </c>
      <c r="D88" s="24" t="n">
        <f aca="false">COUNTIFS(Transactions!$C$2:$C$13107,$A88,Transactions!$E$2:$E$13107,D$1)</f>
        <v>13</v>
      </c>
      <c r="E88" s="24" t="n">
        <f aca="false">COUNTIFS(Transactions!$C$2:$C$13107,$A88,Transactions!$E$2:$E$13107,E$1)</f>
        <v>2</v>
      </c>
      <c r="F88" s="24" t="n">
        <f aca="false">COUNTIFS(Transactions!$C$2:$C$13107,$A88,Transactions!$E$2:$E$13107,F$1)</f>
        <v>1</v>
      </c>
      <c r="G88" s="24" t="n">
        <f aca="false">COUNTIFS(Transactions!$C$2:$C$13107,$A88,Transactions!$E$2:$E$13107,G$1)</f>
        <v>10</v>
      </c>
      <c r="H88" s="24" t="n">
        <f aca="false">COUNTIFS(Transactions!$C$2:$C$13107,$A88,Transactions!$E$2:$E$13107,H$1)</f>
        <v>0</v>
      </c>
      <c r="I88" s="24" t="n">
        <f aca="false">COUNTIFS(Transactions!$C$2:$C$13107,$A88,Transactions!$E$2:$E$13107,I$1)</f>
        <v>0</v>
      </c>
      <c r="J88" s="24" t="n">
        <f aca="false">SUM(D88:I88)</f>
        <v>26</v>
      </c>
      <c r="K88" s="38" t="n">
        <f aca="false">SUMIFS(Transactions!$F$2:$F$13107,Transactions!$C$2:$C$13107,A88)</f>
        <v>159090</v>
      </c>
      <c r="L88" s="38" t="n">
        <f aca="false">SUMIFS(Transactions!$I$2:$I$13107,Transactions!$C$2:$C$13107,A88)</f>
        <v>581.52</v>
      </c>
      <c r="M88" s="39" t="n">
        <f aca="false">IF(J88=0,"",_xlfn.MAXIFS(Transactions!$B$2:$B$13107,Transactions!$C$2:$C$13107,A88))</f>
        <v>46283</v>
      </c>
      <c r="N88" s="24" t="n">
        <f aca="false">IF(J88=0,999,Assumptions!$B$4-M88)</f>
        <v>12</v>
      </c>
      <c r="O88" s="24" t="str">
        <f aca="false">IF(N88&lt;=Assumptions!$B$7,"Active",IF(N88&lt;=Assumptions!$B$8,"Slipping","Churned"))</f>
        <v>Active</v>
      </c>
      <c r="P88" s="24" t="n">
        <f aca="false">COUNTIF(D88:I88,"&gt;0")</f>
        <v>4</v>
      </c>
      <c r="Q88" s="24" t="n">
        <f aca="false">IF(N88&lt;=Assumptions!$B$22,5,IF(N88&lt;=Assumptions!$B$23,4,IF(N88&lt;=Assumptions!$B$24,3,IF(N88&lt;=Assumptions!$B$25,2,1))))</f>
        <v>5</v>
      </c>
      <c r="R88" s="24" t="n">
        <f aca="false">1+(J88&gt;=Assumptions!$C$25)+(J88&gt;=Assumptions!$C$24)+(J88&gt;=Assumptions!$C$23)+(J88&gt;=Assumptions!$C$22)</f>
        <v>4</v>
      </c>
      <c r="S88" s="24" t="n">
        <f aca="false">1+(L88&gt;=Assumptions!$D$25)+(L88&gt;=Assumptions!$D$24)+(L88&gt;=Assumptions!$D$23)+(L88&gt;=Assumptions!$D$22)</f>
        <v>4</v>
      </c>
      <c r="T88" s="24" t="str">
        <f aca="false">IF(AND(Q88&gt;=4,R88&gt;=4),"Champions",IF(AND(Q88&gt;=3,R88&gt;=3),"Loyal",IF(AND(Q88&lt;=2,R88&gt;=3),"At Risk",IF(Q88&lt;=2,"Hibernating","Potential"))))</f>
        <v>Champions</v>
      </c>
      <c r="U88" s="38" t="n">
        <f aca="false">L88/Assumptions!$B$6</f>
        <v>64.6133333333333</v>
      </c>
      <c r="V88" s="38" t="n">
        <f aca="false">IF(O88="Slipping",U88,0)</f>
        <v>0</v>
      </c>
      <c r="W88" s="38" t="n">
        <f aca="false">IF(O88="Churned",U88,0)</f>
        <v>0</v>
      </c>
      <c r="X88" s="24" t="str">
        <f aca="false">IF(AND(O88="Active",P88&lt;=2),"Yes","No")</f>
        <v>No</v>
      </c>
    </row>
    <row r="89" customFormat="false" ht="15" hidden="false" customHeight="false" outlineLevel="0" collapsed="false">
      <c r="A89" s="24" t="str">
        <f aca="false">Customers!A89</f>
        <v>C0088</v>
      </c>
      <c r="B89" s="24" t="str">
        <f aca="false">Customers!B89</f>
        <v>Rift Valley</v>
      </c>
      <c r="C89" s="24" t="str">
        <f aca="false">Customers!C89</f>
        <v>Prepaid</v>
      </c>
      <c r="D89" s="24" t="n">
        <f aca="false">COUNTIFS(Transactions!$C$2:$C$13107,$A89,Transactions!$E$2:$E$13107,D$1)</f>
        <v>0</v>
      </c>
      <c r="E89" s="24" t="n">
        <f aca="false">COUNTIFS(Transactions!$C$2:$C$13107,$A89,Transactions!$E$2:$E$13107,E$1)</f>
        <v>0</v>
      </c>
      <c r="F89" s="24" t="n">
        <f aca="false">COUNTIFS(Transactions!$C$2:$C$13107,$A89,Transactions!$E$2:$E$13107,F$1)</f>
        <v>0</v>
      </c>
      <c r="G89" s="24" t="n">
        <f aca="false">COUNTIFS(Transactions!$C$2:$C$13107,$A89,Transactions!$E$2:$E$13107,G$1)</f>
        <v>7</v>
      </c>
      <c r="H89" s="24" t="n">
        <f aca="false">COUNTIFS(Transactions!$C$2:$C$13107,$A89,Transactions!$E$2:$E$13107,H$1)</f>
        <v>0</v>
      </c>
      <c r="I89" s="24" t="n">
        <f aca="false">COUNTIFS(Transactions!$C$2:$C$13107,$A89,Transactions!$E$2:$E$13107,I$1)</f>
        <v>1</v>
      </c>
      <c r="J89" s="24" t="n">
        <f aca="false">SUM(D89:I89)</f>
        <v>8</v>
      </c>
      <c r="K89" s="38" t="n">
        <f aca="false">SUMIFS(Transactions!$F$2:$F$13107,Transactions!$C$2:$C$13107,A89)</f>
        <v>39619</v>
      </c>
      <c r="L89" s="38" t="n">
        <f aca="false">SUMIFS(Transactions!$I$2:$I$13107,Transactions!$C$2:$C$13107,A89)</f>
        <v>158.99</v>
      </c>
      <c r="M89" s="39" t="n">
        <f aca="false">IF(J89=0,"",_xlfn.MAXIFS(Transactions!$B$2:$B$13107,Transactions!$C$2:$C$13107,A89))</f>
        <v>46264</v>
      </c>
      <c r="N89" s="24" t="n">
        <f aca="false">IF(J89=0,999,Assumptions!$B$4-M89)</f>
        <v>31</v>
      </c>
      <c r="O89" s="24" t="str">
        <f aca="false">IF(N89&lt;=Assumptions!$B$7,"Active",IF(N89&lt;=Assumptions!$B$8,"Slipping","Churned"))</f>
        <v>Slipping</v>
      </c>
      <c r="P89" s="24" t="n">
        <f aca="false">COUNTIF(D89:I89,"&gt;0")</f>
        <v>2</v>
      </c>
      <c r="Q89" s="24" t="n">
        <f aca="false">IF(N89&lt;=Assumptions!$B$22,5,IF(N89&lt;=Assumptions!$B$23,4,IF(N89&lt;=Assumptions!$B$24,3,IF(N89&lt;=Assumptions!$B$25,2,1))))</f>
        <v>3</v>
      </c>
      <c r="R89" s="24" t="n">
        <f aca="false">1+(J89&gt;=Assumptions!$C$25)+(J89&gt;=Assumptions!$C$24)+(J89&gt;=Assumptions!$C$23)+(J89&gt;=Assumptions!$C$22)</f>
        <v>1</v>
      </c>
      <c r="S89" s="24" t="n">
        <f aca="false">1+(L89&gt;=Assumptions!$D$25)+(L89&gt;=Assumptions!$D$24)+(L89&gt;=Assumptions!$D$23)+(L89&gt;=Assumptions!$D$22)</f>
        <v>2</v>
      </c>
      <c r="T89" s="24" t="str">
        <f aca="false">IF(AND(Q89&gt;=4,R89&gt;=4),"Champions",IF(AND(Q89&gt;=3,R89&gt;=3),"Loyal",IF(AND(Q89&lt;=2,R89&gt;=3),"At Risk",IF(Q89&lt;=2,"Hibernating","Potential"))))</f>
        <v>Potential</v>
      </c>
      <c r="U89" s="38" t="n">
        <f aca="false">L89/Assumptions!$B$6</f>
        <v>17.6655555555556</v>
      </c>
      <c r="V89" s="38" t="n">
        <f aca="false">IF(O89="Slipping",U89,0)</f>
        <v>17.6655555555556</v>
      </c>
      <c r="W89" s="38" t="n">
        <f aca="false">IF(O89="Churned",U89,0)</f>
        <v>0</v>
      </c>
      <c r="X89" s="24" t="str">
        <f aca="false">IF(AND(O89="Active",P89&lt;=2),"Yes","No")</f>
        <v>No</v>
      </c>
    </row>
    <row r="90" customFormat="false" ht="15" hidden="false" customHeight="false" outlineLevel="0" collapsed="false">
      <c r="A90" s="24" t="str">
        <f aca="false">Customers!A90</f>
        <v>C0089</v>
      </c>
      <c r="B90" s="24" t="str">
        <f aca="false">Customers!B90</f>
        <v>Rift Valley</v>
      </c>
      <c r="C90" s="24" t="str">
        <f aca="false">Customers!C90</f>
        <v>Prepaid</v>
      </c>
      <c r="D90" s="24" t="n">
        <f aca="false">COUNTIFS(Transactions!$C$2:$C$13107,$A90,Transactions!$E$2:$E$13107,D$1)</f>
        <v>4</v>
      </c>
      <c r="E90" s="24" t="n">
        <f aca="false">COUNTIFS(Transactions!$C$2:$C$13107,$A90,Transactions!$E$2:$E$13107,E$1)</f>
        <v>5</v>
      </c>
      <c r="F90" s="24" t="n">
        <f aca="false">COUNTIFS(Transactions!$C$2:$C$13107,$A90,Transactions!$E$2:$E$13107,F$1)</f>
        <v>0</v>
      </c>
      <c r="G90" s="24" t="n">
        <f aca="false">COUNTIFS(Transactions!$C$2:$C$13107,$A90,Transactions!$E$2:$E$13107,G$1)</f>
        <v>3</v>
      </c>
      <c r="H90" s="24" t="n">
        <f aca="false">COUNTIFS(Transactions!$C$2:$C$13107,$A90,Transactions!$E$2:$E$13107,H$1)</f>
        <v>7</v>
      </c>
      <c r="I90" s="24" t="n">
        <f aca="false">COUNTIFS(Transactions!$C$2:$C$13107,$A90,Transactions!$E$2:$E$13107,I$1)</f>
        <v>0</v>
      </c>
      <c r="J90" s="24" t="n">
        <f aca="false">SUM(D90:I90)</f>
        <v>19</v>
      </c>
      <c r="K90" s="38" t="n">
        <f aca="false">SUMIFS(Transactions!$F$2:$F$13107,Transactions!$C$2:$C$13107,A90)</f>
        <v>40430</v>
      </c>
      <c r="L90" s="38" t="n">
        <f aca="false">SUMIFS(Transactions!$I$2:$I$13107,Transactions!$C$2:$C$13107,A90)</f>
        <v>566.47</v>
      </c>
      <c r="M90" s="39" t="n">
        <f aca="false">IF(J90=0,"",_xlfn.MAXIFS(Transactions!$B$2:$B$13107,Transactions!$C$2:$C$13107,A90))</f>
        <v>46131</v>
      </c>
      <c r="N90" s="24" t="n">
        <f aca="false">IF(J90=0,999,Assumptions!$B$4-M90)</f>
        <v>164</v>
      </c>
      <c r="O90" s="24" t="str">
        <f aca="false">IF(N90&lt;=Assumptions!$B$7,"Active",IF(N90&lt;=Assumptions!$B$8,"Slipping","Churned"))</f>
        <v>Churned</v>
      </c>
      <c r="P90" s="24" t="n">
        <f aca="false">COUNTIF(D90:I90,"&gt;0")</f>
        <v>4</v>
      </c>
      <c r="Q90" s="24" t="n">
        <f aca="false">IF(N90&lt;=Assumptions!$B$22,5,IF(N90&lt;=Assumptions!$B$23,4,IF(N90&lt;=Assumptions!$B$24,3,IF(N90&lt;=Assumptions!$B$25,2,1))))</f>
        <v>1</v>
      </c>
      <c r="R90" s="24" t="n">
        <f aca="false">1+(J90&gt;=Assumptions!$C$25)+(J90&gt;=Assumptions!$C$24)+(J90&gt;=Assumptions!$C$23)+(J90&gt;=Assumptions!$C$22)</f>
        <v>3</v>
      </c>
      <c r="S90" s="24" t="n">
        <f aca="false">1+(L90&gt;=Assumptions!$D$25)+(L90&gt;=Assumptions!$D$24)+(L90&gt;=Assumptions!$D$23)+(L90&gt;=Assumptions!$D$22)</f>
        <v>4</v>
      </c>
      <c r="T90" s="24" t="str">
        <f aca="false">IF(AND(Q90&gt;=4,R90&gt;=4),"Champions",IF(AND(Q90&gt;=3,R90&gt;=3),"Loyal",IF(AND(Q90&lt;=2,R90&gt;=3),"At Risk",IF(Q90&lt;=2,"Hibernating","Potential"))))</f>
        <v>At Risk</v>
      </c>
      <c r="U90" s="38" t="n">
        <f aca="false">L90/Assumptions!$B$6</f>
        <v>62.9411111111111</v>
      </c>
      <c r="V90" s="38" t="n">
        <f aca="false">IF(O90="Slipping",U90,0)</f>
        <v>0</v>
      </c>
      <c r="W90" s="38" t="n">
        <f aca="false">IF(O90="Churned",U90,0)</f>
        <v>62.9411111111111</v>
      </c>
      <c r="X90" s="24" t="str">
        <f aca="false">IF(AND(O90="Active",P90&lt;=2),"Yes","No")</f>
        <v>No</v>
      </c>
    </row>
    <row r="91" customFormat="false" ht="15" hidden="false" customHeight="false" outlineLevel="0" collapsed="false">
      <c r="A91" s="24" t="str">
        <f aca="false">Customers!A91</f>
        <v>C0090</v>
      </c>
      <c r="B91" s="24" t="str">
        <f aca="false">Customers!B91</f>
        <v>Eastern</v>
      </c>
      <c r="C91" s="24" t="str">
        <f aca="false">Customers!C91</f>
        <v>Business</v>
      </c>
      <c r="D91" s="24" t="n">
        <f aca="false">COUNTIFS(Transactions!$C$2:$C$13107,$A91,Transactions!$E$2:$E$13107,D$1)</f>
        <v>12</v>
      </c>
      <c r="E91" s="24" t="n">
        <f aca="false">COUNTIFS(Transactions!$C$2:$C$13107,$A91,Transactions!$E$2:$E$13107,E$1)</f>
        <v>0</v>
      </c>
      <c r="F91" s="24" t="n">
        <f aca="false">COUNTIFS(Transactions!$C$2:$C$13107,$A91,Transactions!$E$2:$E$13107,F$1)</f>
        <v>30</v>
      </c>
      <c r="G91" s="24" t="n">
        <f aca="false">COUNTIFS(Transactions!$C$2:$C$13107,$A91,Transactions!$E$2:$E$13107,G$1)</f>
        <v>1</v>
      </c>
      <c r="H91" s="24" t="n">
        <f aca="false">COUNTIFS(Transactions!$C$2:$C$13107,$A91,Transactions!$E$2:$E$13107,H$1)</f>
        <v>0</v>
      </c>
      <c r="I91" s="24" t="n">
        <f aca="false">COUNTIFS(Transactions!$C$2:$C$13107,$A91,Transactions!$E$2:$E$13107,I$1)</f>
        <v>4</v>
      </c>
      <c r="J91" s="24" t="n">
        <f aca="false">SUM(D91:I91)</f>
        <v>47</v>
      </c>
      <c r="K91" s="38" t="n">
        <f aca="false">SUMIFS(Transactions!$F$2:$F$13107,Transactions!$C$2:$C$13107,A91)</f>
        <v>700530</v>
      </c>
      <c r="L91" s="38" t="n">
        <f aca="false">SUMIFS(Transactions!$I$2:$I$13107,Transactions!$C$2:$C$13107,A91)</f>
        <v>854.76</v>
      </c>
      <c r="M91" s="39" t="n">
        <f aca="false">IF(J91=0,"",_xlfn.MAXIFS(Transactions!$B$2:$B$13107,Transactions!$C$2:$C$13107,A91))</f>
        <v>46295</v>
      </c>
      <c r="N91" s="24" t="n">
        <f aca="false">IF(J91=0,999,Assumptions!$B$4-M91)</f>
        <v>0</v>
      </c>
      <c r="O91" s="24" t="str">
        <f aca="false">IF(N91&lt;=Assumptions!$B$7,"Active",IF(N91&lt;=Assumptions!$B$8,"Slipping","Churned"))</f>
        <v>Active</v>
      </c>
      <c r="P91" s="24" t="n">
        <f aca="false">COUNTIF(D91:I91,"&gt;0")</f>
        <v>4</v>
      </c>
      <c r="Q91" s="24" t="n">
        <f aca="false">IF(N91&lt;=Assumptions!$B$22,5,IF(N91&lt;=Assumptions!$B$23,4,IF(N91&lt;=Assumptions!$B$24,3,IF(N91&lt;=Assumptions!$B$25,2,1))))</f>
        <v>5</v>
      </c>
      <c r="R91" s="24" t="n">
        <f aca="false">1+(J91&gt;=Assumptions!$C$25)+(J91&gt;=Assumptions!$C$24)+(J91&gt;=Assumptions!$C$23)+(J91&gt;=Assumptions!$C$22)</f>
        <v>5</v>
      </c>
      <c r="S91" s="24" t="n">
        <f aca="false">1+(L91&gt;=Assumptions!$D$25)+(L91&gt;=Assumptions!$D$24)+(L91&gt;=Assumptions!$D$23)+(L91&gt;=Assumptions!$D$22)</f>
        <v>5</v>
      </c>
      <c r="T91" s="24" t="str">
        <f aca="false">IF(AND(Q91&gt;=4,R91&gt;=4),"Champions",IF(AND(Q91&gt;=3,R91&gt;=3),"Loyal",IF(AND(Q91&lt;=2,R91&gt;=3),"At Risk",IF(Q91&lt;=2,"Hibernating","Potential"))))</f>
        <v>Champions</v>
      </c>
      <c r="U91" s="38" t="n">
        <f aca="false">L91/Assumptions!$B$6</f>
        <v>94.9733333333333</v>
      </c>
      <c r="V91" s="38" t="n">
        <f aca="false">IF(O91="Slipping",U91,0)</f>
        <v>0</v>
      </c>
      <c r="W91" s="38" t="n">
        <f aca="false">IF(O91="Churned",U91,0)</f>
        <v>0</v>
      </c>
      <c r="X91" s="24" t="str">
        <f aca="false">IF(AND(O91="Active",P91&lt;=2),"Yes","No")</f>
        <v>No</v>
      </c>
    </row>
    <row r="92" customFormat="false" ht="15" hidden="false" customHeight="false" outlineLevel="0" collapsed="false">
      <c r="A92" s="24" t="str">
        <f aca="false">Customers!A92</f>
        <v>C0091</v>
      </c>
      <c r="B92" s="24" t="str">
        <f aca="false">Customers!B92</f>
        <v>Eastern</v>
      </c>
      <c r="C92" s="24" t="str">
        <f aca="false">Customers!C92</f>
        <v>Prepaid</v>
      </c>
      <c r="D92" s="24" t="n">
        <f aca="false">COUNTIFS(Transactions!$C$2:$C$13107,$A92,Transactions!$E$2:$E$13107,D$1)</f>
        <v>0</v>
      </c>
      <c r="E92" s="24" t="n">
        <f aca="false">COUNTIFS(Transactions!$C$2:$C$13107,$A92,Transactions!$E$2:$E$13107,E$1)</f>
        <v>0</v>
      </c>
      <c r="F92" s="24" t="n">
        <f aca="false">COUNTIFS(Transactions!$C$2:$C$13107,$A92,Transactions!$E$2:$E$13107,F$1)</f>
        <v>1</v>
      </c>
      <c r="G92" s="24" t="n">
        <f aca="false">COUNTIFS(Transactions!$C$2:$C$13107,$A92,Transactions!$E$2:$E$13107,G$1)</f>
        <v>0</v>
      </c>
      <c r="H92" s="24" t="n">
        <f aca="false">COUNTIFS(Transactions!$C$2:$C$13107,$A92,Transactions!$E$2:$E$13107,H$1)</f>
        <v>1</v>
      </c>
      <c r="I92" s="24" t="n">
        <f aca="false">COUNTIFS(Transactions!$C$2:$C$13107,$A92,Transactions!$E$2:$E$13107,I$1)</f>
        <v>0</v>
      </c>
      <c r="J92" s="24" t="n">
        <f aca="false">SUM(D92:I92)</f>
        <v>2</v>
      </c>
      <c r="K92" s="38" t="n">
        <f aca="false">SUMIFS(Transactions!$F$2:$F$13107,Transactions!$C$2:$C$13107,A92)</f>
        <v>10320</v>
      </c>
      <c r="L92" s="38" t="n">
        <f aca="false">SUMIFS(Transactions!$I$2:$I$13107,Transactions!$C$2:$C$13107,A92)</f>
        <v>20</v>
      </c>
      <c r="M92" s="39" t="n">
        <f aca="false">IF(J92=0,"",_xlfn.MAXIFS(Transactions!$B$2:$B$13107,Transactions!$C$2:$C$13107,A92))</f>
        <v>46262</v>
      </c>
      <c r="N92" s="24" t="n">
        <f aca="false">IF(J92=0,999,Assumptions!$B$4-M92)</f>
        <v>33</v>
      </c>
      <c r="O92" s="24" t="str">
        <f aca="false">IF(N92&lt;=Assumptions!$B$7,"Active",IF(N92&lt;=Assumptions!$B$8,"Slipping","Churned"))</f>
        <v>Slipping</v>
      </c>
      <c r="P92" s="24" t="n">
        <f aca="false">COUNTIF(D92:I92,"&gt;0")</f>
        <v>2</v>
      </c>
      <c r="Q92" s="24" t="n">
        <f aca="false">IF(N92&lt;=Assumptions!$B$22,5,IF(N92&lt;=Assumptions!$B$23,4,IF(N92&lt;=Assumptions!$B$24,3,IF(N92&lt;=Assumptions!$B$25,2,1))))</f>
        <v>3</v>
      </c>
      <c r="R92" s="24" t="n">
        <f aca="false">1+(J92&gt;=Assumptions!$C$25)+(J92&gt;=Assumptions!$C$24)+(J92&gt;=Assumptions!$C$23)+(J92&gt;=Assumptions!$C$22)</f>
        <v>1</v>
      </c>
      <c r="S92" s="24" t="n">
        <f aca="false">1+(L92&gt;=Assumptions!$D$25)+(L92&gt;=Assumptions!$D$24)+(L92&gt;=Assumptions!$D$23)+(L92&gt;=Assumptions!$D$22)</f>
        <v>1</v>
      </c>
      <c r="T92" s="24" t="str">
        <f aca="false">IF(AND(Q92&gt;=4,R92&gt;=4),"Champions",IF(AND(Q92&gt;=3,R92&gt;=3),"Loyal",IF(AND(Q92&lt;=2,R92&gt;=3),"At Risk",IF(Q92&lt;=2,"Hibernating","Potential"))))</f>
        <v>Potential</v>
      </c>
      <c r="U92" s="38" t="n">
        <f aca="false">L92/Assumptions!$B$6</f>
        <v>2.22222222222222</v>
      </c>
      <c r="V92" s="38" t="n">
        <f aca="false">IF(O92="Slipping",U92,0)</f>
        <v>2.22222222222222</v>
      </c>
      <c r="W92" s="38" t="n">
        <f aca="false">IF(O92="Churned",U92,0)</f>
        <v>0</v>
      </c>
      <c r="X92" s="24" t="str">
        <f aca="false">IF(AND(O92="Active",P92&lt;=2),"Yes","No")</f>
        <v>No</v>
      </c>
    </row>
    <row r="93" customFormat="false" ht="15" hidden="false" customHeight="false" outlineLevel="0" collapsed="false">
      <c r="A93" s="24" t="str">
        <f aca="false">Customers!A93</f>
        <v>C0092</v>
      </c>
      <c r="B93" s="24" t="str">
        <f aca="false">Customers!B93</f>
        <v>Nairobi</v>
      </c>
      <c r="C93" s="24" t="str">
        <f aca="false">Customers!C93</f>
        <v>Prepaid</v>
      </c>
      <c r="D93" s="24" t="n">
        <f aca="false">COUNTIFS(Transactions!$C$2:$C$13107,$A93,Transactions!$E$2:$E$13107,D$1)</f>
        <v>0</v>
      </c>
      <c r="E93" s="24" t="n">
        <f aca="false">COUNTIFS(Transactions!$C$2:$C$13107,$A93,Transactions!$E$2:$E$13107,E$1)</f>
        <v>0</v>
      </c>
      <c r="F93" s="24" t="n">
        <f aca="false">COUNTIFS(Transactions!$C$2:$C$13107,$A93,Transactions!$E$2:$E$13107,F$1)</f>
        <v>2</v>
      </c>
      <c r="G93" s="24" t="n">
        <f aca="false">COUNTIFS(Transactions!$C$2:$C$13107,$A93,Transactions!$E$2:$E$13107,G$1)</f>
        <v>0</v>
      </c>
      <c r="H93" s="24" t="n">
        <f aca="false">COUNTIFS(Transactions!$C$2:$C$13107,$A93,Transactions!$E$2:$E$13107,H$1)</f>
        <v>3</v>
      </c>
      <c r="I93" s="24" t="n">
        <f aca="false">COUNTIFS(Transactions!$C$2:$C$13107,$A93,Transactions!$E$2:$E$13107,I$1)</f>
        <v>2</v>
      </c>
      <c r="J93" s="24" t="n">
        <f aca="false">SUM(D93:I93)</f>
        <v>7</v>
      </c>
      <c r="K93" s="38" t="n">
        <f aca="false">SUMIFS(Transactions!$F$2:$F$13107,Transactions!$C$2:$C$13107,A93)</f>
        <v>17110</v>
      </c>
      <c r="L93" s="38" t="n">
        <f aca="false">SUMIFS(Transactions!$I$2:$I$13107,Transactions!$C$2:$C$13107,A93)</f>
        <v>68</v>
      </c>
      <c r="M93" s="39" t="n">
        <f aca="false">IF(J93=0,"",_xlfn.MAXIFS(Transactions!$B$2:$B$13107,Transactions!$C$2:$C$13107,A93))</f>
        <v>46242</v>
      </c>
      <c r="N93" s="24" t="n">
        <f aca="false">IF(J93=0,999,Assumptions!$B$4-M93)</f>
        <v>53</v>
      </c>
      <c r="O93" s="24" t="str">
        <f aca="false">IF(N93&lt;=Assumptions!$B$7,"Active",IF(N93&lt;=Assumptions!$B$8,"Slipping","Churned"))</f>
        <v>Slipping</v>
      </c>
      <c r="P93" s="24" t="n">
        <f aca="false">COUNTIF(D93:I93,"&gt;0")</f>
        <v>3</v>
      </c>
      <c r="Q93" s="24" t="n">
        <f aca="false">IF(N93&lt;=Assumptions!$B$22,5,IF(N93&lt;=Assumptions!$B$23,4,IF(N93&lt;=Assumptions!$B$24,3,IF(N93&lt;=Assumptions!$B$25,2,1))))</f>
        <v>3</v>
      </c>
      <c r="R93" s="24" t="n">
        <f aca="false">1+(J93&gt;=Assumptions!$C$25)+(J93&gt;=Assumptions!$C$24)+(J93&gt;=Assumptions!$C$23)+(J93&gt;=Assumptions!$C$22)</f>
        <v>1</v>
      </c>
      <c r="S93" s="24" t="n">
        <f aca="false">1+(L93&gt;=Assumptions!$D$25)+(L93&gt;=Assumptions!$D$24)+(L93&gt;=Assumptions!$D$23)+(L93&gt;=Assumptions!$D$22)</f>
        <v>1</v>
      </c>
      <c r="T93" s="24" t="str">
        <f aca="false">IF(AND(Q93&gt;=4,R93&gt;=4),"Champions",IF(AND(Q93&gt;=3,R93&gt;=3),"Loyal",IF(AND(Q93&lt;=2,R93&gt;=3),"At Risk",IF(Q93&lt;=2,"Hibernating","Potential"))))</f>
        <v>Potential</v>
      </c>
      <c r="U93" s="38" t="n">
        <f aca="false">L93/Assumptions!$B$6</f>
        <v>7.55555555555556</v>
      </c>
      <c r="V93" s="38" t="n">
        <f aca="false">IF(O93="Slipping",U93,0)</f>
        <v>7.55555555555556</v>
      </c>
      <c r="W93" s="38" t="n">
        <f aca="false">IF(O93="Churned",U93,0)</f>
        <v>0</v>
      </c>
      <c r="X93" s="24" t="str">
        <f aca="false">IF(AND(O93="Active",P93&lt;=2),"Yes","No")</f>
        <v>No</v>
      </c>
    </row>
    <row r="94" customFormat="false" ht="15" hidden="false" customHeight="false" outlineLevel="0" collapsed="false">
      <c r="A94" s="24" t="str">
        <f aca="false">Customers!A94</f>
        <v>C0093</v>
      </c>
      <c r="B94" s="24" t="str">
        <f aca="false">Customers!B94</f>
        <v>Eastern</v>
      </c>
      <c r="C94" s="24" t="str">
        <f aca="false">Customers!C94</f>
        <v>Postpaid</v>
      </c>
      <c r="D94" s="24" t="n">
        <f aca="false">COUNTIFS(Transactions!$C$2:$C$13107,$A94,Transactions!$E$2:$E$13107,D$1)</f>
        <v>0</v>
      </c>
      <c r="E94" s="24" t="n">
        <f aca="false">COUNTIFS(Transactions!$C$2:$C$13107,$A94,Transactions!$E$2:$E$13107,E$1)</f>
        <v>0</v>
      </c>
      <c r="F94" s="24" t="n">
        <f aca="false">COUNTIFS(Transactions!$C$2:$C$13107,$A94,Transactions!$E$2:$E$13107,F$1)</f>
        <v>0</v>
      </c>
      <c r="G94" s="24" t="n">
        <f aca="false">COUNTIFS(Transactions!$C$2:$C$13107,$A94,Transactions!$E$2:$E$13107,G$1)</f>
        <v>29</v>
      </c>
      <c r="H94" s="24" t="n">
        <f aca="false">COUNTIFS(Transactions!$C$2:$C$13107,$A94,Transactions!$E$2:$E$13107,H$1)</f>
        <v>0</v>
      </c>
      <c r="I94" s="24" t="n">
        <f aca="false">COUNTIFS(Transactions!$C$2:$C$13107,$A94,Transactions!$E$2:$E$13107,I$1)</f>
        <v>2</v>
      </c>
      <c r="J94" s="24" t="n">
        <f aca="false">SUM(D94:I94)</f>
        <v>31</v>
      </c>
      <c r="K94" s="38" t="n">
        <f aca="false">SUMIFS(Transactions!$F$2:$F$13107,Transactions!$C$2:$C$13107,A94)</f>
        <v>158660</v>
      </c>
      <c r="L94" s="38" t="n">
        <f aca="false">SUMIFS(Transactions!$I$2:$I$13107,Transactions!$C$2:$C$13107,A94)</f>
        <v>553.9</v>
      </c>
      <c r="M94" s="39" t="n">
        <f aca="false">IF(J94=0,"",_xlfn.MAXIFS(Transactions!$B$2:$B$13107,Transactions!$C$2:$C$13107,A94))</f>
        <v>46294</v>
      </c>
      <c r="N94" s="24" t="n">
        <f aca="false">IF(J94=0,999,Assumptions!$B$4-M94)</f>
        <v>1</v>
      </c>
      <c r="O94" s="24" t="str">
        <f aca="false">IF(N94&lt;=Assumptions!$B$7,"Active",IF(N94&lt;=Assumptions!$B$8,"Slipping","Churned"))</f>
        <v>Active</v>
      </c>
      <c r="P94" s="24" t="n">
        <f aca="false">COUNTIF(D94:I94,"&gt;0")</f>
        <v>2</v>
      </c>
      <c r="Q94" s="24" t="n">
        <f aca="false">IF(N94&lt;=Assumptions!$B$22,5,IF(N94&lt;=Assumptions!$B$23,4,IF(N94&lt;=Assumptions!$B$24,3,IF(N94&lt;=Assumptions!$B$25,2,1))))</f>
        <v>5</v>
      </c>
      <c r="R94" s="24" t="n">
        <f aca="false">1+(J94&gt;=Assumptions!$C$25)+(J94&gt;=Assumptions!$C$24)+(J94&gt;=Assumptions!$C$23)+(J94&gt;=Assumptions!$C$22)</f>
        <v>5</v>
      </c>
      <c r="S94" s="24" t="n">
        <f aca="false">1+(L94&gt;=Assumptions!$D$25)+(L94&gt;=Assumptions!$D$24)+(L94&gt;=Assumptions!$D$23)+(L94&gt;=Assumptions!$D$22)</f>
        <v>4</v>
      </c>
      <c r="T94" s="24" t="str">
        <f aca="false">IF(AND(Q94&gt;=4,R94&gt;=4),"Champions",IF(AND(Q94&gt;=3,R94&gt;=3),"Loyal",IF(AND(Q94&lt;=2,R94&gt;=3),"At Risk",IF(Q94&lt;=2,"Hibernating","Potential"))))</f>
        <v>Champions</v>
      </c>
      <c r="U94" s="38" t="n">
        <f aca="false">L94/Assumptions!$B$6</f>
        <v>61.5444444444444</v>
      </c>
      <c r="V94" s="38" t="n">
        <f aca="false">IF(O94="Slipping",U94,0)</f>
        <v>0</v>
      </c>
      <c r="W94" s="38" t="n">
        <f aca="false">IF(O94="Churned",U94,0)</f>
        <v>0</v>
      </c>
      <c r="X94" s="24" t="str">
        <f aca="false">IF(AND(O94="Active",P94&lt;=2),"Yes","No")</f>
        <v>Yes</v>
      </c>
    </row>
    <row r="95" customFormat="false" ht="15" hidden="false" customHeight="false" outlineLevel="0" collapsed="false">
      <c r="A95" s="24" t="str">
        <f aca="false">Customers!A95</f>
        <v>C0094</v>
      </c>
      <c r="B95" s="24" t="str">
        <f aca="false">Customers!B95</f>
        <v>Western</v>
      </c>
      <c r="C95" s="24" t="str">
        <f aca="false">Customers!C95</f>
        <v>Prepaid</v>
      </c>
      <c r="D95" s="24" t="n">
        <f aca="false">COUNTIFS(Transactions!$C$2:$C$13107,$A95,Transactions!$E$2:$E$13107,D$1)</f>
        <v>4</v>
      </c>
      <c r="E95" s="24" t="n">
        <f aca="false">COUNTIFS(Transactions!$C$2:$C$13107,$A95,Transactions!$E$2:$E$13107,E$1)</f>
        <v>12</v>
      </c>
      <c r="F95" s="24" t="n">
        <f aca="false">COUNTIFS(Transactions!$C$2:$C$13107,$A95,Transactions!$E$2:$E$13107,F$1)</f>
        <v>0</v>
      </c>
      <c r="G95" s="24" t="n">
        <f aca="false">COUNTIFS(Transactions!$C$2:$C$13107,$A95,Transactions!$E$2:$E$13107,G$1)</f>
        <v>0</v>
      </c>
      <c r="H95" s="24" t="n">
        <f aca="false">COUNTIFS(Transactions!$C$2:$C$13107,$A95,Transactions!$E$2:$E$13107,H$1)</f>
        <v>1</v>
      </c>
      <c r="I95" s="24" t="n">
        <f aca="false">COUNTIFS(Transactions!$C$2:$C$13107,$A95,Transactions!$E$2:$E$13107,I$1)</f>
        <v>0</v>
      </c>
      <c r="J95" s="24" t="n">
        <f aca="false">SUM(D95:I95)</f>
        <v>17</v>
      </c>
      <c r="K95" s="38" t="n">
        <f aca="false">SUMIFS(Transactions!$F$2:$F$13107,Transactions!$C$2:$C$13107,A95)</f>
        <v>44600</v>
      </c>
      <c r="L95" s="38" t="n">
        <f aca="false">SUMIFS(Transactions!$I$2:$I$13107,Transactions!$C$2:$C$13107,A95)</f>
        <v>643.35</v>
      </c>
      <c r="M95" s="39" t="n">
        <f aca="false">IF(J95=0,"",_xlfn.MAXIFS(Transactions!$B$2:$B$13107,Transactions!$C$2:$C$13107,A95))</f>
        <v>46291</v>
      </c>
      <c r="N95" s="24" t="n">
        <f aca="false">IF(J95=0,999,Assumptions!$B$4-M95)</f>
        <v>4</v>
      </c>
      <c r="O95" s="24" t="str">
        <f aca="false">IF(N95&lt;=Assumptions!$B$7,"Active",IF(N95&lt;=Assumptions!$B$8,"Slipping","Churned"))</f>
        <v>Active</v>
      </c>
      <c r="P95" s="24" t="n">
        <f aca="false">COUNTIF(D95:I95,"&gt;0")</f>
        <v>3</v>
      </c>
      <c r="Q95" s="24" t="n">
        <f aca="false">IF(N95&lt;=Assumptions!$B$22,5,IF(N95&lt;=Assumptions!$B$23,4,IF(N95&lt;=Assumptions!$B$24,3,IF(N95&lt;=Assumptions!$B$25,2,1))))</f>
        <v>5</v>
      </c>
      <c r="R95" s="24" t="n">
        <f aca="false">1+(J95&gt;=Assumptions!$C$25)+(J95&gt;=Assumptions!$C$24)+(J95&gt;=Assumptions!$C$23)+(J95&gt;=Assumptions!$C$22)</f>
        <v>3</v>
      </c>
      <c r="S95" s="24" t="n">
        <f aca="false">1+(L95&gt;=Assumptions!$D$25)+(L95&gt;=Assumptions!$D$24)+(L95&gt;=Assumptions!$D$23)+(L95&gt;=Assumptions!$D$22)</f>
        <v>4</v>
      </c>
      <c r="T95" s="24" t="str">
        <f aca="false">IF(AND(Q95&gt;=4,R95&gt;=4),"Champions",IF(AND(Q95&gt;=3,R95&gt;=3),"Loyal",IF(AND(Q95&lt;=2,R95&gt;=3),"At Risk",IF(Q95&lt;=2,"Hibernating","Potential"))))</f>
        <v>Loyal</v>
      </c>
      <c r="U95" s="38" t="n">
        <f aca="false">L95/Assumptions!$B$6</f>
        <v>71.4833333333333</v>
      </c>
      <c r="V95" s="38" t="n">
        <f aca="false">IF(O95="Slipping",U95,0)</f>
        <v>0</v>
      </c>
      <c r="W95" s="38" t="n">
        <f aca="false">IF(O95="Churned",U95,0)</f>
        <v>0</v>
      </c>
      <c r="X95" s="24" t="str">
        <f aca="false">IF(AND(O95="Active",P95&lt;=2),"Yes","No")</f>
        <v>No</v>
      </c>
    </row>
    <row r="96" customFormat="false" ht="15" hidden="false" customHeight="false" outlineLevel="0" collapsed="false">
      <c r="A96" s="24" t="str">
        <f aca="false">Customers!A96</f>
        <v>C0095</v>
      </c>
      <c r="B96" s="24" t="str">
        <f aca="false">Customers!B96</f>
        <v>Coast</v>
      </c>
      <c r="C96" s="24" t="str">
        <f aca="false">Customers!C96</f>
        <v>Postpaid</v>
      </c>
      <c r="D96" s="24" t="n">
        <f aca="false">COUNTIFS(Transactions!$C$2:$C$13107,$A96,Transactions!$E$2:$E$13107,D$1)</f>
        <v>1</v>
      </c>
      <c r="E96" s="24" t="n">
        <f aca="false">COUNTIFS(Transactions!$C$2:$C$13107,$A96,Transactions!$E$2:$E$13107,E$1)</f>
        <v>1</v>
      </c>
      <c r="F96" s="24" t="n">
        <f aca="false">COUNTIFS(Transactions!$C$2:$C$13107,$A96,Transactions!$E$2:$E$13107,F$1)</f>
        <v>0</v>
      </c>
      <c r="G96" s="24" t="n">
        <f aca="false">COUNTIFS(Transactions!$C$2:$C$13107,$A96,Transactions!$E$2:$E$13107,G$1)</f>
        <v>2</v>
      </c>
      <c r="H96" s="24" t="n">
        <f aca="false">COUNTIFS(Transactions!$C$2:$C$13107,$A96,Transactions!$E$2:$E$13107,H$1)</f>
        <v>3</v>
      </c>
      <c r="I96" s="24" t="n">
        <f aca="false">COUNTIFS(Transactions!$C$2:$C$13107,$A96,Transactions!$E$2:$E$13107,I$1)</f>
        <v>0</v>
      </c>
      <c r="J96" s="24" t="n">
        <f aca="false">SUM(D96:I96)</f>
        <v>7</v>
      </c>
      <c r="K96" s="38" t="n">
        <f aca="false">SUMIFS(Transactions!$F$2:$F$13107,Transactions!$C$2:$C$13107,A96)</f>
        <v>35940</v>
      </c>
      <c r="L96" s="38" t="n">
        <f aca="false">SUMIFS(Transactions!$I$2:$I$13107,Transactions!$C$2:$C$13107,A96)</f>
        <v>240.24</v>
      </c>
      <c r="M96" s="39" t="n">
        <f aca="false">IF(J96=0,"",_xlfn.MAXIFS(Transactions!$B$2:$B$13107,Transactions!$C$2:$C$13107,A96))</f>
        <v>46287</v>
      </c>
      <c r="N96" s="24" t="n">
        <f aca="false">IF(J96=0,999,Assumptions!$B$4-M96)</f>
        <v>8</v>
      </c>
      <c r="O96" s="24" t="str">
        <f aca="false">IF(N96&lt;=Assumptions!$B$7,"Active",IF(N96&lt;=Assumptions!$B$8,"Slipping","Churned"))</f>
        <v>Active</v>
      </c>
      <c r="P96" s="24" t="n">
        <f aca="false">COUNTIF(D96:I96,"&gt;0")</f>
        <v>4</v>
      </c>
      <c r="Q96" s="24" t="n">
        <f aca="false">IF(N96&lt;=Assumptions!$B$22,5,IF(N96&lt;=Assumptions!$B$23,4,IF(N96&lt;=Assumptions!$B$24,3,IF(N96&lt;=Assumptions!$B$25,2,1))))</f>
        <v>5</v>
      </c>
      <c r="R96" s="24" t="n">
        <f aca="false">1+(J96&gt;=Assumptions!$C$25)+(J96&gt;=Assumptions!$C$24)+(J96&gt;=Assumptions!$C$23)+(J96&gt;=Assumptions!$C$22)</f>
        <v>1</v>
      </c>
      <c r="S96" s="24" t="n">
        <f aca="false">1+(L96&gt;=Assumptions!$D$25)+(L96&gt;=Assumptions!$D$24)+(L96&gt;=Assumptions!$D$23)+(L96&gt;=Assumptions!$D$22)</f>
        <v>2</v>
      </c>
      <c r="T96" s="24" t="str">
        <f aca="false">IF(AND(Q96&gt;=4,R96&gt;=4),"Champions",IF(AND(Q96&gt;=3,R96&gt;=3),"Loyal",IF(AND(Q96&lt;=2,R96&gt;=3),"At Risk",IF(Q96&lt;=2,"Hibernating","Potential"))))</f>
        <v>Potential</v>
      </c>
      <c r="U96" s="38" t="n">
        <f aca="false">L96/Assumptions!$B$6</f>
        <v>26.6933333333333</v>
      </c>
      <c r="V96" s="38" t="n">
        <f aca="false">IF(O96="Slipping",U96,0)</f>
        <v>0</v>
      </c>
      <c r="W96" s="38" t="n">
        <f aca="false">IF(O96="Churned",U96,0)</f>
        <v>0</v>
      </c>
      <c r="X96" s="24" t="str">
        <f aca="false">IF(AND(O96="Active",P96&lt;=2),"Yes","No")</f>
        <v>No</v>
      </c>
    </row>
    <row r="97" customFormat="false" ht="15" hidden="false" customHeight="false" outlineLevel="0" collapsed="false">
      <c r="A97" s="24" t="str">
        <f aca="false">Customers!A97</f>
        <v>C0096</v>
      </c>
      <c r="B97" s="24" t="str">
        <f aca="false">Customers!B97</f>
        <v>Coast</v>
      </c>
      <c r="C97" s="24" t="str">
        <f aca="false">Customers!C97</f>
        <v>Postpaid</v>
      </c>
      <c r="D97" s="24" t="n">
        <f aca="false">COUNTIFS(Transactions!$C$2:$C$13107,$A97,Transactions!$E$2:$E$13107,D$1)</f>
        <v>25</v>
      </c>
      <c r="E97" s="24" t="n">
        <f aca="false">COUNTIFS(Transactions!$C$2:$C$13107,$A97,Transactions!$E$2:$E$13107,E$1)</f>
        <v>0</v>
      </c>
      <c r="F97" s="24" t="n">
        <f aca="false">COUNTIFS(Transactions!$C$2:$C$13107,$A97,Transactions!$E$2:$E$13107,F$1)</f>
        <v>0</v>
      </c>
      <c r="G97" s="24" t="n">
        <f aca="false">COUNTIFS(Transactions!$C$2:$C$13107,$A97,Transactions!$E$2:$E$13107,G$1)</f>
        <v>1</v>
      </c>
      <c r="H97" s="24" t="n">
        <f aca="false">COUNTIFS(Transactions!$C$2:$C$13107,$A97,Transactions!$E$2:$E$13107,H$1)</f>
        <v>0</v>
      </c>
      <c r="I97" s="24" t="n">
        <f aca="false">COUNTIFS(Transactions!$C$2:$C$13107,$A97,Transactions!$E$2:$E$13107,I$1)</f>
        <v>1</v>
      </c>
      <c r="J97" s="24" t="n">
        <f aca="false">SUM(D97:I97)</f>
        <v>27</v>
      </c>
      <c r="K97" s="38" t="n">
        <f aca="false">SUMIFS(Transactions!$F$2:$F$13107,Transactions!$C$2:$C$13107,A97)</f>
        <v>86150</v>
      </c>
      <c r="L97" s="38" t="n">
        <f aca="false">SUMIFS(Transactions!$I$2:$I$13107,Transactions!$C$2:$C$13107,A97)</f>
        <v>837.58</v>
      </c>
      <c r="M97" s="39" t="n">
        <f aca="false">IF(J97=0,"",_xlfn.MAXIFS(Transactions!$B$2:$B$13107,Transactions!$C$2:$C$13107,A97))</f>
        <v>46288</v>
      </c>
      <c r="N97" s="24" t="n">
        <f aca="false">IF(J97=0,999,Assumptions!$B$4-M97)</f>
        <v>7</v>
      </c>
      <c r="O97" s="24" t="str">
        <f aca="false">IF(N97&lt;=Assumptions!$B$7,"Active",IF(N97&lt;=Assumptions!$B$8,"Slipping","Churned"))</f>
        <v>Active</v>
      </c>
      <c r="P97" s="24" t="n">
        <f aca="false">COUNTIF(D97:I97,"&gt;0")</f>
        <v>3</v>
      </c>
      <c r="Q97" s="24" t="n">
        <f aca="false">IF(N97&lt;=Assumptions!$B$22,5,IF(N97&lt;=Assumptions!$B$23,4,IF(N97&lt;=Assumptions!$B$24,3,IF(N97&lt;=Assumptions!$B$25,2,1))))</f>
        <v>5</v>
      </c>
      <c r="R97" s="24" t="n">
        <f aca="false">1+(J97&gt;=Assumptions!$C$25)+(J97&gt;=Assumptions!$C$24)+(J97&gt;=Assumptions!$C$23)+(J97&gt;=Assumptions!$C$22)</f>
        <v>4</v>
      </c>
      <c r="S97" s="24" t="n">
        <f aca="false">1+(L97&gt;=Assumptions!$D$25)+(L97&gt;=Assumptions!$D$24)+(L97&gt;=Assumptions!$D$23)+(L97&gt;=Assumptions!$D$22)</f>
        <v>5</v>
      </c>
      <c r="T97" s="24" t="str">
        <f aca="false">IF(AND(Q97&gt;=4,R97&gt;=4),"Champions",IF(AND(Q97&gt;=3,R97&gt;=3),"Loyal",IF(AND(Q97&lt;=2,R97&gt;=3),"At Risk",IF(Q97&lt;=2,"Hibernating","Potential"))))</f>
        <v>Champions</v>
      </c>
      <c r="U97" s="38" t="n">
        <f aca="false">L97/Assumptions!$B$6</f>
        <v>93.0644444444445</v>
      </c>
      <c r="V97" s="38" t="n">
        <f aca="false">IF(O97="Slipping",U97,0)</f>
        <v>0</v>
      </c>
      <c r="W97" s="38" t="n">
        <f aca="false">IF(O97="Churned",U97,0)</f>
        <v>0</v>
      </c>
      <c r="X97" s="24" t="str">
        <f aca="false">IF(AND(O97="Active",P97&lt;=2),"Yes","No")</f>
        <v>No</v>
      </c>
    </row>
    <row r="98" customFormat="false" ht="15" hidden="false" customHeight="false" outlineLevel="0" collapsed="false">
      <c r="A98" s="24" t="str">
        <f aca="false">Customers!A98</f>
        <v>C0097</v>
      </c>
      <c r="B98" s="24" t="str">
        <f aca="false">Customers!B98</f>
        <v>Rift Valley</v>
      </c>
      <c r="C98" s="24" t="str">
        <f aca="false">Customers!C98</f>
        <v>Postpaid</v>
      </c>
      <c r="D98" s="24" t="n">
        <f aca="false">COUNTIFS(Transactions!$C$2:$C$13107,$A98,Transactions!$E$2:$E$13107,D$1)</f>
        <v>23</v>
      </c>
      <c r="E98" s="24" t="n">
        <f aca="false">COUNTIFS(Transactions!$C$2:$C$13107,$A98,Transactions!$E$2:$E$13107,E$1)</f>
        <v>0</v>
      </c>
      <c r="F98" s="24" t="n">
        <f aca="false">COUNTIFS(Transactions!$C$2:$C$13107,$A98,Transactions!$E$2:$E$13107,F$1)</f>
        <v>5</v>
      </c>
      <c r="G98" s="24" t="n">
        <f aca="false">COUNTIFS(Transactions!$C$2:$C$13107,$A98,Transactions!$E$2:$E$13107,G$1)</f>
        <v>4</v>
      </c>
      <c r="H98" s="24" t="n">
        <f aca="false">COUNTIFS(Transactions!$C$2:$C$13107,$A98,Transactions!$E$2:$E$13107,H$1)</f>
        <v>1</v>
      </c>
      <c r="I98" s="24" t="n">
        <f aca="false">COUNTIFS(Transactions!$C$2:$C$13107,$A98,Transactions!$E$2:$E$13107,I$1)</f>
        <v>11</v>
      </c>
      <c r="J98" s="24" t="n">
        <f aca="false">SUM(D98:I98)</f>
        <v>44</v>
      </c>
      <c r="K98" s="38" t="n">
        <f aca="false">SUMIFS(Transactions!$F$2:$F$13107,Transactions!$C$2:$C$13107,A98)</f>
        <v>109738</v>
      </c>
      <c r="L98" s="38" t="n">
        <f aca="false">SUMIFS(Transactions!$I$2:$I$13107,Transactions!$C$2:$C$13107,A98)</f>
        <v>905.76</v>
      </c>
      <c r="M98" s="39" t="n">
        <f aca="false">IF(J98=0,"",_xlfn.MAXIFS(Transactions!$B$2:$B$13107,Transactions!$C$2:$C$13107,A98))</f>
        <v>46292</v>
      </c>
      <c r="N98" s="24" t="n">
        <f aca="false">IF(J98=0,999,Assumptions!$B$4-M98)</f>
        <v>3</v>
      </c>
      <c r="O98" s="24" t="str">
        <f aca="false">IF(N98&lt;=Assumptions!$B$7,"Active",IF(N98&lt;=Assumptions!$B$8,"Slipping","Churned"))</f>
        <v>Active</v>
      </c>
      <c r="P98" s="24" t="n">
        <f aca="false">COUNTIF(D98:I98,"&gt;0")</f>
        <v>5</v>
      </c>
      <c r="Q98" s="24" t="n">
        <f aca="false">IF(N98&lt;=Assumptions!$B$22,5,IF(N98&lt;=Assumptions!$B$23,4,IF(N98&lt;=Assumptions!$B$24,3,IF(N98&lt;=Assumptions!$B$25,2,1))))</f>
        <v>5</v>
      </c>
      <c r="R98" s="24" t="n">
        <f aca="false">1+(J98&gt;=Assumptions!$C$25)+(J98&gt;=Assumptions!$C$24)+(J98&gt;=Assumptions!$C$23)+(J98&gt;=Assumptions!$C$22)</f>
        <v>5</v>
      </c>
      <c r="S98" s="24" t="n">
        <f aca="false">1+(L98&gt;=Assumptions!$D$25)+(L98&gt;=Assumptions!$D$24)+(L98&gt;=Assumptions!$D$23)+(L98&gt;=Assumptions!$D$22)</f>
        <v>5</v>
      </c>
      <c r="T98" s="24" t="str">
        <f aca="false">IF(AND(Q98&gt;=4,R98&gt;=4),"Champions",IF(AND(Q98&gt;=3,R98&gt;=3),"Loyal",IF(AND(Q98&lt;=2,R98&gt;=3),"At Risk",IF(Q98&lt;=2,"Hibernating","Potential"))))</f>
        <v>Champions</v>
      </c>
      <c r="U98" s="38" t="n">
        <f aca="false">L98/Assumptions!$B$6</f>
        <v>100.64</v>
      </c>
      <c r="V98" s="38" t="n">
        <f aca="false">IF(O98="Slipping",U98,0)</f>
        <v>0</v>
      </c>
      <c r="W98" s="38" t="n">
        <f aca="false">IF(O98="Churned",U98,0)</f>
        <v>0</v>
      </c>
      <c r="X98" s="24" t="str">
        <f aca="false">IF(AND(O98="Active",P98&lt;=2),"Yes","No")</f>
        <v>No</v>
      </c>
    </row>
    <row r="99" customFormat="false" ht="15" hidden="false" customHeight="false" outlineLevel="0" collapsed="false">
      <c r="A99" s="24" t="str">
        <f aca="false">Customers!A99</f>
        <v>C0098</v>
      </c>
      <c r="B99" s="24" t="str">
        <f aca="false">Customers!B99</f>
        <v>Eastern</v>
      </c>
      <c r="C99" s="24" t="str">
        <f aca="false">Customers!C99</f>
        <v>Prepaid</v>
      </c>
      <c r="D99" s="24" t="n">
        <f aca="false">COUNTIFS(Transactions!$C$2:$C$13107,$A99,Transactions!$E$2:$E$13107,D$1)</f>
        <v>1</v>
      </c>
      <c r="E99" s="24" t="n">
        <f aca="false">COUNTIFS(Transactions!$C$2:$C$13107,$A99,Transactions!$E$2:$E$13107,E$1)</f>
        <v>0</v>
      </c>
      <c r="F99" s="24" t="n">
        <f aca="false">COUNTIFS(Transactions!$C$2:$C$13107,$A99,Transactions!$E$2:$E$13107,F$1)</f>
        <v>0</v>
      </c>
      <c r="G99" s="24" t="n">
        <f aca="false">COUNTIFS(Transactions!$C$2:$C$13107,$A99,Transactions!$E$2:$E$13107,G$1)</f>
        <v>0</v>
      </c>
      <c r="H99" s="24" t="n">
        <f aca="false">COUNTIFS(Transactions!$C$2:$C$13107,$A99,Transactions!$E$2:$E$13107,H$1)</f>
        <v>2</v>
      </c>
      <c r="I99" s="24" t="n">
        <f aca="false">COUNTIFS(Transactions!$C$2:$C$13107,$A99,Transactions!$E$2:$E$13107,I$1)</f>
        <v>0</v>
      </c>
      <c r="J99" s="24" t="n">
        <f aca="false">SUM(D99:I99)</f>
        <v>3</v>
      </c>
      <c r="K99" s="38" t="n">
        <f aca="false">SUMIFS(Transactions!$F$2:$F$13107,Transactions!$C$2:$C$13107,A99)</f>
        <v>900</v>
      </c>
      <c r="L99" s="38" t="n">
        <f aca="false">SUMIFS(Transactions!$I$2:$I$13107,Transactions!$C$2:$C$13107,A99)</f>
        <v>13.5</v>
      </c>
      <c r="M99" s="39" t="n">
        <f aca="false">IF(J99=0,"",_xlfn.MAXIFS(Transactions!$B$2:$B$13107,Transactions!$C$2:$C$13107,A99))</f>
        <v>46241</v>
      </c>
      <c r="N99" s="24" t="n">
        <f aca="false">IF(J99=0,999,Assumptions!$B$4-M99)</f>
        <v>54</v>
      </c>
      <c r="O99" s="24" t="str">
        <f aca="false">IF(N99&lt;=Assumptions!$B$7,"Active",IF(N99&lt;=Assumptions!$B$8,"Slipping","Churned"))</f>
        <v>Slipping</v>
      </c>
      <c r="P99" s="24" t="n">
        <f aca="false">COUNTIF(D99:I99,"&gt;0")</f>
        <v>2</v>
      </c>
      <c r="Q99" s="24" t="n">
        <f aca="false">IF(N99&lt;=Assumptions!$B$22,5,IF(N99&lt;=Assumptions!$B$23,4,IF(N99&lt;=Assumptions!$B$24,3,IF(N99&lt;=Assumptions!$B$25,2,1))))</f>
        <v>3</v>
      </c>
      <c r="R99" s="24" t="n">
        <f aca="false">1+(J99&gt;=Assumptions!$C$25)+(J99&gt;=Assumptions!$C$24)+(J99&gt;=Assumptions!$C$23)+(J99&gt;=Assumptions!$C$22)</f>
        <v>1</v>
      </c>
      <c r="S99" s="24" t="n">
        <f aca="false">1+(L99&gt;=Assumptions!$D$25)+(L99&gt;=Assumptions!$D$24)+(L99&gt;=Assumptions!$D$23)+(L99&gt;=Assumptions!$D$22)</f>
        <v>1</v>
      </c>
      <c r="T99" s="24" t="str">
        <f aca="false">IF(AND(Q99&gt;=4,R99&gt;=4),"Champions",IF(AND(Q99&gt;=3,R99&gt;=3),"Loyal",IF(AND(Q99&lt;=2,R99&gt;=3),"At Risk",IF(Q99&lt;=2,"Hibernating","Potential"))))</f>
        <v>Potential</v>
      </c>
      <c r="U99" s="38" t="n">
        <f aca="false">L99/Assumptions!$B$6</f>
        <v>1.5</v>
      </c>
      <c r="V99" s="38" t="n">
        <f aca="false">IF(O99="Slipping",U99,0)</f>
        <v>1.5</v>
      </c>
      <c r="W99" s="38" t="n">
        <f aca="false">IF(O99="Churned",U99,0)</f>
        <v>0</v>
      </c>
      <c r="X99" s="24" t="str">
        <f aca="false">IF(AND(O99="Active",P99&lt;=2),"Yes","No")</f>
        <v>No</v>
      </c>
    </row>
    <row r="100" customFormat="false" ht="15" hidden="false" customHeight="false" outlineLevel="0" collapsed="false">
      <c r="A100" s="24" t="str">
        <f aca="false">Customers!A100</f>
        <v>C0099</v>
      </c>
      <c r="B100" s="24" t="str">
        <f aca="false">Customers!B100</f>
        <v>Nairobi</v>
      </c>
      <c r="C100" s="24" t="str">
        <f aca="false">Customers!C100</f>
        <v>Postpaid</v>
      </c>
      <c r="D100" s="24" t="n">
        <f aca="false">COUNTIFS(Transactions!$C$2:$C$13107,$A100,Transactions!$E$2:$E$13107,D$1)</f>
        <v>1</v>
      </c>
      <c r="E100" s="24" t="n">
        <f aca="false">COUNTIFS(Transactions!$C$2:$C$13107,$A100,Transactions!$E$2:$E$13107,E$1)</f>
        <v>12</v>
      </c>
      <c r="F100" s="24" t="n">
        <f aca="false">COUNTIFS(Transactions!$C$2:$C$13107,$A100,Transactions!$E$2:$E$13107,F$1)</f>
        <v>2</v>
      </c>
      <c r="G100" s="24" t="n">
        <f aca="false">COUNTIFS(Transactions!$C$2:$C$13107,$A100,Transactions!$E$2:$E$13107,G$1)</f>
        <v>0</v>
      </c>
      <c r="H100" s="24" t="n">
        <f aca="false">COUNTIFS(Transactions!$C$2:$C$13107,$A100,Transactions!$E$2:$E$13107,H$1)</f>
        <v>1</v>
      </c>
      <c r="I100" s="24" t="n">
        <f aca="false">COUNTIFS(Transactions!$C$2:$C$13107,$A100,Transactions!$E$2:$E$13107,I$1)</f>
        <v>1</v>
      </c>
      <c r="J100" s="24" t="n">
        <f aca="false">SUM(D100:I100)</f>
        <v>17</v>
      </c>
      <c r="K100" s="38" t="n">
        <f aca="false">SUMIFS(Transactions!$F$2:$F$13107,Transactions!$C$2:$C$13107,A100)</f>
        <v>81700</v>
      </c>
      <c r="L100" s="38" t="n">
        <f aca="false">SUMIFS(Transactions!$I$2:$I$13107,Transactions!$C$2:$C$13107,A100)</f>
        <v>938.75</v>
      </c>
      <c r="M100" s="39" t="n">
        <f aca="false">IF(J100=0,"",_xlfn.MAXIFS(Transactions!$B$2:$B$13107,Transactions!$C$2:$C$13107,A100))</f>
        <v>46290</v>
      </c>
      <c r="N100" s="24" t="n">
        <f aca="false">IF(J100=0,999,Assumptions!$B$4-M100)</f>
        <v>5</v>
      </c>
      <c r="O100" s="24" t="str">
        <f aca="false">IF(N100&lt;=Assumptions!$B$7,"Active",IF(N100&lt;=Assumptions!$B$8,"Slipping","Churned"))</f>
        <v>Active</v>
      </c>
      <c r="P100" s="24" t="n">
        <f aca="false">COUNTIF(D100:I100,"&gt;0")</f>
        <v>5</v>
      </c>
      <c r="Q100" s="24" t="n">
        <f aca="false">IF(N100&lt;=Assumptions!$B$22,5,IF(N100&lt;=Assumptions!$B$23,4,IF(N100&lt;=Assumptions!$B$24,3,IF(N100&lt;=Assumptions!$B$25,2,1))))</f>
        <v>5</v>
      </c>
      <c r="R100" s="24" t="n">
        <f aca="false">1+(J100&gt;=Assumptions!$C$25)+(J100&gt;=Assumptions!$C$24)+(J100&gt;=Assumptions!$C$23)+(J100&gt;=Assumptions!$C$22)</f>
        <v>3</v>
      </c>
      <c r="S100" s="24" t="n">
        <f aca="false">1+(L100&gt;=Assumptions!$D$25)+(L100&gt;=Assumptions!$D$24)+(L100&gt;=Assumptions!$D$23)+(L100&gt;=Assumptions!$D$22)</f>
        <v>5</v>
      </c>
      <c r="T100" s="24" t="str">
        <f aca="false">IF(AND(Q100&gt;=4,R100&gt;=4),"Champions",IF(AND(Q100&gt;=3,R100&gt;=3),"Loyal",IF(AND(Q100&lt;=2,R100&gt;=3),"At Risk",IF(Q100&lt;=2,"Hibernating","Potential"))))</f>
        <v>Loyal</v>
      </c>
      <c r="U100" s="38" t="n">
        <f aca="false">L100/Assumptions!$B$6</f>
        <v>104.305555555556</v>
      </c>
      <c r="V100" s="38" t="n">
        <f aca="false">IF(O100="Slipping",U100,0)</f>
        <v>0</v>
      </c>
      <c r="W100" s="38" t="n">
        <f aca="false">IF(O100="Churned",U100,0)</f>
        <v>0</v>
      </c>
      <c r="X100" s="24" t="str">
        <f aca="false">IF(AND(O100="Active",P100&lt;=2),"Yes","No")</f>
        <v>No</v>
      </c>
    </row>
    <row r="101" customFormat="false" ht="15" hidden="false" customHeight="false" outlineLevel="0" collapsed="false">
      <c r="A101" s="24" t="str">
        <f aca="false">Customers!A101</f>
        <v>C0100</v>
      </c>
      <c r="B101" s="24" t="str">
        <f aca="false">Customers!B101</f>
        <v>Rift Valley</v>
      </c>
      <c r="C101" s="24" t="str">
        <f aca="false">Customers!C101</f>
        <v>Postpaid</v>
      </c>
      <c r="D101" s="24" t="n">
        <f aca="false">COUNTIFS(Transactions!$C$2:$C$13107,$A101,Transactions!$E$2:$E$13107,D$1)</f>
        <v>1</v>
      </c>
      <c r="E101" s="24" t="n">
        <f aca="false">COUNTIFS(Transactions!$C$2:$C$13107,$A101,Transactions!$E$2:$E$13107,E$1)</f>
        <v>0</v>
      </c>
      <c r="F101" s="24" t="n">
        <f aca="false">COUNTIFS(Transactions!$C$2:$C$13107,$A101,Transactions!$E$2:$E$13107,F$1)</f>
        <v>4</v>
      </c>
      <c r="G101" s="24" t="n">
        <f aca="false">COUNTIFS(Transactions!$C$2:$C$13107,$A101,Transactions!$E$2:$E$13107,G$1)</f>
        <v>15</v>
      </c>
      <c r="H101" s="24" t="n">
        <f aca="false">COUNTIFS(Transactions!$C$2:$C$13107,$A101,Transactions!$E$2:$E$13107,H$1)</f>
        <v>7</v>
      </c>
      <c r="I101" s="24" t="n">
        <f aca="false">COUNTIFS(Transactions!$C$2:$C$13107,$A101,Transactions!$E$2:$E$13107,I$1)</f>
        <v>2</v>
      </c>
      <c r="J101" s="24" t="n">
        <f aca="false">SUM(D101:I101)</f>
        <v>29</v>
      </c>
      <c r="K101" s="38" t="n">
        <f aca="false">SUMIFS(Transactions!$F$2:$F$13107,Transactions!$C$2:$C$13107,A101)</f>
        <v>132729</v>
      </c>
      <c r="L101" s="38" t="n">
        <f aca="false">SUMIFS(Transactions!$I$2:$I$13107,Transactions!$C$2:$C$13107,A101)</f>
        <v>361.57</v>
      </c>
      <c r="M101" s="39" t="n">
        <f aca="false">IF(J101=0,"",_xlfn.MAXIFS(Transactions!$B$2:$B$13107,Transactions!$C$2:$C$13107,A101))</f>
        <v>46295</v>
      </c>
      <c r="N101" s="24" t="n">
        <f aca="false">IF(J101=0,999,Assumptions!$B$4-M101)</f>
        <v>0</v>
      </c>
      <c r="O101" s="24" t="str">
        <f aca="false">IF(N101&lt;=Assumptions!$B$7,"Active",IF(N101&lt;=Assumptions!$B$8,"Slipping","Churned"))</f>
        <v>Active</v>
      </c>
      <c r="P101" s="24" t="n">
        <f aca="false">COUNTIF(D101:I101,"&gt;0")</f>
        <v>5</v>
      </c>
      <c r="Q101" s="24" t="n">
        <f aca="false">IF(N101&lt;=Assumptions!$B$22,5,IF(N101&lt;=Assumptions!$B$23,4,IF(N101&lt;=Assumptions!$B$24,3,IF(N101&lt;=Assumptions!$B$25,2,1))))</f>
        <v>5</v>
      </c>
      <c r="R101" s="24" t="n">
        <f aca="false">1+(J101&gt;=Assumptions!$C$25)+(J101&gt;=Assumptions!$C$24)+(J101&gt;=Assumptions!$C$23)+(J101&gt;=Assumptions!$C$22)</f>
        <v>4</v>
      </c>
      <c r="S101" s="24" t="n">
        <f aca="false">1+(L101&gt;=Assumptions!$D$25)+(L101&gt;=Assumptions!$D$24)+(L101&gt;=Assumptions!$D$23)+(L101&gt;=Assumptions!$D$22)</f>
        <v>3</v>
      </c>
      <c r="T101" s="24" t="str">
        <f aca="false">IF(AND(Q101&gt;=4,R101&gt;=4),"Champions",IF(AND(Q101&gt;=3,R101&gt;=3),"Loyal",IF(AND(Q101&lt;=2,R101&gt;=3),"At Risk",IF(Q101&lt;=2,"Hibernating","Potential"))))</f>
        <v>Champions</v>
      </c>
      <c r="U101" s="38" t="n">
        <f aca="false">L101/Assumptions!$B$6</f>
        <v>40.1744444444445</v>
      </c>
      <c r="V101" s="38" t="n">
        <f aca="false">IF(O101="Slipping",U101,0)</f>
        <v>0</v>
      </c>
      <c r="W101" s="38" t="n">
        <f aca="false">IF(O101="Churned",U101,0)</f>
        <v>0</v>
      </c>
      <c r="X101" s="24" t="str">
        <f aca="false">IF(AND(O101="Active",P101&lt;=2),"Yes","No")</f>
        <v>No</v>
      </c>
    </row>
    <row r="102" customFormat="false" ht="15" hidden="false" customHeight="false" outlineLevel="0" collapsed="false">
      <c r="A102" s="24" t="str">
        <f aca="false">Customers!A102</f>
        <v>C0101</v>
      </c>
      <c r="B102" s="24" t="str">
        <f aca="false">Customers!B102</f>
        <v>Western</v>
      </c>
      <c r="C102" s="24" t="str">
        <f aca="false">Customers!C102</f>
        <v>Prepaid</v>
      </c>
      <c r="D102" s="24" t="n">
        <f aca="false">COUNTIFS(Transactions!$C$2:$C$13107,$A102,Transactions!$E$2:$E$13107,D$1)</f>
        <v>3</v>
      </c>
      <c r="E102" s="24" t="n">
        <f aca="false">COUNTIFS(Transactions!$C$2:$C$13107,$A102,Transactions!$E$2:$E$13107,E$1)</f>
        <v>7</v>
      </c>
      <c r="F102" s="24" t="n">
        <f aca="false">COUNTIFS(Transactions!$C$2:$C$13107,$A102,Transactions!$E$2:$E$13107,F$1)</f>
        <v>1</v>
      </c>
      <c r="G102" s="24" t="n">
        <f aca="false">COUNTIFS(Transactions!$C$2:$C$13107,$A102,Transactions!$E$2:$E$13107,G$1)</f>
        <v>3</v>
      </c>
      <c r="H102" s="24" t="n">
        <f aca="false">COUNTIFS(Transactions!$C$2:$C$13107,$A102,Transactions!$E$2:$E$13107,H$1)</f>
        <v>3</v>
      </c>
      <c r="I102" s="24" t="n">
        <f aca="false">COUNTIFS(Transactions!$C$2:$C$13107,$A102,Transactions!$E$2:$E$13107,I$1)</f>
        <v>3</v>
      </c>
      <c r="J102" s="24" t="n">
        <f aca="false">SUM(D102:I102)</f>
        <v>20</v>
      </c>
      <c r="K102" s="38" t="n">
        <f aca="false">SUMIFS(Transactions!$F$2:$F$13107,Transactions!$C$2:$C$13107,A102)</f>
        <v>45949</v>
      </c>
      <c r="L102" s="38" t="n">
        <f aca="false">SUMIFS(Transactions!$I$2:$I$13107,Transactions!$C$2:$C$13107,A102)</f>
        <v>557.84</v>
      </c>
      <c r="M102" s="39" t="n">
        <f aca="false">IF(J102=0,"",_xlfn.MAXIFS(Transactions!$B$2:$B$13107,Transactions!$C$2:$C$13107,A102))</f>
        <v>46291</v>
      </c>
      <c r="N102" s="24" t="n">
        <f aca="false">IF(J102=0,999,Assumptions!$B$4-M102)</f>
        <v>4</v>
      </c>
      <c r="O102" s="24" t="str">
        <f aca="false">IF(N102&lt;=Assumptions!$B$7,"Active",IF(N102&lt;=Assumptions!$B$8,"Slipping","Churned"))</f>
        <v>Active</v>
      </c>
      <c r="P102" s="24" t="n">
        <f aca="false">COUNTIF(D102:I102,"&gt;0")</f>
        <v>6</v>
      </c>
      <c r="Q102" s="24" t="n">
        <f aca="false">IF(N102&lt;=Assumptions!$B$22,5,IF(N102&lt;=Assumptions!$B$23,4,IF(N102&lt;=Assumptions!$B$24,3,IF(N102&lt;=Assumptions!$B$25,2,1))))</f>
        <v>5</v>
      </c>
      <c r="R102" s="24" t="n">
        <f aca="false">1+(J102&gt;=Assumptions!$C$25)+(J102&gt;=Assumptions!$C$24)+(J102&gt;=Assumptions!$C$23)+(J102&gt;=Assumptions!$C$22)</f>
        <v>3</v>
      </c>
      <c r="S102" s="24" t="n">
        <f aca="false">1+(L102&gt;=Assumptions!$D$25)+(L102&gt;=Assumptions!$D$24)+(L102&gt;=Assumptions!$D$23)+(L102&gt;=Assumptions!$D$22)</f>
        <v>4</v>
      </c>
      <c r="T102" s="24" t="str">
        <f aca="false">IF(AND(Q102&gt;=4,R102&gt;=4),"Champions",IF(AND(Q102&gt;=3,R102&gt;=3),"Loyal",IF(AND(Q102&lt;=2,R102&gt;=3),"At Risk",IF(Q102&lt;=2,"Hibernating","Potential"))))</f>
        <v>Loyal</v>
      </c>
      <c r="U102" s="38" t="n">
        <f aca="false">L102/Assumptions!$B$6</f>
        <v>61.9822222222222</v>
      </c>
      <c r="V102" s="38" t="n">
        <f aca="false">IF(O102="Slipping",U102,0)</f>
        <v>0</v>
      </c>
      <c r="W102" s="38" t="n">
        <f aca="false">IF(O102="Churned",U102,0)</f>
        <v>0</v>
      </c>
      <c r="X102" s="24" t="str">
        <f aca="false">IF(AND(O102="Active",P102&lt;=2),"Yes","No")</f>
        <v>No</v>
      </c>
    </row>
    <row r="103" customFormat="false" ht="15" hidden="false" customHeight="false" outlineLevel="0" collapsed="false">
      <c r="A103" s="24" t="str">
        <f aca="false">Customers!A103</f>
        <v>C0102</v>
      </c>
      <c r="B103" s="24" t="str">
        <f aca="false">Customers!B103</f>
        <v>Nairobi</v>
      </c>
      <c r="C103" s="24" t="str">
        <f aca="false">Customers!C103</f>
        <v>Prepaid</v>
      </c>
      <c r="D103" s="24" t="n">
        <f aca="false">COUNTIFS(Transactions!$C$2:$C$13107,$A103,Transactions!$E$2:$E$13107,D$1)</f>
        <v>0</v>
      </c>
      <c r="E103" s="24" t="n">
        <f aca="false">COUNTIFS(Transactions!$C$2:$C$13107,$A103,Transactions!$E$2:$E$13107,E$1)</f>
        <v>0</v>
      </c>
      <c r="F103" s="24" t="n">
        <f aca="false">COUNTIFS(Transactions!$C$2:$C$13107,$A103,Transactions!$E$2:$E$13107,F$1)</f>
        <v>3</v>
      </c>
      <c r="G103" s="24" t="n">
        <f aca="false">COUNTIFS(Transactions!$C$2:$C$13107,$A103,Transactions!$E$2:$E$13107,G$1)</f>
        <v>0</v>
      </c>
      <c r="H103" s="24" t="n">
        <f aca="false">COUNTIFS(Transactions!$C$2:$C$13107,$A103,Transactions!$E$2:$E$13107,H$1)</f>
        <v>9</v>
      </c>
      <c r="I103" s="24" t="n">
        <f aca="false">COUNTIFS(Transactions!$C$2:$C$13107,$A103,Transactions!$E$2:$E$13107,I$1)</f>
        <v>3</v>
      </c>
      <c r="J103" s="24" t="n">
        <f aca="false">SUM(D103:I103)</f>
        <v>15</v>
      </c>
      <c r="K103" s="38" t="n">
        <f aca="false">SUMIFS(Transactions!$F$2:$F$13107,Transactions!$C$2:$C$13107,A103)</f>
        <v>8120</v>
      </c>
      <c r="L103" s="38" t="n">
        <f aca="false">SUMIFS(Transactions!$I$2:$I$13107,Transactions!$C$2:$C$13107,A103)</f>
        <v>180.1</v>
      </c>
      <c r="M103" s="39" t="n">
        <f aca="false">IF(J103=0,"",_xlfn.MAXIFS(Transactions!$B$2:$B$13107,Transactions!$C$2:$C$13107,A103))</f>
        <v>46292</v>
      </c>
      <c r="N103" s="24" t="n">
        <f aca="false">IF(J103=0,999,Assumptions!$B$4-M103)</f>
        <v>3</v>
      </c>
      <c r="O103" s="24" t="str">
        <f aca="false">IF(N103&lt;=Assumptions!$B$7,"Active",IF(N103&lt;=Assumptions!$B$8,"Slipping","Churned"))</f>
        <v>Active</v>
      </c>
      <c r="P103" s="24" t="n">
        <f aca="false">COUNTIF(D103:I103,"&gt;0")</f>
        <v>3</v>
      </c>
      <c r="Q103" s="24" t="n">
        <f aca="false">IF(N103&lt;=Assumptions!$B$22,5,IF(N103&lt;=Assumptions!$B$23,4,IF(N103&lt;=Assumptions!$B$24,3,IF(N103&lt;=Assumptions!$B$25,2,1))))</f>
        <v>5</v>
      </c>
      <c r="R103" s="24" t="n">
        <f aca="false">1+(J103&gt;=Assumptions!$C$25)+(J103&gt;=Assumptions!$C$24)+(J103&gt;=Assumptions!$C$23)+(J103&gt;=Assumptions!$C$22)</f>
        <v>3</v>
      </c>
      <c r="S103" s="24" t="n">
        <f aca="false">1+(L103&gt;=Assumptions!$D$25)+(L103&gt;=Assumptions!$D$24)+(L103&gt;=Assumptions!$D$23)+(L103&gt;=Assumptions!$D$22)</f>
        <v>2</v>
      </c>
      <c r="T103" s="24" t="str">
        <f aca="false">IF(AND(Q103&gt;=4,R103&gt;=4),"Champions",IF(AND(Q103&gt;=3,R103&gt;=3),"Loyal",IF(AND(Q103&lt;=2,R103&gt;=3),"At Risk",IF(Q103&lt;=2,"Hibernating","Potential"))))</f>
        <v>Loyal</v>
      </c>
      <c r="U103" s="38" t="n">
        <f aca="false">L103/Assumptions!$B$6</f>
        <v>20.0111111111111</v>
      </c>
      <c r="V103" s="38" t="n">
        <f aca="false">IF(O103="Slipping",U103,0)</f>
        <v>0</v>
      </c>
      <c r="W103" s="38" t="n">
        <f aca="false">IF(O103="Churned",U103,0)</f>
        <v>0</v>
      </c>
      <c r="X103" s="24" t="str">
        <f aca="false">IF(AND(O103="Active",P103&lt;=2),"Yes","No")</f>
        <v>No</v>
      </c>
    </row>
    <row r="104" customFormat="false" ht="15" hidden="false" customHeight="false" outlineLevel="0" collapsed="false">
      <c r="A104" s="24" t="str">
        <f aca="false">Customers!A104</f>
        <v>C0103</v>
      </c>
      <c r="B104" s="24" t="str">
        <f aca="false">Customers!B104</f>
        <v>Rift Valley</v>
      </c>
      <c r="C104" s="24" t="str">
        <f aca="false">Customers!C104</f>
        <v>Business</v>
      </c>
      <c r="D104" s="24" t="n">
        <f aca="false">COUNTIFS(Transactions!$C$2:$C$13107,$A104,Transactions!$E$2:$E$13107,D$1)</f>
        <v>2</v>
      </c>
      <c r="E104" s="24" t="n">
        <f aca="false">COUNTIFS(Transactions!$C$2:$C$13107,$A104,Transactions!$E$2:$E$13107,E$1)</f>
        <v>1</v>
      </c>
      <c r="F104" s="24" t="n">
        <f aca="false">COUNTIFS(Transactions!$C$2:$C$13107,$A104,Transactions!$E$2:$E$13107,F$1)</f>
        <v>2</v>
      </c>
      <c r="G104" s="24" t="n">
        <f aca="false">COUNTIFS(Transactions!$C$2:$C$13107,$A104,Transactions!$E$2:$E$13107,G$1)</f>
        <v>0</v>
      </c>
      <c r="H104" s="24" t="n">
        <f aca="false">COUNTIFS(Transactions!$C$2:$C$13107,$A104,Transactions!$E$2:$E$13107,H$1)</f>
        <v>0</v>
      </c>
      <c r="I104" s="24" t="n">
        <f aca="false">COUNTIFS(Transactions!$C$2:$C$13107,$A104,Transactions!$E$2:$E$13107,I$1)</f>
        <v>0</v>
      </c>
      <c r="J104" s="24" t="n">
        <f aca="false">SUM(D104:I104)</f>
        <v>5</v>
      </c>
      <c r="K104" s="38" t="n">
        <f aca="false">SUMIFS(Transactions!$F$2:$F$13107,Transactions!$C$2:$C$13107,A104)</f>
        <v>98660</v>
      </c>
      <c r="L104" s="38" t="n">
        <f aca="false">SUMIFS(Transactions!$I$2:$I$13107,Transactions!$C$2:$C$13107,A104)</f>
        <v>235.7</v>
      </c>
      <c r="M104" s="39" t="n">
        <f aca="false">IF(J104=0,"",_xlfn.MAXIFS(Transactions!$B$2:$B$13107,Transactions!$C$2:$C$13107,A104))</f>
        <v>46281</v>
      </c>
      <c r="N104" s="24" t="n">
        <f aca="false">IF(J104=0,999,Assumptions!$B$4-M104)</f>
        <v>14</v>
      </c>
      <c r="O104" s="24" t="str">
        <f aca="false">IF(N104&lt;=Assumptions!$B$7,"Active",IF(N104&lt;=Assumptions!$B$8,"Slipping","Churned"))</f>
        <v>Active</v>
      </c>
      <c r="P104" s="24" t="n">
        <f aca="false">COUNTIF(D104:I104,"&gt;0")</f>
        <v>3</v>
      </c>
      <c r="Q104" s="24" t="n">
        <f aca="false">IF(N104&lt;=Assumptions!$B$22,5,IF(N104&lt;=Assumptions!$B$23,4,IF(N104&lt;=Assumptions!$B$24,3,IF(N104&lt;=Assumptions!$B$25,2,1))))</f>
        <v>5</v>
      </c>
      <c r="R104" s="24" t="n">
        <f aca="false">1+(J104&gt;=Assumptions!$C$25)+(J104&gt;=Assumptions!$C$24)+(J104&gt;=Assumptions!$C$23)+(J104&gt;=Assumptions!$C$22)</f>
        <v>1</v>
      </c>
      <c r="S104" s="24" t="n">
        <f aca="false">1+(L104&gt;=Assumptions!$D$25)+(L104&gt;=Assumptions!$D$24)+(L104&gt;=Assumptions!$D$23)+(L104&gt;=Assumptions!$D$22)</f>
        <v>2</v>
      </c>
      <c r="T104" s="24" t="str">
        <f aca="false">IF(AND(Q104&gt;=4,R104&gt;=4),"Champions",IF(AND(Q104&gt;=3,R104&gt;=3),"Loyal",IF(AND(Q104&lt;=2,R104&gt;=3),"At Risk",IF(Q104&lt;=2,"Hibernating","Potential"))))</f>
        <v>Potential</v>
      </c>
      <c r="U104" s="38" t="n">
        <f aca="false">L104/Assumptions!$B$6</f>
        <v>26.1888888888889</v>
      </c>
      <c r="V104" s="38" t="n">
        <f aca="false">IF(O104="Slipping",U104,0)</f>
        <v>0</v>
      </c>
      <c r="W104" s="38" t="n">
        <f aca="false">IF(O104="Churned",U104,0)</f>
        <v>0</v>
      </c>
      <c r="X104" s="24" t="str">
        <f aca="false">IF(AND(O104="Active",P104&lt;=2),"Yes","No")</f>
        <v>No</v>
      </c>
    </row>
    <row r="105" customFormat="false" ht="15" hidden="false" customHeight="false" outlineLevel="0" collapsed="false">
      <c r="A105" s="24" t="str">
        <f aca="false">Customers!A105</f>
        <v>C0104</v>
      </c>
      <c r="B105" s="24" t="str">
        <f aca="false">Customers!B105</f>
        <v>Central</v>
      </c>
      <c r="C105" s="24" t="str">
        <f aca="false">Customers!C105</f>
        <v>Prepaid</v>
      </c>
      <c r="D105" s="24" t="n">
        <f aca="false">COUNTIFS(Transactions!$C$2:$C$13107,$A105,Transactions!$E$2:$E$13107,D$1)</f>
        <v>1</v>
      </c>
      <c r="E105" s="24" t="n">
        <f aca="false">COUNTIFS(Transactions!$C$2:$C$13107,$A105,Transactions!$E$2:$E$13107,E$1)</f>
        <v>0</v>
      </c>
      <c r="F105" s="24" t="n">
        <f aca="false">COUNTIFS(Transactions!$C$2:$C$13107,$A105,Transactions!$E$2:$E$13107,F$1)</f>
        <v>0</v>
      </c>
      <c r="G105" s="24" t="n">
        <f aca="false">COUNTIFS(Transactions!$C$2:$C$13107,$A105,Transactions!$E$2:$E$13107,G$1)</f>
        <v>0</v>
      </c>
      <c r="H105" s="24" t="n">
        <f aca="false">COUNTIFS(Transactions!$C$2:$C$13107,$A105,Transactions!$E$2:$E$13107,H$1)</f>
        <v>15</v>
      </c>
      <c r="I105" s="24" t="n">
        <f aca="false">COUNTIFS(Transactions!$C$2:$C$13107,$A105,Transactions!$E$2:$E$13107,I$1)</f>
        <v>5</v>
      </c>
      <c r="J105" s="24" t="n">
        <f aca="false">SUM(D105:I105)</f>
        <v>21</v>
      </c>
      <c r="K105" s="38" t="n">
        <f aca="false">SUMIFS(Transactions!$F$2:$F$13107,Transactions!$C$2:$C$13107,A105)</f>
        <v>8559</v>
      </c>
      <c r="L105" s="38" t="n">
        <f aca="false">SUMIFS(Transactions!$I$2:$I$13107,Transactions!$C$2:$C$13107,A105)</f>
        <v>286.05</v>
      </c>
      <c r="M105" s="39" t="n">
        <f aca="false">IF(J105=0,"",_xlfn.MAXIFS(Transactions!$B$2:$B$13107,Transactions!$C$2:$C$13107,A105))</f>
        <v>46295</v>
      </c>
      <c r="N105" s="24" t="n">
        <f aca="false">IF(J105=0,999,Assumptions!$B$4-M105)</f>
        <v>0</v>
      </c>
      <c r="O105" s="24" t="str">
        <f aca="false">IF(N105&lt;=Assumptions!$B$7,"Active",IF(N105&lt;=Assumptions!$B$8,"Slipping","Churned"))</f>
        <v>Active</v>
      </c>
      <c r="P105" s="24" t="n">
        <f aca="false">COUNTIF(D105:I105,"&gt;0")</f>
        <v>3</v>
      </c>
      <c r="Q105" s="24" t="n">
        <f aca="false">IF(N105&lt;=Assumptions!$B$22,5,IF(N105&lt;=Assumptions!$B$23,4,IF(N105&lt;=Assumptions!$B$24,3,IF(N105&lt;=Assumptions!$B$25,2,1))))</f>
        <v>5</v>
      </c>
      <c r="R105" s="24" t="n">
        <f aca="false">1+(J105&gt;=Assumptions!$C$25)+(J105&gt;=Assumptions!$C$24)+(J105&gt;=Assumptions!$C$23)+(J105&gt;=Assumptions!$C$22)</f>
        <v>3</v>
      </c>
      <c r="S105" s="24" t="n">
        <f aca="false">1+(L105&gt;=Assumptions!$D$25)+(L105&gt;=Assumptions!$D$24)+(L105&gt;=Assumptions!$D$23)+(L105&gt;=Assumptions!$D$22)</f>
        <v>2</v>
      </c>
      <c r="T105" s="24" t="str">
        <f aca="false">IF(AND(Q105&gt;=4,R105&gt;=4),"Champions",IF(AND(Q105&gt;=3,R105&gt;=3),"Loyal",IF(AND(Q105&lt;=2,R105&gt;=3),"At Risk",IF(Q105&lt;=2,"Hibernating","Potential"))))</f>
        <v>Loyal</v>
      </c>
      <c r="U105" s="38" t="n">
        <f aca="false">L105/Assumptions!$B$6</f>
        <v>31.7833333333333</v>
      </c>
      <c r="V105" s="38" t="n">
        <f aca="false">IF(O105="Slipping",U105,0)</f>
        <v>0</v>
      </c>
      <c r="W105" s="38" t="n">
        <f aca="false">IF(O105="Churned",U105,0)</f>
        <v>0</v>
      </c>
      <c r="X105" s="24" t="str">
        <f aca="false">IF(AND(O105="Active",P105&lt;=2),"Yes","No")</f>
        <v>No</v>
      </c>
    </row>
    <row r="106" customFormat="false" ht="15" hidden="false" customHeight="false" outlineLevel="0" collapsed="false">
      <c r="A106" s="24" t="str">
        <f aca="false">Customers!A106</f>
        <v>C0105</v>
      </c>
      <c r="B106" s="24" t="str">
        <f aca="false">Customers!B106</f>
        <v>Western</v>
      </c>
      <c r="C106" s="24" t="str">
        <f aca="false">Customers!C106</f>
        <v>Prepaid</v>
      </c>
      <c r="D106" s="24" t="n">
        <f aca="false">COUNTIFS(Transactions!$C$2:$C$13107,$A106,Transactions!$E$2:$E$13107,D$1)</f>
        <v>0</v>
      </c>
      <c r="E106" s="24" t="n">
        <f aca="false">COUNTIFS(Transactions!$C$2:$C$13107,$A106,Transactions!$E$2:$E$13107,E$1)</f>
        <v>1</v>
      </c>
      <c r="F106" s="24" t="n">
        <f aca="false">COUNTIFS(Transactions!$C$2:$C$13107,$A106,Transactions!$E$2:$E$13107,F$1)</f>
        <v>1</v>
      </c>
      <c r="G106" s="24" t="n">
        <f aca="false">COUNTIFS(Transactions!$C$2:$C$13107,$A106,Transactions!$E$2:$E$13107,G$1)</f>
        <v>2</v>
      </c>
      <c r="H106" s="24" t="n">
        <f aca="false">COUNTIFS(Transactions!$C$2:$C$13107,$A106,Transactions!$E$2:$E$13107,H$1)</f>
        <v>1</v>
      </c>
      <c r="I106" s="24" t="n">
        <f aca="false">COUNTIFS(Transactions!$C$2:$C$13107,$A106,Transactions!$E$2:$E$13107,I$1)</f>
        <v>0</v>
      </c>
      <c r="J106" s="24" t="n">
        <f aca="false">SUM(D106:I106)</f>
        <v>5</v>
      </c>
      <c r="K106" s="38" t="n">
        <f aca="false">SUMIFS(Transactions!$F$2:$F$13107,Transactions!$C$2:$C$13107,A106)</f>
        <v>17120</v>
      </c>
      <c r="L106" s="38" t="n">
        <f aca="false">SUMIFS(Transactions!$I$2:$I$13107,Transactions!$C$2:$C$13107,A106)</f>
        <v>144.32</v>
      </c>
      <c r="M106" s="39" t="n">
        <f aca="false">IF(J106=0,"",_xlfn.MAXIFS(Transactions!$B$2:$B$13107,Transactions!$C$2:$C$13107,A106))</f>
        <v>46269</v>
      </c>
      <c r="N106" s="24" t="n">
        <f aca="false">IF(J106=0,999,Assumptions!$B$4-M106)</f>
        <v>26</v>
      </c>
      <c r="O106" s="24" t="str">
        <f aca="false">IF(N106&lt;=Assumptions!$B$7,"Active",IF(N106&lt;=Assumptions!$B$8,"Slipping","Churned"))</f>
        <v>Active</v>
      </c>
      <c r="P106" s="24" t="n">
        <f aca="false">COUNTIF(D106:I106,"&gt;0")</f>
        <v>4</v>
      </c>
      <c r="Q106" s="24" t="n">
        <f aca="false">IF(N106&lt;=Assumptions!$B$22,5,IF(N106&lt;=Assumptions!$B$23,4,IF(N106&lt;=Assumptions!$B$24,3,IF(N106&lt;=Assumptions!$B$25,2,1))))</f>
        <v>4</v>
      </c>
      <c r="R106" s="24" t="n">
        <f aca="false">1+(J106&gt;=Assumptions!$C$25)+(J106&gt;=Assumptions!$C$24)+(J106&gt;=Assumptions!$C$23)+(J106&gt;=Assumptions!$C$22)</f>
        <v>1</v>
      </c>
      <c r="S106" s="24" t="n">
        <f aca="false">1+(L106&gt;=Assumptions!$D$25)+(L106&gt;=Assumptions!$D$24)+(L106&gt;=Assumptions!$D$23)+(L106&gt;=Assumptions!$D$22)</f>
        <v>1</v>
      </c>
      <c r="T106" s="24" t="str">
        <f aca="false">IF(AND(Q106&gt;=4,R106&gt;=4),"Champions",IF(AND(Q106&gt;=3,R106&gt;=3),"Loyal",IF(AND(Q106&lt;=2,R106&gt;=3),"At Risk",IF(Q106&lt;=2,"Hibernating","Potential"))))</f>
        <v>Potential</v>
      </c>
      <c r="U106" s="38" t="n">
        <f aca="false">L106/Assumptions!$B$6</f>
        <v>16.0355555555556</v>
      </c>
      <c r="V106" s="38" t="n">
        <f aca="false">IF(O106="Slipping",U106,0)</f>
        <v>0</v>
      </c>
      <c r="W106" s="38" t="n">
        <f aca="false">IF(O106="Churned",U106,0)</f>
        <v>0</v>
      </c>
      <c r="X106" s="24" t="str">
        <f aca="false">IF(AND(O106="Active",P106&lt;=2),"Yes","No")</f>
        <v>No</v>
      </c>
    </row>
    <row r="107" customFormat="false" ht="15" hidden="false" customHeight="false" outlineLevel="0" collapsed="false">
      <c r="A107" s="24" t="str">
        <f aca="false">Customers!A107</f>
        <v>C0106</v>
      </c>
      <c r="B107" s="24" t="str">
        <f aca="false">Customers!B107</f>
        <v>Nairobi</v>
      </c>
      <c r="C107" s="24" t="str">
        <f aca="false">Customers!C107</f>
        <v>Prepaid</v>
      </c>
      <c r="D107" s="24" t="n">
        <f aca="false">COUNTIFS(Transactions!$C$2:$C$13107,$A107,Transactions!$E$2:$E$13107,D$1)</f>
        <v>2</v>
      </c>
      <c r="E107" s="24" t="n">
        <f aca="false">COUNTIFS(Transactions!$C$2:$C$13107,$A107,Transactions!$E$2:$E$13107,E$1)</f>
        <v>0</v>
      </c>
      <c r="F107" s="24" t="n">
        <f aca="false">COUNTIFS(Transactions!$C$2:$C$13107,$A107,Transactions!$E$2:$E$13107,F$1)</f>
        <v>2</v>
      </c>
      <c r="G107" s="24" t="n">
        <f aca="false">COUNTIFS(Transactions!$C$2:$C$13107,$A107,Transactions!$E$2:$E$13107,G$1)</f>
        <v>0</v>
      </c>
      <c r="H107" s="24" t="n">
        <f aca="false">COUNTIFS(Transactions!$C$2:$C$13107,$A107,Transactions!$E$2:$E$13107,H$1)</f>
        <v>22</v>
      </c>
      <c r="I107" s="24" t="n">
        <f aca="false">COUNTIFS(Transactions!$C$2:$C$13107,$A107,Transactions!$E$2:$E$13107,I$1)</f>
        <v>5</v>
      </c>
      <c r="J107" s="24" t="n">
        <f aca="false">SUM(D107:I107)</f>
        <v>31</v>
      </c>
      <c r="K107" s="38" t="n">
        <f aca="false">SUMIFS(Transactions!$F$2:$F$13107,Transactions!$C$2:$C$13107,A107)</f>
        <v>22198</v>
      </c>
      <c r="L107" s="38" t="n">
        <f aca="false">SUMIFS(Transactions!$I$2:$I$13107,Transactions!$C$2:$C$13107,A107)</f>
        <v>277.2</v>
      </c>
      <c r="M107" s="39" t="n">
        <f aca="false">IF(J107=0,"",_xlfn.MAXIFS(Transactions!$B$2:$B$13107,Transactions!$C$2:$C$13107,A107))</f>
        <v>46290</v>
      </c>
      <c r="N107" s="24" t="n">
        <f aca="false">IF(J107=0,999,Assumptions!$B$4-M107)</f>
        <v>5</v>
      </c>
      <c r="O107" s="24" t="str">
        <f aca="false">IF(N107&lt;=Assumptions!$B$7,"Active",IF(N107&lt;=Assumptions!$B$8,"Slipping","Churned"))</f>
        <v>Active</v>
      </c>
      <c r="P107" s="24" t="n">
        <f aca="false">COUNTIF(D107:I107,"&gt;0")</f>
        <v>4</v>
      </c>
      <c r="Q107" s="24" t="n">
        <f aca="false">IF(N107&lt;=Assumptions!$B$22,5,IF(N107&lt;=Assumptions!$B$23,4,IF(N107&lt;=Assumptions!$B$24,3,IF(N107&lt;=Assumptions!$B$25,2,1))))</f>
        <v>5</v>
      </c>
      <c r="R107" s="24" t="n">
        <f aca="false">1+(J107&gt;=Assumptions!$C$25)+(J107&gt;=Assumptions!$C$24)+(J107&gt;=Assumptions!$C$23)+(J107&gt;=Assumptions!$C$22)</f>
        <v>5</v>
      </c>
      <c r="S107" s="24" t="n">
        <f aca="false">1+(L107&gt;=Assumptions!$D$25)+(L107&gt;=Assumptions!$D$24)+(L107&gt;=Assumptions!$D$23)+(L107&gt;=Assumptions!$D$22)</f>
        <v>2</v>
      </c>
      <c r="T107" s="24" t="str">
        <f aca="false">IF(AND(Q107&gt;=4,R107&gt;=4),"Champions",IF(AND(Q107&gt;=3,R107&gt;=3),"Loyal",IF(AND(Q107&lt;=2,R107&gt;=3),"At Risk",IF(Q107&lt;=2,"Hibernating","Potential"))))</f>
        <v>Champions</v>
      </c>
      <c r="U107" s="38" t="n">
        <f aca="false">L107/Assumptions!$B$6</f>
        <v>30.8</v>
      </c>
      <c r="V107" s="38" t="n">
        <f aca="false">IF(O107="Slipping",U107,0)</f>
        <v>0</v>
      </c>
      <c r="W107" s="38" t="n">
        <f aca="false">IF(O107="Churned",U107,0)</f>
        <v>0</v>
      </c>
      <c r="X107" s="24" t="str">
        <f aca="false">IF(AND(O107="Active",P107&lt;=2),"Yes","No")</f>
        <v>No</v>
      </c>
    </row>
    <row r="108" customFormat="false" ht="15" hidden="false" customHeight="false" outlineLevel="0" collapsed="false">
      <c r="A108" s="24" t="str">
        <f aca="false">Customers!A108</f>
        <v>C0107</v>
      </c>
      <c r="B108" s="24" t="str">
        <f aca="false">Customers!B108</f>
        <v>Rift Valley</v>
      </c>
      <c r="C108" s="24" t="str">
        <f aca="false">Customers!C108</f>
        <v>Prepaid</v>
      </c>
      <c r="D108" s="24" t="n">
        <f aca="false">COUNTIFS(Transactions!$C$2:$C$13107,$A108,Transactions!$E$2:$E$13107,D$1)</f>
        <v>2</v>
      </c>
      <c r="E108" s="24" t="n">
        <f aca="false">COUNTIFS(Transactions!$C$2:$C$13107,$A108,Transactions!$E$2:$E$13107,E$1)</f>
        <v>2</v>
      </c>
      <c r="F108" s="24" t="n">
        <f aca="false">COUNTIFS(Transactions!$C$2:$C$13107,$A108,Transactions!$E$2:$E$13107,F$1)</f>
        <v>0</v>
      </c>
      <c r="G108" s="24" t="n">
        <f aca="false">COUNTIFS(Transactions!$C$2:$C$13107,$A108,Transactions!$E$2:$E$13107,G$1)</f>
        <v>0</v>
      </c>
      <c r="H108" s="24" t="n">
        <f aca="false">COUNTIFS(Transactions!$C$2:$C$13107,$A108,Transactions!$E$2:$E$13107,H$1)</f>
        <v>2</v>
      </c>
      <c r="I108" s="24" t="n">
        <f aca="false">COUNTIFS(Transactions!$C$2:$C$13107,$A108,Transactions!$E$2:$E$13107,I$1)</f>
        <v>0</v>
      </c>
      <c r="J108" s="24" t="n">
        <f aca="false">SUM(D108:I108)</f>
        <v>6</v>
      </c>
      <c r="K108" s="38" t="n">
        <f aca="false">SUMIFS(Transactions!$F$2:$F$13107,Transactions!$C$2:$C$13107,A108)</f>
        <v>11380</v>
      </c>
      <c r="L108" s="38" t="n">
        <f aca="false">SUMIFS(Transactions!$I$2:$I$13107,Transactions!$C$2:$C$13107,A108)</f>
        <v>173.2</v>
      </c>
      <c r="M108" s="39" t="n">
        <f aca="false">IF(J108=0,"",_xlfn.MAXIFS(Transactions!$B$2:$B$13107,Transactions!$C$2:$C$13107,A108))</f>
        <v>46260</v>
      </c>
      <c r="N108" s="24" t="n">
        <f aca="false">IF(J108=0,999,Assumptions!$B$4-M108)</f>
        <v>35</v>
      </c>
      <c r="O108" s="24" t="str">
        <f aca="false">IF(N108&lt;=Assumptions!$B$7,"Active",IF(N108&lt;=Assumptions!$B$8,"Slipping","Churned"))</f>
        <v>Slipping</v>
      </c>
      <c r="P108" s="24" t="n">
        <f aca="false">COUNTIF(D108:I108,"&gt;0")</f>
        <v>3</v>
      </c>
      <c r="Q108" s="24" t="n">
        <f aca="false">IF(N108&lt;=Assumptions!$B$22,5,IF(N108&lt;=Assumptions!$B$23,4,IF(N108&lt;=Assumptions!$B$24,3,IF(N108&lt;=Assumptions!$B$25,2,1))))</f>
        <v>3</v>
      </c>
      <c r="R108" s="24" t="n">
        <f aca="false">1+(J108&gt;=Assumptions!$C$25)+(J108&gt;=Assumptions!$C$24)+(J108&gt;=Assumptions!$C$23)+(J108&gt;=Assumptions!$C$22)</f>
        <v>1</v>
      </c>
      <c r="S108" s="24" t="n">
        <f aca="false">1+(L108&gt;=Assumptions!$D$25)+(L108&gt;=Assumptions!$D$24)+(L108&gt;=Assumptions!$D$23)+(L108&gt;=Assumptions!$D$22)</f>
        <v>2</v>
      </c>
      <c r="T108" s="24" t="str">
        <f aca="false">IF(AND(Q108&gt;=4,R108&gt;=4),"Champions",IF(AND(Q108&gt;=3,R108&gt;=3),"Loyal",IF(AND(Q108&lt;=2,R108&gt;=3),"At Risk",IF(Q108&lt;=2,"Hibernating","Potential"))))</f>
        <v>Potential</v>
      </c>
      <c r="U108" s="38" t="n">
        <f aca="false">L108/Assumptions!$B$6</f>
        <v>19.2444444444444</v>
      </c>
      <c r="V108" s="38" t="n">
        <f aca="false">IF(O108="Slipping",U108,0)</f>
        <v>19.2444444444444</v>
      </c>
      <c r="W108" s="38" t="n">
        <f aca="false">IF(O108="Churned",U108,0)</f>
        <v>0</v>
      </c>
      <c r="X108" s="24" t="str">
        <f aca="false">IF(AND(O108="Active",P108&lt;=2),"Yes","No")</f>
        <v>No</v>
      </c>
    </row>
    <row r="109" customFormat="false" ht="15" hidden="false" customHeight="false" outlineLevel="0" collapsed="false">
      <c r="A109" s="24" t="str">
        <f aca="false">Customers!A109</f>
        <v>C0108</v>
      </c>
      <c r="B109" s="24" t="str">
        <f aca="false">Customers!B109</f>
        <v>Western</v>
      </c>
      <c r="C109" s="24" t="str">
        <f aca="false">Customers!C109</f>
        <v>Prepaid</v>
      </c>
      <c r="D109" s="24" t="n">
        <f aca="false">COUNTIFS(Transactions!$C$2:$C$13107,$A109,Transactions!$E$2:$E$13107,D$1)</f>
        <v>20</v>
      </c>
      <c r="E109" s="24" t="n">
        <f aca="false">COUNTIFS(Transactions!$C$2:$C$13107,$A109,Transactions!$E$2:$E$13107,E$1)</f>
        <v>11</v>
      </c>
      <c r="F109" s="24" t="n">
        <f aca="false">COUNTIFS(Transactions!$C$2:$C$13107,$A109,Transactions!$E$2:$E$13107,F$1)</f>
        <v>19</v>
      </c>
      <c r="G109" s="24" t="n">
        <f aca="false">COUNTIFS(Transactions!$C$2:$C$13107,$A109,Transactions!$E$2:$E$13107,G$1)</f>
        <v>15</v>
      </c>
      <c r="H109" s="24" t="n">
        <f aca="false">COUNTIFS(Transactions!$C$2:$C$13107,$A109,Transactions!$E$2:$E$13107,H$1)</f>
        <v>1</v>
      </c>
      <c r="I109" s="24" t="n">
        <f aca="false">COUNTIFS(Transactions!$C$2:$C$13107,$A109,Transactions!$E$2:$E$13107,I$1)</f>
        <v>7</v>
      </c>
      <c r="J109" s="24" t="n">
        <f aca="false">SUM(D109:I109)</f>
        <v>73</v>
      </c>
      <c r="K109" s="38" t="n">
        <f aca="false">SUMIFS(Transactions!$F$2:$F$13107,Transactions!$C$2:$C$13107,A109)</f>
        <v>273069</v>
      </c>
      <c r="L109" s="38" t="n">
        <f aca="false">SUMIFS(Transactions!$I$2:$I$13107,Transactions!$C$2:$C$13107,A109)</f>
        <v>1497.29</v>
      </c>
      <c r="M109" s="39" t="n">
        <f aca="false">IF(J109=0,"",_xlfn.MAXIFS(Transactions!$B$2:$B$13107,Transactions!$C$2:$C$13107,A109))</f>
        <v>46295</v>
      </c>
      <c r="N109" s="24" t="n">
        <f aca="false">IF(J109=0,999,Assumptions!$B$4-M109)</f>
        <v>0</v>
      </c>
      <c r="O109" s="24" t="str">
        <f aca="false">IF(N109&lt;=Assumptions!$B$7,"Active",IF(N109&lt;=Assumptions!$B$8,"Slipping","Churned"))</f>
        <v>Active</v>
      </c>
      <c r="P109" s="24" t="n">
        <f aca="false">COUNTIF(D109:I109,"&gt;0")</f>
        <v>6</v>
      </c>
      <c r="Q109" s="24" t="n">
        <f aca="false">IF(N109&lt;=Assumptions!$B$22,5,IF(N109&lt;=Assumptions!$B$23,4,IF(N109&lt;=Assumptions!$B$24,3,IF(N109&lt;=Assumptions!$B$25,2,1))))</f>
        <v>5</v>
      </c>
      <c r="R109" s="24" t="n">
        <f aca="false">1+(J109&gt;=Assumptions!$C$25)+(J109&gt;=Assumptions!$C$24)+(J109&gt;=Assumptions!$C$23)+(J109&gt;=Assumptions!$C$22)</f>
        <v>5</v>
      </c>
      <c r="S109" s="24" t="n">
        <f aca="false">1+(L109&gt;=Assumptions!$D$25)+(L109&gt;=Assumptions!$D$24)+(L109&gt;=Assumptions!$D$23)+(L109&gt;=Assumptions!$D$22)</f>
        <v>5</v>
      </c>
      <c r="T109" s="24" t="str">
        <f aca="false">IF(AND(Q109&gt;=4,R109&gt;=4),"Champions",IF(AND(Q109&gt;=3,R109&gt;=3),"Loyal",IF(AND(Q109&lt;=2,R109&gt;=3),"At Risk",IF(Q109&lt;=2,"Hibernating","Potential"))))</f>
        <v>Champions</v>
      </c>
      <c r="U109" s="38" t="n">
        <f aca="false">L109/Assumptions!$B$6</f>
        <v>166.365555555556</v>
      </c>
      <c r="V109" s="38" t="n">
        <f aca="false">IF(O109="Slipping",U109,0)</f>
        <v>0</v>
      </c>
      <c r="W109" s="38" t="n">
        <f aca="false">IF(O109="Churned",U109,0)</f>
        <v>0</v>
      </c>
      <c r="X109" s="24" t="str">
        <f aca="false">IF(AND(O109="Active",P109&lt;=2),"Yes","No")</f>
        <v>No</v>
      </c>
    </row>
    <row r="110" customFormat="false" ht="15" hidden="false" customHeight="false" outlineLevel="0" collapsed="false">
      <c r="A110" s="24" t="str">
        <f aca="false">Customers!A110</f>
        <v>C0109</v>
      </c>
      <c r="B110" s="24" t="str">
        <f aca="false">Customers!B110</f>
        <v>Coast</v>
      </c>
      <c r="C110" s="24" t="str">
        <f aca="false">Customers!C110</f>
        <v>Prepaid</v>
      </c>
      <c r="D110" s="24" t="n">
        <f aca="false">COUNTIFS(Transactions!$C$2:$C$13107,$A110,Transactions!$E$2:$E$13107,D$1)</f>
        <v>4</v>
      </c>
      <c r="E110" s="24" t="n">
        <f aca="false">COUNTIFS(Transactions!$C$2:$C$13107,$A110,Transactions!$E$2:$E$13107,E$1)</f>
        <v>0</v>
      </c>
      <c r="F110" s="24" t="n">
        <f aca="false">COUNTIFS(Transactions!$C$2:$C$13107,$A110,Transactions!$E$2:$E$13107,F$1)</f>
        <v>0</v>
      </c>
      <c r="G110" s="24" t="n">
        <f aca="false">COUNTIFS(Transactions!$C$2:$C$13107,$A110,Transactions!$E$2:$E$13107,G$1)</f>
        <v>0</v>
      </c>
      <c r="H110" s="24" t="n">
        <f aca="false">COUNTIFS(Transactions!$C$2:$C$13107,$A110,Transactions!$E$2:$E$13107,H$1)</f>
        <v>6</v>
      </c>
      <c r="I110" s="24" t="n">
        <f aca="false">COUNTIFS(Transactions!$C$2:$C$13107,$A110,Transactions!$E$2:$E$13107,I$1)</f>
        <v>0</v>
      </c>
      <c r="J110" s="24" t="n">
        <f aca="false">SUM(D110:I110)</f>
        <v>10</v>
      </c>
      <c r="K110" s="38" t="n">
        <f aca="false">SUMIFS(Transactions!$F$2:$F$13107,Transactions!$C$2:$C$13107,A110)</f>
        <v>4630</v>
      </c>
      <c r="L110" s="38" t="n">
        <f aca="false">SUMIFS(Transactions!$I$2:$I$13107,Transactions!$C$2:$C$13107,A110)</f>
        <v>74.8</v>
      </c>
      <c r="M110" s="39" t="n">
        <f aca="false">IF(J110=0,"",_xlfn.MAXIFS(Transactions!$B$2:$B$13107,Transactions!$C$2:$C$13107,A110))</f>
        <v>46282</v>
      </c>
      <c r="N110" s="24" t="n">
        <f aca="false">IF(J110=0,999,Assumptions!$B$4-M110)</f>
        <v>13</v>
      </c>
      <c r="O110" s="24" t="str">
        <f aca="false">IF(N110&lt;=Assumptions!$B$7,"Active",IF(N110&lt;=Assumptions!$B$8,"Slipping","Churned"))</f>
        <v>Active</v>
      </c>
      <c r="P110" s="24" t="n">
        <f aca="false">COUNTIF(D110:I110,"&gt;0")</f>
        <v>2</v>
      </c>
      <c r="Q110" s="24" t="n">
        <f aca="false">IF(N110&lt;=Assumptions!$B$22,5,IF(N110&lt;=Assumptions!$B$23,4,IF(N110&lt;=Assumptions!$B$24,3,IF(N110&lt;=Assumptions!$B$25,2,1))))</f>
        <v>5</v>
      </c>
      <c r="R110" s="24" t="n">
        <f aca="false">1+(J110&gt;=Assumptions!$C$25)+(J110&gt;=Assumptions!$C$24)+(J110&gt;=Assumptions!$C$23)+(J110&gt;=Assumptions!$C$22)</f>
        <v>2</v>
      </c>
      <c r="S110" s="24" t="n">
        <f aca="false">1+(L110&gt;=Assumptions!$D$25)+(L110&gt;=Assumptions!$D$24)+(L110&gt;=Assumptions!$D$23)+(L110&gt;=Assumptions!$D$22)</f>
        <v>1</v>
      </c>
      <c r="T110" s="24" t="str">
        <f aca="false">IF(AND(Q110&gt;=4,R110&gt;=4),"Champions",IF(AND(Q110&gt;=3,R110&gt;=3),"Loyal",IF(AND(Q110&lt;=2,R110&gt;=3),"At Risk",IF(Q110&lt;=2,"Hibernating","Potential"))))</f>
        <v>Potential</v>
      </c>
      <c r="U110" s="38" t="n">
        <f aca="false">L110/Assumptions!$B$6</f>
        <v>8.31111111111111</v>
      </c>
      <c r="V110" s="38" t="n">
        <f aca="false">IF(O110="Slipping",U110,0)</f>
        <v>0</v>
      </c>
      <c r="W110" s="38" t="n">
        <f aca="false">IF(O110="Churned",U110,0)</f>
        <v>0</v>
      </c>
      <c r="X110" s="24" t="str">
        <f aca="false">IF(AND(O110="Active",P110&lt;=2),"Yes","No")</f>
        <v>Yes</v>
      </c>
    </row>
    <row r="111" customFormat="false" ht="15" hidden="false" customHeight="false" outlineLevel="0" collapsed="false">
      <c r="A111" s="24" t="str">
        <f aca="false">Customers!A111</f>
        <v>C0110</v>
      </c>
      <c r="B111" s="24" t="str">
        <f aca="false">Customers!B111</f>
        <v>Central</v>
      </c>
      <c r="C111" s="24" t="str">
        <f aca="false">Customers!C111</f>
        <v>Prepaid</v>
      </c>
      <c r="D111" s="24" t="n">
        <f aca="false">COUNTIFS(Transactions!$C$2:$C$13107,$A111,Transactions!$E$2:$E$13107,D$1)</f>
        <v>1</v>
      </c>
      <c r="E111" s="24" t="n">
        <f aca="false">COUNTIFS(Transactions!$C$2:$C$13107,$A111,Transactions!$E$2:$E$13107,E$1)</f>
        <v>0</v>
      </c>
      <c r="F111" s="24" t="n">
        <f aca="false">COUNTIFS(Transactions!$C$2:$C$13107,$A111,Transactions!$E$2:$E$13107,F$1)</f>
        <v>0</v>
      </c>
      <c r="G111" s="24" t="n">
        <f aca="false">COUNTIFS(Transactions!$C$2:$C$13107,$A111,Transactions!$E$2:$E$13107,G$1)</f>
        <v>0</v>
      </c>
      <c r="H111" s="24" t="n">
        <f aca="false">COUNTIFS(Transactions!$C$2:$C$13107,$A111,Transactions!$E$2:$E$13107,H$1)</f>
        <v>1</v>
      </c>
      <c r="I111" s="24" t="n">
        <f aca="false">COUNTIFS(Transactions!$C$2:$C$13107,$A111,Transactions!$E$2:$E$13107,I$1)</f>
        <v>1</v>
      </c>
      <c r="J111" s="24" t="n">
        <f aca="false">SUM(D111:I111)</f>
        <v>3</v>
      </c>
      <c r="K111" s="38" t="n">
        <f aca="false">SUMIFS(Transactions!$F$2:$F$13107,Transactions!$C$2:$C$13107,A111)</f>
        <v>269</v>
      </c>
      <c r="L111" s="38" t="n">
        <f aca="false">SUMIFS(Transactions!$I$2:$I$13107,Transactions!$C$2:$C$13107,A111)</f>
        <v>13.95</v>
      </c>
      <c r="M111" s="39" t="n">
        <f aca="false">IF(J111=0,"",_xlfn.MAXIFS(Transactions!$B$2:$B$13107,Transactions!$C$2:$C$13107,A111))</f>
        <v>46112</v>
      </c>
      <c r="N111" s="24" t="n">
        <f aca="false">IF(J111=0,999,Assumptions!$B$4-M111)</f>
        <v>183</v>
      </c>
      <c r="O111" s="24" t="str">
        <f aca="false">IF(N111&lt;=Assumptions!$B$7,"Active",IF(N111&lt;=Assumptions!$B$8,"Slipping","Churned"))</f>
        <v>Churned</v>
      </c>
      <c r="P111" s="24" t="n">
        <f aca="false">COUNTIF(D111:I111,"&gt;0")</f>
        <v>3</v>
      </c>
      <c r="Q111" s="24" t="n">
        <f aca="false">IF(N111&lt;=Assumptions!$B$22,5,IF(N111&lt;=Assumptions!$B$23,4,IF(N111&lt;=Assumptions!$B$24,3,IF(N111&lt;=Assumptions!$B$25,2,1))))</f>
        <v>1</v>
      </c>
      <c r="R111" s="24" t="n">
        <f aca="false">1+(J111&gt;=Assumptions!$C$25)+(J111&gt;=Assumptions!$C$24)+(J111&gt;=Assumptions!$C$23)+(J111&gt;=Assumptions!$C$22)</f>
        <v>1</v>
      </c>
      <c r="S111" s="24" t="n">
        <f aca="false">1+(L111&gt;=Assumptions!$D$25)+(L111&gt;=Assumptions!$D$24)+(L111&gt;=Assumptions!$D$23)+(L111&gt;=Assumptions!$D$22)</f>
        <v>1</v>
      </c>
      <c r="T111" s="24" t="str">
        <f aca="false">IF(AND(Q111&gt;=4,R111&gt;=4),"Champions",IF(AND(Q111&gt;=3,R111&gt;=3),"Loyal",IF(AND(Q111&lt;=2,R111&gt;=3),"At Risk",IF(Q111&lt;=2,"Hibernating","Potential"))))</f>
        <v>Hibernating</v>
      </c>
      <c r="U111" s="38" t="n">
        <f aca="false">L111/Assumptions!$B$6</f>
        <v>1.55</v>
      </c>
      <c r="V111" s="38" t="n">
        <f aca="false">IF(O111="Slipping",U111,0)</f>
        <v>0</v>
      </c>
      <c r="W111" s="38" t="n">
        <f aca="false">IF(O111="Churned",U111,0)</f>
        <v>1.55</v>
      </c>
      <c r="X111" s="24" t="str">
        <f aca="false">IF(AND(O111="Active",P111&lt;=2),"Yes","No")</f>
        <v>No</v>
      </c>
    </row>
    <row r="112" customFormat="false" ht="15" hidden="false" customHeight="false" outlineLevel="0" collapsed="false">
      <c r="A112" s="24" t="str">
        <f aca="false">Customers!A112</f>
        <v>C0111</v>
      </c>
      <c r="B112" s="24" t="str">
        <f aca="false">Customers!B112</f>
        <v>Coast</v>
      </c>
      <c r="C112" s="24" t="str">
        <f aca="false">Customers!C112</f>
        <v>Prepaid</v>
      </c>
      <c r="D112" s="24" t="n">
        <f aca="false">COUNTIFS(Transactions!$C$2:$C$13107,$A112,Transactions!$E$2:$E$13107,D$1)</f>
        <v>5</v>
      </c>
      <c r="E112" s="24" t="n">
        <f aca="false">COUNTIFS(Transactions!$C$2:$C$13107,$A112,Transactions!$E$2:$E$13107,E$1)</f>
        <v>1</v>
      </c>
      <c r="F112" s="24" t="n">
        <f aca="false">COUNTIFS(Transactions!$C$2:$C$13107,$A112,Transactions!$E$2:$E$13107,F$1)</f>
        <v>1</v>
      </c>
      <c r="G112" s="24" t="n">
        <f aca="false">COUNTIFS(Transactions!$C$2:$C$13107,$A112,Transactions!$E$2:$E$13107,G$1)</f>
        <v>5</v>
      </c>
      <c r="H112" s="24" t="n">
        <f aca="false">COUNTIFS(Transactions!$C$2:$C$13107,$A112,Transactions!$E$2:$E$13107,H$1)</f>
        <v>0</v>
      </c>
      <c r="I112" s="24" t="n">
        <f aca="false">COUNTIFS(Transactions!$C$2:$C$13107,$A112,Transactions!$E$2:$E$13107,I$1)</f>
        <v>0</v>
      </c>
      <c r="J112" s="24" t="n">
        <f aca="false">SUM(D112:I112)</f>
        <v>12</v>
      </c>
      <c r="K112" s="38" t="n">
        <f aca="false">SUMIFS(Transactions!$F$2:$F$13107,Transactions!$C$2:$C$13107,A112)</f>
        <v>24150</v>
      </c>
      <c r="L112" s="38" t="n">
        <f aca="false">SUMIFS(Transactions!$I$2:$I$13107,Transactions!$C$2:$C$13107,A112)</f>
        <v>130.37</v>
      </c>
      <c r="M112" s="39" t="n">
        <f aca="false">IF(J112=0,"",_xlfn.MAXIFS(Transactions!$B$2:$B$13107,Transactions!$C$2:$C$13107,A112))</f>
        <v>46267</v>
      </c>
      <c r="N112" s="24" t="n">
        <f aca="false">IF(J112=0,999,Assumptions!$B$4-M112)</f>
        <v>28</v>
      </c>
      <c r="O112" s="24" t="str">
        <f aca="false">IF(N112&lt;=Assumptions!$B$7,"Active",IF(N112&lt;=Assumptions!$B$8,"Slipping","Churned"))</f>
        <v>Active</v>
      </c>
      <c r="P112" s="24" t="n">
        <f aca="false">COUNTIF(D112:I112,"&gt;0")</f>
        <v>4</v>
      </c>
      <c r="Q112" s="24" t="n">
        <f aca="false">IF(N112&lt;=Assumptions!$B$22,5,IF(N112&lt;=Assumptions!$B$23,4,IF(N112&lt;=Assumptions!$B$24,3,IF(N112&lt;=Assumptions!$B$25,2,1))))</f>
        <v>4</v>
      </c>
      <c r="R112" s="24" t="n">
        <f aca="false">1+(J112&gt;=Assumptions!$C$25)+(J112&gt;=Assumptions!$C$24)+(J112&gt;=Assumptions!$C$23)+(J112&gt;=Assumptions!$C$22)</f>
        <v>2</v>
      </c>
      <c r="S112" s="24" t="n">
        <f aca="false">1+(L112&gt;=Assumptions!$D$25)+(L112&gt;=Assumptions!$D$24)+(L112&gt;=Assumptions!$D$23)+(L112&gt;=Assumptions!$D$22)</f>
        <v>1</v>
      </c>
      <c r="T112" s="24" t="str">
        <f aca="false">IF(AND(Q112&gt;=4,R112&gt;=4),"Champions",IF(AND(Q112&gt;=3,R112&gt;=3),"Loyal",IF(AND(Q112&lt;=2,R112&gt;=3),"At Risk",IF(Q112&lt;=2,"Hibernating","Potential"))))</f>
        <v>Potential</v>
      </c>
      <c r="U112" s="38" t="n">
        <f aca="false">L112/Assumptions!$B$6</f>
        <v>14.4855555555556</v>
      </c>
      <c r="V112" s="38" t="n">
        <f aca="false">IF(O112="Slipping",U112,0)</f>
        <v>0</v>
      </c>
      <c r="W112" s="38" t="n">
        <f aca="false">IF(O112="Churned",U112,0)</f>
        <v>0</v>
      </c>
      <c r="X112" s="24" t="str">
        <f aca="false">IF(AND(O112="Active",P112&lt;=2),"Yes","No")</f>
        <v>No</v>
      </c>
    </row>
    <row r="113" customFormat="false" ht="15" hidden="false" customHeight="false" outlineLevel="0" collapsed="false">
      <c r="A113" s="24" t="str">
        <f aca="false">Customers!A113</f>
        <v>C0112</v>
      </c>
      <c r="B113" s="24" t="str">
        <f aca="false">Customers!B113</f>
        <v>Central</v>
      </c>
      <c r="C113" s="24" t="str">
        <f aca="false">Customers!C113</f>
        <v>Business</v>
      </c>
      <c r="D113" s="24" t="n">
        <f aca="false">COUNTIFS(Transactions!$C$2:$C$13107,$A113,Transactions!$E$2:$E$13107,D$1)</f>
        <v>3</v>
      </c>
      <c r="E113" s="24" t="n">
        <f aca="false">COUNTIFS(Transactions!$C$2:$C$13107,$A113,Transactions!$E$2:$E$13107,E$1)</f>
        <v>0</v>
      </c>
      <c r="F113" s="24" t="n">
        <f aca="false">COUNTIFS(Transactions!$C$2:$C$13107,$A113,Transactions!$E$2:$E$13107,F$1)</f>
        <v>3</v>
      </c>
      <c r="G113" s="24" t="n">
        <f aca="false">COUNTIFS(Transactions!$C$2:$C$13107,$A113,Transactions!$E$2:$E$13107,G$1)</f>
        <v>14</v>
      </c>
      <c r="H113" s="24" t="n">
        <f aca="false">COUNTIFS(Transactions!$C$2:$C$13107,$A113,Transactions!$E$2:$E$13107,H$1)</f>
        <v>1</v>
      </c>
      <c r="I113" s="24" t="n">
        <f aca="false">COUNTIFS(Transactions!$C$2:$C$13107,$A113,Transactions!$E$2:$E$13107,I$1)</f>
        <v>2</v>
      </c>
      <c r="J113" s="24" t="n">
        <f aca="false">SUM(D113:I113)</f>
        <v>23</v>
      </c>
      <c r="K113" s="38" t="n">
        <f aca="false">SUMIFS(Transactions!$F$2:$F$13107,Transactions!$C$2:$C$13107,A113)</f>
        <v>345639</v>
      </c>
      <c r="L113" s="38" t="n">
        <f aca="false">SUMIFS(Transactions!$I$2:$I$13107,Transactions!$C$2:$C$13107,A113)</f>
        <v>712.39</v>
      </c>
      <c r="M113" s="39" t="n">
        <f aca="false">IF(J113=0,"",_xlfn.MAXIFS(Transactions!$B$2:$B$13107,Transactions!$C$2:$C$13107,A113))</f>
        <v>46294</v>
      </c>
      <c r="N113" s="24" t="n">
        <f aca="false">IF(J113=0,999,Assumptions!$B$4-M113)</f>
        <v>1</v>
      </c>
      <c r="O113" s="24" t="str">
        <f aca="false">IF(N113&lt;=Assumptions!$B$7,"Active",IF(N113&lt;=Assumptions!$B$8,"Slipping","Churned"))</f>
        <v>Active</v>
      </c>
      <c r="P113" s="24" t="n">
        <f aca="false">COUNTIF(D113:I113,"&gt;0")</f>
        <v>5</v>
      </c>
      <c r="Q113" s="24" t="n">
        <f aca="false">IF(N113&lt;=Assumptions!$B$22,5,IF(N113&lt;=Assumptions!$B$23,4,IF(N113&lt;=Assumptions!$B$24,3,IF(N113&lt;=Assumptions!$B$25,2,1))))</f>
        <v>5</v>
      </c>
      <c r="R113" s="24" t="n">
        <f aca="false">1+(J113&gt;=Assumptions!$C$25)+(J113&gt;=Assumptions!$C$24)+(J113&gt;=Assumptions!$C$23)+(J113&gt;=Assumptions!$C$22)</f>
        <v>4</v>
      </c>
      <c r="S113" s="24" t="n">
        <f aca="false">1+(L113&gt;=Assumptions!$D$25)+(L113&gt;=Assumptions!$D$24)+(L113&gt;=Assumptions!$D$23)+(L113&gt;=Assumptions!$D$22)</f>
        <v>4</v>
      </c>
      <c r="T113" s="24" t="str">
        <f aca="false">IF(AND(Q113&gt;=4,R113&gt;=4),"Champions",IF(AND(Q113&gt;=3,R113&gt;=3),"Loyal",IF(AND(Q113&lt;=2,R113&gt;=3),"At Risk",IF(Q113&lt;=2,"Hibernating","Potential"))))</f>
        <v>Champions</v>
      </c>
      <c r="U113" s="38" t="n">
        <f aca="false">L113/Assumptions!$B$6</f>
        <v>79.1544444444444</v>
      </c>
      <c r="V113" s="38" t="n">
        <f aca="false">IF(O113="Slipping",U113,0)</f>
        <v>0</v>
      </c>
      <c r="W113" s="38" t="n">
        <f aca="false">IF(O113="Churned",U113,0)</f>
        <v>0</v>
      </c>
      <c r="X113" s="24" t="str">
        <f aca="false">IF(AND(O113="Active",P113&lt;=2),"Yes","No")</f>
        <v>No</v>
      </c>
    </row>
    <row r="114" customFormat="false" ht="15" hidden="false" customHeight="false" outlineLevel="0" collapsed="false">
      <c r="A114" s="24" t="str">
        <f aca="false">Customers!A114</f>
        <v>C0113</v>
      </c>
      <c r="B114" s="24" t="str">
        <f aca="false">Customers!B114</f>
        <v>Coast</v>
      </c>
      <c r="C114" s="24" t="str">
        <f aca="false">Customers!C114</f>
        <v>Prepaid</v>
      </c>
      <c r="D114" s="24" t="n">
        <f aca="false">COUNTIFS(Transactions!$C$2:$C$13107,$A114,Transactions!$E$2:$E$13107,D$1)</f>
        <v>18</v>
      </c>
      <c r="E114" s="24" t="n">
        <f aca="false">COUNTIFS(Transactions!$C$2:$C$13107,$A114,Transactions!$E$2:$E$13107,E$1)</f>
        <v>2</v>
      </c>
      <c r="F114" s="24" t="n">
        <f aca="false">COUNTIFS(Transactions!$C$2:$C$13107,$A114,Transactions!$E$2:$E$13107,F$1)</f>
        <v>1</v>
      </c>
      <c r="G114" s="24" t="n">
        <f aca="false">COUNTIFS(Transactions!$C$2:$C$13107,$A114,Transactions!$E$2:$E$13107,G$1)</f>
        <v>2</v>
      </c>
      <c r="H114" s="24" t="n">
        <f aca="false">COUNTIFS(Transactions!$C$2:$C$13107,$A114,Transactions!$E$2:$E$13107,H$1)</f>
        <v>4</v>
      </c>
      <c r="I114" s="24" t="n">
        <f aca="false">COUNTIFS(Transactions!$C$2:$C$13107,$A114,Transactions!$E$2:$E$13107,I$1)</f>
        <v>1</v>
      </c>
      <c r="J114" s="24" t="n">
        <f aca="false">SUM(D114:I114)</f>
        <v>28</v>
      </c>
      <c r="K114" s="38" t="n">
        <f aca="false">SUMIFS(Transactions!$F$2:$F$13107,Transactions!$C$2:$C$13107,A114)</f>
        <v>47020</v>
      </c>
      <c r="L114" s="38" t="n">
        <f aca="false">SUMIFS(Transactions!$I$2:$I$13107,Transactions!$C$2:$C$13107,A114)</f>
        <v>483.9</v>
      </c>
      <c r="M114" s="39" t="n">
        <f aca="false">IF(J114=0,"",_xlfn.MAXIFS(Transactions!$B$2:$B$13107,Transactions!$C$2:$C$13107,A114))</f>
        <v>46271</v>
      </c>
      <c r="N114" s="24" t="n">
        <f aca="false">IF(J114=0,999,Assumptions!$B$4-M114)</f>
        <v>24</v>
      </c>
      <c r="O114" s="24" t="str">
        <f aca="false">IF(N114&lt;=Assumptions!$B$7,"Active",IF(N114&lt;=Assumptions!$B$8,"Slipping","Churned"))</f>
        <v>Active</v>
      </c>
      <c r="P114" s="24" t="n">
        <f aca="false">COUNTIF(D114:I114,"&gt;0")</f>
        <v>6</v>
      </c>
      <c r="Q114" s="24" t="n">
        <f aca="false">IF(N114&lt;=Assumptions!$B$22,5,IF(N114&lt;=Assumptions!$B$23,4,IF(N114&lt;=Assumptions!$B$24,3,IF(N114&lt;=Assumptions!$B$25,2,1))))</f>
        <v>4</v>
      </c>
      <c r="R114" s="24" t="n">
        <f aca="false">1+(J114&gt;=Assumptions!$C$25)+(J114&gt;=Assumptions!$C$24)+(J114&gt;=Assumptions!$C$23)+(J114&gt;=Assumptions!$C$22)</f>
        <v>4</v>
      </c>
      <c r="S114" s="24" t="n">
        <f aca="false">1+(L114&gt;=Assumptions!$D$25)+(L114&gt;=Assumptions!$D$24)+(L114&gt;=Assumptions!$D$23)+(L114&gt;=Assumptions!$D$22)</f>
        <v>4</v>
      </c>
      <c r="T114" s="24" t="str">
        <f aca="false">IF(AND(Q114&gt;=4,R114&gt;=4),"Champions",IF(AND(Q114&gt;=3,R114&gt;=3),"Loyal",IF(AND(Q114&lt;=2,R114&gt;=3),"At Risk",IF(Q114&lt;=2,"Hibernating","Potential"))))</f>
        <v>Champions</v>
      </c>
      <c r="U114" s="38" t="n">
        <f aca="false">L114/Assumptions!$B$6</f>
        <v>53.7666666666667</v>
      </c>
      <c r="V114" s="38" t="n">
        <f aca="false">IF(O114="Slipping",U114,0)</f>
        <v>0</v>
      </c>
      <c r="W114" s="38" t="n">
        <f aca="false">IF(O114="Churned",U114,0)</f>
        <v>0</v>
      </c>
      <c r="X114" s="24" t="str">
        <f aca="false">IF(AND(O114="Active",P114&lt;=2),"Yes","No")</f>
        <v>No</v>
      </c>
    </row>
    <row r="115" customFormat="false" ht="15" hidden="false" customHeight="false" outlineLevel="0" collapsed="false">
      <c r="A115" s="24" t="str">
        <f aca="false">Customers!A115</f>
        <v>C0114</v>
      </c>
      <c r="B115" s="24" t="str">
        <f aca="false">Customers!B115</f>
        <v>Nairobi</v>
      </c>
      <c r="C115" s="24" t="str">
        <f aca="false">Customers!C115</f>
        <v>Business</v>
      </c>
      <c r="D115" s="24" t="n">
        <f aca="false">COUNTIFS(Transactions!$C$2:$C$13107,$A115,Transactions!$E$2:$E$13107,D$1)</f>
        <v>13</v>
      </c>
      <c r="E115" s="24" t="n">
        <f aca="false">COUNTIFS(Transactions!$C$2:$C$13107,$A115,Transactions!$E$2:$E$13107,E$1)</f>
        <v>0</v>
      </c>
      <c r="F115" s="24" t="n">
        <f aca="false">COUNTIFS(Transactions!$C$2:$C$13107,$A115,Transactions!$E$2:$E$13107,F$1)</f>
        <v>17</v>
      </c>
      <c r="G115" s="24" t="n">
        <f aca="false">COUNTIFS(Transactions!$C$2:$C$13107,$A115,Transactions!$E$2:$E$13107,G$1)</f>
        <v>54</v>
      </c>
      <c r="H115" s="24" t="n">
        <f aca="false">COUNTIFS(Transactions!$C$2:$C$13107,$A115,Transactions!$E$2:$E$13107,H$1)</f>
        <v>0</v>
      </c>
      <c r="I115" s="24" t="n">
        <f aca="false">COUNTIFS(Transactions!$C$2:$C$13107,$A115,Transactions!$E$2:$E$13107,I$1)</f>
        <v>1</v>
      </c>
      <c r="J115" s="24" t="n">
        <f aca="false">SUM(D115:I115)</f>
        <v>85</v>
      </c>
      <c r="K115" s="38" t="n">
        <f aca="false">SUMIFS(Transactions!$F$2:$F$13107,Transactions!$C$2:$C$13107,A115)</f>
        <v>1303090</v>
      </c>
      <c r="L115" s="38" t="n">
        <f aca="false">SUMIFS(Transactions!$I$2:$I$13107,Transactions!$C$2:$C$13107,A115)</f>
        <v>2379.78</v>
      </c>
      <c r="M115" s="39" t="n">
        <f aca="false">IF(J115=0,"",_xlfn.MAXIFS(Transactions!$B$2:$B$13107,Transactions!$C$2:$C$13107,A115))</f>
        <v>46294</v>
      </c>
      <c r="N115" s="24" t="n">
        <f aca="false">IF(J115=0,999,Assumptions!$B$4-M115)</f>
        <v>1</v>
      </c>
      <c r="O115" s="24" t="str">
        <f aca="false">IF(N115&lt;=Assumptions!$B$7,"Active",IF(N115&lt;=Assumptions!$B$8,"Slipping","Churned"))</f>
        <v>Active</v>
      </c>
      <c r="P115" s="24" t="n">
        <f aca="false">COUNTIF(D115:I115,"&gt;0")</f>
        <v>4</v>
      </c>
      <c r="Q115" s="24" t="n">
        <f aca="false">IF(N115&lt;=Assumptions!$B$22,5,IF(N115&lt;=Assumptions!$B$23,4,IF(N115&lt;=Assumptions!$B$24,3,IF(N115&lt;=Assumptions!$B$25,2,1))))</f>
        <v>5</v>
      </c>
      <c r="R115" s="24" t="n">
        <f aca="false">1+(J115&gt;=Assumptions!$C$25)+(J115&gt;=Assumptions!$C$24)+(J115&gt;=Assumptions!$C$23)+(J115&gt;=Assumptions!$C$22)</f>
        <v>5</v>
      </c>
      <c r="S115" s="24" t="n">
        <f aca="false">1+(L115&gt;=Assumptions!$D$25)+(L115&gt;=Assumptions!$D$24)+(L115&gt;=Assumptions!$D$23)+(L115&gt;=Assumptions!$D$22)</f>
        <v>5</v>
      </c>
      <c r="T115" s="24" t="str">
        <f aca="false">IF(AND(Q115&gt;=4,R115&gt;=4),"Champions",IF(AND(Q115&gt;=3,R115&gt;=3),"Loyal",IF(AND(Q115&lt;=2,R115&gt;=3),"At Risk",IF(Q115&lt;=2,"Hibernating","Potential"))))</f>
        <v>Champions</v>
      </c>
      <c r="U115" s="38" t="n">
        <f aca="false">L115/Assumptions!$B$6</f>
        <v>264.42</v>
      </c>
      <c r="V115" s="38" t="n">
        <f aca="false">IF(O115="Slipping",U115,0)</f>
        <v>0</v>
      </c>
      <c r="W115" s="38" t="n">
        <f aca="false">IF(O115="Churned",U115,0)</f>
        <v>0</v>
      </c>
      <c r="X115" s="24" t="str">
        <f aca="false">IF(AND(O115="Active",P115&lt;=2),"Yes","No")</f>
        <v>No</v>
      </c>
    </row>
    <row r="116" customFormat="false" ht="15" hidden="false" customHeight="false" outlineLevel="0" collapsed="false">
      <c r="A116" s="24" t="str">
        <f aca="false">Customers!A116</f>
        <v>C0115</v>
      </c>
      <c r="B116" s="24" t="str">
        <f aca="false">Customers!B116</f>
        <v>Nairobi</v>
      </c>
      <c r="C116" s="24" t="str">
        <f aca="false">Customers!C116</f>
        <v>Prepaid</v>
      </c>
      <c r="D116" s="24" t="n">
        <f aca="false">COUNTIFS(Transactions!$C$2:$C$13107,$A116,Transactions!$E$2:$E$13107,D$1)</f>
        <v>4</v>
      </c>
      <c r="E116" s="24" t="n">
        <f aca="false">COUNTIFS(Transactions!$C$2:$C$13107,$A116,Transactions!$E$2:$E$13107,E$1)</f>
        <v>4</v>
      </c>
      <c r="F116" s="24" t="n">
        <f aca="false">COUNTIFS(Transactions!$C$2:$C$13107,$A116,Transactions!$E$2:$E$13107,F$1)</f>
        <v>2</v>
      </c>
      <c r="G116" s="24" t="n">
        <f aca="false">COUNTIFS(Transactions!$C$2:$C$13107,$A116,Transactions!$E$2:$E$13107,G$1)</f>
        <v>1</v>
      </c>
      <c r="H116" s="24" t="n">
        <f aca="false">COUNTIFS(Transactions!$C$2:$C$13107,$A116,Transactions!$E$2:$E$13107,H$1)</f>
        <v>1</v>
      </c>
      <c r="I116" s="24" t="n">
        <f aca="false">COUNTIFS(Transactions!$C$2:$C$13107,$A116,Transactions!$E$2:$E$13107,I$1)</f>
        <v>0</v>
      </c>
      <c r="J116" s="24" t="n">
        <f aca="false">SUM(D116:I116)</f>
        <v>12</v>
      </c>
      <c r="K116" s="38" t="n">
        <f aca="false">SUMIFS(Transactions!$F$2:$F$13107,Transactions!$C$2:$C$13107,A116)</f>
        <v>25370</v>
      </c>
      <c r="L116" s="38" t="n">
        <f aca="false">SUMIFS(Transactions!$I$2:$I$13107,Transactions!$C$2:$C$13107,A116)</f>
        <v>270.43</v>
      </c>
      <c r="M116" s="39" t="n">
        <f aca="false">IF(J116=0,"",_xlfn.MAXIFS(Transactions!$B$2:$B$13107,Transactions!$C$2:$C$13107,A116))</f>
        <v>46290</v>
      </c>
      <c r="N116" s="24" t="n">
        <f aca="false">IF(J116=0,999,Assumptions!$B$4-M116)</f>
        <v>5</v>
      </c>
      <c r="O116" s="24" t="str">
        <f aca="false">IF(N116&lt;=Assumptions!$B$7,"Active",IF(N116&lt;=Assumptions!$B$8,"Slipping","Churned"))</f>
        <v>Active</v>
      </c>
      <c r="P116" s="24" t="n">
        <f aca="false">COUNTIF(D116:I116,"&gt;0")</f>
        <v>5</v>
      </c>
      <c r="Q116" s="24" t="n">
        <f aca="false">IF(N116&lt;=Assumptions!$B$22,5,IF(N116&lt;=Assumptions!$B$23,4,IF(N116&lt;=Assumptions!$B$24,3,IF(N116&lt;=Assumptions!$B$25,2,1))))</f>
        <v>5</v>
      </c>
      <c r="R116" s="24" t="n">
        <f aca="false">1+(J116&gt;=Assumptions!$C$25)+(J116&gt;=Assumptions!$C$24)+(J116&gt;=Assumptions!$C$23)+(J116&gt;=Assumptions!$C$22)</f>
        <v>2</v>
      </c>
      <c r="S116" s="24" t="n">
        <f aca="false">1+(L116&gt;=Assumptions!$D$25)+(L116&gt;=Assumptions!$D$24)+(L116&gt;=Assumptions!$D$23)+(L116&gt;=Assumptions!$D$22)</f>
        <v>2</v>
      </c>
      <c r="T116" s="24" t="str">
        <f aca="false">IF(AND(Q116&gt;=4,R116&gt;=4),"Champions",IF(AND(Q116&gt;=3,R116&gt;=3),"Loyal",IF(AND(Q116&lt;=2,R116&gt;=3),"At Risk",IF(Q116&lt;=2,"Hibernating","Potential"))))</f>
        <v>Potential</v>
      </c>
      <c r="U116" s="38" t="n">
        <f aca="false">L116/Assumptions!$B$6</f>
        <v>30.0477777777778</v>
      </c>
      <c r="V116" s="38" t="n">
        <f aca="false">IF(O116="Slipping",U116,0)</f>
        <v>0</v>
      </c>
      <c r="W116" s="38" t="n">
        <f aca="false">IF(O116="Churned",U116,0)</f>
        <v>0</v>
      </c>
      <c r="X116" s="24" t="str">
        <f aca="false">IF(AND(O116="Active",P116&lt;=2),"Yes","No")</f>
        <v>No</v>
      </c>
    </row>
    <row r="117" customFormat="false" ht="15" hidden="false" customHeight="false" outlineLevel="0" collapsed="false">
      <c r="A117" s="24" t="str">
        <f aca="false">Customers!A117</f>
        <v>C0116</v>
      </c>
      <c r="B117" s="24" t="str">
        <f aca="false">Customers!B117</f>
        <v>Nairobi</v>
      </c>
      <c r="C117" s="24" t="str">
        <f aca="false">Customers!C117</f>
        <v>Prepaid</v>
      </c>
      <c r="D117" s="24" t="n">
        <f aca="false">COUNTIFS(Transactions!$C$2:$C$13107,$A117,Transactions!$E$2:$E$13107,D$1)</f>
        <v>3</v>
      </c>
      <c r="E117" s="24" t="n">
        <f aca="false">COUNTIFS(Transactions!$C$2:$C$13107,$A117,Transactions!$E$2:$E$13107,E$1)</f>
        <v>0</v>
      </c>
      <c r="F117" s="24" t="n">
        <f aca="false">COUNTIFS(Transactions!$C$2:$C$13107,$A117,Transactions!$E$2:$E$13107,F$1)</f>
        <v>0</v>
      </c>
      <c r="G117" s="24" t="n">
        <f aca="false">COUNTIFS(Transactions!$C$2:$C$13107,$A117,Transactions!$E$2:$E$13107,G$1)</f>
        <v>2</v>
      </c>
      <c r="H117" s="24" t="n">
        <f aca="false">COUNTIFS(Transactions!$C$2:$C$13107,$A117,Transactions!$E$2:$E$13107,H$1)</f>
        <v>0</v>
      </c>
      <c r="I117" s="24" t="n">
        <f aca="false">COUNTIFS(Transactions!$C$2:$C$13107,$A117,Transactions!$E$2:$E$13107,I$1)</f>
        <v>0</v>
      </c>
      <c r="J117" s="24" t="n">
        <f aca="false">SUM(D117:I117)</f>
        <v>5</v>
      </c>
      <c r="K117" s="38" t="n">
        <f aca="false">SUMIFS(Transactions!$F$2:$F$13107,Transactions!$C$2:$C$13107,A117)</f>
        <v>8780</v>
      </c>
      <c r="L117" s="38" t="n">
        <f aca="false">SUMIFS(Transactions!$I$2:$I$13107,Transactions!$C$2:$C$13107,A117)</f>
        <v>62.34</v>
      </c>
      <c r="M117" s="39" t="n">
        <f aca="false">IF(J117=0,"",_xlfn.MAXIFS(Transactions!$B$2:$B$13107,Transactions!$C$2:$C$13107,A117))</f>
        <v>46257</v>
      </c>
      <c r="N117" s="24" t="n">
        <f aca="false">IF(J117=0,999,Assumptions!$B$4-M117)</f>
        <v>38</v>
      </c>
      <c r="O117" s="24" t="str">
        <f aca="false">IF(N117&lt;=Assumptions!$B$7,"Active",IF(N117&lt;=Assumptions!$B$8,"Slipping","Churned"))</f>
        <v>Slipping</v>
      </c>
      <c r="P117" s="24" t="n">
        <f aca="false">COUNTIF(D117:I117,"&gt;0")</f>
        <v>2</v>
      </c>
      <c r="Q117" s="24" t="n">
        <f aca="false">IF(N117&lt;=Assumptions!$B$22,5,IF(N117&lt;=Assumptions!$B$23,4,IF(N117&lt;=Assumptions!$B$24,3,IF(N117&lt;=Assumptions!$B$25,2,1))))</f>
        <v>3</v>
      </c>
      <c r="R117" s="24" t="n">
        <f aca="false">1+(J117&gt;=Assumptions!$C$25)+(J117&gt;=Assumptions!$C$24)+(J117&gt;=Assumptions!$C$23)+(J117&gt;=Assumptions!$C$22)</f>
        <v>1</v>
      </c>
      <c r="S117" s="24" t="n">
        <f aca="false">1+(L117&gt;=Assumptions!$D$25)+(L117&gt;=Assumptions!$D$24)+(L117&gt;=Assumptions!$D$23)+(L117&gt;=Assumptions!$D$22)</f>
        <v>1</v>
      </c>
      <c r="T117" s="24" t="str">
        <f aca="false">IF(AND(Q117&gt;=4,R117&gt;=4),"Champions",IF(AND(Q117&gt;=3,R117&gt;=3),"Loyal",IF(AND(Q117&lt;=2,R117&gt;=3),"At Risk",IF(Q117&lt;=2,"Hibernating","Potential"))))</f>
        <v>Potential</v>
      </c>
      <c r="U117" s="38" t="n">
        <f aca="false">L117/Assumptions!$B$6</f>
        <v>6.92666666666667</v>
      </c>
      <c r="V117" s="38" t="n">
        <f aca="false">IF(O117="Slipping",U117,0)</f>
        <v>6.92666666666667</v>
      </c>
      <c r="W117" s="38" t="n">
        <f aca="false">IF(O117="Churned",U117,0)</f>
        <v>0</v>
      </c>
      <c r="X117" s="24" t="str">
        <f aca="false">IF(AND(O117="Active",P117&lt;=2),"Yes","No")</f>
        <v>No</v>
      </c>
    </row>
    <row r="118" customFormat="false" ht="15" hidden="false" customHeight="false" outlineLevel="0" collapsed="false">
      <c r="A118" s="24" t="str">
        <f aca="false">Customers!A118</f>
        <v>C0117</v>
      </c>
      <c r="B118" s="24" t="str">
        <f aca="false">Customers!B118</f>
        <v>Nairobi</v>
      </c>
      <c r="C118" s="24" t="str">
        <f aca="false">Customers!C118</f>
        <v>Postpaid</v>
      </c>
      <c r="D118" s="24" t="n">
        <f aca="false">COUNTIFS(Transactions!$C$2:$C$13107,$A118,Transactions!$E$2:$E$13107,D$1)</f>
        <v>4</v>
      </c>
      <c r="E118" s="24" t="n">
        <f aca="false">COUNTIFS(Transactions!$C$2:$C$13107,$A118,Transactions!$E$2:$E$13107,E$1)</f>
        <v>2</v>
      </c>
      <c r="F118" s="24" t="n">
        <f aca="false">COUNTIFS(Transactions!$C$2:$C$13107,$A118,Transactions!$E$2:$E$13107,F$1)</f>
        <v>0</v>
      </c>
      <c r="G118" s="24" t="n">
        <f aca="false">COUNTIFS(Transactions!$C$2:$C$13107,$A118,Transactions!$E$2:$E$13107,G$1)</f>
        <v>4</v>
      </c>
      <c r="H118" s="24" t="n">
        <f aca="false">COUNTIFS(Transactions!$C$2:$C$13107,$A118,Transactions!$E$2:$E$13107,H$1)</f>
        <v>2</v>
      </c>
      <c r="I118" s="24" t="n">
        <f aca="false">COUNTIFS(Transactions!$C$2:$C$13107,$A118,Transactions!$E$2:$E$13107,I$1)</f>
        <v>9</v>
      </c>
      <c r="J118" s="24" t="n">
        <f aca="false">SUM(D118:I118)</f>
        <v>21</v>
      </c>
      <c r="K118" s="38" t="n">
        <f aca="false">SUMIFS(Transactions!$F$2:$F$13107,Transactions!$C$2:$C$13107,A118)</f>
        <v>48027</v>
      </c>
      <c r="L118" s="38" t="n">
        <f aca="false">SUMIFS(Transactions!$I$2:$I$13107,Transactions!$C$2:$C$13107,A118)</f>
        <v>554.82</v>
      </c>
      <c r="M118" s="39" t="n">
        <f aca="false">IF(J118=0,"",_xlfn.MAXIFS(Transactions!$B$2:$B$13107,Transactions!$C$2:$C$13107,A118))</f>
        <v>46291</v>
      </c>
      <c r="N118" s="24" t="n">
        <f aca="false">IF(J118=0,999,Assumptions!$B$4-M118)</f>
        <v>4</v>
      </c>
      <c r="O118" s="24" t="str">
        <f aca="false">IF(N118&lt;=Assumptions!$B$7,"Active",IF(N118&lt;=Assumptions!$B$8,"Slipping","Churned"))</f>
        <v>Active</v>
      </c>
      <c r="P118" s="24" t="n">
        <f aca="false">COUNTIF(D118:I118,"&gt;0")</f>
        <v>5</v>
      </c>
      <c r="Q118" s="24" t="n">
        <f aca="false">IF(N118&lt;=Assumptions!$B$22,5,IF(N118&lt;=Assumptions!$B$23,4,IF(N118&lt;=Assumptions!$B$24,3,IF(N118&lt;=Assumptions!$B$25,2,1))))</f>
        <v>5</v>
      </c>
      <c r="R118" s="24" t="n">
        <f aca="false">1+(J118&gt;=Assumptions!$C$25)+(J118&gt;=Assumptions!$C$24)+(J118&gt;=Assumptions!$C$23)+(J118&gt;=Assumptions!$C$22)</f>
        <v>3</v>
      </c>
      <c r="S118" s="24" t="n">
        <f aca="false">1+(L118&gt;=Assumptions!$D$25)+(L118&gt;=Assumptions!$D$24)+(L118&gt;=Assumptions!$D$23)+(L118&gt;=Assumptions!$D$22)</f>
        <v>4</v>
      </c>
      <c r="T118" s="24" t="str">
        <f aca="false">IF(AND(Q118&gt;=4,R118&gt;=4),"Champions",IF(AND(Q118&gt;=3,R118&gt;=3),"Loyal",IF(AND(Q118&lt;=2,R118&gt;=3),"At Risk",IF(Q118&lt;=2,"Hibernating","Potential"))))</f>
        <v>Loyal</v>
      </c>
      <c r="U118" s="38" t="n">
        <f aca="false">L118/Assumptions!$B$6</f>
        <v>61.6466666666667</v>
      </c>
      <c r="V118" s="38" t="n">
        <f aca="false">IF(O118="Slipping",U118,0)</f>
        <v>0</v>
      </c>
      <c r="W118" s="38" t="n">
        <f aca="false">IF(O118="Churned",U118,0)</f>
        <v>0</v>
      </c>
      <c r="X118" s="24" t="str">
        <f aca="false">IF(AND(O118="Active",P118&lt;=2),"Yes","No")</f>
        <v>No</v>
      </c>
    </row>
    <row r="119" customFormat="false" ht="15" hidden="false" customHeight="false" outlineLevel="0" collapsed="false">
      <c r="A119" s="24" t="str">
        <f aca="false">Customers!A119</f>
        <v>C0118</v>
      </c>
      <c r="B119" s="24" t="str">
        <f aca="false">Customers!B119</f>
        <v>Rift Valley</v>
      </c>
      <c r="C119" s="24" t="str">
        <f aca="false">Customers!C119</f>
        <v>Prepaid</v>
      </c>
      <c r="D119" s="24" t="n">
        <f aca="false">COUNTIFS(Transactions!$C$2:$C$13107,$A119,Transactions!$E$2:$E$13107,D$1)</f>
        <v>2</v>
      </c>
      <c r="E119" s="24" t="n">
        <f aca="false">COUNTIFS(Transactions!$C$2:$C$13107,$A119,Transactions!$E$2:$E$13107,E$1)</f>
        <v>0</v>
      </c>
      <c r="F119" s="24" t="n">
        <f aca="false">COUNTIFS(Transactions!$C$2:$C$13107,$A119,Transactions!$E$2:$E$13107,F$1)</f>
        <v>0</v>
      </c>
      <c r="G119" s="24" t="n">
        <f aca="false">COUNTIFS(Transactions!$C$2:$C$13107,$A119,Transactions!$E$2:$E$13107,G$1)</f>
        <v>1</v>
      </c>
      <c r="H119" s="24" t="n">
        <f aca="false">COUNTIFS(Transactions!$C$2:$C$13107,$A119,Transactions!$E$2:$E$13107,H$1)</f>
        <v>4</v>
      </c>
      <c r="I119" s="24" t="n">
        <f aca="false">COUNTIFS(Transactions!$C$2:$C$13107,$A119,Transactions!$E$2:$E$13107,I$1)</f>
        <v>0</v>
      </c>
      <c r="J119" s="24" t="n">
        <f aca="false">SUM(D119:I119)</f>
        <v>7</v>
      </c>
      <c r="K119" s="38" t="n">
        <f aca="false">SUMIFS(Transactions!$F$2:$F$13107,Transactions!$C$2:$C$13107,A119)</f>
        <v>7860</v>
      </c>
      <c r="L119" s="38" t="n">
        <f aca="false">SUMIFS(Transactions!$I$2:$I$13107,Transactions!$C$2:$C$13107,A119)</f>
        <v>123</v>
      </c>
      <c r="M119" s="39" t="n">
        <f aca="false">IF(J119=0,"",_xlfn.MAXIFS(Transactions!$B$2:$B$13107,Transactions!$C$2:$C$13107,A119))</f>
        <v>46283</v>
      </c>
      <c r="N119" s="24" t="n">
        <f aca="false">IF(J119=0,999,Assumptions!$B$4-M119)</f>
        <v>12</v>
      </c>
      <c r="O119" s="24" t="str">
        <f aca="false">IF(N119&lt;=Assumptions!$B$7,"Active",IF(N119&lt;=Assumptions!$B$8,"Slipping","Churned"))</f>
        <v>Active</v>
      </c>
      <c r="P119" s="24" t="n">
        <f aca="false">COUNTIF(D119:I119,"&gt;0")</f>
        <v>3</v>
      </c>
      <c r="Q119" s="24" t="n">
        <f aca="false">IF(N119&lt;=Assumptions!$B$22,5,IF(N119&lt;=Assumptions!$B$23,4,IF(N119&lt;=Assumptions!$B$24,3,IF(N119&lt;=Assumptions!$B$25,2,1))))</f>
        <v>5</v>
      </c>
      <c r="R119" s="24" t="n">
        <f aca="false">1+(J119&gt;=Assumptions!$C$25)+(J119&gt;=Assumptions!$C$24)+(J119&gt;=Assumptions!$C$23)+(J119&gt;=Assumptions!$C$22)</f>
        <v>1</v>
      </c>
      <c r="S119" s="24" t="n">
        <f aca="false">1+(L119&gt;=Assumptions!$D$25)+(L119&gt;=Assumptions!$D$24)+(L119&gt;=Assumptions!$D$23)+(L119&gt;=Assumptions!$D$22)</f>
        <v>1</v>
      </c>
      <c r="T119" s="24" t="str">
        <f aca="false">IF(AND(Q119&gt;=4,R119&gt;=4),"Champions",IF(AND(Q119&gt;=3,R119&gt;=3),"Loyal",IF(AND(Q119&lt;=2,R119&gt;=3),"At Risk",IF(Q119&lt;=2,"Hibernating","Potential"))))</f>
        <v>Potential</v>
      </c>
      <c r="U119" s="38" t="n">
        <f aca="false">L119/Assumptions!$B$6</f>
        <v>13.6666666666667</v>
      </c>
      <c r="V119" s="38" t="n">
        <f aca="false">IF(O119="Slipping",U119,0)</f>
        <v>0</v>
      </c>
      <c r="W119" s="38" t="n">
        <f aca="false">IF(O119="Churned",U119,0)</f>
        <v>0</v>
      </c>
      <c r="X119" s="24" t="str">
        <f aca="false">IF(AND(O119="Active",P119&lt;=2),"Yes","No")</f>
        <v>No</v>
      </c>
    </row>
    <row r="120" customFormat="false" ht="15" hidden="false" customHeight="false" outlineLevel="0" collapsed="false">
      <c r="A120" s="24" t="str">
        <f aca="false">Customers!A120</f>
        <v>C0119</v>
      </c>
      <c r="B120" s="24" t="str">
        <f aca="false">Customers!B120</f>
        <v>Nairobi</v>
      </c>
      <c r="C120" s="24" t="str">
        <f aca="false">Customers!C120</f>
        <v>Postpaid</v>
      </c>
      <c r="D120" s="24" t="n">
        <f aca="false">COUNTIFS(Transactions!$C$2:$C$13107,$A120,Transactions!$E$2:$E$13107,D$1)</f>
        <v>11</v>
      </c>
      <c r="E120" s="24" t="n">
        <f aca="false">COUNTIFS(Transactions!$C$2:$C$13107,$A120,Transactions!$E$2:$E$13107,E$1)</f>
        <v>3</v>
      </c>
      <c r="F120" s="24" t="n">
        <f aca="false">COUNTIFS(Transactions!$C$2:$C$13107,$A120,Transactions!$E$2:$E$13107,F$1)</f>
        <v>4</v>
      </c>
      <c r="G120" s="24" t="n">
        <f aca="false">COUNTIFS(Transactions!$C$2:$C$13107,$A120,Transactions!$E$2:$E$13107,G$1)</f>
        <v>15</v>
      </c>
      <c r="H120" s="24" t="n">
        <f aca="false">COUNTIFS(Transactions!$C$2:$C$13107,$A120,Transactions!$E$2:$E$13107,H$1)</f>
        <v>3</v>
      </c>
      <c r="I120" s="24" t="n">
        <f aca="false">COUNTIFS(Transactions!$C$2:$C$13107,$A120,Transactions!$E$2:$E$13107,I$1)</f>
        <v>0</v>
      </c>
      <c r="J120" s="24" t="n">
        <f aca="false">SUM(D120:I120)</f>
        <v>36</v>
      </c>
      <c r="K120" s="38" t="n">
        <f aca="false">SUMIFS(Transactions!$F$2:$F$13107,Transactions!$C$2:$C$13107,A120)</f>
        <v>262550</v>
      </c>
      <c r="L120" s="38" t="n">
        <f aca="false">SUMIFS(Transactions!$I$2:$I$13107,Transactions!$C$2:$C$13107,A120)</f>
        <v>794.88</v>
      </c>
      <c r="M120" s="39" t="n">
        <f aca="false">IF(J120=0,"",_xlfn.MAXIFS(Transactions!$B$2:$B$13107,Transactions!$C$2:$C$13107,A120))</f>
        <v>46292</v>
      </c>
      <c r="N120" s="24" t="n">
        <f aca="false">IF(J120=0,999,Assumptions!$B$4-M120)</f>
        <v>3</v>
      </c>
      <c r="O120" s="24" t="str">
        <f aca="false">IF(N120&lt;=Assumptions!$B$7,"Active",IF(N120&lt;=Assumptions!$B$8,"Slipping","Churned"))</f>
        <v>Active</v>
      </c>
      <c r="P120" s="24" t="n">
        <f aca="false">COUNTIF(D120:I120,"&gt;0")</f>
        <v>5</v>
      </c>
      <c r="Q120" s="24" t="n">
        <f aca="false">IF(N120&lt;=Assumptions!$B$22,5,IF(N120&lt;=Assumptions!$B$23,4,IF(N120&lt;=Assumptions!$B$24,3,IF(N120&lt;=Assumptions!$B$25,2,1))))</f>
        <v>5</v>
      </c>
      <c r="R120" s="24" t="n">
        <f aca="false">1+(J120&gt;=Assumptions!$C$25)+(J120&gt;=Assumptions!$C$24)+(J120&gt;=Assumptions!$C$23)+(J120&gt;=Assumptions!$C$22)</f>
        <v>5</v>
      </c>
      <c r="S120" s="24" t="n">
        <f aca="false">1+(L120&gt;=Assumptions!$D$25)+(L120&gt;=Assumptions!$D$24)+(L120&gt;=Assumptions!$D$23)+(L120&gt;=Assumptions!$D$22)</f>
        <v>4</v>
      </c>
      <c r="T120" s="24" t="str">
        <f aca="false">IF(AND(Q120&gt;=4,R120&gt;=4),"Champions",IF(AND(Q120&gt;=3,R120&gt;=3),"Loyal",IF(AND(Q120&lt;=2,R120&gt;=3),"At Risk",IF(Q120&lt;=2,"Hibernating","Potential"))))</f>
        <v>Champions</v>
      </c>
      <c r="U120" s="38" t="n">
        <f aca="false">L120/Assumptions!$B$6</f>
        <v>88.32</v>
      </c>
      <c r="V120" s="38" t="n">
        <f aca="false">IF(O120="Slipping",U120,0)</f>
        <v>0</v>
      </c>
      <c r="W120" s="38" t="n">
        <f aca="false">IF(O120="Churned",U120,0)</f>
        <v>0</v>
      </c>
      <c r="X120" s="24" t="str">
        <f aca="false">IF(AND(O120="Active",P120&lt;=2),"Yes","No")</f>
        <v>No</v>
      </c>
    </row>
    <row r="121" customFormat="false" ht="15" hidden="false" customHeight="false" outlineLevel="0" collapsed="false">
      <c r="A121" s="24" t="str">
        <f aca="false">Customers!A121</f>
        <v>C0120</v>
      </c>
      <c r="B121" s="24" t="str">
        <f aca="false">Customers!B121</f>
        <v>Rift Valley</v>
      </c>
      <c r="C121" s="24" t="str">
        <f aca="false">Customers!C121</f>
        <v>Prepaid</v>
      </c>
      <c r="D121" s="24" t="n">
        <f aca="false">COUNTIFS(Transactions!$C$2:$C$13107,$A121,Transactions!$E$2:$E$13107,D$1)</f>
        <v>2</v>
      </c>
      <c r="E121" s="24" t="n">
        <f aca="false">COUNTIFS(Transactions!$C$2:$C$13107,$A121,Transactions!$E$2:$E$13107,E$1)</f>
        <v>0</v>
      </c>
      <c r="F121" s="24" t="n">
        <f aca="false">COUNTIFS(Transactions!$C$2:$C$13107,$A121,Transactions!$E$2:$E$13107,F$1)</f>
        <v>1</v>
      </c>
      <c r="G121" s="24" t="n">
        <f aca="false">COUNTIFS(Transactions!$C$2:$C$13107,$A121,Transactions!$E$2:$E$13107,G$1)</f>
        <v>2</v>
      </c>
      <c r="H121" s="24" t="n">
        <f aca="false">COUNTIFS(Transactions!$C$2:$C$13107,$A121,Transactions!$E$2:$E$13107,H$1)</f>
        <v>7</v>
      </c>
      <c r="I121" s="24" t="n">
        <f aca="false">COUNTIFS(Transactions!$C$2:$C$13107,$A121,Transactions!$E$2:$E$13107,I$1)</f>
        <v>1</v>
      </c>
      <c r="J121" s="24" t="n">
        <f aca="false">SUM(D121:I121)</f>
        <v>13</v>
      </c>
      <c r="K121" s="38" t="n">
        <f aca="false">SUMIFS(Transactions!$F$2:$F$13107,Transactions!$C$2:$C$13107,A121)</f>
        <v>13150</v>
      </c>
      <c r="L121" s="38" t="n">
        <f aca="false">SUMIFS(Transactions!$I$2:$I$13107,Transactions!$C$2:$C$13107,A121)</f>
        <v>140.3</v>
      </c>
      <c r="M121" s="39" t="n">
        <f aca="false">IF(J121=0,"",_xlfn.MAXIFS(Transactions!$B$2:$B$13107,Transactions!$C$2:$C$13107,A121))</f>
        <v>46284</v>
      </c>
      <c r="N121" s="24" t="n">
        <f aca="false">IF(J121=0,999,Assumptions!$B$4-M121)</f>
        <v>11</v>
      </c>
      <c r="O121" s="24" t="str">
        <f aca="false">IF(N121&lt;=Assumptions!$B$7,"Active",IF(N121&lt;=Assumptions!$B$8,"Slipping","Churned"))</f>
        <v>Active</v>
      </c>
      <c r="P121" s="24" t="n">
        <f aca="false">COUNTIF(D121:I121,"&gt;0")</f>
        <v>5</v>
      </c>
      <c r="Q121" s="24" t="n">
        <f aca="false">IF(N121&lt;=Assumptions!$B$22,5,IF(N121&lt;=Assumptions!$B$23,4,IF(N121&lt;=Assumptions!$B$24,3,IF(N121&lt;=Assumptions!$B$25,2,1))))</f>
        <v>5</v>
      </c>
      <c r="R121" s="24" t="n">
        <f aca="false">1+(J121&gt;=Assumptions!$C$25)+(J121&gt;=Assumptions!$C$24)+(J121&gt;=Assumptions!$C$23)+(J121&gt;=Assumptions!$C$22)</f>
        <v>2</v>
      </c>
      <c r="S121" s="24" t="n">
        <f aca="false">1+(L121&gt;=Assumptions!$D$25)+(L121&gt;=Assumptions!$D$24)+(L121&gt;=Assumptions!$D$23)+(L121&gt;=Assumptions!$D$22)</f>
        <v>1</v>
      </c>
      <c r="T121" s="24" t="str">
        <f aca="false">IF(AND(Q121&gt;=4,R121&gt;=4),"Champions",IF(AND(Q121&gt;=3,R121&gt;=3),"Loyal",IF(AND(Q121&lt;=2,R121&gt;=3),"At Risk",IF(Q121&lt;=2,"Hibernating","Potential"))))</f>
        <v>Potential</v>
      </c>
      <c r="U121" s="38" t="n">
        <f aca="false">L121/Assumptions!$B$6</f>
        <v>15.5888888888889</v>
      </c>
      <c r="V121" s="38" t="n">
        <f aca="false">IF(O121="Slipping",U121,0)</f>
        <v>0</v>
      </c>
      <c r="W121" s="38" t="n">
        <f aca="false">IF(O121="Churned",U121,0)</f>
        <v>0</v>
      </c>
      <c r="X121" s="24" t="str">
        <f aca="false">IF(AND(O121="Active",P121&lt;=2),"Yes","No")</f>
        <v>No</v>
      </c>
    </row>
    <row r="122" customFormat="false" ht="15" hidden="false" customHeight="false" outlineLevel="0" collapsed="false">
      <c r="A122" s="24" t="str">
        <f aca="false">Customers!A122</f>
        <v>C0121</v>
      </c>
      <c r="B122" s="24" t="str">
        <f aca="false">Customers!B122</f>
        <v>Coast</v>
      </c>
      <c r="C122" s="24" t="str">
        <f aca="false">Customers!C122</f>
        <v>Postpaid</v>
      </c>
      <c r="D122" s="24" t="n">
        <f aca="false">COUNTIFS(Transactions!$C$2:$C$13107,$A122,Transactions!$E$2:$E$13107,D$1)</f>
        <v>1</v>
      </c>
      <c r="E122" s="24" t="n">
        <f aca="false">COUNTIFS(Transactions!$C$2:$C$13107,$A122,Transactions!$E$2:$E$13107,E$1)</f>
        <v>4</v>
      </c>
      <c r="F122" s="24" t="n">
        <f aca="false">COUNTIFS(Transactions!$C$2:$C$13107,$A122,Transactions!$E$2:$E$13107,F$1)</f>
        <v>0</v>
      </c>
      <c r="G122" s="24" t="n">
        <f aca="false">COUNTIFS(Transactions!$C$2:$C$13107,$A122,Transactions!$E$2:$E$13107,G$1)</f>
        <v>10</v>
      </c>
      <c r="H122" s="24" t="n">
        <f aca="false">COUNTIFS(Transactions!$C$2:$C$13107,$A122,Transactions!$E$2:$E$13107,H$1)</f>
        <v>7</v>
      </c>
      <c r="I122" s="24" t="n">
        <f aca="false">COUNTIFS(Transactions!$C$2:$C$13107,$A122,Transactions!$E$2:$E$13107,I$1)</f>
        <v>6</v>
      </c>
      <c r="J122" s="24" t="n">
        <f aca="false">SUM(D122:I122)</f>
        <v>28</v>
      </c>
      <c r="K122" s="38" t="n">
        <f aca="false">SUMIFS(Transactions!$F$2:$F$13107,Transactions!$C$2:$C$13107,A122)</f>
        <v>84728</v>
      </c>
      <c r="L122" s="38" t="n">
        <f aca="false">SUMIFS(Transactions!$I$2:$I$13107,Transactions!$C$2:$C$13107,A122)</f>
        <v>747.06</v>
      </c>
      <c r="M122" s="39" t="n">
        <f aca="false">IF(J122=0,"",_xlfn.MAXIFS(Transactions!$B$2:$B$13107,Transactions!$C$2:$C$13107,A122))</f>
        <v>46272</v>
      </c>
      <c r="N122" s="24" t="n">
        <f aca="false">IF(J122=0,999,Assumptions!$B$4-M122)</f>
        <v>23</v>
      </c>
      <c r="O122" s="24" t="str">
        <f aca="false">IF(N122&lt;=Assumptions!$B$7,"Active",IF(N122&lt;=Assumptions!$B$8,"Slipping","Churned"))</f>
        <v>Active</v>
      </c>
      <c r="P122" s="24" t="n">
        <f aca="false">COUNTIF(D122:I122,"&gt;0")</f>
        <v>5</v>
      </c>
      <c r="Q122" s="24" t="n">
        <f aca="false">IF(N122&lt;=Assumptions!$B$22,5,IF(N122&lt;=Assumptions!$B$23,4,IF(N122&lt;=Assumptions!$B$24,3,IF(N122&lt;=Assumptions!$B$25,2,1))))</f>
        <v>4</v>
      </c>
      <c r="R122" s="24" t="n">
        <f aca="false">1+(J122&gt;=Assumptions!$C$25)+(J122&gt;=Assumptions!$C$24)+(J122&gt;=Assumptions!$C$23)+(J122&gt;=Assumptions!$C$22)</f>
        <v>4</v>
      </c>
      <c r="S122" s="24" t="n">
        <f aca="false">1+(L122&gt;=Assumptions!$D$25)+(L122&gt;=Assumptions!$D$24)+(L122&gt;=Assumptions!$D$23)+(L122&gt;=Assumptions!$D$22)</f>
        <v>4</v>
      </c>
      <c r="T122" s="24" t="str">
        <f aca="false">IF(AND(Q122&gt;=4,R122&gt;=4),"Champions",IF(AND(Q122&gt;=3,R122&gt;=3),"Loyal",IF(AND(Q122&lt;=2,R122&gt;=3),"At Risk",IF(Q122&lt;=2,"Hibernating","Potential"))))</f>
        <v>Champions</v>
      </c>
      <c r="U122" s="38" t="n">
        <f aca="false">L122/Assumptions!$B$6</f>
        <v>83.0066666666667</v>
      </c>
      <c r="V122" s="38" t="n">
        <f aca="false">IF(O122="Slipping",U122,0)</f>
        <v>0</v>
      </c>
      <c r="W122" s="38" t="n">
        <f aca="false">IF(O122="Churned",U122,0)</f>
        <v>0</v>
      </c>
      <c r="X122" s="24" t="str">
        <f aca="false">IF(AND(O122="Active",P122&lt;=2),"Yes","No")</f>
        <v>No</v>
      </c>
    </row>
    <row r="123" customFormat="false" ht="15" hidden="false" customHeight="false" outlineLevel="0" collapsed="false">
      <c r="A123" s="24" t="str">
        <f aca="false">Customers!A123</f>
        <v>C0122</v>
      </c>
      <c r="B123" s="24" t="str">
        <f aca="false">Customers!B123</f>
        <v>Eastern</v>
      </c>
      <c r="C123" s="24" t="str">
        <f aca="false">Customers!C123</f>
        <v>Prepaid</v>
      </c>
      <c r="D123" s="24" t="n">
        <f aca="false">COUNTIFS(Transactions!$C$2:$C$13107,$A123,Transactions!$E$2:$E$13107,D$1)</f>
        <v>0</v>
      </c>
      <c r="E123" s="24" t="n">
        <f aca="false">COUNTIFS(Transactions!$C$2:$C$13107,$A123,Transactions!$E$2:$E$13107,E$1)</f>
        <v>2</v>
      </c>
      <c r="F123" s="24" t="n">
        <f aca="false">COUNTIFS(Transactions!$C$2:$C$13107,$A123,Transactions!$E$2:$E$13107,F$1)</f>
        <v>1</v>
      </c>
      <c r="G123" s="24" t="n">
        <f aca="false">COUNTIFS(Transactions!$C$2:$C$13107,$A123,Transactions!$E$2:$E$13107,G$1)</f>
        <v>0</v>
      </c>
      <c r="H123" s="24" t="n">
        <f aca="false">COUNTIFS(Transactions!$C$2:$C$13107,$A123,Transactions!$E$2:$E$13107,H$1)</f>
        <v>4</v>
      </c>
      <c r="I123" s="24" t="n">
        <f aca="false">COUNTIFS(Transactions!$C$2:$C$13107,$A123,Transactions!$E$2:$E$13107,I$1)</f>
        <v>0</v>
      </c>
      <c r="J123" s="24" t="n">
        <f aca="false">SUM(D123:I123)</f>
        <v>7</v>
      </c>
      <c r="K123" s="38" t="n">
        <f aca="false">SUMIFS(Transactions!$F$2:$F$13107,Transactions!$C$2:$C$13107,A123)</f>
        <v>5370</v>
      </c>
      <c r="L123" s="38" t="n">
        <f aca="false">SUMIFS(Transactions!$I$2:$I$13107,Transactions!$C$2:$C$13107,A123)</f>
        <v>94</v>
      </c>
      <c r="M123" s="39" t="n">
        <f aca="false">IF(J123=0,"",_xlfn.MAXIFS(Transactions!$B$2:$B$13107,Transactions!$C$2:$C$13107,A123))</f>
        <v>46127</v>
      </c>
      <c r="N123" s="24" t="n">
        <f aca="false">IF(J123=0,999,Assumptions!$B$4-M123)</f>
        <v>168</v>
      </c>
      <c r="O123" s="24" t="str">
        <f aca="false">IF(N123&lt;=Assumptions!$B$7,"Active",IF(N123&lt;=Assumptions!$B$8,"Slipping","Churned"))</f>
        <v>Churned</v>
      </c>
      <c r="P123" s="24" t="n">
        <f aca="false">COUNTIF(D123:I123,"&gt;0")</f>
        <v>3</v>
      </c>
      <c r="Q123" s="24" t="n">
        <f aca="false">IF(N123&lt;=Assumptions!$B$22,5,IF(N123&lt;=Assumptions!$B$23,4,IF(N123&lt;=Assumptions!$B$24,3,IF(N123&lt;=Assumptions!$B$25,2,1))))</f>
        <v>1</v>
      </c>
      <c r="R123" s="24" t="n">
        <f aca="false">1+(J123&gt;=Assumptions!$C$25)+(J123&gt;=Assumptions!$C$24)+(J123&gt;=Assumptions!$C$23)+(J123&gt;=Assumptions!$C$22)</f>
        <v>1</v>
      </c>
      <c r="S123" s="24" t="n">
        <f aca="false">1+(L123&gt;=Assumptions!$D$25)+(L123&gt;=Assumptions!$D$24)+(L123&gt;=Assumptions!$D$23)+(L123&gt;=Assumptions!$D$22)</f>
        <v>1</v>
      </c>
      <c r="T123" s="24" t="str">
        <f aca="false">IF(AND(Q123&gt;=4,R123&gt;=4),"Champions",IF(AND(Q123&gt;=3,R123&gt;=3),"Loyal",IF(AND(Q123&lt;=2,R123&gt;=3),"At Risk",IF(Q123&lt;=2,"Hibernating","Potential"))))</f>
        <v>Hibernating</v>
      </c>
      <c r="U123" s="38" t="n">
        <f aca="false">L123/Assumptions!$B$6</f>
        <v>10.4444444444444</v>
      </c>
      <c r="V123" s="38" t="n">
        <f aca="false">IF(O123="Slipping",U123,0)</f>
        <v>0</v>
      </c>
      <c r="W123" s="38" t="n">
        <f aca="false">IF(O123="Churned",U123,0)</f>
        <v>10.4444444444444</v>
      </c>
      <c r="X123" s="24" t="str">
        <f aca="false">IF(AND(O123="Active",P123&lt;=2),"Yes","No")</f>
        <v>No</v>
      </c>
    </row>
    <row r="124" customFormat="false" ht="15" hidden="false" customHeight="false" outlineLevel="0" collapsed="false">
      <c r="A124" s="24" t="str">
        <f aca="false">Customers!A124</f>
        <v>C0123</v>
      </c>
      <c r="B124" s="24" t="str">
        <f aca="false">Customers!B124</f>
        <v>Central</v>
      </c>
      <c r="C124" s="24" t="str">
        <f aca="false">Customers!C124</f>
        <v>Business</v>
      </c>
      <c r="D124" s="24" t="n">
        <f aca="false">COUNTIFS(Transactions!$C$2:$C$13107,$A124,Transactions!$E$2:$E$13107,D$1)</f>
        <v>0</v>
      </c>
      <c r="E124" s="24" t="n">
        <f aca="false">COUNTIFS(Transactions!$C$2:$C$13107,$A124,Transactions!$E$2:$E$13107,E$1)</f>
        <v>2</v>
      </c>
      <c r="F124" s="24" t="n">
        <f aca="false">COUNTIFS(Transactions!$C$2:$C$13107,$A124,Transactions!$E$2:$E$13107,F$1)</f>
        <v>5</v>
      </c>
      <c r="G124" s="24" t="n">
        <f aca="false">COUNTIFS(Transactions!$C$2:$C$13107,$A124,Transactions!$E$2:$E$13107,G$1)</f>
        <v>16</v>
      </c>
      <c r="H124" s="24" t="n">
        <f aca="false">COUNTIFS(Transactions!$C$2:$C$13107,$A124,Transactions!$E$2:$E$13107,H$1)</f>
        <v>3</v>
      </c>
      <c r="I124" s="24" t="n">
        <f aca="false">COUNTIFS(Transactions!$C$2:$C$13107,$A124,Transactions!$E$2:$E$13107,I$1)</f>
        <v>6</v>
      </c>
      <c r="J124" s="24" t="n">
        <f aca="false">SUM(D124:I124)</f>
        <v>32</v>
      </c>
      <c r="K124" s="38" t="n">
        <f aca="false">SUMIFS(Transactions!$F$2:$F$13107,Transactions!$C$2:$C$13107,A124)</f>
        <v>311900</v>
      </c>
      <c r="L124" s="38" t="n">
        <f aca="false">SUMIFS(Transactions!$I$2:$I$13107,Transactions!$C$2:$C$13107,A124)</f>
        <v>786.57</v>
      </c>
      <c r="M124" s="39" t="n">
        <f aca="false">IF(J124=0,"",_xlfn.MAXIFS(Transactions!$B$2:$B$13107,Transactions!$C$2:$C$13107,A124))</f>
        <v>46291</v>
      </c>
      <c r="N124" s="24" t="n">
        <f aca="false">IF(J124=0,999,Assumptions!$B$4-M124)</f>
        <v>4</v>
      </c>
      <c r="O124" s="24" t="str">
        <f aca="false">IF(N124&lt;=Assumptions!$B$7,"Active",IF(N124&lt;=Assumptions!$B$8,"Slipping","Churned"))</f>
        <v>Active</v>
      </c>
      <c r="P124" s="24" t="n">
        <f aca="false">COUNTIF(D124:I124,"&gt;0")</f>
        <v>5</v>
      </c>
      <c r="Q124" s="24" t="n">
        <f aca="false">IF(N124&lt;=Assumptions!$B$22,5,IF(N124&lt;=Assumptions!$B$23,4,IF(N124&lt;=Assumptions!$B$24,3,IF(N124&lt;=Assumptions!$B$25,2,1))))</f>
        <v>5</v>
      </c>
      <c r="R124" s="24" t="n">
        <f aca="false">1+(J124&gt;=Assumptions!$C$25)+(J124&gt;=Assumptions!$C$24)+(J124&gt;=Assumptions!$C$23)+(J124&gt;=Assumptions!$C$22)</f>
        <v>5</v>
      </c>
      <c r="S124" s="24" t="n">
        <f aca="false">1+(L124&gt;=Assumptions!$D$25)+(L124&gt;=Assumptions!$D$24)+(L124&gt;=Assumptions!$D$23)+(L124&gt;=Assumptions!$D$22)</f>
        <v>4</v>
      </c>
      <c r="T124" s="24" t="str">
        <f aca="false">IF(AND(Q124&gt;=4,R124&gt;=4),"Champions",IF(AND(Q124&gt;=3,R124&gt;=3),"Loyal",IF(AND(Q124&lt;=2,R124&gt;=3),"At Risk",IF(Q124&lt;=2,"Hibernating","Potential"))))</f>
        <v>Champions</v>
      </c>
      <c r="U124" s="38" t="n">
        <f aca="false">L124/Assumptions!$B$6</f>
        <v>87.3966666666667</v>
      </c>
      <c r="V124" s="38" t="n">
        <f aca="false">IF(O124="Slipping",U124,0)</f>
        <v>0</v>
      </c>
      <c r="W124" s="38" t="n">
        <f aca="false">IF(O124="Churned",U124,0)</f>
        <v>0</v>
      </c>
      <c r="X124" s="24" t="str">
        <f aca="false">IF(AND(O124="Active",P124&lt;=2),"Yes","No")</f>
        <v>No</v>
      </c>
    </row>
    <row r="125" customFormat="false" ht="15" hidden="false" customHeight="false" outlineLevel="0" collapsed="false">
      <c r="A125" s="24" t="str">
        <f aca="false">Customers!A125</f>
        <v>C0124</v>
      </c>
      <c r="B125" s="24" t="str">
        <f aca="false">Customers!B125</f>
        <v>Central</v>
      </c>
      <c r="C125" s="24" t="str">
        <f aca="false">Customers!C125</f>
        <v>Business</v>
      </c>
      <c r="D125" s="24" t="n">
        <f aca="false">COUNTIFS(Transactions!$C$2:$C$13107,$A125,Transactions!$E$2:$E$13107,D$1)</f>
        <v>5</v>
      </c>
      <c r="E125" s="24" t="n">
        <f aca="false">COUNTIFS(Transactions!$C$2:$C$13107,$A125,Transactions!$E$2:$E$13107,E$1)</f>
        <v>9</v>
      </c>
      <c r="F125" s="24" t="n">
        <f aca="false">COUNTIFS(Transactions!$C$2:$C$13107,$A125,Transactions!$E$2:$E$13107,F$1)</f>
        <v>5</v>
      </c>
      <c r="G125" s="24" t="n">
        <f aca="false">COUNTIFS(Transactions!$C$2:$C$13107,$A125,Transactions!$E$2:$E$13107,G$1)</f>
        <v>13</v>
      </c>
      <c r="H125" s="24" t="n">
        <f aca="false">COUNTIFS(Transactions!$C$2:$C$13107,$A125,Transactions!$E$2:$E$13107,H$1)</f>
        <v>0</v>
      </c>
      <c r="I125" s="24" t="n">
        <f aca="false">COUNTIFS(Transactions!$C$2:$C$13107,$A125,Transactions!$E$2:$E$13107,I$1)</f>
        <v>0</v>
      </c>
      <c r="J125" s="24" t="n">
        <f aca="false">SUM(D125:I125)</f>
        <v>32</v>
      </c>
      <c r="K125" s="38" t="n">
        <f aca="false">SUMIFS(Transactions!$F$2:$F$13107,Transactions!$C$2:$C$13107,A125)</f>
        <v>353770</v>
      </c>
      <c r="L125" s="38" t="n">
        <f aca="false">SUMIFS(Transactions!$I$2:$I$13107,Transactions!$C$2:$C$13107,A125)</f>
        <v>1457.93</v>
      </c>
      <c r="M125" s="39" t="n">
        <f aca="false">IF(J125=0,"",_xlfn.MAXIFS(Transactions!$B$2:$B$13107,Transactions!$C$2:$C$13107,A125))</f>
        <v>46295</v>
      </c>
      <c r="N125" s="24" t="n">
        <f aca="false">IF(J125=0,999,Assumptions!$B$4-M125)</f>
        <v>0</v>
      </c>
      <c r="O125" s="24" t="str">
        <f aca="false">IF(N125&lt;=Assumptions!$B$7,"Active",IF(N125&lt;=Assumptions!$B$8,"Slipping","Churned"))</f>
        <v>Active</v>
      </c>
      <c r="P125" s="24" t="n">
        <f aca="false">COUNTIF(D125:I125,"&gt;0")</f>
        <v>4</v>
      </c>
      <c r="Q125" s="24" t="n">
        <f aca="false">IF(N125&lt;=Assumptions!$B$22,5,IF(N125&lt;=Assumptions!$B$23,4,IF(N125&lt;=Assumptions!$B$24,3,IF(N125&lt;=Assumptions!$B$25,2,1))))</f>
        <v>5</v>
      </c>
      <c r="R125" s="24" t="n">
        <f aca="false">1+(J125&gt;=Assumptions!$C$25)+(J125&gt;=Assumptions!$C$24)+(J125&gt;=Assumptions!$C$23)+(J125&gt;=Assumptions!$C$22)</f>
        <v>5</v>
      </c>
      <c r="S125" s="24" t="n">
        <f aca="false">1+(L125&gt;=Assumptions!$D$25)+(L125&gt;=Assumptions!$D$24)+(L125&gt;=Assumptions!$D$23)+(L125&gt;=Assumptions!$D$22)</f>
        <v>5</v>
      </c>
      <c r="T125" s="24" t="str">
        <f aca="false">IF(AND(Q125&gt;=4,R125&gt;=4),"Champions",IF(AND(Q125&gt;=3,R125&gt;=3),"Loyal",IF(AND(Q125&lt;=2,R125&gt;=3),"At Risk",IF(Q125&lt;=2,"Hibernating","Potential"))))</f>
        <v>Champions</v>
      </c>
      <c r="U125" s="38" t="n">
        <f aca="false">L125/Assumptions!$B$6</f>
        <v>161.992222222222</v>
      </c>
      <c r="V125" s="38" t="n">
        <f aca="false">IF(O125="Slipping",U125,0)</f>
        <v>0</v>
      </c>
      <c r="W125" s="38" t="n">
        <f aca="false">IF(O125="Churned",U125,0)</f>
        <v>0</v>
      </c>
      <c r="X125" s="24" t="str">
        <f aca="false">IF(AND(O125="Active",P125&lt;=2),"Yes","No")</f>
        <v>No</v>
      </c>
    </row>
    <row r="126" customFormat="false" ht="15" hidden="false" customHeight="false" outlineLevel="0" collapsed="false">
      <c r="A126" s="24" t="str">
        <f aca="false">Customers!A126</f>
        <v>C0125</v>
      </c>
      <c r="B126" s="24" t="str">
        <f aca="false">Customers!B126</f>
        <v>Central</v>
      </c>
      <c r="C126" s="24" t="str">
        <f aca="false">Customers!C126</f>
        <v>Postpaid</v>
      </c>
      <c r="D126" s="24" t="n">
        <f aca="false">COUNTIFS(Transactions!$C$2:$C$13107,$A126,Transactions!$E$2:$E$13107,D$1)</f>
        <v>2</v>
      </c>
      <c r="E126" s="24" t="n">
        <f aca="false">COUNTIFS(Transactions!$C$2:$C$13107,$A126,Transactions!$E$2:$E$13107,E$1)</f>
        <v>1</v>
      </c>
      <c r="F126" s="24" t="n">
        <f aca="false">COUNTIFS(Transactions!$C$2:$C$13107,$A126,Transactions!$E$2:$E$13107,F$1)</f>
        <v>1</v>
      </c>
      <c r="G126" s="24" t="n">
        <f aca="false">COUNTIFS(Transactions!$C$2:$C$13107,$A126,Transactions!$E$2:$E$13107,G$1)</f>
        <v>3</v>
      </c>
      <c r="H126" s="24" t="n">
        <f aca="false">COUNTIFS(Transactions!$C$2:$C$13107,$A126,Transactions!$E$2:$E$13107,H$1)</f>
        <v>1</v>
      </c>
      <c r="I126" s="24" t="n">
        <f aca="false">COUNTIFS(Transactions!$C$2:$C$13107,$A126,Transactions!$E$2:$E$13107,I$1)</f>
        <v>24</v>
      </c>
      <c r="J126" s="24" t="n">
        <f aca="false">SUM(D126:I126)</f>
        <v>32</v>
      </c>
      <c r="K126" s="38" t="n">
        <f aca="false">SUMIFS(Transactions!$F$2:$F$13107,Transactions!$C$2:$C$13107,A126)</f>
        <v>54875</v>
      </c>
      <c r="L126" s="38" t="n">
        <f aca="false">SUMIFS(Transactions!$I$2:$I$13107,Transactions!$C$2:$C$13107,A126)</f>
        <v>688.97</v>
      </c>
      <c r="M126" s="39" t="n">
        <f aca="false">IF(J126=0,"",_xlfn.MAXIFS(Transactions!$B$2:$B$13107,Transactions!$C$2:$C$13107,A126))</f>
        <v>46275</v>
      </c>
      <c r="N126" s="24" t="n">
        <f aca="false">IF(J126=0,999,Assumptions!$B$4-M126)</f>
        <v>20</v>
      </c>
      <c r="O126" s="24" t="str">
        <f aca="false">IF(N126&lt;=Assumptions!$B$7,"Active",IF(N126&lt;=Assumptions!$B$8,"Slipping","Churned"))</f>
        <v>Active</v>
      </c>
      <c r="P126" s="24" t="n">
        <f aca="false">COUNTIF(D126:I126,"&gt;0")</f>
        <v>6</v>
      </c>
      <c r="Q126" s="24" t="n">
        <f aca="false">IF(N126&lt;=Assumptions!$B$22,5,IF(N126&lt;=Assumptions!$B$23,4,IF(N126&lt;=Assumptions!$B$24,3,IF(N126&lt;=Assumptions!$B$25,2,1))))</f>
        <v>4</v>
      </c>
      <c r="R126" s="24" t="n">
        <f aca="false">1+(J126&gt;=Assumptions!$C$25)+(J126&gt;=Assumptions!$C$24)+(J126&gt;=Assumptions!$C$23)+(J126&gt;=Assumptions!$C$22)</f>
        <v>5</v>
      </c>
      <c r="S126" s="24" t="n">
        <f aca="false">1+(L126&gt;=Assumptions!$D$25)+(L126&gt;=Assumptions!$D$24)+(L126&gt;=Assumptions!$D$23)+(L126&gt;=Assumptions!$D$22)</f>
        <v>4</v>
      </c>
      <c r="T126" s="24" t="str">
        <f aca="false">IF(AND(Q126&gt;=4,R126&gt;=4),"Champions",IF(AND(Q126&gt;=3,R126&gt;=3),"Loyal",IF(AND(Q126&lt;=2,R126&gt;=3),"At Risk",IF(Q126&lt;=2,"Hibernating","Potential"))))</f>
        <v>Champions</v>
      </c>
      <c r="U126" s="38" t="n">
        <f aca="false">L126/Assumptions!$B$6</f>
        <v>76.5522222222222</v>
      </c>
      <c r="V126" s="38" t="n">
        <f aca="false">IF(O126="Slipping",U126,0)</f>
        <v>0</v>
      </c>
      <c r="W126" s="38" t="n">
        <f aca="false">IF(O126="Churned",U126,0)</f>
        <v>0</v>
      </c>
      <c r="X126" s="24" t="str">
        <f aca="false">IF(AND(O126="Active",P126&lt;=2),"Yes","No")</f>
        <v>No</v>
      </c>
    </row>
    <row r="127" customFormat="false" ht="15" hidden="false" customHeight="false" outlineLevel="0" collapsed="false">
      <c r="A127" s="24" t="str">
        <f aca="false">Customers!A127</f>
        <v>C0126</v>
      </c>
      <c r="B127" s="24" t="str">
        <f aca="false">Customers!B127</f>
        <v>Nairobi</v>
      </c>
      <c r="C127" s="24" t="str">
        <f aca="false">Customers!C127</f>
        <v>Postpaid</v>
      </c>
      <c r="D127" s="24" t="n">
        <f aca="false">COUNTIFS(Transactions!$C$2:$C$13107,$A127,Transactions!$E$2:$E$13107,D$1)</f>
        <v>0</v>
      </c>
      <c r="E127" s="24" t="n">
        <f aca="false">COUNTIFS(Transactions!$C$2:$C$13107,$A127,Transactions!$E$2:$E$13107,E$1)</f>
        <v>0</v>
      </c>
      <c r="F127" s="24" t="n">
        <f aca="false">COUNTIFS(Transactions!$C$2:$C$13107,$A127,Transactions!$E$2:$E$13107,F$1)</f>
        <v>1</v>
      </c>
      <c r="G127" s="24" t="n">
        <f aca="false">COUNTIFS(Transactions!$C$2:$C$13107,$A127,Transactions!$E$2:$E$13107,G$1)</f>
        <v>1</v>
      </c>
      <c r="H127" s="24" t="n">
        <f aca="false">COUNTIFS(Transactions!$C$2:$C$13107,$A127,Transactions!$E$2:$E$13107,H$1)</f>
        <v>3</v>
      </c>
      <c r="I127" s="24" t="n">
        <f aca="false">COUNTIFS(Transactions!$C$2:$C$13107,$A127,Transactions!$E$2:$E$13107,I$1)</f>
        <v>22</v>
      </c>
      <c r="J127" s="24" t="n">
        <f aca="false">SUM(D127:I127)</f>
        <v>27</v>
      </c>
      <c r="K127" s="38" t="n">
        <f aca="false">SUMIFS(Transactions!$F$2:$F$13107,Transactions!$C$2:$C$13107,A127)</f>
        <v>41015</v>
      </c>
      <c r="L127" s="38" t="n">
        <f aca="false">SUMIFS(Transactions!$I$2:$I$13107,Transactions!$C$2:$C$13107,A127)</f>
        <v>363.05</v>
      </c>
      <c r="M127" s="39" t="n">
        <f aca="false">IF(J127=0,"",_xlfn.MAXIFS(Transactions!$B$2:$B$13107,Transactions!$C$2:$C$13107,A127))</f>
        <v>46294</v>
      </c>
      <c r="N127" s="24" t="n">
        <f aca="false">IF(J127=0,999,Assumptions!$B$4-M127)</f>
        <v>1</v>
      </c>
      <c r="O127" s="24" t="str">
        <f aca="false">IF(N127&lt;=Assumptions!$B$7,"Active",IF(N127&lt;=Assumptions!$B$8,"Slipping","Churned"))</f>
        <v>Active</v>
      </c>
      <c r="P127" s="24" t="n">
        <f aca="false">COUNTIF(D127:I127,"&gt;0")</f>
        <v>4</v>
      </c>
      <c r="Q127" s="24" t="n">
        <f aca="false">IF(N127&lt;=Assumptions!$B$22,5,IF(N127&lt;=Assumptions!$B$23,4,IF(N127&lt;=Assumptions!$B$24,3,IF(N127&lt;=Assumptions!$B$25,2,1))))</f>
        <v>5</v>
      </c>
      <c r="R127" s="24" t="n">
        <f aca="false">1+(J127&gt;=Assumptions!$C$25)+(J127&gt;=Assumptions!$C$24)+(J127&gt;=Assumptions!$C$23)+(J127&gt;=Assumptions!$C$22)</f>
        <v>4</v>
      </c>
      <c r="S127" s="24" t="n">
        <f aca="false">1+(L127&gt;=Assumptions!$D$25)+(L127&gt;=Assumptions!$D$24)+(L127&gt;=Assumptions!$D$23)+(L127&gt;=Assumptions!$D$22)</f>
        <v>3</v>
      </c>
      <c r="T127" s="24" t="str">
        <f aca="false">IF(AND(Q127&gt;=4,R127&gt;=4),"Champions",IF(AND(Q127&gt;=3,R127&gt;=3),"Loyal",IF(AND(Q127&lt;=2,R127&gt;=3),"At Risk",IF(Q127&lt;=2,"Hibernating","Potential"))))</f>
        <v>Champions</v>
      </c>
      <c r="U127" s="38" t="n">
        <f aca="false">L127/Assumptions!$B$6</f>
        <v>40.3388888888889</v>
      </c>
      <c r="V127" s="38" t="n">
        <f aca="false">IF(O127="Slipping",U127,0)</f>
        <v>0</v>
      </c>
      <c r="W127" s="38" t="n">
        <f aca="false">IF(O127="Churned",U127,0)</f>
        <v>0</v>
      </c>
      <c r="X127" s="24" t="str">
        <f aca="false">IF(AND(O127="Active",P127&lt;=2),"Yes","No")</f>
        <v>No</v>
      </c>
    </row>
    <row r="128" customFormat="false" ht="15" hidden="false" customHeight="false" outlineLevel="0" collapsed="false">
      <c r="A128" s="24" t="str">
        <f aca="false">Customers!A128</f>
        <v>C0127</v>
      </c>
      <c r="B128" s="24" t="str">
        <f aca="false">Customers!B128</f>
        <v>Coast</v>
      </c>
      <c r="C128" s="24" t="str">
        <f aca="false">Customers!C128</f>
        <v>Business</v>
      </c>
      <c r="D128" s="24" t="n">
        <f aca="false">COUNTIFS(Transactions!$C$2:$C$13107,$A128,Transactions!$E$2:$E$13107,D$1)</f>
        <v>0</v>
      </c>
      <c r="E128" s="24" t="n">
        <f aca="false">COUNTIFS(Transactions!$C$2:$C$13107,$A128,Transactions!$E$2:$E$13107,E$1)</f>
        <v>17</v>
      </c>
      <c r="F128" s="24" t="n">
        <f aca="false">COUNTIFS(Transactions!$C$2:$C$13107,$A128,Transactions!$E$2:$E$13107,F$1)</f>
        <v>10</v>
      </c>
      <c r="G128" s="24" t="n">
        <f aca="false">COUNTIFS(Transactions!$C$2:$C$13107,$A128,Transactions!$E$2:$E$13107,G$1)</f>
        <v>31</v>
      </c>
      <c r="H128" s="24" t="n">
        <f aca="false">COUNTIFS(Transactions!$C$2:$C$13107,$A128,Transactions!$E$2:$E$13107,H$1)</f>
        <v>1</v>
      </c>
      <c r="I128" s="24" t="n">
        <f aca="false">COUNTIFS(Transactions!$C$2:$C$13107,$A128,Transactions!$E$2:$E$13107,I$1)</f>
        <v>0</v>
      </c>
      <c r="J128" s="24" t="n">
        <f aca="false">SUM(D128:I128)</f>
        <v>59</v>
      </c>
      <c r="K128" s="38" t="n">
        <f aca="false">SUMIFS(Transactions!$F$2:$F$13107,Transactions!$C$2:$C$13107,A128)</f>
        <v>982330</v>
      </c>
      <c r="L128" s="38" t="n">
        <f aca="false">SUMIFS(Transactions!$I$2:$I$13107,Transactions!$C$2:$C$13107,A128)</f>
        <v>2866.22</v>
      </c>
      <c r="M128" s="39" t="n">
        <f aca="false">IF(J128=0,"",_xlfn.MAXIFS(Transactions!$B$2:$B$13107,Transactions!$C$2:$C$13107,A128))</f>
        <v>46261</v>
      </c>
      <c r="N128" s="24" t="n">
        <f aca="false">IF(J128=0,999,Assumptions!$B$4-M128)</f>
        <v>34</v>
      </c>
      <c r="O128" s="24" t="str">
        <f aca="false">IF(N128&lt;=Assumptions!$B$7,"Active",IF(N128&lt;=Assumptions!$B$8,"Slipping","Churned"))</f>
        <v>Slipping</v>
      </c>
      <c r="P128" s="24" t="n">
        <f aca="false">COUNTIF(D128:I128,"&gt;0")</f>
        <v>4</v>
      </c>
      <c r="Q128" s="24" t="n">
        <f aca="false">IF(N128&lt;=Assumptions!$B$22,5,IF(N128&lt;=Assumptions!$B$23,4,IF(N128&lt;=Assumptions!$B$24,3,IF(N128&lt;=Assumptions!$B$25,2,1))))</f>
        <v>3</v>
      </c>
      <c r="R128" s="24" t="n">
        <f aca="false">1+(J128&gt;=Assumptions!$C$25)+(J128&gt;=Assumptions!$C$24)+(J128&gt;=Assumptions!$C$23)+(J128&gt;=Assumptions!$C$22)</f>
        <v>5</v>
      </c>
      <c r="S128" s="24" t="n">
        <f aca="false">1+(L128&gt;=Assumptions!$D$25)+(L128&gt;=Assumptions!$D$24)+(L128&gt;=Assumptions!$D$23)+(L128&gt;=Assumptions!$D$22)</f>
        <v>5</v>
      </c>
      <c r="T128" s="24" t="str">
        <f aca="false">IF(AND(Q128&gt;=4,R128&gt;=4),"Champions",IF(AND(Q128&gt;=3,R128&gt;=3),"Loyal",IF(AND(Q128&lt;=2,R128&gt;=3),"At Risk",IF(Q128&lt;=2,"Hibernating","Potential"))))</f>
        <v>Loyal</v>
      </c>
      <c r="U128" s="38" t="n">
        <f aca="false">L128/Assumptions!$B$6</f>
        <v>318.468888888889</v>
      </c>
      <c r="V128" s="38" t="n">
        <f aca="false">IF(O128="Slipping",U128,0)</f>
        <v>318.468888888889</v>
      </c>
      <c r="W128" s="38" t="n">
        <f aca="false">IF(O128="Churned",U128,0)</f>
        <v>0</v>
      </c>
      <c r="X128" s="24" t="str">
        <f aca="false">IF(AND(O128="Active",P128&lt;=2),"Yes","No")</f>
        <v>No</v>
      </c>
    </row>
    <row r="129" customFormat="false" ht="15" hidden="false" customHeight="false" outlineLevel="0" collapsed="false">
      <c r="A129" s="24" t="str">
        <f aca="false">Customers!A129</f>
        <v>C0128</v>
      </c>
      <c r="B129" s="24" t="str">
        <f aca="false">Customers!B129</f>
        <v>Western</v>
      </c>
      <c r="C129" s="24" t="str">
        <f aca="false">Customers!C129</f>
        <v>Postpaid</v>
      </c>
      <c r="D129" s="24" t="n">
        <f aca="false">COUNTIFS(Transactions!$C$2:$C$13107,$A129,Transactions!$E$2:$E$13107,D$1)</f>
        <v>18</v>
      </c>
      <c r="E129" s="24" t="n">
        <f aca="false">COUNTIFS(Transactions!$C$2:$C$13107,$A129,Transactions!$E$2:$E$13107,E$1)</f>
        <v>0</v>
      </c>
      <c r="F129" s="24" t="n">
        <f aca="false">COUNTIFS(Transactions!$C$2:$C$13107,$A129,Transactions!$E$2:$E$13107,F$1)</f>
        <v>0</v>
      </c>
      <c r="G129" s="24" t="n">
        <f aca="false">COUNTIFS(Transactions!$C$2:$C$13107,$A129,Transactions!$E$2:$E$13107,G$1)</f>
        <v>0</v>
      </c>
      <c r="H129" s="24" t="n">
        <f aca="false">COUNTIFS(Transactions!$C$2:$C$13107,$A129,Transactions!$E$2:$E$13107,H$1)</f>
        <v>0</v>
      </c>
      <c r="I129" s="24" t="n">
        <f aca="false">COUNTIFS(Transactions!$C$2:$C$13107,$A129,Transactions!$E$2:$E$13107,I$1)</f>
        <v>1</v>
      </c>
      <c r="J129" s="24" t="n">
        <f aca="false">SUM(D129:I129)</f>
        <v>19</v>
      </c>
      <c r="K129" s="38" t="n">
        <f aca="false">SUMIFS(Transactions!$F$2:$F$13107,Transactions!$C$2:$C$13107,A129)</f>
        <v>47880</v>
      </c>
      <c r="L129" s="38" t="n">
        <f aca="false">SUMIFS(Transactions!$I$2:$I$13107,Transactions!$C$2:$C$13107,A129)</f>
        <v>498.8</v>
      </c>
      <c r="M129" s="39" t="n">
        <f aca="false">IF(J129=0,"",_xlfn.MAXIFS(Transactions!$B$2:$B$13107,Transactions!$C$2:$C$13107,A129))</f>
        <v>46270</v>
      </c>
      <c r="N129" s="24" t="n">
        <f aca="false">IF(J129=0,999,Assumptions!$B$4-M129)</f>
        <v>25</v>
      </c>
      <c r="O129" s="24" t="str">
        <f aca="false">IF(N129&lt;=Assumptions!$B$7,"Active",IF(N129&lt;=Assumptions!$B$8,"Slipping","Churned"))</f>
        <v>Active</v>
      </c>
      <c r="P129" s="24" t="n">
        <f aca="false">COUNTIF(D129:I129,"&gt;0")</f>
        <v>2</v>
      </c>
      <c r="Q129" s="24" t="n">
        <f aca="false">IF(N129&lt;=Assumptions!$B$22,5,IF(N129&lt;=Assumptions!$B$23,4,IF(N129&lt;=Assumptions!$B$24,3,IF(N129&lt;=Assumptions!$B$25,2,1))))</f>
        <v>4</v>
      </c>
      <c r="R129" s="24" t="n">
        <f aca="false">1+(J129&gt;=Assumptions!$C$25)+(J129&gt;=Assumptions!$C$24)+(J129&gt;=Assumptions!$C$23)+(J129&gt;=Assumptions!$C$22)</f>
        <v>3</v>
      </c>
      <c r="S129" s="24" t="n">
        <f aca="false">1+(L129&gt;=Assumptions!$D$25)+(L129&gt;=Assumptions!$D$24)+(L129&gt;=Assumptions!$D$23)+(L129&gt;=Assumptions!$D$22)</f>
        <v>4</v>
      </c>
      <c r="T129" s="24" t="str">
        <f aca="false">IF(AND(Q129&gt;=4,R129&gt;=4),"Champions",IF(AND(Q129&gt;=3,R129&gt;=3),"Loyal",IF(AND(Q129&lt;=2,R129&gt;=3),"At Risk",IF(Q129&lt;=2,"Hibernating","Potential"))))</f>
        <v>Loyal</v>
      </c>
      <c r="U129" s="38" t="n">
        <f aca="false">L129/Assumptions!$B$6</f>
        <v>55.4222222222222</v>
      </c>
      <c r="V129" s="38" t="n">
        <f aca="false">IF(O129="Slipping",U129,0)</f>
        <v>0</v>
      </c>
      <c r="W129" s="38" t="n">
        <f aca="false">IF(O129="Churned",U129,0)</f>
        <v>0</v>
      </c>
      <c r="X129" s="24" t="str">
        <f aca="false">IF(AND(O129="Active",P129&lt;=2),"Yes","No")</f>
        <v>Yes</v>
      </c>
    </row>
    <row r="130" customFormat="false" ht="15" hidden="false" customHeight="false" outlineLevel="0" collapsed="false">
      <c r="A130" s="24" t="str">
        <f aca="false">Customers!A130</f>
        <v>C0129</v>
      </c>
      <c r="B130" s="24" t="str">
        <f aca="false">Customers!B130</f>
        <v>Rift Valley</v>
      </c>
      <c r="C130" s="24" t="str">
        <f aca="false">Customers!C130</f>
        <v>Prepaid</v>
      </c>
      <c r="D130" s="24" t="n">
        <f aca="false">COUNTIFS(Transactions!$C$2:$C$13107,$A130,Transactions!$E$2:$E$13107,D$1)</f>
        <v>10</v>
      </c>
      <c r="E130" s="24" t="n">
        <f aca="false">COUNTIFS(Transactions!$C$2:$C$13107,$A130,Transactions!$E$2:$E$13107,E$1)</f>
        <v>3</v>
      </c>
      <c r="F130" s="24" t="n">
        <f aca="false">COUNTIFS(Transactions!$C$2:$C$13107,$A130,Transactions!$E$2:$E$13107,F$1)</f>
        <v>2</v>
      </c>
      <c r="G130" s="24" t="n">
        <f aca="false">COUNTIFS(Transactions!$C$2:$C$13107,$A130,Transactions!$E$2:$E$13107,G$1)</f>
        <v>0</v>
      </c>
      <c r="H130" s="24" t="n">
        <f aca="false">COUNTIFS(Transactions!$C$2:$C$13107,$A130,Transactions!$E$2:$E$13107,H$1)</f>
        <v>1</v>
      </c>
      <c r="I130" s="24" t="n">
        <f aca="false">COUNTIFS(Transactions!$C$2:$C$13107,$A130,Transactions!$E$2:$E$13107,I$1)</f>
        <v>1</v>
      </c>
      <c r="J130" s="24" t="n">
        <f aca="false">SUM(D130:I130)</f>
        <v>17</v>
      </c>
      <c r="K130" s="38" t="n">
        <f aca="false">SUMIFS(Transactions!$F$2:$F$13107,Transactions!$C$2:$C$13107,A130)</f>
        <v>47449</v>
      </c>
      <c r="L130" s="38" t="n">
        <f aca="false">SUMIFS(Transactions!$I$2:$I$13107,Transactions!$C$2:$C$13107,A130)</f>
        <v>336.45</v>
      </c>
      <c r="M130" s="39" t="n">
        <f aca="false">IF(J130=0,"",_xlfn.MAXIFS(Transactions!$B$2:$B$13107,Transactions!$C$2:$C$13107,A130))</f>
        <v>46294</v>
      </c>
      <c r="N130" s="24" t="n">
        <f aca="false">IF(J130=0,999,Assumptions!$B$4-M130)</f>
        <v>1</v>
      </c>
      <c r="O130" s="24" t="str">
        <f aca="false">IF(N130&lt;=Assumptions!$B$7,"Active",IF(N130&lt;=Assumptions!$B$8,"Slipping","Churned"))</f>
        <v>Active</v>
      </c>
      <c r="P130" s="24" t="n">
        <f aca="false">COUNTIF(D130:I130,"&gt;0")</f>
        <v>5</v>
      </c>
      <c r="Q130" s="24" t="n">
        <f aca="false">IF(N130&lt;=Assumptions!$B$22,5,IF(N130&lt;=Assumptions!$B$23,4,IF(N130&lt;=Assumptions!$B$24,3,IF(N130&lt;=Assumptions!$B$25,2,1))))</f>
        <v>5</v>
      </c>
      <c r="R130" s="24" t="n">
        <f aca="false">1+(J130&gt;=Assumptions!$C$25)+(J130&gt;=Assumptions!$C$24)+(J130&gt;=Assumptions!$C$23)+(J130&gt;=Assumptions!$C$22)</f>
        <v>3</v>
      </c>
      <c r="S130" s="24" t="n">
        <f aca="false">1+(L130&gt;=Assumptions!$D$25)+(L130&gt;=Assumptions!$D$24)+(L130&gt;=Assumptions!$D$23)+(L130&gt;=Assumptions!$D$22)</f>
        <v>3</v>
      </c>
      <c r="T130" s="24" t="str">
        <f aca="false">IF(AND(Q130&gt;=4,R130&gt;=4),"Champions",IF(AND(Q130&gt;=3,R130&gt;=3),"Loyal",IF(AND(Q130&lt;=2,R130&gt;=3),"At Risk",IF(Q130&lt;=2,"Hibernating","Potential"))))</f>
        <v>Loyal</v>
      </c>
      <c r="U130" s="38" t="n">
        <f aca="false">L130/Assumptions!$B$6</f>
        <v>37.3833333333333</v>
      </c>
      <c r="V130" s="38" t="n">
        <f aca="false">IF(O130="Slipping",U130,0)</f>
        <v>0</v>
      </c>
      <c r="W130" s="38" t="n">
        <f aca="false">IF(O130="Churned",U130,0)</f>
        <v>0</v>
      </c>
      <c r="X130" s="24" t="str">
        <f aca="false">IF(AND(O130="Active",P130&lt;=2),"Yes","No")</f>
        <v>No</v>
      </c>
    </row>
    <row r="131" customFormat="false" ht="15" hidden="false" customHeight="false" outlineLevel="0" collapsed="false">
      <c r="A131" s="24" t="str">
        <f aca="false">Customers!A131</f>
        <v>C0130</v>
      </c>
      <c r="B131" s="24" t="str">
        <f aca="false">Customers!B131</f>
        <v>Rift Valley</v>
      </c>
      <c r="C131" s="24" t="str">
        <f aca="false">Customers!C131</f>
        <v>Prepaid</v>
      </c>
      <c r="D131" s="24" t="n">
        <f aca="false">COUNTIFS(Transactions!$C$2:$C$13107,$A131,Transactions!$E$2:$E$13107,D$1)</f>
        <v>16</v>
      </c>
      <c r="E131" s="24" t="n">
        <f aca="false">COUNTIFS(Transactions!$C$2:$C$13107,$A131,Transactions!$E$2:$E$13107,E$1)</f>
        <v>1</v>
      </c>
      <c r="F131" s="24" t="n">
        <f aca="false">COUNTIFS(Transactions!$C$2:$C$13107,$A131,Transactions!$E$2:$E$13107,F$1)</f>
        <v>0</v>
      </c>
      <c r="G131" s="24" t="n">
        <f aca="false">COUNTIFS(Transactions!$C$2:$C$13107,$A131,Transactions!$E$2:$E$13107,G$1)</f>
        <v>0</v>
      </c>
      <c r="H131" s="24" t="n">
        <f aca="false">COUNTIFS(Transactions!$C$2:$C$13107,$A131,Transactions!$E$2:$E$13107,H$1)</f>
        <v>0</v>
      </c>
      <c r="I131" s="24" t="n">
        <f aca="false">COUNTIFS(Transactions!$C$2:$C$13107,$A131,Transactions!$E$2:$E$13107,I$1)</f>
        <v>1</v>
      </c>
      <c r="J131" s="24" t="n">
        <f aca="false">SUM(D131:I131)</f>
        <v>18</v>
      </c>
      <c r="K131" s="38" t="n">
        <f aca="false">SUMIFS(Transactions!$F$2:$F$13107,Transactions!$C$2:$C$13107,A131)</f>
        <v>30769</v>
      </c>
      <c r="L131" s="38" t="n">
        <f aca="false">SUMIFS(Transactions!$I$2:$I$13107,Transactions!$C$2:$C$13107,A131)</f>
        <v>348.8</v>
      </c>
      <c r="M131" s="39" t="n">
        <f aca="false">IF(J131=0,"",_xlfn.MAXIFS(Transactions!$B$2:$B$13107,Transactions!$C$2:$C$13107,A131))</f>
        <v>46284</v>
      </c>
      <c r="N131" s="24" t="n">
        <f aca="false">IF(J131=0,999,Assumptions!$B$4-M131)</f>
        <v>11</v>
      </c>
      <c r="O131" s="24" t="str">
        <f aca="false">IF(N131&lt;=Assumptions!$B$7,"Active",IF(N131&lt;=Assumptions!$B$8,"Slipping","Churned"))</f>
        <v>Active</v>
      </c>
      <c r="P131" s="24" t="n">
        <f aca="false">COUNTIF(D131:I131,"&gt;0")</f>
        <v>3</v>
      </c>
      <c r="Q131" s="24" t="n">
        <f aca="false">IF(N131&lt;=Assumptions!$B$22,5,IF(N131&lt;=Assumptions!$B$23,4,IF(N131&lt;=Assumptions!$B$24,3,IF(N131&lt;=Assumptions!$B$25,2,1))))</f>
        <v>5</v>
      </c>
      <c r="R131" s="24" t="n">
        <f aca="false">1+(J131&gt;=Assumptions!$C$25)+(J131&gt;=Assumptions!$C$24)+(J131&gt;=Assumptions!$C$23)+(J131&gt;=Assumptions!$C$22)</f>
        <v>3</v>
      </c>
      <c r="S131" s="24" t="n">
        <f aca="false">1+(L131&gt;=Assumptions!$D$25)+(L131&gt;=Assumptions!$D$24)+(L131&gt;=Assumptions!$D$23)+(L131&gt;=Assumptions!$D$22)</f>
        <v>3</v>
      </c>
      <c r="T131" s="24" t="str">
        <f aca="false">IF(AND(Q131&gt;=4,R131&gt;=4),"Champions",IF(AND(Q131&gt;=3,R131&gt;=3),"Loyal",IF(AND(Q131&lt;=2,R131&gt;=3),"At Risk",IF(Q131&lt;=2,"Hibernating","Potential"))))</f>
        <v>Loyal</v>
      </c>
      <c r="U131" s="38" t="n">
        <f aca="false">L131/Assumptions!$B$6</f>
        <v>38.7555555555556</v>
      </c>
      <c r="V131" s="38" t="n">
        <f aca="false">IF(O131="Slipping",U131,0)</f>
        <v>0</v>
      </c>
      <c r="W131" s="38" t="n">
        <f aca="false">IF(O131="Churned",U131,0)</f>
        <v>0</v>
      </c>
      <c r="X131" s="24" t="str">
        <f aca="false">IF(AND(O131="Active",P131&lt;=2),"Yes","No")</f>
        <v>No</v>
      </c>
    </row>
    <row r="132" customFormat="false" ht="15" hidden="false" customHeight="false" outlineLevel="0" collapsed="false">
      <c r="A132" s="24" t="str">
        <f aca="false">Customers!A132</f>
        <v>C0131</v>
      </c>
      <c r="B132" s="24" t="str">
        <f aca="false">Customers!B132</f>
        <v>Eastern</v>
      </c>
      <c r="C132" s="24" t="str">
        <f aca="false">Customers!C132</f>
        <v>Prepaid</v>
      </c>
      <c r="D132" s="24" t="n">
        <f aca="false">COUNTIFS(Transactions!$C$2:$C$13107,$A132,Transactions!$E$2:$E$13107,D$1)</f>
        <v>8</v>
      </c>
      <c r="E132" s="24" t="n">
        <f aca="false">COUNTIFS(Transactions!$C$2:$C$13107,$A132,Transactions!$E$2:$E$13107,E$1)</f>
        <v>4</v>
      </c>
      <c r="F132" s="24" t="n">
        <f aca="false">COUNTIFS(Transactions!$C$2:$C$13107,$A132,Transactions!$E$2:$E$13107,F$1)</f>
        <v>1</v>
      </c>
      <c r="G132" s="24" t="n">
        <f aca="false">COUNTIFS(Transactions!$C$2:$C$13107,$A132,Transactions!$E$2:$E$13107,G$1)</f>
        <v>7</v>
      </c>
      <c r="H132" s="24" t="n">
        <f aca="false">COUNTIFS(Transactions!$C$2:$C$13107,$A132,Transactions!$E$2:$E$13107,H$1)</f>
        <v>1</v>
      </c>
      <c r="I132" s="24" t="n">
        <f aca="false">COUNTIFS(Transactions!$C$2:$C$13107,$A132,Transactions!$E$2:$E$13107,I$1)</f>
        <v>6</v>
      </c>
      <c r="J132" s="24" t="n">
        <f aca="false">SUM(D132:I132)</f>
        <v>27</v>
      </c>
      <c r="K132" s="38" t="n">
        <f aca="false">SUMIFS(Transactions!$F$2:$F$13107,Transactions!$C$2:$C$13107,A132)</f>
        <v>63409</v>
      </c>
      <c r="L132" s="38" t="n">
        <f aca="false">SUMIFS(Transactions!$I$2:$I$13107,Transactions!$C$2:$C$13107,A132)</f>
        <v>672.13</v>
      </c>
      <c r="M132" s="39" t="n">
        <f aca="false">IF(J132=0,"",_xlfn.MAXIFS(Transactions!$B$2:$B$13107,Transactions!$C$2:$C$13107,A132))</f>
        <v>46284</v>
      </c>
      <c r="N132" s="24" t="n">
        <f aca="false">IF(J132=0,999,Assumptions!$B$4-M132)</f>
        <v>11</v>
      </c>
      <c r="O132" s="24" t="str">
        <f aca="false">IF(N132&lt;=Assumptions!$B$7,"Active",IF(N132&lt;=Assumptions!$B$8,"Slipping","Churned"))</f>
        <v>Active</v>
      </c>
      <c r="P132" s="24" t="n">
        <f aca="false">COUNTIF(D132:I132,"&gt;0")</f>
        <v>6</v>
      </c>
      <c r="Q132" s="24" t="n">
        <f aca="false">IF(N132&lt;=Assumptions!$B$22,5,IF(N132&lt;=Assumptions!$B$23,4,IF(N132&lt;=Assumptions!$B$24,3,IF(N132&lt;=Assumptions!$B$25,2,1))))</f>
        <v>5</v>
      </c>
      <c r="R132" s="24" t="n">
        <f aca="false">1+(J132&gt;=Assumptions!$C$25)+(J132&gt;=Assumptions!$C$24)+(J132&gt;=Assumptions!$C$23)+(J132&gt;=Assumptions!$C$22)</f>
        <v>4</v>
      </c>
      <c r="S132" s="24" t="n">
        <f aca="false">1+(L132&gt;=Assumptions!$D$25)+(L132&gt;=Assumptions!$D$24)+(L132&gt;=Assumptions!$D$23)+(L132&gt;=Assumptions!$D$22)</f>
        <v>4</v>
      </c>
      <c r="T132" s="24" t="str">
        <f aca="false">IF(AND(Q132&gt;=4,R132&gt;=4),"Champions",IF(AND(Q132&gt;=3,R132&gt;=3),"Loyal",IF(AND(Q132&lt;=2,R132&gt;=3),"At Risk",IF(Q132&lt;=2,"Hibernating","Potential"))))</f>
        <v>Champions</v>
      </c>
      <c r="U132" s="38" t="n">
        <f aca="false">L132/Assumptions!$B$6</f>
        <v>74.6811111111111</v>
      </c>
      <c r="V132" s="38" t="n">
        <f aca="false">IF(O132="Slipping",U132,0)</f>
        <v>0</v>
      </c>
      <c r="W132" s="38" t="n">
        <f aca="false">IF(O132="Churned",U132,0)</f>
        <v>0</v>
      </c>
      <c r="X132" s="24" t="str">
        <f aca="false">IF(AND(O132="Active",P132&lt;=2),"Yes","No")</f>
        <v>No</v>
      </c>
    </row>
    <row r="133" customFormat="false" ht="15" hidden="false" customHeight="false" outlineLevel="0" collapsed="false">
      <c r="A133" s="24" t="str">
        <f aca="false">Customers!A133</f>
        <v>C0132</v>
      </c>
      <c r="B133" s="24" t="str">
        <f aca="false">Customers!B133</f>
        <v>Coast</v>
      </c>
      <c r="C133" s="24" t="str">
        <f aca="false">Customers!C133</f>
        <v>Prepaid</v>
      </c>
      <c r="D133" s="24" t="n">
        <f aca="false">COUNTIFS(Transactions!$C$2:$C$13107,$A133,Transactions!$E$2:$E$13107,D$1)</f>
        <v>4</v>
      </c>
      <c r="E133" s="24" t="n">
        <f aca="false">COUNTIFS(Transactions!$C$2:$C$13107,$A133,Transactions!$E$2:$E$13107,E$1)</f>
        <v>2</v>
      </c>
      <c r="F133" s="24" t="n">
        <f aca="false">COUNTIFS(Transactions!$C$2:$C$13107,$A133,Transactions!$E$2:$E$13107,F$1)</f>
        <v>13</v>
      </c>
      <c r="G133" s="24" t="n">
        <f aca="false">COUNTIFS(Transactions!$C$2:$C$13107,$A133,Transactions!$E$2:$E$13107,G$1)</f>
        <v>0</v>
      </c>
      <c r="H133" s="24" t="n">
        <f aca="false">COUNTIFS(Transactions!$C$2:$C$13107,$A133,Transactions!$E$2:$E$13107,H$1)</f>
        <v>3</v>
      </c>
      <c r="I133" s="24" t="n">
        <f aca="false">COUNTIFS(Transactions!$C$2:$C$13107,$A133,Transactions!$E$2:$E$13107,I$1)</f>
        <v>0</v>
      </c>
      <c r="J133" s="24" t="n">
        <f aca="false">SUM(D133:I133)</f>
        <v>22</v>
      </c>
      <c r="K133" s="38" t="n">
        <f aca="false">SUMIFS(Transactions!$F$2:$F$13107,Transactions!$C$2:$C$13107,A133)</f>
        <v>82410</v>
      </c>
      <c r="L133" s="38" t="n">
        <f aca="false">SUMIFS(Transactions!$I$2:$I$13107,Transactions!$C$2:$C$13107,A133)</f>
        <v>185.85</v>
      </c>
      <c r="M133" s="39" t="n">
        <f aca="false">IF(J133=0,"",_xlfn.MAXIFS(Transactions!$B$2:$B$13107,Transactions!$C$2:$C$13107,A133))</f>
        <v>46289</v>
      </c>
      <c r="N133" s="24" t="n">
        <f aca="false">IF(J133=0,999,Assumptions!$B$4-M133)</f>
        <v>6</v>
      </c>
      <c r="O133" s="24" t="str">
        <f aca="false">IF(N133&lt;=Assumptions!$B$7,"Active",IF(N133&lt;=Assumptions!$B$8,"Slipping","Churned"))</f>
        <v>Active</v>
      </c>
      <c r="P133" s="24" t="n">
        <f aca="false">COUNTIF(D133:I133,"&gt;0")</f>
        <v>4</v>
      </c>
      <c r="Q133" s="24" t="n">
        <f aca="false">IF(N133&lt;=Assumptions!$B$22,5,IF(N133&lt;=Assumptions!$B$23,4,IF(N133&lt;=Assumptions!$B$24,3,IF(N133&lt;=Assumptions!$B$25,2,1))))</f>
        <v>5</v>
      </c>
      <c r="R133" s="24" t="n">
        <f aca="false">1+(J133&gt;=Assumptions!$C$25)+(J133&gt;=Assumptions!$C$24)+(J133&gt;=Assumptions!$C$23)+(J133&gt;=Assumptions!$C$22)</f>
        <v>4</v>
      </c>
      <c r="S133" s="24" t="n">
        <f aca="false">1+(L133&gt;=Assumptions!$D$25)+(L133&gt;=Assumptions!$D$24)+(L133&gt;=Assumptions!$D$23)+(L133&gt;=Assumptions!$D$22)</f>
        <v>2</v>
      </c>
      <c r="T133" s="24" t="str">
        <f aca="false">IF(AND(Q133&gt;=4,R133&gt;=4),"Champions",IF(AND(Q133&gt;=3,R133&gt;=3),"Loyal",IF(AND(Q133&lt;=2,R133&gt;=3),"At Risk",IF(Q133&lt;=2,"Hibernating","Potential"))))</f>
        <v>Champions</v>
      </c>
      <c r="U133" s="38" t="n">
        <f aca="false">L133/Assumptions!$B$6</f>
        <v>20.65</v>
      </c>
      <c r="V133" s="38" t="n">
        <f aca="false">IF(O133="Slipping",U133,0)</f>
        <v>0</v>
      </c>
      <c r="W133" s="38" t="n">
        <f aca="false">IF(O133="Churned",U133,0)</f>
        <v>0</v>
      </c>
      <c r="X133" s="24" t="str">
        <f aca="false">IF(AND(O133="Active",P133&lt;=2),"Yes","No")</f>
        <v>No</v>
      </c>
    </row>
    <row r="134" customFormat="false" ht="15" hidden="false" customHeight="false" outlineLevel="0" collapsed="false">
      <c r="A134" s="24" t="str">
        <f aca="false">Customers!A134</f>
        <v>C0133</v>
      </c>
      <c r="B134" s="24" t="str">
        <f aca="false">Customers!B134</f>
        <v>Western</v>
      </c>
      <c r="C134" s="24" t="str">
        <f aca="false">Customers!C134</f>
        <v>Prepaid</v>
      </c>
      <c r="D134" s="24" t="n">
        <f aca="false">COUNTIFS(Transactions!$C$2:$C$13107,$A134,Transactions!$E$2:$E$13107,D$1)</f>
        <v>3</v>
      </c>
      <c r="E134" s="24" t="n">
        <f aca="false">COUNTIFS(Transactions!$C$2:$C$13107,$A134,Transactions!$E$2:$E$13107,E$1)</f>
        <v>4</v>
      </c>
      <c r="F134" s="24" t="n">
        <f aca="false">COUNTIFS(Transactions!$C$2:$C$13107,$A134,Transactions!$E$2:$E$13107,F$1)</f>
        <v>4</v>
      </c>
      <c r="G134" s="24" t="n">
        <f aca="false">COUNTIFS(Transactions!$C$2:$C$13107,$A134,Transactions!$E$2:$E$13107,G$1)</f>
        <v>0</v>
      </c>
      <c r="H134" s="24" t="n">
        <f aca="false">COUNTIFS(Transactions!$C$2:$C$13107,$A134,Transactions!$E$2:$E$13107,H$1)</f>
        <v>2</v>
      </c>
      <c r="I134" s="24" t="n">
        <f aca="false">COUNTIFS(Transactions!$C$2:$C$13107,$A134,Transactions!$E$2:$E$13107,I$1)</f>
        <v>6</v>
      </c>
      <c r="J134" s="24" t="n">
        <f aca="false">SUM(D134:I134)</f>
        <v>19</v>
      </c>
      <c r="K134" s="38" t="n">
        <f aca="false">SUMIFS(Transactions!$F$2:$F$13107,Transactions!$C$2:$C$13107,A134)</f>
        <v>51950</v>
      </c>
      <c r="L134" s="38" t="n">
        <f aca="false">SUMIFS(Transactions!$I$2:$I$13107,Transactions!$C$2:$C$13107,A134)</f>
        <v>328</v>
      </c>
      <c r="M134" s="39" t="n">
        <f aca="false">IF(J134=0,"",_xlfn.MAXIFS(Transactions!$B$2:$B$13107,Transactions!$C$2:$C$13107,A134))</f>
        <v>46286</v>
      </c>
      <c r="N134" s="24" t="n">
        <f aca="false">IF(J134=0,999,Assumptions!$B$4-M134)</f>
        <v>9</v>
      </c>
      <c r="O134" s="24" t="str">
        <f aca="false">IF(N134&lt;=Assumptions!$B$7,"Active",IF(N134&lt;=Assumptions!$B$8,"Slipping","Churned"))</f>
        <v>Active</v>
      </c>
      <c r="P134" s="24" t="n">
        <f aca="false">COUNTIF(D134:I134,"&gt;0")</f>
        <v>5</v>
      </c>
      <c r="Q134" s="24" t="n">
        <f aca="false">IF(N134&lt;=Assumptions!$B$22,5,IF(N134&lt;=Assumptions!$B$23,4,IF(N134&lt;=Assumptions!$B$24,3,IF(N134&lt;=Assumptions!$B$25,2,1))))</f>
        <v>5</v>
      </c>
      <c r="R134" s="24" t="n">
        <f aca="false">1+(J134&gt;=Assumptions!$C$25)+(J134&gt;=Assumptions!$C$24)+(J134&gt;=Assumptions!$C$23)+(J134&gt;=Assumptions!$C$22)</f>
        <v>3</v>
      </c>
      <c r="S134" s="24" t="n">
        <f aca="false">1+(L134&gt;=Assumptions!$D$25)+(L134&gt;=Assumptions!$D$24)+(L134&gt;=Assumptions!$D$23)+(L134&gt;=Assumptions!$D$22)</f>
        <v>3</v>
      </c>
      <c r="T134" s="24" t="str">
        <f aca="false">IF(AND(Q134&gt;=4,R134&gt;=4),"Champions",IF(AND(Q134&gt;=3,R134&gt;=3),"Loyal",IF(AND(Q134&lt;=2,R134&gt;=3),"At Risk",IF(Q134&lt;=2,"Hibernating","Potential"))))</f>
        <v>Loyal</v>
      </c>
      <c r="U134" s="38" t="n">
        <f aca="false">L134/Assumptions!$B$6</f>
        <v>36.4444444444444</v>
      </c>
      <c r="V134" s="38" t="n">
        <f aca="false">IF(O134="Slipping",U134,0)</f>
        <v>0</v>
      </c>
      <c r="W134" s="38" t="n">
        <f aca="false">IF(O134="Churned",U134,0)</f>
        <v>0</v>
      </c>
      <c r="X134" s="24" t="str">
        <f aca="false">IF(AND(O134="Active",P134&lt;=2),"Yes","No")</f>
        <v>No</v>
      </c>
    </row>
    <row r="135" customFormat="false" ht="15" hidden="false" customHeight="false" outlineLevel="0" collapsed="false">
      <c r="A135" s="24" t="str">
        <f aca="false">Customers!A135</f>
        <v>C0134</v>
      </c>
      <c r="B135" s="24" t="str">
        <f aca="false">Customers!B135</f>
        <v>Eastern</v>
      </c>
      <c r="C135" s="24" t="str">
        <f aca="false">Customers!C135</f>
        <v>Prepaid</v>
      </c>
      <c r="D135" s="24" t="n">
        <f aca="false">COUNTIFS(Transactions!$C$2:$C$13107,$A135,Transactions!$E$2:$E$13107,D$1)</f>
        <v>1</v>
      </c>
      <c r="E135" s="24" t="n">
        <f aca="false">COUNTIFS(Transactions!$C$2:$C$13107,$A135,Transactions!$E$2:$E$13107,E$1)</f>
        <v>1</v>
      </c>
      <c r="F135" s="24" t="n">
        <f aca="false">COUNTIFS(Transactions!$C$2:$C$13107,$A135,Transactions!$E$2:$E$13107,F$1)</f>
        <v>0</v>
      </c>
      <c r="G135" s="24" t="n">
        <f aca="false">COUNTIFS(Transactions!$C$2:$C$13107,$A135,Transactions!$E$2:$E$13107,G$1)</f>
        <v>1</v>
      </c>
      <c r="H135" s="24" t="n">
        <f aca="false">COUNTIFS(Transactions!$C$2:$C$13107,$A135,Transactions!$E$2:$E$13107,H$1)</f>
        <v>4</v>
      </c>
      <c r="I135" s="24" t="n">
        <f aca="false">COUNTIFS(Transactions!$C$2:$C$13107,$A135,Transactions!$E$2:$E$13107,I$1)</f>
        <v>7</v>
      </c>
      <c r="J135" s="24" t="n">
        <f aca="false">SUM(D135:I135)</f>
        <v>14</v>
      </c>
      <c r="K135" s="38" t="n">
        <f aca="false">SUMIFS(Transactions!$F$2:$F$13107,Transactions!$C$2:$C$13107,A135)</f>
        <v>11489</v>
      </c>
      <c r="L135" s="38" t="n">
        <f aca="false">SUMIFS(Transactions!$I$2:$I$13107,Transactions!$C$2:$C$13107,A135)</f>
        <v>229.77</v>
      </c>
      <c r="M135" s="39" t="n">
        <f aca="false">IF(J135=0,"",_xlfn.MAXIFS(Transactions!$B$2:$B$13107,Transactions!$C$2:$C$13107,A135))</f>
        <v>46290</v>
      </c>
      <c r="N135" s="24" t="n">
        <f aca="false">IF(J135=0,999,Assumptions!$B$4-M135)</f>
        <v>5</v>
      </c>
      <c r="O135" s="24" t="str">
        <f aca="false">IF(N135&lt;=Assumptions!$B$7,"Active",IF(N135&lt;=Assumptions!$B$8,"Slipping","Churned"))</f>
        <v>Active</v>
      </c>
      <c r="P135" s="24" t="n">
        <f aca="false">COUNTIF(D135:I135,"&gt;0")</f>
        <v>5</v>
      </c>
      <c r="Q135" s="24" t="n">
        <f aca="false">IF(N135&lt;=Assumptions!$B$22,5,IF(N135&lt;=Assumptions!$B$23,4,IF(N135&lt;=Assumptions!$B$24,3,IF(N135&lt;=Assumptions!$B$25,2,1))))</f>
        <v>5</v>
      </c>
      <c r="R135" s="24" t="n">
        <f aca="false">1+(J135&gt;=Assumptions!$C$25)+(J135&gt;=Assumptions!$C$24)+(J135&gt;=Assumptions!$C$23)+(J135&gt;=Assumptions!$C$22)</f>
        <v>3</v>
      </c>
      <c r="S135" s="24" t="n">
        <f aca="false">1+(L135&gt;=Assumptions!$D$25)+(L135&gt;=Assumptions!$D$24)+(L135&gt;=Assumptions!$D$23)+(L135&gt;=Assumptions!$D$22)</f>
        <v>2</v>
      </c>
      <c r="T135" s="24" t="str">
        <f aca="false">IF(AND(Q135&gt;=4,R135&gt;=4),"Champions",IF(AND(Q135&gt;=3,R135&gt;=3),"Loyal",IF(AND(Q135&lt;=2,R135&gt;=3),"At Risk",IF(Q135&lt;=2,"Hibernating","Potential"))))</f>
        <v>Loyal</v>
      </c>
      <c r="U135" s="38" t="n">
        <f aca="false">L135/Assumptions!$B$6</f>
        <v>25.53</v>
      </c>
      <c r="V135" s="38" t="n">
        <f aca="false">IF(O135="Slipping",U135,0)</f>
        <v>0</v>
      </c>
      <c r="W135" s="38" t="n">
        <f aca="false">IF(O135="Churned",U135,0)</f>
        <v>0</v>
      </c>
      <c r="X135" s="24" t="str">
        <f aca="false">IF(AND(O135="Active",P135&lt;=2),"Yes","No")</f>
        <v>No</v>
      </c>
    </row>
    <row r="136" customFormat="false" ht="15" hidden="false" customHeight="false" outlineLevel="0" collapsed="false">
      <c r="A136" s="24" t="str">
        <f aca="false">Customers!A136</f>
        <v>C0135</v>
      </c>
      <c r="B136" s="24" t="str">
        <f aca="false">Customers!B136</f>
        <v>Nairobi</v>
      </c>
      <c r="C136" s="24" t="str">
        <f aca="false">Customers!C136</f>
        <v>Prepaid</v>
      </c>
      <c r="D136" s="24" t="n">
        <f aca="false">COUNTIFS(Transactions!$C$2:$C$13107,$A136,Transactions!$E$2:$E$13107,D$1)</f>
        <v>1</v>
      </c>
      <c r="E136" s="24" t="n">
        <f aca="false">COUNTIFS(Transactions!$C$2:$C$13107,$A136,Transactions!$E$2:$E$13107,E$1)</f>
        <v>1</v>
      </c>
      <c r="F136" s="24" t="n">
        <f aca="false">COUNTIFS(Transactions!$C$2:$C$13107,$A136,Transactions!$E$2:$E$13107,F$1)</f>
        <v>1</v>
      </c>
      <c r="G136" s="24" t="n">
        <f aca="false">COUNTIFS(Transactions!$C$2:$C$13107,$A136,Transactions!$E$2:$E$13107,G$1)</f>
        <v>0</v>
      </c>
      <c r="H136" s="24" t="n">
        <f aca="false">COUNTIFS(Transactions!$C$2:$C$13107,$A136,Transactions!$E$2:$E$13107,H$1)</f>
        <v>2</v>
      </c>
      <c r="I136" s="24" t="n">
        <f aca="false">COUNTIFS(Transactions!$C$2:$C$13107,$A136,Transactions!$E$2:$E$13107,I$1)</f>
        <v>0</v>
      </c>
      <c r="J136" s="24" t="n">
        <f aca="false">SUM(D136:I136)</f>
        <v>5</v>
      </c>
      <c r="K136" s="38" t="n">
        <f aca="false">SUMIFS(Transactions!$F$2:$F$13107,Transactions!$C$2:$C$13107,A136)</f>
        <v>17050</v>
      </c>
      <c r="L136" s="38" t="n">
        <f aca="false">SUMIFS(Transactions!$I$2:$I$13107,Transactions!$C$2:$C$13107,A136)</f>
        <v>71.45</v>
      </c>
      <c r="M136" s="39" t="n">
        <f aca="false">IF(J136=0,"",_xlfn.MAXIFS(Transactions!$B$2:$B$13107,Transactions!$C$2:$C$13107,A136))</f>
        <v>46201</v>
      </c>
      <c r="N136" s="24" t="n">
        <f aca="false">IF(J136=0,999,Assumptions!$B$4-M136)</f>
        <v>94</v>
      </c>
      <c r="O136" s="24" t="str">
        <f aca="false">IF(N136&lt;=Assumptions!$B$7,"Active",IF(N136&lt;=Assumptions!$B$8,"Slipping","Churned"))</f>
        <v>Churned</v>
      </c>
      <c r="P136" s="24" t="n">
        <f aca="false">COUNTIF(D136:I136,"&gt;0")</f>
        <v>4</v>
      </c>
      <c r="Q136" s="24" t="n">
        <f aca="false">IF(N136&lt;=Assumptions!$B$22,5,IF(N136&lt;=Assumptions!$B$23,4,IF(N136&lt;=Assumptions!$B$24,3,IF(N136&lt;=Assumptions!$B$25,2,1))))</f>
        <v>1</v>
      </c>
      <c r="R136" s="24" t="n">
        <f aca="false">1+(J136&gt;=Assumptions!$C$25)+(J136&gt;=Assumptions!$C$24)+(J136&gt;=Assumptions!$C$23)+(J136&gt;=Assumptions!$C$22)</f>
        <v>1</v>
      </c>
      <c r="S136" s="24" t="n">
        <f aca="false">1+(L136&gt;=Assumptions!$D$25)+(L136&gt;=Assumptions!$D$24)+(L136&gt;=Assumptions!$D$23)+(L136&gt;=Assumptions!$D$22)</f>
        <v>1</v>
      </c>
      <c r="T136" s="24" t="str">
        <f aca="false">IF(AND(Q136&gt;=4,R136&gt;=4),"Champions",IF(AND(Q136&gt;=3,R136&gt;=3),"Loyal",IF(AND(Q136&lt;=2,R136&gt;=3),"At Risk",IF(Q136&lt;=2,"Hibernating","Potential"))))</f>
        <v>Hibernating</v>
      </c>
      <c r="U136" s="38" t="n">
        <f aca="false">L136/Assumptions!$B$6</f>
        <v>7.93888888888889</v>
      </c>
      <c r="V136" s="38" t="n">
        <f aca="false">IF(O136="Slipping",U136,0)</f>
        <v>0</v>
      </c>
      <c r="W136" s="38" t="n">
        <f aca="false">IF(O136="Churned",U136,0)</f>
        <v>7.93888888888889</v>
      </c>
      <c r="X136" s="24" t="str">
        <f aca="false">IF(AND(O136="Active",P136&lt;=2),"Yes","No")</f>
        <v>No</v>
      </c>
    </row>
    <row r="137" customFormat="false" ht="15" hidden="false" customHeight="false" outlineLevel="0" collapsed="false">
      <c r="A137" s="24" t="str">
        <f aca="false">Customers!A137</f>
        <v>C0136</v>
      </c>
      <c r="B137" s="24" t="str">
        <f aca="false">Customers!B137</f>
        <v>Coast</v>
      </c>
      <c r="C137" s="24" t="str">
        <f aca="false">Customers!C137</f>
        <v>Prepaid</v>
      </c>
      <c r="D137" s="24" t="n">
        <f aca="false">COUNTIFS(Transactions!$C$2:$C$13107,$A137,Transactions!$E$2:$E$13107,D$1)</f>
        <v>6</v>
      </c>
      <c r="E137" s="24" t="n">
        <f aca="false">COUNTIFS(Transactions!$C$2:$C$13107,$A137,Transactions!$E$2:$E$13107,E$1)</f>
        <v>8</v>
      </c>
      <c r="F137" s="24" t="n">
        <f aca="false">COUNTIFS(Transactions!$C$2:$C$13107,$A137,Transactions!$E$2:$E$13107,F$1)</f>
        <v>2</v>
      </c>
      <c r="G137" s="24" t="n">
        <f aca="false">COUNTIFS(Transactions!$C$2:$C$13107,$A137,Transactions!$E$2:$E$13107,G$1)</f>
        <v>3</v>
      </c>
      <c r="H137" s="24" t="n">
        <f aca="false">COUNTIFS(Transactions!$C$2:$C$13107,$A137,Transactions!$E$2:$E$13107,H$1)</f>
        <v>6</v>
      </c>
      <c r="I137" s="24" t="n">
        <f aca="false">COUNTIFS(Transactions!$C$2:$C$13107,$A137,Transactions!$E$2:$E$13107,I$1)</f>
        <v>3</v>
      </c>
      <c r="J137" s="24" t="n">
        <f aca="false">SUM(D137:I137)</f>
        <v>28</v>
      </c>
      <c r="K137" s="38" t="n">
        <f aca="false">SUMIFS(Transactions!$F$2:$F$13107,Transactions!$C$2:$C$13107,A137)</f>
        <v>96300</v>
      </c>
      <c r="L137" s="38" t="n">
        <f aca="false">SUMIFS(Transactions!$I$2:$I$13107,Transactions!$C$2:$C$13107,A137)</f>
        <v>792.23</v>
      </c>
      <c r="M137" s="39" t="n">
        <f aca="false">IF(J137=0,"",_xlfn.MAXIFS(Transactions!$B$2:$B$13107,Transactions!$C$2:$C$13107,A137))</f>
        <v>46285</v>
      </c>
      <c r="N137" s="24" t="n">
        <f aca="false">IF(J137=0,999,Assumptions!$B$4-M137)</f>
        <v>10</v>
      </c>
      <c r="O137" s="24" t="str">
        <f aca="false">IF(N137&lt;=Assumptions!$B$7,"Active",IF(N137&lt;=Assumptions!$B$8,"Slipping","Churned"))</f>
        <v>Active</v>
      </c>
      <c r="P137" s="24" t="n">
        <f aca="false">COUNTIF(D137:I137,"&gt;0")</f>
        <v>6</v>
      </c>
      <c r="Q137" s="24" t="n">
        <f aca="false">IF(N137&lt;=Assumptions!$B$22,5,IF(N137&lt;=Assumptions!$B$23,4,IF(N137&lt;=Assumptions!$B$24,3,IF(N137&lt;=Assumptions!$B$25,2,1))))</f>
        <v>5</v>
      </c>
      <c r="R137" s="24" t="n">
        <f aca="false">1+(J137&gt;=Assumptions!$C$25)+(J137&gt;=Assumptions!$C$24)+(J137&gt;=Assumptions!$C$23)+(J137&gt;=Assumptions!$C$22)</f>
        <v>4</v>
      </c>
      <c r="S137" s="24" t="n">
        <f aca="false">1+(L137&gt;=Assumptions!$D$25)+(L137&gt;=Assumptions!$D$24)+(L137&gt;=Assumptions!$D$23)+(L137&gt;=Assumptions!$D$22)</f>
        <v>4</v>
      </c>
      <c r="T137" s="24" t="str">
        <f aca="false">IF(AND(Q137&gt;=4,R137&gt;=4),"Champions",IF(AND(Q137&gt;=3,R137&gt;=3),"Loyal",IF(AND(Q137&lt;=2,R137&gt;=3),"At Risk",IF(Q137&lt;=2,"Hibernating","Potential"))))</f>
        <v>Champions</v>
      </c>
      <c r="U137" s="38" t="n">
        <f aca="false">L137/Assumptions!$B$6</f>
        <v>88.0255555555556</v>
      </c>
      <c r="V137" s="38" t="n">
        <f aca="false">IF(O137="Slipping",U137,0)</f>
        <v>0</v>
      </c>
      <c r="W137" s="38" t="n">
        <f aca="false">IF(O137="Churned",U137,0)</f>
        <v>0</v>
      </c>
      <c r="X137" s="24" t="str">
        <f aca="false">IF(AND(O137="Active",P137&lt;=2),"Yes","No")</f>
        <v>No</v>
      </c>
    </row>
    <row r="138" customFormat="false" ht="15" hidden="false" customHeight="false" outlineLevel="0" collapsed="false">
      <c r="A138" s="24" t="str">
        <f aca="false">Customers!A138</f>
        <v>C0137</v>
      </c>
      <c r="B138" s="24" t="str">
        <f aca="false">Customers!B138</f>
        <v>Coast</v>
      </c>
      <c r="C138" s="24" t="str">
        <f aca="false">Customers!C138</f>
        <v>Prepaid</v>
      </c>
      <c r="D138" s="24" t="n">
        <f aca="false">COUNTIFS(Transactions!$C$2:$C$13107,$A138,Transactions!$E$2:$E$13107,D$1)</f>
        <v>2</v>
      </c>
      <c r="E138" s="24" t="n">
        <f aca="false">COUNTIFS(Transactions!$C$2:$C$13107,$A138,Transactions!$E$2:$E$13107,E$1)</f>
        <v>1</v>
      </c>
      <c r="F138" s="24" t="n">
        <f aca="false">COUNTIFS(Transactions!$C$2:$C$13107,$A138,Transactions!$E$2:$E$13107,F$1)</f>
        <v>2</v>
      </c>
      <c r="G138" s="24" t="n">
        <f aca="false">COUNTIFS(Transactions!$C$2:$C$13107,$A138,Transactions!$E$2:$E$13107,G$1)</f>
        <v>0</v>
      </c>
      <c r="H138" s="24" t="n">
        <f aca="false">COUNTIFS(Transactions!$C$2:$C$13107,$A138,Transactions!$E$2:$E$13107,H$1)</f>
        <v>4</v>
      </c>
      <c r="I138" s="24" t="n">
        <f aca="false">COUNTIFS(Transactions!$C$2:$C$13107,$A138,Transactions!$E$2:$E$13107,I$1)</f>
        <v>0</v>
      </c>
      <c r="J138" s="24" t="n">
        <f aca="false">SUM(D138:I138)</f>
        <v>9</v>
      </c>
      <c r="K138" s="38" t="n">
        <f aca="false">SUMIFS(Transactions!$F$2:$F$13107,Transactions!$C$2:$C$13107,A138)</f>
        <v>40530</v>
      </c>
      <c r="L138" s="38" t="n">
        <f aca="false">SUMIFS(Transactions!$I$2:$I$13107,Transactions!$C$2:$C$13107,A138)</f>
        <v>171.95</v>
      </c>
      <c r="M138" s="39" t="n">
        <f aca="false">IF(J138=0,"",_xlfn.MAXIFS(Transactions!$B$2:$B$13107,Transactions!$C$2:$C$13107,A138))</f>
        <v>46278</v>
      </c>
      <c r="N138" s="24" t="n">
        <f aca="false">IF(J138=0,999,Assumptions!$B$4-M138)</f>
        <v>17</v>
      </c>
      <c r="O138" s="24" t="str">
        <f aca="false">IF(N138&lt;=Assumptions!$B$7,"Active",IF(N138&lt;=Assumptions!$B$8,"Slipping","Churned"))</f>
        <v>Active</v>
      </c>
      <c r="P138" s="24" t="n">
        <f aca="false">COUNTIF(D138:I138,"&gt;0")</f>
        <v>4</v>
      </c>
      <c r="Q138" s="24" t="n">
        <f aca="false">IF(N138&lt;=Assumptions!$B$22,5,IF(N138&lt;=Assumptions!$B$23,4,IF(N138&lt;=Assumptions!$B$24,3,IF(N138&lt;=Assumptions!$B$25,2,1))))</f>
        <v>4</v>
      </c>
      <c r="R138" s="24" t="n">
        <f aca="false">1+(J138&gt;=Assumptions!$C$25)+(J138&gt;=Assumptions!$C$24)+(J138&gt;=Assumptions!$C$23)+(J138&gt;=Assumptions!$C$22)</f>
        <v>2</v>
      </c>
      <c r="S138" s="24" t="n">
        <f aca="false">1+(L138&gt;=Assumptions!$D$25)+(L138&gt;=Assumptions!$D$24)+(L138&gt;=Assumptions!$D$23)+(L138&gt;=Assumptions!$D$22)</f>
        <v>2</v>
      </c>
      <c r="T138" s="24" t="str">
        <f aca="false">IF(AND(Q138&gt;=4,R138&gt;=4),"Champions",IF(AND(Q138&gt;=3,R138&gt;=3),"Loyal",IF(AND(Q138&lt;=2,R138&gt;=3),"At Risk",IF(Q138&lt;=2,"Hibernating","Potential"))))</f>
        <v>Potential</v>
      </c>
      <c r="U138" s="38" t="n">
        <f aca="false">L138/Assumptions!$B$6</f>
        <v>19.1055555555556</v>
      </c>
      <c r="V138" s="38" t="n">
        <f aca="false">IF(O138="Slipping",U138,0)</f>
        <v>0</v>
      </c>
      <c r="W138" s="38" t="n">
        <f aca="false">IF(O138="Churned",U138,0)</f>
        <v>0</v>
      </c>
      <c r="X138" s="24" t="str">
        <f aca="false">IF(AND(O138="Active",P138&lt;=2),"Yes","No")</f>
        <v>No</v>
      </c>
    </row>
    <row r="139" customFormat="false" ht="15" hidden="false" customHeight="false" outlineLevel="0" collapsed="false">
      <c r="A139" s="24" t="str">
        <f aca="false">Customers!A139</f>
        <v>C0138</v>
      </c>
      <c r="B139" s="24" t="str">
        <f aca="false">Customers!B139</f>
        <v>Western</v>
      </c>
      <c r="C139" s="24" t="str">
        <f aca="false">Customers!C139</f>
        <v>Prepaid</v>
      </c>
      <c r="D139" s="24" t="n">
        <f aca="false">COUNTIFS(Transactions!$C$2:$C$13107,$A139,Transactions!$E$2:$E$13107,D$1)</f>
        <v>17</v>
      </c>
      <c r="E139" s="24" t="n">
        <f aca="false">COUNTIFS(Transactions!$C$2:$C$13107,$A139,Transactions!$E$2:$E$13107,E$1)</f>
        <v>1</v>
      </c>
      <c r="F139" s="24" t="n">
        <f aca="false">COUNTIFS(Transactions!$C$2:$C$13107,$A139,Transactions!$E$2:$E$13107,F$1)</f>
        <v>1</v>
      </c>
      <c r="G139" s="24" t="n">
        <f aca="false">COUNTIFS(Transactions!$C$2:$C$13107,$A139,Transactions!$E$2:$E$13107,G$1)</f>
        <v>0</v>
      </c>
      <c r="H139" s="24" t="n">
        <f aca="false">COUNTIFS(Transactions!$C$2:$C$13107,$A139,Transactions!$E$2:$E$13107,H$1)</f>
        <v>4</v>
      </c>
      <c r="I139" s="24" t="n">
        <f aca="false">COUNTIFS(Transactions!$C$2:$C$13107,$A139,Transactions!$E$2:$E$13107,I$1)</f>
        <v>1</v>
      </c>
      <c r="J139" s="24" t="n">
        <f aca="false">SUM(D139:I139)</f>
        <v>24</v>
      </c>
      <c r="K139" s="38" t="n">
        <f aca="false">SUMIFS(Transactions!$F$2:$F$13107,Transactions!$C$2:$C$13107,A139)</f>
        <v>48510</v>
      </c>
      <c r="L139" s="38" t="n">
        <f aca="false">SUMIFS(Transactions!$I$2:$I$13107,Transactions!$C$2:$C$13107,A139)</f>
        <v>328.5</v>
      </c>
      <c r="M139" s="39" t="n">
        <f aca="false">IF(J139=0,"",_xlfn.MAXIFS(Transactions!$B$2:$B$13107,Transactions!$C$2:$C$13107,A139))</f>
        <v>46294</v>
      </c>
      <c r="N139" s="24" t="n">
        <f aca="false">IF(J139=0,999,Assumptions!$B$4-M139)</f>
        <v>1</v>
      </c>
      <c r="O139" s="24" t="str">
        <f aca="false">IF(N139&lt;=Assumptions!$B$7,"Active",IF(N139&lt;=Assumptions!$B$8,"Slipping","Churned"))</f>
        <v>Active</v>
      </c>
      <c r="P139" s="24" t="n">
        <f aca="false">COUNTIF(D139:I139,"&gt;0")</f>
        <v>5</v>
      </c>
      <c r="Q139" s="24" t="n">
        <f aca="false">IF(N139&lt;=Assumptions!$B$22,5,IF(N139&lt;=Assumptions!$B$23,4,IF(N139&lt;=Assumptions!$B$24,3,IF(N139&lt;=Assumptions!$B$25,2,1))))</f>
        <v>5</v>
      </c>
      <c r="R139" s="24" t="n">
        <f aca="false">1+(J139&gt;=Assumptions!$C$25)+(J139&gt;=Assumptions!$C$24)+(J139&gt;=Assumptions!$C$23)+(J139&gt;=Assumptions!$C$22)</f>
        <v>4</v>
      </c>
      <c r="S139" s="24" t="n">
        <f aca="false">1+(L139&gt;=Assumptions!$D$25)+(L139&gt;=Assumptions!$D$24)+(L139&gt;=Assumptions!$D$23)+(L139&gt;=Assumptions!$D$22)</f>
        <v>3</v>
      </c>
      <c r="T139" s="24" t="str">
        <f aca="false">IF(AND(Q139&gt;=4,R139&gt;=4),"Champions",IF(AND(Q139&gt;=3,R139&gt;=3),"Loyal",IF(AND(Q139&lt;=2,R139&gt;=3),"At Risk",IF(Q139&lt;=2,"Hibernating","Potential"))))</f>
        <v>Champions</v>
      </c>
      <c r="U139" s="38" t="n">
        <f aca="false">L139/Assumptions!$B$6</f>
        <v>36.5</v>
      </c>
      <c r="V139" s="38" t="n">
        <f aca="false">IF(O139="Slipping",U139,0)</f>
        <v>0</v>
      </c>
      <c r="W139" s="38" t="n">
        <f aca="false">IF(O139="Churned",U139,0)</f>
        <v>0</v>
      </c>
      <c r="X139" s="24" t="str">
        <f aca="false">IF(AND(O139="Active",P139&lt;=2),"Yes","No")</f>
        <v>No</v>
      </c>
    </row>
    <row r="140" customFormat="false" ht="15" hidden="false" customHeight="false" outlineLevel="0" collapsed="false">
      <c r="A140" s="24" t="str">
        <f aca="false">Customers!A140</f>
        <v>C0139</v>
      </c>
      <c r="B140" s="24" t="str">
        <f aca="false">Customers!B140</f>
        <v>Central</v>
      </c>
      <c r="C140" s="24" t="str">
        <f aca="false">Customers!C140</f>
        <v>Business</v>
      </c>
      <c r="D140" s="24" t="n">
        <f aca="false">COUNTIFS(Transactions!$C$2:$C$13107,$A140,Transactions!$E$2:$E$13107,D$1)</f>
        <v>1</v>
      </c>
      <c r="E140" s="24" t="n">
        <f aca="false">COUNTIFS(Transactions!$C$2:$C$13107,$A140,Transactions!$E$2:$E$13107,E$1)</f>
        <v>0</v>
      </c>
      <c r="F140" s="24" t="n">
        <f aca="false">COUNTIFS(Transactions!$C$2:$C$13107,$A140,Transactions!$E$2:$E$13107,F$1)</f>
        <v>1</v>
      </c>
      <c r="G140" s="24" t="n">
        <f aca="false">COUNTIFS(Transactions!$C$2:$C$13107,$A140,Transactions!$E$2:$E$13107,G$1)</f>
        <v>20</v>
      </c>
      <c r="H140" s="24" t="n">
        <f aca="false">COUNTIFS(Transactions!$C$2:$C$13107,$A140,Transactions!$E$2:$E$13107,H$1)</f>
        <v>0</v>
      </c>
      <c r="I140" s="24" t="n">
        <f aca="false">COUNTIFS(Transactions!$C$2:$C$13107,$A140,Transactions!$E$2:$E$13107,I$1)</f>
        <v>0</v>
      </c>
      <c r="J140" s="24" t="n">
        <f aca="false">SUM(D140:I140)</f>
        <v>22</v>
      </c>
      <c r="K140" s="38" t="n">
        <f aca="false">SUMIFS(Transactions!$F$2:$F$13107,Transactions!$C$2:$C$13107,A140)</f>
        <v>479030</v>
      </c>
      <c r="L140" s="38" t="n">
        <f aca="false">SUMIFS(Transactions!$I$2:$I$13107,Transactions!$C$2:$C$13107,A140)</f>
        <v>680.94</v>
      </c>
      <c r="M140" s="39" t="n">
        <f aca="false">IF(J140=0,"",_xlfn.MAXIFS(Transactions!$B$2:$B$13107,Transactions!$C$2:$C$13107,A140))</f>
        <v>46267</v>
      </c>
      <c r="N140" s="24" t="n">
        <f aca="false">IF(J140=0,999,Assumptions!$B$4-M140)</f>
        <v>28</v>
      </c>
      <c r="O140" s="24" t="str">
        <f aca="false">IF(N140&lt;=Assumptions!$B$7,"Active",IF(N140&lt;=Assumptions!$B$8,"Slipping","Churned"))</f>
        <v>Active</v>
      </c>
      <c r="P140" s="24" t="n">
        <f aca="false">COUNTIF(D140:I140,"&gt;0")</f>
        <v>3</v>
      </c>
      <c r="Q140" s="24" t="n">
        <f aca="false">IF(N140&lt;=Assumptions!$B$22,5,IF(N140&lt;=Assumptions!$B$23,4,IF(N140&lt;=Assumptions!$B$24,3,IF(N140&lt;=Assumptions!$B$25,2,1))))</f>
        <v>4</v>
      </c>
      <c r="R140" s="24" t="n">
        <f aca="false">1+(J140&gt;=Assumptions!$C$25)+(J140&gt;=Assumptions!$C$24)+(J140&gt;=Assumptions!$C$23)+(J140&gt;=Assumptions!$C$22)</f>
        <v>4</v>
      </c>
      <c r="S140" s="24" t="n">
        <f aca="false">1+(L140&gt;=Assumptions!$D$25)+(L140&gt;=Assumptions!$D$24)+(L140&gt;=Assumptions!$D$23)+(L140&gt;=Assumptions!$D$22)</f>
        <v>4</v>
      </c>
      <c r="T140" s="24" t="str">
        <f aca="false">IF(AND(Q140&gt;=4,R140&gt;=4),"Champions",IF(AND(Q140&gt;=3,R140&gt;=3),"Loyal",IF(AND(Q140&lt;=2,R140&gt;=3),"At Risk",IF(Q140&lt;=2,"Hibernating","Potential"))))</f>
        <v>Champions</v>
      </c>
      <c r="U140" s="38" t="n">
        <f aca="false">L140/Assumptions!$B$6</f>
        <v>75.66</v>
      </c>
      <c r="V140" s="38" t="n">
        <f aca="false">IF(O140="Slipping",U140,0)</f>
        <v>0</v>
      </c>
      <c r="W140" s="38" t="n">
        <f aca="false">IF(O140="Churned",U140,0)</f>
        <v>0</v>
      </c>
      <c r="X140" s="24" t="str">
        <f aca="false">IF(AND(O140="Active",P140&lt;=2),"Yes","No")</f>
        <v>No</v>
      </c>
    </row>
    <row r="141" customFormat="false" ht="15" hidden="false" customHeight="false" outlineLevel="0" collapsed="false">
      <c r="A141" s="24" t="str">
        <f aca="false">Customers!A141</f>
        <v>C0140</v>
      </c>
      <c r="B141" s="24" t="str">
        <f aca="false">Customers!B141</f>
        <v>Coast</v>
      </c>
      <c r="C141" s="24" t="str">
        <f aca="false">Customers!C141</f>
        <v>Prepaid</v>
      </c>
      <c r="D141" s="24" t="n">
        <f aca="false">COUNTIFS(Transactions!$C$2:$C$13107,$A141,Transactions!$E$2:$E$13107,D$1)</f>
        <v>3</v>
      </c>
      <c r="E141" s="24" t="n">
        <f aca="false">COUNTIFS(Transactions!$C$2:$C$13107,$A141,Transactions!$E$2:$E$13107,E$1)</f>
        <v>2</v>
      </c>
      <c r="F141" s="24" t="n">
        <f aca="false">COUNTIFS(Transactions!$C$2:$C$13107,$A141,Transactions!$E$2:$E$13107,F$1)</f>
        <v>0</v>
      </c>
      <c r="G141" s="24" t="n">
        <f aca="false">COUNTIFS(Transactions!$C$2:$C$13107,$A141,Transactions!$E$2:$E$13107,G$1)</f>
        <v>0</v>
      </c>
      <c r="H141" s="24" t="n">
        <f aca="false">COUNTIFS(Transactions!$C$2:$C$13107,$A141,Transactions!$E$2:$E$13107,H$1)</f>
        <v>8</v>
      </c>
      <c r="I141" s="24" t="n">
        <f aca="false">COUNTIFS(Transactions!$C$2:$C$13107,$A141,Transactions!$E$2:$E$13107,I$1)</f>
        <v>0</v>
      </c>
      <c r="J141" s="24" t="n">
        <f aca="false">SUM(D141:I141)</f>
        <v>13</v>
      </c>
      <c r="K141" s="38" t="n">
        <f aca="false">SUMIFS(Transactions!$F$2:$F$13107,Transactions!$C$2:$C$13107,A141)</f>
        <v>11270</v>
      </c>
      <c r="L141" s="38" t="n">
        <f aca="false">SUMIFS(Transactions!$I$2:$I$13107,Transactions!$C$2:$C$13107,A141)</f>
        <v>213.1</v>
      </c>
      <c r="M141" s="39" t="n">
        <f aca="false">IF(J141=0,"",_xlfn.MAXIFS(Transactions!$B$2:$B$13107,Transactions!$C$2:$C$13107,A141))</f>
        <v>46275</v>
      </c>
      <c r="N141" s="24" t="n">
        <f aca="false">IF(J141=0,999,Assumptions!$B$4-M141)</f>
        <v>20</v>
      </c>
      <c r="O141" s="24" t="str">
        <f aca="false">IF(N141&lt;=Assumptions!$B$7,"Active",IF(N141&lt;=Assumptions!$B$8,"Slipping","Churned"))</f>
        <v>Active</v>
      </c>
      <c r="P141" s="24" t="n">
        <f aca="false">COUNTIF(D141:I141,"&gt;0")</f>
        <v>3</v>
      </c>
      <c r="Q141" s="24" t="n">
        <f aca="false">IF(N141&lt;=Assumptions!$B$22,5,IF(N141&lt;=Assumptions!$B$23,4,IF(N141&lt;=Assumptions!$B$24,3,IF(N141&lt;=Assumptions!$B$25,2,1))))</f>
        <v>4</v>
      </c>
      <c r="R141" s="24" t="n">
        <f aca="false">1+(J141&gt;=Assumptions!$C$25)+(J141&gt;=Assumptions!$C$24)+(J141&gt;=Assumptions!$C$23)+(J141&gt;=Assumptions!$C$22)</f>
        <v>2</v>
      </c>
      <c r="S141" s="24" t="n">
        <f aca="false">1+(L141&gt;=Assumptions!$D$25)+(L141&gt;=Assumptions!$D$24)+(L141&gt;=Assumptions!$D$23)+(L141&gt;=Assumptions!$D$22)</f>
        <v>2</v>
      </c>
      <c r="T141" s="24" t="str">
        <f aca="false">IF(AND(Q141&gt;=4,R141&gt;=4),"Champions",IF(AND(Q141&gt;=3,R141&gt;=3),"Loyal",IF(AND(Q141&lt;=2,R141&gt;=3),"At Risk",IF(Q141&lt;=2,"Hibernating","Potential"))))</f>
        <v>Potential</v>
      </c>
      <c r="U141" s="38" t="n">
        <f aca="false">L141/Assumptions!$B$6</f>
        <v>23.6777777777778</v>
      </c>
      <c r="V141" s="38" t="n">
        <f aca="false">IF(O141="Slipping",U141,0)</f>
        <v>0</v>
      </c>
      <c r="W141" s="38" t="n">
        <f aca="false">IF(O141="Churned",U141,0)</f>
        <v>0</v>
      </c>
      <c r="X141" s="24" t="str">
        <f aca="false">IF(AND(O141="Active",P141&lt;=2),"Yes","No")</f>
        <v>No</v>
      </c>
    </row>
    <row r="142" customFormat="false" ht="15" hidden="false" customHeight="false" outlineLevel="0" collapsed="false">
      <c r="A142" s="24" t="str">
        <f aca="false">Customers!A142</f>
        <v>C0141</v>
      </c>
      <c r="B142" s="24" t="str">
        <f aca="false">Customers!B142</f>
        <v>Rift Valley</v>
      </c>
      <c r="C142" s="24" t="str">
        <f aca="false">Customers!C142</f>
        <v>Postpaid</v>
      </c>
      <c r="D142" s="24" t="n">
        <f aca="false">COUNTIFS(Transactions!$C$2:$C$13107,$A142,Transactions!$E$2:$E$13107,D$1)</f>
        <v>11</v>
      </c>
      <c r="E142" s="24" t="n">
        <f aca="false">COUNTIFS(Transactions!$C$2:$C$13107,$A142,Transactions!$E$2:$E$13107,E$1)</f>
        <v>0</v>
      </c>
      <c r="F142" s="24" t="n">
        <f aca="false">COUNTIFS(Transactions!$C$2:$C$13107,$A142,Transactions!$E$2:$E$13107,F$1)</f>
        <v>17</v>
      </c>
      <c r="G142" s="24" t="n">
        <f aca="false">COUNTIFS(Transactions!$C$2:$C$13107,$A142,Transactions!$E$2:$E$13107,G$1)</f>
        <v>12</v>
      </c>
      <c r="H142" s="24" t="n">
        <f aca="false">COUNTIFS(Transactions!$C$2:$C$13107,$A142,Transactions!$E$2:$E$13107,H$1)</f>
        <v>0</v>
      </c>
      <c r="I142" s="24" t="n">
        <f aca="false">COUNTIFS(Transactions!$C$2:$C$13107,$A142,Transactions!$E$2:$E$13107,I$1)</f>
        <v>3</v>
      </c>
      <c r="J142" s="24" t="n">
        <f aca="false">SUM(D142:I142)</f>
        <v>43</v>
      </c>
      <c r="K142" s="38" t="n">
        <f aca="false">SUMIFS(Transactions!$F$2:$F$13107,Transactions!$C$2:$C$13107,A142)</f>
        <v>238569</v>
      </c>
      <c r="L142" s="38" t="n">
        <f aca="false">SUMIFS(Transactions!$I$2:$I$13107,Transactions!$C$2:$C$13107,A142)</f>
        <v>716.33</v>
      </c>
      <c r="M142" s="39" t="n">
        <f aca="false">IF(J142=0,"",_xlfn.MAXIFS(Transactions!$B$2:$B$13107,Transactions!$C$2:$C$13107,A142))</f>
        <v>46292</v>
      </c>
      <c r="N142" s="24" t="n">
        <f aca="false">IF(J142=0,999,Assumptions!$B$4-M142)</f>
        <v>3</v>
      </c>
      <c r="O142" s="24" t="str">
        <f aca="false">IF(N142&lt;=Assumptions!$B$7,"Active",IF(N142&lt;=Assumptions!$B$8,"Slipping","Churned"))</f>
        <v>Active</v>
      </c>
      <c r="P142" s="24" t="n">
        <f aca="false">COUNTIF(D142:I142,"&gt;0")</f>
        <v>4</v>
      </c>
      <c r="Q142" s="24" t="n">
        <f aca="false">IF(N142&lt;=Assumptions!$B$22,5,IF(N142&lt;=Assumptions!$B$23,4,IF(N142&lt;=Assumptions!$B$24,3,IF(N142&lt;=Assumptions!$B$25,2,1))))</f>
        <v>5</v>
      </c>
      <c r="R142" s="24" t="n">
        <f aca="false">1+(J142&gt;=Assumptions!$C$25)+(J142&gt;=Assumptions!$C$24)+(J142&gt;=Assumptions!$C$23)+(J142&gt;=Assumptions!$C$22)</f>
        <v>5</v>
      </c>
      <c r="S142" s="24" t="n">
        <f aca="false">1+(L142&gt;=Assumptions!$D$25)+(L142&gt;=Assumptions!$D$24)+(L142&gt;=Assumptions!$D$23)+(L142&gt;=Assumptions!$D$22)</f>
        <v>4</v>
      </c>
      <c r="T142" s="24" t="str">
        <f aca="false">IF(AND(Q142&gt;=4,R142&gt;=4),"Champions",IF(AND(Q142&gt;=3,R142&gt;=3),"Loyal",IF(AND(Q142&lt;=2,R142&gt;=3),"At Risk",IF(Q142&lt;=2,"Hibernating","Potential"))))</f>
        <v>Champions</v>
      </c>
      <c r="U142" s="38" t="n">
        <f aca="false">L142/Assumptions!$B$6</f>
        <v>79.5922222222222</v>
      </c>
      <c r="V142" s="38" t="n">
        <f aca="false">IF(O142="Slipping",U142,0)</f>
        <v>0</v>
      </c>
      <c r="W142" s="38" t="n">
        <f aca="false">IF(O142="Churned",U142,0)</f>
        <v>0</v>
      </c>
      <c r="X142" s="24" t="str">
        <f aca="false">IF(AND(O142="Active",P142&lt;=2),"Yes","No")</f>
        <v>No</v>
      </c>
    </row>
    <row r="143" customFormat="false" ht="15" hidden="false" customHeight="false" outlineLevel="0" collapsed="false">
      <c r="A143" s="24" t="str">
        <f aca="false">Customers!A143</f>
        <v>C0142</v>
      </c>
      <c r="B143" s="24" t="str">
        <f aca="false">Customers!B143</f>
        <v>Central</v>
      </c>
      <c r="C143" s="24" t="str">
        <f aca="false">Customers!C143</f>
        <v>Prepaid</v>
      </c>
      <c r="D143" s="24" t="n">
        <f aca="false">COUNTIFS(Transactions!$C$2:$C$13107,$A143,Transactions!$E$2:$E$13107,D$1)</f>
        <v>3</v>
      </c>
      <c r="E143" s="24" t="n">
        <f aca="false">COUNTIFS(Transactions!$C$2:$C$13107,$A143,Transactions!$E$2:$E$13107,E$1)</f>
        <v>0</v>
      </c>
      <c r="F143" s="24" t="n">
        <f aca="false">COUNTIFS(Transactions!$C$2:$C$13107,$A143,Transactions!$E$2:$E$13107,F$1)</f>
        <v>0</v>
      </c>
      <c r="G143" s="24" t="n">
        <f aca="false">COUNTIFS(Transactions!$C$2:$C$13107,$A143,Transactions!$E$2:$E$13107,G$1)</f>
        <v>1</v>
      </c>
      <c r="H143" s="24" t="n">
        <f aca="false">COUNTIFS(Transactions!$C$2:$C$13107,$A143,Transactions!$E$2:$E$13107,H$1)</f>
        <v>8</v>
      </c>
      <c r="I143" s="24" t="n">
        <f aca="false">COUNTIFS(Transactions!$C$2:$C$13107,$A143,Transactions!$E$2:$E$13107,I$1)</f>
        <v>1</v>
      </c>
      <c r="J143" s="24" t="n">
        <f aca="false">SUM(D143:I143)</f>
        <v>13</v>
      </c>
      <c r="K143" s="38" t="n">
        <f aca="false">SUMIFS(Transactions!$F$2:$F$13107,Transactions!$C$2:$C$13107,A143)</f>
        <v>19010</v>
      </c>
      <c r="L143" s="38" t="n">
        <f aca="false">SUMIFS(Transactions!$I$2:$I$13107,Transactions!$C$2:$C$13107,A143)</f>
        <v>244.9</v>
      </c>
      <c r="M143" s="39" t="n">
        <f aca="false">IF(J143=0,"",_xlfn.MAXIFS(Transactions!$B$2:$B$13107,Transactions!$C$2:$C$13107,A143))</f>
        <v>46290</v>
      </c>
      <c r="N143" s="24" t="n">
        <f aca="false">IF(J143=0,999,Assumptions!$B$4-M143)</f>
        <v>5</v>
      </c>
      <c r="O143" s="24" t="str">
        <f aca="false">IF(N143&lt;=Assumptions!$B$7,"Active",IF(N143&lt;=Assumptions!$B$8,"Slipping","Churned"))</f>
        <v>Active</v>
      </c>
      <c r="P143" s="24" t="n">
        <f aca="false">COUNTIF(D143:I143,"&gt;0")</f>
        <v>4</v>
      </c>
      <c r="Q143" s="24" t="n">
        <f aca="false">IF(N143&lt;=Assumptions!$B$22,5,IF(N143&lt;=Assumptions!$B$23,4,IF(N143&lt;=Assumptions!$B$24,3,IF(N143&lt;=Assumptions!$B$25,2,1))))</f>
        <v>5</v>
      </c>
      <c r="R143" s="24" t="n">
        <f aca="false">1+(J143&gt;=Assumptions!$C$25)+(J143&gt;=Assumptions!$C$24)+(J143&gt;=Assumptions!$C$23)+(J143&gt;=Assumptions!$C$22)</f>
        <v>2</v>
      </c>
      <c r="S143" s="24" t="n">
        <f aca="false">1+(L143&gt;=Assumptions!$D$25)+(L143&gt;=Assumptions!$D$24)+(L143&gt;=Assumptions!$D$23)+(L143&gt;=Assumptions!$D$22)</f>
        <v>2</v>
      </c>
      <c r="T143" s="24" t="str">
        <f aca="false">IF(AND(Q143&gt;=4,R143&gt;=4),"Champions",IF(AND(Q143&gt;=3,R143&gt;=3),"Loyal",IF(AND(Q143&lt;=2,R143&gt;=3),"At Risk",IF(Q143&lt;=2,"Hibernating","Potential"))))</f>
        <v>Potential</v>
      </c>
      <c r="U143" s="38" t="n">
        <f aca="false">L143/Assumptions!$B$6</f>
        <v>27.2111111111111</v>
      </c>
      <c r="V143" s="38" t="n">
        <f aca="false">IF(O143="Slipping",U143,0)</f>
        <v>0</v>
      </c>
      <c r="W143" s="38" t="n">
        <f aca="false">IF(O143="Churned",U143,0)</f>
        <v>0</v>
      </c>
      <c r="X143" s="24" t="str">
        <f aca="false">IF(AND(O143="Active",P143&lt;=2),"Yes","No")</f>
        <v>No</v>
      </c>
    </row>
    <row r="144" customFormat="false" ht="15" hidden="false" customHeight="false" outlineLevel="0" collapsed="false">
      <c r="A144" s="24" t="str">
        <f aca="false">Customers!A144</f>
        <v>C0143</v>
      </c>
      <c r="B144" s="24" t="str">
        <f aca="false">Customers!B144</f>
        <v>Nairobi</v>
      </c>
      <c r="C144" s="24" t="str">
        <f aca="false">Customers!C144</f>
        <v>Postpaid</v>
      </c>
      <c r="D144" s="24" t="n">
        <f aca="false">COUNTIFS(Transactions!$C$2:$C$13107,$A144,Transactions!$E$2:$E$13107,D$1)</f>
        <v>15</v>
      </c>
      <c r="E144" s="24" t="n">
        <f aca="false">COUNTIFS(Transactions!$C$2:$C$13107,$A144,Transactions!$E$2:$E$13107,E$1)</f>
        <v>0</v>
      </c>
      <c r="F144" s="24" t="n">
        <f aca="false">COUNTIFS(Transactions!$C$2:$C$13107,$A144,Transactions!$E$2:$E$13107,F$1)</f>
        <v>0</v>
      </c>
      <c r="G144" s="24" t="n">
        <f aca="false">COUNTIFS(Transactions!$C$2:$C$13107,$A144,Transactions!$E$2:$E$13107,G$1)</f>
        <v>9</v>
      </c>
      <c r="H144" s="24" t="n">
        <f aca="false">COUNTIFS(Transactions!$C$2:$C$13107,$A144,Transactions!$E$2:$E$13107,H$1)</f>
        <v>0</v>
      </c>
      <c r="I144" s="24" t="n">
        <f aca="false">COUNTIFS(Transactions!$C$2:$C$13107,$A144,Transactions!$E$2:$E$13107,I$1)</f>
        <v>6</v>
      </c>
      <c r="J144" s="24" t="n">
        <f aca="false">SUM(D144:I144)</f>
        <v>30</v>
      </c>
      <c r="K144" s="38" t="n">
        <f aca="false">SUMIFS(Transactions!$F$2:$F$13107,Transactions!$C$2:$C$13107,A144)</f>
        <v>98160</v>
      </c>
      <c r="L144" s="38" t="n">
        <f aca="false">SUMIFS(Transactions!$I$2:$I$13107,Transactions!$C$2:$C$13107,A144)</f>
        <v>809.22</v>
      </c>
      <c r="M144" s="39" t="n">
        <f aca="false">IF(J144=0,"",_xlfn.MAXIFS(Transactions!$B$2:$B$13107,Transactions!$C$2:$C$13107,A144))</f>
        <v>46281</v>
      </c>
      <c r="N144" s="24" t="n">
        <f aca="false">IF(J144=0,999,Assumptions!$B$4-M144)</f>
        <v>14</v>
      </c>
      <c r="O144" s="24" t="str">
        <f aca="false">IF(N144&lt;=Assumptions!$B$7,"Active",IF(N144&lt;=Assumptions!$B$8,"Slipping","Churned"))</f>
        <v>Active</v>
      </c>
      <c r="P144" s="24" t="n">
        <f aca="false">COUNTIF(D144:I144,"&gt;0")</f>
        <v>3</v>
      </c>
      <c r="Q144" s="24" t="n">
        <f aca="false">IF(N144&lt;=Assumptions!$B$22,5,IF(N144&lt;=Assumptions!$B$23,4,IF(N144&lt;=Assumptions!$B$24,3,IF(N144&lt;=Assumptions!$B$25,2,1))))</f>
        <v>5</v>
      </c>
      <c r="R144" s="24" t="n">
        <f aca="false">1+(J144&gt;=Assumptions!$C$25)+(J144&gt;=Assumptions!$C$24)+(J144&gt;=Assumptions!$C$23)+(J144&gt;=Assumptions!$C$22)</f>
        <v>4</v>
      </c>
      <c r="S144" s="24" t="n">
        <f aca="false">1+(L144&gt;=Assumptions!$D$25)+(L144&gt;=Assumptions!$D$24)+(L144&gt;=Assumptions!$D$23)+(L144&gt;=Assumptions!$D$22)</f>
        <v>5</v>
      </c>
      <c r="T144" s="24" t="str">
        <f aca="false">IF(AND(Q144&gt;=4,R144&gt;=4),"Champions",IF(AND(Q144&gt;=3,R144&gt;=3),"Loyal",IF(AND(Q144&lt;=2,R144&gt;=3),"At Risk",IF(Q144&lt;=2,"Hibernating","Potential"))))</f>
        <v>Champions</v>
      </c>
      <c r="U144" s="38" t="n">
        <f aca="false">L144/Assumptions!$B$6</f>
        <v>89.9133333333333</v>
      </c>
      <c r="V144" s="38" t="n">
        <f aca="false">IF(O144="Slipping",U144,0)</f>
        <v>0</v>
      </c>
      <c r="W144" s="38" t="n">
        <f aca="false">IF(O144="Churned",U144,0)</f>
        <v>0</v>
      </c>
      <c r="X144" s="24" t="str">
        <f aca="false">IF(AND(O144="Active",P144&lt;=2),"Yes","No")</f>
        <v>No</v>
      </c>
    </row>
    <row r="145" customFormat="false" ht="15" hidden="false" customHeight="false" outlineLevel="0" collapsed="false">
      <c r="A145" s="24" t="str">
        <f aca="false">Customers!A145</f>
        <v>C0144</v>
      </c>
      <c r="B145" s="24" t="str">
        <f aca="false">Customers!B145</f>
        <v>Central</v>
      </c>
      <c r="C145" s="24" t="str">
        <f aca="false">Customers!C145</f>
        <v>Prepaid</v>
      </c>
      <c r="D145" s="24" t="n">
        <f aca="false">COUNTIFS(Transactions!$C$2:$C$13107,$A145,Transactions!$E$2:$E$13107,D$1)</f>
        <v>5</v>
      </c>
      <c r="E145" s="24" t="n">
        <f aca="false">COUNTIFS(Transactions!$C$2:$C$13107,$A145,Transactions!$E$2:$E$13107,E$1)</f>
        <v>1</v>
      </c>
      <c r="F145" s="24" t="n">
        <f aca="false">COUNTIFS(Transactions!$C$2:$C$13107,$A145,Transactions!$E$2:$E$13107,F$1)</f>
        <v>0</v>
      </c>
      <c r="G145" s="24" t="n">
        <f aca="false">COUNTIFS(Transactions!$C$2:$C$13107,$A145,Transactions!$E$2:$E$13107,G$1)</f>
        <v>1</v>
      </c>
      <c r="H145" s="24" t="n">
        <f aca="false">COUNTIFS(Transactions!$C$2:$C$13107,$A145,Transactions!$E$2:$E$13107,H$1)</f>
        <v>2</v>
      </c>
      <c r="I145" s="24" t="n">
        <f aca="false">COUNTIFS(Transactions!$C$2:$C$13107,$A145,Transactions!$E$2:$E$13107,I$1)</f>
        <v>0</v>
      </c>
      <c r="J145" s="24" t="n">
        <f aca="false">SUM(D145:I145)</f>
        <v>9</v>
      </c>
      <c r="K145" s="38" t="n">
        <f aca="false">SUMIFS(Transactions!$F$2:$F$13107,Transactions!$C$2:$C$13107,A145)</f>
        <v>10130</v>
      </c>
      <c r="L145" s="38" t="n">
        <f aca="false">SUMIFS(Transactions!$I$2:$I$13107,Transactions!$C$2:$C$13107,A145)</f>
        <v>116.93</v>
      </c>
      <c r="M145" s="39" t="n">
        <f aca="false">IF(J145=0,"",_xlfn.MAXIFS(Transactions!$B$2:$B$13107,Transactions!$C$2:$C$13107,A145))</f>
        <v>46282</v>
      </c>
      <c r="N145" s="24" t="n">
        <f aca="false">IF(J145=0,999,Assumptions!$B$4-M145)</f>
        <v>13</v>
      </c>
      <c r="O145" s="24" t="str">
        <f aca="false">IF(N145&lt;=Assumptions!$B$7,"Active",IF(N145&lt;=Assumptions!$B$8,"Slipping","Churned"))</f>
        <v>Active</v>
      </c>
      <c r="P145" s="24" t="n">
        <f aca="false">COUNTIF(D145:I145,"&gt;0")</f>
        <v>4</v>
      </c>
      <c r="Q145" s="24" t="n">
        <f aca="false">IF(N145&lt;=Assumptions!$B$22,5,IF(N145&lt;=Assumptions!$B$23,4,IF(N145&lt;=Assumptions!$B$24,3,IF(N145&lt;=Assumptions!$B$25,2,1))))</f>
        <v>5</v>
      </c>
      <c r="R145" s="24" t="n">
        <f aca="false">1+(J145&gt;=Assumptions!$C$25)+(J145&gt;=Assumptions!$C$24)+(J145&gt;=Assumptions!$C$23)+(J145&gt;=Assumptions!$C$22)</f>
        <v>2</v>
      </c>
      <c r="S145" s="24" t="n">
        <f aca="false">1+(L145&gt;=Assumptions!$D$25)+(L145&gt;=Assumptions!$D$24)+(L145&gt;=Assumptions!$D$23)+(L145&gt;=Assumptions!$D$22)</f>
        <v>1</v>
      </c>
      <c r="T145" s="24" t="str">
        <f aca="false">IF(AND(Q145&gt;=4,R145&gt;=4),"Champions",IF(AND(Q145&gt;=3,R145&gt;=3),"Loyal",IF(AND(Q145&lt;=2,R145&gt;=3),"At Risk",IF(Q145&lt;=2,"Hibernating","Potential"))))</f>
        <v>Potential</v>
      </c>
      <c r="U145" s="38" t="n">
        <f aca="false">L145/Assumptions!$B$6</f>
        <v>12.9922222222222</v>
      </c>
      <c r="V145" s="38" t="n">
        <f aca="false">IF(O145="Slipping",U145,0)</f>
        <v>0</v>
      </c>
      <c r="W145" s="38" t="n">
        <f aca="false">IF(O145="Churned",U145,0)</f>
        <v>0</v>
      </c>
      <c r="X145" s="24" t="str">
        <f aca="false">IF(AND(O145="Active",P145&lt;=2),"Yes","No")</f>
        <v>No</v>
      </c>
    </row>
    <row r="146" customFormat="false" ht="15" hidden="false" customHeight="false" outlineLevel="0" collapsed="false">
      <c r="A146" s="24" t="str">
        <f aca="false">Customers!A146</f>
        <v>C0145</v>
      </c>
      <c r="B146" s="24" t="str">
        <f aca="false">Customers!B146</f>
        <v>Eastern</v>
      </c>
      <c r="C146" s="24" t="str">
        <f aca="false">Customers!C146</f>
        <v>Prepaid</v>
      </c>
      <c r="D146" s="24" t="n">
        <f aca="false">COUNTIFS(Transactions!$C$2:$C$13107,$A146,Transactions!$E$2:$E$13107,D$1)</f>
        <v>13</v>
      </c>
      <c r="E146" s="24" t="n">
        <f aca="false">COUNTIFS(Transactions!$C$2:$C$13107,$A146,Transactions!$E$2:$E$13107,E$1)</f>
        <v>0</v>
      </c>
      <c r="F146" s="24" t="n">
        <f aca="false">COUNTIFS(Transactions!$C$2:$C$13107,$A146,Transactions!$E$2:$E$13107,F$1)</f>
        <v>0</v>
      </c>
      <c r="G146" s="24" t="n">
        <f aca="false">COUNTIFS(Transactions!$C$2:$C$13107,$A146,Transactions!$E$2:$E$13107,G$1)</f>
        <v>0</v>
      </c>
      <c r="H146" s="24" t="n">
        <f aca="false">COUNTIFS(Transactions!$C$2:$C$13107,$A146,Transactions!$E$2:$E$13107,H$1)</f>
        <v>9</v>
      </c>
      <c r="I146" s="24" t="n">
        <f aca="false">COUNTIFS(Transactions!$C$2:$C$13107,$A146,Transactions!$E$2:$E$13107,I$1)</f>
        <v>0</v>
      </c>
      <c r="J146" s="24" t="n">
        <f aca="false">SUM(D146:I146)</f>
        <v>22</v>
      </c>
      <c r="K146" s="38" t="n">
        <f aca="false">SUMIFS(Transactions!$F$2:$F$13107,Transactions!$C$2:$C$13107,A146)</f>
        <v>24560</v>
      </c>
      <c r="L146" s="38" t="n">
        <f aca="false">SUMIFS(Transactions!$I$2:$I$13107,Transactions!$C$2:$C$13107,A146)</f>
        <v>268.4</v>
      </c>
      <c r="M146" s="39" t="n">
        <f aca="false">IF(J146=0,"",_xlfn.MAXIFS(Transactions!$B$2:$B$13107,Transactions!$C$2:$C$13107,A146))</f>
        <v>46267</v>
      </c>
      <c r="N146" s="24" t="n">
        <f aca="false">IF(J146=0,999,Assumptions!$B$4-M146)</f>
        <v>28</v>
      </c>
      <c r="O146" s="24" t="str">
        <f aca="false">IF(N146&lt;=Assumptions!$B$7,"Active",IF(N146&lt;=Assumptions!$B$8,"Slipping","Churned"))</f>
        <v>Active</v>
      </c>
      <c r="P146" s="24" t="n">
        <f aca="false">COUNTIF(D146:I146,"&gt;0")</f>
        <v>2</v>
      </c>
      <c r="Q146" s="24" t="n">
        <f aca="false">IF(N146&lt;=Assumptions!$B$22,5,IF(N146&lt;=Assumptions!$B$23,4,IF(N146&lt;=Assumptions!$B$24,3,IF(N146&lt;=Assumptions!$B$25,2,1))))</f>
        <v>4</v>
      </c>
      <c r="R146" s="24" t="n">
        <f aca="false">1+(J146&gt;=Assumptions!$C$25)+(J146&gt;=Assumptions!$C$24)+(J146&gt;=Assumptions!$C$23)+(J146&gt;=Assumptions!$C$22)</f>
        <v>4</v>
      </c>
      <c r="S146" s="24" t="n">
        <f aca="false">1+(L146&gt;=Assumptions!$D$25)+(L146&gt;=Assumptions!$D$24)+(L146&gt;=Assumptions!$D$23)+(L146&gt;=Assumptions!$D$22)</f>
        <v>2</v>
      </c>
      <c r="T146" s="24" t="str">
        <f aca="false">IF(AND(Q146&gt;=4,R146&gt;=4),"Champions",IF(AND(Q146&gt;=3,R146&gt;=3),"Loyal",IF(AND(Q146&lt;=2,R146&gt;=3),"At Risk",IF(Q146&lt;=2,"Hibernating","Potential"))))</f>
        <v>Champions</v>
      </c>
      <c r="U146" s="38" t="n">
        <f aca="false">L146/Assumptions!$B$6</f>
        <v>29.8222222222222</v>
      </c>
      <c r="V146" s="38" t="n">
        <f aca="false">IF(O146="Slipping",U146,0)</f>
        <v>0</v>
      </c>
      <c r="W146" s="38" t="n">
        <f aca="false">IF(O146="Churned",U146,0)</f>
        <v>0</v>
      </c>
      <c r="X146" s="24" t="str">
        <f aca="false">IF(AND(O146="Active",P146&lt;=2),"Yes","No")</f>
        <v>Yes</v>
      </c>
    </row>
    <row r="147" customFormat="false" ht="15" hidden="false" customHeight="false" outlineLevel="0" collapsed="false">
      <c r="A147" s="24" t="str">
        <f aca="false">Customers!A147</f>
        <v>C0146</v>
      </c>
      <c r="B147" s="24" t="str">
        <f aca="false">Customers!B147</f>
        <v>Nairobi</v>
      </c>
      <c r="C147" s="24" t="str">
        <f aca="false">Customers!C147</f>
        <v>Prepaid</v>
      </c>
      <c r="D147" s="24" t="n">
        <f aca="false">COUNTIFS(Transactions!$C$2:$C$13107,$A147,Transactions!$E$2:$E$13107,D$1)</f>
        <v>5</v>
      </c>
      <c r="E147" s="24" t="n">
        <f aca="false">COUNTIFS(Transactions!$C$2:$C$13107,$A147,Transactions!$E$2:$E$13107,E$1)</f>
        <v>0</v>
      </c>
      <c r="F147" s="24" t="n">
        <f aca="false">COUNTIFS(Transactions!$C$2:$C$13107,$A147,Transactions!$E$2:$E$13107,F$1)</f>
        <v>0</v>
      </c>
      <c r="G147" s="24" t="n">
        <f aca="false">COUNTIFS(Transactions!$C$2:$C$13107,$A147,Transactions!$E$2:$E$13107,G$1)</f>
        <v>0</v>
      </c>
      <c r="H147" s="24" t="n">
        <f aca="false">COUNTIFS(Transactions!$C$2:$C$13107,$A147,Transactions!$E$2:$E$13107,H$1)</f>
        <v>0</v>
      </c>
      <c r="I147" s="24" t="n">
        <f aca="false">COUNTIFS(Transactions!$C$2:$C$13107,$A147,Transactions!$E$2:$E$13107,I$1)</f>
        <v>1</v>
      </c>
      <c r="J147" s="24" t="n">
        <f aca="false">SUM(D147:I147)</f>
        <v>6</v>
      </c>
      <c r="K147" s="38" t="n">
        <f aca="false">SUMIFS(Transactions!$F$2:$F$13107,Transactions!$C$2:$C$13107,A147)</f>
        <v>9530</v>
      </c>
      <c r="L147" s="38" t="n">
        <f aca="false">SUMIFS(Transactions!$I$2:$I$13107,Transactions!$C$2:$C$13107,A147)</f>
        <v>105.7</v>
      </c>
      <c r="M147" s="39" t="n">
        <f aca="false">IF(J147=0,"",_xlfn.MAXIFS(Transactions!$B$2:$B$13107,Transactions!$C$2:$C$13107,A147))</f>
        <v>46283</v>
      </c>
      <c r="N147" s="24" t="n">
        <f aca="false">IF(J147=0,999,Assumptions!$B$4-M147)</f>
        <v>12</v>
      </c>
      <c r="O147" s="24" t="str">
        <f aca="false">IF(N147&lt;=Assumptions!$B$7,"Active",IF(N147&lt;=Assumptions!$B$8,"Slipping","Churned"))</f>
        <v>Active</v>
      </c>
      <c r="P147" s="24" t="n">
        <f aca="false">COUNTIF(D147:I147,"&gt;0")</f>
        <v>2</v>
      </c>
      <c r="Q147" s="24" t="n">
        <f aca="false">IF(N147&lt;=Assumptions!$B$22,5,IF(N147&lt;=Assumptions!$B$23,4,IF(N147&lt;=Assumptions!$B$24,3,IF(N147&lt;=Assumptions!$B$25,2,1))))</f>
        <v>5</v>
      </c>
      <c r="R147" s="24" t="n">
        <f aca="false">1+(J147&gt;=Assumptions!$C$25)+(J147&gt;=Assumptions!$C$24)+(J147&gt;=Assumptions!$C$23)+(J147&gt;=Assumptions!$C$22)</f>
        <v>1</v>
      </c>
      <c r="S147" s="24" t="n">
        <f aca="false">1+(L147&gt;=Assumptions!$D$25)+(L147&gt;=Assumptions!$D$24)+(L147&gt;=Assumptions!$D$23)+(L147&gt;=Assumptions!$D$22)</f>
        <v>1</v>
      </c>
      <c r="T147" s="24" t="str">
        <f aca="false">IF(AND(Q147&gt;=4,R147&gt;=4),"Champions",IF(AND(Q147&gt;=3,R147&gt;=3),"Loyal",IF(AND(Q147&lt;=2,R147&gt;=3),"At Risk",IF(Q147&lt;=2,"Hibernating","Potential"))))</f>
        <v>Potential</v>
      </c>
      <c r="U147" s="38" t="n">
        <f aca="false">L147/Assumptions!$B$6</f>
        <v>11.7444444444444</v>
      </c>
      <c r="V147" s="38" t="n">
        <f aca="false">IF(O147="Slipping",U147,0)</f>
        <v>0</v>
      </c>
      <c r="W147" s="38" t="n">
        <f aca="false">IF(O147="Churned",U147,0)</f>
        <v>0</v>
      </c>
      <c r="X147" s="24" t="str">
        <f aca="false">IF(AND(O147="Active",P147&lt;=2),"Yes","No")</f>
        <v>Yes</v>
      </c>
    </row>
    <row r="148" customFormat="false" ht="15" hidden="false" customHeight="false" outlineLevel="0" collapsed="false">
      <c r="A148" s="24" t="str">
        <f aca="false">Customers!A148</f>
        <v>C0147</v>
      </c>
      <c r="B148" s="24" t="str">
        <f aca="false">Customers!B148</f>
        <v>Nairobi</v>
      </c>
      <c r="C148" s="24" t="str">
        <f aca="false">Customers!C148</f>
        <v>Postpaid</v>
      </c>
      <c r="D148" s="24" t="n">
        <f aca="false">COUNTIFS(Transactions!$C$2:$C$13107,$A148,Transactions!$E$2:$E$13107,D$1)</f>
        <v>0</v>
      </c>
      <c r="E148" s="24" t="n">
        <f aca="false">COUNTIFS(Transactions!$C$2:$C$13107,$A148,Transactions!$E$2:$E$13107,E$1)</f>
        <v>25</v>
      </c>
      <c r="F148" s="24" t="n">
        <f aca="false">COUNTIFS(Transactions!$C$2:$C$13107,$A148,Transactions!$E$2:$E$13107,F$1)</f>
        <v>1</v>
      </c>
      <c r="G148" s="24" t="n">
        <f aca="false">COUNTIFS(Transactions!$C$2:$C$13107,$A148,Transactions!$E$2:$E$13107,G$1)</f>
        <v>10</v>
      </c>
      <c r="H148" s="24" t="n">
        <f aca="false">COUNTIFS(Transactions!$C$2:$C$13107,$A148,Transactions!$E$2:$E$13107,H$1)</f>
        <v>5</v>
      </c>
      <c r="I148" s="24" t="n">
        <f aca="false">COUNTIFS(Transactions!$C$2:$C$13107,$A148,Transactions!$E$2:$E$13107,I$1)</f>
        <v>10</v>
      </c>
      <c r="J148" s="24" t="n">
        <f aca="false">SUM(D148:I148)</f>
        <v>51</v>
      </c>
      <c r="K148" s="38" t="n">
        <f aca="false">SUMIFS(Transactions!$F$2:$F$13107,Transactions!$C$2:$C$13107,A148)</f>
        <v>219657</v>
      </c>
      <c r="L148" s="38" t="n">
        <f aca="false">SUMIFS(Transactions!$I$2:$I$13107,Transactions!$C$2:$C$13107,A148)</f>
        <v>2568.24</v>
      </c>
      <c r="M148" s="39" t="n">
        <f aca="false">IF(J148=0,"",_xlfn.MAXIFS(Transactions!$B$2:$B$13107,Transactions!$C$2:$C$13107,A148))</f>
        <v>46263</v>
      </c>
      <c r="N148" s="24" t="n">
        <f aca="false">IF(J148=0,999,Assumptions!$B$4-M148)</f>
        <v>32</v>
      </c>
      <c r="O148" s="24" t="str">
        <f aca="false">IF(N148&lt;=Assumptions!$B$7,"Active",IF(N148&lt;=Assumptions!$B$8,"Slipping","Churned"))</f>
        <v>Slipping</v>
      </c>
      <c r="P148" s="24" t="n">
        <f aca="false">COUNTIF(D148:I148,"&gt;0")</f>
        <v>5</v>
      </c>
      <c r="Q148" s="24" t="n">
        <f aca="false">IF(N148&lt;=Assumptions!$B$22,5,IF(N148&lt;=Assumptions!$B$23,4,IF(N148&lt;=Assumptions!$B$24,3,IF(N148&lt;=Assumptions!$B$25,2,1))))</f>
        <v>3</v>
      </c>
      <c r="R148" s="24" t="n">
        <f aca="false">1+(J148&gt;=Assumptions!$C$25)+(J148&gt;=Assumptions!$C$24)+(J148&gt;=Assumptions!$C$23)+(J148&gt;=Assumptions!$C$22)</f>
        <v>5</v>
      </c>
      <c r="S148" s="24" t="n">
        <f aca="false">1+(L148&gt;=Assumptions!$D$25)+(L148&gt;=Assumptions!$D$24)+(L148&gt;=Assumptions!$D$23)+(L148&gt;=Assumptions!$D$22)</f>
        <v>5</v>
      </c>
      <c r="T148" s="24" t="str">
        <f aca="false">IF(AND(Q148&gt;=4,R148&gt;=4),"Champions",IF(AND(Q148&gt;=3,R148&gt;=3),"Loyal",IF(AND(Q148&lt;=2,R148&gt;=3),"At Risk",IF(Q148&lt;=2,"Hibernating","Potential"))))</f>
        <v>Loyal</v>
      </c>
      <c r="U148" s="38" t="n">
        <f aca="false">L148/Assumptions!$B$6</f>
        <v>285.36</v>
      </c>
      <c r="V148" s="38" t="n">
        <f aca="false">IF(O148="Slipping",U148,0)</f>
        <v>285.36</v>
      </c>
      <c r="W148" s="38" t="n">
        <f aca="false">IF(O148="Churned",U148,0)</f>
        <v>0</v>
      </c>
      <c r="X148" s="24" t="str">
        <f aca="false">IF(AND(O148="Active",P148&lt;=2),"Yes","No")</f>
        <v>No</v>
      </c>
    </row>
    <row r="149" customFormat="false" ht="15" hidden="false" customHeight="false" outlineLevel="0" collapsed="false">
      <c r="A149" s="24" t="str">
        <f aca="false">Customers!A149</f>
        <v>C0148</v>
      </c>
      <c r="B149" s="24" t="str">
        <f aca="false">Customers!B149</f>
        <v>Central</v>
      </c>
      <c r="C149" s="24" t="str">
        <f aca="false">Customers!C149</f>
        <v>Prepaid</v>
      </c>
      <c r="D149" s="24" t="n">
        <f aca="false">COUNTIFS(Transactions!$C$2:$C$13107,$A149,Transactions!$E$2:$E$13107,D$1)</f>
        <v>5</v>
      </c>
      <c r="E149" s="24" t="n">
        <f aca="false">COUNTIFS(Transactions!$C$2:$C$13107,$A149,Transactions!$E$2:$E$13107,E$1)</f>
        <v>1</v>
      </c>
      <c r="F149" s="24" t="n">
        <f aca="false">COUNTIFS(Transactions!$C$2:$C$13107,$A149,Transactions!$E$2:$E$13107,F$1)</f>
        <v>0</v>
      </c>
      <c r="G149" s="24" t="n">
        <f aca="false">COUNTIFS(Transactions!$C$2:$C$13107,$A149,Transactions!$E$2:$E$13107,G$1)</f>
        <v>0</v>
      </c>
      <c r="H149" s="24" t="n">
        <f aca="false">COUNTIFS(Transactions!$C$2:$C$13107,$A149,Transactions!$E$2:$E$13107,H$1)</f>
        <v>0</v>
      </c>
      <c r="I149" s="24" t="n">
        <f aca="false">COUNTIFS(Transactions!$C$2:$C$13107,$A149,Transactions!$E$2:$E$13107,I$1)</f>
        <v>3</v>
      </c>
      <c r="J149" s="24" t="n">
        <f aca="false">SUM(D149:I149)</f>
        <v>9</v>
      </c>
      <c r="K149" s="38" t="n">
        <f aca="false">SUMIFS(Transactions!$F$2:$F$13107,Transactions!$C$2:$C$13107,A149)</f>
        <v>10960</v>
      </c>
      <c r="L149" s="38" t="n">
        <f aca="false">SUMIFS(Transactions!$I$2:$I$13107,Transactions!$C$2:$C$13107,A149)</f>
        <v>149.35</v>
      </c>
      <c r="M149" s="39" t="n">
        <f aca="false">IF(J149=0,"",_xlfn.MAXIFS(Transactions!$B$2:$B$13107,Transactions!$C$2:$C$13107,A149))</f>
        <v>46290</v>
      </c>
      <c r="N149" s="24" t="n">
        <f aca="false">IF(J149=0,999,Assumptions!$B$4-M149)</f>
        <v>5</v>
      </c>
      <c r="O149" s="24" t="str">
        <f aca="false">IF(N149&lt;=Assumptions!$B$7,"Active",IF(N149&lt;=Assumptions!$B$8,"Slipping","Churned"))</f>
        <v>Active</v>
      </c>
      <c r="P149" s="24" t="n">
        <f aca="false">COUNTIF(D149:I149,"&gt;0")</f>
        <v>3</v>
      </c>
      <c r="Q149" s="24" t="n">
        <f aca="false">IF(N149&lt;=Assumptions!$B$22,5,IF(N149&lt;=Assumptions!$B$23,4,IF(N149&lt;=Assumptions!$B$24,3,IF(N149&lt;=Assumptions!$B$25,2,1))))</f>
        <v>5</v>
      </c>
      <c r="R149" s="24" t="n">
        <f aca="false">1+(J149&gt;=Assumptions!$C$25)+(J149&gt;=Assumptions!$C$24)+(J149&gt;=Assumptions!$C$23)+(J149&gt;=Assumptions!$C$22)</f>
        <v>2</v>
      </c>
      <c r="S149" s="24" t="n">
        <f aca="false">1+(L149&gt;=Assumptions!$D$25)+(L149&gt;=Assumptions!$D$24)+(L149&gt;=Assumptions!$D$23)+(L149&gt;=Assumptions!$D$22)</f>
        <v>1</v>
      </c>
      <c r="T149" s="24" t="str">
        <f aca="false">IF(AND(Q149&gt;=4,R149&gt;=4),"Champions",IF(AND(Q149&gt;=3,R149&gt;=3),"Loyal",IF(AND(Q149&lt;=2,R149&gt;=3),"At Risk",IF(Q149&lt;=2,"Hibernating","Potential"))))</f>
        <v>Potential</v>
      </c>
      <c r="U149" s="38" t="n">
        <f aca="false">L149/Assumptions!$B$6</f>
        <v>16.5944444444444</v>
      </c>
      <c r="V149" s="38" t="n">
        <f aca="false">IF(O149="Slipping",U149,0)</f>
        <v>0</v>
      </c>
      <c r="W149" s="38" t="n">
        <f aca="false">IF(O149="Churned",U149,0)</f>
        <v>0</v>
      </c>
      <c r="X149" s="24" t="str">
        <f aca="false">IF(AND(O149="Active",P149&lt;=2),"Yes","No")</f>
        <v>No</v>
      </c>
    </row>
    <row r="150" customFormat="false" ht="15" hidden="false" customHeight="false" outlineLevel="0" collapsed="false">
      <c r="A150" s="24" t="str">
        <f aca="false">Customers!A150</f>
        <v>C0149</v>
      </c>
      <c r="B150" s="24" t="str">
        <f aca="false">Customers!B150</f>
        <v>Nairobi</v>
      </c>
      <c r="C150" s="24" t="str">
        <f aca="false">Customers!C150</f>
        <v>Prepaid</v>
      </c>
      <c r="D150" s="24" t="n">
        <f aca="false">COUNTIFS(Transactions!$C$2:$C$13107,$A150,Transactions!$E$2:$E$13107,D$1)</f>
        <v>0</v>
      </c>
      <c r="E150" s="24" t="n">
        <f aca="false">COUNTIFS(Transactions!$C$2:$C$13107,$A150,Transactions!$E$2:$E$13107,E$1)</f>
        <v>1</v>
      </c>
      <c r="F150" s="24" t="n">
        <f aca="false">COUNTIFS(Transactions!$C$2:$C$13107,$A150,Transactions!$E$2:$E$13107,F$1)</f>
        <v>0</v>
      </c>
      <c r="G150" s="24" t="n">
        <f aca="false">COUNTIFS(Transactions!$C$2:$C$13107,$A150,Transactions!$E$2:$E$13107,G$1)</f>
        <v>1</v>
      </c>
      <c r="H150" s="24" t="n">
        <f aca="false">COUNTIFS(Transactions!$C$2:$C$13107,$A150,Transactions!$E$2:$E$13107,H$1)</f>
        <v>3</v>
      </c>
      <c r="I150" s="24" t="n">
        <f aca="false">COUNTIFS(Transactions!$C$2:$C$13107,$A150,Transactions!$E$2:$E$13107,I$1)</f>
        <v>1</v>
      </c>
      <c r="J150" s="24" t="n">
        <f aca="false">SUM(D150:I150)</f>
        <v>6</v>
      </c>
      <c r="K150" s="38" t="n">
        <f aca="false">SUMIFS(Transactions!$F$2:$F$13107,Transactions!$C$2:$C$13107,A150)</f>
        <v>11910</v>
      </c>
      <c r="L150" s="38" t="n">
        <f aca="false">SUMIFS(Transactions!$I$2:$I$13107,Transactions!$C$2:$C$13107,A150)</f>
        <v>125.8</v>
      </c>
      <c r="M150" s="39" t="n">
        <f aca="false">IF(J150=0,"",_xlfn.MAXIFS(Transactions!$B$2:$B$13107,Transactions!$C$2:$C$13107,A150))</f>
        <v>46247</v>
      </c>
      <c r="N150" s="24" t="n">
        <f aca="false">IF(J150=0,999,Assumptions!$B$4-M150)</f>
        <v>48</v>
      </c>
      <c r="O150" s="24" t="str">
        <f aca="false">IF(N150&lt;=Assumptions!$B$7,"Active",IF(N150&lt;=Assumptions!$B$8,"Slipping","Churned"))</f>
        <v>Slipping</v>
      </c>
      <c r="P150" s="24" t="n">
        <f aca="false">COUNTIF(D150:I150,"&gt;0")</f>
        <v>4</v>
      </c>
      <c r="Q150" s="24" t="n">
        <f aca="false">IF(N150&lt;=Assumptions!$B$22,5,IF(N150&lt;=Assumptions!$B$23,4,IF(N150&lt;=Assumptions!$B$24,3,IF(N150&lt;=Assumptions!$B$25,2,1))))</f>
        <v>3</v>
      </c>
      <c r="R150" s="24" t="n">
        <f aca="false">1+(J150&gt;=Assumptions!$C$25)+(J150&gt;=Assumptions!$C$24)+(J150&gt;=Assumptions!$C$23)+(J150&gt;=Assumptions!$C$22)</f>
        <v>1</v>
      </c>
      <c r="S150" s="24" t="n">
        <f aca="false">1+(L150&gt;=Assumptions!$D$25)+(L150&gt;=Assumptions!$D$24)+(L150&gt;=Assumptions!$D$23)+(L150&gt;=Assumptions!$D$22)</f>
        <v>1</v>
      </c>
      <c r="T150" s="24" t="str">
        <f aca="false">IF(AND(Q150&gt;=4,R150&gt;=4),"Champions",IF(AND(Q150&gt;=3,R150&gt;=3),"Loyal",IF(AND(Q150&lt;=2,R150&gt;=3),"At Risk",IF(Q150&lt;=2,"Hibernating","Potential"))))</f>
        <v>Potential</v>
      </c>
      <c r="U150" s="38" t="n">
        <f aca="false">L150/Assumptions!$B$6</f>
        <v>13.9777777777778</v>
      </c>
      <c r="V150" s="38" t="n">
        <f aca="false">IF(O150="Slipping",U150,0)</f>
        <v>13.9777777777778</v>
      </c>
      <c r="W150" s="38" t="n">
        <f aca="false">IF(O150="Churned",U150,0)</f>
        <v>0</v>
      </c>
      <c r="X150" s="24" t="str">
        <f aca="false">IF(AND(O150="Active",P150&lt;=2),"Yes","No")</f>
        <v>No</v>
      </c>
    </row>
    <row r="151" customFormat="false" ht="15" hidden="false" customHeight="false" outlineLevel="0" collapsed="false">
      <c r="A151" s="24" t="str">
        <f aca="false">Customers!A151</f>
        <v>C0150</v>
      </c>
      <c r="B151" s="24" t="str">
        <f aca="false">Customers!B151</f>
        <v>Nairobi</v>
      </c>
      <c r="C151" s="24" t="str">
        <f aca="false">Customers!C151</f>
        <v>Postpaid</v>
      </c>
      <c r="D151" s="24" t="n">
        <f aca="false">COUNTIFS(Transactions!$C$2:$C$13107,$A151,Transactions!$E$2:$E$13107,D$1)</f>
        <v>0</v>
      </c>
      <c r="E151" s="24" t="n">
        <f aca="false">COUNTIFS(Transactions!$C$2:$C$13107,$A151,Transactions!$E$2:$E$13107,E$1)</f>
        <v>1</v>
      </c>
      <c r="F151" s="24" t="n">
        <f aca="false">COUNTIFS(Transactions!$C$2:$C$13107,$A151,Transactions!$E$2:$E$13107,F$1)</f>
        <v>2</v>
      </c>
      <c r="G151" s="24" t="n">
        <f aca="false">COUNTIFS(Transactions!$C$2:$C$13107,$A151,Transactions!$E$2:$E$13107,G$1)</f>
        <v>6</v>
      </c>
      <c r="H151" s="24" t="n">
        <f aca="false">COUNTIFS(Transactions!$C$2:$C$13107,$A151,Transactions!$E$2:$E$13107,H$1)</f>
        <v>4</v>
      </c>
      <c r="I151" s="24" t="n">
        <f aca="false">COUNTIFS(Transactions!$C$2:$C$13107,$A151,Transactions!$E$2:$E$13107,I$1)</f>
        <v>0</v>
      </c>
      <c r="J151" s="24" t="n">
        <f aca="false">SUM(D151:I151)</f>
        <v>13</v>
      </c>
      <c r="K151" s="38" t="n">
        <f aca="false">SUMIFS(Transactions!$F$2:$F$13107,Transactions!$C$2:$C$13107,A151)</f>
        <v>69140</v>
      </c>
      <c r="L151" s="38" t="n">
        <f aca="false">SUMIFS(Transactions!$I$2:$I$13107,Transactions!$C$2:$C$13107,A151)</f>
        <v>160.42</v>
      </c>
      <c r="M151" s="39" t="n">
        <f aca="false">IF(J151=0,"",_xlfn.MAXIFS(Transactions!$B$2:$B$13107,Transactions!$C$2:$C$13107,A151))</f>
        <v>46279</v>
      </c>
      <c r="N151" s="24" t="n">
        <f aca="false">IF(J151=0,999,Assumptions!$B$4-M151)</f>
        <v>16</v>
      </c>
      <c r="O151" s="24" t="str">
        <f aca="false">IF(N151&lt;=Assumptions!$B$7,"Active",IF(N151&lt;=Assumptions!$B$8,"Slipping","Churned"))</f>
        <v>Active</v>
      </c>
      <c r="P151" s="24" t="n">
        <f aca="false">COUNTIF(D151:I151,"&gt;0")</f>
        <v>4</v>
      </c>
      <c r="Q151" s="24" t="n">
        <f aca="false">IF(N151&lt;=Assumptions!$B$22,5,IF(N151&lt;=Assumptions!$B$23,4,IF(N151&lt;=Assumptions!$B$24,3,IF(N151&lt;=Assumptions!$B$25,2,1))))</f>
        <v>4</v>
      </c>
      <c r="R151" s="24" t="n">
        <f aca="false">1+(J151&gt;=Assumptions!$C$25)+(J151&gt;=Assumptions!$C$24)+(J151&gt;=Assumptions!$C$23)+(J151&gt;=Assumptions!$C$22)</f>
        <v>2</v>
      </c>
      <c r="S151" s="24" t="n">
        <f aca="false">1+(L151&gt;=Assumptions!$D$25)+(L151&gt;=Assumptions!$D$24)+(L151&gt;=Assumptions!$D$23)+(L151&gt;=Assumptions!$D$22)</f>
        <v>2</v>
      </c>
      <c r="T151" s="24" t="str">
        <f aca="false">IF(AND(Q151&gt;=4,R151&gt;=4),"Champions",IF(AND(Q151&gt;=3,R151&gt;=3),"Loyal",IF(AND(Q151&lt;=2,R151&gt;=3),"At Risk",IF(Q151&lt;=2,"Hibernating","Potential"))))</f>
        <v>Potential</v>
      </c>
      <c r="U151" s="38" t="n">
        <f aca="false">L151/Assumptions!$B$6</f>
        <v>17.8244444444444</v>
      </c>
      <c r="V151" s="38" t="n">
        <f aca="false">IF(O151="Slipping",U151,0)</f>
        <v>0</v>
      </c>
      <c r="W151" s="38" t="n">
        <f aca="false">IF(O151="Churned",U151,0)</f>
        <v>0</v>
      </c>
      <c r="X151" s="24" t="str">
        <f aca="false">IF(AND(O151="Active",P151&lt;=2),"Yes","No")</f>
        <v>No</v>
      </c>
    </row>
    <row r="152" customFormat="false" ht="15" hidden="false" customHeight="false" outlineLevel="0" collapsed="false">
      <c r="A152" s="24" t="str">
        <f aca="false">Customers!A152</f>
        <v>C0151</v>
      </c>
      <c r="B152" s="24" t="str">
        <f aca="false">Customers!B152</f>
        <v>Eastern</v>
      </c>
      <c r="C152" s="24" t="str">
        <f aca="false">Customers!C152</f>
        <v>Prepaid</v>
      </c>
      <c r="D152" s="24" t="n">
        <f aca="false">COUNTIFS(Transactions!$C$2:$C$13107,$A152,Transactions!$E$2:$E$13107,D$1)</f>
        <v>0</v>
      </c>
      <c r="E152" s="24" t="n">
        <f aca="false">COUNTIFS(Transactions!$C$2:$C$13107,$A152,Transactions!$E$2:$E$13107,E$1)</f>
        <v>7</v>
      </c>
      <c r="F152" s="24" t="n">
        <f aca="false">COUNTIFS(Transactions!$C$2:$C$13107,$A152,Transactions!$E$2:$E$13107,F$1)</f>
        <v>0</v>
      </c>
      <c r="G152" s="24" t="n">
        <f aca="false">COUNTIFS(Transactions!$C$2:$C$13107,$A152,Transactions!$E$2:$E$13107,G$1)</f>
        <v>0</v>
      </c>
      <c r="H152" s="24" t="n">
        <f aca="false">COUNTIFS(Transactions!$C$2:$C$13107,$A152,Transactions!$E$2:$E$13107,H$1)</f>
        <v>7</v>
      </c>
      <c r="I152" s="24" t="n">
        <f aca="false">COUNTIFS(Transactions!$C$2:$C$13107,$A152,Transactions!$E$2:$E$13107,I$1)</f>
        <v>0</v>
      </c>
      <c r="J152" s="24" t="n">
        <f aca="false">SUM(D152:I152)</f>
        <v>14</v>
      </c>
      <c r="K152" s="38" t="n">
        <f aca="false">SUMIFS(Transactions!$F$2:$F$13107,Transactions!$C$2:$C$13107,A152)</f>
        <v>25810</v>
      </c>
      <c r="L152" s="38" t="n">
        <f aca="false">SUMIFS(Transactions!$I$2:$I$13107,Transactions!$C$2:$C$13107,A152)</f>
        <v>414.65</v>
      </c>
      <c r="M152" s="39" t="n">
        <f aca="false">IF(J152=0,"",_xlfn.MAXIFS(Transactions!$B$2:$B$13107,Transactions!$C$2:$C$13107,A152))</f>
        <v>46269</v>
      </c>
      <c r="N152" s="24" t="n">
        <f aca="false">IF(J152=0,999,Assumptions!$B$4-M152)</f>
        <v>26</v>
      </c>
      <c r="O152" s="24" t="str">
        <f aca="false">IF(N152&lt;=Assumptions!$B$7,"Active",IF(N152&lt;=Assumptions!$B$8,"Slipping","Churned"))</f>
        <v>Active</v>
      </c>
      <c r="P152" s="24" t="n">
        <f aca="false">COUNTIF(D152:I152,"&gt;0")</f>
        <v>2</v>
      </c>
      <c r="Q152" s="24" t="n">
        <f aca="false">IF(N152&lt;=Assumptions!$B$22,5,IF(N152&lt;=Assumptions!$B$23,4,IF(N152&lt;=Assumptions!$B$24,3,IF(N152&lt;=Assumptions!$B$25,2,1))))</f>
        <v>4</v>
      </c>
      <c r="R152" s="24" t="n">
        <f aca="false">1+(J152&gt;=Assumptions!$C$25)+(J152&gt;=Assumptions!$C$24)+(J152&gt;=Assumptions!$C$23)+(J152&gt;=Assumptions!$C$22)</f>
        <v>3</v>
      </c>
      <c r="S152" s="24" t="n">
        <f aca="false">1+(L152&gt;=Assumptions!$D$25)+(L152&gt;=Assumptions!$D$24)+(L152&gt;=Assumptions!$D$23)+(L152&gt;=Assumptions!$D$22)</f>
        <v>3</v>
      </c>
      <c r="T152" s="24" t="str">
        <f aca="false">IF(AND(Q152&gt;=4,R152&gt;=4),"Champions",IF(AND(Q152&gt;=3,R152&gt;=3),"Loyal",IF(AND(Q152&lt;=2,R152&gt;=3),"At Risk",IF(Q152&lt;=2,"Hibernating","Potential"))))</f>
        <v>Loyal</v>
      </c>
      <c r="U152" s="38" t="n">
        <f aca="false">L152/Assumptions!$B$6</f>
        <v>46.0722222222222</v>
      </c>
      <c r="V152" s="38" t="n">
        <f aca="false">IF(O152="Slipping",U152,0)</f>
        <v>0</v>
      </c>
      <c r="W152" s="38" t="n">
        <f aca="false">IF(O152="Churned",U152,0)</f>
        <v>0</v>
      </c>
      <c r="X152" s="24" t="str">
        <f aca="false">IF(AND(O152="Active",P152&lt;=2),"Yes","No")</f>
        <v>Yes</v>
      </c>
    </row>
    <row r="153" customFormat="false" ht="15" hidden="false" customHeight="false" outlineLevel="0" collapsed="false">
      <c r="A153" s="24" t="str">
        <f aca="false">Customers!A153</f>
        <v>C0152</v>
      </c>
      <c r="B153" s="24" t="str">
        <f aca="false">Customers!B153</f>
        <v>Central</v>
      </c>
      <c r="C153" s="24" t="str">
        <f aca="false">Customers!C153</f>
        <v>Prepaid</v>
      </c>
      <c r="D153" s="24" t="n">
        <f aca="false">COUNTIFS(Transactions!$C$2:$C$13107,$A153,Transactions!$E$2:$E$13107,D$1)</f>
        <v>9</v>
      </c>
      <c r="E153" s="24" t="n">
        <f aca="false">COUNTIFS(Transactions!$C$2:$C$13107,$A153,Transactions!$E$2:$E$13107,E$1)</f>
        <v>0</v>
      </c>
      <c r="F153" s="24" t="n">
        <f aca="false">COUNTIFS(Transactions!$C$2:$C$13107,$A153,Transactions!$E$2:$E$13107,F$1)</f>
        <v>2</v>
      </c>
      <c r="G153" s="24" t="n">
        <f aca="false">COUNTIFS(Transactions!$C$2:$C$13107,$A153,Transactions!$E$2:$E$13107,G$1)</f>
        <v>0</v>
      </c>
      <c r="H153" s="24" t="n">
        <f aca="false">COUNTIFS(Transactions!$C$2:$C$13107,$A153,Transactions!$E$2:$E$13107,H$1)</f>
        <v>3</v>
      </c>
      <c r="I153" s="24" t="n">
        <f aca="false">COUNTIFS(Transactions!$C$2:$C$13107,$A153,Transactions!$E$2:$E$13107,I$1)</f>
        <v>0</v>
      </c>
      <c r="J153" s="24" t="n">
        <f aca="false">SUM(D153:I153)</f>
        <v>14</v>
      </c>
      <c r="K153" s="38" t="n">
        <f aca="false">SUMIFS(Transactions!$F$2:$F$13107,Transactions!$C$2:$C$13107,A153)</f>
        <v>93530</v>
      </c>
      <c r="L153" s="38" t="n">
        <f aca="false">SUMIFS(Transactions!$I$2:$I$13107,Transactions!$C$2:$C$13107,A153)</f>
        <v>245.5</v>
      </c>
      <c r="M153" s="39" t="n">
        <f aca="false">IF(J153=0,"",_xlfn.MAXIFS(Transactions!$B$2:$B$13107,Transactions!$C$2:$C$13107,A153))</f>
        <v>46243</v>
      </c>
      <c r="N153" s="24" t="n">
        <f aca="false">IF(J153=0,999,Assumptions!$B$4-M153)</f>
        <v>52</v>
      </c>
      <c r="O153" s="24" t="str">
        <f aca="false">IF(N153&lt;=Assumptions!$B$7,"Active",IF(N153&lt;=Assumptions!$B$8,"Slipping","Churned"))</f>
        <v>Slipping</v>
      </c>
      <c r="P153" s="24" t="n">
        <f aca="false">COUNTIF(D153:I153,"&gt;0")</f>
        <v>3</v>
      </c>
      <c r="Q153" s="24" t="n">
        <f aca="false">IF(N153&lt;=Assumptions!$B$22,5,IF(N153&lt;=Assumptions!$B$23,4,IF(N153&lt;=Assumptions!$B$24,3,IF(N153&lt;=Assumptions!$B$25,2,1))))</f>
        <v>3</v>
      </c>
      <c r="R153" s="24" t="n">
        <f aca="false">1+(J153&gt;=Assumptions!$C$25)+(J153&gt;=Assumptions!$C$24)+(J153&gt;=Assumptions!$C$23)+(J153&gt;=Assumptions!$C$22)</f>
        <v>3</v>
      </c>
      <c r="S153" s="24" t="n">
        <f aca="false">1+(L153&gt;=Assumptions!$D$25)+(L153&gt;=Assumptions!$D$24)+(L153&gt;=Assumptions!$D$23)+(L153&gt;=Assumptions!$D$22)</f>
        <v>2</v>
      </c>
      <c r="T153" s="24" t="str">
        <f aca="false">IF(AND(Q153&gt;=4,R153&gt;=4),"Champions",IF(AND(Q153&gt;=3,R153&gt;=3),"Loyal",IF(AND(Q153&lt;=2,R153&gt;=3),"At Risk",IF(Q153&lt;=2,"Hibernating","Potential"))))</f>
        <v>Loyal</v>
      </c>
      <c r="U153" s="38" t="n">
        <f aca="false">L153/Assumptions!$B$6</f>
        <v>27.2777777777778</v>
      </c>
      <c r="V153" s="38" t="n">
        <f aca="false">IF(O153="Slipping",U153,0)</f>
        <v>27.2777777777778</v>
      </c>
      <c r="W153" s="38" t="n">
        <f aca="false">IF(O153="Churned",U153,0)</f>
        <v>0</v>
      </c>
      <c r="X153" s="24" t="str">
        <f aca="false">IF(AND(O153="Active",P153&lt;=2),"Yes","No")</f>
        <v>No</v>
      </c>
    </row>
    <row r="154" customFormat="false" ht="15" hidden="false" customHeight="false" outlineLevel="0" collapsed="false">
      <c r="A154" s="24" t="str">
        <f aca="false">Customers!A154</f>
        <v>C0153</v>
      </c>
      <c r="B154" s="24" t="str">
        <f aca="false">Customers!B154</f>
        <v>Rift Valley</v>
      </c>
      <c r="C154" s="24" t="str">
        <f aca="false">Customers!C154</f>
        <v>Postpaid</v>
      </c>
      <c r="D154" s="24" t="n">
        <f aca="false">COUNTIFS(Transactions!$C$2:$C$13107,$A154,Transactions!$E$2:$E$13107,D$1)</f>
        <v>6</v>
      </c>
      <c r="E154" s="24" t="n">
        <f aca="false">COUNTIFS(Transactions!$C$2:$C$13107,$A154,Transactions!$E$2:$E$13107,E$1)</f>
        <v>1</v>
      </c>
      <c r="F154" s="24" t="n">
        <f aca="false">COUNTIFS(Transactions!$C$2:$C$13107,$A154,Transactions!$E$2:$E$13107,F$1)</f>
        <v>0</v>
      </c>
      <c r="G154" s="24" t="n">
        <f aca="false">COUNTIFS(Transactions!$C$2:$C$13107,$A154,Transactions!$E$2:$E$13107,G$1)</f>
        <v>20</v>
      </c>
      <c r="H154" s="24" t="n">
        <f aca="false">COUNTIFS(Transactions!$C$2:$C$13107,$A154,Transactions!$E$2:$E$13107,H$1)</f>
        <v>2</v>
      </c>
      <c r="I154" s="24" t="n">
        <f aca="false">COUNTIFS(Transactions!$C$2:$C$13107,$A154,Transactions!$E$2:$E$13107,I$1)</f>
        <v>15</v>
      </c>
      <c r="J154" s="24" t="n">
        <f aca="false">SUM(D154:I154)</f>
        <v>44</v>
      </c>
      <c r="K154" s="38" t="n">
        <f aca="false">SUMIFS(Transactions!$F$2:$F$13107,Transactions!$C$2:$C$13107,A154)</f>
        <v>124015</v>
      </c>
      <c r="L154" s="38" t="n">
        <f aca="false">SUMIFS(Transactions!$I$2:$I$13107,Transactions!$C$2:$C$13107,A154)</f>
        <v>728.17</v>
      </c>
      <c r="M154" s="39" t="n">
        <f aca="false">IF(J154=0,"",_xlfn.MAXIFS(Transactions!$B$2:$B$13107,Transactions!$C$2:$C$13107,A154))</f>
        <v>46292</v>
      </c>
      <c r="N154" s="24" t="n">
        <f aca="false">IF(J154=0,999,Assumptions!$B$4-M154)</f>
        <v>3</v>
      </c>
      <c r="O154" s="24" t="str">
        <f aca="false">IF(N154&lt;=Assumptions!$B$7,"Active",IF(N154&lt;=Assumptions!$B$8,"Slipping","Churned"))</f>
        <v>Active</v>
      </c>
      <c r="P154" s="24" t="n">
        <f aca="false">COUNTIF(D154:I154,"&gt;0")</f>
        <v>5</v>
      </c>
      <c r="Q154" s="24" t="n">
        <f aca="false">IF(N154&lt;=Assumptions!$B$22,5,IF(N154&lt;=Assumptions!$B$23,4,IF(N154&lt;=Assumptions!$B$24,3,IF(N154&lt;=Assumptions!$B$25,2,1))))</f>
        <v>5</v>
      </c>
      <c r="R154" s="24" t="n">
        <f aca="false">1+(J154&gt;=Assumptions!$C$25)+(J154&gt;=Assumptions!$C$24)+(J154&gt;=Assumptions!$C$23)+(J154&gt;=Assumptions!$C$22)</f>
        <v>5</v>
      </c>
      <c r="S154" s="24" t="n">
        <f aca="false">1+(L154&gt;=Assumptions!$D$25)+(L154&gt;=Assumptions!$D$24)+(L154&gt;=Assumptions!$D$23)+(L154&gt;=Assumptions!$D$22)</f>
        <v>4</v>
      </c>
      <c r="T154" s="24" t="str">
        <f aca="false">IF(AND(Q154&gt;=4,R154&gt;=4),"Champions",IF(AND(Q154&gt;=3,R154&gt;=3),"Loyal",IF(AND(Q154&lt;=2,R154&gt;=3),"At Risk",IF(Q154&lt;=2,"Hibernating","Potential"))))</f>
        <v>Champions</v>
      </c>
      <c r="U154" s="38" t="n">
        <f aca="false">L154/Assumptions!$B$6</f>
        <v>80.9077777777778</v>
      </c>
      <c r="V154" s="38" t="n">
        <f aca="false">IF(O154="Slipping",U154,0)</f>
        <v>0</v>
      </c>
      <c r="W154" s="38" t="n">
        <f aca="false">IF(O154="Churned",U154,0)</f>
        <v>0</v>
      </c>
      <c r="X154" s="24" t="str">
        <f aca="false">IF(AND(O154="Active",P154&lt;=2),"Yes","No")</f>
        <v>No</v>
      </c>
    </row>
    <row r="155" customFormat="false" ht="15" hidden="false" customHeight="false" outlineLevel="0" collapsed="false">
      <c r="A155" s="24" t="str">
        <f aca="false">Customers!A155</f>
        <v>C0154</v>
      </c>
      <c r="B155" s="24" t="str">
        <f aca="false">Customers!B155</f>
        <v>Nairobi</v>
      </c>
      <c r="C155" s="24" t="str">
        <f aca="false">Customers!C155</f>
        <v>Prepaid</v>
      </c>
      <c r="D155" s="24" t="n">
        <f aca="false">COUNTIFS(Transactions!$C$2:$C$13107,$A155,Transactions!$E$2:$E$13107,D$1)</f>
        <v>5</v>
      </c>
      <c r="E155" s="24" t="n">
        <f aca="false">COUNTIFS(Transactions!$C$2:$C$13107,$A155,Transactions!$E$2:$E$13107,E$1)</f>
        <v>6</v>
      </c>
      <c r="F155" s="24" t="n">
        <f aca="false">COUNTIFS(Transactions!$C$2:$C$13107,$A155,Transactions!$E$2:$E$13107,F$1)</f>
        <v>0</v>
      </c>
      <c r="G155" s="24" t="n">
        <f aca="false">COUNTIFS(Transactions!$C$2:$C$13107,$A155,Transactions!$E$2:$E$13107,G$1)</f>
        <v>6</v>
      </c>
      <c r="H155" s="24" t="n">
        <f aca="false">COUNTIFS(Transactions!$C$2:$C$13107,$A155,Transactions!$E$2:$E$13107,H$1)</f>
        <v>3</v>
      </c>
      <c r="I155" s="24" t="n">
        <f aca="false">COUNTIFS(Transactions!$C$2:$C$13107,$A155,Transactions!$E$2:$E$13107,I$1)</f>
        <v>2</v>
      </c>
      <c r="J155" s="24" t="n">
        <f aca="false">SUM(D155:I155)</f>
        <v>22</v>
      </c>
      <c r="K155" s="38" t="n">
        <f aca="false">SUMIFS(Transactions!$F$2:$F$13107,Transactions!$C$2:$C$13107,A155)</f>
        <v>43409</v>
      </c>
      <c r="L155" s="38" t="n">
        <f aca="false">SUMIFS(Transactions!$I$2:$I$13107,Transactions!$C$2:$C$13107,A155)</f>
        <v>328.94</v>
      </c>
      <c r="M155" s="39" t="n">
        <f aca="false">IF(J155=0,"",_xlfn.MAXIFS(Transactions!$B$2:$B$13107,Transactions!$C$2:$C$13107,A155))</f>
        <v>46237</v>
      </c>
      <c r="N155" s="24" t="n">
        <f aca="false">IF(J155=0,999,Assumptions!$B$4-M155)</f>
        <v>58</v>
      </c>
      <c r="O155" s="24" t="str">
        <f aca="false">IF(N155&lt;=Assumptions!$B$7,"Active",IF(N155&lt;=Assumptions!$B$8,"Slipping","Churned"))</f>
        <v>Slipping</v>
      </c>
      <c r="P155" s="24" t="n">
        <f aca="false">COUNTIF(D155:I155,"&gt;0")</f>
        <v>5</v>
      </c>
      <c r="Q155" s="24" t="n">
        <f aca="false">IF(N155&lt;=Assumptions!$B$22,5,IF(N155&lt;=Assumptions!$B$23,4,IF(N155&lt;=Assumptions!$B$24,3,IF(N155&lt;=Assumptions!$B$25,2,1))))</f>
        <v>3</v>
      </c>
      <c r="R155" s="24" t="n">
        <f aca="false">1+(J155&gt;=Assumptions!$C$25)+(J155&gt;=Assumptions!$C$24)+(J155&gt;=Assumptions!$C$23)+(J155&gt;=Assumptions!$C$22)</f>
        <v>4</v>
      </c>
      <c r="S155" s="24" t="n">
        <f aca="false">1+(L155&gt;=Assumptions!$D$25)+(L155&gt;=Assumptions!$D$24)+(L155&gt;=Assumptions!$D$23)+(L155&gt;=Assumptions!$D$22)</f>
        <v>3</v>
      </c>
      <c r="T155" s="24" t="str">
        <f aca="false">IF(AND(Q155&gt;=4,R155&gt;=4),"Champions",IF(AND(Q155&gt;=3,R155&gt;=3),"Loyal",IF(AND(Q155&lt;=2,R155&gt;=3),"At Risk",IF(Q155&lt;=2,"Hibernating","Potential"))))</f>
        <v>Loyal</v>
      </c>
      <c r="U155" s="38" t="n">
        <f aca="false">L155/Assumptions!$B$6</f>
        <v>36.5488888888889</v>
      </c>
      <c r="V155" s="38" t="n">
        <f aca="false">IF(O155="Slipping",U155,0)</f>
        <v>36.5488888888889</v>
      </c>
      <c r="W155" s="38" t="n">
        <f aca="false">IF(O155="Churned",U155,0)</f>
        <v>0</v>
      </c>
      <c r="X155" s="24" t="str">
        <f aca="false">IF(AND(O155="Active",P155&lt;=2),"Yes","No")</f>
        <v>No</v>
      </c>
    </row>
    <row r="156" customFormat="false" ht="15" hidden="false" customHeight="false" outlineLevel="0" collapsed="false">
      <c r="A156" s="24" t="str">
        <f aca="false">Customers!A156</f>
        <v>C0155</v>
      </c>
      <c r="B156" s="24" t="str">
        <f aca="false">Customers!B156</f>
        <v>Coast</v>
      </c>
      <c r="C156" s="24" t="str">
        <f aca="false">Customers!C156</f>
        <v>Prepaid</v>
      </c>
      <c r="D156" s="24" t="n">
        <f aca="false">COUNTIFS(Transactions!$C$2:$C$13107,$A156,Transactions!$E$2:$E$13107,D$1)</f>
        <v>3</v>
      </c>
      <c r="E156" s="24" t="n">
        <f aca="false">COUNTIFS(Transactions!$C$2:$C$13107,$A156,Transactions!$E$2:$E$13107,E$1)</f>
        <v>10</v>
      </c>
      <c r="F156" s="24" t="n">
        <f aca="false">COUNTIFS(Transactions!$C$2:$C$13107,$A156,Transactions!$E$2:$E$13107,F$1)</f>
        <v>1</v>
      </c>
      <c r="G156" s="24" t="n">
        <f aca="false">COUNTIFS(Transactions!$C$2:$C$13107,$A156,Transactions!$E$2:$E$13107,G$1)</f>
        <v>5</v>
      </c>
      <c r="H156" s="24" t="n">
        <f aca="false">COUNTIFS(Transactions!$C$2:$C$13107,$A156,Transactions!$E$2:$E$13107,H$1)</f>
        <v>6</v>
      </c>
      <c r="I156" s="24" t="n">
        <f aca="false">COUNTIFS(Transactions!$C$2:$C$13107,$A156,Transactions!$E$2:$E$13107,I$1)</f>
        <v>4</v>
      </c>
      <c r="J156" s="24" t="n">
        <f aca="false">SUM(D156:I156)</f>
        <v>29</v>
      </c>
      <c r="K156" s="38" t="n">
        <f aca="false">SUMIFS(Transactions!$F$2:$F$13107,Transactions!$C$2:$C$13107,A156)</f>
        <v>92069</v>
      </c>
      <c r="L156" s="38" t="n">
        <f aca="false">SUMIFS(Transactions!$I$2:$I$13107,Transactions!$C$2:$C$13107,A156)</f>
        <v>1134.69</v>
      </c>
      <c r="M156" s="39" t="n">
        <f aca="false">IF(J156=0,"",_xlfn.MAXIFS(Transactions!$B$2:$B$13107,Transactions!$C$2:$C$13107,A156))</f>
        <v>46288</v>
      </c>
      <c r="N156" s="24" t="n">
        <f aca="false">IF(J156=0,999,Assumptions!$B$4-M156)</f>
        <v>7</v>
      </c>
      <c r="O156" s="24" t="str">
        <f aca="false">IF(N156&lt;=Assumptions!$B$7,"Active",IF(N156&lt;=Assumptions!$B$8,"Slipping","Churned"))</f>
        <v>Active</v>
      </c>
      <c r="P156" s="24" t="n">
        <f aca="false">COUNTIF(D156:I156,"&gt;0")</f>
        <v>6</v>
      </c>
      <c r="Q156" s="24" t="n">
        <f aca="false">IF(N156&lt;=Assumptions!$B$22,5,IF(N156&lt;=Assumptions!$B$23,4,IF(N156&lt;=Assumptions!$B$24,3,IF(N156&lt;=Assumptions!$B$25,2,1))))</f>
        <v>5</v>
      </c>
      <c r="R156" s="24" t="n">
        <f aca="false">1+(J156&gt;=Assumptions!$C$25)+(J156&gt;=Assumptions!$C$24)+(J156&gt;=Assumptions!$C$23)+(J156&gt;=Assumptions!$C$22)</f>
        <v>4</v>
      </c>
      <c r="S156" s="24" t="n">
        <f aca="false">1+(L156&gt;=Assumptions!$D$25)+(L156&gt;=Assumptions!$D$24)+(L156&gt;=Assumptions!$D$23)+(L156&gt;=Assumptions!$D$22)</f>
        <v>5</v>
      </c>
      <c r="T156" s="24" t="str">
        <f aca="false">IF(AND(Q156&gt;=4,R156&gt;=4),"Champions",IF(AND(Q156&gt;=3,R156&gt;=3),"Loyal",IF(AND(Q156&lt;=2,R156&gt;=3),"At Risk",IF(Q156&lt;=2,"Hibernating","Potential"))))</f>
        <v>Champions</v>
      </c>
      <c r="U156" s="38" t="n">
        <f aca="false">L156/Assumptions!$B$6</f>
        <v>126.076666666667</v>
      </c>
      <c r="V156" s="38" t="n">
        <f aca="false">IF(O156="Slipping",U156,0)</f>
        <v>0</v>
      </c>
      <c r="W156" s="38" t="n">
        <f aca="false">IF(O156="Churned",U156,0)</f>
        <v>0</v>
      </c>
      <c r="X156" s="24" t="str">
        <f aca="false">IF(AND(O156="Active",P156&lt;=2),"Yes","No")</f>
        <v>No</v>
      </c>
    </row>
    <row r="157" customFormat="false" ht="15" hidden="false" customHeight="false" outlineLevel="0" collapsed="false">
      <c r="A157" s="24" t="str">
        <f aca="false">Customers!A157</f>
        <v>C0156</v>
      </c>
      <c r="B157" s="24" t="str">
        <f aca="false">Customers!B157</f>
        <v>Nairobi</v>
      </c>
      <c r="C157" s="24" t="str">
        <f aca="false">Customers!C157</f>
        <v>Prepaid</v>
      </c>
      <c r="D157" s="24" t="n">
        <f aca="false">COUNTIFS(Transactions!$C$2:$C$13107,$A157,Transactions!$E$2:$E$13107,D$1)</f>
        <v>0</v>
      </c>
      <c r="E157" s="24" t="n">
        <f aca="false">COUNTIFS(Transactions!$C$2:$C$13107,$A157,Transactions!$E$2:$E$13107,E$1)</f>
        <v>37</v>
      </c>
      <c r="F157" s="24" t="n">
        <f aca="false">COUNTIFS(Transactions!$C$2:$C$13107,$A157,Transactions!$E$2:$E$13107,F$1)</f>
        <v>4</v>
      </c>
      <c r="G157" s="24" t="n">
        <f aca="false">COUNTIFS(Transactions!$C$2:$C$13107,$A157,Transactions!$E$2:$E$13107,G$1)</f>
        <v>0</v>
      </c>
      <c r="H157" s="24" t="n">
        <f aca="false">COUNTIFS(Transactions!$C$2:$C$13107,$A157,Transactions!$E$2:$E$13107,H$1)</f>
        <v>0</v>
      </c>
      <c r="I157" s="24" t="n">
        <f aca="false">COUNTIFS(Transactions!$C$2:$C$13107,$A157,Transactions!$E$2:$E$13107,I$1)</f>
        <v>6</v>
      </c>
      <c r="J157" s="24" t="n">
        <f aca="false">SUM(D157:I157)</f>
        <v>47</v>
      </c>
      <c r="K157" s="38" t="n">
        <f aca="false">SUMIFS(Transactions!$F$2:$F$13107,Transactions!$C$2:$C$13107,A157)</f>
        <v>164369</v>
      </c>
      <c r="L157" s="38" t="n">
        <f aca="false">SUMIFS(Transactions!$I$2:$I$13107,Transactions!$C$2:$C$13107,A157)</f>
        <v>2082.45</v>
      </c>
      <c r="M157" s="39" t="n">
        <f aca="false">IF(J157=0,"",_xlfn.MAXIFS(Transactions!$B$2:$B$13107,Transactions!$C$2:$C$13107,A157))</f>
        <v>46281</v>
      </c>
      <c r="N157" s="24" t="n">
        <f aca="false">IF(J157=0,999,Assumptions!$B$4-M157)</f>
        <v>14</v>
      </c>
      <c r="O157" s="24" t="str">
        <f aca="false">IF(N157&lt;=Assumptions!$B$7,"Active",IF(N157&lt;=Assumptions!$B$8,"Slipping","Churned"))</f>
        <v>Active</v>
      </c>
      <c r="P157" s="24" t="n">
        <f aca="false">COUNTIF(D157:I157,"&gt;0")</f>
        <v>3</v>
      </c>
      <c r="Q157" s="24" t="n">
        <f aca="false">IF(N157&lt;=Assumptions!$B$22,5,IF(N157&lt;=Assumptions!$B$23,4,IF(N157&lt;=Assumptions!$B$24,3,IF(N157&lt;=Assumptions!$B$25,2,1))))</f>
        <v>5</v>
      </c>
      <c r="R157" s="24" t="n">
        <f aca="false">1+(J157&gt;=Assumptions!$C$25)+(J157&gt;=Assumptions!$C$24)+(J157&gt;=Assumptions!$C$23)+(J157&gt;=Assumptions!$C$22)</f>
        <v>5</v>
      </c>
      <c r="S157" s="24" t="n">
        <f aca="false">1+(L157&gt;=Assumptions!$D$25)+(L157&gt;=Assumptions!$D$24)+(L157&gt;=Assumptions!$D$23)+(L157&gt;=Assumptions!$D$22)</f>
        <v>5</v>
      </c>
      <c r="T157" s="24" t="str">
        <f aca="false">IF(AND(Q157&gt;=4,R157&gt;=4),"Champions",IF(AND(Q157&gt;=3,R157&gt;=3),"Loyal",IF(AND(Q157&lt;=2,R157&gt;=3),"At Risk",IF(Q157&lt;=2,"Hibernating","Potential"))))</f>
        <v>Champions</v>
      </c>
      <c r="U157" s="38" t="n">
        <f aca="false">L157/Assumptions!$B$6</f>
        <v>231.383333333333</v>
      </c>
      <c r="V157" s="38" t="n">
        <f aca="false">IF(O157="Slipping",U157,0)</f>
        <v>0</v>
      </c>
      <c r="W157" s="38" t="n">
        <f aca="false">IF(O157="Churned",U157,0)</f>
        <v>0</v>
      </c>
      <c r="X157" s="24" t="str">
        <f aca="false">IF(AND(O157="Active",P157&lt;=2),"Yes","No")</f>
        <v>No</v>
      </c>
    </row>
    <row r="158" customFormat="false" ht="15" hidden="false" customHeight="false" outlineLevel="0" collapsed="false">
      <c r="A158" s="24" t="str">
        <f aca="false">Customers!A158</f>
        <v>C0157</v>
      </c>
      <c r="B158" s="24" t="str">
        <f aca="false">Customers!B158</f>
        <v>Western</v>
      </c>
      <c r="C158" s="24" t="str">
        <f aca="false">Customers!C158</f>
        <v>Postpaid</v>
      </c>
      <c r="D158" s="24" t="n">
        <f aca="false">COUNTIFS(Transactions!$C$2:$C$13107,$A158,Transactions!$E$2:$E$13107,D$1)</f>
        <v>1</v>
      </c>
      <c r="E158" s="24" t="n">
        <f aca="false">COUNTIFS(Transactions!$C$2:$C$13107,$A158,Transactions!$E$2:$E$13107,E$1)</f>
        <v>0</v>
      </c>
      <c r="F158" s="24" t="n">
        <f aca="false">COUNTIFS(Transactions!$C$2:$C$13107,$A158,Transactions!$E$2:$E$13107,F$1)</f>
        <v>1</v>
      </c>
      <c r="G158" s="24" t="n">
        <f aca="false">COUNTIFS(Transactions!$C$2:$C$13107,$A158,Transactions!$E$2:$E$13107,G$1)</f>
        <v>5</v>
      </c>
      <c r="H158" s="24" t="n">
        <f aca="false">COUNTIFS(Transactions!$C$2:$C$13107,$A158,Transactions!$E$2:$E$13107,H$1)</f>
        <v>0</v>
      </c>
      <c r="I158" s="24" t="n">
        <f aca="false">COUNTIFS(Transactions!$C$2:$C$13107,$A158,Transactions!$E$2:$E$13107,I$1)</f>
        <v>0</v>
      </c>
      <c r="J158" s="24" t="n">
        <f aca="false">SUM(D158:I158)</f>
        <v>7</v>
      </c>
      <c r="K158" s="38" t="n">
        <f aca="false">SUMIFS(Transactions!$F$2:$F$13107,Transactions!$C$2:$C$13107,A158)</f>
        <v>41340</v>
      </c>
      <c r="L158" s="38" t="n">
        <f aca="false">SUMIFS(Transactions!$I$2:$I$13107,Transactions!$C$2:$C$13107,A158)</f>
        <v>111.32</v>
      </c>
      <c r="M158" s="39" t="n">
        <f aca="false">IF(J158=0,"",_xlfn.MAXIFS(Transactions!$B$2:$B$13107,Transactions!$C$2:$C$13107,A158))</f>
        <v>46269</v>
      </c>
      <c r="N158" s="24" t="n">
        <f aca="false">IF(J158=0,999,Assumptions!$B$4-M158)</f>
        <v>26</v>
      </c>
      <c r="O158" s="24" t="str">
        <f aca="false">IF(N158&lt;=Assumptions!$B$7,"Active",IF(N158&lt;=Assumptions!$B$8,"Slipping","Churned"))</f>
        <v>Active</v>
      </c>
      <c r="P158" s="24" t="n">
        <f aca="false">COUNTIF(D158:I158,"&gt;0")</f>
        <v>3</v>
      </c>
      <c r="Q158" s="24" t="n">
        <f aca="false">IF(N158&lt;=Assumptions!$B$22,5,IF(N158&lt;=Assumptions!$B$23,4,IF(N158&lt;=Assumptions!$B$24,3,IF(N158&lt;=Assumptions!$B$25,2,1))))</f>
        <v>4</v>
      </c>
      <c r="R158" s="24" t="n">
        <f aca="false">1+(J158&gt;=Assumptions!$C$25)+(J158&gt;=Assumptions!$C$24)+(J158&gt;=Assumptions!$C$23)+(J158&gt;=Assumptions!$C$22)</f>
        <v>1</v>
      </c>
      <c r="S158" s="24" t="n">
        <f aca="false">1+(L158&gt;=Assumptions!$D$25)+(L158&gt;=Assumptions!$D$24)+(L158&gt;=Assumptions!$D$23)+(L158&gt;=Assumptions!$D$22)</f>
        <v>1</v>
      </c>
      <c r="T158" s="24" t="str">
        <f aca="false">IF(AND(Q158&gt;=4,R158&gt;=4),"Champions",IF(AND(Q158&gt;=3,R158&gt;=3),"Loyal",IF(AND(Q158&lt;=2,R158&gt;=3),"At Risk",IF(Q158&lt;=2,"Hibernating","Potential"))))</f>
        <v>Potential</v>
      </c>
      <c r="U158" s="38" t="n">
        <f aca="false">L158/Assumptions!$B$6</f>
        <v>12.3688888888889</v>
      </c>
      <c r="V158" s="38" t="n">
        <f aca="false">IF(O158="Slipping",U158,0)</f>
        <v>0</v>
      </c>
      <c r="W158" s="38" t="n">
        <f aca="false">IF(O158="Churned",U158,0)</f>
        <v>0</v>
      </c>
      <c r="X158" s="24" t="str">
        <f aca="false">IF(AND(O158="Active",P158&lt;=2),"Yes","No")</f>
        <v>No</v>
      </c>
    </row>
    <row r="159" customFormat="false" ht="15" hidden="false" customHeight="false" outlineLevel="0" collapsed="false">
      <c r="A159" s="24" t="str">
        <f aca="false">Customers!A159</f>
        <v>C0158</v>
      </c>
      <c r="B159" s="24" t="str">
        <f aca="false">Customers!B159</f>
        <v>Central</v>
      </c>
      <c r="C159" s="24" t="str">
        <f aca="false">Customers!C159</f>
        <v>Postpaid</v>
      </c>
      <c r="D159" s="24" t="n">
        <f aca="false">COUNTIFS(Transactions!$C$2:$C$13107,$A159,Transactions!$E$2:$E$13107,D$1)</f>
        <v>5</v>
      </c>
      <c r="E159" s="24" t="n">
        <f aca="false">COUNTIFS(Transactions!$C$2:$C$13107,$A159,Transactions!$E$2:$E$13107,E$1)</f>
        <v>0</v>
      </c>
      <c r="F159" s="24" t="n">
        <f aca="false">COUNTIFS(Transactions!$C$2:$C$13107,$A159,Transactions!$E$2:$E$13107,F$1)</f>
        <v>1</v>
      </c>
      <c r="G159" s="24" t="n">
        <f aca="false">COUNTIFS(Transactions!$C$2:$C$13107,$A159,Transactions!$E$2:$E$13107,G$1)</f>
        <v>5</v>
      </c>
      <c r="H159" s="24" t="n">
        <f aca="false">COUNTIFS(Transactions!$C$2:$C$13107,$A159,Transactions!$E$2:$E$13107,H$1)</f>
        <v>0</v>
      </c>
      <c r="I159" s="24" t="n">
        <f aca="false">COUNTIFS(Transactions!$C$2:$C$13107,$A159,Transactions!$E$2:$E$13107,I$1)</f>
        <v>0</v>
      </c>
      <c r="J159" s="24" t="n">
        <f aca="false">SUM(D159:I159)</f>
        <v>11</v>
      </c>
      <c r="K159" s="38" t="n">
        <f aca="false">SUMIFS(Transactions!$F$2:$F$13107,Transactions!$C$2:$C$13107,A159)</f>
        <v>37730</v>
      </c>
      <c r="L159" s="38" t="n">
        <f aca="false">SUMIFS(Transactions!$I$2:$I$13107,Transactions!$C$2:$C$13107,A159)</f>
        <v>217.76</v>
      </c>
      <c r="M159" s="39" t="n">
        <f aca="false">IF(J159=0,"",_xlfn.MAXIFS(Transactions!$B$2:$B$13107,Transactions!$C$2:$C$13107,A159))</f>
        <v>46242</v>
      </c>
      <c r="N159" s="24" t="n">
        <f aca="false">IF(J159=0,999,Assumptions!$B$4-M159)</f>
        <v>53</v>
      </c>
      <c r="O159" s="24" t="str">
        <f aca="false">IF(N159&lt;=Assumptions!$B$7,"Active",IF(N159&lt;=Assumptions!$B$8,"Slipping","Churned"))</f>
        <v>Slipping</v>
      </c>
      <c r="P159" s="24" t="n">
        <f aca="false">COUNTIF(D159:I159,"&gt;0")</f>
        <v>3</v>
      </c>
      <c r="Q159" s="24" t="n">
        <f aca="false">IF(N159&lt;=Assumptions!$B$22,5,IF(N159&lt;=Assumptions!$B$23,4,IF(N159&lt;=Assumptions!$B$24,3,IF(N159&lt;=Assumptions!$B$25,2,1))))</f>
        <v>3</v>
      </c>
      <c r="R159" s="24" t="n">
        <f aca="false">1+(J159&gt;=Assumptions!$C$25)+(J159&gt;=Assumptions!$C$24)+(J159&gt;=Assumptions!$C$23)+(J159&gt;=Assumptions!$C$22)</f>
        <v>2</v>
      </c>
      <c r="S159" s="24" t="n">
        <f aca="false">1+(L159&gt;=Assumptions!$D$25)+(L159&gt;=Assumptions!$D$24)+(L159&gt;=Assumptions!$D$23)+(L159&gt;=Assumptions!$D$22)</f>
        <v>2</v>
      </c>
      <c r="T159" s="24" t="str">
        <f aca="false">IF(AND(Q159&gt;=4,R159&gt;=4),"Champions",IF(AND(Q159&gt;=3,R159&gt;=3),"Loyal",IF(AND(Q159&lt;=2,R159&gt;=3),"At Risk",IF(Q159&lt;=2,"Hibernating","Potential"))))</f>
        <v>Potential</v>
      </c>
      <c r="U159" s="38" t="n">
        <f aca="false">L159/Assumptions!$B$6</f>
        <v>24.1955555555556</v>
      </c>
      <c r="V159" s="38" t="n">
        <f aca="false">IF(O159="Slipping",U159,0)</f>
        <v>24.1955555555556</v>
      </c>
      <c r="W159" s="38" t="n">
        <f aca="false">IF(O159="Churned",U159,0)</f>
        <v>0</v>
      </c>
      <c r="X159" s="24" t="str">
        <f aca="false">IF(AND(O159="Active",P159&lt;=2),"Yes","No")</f>
        <v>No</v>
      </c>
    </row>
    <row r="160" customFormat="false" ht="15" hidden="false" customHeight="false" outlineLevel="0" collapsed="false">
      <c r="A160" s="24" t="str">
        <f aca="false">Customers!A160</f>
        <v>C0159</v>
      </c>
      <c r="B160" s="24" t="str">
        <f aca="false">Customers!B160</f>
        <v>Nairobi</v>
      </c>
      <c r="C160" s="24" t="str">
        <f aca="false">Customers!C160</f>
        <v>Postpaid</v>
      </c>
      <c r="D160" s="24" t="n">
        <f aca="false">COUNTIFS(Transactions!$C$2:$C$13107,$A160,Transactions!$E$2:$E$13107,D$1)</f>
        <v>25</v>
      </c>
      <c r="E160" s="24" t="n">
        <f aca="false">COUNTIFS(Transactions!$C$2:$C$13107,$A160,Transactions!$E$2:$E$13107,E$1)</f>
        <v>0</v>
      </c>
      <c r="F160" s="24" t="n">
        <f aca="false">COUNTIFS(Transactions!$C$2:$C$13107,$A160,Transactions!$E$2:$E$13107,F$1)</f>
        <v>5</v>
      </c>
      <c r="G160" s="24" t="n">
        <f aca="false">COUNTIFS(Transactions!$C$2:$C$13107,$A160,Transactions!$E$2:$E$13107,G$1)</f>
        <v>8</v>
      </c>
      <c r="H160" s="24" t="n">
        <f aca="false">COUNTIFS(Transactions!$C$2:$C$13107,$A160,Transactions!$E$2:$E$13107,H$1)</f>
        <v>0</v>
      </c>
      <c r="I160" s="24" t="n">
        <f aca="false">COUNTIFS(Transactions!$C$2:$C$13107,$A160,Transactions!$E$2:$E$13107,I$1)</f>
        <v>1</v>
      </c>
      <c r="J160" s="24" t="n">
        <f aca="false">SUM(D160:I160)</f>
        <v>39</v>
      </c>
      <c r="K160" s="38" t="n">
        <f aca="false">SUMIFS(Transactions!$F$2:$F$13107,Transactions!$C$2:$C$13107,A160)</f>
        <v>265380</v>
      </c>
      <c r="L160" s="38" t="n">
        <f aca="false">SUMIFS(Transactions!$I$2:$I$13107,Transactions!$C$2:$C$13107,A160)</f>
        <v>850.04</v>
      </c>
      <c r="M160" s="39" t="n">
        <f aca="false">IF(J160=0,"",_xlfn.MAXIFS(Transactions!$B$2:$B$13107,Transactions!$C$2:$C$13107,A160))</f>
        <v>46293</v>
      </c>
      <c r="N160" s="24" t="n">
        <f aca="false">IF(J160=0,999,Assumptions!$B$4-M160)</f>
        <v>2</v>
      </c>
      <c r="O160" s="24" t="str">
        <f aca="false">IF(N160&lt;=Assumptions!$B$7,"Active",IF(N160&lt;=Assumptions!$B$8,"Slipping","Churned"))</f>
        <v>Active</v>
      </c>
      <c r="P160" s="24" t="n">
        <f aca="false">COUNTIF(D160:I160,"&gt;0")</f>
        <v>4</v>
      </c>
      <c r="Q160" s="24" t="n">
        <f aca="false">IF(N160&lt;=Assumptions!$B$22,5,IF(N160&lt;=Assumptions!$B$23,4,IF(N160&lt;=Assumptions!$B$24,3,IF(N160&lt;=Assumptions!$B$25,2,1))))</f>
        <v>5</v>
      </c>
      <c r="R160" s="24" t="n">
        <f aca="false">1+(J160&gt;=Assumptions!$C$25)+(J160&gt;=Assumptions!$C$24)+(J160&gt;=Assumptions!$C$23)+(J160&gt;=Assumptions!$C$22)</f>
        <v>5</v>
      </c>
      <c r="S160" s="24" t="n">
        <f aca="false">1+(L160&gt;=Assumptions!$D$25)+(L160&gt;=Assumptions!$D$24)+(L160&gt;=Assumptions!$D$23)+(L160&gt;=Assumptions!$D$22)</f>
        <v>5</v>
      </c>
      <c r="T160" s="24" t="str">
        <f aca="false">IF(AND(Q160&gt;=4,R160&gt;=4),"Champions",IF(AND(Q160&gt;=3,R160&gt;=3),"Loyal",IF(AND(Q160&lt;=2,R160&gt;=3),"At Risk",IF(Q160&lt;=2,"Hibernating","Potential"))))</f>
        <v>Champions</v>
      </c>
      <c r="U160" s="38" t="n">
        <f aca="false">L160/Assumptions!$B$6</f>
        <v>94.4488888888889</v>
      </c>
      <c r="V160" s="38" t="n">
        <f aca="false">IF(O160="Slipping",U160,0)</f>
        <v>0</v>
      </c>
      <c r="W160" s="38" t="n">
        <f aca="false">IF(O160="Churned",U160,0)</f>
        <v>0</v>
      </c>
      <c r="X160" s="24" t="str">
        <f aca="false">IF(AND(O160="Active",P160&lt;=2),"Yes","No")</f>
        <v>No</v>
      </c>
    </row>
    <row r="161" customFormat="false" ht="15" hidden="false" customHeight="false" outlineLevel="0" collapsed="false">
      <c r="A161" s="24" t="str">
        <f aca="false">Customers!A161</f>
        <v>C0160</v>
      </c>
      <c r="B161" s="24" t="str">
        <f aca="false">Customers!B161</f>
        <v>Western</v>
      </c>
      <c r="C161" s="24" t="str">
        <f aca="false">Customers!C161</f>
        <v>Postpaid</v>
      </c>
      <c r="D161" s="24" t="n">
        <f aca="false">COUNTIFS(Transactions!$C$2:$C$13107,$A161,Transactions!$E$2:$E$13107,D$1)</f>
        <v>17</v>
      </c>
      <c r="E161" s="24" t="n">
        <f aca="false">COUNTIFS(Transactions!$C$2:$C$13107,$A161,Transactions!$E$2:$E$13107,E$1)</f>
        <v>4</v>
      </c>
      <c r="F161" s="24" t="n">
        <f aca="false">COUNTIFS(Transactions!$C$2:$C$13107,$A161,Transactions!$E$2:$E$13107,F$1)</f>
        <v>2</v>
      </c>
      <c r="G161" s="24" t="n">
        <f aca="false">COUNTIFS(Transactions!$C$2:$C$13107,$A161,Transactions!$E$2:$E$13107,G$1)</f>
        <v>1</v>
      </c>
      <c r="H161" s="24" t="n">
        <f aca="false">COUNTIFS(Transactions!$C$2:$C$13107,$A161,Transactions!$E$2:$E$13107,H$1)</f>
        <v>1</v>
      </c>
      <c r="I161" s="24" t="n">
        <f aca="false">COUNTIFS(Transactions!$C$2:$C$13107,$A161,Transactions!$E$2:$E$13107,I$1)</f>
        <v>5</v>
      </c>
      <c r="J161" s="24" t="n">
        <f aca="false">SUM(D161:I161)</f>
        <v>30</v>
      </c>
      <c r="K161" s="38" t="n">
        <f aca="false">SUMIFS(Transactions!$F$2:$F$13107,Transactions!$C$2:$C$13107,A161)</f>
        <v>90698</v>
      </c>
      <c r="L161" s="38" t="n">
        <f aca="false">SUMIFS(Transactions!$I$2:$I$13107,Transactions!$C$2:$C$13107,A161)</f>
        <v>745.85</v>
      </c>
      <c r="M161" s="39" t="n">
        <f aca="false">IF(J161=0,"",_xlfn.MAXIFS(Transactions!$B$2:$B$13107,Transactions!$C$2:$C$13107,A161))</f>
        <v>46291</v>
      </c>
      <c r="N161" s="24" t="n">
        <f aca="false">IF(J161=0,999,Assumptions!$B$4-M161)</f>
        <v>4</v>
      </c>
      <c r="O161" s="24" t="str">
        <f aca="false">IF(N161&lt;=Assumptions!$B$7,"Active",IF(N161&lt;=Assumptions!$B$8,"Slipping","Churned"))</f>
        <v>Active</v>
      </c>
      <c r="P161" s="24" t="n">
        <f aca="false">COUNTIF(D161:I161,"&gt;0")</f>
        <v>6</v>
      </c>
      <c r="Q161" s="24" t="n">
        <f aca="false">IF(N161&lt;=Assumptions!$B$22,5,IF(N161&lt;=Assumptions!$B$23,4,IF(N161&lt;=Assumptions!$B$24,3,IF(N161&lt;=Assumptions!$B$25,2,1))))</f>
        <v>5</v>
      </c>
      <c r="R161" s="24" t="n">
        <f aca="false">1+(J161&gt;=Assumptions!$C$25)+(J161&gt;=Assumptions!$C$24)+(J161&gt;=Assumptions!$C$23)+(J161&gt;=Assumptions!$C$22)</f>
        <v>4</v>
      </c>
      <c r="S161" s="24" t="n">
        <f aca="false">1+(L161&gt;=Assumptions!$D$25)+(L161&gt;=Assumptions!$D$24)+(L161&gt;=Assumptions!$D$23)+(L161&gt;=Assumptions!$D$22)</f>
        <v>4</v>
      </c>
      <c r="T161" s="24" t="str">
        <f aca="false">IF(AND(Q161&gt;=4,R161&gt;=4),"Champions",IF(AND(Q161&gt;=3,R161&gt;=3),"Loyal",IF(AND(Q161&lt;=2,R161&gt;=3),"At Risk",IF(Q161&lt;=2,"Hibernating","Potential"))))</f>
        <v>Champions</v>
      </c>
      <c r="U161" s="38" t="n">
        <f aca="false">L161/Assumptions!$B$6</f>
        <v>82.8722222222222</v>
      </c>
      <c r="V161" s="38" t="n">
        <f aca="false">IF(O161="Slipping",U161,0)</f>
        <v>0</v>
      </c>
      <c r="W161" s="38" t="n">
        <f aca="false">IF(O161="Churned",U161,0)</f>
        <v>0</v>
      </c>
      <c r="X161" s="24" t="str">
        <f aca="false">IF(AND(O161="Active",P161&lt;=2),"Yes","No")</f>
        <v>No</v>
      </c>
    </row>
    <row r="162" customFormat="false" ht="15" hidden="false" customHeight="false" outlineLevel="0" collapsed="false">
      <c r="A162" s="24" t="str">
        <f aca="false">Customers!A162</f>
        <v>C0161</v>
      </c>
      <c r="B162" s="24" t="str">
        <f aca="false">Customers!B162</f>
        <v>Rift Valley</v>
      </c>
      <c r="C162" s="24" t="str">
        <f aca="false">Customers!C162</f>
        <v>Postpaid</v>
      </c>
      <c r="D162" s="24" t="n">
        <f aca="false">COUNTIFS(Transactions!$C$2:$C$13107,$A162,Transactions!$E$2:$E$13107,D$1)</f>
        <v>6</v>
      </c>
      <c r="E162" s="24" t="n">
        <f aca="false">COUNTIFS(Transactions!$C$2:$C$13107,$A162,Transactions!$E$2:$E$13107,E$1)</f>
        <v>1</v>
      </c>
      <c r="F162" s="24" t="n">
        <f aca="false">COUNTIFS(Transactions!$C$2:$C$13107,$A162,Transactions!$E$2:$E$13107,F$1)</f>
        <v>0</v>
      </c>
      <c r="G162" s="24" t="n">
        <f aca="false">COUNTIFS(Transactions!$C$2:$C$13107,$A162,Transactions!$E$2:$E$13107,G$1)</f>
        <v>3</v>
      </c>
      <c r="H162" s="24" t="n">
        <f aca="false">COUNTIFS(Transactions!$C$2:$C$13107,$A162,Transactions!$E$2:$E$13107,H$1)</f>
        <v>1</v>
      </c>
      <c r="I162" s="24" t="n">
        <f aca="false">COUNTIFS(Transactions!$C$2:$C$13107,$A162,Transactions!$E$2:$E$13107,I$1)</f>
        <v>9</v>
      </c>
      <c r="J162" s="24" t="n">
        <f aca="false">SUM(D162:I162)</f>
        <v>20</v>
      </c>
      <c r="K162" s="38" t="n">
        <f aca="false">SUMIFS(Transactions!$F$2:$F$13107,Transactions!$C$2:$C$13107,A162)</f>
        <v>65180</v>
      </c>
      <c r="L162" s="38" t="n">
        <f aca="false">SUMIFS(Transactions!$I$2:$I$13107,Transactions!$C$2:$C$13107,A162)</f>
        <v>708.56</v>
      </c>
      <c r="M162" s="39" t="n">
        <f aca="false">IF(J162=0,"",_xlfn.MAXIFS(Transactions!$B$2:$B$13107,Transactions!$C$2:$C$13107,A162))</f>
        <v>46287</v>
      </c>
      <c r="N162" s="24" t="n">
        <f aca="false">IF(J162=0,999,Assumptions!$B$4-M162)</f>
        <v>8</v>
      </c>
      <c r="O162" s="24" t="str">
        <f aca="false">IF(N162&lt;=Assumptions!$B$7,"Active",IF(N162&lt;=Assumptions!$B$8,"Slipping","Churned"))</f>
        <v>Active</v>
      </c>
      <c r="P162" s="24" t="n">
        <f aca="false">COUNTIF(D162:I162,"&gt;0")</f>
        <v>5</v>
      </c>
      <c r="Q162" s="24" t="n">
        <f aca="false">IF(N162&lt;=Assumptions!$B$22,5,IF(N162&lt;=Assumptions!$B$23,4,IF(N162&lt;=Assumptions!$B$24,3,IF(N162&lt;=Assumptions!$B$25,2,1))))</f>
        <v>5</v>
      </c>
      <c r="R162" s="24" t="n">
        <f aca="false">1+(J162&gt;=Assumptions!$C$25)+(J162&gt;=Assumptions!$C$24)+(J162&gt;=Assumptions!$C$23)+(J162&gt;=Assumptions!$C$22)</f>
        <v>3</v>
      </c>
      <c r="S162" s="24" t="n">
        <f aca="false">1+(L162&gt;=Assumptions!$D$25)+(L162&gt;=Assumptions!$D$24)+(L162&gt;=Assumptions!$D$23)+(L162&gt;=Assumptions!$D$22)</f>
        <v>4</v>
      </c>
      <c r="T162" s="24" t="str">
        <f aca="false">IF(AND(Q162&gt;=4,R162&gt;=4),"Champions",IF(AND(Q162&gt;=3,R162&gt;=3),"Loyal",IF(AND(Q162&lt;=2,R162&gt;=3),"At Risk",IF(Q162&lt;=2,"Hibernating","Potential"))))</f>
        <v>Loyal</v>
      </c>
      <c r="U162" s="38" t="n">
        <f aca="false">L162/Assumptions!$B$6</f>
        <v>78.7288888888889</v>
      </c>
      <c r="V162" s="38" t="n">
        <f aca="false">IF(O162="Slipping",U162,0)</f>
        <v>0</v>
      </c>
      <c r="W162" s="38" t="n">
        <f aca="false">IF(O162="Churned",U162,0)</f>
        <v>0</v>
      </c>
      <c r="X162" s="24" t="str">
        <f aca="false">IF(AND(O162="Active",P162&lt;=2),"Yes","No")</f>
        <v>No</v>
      </c>
    </row>
    <row r="163" customFormat="false" ht="15" hidden="false" customHeight="false" outlineLevel="0" collapsed="false">
      <c r="A163" s="24" t="str">
        <f aca="false">Customers!A163</f>
        <v>C0162</v>
      </c>
      <c r="B163" s="24" t="str">
        <f aca="false">Customers!B163</f>
        <v>Central</v>
      </c>
      <c r="C163" s="24" t="str">
        <f aca="false">Customers!C163</f>
        <v>Business</v>
      </c>
      <c r="D163" s="24" t="n">
        <f aca="false">COUNTIFS(Transactions!$C$2:$C$13107,$A163,Transactions!$E$2:$E$13107,D$1)</f>
        <v>4</v>
      </c>
      <c r="E163" s="24" t="n">
        <f aca="false">COUNTIFS(Transactions!$C$2:$C$13107,$A163,Transactions!$E$2:$E$13107,E$1)</f>
        <v>2</v>
      </c>
      <c r="F163" s="24" t="n">
        <f aca="false">COUNTIFS(Transactions!$C$2:$C$13107,$A163,Transactions!$E$2:$E$13107,F$1)</f>
        <v>4</v>
      </c>
      <c r="G163" s="24" t="n">
        <f aca="false">COUNTIFS(Transactions!$C$2:$C$13107,$A163,Transactions!$E$2:$E$13107,G$1)</f>
        <v>19</v>
      </c>
      <c r="H163" s="24" t="n">
        <f aca="false">COUNTIFS(Transactions!$C$2:$C$13107,$A163,Transactions!$E$2:$E$13107,H$1)</f>
        <v>3</v>
      </c>
      <c r="I163" s="24" t="n">
        <f aca="false">COUNTIFS(Transactions!$C$2:$C$13107,$A163,Transactions!$E$2:$E$13107,I$1)</f>
        <v>15</v>
      </c>
      <c r="J163" s="24" t="n">
        <f aca="false">SUM(D163:I163)</f>
        <v>47</v>
      </c>
      <c r="K163" s="38" t="n">
        <f aca="false">SUMIFS(Transactions!$F$2:$F$13107,Transactions!$C$2:$C$13107,A163)</f>
        <v>419006</v>
      </c>
      <c r="L163" s="38" t="n">
        <f aca="false">SUMIFS(Transactions!$I$2:$I$13107,Transactions!$C$2:$C$13107,A163)</f>
        <v>1314.83</v>
      </c>
      <c r="M163" s="39" t="n">
        <f aca="false">IF(J163=0,"",_xlfn.MAXIFS(Transactions!$B$2:$B$13107,Transactions!$C$2:$C$13107,A163))</f>
        <v>46286</v>
      </c>
      <c r="N163" s="24" t="n">
        <f aca="false">IF(J163=0,999,Assumptions!$B$4-M163)</f>
        <v>9</v>
      </c>
      <c r="O163" s="24" t="str">
        <f aca="false">IF(N163&lt;=Assumptions!$B$7,"Active",IF(N163&lt;=Assumptions!$B$8,"Slipping","Churned"))</f>
        <v>Active</v>
      </c>
      <c r="P163" s="24" t="n">
        <f aca="false">COUNTIF(D163:I163,"&gt;0")</f>
        <v>6</v>
      </c>
      <c r="Q163" s="24" t="n">
        <f aca="false">IF(N163&lt;=Assumptions!$B$22,5,IF(N163&lt;=Assumptions!$B$23,4,IF(N163&lt;=Assumptions!$B$24,3,IF(N163&lt;=Assumptions!$B$25,2,1))))</f>
        <v>5</v>
      </c>
      <c r="R163" s="24" t="n">
        <f aca="false">1+(J163&gt;=Assumptions!$C$25)+(J163&gt;=Assumptions!$C$24)+(J163&gt;=Assumptions!$C$23)+(J163&gt;=Assumptions!$C$22)</f>
        <v>5</v>
      </c>
      <c r="S163" s="24" t="n">
        <f aca="false">1+(L163&gt;=Assumptions!$D$25)+(L163&gt;=Assumptions!$D$24)+(L163&gt;=Assumptions!$D$23)+(L163&gt;=Assumptions!$D$22)</f>
        <v>5</v>
      </c>
      <c r="T163" s="24" t="str">
        <f aca="false">IF(AND(Q163&gt;=4,R163&gt;=4),"Champions",IF(AND(Q163&gt;=3,R163&gt;=3),"Loyal",IF(AND(Q163&lt;=2,R163&gt;=3),"At Risk",IF(Q163&lt;=2,"Hibernating","Potential"))))</f>
        <v>Champions</v>
      </c>
      <c r="U163" s="38" t="n">
        <f aca="false">L163/Assumptions!$B$6</f>
        <v>146.092222222222</v>
      </c>
      <c r="V163" s="38" t="n">
        <f aca="false">IF(O163="Slipping",U163,0)</f>
        <v>0</v>
      </c>
      <c r="W163" s="38" t="n">
        <f aca="false">IF(O163="Churned",U163,0)</f>
        <v>0</v>
      </c>
      <c r="X163" s="24" t="str">
        <f aca="false">IF(AND(O163="Active",P163&lt;=2),"Yes","No")</f>
        <v>No</v>
      </c>
    </row>
    <row r="164" customFormat="false" ht="15" hidden="false" customHeight="false" outlineLevel="0" collapsed="false">
      <c r="A164" s="24" t="str">
        <f aca="false">Customers!A164</f>
        <v>C0163</v>
      </c>
      <c r="B164" s="24" t="str">
        <f aca="false">Customers!B164</f>
        <v>Nairobi</v>
      </c>
      <c r="C164" s="24" t="str">
        <f aca="false">Customers!C164</f>
        <v>Prepaid</v>
      </c>
      <c r="D164" s="24" t="n">
        <f aca="false">COUNTIFS(Transactions!$C$2:$C$13107,$A164,Transactions!$E$2:$E$13107,D$1)</f>
        <v>2</v>
      </c>
      <c r="E164" s="24" t="n">
        <f aca="false">COUNTIFS(Transactions!$C$2:$C$13107,$A164,Transactions!$E$2:$E$13107,E$1)</f>
        <v>3</v>
      </c>
      <c r="F164" s="24" t="n">
        <f aca="false">COUNTIFS(Transactions!$C$2:$C$13107,$A164,Transactions!$E$2:$E$13107,F$1)</f>
        <v>0</v>
      </c>
      <c r="G164" s="24" t="n">
        <f aca="false">COUNTIFS(Transactions!$C$2:$C$13107,$A164,Transactions!$E$2:$E$13107,G$1)</f>
        <v>0</v>
      </c>
      <c r="H164" s="24" t="n">
        <f aca="false">COUNTIFS(Transactions!$C$2:$C$13107,$A164,Transactions!$E$2:$E$13107,H$1)</f>
        <v>1</v>
      </c>
      <c r="I164" s="24" t="n">
        <f aca="false">COUNTIFS(Transactions!$C$2:$C$13107,$A164,Transactions!$E$2:$E$13107,I$1)</f>
        <v>0</v>
      </c>
      <c r="J164" s="24" t="n">
        <f aca="false">SUM(D164:I164)</f>
        <v>6</v>
      </c>
      <c r="K164" s="38" t="n">
        <f aca="false">SUMIFS(Transactions!$F$2:$F$13107,Transactions!$C$2:$C$13107,A164)</f>
        <v>13420</v>
      </c>
      <c r="L164" s="38" t="n">
        <f aca="false">SUMIFS(Transactions!$I$2:$I$13107,Transactions!$C$2:$C$13107,A164)</f>
        <v>203.1</v>
      </c>
      <c r="M164" s="39" t="n">
        <f aca="false">IF(J164=0,"",_xlfn.MAXIFS(Transactions!$B$2:$B$13107,Transactions!$C$2:$C$13107,A164))</f>
        <v>46260</v>
      </c>
      <c r="N164" s="24" t="n">
        <f aca="false">IF(J164=0,999,Assumptions!$B$4-M164)</f>
        <v>35</v>
      </c>
      <c r="O164" s="24" t="str">
        <f aca="false">IF(N164&lt;=Assumptions!$B$7,"Active",IF(N164&lt;=Assumptions!$B$8,"Slipping","Churned"))</f>
        <v>Slipping</v>
      </c>
      <c r="P164" s="24" t="n">
        <f aca="false">COUNTIF(D164:I164,"&gt;0")</f>
        <v>3</v>
      </c>
      <c r="Q164" s="24" t="n">
        <f aca="false">IF(N164&lt;=Assumptions!$B$22,5,IF(N164&lt;=Assumptions!$B$23,4,IF(N164&lt;=Assumptions!$B$24,3,IF(N164&lt;=Assumptions!$B$25,2,1))))</f>
        <v>3</v>
      </c>
      <c r="R164" s="24" t="n">
        <f aca="false">1+(J164&gt;=Assumptions!$C$25)+(J164&gt;=Assumptions!$C$24)+(J164&gt;=Assumptions!$C$23)+(J164&gt;=Assumptions!$C$22)</f>
        <v>1</v>
      </c>
      <c r="S164" s="24" t="n">
        <f aca="false">1+(L164&gt;=Assumptions!$D$25)+(L164&gt;=Assumptions!$D$24)+(L164&gt;=Assumptions!$D$23)+(L164&gt;=Assumptions!$D$22)</f>
        <v>2</v>
      </c>
      <c r="T164" s="24" t="str">
        <f aca="false">IF(AND(Q164&gt;=4,R164&gt;=4),"Champions",IF(AND(Q164&gt;=3,R164&gt;=3),"Loyal",IF(AND(Q164&lt;=2,R164&gt;=3),"At Risk",IF(Q164&lt;=2,"Hibernating","Potential"))))</f>
        <v>Potential</v>
      </c>
      <c r="U164" s="38" t="n">
        <f aca="false">L164/Assumptions!$B$6</f>
        <v>22.5666666666667</v>
      </c>
      <c r="V164" s="38" t="n">
        <f aca="false">IF(O164="Slipping",U164,0)</f>
        <v>22.5666666666667</v>
      </c>
      <c r="W164" s="38" t="n">
        <f aca="false">IF(O164="Churned",U164,0)</f>
        <v>0</v>
      </c>
      <c r="X164" s="24" t="str">
        <f aca="false">IF(AND(O164="Active",P164&lt;=2),"Yes","No")</f>
        <v>No</v>
      </c>
    </row>
    <row r="165" customFormat="false" ht="15" hidden="false" customHeight="false" outlineLevel="0" collapsed="false">
      <c r="A165" s="24" t="str">
        <f aca="false">Customers!A165</f>
        <v>C0164</v>
      </c>
      <c r="B165" s="24" t="str">
        <f aca="false">Customers!B165</f>
        <v>Western</v>
      </c>
      <c r="C165" s="24" t="str">
        <f aca="false">Customers!C165</f>
        <v>Prepaid</v>
      </c>
      <c r="D165" s="24" t="n">
        <f aca="false">COUNTIFS(Transactions!$C$2:$C$13107,$A165,Transactions!$E$2:$E$13107,D$1)</f>
        <v>12</v>
      </c>
      <c r="E165" s="24" t="n">
        <f aca="false">COUNTIFS(Transactions!$C$2:$C$13107,$A165,Transactions!$E$2:$E$13107,E$1)</f>
        <v>0</v>
      </c>
      <c r="F165" s="24" t="n">
        <f aca="false">COUNTIFS(Transactions!$C$2:$C$13107,$A165,Transactions!$E$2:$E$13107,F$1)</f>
        <v>1</v>
      </c>
      <c r="G165" s="24" t="n">
        <f aca="false">COUNTIFS(Transactions!$C$2:$C$13107,$A165,Transactions!$E$2:$E$13107,G$1)</f>
        <v>0</v>
      </c>
      <c r="H165" s="24" t="n">
        <f aca="false">COUNTIFS(Transactions!$C$2:$C$13107,$A165,Transactions!$E$2:$E$13107,H$1)</f>
        <v>9</v>
      </c>
      <c r="I165" s="24" t="n">
        <f aca="false">COUNTIFS(Transactions!$C$2:$C$13107,$A165,Transactions!$E$2:$E$13107,I$1)</f>
        <v>0</v>
      </c>
      <c r="J165" s="24" t="n">
        <f aca="false">SUM(D165:I165)</f>
        <v>22</v>
      </c>
      <c r="K165" s="38" t="n">
        <f aca="false">SUMIFS(Transactions!$F$2:$F$13107,Transactions!$C$2:$C$13107,A165)</f>
        <v>28800</v>
      </c>
      <c r="L165" s="38" t="n">
        <f aca="false">SUMIFS(Transactions!$I$2:$I$13107,Transactions!$C$2:$C$13107,A165)</f>
        <v>299.8</v>
      </c>
      <c r="M165" s="39" t="n">
        <f aca="false">IF(J165=0,"",_xlfn.MAXIFS(Transactions!$B$2:$B$13107,Transactions!$C$2:$C$13107,A165))</f>
        <v>46256</v>
      </c>
      <c r="N165" s="24" t="n">
        <f aca="false">IF(J165=0,999,Assumptions!$B$4-M165)</f>
        <v>39</v>
      </c>
      <c r="O165" s="24" t="str">
        <f aca="false">IF(N165&lt;=Assumptions!$B$7,"Active",IF(N165&lt;=Assumptions!$B$8,"Slipping","Churned"))</f>
        <v>Slipping</v>
      </c>
      <c r="P165" s="24" t="n">
        <f aca="false">COUNTIF(D165:I165,"&gt;0")</f>
        <v>3</v>
      </c>
      <c r="Q165" s="24" t="n">
        <f aca="false">IF(N165&lt;=Assumptions!$B$22,5,IF(N165&lt;=Assumptions!$B$23,4,IF(N165&lt;=Assumptions!$B$24,3,IF(N165&lt;=Assumptions!$B$25,2,1))))</f>
        <v>3</v>
      </c>
      <c r="R165" s="24" t="n">
        <f aca="false">1+(J165&gt;=Assumptions!$C$25)+(J165&gt;=Assumptions!$C$24)+(J165&gt;=Assumptions!$C$23)+(J165&gt;=Assumptions!$C$22)</f>
        <v>4</v>
      </c>
      <c r="S165" s="24" t="n">
        <f aca="false">1+(L165&gt;=Assumptions!$D$25)+(L165&gt;=Assumptions!$D$24)+(L165&gt;=Assumptions!$D$23)+(L165&gt;=Assumptions!$D$22)</f>
        <v>3</v>
      </c>
      <c r="T165" s="24" t="str">
        <f aca="false">IF(AND(Q165&gt;=4,R165&gt;=4),"Champions",IF(AND(Q165&gt;=3,R165&gt;=3),"Loyal",IF(AND(Q165&lt;=2,R165&gt;=3),"At Risk",IF(Q165&lt;=2,"Hibernating","Potential"))))</f>
        <v>Loyal</v>
      </c>
      <c r="U165" s="38" t="n">
        <f aca="false">L165/Assumptions!$B$6</f>
        <v>33.3111111111111</v>
      </c>
      <c r="V165" s="38" t="n">
        <f aca="false">IF(O165="Slipping",U165,0)</f>
        <v>33.3111111111111</v>
      </c>
      <c r="W165" s="38" t="n">
        <f aca="false">IF(O165="Churned",U165,0)</f>
        <v>0</v>
      </c>
      <c r="X165" s="24" t="str">
        <f aca="false">IF(AND(O165="Active",P165&lt;=2),"Yes","No")</f>
        <v>No</v>
      </c>
    </row>
    <row r="166" customFormat="false" ht="15" hidden="false" customHeight="false" outlineLevel="0" collapsed="false">
      <c r="A166" s="24" t="str">
        <f aca="false">Customers!A166</f>
        <v>C0165</v>
      </c>
      <c r="B166" s="24" t="str">
        <f aca="false">Customers!B166</f>
        <v>Central</v>
      </c>
      <c r="C166" s="24" t="str">
        <f aca="false">Customers!C166</f>
        <v>Business</v>
      </c>
      <c r="D166" s="24" t="n">
        <f aca="false">COUNTIFS(Transactions!$C$2:$C$13107,$A166,Transactions!$E$2:$E$13107,D$1)</f>
        <v>11</v>
      </c>
      <c r="E166" s="24" t="n">
        <f aca="false">COUNTIFS(Transactions!$C$2:$C$13107,$A166,Transactions!$E$2:$E$13107,E$1)</f>
        <v>45</v>
      </c>
      <c r="F166" s="24" t="n">
        <f aca="false">COUNTIFS(Transactions!$C$2:$C$13107,$A166,Transactions!$E$2:$E$13107,F$1)</f>
        <v>17</v>
      </c>
      <c r="G166" s="24" t="n">
        <f aca="false">COUNTIFS(Transactions!$C$2:$C$13107,$A166,Transactions!$E$2:$E$13107,G$1)</f>
        <v>9</v>
      </c>
      <c r="H166" s="24" t="n">
        <f aca="false">COUNTIFS(Transactions!$C$2:$C$13107,$A166,Transactions!$E$2:$E$13107,H$1)</f>
        <v>15</v>
      </c>
      <c r="I166" s="24" t="n">
        <f aca="false">COUNTIFS(Transactions!$C$2:$C$13107,$A166,Transactions!$E$2:$E$13107,I$1)</f>
        <v>9</v>
      </c>
      <c r="J166" s="24" t="n">
        <f aca="false">SUM(D166:I166)</f>
        <v>106</v>
      </c>
      <c r="K166" s="38" t="n">
        <f aca="false">SUMIFS(Transactions!$F$2:$F$13107,Transactions!$C$2:$C$13107,A166)</f>
        <v>1169829</v>
      </c>
      <c r="L166" s="38" t="n">
        <f aca="false">SUMIFS(Transactions!$I$2:$I$13107,Transactions!$C$2:$C$13107,A166)</f>
        <v>7051.94</v>
      </c>
      <c r="M166" s="39" t="n">
        <f aca="false">IF(J166=0,"",_xlfn.MAXIFS(Transactions!$B$2:$B$13107,Transactions!$C$2:$C$13107,A166))</f>
        <v>46293</v>
      </c>
      <c r="N166" s="24" t="n">
        <f aca="false">IF(J166=0,999,Assumptions!$B$4-M166)</f>
        <v>2</v>
      </c>
      <c r="O166" s="24" t="str">
        <f aca="false">IF(N166&lt;=Assumptions!$B$7,"Active",IF(N166&lt;=Assumptions!$B$8,"Slipping","Churned"))</f>
        <v>Active</v>
      </c>
      <c r="P166" s="24" t="n">
        <f aca="false">COUNTIF(D166:I166,"&gt;0")</f>
        <v>6</v>
      </c>
      <c r="Q166" s="24" t="n">
        <f aca="false">IF(N166&lt;=Assumptions!$B$22,5,IF(N166&lt;=Assumptions!$B$23,4,IF(N166&lt;=Assumptions!$B$24,3,IF(N166&lt;=Assumptions!$B$25,2,1))))</f>
        <v>5</v>
      </c>
      <c r="R166" s="24" t="n">
        <f aca="false">1+(J166&gt;=Assumptions!$C$25)+(J166&gt;=Assumptions!$C$24)+(J166&gt;=Assumptions!$C$23)+(J166&gt;=Assumptions!$C$22)</f>
        <v>5</v>
      </c>
      <c r="S166" s="24" t="n">
        <f aca="false">1+(L166&gt;=Assumptions!$D$25)+(L166&gt;=Assumptions!$D$24)+(L166&gt;=Assumptions!$D$23)+(L166&gt;=Assumptions!$D$22)</f>
        <v>5</v>
      </c>
      <c r="T166" s="24" t="str">
        <f aca="false">IF(AND(Q166&gt;=4,R166&gt;=4),"Champions",IF(AND(Q166&gt;=3,R166&gt;=3),"Loyal",IF(AND(Q166&lt;=2,R166&gt;=3),"At Risk",IF(Q166&lt;=2,"Hibernating","Potential"))))</f>
        <v>Champions</v>
      </c>
      <c r="U166" s="38" t="n">
        <f aca="false">L166/Assumptions!$B$6</f>
        <v>783.548888888889</v>
      </c>
      <c r="V166" s="38" t="n">
        <f aca="false">IF(O166="Slipping",U166,0)</f>
        <v>0</v>
      </c>
      <c r="W166" s="38" t="n">
        <f aca="false">IF(O166="Churned",U166,0)</f>
        <v>0</v>
      </c>
      <c r="X166" s="24" t="str">
        <f aca="false">IF(AND(O166="Active",P166&lt;=2),"Yes","No")</f>
        <v>No</v>
      </c>
    </row>
    <row r="167" customFormat="false" ht="15" hidden="false" customHeight="false" outlineLevel="0" collapsed="false">
      <c r="A167" s="24" t="str">
        <f aca="false">Customers!A167</f>
        <v>C0166</v>
      </c>
      <c r="B167" s="24" t="str">
        <f aca="false">Customers!B167</f>
        <v>Nairobi</v>
      </c>
      <c r="C167" s="24" t="str">
        <f aca="false">Customers!C167</f>
        <v>Prepaid</v>
      </c>
      <c r="D167" s="24" t="n">
        <f aca="false">COUNTIFS(Transactions!$C$2:$C$13107,$A167,Transactions!$E$2:$E$13107,D$1)</f>
        <v>11</v>
      </c>
      <c r="E167" s="24" t="n">
        <f aca="false">COUNTIFS(Transactions!$C$2:$C$13107,$A167,Transactions!$E$2:$E$13107,E$1)</f>
        <v>0</v>
      </c>
      <c r="F167" s="24" t="n">
        <f aca="false">COUNTIFS(Transactions!$C$2:$C$13107,$A167,Transactions!$E$2:$E$13107,F$1)</f>
        <v>3</v>
      </c>
      <c r="G167" s="24" t="n">
        <f aca="false">COUNTIFS(Transactions!$C$2:$C$13107,$A167,Transactions!$E$2:$E$13107,G$1)</f>
        <v>0</v>
      </c>
      <c r="H167" s="24" t="n">
        <f aca="false">COUNTIFS(Transactions!$C$2:$C$13107,$A167,Transactions!$E$2:$E$13107,H$1)</f>
        <v>4</v>
      </c>
      <c r="I167" s="24" t="n">
        <f aca="false">COUNTIFS(Transactions!$C$2:$C$13107,$A167,Transactions!$E$2:$E$13107,I$1)</f>
        <v>1</v>
      </c>
      <c r="J167" s="24" t="n">
        <f aca="false">SUM(D167:I167)</f>
        <v>19</v>
      </c>
      <c r="K167" s="38" t="n">
        <f aca="false">SUMIFS(Transactions!$F$2:$F$13107,Transactions!$C$2:$C$13107,A167)</f>
        <v>39199</v>
      </c>
      <c r="L167" s="38" t="n">
        <f aca="false">SUMIFS(Transactions!$I$2:$I$13107,Transactions!$C$2:$C$13107,A167)</f>
        <v>211.95</v>
      </c>
      <c r="M167" s="39" t="n">
        <f aca="false">IF(J167=0,"",_xlfn.MAXIFS(Transactions!$B$2:$B$13107,Transactions!$C$2:$C$13107,A167))</f>
        <v>46291</v>
      </c>
      <c r="N167" s="24" t="n">
        <f aca="false">IF(J167=0,999,Assumptions!$B$4-M167)</f>
        <v>4</v>
      </c>
      <c r="O167" s="24" t="str">
        <f aca="false">IF(N167&lt;=Assumptions!$B$7,"Active",IF(N167&lt;=Assumptions!$B$8,"Slipping","Churned"))</f>
        <v>Active</v>
      </c>
      <c r="P167" s="24" t="n">
        <f aca="false">COUNTIF(D167:I167,"&gt;0")</f>
        <v>4</v>
      </c>
      <c r="Q167" s="24" t="n">
        <f aca="false">IF(N167&lt;=Assumptions!$B$22,5,IF(N167&lt;=Assumptions!$B$23,4,IF(N167&lt;=Assumptions!$B$24,3,IF(N167&lt;=Assumptions!$B$25,2,1))))</f>
        <v>5</v>
      </c>
      <c r="R167" s="24" t="n">
        <f aca="false">1+(J167&gt;=Assumptions!$C$25)+(J167&gt;=Assumptions!$C$24)+(J167&gt;=Assumptions!$C$23)+(J167&gt;=Assumptions!$C$22)</f>
        <v>3</v>
      </c>
      <c r="S167" s="24" t="n">
        <f aca="false">1+(L167&gt;=Assumptions!$D$25)+(L167&gt;=Assumptions!$D$24)+(L167&gt;=Assumptions!$D$23)+(L167&gt;=Assumptions!$D$22)</f>
        <v>2</v>
      </c>
      <c r="T167" s="24" t="str">
        <f aca="false">IF(AND(Q167&gt;=4,R167&gt;=4),"Champions",IF(AND(Q167&gt;=3,R167&gt;=3),"Loyal",IF(AND(Q167&lt;=2,R167&gt;=3),"At Risk",IF(Q167&lt;=2,"Hibernating","Potential"))))</f>
        <v>Loyal</v>
      </c>
      <c r="U167" s="38" t="n">
        <f aca="false">L167/Assumptions!$B$6</f>
        <v>23.55</v>
      </c>
      <c r="V167" s="38" t="n">
        <f aca="false">IF(O167="Slipping",U167,0)</f>
        <v>0</v>
      </c>
      <c r="W167" s="38" t="n">
        <f aca="false">IF(O167="Churned",U167,0)</f>
        <v>0</v>
      </c>
      <c r="X167" s="24" t="str">
        <f aca="false">IF(AND(O167="Active",P167&lt;=2),"Yes","No")</f>
        <v>No</v>
      </c>
    </row>
    <row r="168" customFormat="false" ht="15" hidden="false" customHeight="false" outlineLevel="0" collapsed="false">
      <c r="A168" s="24" t="str">
        <f aca="false">Customers!A168</f>
        <v>C0167</v>
      </c>
      <c r="B168" s="24" t="str">
        <f aca="false">Customers!B168</f>
        <v>Eastern</v>
      </c>
      <c r="C168" s="24" t="str">
        <f aca="false">Customers!C168</f>
        <v>Prepaid</v>
      </c>
      <c r="D168" s="24" t="n">
        <f aca="false">COUNTIFS(Transactions!$C$2:$C$13107,$A168,Transactions!$E$2:$E$13107,D$1)</f>
        <v>0</v>
      </c>
      <c r="E168" s="24" t="n">
        <f aca="false">COUNTIFS(Transactions!$C$2:$C$13107,$A168,Transactions!$E$2:$E$13107,E$1)</f>
        <v>1</v>
      </c>
      <c r="F168" s="24" t="n">
        <f aca="false">COUNTIFS(Transactions!$C$2:$C$13107,$A168,Transactions!$E$2:$E$13107,F$1)</f>
        <v>0</v>
      </c>
      <c r="G168" s="24" t="n">
        <f aca="false">COUNTIFS(Transactions!$C$2:$C$13107,$A168,Transactions!$E$2:$E$13107,G$1)</f>
        <v>1</v>
      </c>
      <c r="H168" s="24" t="n">
        <f aca="false">COUNTIFS(Transactions!$C$2:$C$13107,$A168,Transactions!$E$2:$E$13107,H$1)</f>
        <v>6</v>
      </c>
      <c r="I168" s="24" t="n">
        <f aca="false">COUNTIFS(Transactions!$C$2:$C$13107,$A168,Transactions!$E$2:$E$13107,I$1)</f>
        <v>0</v>
      </c>
      <c r="J168" s="24" t="n">
        <f aca="false">SUM(D168:I168)</f>
        <v>8</v>
      </c>
      <c r="K168" s="38" t="n">
        <f aca="false">SUMIFS(Transactions!$F$2:$F$13107,Transactions!$C$2:$C$13107,A168)</f>
        <v>18870</v>
      </c>
      <c r="L168" s="38" t="n">
        <f aca="false">SUMIFS(Transactions!$I$2:$I$13107,Transactions!$C$2:$C$13107,A168)</f>
        <v>198.1</v>
      </c>
      <c r="M168" s="39" t="n">
        <f aca="false">IF(J168=0,"",_xlfn.MAXIFS(Transactions!$B$2:$B$13107,Transactions!$C$2:$C$13107,A168))</f>
        <v>46250</v>
      </c>
      <c r="N168" s="24" t="n">
        <f aca="false">IF(J168=0,999,Assumptions!$B$4-M168)</f>
        <v>45</v>
      </c>
      <c r="O168" s="24" t="str">
        <f aca="false">IF(N168&lt;=Assumptions!$B$7,"Active",IF(N168&lt;=Assumptions!$B$8,"Slipping","Churned"))</f>
        <v>Slipping</v>
      </c>
      <c r="P168" s="24" t="n">
        <f aca="false">COUNTIF(D168:I168,"&gt;0")</f>
        <v>3</v>
      </c>
      <c r="Q168" s="24" t="n">
        <f aca="false">IF(N168&lt;=Assumptions!$B$22,5,IF(N168&lt;=Assumptions!$B$23,4,IF(N168&lt;=Assumptions!$B$24,3,IF(N168&lt;=Assumptions!$B$25,2,1))))</f>
        <v>3</v>
      </c>
      <c r="R168" s="24" t="n">
        <f aca="false">1+(J168&gt;=Assumptions!$C$25)+(J168&gt;=Assumptions!$C$24)+(J168&gt;=Assumptions!$C$23)+(J168&gt;=Assumptions!$C$22)</f>
        <v>1</v>
      </c>
      <c r="S168" s="24" t="n">
        <f aca="false">1+(L168&gt;=Assumptions!$D$25)+(L168&gt;=Assumptions!$D$24)+(L168&gt;=Assumptions!$D$23)+(L168&gt;=Assumptions!$D$22)</f>
        <v>2</v>
      </c>
      <c r="T168" s="24" t="str">
        <f aca="false">IF(AND(Q168&gt;=4,R168&gt;=4),"Champions",IF(AND(Q168&gt;=3,R168&gt;=3),"Loyal",IF(AND(Q168&lt;=2,R168&gt;=3),"At Risk",IF(Q168&lt;=2,"Hibernating","Potential"))))</f>
        <v>Potential</v>
      </c>
      <c r="U168" s="38" t="n">
        <f aca="false">L168/Assumptions!$B$6</f>
        <v>22.0111111111111</v>
      </c>
      <c r="V168" s="38" t="n">
        <f aca="false">IF(O168="Slipping",U168,0)</f>
        <v>22.0111111111111</v>
      </c>
      <c r="W168" s="38" t="n">
        <f aca="false">IF(O168="Churned",U168,0)</f>
        <v>0</v>
      </c>
      <c r="X168" s="24" t="str">
        <f aca="false">IF(AND(O168="Active",P168&lt;=2),"Yes","No")</f>
        <v>No</v>
      </c>
    </row>
    <row r="169" customFormat="false" ht="15" hidden="false" customHeight="false" outlineLevel="0" collapsed="false">
      <c r="A169" s="24" t="str">
        <f aca="false">Customers!A169</f>
        <v>C0168</v>
      </c>
      <c r="B169" s="24" t="str">
        <f aca="false">Customers!B169</f>
        <v>Nairobi</v>
      </c>
      <c r="C169" s="24" t="str">
        <f aca="false">Customers!C169</f>
        <v>Business</v>
      </c>
      <c r="D169" s="24" t="n">
        <f aca="false">COUNTIFS(Transactions!$C$2:$C$13107,$A169,Transactions!$E$2:$E$13107,D$1)</f>
        <v>0</v>
      </c>
      <c r="E169" s="24" t="n">
        <f aca="false">COUNTIFS(Transactions!$C$2:$C$13107,$A169,Transactions!$E$2:$E$13107,E$1)</f>
        <v>1</v>
      </c>
      <c r="F169" s="24" t="n">
        <f aca="false">COUNTIFS(Transactions!$C$2:$C$13107,$A169,Transactions!$E$2:$E$13107,F$1)</f>
        <v>3</v>
      </c>
      <c r="G169" s="24" t="n">
        <f aca="false">COUNTIFS(Transactions!$C$2:$C$13107,$A169,Transactions!$E$2:$E$13107,G$1)</f>
        <v>2</v>
      </c>
      <c r="H169" s="24" t="n">
        <f aca="false">COUNTIFS(Transactions!$C$2:$C$13107,$A169,Transactions!$E$2:$E$13107,H$1)</f>
        <v>1</v>
      </c>
      <c r="I169" s="24" t="n">
        <f aca="false">COUNTIFS(Transactions!$C$2:$C$13107,$A169,Transactions!$E$2:$E$13107,I$1)</f>
        <v>1</v>
      </c>
      <c r="J169" s="24" t="n">
        <f aca="false">SUM(D169:I169)</f>
        <v>8</v>
      </c>
      <c r="K169" s="38" t="n">
        <f aca="false">SUMIFS(Transactions!$F$2:$F$13107,Transactions!$C$2:$C$13107,A169)</f>
        <v>130630</v>
      </c>
      <c r="L169" s="38" t="n">
        <f aca="false">SUMIFS(Transactions!$I$2:$I$13107,Transactions!$C$2:$C$13107,A169)</f>
        <v>304.2</v>
      </c>
      <c r="M169" s="39" t="n">
        <f aca="false">IF(J169=0,"",_xlfn.MAXIFS(Transactions!$B$2:$B$13107,Transactions!$C$2:$C$13107,A169))</f>
        <v>46291</v>
      </c>
      <c r="N169" s="24" t="n">
        <f aca="false">IF(J169=0,999,Assumptions!$B$4-M169)</f>
        <v>4</v>
      </c>
      <c r="O169" s="24" t="str">
        <f aca="false">IF(N169&lt;=Assumptions!$B$7,"Active",IF(N169&lt;=Assumptions!$B$8,"Slipping","Churned"))</f>
        <v>Active</v>
      </c>
      <c r="P169" s="24" t="n">
        <f aca="false">COUNTIF(D169:I169,"&gt;0")</f>
        <v>5</v>
      </c>
      <c r="Q169" s="24" t="n">
        <f aca="false">IF(N169&lt;=Assumptions!$B$22,5,IF(N169&lt;=Assumptions!$B$23,4,IF(N169&lt;=Assumptions!$B$24,3,IF(N169&lt;=Assumptions!$B$25,2,1))))</f>
        <v>5</v>
      </c>
      <c r="R169" s="24" t="n">
        <f aca="false">1+(J169&gt;=Assumptions!$C$25)+(J169&gt;=Assumptions!$C$24)+(J169&gt;=Assumptions!$C$23)+(J169&gt;=Assumptions!$C$22)</f>
        <v>1</v>
      </c>
      <c r="S169" s="24" t="n">
        <f aca="false">1+(L169&gt;=Assumptions!$D$25)+(L169&gt;=Assumptions!$D$24)+(L169&gt;=Assumptions!$D$23)+(L169&gt;=Assumptions!$D$22)</f>
        <v>3</v>
      </c>
      <c r="T169" s="24" t="str">
        <f aca="false">IF(AND(Q169&gt;=4,R169&gt;=4),"Champions",IF(AND(Q169&gt;=3,R169&gt;=3),"Loyal",IF(AND(Q169&lt;=2,R169&gt;=3),"At Risk",IF(Q169&lt;=2,"Hibernating","Potential"))))</f>
        <v>Potential</v>
      </c>
      <c r="U169" s="38" t="n">
        <f aca="false">L169/Assumptions!$B$6</f>
        <v>33.8</v>
      </c>
      <c r="V169" s="38" t="n">
        <f aca="false">IF(O169="Slipping",U169,0)</f>
        <v>0</v>
      </c>
      <c r="W169" s="38" t="n">
        <f aca="false">IF(O169="Churned",U169,0)</f>
        <v>0</v>
      </c>
      <c r="X169" s="24" t="str">
        <f aca="false">IF(AND(O169="Active",P169&lt;=2),"Yes","No")</f>
        <v>No</v>
      </c>
    </row>
    <row r="170" customFormat="false" ht="15" hidden="false" customHeight="false" outlineLevel="0" collapsed="false">
      <c r="A170" s="24" t="str">
        <f aca="false">Customers!A170</f>
        <v>C0169</v>
      </c>
      <c r="B170" s="24" t="str">
        <f aca="false">Customers!B170</f>
        <v>Nairobi</v>
      </c>
      <c r="C170" s="24" t="str">
        <f aca="false">Customers!C170</f>
        <v>Prepaid</v>
      </c>
      <c r="D170" s="24" t="n">
        <f aca="false">COUNTIFS(Transactions!$C$2:$C$13107,$A170,Transactions!$E$2:$E$13107,D$1)</f>
        <v>2</v>
      </c>
      <c r="E170" s="24" t="n">
        <f aca="false">COUNTIFS(Transactions!$C$2:$C$13107,$A170,Transactions!$E$2:$E$13107,E$1)</f>
        <v>0</v>
      </c>
      <c r="F170" s="24" t="n">
        <f aca="false">COUNTIFS(Transactions!$C$2:$C$13107,$A170,Transactions!$E$2:$E$13107,F$1)</f>
        <v>0</v>
      </c>
      <c r="G170" s="24" t="n">
        <f aca="false">COUNTIFS(Transactions!$C$2:$C$13107,$A170,Transactions!$E$2:$E$13107,G$1)</f>
        <v>0</v>
      </c>
      <c r="H170" s="24" t="n">
        <f aca="false">COUNTIFS(Transactions!$C$2:$C$13107,$A170,Transactions!$E$2:$E$13107,H$1)</f>
        <v>5</v>
      </c>
      <c r="I170" s="24" t="n">
        <f aca="false">COUNTIFS(Transactions!$C$2:$C$13107,$A170,Transactions!$E$2:$E$13107,I$1)</f>
        <v>0</v>
      </c>
      <c r="J170" s="24" t="n">
        <f aca="false">SUM(D170:I170)</f>
        <v>7</v>
      </c>
      <c r="K170" s="38" t="n">
        <f aca="false">SUMIFS(Transactions!$F$2:$F$13107,Transactions!$C$2:$C$13107,A170)</f>
        <v>11890</v>
      </c>
      <c r="L170" s="38" t="n">
        <f aca="false">SUMIFS(Transactions!$I$2:$I$13107,Transactions!$C$2:$C$13107,A170)</f>
        <v>174.4</v>
      </c>
      <c r="M170" s="39" t="n">
        <f aca="false">IF(J170=0,"",_xlfn.MAXIFS(Transactions!$B$2:$B$13107,Transactions!$C$2:$C$13107,A170))</f>
        <v>46254</v>
      </c>
      <c r="N170" s="24" t="n">
        <f aca="false">IF(J170=0,999,Assumptions!$B$4-M170)</f>
        <v>41</v>
      </c>
      <c r="O170" s="24" t="str">
        <f aca="false">IF(N170&lt;=Assumptions!$B$7,"Active",IF(N170&lt;=Assumptions!$B$8,"Slipping","Churned"))</f>
        <v>Slipping</v>
      </c>
      <c r="P170" s="24" t="n">
        <f aca="false">COUNTIF(D170:I170,"&gt;0")</f>
        <v>2</v>
      </c>
      <c r="Q170" s="24" t="n">
        <f aca="false">IF(N170&lt;=Assumptions!$B$22,5,IF(N170&lt;=Assumptions!$B$23,4,IF(N170&lt;=Assumptions!$B$24,3,IF(N170&lt;=Assumptions!$B$25,2,1))))</f>
        <v>3</v>
      </c>
      <c r="R170" s="24" t="n">
        <f aca="false">1+(J170&gt;=Assumptions!$C$25)+(J170&gt;=Assumptions!$C$24)+(J170&gt;=Assumptions!$C$23)+(J170&gt;=Assumptions!$C$22)</f>
        <v>1</v>
      </c>
      <c r="S170" s="24" t="n">
        <f aca="false">1+(L170&gt;=Assumptions!$D$25)+(L170&gt;=Assumptions!$D$24)+(L170&gt;=Assumptions!$D$23)+(L170&gt;=Assumptions!$D$22)</f>
        <v>2</v>
      </c>
      <c r="T170" s="24" t="str">
        <f aca="false">IF(AND(Q170&gt;=4,R170&gt;=4),"Champions",IF(AND(Q170&gt;=3,R170&gt;=3),"Loyal",IF(AND(Q170&lt;=2,R170&gt;=3),"At Risk",IF(Q170&lt;=2,"Hibernating","Potential"))))</f>
        <v>Potential</v>
      </c>
      <c r="U170" s="38" t="n">
        <f aca="false">L170/Assumptions!$B$6</f>
        <v>19.3777777777778</v>
      </c>
      <c r="V170" s="38" t="n">
        <f aca="false">IF(O170="Slipping",U170,0)</f>
        <v>19.3777777777778</v>
      </c>
      <c r="W170" s="38" t="n">
        <f aca="false">IF(O170="Churned",U170,0)</f>
        <v>0</v>
      </c>
      <c r="X170" s="24" t="str">
        <f aca="false">IF(AND(O170="Active",P170&lt;=2),"Yes","No")</f>
        <v>No</v>
      </c>
    </row>
    <row r="171" customFormat="false" ht="15" hidden="false" customHeight="false" outlineLevel="0" collapsed="false">
      <c r="A171" s="24" t="str">
        <f aca="false">Customers!A171</f>
        <v>C0170</v>
      </c>
      <c r="B171" s="24" t="str">
        <f aca="false">Customers!B171</f>
        <v>Rift Valley</v>
      </c>
      <c r="C171" s="24" t="str">
        <f aca="false">Customers!C171</f>
        <v>Prepaid</v>
      </c>
      <c r="D171" s="24" t="n">
        <f aca="false">COUNTIFS(Transactions!$C$2:$C$13107,$A171,Transactions!$E$2:$E$13107,D$1)</f>
        <v>33</v>
      </c>
      <c r="E171" s="24" t="n">
        <f aca="false">COUNTIFS(Transactions!$C$2:$C$13107,$A171,Transactions!$E$2:$E$13107,E$1)</f>
        <v>3</v>
      </c>
      <c r="F171" s="24" t="n">
        <f aca="false">COUNTIFS(Transactions!$C$2:$C$13107,$A171,Transactions!$E$2:$E$13107,F$1)</f>
        <v>4</v>
      </c>
      <c r="G171" s="24" t="n">
        <f aca="false">COUNTIFS(Transactions!$C$2:$C$13107,$A171,Transactions!$E$2:$E$13107,G$1)</f>
        <v>0</v>
      </c>
      <c r="H171" s="24" t="n">
        <f aca="false">COUNTIFS(Transactions!$C$2:$C$13107,$A171,Transactions!$E$2:$E$13107,H$1)</f>
        <v>1</v>
      </c>
      <c r="I171" s="24" t="n">
        <f aca="false">COUNTIFS(Transactions!$C$2:$C$13107,$A171,Transactions!$E$2:$E$13107,I$1)</f>
        <v>1</v>
      </c>
      <c r="J171" s="24" t="n">
        <f aca="false">SUM(D171:I171)</f>
        <v>42</v>
      </c>
      <c r="K171" s="38" t="n">
        <f aca="false">SUMIFS(Transactions!$F$2:$F$13107,Transactions!$C$2:$C$13107,A171)</f>
        <v>85290</v>
      </c>
      <c r="L171" s="38" t="n">
        <f aca="false">SUMIFS(Transactions!$I$2:$I$13107,Transactions!$C$2:$C$13107,A171)</f>
        <v>748.95</v>
      </c>
      <c r="M171" s="39" t="n">
        <f aca="false">IF(J171=0,"",_xlfn.MAXIFS(Transactions!$B$2:$B$13107,Transactions!$C$2:$C$13107,A171))</f>
        <v>46289</v>
      </c>
      <c r="N171" s="24" t="n">
        <f aca="false">IF(J171=0,999,Assumptions!$B$4-M171)</f>
        <v>6</v>
      </c>
      <c r="O171" s="24" t="str">
        <f aca="false">IF(N171&lt;=Assumptions!$B$7,"Active",IF(N171&lt;=Assumptions!$B$8,"Slipping","Churned"))</f>
        <v>Active</v>
      </c>
      <c r="P171" s="24" t="n">
        <f aca="false">COUNTIF(D171:I171,"&gt;0")</f>
        <v>5</v>
      </c>
      <c r="Q171" s="24" t="n">
        <f aca="false">IF(N171&lt;=Assumptions!$B$22,5,IF(N171&lt;=Assumptions!$B$23,4,IF(N171&lt;=Assumptions!$B$24,3,IF(N171&lt;=Assumptions!$B$25,2,1))))</f>
        <v>5</v>
      </c>
      <c r="R171" s="24" t="n">
        <f aca="false">1+(J171&gt;=Assumptions!$C$25)+(J171&gt;=Assumptions!$C$24)+(J171&gt;=Assumptions!$C$23)+(J171&gt;=Assumptions!$C$22)</f>
        <v>5</v>
      </c>
      <c r="S171" s="24" t="n">
        <f aca="false">1+(L171&gt;=Assumptions!$D$25)+(L171&gt;=Assumptions!$D$24)+(L171&gt;=Assumptions!$D$23)+(L171&gt;=Assumptions!$D$22)</f>
        <v>4</v>
      </c>
      <c r="T171" s="24" t="str">
        <f aca="false">IF(AND(Q171&gt;=4,R171&gt;=4),"Champions",IF(AND(Q171&gt;=3,R171&gt;=3),"Loyal",IF(AND(Q171&lt;=2,R171&gt;=3),"At Risk",IF(Q171&lt;=2,"Hibernating","Potential"))))</f>
        <v>Champions</v>
      </c>
      <c r="U171" s="38" t="n">
        <f aca="false">L171/Assumptions!$B$6</f>
        <v>83.2166666666667</v>
      </c>
      <c r="V171" s="38" t="n">
        <f aca="false">IF(O171="Slipping",U171,0)</f>
        <v>0</v>
      </c>
      <c r="W171" s="38" t="n">
        <f aca="false">IF(O171="Churned",U171,0)</f>
        <v>0</v>
      </c>
      <c r="X171" s="24" t="str">
        <f aca="false">IF(AND(O171="Active",P171&lt;=2),"Yes","No")</f>
        <v>No</v>
      </c>
    </row>
    <row r="172" customFormat="false" ht="15" hidden="false" customHeight="false" outlineLevel="0" collapsed="false">
      <c r="A172" s="24" t="str">
        <f aca="false">Customers!A172</f>
        <v>C0171</v>
      </c>
      <c r="B172" s="24" t="str">
        <f aca="false">Customers!B172</f>
        <v>Nairobi</v>
      </c>
      <c r="C172" s="24" t="str">
        <f aca="false">Customers!C172</f>
        <v>Business</v>
      </c>
      <c r="D172" s="24" t="n">
        <f aca="false">COUNTIFS(Transactions!$C$2:$C$13107,$A172,Transactions!$E$2:$E$13107,D$1)</f>
        <v>22</v>
      </c>
      <c r="E172" s="24" t="n">
        <f aca="false">COUNTIFS(Transactions!$C$2:$C$13107,$A172,Transactions!$E$2:$E$13107,E$1)</f>
        <v>5</v>
      </c>
      <c r="F172" s="24" t="n">
        <f aca="false">COUNTIFS(Transactions!$C$2:$C$13107,$A172,Transactions!$E$2:$E$13107,F$1)</f>
        <v>9</v>
      </c>
      <c r="G172" s="24" t="n">
        <f aca="false">COUNTIFS(Transactions!$C$2:$C$13107,$A172,Transactions!$E$2:$E$13107,G$1)</f>
        <v>1</v>
      </c>
      <c r="H172" s="24" t="n">
        <f aca="false">COUNTIFS(Transactions!$C$2:$C$13107,$A172,Transactions!$E$2:$E$13107,H$1)</f>
        <v>4</v>
      </c>
      <c r="I172" s="24" t="n">
        <f aca="false">COUNTIFS(Transactions!$C$2:$C$13107,$A172,Transactions!$E$2:$E$13107,I$1)</f>
        <v>0</v>
      </c>
      <c r="J172" s="24" t="n">
        <f aca="false">SUM(D172:I172)</f>
        <v>41</v>
      </c>
      <c r="K172" s="38" t="n">
        <f aca="false">SUMIFS(Transactions!$F$2:$F$13107,Transactions!$C$2:$C$13107,A172)</f>
        <v>461410</v>
      </c>
      <c r="L172" s="38" t="n">
        <f aca="false">SUMIFS(Transactions!$I$2:$I$13107,Transactions!$C$2:$C$13107,A172)</f>
        <v>2114.08</v>
      </c>
      <c r="M172" s="39" t="n">
        <f aca="false">IF(J172=0,"",_xlfn.MAXIFS(Transactions!$B$2:$B$13107,Transactions!$C$2:$C$13107,A172))</f>
        <v>46292</v>
      </c>
      <c r="N172" s="24" t="n">
        <f aca="false">IF(J172=0,999,Assumptions!$B$4-M172)</f>
        <v>3</v>
      </c>
      <c r="O172" s="24" t="str">
        <f aca="false">IF(N172&lt;=Assumptions!$B$7,"Active",IF(N172&lt;=Assumptions!$B$8,"Slipping","Churned"))</f>
        <v>Active</v>
      </c>
      <c r="P172" s="24" t="n">
        <f aca="false">COUNTIF(D172:I172,"&gt;0")</f>
        <v>5</v>
      </c>
      <c r="Q172" s="24" t="n">
        <f aca="false">IF(N172&lt;=Assumptions!$B$22,5,IF(N172&lt;=Assumptions!$B$23,4,IF(N172&lt;=Assumptions!$B$24,3,IF(N172&lt;=Assumptions!$B$25,2,1))))</f>
        <v>5</v>
      </c>
      <c r="R172" s="24" t="n">
        <f aca="false">1+(J172&gt;=Assumptions!$C$25)+(J172&gt;=Assumptions!$C$24)+(J172&gt;=Assumptions!$C$23)+(J172&gt;=Assumptions!$C$22)</f>
        <v>5</v>
      </c>
      <c r="S172" s="24" t="n">
        <f aca="false">1+(L172&gt;=Assumptions!$D$25)+(L172&gt;=Assumptions!$D$24)+(L172&gt;=Assumptions!$D$23)+(L172&gt;=Assumptions!$D$22)</f>
        <v>5</v>
      </c>
      <c r="T172" s="24" t="str">
        <f aca="false">IF(AND(Q172&gt;=4,R172&gt;=4),"Champions",IF(AND(Q172&gt;=3,R172&gt;=3),"Loyal",IF(AND(Q172&lt;=2,R172&gt;=3),"At Risk",IF(Q172&lt;=2,"Hibernating","Potential"))))</f>
        <v>Champions</v>
      </c>
      <c r="U172" s="38" t="n">
        <f aca="false">L172/Assumptions!$B$6</f>
        <v>234.897777777778</v>
      </c>
      <c r="V172" s="38" t="n">
        <f aca="false">IF(O172="Slipping",U172,0)</f>
        <v>0</v>
      </c>
      <c r="W172" s="38" t="n">
        <f aca="false">IF(O172="Churned",U172,0)</f>
        <v>0</v>
      </c>
      <c r="X172" s="24" t="str">
        <f aca="false">IF(AND(O172="Active",P172&lt;=2),"Yes","No")</f>
        <v>No</v>
      </c>
    </row>
    <row r="173" customFormat="false" ht="15" hidden="false" customHeight="false" outlineLevel="0" collapsed="false">
      <c r="A173" s="24" t="str">
        <f aca="false">Customers!A173</f>
        <v>C0172</v>
      </c>
      <c r="B173" s="24" t="str">
        <f aca="false">Customers!B173</f>
        <v>Central</v>
      </c>
      <c r="C173" s="24" t="str">
        <f aca="false">Customers!C173</f>
        <v>Postpaid</v>
      </c>
      <c r="D173" s="24" t="n">
        <f aca="false">COUNTIFS(Transactions!$C$2:$C$13107,$A173,Transactions!$E$2:$E$13107,D$1)</f>
        <v>1</v>
      </c>
      <c r="E173" s="24" t="n">
        <f aca="false">COUNTIFS(Transactions!$C$2:$C$13107,$A173,Transactions!$E$2:$E$13107,E$1)</f>
        <v>1</v>
      </c>
      <c r="F173" s="24" t="n">
        <f aca="false">COUNTIFS(Transactions!$C$2:$C$13107,$A173,Transactions!$E$2:$E$13107,F$1)</f>
        <v>3</v>
      </c>
      <c r="G173" s="24" t="n">
        <f aca="false">COUNTIFS(Transactions!$C$2:$C$13107,$A173,Transactions!$E$2:$E$13107,G$1)</f>
        <v>8</v>
      </c>
      <c r="H173" s="24" t="n">
        <f aca="false">COUNTIFS(Transactions!$C$2:$C$13107,$A173,Transactions!$E$2:$E$13107,H$1)</f>
        <v>0</v>
      </c>
      <c r="I173" s="24" t="n">
        <f aca="false">COUNTIFS(Transactions!$C$2:$C$13107,$A173,Transactions!$E$2:$E$13107,I$1)</f>
        <v>0</v>
      </c>
      <c r="J173" s="24" t="n">
        <f aca="false">SUM(D173:I173)</f>
        <v>13</v>
      </c>
      <c r="K173" s="38" t="n">
        <f aca="false">SUMIFS(Transactions!$F$2:$F$13107,Transactions!$C$2:$C$13107,A173)</f>
        <v>102600</v>
      </c>
      <c r="L173" s="38" t="n">
        <f aca="false">SUMIFS(Transactions!$I$2:$I$13107,Transactions!$C$2:$C$13107,A173)</f>
        <v>203.57</v>
      </c>
      <c r="M173" s="39" t="n">
        <f aca="false">IF(J173=0,"",_xlfn.MAXIFS(Transactions!$B$2:$B$13107,Transactions!$C$2:$C$13107,A173))</f>
        <v>46291</v>
      </c>
      <c r="N173" s="24" t="n">
        <f aca="false">IF(J173=0,999,Assumptions!$B$4-M173)</f>
        <v>4</v>
      </c>
      <c r="O173" s="24" t="str">
        <f aca="false">IF(N173&lt;=Assumptions!$B$7,"Active",IF(N173&lt;=Assumptions!$B$8,"Slipping","Churned"))</f>
        <v>Active</v>
      </c>
      <c r="P173" s="24" t="n">
        <f aca="false">COUNTIF(D173:I173,"&gt;0")</f>
        <v>4</v>
      </c>
      <c r="Q173" s="24" t="n">
        <f aca="false">IF(N173&lt;=Assumptions!$B$22,5,IF(N173&lt;=Assumptions!$B$23,4,IF(N173&lt;=Assumptions!$B$24,3,IF(N173&lt;=Assumptions!$B$25,2,1))))</f>
        <v>5</v>
      </c>
      <c r="R173" s="24" t="n">
        <f aca="false">1+(J173&gt;=Assumptions!$C$25)+(J173&gt;=Assumptions!$C$24)+(J173&gt;=Assumptions!$C$23)+(J173&gt;=Assumptions!$C$22)</f>
        <v>2</v>
      </c>
      <c r="S173" s="24" t="n">
        <f aca="false">1+(L173&gt;=Assumptions!$D$25)+(L173&gt;=Assumptions!$D$24)+(L173&gt;=Assumptions!$D$23)+(L173&gt;=Assumptions!$D$22)</f>
        <v>2</v>
      </c>
      <c r="T173" s="24" t="str">
        <f aca="false">IF(AND(Q173&gt;=4,R173&gt;=4),"Champions",IF(AND(Q173&gt;=3,R173&gt;=3),"Loyal",IF(AND(Q173&lt;=2,R173&gt;=3),"At Risk",IF(Q173&lt;=2,"Hibernating","Potential"))))</f>
        <v>Potential</v>
      </c>
      <c r="U173" s="38" t="n">
        <f aca="false">L173/Assumptions!$B$6</f>
        <v>22.6188888888889</v>
      </c>
      <c r="V173" s="38" t="n">
        <f aca="false">IF(O173="Slipping",U173,0)</f>
        <v>0</v>
      </c>
      <c r="W173" s="38" t="n">
        <f aca="false">IF(O173="Churned",U173,0)</f>
        <v>0</v>
      </c>
      <c r="X173" s="24" t="str">
        <f aca="false">IF(AND(O173="Active",P173&lt;=2),"Yes","No")</f>
        <v>No</v>
      </c>
    </row>
    <row r="174" customFormat="false" ht="15" hidden="false" customHeight="false" outlineLevel="0" collapsed="false">
      <c r="A174" s="24" t="str">
        <f aca="false">Customers!A174</f>
        <v>C0173</v>
      </c>
      <c r="B174" s="24" t="str">
        <f aca="false">Customers!B174</f>
        <v>Rift Valley</v>
      </c>
      <c r="C174" s="24" t="str">
        <f aca="false">Customers!C174</f>
        <v>Prepaid</v>
      </c>
      <c r="D174" s="24" t="n">
        <f aca="false">COUNTIFS(Transactions!$C$2:$C$13107,$A174,Transactions!$E$2:$E$13107,D$1)</f>
        <v>0</v>
      </c>
      <c r="E174" s="24" t="n">
        <f aca="false">COUNTIFS(Transactions!$C$2:$C$13107,$A174,Transactions!$E$2:$E$13107,E$1)</f>
        <v>28</v>
      </c>
      <c r="F174" s="24" t="n">
        <f aca="false">COUNTIFS(Transactions!$C$2:$C$13107,$A174,Transactions!$E$2:$E$13107,F$1)</f>
        <v>2</v>
      </c>
      <c r="G174" s="24" t="n">
        <f aca="false">COUNTIFS(Transactions!$C$2:$C$13107,$A174,Transactions!$E$2:$E$13107,G$1)</f>
        <v>2</v>
      </c>
      <c r="H174" s="24" t="n">
        <f aca="false">COUNTIFS(Transactions!$C$2:$C$13107,$A174,Transactions!$E$2:$E$13107,H$1)</f>
        <v>23</v>
      </c>
      <c r="I174" s="24" t="n">
        <f aca="false">COUNTIFS(Transactions!$C$2:$C$13107,$A174,Transactions!$E$2:$E$13107,I$1)</f>
        <v>4</v>
      </c>
      <c r="J174" s="24" t="n">
        <f aca="false">SUM(D174:I174)</f>
        <v>59</v>
      </c>
      <c r="K174" s="38" t="n">
        <f aca="false">SUMIFS(Transactions!$F$2:$F$13107,Transactions!$C$2:$C$13107,A174)</f>
        <v>112000</v>
      </c>
      <c r="L174" s="38" t="n">
        <f aca="false">SUMIFS(Transactions!$I$2:$I$13107,Transactions!$C$2:$C$13107,A174)</f>
        <v>1588.95</v>
      </c>
      <c r="M174" s="39" t="n">
        <f aca="false">IF(J174=0,"",_xlfn.MAXIFS(Transactions!$B$2:$B$13107,Transactions!$C$2:$C$13107,A174))</f>
        <v>46293</v>
      </c>
      <c r="N174" s="24" t="n">
        <f aca="false">IF(J174=0,999,Assumptions!$B$4-M174)</f>
        <v>2</v>
      </c>
      <c r="O174" s="24" t="str">
        <f aca="false">IF(N174&lt;=Assumptions!$B$7,"Active",IF(N174&lt;=Assumptions!$B$8,"Slipping","Churned"))</f>
        <v>Active</v>
      </c>
      <c r="P174" s="24" t="n">
        <f aca="false">COUNTIF(D174:I174,"&gt;0")</f>
        <v>5</v>
      </c>
      <c r="Q174" s="24" t="n">
        <f aca="false">IF(N174&lt;=Assumptions!$B$22,5,IF(N174&lt;=Assumptions!$B$23,4,IF(N174&lt;=Assumptions!$B$24,3,IF(N174&lt;=Assumptions!$B$25,2,1))))</f>
        <v>5</v>
      </c>
      <c r="R174" s="24" t="n">
        <f aca="false">1+(J174&gt;=Assumptions!$C$25)+(J174&gt;=Assumptions!$C$24)+(J174&gt;=Assumptions!$C$23)+(J174&gt;=Assumptions!$C$22)</f>
        <v>5</v>
      </c>
      <c r="S174" s="24" t="n">
        <f aca="false">1+(L174&gt;=Assumptions!$D$25)+(L174&gt;=Assumptions!$D$24)+(L174&gt;=Assumptions!$D$23)+(L174&gt;=Assumptions!$D$22)</f>
        <v>5</v>
      </c>
      <c r="T174" s="24" t="str">
        <f aca="false">IF(AND(Q174&gt;=4,R174&gt;=4),"Champions",IF(AND(Q174&gt;=3,R174&gt;=3),"Loyal",IF(AND(Q174&lt;=2,R174&gt;=3),"At Risk",IF(Q174&lt;=2,"Hibernating","Potential"))))</f>
        <v>Champions</v>
      </c>
      <c r="U174" s="38" t="n">
        <f aca="false">L174/Assumptions!$B$6</f>
        <v>176.55</v>
      </c>
      <c r="V174" s="38" t="n">
        <f aca="false">IF(O174="Slipping",U174,0)</f>
        <v>0</v>
      </c>
      <c r="W174" s="38" t="n">
        <f aca="false">IF(O174="Churned",U174,0)</f>
        <v>0</v>
      </c>
      <c r="X174" s="24" t="str">
        <f aca="false">IF(AND(O174="Active",P174&lt;=2),"Yes","No")</f>
        <v>No</v>
      </c>
    </row>
    <row r="175" customFormat="false" ht="15" hidden="false" customHeight="false" outlineLevel="0" collapsed="false">
      <c r="A175" s="24" t="str">
        <f aca="false">Customers!A175</f>
        <v>C0174</v>
      </c>
      <c r="B175" s="24" t="str">
        <f aca="false">Customers!B175</f>
        <v>Eastern</v>
      </c>
      <c r="C175" s="24" t="str">
        <f aca="false">Customers!C175</f>
        <v>Prepaid</v>
      </c>
      <c r="D175" s="24" t="n">
        <f aca="false">COUNTIFS(Transactions!$C$2:$C$13107,$A175,Transactions!$E$2:$E$13107,D$1)</f>
        <v>1</v>
      </c>
      <c r="E175" s="24" t="n">
        <f aca="false">COUNTIFS(Transactions!$C$2:$C$13107,$A175,Transactions!$E$2:$E$13107,E$1)</f>
        <v>9</v>
      </c>
      <c r="F175" s="24" t="n">
        <f aca="false">COUNTIFS(Transactions!$C$2:$C$13107,$A175,Transactions!$E$2:$E$13107,F$1)</f>
        <v>0</v>
      </c>
      <c r="G175" s="24" t="n">
        <f aca="false">COUNTIFS(Transactions!$C$2:$C$13107,$A175,Transactions!$E$2:$E$13107,G$1)</f>
        <v>1</v>
      </c>
      <c r="H175" s="24" t="n">
        <f aca="false">COUNTIFS(Transactions!$C$2:$C$13107,$A175,Transactions!$E$2:$E$13107,H$1)</f>
        <v>6</v>
      </c>
      <c r="I175" s="24" t="n">
        <f aca="false">COUNTIFS(Transactions!$C$2:$C$13107,$A175,Transactions!$E$2:$E$13107,I$1)</f>
        <v>5</v>
      </c>
      <c r="J175" s="24" t="n">
        <f aca="false">SUM(D175:I175)</f>
        <v>22</v>
      </c>
      <c r="K175" s="38" t="n">
        <f aca="false">SUMIFS(Transactions!$F$2:$F$13107,Transactions!$C$2:$C$13107,A175)</f>
        <v>63840</v>
      </c>
      <c r="L175" s="38" t="n">
        <f aca="false">SUMIFS(Transactions!$I$2:$I$13107,Transactions!$C$2:$C$13107,A175)</f>
        <v>1000.48</v>
      </c>
      <c r="M175" s="39" t="n">
        <f aca="false">IF(J175=0,"",_xlfn.MAXIFS(Transactions!$B$2:$B$13107,Transactions!$C$2:$C$13107,A175))</f>
        <v>46236</v>
      </c>
      <c r="N175" s="24" t="n">
        <f aca="false">IF(J175=0,999,Assumptions!$B$4-M175)</f>
        <v>59</v>
      </c>
      <c r="O175" s="24" t="str">
        <f aca="false">IF(N175&lt;=Assumptions!$B$7,"Active",IF(N175&lt;=Assumptions!$B$8,"Slipping","Churned"))</f>
        <v>Slipping</v>
      </c>
      <c r="P175" s="24" t="n">
        <f aca="false">COUNTIF(D175:I175,"&gt;0")</f>
        <v>5</v>
      </c>
      <c r="Q175" s="24" t="n">
        <f aca="false">IF(N175&lt;=Assumptions!$B$22,5,IF(N175&lt;=Assumptions!$B$23,4,IF(N175&lt;=Assumptions!$B$24,3,IF(N175&lt;=Assumptions!$B$25,2,1))))</f>
        <v>3</v>
      </c>
      <c r="R175" s="24" t="n">
        <f aca="false">1+(J175&gt;=Assumptions!$C$25)+(J175&gt;=Assumptions!$C$24)+(J175&gt;=Assumptions!$C$23)+(J175&gt;=Assumptions!$C$22)</f>
        <v>4</v>
      </c>
      <c r="S175" s="24" t="n">
        <f aca="false">1+(L175&gt;=Assumptions!$D$25)+(L175&gt;=Assumptions!$D$24)+(L175&gt;=Assumptions!$D$23)+(L175&gt;=Assumptions!$D$22)</f>
        <v>5</v>
      </c>
      <c r="T175" s="24" t="str">
        <f aca="false">IF(AND(Q175&gt;=4,R175&gt;=4),"Champions",IF(AND(Q175&gt;=3,R175&gt;=3),"Loyal",IF(AND(Q175&lt;=2,R175&gt;=3),"At Risk",IF(Q175&lt;=2,"Hibernating","Potential"))))</f>
        <v>Loyal</v>
      </c>
      <c r="U175" s="38" t="n">
        <f aca="false">L175/Assumptions!$B$6</f>
        <v>111.164444444444</v>
      </c>
      <c r="V175" s="38" t="n">
        <f aca="false">IF(O175="Slipping",U175,0)</f>
        <v>111.164444444444</v>
      </c>
      <c r="W175" s="38" t="n">
        <f aca="false">IF(O175="Churned",U175,0)</f>
        <v>0</v>
      </c>
      <c r="X175" s="24" t="str">
        <f aca="false">IF(AND(O175="Active",P175&lt;=2),"Yes","No")</f>
        <v>No</v>
      </c>
    </row>
    <row r="176" customFormat="false" ht="15" hidden="false" customHeight="false" outlineLevel="0" collapsed="false">
      <c r="A176" s="24" t="str">
        <f aca="false">Customers!A176</f>
        <v>C0175</v>
      </c>
      <c r="B176" s="24" t="str">
        <f aca="false">Customers!B176</f>
        <v>Eastern</v>
      </c>
      <c r="C176" s="24" t="str">
        <f aca="false">Customers!C176</f>
        <v>Prepaid</v>
      </c>
      <c r="D176" s="24" t="n">
        <f aca="false">COUNTIFS(Transactions!$C$2:$C$13107,$A176,Transactions!$E$2:$E$13107,D$1)</f>
        <v>15</v>
      </c>
      <c r="E176" s="24" t="n">
        <f aca="false">COUNTIFS(Transactions!$C$2:$C$13107,$A176,Transactions!$E$2:$E$13107,E$1)</f>
        <v>5</v>
      </c>
      <c r="F176" s="24" t="n">
        <f aca="false">COUNTIFS(Transactions!$C$2:$C$13107,$A176,Transactions!$E$2:$E$13107,F$1)</f>
        <v>4</v>
      </c>
      <c r="G176" s="24" t="n">
        <f aca="false">COUNTIFS(Transactions!$C$2:$C$13107,$A176,Transactions!$E$2:$E$13107,G$1)</f>
        <v>3</v>
      </c>
      <c r="H176" s="24" t="n">
        <f aca="false">COUNTIFS(Transactions!$C$2:$C$13107,$A176,Transactions!$E$2:$E$13107,H$1)</f>
        <v>1</v>
      </c>
      <c r="I176" s="24" t="n">
        <f aca="false">COUNTIFS(Transactions!$C$2:$C$13107,$A176,Transactions!$E$2:$E$13107,I$1)</f>
        <v>2</v>
      </c>
      <c r="J176" s="24" t="n">
        <f aca="false">SUM(D176:I176)</f>
        <v>30</v>
      </c>
      <c r="K176" s="38" t="n">
        <f aca="false">SUMIFS(Transactions!$F$2:$F$13107,Transactions!$C$2:$C$13107,A176)</f>
        <v>121439</v>
      </c>
      <c r="L176" s="38" t="n">
        <f aca="false">SUMIFS(Transactions!$I$2:$I$13107,Transactions!$C$2:$C$13107,A176)</f>
        <v>885.92</v>
      </c>
      <c r="M176" s="39" t="n">
        <f aca="false">IF(J176=0,"",_xlfn.MAXIFS(Transactions!$B$2:$B$13107,Transactions!$C$2:$C$13107,A176))</f>
        <v>46291</v>
      </c>
      <c r="N176" s="24" t="n">
        <f aca="false">IF(J176=0,999,Assumptions!$B$4-M176)</f>
        <v>4</v>
      </c>
      <c r="O176" s="24" t="str">
        <f aca="false">IF(N176&lt;=Assumptions!$B$7,"Active",IF(N176&lt;=Assumptions!$B$8,"Slipping","Churned"))</f>
        <v>Active</v>
      </c>
      <c r="P176" s="24" t="n">
        <f aca="false">COUNTIF(D176:I176,"&gt;0")</f>
        <v>6</v>
      </c>
      <c r="Q176" s="24" t="n">
        <f aca="false">IF(N176&lt;=Assumptions!$B$22,5,IF(N176&lt;=Assumptions!$B$23,4,IF(N176&lt;=Assumptions!$B$24,3,IF(N176&lt;=Assumptions!$B$25,2,1))))</f>
        <v>5</v>
      </c>
      <c r="R176" s="24" t="n">
        <f aca="false">1+(J176&gt;=Assumptions!$C$25)+(J176&gt;=Assumptions!$C$24)+(J176&gt;=Assumptions!$C$23)+(J176&gt;=Assumptions!$C$22)</f>
        <v>4</v>
      </c>
      <c r="S176" s="24" t="n">
        <f aca="false">1+(L176&gt;=Assumptions!$D$25)+(L176&gt;=Assumptions!$D$24)+(L176&gt;=Assumptions!$D$23)+(L176&gt;=Assumptions!$D$22)</f>
        <v>5</v>
      </c>
      <c r="T176" s="24" t="str">
        <f aca="false">IF(AND(Q176&gt;=4,R176&gt;=4),"Champions",IF(AND(Q176&gt;=3,R176&gt;=3),"Loyal",IF(AND(Q176&lt;=2,R176&gt;=3),"At Risk",IF(Q176&lt;=2,"Hibernating","Potential"))))</f>
        <v>Champions</v>
      </c>
      <c r="U176" s="38" t="n">
        <f aca="false">L176/Assumptions!$B$6</f>
        <v>98.4355555555556</v>
      </c>
      <c r="V176" s="38" t="n">
        <f aca="false">IF(O176="Slipping",U176,0)</f>
        <v>0</v>
      </c>
      <c r="W176" s="38" t="n">
        <f aca="false">IF(O176="Churned",U176,0)</f>
        <v>0</v>
      </c>
      <c r="X176" s="24" t="str">
        <f aca="false">IF(AND(O176="Active",P176&lt;=2),"Yes","No")</f>
        <v>No</v>
      </c>
    </row>
    <row r="177" customFormat="false" ht="15" hidden="false" customHeight="false" outlineLevel="0" collapsed="false">
      <c r="A177" s="24" t="str">
        <f aca="false">Customers!A177</f>
        <v>C0176</v>
      </c>
      <c r="B177" s="24" t="str">
        <f aca="false">Customers!B177</f>
        <v>Nairobi</v>
      </c>
      <c r="C177" s="24" t="str">
        <f aca="false">Customers!C177</f>
        <v>Prepaid</v>
      </c>
      <c r="D177" s="24" t="n">
        <f aca="false">COUNTIFS(Transactions!$C$2:$C$13107,$A177,Transactions!$E$2:$E$13107,D$1)</f>
        <v>20</v>
      </c>
      <c r="E177" s="24" t="n">
        <f aca="false">COUNTIFS(Transactions!$C$2:$C$13107,$A177,Transactions!$E$2:$E$13107,E$1)</f>
        <v>0</v>
      </c>
      <c r="F177" s="24" t="n">
        <f aca="false">COUNTIFS(Transactions!$C$2:$C$13107,$A177,Transactions!$E$2:$E$13107,F$1)</f>
        <v>4</v>
      </c>
      <c r="G177" s="24" t="n">
        <f aca="false">COUNTIFS(Transactions!$C$2:$C$13107,$A177,Transactions!$E$2:$E$13107,G$1)</f>
        <v>1</v>
      </c>
      <c r="H177" s="24" t="n">
        <f aca="false">COUNTIFS(Transactions!$C$2:$C$13107,$A177,Transactions!$E$2:$E$13107,H$1)</f>
        <v>1</v>
      </c>
      <c r="I177" s="24" t="n">
        <f aca="false">COUNTIFS(Transactions!$C$2:$C$13107,$A177,Transactions!$E$2:$E$13107,I$1)</f>
        <v>0</v>
      </c>
      <c r="J177" s="24" t="n">
        <f aca="false">SUM(D177:I177)</f>
        <v>26</v>
      </c>
      <c r="K177" s="38" t="n">
        <f aca="false">SUMIFS(Transactions!$F$2:$F$13107,Transactions!$C$2:$C$13107,A177)</f>
        <v>60300</v>
      </c>
      <c r="L177" s="38" t="n">
        <f aca="false">SUMIFS(Transactions!$I$2:$I$13107,Transactions!$C$2:$C$13107,A177)</f>
        <v>385</v>
      </c>
      <c r="M177" s="39" t="n">
        <f aca="false">IF(J177=0,"",_xlfn.MAXIFS(Transactions!$B$2:$B$13107,Transactions!$C$2:$C$13107,A177))</f>
        <v>46281</v>
      </c>
      <c r="N177" s="24" t="n">
        <f aca="false">IF(J177=0,999,Assumptions!$B$4-M177)</f>
        <v>14</v>
      </c>
      <c r="O177" s="24" t="str">
        <f aca="false">IF(N177&lt;=Assumptions!$B$7,"Active",IF(N177&lt;=Assumptions!$B$8,"Slipping","Churned"))</f>
        <v>Active</v>
      </c>
      <c r="P177" s="24" t="n">
        <f aca="false">COUNTIF(D177:I177,"&gt;0")</f>
        <v>4</v>
      </c>
      <c r="Q177" s="24" t="n">
        <f aca="false">IF(N177&lt;=Assumptions!$B$22,5,IF(N177&lt;=Assumptions!$B$23,4,IF(N177&lt;=Assumptions!$B$24,3,IF(N177&lt;=Assumptions!$B$25,2,1))))</f>
        <v>5</v>
      </c>
      <c r="R177" s="24" t="n">
        <f aca="false">1+(J177&gt;=Assumptions!$C$25)+(J177&gt;=Assumptions!$C$24)+(J177&gt;=Assumptions!$C$23)+(J177&gt;=Assumptions!$C$22)</f>
        <v>4</v>
      </c>
      <c r="S177" s="24" t="n">
        <f aca="false">1+(L177&gt;=Assumptions!$D$25)+(L177&gt;=Assumptions!$D$24)+(L177&gt;=Assumptions!$D$23)+(L177&gt;=Assumptions!$D$22)</f>
        <v>3</v>
      </c>
      <c r="T177" s="24" t="str">
        <f aca="false">IF(AND(Q177&gt;=4,R177&gt;=4),"Champions",IF(AND(Q177&gt;=3,R177&gt;=3),"Loyal",IF(AND(Q177&lt;=2,R177&gt;=3),"At Risk",IF(Q177&lt;=2,"Hibernating","Potential"))))</f>
        <v>Champions</v>
      </c>
      <c r="U177" s="38" t="n">
        <f aca="false">L177/Assumptions!$B$6</f>
        <v>42.7777777777778</v>
      </c>
      <c r="V177" s="38" t="n">
        <f aca="false">IF(O177="Slipping",U177,0)</f>
        <v>0</v>
      </c>
      <c r="W177" s="38" t="n">
        <f aca="false">IF(O177="Churned",U177,0)</f>
        <v>0</v>
      </c>
      <c r="X177" s="24" t="str">
        <f aca="false">IF(AND(O177="Active",P177&lt;=2),"Yes","No")</f>
        <v>No</v>
      </c>
    </row>
    <row r="178" customFormat="false" ht="15" hidden="false" customHeight="false" outlineLevel="0" collapsed="false">
      <c r="A178" s="24" t="str">
        <f aca="false">Customers!A178</f>
        <v>C0177</v>
      </c>
      <c r="B178" s="24" t="str">
        <f aca="false">Customers!B178</f>
        <v>Western</v>
      </c>
      <c r="C178" s="24" t="str">
        <f aca="false">Customers!C178</f>
        <v>Postpaid</v>
      </c>
      <c r="D178" s="24" t="n">
        <f aca="false">COUNTIFS(Transactions!$C$2:$C$13107,$A178,Transactions!$E$2:$E$13107,D$1)</f>
        <v>12</v>
      </c>
      <c r="E178" s="24" t="n">
        <f aca="false">COUNTIFS(Transactions!$C$2:$C$13107,$A178,Transactions!$E$2:$E$13107,E$1)</f>
        <v>1</v>
      </c>
      <c r="F178" s="24" t="n">
        <f aca="false">COUNTIFS(Transactions!$C$2:$C$13107,$A178,Transactions!$E$2:$E$13107,F$1)</f>
        <v>2</v>
      </c>
      <c r="G178" s="24" t="n">
        <f aca="false">COUNTIFS(Transactions!$C$2:$C$13107,$A178,Transactions!$E$2:$E$13107,G$1)</f>
        <v>25</v>
      </c>
      <c r="H178" s="24" t="n">
        <f aca="false">COUNTIFS(Transactions!$C$2:$C$13107,$A178,Transactions!$E$2:$E$13107,H$1)</f>
        <v>1</v>
      </c>
      <c r="I178" s="24" t="n">
        <f aca="false">COUNTIFS(Transactions!$C$2:$C$13107,$A178,Transactions!$E$2:$E$13107,I$1)</f>
        <v>5</v>
      </c>
      <c r="J178" s="24" t="n">
        <f aca="false">SUM(D178:I178)</f>
        <v>46</v>
      </c>
      <c r="K178" s="38" t="n">
        <f aca="false">SUMIFS(Transactions!$F$2:$F$13107,Transactions!$C$2:$C$13107,A178)</f>
        <v>146310</v>
      </c>
      <c r="L178" s="38" t="n">
        <f aca="false">SUMIFS(Transactions!$I$2:$I$13107,Transactions!$C$2:$C$13107,A178)</f>
        <v>976.06</v>
      </c>
      <c r="M178" s="39" t="n">
        <f aca="false">IF(J178=0,"",_xlfn.MAXIFS(Transactions!$B$2:$B$13107,Transactions!$C$2:$C$13107,A178))</f>
        <v>46259</v>
      </c>
      <c r="N178" s="24" t="n">
        <f aca="false">IF(J178=0,999,Assumptions!$B$4-M178)</f>
        <v>36</v>
      </c>
      <c r="O178" s="24" t="str">
        <f aca="false">IF(N178&lt;=Assumptions!$B$7,"Active",IF(N178&lt;=Assumptions!$B$8,"Slipping","Churned"))</f>
        <v>Slipping</v>
      </c>
      <c r="P178" s="24" t="n">
        <f aca="false">COUNTIF(D178:I178,"&gt;0")</f>
        <v>6</v>
      </c>
      <c r="Q178" s="24" t="n">
        <f aca="false">IF(N178&lt;=Assumptions!$B$22,5,IF(N178&lt;=Assumptions!$B$23,4,IF(N178&lt;=Assumptions!$B$24,3,IF(N178&lt;=Assumptions!$B$25,2,1))))</f>
        <v>3</v>
      </c>
      <c r="R178" s="24" t="n">
        <f aca="false">1+(J178&gt;=Assumptions!$C$25)+(J178&gt;=Assumptions!$C$24)+(J178&gt;=Assumptions!$C$23)+(J178&gt;=Assumptions!$C$22)</f>
        <v>5</v>
      </c>
      <c r="S178" s="24" t="n">
        <f aca="false">1+(L178&gt;=Assumptions!$D$25)+(L178&gt;=Assumptions!$D$24)+(L178&gt;=Assumptions!$D$23)+(L178&gt;=Assumptions!$D$22)</f>
        <v>5</v>
      </c>
      <c r="T178" s="24" t="str">
        <f aca="false">IF(AND(Q178&gt;=4,R178&gt;=4),"Champions",IF(AND(Q178&gt;=3,R178&gt;=3),"Loyal",IF(AND(Q178&lt;=2,R178&gt;=3),"At Risk",IF(Q178&lt;=2,"Hibernating","Potential"))))</f>
        <v>Loyal</v>
      </c>
      <c r="U178" s="38" t="n">
        <f aca="false">L178/Assumptions!$B$6</f>
        <v>108.451111111111</v>
      </c>
      <c r="V178" s="38" t="n">
        <f aca="false">IF(O178="Slipping",U178,0)</f>
        <v>108.451111111111</v>
      </c>
      <c r="W178" s="38" t="n">
        <f aca="false">IF(O178="Churned",U178,0)</f>
        <v>0</v>
      </c>
      <c r="X178" s="24" t="str">
        <f aca="false">IF(AND(O178="Active",P178&lt;=2),"Yes","No")</f>
        <v>No</v>
      </c>
    </row>
    <row r="179" customFormat="false" ht="15" hidden="false" customHeight="false" outlineLevel="0" collapsed="false">
      <c r="A179" s="24" t="str">
        <f aca="false">Customers!A179</f>
        <v>C0178</v>
      </c>
      <c r="B179" s="24" t="str">
        <f aca="false">Customers!B179</f>
        <v>Nairobi</v>
      </c>
      <c r="C179" s="24" t="str">
        <f aca="false">Customers!C179</f>
        <v>Prepaid</v>
      </c>
      <c r="D179" s="24" t="n">
        <f aca="false">COUNTIFS(Transactions!$C$2:$C$13107,$A179,Transactions!$E$2:$E$13107,D$1)</f>
        <v>2</v>
      </c>
      <c r="E179" s="24" t="n">
        <f aca="false">COUNTIFS(Transactions!$C$2:$C$13107,$A179,Transactions!$E$2:$E$13107,E$1)</f>
        <v>5</v>
      </c>
      <c r="F179" s="24" t="n">
        <f aca="false">COUNTIFS(Transactions!$C$2:$C$13107,$A179,Transactions!$E$2:$E$13107,F$1)</f>
        <v>0</v>
      </c>
      <c r="G179" s="24" t="n">
        <f aca="false">COUNTIFS(Transactions!$C$2:$C$13107,$A179,Transactions!$E$2:$E$13107,G$1)</f>
        <v>0</v>
      </c>
      <c r="H179" s="24" t="n">
        <f aca="false">COUNTIFS(Transactions!$C$2:$C$13107,$A179,Transactions!$E$2:$E$13107,H$1)</f>
        <v>0</v>
      </c>
      <c r="I179" s="24" t="n">
        <f aca="false">COUNTIFS(Transactions!$C$2:$C$13107,$A179,Transactions!$E$2:$E$13107,I$1)</f>
        <v>3</v>
      </c>
      <c r="J179" s="24" t="n">
        <f aca="false">SUM(D179:I179)</f>
        <v>10</v>
      </c>
      <c r="K179" s="38" t="n">
        <f aca="false">SUMIFS(Transactions!$F$2:$F$13107,Transactions!$C$2:$C$13107,A179)</f>
        <v>36050</v>
      </c>
      <c r="L179" s="38" t="n">
        <f aca="false">SUMIFS(Transactions!$I$2:$I$13107,Transactions!$C$2:$C$13107,A179)</f>
        <v>449.05</v>
      </c>
      <c r="M179" s="39" t="n">
        <f aca="false">IF(J179=0,"",_xlfn.MAXIFS(Transactions!$B$2:$B$13107,Transactions!$C$2:$C$13107,A179))</f>
        <v>46131</v>
      </c>
      <c r="N179" s="24" t="n">
        <f aca="false">IF(J179=0,999,Assumptions!$B$4-M179)</f>
        <v>164</v>
      </c>
      <c r="O179" s="24" t="str">
        <f aca="false">IF(N179&lt;=Assumptions!$B$7,"Active",IF(N179&lt;=Assumptions!$B$8,"Slipping","Churned"))</f>
        <v>Churned</v>
      </c>
      <c r="P179" s="24" t="n">
        <f aca="false">COUNTIF(D179:I179,"&gt;0")</f>
        <v>3</v>
      </c>
      <c r="Q179" s="24" t="n">
        <f aca="false">IF(N179&lt;=Assumptions!$B$22,5,IF(N179&lt;=Assumptions!$B$23,4,IF(N179&lt;=Assumptions!$B$24,3,IF(N179&lt;=Assumptions!$B$25,2,1))))</f>
        <v>1</v>
      </c>
      <c r="R179" s="24" t="n">
        <f aca="false">1+(J179&gt;=Assumptions!$C$25)+(J179&gt;=Assumptions!$C$24)+(J179&gt;=Assumptions!$C$23)+(J179&gt;=Assumptions!$C$22)</f>
        <v>2</v>
      </c>
      <c r="S179" s="24" t="n">
        <f aca="false">1+(L179&gt;=Assumptions!$D$25)+(L179&gt;=Assumptions!$D$24)+(L179&gt;=Assumptions!$D$23)+(L179&gt;=Assumptions!$D$22)</f>
        <v>3</v>
      </c>
      <c r="T179" s="24" t="str">
        <f aca="false">IF(AND(Q179&gt;=4,R179&gt;=4),"Champions",IF(AND(Q179&gt;=3,R179&gt;=3),"Loyal",IF(AND(Q179&lt;=2,R179&gt;=3),"At Risk",IF(Q179&lt;=2,"Hibernating","Potential"))))</f>
        <v>Hibernating</v>
      </c>
      <c r="U179" s="38" t="n">
        <f aca="false">L179/Assumptions!$B$6</f>
        <v>49.8944444444444</v>
      </c>
      <c r="V179" s="38" t="n">
        <f aca="false">IF(O179="Slipping",U179,0)</f>
        <v>0</v>
      </c>
      <c r="W179" s="38" t="n">
        <f aca="false">IF(O179="Churned",U179,0)</f>
        <v>49.8944444444444</v>
      </c>
      <c r="X179" s="24" t="str">
        <f aca="false">IF(AND(O179="Active",P179&lt;=2),"Yes","No")</f>
        <v>No</v>
      </c>
    </row>
    <row r="180" customFormat="false" ht="15" hidden="false" customHeight="false" outlineLevel="0" collapsed="false">
      <c r="A180" s="24" t="str">
        <f aca="false">Customers!A180</f>
        <v>C0179</v>
      </c>
      <c r="B180" s="24" t="str">
        <f aca="false">Customers!B180</f>
        <v>Western</v>
      </c>
      <c r="C180" s="24" t="str">
        <f aca="false">Customers!C180</f>
        <v>Postpaid</v>
      </c>
      <c r="D180" s="24" t="n">
        <f aca="false">COUNTIFS(Transactions!$C$2:$C$13107,$A180,Transactions!$E$2:$E$13107,D$1)</f>
        <v>4</v>
      </c>
      <c r="E180" s="24" t="n">
        <f aca="false">COUNTIFS(Transactions!$C$2:$C$13107,$A180,Transactions!$E$2:$E$13107,E$1)</f>
        <v>0</v>
      </c>
      <c r="F180" s="24" t="n">
        <f aca="false">COUNTIFS(Transactions!$C$2:$C$13107,$A180,Transactions!$E$2:$E$13107,F$1)</f>
        <v>1</v>
      </c>
      <c r="G180" s="24" t="n">
        <f aca="false">COUNTIFS(Transactions!$C$2:$C$13107,$A180,Transactions!$E$2:$E$13107,G$1)</f>
        <v>2</v>
      </c>
      <c r="H180" s="24" t="n">
        <f aca="false">COUNTIFS(Transactions!$C$2:$C$13107,$A180,Transactions!$E$2:$E$13107,H$1)</f>
        <v>5</v>
      </c>
      <c r="I180" s="24" t="n">
        <f aca="false">COUNTIFS(Transactions!$C$2:$C$13107,$A180,Transactions!$E$2:$E$13107,I$1)</f>
        <v>3</v>
      </c>
      <c r="J180" s="24" t="n">
        <f aca="false">SUM(D180:I180)</f>
        <v>15</v>
      </c>
      <c r="K180" s="38" t="n">
        <f aca="false">SUMIFS(Transactions!$F$2:$F$13107,Transactions!$C$2:$C$13107,A180)</f>
        <v>32509</v>
      </c>
      <c r="L180" s="38" t="n">
        <f aca="false">SUMIFS(Transactions!$I$2:$I$13107,Transactions!$C$2:$C$13107,A180)</f>
        <v>203.49</v>
      </c>
      <c r="M180" s="39" t="n">
        <f aca="false">IF(J180=0,"",_xlfn.MAXIFS(Transactions!$B$2:$B$13107,Transactions!$C$2:$C$13107,A180))</f>
        <v>46292</v>
      </c>
      <c r="N180" s="24" t="n">
        <f aca="false">IF(J180=0,999,Assumptions!$B$4-M180)</f>
        <v>3</v>
      </c>
      <c r="O180" s="24" t="str">
        <f aca="false">IF(N180&lt;=Assumptions!$B$7,"Active",IF(N180&lt;=Assumptions!$B$8,"Slipping","Churned"))</f>
        <v>Active</v>
      </c>
      <c r="P180" s="24" t="n">
        <f aca="false">COUNTIF(D180:I180,"&gt;0")</f>
        <v>5</v>
      </c>
      <c r="Q180" s="24" t="n">
        <f aca="false">IF(N180&lt;=Assumptions!$B$22,5,IF(N180&lt;=Assumptions!$B$23,4,IF(N180&lt;=Assumptions!$B$24,3,IF(N180&lt;=Assumptions!$B$25,2,1))))</f>
        <v>5</v>
      </c>
      <c r="R180" s="24" t="n">
        <f aca="false">1+(J180&gt;=Assumptions!$C$25)+(J180&gt;=Assumptions!$C$24)+(J180&gt;=Assumptions!$C$23)+(J180&gt;=Assumptions!$C$22)</f>
        <v>3</v>
      </c>
      <c r="S180" s="24" t="n">
        <f aca="false">1+(L180&gt;=Assumptions!$D$25)+(L180&gt;=Assumptions!$D$24)+(L180&gt;=Assumptions!$D$23)+(L180&gt;=Assumptions!$D$22)</f>
        <v>2</v>
      </c>
      <c r="T180" s="24" t="str">
        <f aca="false">IF(AND(Q180&gt;=4,R180&gt;=4),"Champions",IF(AND(Q180&gt;=3,R180&gt;=3),"Loyal",IF(AND(Q180&lt;=2,R180&gt;=3),"At Risk",IF(Q180&lt;=2,"Hibernating","Potential"))))</f>
        <v>Loyal</v>
      </c>
      <c r="U180" s="38" t="n">
        <f aca="false">L180/Assumptions!$B$6</f>
        <v>22.61</v>
      </c>
      <c r="V180" s="38" t="n">
        <f aca="false">IF(O180="Slipping",U180,0)</f>
        <v>0</v>
      </c>
      <c r="W180" s="38" t="n">
        <f aca="false">IF(O180="Churned",U180,0)</f>
        <v>0</v>
      </c>
      <c r="X180" s="24" t="str">
        <f aca="false">IF(AND(O180="Active",P180&lt;=2),"Yes","No")</f>
        <v>No</v>
      </c>
    </row>
    <row r="181" customFormat="false" ht="15" hidden="false" customHeight="false" outlineLevel="0" collapsed="false">
      <c r="A181" s="24" t="str">
        <f aca="false">Customers!A181</f>
        <v>C0180</v>
      </c>
      <c r="B181" s="24" t="str">
        <f aca="false">Customers!B181</f>
        <v>Nairobi</v>
      </c>
      <c r="C181" s="24" t="str">
        <f aca="false">Customers!C181</f>
        <v>Business</v>
      </c>
      <c r="D181" s="24" t="n">
        <f aca="false">COUNTIFS(Transactions!$C$2:$C$13107,$A181,Transactions!$E$2:$E$13107,D$1)</f>
        <v>2</v>
      </c>
      <c r="E181" s="24" t="n">
        <f aca="false">COUNTIFS(Transactions!$C$2:$C$13107,$A181,Transactions!$E$2:$E$13107,E$1)</f>
        <v>0</v>
      </c>
      <c r="F181" s="24" t="n">
        <f aca="false">COUNTIFS(Transactions!$C$2:$C$13107,$A181,Transactions!$E$2:$E$13107,F$1)</f>
        <v>7</v>
      </c>
      <c r="G181" s="24" t="n">
        <f aca="false">COUNTIFS(Transactions!$C$2:$C$13107,$A181,Transactions!$E$2:$E$13107,G$1)</f>
        <v>11</v>
      </c>
      <c r="H181" s="24" t="n">
        <f aca="false">COUNTIFS(Transactions!$C$2:$C$13107,$A181,Transactions!$E$2:$E$13107,H$1)</f>
        <v>0</v>
      </c>
      <c r="I181" s="24" t="n">
        <f aca="false">COUNTIFS(Transactions!$C$2:$C$13107,$A181,Transactions!$E$2:$E$13107,I$1)</f>
        <v>4</v>
      </c>
      <c r="J181" s="24" t="n">
        <f aca="false">SUM(D181:I181)</f>
        <v>24</v>
      </c>
      <c r="K181" s="38" t="n">
        <f aca="false">SUMIFS(Transactions!$F$2:$F$13107,Transactions!$C$2:$C$13107,A181)</f>
        <v>395799</v>
      </c>
      <c r="L181" s="38" t="n">
        <f aca="false">SUMIFS(Transactions!$I$2:$I$13107,Transactions!$C$2:$C$13107,A181)</f>
        <v>610.71</v>
      </c>
      <c r="M181" s="39" t="n">
        <f aca="false">IF(J181=0,"",_xlfn.MAXIFS(Transactions!$B$2:$B$13107,Transactions!$C$2:$C$13107,A181))</f>
        <v>46140</v>
      </c>
      <c r="N181" s="24" t="n">
        <f aca="false">IF(J181=0,999,Assumptions!$B$4-M181)</f>
        <v>155</v>
      </c>
      <c r="O181" s="24" t="str">
        <f aca="false">IF(N181&lt;=Assumptions!$B$7,"Active",IF(N181&lt;=Assumptions!$B$8,"Slipping","Churned"))</f>
        <v>Churned</v>
      </c>
      <c r="P181" s="24" t="n">
        <f aca="false">COUNTIF(D181:I181,"&gt;0")</f>
        <v>4</v>
      </c>
      <c r="Q181" s="24" t="n">
        <f aca="false">IF(N181&lt;=Assumptions!$B$22,5,IF(N181&lt;=Assumptions!$B$23,4,IF(N181&lt;=Assumptions!$B$24,3,IF(N181&lt;=Assumptions!$B$25,2,1))))</f>
        <v>1</v>
      </c>
      <c r="R181" s="24" t="n">
        <f aca="false">1+(J181&gt;=Assumptions!$C$25)+(J181&gt;=Assumptions!$C$24)+(J181&gt;=Assumptions!$C$23)+(J181&gt;=Assumptions!$C$22)</f>
        <v>4</v>
      </c>
      <c r="S181" s="24" t="n">
        <f aca="false">1+(L181&gt;=Assumptions!$D$25)+(L181&gt;=Assumptions!$D$24)+(L181&gt;=Assumptions!$D$23)+(L181&gt;=Assumptions!$D$22)</f>
        <v>4</v>
      </c>
      <c r="T181" s="24" t="str">
        <f aca="false">IF(AND(Q181&gt;=4,R181&gt;=4),"Champions",IF(AND(Q181&gt;=3,R181&gt;=3),"Loyal",IF(AND(Q181&lt;=2,R181&gt;=3),"At Risk",IF(Q181&lt;=2,"Hibernating","Potential"))))</f>
        <v>At Risk</v>
      </c>
      <c r="U181" s="38" t="n">
        <f aca="false">L181/Assumptions!$B$6</f>
        <v>67.8566666666667</v>
      </c>
      <c r="V181" s="38" t="n">
        <f aca="false">IF(O181="Slipping",U181,0)</f>
        <v>0</v>
      </c>
      <c r="W181" s="38" t="n">
        <f aca="false">IF(O181="Churned",U181,0)</f>
        <v>67.8566666666667</v>
      </c>
      <c r="X181" s="24" t="str">
        <f aca="false">IF(AND(O181="Active",P181&lt;=2),"Yes","No")</f>
        <v>No</v>
      </c>
    </row>
    <row r="182" customFormat="false" ht="15" hidden="false" customHeight="false" outlineLevel="0" collapsed="false">
      <c r="A182" s="24" t="str">
        <f aca="false">Customers!A182</f>
        <v>C0181</v>
      </c>
      <c r="B182" s="24" t="str">
        <f aca="false">Customers!B182</f>
        <v>Coast</v>
      </c>
      <c r="C182" s="24" t="str">
        <f aca="false">Customers!C182</f>
        <v>Prepaid</v>
      </c>
      <c r="D182" s="24" t="n">
        <f aca="false">COUNTIFS(Transactions!$C$2:$C$13107,$A182,Transactions!$E$2:$E$13107,D$1)</f>
        <v>1</v>
      </c>
      <c r="E182" s="24" t="n">
        <f aca="false">COUNTIFS(Transactions!$C$2:$C$13107,$A182,Transactions!$E$2:$E$13107,E$1)</f>
        <v>0</v>
      </c>
      <c r="F182" s="24" t="n">
        <f aca="false">COUNTIFS(Transactions!$C$2:$C$13107,$A182,Transactions!$E$2:$E$13107,F$1)</f>
        <v>1</v>
      </c>
      <c r="G182" s="24" t="n">
        <f aca="false">COUNTIFS(Transactions!$C$2:$C$13107,$A182,Transactions!$E$2:$E$13107,G$1)</f>
        <v>3</v>
      </c>
      <c r="H182" s="24" t="n">
        <f aca="false">COUNTIFS(Transactions!$C$2:$C$13107,$A182,Transactions!$E$2:$E$13107,H$1)</f>
        <v>0</v>
      </c>
      <c r="I182" s="24" t="n">
        <f aca="false">COUNTIFS(Transactions!$C$2:$C$13107,$A182,Transactions!$E$2:$E$13107,I$1)</f>
        <v>2</v>
      </c>
      <c r="J182" s="24" t="n">
        <f aca="false">SUM(D182:I182)</f>
        <v>7</v>
      </c>
      <c r="K182" s="38" t="n">
        <f aca="false">SUMIFS(Transactions!$F$2:$F$13107,Transactions!$C$2:$C$13107,A182)</f>
        <v>11870</v>
      </c>
      <c r="L182" s="38" t="n">
        <f aca="false">SUMIFS(Transactions!$I$2:$I$13107,Transactions!$C$2:$C$13107,A182)</f>
        <v>104.52</v>
      </c>
      <c r="M182" s="39" t="n">
        <f aca="false">IF(J182=0,"",_xlfn.MAXIFS(Transactions!$B$2:$B$13107,Transactions!$C$2:$C$13107,A182))</f>
        <v>46290</v>
      </c>
      <c r="N182" s="24" t="n">
        <f aca="false">IF(J182=0,999,Assumptions!$B$4-M182)</f>
        <v>5</v>
      </c>
      <c r="O182" s="24" t="str">
        <f aca="false">IF(N182&lt;=Assumptions!$B$7,"Active",IF(N182&lt;=Assumptions!$B$8,"Slipping","Churned"))</f>
        <v>Active</v>
      </c>
      <c r="P182" s="24" t="n">
        <f aca="false">COUNTIF(D182:I182,"&gt;0")</f>
        <v>4</v>
      </c>
      <c r="Q182" s="24" t="n">
        <f aca="false">IF(N182&lt;=Assumptions!$B$22,5,IF(N182&lt;=Assumptions!$B$23,4,IF(N182&lt;=Assumptions!$B$24,3,IF(N182&lt;=Assumptions!$B$25,2,1))))</f>
        <v>5</v>
      </c>
      <c r="R182" s="24" t="n">
        <f aca="false">1+(J182&gt;=Assumptions!$C$25)+(J182&gt;=Assumptions!$C$24)+(J182&gt;=Assumptions!$C$23)+(J182&gt;=Assumptions!$C$22)</f>
        <v>1</v>
      </c>
      <c r="S182" s="24" t="n">
        <f aca="false">1+(L182&gt;=Assumptions!$D$25)+(L182&gt;=Assumptions!$D$24)+(L182&gt;=Assumptions!$D$23)+(L182&gt;=Assumptions!$D$22)</f>
        <v>1</v>
      </c>
      <c r="T182" s="24" t="str">
        <f aca="false">IF(AND(Q182&gt;=4,R182&gt;=4),"Champions",IF(AND(Q182&gt;=3,R182&gt;=3),"Loyal",IF(AND(Q182&lt;=2,R182&gt;=3),"At Risk",IF(Q182&lt;=2,"Hibernating","Potential"))))</f>
        <v>Potential</v>
      </c>
      <c r="U182" s="38" t="n">
        <f aca="false">L182/Assumptions!$B$6</f>
        <v>11.6133333333333</v>
      </c>
      <c r="V182" s="38" t="n">
        <f aca="false">IF(O182="Slipping",U182,0)</f>
        <v>0</v>
      </c>
      <c r="W182" s="38" t="n">
        <f aca="false">IF(O182="Churned",U182,0)</f>
        <v>0</v>
      </c>
      <c r="X182" s="24" t="str">
        <f aca="false">IF(AND(O182="Active",P182&lt;=2),"Yes","No")</f>
        <v>No</v>
      </c>
    </row>
    <row r="183" customFormat="false" ht="15" hidden="false" customHeight="false" outlineLevel="0" collapsed="false">
      <c r="A183" s="24" t="str">
        <f aca="false">Customers!A183</f>
        <v>C0182</v>
      </c>
      <c r="B183" s="24" t="str">
        <f aca="false">Customers!B183</f>
        <v>Coast</v>
      </c>
      <c r="C183" s="24" t="str">
        <f aca="false">Customers!C183</f>
        <v>Postpaid</v>
      </c>
      <c r="D183" s="24" t="n">
        <f aca="false">COUNTIFS(Transactions!$C$2:$C$13107,$A183,Transactions!$E$2:$E$13107,D$1)</f>
        <v>4</v>
      </c>
      <c r="E183" s="24" t="n">
        <f aca="false">COUNTIFS(Transactions!$C$2:$C$13107,$A183,Transactions!$E$2:$E$13107,E$1)</f>
        <v>0</v>
      </c>
      <c r="F183" s="24" t="n">
        <f aca="false">COUNTIFS(Transactions!$C$2:$C$13107,$A183,Transactions!$E$2:$E$13107,F$1)</f>
        <v>2</v>
      </c>
      <c r="G183" s="24" t="n">
        <f aca="false">COUNTIFS(Transactions!$C$2:$C$13107,$A183,Transactions!$E$2:$E$13107,G$1)</f>
        <v>10</v>
      </c>
      <c r="H183" s="24" t="n">
        <f aca="false">COUNTIFS(Transactions!$C$2:$C$13107,$A183,Transactions!$E$2:$E$13107,H$1)</f>
        <v>6</v>
      </c>
      <c r="I183" s="24" t="n">
        <f aca="false">COUNTIFS(Transactions!$C$2:$C$13107,$A183,Transactions!$E$2:$E$13107,I$1)</f>
        <v>1</v>
      </c>
      <c r="J183" s="24" t="n">
        <f aca="false">SUM(D183:I183)</f>
        <v>23</v>
      </c>
      <c r="K183" s="38" t="n">
        <f aca="false">SUMIFS(Transactions!$F$2:$F$13107,Transactions!$C$2:$C$13107,A183)</f>
        <v>81039</v>
      </c>
      <c r="L183" s="38" t="n">
        <f aca="false">SUMIFS(Transactions!$I$2:$I$13107,Transactions!$C$2:$C$13107,A183)</f>
        <v>370.93</v>
      </c>
      <c r="M183" s="39" t="n">
        <f aca="false">IF(J183=0,"",_xlfn.MAXIFS(Transactions!$B$2:$B$13107,Transactions!$C$2:$C$13107,A183))</f>
        <v>46292</v>
      </c>
      <c r="N183" s="24" t="n">
        <f aca="false">IF(J183=0,999,Assumptions!$B$4-M183)</f>
        <v>3</v>
      </c>
      <c r="O183" s="24" t="str">
        <f aca="false">IF(N183&lt;=Assumptions!$B$7,"Active",IF(N183&lt;=Assumptions!$B$8,"Slipping","Churned"))</f>
        <v>Active</v>
      </c>
      <c r="P183" s="24" t="n">
        <f aca="false">COUNTIF(D183:I183,"&gt;0")</f>
        <v>5</v>
      </c>
      <c r="Q183" s="24" t="n">
        <f aca="false">IF(N183&lt;=Assumptions!$B$22,5,IF(N183&lt;=Assumptions!$B$23,4,IF(N183&lt;=Assumptions!$B$24,3,IF(N183&lt;=Assumptions!$B$25,2,1))))</f>
        <v>5</v>
      </c>
      <c r="R183" s="24" t="n">
        <f aca="false">1+(J183&gt;=Assumptions!$C$25)+(J183&gt;=Assumptions!$C$24)+(J183&gt;=Assumptions!$C$23)+(J183&gt;=Assumptions!$C$22)</f>
        <v>4</v>
      </c>
      <c r="S183" s="24" t="n">
        <f aca="false">1+(L183&gt;=Assumptions!$D$25)+(L183&gt;=Assumptions!$D$24)+(L183&gt;=Assumptions!$D$23)+(L183&gt;=Assumptions!$D$22)</f>
        <v>3</v>
      </c>
      <c r="T183" s="24" t="str">
        <f aca="false">IF(AND(Q183&gt;=4,R183&gt;=4),"Champions",IF(AND(Q183&gt;=3,R183&gt;=3),"Loyal",IF(AND(Q183&lt;=2,R183&gt;=3),"At Risk",IF(Q183&lt;=2,"Hibernating","Potential"))))</f>
        <v>Champions</v>
      </c>
      <c r="U183" s="38" t="n">
        <f aca="false">L183/Assumptions!$B$6</f>
        <v>41.2144444444444</v>
      </c>
      <c r="V183" s="38" t="n">
        <f aca="false">IF(O183="Slipping",U183,0)</f>
        <v>0</v>
      </c>
      <c r="W183" s="38" t="n">
        <f aca="false">IF(O183="Churned",U183,0)</f>
        <v>0</v>
      </c>
      <c r="X183" s="24" t="str">
        <f aca="false">IF(AND(O183="Active",P183&lt;=2),"Yes","No")</f>
        <v>No</v>
      </c>
    </row>
    <row r="184" customFormat="false" ht="15" hidden="false" customHeight="false" outlineLevel="0" collapsed="false">
      <c r="A184" s="24" t="str">
        <f aca="false">Customers!A184</f>
        <v>C0183</v>
      </c>
      <c r="B184" s="24" t="str">
        <f aca="false">Customers!B184</f>
        <v>Western</v>
      </c>
      <c r="C184" s="24" t="str">
        <f aca="false">Customers!C184</f>
        <v>Postpaid</v>
      </c>
      <c r="D184" s="24" t="n">
        <f aca="false">COUNTIFS(Transactions!$C$2:$C$13107,$A184,Transactions!$E$2:$E$13107,D$1)</f>
        <v>3</v>
      </c>
      <c r="E184" s="24" t="n">
        <f aca="false">COUNTIFS(Transactions!$C$2:$C$13107,$A184,Transactions!$E$2:$E$13107,E$1)</f>
        <v>4</v>
      </c>
      <c r="F184" s="24" t="n">
        <f aca="false">COUNTIFS(Transactions!$C$2:$C$13107,$A184,Transactions!$E$2:$E$13107,F$1)</f>
        <v>0</v>
      </c>
      <c r="G184" s="24" t="n">
        <f aca="false">COUNTIFS(Transactions!$C$2:$C$13107,$A184,Transactions!$E$2:$E$13107,G$1)</f>
        <v>2</v>
      </c>
      <c r="H184" s="24" t="n">
        <f aca="false">COUNTIFS(Transactions!$C$2:$C$13107,$A184,Transactions!$E$2:$E$13107,H$1)</f>
        <v>1</v>
      </c>
      <c r="I184" s="24" t="n">
        <f aca="false">COUNTIFS(Transactions!$C$2:$C$13107,$A184,Transactions!$E$2:$E$13107,I$1)</f>
        <v>3</v>
      </c>
      <c r="J184" s="24" t="n">
        <f aca="false">SUM(D184:I184)</f>
        <v>13</v>
      </c>
      <c r="K184" s="38" t="n">
        <f aca="false">SUMIFS(Transactions!$F$2:$F$13107,Transactions!$C$2:$C$13107,A184)</f>
        <v>25189</v>
      </c>
      <c r="L184" s="38" t="n">
        <f aca="false">SUMIFS(Transactions!$I$2:$I$13107,Transactions!$C$2:$C$13107,A184)</f>
        <v>339.77</v>
      </c>
      <c r="M184" s="39" t="n">
        <f aca="false">IF(J184=0,"",_xlfn.MAXIFS(Transactions!$B$2:$B$13107,Transactions!$C$2:$C$13107,A184))</f>
        <v>46293</v>
      </c>
      <c r="N184" s="24" t="n">
        <f aca="false">IF(J184=0,999,Assumptions!$B$4-M184)</f>
        <v>2</v>
      </c>
      <c r="O184" s="24" t="str">
        <f aca="false">IF(N184&lt;=Assumptions!$B$7,"Active",IF(N184&lt;=Assumptions!$B$8,"Slipping","Churned"))</f>
        <v>Active</v>
      </c>
      <c r="P184" s="24" t="n">
        <f aca="false">COUNTIF(D184:I184,"&gt;0")</f>
        <v>5</v>
      </c>
      <c r="Q184" s="24" t="n">
        <f aca="false">IF(N184&lt;=Assumptions!$B$22,5,IF(N184&lt;=Assumptions!$B$23,4,IF(N184&lt;=Assumptions!$B$24,3,IF(N184&lt;=Assumptions!$B$25,2,1))))</f>
        <v>5</v>
      </c>
      <c r="R184" s="24" t="n">
        <f aca="false">1+(J184&gt;=Assumptions!$C$25)+(J184&gt;=Assumptions!$C$24)+(J184&gt;=Assumptions!$C$23)+(J184&gt;=Assumptions!$C$22)</f>
        <v>2</v>
      </c>
      <c r="S184" s="24" t="n">
        <f aca="false">1+(L184&gt;=Assumptions!$D$25)+(L184&gt;=Assumptions!$D$24)+(L184&gt;=Assumptions!$D$23)+(L184&gt;=Assumptions!$D$22)</f>
        <v>3</v>
      </c>
      <c r="T184" s="24" t="str">
        <f aca="false">IF(AND(Q184&gt;=4,R184&gt;=4),"Champions",IF(AND(Q184&gt;=3,R184&gt;=3),"Loyal",IF(AND(Q184&lt;=2,R184&gt;=3),"At Risk",IF(Q184&lt;=2,"Hibernating","Potential"))))</f>
        <v>Potential</v>
      </c>
      <c r="U184" s="38" t="n">
        <f aca="false">L184/Assumptions!$B$6</f>
        <v>37.7522222222222</v>
      </c>
      <c r="V184" s="38" t="n">
        <f aca="false">IF(O184="Slipping",U184,0)</f>
        <v>0</v>
      </c>
      <c r="W184" s="38" t="n">
        <f aca="false">IF(O184="Churned",U184,0)</f>
        <v>0</v>
      </c>
      <c r="X184" s="24" t="str">
        <f aca="false">IF(AND(O184="Active",P184&lt;=2),"Yes","No")</f>
        <v>No</v>
      </c>
    </row>
    <row r="185" customFormat="false" ht="15" hidden="false" customHeight="false" outlineLevel="0" collapsed="false">
      <c r="A185" s="24" t="str">
        <f aca="false">Customers!A185</f>
        <v>C0184</v>
      </c>
      <c r="B185" s="24" t="str">
        <f aca="false">Customers!B185</f>
        <v>Eastern</v>
      </c>
      <c r="C185" s="24" t="str">
        <f aca="false">Customers!C185</f>
        <v>Prepaid</v>
      </c>
      <c r="D185" s="24" t="n">
        <f aca="false">COUNTIFS(Transactions!$C$2:$C$13107,$A185,Transactions!$E$2:$E$13107,D$1)</f>
        <v>13</v>
      </c>
      <c r="E185" s="24" t="n">
        <f aca="false">COUNTIFS(Transactions!$C$2:$C$13107,$A185,Transactions!$E$2:$E$13107,E$1)</f>
        <v>0</v>
      </c>
      <c r="F185" s="24" t="n">
        <f aca="false">COUNTIFS(Transactions!$C$2:$C$13107,$A185,Transactions!$E$2:$E$13107,F$1)</f>
        <v>0</v>
      </c>
      <c r="G185" s="24" t="n">
        <f aca="false">COUNTIFS(Transactions!$C$2:$C$13107,$A185,Transactions!$E$2:$E$13107,G$1)</f>
        <v>1</v>
      </c>
      <c r="H185" s="24" t="n">
        <f aca="false">COUNTIFS(Transactions!$C$2:$C$13107,$A185,Transactions!$E$2:$E$13107,H$1)</f>
        <v>2</v>
      </c>
      <c r="I185" s="24" t="n">
        <f aca="false">COUNTIFS(Transactions!$C$2:$C$13107,$A185,Transactions!$E$2:$E$13107,I$1)</f>
        <v>1</v>
      </c>
      <c r="J185" s="24" t="n">
        <f aca="false">SUM(D185:I185)</f>
        <v>17</v>
      </c>
      <c r="K185" s="38" t="n">
        <f aca="false">SUMIFS(Transactions!$F$2:$F$13107,Transactions!$C$2:$C$13107,A185)</f>
        <v>20149</v>
      </c>
      <c r="L185" s="38" t="n">
        <f aca="false">SUMIFS(Transactions!$I$2:$I$13107,Transactions!$C$2:$C$13107,A185)</f>
        <v>213.27</v>
      </c>
      <c r="M185" s="39" t="n">
        <f aca="false">IF(J185=0,"",_xlfn.MAXIFS(Transactions!$B$2:$B$13107,Transactions!$C$2:$C$13107,A185))</f>
        <v>46293</v>
      </c>
      <c r="N185" s="24" t="n">
        <f aca="false">IF(J185=0,999,Assumptions!$B$4-M185)</f>
        <v>2</v>
      </c>
      <c r="O185" s="24" t="str">
        <f aca="false">IF(N185&lt;=Assumptions!$B$7,"Active",IF(N185&lt;=Assumptions!$B$8,"Slipping","Churned"))</f>
        <v>Active</v>
      </c>
      <c r="P185" s="24" t="n">
        <f aca="false">COUNTIF(D185:I185,"&gt;0")</f>
        <v>4</v>
      </c>
      <c r="Q185" s="24" t="n">
        <f aca="false">IF(N185&lt;=Assumptions!$B$22,5,IF(N185&lt;=Assumptions!$B$23,4,IF(N185&lt;=Assumptions!$B$24,3,IF(N185&lt;=Assumptions!$B$25,2,1))))</f>
        <v>5</v>
      </c>
      <c r="R185" s="24" t="n">
        <f aca="false">1+(J185&gt;=Assumptions!$C$25)+(J185&gt;=Assumptions!$C$24)+(J185&gt;=Assumptions!$C$23)+(J185&gt;=Assumptions!$C$22)</f>
        <v>3</v>
      </c>
      <c r="S185" s="24" t="n">
        <f aca="false">1+(L185&gt;=Assumptions!$D$25)+(L185&gt;=Assumptions!$D$24)+(L185&gt;=Assumptions!$D$23)+(L185&gt;=Assumptions!$D$22)</f>
        <v>2</v>
      </c>
      <c r="T185" s="24" t="str">
        <f aca="false">IF(AND(Q185&gt;=4,R185&gt;=4),"Champions",IF(AND(Q185&gt;=3,R185&gt;=3),"Loyal",IF(AND(Q185&lt;=2,R185&gt;=3),"At Risk",IF(Q185&lt;=2,"Hibernating","Potential"))))</f>
        <v>Loyal</v>
      </c>
      <c r="U185" s="38" t="n">
        <f aca="false">L185/Assumptions!$B$6</f>
        <v>23.6966666666667</v>
      </c>
      <c r="V185" s="38" t="n">
        <f aca="false">IF(O185="Slipping",U185,0)</f>
        <v>0</v>
      </c>
      <c r="W185" s="38" t="n">
        <f aca="false">IF(O185="Churned",U185,0)</f>
        <v>0</v>
      </c>
      <c r="X185" s="24" t="str">
        <f aca="false">IF(AND(O185="Active",P185&lt;=2),"Yes","No")</f>
        <v>No</v>
      </c>
    </row>
    <row r="186" customFormat="false" ht="15" hidden="false" customHeight="false" outlineLevel="0" collapsed="false">
      <c r="A186" s="24" t="str">
        <f aca="false">Customers!A186</f>
        <v>C0185</v>
      </c>
      <c r="B186" s="24" t="str">
        <f aca="false">Customers!B186</f>
        <v>Nairobi</v>
      </c>
      <c r="C186" s="24" t="str">
        <f aca="false">Customers!C186</f>
        <v>Prepaid</v>
      </c>
      <c r="D186" s="24" t="n">
        <f aca="false">COUNTIFS(Transactions!$C$2:$C$13107,$A186,Transactions!$E$2:$E$13107,D$1)</f>
        <v>30</v>
      </c>
      <c r="E186" s="24" t="n">
        <f aca="false">COUNTIFS(Transactions!$C$2:$C$13107,$A186,Transactions!$E$2:$E$13107,E$1)</f>
        <v>5</v>
      </c>
      <c r="F186" s="24" t="n">
        <f aca="false">COUNTIFS(Transactions!$C$2:$C$13107,$A186,Transactions!$E$2:$E$13107,F$1)</f>
        <v>1</v>
      </c>
      <c r="G186" s="24" t="n">
        <f aca="false">COUNTIFS(Transactions!$C$2:$C$13107,$A186,Transactions!$E$2:$E$13107,G$1)</f>
        <v>1</v>
      </c>
      <c r="H186" s="24" t="n">
        <f aca="false">COUNTIFS(Transactions!$C$2:$C$13107,$A186,Transactions!$E$2:$E$13107,H$1)</f>
        <v>1</v>
      </c>
      <c r="I186" s="24" t="n">
        <f aca="false">COUNTIFS(Transactions!$C$2:$C$13107,$A186,Transactions!$E$2:$E$13107,I$1)</f>
        <v>1</v>
      </c>
      <c r="J186" s="24" t="n">
        <f aca="false">SUM(D186:I186)</f>
        <v>39</v>
      </c>
      <c r="K186" s="38" t="n">
        <f aca="false">SUMIFS(Transactions!$F$2:$F$13107,Transactions!$C$2:$C$13107,A186)</f>
        <v>71559</v>
      </c>
      <c r="L186" s="38" t="n">
        <f aca="false">SUMIFS(Transactions!$I$2:$I$13107,Transactions!$C$2:$C$13107,A186)</f>
        <v>734.06</v>
      </c>
      <c r="M186" s="39" t="n">
        <f aca="false">IF(J186=0,"",_xlfn.MAXIFS(Transactions!$B$2:$B$13107,Transactions!$C$2:$C$13107,A186))</f>
        <v>46276</v>
      </c>
      <c r="N186" s="24" t="n">
        <f aca="false">IF(J186=0,999,Assumptions!$B$4-M186)</f>
        <v>19</v>
      </c>
      <c r="O186" s="24" t="str">
        <f aca="false">IF(N186&lt;=Assumptions!$B$7,"Active",IF(N186&lt;=Assumptions!$B$8,"Slipping","Churned"))</f>
        <v>Active</v>
      </c>
      <c r="P186" s="24" t="n">
        <f aca="false">COUNTIF(D186:I186,"&gt;0")</f>
        <v>6</v>
      </c>
      <c r="Q186" s="24" t="n">
        <f aca="false">IF(N186&lt;=Assumptions!$B$22,5,IF(N186&lt;=Assumptions!$B$23,4,IF(N186&lt;=Assumptions!$B$24,3,IF(N186&lt;=Assumptions!$B$25,2,1))))</f>
        <v>4</v>
      </c>
      <c r="R186" s="24" t="n">
        <f aca="false">1+(J186&gt;=Assumptions!$C$25)+(J186&gt;=Assumptions!$C$24)+(J186&gt;=Assumptions!$C$23)+(J186&gt;=Assumptions!$C$22)</f>
        <v>5</v>
      </c>
      <c r="S186" s="24" t="n">
        <f aca="false">1+(L186&gt;=Assumptions!$D$25)+(L186&gt;=Assumptions!$D$24)+(L186&gt;=Assumptions!$D$23)+(L186&gt;=Assumptions!$D$22)</f>
        <v>4</v>
      </c>
      <c r="T186" s="24" t="str">
        <f aca="false">IF(AND(Q186&gt;=4,R186&gt;=4),"Champions",IF(AND(Q186&gt;=3,R186&gt;=3),"Loyal",IF(AND(Q186&lt;=2,R186&gt;=3),"At Risk",IF(Q186&lt;=2,"Hibernating","Potential"))))</f>
        <v>Champions</v>
      </c>
      <c r="U186" s="38" t="n">
        <f aca="false">L186/Assumptions!$B$6</f>
        <v>81.5622222222222</v>
      </c>
      <c r="V186" s="38" t="n">
        <f aca="false">IF(O186="Slipping",U186,0)</f>
        <v>0</v>
      </c>
      <c r="W186" s="38" t="n">
        <f aca="false">IF(O186="Churned",U186,0)</f>
        <v>0</v>
      </c>
      <c r="X186" s="24" t="str">
        <f aca="false">IF(AND(O186="Active",P186&lt;=2),"Yes","No")</f>
        <v>No</v>
      </c>
    </row>
    <row r="187" customFormat="false" ht="15" hidden="false" customHeight="false" outlineLevel="0" collapsed="false">
      <c r="A187" s="24" t="str">
        <f aca="false">Customers!A187</f>
        <v>C0186</v>
      </c>
      <c r="B187" s="24" t="str">
        <f aca="false">Customers!B187</f>
        <v>Coast</v>
      </c>
      <c r="C187" s="24" t="str">
        <f aca="false">Customers!C187</f>
        <v>Postpaid</v>
      </c>
      <c r="D187" s="24" t="n">
        <f aca="false">COUNTIFS(Transactions!$C$2:$C$13107,$A187,Transactions!$E$2:$E$13107,D$1)</f>
        <v>0</v>
      </c>
      <c r="E187" s="24" t="n">
        <f aca="false">COUNTIFS(Transactions!$C$2:$C$13107,$A187,Transactions!$E$2:$E$13107,E$1)</f>
        <v>2</v>
      </c>
      <c r="F187" s="24" t="n">
        <f aca="false">COUNTIFS(Transactions!$C$2:$C$13107,$A187,Transactions!$E$2:$E$13107,F$1)</f>
        <v>1</v>
      </c>
      <c r="G187" s="24" t="n">
        <f aca="false">COUNTIFS(Transactions!$C$2:$C$13107,$A187,Transactions!$E$2:$E$13107,G$1)</f>
        <v>1</v>
      </c>
      <c r="H187" s="24" t="n">
        <f aca="false">COUNTIFS(Transactions!$C$2:$C$13107,$A187,Transactions!$E$2:$E$13107,H$1)</f>
        <v>0</v>
      </c>
      <c r="I187" s="24" t="n">
        <f aca="false">COUNTIFS(Transactions!$C$2:$C$13107,$A187,Transactions!$E$2:$E$13107,I$1)</f>
        <v>2</v>
      </c>
      <c r="J187" s="24" t="n">
        <f aca="false">SUM(D187:I187)</f>
        <v>6</v>
      </c>
      <c r="K187" s="38" t="n">
        <f aca="false">SUMIFS(Transactions!$F$2:$F$13107,Transactions!$C$2:$C$13107,A187)</f>
        <v>15539</v>
      </c>
      <c r="L187" s="38" t="n">
        <f aca="false">SUMIFS(Transactions!$I$2:$I$13107,Transactions!$C$2:$C$13107,A187)</f>
        <v>154.54</v>
      </c>
      <c r="M187" s="39" t="n">
        <f aca="false">IF(J187=0,"",_xlfn.MAXIFS(Transactions!$B$2:$B$13107,Transactions!$C$2:$C$13107,A187))</f>
        <v>46200</v>
      </c>
      <c r="N187" s="24" t="n">
        <f aca="false">IF(J187=0,999,Assumptions!$B$4-M187)</f>
        <v>95</v>
      </c>
      <c r="O187" s="24" t="str">
        <f aca="false">IF(N187&lt;=Assumptions!$B$7,"Active",IF(N187&lt;=Assumptions!$B$8,"Slipping","Churned"))</f>
        <v>Churned</v>
      </c>
      <c r="P187" s="24" t="n">
        <f aca="false">COUNTIF(D187:I187,"&gt;0")</f>
        <v>4</v>
      </c>
      <c r="Q187" s="24" t="n">
        <f aca="false">IF(N187&lt;=Assumptions!$B$22,5,IF(N187&lt;=Assumptions!$B$23,4,IF(N187&lt;=Assumptions!$B$24,3,IF(N187&lt;=Assumptions!$B$25,2,1))))</f>
        <v>1</v>
      </c>
      <c r="R187" s="24" t="n">
        <f aca="false">1+(J187&gt;=Assumptions!$C$25)+(J187&gt;=Assumptions!$C$24)+(J187&gt;=Assumptions!$C$23)+(J187&gt;=Assumptions!$C$22)</f>
        <v>1</v>
      </c>
      <c r="S187" s="24" t="n">
        <f aca="false">1+(L187&gt;=Assumptions!$D$25)+(L187&gt;=Assumptions!$D$24)+(L187&gt;=Assumptions!$D$23)+(L187&gt;=Assumptions!$D$22)</f>
        <v>1</v>
      </c>
      <c r="T187" s="24" t="str">
        <f aca="false">IF(AND(Q187&gt;=4,R187&gt;=4),"Champions",IF(AND(Q187&gt;=3,R187&gt;=3),"Loyal",IF(AND(Q187&lt;=2,R187&gt;=3),"At Risk",IF(Q187&lt;=2,"Hibernating","Potential"))))</f>
        <v>Hibernating</v>
      </c>
      <c r="U187" s="38" t="n">
        <f aca="false">L187/Assumptions!$B$6</f>
        <v>17.1711111111111</v>
      </c>
      <c r="V187" s="38" t="n">
        <f aca="false">IF(O187="Slipping",U187,0)</f>
        <v>0</v>
      </c>
      <c r="W187" s="38" t="n">
        <f aca="false">IF(O187="Churned",U187,0)</f>
        <v>17.1711111111111</v>
      </c>
      <c r="X187" s="24" t="str">
        <f aca="false">IF(AND(O187="Active",P187&lt;=2),"Yes","No")</f>
        <v>No</v>
      </c>
    </row>
    <row r="188" customFormat="false" ht="15" hidden="false" customHeight="false" outlineLevel="0" collapsed="false">
      <c r="A188" s="24" t="str">
        <f aca="false">Customers!A188</f>
        <v>C0187</v>
      </c>
      <c r="B188" s="24" t="str">
        <f aca="false">Customers!B188</f>
        <v>Coast</v>
      </c>
      <c r="C188" s="24" t="str">
        <f aca="false">Customers!C188</f>
        <v>Postpaid</v>
      </c>
      <c r="D188" s="24" t="n">
        <f aca="false">COUNTIFS(Transactions!$C$2:$C$13107,$A188,Transactions!$E$2:$E$13107,D$1)</f>
        <v>1</v>
      </c>
      <c r="E188" s="24" t="n">
        <f aca="false">COUNTIFS(Transactions!$C$2:$C$13107,$A188,Transactions!$E$2:$E$13107,E$1)</f>
        <v>1</v>
      </c>
      <c r="F188" s="24" t="n">
        <f aca="false">COUNTIFS(Transactions!$C$2:$C$13107,$A188,Transactions!$E$2:$E$13107,F$1)</f>
        <v>1</v>
      </c>
      <c r="G188" s="24" t="n">
        <f aca="false">COUNTIFS(Transactions!$C$2:$C$13107,$A188,Transactions!$E$2:$E$13107,G$1)</f>
        <v>5</v>
      </c>
      <c r="H188" s="24" t="n">
        <f aca="false">COUNTIFS(Transactions!$C$2:$C$13107,$A188,Transactions!$E$2:$E$13107,H$1)</f>
        <v>2</v>
      </c>
      <c r="I188" s="24" t="n">
        <f aca="false">COUNTIFS(Transactions!$C$2:$C$13107,$A188,Transactions!$E$2:$E$13107,I$1)</f>
        <v>1</v>
      </c>
      <c r="J188" s="24" t="n">
        <f aca="false">SUM(D188:I188)</f>
        <v>11</v>
      </c>
      <c r="K188" s="38" t="n">
        <f aca="false">SUMIFS(Transactions!$F$2:$F$13107,Transactions!$C$2:$C$13107,A188)</f>
        <v>77119</v>
      </c>
      <c r="L188" s="38" t="n">
        <f aca="false">SUMIFS(Transactions!$I$2:$I$13107,Transactions!$C$2:$C$13107,A188)</f>
        <v>289.54</v>
      </c>
      <c r="M188" s="39" t="n">
        <f aca="false">IF(J188=0,"",_xlfn.MAXIFS(Transactions!$B$2:$B$13107,Transactions!$C$2:$C$13107,A188))</f>
        <v>46291</v>
      </c>
      <c r="N188" s="24" t="n">
        <f aca="false">IF(J188=0,999,Assumptions!$B$4-M188)</f>
        <v>4</v>
      </c>
      <c r="O188" s="24" t="str">
        <f aca="false">IF(N188&lt;=Assumptions!$B$7,"Active",IF(N188&lt;=Assumptions!$B$8,"Slipping","Churned"))</f>
        <v>Active</v>
      </c>
      <c r="P188" s="24" t="n">
        <f aca="false">COUNTIF(D188:I188,"&gt;0")</f>
        <v>6</v>
      </c>
      <c r="Q188" s="24" t="n">
        <f aca="false">IF(N188&lt;=Assumptions!$B$22,5,IF(N188&lt;=Assumptions!$B$23,4,IF(N188&lt;=Assumptions!$B$24,3,IF(N188&lt;=Assumptions!$B$25,2,1))))</f>
        <v>5</v>
      </c>
      <c r="R188" s="24" t="n">
        <f aca="false">1+(J188&gt;=Assumptions!$C$25)+(J188&gt;=Assumptions!$C$24)+(J188&gt;=Assumptions!$C$23)+(J188&gt;=Assumptions!$C$22)</f>
        <v>2</v>
      </c>
      <c r="S188" s="24" t="n">
        <f aca="false">1+(L188&gt;=Assumptions!$D$25)+(L188&gt;=Assumptions!$D$24)+(L188&gt;=Assumptions!$D$23)+(L188&gt;=Assumptions!$D$22)</f>
        <v>2</v>
      </c>
      <c r="T188" s="24" t="str">
        <f aca="false">IF(AND(Q188&gt;=4,R188&gt;=4),"Champions",IF(AND(Q188&gt;=3,R188&gt;=3),"Loyal",IF(AND(Q188&lt;=2,R188&gt;=3),"At Risk",IF(Q188&lt;=2,"Hibernating","Potential"))))</f>
        <v>Potential</v>
      </c>
      <c r="U188" s="38" t="n">
        <f aca="false">L188/Assumptions!$B$6</f>
        <v>32.1711111111111</v>
      </c>
      <c r="V188" s="38" t="n">
        <f aca="false">IF(O188="Slipping",U188,0)</f>
        <v>0</v>
      </c>
      <c r="W188" s="38" t="n">
        <f aca="false">IF(O188="Churned",U188,0)</f>
        <v>0</v>
      </c>
      <c r="X188" s="24" t="str">
        <f aca="false">IF(AND(O188="Active",P188&lt;=2),"Yes","No")</f>
        <v>No</v>
      </c>
    </row>
    <row r="189" customFormat="false" ht="15" hidden="false" customHeight="false" outlineLevel="0" collapsed="false">
      <c r="A189" s="24" t="str">
        <f aca="false">Customers!A189</f>
        <v>C0188</v>
      </c>
      <c r="B189" s="24" t="str">
        <f aca="false">Customers!B189</f>
        <v>Nairobi</v>
      </c>
      <c r="C189" s="24" t="str">
        <f aca="false">Customers!C189</f>
        <v>Business</v>
      </c>
      <c r="D189" s="24" t="n">
        <f aca="false">COUNTIFS(Transactions!$C$2:$C$13107,$A189,Transactions!$E$2:$E$13107,D$1)</f>
        <v>0</v>
      </c>
      <c r="E189" s="24" t="n">
        <f aca="false">COUNTIFS(Transactions!$C$2:$C$13107,$A189,Transactions!$E$2:$E$13107,E$1)</f>
        <v>3</v>
      </c>
      <c r="F189" s="24" t="n">
        <f aca="false">COUNTIFS(Transactions!$C$2:$C$13107,$A189,Transactions!$E$2:$E$13107,F$1)</f>
        <v>22</v>
      </c>
      <c r="G189" s="24" t="n">
        <f aca="false">COUNTIFS(Transactions!$C$2:$C$13107,$A189,Transactions!$E$2:$E$13107,G$1)</f>
        <v>11</v>
      </c>
      <c r="H189" s="24" t="n">
        <f aca="false">COUNTIFS(Transactions!$C$2:$C$13107,$A189,Transactions!$E$2:$E$13107,H$1)</f>
        <v>0</v>
      </c>
      <c r="I189" s="24" t="n">
        <f aca="false">COUNTIFS(Transactions!$C$2:$C$13107,$A189,Transactions!$E$2:$E$13107,I$1)</f>
        <v>5</v>
      </c>
      <c r="J189" s="24" t="n">
        <f aca="false">SUM(D189:I189)</f>
        <v>41</v>
      </c>
      <c r="K189" s="38" t="n">
        <f aca="false">SUMIFS(Transactions!$F$2:$F$13107,Transactions!$C$2:$C$13107,A189)</f>
        <v>895449</v>
      </c>
      <c r="L189" s="38" t="n">
        <f aca="false">SUMIFS(Transactions!$I$2:$I$13107,Transactions!$C$2:$C$13107,A189)</f>
        <v>897.84</v>
      </c>
      <c r="M189" s="39" t="n">
        <f aca="false">IF(J189=0,"",_xlfn.MAXIFS(Transactions!$B$2:$B$13107,Transactions!$C$2:$C$13107,A189))</f>
        <v>46286</v>
      </c>
      <c r="N189" s="24" t="n">
        <f aca="false">IF(J189=0,999,Assumptions!$B$4-M189)</f>
        <v>9</v>
      </c>
      <c r="O189" s="24" t="str">
        <f aca="false">IF(N189&lt;=Assumptions!$B$7,"Active",IF(N189&lt;=Assumptions!$B$8,"Slipping","Churned"))</f>
        <v>Active</v>
      </c>
      <c r="P189" s="24" t="n">
        <f aca="false">COUNTIF(D189:I189,"&gt;0")</f>
        <v>4</v>
      </c>
      <c r="Q189" s="24" t="n">
        <f aca="false">IF(N189&lt;=Assumptions!$B$22,5,IF(N189&lt;=Assumptions!$B$23,4,IF(N189&lt;=Assumptions!$B$24,3,IF(N189&lt;=Assumptions!$B$25,2,1))))</f>
        <v>5</v>
      </c>
      <c r="R189" s="24" t="n">
        <f aca="false">1+(J189&gt;=Assumptions!$C$25)+(J189&gt;=Assumptions!$C$24)+(J189&gt;=Assumptions!$C$23)+(J189&gt;=Assumptions!$C$22)</f>
        <v>5</v>
      </c>
      <c r="S189" s="24" t="n">
        <f aca="false">1+(L189&gt;=Assumptions!$D$25)+(L189&gt;=Assumptions!$D$24)+(L189&gt;=Assumptions!$D$23)+(L189&gt;=Assumptions!$D$22)</f>
        <v>5</v>
      </c>
      <c r="T189" s="24" t="str">
        <f aca="false">IF(AND(Q189&gt;=4,R189&gt;=4),"Champions",IF(AND(Q189&gt;=3,R189&gt;=3),"Loyal",IF(AND(Q189&lt;=2,R189&gt;=3),"At Risk",IF(Q189&lt;=2,"Hibernating","Potential"))))</f>
        <v>Champions</v>
      </c>
      <c r="U189" s="38" t="n">
        <f aca="false">L189/Assumptions!$B$6</f>
        <v>99.76</v>
      </c>
      <c r="V189" s="38" t="n">
        <f aca="false">IF(O189="Slipping",U189,0)</f>
        <v>0</v>
      </c>
      <c r="W189" s="38" t="n">
        <f aca="false">IF(O189="Churned",U189,0)</f>
        <v>0</v>
      </c>
      <c r="X189" s="24" t="str">
        <f aca="false">IF(AND(O189="Active",P189&lt;=2),"Yes","No")</f>
        <v>No</v>
      </c>
    </row>
    <row r="190" customFormat="false" ht="15" hidden="false" customHeight="false" outlineLevel="0" collapsed="false">
      <c r="A190" s="24" t="str">
        <f aca="false">Customers!A190</f>
        <v>C0189</v>
      </c>
      <c r="B190" s="24" t="str">
        <f aca="false">Customers!B190</f>
        <v>Coast</v>
      </c>
      <c r="C190" s="24" t="str">
        <f aca="false">Customers!C190</f>
        <v>Prepaid</v>
      </c>
      <c r="D190" s="24" t="n">
        <f aca="false">COUNTIFS(Transactions!$C$2:$C$13107,$A190,Transactions!$E$2:$E$13107,D$1)</f>
        <v>11</v>
      </c>
      <c r="E190" s="24" t="n">
        <f aca="false">COUNTIFS(Transactions!$C$2:$C$13107,$A190,Transactions!$E$2:$E$13107,E$1)</f>
        <v>1</v>
      </c>
      <c r="F190" s="24" t="n">
        <f aca="false">COUNTIFS(Transactions!$C$2:$C$13107,$A190,Transactions!$E$2:$E$13107,F$1)</f>
        <v>2</v>
      </c>
      <c r="G190" s="24" t="n">
        <f aca="false">COUNTIFS(Transactions!$C$2:$C$13107,$A190,Transactions!$E$2:$E$13107,G$1)</f>
        <v>1</v>
      </c>
      <c r="H190" s="24" t="n">
        <f aca="false">COUNTIFS(Transactions!$C$2:$C$13107,$A190,Transactions!$E$2:$E$13107,H$1)</f>
        <v>5</v>
      </c>
      <c r="I190" s="24" t="n">
        <f aca="false">COUNTIFS(Transactions!$C$2:$C$13107,$A190,Transactions!$E$2:$E$13107,I$1)</f>
        <v>1</v>
      </c>
      <c r="J190" s="24" t="n">
        <f aca="false">SUM(D190:I190)</f>
        <v>21</v>
      </c>
      <c r="K190" s="38" t="n">
        <f aca="false">SUMIFS(Transactions!$F$2:$F$13107,Transactions!$C$2:$C$13107,A190)</f>
        <v>22310</v>
      </c>
      <c r="L190" s="38" t="n">
        <f aca="false">SUMIFS(Transactions!$I$2:$I$13107,Transactions!$C$2:$C$13107,A190)</f>
        <v>305.16</v>
      </c>
      <c r="M190" s="39" t="n">
        <f aca="false">IF(J190=0,"",_xlfn.MAXIFS(Transactions!$B$2:$B$13107,Transactions!$C$2:$C$13107,A190))</f>
        <v>46232</v>
      </c>
      <c r="N190" s="24" t="n">
        <f aca="false">IF(J190=0,999,Assumptions!$B$4-M190)</f>
        <v>63</v>
      </c>
      <c r="O190" s="24" t="str">
        <f aca="false">IF(N190&lt;=Assumptions!$B$7,"Active",IF(N190&lt;=Assumptions!$B$8,"Slipping","Churned"))</f>
        <v>Churned</v>
      </c>
      <c r="P190" s="24" t="n">
        <f aca="false">COUNTIF(D190:I190,"&gt;0")</f>
        <v>6</v>
      </c>
      <c r="Q190" s="24" t="n">
        <f aca="false">IF(N190&lt;=Assumptions!$B$22,5,IF(N190&lt;=Assumptions!$B$23,4,IF(N190&lt;=Assumptions!$B$24,3,IF(N190&lt;=Assumptions!$B$25,2,1))))</f>
        <v>2</v>
      </c>
      <c r="R190" s="24" t="n">
        <f aca="false">1+(J190&gt;=Assumptions!$C$25)+(J190&gt;=Assumptions!$C$24)+(J190&gt;=Assumptions!$C$23)+(J190&gt;=Assumptions!$C$22)</f>
        <v>3</v>
      </c>
      <c r="S190" s="24" t="n">
        <f aca="false">1+(L190&gt;=Assumptions!$D$25)+(L190&gt;=Assumptions!$D$24)+(L190&gt;=Assumptions!$D$23)+(L190&gt;=Assumptions!$D$22)</f>
        <v>3</v>
      </c>
      <c r="T190" s="24" t="str">
        <f aca="false">IF(AND(Q190&gt;=4,R190&gt;=4),"Champions",IF(AND(Q190&gt;=3,R190&gt;=3),"Loyal",IF(AND(Q190&lt;=2,R190&gt;=3),"At Risk",IF(Q190&lt;=2,"Hibernating","Potential"))))</f>
        <v>At Risk</v>
      </c>
      <c r="U190" s="38" t="n">
        <f aca="false">L190/Assumptions!$B$6</f>
        <v>33.9066666666667</v>
      </c>
      <c r="V190" s="38" t="n">
        <f aca="false">IF(O190="Slipping",U190,0)</f>
        <v>0</v>
      </c>
      <c r="W190" s="38" t="n">
        <f aca="false">IF(O190="Churned",U190,0)</f>
        <v>33.9066666666667</v>
      </c>
      <c r="X190" s="24" t="str">
        <f aca="false">IF(AND(O190="Active",P190&lt;=2),"Yes","No")</f>
        <v>No</v>
      </c>
    </row>
    <row r="191" customFormat="false" ht="15" hidden="false" customHeight="false" outlineLevel="0" collapsed="false">
      <c r="A191" s="24" t="str">
        <f aca="false">Customers!A191</f>
        <v>C0190</v>
      </c>
      <c r="B191" s="24" t="str">
        <f aca="false">Customers!B191</f>
        <v>Central</v>
      </c>
      <c r="C191" s="24" t="str">
        <f aca="false">Customers!C191</f>
        <v>Prepaid</v>
      </c>
      <c r="D191" s="24" t="n">
        <f aca="false">COUNTIFS(Transactions!$C$2:$C$13107,$A191,Transactions!$E$2:$E$13107,D$1)</f>
        <v>2</v>
      </c>
      <c r="E191" s="24" t="n">
        <f aca="false">COUNTIFS(Transactions!$C$2:$C$13107,$A191,Transactions!$E$2:$E$13107,E$1)</f>
        <v>0</v>
      </c>
      <c r="F191" s="24" t="n">
        <f aca="false">COUNTIFS(Transactions!$C$2:$C$13107,$A191,Transactions!$E$2:$E$13107,F$1)</f>
        <v>1</v>
      </c>
      <c r="G191" s="24" t="n">
        <f aca="false">COUNTIFS(Transactions!$C$2:$C$13107,$A191,Transactions!$E$2:$E$13107,G$1)</f>
        <v>2</v>
      </c>
      <c r="H191" s="24" t="n">
        <f aca="false">COUNTIFS(Transactions!$C$2:$C$13107,$A191,Transactions!$E$2:$E$13107,H$1)</f>
        <v>7</v>
      </c>
      <c r="I191" s="24" t="n">
        <f aca="false">COUNTIFS(Transactions!$C$2:$C$13107,$A191,Transactions!$E$2:$E$13107,I$1)</f>
        <v>0</v>
      </c>
      <c r="J191" s="24" t="n">
        <f aca="false">SUM(D191:I191)</f>
        <v>12</v>
      </c>
      <c r="K191" s="38" t="n">
        <f aca="false">SUMIFS(Transactions!$F$2:$F$13107,Transactions!$C$2:$C$13107,A191)</f>
        <v>13540</v>
      </c>
      <c r="L191" s="38" t="n">
        <f aca="false">SUMIFS(Transactions!$I$2:$I$13107,Transactions!$C$2:$C$13107,A191)</f>
        <v>131.72</v>
      </c>
      <c r="M191" s="39" t="n">
        <f aca="false">IF(J191=0,"",_xlfn.MAXIFS(Transactions!$B$2:$B$13107,Transactions!$C$2:$C$13107,A191))</f>
        <v>46288</v>
      </c>
      <c r="N191" s="24" t="n">
        <f aca="false">IF(J191=0,999,Assumptions!$B$4-M191)</f>
        <v>7</v>
      </c>
      <c r="O191" s="24" t="str">
        <f aca="false">IF(N191&lt;=Assumptions!$B$7,"Active",IF(N191&lt;=Assumptions!$B$8,"Slipping","Churned"))</f>
        <v>Active</v>
      </c>
      <c r="P191" s="24" t="n">
        <f aca="false">COUNTIF(D191:I191,"&gt;0")</f>
        <v>4</v>
      </c>
      <c r="Q191" s="24" t="n">
        <f aca="false">IF(N191&lt;=Assumptions!$B$22,5,IF(N191&lt;=Assumptions!$B$23,4,IF(N191&lt;=Assumptions!$B$24,3,IF(N191&lt;=Assumptions!$B$25,2,1))))</f>
        <v>5</v>
      </c>
      <c r="R191" s="24" t="n">
        <f aca="false">1+(J191&gt;=Assumptions!$C$25)+(J191&gt;=Assumptions!$C$24)+(J191&gt;=Assumptions!$C$23)+(J191&gt;=Assumptions!$C$22)</f>
        <v>2</v>
      </c>
      <c r="S191" s="24" t="n">
        <f aca="false">1+(L191&gt;=Assumptions!$D$25)+(L191&gt;=Assumptions!$D$24)+(L191&gt;=Assumptions!$D$23)+(L191&gt;=Assumptions!$D$22)</f>
        <v>1</v>
      </c>
      <c r="T191" s="24" t="str">
        <f aca="false">IF(AND(Q191&gt;=4,R191&gt;=4),"Champions",IF(AND(Q191&gt;=3,R191&gt;=3),"Loyal",IF(AND(Q191&lt;=2,R191&gt;=3),"At Risk",IF(Q191&lt;=2,"Hibernating","Potential"))))</f>
        <v>Potential</v>
      </c>
      <c r="U191" s="38" t="n">
        <f aca="false">L191/Assumptions!$B$6</f>
        <v>14.6355555555556</v>
      </c>
      <c r="V191" s="38" t="n">
        <f aca="false">IF(O191="Slipping",U191,0)</f>
        <v>0</v>
      </c>
      <c r="W191" s="38" t="n">
        <f aca="false">IF(O191="Churned",U191,0)</f>
        <v>0</v>
      </c>
      <c r="X191" s="24" t="str">
        <f aca="false">IF(AND(O191="Active",P191&lt;=2),"Yes","No")</f>
        <v>No</v>
      </c>
    </row>
    <row r="192" customFormat="false" ht="15" hidden="false" customHeight="false" outlineLevel="0" collapsed="false">
      <c r="A192" s="24" t="str">
        <f aca="false">Customers!A192</f>
        <v>C0191</v>
      </c>
      <c r="B192" s="24" t="str">
        <f aca="false">Customers!B192</f>
        <v>Nairobi</v>
      </c>
      <c r="C192" s="24" t="str">
        <f aca="false">Customers!C192</f>
        <v>Prepaid</v>
      </c>
      <c r="D192" s="24" t="n">
        <f aca="false">COUNTIFS(Transactions!$C$2:$C$13107,$A192,Transactions!$E$2:$E$13107,D$1)</f>
        <v>9</v>
      </c>
      <c r="E192" s="24" t="n">
        <f aca="false">COUNTIFS(Transactions!$C$2:$C$13107,$A192,Transactions!$E$2:$E$13107,E$1)</f>
        <v>0</v>
      </c>
      <c r="F192" s="24" t="n">
        <f aca="false">COUNTIFS(Transactions!$C$2:$C$13107,$A192,Transactions!$E$2:$E$13107,F$1)</f>
        <v>0</v>
      </c>
      <c r="G192" s="24" t="n">
        <f aca="false">COUNTIFS(Transactions!$C$2:$C$13107,$A192,Transactions!$E$2:$E$13107,G$1)</f>
        <v>2</v>
      </c>
      <c r="H192" s="24" t="n">
        <f aca="false">COUNTIFS(Transactions!$C$2:$C$13107,$A192,Transactions!$E$2:$E$13107,H$1)</f>
        <v>8</v>
      </c>
      <c r="I192" s="24" t="n">
        <f aca="false">COUNTIFS(Transactions!$C$2:$C$13107,$A192,Transactions!$E$2:$E$13107,I$1)</f>
        <v>0</v>
      </c>
      <c r="J192" s="24" t="n">
        <f aca="false">SUM(D192:I192)</f>
        <v>19</v>
      </c>
      <c r="K192" s="38" t="n">
        <f aca="false">SUMIFS(Transactions!$F$2:$F$13107,Transactions!$C$2:$C$13107,A192)</f>
        <v>36120</v>
      </c>
      <c r="L192" s="38" t="n">
        <f aca="false">SUMIFS(Transactions!$I$2:$I$13107,Transactions!$C$2:$C$13107,A192)</f>
        <v>409.68</v>
      </c>
      <c r="M192" s="39" t="n">
        <f aca="false">IF(J192=0,"",_xlfn.MAXIFS(Transactions!$B$2:$B$13107,Transactions!$C$2:$C$13107,A192))</f>
        <v>46266</v>
      </c>
      <c r="N192" s="24" t="n">
        <f aca="false">IF(J192=0,999,Assumptions!$B$4-M192)</f>
        <v>29</v>
      </c>
      <c r="O192" s="24" t="str">
        <f aca="false">IF(N192&lt;=Assumptions!$B$7,"Active",IF(N192&lt;=Assumptions!$B$8,"Slipping","Churned"))</f>
        <v>Active</v>
      </c>
      <c r="P192" s="24" t="n">
        <f aca="false">COUNTIF(D192:I192,"&gt;0")</f>
        <v>3</v>
      </c>
      <c r="Q192" s="24" t="n">
        <f aca="false">IF(N192&lt;=Assumptions!$B$22,5,IF(N192&lt;=Assumptions!$B$23,4,IF(N192&lt;=Assumptions!$B$24,3,IF(N192&lt;=Assumptions!$B$25,2,1))))</f>
        <v>4</v>
      </c>
      <c r="R192" s="24" t="n">
        <f aca="false">1+(J192&gt;=Assumptions!$C$25)+(J192&gt;=Assumptions!$C$24)+(J192&gt;=Assumptions!$C$23)+(J192&gt;=Assumptions!$C$22)</f>
        <v>3</v>
      </c>
      <c r="S192" s="24" t="n">
        <f aca="false">1+(L192&gt;=Assumptions!$D$25)+(L192&gt;=Assumptions!$D$24)+(L192&gt;=Assumptions!$D$23)+(L192&gt;=Assumptions!$D$22)</f>
        <v>3</v>
      </c>
      <c r="T192" s="24" t="str">
        <f aca="false">IF(AND(Q192&gt;=4,R192&gt;=4),"Champions",IF(AND(Q192&gt;=3,R192&gt;=3),"Loyal",IF(AND(Q192&lt;=2,R192&gt;=3),"At Risk",IF(Q192&lt;=2,"Hibernating","Potential"))))</f>
        <v>Loyal</v>
      </c>
      <c r="U192" s="38" t="n">
        <f aca="false">L192/Assumptions!$B$6</f>
        <v>45.52</v>
      </c>
      <c r="V192" s="38" t="n">
        <f aca="false">IF(O192="Slipping",U192,0)</f>
        <v>0</v>
      </c>
      <c r="W192" s="38" t="n">
        <f aca="false">IF(O192="Churned",U192,0)</f>
        <v>0</v>
      </c>
      <c r="X192" s="24" t="str">
        <f aca="false">IF(AND(O192="Active",P192&lt;=2),"Yes","No")</f>
        <v>No</v>
      </c>
    </row>
    <row r="193" customFormat="false" ht="15" hidden="false" customHeight="false" outlineLevel="0" collapsed="false">
      <c r="A193" s="24" t="str">
        <f aca="false">Customers!A193</f>
        <v>C0192</v>
      </c>
      <c r="B193" s="24" t="str">
        <f aca="false">Customers!B193</f>
        <v>Rift Valley</v>
      </c>
      <c r="C193" s="24" t="str">
        <f aca="false">Customers!C193</f>
        <v>Prepaid</v>
      </c>
      <c r="D193" s="24" t="n">
        <f aca="false">COUNTIFS(Transactions!$C$2:$C$13107,$A193,Transactions!$E$2:$E$13107,D$1)</f>
        <v>11</v>
      </c>
      <c r="E193" s="24" t="n">
        <f aca="false">COUNTIFS(Transactions!$C$2:$C$13107,$A193,Transactions!$E$2:$E$13107,E$1)</f>
        <v>3</v>
      </c>
      <c r="F193" s="24" t="n">
        <f aca="false">COUNTIFS(Transactions!$C$2:$C$13107,$A193,Transactions!$E$2:$E$13107,F$1)</f>
        <v>0</v>
      </c>
      <c r="G193" s="24" t="n">
        <f aca="false">COUNTIFS(Transactions!$C$2:$C$13107,$A193,Transactions!$E$2:$E$13107,G$1)</f>
        <v>1</v>
      </c>
      <c r="H193" s="24" t="n">
        <f aca="false">COUNTIFS(Transactions!$C$2:$C$13107,$A193,Transactions!$E$2:$E$13107,H$1)</f>
        <v>6</v>
      </c>
      <c r="I193" s="24" t="n">
        <f aca="false">COUNTIFS(Transactions!$C$2:$C$13107,$A193,Transactions!$E$2:$E$13107,I$1)</f>
        <v>7</v>
      </c>
      <c r="J193" s="24" t="n">
        <f aca="false">SUM(D193:I193)</f>
        <v>28</v>
      </c>
      <c r="K193" s="38" t="n">
        <f aca="false">SUMIFS(Transactions!$F$2:$F$13107,Transactions!$C$2:$C$13107,A193)</f>
        <v>39278</v>
      </c>
      <c r="L193" s="38" t="n">
        <f aca="false">SUMIFS(Transactions!$I$2:$I$13107,Transactions!$C$2:$C$13107,A193)</f>
        <v>562.77</v>
      </c>
      <c r="M193" s="39" t="n">
        <f aca="false">IF(J193=0,"",_xlfn.MAXIFS(Transactions!$B$2:$B$13107,Transactions!$C$2:$C$13107,A193))</f>
        <v>46216</v>
      </c>
      <c r="N193" s="24" t="n">
        <f aca="false">IF(J193=0,999,Assumptions!$B$4-M193)</f>
        <v>79</v>
      </c>
      <c r="O193" s="24" t="str">
        <f aca="false">IF(N193&lt;=Assumptions!$B$7,"Active",IF(N193&lt;=Assumptions!$B$8,"Slipping","Churned"))</f>
        <v>Churned</v>
      </c>
      <c r="P193" s="24" t="n">
        <f aca="false">COUNTIF(D193:I193,"&gt;0")</f>
        <v>5</v>
      </c>
      <c r="Q193" s="24" t="n">
        <f aca="false">IF(N193&lt;=Assumptions!$B$22,5,IF(N193&lt;=Assumptions!$B$23,4,IF(N193&lt;=Assumptions!$B$24,3,IF(N193&lt;=Assumptions!$B$25,2,1))))</f>
        <v>2</v>
      </c>
      <c r="R193" s="24" t="n">
        <f aca="false">1+(J193&gt;=Assumptions!$C$25)+(J193&gt;=Assumptions!$C$24)+(J193&gt;=Assumptions!$C$23)+(J193&gt;=Assumptions!$C$22)</f>
        <v>4</v>
      </c>
      <c r="S193" s="24" t="n">
        <f aca="false">1+(L193&gt;=Assumptions!$D$25)+(L193&gt;=Assumptions!$D$24)+(L193&gt;=Assumptions!$D$23)+(L193&gt;=Assumptions!$D$22)</f>
        <v>4</v>
      </c>
      <c r="T193" s="24" t="str">
        <f aca="false">IF(AND(Q193&gt;=4,R193&gt;=4),"Champions",IF(AND(Q193&gt;=3,R193&gt;=3),"Loyal",IF(AND(Q193&lt;=2,R193&gt;=3),"At Risk",IF(Q193&lt;=2,"Hibernating","Potential"))))</f>
        <v>At Risk</v>
      </c>
      <c r="U193" s="38" t="n">
        <f aca="false">L193/Assumptions!$B$6</f>
        <v>62.53</v>
      </c>
      <c r="V193" s="38" t="n">
        <f aca="false">IF(O193="Slipping",U193,0)</f>
        <v>0</v>
      </c>
      <c r="W193" s="38" t="n">
        <f aca="false">IF(O193="Churned",U193,0)</f>
        <v>62.53</v>
      </c>
      <c r="X193" s="24" t="str">
        <f aca="false">IF(AND(O193="Active",P193&lt;=2),"Yes","No")</f>
        <v>No</v>
      </c>
    </row>
    <row r="194" customFormat="false" ht="15" hidden="false" customHeight="false" outlineLevel="0" collapsed="false">
      <c r="A194" s="24" t="str">
        <f aca="false">Customers!A194</f>
        <v>C0193</v>
      </c>
      <c r="B194" s="24" t="str">
        <f aca="false">Customers!B194</f>
        <v>Rift Valley</v>
      </c>
      <c r="C194" s="24" t="str">
        <f aca="false">Customers!C194</f>
        <v>Prepaid</v>
      </c>
      <c r="D194" s="24" t="n">
        <f aca="false">COUNTIFS(Transactions!$C$2:$C$13107,$A194,Transactions!$E$2:$E$13107,D$1)</f>
        <v>1</v>
      </c>
      <c r="E194" s="24" t="n">
        <f aca="false">COUNTIFS(Transactions!$C$2:$C$13107,$A194,Transactions!$E$2:$E$13107,E$1)</f>
        <v>0</v>
      </c>
      <c r="F194" s="24" t="n">
        <f aca="false">COUNTIFS(Transactions!$C$2:$C$13107,$A194,Transactions!$E$2:$E$13107,F$1)</f>
        <v>0</v>
      </c>
      <c r="G194" s="24" t="n">
        <f aca="false">COUNTIFS(Transactions!$C$2:$C$13107,$A194,Transactions!$E$2:$E$13107,G$1)</f>
        <v>0</v>
      </c>
      <c r="H194" s="24" t="n">
        <f aca="false">COUNTIFS(Transactions!$C$2:$C$13107,$A194,Transactions!$E$2:$E$13107,H$1)</f>
        <v>7</v>
      </c>
      <c r="I194" s="24" t="n">
        <f aca="false">COUNTIFS(Transactions!$C$2:$C$13107,$A194,Transactions!$E$2:$E$13107,I$1)</f>
        <v>3</v>
      </c>
      <c r="J194" s="24" t="n">
        <f aca="false">SUM(D194:I194)</f>
        <v>11</v>
      </c>
      <c r="K194" s="38" t="n">
        <f aca="false">SUMIFS(Transactions!$F$2:$F$13107,Transactions!$C$2:$C$13107,A194)</f>
        <v>5209</v>
      </c>
      <c r="L194" s="38" t="n">
        <f aca="false">SUMIFS(Transactions!$I$2:$I$13107,Transactions!$C$2:$C$13107,A194)</f>
        <v>169.65</v>
      </c>
      <c r="M194" s="39" t="n">
        <f aca="false">IF(J194=0,"",_xlfn.MAXIFS(Transactions!$B$2:$B$13107,Transactions!$C$2:$C$13107,A194))</f>
        <v>46285</v>
      </c>
      <c r="N194" s="24" t="n">
        <f aca="false">IF(J194=0,999,Assumptions!$B$4-M194)</f>
        <v>10</v>
      </c>
      <c r="O194" s="24" t="str">
        <f aca="false">IF(N194&lt;=Assumptions!$B$7,"Active",IF(N194&lt;=Assumptions!$B$8,"Slipping","Churned"))</f>
        <v>Active</v>
      </c>
      <c r="P194" s="24" t="n">
        <f aca="false">COUNTIF(D194:I194,"&gt;0")</f>
        <v>3</v>
      </c>
      <c r="Q194" s="24" t="n">
        <f aca="false">IF(N194&lt;=Assumptions!$B$22,5,IF(N194&lt;=Assumptions!$B$23,4,IF(N194&lt;=Assumptions!$B$24,3,IF(N194&lt;=Assumptions!$B$25,2,1))))</f>
        <v>5</v>
      </c>
      <c r="R194" s="24" t="n">
        <f aca="false">1+(J194&gt;=Assumptions!$C$25)+(J194&gt;=Assumptions!$C$24)+(J194&gt;=Assumptions!$C$23)+(J194&gt;=Assumptions!$C$22)</f>
        <v>2</v>
      </c>
      <c r="S194" s="24" t="n">
        <f aca="false">1+(L194&gt;=Assumptions!$D$25)+(L194&gt;=Assumptions!$D$24)+(L194&gt;=Assumptions!$D$23)+(L194&gt;=Assumptions!$D$22)</f>
        <v>2</v>
      </c>
      <c r="T194" s="24" t="str">
        <f aca="false">IF(AND(Q194&gt;=4,R194&gt;=4),"Champions",IF(AND(Q194&gt;=3,R194&gt;=3),"Loyal",IF(AND(Q194&lt;=2,R194&gt;=3),"At Risk",IF(Q194&lt;=2,"Hibernating","Potential"))))</f>
        <v>Potential</v>
      </c>
      <c r="U194" s="38" t="n">
        <f aca="false">L194/Assumptions!$B$6</f>
        <v>18.85</v>
      </c>
      <c r="V194" s="38" t="n">
        <f aca="false">IF(O194="Slipping",U194,0)</f>
        <v>0</v>
      </c>
      <c r="W194" s="38" t="n">
        <f aca="false">IF(O194="Churned",U194,0)</f>
        <v>0</v>
      </c>
      <c r="X194" s="24" t="str">
        <f aca="false">IF(AND(O194="Active",P194&lt;=2),"Yes","No")</f>
        <v>No</v>
      </c>
    </row>
    <row r="195" customFormat="false" ht="15" hidden="false" customHeight="false" outlineLevel="0" collapsed="false">
      <c r="A195" s="24" t="str">
        <f aca="false">Customers!A195</f>
        <v>C0194</v>
      </c>
      <c r="B195" s="24" t="str">
        <f aca="false">Customers!B195</f>
        <v>Rift Valley</v>
      </c>
      <c r="C195" s="24" t="str">
        <f aca="false">Customers!C195</f>
        <v>Prepaid</v>
      </c>
      <c r="D195" s="24" t="n">
        <f aca="false">COUNTIFS(Transactions!$C$2:$C$13107,$A195,Transactions!$E$2:$E$13107,D$1)</f>
        <v>15</v>
      </c>
      <c r="E195" s="24" t="n">
        <f aca="false">COUNTIFS(Transactions!$C$2:$C$13107,$A195,Transactions!$E$2:$E$13107,E$1)</f>
        <v>1</v>
      </c>
      <c r="F195" s="24" t="n">
        <f aca="false">COUNTIFS(Transactions!$C$2:$C$13107,$A195,Transactions!$E$2:$E$13107,F$1)</f>
        <v>1</v>
      </c>
      <c r="G195" s="24" t="n">
        <f aca="false">COUNTIFS(Transactions!$C$2:$C$13107,$A195,Transactions!$E$2:$E$13107,G$1)</f>
        <v>0</v>
      </c>
      <c r="H195" s="24" t="n">
        <f aca="false">COUNTIFS(Transactions!$C$2:$C$13107,$A195,Transactions!$E$2:$E$13107,H$1)</f>
        <v>2</v>
      </c>
      <c r="I195" s="24" t="n">
        <f aca="false">COUNTIFS(Transactions!$C$2:$C$13107,$A195,Transactions!$E$2:$E$13107,I$1)</f>
        <v>0</v>
      </c>
      <c r="J195" s="24" t="n">
        <f aca="false">SUM(D195:I195)</f>
        <v>19</v>
      </c>
      <c r="K195" s="38" t="n">
        <f aca="false">SUMIFS(Transactions!$F$2:$F$13107,Transactions!$C$2:$C$13107,A195)</f>
        <v>29160</v>
      </c>
      <c r="L195" s="38" t="n">
        <f aca="false">SUMIFS(Transactions!$I$2:$I$13107,Transactions!$C$2:$C$13107,A195)</f>
        <v>237.55</v>
      </c>
      <c r="M195" s="39" t="n">
        <f aca="false">IF(J195=0,"",_xlfn.MAXIFS(Transactions!$B$2:$B$13107,Transactions!$C$2:$C$13107,A195))</f>
        <v>46283</v>
      </c>
      <c r="N195" s="24" t="n">
        <f aca="false">IF(J195=0,999,Assumptions!$B$4-M195)</f>
        <v>12</v>
      </c>
      <c r="O195" s="24" t="str">
        <f aca="false">IF(N195&lt;=Assumptions!$B$7,"Active",IF(N195&lt;=Assumptions!$B$8,"Slipping","Churned"))</f>
        <v>Active</v>
      </c>
      <c r="P195" s="24" t="n">
        <f aca="false">COUNTIF(D195:I195,"&gt;0")</f>
        <v>4</v>
      </c>
      <c r="Q195" s="24" t="n">
        <f aca="false">IF(N195&lt;=Assumptions!$B$22,5,IF(N195&lt;=Assumptions!$B$23,4,IF(N195&lt;=Assumptions!$B$24,3,IF(N195&lt;=Assumptions!$B$25,2,1))))</f>
        <v>5</v>
      </c>
      <c r="R195" s="24" t="n">
        <f aca="false">1+(J195&gt;=Assumptions!$C$25)+(J195&gt;=Assumptions!$C$24)+(J195&gt;=Assumptions!$C$23)+(J195&gt;=Assumptions!$C$22)</f>
        <v>3</v>
      </c>
      <c r="S195" s="24" t="n">
        <f aca="false">1+(L195&gt;=Assumptions!$D$25)+(L195&gt;=Assumptions!$D$24)+(L195&gt;=Assumptions!$D$23)+(L195&gt;=Assumptions!$D$22)</f>
        <v>2</v>
      </c>
      <c r="T195" s="24" t="str">
        <f aca="false">IF(AND(Q195&gt;=4,R195&gt;=4),"Champions",IF(AND(Q195&gt;=3,R195&gt;=3),"Loyal",IF(AND(Q195&lt;=2,R195&gt;=3),"At Risk",IF(Q195&lt;=2,"Hibernating","Potential"))))</f>
        <v>Loyal</v>
      </c>
      <c r="U195" s="38" t="n">
        <f aca="false">L195/Assumptions!$B$6</f>
        <v>26.3944444444444</v>
      </c>
      <c r="V195" s="38" t="n">
        <f aca="false">IF(O195="Slipping",U195,0)</f>
        <v>0</v>
      </c>
      <c r="W195" s="38" t="n">
        <f aca="false">IF(O195="Churned",U195,0)</f>
        <v>0</v>
      </c>
      <c r="X195" s="24" t="str">
        <f aca="false">IF(AND(O195="Active",P195&lt;=2),"Yes","No")</f>
        <v>No</v>
      </c>
    </row>
    <row r="196" customFormat="false" ht="15" hidden="false" customHeight="false" outlineLevel="0" collapsed="false">
      <c r="A196" s="24" t="str">
        <f aca="false">Customers!A196</f>
        <v>C0195</v>
      </c>
      <c r="B196" s="24" t="str">
        <f aca="false">Customers!B196</f>
        <v>Coast</v>
      </c>
      <c r="C196" s="24" t="str">
        <f aca="false">Customers!C196</f>
        <v>Business</v>
      </c>
      <c r="D196" s="24" t="n">
        <f aca="false">COUNTIFS(Transactions!$C$2:$C$13107,$A196,Transactions!$E$2:$E$13107,D$1)</f>
        <v>0</v>
      </c>
      <c r="E196" s="24" t="n">
        <f aca="false">COUNTIFS(Transactions!$C$2:$C$13107,$A196,Transactions!$E$2:$E$13107,E$1)</f>
        <v>3</v>
      </c>
      <c r="F196" s="24" t="n">
        <f aca="false">COUNTIFS(Transactions!$C$2:$C$13107,$A196,Transactions!$E$2:$E$13107,F$1)</f>
        <v>2</v>
      </c>
      <c r="G196" s="24" t="n">
        <f aca="false">COUNTIFS(Transactions!$C$2:$C$13107,$A196,Transactions!$E$2:$E$13107,G$1)</f>
        <v>7</v>
      </c>
      <c r="H196" s="24" t="n">
        <f aca="false">COUNTIFS(Transactions!$C$2:$C$13107,$A196,Transactions!$E$2:$E$13107,H$1)</f>
        <v>4</v>
      </c>
      <c r="I196" s="24" t="n">
        <f aca="false">COUNTIFS(Transactions!$C$2:$C$13107,$A196,Transactions!$E$2:$E$13107,I$1)</f>
        <v>1</v>
      </c>
      <c r="J196" s="24" t="n">
        <f aca="false">SUM(D196:I196)</f>
        <v>17</v>
      </c>
      <c r="K196" s="38" t="n">
        <f aca="false">SUMIFS(Transactions!$F$2:$F$13107,Transactions!$C$2:$C$13107,A196)</f>
        <v>136339</v>
      </c>
      <c r="L196" s="38" t="n">
        <f aca="false">SUMIFS(Transactions!$I$2:$I$13107,Transactions!$C$2:$C$13107,A196)</f>
        <v>568.78</v>
      </c>
      <c r="M196" s="39" t="n">
        <f aca="false">IF(J196=0,"",_xlfn.MAXIFS(Transactions!$B$2:$B$13107,Transactions!$C$2:$C$13107,A196))</f>
        <v>46295</v>
      </c>
      <c r="N196" s="24" t="n">
        <f aca="false">IF(J196=0,999,Assumptions!$B$4-M196)</f>
        <v>0</v>
      </c>
      <c r="O196" s="24" t="str">
        <f aca="false">IF(N196&lt;=Assumptions!$B$7,"Active",IF(N196&lt;=Assumptions!$B$8,"Slipping","Churned"))</f>
        <v>Active</v>
      </c>
      <c r="P196" s="24" t="n">
        <f aca="false">COUNTIF(D196:I196,"&gt;0")</f>
        <v>5</v>
      </c>
      <c r="Q196" s="24" t="n">
        <f aca="false">IF(N196&lt;=Assumptions!$B$22,5,IF(N196&lt;=Assumptions!$B$23,4,IF(N196&lt;=Assumptions!$B$24,3,IF(N196&lt;=Assumptions!$B$25,2,1))))</f>
        <v>5</v>
      </c>
      <c r="R196" s="24" t="n">
        <f aca="false">1+(J196&gt;=Assumptions!$C$25)+(J196&gt;=Assumptions!$C$24)+(J196&gt;=Assumptions!$C$23)+(J196&gt;=Assumptions!$C$22)</f>
        <v>3</v>
      </c>
      <c r="S196" s="24" t="n">
        <f aca="false">1+(L196&gt;=Assumptions!$D$25)+(L196&gt;=Assumptions!$D$24)+(L196&gt;=Assumptions!$D$23)+(L196&gt;=Assumptions!$D$22)</f>
        <v>4</v>
      </c>
      <c r="T196" s="24" t="str">
        <f aca="false">IF(AND(Q196&gt;=4,R196&gt;=4),"Champions",IF(AND(Q196&gt;=3,R196&gt;=3),"Loyal",IF(AND(Q196&lt;=2,R196&gt;=3),"At Risk",IF(Q196&lt;=2,"Hibernating","Potential"))))</f>
        <v>Loyal</v>
      </c>
      <c r="U196" s="38" t="n">
        <f aca="false">L196/Assumptions!$B$6</f>
        <v>63.1977777777778</v>
      </c>
      <c r="V196" s="38" t="n">
        <f aca="false">IF(O196="Slipping",U196,0)</f>
        <v>0</v>
      </c>
      <c r="W196" s="38" t="n">
        <f aca="false">IF(O196="Churned",U196,0)</f>
        <v>0</v>
      </c>
      <c r="X196" s="24" t="str">
        <f aca="false">IF(AND(O196="Active",P196&lt;=2),"Yes","No")</f>
        <v>No</v>
      </c>
    </row>
    <row r="197" customFormat="false" ht="15" hidden="false" customHeight="false" outlineLevel="0" collapsed="false">
      <c r="A197" s="24" t="str">
        <f aca="false">Customers!A197</f>
        <v>C0196</v>
      </c>
      <c r="B197" s="24" t="str">
        <f aca="false">Customers!B197</f>
        <v>Rift Valley</v>
      </c>
      <c r="C197" s="24" t="str">
        <f aca="false">Customers!C197</f>
        <v>Postpaid</v>
      </c>
      <c r="D197" s="24" t="n">
        <f aca="false">COUNTIFS(Transactions!$C$2:$C$13107,$A197,Transactions!$E$2:$E$13107,D$1)</f>
        <v>0</v>
      </c>
      <c r="E197" s="24" t="n">
        <f aca="false">COUNTIFS(Transactions!$C$2:$C$13107,$A197,Transactions!$E$2:$E$13107,E$1)</f>
        <v>2</v>
      </c>
      <c r="F197" s="24" t="n">
        <f aca="false">COUNTIFS(Transactions!$C$2:$C$13107,$A197,Transactions!$E$2:$E$13107,F$1)</f>
        <v>4</v>
      </c>
      <c r="G197" s="24" t="n">
        <f aca="false">COUNTIFS(Transactions!$C$2:$C$13107,$A197,Transactions!$E$2:$E$13107,G$1)</f>
        <v>0</v>
      </c>
      <c r="H197" s="24" t="n">
        <f aca="false">COUNTIFS(Transactions!$C$2:$C$13107,$A197,Transactions!$E$2:$E$13107,H$1)</f>
        <v>0</v>
      </c>
      <c r="I197" s="24" t="n">
        <f aca="false">COUNTIFS(Transactions!$C$2:$C$13107,$A197,Transactions!$E$2:$E$13107,I$1)</f>
        <v>7</v>
      </c>
      <c r="J197" s="24" t="n">
        <f aca="false">SUM(D197:I197)</f>
        <v>13</v>
      </c>
      <c r="K197" s="38" t="n">
        <f aca="false">SUMIFS(Transactions!$F$2:$F$13107,Transactions!$C$2:$C$13107,A197)</f>
        <v>48239</v>
      </c>
      <c r="L197" s="38" t="n">
        <f aca="false">SUMIFS(Transactions!$I$2:$I$13107,Transactions!$C$2:$C$13107,A197)</f>
        <v>463.2</v>
      </c>
      <c r="M197" s="39" t="n">
        <f aca="false">IF(J197=0,"",_xlfn.MAXIFS(Transactions!$B$2:$B$13107,Transactions!$C$2:$C$13107,A197))</f>
        <v>46253</v>
      </c>
      <c r="N197" s="24" t="n">
        <f aca="false">IF(J197=0,999,Assumptions!$B$4-M197)</f>
        <v>42</v>
      </c>
      <c r="O197" s="24" t="str">
        <f aca="false">IF(N197&lt;=Assumptions!$B$7,"Active",IF(N197&lt;=Assumptions!$B$8,"Slipping","Churned"))</f>
        <v>Slipping</v>
      </c>
      <c r="P197" s="24" t="n">
        <f aca="false">COUNTIF(D197:I197,"&gt;0")</f>
        <v>3</v>
      </c>
      <c r="Q197" s="24" t="n">
        <f aca="false">IF(N197&lt;=Assumptions!$B$22,5,IF(N197&lt;=Assumptions!$B$23,4,IF(N197&lt;=Assumptions!$B$24,3,IF(N197&lt;=Assumptions!$B$25,2,1))))</f>
        <v>3</v>
      </c>
      <c r="R197" s="24" t="n">
        <f aca="false">1+(J197&gt;=Assumptions!$C$25)+(J197&gt;=Assumptions!$C$24)+(J197&gt;=Assumptions!$C$23)+(J197&gt;=Assumptions!$C$22)</f>
        <v>2</v>
      </c>
      <c r="S197" s="24" t="n">
        <f aca="false">1+(L197&gt;=Assumptions!$D$25)+(L197&gt;=Assumptions!$D$24)+(L197&gt;=Assumptions!$D$23)+(L197&gt;=Assumptions!$D$22)</f>
        <v>3</v>
      </c>
      <c r="T197" s="24" t="str">
        <f aca="false">IF(AND(Q197&gt;=4,R197&gt;=4),"Champions",IF(AND(Q197&gt;=3,R197&gt;=3),"Loyal",IF(AND(Q197&lt;=2,R197&gt;=3),"At Risk",IF(Q197&lt;=2,"Hibernating","Potential"))))</f>
        <v>Potential</v>
      </c>
      <c r="U197" s="38" t="n">
        <f aca="false">L197/Assumptions!$B$6</f>
        <v>51.4666666666667</v>
      </c>
      <c r="V197" s="38" t="n">
        <f aca="false">IF(O197="Slipping",U197,0)</f>
        <v>51.4666666666667</v>
      </c>
      <c r="W197" s="38" t="n">
        <f aca="false">IF(O197="Churned",U197,0)</f>
        <v>0</v>
      </c>
      <c r="X197" s="24" t="str">
        <f aca="false">IF(AND(O197="Active",P197&lt;=2),"Yes","No")</f>
        <v>No</v>
      </c>
    </row>
    <row r="198" customFormat="false" ht="15" hidden="false" customHeight="false" outlineLevel="0" collapsed="false">
      <c r="A198" s="24" t="str">
        <f aca="false">Customers!A198</f>
        <v>C0197</v>
      </c>
      <c r="B198" s="24" t="str">
        <f aca="false">Customers!B198</f>
        <v>Eastern</v>
      </c>
      <c r="C198" s="24" t="str">
        <f aca="false">Customers!C198</f>
        <v>Prepaid</v>
      </c>
      <c r="D198" s="24" t="n">
        <f aca="false">COUNTIFS(Transactions!$C$2:$C$13107,$A198,Transactions!$E$2:$E$13107,D$1)</f>
        <v>4</v>
      </c>
      <c r="E198" s="24" t="n">
        <f aca="false">COUNTIFS(Transactions!$C$2:$C$13107,$A198,Transactions!$E$2:$E$13107,E$1)</f>
        <v>0</v>
      </c>
      <c r="F198" s="24" t="n">
        <f aca="false">COUNTIFS(Transactions!$C$2:$C$13107,$A198,Transactions!$E$2:$E$13107,F$1)</f>
        <v>1</v>
      </c>
      <c r="G198" s="24" t="n">
        <f aca="false">COUNTIFS(Transactions!$C$2:$C$13107,$A198,Transactions!$E$2:$E$13107,G$1)</f>
        <v>0</v>
      </c>
      <c r="H198" s="24" t="n">
        <f aca="false">COUNTIFS(Transactions!$C$2:$C$13107,$A198,Transactions!$E$2:$E$13107,H$1)</f>
        <v>1</v>
      </c>
      <c r="I198" s="24" t="n">
        <f aca="false">COUNTIFS(Transactions!$C$2:$C$13107,$A198,Transactions!$E$2:$E$13107,I$1)</f>
        <v>2</v>
      </c>
      <c r="J198" s="24" t="n">
        <f aca="false">SUM(D198:I198)</f>
        <v>8</v>
      </c>
      <c r="K198" s="38" t="n">
        <f aca="false">SUMIFS(Transactions!$F$2:$F$13107,Transactions!$C$2:$C$13107,A198)</f>
        <v>27280</v>
      </c>
      <c r="L198" s="38" t="n">
        <f aca="false">SUMIFS(Transactions!$I$2:$I$13107,Transactions!$C$2:$C$13107,A198)</f>
        <v>286.7</v>
      </c>
      <c r="M198" s="39" t="n">
        <f aca="false">IF(J198=0,"",_xlfn.MAXIFS(Transactions!$B$2:$B$13107,Transactions!$C$2:$C$13107,A198))</f>
        <v>46286</v>
      </c>
      <c r="N198" s="24" t="n">
        <f aca="false">IF(J198=0,999,Assumptions!$B$4-M198)</f>
        <v>9</v>
      </c>
      <c r="O198" s="24" t="str">
        <f aca="false">IF(N198&lt;=Assumptions!$B$7,"Active",IF(N198&lt;=Assumptions!$B$8,"Slipping","Churned"))</f>
        <v>Active</v>
      </c>
      <c r="P198" s="24" t="n">
        <f aca="false">COUNTIF(D198:I198,"&gt;0")</f>
        <v>4</v>
      </c>
      <c r="Q198" s="24" t="n">
        <f aca="false">IF(N198&lt;=Assumptions!$B$22,5,IF(N198&lt;=Assumptions!$B$23,4,IF(N198&lt;=Assumptions!$B$24,3,IF(N198&lt;=Assumptions!$B$25,2,1))))</f>
        <v>5</v>
      </c>
      <c r="R198" s="24" t="n">
        <f aca="false">1+(J198&gt;=Assumptions!$C$25)+(J198&gt;=Assumptions!$C$24)+(J198&gt;=Assumptions!$C$23)+(J198&gt;=Assumptions!$C$22)</f>
        <v>1</v>
      </c>
      <c r="S198" s="24" t="n">
        <f aca="false">1+(L198&gt;=Assumptions!$D$25)+(L198&gt;=Assumptions!$D$24)+(L198&gt;=Assumptions!$D$23)+(L198&gt;=Assumptions!$D$22)</f>
        <v>2</v>
      </c>
      <c r="T198" s="24" t="str">
        <f aca="false">IF(AND(Q198&gt;=4,R198&gt;=4),"Champions",IF(AND(Q198&gt;=3,R198&gt;=3),"Loyal",IF(AND(Q198&lt;=2,R198&gt;=3),"At Risk",IF(Q198&lt;=2,"Hibernating","Potential"))))</f>
        <v>Potential</v>
      </c>
      <c r="U198" s="38" t="n">
        <f aca="false">L198/Assumptions!$B$6</f>
        <v>31.8555555555556</v>
      </c>
      <c r="V198" s="38" t="n">
        <f aca="false">IF(O198="Slipping",U198,0)</f>
        <v>0</v>
      </c>
      <c r="W198" s="38" t="n">
        <f aca="false">IF(O198="Churned",U198,0)</f>
        <v>0</v>
      </c>
      <c r="X198" s="24" t="str">
        <f aca="false">IF(AND(O198="Active",P198&lt;=2),"Yes","No")</f>
        <v>No</v>
      </c>
    </row>
    <row r="199" customFormat="false" ht="15" hidden="false" customHeight="false" outlineLevel="0" collapsed="false">
      <c r="A199" s="24" t="str">
        <f aca="false">Customers!A199</f>
        <v>C0198</v>
      </c>
      <c r="B199" s="24" t="str">
        <f aca="false">Customers!B199</f>
        <v>Nairobi</v>
      </c>
      <c r="C199" s="24" t="str">
        <f aca="false">Customers!C199</f>
        <v>Postpaid</v>
      </c>
      <c r="D199" s="24" t="n">
        <f aca="false">COUNTIFS(Transactions!$C$2:$C$13107,$A199,Transactions!$E$2:$E$13107,D$1)</f>
        <v>4</v>
      </c>
      <c r="E199" s="24" t="n">
        <f aca="false">COUNTIFS(Transactions!$C$2:$C$13107,$A199,Transactions!$E$2:$E$13107,E$1)</f>
        <v>2</v>
      </c>
      <c r="F199" s="24" t="n">
        <f aca="false">COUNTIFS(Transactions!$C$2:$C$13107,$A199,Transactions!$E$2:$E$13107,F$1)</f>
        <v>1</v>
      </c>
      <c r="G199" s="24" t="n">
        <f aca="false">COUNTIFS(Transactions!$C$2:$C$13107,$A199,Transactions!$E$2:$E$13107,G$1)</f>
        <v>2</v>
      </c>
      <c r="H199" s="24" t="n">
        <f aca="false">COUNTIFS(Transactions!$C$2:$C$13107,$A199,Transactions!$E$2:$E$13107,H$1)</f>
        <v>2</v>
      </c>
      <c r="I199" s="24" t="n">
        <f aca="false">COUNTIFS(Transactions!$C$2:$C$13107,$A199,Transactions!$E$2:$E$13107,I$1)</f>
        <v>7</v>
      </c>
      <c r="J199" s="24" t="n">
        <f aca="false">SUM(D199:I199)</f>
        <v>18</v>
      </c>
      <c r="K199" s="38" t="n">
        <f aca="false">SUMIFS(Transactions!$F$2:$F$13107,Transactions!$C$2:$C$13107,A199)</f>
        <v>23149</v>
      </c>
      <c r="L199" s="38" t="n">
        <f aca="false">SUMIFS(Transactions!$I$2:$I$13107,Transactions!$C$2:$C$13107,A199)</f>
        <v>330.2</v>
      </c>
      <c r="M199" s="39" t="n">
        <f aca="false">IF(J199=0,"",_xlfn.MAXIFS(Transactions!$B$2:$B$13107,Transactions!$C$2:$C$13107,A199))</f>
        <v>46254</v>
      </c>
      <c r="N199" s="24" t="n">
        <f aca="false">IF(J199=0,999,Assumptions!$B$4-M199)</f>
        <v>41</v>
      </c>
      <c r="O199" s="24" t="str">
        <f aca="false">IF(N199&lt;=Assumptions!$B$7,"Active",IF(N199&lt;=Assumptions!$B$8,"Slipping","Churned"))</f>
        <v>Slipping</v>
      </c>
      <c r="P199" s="24" t="n">
        <f aca="false">COUNTIF(D199:I199,"&gt;0")</f>
        <v>6</v>
      </c>
      <c r="Q199" s="24" t="n">
        <f aca="false">IF(N199&lt;=Assumptions!$B$22,5,IF(N199&lt;=Assumptions!$B$23,4,IF(N199&lt;=Assumptions!$B$24,3,IF(N199&lt;=Assumptions!$B$25,2,1))))</f>
        <v>3</v>
      </c>
      <c r="R199" s="24" t="n">
        <f aca="false">1+(J199&gt;=Assumptions!$C$25)+(J199&gt;=Assumptions!$C$24)+(J199&gt;=Assumptions!$C$23)+(J199&gt;=Assumptions!$C$22)</f>
        <v>3</v>
      </c>
      <c r="S199" s="24" t="n">
        <f aca="false">1+(L199&gt;=Assumptions!$D$25)+(L199&gt;=Assumptions!$D$24)+(L199&gt;=Assumptions!$D$23)+(L199&gt;=Assumptions!$D$22)</f>
        <v>3</v>
      </c>
      <c r="T199" s="24" t="str">
        <f aca="false">IF(AND(Q199&gt;=4,R199&gt;=4),"Champions",IF(AND(Q199&gt;=3,R199&gt;=3),"Loyal",IF(AND(Q199&lt;=2,R199&gt;=3),"At Risk",IF(Q199&lt;=2,"Hibernating","Potential"))))</f>
        <v>Loyal</v>
      </c>
      <c r="U199" s="38" t="n">
        <f aca="false">L199/Assumptions!$B$6</f>
        <v>36.6888888888889</v>
      </c>
      <c r="V199" s="38" t="n">
        <f aca="false">IF(O199="Slipping",U199,0)</f>
        <v>36.6888888888889</v>
      </c>
      <c r="W199" s="38" t="n">
        <f aca="false">IF(O199="Churned",U199,0)</f>
        <v>0</v>
      </c>
      <c r="X199" s="24" t="str">
        <f aca="false">IF(AND(O199="Active",P199&lt;=2),"Yes","No")</f>
        <v>No</v>
      </c>
    </row>
    <row r="200" customFormat="false" ht="15" hidden="false" customHeight="false" outlineLevel="0" collapsed="false">
      <c r="A200" s="24" t="str">
        <f aca="false">Customers!A200</f>
        <v>C0199</v>
      </c>
      <c r="B200" s="24" t="str">
        <f aca="false">Customers!B200</f>
        <v>Nairobi</v>
      </c>
      <c r="C200" s="24" t="str">
        <f aca="false">Customers!C200</f>
        <v>Prepaid</v>
      </c>
      <c r="D200" s="24" t="n">
        <f aca="false">COUNTIFS(Transactions!$C$2:$C$13107,$A200,Transactions!$E$2:$E$13107,D$1)</f>
        <v>0</v>
      </c>
      <c r="E200" s="24" t="n">
        <f aca="false">COUNTIFS(Transactions!$C$2:$C$13107,$A200,Transactions!$E$2:$E$13107,E$1)</f>
        <v>8</v>
      </c>
      <c r="F200" s="24" t="n">
        <f aca="false">COUNTIFS(Transactions!$C$2:$C$13107,$A200,Transactions!$E$2:$E$13107,F$1)</f>
        <v>0</v>
      </c>
      <c r="G200" s="24" t="n">
        <f aca="false">COUNTIFS(Transactions!$C$2:$C$13107,$A200,Transactions!$E$2:$E$13107,G$1)</f>
        <v>3</v>
      </c>
      <c r="H200" s="24" t="n">
        <f aca="false">COUNTIFS(Transactions!$C$2:$C$13107,$A200,Transactions!$E$2:$E$13107,H$1)</f>
        <v>0</v>
      </c>
      <c r="I200" s="24" t="n">
        <f aca="false">COUNTIFS(Transactions!$C$2:$C$13107,$A200,Transactions!$E$2:$E$13107,I$1)</f>
        <v>2</v>
      </c>
      <c r="J200" s="24" t="n">
        <f aca="false">SUM(D200:I200)</f>
        <v>13</v>
      </c>
      <c r="K200" s="38" t="n">
        <f aca="false">SUMIFS(Transactions!$F$2:$F$13107,Transactions!$C$2:$C$13107,A200)</f>
        <v>38398</v>
      </c>
      <c r="L200" s="38" t="n">
        <f aca="false">SUMIFS(Transactions!$I$2:$I$13107,Transactions!$C$2:$C$13107,A200)</f>
        <v>506.81</v>
      </c>
      <c r="M200" s="39" t="n">
        <f aca="false">IF(J200=0,"",_xlfn.MAXIFS(Transactions!$B$2:$B$13107,Transactions!$C$2:$C$13107,A200))</f>
        <v>46294</v>
      </c>
      <c r="N200" s="24" t="n">
        <f aca="false">IF(J200=0,999,Assumptions!$B$4-M200)</f>
        <v>1</v>
      </c>
      <c r="O200" s="24" t="str">
        <f aca="false">IF(N200&lt;=Assumptions!$B$7,"Active",IF(N200&lt;=Assumptions!$B$8,"Slipping","Churned"))</f>
        <v>Active</v>
      </c>
      <c r="P200" s="24" t="n">
        <f aca="false">COUNTIF(D200:I200,"&gt;0")</f>
        <v>3</v>
      </c>
      <c r="Q200" s="24" t="n">
        <f aca="false">IF(N200&lt;=Assumptions!$B$22,5,IF(N200&lt;=Assumptions!$B$23,4,IF(N200&lt;=Assumptions!$B$24,3,IF(N200&lt;=Assumptions!$B$25,2,1))))</f>
        <v>5</v>
      </c>
      <c r="R200" s="24" t="n">
        <f aca="false">1+(J200&gt;=Assumptions!$C$25)+(J200&gt;=Assumptions!$C$24)+(J200&gt;=Assumptions!$C$23)+(J200&gt;=Assumptions!$C$22)</f>
        <v>2</v>
      </c>
      <c r="S200" s="24" t="n">
        <f aca="false">1+(L200&gt;=Assumptions!$D$25)+(L200&gt;=Assumptions!$D$24)+(L200&gt;=Assumptions!$D$23)+(L200&gt;=Assumptions!$D$22)</f>
        <v>4</v>
      </c>
      <c r="T200" s="24" t="str">
        <f aca="false">IF(AND(Q200&gt;=4,R200&gt;=4),"Champions",IF(AND(Q200&gt;=3,R200&gt;=3),"Loyal",IF(AND(Q200&lt;=2,R200&gt;=3),"At Risk",IF(Q200&lt;=2,"Hibernating","Potential"))))</f>
        <v>Potential</v>
      </c>
      <c r="U200" s="38" t="n">
        <f aca="false">L200/Assumptions!$B$6</f>
        <v>56.3122222222222</v>
      </c>
      <c r="V200" s="38" t="n">
        <f aca="false">IF(O200="Slipping",U200,0)</f>
        <v>0</v>
      </c>
      <c r="W200" s="38" t="n">
        <f aca="false">IF(O200="Churned",U200,0)</f>
        <v>0</v>
      </c>
      <c r="X200" s="24" t="str">
        <f aca="false">IF(AND(O200="Active",P200&lt;=2),"Yes","No")</f>
        <v>No</v>
      </c>
    </row>
    <row r="201" customFormat="false" ht="15" hidden="false" customHeight="false" outlineLevel="0" collapsed="false">
      <c r="A201" s="24" t="str">
        <f aca="false">Customers!A201</f>
        <v>C0200</v>
      </c>
      <c r="B201" s="24" t="str">
        <f aca="false">Customers!B201</f>
        <v>Central</v>
      </c>
      <c r="C201" s="24" t="str">
        <f aca="false">Customers!C201</f>
        <v>Prepaid</v>
      </c>
      <c r="D201" s="24" t="n">
        <f aca="false">COUNTIFS(Transactions!$C$2:$C$13107,$A201,Transactions!$E$2:$E$13107,D$1)</f>
        <v>1</v>
      </c>
      <c r="E201" s="24" t="n">
        <f aca="false">COUNTIFS(Transactions!$C$2:$C$13107,$A201,Transactions!$E$2:$E$13107,E$1)</f>
        <v>0</v>
      </c>
      <c r="F201" s="24" t="n">
        <f aca="false">COUNTIFS(Transactions!$C$2:$C$13107,$A201,Transactions!$E$2:$E$13107,F$1)</f>
        <v>6</v>
      </c>
      <c r="G201" s="24" t="n">
        <f aca="false">COUNTIFS(Transactions!$C$2:$C$13107,$A201,Transactions!$E$2:$E$13107,G$1)</f>
        <v>0</v>
      </c>
      <c r="H201" s="24" t="n">
        <f aca="false">COUNTIFS(Transactions!$C$2:$C$13107,$A201,Transactions!$E$2:$E$13107,H$1)</f>
        <v>1</v>
      </c>
      <c r="I201" s="24" t="n">
        <f aca="false">COUNTIFS(Transactions!$C$2:$C$13107,$A201,Transactions!$E$2:$E$13107,I$1)</f>
        <v>0</v>
      </c>
      <c r="J201" s="24" t="n">
        <f aca="false">SUM(D201:I201)</f>
        <v>8</v>
      </c>
      <c r="K201" s="38" t="n">
        <f aca="false">SUMIFS(Transactions!$F$2:$F$13107,Transactions!$C$2:$C$13107,A201)</f>
        <v>34530</v>
      </c>
      <c r="L201" s="38" t="n">
        <f aca="false">SUMIFS(Transactions!$I$2:$I$13107,Transactions!$C$2:$C$13107,A201)</f>
        <v>24.4</v>
      </c>
      <c r="M201" s="39" t="n">
        <f aca="false">IF(J201=0,"",_xlfn.MAXIFS(Transactions!$B$2:$B$13107,Transactions!$C$2:$C$13107,A201))</f>
        <v>46267</v>
      </c>
      <c r="N201" s="24" t="n">
        <f aca="false">IF(J201=0,999,Assumptions!$B$4-M201)</f>
        <v>28</v>
      </c>
      <c r="O201" s="24" t="str">
        <f aca="false">IF(N201&lt;=Assumptions!$B$7,"Active",IF(N201&lt;=Assumptions!$B$8,"Slipping","Churned"))</f>
        <v>Active</v>
      </c>
      <c r="P201" s="24" t="n">
        <f aca="false">COUNTIF(D201:I201,"&gt;0")</f>
        <v>3</v>
      </c>
      <c r="Q201" s="24" t="n">
        <f aca="false">IF(N201&lt;=Assumptions!$B$22,5,IF(N201&lt;=Assumptions!$B$23,4,IF(N201&lt;=Assumptions!$B$24,3,IF(N201&lt;=Assumptions!$B$25,2,1))))</f>
        <v>4</v>
      </c>
      <c r="R201" s="24" t="n">
        <f aca="false">1+(J201&gt;=Assumptions!$C$25)+(J201&gt;=Assumptions!$C$24)+(J201&gt;=Assumptions!$C$23)+(J201&gt;=Assumptions!$C$22)</f>
        <v>1</v>
      </c>
      <c r="S201" s="24" t="n">
        <f aca="false">1+(L201&gt;=Assumptions!$D$25)+(L201&gt;=Assumptions!$D$24)+(L201&gt;=Assumptions!$D$23)+(L201&gt;=Assumptions!$D$22)</f>
        <v>1</v>
      </c>
      <c r="T201" s="24" t="str">
        <f aca="false">IF(AND(Q201&gt;=4,R201&gt;=4),"Champions",IF(AND(Q201&gt;=3,R201&gt;=3),"Loyal",IF(AND(Q201&lt;=2,R201&gt;=3),"At Risk",IF(Q201&lt;=2,"Hibernating","Potential"))))</f>
        <v>Potential</v>
      </c>
      <c r="U201" s="38" t="n">
        <f aca="false">L201/Assumptions!$B$6</f>
        <v>2.71111111111111</v>
      </c>
      <c r="V201" s="38" t="n">
        <f aca="false">IF(O201="Slipping",U201,0)</f>
        <v>0</v>
      </c>
      <c r="W201" s="38" t="n">
        <f aca="false">IF(O201="Churned",U201,0)</f>
        <v>0</v>
      </c>
      <c r="X201" s="24" t="str">
        <f aca="false">IF(AND(O201="Active",P201&lt;=2),"Yes","No")</f>
        <v>No</v>
      </c>
    </row>
    <row r="202" customFormat="false" ht="15" hidden="false" customHeight="false" outlineLevel="0" collapsed="false">
      <c r="A202" s="24" t="str">
        <f aca="false">Customers!A202</f>
        <v>C0201</v>
      </c>
      <c r="B202" s="24" t="str">
        <f aca="false">Customers!B202</f>
        <v>Western</v>
      </c>
      <c r="C202" s="24" t="str">
        <f aca="false">Customers!C202</f>
        <v>Postpaid</v>
      </c>
      <c r="D202" s="24" t="n">
        <f aca="false">COUNTIFS(Transactions!$C$2:$C$13107,$A202,Transactions!$E$2:$E$13107,D$1)</f>
        <v>8</v>
      </c>
      <c r="E202" s="24" t="n">
        <f aca="false">COUNTIFS(Transactions!$C$2:$C$13107,$A202,Transactions!$E$2:$E$13107,E$1)</f>
        <v>0</v>
      </c>
      <c r="F202" s="24" t="n">
        <f aca="false">COUNTIFS(Transactions!$C$2:$C$13107,$A202,Transactions!$E$2:$E$13107,F$1)</f>
        <v>0</v>
      </c>
      <c r="G202" s="24" t="n">
        <f aca="false">COUNTIFS(Transactions!$C$2:$C$13107,$A202,Transactions!$E$2:$E$13107,G$1)</f>
        <v>9</v>
      </c>
      <c r="H202" s="24" t="n">
        <f aca="false">COUNTIFS(Transactions!$C$2:$C$13107,$A202,Transactions!$E$2:$E$13107,H$1)</f>
        <v>0</v>
      </c>
      <c r="I202" s="24" t="n">
        <f aca="false">COUNTIFS(Transactions!$C$2:$C$13107,$A202,Transactions!$E$2:$E$13107,I$1)</f>
        <v>7</v>
      </c>
      <c r="J202" s="24" t="n">
        <f aca="false">SUM(D202:I202)</f>
        <v>24</v>
      </c>
      <c r="K202" s="38" t="n">
        <f aca="false">SUMIFS(Transactions!$F$2:$F$13107,Transactions!$C$2:$C$13107,A202)</f>
        <v>78048</v>
      </c>
      <c r="L202" s="38" t="n">
        <f aca="false">SUMIFS(Transactions!$I$2:$I$13107,Transactions!$C$2:$C$13107,A202)</f>
        <v>510.92</v>
      </c>
      <c r="M202" s="39" t="n">
        <f aca="false">IF(J202=0,"",_xlfn.MAXIFS(Transactions!$B$2:$B$13107,Transactions!$C$2:$C$13107,A202))</f>
        <v>46282</v>
      </c>
      <c r="N202" s="24" t="n">
        <f aca="false">IF(J202=0,999,Assumptions!$B$4-M202)</f>
        <v>13</v>
      </c>
      <c r="O202" s="24" t="str">
        <f aca="false">IF(N202&lt;=Assumptions!$B$7,"Active",IF(N202&lt;=Assumptions!$B$8,"Slipping","Churned"))</f>
        <v>Active</v>
      </c>
      <c r="P202" s="24" t="n">
        <f aca="false">COUNTIF(D202:I202,"&gt;0")</f>
        <v>3</v>
      </c>
      <c r="Q202" s="24" t="n">
        <f aca="false">IF(N202&lt;=Assumptions!$B$22,5,IF(N202&lt;=Assumptions!$B$23,4,IF(N202&lt;=Assumptions!$B$24,3,IF(N202&lt;=Assumptions!$B$25,2,1))))</f>
        <v>5</v>
      </c>
      <c r="R202" s="24" t="n">
        <f aca="false">1+(J202&gt;=Assumptions!$C$25)+(J202&gt;=Assumptions!$C$24)+(J202&gt;=Assumptions!$C$23)+(J202&gt;=Assumptions!$C$22)</f>
        <v>4</v>
      </c>
      <c r="S202" s="24" t="n">
        <f aca="false">1+(L202&gt;=Assumptions!$D$25)+(L202&gt;=Assumptions!$D$24)+(L202&gt;=Assumptions!$D$23)+(L202&gt;=Assumptions!$D$22)</f>
        <v>4</v>
      </c>
      <c r="T202" s="24" t="str">
        <f aca="false">IF(AND(Q202&gt;=4,R202&gt;=4),"Champions",IF(AND(Q202&gt;=3,R202&gt;=3),"Loyal",IF(AND(Q202&lt;=2,R202&gt;=3),"At Risk",IF(Q202&lt;=2,"Hibernating","Potential"))))</f>
        <v>Champions</v>
      </c>
      <c r="U202" s="38" t="n">
        <f aca="false">L202/Assumptions!$B$6</f>
        <v>56.7688888888889</v>
      </c>
      <c r="V202" s="38" t="n">
        <f aca="false">IF(O202="Slipping",U202,0)</f>
        <v>0</v>
      </c>
      <c r="W202" s="38" t="n">
        <f aca="false">IF(O202="Churned",U202,0)</f>
        <v>0</v>
      </c>
      <c r="X202" s="24" t="str">
        <f aca="false">IF(AND(O202="Active",P202&lt;=2),"Yes","No")</f>
        <v>No</v>
      </c>
    </row>
    <row r="203" customFormat="false" ht="15" hidden="false" customHeight="false" outlineLevel="0" collapsed="false">
      <c r="A203" s="24" t="str">
        <f aca="false">Customers!A203</f>
        <v>C0202</v>
      </c>
      <c r="B203" s="24" t="str">
        <f aca="false">Customers!B203</f>
        <v>Coast</v>
      </c>
      <c r="C203" s="24" t="str">
        <f aca="false">Customers!C203</f>
        <v>Prepaid</v>
      </c>
      <c r="D203" s="24" t="n">
        <f aca="false">COUNTIFS(Transactions!$C$2:$C$13107,$A203,Transactions!$E$2:$E$13107,D$1)</f>
        <v>5</v>
      </c>
      <c r="E203" s="24" t="n">
        <f aca="false">COUNTIFS(Transactions!$C$2:$C$13107,$A203,Transactions!$E$2:$E$13107,E$1)</f>
        <v>0</v>
      </c>
      <c r="F203" s="24" t="n">
        <f aca="false">COUNTIFS(Transactions!$C$2:$C$13107,$A203,Transactions!$E$2:$E$13107,F$1)</f>
        <v>0</v>
      </c>
      <c r="G203" s="24" t="n">
        <f aca="false">COUNTIFS(Transactions!$C$2:$C$13107,$A203,Transactions!$E$2:$E$13107,G$1)</f>
        <v>0</v>
      </c>
      <c r="H203" s="24" t="n">
        <f aca="false">COUNTIFS(Transactions!$C$2:$C$13107,$A203,Transactions!$E$2:$E$13107,H$1)</f>
        <v>9</v>
      </c>
      <c r="I203" s="24" t="n">
        <f aca="false">COUNTIFS(Transactions!$C$2:$C$13107,$A203,Transactions!$E$2:$E$13107,I$1)</f>
        <v>0</v>
      </c>
      <c r="J203" s="24" t="n">
        <f aca="false">SUM(D203:I203)</f>
        <v>14</v>
      </c>
      <c r="K203" s="38" t="n">
        <f aca="false">SUMIFS(Transactions!$F$2:$F$13107,Transactions!$C$2:$C$13107,A203)</f>
        <v>14070</v>
      </c>
      <c r="L203" s="38" t="n">
        <f aca="false">SUMIFS(Transactions!$I$2:$I$13107,Transactions!$C$2:$C$13107,A203)</f>
        <v>203.2</v>
      </c>
      <c r="M203" s="39" t="n">
        <f aca="false">IF(J203=0,"",_xlfn.MAXIFS(Transactions!$B$2:$B$13107,Transactions!$C$2:$C$13107,A203))</f>
        <v>46289</v>
      </c>
      <c r="N203" s="24" t="n">
        <f aca="false">IF(J203=0,999,Assumptions!$B$4-M203)</f>
        <v>6</v>
      </c>
      <c r="O203" s="24" t="str">
        <f aca="false">IF(N203&lt;=Assumptions!$B$7,"Active",IF(N203&lt;=Assumptions!$B$8,"Slipping","Churned"))</f>
        <v>Active</v>
      </c>
      <c r="P203" s="24" t="n">
        <f aca="false">COUNTIF(D203:I203,"&gt;0")</f>
        <v>2</v>
      </c>
      <c r="Q203" s="24" t="n">
        <f aca="false">IF(N203&lt;=Assumptions!$B$22,5,IF(N203&lt;=Assumptions!$B$23,4,IF(N203&lt;=Assumptions!$B$24,3,IF(N203&lt;=Assumptions!$B$25,2,1))))</f>
        <v>5</v>
      </c>
      <c r="R203" s="24" t="n">
        <f aca="false">1+(J203&gt;=Assumptions!$C$25)+(J203&gt;=Assumptions!$C$24)+(J203&gt;=Assumptions!$C$23)+(J203&gt;=Assumptions!$C$22)</f>
        <v>3</v>
      </c>
      <c r="S203" s="24" t="n">
        <f aca="false">1+(L203&gt;=Assumptions!$D$25)+(L203&gt;=Assumptions!$D$24)+(L203&gt;=Assumptions!$D$23)+(L203&gt;=Assumptions!$D$22)</f>
        <v>2</v>
      </c>
      <c r="T203" s="24" t="str">
        <f aca="false">IF(AND(Q203&gt;=4,R203&gt;=4),"Champions",IF(AND(Q203&gt;=3,R203&gt;=3),"Loyal",IF(AND(Q203&lt;=2,R203&gt;=3),"At Risk",IF(Q203&lt;=2,"Hibernating","Potential"))))</f>
        <v>Loyal</v>
      </c>
      <c r="U203" s="38" t="n">
        <f aca="false">L203/Assumptions!$B$6</f>
        <v>22.5777777777778</v>
      </c>
      <c r="V203" s="38" t="n">
        <f aca="false">IF(O203="Slipping",U203,0)</f>
        <v>0</v>
      </c>
      <c r="W203" s="38" t="n">
        <f aca="false">IF(O203="Churned",U203,0)</f>
        <v>0</v>
      </c>
      <c r="X203" s="24" t="str">
        <f aca="false">IF(AND(O203="Active",P203&lt;=2),"Yes","No")</f>
        <v>Yes</v>
      </c>
    </row>
    <row r="204" customFormat="false" ht="15" hidden="false" customHeight="false" outlineLevel="0" collapsed="false">
      <c r="A204" s="24" t="str">
        <f aca="false">Customers!A204</f>
        <v>C0203</v>
      </c>
      <c r="B204" s="24" t="str">
        <f aca="false">Customers!B204</f>
        <v>Nairobi</v>
      </c>
      <c r="C204" s="24" t="str">
        <f aca="false">Customers!C204</f>
        <v>Postpaid</v>
      </c>
      <c r="D204" s="24" t="n">
        <f aca="false">COUNTIFS(Transactions!$C$2:$C$13107,$A204,Transactions!$E$2:$E$13107,D$1)</f>
        <v>5</v>
      </c>
      <c r="E204" s="24" t="n">
        <f aca="false">COUNTIFS(Transactions!$C$2:$C$13107,$A204,Transactions!$E$2:$E$13107,E$1)</f>
        <v>0</v>
      </c>
      <c r="F204" s="24" t="n">
        <f aca="false">COUNTIFS(Transactions!$C$2:$C$13107,$A204,Transactions!$E$2:$E$13107,F$1)</f>
        <v>0</v>
      </c>
      <c r="G204" s="24" t="n">
        <f aca="false">COUNTIFS(Transactions!$C$2:$C$13107,$A204,Transactions!$E$2:$E$13107,G$1)</f>
        <v>17</v>
      </c>
      <c r="H204" s="24" t="n">
        <f aca="false">COUNTIFS(Transactions!$C$2:$C$13107,$A204,Transactions!$E$2:$E$13107,H$1)</f>
        <v>3</v>
      </c>
      <c r="I204" s="24" t="n">
        <f aca="false">COUNTIFS(Transactions!$C$2:$C$13107,$A204,Transactions!$E$2:$E$13107,I$1)</f>
        <v>2</v>
      </c>
      <c r="J204" s="24" t="n">
        <f aca="false">SUM(D204:I204)</f>
        <v>27</v>
      </c>
      <c r="K204" s="38" t="n">
        <f aca="false">SUMIFS(Transactions!$F$2:$F$13107,Transactions!$C$2:$C$13107,A204)</f>
        <v>144490</v>
      </c>
      <c r="L204" s="38" t="n">
        <f aca="false">SUMIFS(Transactions!$I$2:$I$13107,Transactions!$C$2:$C$13107,A204)</f>
        <v>607.22</v>
      </c>
      <c r="M204" s="39" t="n">
        <f aca="false">IF(J204=0,"",_xlfn.MAXIFS(Transactions!$B$2:$B$13107,Transactions!$C$2:$C$13107,A204))</f>
        <v>46236</v>
      </c>
      <c r="N204" s="24" t="n">
        <f aca="false">IF(J204=0,999,Assumptions!$B$4-M204)</f>
        <v>59</v>
      </c>
      <c r="O204" s="24" t="str">
        <f aca="false">IF(N204&lt;=Assumptions!$B$7,"Active",IF(N204&lt;=Assumptions!$B$8,"Slipping","Churned"))</f>
        <v>Slipping</v>
      </c>
      <c r="P204" s="24" t="n">
        <f aca="false">COUNTIF(D204:I204,"&gt;0")</f>
        <v>4</v>
      </c>
      <c r="Q204" s="24" t="n">
        <f aca="false">IF(N204&lt;=Assumptions!$B$22,5,IF(N204&lt;=Assumptions!$B$23,4,IF(N204&lt;=Assumptions!$B$24,3,IF(N204&lt;=Assumptions!$B$25,2,1))))</f>
        <v>3</v>
      </c>
      <c r="R204" s="24" t="n">
        <f aca="false">1+(J204&gt;=Assumptions!$C$25)+(J204&gt;=Assumptions!$C$24)+(J204&gt;=Assumptions!$C$23)+(J204&gt;=Assumptions!$C$22)</f>
        <v>4</v>
      </c>
      <c r="S204" s="24" t="n">
        <f aca="false">1+(L204&gt;=Assumptions!$D$25)+(L204&gt;=Assumptions!$D$24)+(L204&gt;=Assumptions!$D$23)+(L204&gt;=Assumptions!$D$22)</f>
        <v>4</v>
      </c>
      <c r="T204" s="24" t="str">
        <f aca="false">IF(AND(Q204&gt;=4,R204&gt;=4),"Champions",IF(AND(Q204&gt;=3,R204&gt;=3),"Loyal",IF(AND(Q204&lt;=2,R204&gt;=3),"At Risk",IF(Q204&lt;=2,"Hibernating","Potential"))))</f>
        <v>Loyal</v>
      </c>
      <c r="U204" s="38" t="n">
        <f aca="false">L204/Assumptions!$B$6</f>
        <v>67.4688888888889</v>
      </c>
      <c r="V204" s="38" t="n">
        <f aca="false">IF(O204="Slipping",U204,0)</f>
        <v>67.4688888888889</v>
      </c>
      <c r="W204" s="38" t="n">
        <f aca="false">IF(O204="Churned",U204,0)</f>
        <v>0</v>
      </c>
      <c r="X204" s="24" t="str">
        <f aca="false">IF(AND(O204="Active",P204&lt;=2),"Yes","No")</f>
        <v>No</v>
      </c>
    </row>
    <row r="205" customFormat="false" ht="15" hidden="false" customHeight="false" outlineLevel="0" collapsed="false">
      <c r="A205" s="24" t="str">
        <f aca="false">Customers!A205</f>
        <v>C0204</v>
      </c>
      <c r="B205" s="24" t="str">
        <f aca="false">Customers!B205</f>
        <v>Western</v>
      </c>
      <c r="C205" s="24" t="str">
        <f aca="false">Customers!C205</f>
        <v>Prepaid</v>
      </c>
      <c r="D205" s="24" t="n">
        <f aca="false">COUNTIFS(Transactions!$C$2:$C$13107,$A205,Transactions!$E$2:$E$13107,D$1)</f>
        <v>8</v>
      </c>
      <c r="E205" s="24" t="n">
        <f aca="false">COUNTIFS(Transactions!$C$2:$C$13107,$A205,Transactions!$E$2:$E$13107,E$1)</f>
        <v>0</v>
      </c>
      <c r="F205" s="24" t="n">
        <f aca="false">COUNTIFS(Transactions!$C$2:$C$13107,$A205,Transactions!$E$2:$E$13107,F$1)</f>
        <v>0</v>
      </c>
      <c r="G205" s="24" t="n">
        <f aca="false">COUNTIFS(Transactions!$C$2:$C$13107,$A205,Transactions!$E$2:$E$13107,G$1)</f>
        <v>1</v>
      </c>
      <c r="H205" s="24" t="n">
        <f aca="false">COUNTIFS(Transactions!$C$2:$C$13107,$A205,Transactions!$E$2:$E$13107,H$1)</f>
        <v>4</v>
      </c>
      <c r="I205" s="24" t="n">
        <f aca="false">COUNTIFS(Transactions!$C$2:$C$13107,$A205,Transactions!$E$2:$E$13107,I$1)</f>
        <v>2</v>
      </c>
      <c r="J205" s="24" t="n">
        <f aca="false">SUM(D205:I205)</f>
        <v>15</v>
      </c>
      <c r="K205" s="38" t="n">
        <f aca="false">SUMIFS(Transactions!$F$2:$F$13107,Transactions!$C$2:$C$13107,A205)</f>
        <v>26979</v>
      </c>
      <c r="L205" s="38" t="n">
        <f aca="false">SUMIFS(Transactions!$I$2:$I$13107,Transactions!$C$2:$C$13107,A205)</f>
        <v>301.25</v>
      </c>
      <c r="M205" s="39" t="n">
        <f aca="false">IF(J205=0,"",_xlfn.MAXIFS(Transactions!$B$2:$B$13107,Transactions!$C$2:$C$13107,A205))</f>
        <v>46284</v>
      </c>
      <c r="N205" s="24" t="n">
        <f aca="false">IF(J205=0,999,Assumptions!$B$4-M205)</f>
        <v>11</v>
      </c>
      <c r="O205" s="24" t="str">
        <f aca="false">IF(N205&lt;=Assumptions!$B$7,"Active",IF(N205&lt;=Assumptions!$B$8,"Slipping","Churned"))</f>
        <v>Active</v>
      </c>
      <c r="P205" s="24" t="n">
        <f aca="false">COUNTIF(D205:I205,"&gt;0")</f>
        <v>4</v>
      </c>
      <c r="Q205" s="24" t="n">
        <f aca="false">IF(N205&lt;=Assumptions!$B$22,5,IF(N205&lt;=Assumptions!$B$23,4,IF(N205&lt;=Assumptions!$B$24,3,IF(N205&lt;=Assumptions!$B$25,2,1))))</f>
        <v>5</v>
      </c>
      <c r="R205" s="24" t="n">
        <f aca="false">1+(J205&gt;=Assumptions!$C$25)+(J205&gt;=Assumptions!$C$24)+(J205&gt;=Assumptions!$C$23)+(J205&gt;=Assumptions!$C$22)</f>
        <v>3</v>
      </c>
      <c r="S205" s="24" t="n">
        <f aca="false">1+(L205&gt;=Assumptions!$D$25)+(L205&gt;=Assumptions!$D$24)+(L205&gt;=Assumptions!$D$23)+(L205&gt;=Assumptions!$D$22)</f>
        <v>3</v>
      </c>
      <c r="T205" s="24" t="str">
        <f aca="false">IF(AND(Q205&gt;=4,R205&gt;=4),"Champions",IF(AND(Q205&gt;=3,R205&gt;=3),"Loyal",IF(AND(Q205&lt;=2,R205&gt;=3),"At Risk",IF(Q205&lt;=2,"Hibernating","Potential"))))</f>
        <v>Loyal</v>
      </c>
      <c r="U205" s="38" t="n">
        <f aca="false">L205/Assumptions!$B$6</f>
        <v>33.4722222222222</v>
      </c>
      <c r="V205" s="38" t="n">
        <f aca="false">IF(O205="Slipping",U205,0)</f>
        <v>0</v>
      </c>
      <c r="W205" s="38" t="n">
        <f aca="false">IF(O205="Churned",U205,0)</f>
        <v>0</v>
      </c>
      <c r="X205" s="24" t="str">
        <f aca="false">IF(AND(O205="Active",P205&lt;=2),"Yes","No")</f>
        <v>No</v>
      </c>
    </row>
    <row r="206" customFormat="false" ht="15" hidden="false" customHeight="false" outlineLevel="0" collapsed="false">
      <c r="A206" s="24" t="str">
        <f aca="false">Customers!A206</f>
        <v>C0205</v>
      </c>
      <c r="B206" s="24" t="str">
        <f aca="false">Customers!B206</f>
        <v>Western</v>
      </c>
      <c r="C206" s="24" t="str">
        <f aca="false">Customers!C206</f>
        <v>Prepaid</v>
      </c>
      <c r="D206" s="24" t="n">
        <f aca="false">COUNTIFS(Transactions!$C$2:$C$13107,$A206,Transactions!$E$2:$E$13107,D$1)</f>
        <v>3</v>
      </c>
      <c r="E206" s="24" t="n">
        <f aca="false">COUNTIFS(Transactions!$C$2:$C$13107,$A206,Transactions!$E$2:$E$13107,E$1)</f>
        <v>2</v>
      </c>
      <c r="F206" s="24" t="n">
        <f aca="false">COUNTIFS(Transactions!$C$2:$C$13107,$A206,Transactions!$E$2:$E$13107,F$1)</f>
        <v>0</v>
      </c>
      <c r="G206" s="24" t="n">
        <f aca="false">COUNTIFS(Transactions!$C$2:$C$13107,$A206,Transactions!$E$2:$E$13107,G$1)</f>
        <v>1</v>
      </c>
      <c r="H206" s="24" t="n">
        <f aca="false">COUNTIFS(Transactions!$C$2:$C$13107,$A206,Transactions!$E$2:$E$13107,H$1)</f>
        <v>0</v>
      </c>
      <c r="I206" s="24" t="n">
        <f aca="false">COUNTIFS(Transactions!$C$2:$C$13107,$A206,Transactions!$E$2:$E$13107,I$1)</f>
        <v>2</v>
      </c>
      <c r="J206" s="24" t="n">
        <f aca="false">SUM(D206:I206)</f>
        <v>8</v>
      </c>
      <c r="K206" s="38" t="n">
        <f aca="false">SUMIFS(Transactions!$F$2:$F$13107,Transactions!$C$2:$C$13107,A206)</f>
        <v>30220</v>
      </c>
      <c r="L206" s="38" t="n">
        <f aca="false">SUMIFS(Transactions!$I$2:$I$13107,Transactions!$C$2:$C$13107,A206)</f>
        <v>356.11</v>
      </c>
      <c r="M206" s="39" t="n">
        <f aca="false">IF(J206=0,"",_xlfn.MAXIFS(Transactions!$B$2:$B$13107,Transactions!$C$2:$C$13107,A206))</f>
        <v>46241</v>
      </c>
      <c r="N206" s="24" t="n">
        <f aca="false">IF(J206=0,999,Assumptions!$B$4-M206)</f>
        <v>54</v>
      </c>
      <c r="O206" s="24" t="str">
        <f aca="false">IF(N206&lt;=Assumptions!$B$7,"Active",IF(N206&lt;=Assumptions!$B$8,"Slipping","Churned"))</f>
        <v>Slipping</v>
      </c>
      <c r="P206" s="24" t="n">
        <f aca="false">COUNTIF(D206:I206,"&gt;0")</f>
        <v>4</v>
      </c>
      <c r="Q206" s="24" t="n">
        <f aca="false">IF(N206&lt;=Assumptions!$B$22,5,IF(N206&lt;=Assumptions!$B$23,4,IF(N206&lt;=Assumptions!$B$24,3,IF(N206&lt;=Assumptions!$B$25,2,1))))</f>
        <v>3</v>
      </c>
      <c r="R206" s="24" t="n">
        <f aca="false">1+(J206&gt;=Assumptions!$C$25)+(J206&gt;=Assumptions!$C$24)+(J206&gt;=Assumptions!$C$23)+(J206&gt;=Assumptions!$C$22)</f>
        <v>1</v>
      </c>
      <c r="S206" s="24" t="n">
        <f aca="false">1+(L206&gt;=Assumptions!$D$25)+(L206&gt;=Assumptions!$D$24)+(L206&gt;=Assumptions!$D$23)+(L206&gt;=Assumptions!$D$22)</f>
        <v>3</v>
      </c>
      <c r="T206" s="24" t="str">
        <f aca="false">IF(AND(Q206&gt;=4,R206&gt;=4),"Champions",IF(AND(Q206&gt;=3,R206&gt;=3),"Loyal",IF(AND(Q206&lt;=2,R206&gt;=3),"At Risk",IF(Q206&lt;=2,"Hibernating","Potential"))))</f>
        <v>Potential</v>
      </c>
      <c r="U206" s="38" t="n">
        <f aca="false">L206/Assumptions!$B$6</f>
        <v>39.5677777777778</v>
      </c>
      <c r="V206" s="38" t="n">
        <f aca="false">IF(O206="Slipping",U206,0)</f>
        <v>39.5677777777778</v>
      </c>
      <c r="W206" s="38" t="n">
        <f aca="false">IF(O206="Churned",U206,0)</f>
        <v>0</v>
      </c>
      <c r="X206" s="24" t="str">
        <f aca="false">IF(AND(O206="Active",P206&lt;=2),"Yes","No")</f>
        <v>No</v>
      </c>
    </row>
    <row r="207" customFormat="false" ht="15" hidden="false" customHeight="false" outlineLevel="0" collapsed="false">
      <c r="A207" s="24" t="str">
        <f aca="false">Customers!A207</f>
        <v>C0206</v>
      </c>
      <c r="B207" s="24" t="str">
        <f aca="false">Customers!B207</f>
        <v>Western</v>
      </c>
      <c r="C207" s="24" t="str">
        <f aca="false">Customers!C207</f>
        <v>Prepaid</v>
      </c>
      <c r="D207" s="24" t="n">
        <f aca="false">COUNTIFS(Transactions!$C$2:$C$13107,$A207,Transactions!$E$2:$E$13107,D$1)</f>
        <v>0</v>
      </c>
      <c r="E207" s="24" t="n">
        <f aca="false">COUNTIFS(Transactions!$C$2:$C$13107,$A207,Transactions!$E$2:$E$13107,E$1)</f>
        <v>2</v>
      </c>
      <c r="F207" s="24" t="n">
        <f aca="false">COUNTIFS(Transactions!$C$2:$C$13107,$A207,Transactions!$E$2:$E$13107,F$1)</f>
        <v>2</v>
      </c>
      <c r="G207" s="24" t="n">
        <f aca="false">COUNTIFS(Transactions!$C$2:$C$13107,$A207,Transactions!$E$2:$E$13107,G$1)</f>
        <v>3</v>
      </c>
      <c r="H207" s="24" t="n">
        <f aca="false">COUNTIFS(Transactions!$C$2:$C$13107,$A207,Transactions!$E$2:$E$13107,H$1)</f>
        <v>1</v>
      </c>
      <c r="I207" s="24" t="n">
        <f aca="false">COUNTIFS(Transactions!$C$2:$C$13107,$A207,Transactions!$E$2:$E$13107,I$1)</f>
        <v>0</v>
      </c>
      <c r="J207" s="24" t="n">
        <f aca="false">SUM(D207:I207)</f>
        <v>8</v>
      </c>
      <c r="K207" s="38" t="n">
        <f aca="false">SUMIFS(Transactions!$F$2:$F$13107,Transactions!$C$2:$C$13107,A207)</f>
        <v>54030</v>
      </c>
      <c r="L207" s="38" t="n">
        <f aca="false">SUMIFS(Transactions!$I$2:$I$13107,Transactions!$C$2:$C$13107,A207)</f>
        <v>177.54</v>
      </c>
      <c r="M207" s="39" t="n">
        <f aca="false">IF(J207=0,"",_xlfn.MAXIFS(Transactions!$B$2:$B$13107,Transactions!$C$2:$C$13107,A207))</f>
        <v>46295</v>
      </c>
      <c r="N207" s="24" t="n">
        <f aca="false">IF(J207=0,999,Assumptions!$B$4-M207)</f>
        <v>0</v>
      </c>
      <c r="O207" s="24" t="str">
        <f aca="false">IF(N207&lt;=Assumptions!$B$7,"Active",IF(N207&lt;=Assumptions!$B$8,"Slipping","Churned"))</f>
        <v>Active</v>
      </c>
      <c r="P207" s="24" t="n">
        <f aca="false">COUNTIF(D207:I207,"&gt;0")</f>
        <v>4</v>
      </c>
      <c r="Q207" s="24" t="n">
        <f aca="false">IF(N207&lt;=Assumptions!$B$22,5,IF(N207&lt;=Assumptions!$B$23,4,IF(N207&lt;=Assumptions!$B$24,3,IF(N207&lt;=Assumptions!$B$25,2,1))))</f>
        <v>5</v>
      </c>
      <c r="R207" s="24" t="n">
        <f aca="false">1+(J207&gt;=Assumptions!$C$25)+(J207&gt;=Assumptions!$C$24)+(J207&gt;=Assumptions!$C$23)+(J207&gt;=Assumptions!$C$22)</f>
        <v>1</v>
      </c>
      <c r="S207" s="24" t="n">
        <f aca="false">1+(L207&gt;=Assumptions!$D$25)+(L207&gt;=Assumptions!$D$24)+(L207&gt;=Assumptions!$D$23)+(L207&gt;=Assumptions!$D$22)</f>
        <v>2</v>
      </c>
      <c r="T207" s="24" t="str">
        <f aca="false">IF(AND(Q207&gt;=4,R207&gt;=4),"Champions",IF(AND(Q207&gt;=3,R207&gt;=3),"Loyal",IF(AND(Q207&lt;=2,R207&gt;=3),"At Risk",IF(Q207&lt;=2,"Hibernating","Potential"))))</f>
        <v>Potential</v>
      </c>
      <c r="U207" s="38" t="n">
        <f aca="false">L207/Assumptions!$B$6</f>
        <v>19.7266666666667</v>
      </c>
      <c r="V207" s="38" t="n">
        <f aca="false">IF(O207="Slipping",U207,0)</f>
        <v>0</v>
      </c>
      <c r="W207" s="38" t="n">
        <f aca="false">IF(O207="Churned",U207,0)</f>
        <v>0</v>
      </c>
      <c r="X207" s="24" t="str">
        <f aca="false">IF(AND(O207="Active",P207&lt;=2),"Yes","No")</f>
        <v>No</v>
      </c>
    </row>
    <row r="208" customFormat="false" ht="15" hidden="false" customHeight="false" outlineLevel="0" collapsed="false">
      <c r="A208" s="24" t="str">
        <f aca="false">Customers!A208</f>
        <v>C0207</v>
      </c>
      <c r="B208" s="24" t="str">
        <f aca="false">Customers!B208</f>
        <v>Nairobi</v>
      </c>
      <c r="C208" s="24" t="str">
        <f aca="false">Customers!C208</f>
        <v>Postpaid</v>
      </c>
      <c r="D208" s="24" t="n">
        <f aca="false">COUNTIFS(Transactions!$C$2:$C$13107,$A208,Transactions!$E$2:$E$13107,D$1)</f>
        <v>0</v>
      </c>
      <c r="E208" s="24" t="n">
        <f aca="false">COUNTIFS(Transactions!$C$2:$C$13107,$A208,Transactions!$E$2:$E$13107,E$1)</f>
        <v>3</v>
      </c>
      <c r="F208" s="24" t="n">
        <f aca="false">COUNTIFS(Transactions!$C$2:$C$13107,$A208,Transactions!$E$2:$E$13107,F$1)</f>
        <v>3</v>
      </c>
      <c r="G208" s="24" t="n">
        <f aca="false">COUNTIFS(Transactions!$C$2:$C$13107,$A208,Transactions!$E$2:$E$13107,G$1)</f>
        <v>11</v>
      </c>
      <c r="H208" s="24" t="n">
        <f aca="false">COUNTIFS(Transactions!$C$2:$C$13107,$A208,Transactions!$E$2:$E$13107,H$1)</f>
        <v>6</v>
      </c>
      <c r="I208" s="24" t="n">
        <f aca="false">COUNTIFS(Transactions!$C$2:$C$13107,$A208,Transactions!$E$2:$E$13107,I$1)</f>
        <v>4</v>
      </c>
      <c r="J208" s="24" t="n">
        <f aca="false">SUM(D208:I208)</f>
        <v>27</v>
      </c>
      <c r="K208" s="38" t="n">
        <f aca="false">SUMIFS(Transactions!$F$2:$F$13107,Transactions!$C$2:$C$13107,A208)</f>
        <v>131909</v>
      </c>
      <c r="L208" s="38" t="n">
        <f aca="false">SUMIFS(Transactions!$I$2:$I$13107,Transactions!$C$2:$C$13107,A208)</f>
        <v>668.71</v>
      </c>
      <c r="M208" s="39" t="n">
        <f aca="false">IF(J208=0,"",_xlfn.MAXIFS(Transactions!$B$2:$B$13107,Transactions!$C$2:$C$13107,A208))</f>
        <v>46282</v>
      </c>
      <c r="N208" s="24" t="n">
        <f aca="false">IF(J208=0,999,Assumptions!$B$4-M208)</f>
        <v>13</v>
      </c>
      <c r="O208" s="24" t="str">
        <f aca="false">IF(N208&lt;=Assumptions!$B$7,"Active",IF(N208&lt;=Assumptions!$B$8,"Slipping","Churned"))</f>
        <v>Active</v>
      </c>
      <c r="P208" s="24" t="n">
        <f aca="false">COUNTIF(D208:I208,"&gt;0")</f>
        <v>5</v>
      </c>
      <c r="Q208" s="24" t="n">
        <f aca="false">IF(N208&lt;=Assumptions!$B$22,5,IF(N208&lt;=Assumptions!$B$23,4,IF(N208&lt;=Assumptions!$B$24,3,IF(N208&lt;=Assumptions!$B$25,2,1))))</f>
        <v>5</v>
      </c>
      <c r="R208" s="24" t="n">
        <f aca="false">1+(J208&gt;=Assumptions!$C$25)+(J208&gt;=Assumptions!$C$24)+(J208&gt;=Assumptions!$C$23)+(J208&gt;=Assumptions!$C$22)</f>
        <v>4</v>
      </c>
      <c r="S208" s="24" t="n">
        <f aca="false">1+(L208&gt;=Assumptions!$D$25)+(L208&gt;=Assumptions!$D$24)+(L208&gt;=Assumptions!$D$23)+(L208&gt;=Assumptions!$D$22)</f>
        <v>4</v>
      </c>
      <c r="T208" s="24" t="str">
        <f aca="false">IF(AND(Q208&gt;=4,R208&gt;=4),"Champions",IF(AND(Q208&gt;=3,R208&gt;=3),"Loyal",IF(AND(Q208&lt;=2,R208&gt;=3),"At Risk",IF(Q208&lt;=2,"Hibernating","Potential"))))</f>
        <v>Champions</v>
      </c>
      <c r="U208" s="38" t="n">
        <f aca="false">L208/Assumptions!$B$6</f>
        <v>74.3011111111111</v>
      </c>
      <c r="V208" s="38" t="n">
        <f aca="false">IF(O208="Slipping",U208,0)</f>
        <v>0</v>
      </c>
      <c r="W208" s="38" t="n">
        <f aca="false">IF(O208="Churned",U208,0)</f>
        <v>0</v>
      </c>
      <c r="X208" s="24" t="str">
        <f aca="false">IF(AND(O208="Active",P208&lt;=2),"Yes","No")</f>
        <v>No</v>
      </c>
    </row>
    <row r="209" customFormat="false" ht="15" hidden="false" customHeight="false" outlineLevel="0" collapsed="false">
      <c r="A209" s="24" t="str">
        <f aca="false">Customers!A209</f>
        <v>C0208</v>
      </c>
      <c r="B209" s="24" t="str">
        <f aca="false">Customers!B209</f>
        <v>Nairobi</v>
      </c>
      <c r="C209" s="24" t="str">
        <f aca="false">Customers!C209</f>
        <v>Postpaid</v>
      </c>
      <c r="D209" s="24" t="n">
        <f aca="false">COUNTIFS(Transactions!$C$2:$C$13107,$A209,Transactions!$E$2:$E$13107,D$1)</f>
        <v>9</v>
      </c>
      <c r="E209" s="24" t="n">
        <f aca="false">COUNTIFS(Transactions!$C$2:$C$13107,$A209,Transactions!$E$2:$E$13107,E$1)</f>
        <v>0</v>
      </c>
      <c r="F209" s="24" t="n">
        <f aca="false">COUNTIFS(Transactions!$C$2:$C$13107,$A209,Transactions!$E$2:$E$13107,F$1)</f>
        <v>0</v>
      </c>
      <c r="G209" s="24" t="n">
        <f aca="false">COUNTIFS(Transactions!$C$2:$C$13107,$A209,Transactions!$E$2:$E$13107,G$1)</f>
        <v>1</v>
      </c>
      <c r="H209" s="24" t="n">
        <f aca="false">COUNTIFS(Transactions!$C$2:$C$13107,$A209,Transactions!$E$2:$E$13107,H$1)</f>
        <v>5</v>
      </c>
      <c r="I209" s="24" t="n">
        <f aca="false">COUNTIFS(Transactions!$C$2:$C$13107,$A209,Transactions!$E$2:$E$13107,I$1)</f>
        <v>20</v>
      </c>
      <c r="J209" s="24" t="n">
        <f aca="false">SUM(D209:I209)</f>
        <v>35</v>
      </c>
      <c r="K209" s="38" t="n">
        <f aca="false">SUMIFS(Transactions!$F$2:$F$13107,Transactions!$C$2:$C$13107,A209)</f>
        <v>24898</v>
      </c>
      <c r="L209" s="38" t="n">
        <f aca="false">SUMIFS(Transactions!$I$2:$I$13107,Transactions!$C$2:$C$13107,A209)</f>
        <v>575.56</v>
      </c>
      <c r="M209" s="39" t="n">
        <f aca="false">IF(J209=0,"",_xlfn.MAXIFS(Transactions!$B$2:$B$13107,Transactions!$C$2:$C$13107,A209))</f>
        <v>46290</v>
      </c>
      <c r="N209" s="24" t="n">
        <f aca="false">IF(J209=0,999,Assumptions!$B$4-M209)</f>
        <v>5</v>
      </c>
      <c r="O209" s="24" t="str">
        <f aca="false">IF(N209&lt;=Assumptions!$B$7,"Active",IF(N209&lt;=Assumptions!$B$8,"Slipping","Churned"))</f>
        <v>Active</v>
      </c>
      <c r="P209" s="24" t="n">
        <f aca="false">COUNTIF(D209:I209,"&gt;0")</f>
        <v>4</v>
      </c>
      <c r="Q209" s="24" t="n">
        <f aca="false">IF(N209&lt;=Assumptions!$B$22,5,IF(N209&lt;=Assumptions!$B$23,4,IF(N209&lt;=Assumptions!$B$24,3,IF(N209&lt;=Assumptions!$B$25,2,1))))</f>
        <v>5</v>
      </c>
      <c r="R209" s="24" t="n">
        <f aca="false">1+(J209&gt;=Assumptions!$C$25)+(J209&gt;=Assumptions!$C$24)+(J209&gt;=Assumptions!$C$23)+(J209&gt;=Assumptions!$C$22)</f>
        <v>5</v>
      </c>
      <c r="S209" s="24" t="n">
        <f aca="false">1+(L209&gt;=Assumptions!$D$25)+(L209&gt;=Assumptions!$D$24)+(L209&gt;=Assumptions!$D$23)+(L209&gt;=Assumptions!$D$22)</f>
        <v>4</v>
      </c>
      <c r="T209" s="24" t="str">
        <f aca="false">IF(AND(Q209&gt;=4,R209&gt;=4),"Champions",IF(AND(Q209&gt;=3,R209&gt;=3),"Loyal",IF(AND(Q209&lt;=2,R209&gt;=3),"At Risk",IF(Q209&lt;=2,"Hibernating","Potential"))))</f>
        <v>Champions</v>
      </c>
      <c r="U209" s="38" t="n">
        <f aca="false">L209/Assumptions!$B$6</f>
        <v>63.9511111111111</v>
      </c>
      <c r="V209" s="38" t="n">
        <f aca="false">IF(O209="Slipping",U209,0)</f>
        <v>0</v>
      </c>
      <c r="W209" s="38" t="n">
        <f aca="false">IF(O209="Churned",U209,0)</f>
        <v>0</v>
      </c>
      <c r="X209" s="24" t="str">
        <f aca="false">IF(AND(O209="Active",P209&lt;=2),"Yes","No")</f>
        <v>No</v>
      </c>
    </row>
    <row r="210" customFormat="false" ht="15" hidden="false" customHeight="false" outlineLevel="0" collapsed="false">
      <c r="A210" s="24" t="str">
        <f aca="false">Customers!A210</f>
        <v>C0209</v>
      </c>
      <c r="B210" s="24" t="str">
        <f aca="false">Customers!B210</f>
        <v>Eastern</v>
      </c>
      <c r="C210" s="24" t="str">
        <f aca="false">Customers!C210</f>
        <v>Business</v>
      </c>
      <c r="D210" s="24" t="n">
        <f aca="false">COUNTIFS(Transactions!$C$2:$C$13107,$A210,Transactions!$E$2:$E$13107,D$1)</f>
        <v>1</v>
      </c>
      <c r="E210" s="24" t="n">
        <f aca="false">COUNTIFS(Transactions!$C$2:$C$13107,$A210,Transactions!$E$2:$E$13107,E$1)</f>
        <v>0</v>
      </c>
      <c r="F210" s="24" t="n">
        <f aca="false">COUNTIFS(Transactions!$C$2:$C$13107,$A210,Transactions!$E$2:$E$13107,F$1)</f>
        <v>13</v>
      </c>
      <c r="G210" s="24" t="n">
        <f aca="false">COUNTIFS(Transactions!$C$2:$C$13107,$A210,Transactions!$E$2:$E$13107,G$1)</f>
        <v>5</v>
      </c>
      <c r="H210" s="24" t="n">
        <f aca="false">COUNTIFS(Transactions!$C$2:$C$13107,$A210,Transactions!$E$2:$E$13107,H$1)</f>
        <v>2</v>
      </c>
      <c r="I210" s="24" t="n">
        <f aca="false">COUNTIFS(Transactions!$C$2:$C$13107,$A210,Transactions!$E$2:$E$13107,I$1)</f>
        <v>0</v>
      </c>
      <c r="J210" s="24" t="n">
        <f aca="false">SUM(D210:I210)</f>
        <v>21</v>
      </c>
      <c r="K210" s="38" t="n">
        <f aca="false">SUMIFS(Transactions!$F$2:$F$13107,Transactions!$C$2:$C$13107,A210)</f>
        <v>286230</v>
      </c>
      <c r="L210" s="38" t="n">
        <f aca="false">SUMIFS(Transactions!$I$2:$I$13107,Transactions!$C$2:$C$13107,A210)</f>
        <v>210.86</v>
      </c>
      <c r="M210" s="39" t="n">
        <f aca="false">IF(J210=0,"",_xlfn.MAXIFS(Transactions!$B$2:$B$13107,Transactions!$C$2:$C$13107,A210))</f>
        <v>46287</v>
      </c>
      <c r="N210" s="24" t="n">
        <f aca="false">IF(J210=0,999,Assumptions!$B$4-M210)</f>
        <v>8</v>
      </c>
      <c r="O210" s="24" t="str">
        <f aca="false">IF(N210&lt;=Assumptions!$B$7,"Active",IF(N210&lt;=Assumptions!$B$8,"Slipping","Churned"))</f>
        <v>Active</v>
      </c>
      <c r="P210" s="24" t="n">
        <f aca="false">COUNTIF(D210:I210,"&gt;0")</f>
        <v>4</v>
      </c>
      <c r="Q210" s="24" t="n">
        <f aca="false">IF(N210&lt;=Assumptions!$B$22,5,IF(N210&lt;=Assumptions!$B$23,4,IF(N210&lt;=Assumptions!$B$24,3,IF(N210&lt;=Assumptions!$B$25,2,1))))</f>
        <v>5</v>
      </c>
      <c r="R210" s="24" t="n">
        <f aca="false">1+(J210&gt;=Assumptions!$C$25)+(J210&gt;=Assumptions!$C$24)+(J210&gt;=Assumptions!$C$23)+(J210&gt;=Assumptions!$C$22)</f>
        <v>3</v>
      </c>
      <c r="S210" s="24" t="n">
        <f aca="false">1+(L210&gt;=Assumptions!$D$25)+(L210&gt;=Assumptions!$D$24)+(L210&gt;=Assumptions!$D$23)+(L210&gt;=Assumptions!$D$22)</f>
        <v>2</v>
      </c>
      <c r="T210" s="24" t="str">
        <f aca="false">IF(AND(Q210&gt;=4,R210&gt;=4),"Champions",IF(AND(Q210&gt;=3,R210&gt;=3),"Loyal",IF(AND(Q210&lt;=2,R210&gt;=3),"At Risk",IF(Q210&lt;=2,"Hibernating","Potential"))))</f>
        <v>Loyal</v>
      </c>
      <c r="U210" s="38" t="n">
        <f aca="false">L210/Assumptions!$B$6</f>
        <v>23.4288888888889</v>
      </c>
      <c r="V210" s="38" t="n">
        <f aca="false">IF(O210="Slipping",U210,0)</f>
        <v>0</v>
      </c>
      <c r="W210" s="38" t="n">
        <f aca="false">IF(O210="Churned",U210,0)</f>
        <v>0</v>
      </c>
      <c r="X210" s="24" t="str">
        <f aca="false">IF(AND(O210="Active",P210&lt;=2),"Yes","No")</f>
        <v>No</v>
      </c>
    </row>
    <row r="211" customFormat="false" ht="15" hidden="false" customHeight="false" outlineLevel="0" collapsed="false">
      <c r="A211" s="24" t="str">
        <f aca="false">Customers!A211</f>
        <v>C0210</v>
      </c>
      <c r="B211" s="24" t="str">
        <f aca="false">Customers!B211</f>
        <v>Western</v>
      </c>
      <c r="C211" s="24" t="str">
        <f aca="false">Customers!C211</f>
        <v>Business</v>
      </c>
      <c r="D211" s="24" t="n">
        <f aca="false">COUNTIFS(Transactions!$C$2:$C$13107,$A211,Transactions!$E$2:$E$13107,D$1)</f>
        <v>6</v>
      </c>
      <c r="E211" s="24" t="n">
        <f aca="false">COUNTIFS(Transactions!$C$2:$C$13107,$A211,Transactions!$E$2:$E$13107,E$1)</f>
        <v>3</v>
      </c>
      <c r="F211" s="24" t="n">
        <f aca="false">COUNTIFS(Transactions!$C$2:$C$13107,$A211,Transactions!$E$2:$E$13107,F$1)</f>
        <v>3</v>
      </c>
      <c r="G211" s="24" t="n">
        <f aca="false">COUNTIFS(Transactions!$C$2:$C$13107,$A211,Transactions!$E$2:$E$13107,G$1)</f>
        <v>19</v>
      </c>
      <c r="H211" s="24" t="n">
        <f aca="false">COUNTIFS(Transactions!$C$2:$C$13107,$A211,Transactions!$E$2:$E$13107,H$1)</f>
        <v>1</v>
      </c>
      <c r="I211" s="24" t="n">
        <f aca="false">COUNTIFS(Transactions!$C$2:$C$13107,$A211,Transactions!$E$2:$E$13107,I$1)</f>
        <v>1</v>
      </c>
      <c r="J211" s="24" t="n">
        <f aca="false">SUM(D211:I211)</f>
        <v>33</v>
      </c>
      <c r="K211" s="38" t="n">
        <f aca="false">SUMIFS(Transactions!$F$2:$F$13107,Transactions!$C$2:$C$13107,A211)</f>
        <v>312720</v>
      </c>
      <c r="L211" s="38" t="n">
        <f aca="false">SUMIFS(Transactions!$I$2:$I$13107,Transactions!$C$2:$C$13107,A211)</f>
        <v>1215.75</v>
      </c>
      <c r="M211" s="39" t="n">
        <f aca="false">IF(J211=0,"",_xlfn.MAXIFS(Transactions!$B$2:$B$13107,Transactions!$C$2:$C$13107,A211))</f>
        <v>46235</v>
      </c>
      <c r="N211" s="24" t="n">
        <f aca="false">IF(J211=0,999,Assumptions!$B$4-M211)</f>
        <v>60</v>
      </c>
      <c r="O211" s="24" t="str">
        <f aca="false">IF(N211&lt;=Assumptions!$B$7,"Active",IF(N211&lt;=Assumptions!$B$8,"Slipping","Churned"))</f>
        <v>Slipping</v>
      </c>
      <c r="P211" s="24" t="n">
        <f aca="false">COUNTIF(D211:I211,"&gt;0")</f>
        <v>6</v>
      </c>
      <c r="Q211" s="24" t="n">
        <f aca="false">IF(N211&lt;=Assumptions!$B$22,5,IF(N211&lt;=Assumptions!$B$23,4,IF(N211&lt;=Assumptions!$B$24,3,IF(N211&lt;=Assumptions!$B$25,2,1))))</f>
        <v>3</v>
      </c>
      <c r="R211" s="24" t="n">
        <f aca="false">1+(J211&gt;=Assumptions!$C$25)+(J211&gt;=Assumptions!$C$24)+(J211&gt;=Assumptions!$C$23)+(J211&gt;=Assumptions!$C$22)</f>
        <v>5</v>
      </c>
      <c r="S211" s="24" t="n">
        <f aca="false">1+(L211&gt;=Assumptions!$D$25)+(L211&gt;=Assumptions!$D$24)+(L211&gt;=Assumptions!$D$23)+(L211&gt;=Assumptions!$D$22)</f>
        <v>5</v>
      </c>
      <c r="T211" s="24" t="str">
        <f aca="false">IF(AND(Q211&gt;=4,R211&gt;=4),"Champions",IF(AND(Q211&gt;=3,R211&gt;=3),"Loyal",IF(AND(Q211&lt;=2,R211&gt;=3),"At Risk",IF(Q211&lt;=2,"Hibernating","Potential"))))</f>
        <v>Loyal</v>
      </c>
      <c r="U211" s="38" t="n">
        <f aca="false">L211/Assumptions!$B$6</f>
        <v>135.083333333333</v>
      </c>
      <c r="V211" s="38" t="n">
        <f aca="false">IF(O211="Slipping",U211,0)</f>
        <v>135.083333333333</v>
      </c>
      <c r="W211" s="38" t="n">
        <f aca="false">IF(O211="Churned",U211,0)</f>
        <v>0</v>
      </c>
      <c r="X211" s="24" t="str">
        <f aca="false">IF(AND(O211="Active",P211&lt;=2),"Yes","No")</f>
        <v>No</v>
      </c>
    </row>
    <row r="212" customFormat="false" ht="15" hidden="false" customHeight="false" outlineLevel="0" collapsed="false">
      <c r="A212" s="24" t="str">
        <f aca="false">Customers!A212</f>
        <v>C0211</v>
      </c>
      <c r="B212" s="24" t="str">
        <f aca="false">Customers!B212</f>
        <v>Nairobi</v>
      </c>
      <c r="C212" s="24" t="str">
        <f aca="false">Customers!C212</f>
        <v>Prepaid</v>
      </c>
      <c r="D212" s="24" t="n">
        <f aca="false">COUNTIFS(Transactions!$C$2:$C$13107,$A212,Transactions!$E$2:$E$13107,D$1)</f>
        <v>5</v>
      </c>
      <c r="E212" s="24" t="n">
        <f aca="false">COUNTIFS(Transactions!$C$2:$C$13107,$A212,Transactions!$E$2:$E$13107,E$1)</f>
        <v>10</v>
      </c>
      <c r="F212" s="24" t="n">
        <f aca="false">COUNTIFS(Transactions!$C$2:$C$13107,$A212,Transactions!$E$2:$E$13107,F$1)</f>
        <v>5</v>
      </c>
      <c r="G212" s="24" t="n">
        <f aca="false">COUNTIFS(Transactions!$C$2:$C$13107,$A212,Transactions!$E$2:$E$13107,G$1)</f>
        <v>0</v>
      </c>
      <c r="H212" s="24" t="n">
        <f aca="false">COUNTIFS(Transactions!$C$2:$C$13107,$A212,Transactions!$E$2:$E$13107,H$1)</f>
        <v>5</v>
      </c>
      <c r="I212" s="24" t="n">
        <f aca="false">COUNTIFS(Transactions!$C$2:$C$13107,$A212,Transactions!$E$2:$E$13107,I$1)</f>
        <v>0</v>
      </c>
      <c r="J212" s="24" t="n">
        <f aca="false">SUM(D212:I212)</f>
        <v>25</v>
      </c>
      <c r="K212" s="38" t="n">
        <f aca="false">SUMIFS(Transactions!$F$2:$F$13107,Transactions!$C$2:$C$13107,A212)</f>
        <v>59230</v>
      </c>
      <c r="L212" s="38" t="n">
        <f aca="false">SUMIFS(Transactions!$I$2:$I$13107,Transactions!$C$2:$C$13107,A212)</f>
        <v>618.8</v>
      </c>
      <c r="M212" s="39" t="n">
        <f aca="false">IF(J212=0,"",_xlfn.MAXIFS(Transactions!$B$2:$B$13107,Transactions!$C$2:$C$13107,A212))</f>
        <v>46288</v>
      </c>
      <c r="N212" s="24" t="n">
        <f aca="false">IF(J212=0,999,Assumptions!$B$4-M212)</f>
        <v>7</v>
      </c>
      <c r="O212" s="24" t="str">
        <f aca="false">IF(N212&lt;=Assumptions!$B$7,"Active",IF(N212&lt;=Assumptions!$B$8,"Slipping","Churned"))</f>
        <v>Active</v>
      </c>
      <c r="P212" s="24" t="n">
        <f aca="false">COUNTIF(D212:I212,"&gt;0")</f>
        <v>4</v>
      </c>
      <c r="Q212" s="24" t="n">
        <f aca="false">IF(N212&lt;=Assumptions!$B$22,5,IF(N212&lt;=Assumptions!$B$23,4,IF(N212&lt;=Assumptions!$B$24,3,IF(N212&lt;=Assumptions!$B$25,2,1))))</f>
        <v>5</v>
      </c>
      <c r="R212" s="24" t="n">
        <f aca="false">1+(J212&gt;=Assumptions!$C$25)+(J212&gt;=Assumptions!$C$24)+(J212&gt;=Assumptions!$C$23)+(J212&gt;=Assumptions!$C$22)</f>
        <v>4</v>
      </c>
      <c r="S212" s="24" t="n">
        <f aca="false">1+(L212&gt;=Assumptions!$D$25)+(L212&gt;=Assumptions!$D$24)+(L212&gt;=Assumptions!$D$23)+(L212&gt;=Assumptions!$D$22)</f>
        <v>4</v>
      </c>
      <c r="T212" s="24" t="str">
        <f aca="false">IF(AND(Q212&gt;=4,R212&gt;=4),"Champions",IF(AND(Q212&gt;=3,R212&gt;=3),"Loyal",IF(AND(Q212&lt;=2,R212&gt;=3),"At Risk",IF(Q212&lt;=2,"Hibernating","Potential"))))</f>
        <v>Champions</v>
      </c>
      <c r="U212" s="38" t="n">
        <f aca="false">L212/Assumptions!$B$6</f>
        <v>68.7555555555556</v>
      </c>
      <c r="V212" s="38" t="n">
        <f aca="false">IF(O212="Slipping",U212,0)</f>
        <v>0</v>
      </c>
      <c r="W212" s="38" t="n">
        <f aca="false">IF(O212="Churned",U212,0)</f>
        <v>0</v>
      </c>
      <c r="X212" s="24" t="str">
        <f aca="false">IF(AND(O212="Active",P212&lt;=2),"Yes","No")</f>
        <v>No</v>
      </c>
    </row>
    <row r="213" customFormat="false" ht="15" hidden="false" customHeight="false" outlineLevel="0" collapsed="false">
      <c r="A213" s="24" t="str">
        <f aca="false">Customers!A213</f>
        <v>C0212</v>
      </c>
      <c r="B213" s="24" t="str">
        <f aca="false">Customers!B213</f>
        <v>Rift Valley</v>
      </c>
      <c r="C213" s="24" t="str">
        <f aca="false">Customers!C213</f>
        <v>Postpaid</v>
      </c>
      <c r="D213" s="24" t="n">
        <f aca="false">COUNTIFS(Transactions!$C$2:$C$13107,$A213,Transactions!$E$2:$E$13107,D$1)</f>
        <v>11</v>
      </c>
      <c r="E213" s="24" t="n">
        <f aca="false">COUNTIFS(Transactions!$C$2:$C$13107,$A213,Transactions!$E$2:$E$13107,E$1)</f>
        <v>1</v>
      </c>
      <c r="F213" s="24" t="n">
        <f aca="false">COUNTIFS(Transactions!$C$2:$C$13107,$A213,Transactions!$E$2:$E$13107,F$1)</f>
        <v>6</v>
      </c>
      <c r="G213" s="24" t="n">
        <f aca="false">COUNTIFS(Transactions!$C$2:$C$13107,$A213,Transactions!$E$2:$E$13107,G$1)</f>
        <v>12</v>
      </c>
      <c r="H213" s="24" t="n">
        <f aca="false">COUNTIFS(Transactions!$C$2:$C$13107,$A213,Transactions!$E$2:$E$13107,H$1)</f>
        <v>0</v>
      </c>
      <c r="I213" s="24" t="n">
        <f aca="false">COUNTIFS(Transactions!$C$2:$C$13107,$A213,Transactions!$E$2:$E$13107,I$1)</f>
        <v>1</v>
      </c>
      <c r="J213" s="24" t="n">
        <f aca="false">SUM(D213:I213)</f>
        <v>31</v>
      </c>
      <c r="K213" s="38" t="n">
        <f aca="false">SUMIFS(Transactions!$F$2:$F$13107,Transactions!$C$2:$C$13107,A213)</f>
        <v>125160</v>
      </c>
      <c r="L213" s="38" t="n">
        <f aca="false">SUMIFS(Transactions!$I$2:$I$13107,Transactions!$C$2:$C$13107,A213)</f>
        <v>606.28</v>
      </c>
      <c r="M213" s="39" t="n">
        <f aca="false">IF(J213=0,"",_xlfn.MAXIFS(Transactions!$B$2:$B$13107,Transactions!$C$2:$C$13107,A213))</f>
        <v>46283</v>
      </c>
      <c r="N213" s="24" t="n">
        <f aca="false">IF(J213=0,999,Assumptions!$B$4-M213)</f>
        <v>12</v>
      </c>
      <c r="O213" s="24" t="str">
        <f aca="false">IF(N213&lt;=Assumptions!$B$7,"Active",IF(N213&lt;=Assumptions!$B$8,"Slipping","Churned"))</f>
        <v>Active</v>
      </c>
      <c r="P213" s="24" t="n">
        <f aca="false">COUNTIF(D213:I213,"&gt;0")</f>
        <v>5</v>
      </c>
      <c r="Q213" s="24" t="n">
        <f aca="false">IF(N213&lt;=Assumptions!$B$22,5,IF(N213&lt;=Assumptions!$B$23,4,IF(N213&lt;=Assumptions!$B$24,3,IF(N213&lt;=Assumptions!$B$25,2,1))))</f>
        <v>5</v>
      </c>
      <c r="R213" s="24" t="n">
        <f aca="false">1+(J213&gt;=Assumptions!$C$25)+(J213&gt;=Assumptions!$C$24)+(J213&gt;=Assumptions!$C$23)+(J213&gt;=Assumptions!$C$22)</f>
        <v>5</v>
      </c>
      <c r="S213" s="24" t="n">
        <f aca="false">1+(L213&gt;=Assumptions!$D$25)+(L213&gt;=Assumptions!$D$24)+(L213&gt;=Assumptions!$D$23)+(L213&gt;=Assumptions!$D$22)</f>
        <v>4</v>
      </c>
      <c r="T213" s="24" t="str">
        <f aca="false">IF(AND(Q213&gt;=4,R213&gt;=4),"Champions",IF(AND(Q213&gt;=3,R213&gt;=3),"Loyal",IF(AND(Q213&lt;=2,R213&gt;=3),"At Risk",IF(Q213&lt;=2,"Hibernating","Potential"))))</f>
        <v>Champions</v>
      </c>
      <c r="U213" s="38" t="n">
        <f aca="false">L213/Assumptions!$B$6</f>
        <v>67.3644444444444</v>
      </c>
      <c r="V213" s="38" t="n">
        <f aca="false">IF(O213="Slipping",U213,0)</f>
        <v>0</v>
      </c>
      <c r="W213" s="38" t="n">
        <f aca="false">IF(O213="Churned",U213,0)</f>
        <v>0</v>
      </c>
      <c r="X213" s="24" t="str">
        <f aca="false">IF(AND(O213="Active",P213&lt;=2),"Yes","No")</f>
        <v>No</v>
      </c>
    </row>
    <row r="214" customFormat="false" ht="15" hidden="false" customHeight="false" outlineLevel="0" collapsed="false">
      <c r="A214" s="24" t="str">
        <f aca="false">Customers!A214</f>
        <v>C0213</v>
      </c>
      <c r="B214" s="24" t="str">
        <f aca="false">Customers!B214</f>
        <v>Nairobi</v>
      </c>
      <c r="C214" s="24" t="str">
        <f aca="false">Customers!C214</f>
        <v>Business</v>
      </c>
      <c r="D214" s="24" t="n">
        <f aca="false">COUNTIFS(Transactions!$C$2:$C$13107,$A214,Transactions!$E$2:$E$13107,D$1)</f>
        <v>37</v>
      </c>
      <c r="E214" s="24" t="n">
        <f aca="false">COUNTIFS(Transactions!$C$2:$C$13107,$A214,Transactions!$E$2:$E$13107,E$1)</f>
        <v>4</v>
      </c>
      <c r="F214" s="24" t="n">
        <f aca="false">COUNTIFS(Transactions!$C$2:$C$13107,$A214,Transactions!$E$2:$E$13107,F$1)</f>
        <v>13</v>
      </c>
      <c r="G214" s="24" t="n">
        <f aca="false">COUNTIFS(Transactions!$C$2:$C$13107,$A214,Transactions!$E$2:$E$13107,G$1)</f>
        <v>9</v>
      </c>
      <c r="H214" s="24" t="n">
        <f aca="false">COUNTIFS(Transactions!$C$2:$C$13107,$A214,Transactions!$E$2:$E$13107,H$1)</f>
        <v>1</v>
      </c>
      <c r="I214" s="24" t="n">
        <f aca="false">COUNTIFS(Transactions!$C$2:$C$13107,$A214,Transactions!$E$2:$E$13107,I$1)</f>
        <v>1</v>
      </c>
      <c r="J214" s="24" t="n">
        <f aca="false">SUM(D214:I214)</f>
        <v>65</v>
      </c>
      <c r="K214" s="38" t="n">
        <f aca="false">SUMIFS(Transactions!$F$2:$F$13107,Transactions!$C$2:$C$13107,A214)</f>
        <v>833680</v>
      </c>
      <c r="L214" s="38" t="n">
        <f aca="false">SUMIFS(Transactions!$I$2:$I$13107,Transactions!$C$2:$C$13107,A214)</f>
        <v>3150.14</v>
      </c>
      <c r="M214" s="39" t="n">
        <f aca="false">IF(J214=0,"",_xlfn.MAXIFS(Transactions!$B$2:$B$13107,Transactions!$C$2:$C$13107,A214))</f>
        <v>46295</v>
      </c>
      <c r="N214" s="24" t="n">
        <f aca="false">IF(J214=0,999,Assumptions!$B$4-M214)</f>
        <v>0</v>
      </c>
      <c r="O214" s="24" t="str">
        <f aca="false">IF(N214&lt;=Assumptions!$B$7,"Active",IF(N214&lt;=Assumptions!$B$8,"Slipping","Churned"))</f>
        <v>Active</v>
      </c>
      <c r="P214" s="24" t="n">
        <f aca="false">COUNTIF(D214:I214,"&gt;0")</f>
        <v>6</v>
      </c>
      <c r="Q214" s="24" t="n">
        <f aca="false">IF(N214&lt;=Assumptions!$B$22,5,IF(N214&lt;=Assumptions!$B$23,4,IF(N214&lt;=Assumptions!$B$24,3,IF(N214&lt;=Assumptions!$B$25,2,1))))</f>
        <v>5</v>
      </c>
      <c r="R214" s="24" t="n">
        <f aca="false">1+(J214&gt;=Assumptions!$C$25)+(J214&gt;=Assumptions!$C$24)+(J214&gt;=Assumptions!$C$23)+(J214&gt;=Assumptions!$C$22)</f>
        <v>5</v>
      </c>
      <c r="S214" s="24" t="n">
        <f aca="false">1+(L214&gt;=Assumptions!$D$25)+(L214&gt;=Assumptions!$D$24)+(L214&gt;=Assumptions!$D$23)+(L214&gt;=Assumptions!$D$22)</f>
        <v>5</v>
      </c>
      <c r="T214" s="24" t="str">
        <f aca="false">IF(AND(Q214&gt;=4,R214&gt;=4),"Champions",IF(AND(Q214&gt;=3,R214&gt;=3),"Loyal",IF(AND(Q214&lt;=2,R214&gt;=3),"At Risk",IF(Q214&lt;=2,"Hibernating","Potential"))))</f>
        <v>Champions</v>
      </c>
      <c r="U214" s="38" t="n">
        <f aca="false">L214/Assumptions!$B$6</f>
        <v>350.015555555556</v>
      </c>
      <c r="V214" s="38" t="n">
        <f aca="false">IF(O214="Slipping",U214,0)</f>
        <v>0</v>
      </c>
      <c r="W214" s="38" t="n">
        <f aca="false">IF(O214="Churned",U214,0)</f>
        <v>0</v>
      </c>
      <c r="X214" s="24" t="str">
        <f aca="false">IF(AND(O214="Active",P214&lt;=2),"Yes","No")</f>
        <v>No</v>
      </c>
    </row>
    <row r="215" customFormat="false" ht="15" hidden="false" customHeight="false" outlineLevel="0" collapsed="false">
      <c r="A215" s="24" t="str">
        <f aca="false">Customers!A215</f>
        <v>C0214</v>
      </c>
      <c r="B215" s="24" t="str">
        <f aca="false">Customers!B215</f>
        <v>Central</v>
      </c>
      <c r="C215" s="24" t="str">
        <f aca="false">Customers!C215</f>
        <v>Prepaid</v>
      </c>
      <c r="D215" s="24" t="n">
        <f aca="false">COUNTIFS(Transactions!$C$2:$C$13107,$A215,Transactions!$E$2:$E$13107,D$1)</f>
        <v>2</v>
      </c>
      <c r="E215" s="24" t="n">
        <f aca="false">COUNTIFS(Transactions!$C$2:$C$13107,$A215,Transactions!$E$2:$E$13107,E$1)</f>
        <v>0</v>
      </c>
      <c r="F215" s="24" t="n">
        <f aca="false">COUNTIFS(Transactions!$C$2:$C$13107,$A215,Transactions!$E$2:$E$13107,F$1)</f>
        <v>0</v>
      </c>
      <c r="G215" s="24" t="n">
        <f aca="false">COUNTIFS(Transactions!$C$2:$C$13107,$A215,Transactions!$E$2:$E$13107,G$1)</f>
        <v>0</v>
      </c>
      <c r="H215" s="24" t="n">
        <f aca="false">COUNTIFS(Transactions!$C$2:$C$13107,$A215,Transactions!$E$2:$E$13107,H$1)</f>
        <v>3</v>
      </c>
      <c r="I215" s="24" t="n">
        <f aca="false">COUNTIFS(Transactions!$C$2:$C$13107,$A215,Transactions!$E$2:$E$13107,I$1)</f>
        <v>0</v>
      </c>
      <c r="J215" s="24" t="n">
        <f aca="false">SUM(D215:I215)</f>
        <v>5</v>
      </c>
      <c r="K215" s="38" t="n">
        <f aca="false">SUMIFS(Transactions!$F$2:$F$13107,Transactions!$C$2:$C$13107,A215)</f>
        <v>1870</v>
      </c>
      <c r="L215" s="38" t="n">
        <f aca="false">SUMIFS(Transactions!$I$2:$I$13107,Transactions!$C$2:$C$13107,A215)</f>
        <v>43.4</v>
      </c>
      <c r="M215" s="39" t="n">
        <f aca="false">IF(J215=0,"",_xlfn.MAXIFS(Transactions!$B$2:$B$13107,Transactions!$C$2:$C$13107,A215))</f>
        <v>46246</v>
      </c>
      <c r="N215" s="24" t="n">
        <f aca="false">IF(J215=0,999,Assumptions!$B$4-M215)</f>
        <v>49</v>
      </c>
      <c r="O215" s="24" t="str">
        <f aca="false">IF(N215&lt;=Assumptions!$B$7,"Active",IF(N215&lt;=Assumptions!$B$8,"Slipping","Churned"))</f>
        <v>Slipping</v>
      </c>
      <c r="P215" s="24" t="n">
        <f aca="false">COUNTIF(D215:I215,"&gt;0")</f>
        <v>2</v>
      </c>
      <c r="Q215" s="24" t="n">
        <f aca="false">IF(N215&lt;=Assumptions!$B$22,5,IF(N215&lt;=Assumptions!$B$23,4,IF(N215&lt;=Assumptions!$B$24,3,IF(N215&lt;=Assumptions!$B$25,2,1))))</f>
        <v>3</v>
      </c>
      <c r="R215" s="24" t="n">
        <f aca="false">1+(J215&gt;=Assumptions!$C$25)+(J215&gt;=Assumptions!$C$24)+(J215&gt;=Assumptions!$C$23)+(J215&gt;=Assumptions!$C$22)</f>
        <v>1</v>
      </c>
      <c r="S215" s="24" t="n">
        <f aca="false">1+(L215&gt;=Assumptions!$D$25)+(L215&gt;=Assumptions!$D$24)+(L215&gt;=Assumptions!$D$23)+(L215&gt;=Assumptions!$D$22)</f>
        <v>1</v>
      </c>
      <c r="T215" s="24" t="str">
        <f aca="false">IF(AND(Q215&gt;=4,R215&gt;=4),"Champions",IF(AND(Q215&gt;=3,R215&gt;=3),"Loyal",IF(AND(Q215&lt;=2,R215&gt;=3),"At Risk",IF(Q215&lt;=2,"Hibernating","Potential"))))</f>
        <v>Potential</v>
      </c>
      <c r="U215" s="38" t="n">
        <f aca="false">L215/Assumptions!$B$6</f>
        <v>4.82222222222222</v>
      </c>
      <c r="V215" s="38" t="n">
        <f aca="false">IF(O215="Slipping",U215,0)</f>
        <v>4.82222222222222</v>
      </c>
      <c r="W215" s="38" t="n">
        <f aca="false">IF(O215="Churned",U215,0)</f>
        <v>0</v>
      </c>
      <c r="X215" s="24" t="str">
        <f aca="false">IF(AND(O215="Active",P215&lt;=2),"Yes","No")</f>
        <v>No</v>
      </c>
    </row>
    <row r="216" customFormat="false" ht="15" hidden="false" customHeight="false" outlineLevel="0" collapsed="false">
      <c r="A216" s="24" t="str">
        <f aca="false">Customers!A216</f>
        <v>C0215</v>
      </c>
      <c r="B216" s="24" t="str">
        <f aca="false">Customers!B216</f>
        <v>Nairobi</v>
      </c>
      <c r="C216" s="24" t="str">
        <f aca="false">Customers!C216</f>
        <v>Prepaid</v>
      </c>
      <c r="D216" s="24" t="n">
        <f aca="false">COUNTIFS(Transactions!$C$2:$C$13107,$A216,Transactions!$E$2:$E$13107,D$1)</f>
        <v>3</v>
      </c>
      <c r="E216" s="24" t="n">
        <f aca="false">COUNTIFS(Transactions!$C$2:$C$13107,$A216,Transactions!$E$2:$E$13107,E$1)</f>
        <v>0</v>
      </c>
      <c r="F216" s="24" t="n">
        <f aca="false">COUNTIFS(Transactions!$C$2:$C$13107,$A216,Transactions!$E$2:$E$13107,F$1)</f>
        <v>0</v>
      </c>
      <c r="G216" s="24" t="n">
        <f aca="false">COUNTIFS(Transactions!$C$2:$C$13107,$A216,Transactions!$E$2:$E$13107,G$1)</f>
        <v>0</v>
      </c>
      <c r="H216" s="24" t="n">
        <f aca="false">COUNTIFS(Transactions!$C$2:$C$13107,$A216,Transactions!$E$2:$E$13107,H$1)</f>
        <v>7</v>
      </c>
      <c r="I216" s="24" t="n">
        <f aca="false">COUNTIFS(Transactions!$C$2:$C$13107,$A216,Transactions!$E$2:$E$13107,I$1)</f>
        <v>0</v>
      </c>
      <c r="J216" s="24" t="n">
        <f aca="false">SUM(D216:I216)</f>
        <v>10</v>
      </c>
      <c r="K216" s="38" t="n">
        <f aca="false">SUMIFS(Transactions!$F$2:$F$13107,Transactions!$C$2:$C$13107,A216)</f>
        <v>13670</v>
      </c>
      <c r="L216" s="38" t="n">
        <f aca="false">SUMIFS(Transactions!$I$2:$I$13107,Transactions!$C$2:$C$13107,A216)</f>
        <v>219.8</v>
      </c>
      <c r="M216" s="39" t="n">
        <f aca="false">IF(J216=0,"",_xlfn.MAXIFS(Transactions!$B$2:$B$13107,Transactions!$C$2:$C$13107,A216))</f>
        <v>46255</v>
      </c>
      <c r="N216" s="24" t="n">
        <f aca="false">IF(J216=0,999,Assumptions!$B$4-M216)</f>
        <v>40</v>
      </c>
      <c r="O216" s="24" t="str">
        <f aca="false">IF(N216&lt;=Assumptions!$B$7,"Active",IF(N216&lt;=Assumptions!$B$8,"Slipping","Churned"))</f>
        <v>Slipping</v>
      </c>
      <c r="P216" s="24" t="n">
        <f aca="false">COUNTIF(D216:I216,"&gt;0")</f>
        <v>2</v>
      </c>
      <c r="Q216" s="24" t="n">
        <f aca="false">IF(N216&lt;=Assumptions!$B$22,5,IF(N216&lt;=Assumptions!$B$23,4,IF(N216&lt;=Assumptions!$B$24,3,IF(N216&lt;=Assumptions!$B$25,2,1))))</f>
        <v>3</v>
      </c>
      <c r="R216" s="24" t="n">
        <f aca="false">1+(J216&gt;=Assumptions!$C$25)+(J216&gt;=Assumptions!$C$24)+(J216&gt;=Assumptions!$C$23)+(J216&gt;=Assumptions!$C$22)</f>
        <v>2</v>
      </c>
      <c r="S216" s="24" t="n">
        <f aca="false">1+(L216&gt;=Assumptions!$D$25)+(L216&gt;=Assumptions!$D$24)+(L216&gt;=Assumptions!$D$23)+(L216&gt;=Assumptions!$D$22)</f>
        <v>2</v>
      </c>
      <c r="T216" s="24" t="str">
        <f aca="false">IF(AND(Q216&gt;=4,R216&gt;=4),"Champions",IF(AND(Q216&gt;=3,R216&gt;=3),"Loyal",IF(AND(Q216&lt;=2,R216&gt;=3),"At Risk",IF(Q216&lt;=2,"Hibernating","Potential"))))</f>
        <v>Potential</v>
      </c>
      <c r="U216" s="38" t="n">
        <f aca="false">L216/Assumptions!$B$6</f>
        <v>24.4222222222222</v>
      </c>
      <c r="V216" s="38" t="n">
        <f aca="false">IF(O216="Slipping",U216,0)</f>
        <v>24.4222222222222</v>
      </c>
      <c r="W216" s="38" t="n">
        <f aca="false">IF(O216="Churned",U216,0)</f>
        <v>0</v>
      </c>
      <c r="X216" s="24" t="str">
        <f aca="false">IF(AND(O216="Active",P216&lt;=2),"Yes","No")</f>
        <v>No</v>
      </c>
    </row>
    <row r="217" customFormat="false" ht="15" hidden="false" customHeight="false" outlineLevel="0" collapsed="false">
      <c r="A217" s="24" t="str">
        <f aca="false">Customers!A217</f>
        <v>C0216</v>
      </c>
      <c r="B217" s="24" t="str">
        <f aca="false">Customers!B217</f>
        <v>Nairobi</v>
      </c>
      <c r="C217" s="24" t="str">
        <f aca="false">Customers!C217</f>
        <v>Prepaid</v>
      </c>
      <c r="D217" s="24" t="n">
        <f aca="false">COUNTIFS(Transactions!$C$2:$C$13107,$A217,Transactions!$E$2:$E$13107,D$1)</f>
        <v>2</v>
      </c>
      <c r="E217" s="24" t="n">
        <f aca="false">COUNTIFS(Transactions!$C$2:$C$13107,$A217,Transactions!$E$2:$E$13107,E$1)</f>
        <v>2</v>
      </c>
      <c r="F217" s="24" t="n">
        <f aca="false">COUNTIFS(Transactions!$C$2:$C$13107,$A217,Transactions!$E$2:$E$13107,F$1)</f>
        <v>2</v>
      </c>
      <c r="G217" s="24" t="n">
        <f aca="false">COUNTIFS(Transactions!$C$2:$C$13107,$A217,Transactions!$E$2:$E$13107,G$1)</f>
        <v>1</v>
      </c>
      <c r="H217" s="24" t="n">
        <f aca="false">COUNTIFS(Transactions!$C$2:$C$13107,$A217,Transactions!$E$2:$E$13107,H$1)</f>
        <v>5</v>
      </c>
      <c r="I217" s="24" t="n">
        <f aca="false">COUNTIFS(Transactions!$C$2:$C$13107,$A217,Transactions!$E$2:$E$13107,I$1)</f>
        <v>4</v>
      </c>
      <c r="J217" s="24" t="n">
        <f aca="false">SUM(D217:I217)</f>
        <v>16</v>
      </c>
      <c r="K217" s="38" t="n">
        <f aca="false">SUMIFS(Transactions!$F$2:$F$13107,Transactions!$C$2:$C$13107,A217)</f>
        <v>46060</v>
      </c>
      <c r="L217" s="38" t="n">
        <f aca="false">SUMIFS(Transactions!$I$2:$I$13107,Transactions!$C$2:$C$13107,A217)</f>
        <v>394.14</v>
      </c>
      <c r="M217" s="39" t="n">
        <f aca="false">IF(J217=0,"",_xlfn.MAXIFS(Transactions!$B$2:$B$13107,Transactions!$C$2:$C$13107,A217))</f>
        <v>46294</v>
      </c>
      <c r="N217" s="24" t="n">
        <f aca="false">IF(J217=0,999,Assumptions!$B$4-M217)</f>
        <v>1</v>
      </c>
      <c r="O217" s="24" t="str">
        <f aca="false">IF(N217&lt;=Assumptions!$B$7,"Active",IF(N217&lt;=Assumptions!$B$8,"Slipping","Churned"))</f>
        <v>Active</v>
      </c>
      <c r="P217" s="24" t="n">
        <f aca="false">COUNTIF(D217:I217,"&gt;0")</f>
        <v>6</v>
      </c>
      <c r="Q217" s="24" t="n">
        <f aca="false">IF(N217&lt;=Assumptions!$B$22,5,IF(N217&lt;=Assumptions!$B$23,4,IF(N217&lt;=Assumptions!$B$24,3,IF(N217&lt;=Assumptions!$B$25,2,1))))</f>
        <v>5</v>
      </c>
      <c r="R217" s="24" t="n">
        <f aca="false">1+(J217&gt;=Assumptions!$C$25)+(J217&gt;=Assumptions!$C$24)+(J217&gt;=Assumptions!$C$23)+(J217&gt;=Assumptions!$C$22)</f>
        <v>3</v>
      </c>
      <c r="S217" s="24" t="n">
        <f aca="false">1+(L217&gt;=Assumptions!$D$25)+(L217&gt;=Assumptions!$D$24)+(L217&gt;=Assumptions!$D$23)+(L217&gt;=Assumptions!$D$22)</f>
        <v>3</v>
      </c>
      <c r="T217" s="24" t="str">
        <f aca="false">IF(AND(Q217&gt;=4,R217&gt;=4),"Champions",IF(AND(Q217&gt;=3,R217&gt;=3),"Loyal",IF(AND(Q217&lt;=2,R217&gt;=3),"At Risk",IF(Q217&lt;=2,"Hibernating","Potential"))))</f>
        <v>Loyal</v>
      </c>
      <c r="U217" s="38" t="n">
        <f aca="false">L217/Assumptions!$B$6</f>
        <v>43.7933333333333</v>
      </c>
      <c r="V217" s="38" t="n">
        <f aca="false">IF(O217="Slipping",U217,0)</f>
        <v>0</v>
      </c>
      <c r="W217" s="38" t="n">
        <f aca="false">IF(O217="Churned",U217,0)</f>
        <v>0</v>
      </c>
      <c r="X217" s="24" t="str">
        <f aca="false">IF(AND(O217="Active",P217&lt;=2),"Yes","No")</f>
        <v>No</v>
      </c>
    </row>
    <row r="218" customFormat="false" ht="15" hidden="false" customHeight="false" outlineLevel="0" collapsed="false">
      <c r="A218" s="24" t="str">
        <f aca="false">Customers!A218</f>
        <v>C0217</v>
      </c>
      <c r="B218" s="24" t="str">
        <f aca="false">Customers!B218</f>
        <v>Nairobi</v>
      </c>
      <c r="C218" s="24" t="str">
        <f aca="false">Customers!C218</f>
        <v>Postpaid</v>
      </c>
      <c r="D218" s="24" t="n">
        <f aca="false">COUNTIFS(Transactions!$C$2:$C$13107,$A218,Transactions!$E$2:$E$13107,D$1)</f>
        <v>6</v>
      </c>
      <c r="E218" s="24" t="n">
        <f aca="false">COUNTIFS(Transactions!$C$2:$C$13107,$A218,Transactions!$E$2:$E$13107,E$1)</f>
        <v>2</v>
      </c>
      <c r="F218" s="24" t="n">
        <f aca="false">COUNTIFS(Transactions!$C$2:$C$13107,$A218,Transactions!$E$2:$E$13107,F$1)</f>
        <v>0</v>
      </c>
      <c r="G218" s="24" t="n">
        <f aca="false">COUNTIFS(Transactions!$C$2:$C$13107,$A218,Transactions!$E$2:$E$13107,G$1)</f>
        <v>1</v>
      </c>
      <c r="H218" s="24" t="n">
        <f aca="false">COUNTIFS(Transactions!$C$2:$C$13107,$A218,Transactions!$E$2:$E$13107,H$1)</f>
        <v>1</v>
      </c>
      <c r="I218" s="24" t="n">
        <f aca="false">COUNTIFS(Transactions!$C$2:$C$13107,$A218,Transactions!$E$2:$E$13107,I$1)</f>
        <v>15</v>
      </c>
      <c r="J218" s="24" t="n">
        <f aca="false">SUM(D218:I218)</f>
        <v>25</v>
      </c>
      <c r="K218" s="38" t="n">
        <f aca="false">SUMIFS(Transactions!$F$2:$F$13107,Transactions!$C$2:$C$13107,A218)</f>
        <v>44329</v>
      </c>
      <c r="L218" s="38" t="n">
        <f aca="false">SUMIFS(Transactions!$I$2:$I$13107,Transactions!$C$2:$C$13107,A218)</f>
        <v>656.97</v>
      </c>
      <c r="M218" s="39" t="n">
        <f aca="false">IF(J218=0,"",_xlfn.MAXIFS(Transactions!$B$2:$B$13107,Transactions!$C$2:$C$13107,A218))</f>
        <v>46287</v>
      </c>
      <c r="N218" s="24" t="n">
        <f aca="false">IF(J218=0,999,Assumptions!$B$4-M218)</f>
        <v>8</v>
      </c>
      <c r="O218" s="24" t="str">
        <f aca="false">IF(N218&lt;=Assumptions!$B$7,"Active",IF(N218&lt;=Assumptions!$B$8,"Slipping","Churned"))</f>
        <v>Active</v>
      </c>
      <c r="P218" s="24" t="n">
        <f aca="false">COUNTIF(D218:I218,"&gt;0")</f>
        <v>5</v>
      </c>
      <c r="Q218" s="24" t="n">
        <f aca="false">IF(N218&lt;=Assumptions!$B$22,5,IF(N218&lt;=Assumptions!$B$23,4,IF(N218&lt;=Assumptions!$B$24,3,IF(N218&lt;=Assumptions!$B$25,2,1))))</f>
        <v>5</v>
      </c>
      <c r="R218" s="24" t="n">
        <f aca="false">1+(J218&gt;=Assumptions!$C$25)+(J218&gt;=Assumptions!$C$24)+(J218&gt;=Assumptions!$C$23)+(J218&gt;=Assumptions!$C$22)</f>
        <v>4</v>
      </c>
      <c r="S218" s="24" t="n">
        <f aca="false">1+(L218&gt;=Assumptions!$D$25)+(L218&gt;=Assumptions!$D$24)+(L218&gt;=Assumptions!$D$23)+(L218&gt;=Assumptions!$D$22)</f>
        <v>4</v>
      </c>
      <c r="T218" s="24" t="str">
        <f aca="false">IF(AND(Q218&gt;=4,R218&gt;=4),"Champions",IF(AND(Q218&gt;=3,R218&gt;=3),"Loyal",IF(AND(Q218&lt;=2,R218&gt;=3),"At Risk",IF(Q218&lt;=2,"Hibernating","Potential"))))</f>
        <v>Champions</v>
      </c>
      <c r="U218" s="38" t="n">
        <f aca="false">L218/Assumptions!$B$6</f>
        <v>72.9966666666667</v>
      </c>
      <c r="V218" s="38" t="n">
        <f aca="false">IF(O218="Slipping",U218,0)</f>
        <v>0</v>
      </c>
      <c r="W218" s="38" t="n">
        <f aca="false">IF(O218="Churned",U218,0)</f>
        <v>0</v>
      </c>
      <c r="X218" s="24" t="str">
        <f aca="false">IF(AND(O218="Active",P218&lt;=2),"Yes","No")</f>
        <v>No</v>
      </c>
    </row>
    <row r="219" customFormat="false" ht="15" hidden="false" customHeight="false" outlineLevel="0" collapsed="false">
      <c r="A219" s="24" t="str">
        <f aca="false">Customers!A219</f>
        <v>C0218</v>
      </c>
      <c r="B219" s="24" t="str">
        <f aca="false">Customers!B219</f>
        <v>Eastern</v>
      </c>
      <c r="C219" s="24" t="str">
        <f aca="false">Customers!C219</f>
        <v>Postpaid</v>
      </c>
      <c r="D219" s="24" t="n">
        <f aca="false">COUNTIFS(Transactions!$C$2:$C$13107,$A219,Transactions!$E$2:$E$13107,D$1)</f>
        <v>3</v>
      </c>
      <c r="E219" s="24" t="n">
        <f aca="false">COUNTIFS(Transactions!$C$2:$C$13107,$A219,Transactions!$E$2:$E$13107,E$1)</f>
        <v>0</v>
      </c>
      <c r="F219" s="24" t="n">
        <f aca="false">COUNTIFS(Transactions!$C$2:$C$13107,$A219,Transactions!$E$2:$E$13107,F$1)</f>
        <v>1</v>
      </c>
      <c r="G219" s="24" t="n">
        <f aca="false">COUNTIFS(Transactions!$C$2:$C$13107,$A219,Transactions!$E$2:$E$13107,G$1)</f>
        <v>0</v>
      </c>
      <c r="H219" s="24" t="n">
        <f aca="false">COUNTIFS(Transactions!$C$2:$C$13107,$A219,Transactions!$E$2:$E$13107,H$1)</f>
        <v>1</v>
      </c>
      <c r="I219" s="24" t="n">
        <f aca="false">COUNTIFS(Transactions!$C$2:$C$13107,$A219,Transactions!$E$2:$E$13107,I$1)</f>
        <v>9</v>
      </c>
      <c r="J219" s="24" t="n">
        <f aca="false">SUM(D219:I219)</f>
        <v>14</v>
      </c>
      <c r="K219" s="38" t="n">
        <f aca="false">SUMIFS(Transactions!$F$2:$F$13107,Transactions!$C$2:$C$13107,A219)</f>
        <v>22138</v>
      </c>
      <c r="L219" s="38" t="n">
        <f aca="false">SUMIFS(Transactions!$I$2:$I$13107,Transactions!$C$2:$C$13107,A219)</f>
        <v>232.3</v>
      </c>
      <c r="M219" s="39" t="n">
        <f aca="false">IF(J219=0,"",_xlfn.MAXIFS(Transactions!$B$2:$B$13107,Transactions!$C$2:$C$13107,A219))</f>
        <v>46191</v>
      </c>
      <c r="N219" s="24" t="n">
        <f aca="false">IF(J219=0,999,Assumptions!$B$4-M219)</f>
        <v>104</v>
      </c>
      <c r="O219" s="24" t="str">
        <f aca="false">IF(N219&lt;=Assumptions!$B$7,"Active",IF(N219&lt;=Assumptions!$B$8,"Slipping","Churned"))</f>
        <v>Churned</v>
      </c>
      <c r="P219" s="24" t="n">
        <f aca="false">COUNTIF(D219:I219,"&gt;0")</f>
        <v>4</v>
      </c>
      <c r="Q219" s="24" t="n">
        <f aca="false">IF(N219&lt;=Assumptions!$B$22,5,IF(N219&lt;=Assumptions!$B$23,4,IF(N219&lt;=Assumptions!$B$24,3,IF(N219&lt;=Assumptions!$B$25,2,1))))</f>
        <v>1</v>
      </c>
      <c r="R219" s="24" t="n">
        <f aca="false">1+(J219&gt;=Assumptions!$C$25)+(J219&gt;=Assumptions!$C$24)+(J219&gt;=Assumptions!$C$23)+(J219&gt;=Assumptions!$C$22)</f>
        <v>3</v>
      </c>
      <c r="S219" s="24" t="n">
        <f aca="false">1+(L219&gt;=Assumptions!$D$25)+(L219&gt;=Assumptions!$D$24)+(L219&gt;=Assumptions!$D$23)+(L219&gt;=Assumptions!$D$22)</f>
        <v>2</v>
      </c>
      <c r="T219" s="24" t="str">
        <f aca="false">IF(AND(Q219&gt;=4,R219&gt;=4),"Champions",IF(AND(Q219&gt;=3,R219&gt;=3),"Loyal",IF(AND(Q219&lt;=2,R219&gt;=3),"At Risk",IF(Q219&lt;=2,"Hibernating","Potential"))))</f>
        <v>At Risk</v>
      </c>
      <c r="U219" s="38" t="n">
        <f aca="false">L219/Assumptions!$B$6</f>
        <v>25.8111111111111</v>
      </c>
      <c r="V219" s="38" t="n">
        <f aca="false">IF(O219="Slipping",U219,0)</f>
        <v>0</v>
      </c>
      <c r="W219" s="38" t="n">
        <f aca="false">IF(O219="Churned",U219,0)</f>
        <v>25.8111111111111</v>
      </c>
      <c r="X219" s="24" t="str">
        <f aca="false">IF(AND(O219="Active",P219&lt;=2),"Yes","No")</f>
        <v>No</v>
      </c>
    </row>
    <row r="220" customFormat="false" ht="15" hidden="false" customHeight="false" outlineLevel="0" collapsed="false">
      <c r="A220" s="24" t="str">
        <f aca="false">Customers!A220</f>
        <v>C0219</v>
      </c>
      <c r="B220" s="24" t="str">
        <f aca="false">Customers!B220</f>
        <v>Rift Valley</v>
      </c>
      <c r="C220" s="24" t="str">
        <f aca="false">Customers!C220</f>
        <v>Prepaid</v>
      </c>
      <c r="D220" s="24" t="n">
        <f aca="false">COUNTIFS(Transactions!$C$2:$C$13107,$A220,Transactions!$E$2:$E$13107,D$1)</f>
        <v>0</v>
      </c>
      <c r="E220" s="24" t="n">
        <f aca="false">COUNTIFS(Transactions!$C$2:$C$13107,$A220,Transactions!$E$2:$E$13107,E$1)</f>
        <v>4</v>
      </c>
      <c r="F220" s="24" t="n">
        <f aca="false">COUNTIFS(Transactions!$C$2:$C$13107,$A220,Transactions!$E$2:$E$13107,F$1)</f>
        <v>1</v>
      </c>
      <c r="G220" s="24" t="n">
        <f aca="false">COUNTIFS(Transactions!$C$2:$C$13107,$A220,Transactions!$E$2:$E$13107,G$1)</f>
        <v>1</v>
      </c>
      <c r="H220" s="24" t="n">
        <f aca="false">COUNTIFS(Transactions!$C$2:$C$13107,$A220,Transactions!$E$2:$E$13107,H$1)</f>
        <v>0</v>
      </c>
      <c r="I220" s="24" t="n">
        <f aca="false">COUNTIFS(Transactions!$C$2:$C$13107,$A220,Transactions!$E$2:$E$13107,I$1)</f>
        <v>6</v>
      </c>
      <c r="J220" s="24" t="n">
        <f aca="false">SUM(D220:I220)</f>
        <v>12</v>
      </c>
      <c r="K220" s="38" t="n">
        <f aca="false">SUMIFS(Transactions!$F$2:$F$13107,Transactions!$C$2:$C$13107,A220)</f>
        <v>39907</v>
      </c>
      <c r="L220" s="38" t="n">
        <f aca="false">SUMIFS(Transactions!$I$2:$I$13107,Transactions!$C$2:$C$13107,A220)</f>
        <v>402.57</v>
      </c>
      <c r="M220" s="39" t="n">
        <f aca="false">IF(J220=0,"",_xlfn.MAXIFS(Transactions!$B$2:$B$13107,Transactions!$C$2:$C$13107,A220))</f>
        <v>46292</v>
      </c>
      <c r="N220" s="24" t="n">
        <f aca="false">IF(J220=0,999,Assumptions!$B$4-M220)</f>
        <v>3</v>
      </c>
      <c r="O220" s="24" t="str">
        <f aca="false">IF(N220&lt;=Assumptions!$B$7,"Active",IF(N220&lt;=Assumptions!$B$8,"Slipping","Churned"))</f>
        <v>Active</v>
      </c>
      <c r="P220" s="24" t="n">
        <f aca="false">COUNTIF(D220:I220,"&gt;0")</f>
        <v>4</v>
      </c>
      <c r="Q220" s="24" t="n">
        <f aca="false">IF(N220&lt;=Assumptions!$B$22,5,IF(N220&lt;=Assumptions!$B$23,4,IF(N220&lt;=Assumptions!$B$24,3,IF(N220&lt;=Assumptions!$B$25,2,1))))</f>
        <v>5</v>
      </c>
      <c r="R220" s="24" t="n">
        <f aca="false">1+(J220&gt;=Assumptions!$C$25)+(J220&gt;=Assumptions!$C$24)+(J220&gt;=Assumptions!$C$23)+(J220&gt;=Assumptions!$C$22)</f>
        <v>2</v>
      </c>
      <c r="S220" s="24" t="n">
        <f aca="false">1+(L220&gt;=Assumptions!$D$25)+(L220&gt;=Assumptions!$D$24)+(L220&gt;=Assumptions!$D$23)+(L220&gt;=Assumptions!$D$22)</f>
        <v>3</v>
      </c>
      <c r="T220" s="24" t="str">
        <f aca="false">IF(AND(Q220&gt;=4,R220&gt;=4),"Champions",IF(AND(Q220&gt;=3,R220&gt;=3),"Loyal",IF(AND(Q220&lt;=2,R220&gt;=3),"At Risk",IF(Q220&lt;=2,"Hibernating","Potential"))))</f>
        <v>Potential</v>
      </c>
      <c r="U220" s="38" t="n">
        <f aca="false">L220/Assumptions!$B$6</f>
        <v>44.73</v>
      </c>
      <c r="V220" s="38" t="n">
        <f aca="false">IF(O220="Slipping",U220,0)</f>
        <v>0</v>
      </c>
      <c r="W220" s="38" t="n">
        <f aca="false">IF(O220="Churned",U220,0)</f>
        <v>0</v>
      </c>
      <c r="X220" s="24" t="str">
        <f aca="false">IF(AND(O220="Active",P220&lt;=2),"Yes","No")</f>
        <v>No</v>
      </c>
    </row>
    <row r="221" customFormat="false" ht="15" hidden="false" customHeight="false" outlineLevel="0" collapsed="false">
      <c r="A221" s="24" t="str">
        <f aca="false">Customers!A221</f>
        <v>C0220</v>
      </c>
      <c r="B221" s="24" t="str">
        <f aca="false">Customers!B221</f>
        <v>Nairobi</v>
      </c>
      <c r="C221" s="24" t="str">
        <f aca="false">Customers!C221</f>
        <v>Business</v>
      </c>
      <c r="D221" s="24" t="n">
        <f aca="false">COUNTIFS(Transactions!$C$2:$C$13107,$A221,Transactions!$E$2:$E$13107,D$1)</f>
        <v>16</v>
      </c>
      <c r="E221" s="24" t="n">
        <f aca="false">COUNTIFS(Transactions!$C$2:$C$13107,$A221,Transactions!$E$2:$E$13107,E$1)</f>
        <v>7</v>
      </c>
      <c r="F221" s="24" t="n">
        <f aca="false">COUNTIFS(Transactions!$C$2:$C$13107,$A221,Transactions!$E$2:$E$13107,F$1)</f>
        <v>12</v>
      </c>
      <c r="G221" s="24" t="n">
        <f aca="false">COUNTIFS(Transactions!$C$2:$C$13107,$A221,Transactions!$E$2:$E$13107,G$1)</f>
        <v>6</v>
      </c>
      <c r="H221" s="24" t="n">
        <f aca="false">COUNTIFS(Transactions!$C$2:$C$13107,$A221,Transactions!$E$2:$E$13107,H$1)</f>
        <v>17</v>
      </c>
      <c r="I221" s="24" t="n">
        <f aca="false">COUNTIFS(Transactions!$C$2:$C$13107,$A221,Transactions!$E$2:$E$13107,I$1)</f>
        <v>0</v>
      </c>
      <c r="J221" s="24" t="n">
        <f aca="false">SUM(D221:I221)</f>
        <v>58</v>
      </c>
      <c r="K221" s="38" t="n">
        <f aca="false">SUMIFS(Transactions!$F$2:$F$13107,Transactions!$C$2:$C$13107,A221)</f>
        <v>638320</v>
      </c>
      <c r="L221" s="38" t="n">
        <f aca="false">SUMIFS(Transactions!$I$2:$I$13107,Transactions!$C$2:$C$13107,A221)</f>
        <v>2505.53</v>
      </c>
      <c r="M221" s="39" t="n">
        <f aca="false">IF(J221=0,"",_xlfn.MAXIFS(Transactions!$B$2:$B$13107,Transactions!$C$2:$C$13107,A221))</f>
        <v>46295</v>
      </c>
      <c r="N221" s="24" t="n">
        <f aca="false">IF(J221=0,999,Assumptions!$B$4-M221)</f>
        <v>0</v>
      </c>
      <c r="O221" s="24" t="str">
        <f aca="false">IF(N221&lt;=Assumptions!$B$7,"Active",IF(N221&lt;=Assumptions!$B$8,"Slipping","Churned"))</f>
        <v>Active</v>
      </c>
      <c r="P221" s="24" t="n">
        <f aca="false">COUNTIF(D221:I221,"&gt;0")</f>
        <v>5</v>
      </c>
      <c r="Q221" s="24" t="n">
        <f aca="false">IF(N221&lt;=Assumptions!$B$22,5,IF(N221&lt;=Assumptions!$B$23,4,IF(N221&lt;=Assumptions!$B$24,3,IF(N221&lt;=Assumptions!$B$25,2,1))))</f>
        <v>5</v>
      </c>
      <c r="R221" s="24" t="n">
        <f aca="false">1+(J221&gt;=Assumptions!$C$25)+(J221&gt;=Assumptions!$C$24)+(J221&gt;=Assumptions!$C$23)+(J221&gt;=Assumptions!$C$22)</f>
        <v>5</v>
      </c>
      <c r="S221" s="24" t="n">
        <f aca="false">1+(L221&gt;=Assumptions!$D$25)+(L221&gt;=Assumptions!$D$24)+(L221&gt;=Assumptions!$D$23)+(L221&gt;=Assumptions!$D$22)</f>
        <v>5</v>
      </c>
      <c r="T221" s="24" t="str">
        <f aca="false">IF(AND(Q221&gt;=4,R221&gt;=4),"Champions",IF(AND(Q221&gt;=3,R221&gt;=3),"Loyal",IF(AND(Q221&lt;=2,R221&gt;=3),"At Risk",IF(Q221&lt;=2,"Hibernating","Potential"))))</f>
        <v>Champions</v>
      </c>
      <c r="U221" s="38" t="n">
        <f aca="false">L221/Assumptions!$B$6</f>
        <v>278.392222222222</v>
      </c>
      <c r="V221" s="38" t="n">
        <f aca="false">IF(O221="Slipping",U221,0)</f>
        <v>0</v>
      </c>
      <c r="W221" s="38" t="n">
        <f aca="false">IF(O221="Churned",U221,0)</f>
        <v>0</v>
      </c>
      <c r="X221" s="24" t="str">
        <f aca="false">IF(AND(O221="Active",P221&lt;=2),"Yes","No")</f>
        <v>No</v>
      </c>
    </row>
    <row r="222" customFormat="false" ht="15" hidden="false" customHeight="false" outlineLevel="0" collapsed="false">
      <c r="A222" s="24" t="str">
        <f aca="false">Customers!A222</f>
        <v>C0221</v>
      </c>
      <c r="B222" s="24" t="str">
        <f aca="false">Customers!B222</f>
        <v>Central</v>
      </c>
      <c r="C222" s="24" t="str">
        <f aca="false">Customers!C222</f>
        <v>Prepaid</v>
      </c>
      <c r="D222" s="24" t="n">
        <f aca="false">COUNTIFS(Transactions!$C$2:$C$13107,$A222,Transactions!$E$2:$E$13107,D$1)</f>
        <v>2</v>
      </c>
      <c r="E222" s="24" t="n">
        <f aca="false">COUNTIFS(Transactions!$C$2:$C$13107,$A222,Transactions!$E$2:$E$13107,E$1)</f>
        <v>1</v>
      </c>
      <c r="F222" s="24" t="n">
        <f aca="false">COUNTIFS(Transactions!$C$2:$C$13107,$A222,Transactions!$E$2:$E$13107,F$1)</f>
        <v>2</v>
      </c>
      <c r="G222" s="24" t="n">
        <f aca="false">COUNTIFS(Transactions!$C$2:$C$13107,$A222,Transactions!$E$2:$E$13107,G$1)</f>
        <v>2</v>
      </c>
      <c r="H222" s="24" t="n">
        <f aca="false">COUNTIFS(Transactions!$C$2:$C$13107,$A222,Transactions!$E$2:$E$13107,H$1)</f>
        <v>8</v>
      </c>
      <c r="I222" s="24" t="n">
        <f aca="false">COUNTIFS(Transactions!$C$2:$C$13107,$A222,Transactions!$E$2:$E$13107,I$1)</f>
        <v>0</v>
      </c>
      <c r="J222" s="24" t="n">
        <f aca="false">SUM(D222:I222)</f>
        <v>15</v>
      </c>
      <c r="K222" s="38" t="n">
        <f aca="false">SUMIFS(Transactions!$F$2:$F$13107,Transactions!$C$2:$C$13107,A222)</f>
        <v>37080</v>
      </c>
      <c r="L222" s="38" t="n">
        <f aca="false">SUMIFS(Transactions!$I$2:$I$13107,Transactions!$C$2:$C$13107,A222)</f>
        <v>337.58</v>
      </c>
      <c r="M222" s="39" t="n">
        <f aca="false">IF(J222=0,"",_xlfn.MAXIFS(Transactions!$B$2:$B$13107,Transactions!$C$2:$C$13107,A222))</f>
        <v>46270</v>
      </c>
      <c r="N222" s="24" t="n">
        <f aca="false">IF(J222=0,999,Assumptions!$B$4-M222)</f>
        <v>25</v>
      </c>
      <c r="O222" s="24" t="str">
        <f aca="false">IF(N222&lt;=Assumptions!$B$7,"Active",IF(N222&lt;=Assumptions!$B$8,"Slipping","Churned"))</f>
        <v>Active</v>
      </c>
      <c r="P222" s="24" t="n">
        <f aca="false">COUNTIF(D222:I222,"&gt;0")</f>
        <v>5</v>
      </c>
      <c r="Q222" s="24" t="n">
        <f aca="false">IF(N222&lt;=Assumptions!$B$22,5,IF(N222&lt;=Assumptions!$B$23,4,IF(N222&lt;=Assumptions!$B$24,3,IF(N222&lt;=Assumptions!$B$25,2,1))))</f>
        <v>4</v>
      </c>
      <c r="R222" s="24" t="n">
        <f aca="false">1+(J222&gt;=Assumptions!$C$25)+(J222&gt;=Assumptions!$C$24)+(J222&gt;=Assumptions!$C$23)+(J222&gt;=Assumptions!$C$22)</f>
        <v>3</v>
      </c>
      <c r="S222" s="24" t="n">
        <f aca="false">1+(L222&gt;=Assumptions!$D$25)+(L222&gt;=Assumptions!$D$24)+(L222&gt;=Assumptions!$D$23)+(L222&gt;=Assumptions!$D$22)</f>
        <v>3</v>
      </c>
      <c r="T222" s="24" t="str">
        <f aca="false">IF(AND(Q222&gt;=4,R222&gt;=4),"Champions",IF(AND(Q222&gt;=3,R222&gt;=3),"Loyal",IF(AND(Q222&lt;=2,R222&gt;=3),"At Risk",IF(Q222&lt;=2,"Hibernating","Potential"))))</f>
        <v>Loyal</v>
      </c>
      <c r="U222" s="38" t="n">
        <f aca="false">L222/Assumptions!$B$6</f>
        <v>37.5088888888889</v>
      </c>
      <c r="V222" s="38" t="n">
        <f aca="false">IF(O222="Slipping",U222,0)</f>
        <v>0</v>
      </c>
      <c r="W222" s="38" t="n">
        <f aca="false">IF(O222="Churned",U222,0)</f>
        <v>0</v>
      </c>
      <c r="X222" s="24" t="str">
        <f aca="false">IF(AND(O222="Active",P222&lt;=2),"Yes","No")</f>
        <v>No</v>
      </c>
    </row>
    <row r="223" customFormat="false" ht="15" hidden="false" customHeight="false" outlineLevel="0" collapsed="false">
      <c r="A223" s="24" t="str">
        <f aca="false">Customers!A223</f>
        <v>C0222</v>
      </c>
      <c r="B223" s="24" t="str">
        <f aca="false">Customers!B223</f>
        <v>Rift Valley</v>
      </c>
      <c r="C223" s="24" t="str">
        <f aca="false">Customers!C223</f>
        <v>Postpaid</v>
      </c>
      <c r="D223" s="24" t="n">
        <f aca="false">COUNTIFS(Transactions!$C$2:$C$13107,$A223,Transactions!$E$2:$E$13107,D$1)</f>
        <v>6</v>
      </c>
      <c r="E223" s="24" t="n">
        <f aca="false">COUNTIFS(Transactions!$C$2:$C$13107,$A223,Transactions!$E$2:$E$13107,E$1)</f>
        <v>1</v>
      </c>
      <c r="F223" s="24" t="n">
        <f aca="false">COUNTIFS(Transactions!$C$2:$C$13107,$A223,Transactions!$E$2:$E$13107,F$1)</f>
        <v>0</v>
      </c>
      <c r="G223" s="24" t="n">
        <f aca="false">COUNTIFS(Transactions!$C$2:$C$13107,$A223,Transactions!$E$2:$E$13107,G$1)</f>
        <v>0</v>
      </c>
      <c r="H223" s="24" t="n">
        <f aca="false">COUNTIFS(Transactions!$C$2:$C$13107,$A223,Transactions!$E$2:$E$13107,H$1)</f>
        <v>0</v>
      </c>
      <c r="I223" s="24" t="n">
        <f aca="false">COUNTIFS(Transactions!$C$2:$C$13107,$A223,Transactions!$E$2:$E$13107,I$1)</f>
        <v>5</v>
      </c>
      <c r="J223" s="24" t="n">
        <f aca="false">SUM(D223:I223)</f>
        <v>12</v>
      </c>
      <c r="K223" s="38" t="n">
        <f aca="false">SUMIFS(Transactions!$F$2:$F$13107,Transactions!$C$2:$C$13107,A223)</f>
        <v>26859</v>
      </c>
      <c r="L223" s="38" t="n">
        <f aca="false">SUMIFS(Transactions!$I$2:$I$13107,Transactions!$C$2:$C$13107,A223)</f>
        <v>355.45</v>
      </c>
      <c r="M223" s="39" t="n">
        <f aca="false">IF(J223=0,"",_xlfn.MAXIFS(Transactions!$B$2:$B$13107,Transactions!$C$2:$C$13107,A223))</f>
        <v>46278</v>
      </c>
      <c r="N223" s="24" t="n">
        <f aca="false">IF(J223=0,999,Assumptions!$B$4-M223)</f>
        <v>17</v>
      </c>
      <c r="O223" s="24" t="str">
        <f aca="false">IF(N223&lt;=Assumptions!$B$7,"Active",IF(N223&lt;=Assumptions!$B$8,"Slipping","Churned"))</f>
        <v>Active</v>
      </c>
      <c r="P223" s="24" t="n">
        <f aca="false">COUNTIF(D223:I223,"&gt;0")</f>
        <v>3</v>
      </c>
      <c r="Q223" s="24" t="n">
        <f aca="false">IF(N223&lt;=Assumptions!$B$22,5,IF(N223&lt;=Assumptions!$B$23,4,IF(N223&lt;=Assumptions!$B$24,3,IF(N223&lt;=Assumptions!$B$25,2,1))))</f>
        <v>4</v>
      </c>
      <c r="R223" s="24" t="n">
        <f aca="false">1+(J223&gt;=Assumptions!$C$25)+(J223&gt;=Assumptions!$C$24)+(J223&gt;=Assumptions!$C$23)+(J223&gt;=Assumptions!$C$22)</f>
        <v>2</v>
      </c>
      <c r="S223" s="24" t="n">
        <f aca="false">1+(L223&gt;=Assumptions!$D$25)+(L223&gt;=Assumptions!$D$24)+(L223&gt;=Assumptions!$D$23)+(L223&gt;=Assumptions!$D$22)</f>
        <v>3</v>
      </c>
      <c r="T223" s="24" t="str">
        <f aca="false">IF(AND(Q223&gt;=4,R223&gt;=4),"Champions",IF(AND(Q223&gt;=3,R223&gt;=3),"Loyal",IF(AND(Q223&lt;=2,R223&gt;=3),"At Risk",IF(Q223&lt;=2,"Hibernating","Potential"))))</f>
        <v>Potential</v>
      </c>
      <c r="U223" s="38" t="n">
        <f aca="false">L223/Assumptions!$B$6</f>
        <v>39.4944444444444</v>
      </c>
      <c r="V223" s="38" t="n">
        <f aca="false">IF(O223="Slipping",U223,0)</f>
        <v>0</v>
      </c>
      <c r="W223" s="38" t="n">
        <f aca="false">IF(O223="Churned",U223,0)</f>
        <v>0</v>
      </c>
      <c r="X223" s="24" t="str">
        <f aca="false">IF(AND(O223="Active",P223&lt;=2),"Yes","No")</f>
        <v>No</v>
      </c>
    </row>
    <row r="224" customFormat="false" ht="15" hidden="false" customHeight="false" outlineLevel="0" collapsed="false">
      <c r="A224" s="24" t="str">
        <f aca="false">Customers!A224</f>
        <v>C0223</v>
      </c>
      <c r="B224" s="24" t="str">
        <f aca="false">Customers!B224</f>
        <v>Coast</v>
      </c>
      <c r="C224" s="24" t="str">
        <f aca="false">Customers!C224</f>
        <v>Prepaid</v>
      </c>
      <c r="D224" s="24" t="n">
        <f aca="false">COUNTIFS(Transactions!$C$2:$C$13107,$A224,Transactions!$E$2:$E$13107,D$1)</f>
        <v>1</v>
      </c>
      <c r="E224" s="24" t="n">
        <f aca="false">COUNTIFS(Transactions!$C$2:$C$13107,$A224,Transactions!$E$2:$E$13107,E$1)</f>
        <v>2</v>
      </c>
      <c r="F224" s="24" t="n">
        <f aca="false">COUNTIFS(Transactions!$C$2:$C$13107,$A224,Transactions!$E$2:$E$13107,F$1)</f>
        <v>0</v>
      </c>
      <c r="G224" s="24" t="n">
        <f aca="false">COUNTIFS(Transactions!$C$2:$C$13107,$A224,Transactions!$E$2:$E$13107,G$1)</f>
        <v>1</v>
      </c>
      <c r="H224" s="24" t="n">
        <f aca="false">COUNTIFS(Transactions!$C$2:$C$13107,$A224,Transactions!$E$2:$E$13107,H$1)</f>
        <v>0</v>
      </c>
      <c r="I224" s="24" t="n">
        <f aca="false">COUNTIFS(Transactions!$C$2:$C$13107,$A224,Transactions!$E$2:$E$13107,I$1)</f>
        <v>1</v>
      </c>
      <c r="J224" s="24" t="n">
        <f aca="false">SUM(D224:I224)</f>
        <v>5</v>
      </c>
      <c r="K224" s="38" t="n">
        <f aca="false">SUMIFS(Transactions!$F$2:$F$13107,Transactions!$C$2:$C$13107,A224)</f>
        <v>13380</v>
      </c>
      <c r="L224" s="38" t="n">
        <f aca="false">SUMIFS(Transactions!$I$2:$I$13107,Transactions!$C$2:$C$13107,A224)</f>
        <v>157.78</v>
      </c>
      <c r="M224" s="39" t="n">
        <f aca="false">IF(J224=0,"",_xlfn.MAXIFS(Transactions!$B$2:$B$13107,Transactions!$C$2:$C$13107,A224))</f>
        <v>46260</v>
      </c>
      <c r="N224" s="24" t="n">
        <f aca="false">IF(J224=0,999,Assumptions!$B$4-M224)</f>
        <v>35</v>
      </c>
      <c r="O224" s="24" t="str">
        <f aca="false">IF(N224&lt;=Assumptions!$B$7,"Active",IF(N224&lt;=Assumptions!$B$8,"Slipping","Churned"))</f>
        <v>Slipping</v>
      </c>
      <c r="P224" s="24" t="n">
        <f aca="false">COUNTIF(D224:I224,"&gt;0")</f>
        <v>4</v>
      </c>
      <c r="Q224" s="24" t="n">
        <f aca="false">IF(N224&lt;=Assumptions!$B$22,5,IF(N224&lt;=Assumptions!$B$23,4,IF(N224&lt;=Assumptions!$B$24,3,IF(N224&lt;=Assumptions!$B$25,2,1))))</f>
        <v>3</v>
      </c>
      <c r="R224" s="24" t="n">
        <f aca="false">1+(J224&gt;=Assumptions!$C$25)+(J224&gt;=Assumptions!$C$24)+(J224&gt;=Assumptions!$C$23)+(J224&gt;=Assumptions!$C$22)</f>
        <v>1</v>
      </c>
      <c r="S224" s="24" t="n">
        <f aca="false">1+(L224&gt;=Assumptions!$D$25)+(L224&gt;=Assumptions!$D$24)+(L224&gt;=Assumptions!$D$23)+(L224&gt;=Assumptions!$D$22)</f>
        <v>2</v>
      </c>
      <c r="T224" s="24" t="str">
        <f aca="false">IF(AND(Q224&gt;=4,R224&gt;=4),"Champions",IF(AND(Q224&gt;=3,R224&gt;=3),"Loyal",IF(AND(Q224&lt;=2,R224&gt;=3),"At Risk",IF(Q224&lt;=2,"Hibernating","Potential"))))</f>
        <v>Potential</v>
      </c>
      <c r="U224" s="38" t="n">
        <f aca="false">L224/Assumptions!$B$6</f>
        <v>17.5311111111111</v>
      </c>
      <c r="V224" s="38" t="n">
        <f aca="false">IF(O224="Slipping",U224,0)</f>
        <v>17.5311111111111</v>
      </c>
      <c r="W224" s="38" t="n">
        <f aca="false">IF(O224="Churned",U224,0)</f>
        <v>0</v>
      </c>
      <c r="X224" s="24" t="str">
        <f aca="false">IF(AND(O224="Active",P224&lt;=2),"Yes","No")</f>
        <v>No</v>
      </c>
    </row>
    <row r="225" customFormat="false" ht="15" hidden="false" customHeight="false" outlineLevel="0" collapsed="false">
      <c r="A225" s="24" t="str">
        <f aca="false">Customers!A225</f>
        <v>C0224</v>
      </c>
      <c r="B225" s="24" t="str">
        <f aca="false">Customers!B225</f>
        <v>Rift Valley</v>
      </c>
      <c r="C225" s="24" t="str">
        <f aca="false">Customers!C225</f>
        <v>Postpaid</v>
      </c>
      <c r="D225" s="24" t="n">
        <f aca="false">COUNTIFS(Transactions!$C$2:$C$13107,$A225,Transactions!$E$2:$E$13107,D$1)</f>
        <v>1</v>
      </c>
      <c r="E225" s="24" t="n">
        <f aca="false">COUNTIFS(Transactions!$C$2:$C$13107,$A225,Transactions!$E$2:$E$13107,E$1)</f>
        <v>1</v>
      </c>
      <c r="F225" s="24" t="n">
        <f aca="false">COUNTIFS(Transactions!$C$2:$C$13107,$A225,Transactions!$E$2:$E$13107,F$1)</f>
        <v>5</v>
      </c>
      <c r="G225" s="24" t="n">
        <f aca="false">COUNTIFS(Transactions!$C$2:$C$13107,$A225,Transactions!$E$2:$E$13107,G$1)</f>
        <v>3</v>
      </c>
      <c r="H225" s="24" t="n">
        <f aca="false">COUNTIFS(Transactions!$C$2:$C$13107,$A225,Transactions!$E$2:$E$13107,H$1)</f>
        <v>0</v>
      </c>
      <c r="I225" s="24" t="n">
        <f aca="false">COUNTIFS(Transactions!$C$2:$C$13107,$A225,Transactions!$E$2:$E$13107,I$1)</f>
        <v>1</v>
      </c>
      <c r="J225" s="24" t="n">
        <f aca="false">SUM(D225:I225)</f>
        <v>11</v>
      </c>
      <c r="K225" s="38" t="n">
        <f aca="false">SUMIFS(Transactions!$F$2:$F$13107,Transactions!$C$2:$C$13107,A225)</f>
        <v>86659</v>
      </c>
      <c r="L225" s="38" t="n">
        <f aca="false">SUMIFS(Transactions!$I$2:$I$13107,Transactions!$C$2:$C$13107,A225)</f>
        <v>132.89</v>
      </c>
      <c r="M225" s="39" t="n">
        <f aca="false">IF(J225=0,"",_xlfn.MAXIFS(Transactions!$B$2:$B$13107,Transactions!$C$2:$C$13107,A225))</f>
        <v>46240</v>
      </c>
      <c r="N225" s="24" t="n">
        <f aca="false">IF(J225=0,999,Assumptions!$B$4-M225)</f>
        <v>55</v>
      </c>
      <c r="O225" s="24" t="str">
        <f aca="false">IF(N225&lt;=Assumptions!$B$7,"Active",IF(N225&lt;=Assumptions!$B$8,"Slipping","Churned"))</f>
        <v>Slipping</v>
      </c>
      <c r="P225" s="24" t="n">
        <f aca="false">COUNTIF(D225:I225,"&gt;0")</f>
        <v>5</v>
      </c>
      <c r="Q225" s="24" t="n">
        <f aca="false">IF(N225&lt;=Assumptions!$B$22,5,IF(N225&lt;=Assumptions!$B$23,4,IF(N225&lt;=Assumptions!$B$24,3,IF(N225&lt;=Assumptions!$B$25,2,1))))</f>
        <v>3</v>
      </c>
      <c r="R225" s="24" t="n">
        <f aca="false">1+(J225&gt;=Assumptions!$C$25)+(J225&gt;=Assumptions!$C$24)+(J225&gt;=Assumptions!$C$23)+(J225&gt;=Assumptions!$C$22)</f>
        <v>2</v>
      </c>
      <c r="S225" s="24" t="n">
        <f aca="false">1+(L225&gt;=Assumptions!$D$25)+(L225&gt;=Assumptions!$D$24)+(L225&gt;=Assumptions!$D$23)+(L225&gt;=Assumptions!$D$22)</f>
        <v>1</v>
      </c>
      <c r="T225" s="24" t="str">
        <f aca="false">IF(AND(Q225&gt;=4,R225&gt;=4),"Champions",IF(AND(Q225&gt;=3,R225&gt;=3),"Loyal",IF(AND(Q225&lt;=2,R225&gt;=3),"At Risk",IF(Q225&lt;=2,"Hibernating","Potential"))))</f>
        <v>Potential</v>
      </c>
      <c r="U225" s="38" t="n">
        <f aca="false">L225/Assumptions!$B$6</f>
        <v>14.7655555555556</v>
      </c>
      <c r="V225" s="38" t="n">
        <f aca="false">IF(O225="Slipping",U225,0)</f>
        <v>14.7655555555556</v>
      </c>
      <c r="W225" s="38" t="n">
        <f aca="false">IF(O225="Churned",U225,0)</f>
        <v>0</v>
      </c>
      <c r="X225" s="24" t="str">
        <f aca="false">IF(AND(O225="Active",P225&lt;=2),"Yes","No")</f>
        <v>No</v>
      </c>
    </row>
    <row r="226" customFormat="false" ht="15" hidden="false" customHeight="false" outlineLevel="0" collapsed="false">
      <c r="A226" s="24" t="str">
        <f aca="false">Customers!A226</f>
        <v>C0225</v>
      </c>
      <c r="B226" s="24" t="str">
        <f aca="false">Customers!B226</f>
        <v>Central</v>
      </c>
      <c r="C226" s="24" t="str">
        <f aca="false">Customers!C226</f>
        <v>Prepaid</v>
      </c>
      <c r="D226" s="24" t="n">
        <f aca="false">COUNTIFS(Transactions!$C$2:$C$13107,$A226,Transactions!$E$2:$E$13107,D$1)</f>
        <v>0</v>
      </c>
      <c r="E226" s="24" t="n">
        <f aca="false">COUNTIFS(Transactions!$C$2:$C$13107,$A226,Transactions!$E$2:$E$13107,E$1)</f>
        <v>0</v>
      </c>
      <c r="F226" s="24" t="n">
        <f aca="false">COUNTIFS(Transactions!$C$2:$C$13107,$A226,Transactions!$E$2:$E$13107,F$1)</f>
        <v>3</v>
      </c>
      <c r="G226" s="24" t="n">
        <f aca="false">COUNTIFS(Transactions!$C$2:$C$13107,$A226,Transactions!$E$2:$E$13107,G$1)</f>
        <v>7</v>
      </c>
      <c r="H226" s="24" t="n">
        <f aca="false">COUNTIFS(Transactions!$C$2:$C$13107,$A226,Transactions!$E$2:$E$13107,H$1)</f>
        <v>4</v>
      </c>
      <c r="I226" s="24" t="n">
        <f aca="false">COUNTIFS(Transactions!$C$2:$C$13107,$A226,Transactions!$E$2:$E$13107,I$1)</f>
        <v>5</v>
      </c>
      <c r="J226" s="24" t="n">
        <f aca="false">SUM(D226:I226)</f>
        <v>19</v>
      </c>
      <c r="K226" s="38" t="n">
        <f aca="false">SUMIFS(Transactions!$F$2:$F$13107,Transactions!$C$2:$C$13107,A226)</f>
        <v>64189</v>
      </c>
      <c r="L226" s="38" t="n">
        <f aca="false">SUMIFS(Transactions!$I$2:$I$13107,Transactions!$C$2:$C$13107,A226)</f>
        <v>343.97</v>
      </c>
      <c r="M226" s="39" t="n">
        <f aca="false">IF(J226=0,"",_xlfn.MAXIFS(Transactions!$B$2:$B$13107,Transactions!$C$2:$C$13107,A226))</f>
        <v>46289</v>
      </c>
      <c r="N226" s="24" t="n">
        <f aca="false">IF(J226=0,999,Assumptions!$B$4-M226)</f>
        <v>6</v>
      </c>
      <c r="O226" s="24" t="str">
        <f aca="false">IF(N226&lt;=Assumptions!$B$7,"Active",IF(N226&lt;=Assumptions!$B$8,"Slipping","Churned"))</f>
        <v>Active</v>
      </c>
      <c r="P226" s="24" t="n">
        <f aca="false">COUNTIF(D226:I226,"&gt;0")</f>
        <v>4</v>
      </c>
      <c r="Q226" s="24" t="n">
        <f aca="false">IF(N226&lt;=Assumptions!$B$22,5,IF(N226&lt;=Assumptions!$B$23,4,IF(N226&lt;=Assumptions!$B$24,3,IF(N226&lt;=Assumptions!$B$25,2,1))))</f>
        <v>5</v>
      </c>
      <c r="R226" s="24" t="n">
        <f aca="false">1+(J226&gt;=Assumptions!$C$25)+(J226&gt;=Assumptions!$C$24)+(J226&gt;=Assumptions!$C$23)+(J226&gt;=Assumptions!$C$22)</f>
        <v>3</v>
      </c>
      <c r="S226" s="24" t="n">
        <f aca="false">1+(L226&gt;=Assumptions!$D$25)+(L226&gt;=Assumptions!$D$24)+(L226&gt;=Assumptions!$D$23)+(L226&gt;=Assumptions!$D$22)</f>
        <v>3</v>
      </c>
      <c r="T226" s="24" t="str">
        <f aca="false">IF(AND(Q226&gt;=4,R226&gt;=4),"Champions",IF(AND(Q226&gt;=3,R226&gt;=3),"Loyal",IF(AND(Q226&lt;=2,R226&gt;=3),"At Risk",IF(Q226&lt;=2,"Hibernating","Potential"))))</f>
        <v>Loyal</v>
      </c>
      <c r="U226" s="38" t="n">
        <f aca="false">L226/Assumptions!$B$6</f>
        <v>38.2188888888889</v>
      </c>
      <c r="V226" s="38" t="n">
        <f aca="false">IF(O226="Slipping",U226,0)</f>
        <v>0</v>
      </c>
      <c r="W226" s="38" t="n">
        <f aca="false">IF(O226="Churned",U226,0)</f>
        <v>0</v>
      </c>
      <c r="X226" s="24" t="str">
        <f aca="false">IF(AND(O226="Active",P226&lt;=2),"Yes","No")</f>
        <v>No</v>
      </c>
    </row>
    <row r="227" customFormat="false" ht="15" hidden="false" customHeight="false" outlineLevel="0" collapsed="false">
      <c r="A227" s="24" t="str">
        <f aca="false">Customers!A227</f>
        <v>C0226</v>
      </c>
      <c r="B227" s="24" t="str">
        <f aca="false">Customers!B227</f>
        <v>Central</v>
      </c>
      <c r="C227" s="24" t="str">
        <f aca="false">Customers!C227</f>
        <v>Prepaid</v>
      </c>
      <c r="D227" s="24" t="n">
        <f aca="false">COUNTIFS(Transactions!$C$2:$C$13107,$A227,Transactions!$E$2:$E$13107,D$1)</f>
        <v>5</v>
      </c>
      <c r="E227" s="24" t="n">
        <f aca="false">COUNTIFS(Transactions!$C$2:$C$13107,$A227,Transactions!$E$2:$E$13107,E$1)</f>
        <v>0</v>
      </c>
      <c r="F227" s="24" t="n">
        <f aca="false">COUNTIFS(Transactions!$C$2:$C$13107,$A227,Transactions!$E$2:$E$13107,F$1)</f>
        <v>4</v>
      </c>
      <c r="G227" s="24" t="n">
        <f aca="false">COUNTIFS(Transactions!$C$2:$C$13107,$A227,Transactions!$E$2:$E$13107,G$1)</f>
        <v>2</v>
      </c>
      <c r="H227" s="24" t="n">
        <f aca="false">COUNTIFS(Transactions!$C$2:$C$13107,$A227,Transactions!$E$2:$E$13107,H$1)</f>
        <v>42</v>
      </c>
      <c r="I227" s="24" t="n">
        <f aca="false">COUNTIFS(Transactions!$C$2:$C$13107,$A227,Transactions!$E$2:$E$13107,I$1)</f>
        <v>5</v>
      </c>
      <c r="J227" s="24" t="n">
        <f aca="false">SUM(D227:I227)</f>
        <v>58</v>
      </c>
      <c r="K227" s="38" t="n">
        <f aca="false">SUMIFS(Transactions!$F$2:$F$13107,Transactions!$C$2:$C$13107,A227)</f>
        <v>68038</v>
      </c>
      <c r="L227" s="38" t="n">
        <f aca="false">SUMIFS(Transactions!$I$2:$I$13107,Transactions!$C$2:$C$13107,A227)</f>
        <v>652.16</v>
      </c>
      <c r="M227" s="39" t="n">
        <f aca="false">IF(J227=0,"",_xlfn.MAXIFS(Transactions!$B$2:$B$13107,Transactions!$C$2:$C$13107,A227))</f>
        <v>46294</v>
      </c>
      <c r="N227" s="24" t="n">
        <f aca="false">IF(J227=0,999,Assumptions!$B$4-M227)</f>
        <v>1</v>
      </c>
      <c r="O227" s="24" t="str">
        <f aca="false">IF(N227&lt;=Assumptions!$B$7,"Active",IF(N227&lt;=Assumptions!$B$8,"Slipping","Churned"))</f>
        <v>Active</v>
      </c>
      <c r="P227" s="24" t="n">
        <f aca="false">COUNTIF(D227:I227,"&gt;0")</f>
        <v>5</v>
      </c>
      <c r="Q227" s="24" t="n">
        <f aca="false">IF(N227&lt;=Assumptions!$B$22,5,IF(N227&lt;=Assumptions!$B$23,4,IF(N227&lt;=Assumptions!$B$24,3,IF(N227&lt;=Assumptions!$B$25,2,1))))</f>
        <v>5</v>
      </c>
      <c r="R227" s="24" t="n">
        <f aca="false">1+(J227&gt;=Assumptions!$C$25)+(J227&gt;=Assumptions!$C$24)+(J227&gt;=Assumptions!$C$23)+(J227&gt;=Assumptions!$C$22)</f>
        <v>5</v>
      </c>
      <c r="S227" s="24" t="n">
        <f aca="false">1+(L227&gt;=Assumptions!$D$25)+(L227&gt;=Assumptions!$D$24)+(L227&gt;=Assumptions!$D$23)+(L227&gt;=Assumptions!$D$22)</f>
        <v>4</v>
      </c>
      <c r="T227" s="24" t="str">
        <f aca="false">IF(AND(Q227&gt;=4,R227&gt;=4),"Champions",IF(AND(Q227&gt;=3,R227&gt;=3),"Loyal",IF(AND(Q227&lt;=2,R227&gt;=3),"At Risk",IF(Q227&lt;=2,"Hibernating","Potential"))))</f>
        <v>Champions</v>
      </c>
      <c r="U227" s="38" t="n">
        <f aca="false">L227/Assumptions!$B$6</f>
        <v>72.4622222222222</v>
      </c>
      <c r="V227" s="38" t="n">
        <f aca="false">IF(O227="Slipping",U227,0)</f>
        <v>0</v>
      </c>
      <c r="W227" s="38" t="n">
        <f aca="false">IF(O227="Churned",U227,0)</f>
        <v>0</v>
      </c>
      <c r="X227" s="24" t="str">
        <f aca="false">IF(AND(O227="Active",P227&lt;=2),"Yes","No")</f>
        <v>No</v>
      </c>
    </row>
    <row r="228" customFormat="false" ht="15" hidden="false" customHeight="false" outlineLevel="0" collapsed="false">
      <c r="A228" s="24" t="str">
        <f aca="false">Customers!A228</f>
        <v>C0227</v>
      </c>
      <c r="B228" s="24" t="str">
        <f aca="false">Customers!B228</f>
        <v>Rift Valley</v>
      </c>
      <c r="C228" s="24" t="str">
        <f aca="false">Customers!C228</f>
        <v>Prepaid</v>
      </c>
      <c r="D228" s="24" t="n">
        <f aca="false">COUNTIFS(Transactions!$C$2:$C$13107,$A228,Transactions!$E$2:$E$13107,D$1)</f>
        <v>0</v>
      </c>
      <c r="E228" s="24" t="n">
        <f aca="false">COUNTIFS(Transactions!$C$2:$C$13107,$A228,Transactions!$E$2:$E$13107,E$1)</f>
        <v>2</v>
      </c>
      <c r="F228" s="24" t="n">
        <f aca="false">COUNTIFS(Transactions!$C$2:$C$13107,$A228,Transactions!$E$2:$E$13107,F$1)</f>
        <v>11</v>
      </c>
      <c r="G228" s="24" t="n">
        <f aca="false">COUNTIFS(Transactions!$C$2:$C$13107,$A228,Transactions!$E$2:$E$13107,G$1)</f>
        <v>7</v>
      </c>
      <c r="H228" s="24" t="n">
        <f aca="false">COUNTIFS(Transactions!$C$2:$C$13107,$A228,Transactions!$E$2:$E$13107,H$1)</f>
        <v>9</v>
      </c>
      <c r="I228" s="24" t="n">
        <f aca="false">COUNTIFS(Transactions!$C$2:$C$13107,$A228,Transactions!$E$2:$E$13107,I$1)</f>
        <v>2</v>
      </c>
      <c r="J228" s="24" t="n">
        <f aca="false">SUM(D228:I228)</f>
        <v>31</v>
      </c>
      <c r="K228" s="38" t="n">
        <f aca="false">SUMIFS(Transactions!$F$2:$F$13107,Transactions!$C$2:$C$13107,A228)</f>
        <v>92700</v>
      </c>
      <c r="L228" s="38" t="n">
        <f aca="false">SUMIFS(Transactions!$I$2:$I$13107,Transactions!$C$2:$C$13107,A228)</f>
        <v>309.72</v>
      </c>
      <c r="M228" s="39" t="n">
        <f aca="false">IF(J228=0,"",_xlfn.MAXIFS(Transactions!$B$2:$B$13107,Transactions!$C$2:$C$13107,A228))</f>
        <v>46289</v>
      </c>
      <c r="N228" s="24" t="n">
        <f aca="false">IF(J228=0,999,Assumptions!$B$4-M228)</f>
        <v>6</v>
      </c>
      <c r="O228" s="24" t="str">
        <f aca="false">IF(N228&lt;=Assumptions!$B$7,"Active",IF(N228&lt;=Assumptions!$B$8,"Slipping","Churned"))</f>
        <v>Active</v>
      </c>
      <c r="P228" s="24" t="n">
        <f aca="false">COUNTIF(D228:I228,"&gt;0")</f>
        <v>5</v>
      </c>
      <c r="Q228" s="24" t="n">
        <f aca="false">IF(N228&lt;=Assumptions!$B$22,5,IF(N228&lt;=Assumptions!$B$23,4,IF(N228&lt;=Assumptions!$B$24,3,IF(N228&lt;=Assumptions!$B$25,2,1))))</f>
        <v>5</v>
      </c>
      <c r="R228" s="24" t="n">
        <f aca="false">1+(J228&gt;=Assumptions!$C$25)+(J228&gt;=Assumptions!$C$24)+(J228&gt;=Assumptions!$C$23)+(J228&gt;=Assumptions!$C$22)</f>
        <v>5</v>
      </c>
      <c r="S228" s="24" t="n">
        <f aca="false">1+(L228&gt;=Assumptions!$D$25)+(L228&gt;=Assumptions!$D$24)+(L228&gt;=Assumptions!$D$23)+(L228&gt;=Assumptions!$D$22)</f>
        <v>3</v>
      </c>
      <c r="T228" s="24" t="str">
        <f aca="false">IF(AND(Q228&gt;=4,R228&gt;=4),"Champions",IF(AND(Q228&gt;=3,R228&gt;=3),"Loyal",IF(AND(Q228&lt;=2,R228&gt;=3),"At Risk",IF(Q228&lt;=2,"Hibernating","Potential"))))</f>
        <v>Champions</v>
      </c>
      <c r="U228" s="38" t="n">
        <f aca="false">L228/Assumptions!$B$6</f>
        <v>34.4133333333333</v>
      </c>
      <c r="V228" s="38" t="n">
        <f aca="false">IF(O228="Slipping",U228,0)</f>
        <v>0</v>
      </c>
      <c r="W228" s="38" t="n">
        <f aca="false">IF(O228="Churned",U228,0)</f>
        <v>0</v>
      </c>
      <c r="X228" s="24" t="str">
        <f aca="false">IF(AND(O228="Active",P228&lt;=2),"Yes","No")</f>
        <v>No</v>
      </c>
    </row>
    <row r="229" customFormat="false" ht="15" hidden="false" customHeight="false" outlineLevel="0" collapsed="false">
      <c r="A229" s="24" t="str">
        <f aca="false">Customers!A229</f>
        <v>C0228</v>
      </c>
      <c r="B229" s="24" t="str">
        <f aca="false">Customers!B229</f>
        <v>Eastern</v>
      </c>
      <c r="C229" s="24" t="str">
        <f aca="false">Customers!C229</f>
        <v>Prepaid</v>
      </c>
      <c r="D229" s="24" t="n">
        <f aca="false">COUNTIFS(Transactions!$C$2:$C$13107,$A229,Transactions!$E$2:$E$13107,D$1)</f>
        <v>12</v>
      </c>
      <c r="E229" s="24" t="n">
        <f aca="false">COUNTIFS(Transactions!$C$2:$C$13107,$A229,Transactions!$E$2:$E$13107,E$1)</f>
        <v>1</v>
      </c>
      <c r="F229" s="24" t="n">
        <f aca="false">COUNTIFS(Transactions!$C$2:$C$13107,$A229,Transactions!$E$2:$E$13107,F$1)</f>
        <v>10</v>
      </c>
      <c r="G229" s="24" t="n">
        <f aca="false">COUNTIFS(Transactions!$C$2:$C$13107,$A229,Transactions!$E$2:$E$13107,G$1)</f>
        <v>0</v>
      </c>
      <c r="H229" s="24" t="n">
        <f aca="false">COUNTIFS(Transactions!$C$2:$C$13107,$A229,Transactions!$E$2:$E$13107,H$1)</f>
        <v>1</v>
      </c>
      <c r="I229" s="24" t="n">
        <f aca="false">COUNTIFS(Transactions!$C$2:$C$13107,$A229,Transactions!$E$2:$E$13107,I$1)</f>
        <v>1</v>
      </c>
      <c r="J229" s="24" t="n">
        <f aca="false">SUM(D229:I229)</f>
        <v>25</v>
      </c>
      <c r="K229" s="38" t="n">
        <f aca="false">SUMIFS(Transactions!$F$2:$F$13107,Transactions!$C$2:$C$13107,A229)</f>
        <v>102520</v>
      </c>
      <c r="L229" s="38" t="n">
        <f aca="false">SUMIFS(Transactions!$I$2:$I$13107,Transactions!$C$2:$C$13107,A229)</f>
        <v>430.55</v>
      </c>
      <c r="M229" s="39" t="n">
        <f aca="false">IF(J229=0,"",_xlfn.MAXIFS(Transactions!$B$2:$B$13107,Transactions!$C$2:$C$13107,A229))</f>
        <v>46210</v>
      </c>
      <c r="N229" s="24" t="n">
        <f aca="false">IF(J229=0,999,Assumptions!$B$4-M229)</f>
        <v>85</v>
      </c>
      <c r="O229" s="24" t="str">
        <f aca="false">IF(N229&lt;=Assumptions!$B$7,"Active",IF(N229&lt;=Assumptions!$B$8,"Slipping","Churned"))</f>
        <v>Churned</v>
      </c>
      <c r="P229" s="24" t="n">
        <f aca="false">COUNTIF(D229:I229,"&gt;0")</f>
        <v>5</v>
      </c>
      <c r="Q229" s="24" t="n">
        <f aca="false">IF(N229&lt;=Assumptions!$B$22,5,IF(N229&lt;=Assumptions!$B$23,4,IF(N229&lt;=Assumptions!$B$24,3,IF(N229&lt;=Assumptions!$B$25,2,1))))</f>
        <v>2</v>
      </c>
      <c r="R229" s="24" t="n">
        <f aca="false">1+(J229&gt;=Assumptions!$C$25)+(J229&gt;=Assumptions!$C$24)+(J229&gt;=Assumptions!$C$23)+(J229&gt;=Assumptions!$C$22)</f>
        <v>4</v>
      </c>
      <c r="S229" s="24" t="n">
        <f aca="false">1+(L229&gt;=Assumptions!$D$25)+(L229&gt;=Assumptions!$D$24)+(L229&gt;=Assumptions!$D$23)+(L229&gt;=Assumptions!$D$22)</f>
        <v>3</v>
      </c>
      <c r="T229" s="24" t="str">
        <f aca="false">IF(AND(Q229&gt;=4,R229&gt;=4),"Champions",IF(AND(Q229&gt;=3,R229&gt;=3),"Loyal",IF(AND(Q229&lt;=2,R229&gt;=3),"At Risk",IF(Q229&lt;=2,"Hibernating","Potential"))))</f>
        <v>At Risk</v>
      </c>
      <c r="U229" s="38" t="n">
        <f aca="false">L229/Assumptions!$B$6</f>
        <v>47.8388888888889</v>
      </c>
      <c r="V229" s="38" t="n">
        <f aca="false">IF(O229="Slipping",U229,0)</f>
        <v>0</v>
      </c>
      <c r="W229" s="38" t="n">
        <f aca="false">IF(O229="Churned",U229,0)</f>
        <v>47.8388888888889</v>
      </c>
      <c r="X229" s="24" t="str">
        <f aca="false">IF(AND(O229="Active",P229&lt;=2),"Yes","No")</f>
        <v>No</v>
      </c>
    </row>
    <row r="230" customFormat="false" ht="15" hidden="false" customHeight="false" outlineLevel="0" collapsed="false">
      <c r="A230" s="24" t="str">
        <f aca="false">Customers!A230</f>
        <v>C0229</v>
      </c>
      <c r="B230" s="24" t="str">
        <f aca="false">Customers!B230</f>
        <v>Rift Valley</v>
      </c>
      <c r="C230" s="24" t="str">
        <f aca="false">Customers!C230</f>
        <v>Postpaid</v>
      </c>
      <c r="D230" s="24" t="n">
        <f aca="false">COUNTIFS(Transactions!$C$2:$C$13107,$A230,Transactions!$E$2:$E$13107,D$1)</f>
        <v>25</v>
      </c>
      <c r="E230" s="24" t="n">
        <f aca="false">COUNTIFS(Transactions!$C$2:$C$13107,$A230,Transactions!$E$2:$E$13107,E$1)</f>
        <v>0</v>
      </c>
      <c r="F230" s="24" t="n">
        <f aca="false">COUNTIFS(Transactions!$C$2:$C$13107,$A230,Transactions!$E$2:$E$13107,F$1)</f>
        <v>6</v>
      </c>
      <c r="G230" s="24" t="n">
        <f aca="false">COUNTIFS(Transactions!$C$2:$C$13107,$A230,Transactions!$E$2:$E$13107,G$1)</f>
        <v>21</v>
      </c>
      <c r="H230" s="24" t="n">
        <f aca="false">COUNTIFS(Transactions!$C$2:$C$13107,$A230,Transactions!$E$2:$E$13107,H$1)</f>
        <v>2</v>
      </c>
      <c r="I230" s="24" t="n">
        <f aca="false">COUNTIFS(Transactions!$C$2:$C$13107,$A230,Transactions!$E$2:$E$13107,I$1)</f>
        <v>7</v>
      </c>
      <c r="J230" s="24" t="n">
        <f aca="false">SUM(D230:I230)</f>
        <v>61</v>
      </c>
      <c r="K230" s="38" t="n">
        <f aca="false">SUMIFS(Transactions!$F$2:$F$13107,Transactions!$C$2:$C$13107,A230)</f>
        <v>244589</v>
      </c>
      <c r="L230" s="38" t="n">
        <f aca="false">SUMIFS(Transactions!$I$2:$I$13107,Transactions!$C$2:$C$13107,A230)</f>
        <v>1179.79</v>
      </c>
      <c r="M230" s="39" t="n">
        <f aca="false">IF(J230=0,"",_xlfn.MAXIFS(Transactions!$B$2:$B$13107,Transactions!$C$2:$C$13107,A230))</f>
        <v>46288</v>
      </c>
      <c r="N230" s="24" t="n">
        <f aca="false">IF(J230=0,999,Assumptions!$B$4-M230)</f>
        <v>7</v>
      </c>
      <c r="O230" s="24" t="str">
        <f aca="false">IF(N230&lt;=Assumptions!$B$7,"Active",IF(N230&lt;=Assumptions!$B$8,"Slipping","Churned"))</f>
        <v>Active</v>
      </c>
      <c r="P230" s="24" t="n">
        <f aca="false">COUNTIF(D230:I230,"&gt;0")</f>
        <v>5</v>
      </c>
      <c r="Q230" s="24" t="n">
        <f aca="false">IF(N230&lt;=Assumptions!$B$22,5,IF(N230&lt;=Assumptions!$B$23,4,IF(N230&lt;=Assumptions!$B$24,3,IF(N230&lt;=Assumptions!$B$25,2,1))))</f>
        <v>5</v>
      </c>
      <c r="R230" s="24" t="n">
        <f aca="false">1+(J230&gt;=Assumptions!$C$25)+(J230&gt;=Assumptions!$C$24)+(J230&gt;=Assumptions!$C$23)+(J230&gt;=Assumptions!$C$22)</f>
        <v>5</v>
      </c>
      <c r="S230" s="24" t="n">
        <f aca="false">1+(L230&gt;=Assumptions!$D$25)+(L230&gt;=Assumptions!$D$24)+(L230&gt;=Assumptions!$D$23)+(L230&gt;=Assumptions!$D$22)</f>
        <v>5</v>
      </c>
      <c r="T230" s="24" t="str">
        <f aca="false">IF(AND(Q230&gt;=4,R230&gt;=4),"Champions",IF(AND(Q230&gt;=3,R230&gt;=3),"Loyal",IF(AND(Q230&lt;=2,R230&gt;=3),"At Risk",IF(Q230&lt;=2,"Hibernating","Potential"))))</f>
        <v>Champions</v>
      </c>
      <c r="U230" s="38" t="n">
        <f aca="false">L230/Assumptions!$B$6</f>
        <v>131.087777777778</v>
      </c>
      <c r="V230" s="38" t="n">
        <f aca="false">IF(O230="Slipping",U230,0)</f>
        <v>0</v>
      </c>
      <c r="W230" s="38" t="n">
        <f aca="false">IF(O230="Churned",U230,0)</f>
        <v>0</v>
      </c>
      <c r="X230" s="24" t="str">
        <f aca="false">IF(AND(O230="Active",P230&lt;=2),"Yes","No")</f>
        <v>No</v>
      </c>
    </row>
    <row r="231" customFormat="false" ht="15" hidden="false" customHeight="false" outlineLevel="0" collapsed="false">
      <c r="A231" s="24" t="str">
        <f aca="false">Customers!A231</f>
        <v>C0230</v>
      </c>
      <c r="B231" s="24" t="str">
        <f aca="false">Customers!B231</f>
        <v>Eastern</v>
      </c>
      <c r="C231" s="24" t="str">
        <f aca="false">Customers!C231</f>
        <v>Prepaid</v>
      </c>
      <c r="D231" s="24" t="n">
        <f aca="false">COUNTIFS(Transactions!$C$2:$C$13107,$A231,Transactions!$E$2:$E$13107,D$1)</f>
        <v>9</v>
      </c>
      <c r="E231" s="24" t="n">
        <f aca="false">COUNTIFS(Transactions!$C$2:$C$13107,$A231,Transactions!$E$2:$E$13107,E$1)</f>
        <v>12</v>
      </c>
      <c r="F231" s="24" t="n">
        <f aca="false">COUNTIFS(Transactions!$C$2:$C$13107,$A231,Transactions!$E$2:$E$13107,F$1)</f>
        <v>1</v>
      </c>
      <c r="G231" s="24" t="n">
        <f aca="false">COUNTIFS(Transactions!$C$2:$C$13107,$A231,Transactions!$E$2:$E$13107,G$1)</f>
        <v>0</v>
      </c>
      <c r="H231" s="24" t="n">
        <f aca="false">COUNTIFS(Transactions!$C$2:$C$13107,$A231,Transactions!$E$2:$E$13107,H$1)</f>
        <v>0</v>
      </c>
      <c r="I231" s="24" t="n">
        <f aca="false">COUNTIFS(Transactions!$C$2:$C$13107,$A231,Transactions!$E$2:$E$13107,I$1)</f>
        <v>0</v>
      </c>
      <c r="J231" s="24" t="n">
        <f aca="false">SUM(D231:I231)</f>
        <v>22</v>
      </c>
      <c r="K231" s="38" t="n">
        <f aca="false">SUMIFS(Transactions!$F$2:$F$13107,Transactions!$C$2:$C$13107,A231)</f>
        <v>90810</v>
      </c>
      <c r="L231" s="38" t="n">
        <f aca="false">SUMIFS(Transactions!$I$2:$I$13107,Transactions!$C$2:$C$13107,A231)</f>
        <v>1142.4</v>
      </c>
      <c r="M231" s="39" t="n">
        <f aca="false">IF(J231=0,"",_xlfn.MAXIFS(Transactions!$B$2:$B$13107,Transactions!$C$2:$C$13107,A231))</f>
        <v>46294</v>
      </c>
      <c r="N231" s="24" t="n">
        <f aca="false">IF(J231=0,999,Assumptions!$B$4-M231)</f>
        <v>1</v>
      </c>
      <c r="O231" s="24" t="str">
        <f aca="false">IF(N231&lt;=Assumptions!$B$7,"Active",IF(N231&lt;=Assumptions!$B$8,"Slipping","Churned"))</f>
        <v>Active</v>
      </c>
      <c r="P231" s="24" t="n">
        <f aca="false">COUNTIF(D231:I231,"&gt;0")</f>
        <v>3</v>
      </c>
      <c r="Q231" s="24" t="n">
        <f aca="false">IF(N231&lt;=Assumptions!$B$22,5,IF(N231&lt;=Assumptions!$B$23,4,IF(N231&lt;=Assumptions!$B$24,3,IF(N231&lt;=Assumptions!$B$25,2,1))))</f>
        <v>5</v>
      </c>
      <c r="R231" s="24" t="n">
        <f aca="false">1+(J231&gt;=Assumptions!$C$25)+(J231&gt;=Assumptions!$C$24)+(J231&gt;=Assumptions!$C$23)+(J231&gt;=Assumptions!$C$22)</f>
        <v>4</v>
      </c>
      <c r="S231" s="24" t="n">
        <f aca="false">1+(L231&gt;=Assumptions!$D$25)+(L231&gt;=Assumptions!$D$24)+(L231&gt;=Assumptions!$D$23)+(L231&gt;=Assumptions!$D$22)</f>
        <v>5</v>
      </c>
      <c r="T231" s="24" t="str">
        <f aca="false">IF(AND(Q231&gt;=4,R231&gt;=4),"Champions",IF(AND(Q231&gt;=3,R231&gt;=3),"Loyal",IF(AND(Q231&lt;=2,R231&gt;=3),"At Risk",IF(Q231&lt;=2,"Hibernating","Potential"))))</f>
        <v>Champions</v>
      </c>
      <c r="U231" s="38" t="n">
        <f aca="false">L231/Assumptions!$B$6</f>
        <v>126.933333333333</v>
      </c>
      <c r="V231" s="38" t="n">
        <f aca="false">IF(O231="Slipping",U231,0)</f>
        <v>0</v>
      </c>
      <c r="W231" s="38" t="n">
        <f aca="false">IF(O231="Churned",U231,0)</f>
        <v>0</v>
      </c>
      <c r="X231" s="24" t="str">
        <f aca="false">IF(AND(O231="Active",P231&lt;=2),"Yes","No")</f>
        <v>No</v>
      </c>
    </row>
    <row r="232" customFormat="false" ht="15" hidden="false" customHeight="false" outlineLevel="0" collapsed="false">
      <c r="A232" s="24" t="str">
        <f aca="false">Customers!A232</f>
        <v>C0231</v>
      </c>
      <c r="B232" s="24" t="str">
        <f aca="false">Customers!B232</f>
        <v>Nairobi</v>
      </c>
      <c r="C232" s="24" t="str">
        <f aca="false">Customers!C232</f>
        <v>Business</v>
      </c>
      <c r="D232" s="24" t="n">
        <f aca="false">COUNTIFS(Transactions!$C$2:$C$13107,$A232,Transactions!$E$2:$E$13107,D$1)</f>
        <v>3</v>
      </c>
      <c r="E232" s="24" t="n">
        <f aca="false">COUNTIFS(Transactions!$C$2:$C$13107,$A232,Transactions!$E$2:$E$13107,E$1)</f>
        <v>7</v>
      </c>
      <c r="F232" s="24" t="n">
        <f aca="false">COUNTIFS(Transactions!$C$2:$C$13107,$A232,Transactions!$E$2:$E$13107,F$1)</f>
        <v>9</v>
      </c>
      <c r="G232" s="24" t="n">
        <f aca="false">COUNTIFS(Transactions!$C$2:$C$13107,$A232,Transactions!$E$2:$E$13107,G$1)</f>
        <v>20</v>
      </c>
      <c r="H232" s="24" t="n">
        <f aca="false">COUNTIFS(Transactions!$C$2:$C$13107,$A232,Transactions!$E$2:$E$13107,H$1)</f>
        <v>5</v>
      </c>
      <c r="I232" s="24" t="n">
        <f aca="false">COUNTIFS(Transactions!$C$2:$C$13107,$A232,Transactions!$E$2:$E$13107,I$1)</f>
        <v>6</v>
      </c>
      <c r="J232" s="24" t="n">
        <f aca="false">SUM(D232:I232)</f>
        <v>50</v>
      </c>
      <c r="K232" s="38" t="n">
        <f aca="false">SUMIFS(Transactions!$F$2:$F$13107,Transactions!$C$2:$C$13107,A232)</f>
        <v>833549</v>
      </c>
      <c r="L232" s="38" t="n">
        <f aca="false">SUMIFS(Transactions!$I$2:$I$13107,Transactions!$C$2:$C$13107,A232)</f>
        <v>2262.23</v>
      </c>
      <c r="M232" s="39" t="n">
        <f aca="false">IF(J232=0,"",_xlfn.MAXIFS(Transactions!$B$2:$B$13107,Transactions!$C$2:$C$13107,A232))</f>
        <v>46225</v>
      </c>
      <c r="N232" s="24" t="n">
        <f aca="false">IF(J232=0,999,Assumptions!$B$4-M232)</f>
        <v>70</v>
      </c>
      <c r="O232" s="24" t="str">
        <f aca="false">IF(N232&lt;=Assumptions!$B$7,"Active",IF(N232&lt;=Assumptions!$B$8,"Slipping","Churned"))</f>
        <v>Churned</v>
      </c>
      <c r="P232" s="24" t="n">
        <f aca="false">COUNTIF(D232:I232,"&gt;0")</f>
        <v>6</v>
      </c>
      <c r="Q232" s="24" t="n">
        <f aca="false">IF(N232&lt;=Assumptions!$B$22,5,IF(N232&lt;=Assumptions!$B$23,4,IF(N232&lt;=Assumptions!$B$24,3,IF(N232&lt;=Assumptions!$B$25,2,1))))</f>
        <v>2</v>
      </c>
      <c r="R232" s="24" t="n">
        <f aca="false">1+(J232&gt;=Assumptions!$C$25)+(J232&gt;=Assumptions!$C$24)+(J232&gt;=Assumptions!$C$23)+(J232&gt;=Assumptions!$C$22)</f>
        <v>5</v>
      </c>
      <c r="S232" s="24" t="n">
        <f aca="false">1+(L232&gt;=Assumptions!$D$25)+(L232&gt;=Assumptions!$D$24)+(L232&gt;=Assumptions!$D$23)+(L232&gt;=Assumptions!$D$22)</f>
        <v>5</v>
      </c>
      <c r="T232" s="24" t="str">
        <f aca="false">IF(AND(Q232&gt;=4,R232&gt;=4),"Champions",IF(AND(Q232&gt;=3,R232&gt;=3),"Loyal",IF(AND(Q232&lt;=2,R232&gt;=3),"At Risk",IF(Q232&lt;=2,"Hibernating","Potential"))))</f>
        <v>At Risk</v>
      </c>
      <c r="U232" s="38" t="n">
        <f aca="false">L232/Assumptions!$B$6</f>
        <v>251.358888888889</v>
      </c>
      <c r="V232" s="38" t="n">
        <f aca="false">IF(O232="Slipping",U232,0)</f>
        <v>0</v>
      </c>
      <c r="W232" s="38" t="n">
        <f aca="false">IF(O232="Churned",U232,0)</f>
        <v>251.358888888889</v>
      </c>
      <c r="X232" s="24" t="str">
        <f aca="false">IF(AND(O232="Active",P232&lt;=2),"Yes","No")</f>
        <v>No</v>
      </c>
    </row>
    <row r="233" customFormat="false" ht="15" hidden="false" customHeight="false" outlineLevel="0" collapsed="false">
      <c r="A233" s="24" t="str">
        <f aca="false">Customers!A233</f>
        <v>C0232</v>
      </c>
      <c r="B233" s="24" t="str">
        <f aca="false">Customers!B233</f>
        <v>Nairobi</v>
      </c>
      <c r="C233" s="24" t="str">
        <f aca="false">Customers!C233</f>
        <v>Prepaid</v>
      </c>
      <c r="D233" s="24" t="n">
        <f aca="false">COUNTIFS(Transactions!$C$2:$C$13107,$A233,Transactions!$E$2:$E$13107,D$1)</f>
        <v>0</v>
      </c>
      <c r="E233" s="24" t="n">
        <f aca="false">COUNTIFS(Transactions!$C$2:$C$13107,$A233,Transactions!$E$2:$E$13107,E$1)</f>
        <v>3</v>
      </c>
      <c r="F233" s="24" t="n">
        <f aca="false">COUNTIFS(Transactions!$C$2:$C$13107,$A233,Transactions!$E$2:$E$13107,F$1)</f>
        <v>2</v>
      </c>
      <c r="G233" s="24" t="n">
        <f aca="false">COUNTIFS(Transactions!$C$2:$C$13107,$A233,Transactions!$E$2:$E$13107,G$1)</f>
        <v>1</v>
      </c>
      <c r="H233" s="24" t="n">
        <f aca="false">COUNTIFS(Transactions!$C$2:$C$13107,$A233,Transactions!$E$2:$E$13107,H$1)</f>
        <v>2</v>
      </c>
      <c r="I233" s="24" t="n">
        <f aca="false">COUNTIFS(Transactions!$C$2:$C$13107,$A233,Transactions!$E$2:$E$13107,I$1)</f>
        <v>6</v>
      </c>
      <c r="J233" s="24" t="n">
        <f aca="false">SUM(D233:I233)</f>
        <v>14</v>
      </c>
      <c r="K233" s="38" t="n">
        <f aca="false">SUMIFS(Transactions!$F$2:$F$13107,Transactions!$C$2:$C$13107,A233)</f>
        <v>28780</v>
      </c>
      <c r="L233" s="38" t="n">
        <f aca="false">SUMIFS(Transactions!$I$2:$I$13107,Transactions!$C$2:$C$13107,A233)</f>
        <v>333.6</v>
      </c>
      <c r="M233" s="39" t="n">
        <f aca="false">IF(J233=0,"",_xlfn.MAXIFS(Transactions!$B$2:$B$13107,Transactions!$C$2:$C$13107,A233))</f>
        <v>46287</v>
      </c>
      <c r="N233" s="24" t="n">
        <f aca="false">IF(J233=0,999,Assumptions!$B$4-M233)</f>
        <v>8</v>
      </c>
      <c r="O233" s="24" t="str">
        <f aca="false">IF(N233&lt;=Assumptions!$B$7,"Active",IF(N233&lt;=Assumptions!$B$8,"Slipping","Churned"))</f>
        <v>Active</v>
      </c>
      <c r="P233" s="24" t="n">
        <f aca="false">COUNTIF(D233:I233,"&gt;0")</f>
        <v>5</v>
      </c>
      <c r="Q233" s="24" t="n">
        <f aca="false">IF(N233&lt;=Assumptions!$B$22,5,IF(N233&lt;=Assumptions!$B$23,4,IF(N233&lt;=Assumptions!$B$24,3,IF(N233&lt;=Assumptions!$B$25,2,1))))</f>
        <v>5</v>
      </c>
      <c r="R233" s="24" t="n">
        <f aca="false">1+(J233&gt;=Assumptions!$C$25)+(J233&gt;=Assumptions!$C$24)+(J233&gt;=Assumptions!$C$23)+(J233&gt;=Assumptions!$C$22)</f>
        <v>3</v>
      </c>
      <c r="S233" s="24" t="n">
        <f aca="false">1+(L233&gt;=Assumptions!$D$25)+(L233&gt;=Assumptions!$D$24)+(L233&gt;=Assumptions!$D$23)+(L233&gt;=Assumptions!$D$22)</f>
        <v>3</v>
      </c>
      <c r="T233" s="24" t="str">
        <f aca="false">IF(AND(Q233&gt;=4,R233&gt;=4),"Champions",IF(AND(Q233&gt;=3,R233&gt;=3),"Loyal",IF(AND(Q233&lt;=2,R233&gt;=3),"At Risk",IF(Q233&lt;=2,"Hibernating","Potential"))))</f>
        <v>Loyal</v>
      </c>
      <c r="U233" s="38" t="n">
        <f aca="false">L233/Assumptions!$B$6</f>
        <v>37.0666666666667</v>
      </c>
      <c r="V233" s="38" t="n">
        <f aca="false">IF(O233="Slipping",U233,0)</f>
        <v>0</v>
      </c>
      <c r="W233" s="38" t="n">
        <f aca="false">IF(O233="Churned",U233,0)</f>
        <v>0</v>
      </c>
      <c r="X233" s="24" t="str">
        <f aca="false">IF(AND(O233="Active",P233&lt;=2),"Yes","No")</f>
        <v>No</v>
      </c>
    </row>
    <row r="234" customFormat="false" ht="15" hidden="false" customHeight="false" outlineLevel="0" collapsed="false">
      <c r="A234" s="24" t="str">
        <f aca="false">Customers!A234</f>
        <v>C0233</v>
      </c>
      <c r="B234" s="24" t="str">
        <f aca="false">Customers!B234</f>
        <v>Western</v>
      </c>
      <c r="C234" s="24" t="str">
        <f aca="false">Customers!C234</f>
        <v>Prepaid</v>
      </c>
      <c r="D234" s="24" t="n">
        <f aca="false">COUNTIFS(Transactions!$C$2:$C$13107,$A234,Transactions!$E$2:$E$13107,D$1)</f>
        <v>1</v>
      </c>
      <c r="E234" s="24" t="n">
        <f aca="false">COUNTIFS(Transactions!$C$2:$C$13107,$A234,Transactions!$E$2:$E$13107,E$1)</f>
        <v>1</v>
      </c>
      <c r="F234" s="24" t="n">
        <f aca="false">COUNTIFS(Transactions!$C$2:$C$13107,$A234,Transactions!$E$2:$E$13107,F$1)</f>
        <v>2</v>
      </c>
      <c r="G234" s="24" t="n">
        <f aca="false">COUNTIFS(Transactions!$C$2:$C$13107,$A234,Transactions!$E$2:$E$13107,G$1)</f>
        <v>1</v>
      </c>
      <c r="H234" s="24" t="n">
        <f aca="false">COUNTIFS(Transactions!$C$2:$C$13107,$A234,Transactions!$E$2:$E$13107,H$1)</f>
        <v>0</v>
      </c>
      <c r="I234" s="24" t="n">
        <f aca="false">COUNTIFS(Transactions!$C$2:$C$13107,$A234,Transactions!$E$2:$E$13107,I$1)</f>
        <v>1</v>
      </c>
      <c r="J234" s="24" t="n">
        <f aca="false">SUM(D234:I234)</f>
        <v>6</v>
      </c>
      <c r="K234" s="38" t="n">
        <f aca="false">SUMIFS(Transactions!$F$2:$F$13107,Transactions!$C$2:$C$13107,A234)</f>
        <v>45850</v>
      </c>
      <c r="L234" s="38" t="n">
        <f aca="false">SUMIFS(Transactions!$I$2:$I$13107,Transactions!$C$2:$C$13107,A234)</f>
        <v>120.25</v>
      </c>
      <c r="M234" s="39" t="n">
        <f aca="false">IF(J234=0,"",_xlfn.MAXIFS(Transactions!$B$2:$B$13107,Transactions!$C$2:$C$13107,A234))</f>
        <v>46276</v>
      </c>
      <c r="N234" s="24" t="n">
        <f aca="false">IF(J234=0,999,Assumptions!$B$4-M234)</f>
        <v>19</v>
      </c>
      <c r="O234" s="24" t="str">
        <f aca="false">IF(N234&lt;=Assumptions!$B$7,"Active",IF(N234&lt;=Assumptions!$B$8,"Slipping","Churned"))</f>
        <v>Active</v>
      </c>
      <c r="P234" s="24" t="n">
        <f aca="false">COUNTIF(D234:I234,"&gt;0")</f>
        <v>5</v>
      </c>
      <c r="Q234" s="24" t="n">
        <f aca="false">IF(N234&lt;=Assumptions!$B$22,5,IF(N234&lt;=Assumptions!$B$23,4,IF(N234&lt;=Assumptions!$B$24,3,IF(N234&lt;=Assumptions!$B$25,2,1))))</f>
        <v>4</v>
      </c>
      <c r="R234" s="24" t="n">
        <f aca="false">1+(J234&gt;=Assumptions!$C$25)+(J234&gt;=Assumptions!$C$24)+(J234&gt;=Assumptions!$C$23)+(J234&gt;=Assumptions!$C$22)</f>
        <v>1</v>
      </c>
      <c r="S234" s="24" t="n">
        <f aca="false">1+(L234&gt;=Assumptions!$D$25)+(L234&gt;=Assumptions!$D$24)+(L234&gt;=Assumptions!$D$23)+(L234&gt;=Assumptions!$D$22)</f>
        <v>1</v>
      </c>
      <c r="T234" s="24" t="str">
        <f aca="false">IF(AND(Q234&gt;=4,R234&gt;=4),"Champions",IF(AND(Q234&gt;=3,R234&gt;=3),"Loyal",IF(AND(Q234&lt;=2,R234&gt;=3),"At Risk",IF(Q234&lt;=2,"Hibernating","Potential"))))</f>
        <v>Potential</v>
      </c>
      <c r="U234" s="38" t="n">
        <f aca="false">L234/Assumptions!$B$6</f>
        <v>13.3611111111111</v>
      </c>
      <c r="V234" s="38" t="n">
        <f aca="false">IF(O234="Slipping",U234,0)</f>
        <v>0</v>
      </c>
      <c r="W234" s="38" t="n">
        <f aca="false">IF(O234="Churned",U234,0)</f>
        <v>0</v>
      </c>
      <c r="X234" s="24" t="str">
        <f aca="false">IF(AND(O234="Active",P234&lt;=2),"Yes","No")</f>
        <v>No</v>
      </c>
    </row>
    <row r="235" customFormat="false" ht="15" hidden="false" customHeight="false" outlineLevel="0" collapsed="false">
      <c r="A235" s="24" t="str">
        <f aca="false">Customers!A235</f>
        <v>C0234</v>
      </c>
      <c r="B235" s="24" t="str">
        <f aca="false">Customers!B235</f>
        <v>Rift Valley</v>
      </c>
      <c r="C235" s="24" t="str">
        <f aca="false">Customers!C235</f>
        <v>Prepaid</v>
      </c>
      <c r="D235" s="24" t="n">
        <f aca="false">COUNTIFS(Transactions!$C$2:$C$13107,$A235,Transactions!$E$2:$E$13107,D$1)</f>
        <v>0</v>
      </c>
      <c r="E235" s="24" t="n">
        <f aca="false">COUNTIFS(Transactions!$C$2:$C$13107,$A235,Transactions!$E$2:$E$13107,E$1)</f>
        <v>1</v>
      </c>
      <c r="F235" s="24" t="n">
        <f aca="false">COUNTIFS(Transactions!$C$2:$C$13107,$A235,Transactions!$E$2:$E$13107,F$1)</f>
        <v>0</v>
      </c>
      <c r="G235" s="24" t="n">
        <f aca="false">COUNTIFS(Transactions!$C$2:$C$13107,$A235,Transactions!$E$2:$E$13107,G$1)</f>
        <v>0</v>
      </c>
      <c r="H235" s="24" t="n">
        <f aca="false">COUNTIFS(Transactions!$C$2:$C$13107,$A235,Transactions!$E$2:$E$13107,H$1)</f>
        <v>12</v>
      </c>
      <c r="I235" s="24" t="n">
        <f aca="false">COUNTIFS(Transactions!$C$2:$C$13107,$A235,Transactions!$E$2:$E$13107,I$1)</f>
        <v>0</v>
      </c>
      <c r="J235" s="24" t="n">
        <f aca="false">SUM(D235:I235)</f>
        <v>13</v>
      </c>
      <c r="K235" s="38" t="n">
        <f aca="false">SUMIFS(Transactions!$F$2:$F$13107,Transactions!$C$2:$C$13107,A235)</f>
        <v>4040</v>
      </c>
      <c r="L235" s="38" t="n">
        <f aca="false">SUMIFS(Transactions!$I$2:$I$13107,Transactions!$C$2:$C$13107,A235)</f>
        <v>123.6</v>
      </c>
      <c r="M235" s="39" t="n">
        <f aca="false">IF(J235=0,"",_xlfn.MAXIFS(Transactions!$B$2:$B$13107,Transactions!$C$2:$C$13107,A235))</f>
        <v>46279</v>
      </c>
      <c r="N235" s="24" t="n">
        <f aca="false">IF(J235=0,999,Assumptions!$B$4-M235)</f>
        <v>16</v>
      </c>
      <c r="O235" s="24" t="str">
        <f aca="false">IF(N235&lt;=Assumptions!$B$7,"Active",IF(N235&lt;=Assumptions!$B$8,"Slipping","Churned"))</f>
        <v>Active</v>
      </c>
      <c r="P235" s="24" t="n">
        <f aca="false">COUNTIF(D235:I235,"&gt;0")</f>
        <v>2</v>
      </c>
      <c r="Q235" s="24" t="n">
        <f aca="false">IF(N235&lt;=Assumptions!$B$22,5,IF(N235&lt;=Assumptions!$B$23,4,IF(N235&lt;=Assumptions!$B$24,3,IF(N235&lt;=Assumptions!$B$25,2,1))))</f>
        <v>4</v>
      </c>
      <c r="R235" s="24" t="n">
        <f aca="false">1+(J235&gt;=Assumptions!$C$25)+(J235&gt;=Assumptions!$C$24)+(J235&gt;=Assumptions!$C$23)+(J235&gt;=Assumptions!$C$22)</f>
        <v>2</v>
      </c>
      <c r="S235" s="24" t="n">
        <f aca="false">1+(L235&gt;=Assumptions!$D$25)+(L235&gt;=Assumptions!$D$24)+(L235&gt;=Assumptions!$D$23)+(L235&gt;=Assumptions!$D$22)</f>
        <v>1</v>
      </c>
      <c r="T235" s="24" t="str">
        <f aca="false">IF(AND(Q235&gt;=4,R235&gt;=4),"Champions",IF(AND(Q235&gt;=3,R235&gt;=3),"Loyal",IF(AND(Q235&lt;=2,R235&gt;=3),"At Risk",IF(Q235&lt;=2,"Hibernating","Potential"))))</f>
        <v>Potential</v>
      </c>
      <c r="U235" s="38" t="n">
        <f aca="false">L235/Assumptions!$B$6</f>
        <v>13.7333333333333</v>
      </c>
      <c r="V235" s="38" t="n">
        <f aca="false">IF(O235="Slipping",U235,0)</f>
        <v>0</v>
      </c>
      <c r="W235" s="38" t="n">
        <f aca="false">IF(O235="Churned",U235,0)</f>
        <v>0</v>
      </c>
      <c r="X235" s="24" t="str">
        <f aca="false">IF(AND(O235="Active",P235&lt;=2),"Yes","No")</f>
        <v>Yes</v>
      </c>
    </row>
    <row r="236" customFormat="false" ht="15" hidden="false" customHeight="false" outlineLevel="0" collapsed="false">
      <c r="A236" s="24" t="str">
        <f aca="false">Customers!A236</f>
        <v>C0235</v>
      </c>
      <c r="B236" s="24" t="str">
        <f aca="false">Customers!B236</f>
        <v>Rift Valley</v>
      </c>
      <c r="C236" s="24" t="str">
        <f aca="false">Customers!C236</f>
        <v>Prepaid</v>
      </c>
      <c r="D236" s="24" t="n">
        <f aca="false">COUNTIFS(Transactions!$C$2:$C$13107,$A236,Transactions!$E$2:$E$13107,D$1)</f>
        <v>2</v>
      </c>
      <c r="E236" s="24" t="n">
        <f aca="false">COUNTIFS(Transactions!$C$2:$C$13107,$A236,Transactions!$E$2:$E$13107,E$1)</f>
        <v>5</v>
      </c>
      <c r="F236" s="24" t="n">
        <f aca="false">COUNTIFS(Transactions!$C$2:$C$13107,$A236,Transactions!$E$2:$E$13107,F$1)</f>
        <v>0</v>
      </c>
      <c r="G236" s="24" t="n">
        <f aca="false">COUNTIFS(Transactions!$C$2:$C$13107,$A236,Transactions!$E$2:$E$13107,G$1)</f>
        <v>9</v>
      </c>
      <c r="H236" s="24" t="n">
        <f aca="false">COUNTIFS(Transactions!$C$2:$C$13107,$A236,Transactions!$E$2:$E$13107,H$1)</f>
        <v>2</v>
      </c>
      <c r="I236" s="24" t="n">
        <f aca="false">COUNTIFS(Transactions!$C$2:$C$13107,$A236,Transactions!$E$2:$E$13107,I$1)</f>
        <v>7</v>
      </c>
      <c r="J236" s="24" t="n">
        <f aca="false">SUM(D236:I236)</f>
        <v>25</v>
      </c>
      <c r="K236" s="38" t="n">
        <f aca="false">SUMIFS(Transactions!$F$2:$F$13107,Transactions!$C$2:$C$13107,A236)</f>
        <v>78319</v>
      </c>
      <c r="L236" s="38" t="n">
        <f aca="false">SUMIFS(Transactions!$I$2:$I$13107,Transactions!$C$2:$C$13107,A236)</f>
        <v>583.88</v>
      </c>
      <c r="M236" s="39" t="n">
        <f aca="false">IF(J236=0,"",_xlfn.MAXIFS(Transactions!$B$2:$B$13107,Transactions!$C$2:$C$13107,A236))</f>
        <v>46289</v>
      </c>
      <c r="N236" s="24" t="n">
        <f aca="false">IF(J236=0,999,Assumptions!$B$4-M236)</f>
        <v>6</v>
      </c>
      <c r="O236" s="24" t="str">
        <f aca="false">IF(N236&lt;=Assumptions!$B$7,"Active",IF(N236&lt;=Assumptions!$B$8,"Slipping","Churned"))</f>
        <v>Active</v>
      </c>
      <c r="P236" s="24" t="n">
        <f aca="false">COUNTIF(D236:I236,"&gt;0")</f>
        <v>5</v>
      </c>
      <c r="Q236" s="24" t="n">
        <f aca="false">IF(N236&lt;=Assumptions!$B$22,5,IF(N236&lt;=Assumptions!$B$23,4,IF(N236&lt;=Assumptions!$B$24,3,IF(N236&lt;=Assumptions!$B$25,2,1))))</f>
        <v>5</v>
      </c>
      <c r="R236" s="24" t="n">
        <f aca="false">1+(J236&gt;=Assumptions!$C$25)+(J236&gt;=Assumptions!$C$24)+(J236&gt;=Assumptions!$C$23)+(J236&gt;=Assumptions!$C$22)</f>
        <v>4</v>
      </c>
      <c r="S236" s="24" t="n">
        <f aca="false">1+(L236&gt;=Assumptions!$D$25)+(L236&gt;=Assumptions!$D$24)+(L236&gt;=Assumptions!$D$23)+(L236&gt;=Assumptions!$D$22)</f>
        <v>4</v>
      </c>
      <c r="T236" s="24" t="str">
        <f aca="false">IF(AND(Q236&gt;=4,R236&gt;=4),"Champions",IF(AND(Q236&gt;=3,R236&gt;=3),"Loyal",IF(AND(Q236&lt;=2,R236&gt;=3),"At Risk",IF(Q236&lt;=2,"Hibernating","Potential"))))</f>
        <v>Champions</v>
      </c>
      <c r="U236" s="38" t="n">
        <f aca="false">L236/Assumptions!$B$6</f>
        <v>64.8755555555556</v>
      </c>
      <c r="V236" s="38" t="n">
        <f aca="false">IF(O236="Slipping",U236,0)</f>
        <v>0</v>
      </c>
      <c r="W236" s="38" t="n">
        <f aca="false">IF(O236="Churned",U236,0)</f>
        <v>0</v>
      </c>
      <c r="X236" s="24" t="str">
        <f aca="false">IF(AND(O236="Active",P236&lt;=2),"Yes","No")</f>
        <v>No</v>
      </c>
    </row>
    <row r="237" customFormat="false" ht="15" hidden="false" customHeight="false" outlineLevel="0" collapsed="false">
      <c r="A237" s="24" t="str">
        <f aca="false">Customers!A237</f>
        <v>C0236</v>
      </c>
      <c r="B237" s="24" t="str">
        <f aca="false">Customers!B237</f>
        <v>Central</v>
      </c>
      <c r="C237" s="24" t="str">
        <f aca="false">Customers!C237</f>
        <v>Prepaid</v>
      </c>
      <c r="D237" s="24" t="n">
        <f aca="false">COUNTIFS(Transactions!$C$2:$C$13107,$A237,Transactions!$E$2:$E$13107,D$1)</f>
        <v>3</v>
      </c>
      <c r="E237" s="24" t="n">
        <f aca="false">COUNTIFS(Transactions!$C$2:$C$13107,$A237,Transactions!$E$2:$E$13107,E$1)</f>
        <v>3</v>
      </c>
      <c r="F237" s="24" t="n">
        <f aca="false">COUNTIFS(Transactions!$C$2:$C$13107,$A237,Transactions!$E$2:$E$13107,F$1)</f>
        <v>2</v>
      </c>
      <c r="G237" s="24" t="n">
        <f aca="false">COUNTIFS(Transactions!$C$2:$C$13107,$A237,Transactions!$E$2:$E$13107,G$1)</f>
        <v>4</v>
      </c>
      <c r="H237" s="24" t="n">
        <f aca="false">COUNTIFS(Transactions!$C$2:$C$13107,$A237,Transactions!$E$2:$E$13107,H$1)</f>
        <v>0</v>
      </c>
      <c r="I237" s="24" t="n">
        <f aca="false">COUNTIFS(Transactions!$C$2:$C$13107,$A237,Transactions!$E$2:$E$13107,I$1)</f>
        <v>10</v>
      </c>
      <c r="J237" s="24" t="n">
        <f aca="false">SUM(D237:I237)</f>
        <v>22</v>
      </c>
      <c r="K237" s="38" t="n">
        <f aca="false">SUMIFS(Transactions!$F$2:$F$13107,Transactions!$C$2:$C$13107,A237)</f>
        <v>50739</v>
      </c>
      <c r="L237" s="38" t="n">
        <f aca="false">SUMIFS(Transactions!$I$2:$I$13107,Transactions!$C$2:$C$13107,A237)</f>
        <v>578.89</v>
      </c>
      <c r="M237" s="39" t="n">
        <f aca="false">IF(J237=0,"",_xlfn.MAXIFS(Transactions!$B$2:$B$13107,Transactions!$C$2:$C$13107,A237))</f>
        <v>46285</v>
      </c>
      <c r="N237" s="24" t="n">
        <f aca="false">IF(J237=0,999,Assumptions!$B$4-M237)</f>
        <v>10</v>
      </c>
      <c r="O237" s="24" t="str">
        <f aca="false">IF(N237&lt;=Assumptions!$B$7,"Active",IF(N237&lt;=Assumptions!$B$8,"Slipping","Churned"))</f>
        <v>Active</v>
      </c>
      <c r="P237" s="24" t="n">
        <f aca="false">COUNTIF(D237:I237,"&gt;0")</f>
        <v>5</v>
      </c>
      <c r="Q237" s="24" t="n">
        <f aca="false">IF(N237&lt;=Assumptions!$B$22,5,IF(N237&lt;=Assumptions!$B$23,4,IF(N237&lt;=Assumptions!$B$24,3,IF(N237&lt;=Assumptions!$B$25,2,1))))</f>
        <v>5</v>
      </c>
      <c r="R237" s="24" t="n">
        <f aca="false">1+(J237&gt;=Assumptions!$C$25)+(J237&gt;=Assumptions!$C$24)+(J237&gt;=Assumptions!$C$23)+(J237&gt;=Assumptions!$C$22)</f>
        <v>4</v>
      </c>
      <c r="S237" s="24" t="n">
        <f aca="false">1+(L237&gt;=Assumptions!$D$25)+(L237&gt;=Assumptions!$D$24)+(L237&gt;=Assumptions!$D$23)+(L237&gt;=Assumptions!$D$22)</f>
        <v>4</v>
      </c>
      <c r="T237" s="24" t="str">
        <f aca="false">IF(AND(Q237&gt;=4,R237&gt;=4),"Champions",IF(AND(Q237&gt;=3,R237&gt;=3),"Loyal",IF(AND(Q237&lt;=2,R237&gt;=3),"At Risk",IF(Q237&lt;=2,"Hibernating","Potential"))))</f>
        <v>Champions</v>
      </c>
      <c r="U237" s="38" t="n">
        <f aca="false">L237/Assumptions!$B$6</f>
        <v>64.3211111111111</v>
      </c>
      <c r="V237" s="38" t="n">
        <f aca="false">IF(O237="Slipping",U237,0)</f>
        <v>0</v>
      </c>
      <c r="W237" s="38" t="n">
        <f aca="false">IF(O237="Churned",U237,0)</f>
        <v>0</v>
      </c>
      <c r="X237" s="24" t="str">
        <f aca="false">IF(AND(O237="Active",P237&lt;=2),"Yes","No")</f>
        <v>No</v>
      </c>
    </row>
    <row r="238" customFormat="false" ht="15" hidden="false" customHeight="false" outlineLevel="0" collapsed="false">
      <c r="A238" s="24" t="str">
        <f aca="false">Customers!A238</f>
        <v>C0237</v>
      </c>
      <c r="B238" s="24" t="str">
        <f aca="false">Customers!B238</f>
        <v>Nairobi</v>
      </c>
      <c r="C238" s="24" t="str">
        <f aca="false">Customers!C238</f>
        <v>Postpaid</v>
      </c>
      <c r="D238" s="24" t="n">
        <f aca="false">COUNTIFS(Transactions!$C$2:$C$13107,$A238,Transactions!$E$2:$E$13107,D$1)</f>
        <v>0</v>
      </c>
      <c r="E238" s="24" t="n">
        <f aca="false">COUNTIFS(Transactions!$C$2:$C$13107,$A238,Transactions!$E$2:$E$13107,E$1)</f>
        <v>0</v>
      </c>
      <c r="F238" s="24" t="n">
        <f aca="false">COUNTIFS(Transactions!$C$2:$C$13107,$A238,Transactions!$E$2:$E$13107,F$1)</f>
        <v>0</v>
      </c>
      <c r="G238" s="24" t="n">
        <f aca="false">COUNTIFS(Transactions!$C$2:$C$13107,$A238,Transactions!$E$2:$E$13107,G$1)</f>
        <v>0</v>
      </c>
      <c r="H238" s="24" t="n">
        <f aca="false">COUNTIFS(Transactions!$C$2:$C$13107,$A238,Transactions!$E$2:$E$13107,H$1)</f>
        <v>0</v>
      </c>
      <c r="I238" s="24" t="n">
        <f aca="false">COUNTIFS(Transactions!$C$2:$C$13107,$A238,Transactions!$E$2:$E$13107,I$1)</f>
        <v>1</v>
      </c>
      <c r="J238" s="24" t="n">
        <f aca="false">SUM(D238:I238)</f>
        <v>1</v>
      </c>
      <c r="K238" s="38" t="n">
        <f aca="false">SUMIFS(Transactions!$F$2:$F$13107,Transactions!$C$2:$C$13107,A238)</f>
        <v>250</v>
      </c>
      <c r="L238" s="38" t="n">
        <f aca="false">SUMIFS(Transactions!$I$2:$I$13107,Transactions!$C$2:$C$13107,A238)</f>
        <v>12.5</v>
      </c>
      <c r="M238" s="39" t="n">
        <f aca="false">IF(J238=0,"",_xlfn.MAXIFS(Transactions!$B$2:$B$13107,Transactions!$C$2:$C$13107,A238))</f>
        <v>46085</v>
      </c>
      <c r="N238" s="24" t="n">
        <f aca="false">IF(J238=0,999,Assumptions!$B$4-M238)</f>
        <v>210</v>
      </c>
      <c r="O238" s="24" t="str">
        <f aca="false">IF(N238&lt;=Assumptions!$B$7,"Active",IF(N238&lt;=Assumptions!$B$8,"Slipping","Churned"))</f>
        <v>Churned</v>
      </c>
      <c r="P238" s="24" t="n">
        <f aca="false">COUNTIF(D238:I238,"&gt;0")</f>
        <v>1</v>
      </c>
      <c r="Q238" s="24" t="n">
        <f aca="false">IF(N238&lt;=Assumptions!$B$22,5,IF(N238&lt;=Assumptions!$B$23,4,IF(N238&lt;=Assumptions!$B$24,3,IF(N238&lt;=Assumptions!$B$25,2,1))))</f>
        <v>1</v>
      </c>
      <c r="R238" s="24" t="n">
        <f aca="false">1+(J238&gt;=Assumptions!$C$25)+(J238&gt;=Assumptions!$C$24)+(J238&gt;=Assumptions!$C$23)+(J238&gt;=Assumptions!$C$22)</f>
        <v>1</v>
      </c>
      <c r="S238" s="24" t="n">
        <f aca="false">1+(L238&gt;=Assumptions!$D$25)+(L238&gt;=Assumptions!$D$24)+(L238&gt;=Assumptions!$D$23)+(L238&gt;=Assumptions!$D$22)</f>
        <v>1</v>
      </c>
      <c r="T238" s="24" t="str">
        <f aca="false">IF(AND(Q238&gt;=4,R238&gt;=4),"Champions",IF(AND(Q238&gt;=3,R238&gt;=3),"Loyal",IF(AND(Q238&lt;=2,R238&gt;=3),"At Risk",IF(Q238&lt;=2,"Hibernating","Potential"))))</f>
        <v>Hibernating</v>
      </c>
      <c r="U238" s="38" t="n">
        <f aca="false">L238/Assumptions!$B$6</f>
        <v>1.38888888888889</v>
      </c>
      <c r="V238" s="38" t="n">
        <f aca="false">IF(O238="Slipping",U238,0)</f>
        <v>0</v>
      </c>
      <c r="W238" s="38" t="n">
        <f aca="false">IF(O238="Churned",U238,0)</f>
        <v>1.38888888888889</v>
      </c>
      <c r="X238" s="24" t="str">
        <f aca="false">IF(AND(O238="Active",P238&lt;=2),"Yes","No")</f>
        <v>No</v>
      </c>
    </row>
    <row r="239" customFormat="false" ht="15" hidden="false" customHeight="false" outlineLevel="0" collapsed="false">
      <c r="A239" s="24" t="str">
        <f aca="false">Customers!A239</f>
        <v>C0238</v>
      </c>
      <c r="B239" s="24" t="str">
        <f aca="false">Customers!B239</f>
        <v>Coast</v>
      </c>
      <c r="C239" s="24" t="str">
        <f aca="false">Customers!C239</f>
        <v>Prepaid</v>
      </c>
      <c r="D239" s="24" t="n">
        <f aca="false">COUNTIFS(Transactions!$C$2:$C$13107,$A239,Transactions!$E$2:$E$13107,D$1)</f>
        <v>0</v>
      </c>
      <c r="E239" s="24" t="n">
        <f aca="false">COUNTIFS(Transactions!$C$2:$C$13107,$A239,Transactions!$E$2:$E$13107,E$1)</f>
        <v>0</v>
      </c>
      <c r="F239" s="24" t="n">
        <f aca="false">COUNTIFS(Transactions!$C$2:$C$13107,$A239,Transactions!$E$2:$E$13107,F$1)</f>
        <v>5</v>
      </c>
      <c r="G239" s="24" t="n">
        <f aca="false">COUNTIFS(Transactions!$C$2:$C$13107,$A239,Transactions!$E$2:$E$13107,G$1)</f>
        <v>4</v>
      </c>
      <c r="H239" s="24" t="n">
        <f aca="false">COUNTIFS(Transactions!$C$2:$C$13107,$A239,Transactions!$E$2:$E$13107,H$1)</f>
        <v>0</v>
      </c>
      <c r="I239" s="24" t="n">
        <f aca="false">COUNTIFS(Transactions!$C$2:$C$13107,$A239,Transactions!$E$2:$E$13107,I$1)</f>
        <v>10</v>
      </c>
      <c r="J239" s="24" t="n">
        <f aca="false">SUM(D239:I239)</f>
        <v>19</v>
      </c>
      <c r="K239" s="38" t="n">
        <f aca="false">SUMIFS(Transactions!$F$2:$F$13107,Transactions!$C$2:$C$13107,A239)</f>
        <v>45198</v>
      </c>
      <c r="L239" s="38" t="n">
        <f aca="false">SUMIFS(Transactions!$I$2:$I$13107,Transactions!$C$2:$C$13107,A239)</f>
        <v>292.72</v>
      </c>
      <c r="M239" s="39" t="n">
        <f aca="false">IF(J239=0,"",_xlfn.MAXIFS(Transactions!$B$2:$B$13107,Transactions!$C$2:$C$13107,A239))</f>
        <v>46293</v>
      </c>
      <c r="N239" s="24" t="n">
        <f aca="false">IF(J239=0,999,Assumptions!$B$4-M239)</f>
        <v>2</v>
      </c>
      <c r="O239" s="24" t="str">
        <f aca="false">IF(N239&lt;=Assumptions!$B$7,"Active",IF(N239&lt;=Assumptions!$B$8,"Slipping","Churned"))</f>
        <v>Active</v>
      </c>
      <c r="P239" s="24" t="n">
        <f aca="false">COUNTIF(D239:I239,"&gt;0")</f>
        <v>3</v>
      </c>
      <c r="Q239" s="24" t="n">
        <f aca="false">IF(N239&lt;=Assumptions!$B$22,5,IF(N239&lt;=Assumptions!$B$23,4,IF(N239&lt;=Assumptions!$B$24,3,IF(N239&lt;=Assumptions!$B$25,2,1))))</f>
        <v>5</v>
      </c>
      <c r="R239" s="24" t="n">
        <f aca="false">1+(J239&gt;=Assumptions!$C$25)+(J239&gt;=Assumptions!$C$24)+(J239&gt;=Assumptions!$C$23)+(J239&gt;=Assumptions!$C$22)</f>
        <v>3</v>
      </c>
      <c r="S239" s="24" t="n">
        <f aca="false">1+(L239&gt;=Assumptions!$D$25)+(L239&gt;=Assumptions!$D$24)+(L239&gt;=Assumptions!$D$23)+(L239&gt;=Assumptions!$D$22)</f>
        <v>3</v>
      </c>
      <c r="T239" s="24" t="str">
        <f aca="false">IF(AND(Q239&gt;=4,R239&gt;=4),"Champions",IF(AND(Q239&gt;=3,R239&gt;=3),"Loyal",IF(AND(Q239&lt;=2,R239&gt;=3),"At Risk",IF(Q239&lt;=2,"Hibernating","Potential"))))</f>
        <v>Loyal</v>
      </c>
      <c r="U239" s="38" t="n">
        <f aca="false">L239/Assumptions!$B$6</f>
        <v>32.5244444444445</v>
      </c>
      <c r="V239" s="38" t="n">
        <f aca="false">IF(O239="Slipping",U239,0)</f>
        <v>0</v>
      </c>
      <c r="W239" s="38" t="n">
        <f aca="false">IF(O239="Churned",U239,0)</f>
        <v>0</v>
      </c>
      <c r="X239" s="24" t="str">
        <f aca="false">IF(AND(O239="Active",P239&lt;=2),"Yes","No")</f>
        <v>No</v>
      </c>
    </row>
    <row r="240" customFormat="false" ht="15" hidden="false" customHeight="false" outlineLevel="0" collapsed="false">
      <c r="A240" s="24" t="str">
        <f aca="false">Customers!A240</f>
        <v>C0239</v>
      </c>
      <c r="B240" s="24" t="str">
        <f aca="false">Customers!B240</f>
        <v>Central</v>
      </c>
      <c r="C240" s="24" t="str">
        <f aca="false">Customers!C240</f>
        <v>Prepaid</v>
      </c>
      <c r="D240" s="24" t="n">
        <f aca="false">COUNTIFS(Transactions!$C$2:$C$13107,$A240,Transactions!$E$2:$E$13107,D$1)</f>
        <v>0</v>
      </c>
      <c r="E240" s="24" t="n">
        <f aca="false">COUNTIFS(Transactions!$C$2:$C$13107,$A240,Transactions!$E$2:$E$13107,E$1)</f>
        <v>0</v>
      </c>
      <c r="F240" s="24" t="n">
        <f aca="false">COUNTIFS(Transactions!$C$2:$C$13107,$A240,Transactions!$E$2:$E$13107,F$1)</f>
        <v>0</v>
      </c>
      <c r="G240" s="24" t="n">
        <f aca="false">COUNTIFS(Transactions!$C$2:$C$13107,$A240,Transactions!$E$2:$E$13107,G$1)</f>
        <v>0</v>
      </c>
      <c r="H240" s="24" t="n">
        <f aca="false">COUNTIFS(Transactions!$C$2:$C$13107,$A240,Transactions!$E$2:$E$13107,H$1)</f>
        <v>7</v>
      </c>
      <c r="I240" s="24" t="n">
        <f aca="false">COUNTIFS(Transactions!$C$2:$C$13107,$A240,Transactions!$E$2:$E$13107,I$1)</f>
        <v>0</v>
      </c>
      <c r="J240" s="24" t="n">
        <f aca="false">SUM(D240:I240)</f>
        <v>7</v>
      </c>
      <c r="K240" s="38" t="n">
        <f aca="false">SUMIFS(Transactions!$F$2:$F$13107,Transactions!$C$2:$C$13107,A240)</f>
        <v>2450</v>
      </c>
      <c r="L240" s="38" t="n">
        <f aca="false">SUMIFS(Transactions!$I$2:$I$13107,Transactions!$C$2:$C$13107,A240)</f>
        <v>98</v>
      </c>
      <c r="M240" s="39" t="n">
        <f aca="false">IF(J240=0,"",_xlfn.MAXIFS(Transactions!$B$2:$B$13107,Transactions!$C$2:$C$13107,A240))</f>
        <v>46259</v>
      </c>
      <c r="N240" s="24" t="n">
        <f aca="false">IF(J240=0,999,Assumptions!$B$4-M240)</f>
        <v>36</v>
      </c>
      <c r="O240" s="24" t="str">
        <f aca="false">IF(N240&lt;=Assumptions!$B$7,"Active",IF(N240&lt;=Assumptions!$B$8,"Slipping","Churned"))</f>
        <v>Slipping</v>
      </c>
      <c r="P240" s="24" t="n">
        <f aca="false">COUNTIF(D240:I240,"&gt;0")</f>
        <v>1</v>
      </c>
      <c r="Q240" s="24" t="n">
        <f aca="false">IF(N240&lt;=Assumptions!$B$22,5,IF(N240&lt;=Assumptions!$B$23,4,IF(N240&lt;=Assumptions!$B$24,3,IF(N240&lt;=Assumptions!$B$25,2,1))))</f>
        <v>3</v>
      </c>
      <c r="R240" s="24" t="n">
        <f aca="false">1+(J240&gt;=Assumptions!$C$25)+(J240&gt;=Assumptions!$C$24)+(J240&gt;=Assumptions!$C$23)+(J240&gt;=Assumptions!$C$22)</f>
        <v>1</v>
      </c>
      <c r="S240" s="24" t="n">
        <f aca="false">1+(L240&gt;=Assumptions!$D$25)+(L240&gt;=Assumptions!$D$24)+(L240&gt;=Assumptions!$D$23)+(L240&gt;=Assumptions!$D$22)</f>
        <v>1</v>
      </c>
      <c r="T240" s="24" t="str">
        <f aca="false">IF(AND(Q240&gt;=4,R240&gt;=4),"Champions",IF(AND(Q240&gt;=3,R240&gt;=3),"Loyal",IF(AND(Q240&lt;=2,R240&gt;=3),"At Risk",IF(Q240&lt;=2,"Hibernating","Potential"))))</f>
        <v>Potential</v>
      </c>
      <c r="U240" s="38" t="n">
        <f aca="false">L240/Assumptions!$B$6</f>
        <v>10.8888888888889</v>
      </c>
      <c r="V240" s="38" t="n">
        <f aca="false">IF(O240="Slipping",U240,0)</f>
        <v>10.8888888888889</v>
      </c>
      <c r="W240" s="38" t="n">
        <f aca="false">IF(O240="Churned",U240,0)</f>
        <v>0</v>
      </c>
      <c r="X240" s="24" t="str">
        <f aca="false">IF(AND(O240="Active",P240&lt;=2),"Yes","No")</f>
        <v>No</v>
      </c>
    </row>
    <row r="241" customFormat="false" ht="15" hidden="false" customHeight="false" outlineLevel="0" collapsed="false">
      <c r="A241" s="24" t="str">
        <f aca="false">Customers!A241</f>
        <v>C0240</v>
      </c>
      <c r="B241" s="24" t="str">
        <f aca="false">Customers!B241</f>
        <v>Central</v>
      </c>
      <c r="C241" s="24" t="str">
        <f aca="false">Customers!C241</f>
        <v>Prepaid</v>
      </c>
      <c r="D241" s="24" t="n">
        <f aca="false">COUNTIFS(Transactions!$C$2:$C$13107,$A241,Transactions!$E$2:$E$13107,D$1)</f>
        <v>0</v>
      </c>
      <c r="E241" s="24" t="n">
        <f aca="false">COUNTIFS(Transactions!$C$2:$C$13107,$A241,Transactions!$E$2:$E$13107,E$1)</f>
        <v>4</v>
      </c>
      <c r="F241" s="24" t="n">
        <f aca="false">COUNTIFS(Transactions!$C$2:$C$13107,$A241,Transactions!$E$2:$E$13107,F$1)</f>
        <v>0</v>
      </c>
      <c r="G241" s="24" t="n">
        <f aca="false">COUNTIFS(Transactions!$C$2:$C$13107,$A241,Transactions!$E$2:$E$13107,G$1)</f>
        <v>2</v>
      </c>
      <c r="H241" s="24" t="n">
        <f aca="false">COUNTIFS(Transactions!$C$2:$C$13107,$A241,Transactions!$E$2:$E$13107,H$1)</f>
        <v>0</v>
      </c>
      <c r="I241" s="24" t="n">
        <f aca="false">COUNTIFS(Transactions!$C$2:$C$13107,$A241,Transactions!$E$2:$E$13107,I$1)</f>
        <v>0</v>
      </c>
      <c r="J241" s="24" t="n">
        <f aca="false">SUM(D241:I241)</f>
        <v>6</v>
      </c>
      <c r="K241" s="38" t="n">
        <f aca="false">SUMIFS(Transactions!$F$2:$F$13107,Transactions!$C$2:$C$13107,A241)</f>
        <v>11590</v>
      </c>
      <c r="L241" s="38" t="n">
        <f aca="false">SUMIFS(Transactions!$I$2:$I$13107,Transactions!$C$2:$C$13107,A241)</f>
        <v>132.16</v>
      </c>
      <c r="M241" s="39" t="n">
        <f aca="false">IF(J241=0,"",_xlfn.MAXIFS(Transactions!$B$2:$B$13107,Transactions!$C$2:$C$13107,A241))</f>
        <v>46191</v>
      </c>
      <c r="N241" s="24" t="n">
        <f aca="false">IF(J241=0,999,Assumptions!$B$4-M241)</f>
        <v>104</v>
      </c>
      <c r="O241" s="24" t="str">
        <f aca="false">IF(N241&lt;=Assumptions!$B$7,"Active",IF(N241&lt;=Assumptions!$B$8,"Slipping","Churned"))</f>
        <v>Churned</v>
      </c>
      <c r="P241" s="24" t="n">
        <f aca="false">COUNTIF(D241:I241,"&gt;0")</f>
        <v>2</v>
      </c>
      <c r="Q241" s="24" t="n">
        <f aca="false">IF(N241&lt;=Assumptions!$B$22,5,IF(N241&lt;=Assumptions!$B$23,4,IF(N241&lt;=Assumptions!$B$24,3,IF(N241&lt;=Assumptions!$B$25,2,1))))</f>
        <v>1</v>
      </c>
      <c r="R241" s="24" t="n">
        <f aca="false">1+(J241&gt;=Assumptions!$C$25)+(J241&gt;=Assumptions!$C$24)+(J241&gt;=Assumptions!$C$23)+(J241&gt;=Assumptions!$C$22)</f>
        <v>1</v>
      </c>
      <c r="S241" s="24" t="n">
        <f aca="false">1+(L241&gt;=Assumptions!$D$25)+(L241&gt;=Assumptions!$D$24)+(L241&gt;=Assumptions!$D$23)+(L241&gt;=Assumptions!$D$22)</f>
        <v>1</v>
      </c>
      <c r="T241" s="24" t="str">
        <f aca="false">IF(AND(Q241&gt;=4,R241&gt;=4),"Champions",IF(AND(Q241&gt;=3,R241&gt;=3),"Loyal",IF(AND(Q241&lt;=2,R241&gt;=3),"At Risk",IF(Q241&lt;=2,"Hibernating","Potential"))))</f>
        <v>Hibernating</v>
      </c>
      <c r="U241" s="38" t="n">
        <f aca="false">L241/Assumptions!$B$6</f>
        <v>14.6844444444444</v>
      </c>
      <c r="V241" s="38" t="n">
        <f aca="false">IF(O241="Slipping",U241,0)</f>
        <v>0</v>
      </c>
      <c r="W241" s="38" t="n">
        <f aca="false">IF(O241="Churned",U241,0)</f>
        <v>14.6844444444444</v>
      </c>
      <c r="X241" s="24" t="str">
        <f aca="false">IF(AND(O241="Active",P241&lt;=2),"Yes","No")</f>
        <v>No</v>
      </c>
    </row>
    <row r="242" customFormat="false" ht="15" hidden="false" customHeight="false" outlineLevel="0" collapsed="false">
      <c r="A242" s="24" t="str">
        <f aca="false">Customers!A242</f>
        <v>C0241</v>
      </c>
      <c r="B242" s="24" t="str">
        <f aca="false">Customers!B242</f>
        <v>Western</v>
      </c>
      <c r="C242" s="24" t="str">
        <f aca="false">Customers!C242</f>
        <v>Prepaid</v>
      </c>
      <c r="D242" s="24" t="n">
        <f aca="false">COUNTIFS(Transactions!$C$2:$C$13107,$A242,Transactions!$E$2:$E$13107,D$1)</f>
        <v>11</v>
      </c>
      <c r="E242" s="24" t="n">
        <f aca="false">COUNTIFS(Transactions!$C$2:$C$13107,$A242,Transactions!$E$2:$E$13107,E$1)</f>
        <v>4</v>
      </c>
      <c r="F242" s="24" t="n">
        <f aca="false">COUNTIFS(Transactions!$C$2:$C$13107,$A242,Transactions!$E$2:$E$13107,F$1)</f>
        <v>2</v>
      </c>
      <c r="G242" s="24" t="n">
        <f aca="false">COUNTIFS(Transactions!$C$2:$C$13107,$A242,Transactions!$E$2:$E$13107,G$1)</f>
        <v>7</v>
      </c>
      <c r="H242" s="24" t="n">
        <f aca="false">COUNTIFS(Transactions!$C$2:$C$13107,$A242,Transactions!$E$2:$E$13107,H$1)</f>
        <v>0</v>
      </c>
      <c r="I242" s="24" t="n">
        <f aca="false">COUNTIFS(Transactions!$C$2:$C$13107,$A242,Transactions!$E$2:$E$13107,I$1)</f>
        <v>2</v>
      </c>
      <c r="J242" s="24" t="n">
        <f aca="false">SUM(D242:I242)</f>
        <v>26</v>
      </c>
      <c r="K242" s="38" t="n">
        <f aca="false">SUMIFS(Transactions!$F$2:$F$13107,Transactions!$C$2:$C$13107,A242)</f>
        <v>70469</v>
      </c>
      <c r="L242" s="38" t="n">
        <f aca="false">SUMIFS(Transactions!$I$2:$I$13107,Transactions!$C$2:$C$13107,A242)</f>
        <v>593.41</v>
      </c>
      <c r="M242" s="39" t="n">
        <f aca="false">IF(J242=0,"",_xlfn.MAXIFS(Transactions!$B$2:$B$13107,Transactions!$C$2:$C$13107,A242))</f>
        <v>46295</v>
      </c>
      <c r="N242" s="24" t="n">
        <f aca="false">IF(J242=0,999,Assumptions!$B$4-M242)</f>
        <v>0</v>
      </c>
      <c r="O242" s="24" t="str">
        <f aca="false">IF(N242&lt;=Assumptions!$B$7,"Active",IF(N242&lt;=Assumptions!$B$8,"Slipping","Churned"))</f>
        <v>Active</v>
      </c>
      <c r="P242" s="24" t="n">
        <f aca="false">COUNTIF(D242:I242,"&gt;0")</f>
        <v>5</v>
      </c>
      <c r="Q242" s="24" t="n">
        <f aca="false">IF(N242&lt;=Assumptions!$B$22,5,IF(N242&lt;=Assumptions!$B$23,4,IF(N242&lt;=Assumptions!$B$24,3,IF(N242&lt;=Assumptions!$B$25,2,1))))</f>
        <v>5</v>
      </c>
      <c r="R242" s="24" t="n">
        <f aca="false">1+(J242&gt;=Assumptions!$C$25)+(J242&gt;=Assumptions!$C$24)+(J242&gt;=Assumptions!$C$23)+(J242&gt;=Assumptions!$C$22)</f>
        <v>4</v>
      </c>
      <c r="S242" s="24" t="n">
        <f aca="false">1+(L242&gt;=Assumptions!$D$25)+(L242&gt;=Assumptions!$D$24)+(L242&gt;=Assumptions!$D$23)+(L242&gt;=Assumptions!$D$22)</f>
        <v>4</v>
      </c>
      <c r="T242" s="24" t="str">
        <f aca="false">IF(AND(Q242&gt;=4,R242&gt;=4),"Champions",IF(AND(Q242&gt;=3,R242&gt;=3),"Loyal",IF(AND(Q242&lt;=2,R242&gt;=3),"At Risk",IF(Q242&lt;=2,"Hibernating","Potential"))))</f>
        <v>Champions</v>
      </c>
      <c r="U242" s="38" t="n">
        <f aca="false">L242/Assumptions!$B$6</f>
        <v>65.9344444444444</v>
      </c>
      <c r="V242" s="38" t="n">
        <f aca="false">IF(O242="Slipping",U242,0)</f>
        <v>0</v>
      </c>
      <c r="W242" s="38" t="n">
        <f aca="false">IF(O242="Churned",U242,0)</f>
        <v>0</v>
      </c>
      <c r="X242" s="24" t="str">
        <f aca="false">IF(AND(O242="Active",P242&lt;=2),"Yes","No")</f>
        <v>No</v>
      </c>
    </row>
    <row r="243" customFormat="false" ht="15" hidden="false" customHeight="false" outlineLevel="0" collapsed="false">
      <c r="A243" s="24" t="str">
        <f aca="false">Customers!A243</f>
        <v>C0242</v>
      </c>
      <c r="B243" s="24" t="str">
        <f aca="false">Customers!B243</f>
        <v>Eastern</v>
      </c>
      <c r="C243" s="24" t="str">
        <f aca="false">Customers!C243</f>
        <v>Prepaid</v>
      </c>
      <c r="D243" s="24" t="n">
        <f aca="false">COUNTIFS(Transactions!$C$2:$C$13107,$A243,Transactions!$E$2:$E$13107,D$1)</f>
        <v>0</v>
      </c>
      <c r="E243" s="24" t="n">
        <f aca="false">COUNTIFS(Transactions!$C$2:$C$13107,$A243,Transactions!$E$2:$E$13107,E$1)</f>
        <v>0</v>
      </c>
      <c r="F243" s="24" t="n">
        <f aca="false">COUNTIFS(Transactions!$C$2:$C$13107,$A243,Transactions!$E$2:$E$13107,F$1)</f>
        <v>0</v>
      </c>
      <c r="G243" s="24" t="n">
        <f aca="false">COUNTIFS(Transactions!$C$2:$C$13107,$A243,Transactions!$E$2:$E$13107,G$1)</f>
        <v>1</v>
      </c>
      <c r="H243" s="24" t="n">
        <f aca="false">COUNTIFS(Transactions!$C$2:$C$13107,$A243,Transactions!$E$2:$E$13107,H$1)</f>
        <v>7</v>
      </c>
      <c r="I243" s="24" t="n">
        <f aca="false">COUNTIFS(Transactions!$C$2:$C$13107,$A243,Transactions!$E$2:$E$13107,I$1)</f>
        <v>1</v>
      </c>
      <c r="J243" s="24" t="n">
        <f aca="false">SUM(D243:I243)</f>
        <v>9</v>
      </c>
      <c r="K243" s="38" t="n">
        <f aca="false">SUMIFS(Transactions!$F$2:$F$13107,Transactions!$C$2:$C$13107,A243)</f>
        <v>11200</v>
      </c>
      <c r="L243" s="38" t="n">
        <f aca="false">SUMIFS(Transactions!$I$2:$I$13107,Transactions!$C$2:$C$13107,A243)</f>
        <v>151.92</v>
      </c>
      <c r="M243" s="39" t="n">
        <f aca="false">IF(J243=0,"",_xlfn.MAXIFS(Transactions!$B$2:$B$13107,Transactions!$C$2:$C$13107,A243))</f>
        <v>46247</v>
      </c>
      <c r="N243" s="24" t="n">
        <f aca="false">IF(J243=0,999,Assumptions!$B$4-M243)</f>
        <v>48</v>
      </c>
      <c r="O243" s="24" t="str">
        <f aca="false">IF(N243&lt;=Assumptions!$B$7,"Active",IF(N243&lt;=Assumptions!$B$8,"Slipping","Churned"))</f>
        <v>Slipping</v>
      </c>
      <c r="P243" s="24" t="n">
        <f aca="false">COUNTIF(D243:I243,"&gt;0")</f>
        <v>3</v>
      </c>
      <c r="Q243" s="24" t="n">
        <f aca="false">IF(N243&lt;=Assumptions!$B$22,5,IF(N243&lt;=Assumptions!$B$23,4,IF(N243&lt;=Assumptions!$B$24,3,IF(N243&lt;=Assumptions!$B$25,2,1))))</f>
        <v>3</v>
      </c>
      <c r="R243" s="24" t="n">
        <f aca="false">1+(J243&gt;=Assumptions!$C$25)+(J243&gt;=Assumptions!$C$24)+(J243&gt;=Assumptions!$C$23)+(J243&gt;=Assumptions!$C$22)</f>
        <v>2</v>
      </c>
      <c r="S243" s="24" t="n">
        <f aca="false">1+(L243&gt;=Assumptions!$D$25)+(L243&gt;=Assumptions!$D$24)+(L243&gt;=Assumptions!$D$23)+(L243&gt;=Assumptions!$D$22)</f>
        <v>1</v>
      </c>
      <c r="T243" s="24" t="str">
        <f aca="false">IF(AND(Q243&gt;=4,R243&gt;=4),"Champions",IF(AND(Q243&gt;=3,R243&gt;=3),"Loyal",IF(AND(Q243&lt;=2,R243&gt;=3),"At Risk",IF(Q243&lt;=2,"Hibernating","Potential"))))</f>
        <v>Potential</v>
      </c>
      <c r="U243" s="38" t="n">
        <f aca="false">L243/Assumptions!$B$6</f>
        <v>16.88</v>
      </c>
      <c r="V243" s="38" t="n">
        <f aca="false">IF(O243="Slipping",U243,0)</f>
        <v>16.88</v>
      </c>
      <c r="W243" s="38" t="n">
        <f aca="false">IF(O243="Churned",U243,0)</f>
        <v>0</v>
      </c>
      <c r="X243" s="24" t="str">
        <f aca="false">IF(AND(O243="Active",P243&lt;=2),"Yes","No")</f>
        <v>No</v>
      </c>
    </row>
    <row r="244" customFormat="false" ht="15" hidden="false" customHeight="false" outlineLevel="0" collapsed="false">
      <c r="A244" s="24" t="str">
        <f aca="false">Customers!A244</f>
        <v>C0243</v>
      </c>
      <c r="B244" s="24" t="str">
        <f aca="false">Customers!B244</f>
        <v>Eastern</v>
      </c>
      <c r="C244" s="24" t="str">
        <f aca="false">Customers!C244</f>
        <v>Prepaid</v>
      </c>
      <c r="D244" s="24" t="n">
        <f aca="false">COUNTIFS(Transactions!$C$2:$C$13107,$A244,Transactions!$E$2:$E$13107,D$1)</f>
        <v>3</v>
      </c>
      <c r="E244" s="24" t="n">
        <f aca="false">COUNTIFS(Transactions!$C$2:$C$13107,$A244,Transactions!$E$2:$E$13107,E$1)</f>
        <v>7</v>
      </c>
      <c r="F244" s="24" t="n">
        <f aca="false">COUNTIFS(Transactions!$C$2:$C$13107,$A244,Transactions!$E$2:$E$13107,F$1)</f>
        <v>2</v>
      </c>
      <c r="G244" s="24" t="n">
        <f aca="false">COUNTIFS(Transactions!$C$2:$C$13107,$A244,Transactions!$E$2:$E$13107,G$1)</f>
        <v>0</v>
      </c>
      <c r="H244" s="24" t="n">
        <f aca="false">COUNTIFS(Transactions!$C$2:$C$13107,$A244,Transactions!$E$2:$E$13107,H$1)</f>
        <v>15</v>
      </c>
      <c r="I244" s="24" t="n">
        <f aca="false">COUNTIFS(Transactions!$C$2:$C$13107,$A244,Transactions!$E$2:$E$13107,I$1)</f>
        <v>1</v>
      </c>
      <c r="J244" s="24" t="n">
        <f aca="false">SUM(D244:I244)</f>
        <v>28</v>
      </c>
      <c r="K244" s="38" t="n">
        <f aca="false">SUMIFS(Transactions!$F$2:$F$13107,Transactions!$C$2:$C$13107,A244)</f>
        <v>45349</v>
      </c>
      <c r="L244" s="38" t="n">
        <f aca="false">SUMIFS(Transactions!$I$2:$I$13107,Transactions!$C$2:$C$13107,A244)</f>
        <v>397.25</v>
      </c>
      <c r="M244" s="39" t="n">
        <f aca="false">IF(J244=0,"",_xlfn.MAXIFS(Transactions!$B$2:$B$13107,Transactions!$C$2:$C$13107,A244))</f>
        <v>46222</v>
      </c>
      <c r="N244" s="24" t="n">
        <f aca="false">IF(J244=0,999,Assumptions!$B$4-M244)</f>
        <v>73</v>
      </c>
      <c r="O244" s="24" t="str">
        <f aca="false">IF(N244&lt;=Assumptions!$B$7,"Active",IF(N244&lt;=Assumptions!$B$8,"Slipping","Churned"))</f>
        <v>Churned</v>
      </c>
      <c r="P244" s="24" t="n">
        <f aca="false">COUNTIF(D244:I244,"&gt;0")</f>
        <v>5</v>
      </c>
      <c r="Q244" s="24" t="n">
        <f aca="false">IF(N244&lt;=Assumptions!$B$22,5,IF(N244&lt;=Assumptions!$B$23,4,IF(N244&lt;=Assumptions!$B$24,3,IF(N244&lt;=Assumptions!$B$25,2,1))))</f>
        <v>2</v>
      </c>
      <c r="R244" s="24" t="n">
        <f aca="false">1+(J244&gt;=Assumptions!$C$25)+(J244&gt;=Assumptions!$C$24)+(J244&gt;=Assumptions!$C$23)+(J244&gt;=Assumptions!$C$22)</f>
        <v>4</v>
      </c>
      <c r="S244" s="24" t="n">
        <f aca="false">1+(L244&gt;=Assumptions!$D$25)+(L244&gt;=Assumptions!$D$24)+(L244&gt;=Assumptions!$D$23)+(L244&gt;=Assumptions!$D$22)</f>
        <v>3</v>
      </c>
      <c r="T244" s="24" t="str">
        <f aca="false">IF(AND(Q244&gt;=4,R244&gt;=4),"Champions",IF(AND(Q244&gt;=3,R244&gt;=3),"Loyal",IF(AND(Q244&lt;=2,R244&gt;=3),"At Risk",IF(Q244&lt;=2,"Hibernating","Potential"))))</f>
        <v>At Risk</v>
      </c>
      <c r="U244" s="38" t="n">
        <f aca="false">L244/Assumptions!$B$6</f>
        <v>44.1388888888889</v>
      </c>
      <c r="V244" s="38" t="n">
        <f aca="false">IF(O244="Slipping",U244,0)</f>
        <v>0</v>
      </c>
      <c r="W244" s="38" t="n">
        <f aca="false">IF(O244="Churned",U244,0)</f>
        <v>44.1388888888889</v>
      </c>
      <c r="X244" s="24" t="str">
        <f aca="false">IF(AND(O244="Active",P244&lt;=2),"Yes","No")</f>
        <v>No</v>
      </c>
    </row>
    <row r="245" customFormat="false" ht="15" hidden="false" customHeight="false" outlineLevel="0" collapsed="false">
      <c r="A245" s="24" t="str">
        <f aca="false">Customers!A245</f>
        <v>C0244</v>
      </c>
      <c r="B245" s="24" t="str">
        <f aca="false">Customers!B245</f>
        <v>Rift Valley</v>
      </c>
      <c r="C245" s="24" t="str">
        <f aca="false">Customers!C245</f>
        <v>Prepaid</v>
      </c>
      <c r="D245" s="24" t="n">
        <f aca="false">COUNTIFS(Transactions!$C$2:$C$13107,$A245,Transactions!$E$2:$E$13107,D$1)</f>
        <v>12</v>
      </c>
      <c r="E245" s="24" t="n">
        <f aca="false">COUNTIFS(Transactions!$C$2:$C$13107,$A245,Transactions!$E$2:$E$13107,E$1)</f>
        <v>0</v>
      </c>
      <c r="F245" s="24" t="n">
        <f aca="false">COUNTIFS(Transactions!$C$2:$C$13107,$A245,Transactions!$E$2:$E$13107,F$1)</f>
        <v>12</v>
      </c>
      <c r="G245" s="24" t="n">
        <f aca="false">COUNTIFS(Transactions!$C$2:$C$13107,$A245,Transactions!$E$2:$E$13107,G$1)</f>
        <v>3</v>
      </c>
      <c r="H245" s="24" t="n">
        <f aca="false">COUNTIFS(Transactions!$C$2:$C$13107,$A245,Transactions!$E$2:$E$13107,H$1)</f>
        <v>0</v>
      </c>
      <c r="I245" s="24" t="n">
        <f aca="false">COUNTIFS(Transactions!$C$2:$C$13107,$A245,Transactions!$E$2:$E$13107,I$1)</f>
        <v>6</v>
      </c>
      <c r="J245" s="24" t="n">
        <f aca="false">SUM(D245:I245)</f>
        <v>33</v>
      </c>
      <c r="K245" s="38" t="n">
        <f aca="false">SUMIFS(Transactions!$F$2:$F$13107,Transactions!$C$2:$C$13107,A245)</f>
        <v>136208</v>
      </c>
      <c r="L245" s="38" t="n">
        <f aca="false">SUMIFS(Transactions!$I$2:$I$13107,Transactions!$C$2:$C$13107,A245)</f>
        <v>569.14</v>
      </c>
      <c r="M245" s="39" t="n">
        <f aca="false">IF(J245=0,"",_xlfn.MAXIFS(Transactions!$B$2:$B$13107,Transactions!$C$2:$C$13107,A245))</f>
        <v>46290</v>
      </c>
      <c r="N245" s="24" t="n">
        <f aca="false">IF(J245=0,999,Assumptions!$B$4-M245)</f>
        <v>5</v>
      </c>
      <c r="O245" s="24" t="str">
        <f aca="false">IF(N245&lt;=Assumptions!$B$7,"Active",IF(N245&lt;=Assumptions!$B$8,"Slipping","Churned"))</f>
        <v>Active</v>
      </c>
      <c r="P245" s="24" t="n">
        <f aca="false">COUNTIF(D245:I245,"&gt;0")</f>
        <v>4</v>
      </c>
      <c r="Q245" s="24" t="n">
        <f aca="false">IF(N245&lt;=Assumptions!$B$22,5,IF(N245&lt;=Assumptions!$B$23,4,IF(N245&lt;=Assumptions!$B$24,3,IF(N245&lt;=Assumptions!$B$25,2,1))))</f>
        <v>5</v>
      </c>
      <c r="R245" s="24" t="n">
        <f aca="false">1+(J245&gt;=Assumptions!$C$25)+(J245&gt;=Assumptions!$C$24)+(J245&gt;=Assumptions!$C$23)+(J245&gt;=Assumptions!$C$22)</f>
        <v>5</v>
      </c>
      <c r="S245" s="24" t="n">
        <f aca="false">1+(L245&gt;=Assumptions!$D$25)+(L245&gt;=Assumptions!$D$24)+(L245&gt;=Assumptions!$D$23)+(L245&gt;=Assumptions!$D$22)</f>
        <v>4</v>
      </c>
      <c r="T245" s="24" t="str">
        <f aca="false">IF(AND(Q245&gt;=4,R245&gt;=4),"Champions",IF(AND(Q245&gt;=3,R245&gt;=3),"Loyal",IF(AND(Q245&lt;=2,R245&gt;=3),"At Risk",IF(Q245&lt;=2,"Hibernating","Potential"))))</f>
        <v>Champions</v>
      </c>
      <c r="U245" s="38" t="n">
        <f aca="false">L245/Assumptions!$B$6</f>
        <v>63.2377777777778</v>
      </c>
      <c r="V245" s="38" t="n">
        <f aca="false">IF(O245="Slipping",U245,0)</f>
        <v>0</v>
      </c>
      <c r="W245" s="38" t="n">
        <f aca="false">IF(O245="Churned",U245,0)</f>
        <v>0</v>
      </c>
      <c r="X245" s="24" t="str">
        <f aca="false">IF(AND(O245="Active",P245&lt;=2),"Yes","No")</f>
        <v>No</v>
      </c>
    </row>
    <row r="246" customFormat="false" ht="15" hidden="false" customHeight="false" outlineLevel="0" collapsed="false">
      <c r="A246" s="24" t="str">
        <f aca="false">Customers!A246</f>
        <v>C0245</v>
      </c>
      <c r="B246" s="24" t="str">
        <f aca="false">Customers!B246</f>
        <v>Nairobi</v>
      </c>
      <c r="C246" s="24" t="str">
        <f aca="false">Customers!C246</f>
        <v>Prepaid</v>
      </c>
      <c r="D246" s="24" t="n">
        <f aca="false">COUNTIFS(Transactions!$C$2:$C$13107,$A246,Transactions!$E$2:$E$13107,D$1)</f>
        <v>1</v>
      </c>
      <c r="E246" s="24" t="n">
        <f aca="false">COUNTIFS(Transactions!$C$2:$C$13107,$A246,Transactions!$E$2:$E$13107,E$1)</f>
        <v>6</v>
      </c>
      <c r="F246" s="24" t="n">
        <f aca="false">COUNTIFS(Transactions!$C$2:$C$13107,$A246,Transactions!$E$2:$E$13107,F$1)</f>
        <v>3</v>
      </c>
      <c r="G246" s="24" t="n">
        <f aca="false">COUNTIFS(Transactions!$C$2:$C$13107,$A246,Transactions!$E$2:$E$13107,G$1)</f>
        <v>0</v>
      </c>
      <c r="H246" s="24" t="n">
        <f aca="false">COUNTIFS(Transactions!$C$2:$C$13107,$A246,Transactions!$E$2:$E$13107,H$1)</f>
        <v>1</v>
      </c>
      <c r="I246" s="24" t="n">
        <f aca="false">COUNTIFS(Transactions!$C$2:$C$13107,$A246,Transactions!$E$2:$E$13107,I$1)</f>
        <v>6</v>
      </c>
      <c r="J246" s="24" t="n">
        <f aca="false">SUM(D246:I246)</f>
        <v>17</v>
      </c>
      <c r="K246" s="38" t="n">
        <f aca="false">SUMIFS(Transactions!$F$2:$F$13107,Transactions!$C$2:$C$13107,A246)</f>
        <v>32599</v>
      </c>
      <c r="L246" s="38" t="n">
        <f aca="false">SUMIFS(Transactions!$I$2:$I$13107,Transactions!$C$2:$C$13107,A246)</f>
        <v>477.4</v>
      </c>
      <c r="M246" s="39" t="n">
        <f aca="false">IF(J246=0,"",_xlfn.MAXIFS(Transactions!$B$2:$B$13107,Transactions!$C$2:$C$13107,A246))</f>
        <v>46260</v>
      </c>
      <c r="N246" s="24" t="n">
        <f aca="false">IF(J246=0,999,Assumptions!$B$4-M246)</f>
        <v>35</v>
      </c>
      <c r="O246" s="24" t="str">
        <f aca="false">IF(N246&lt;=Assumptions!$B$7,"Active",IF(N246&lt;=Assumptions!$B$8,"Slipping","Churned"))</f>
        <v>Slipping</v>
      </c>
      <c r="P246" s="24" t="n">
        <f aca="false">COUNTIF(D246:I246,"&gt;0")</f>
        <v>5</v>
      </c>
      <c r="Q246" s="24" t="n">
        <f aca="false">IF(N246&lt;=Assumptions!$B$22,5,IF(N246&lt;=Assumptions!$B$23,4,IF(N246&lt;=Assumptions!$B$24,3,IF(N246&lt;=Assumptions!$B$25,2,1))))</f>
        <v>3</v>
      </c>
      <c r="R246" s="24" t="n">
        <f aca="false">1+(J246&gt;=Assumptions!$C$25)+(J246&gt;=Assumptions!$C$24)+(J246&gt;=Assumptions!$C$23)+(J246&gt;=Assumptions!$C$22)</f>
        <v>3</v>
      </c>
      <c r="S246" s="24" t="n">
        <f aca="false">1+(L246&gt;=Assumptions!$D$25)+(L246&gt;=Assumptions!$D$24)+(L246&gt;=Assumptions!$D$23)+(L246&gt;=Assumptions!$D$22)</f>
        <v>4</v>
      </c>
      <c r="T246" s="24" t="str">
        <f aca="false">IF(AND(Q246&gt;=4,R246&gt;=4),"Champions",IF(AND(Q246&gt;=3,R246&gt;=3),"Loyal",IF(AND(Q246&lt;=2,R246&gt;=3),"At Risk",IF(Q246&lt;=2,"Hibernating","Potential"))))</f>
        <v>Loyal</v>
      </c>
      <c r="U246" s="38" t="n">
        <f aca="false">L246/Assumptions!$B$6</f>
        <v>53.0444444444444</v>
      </c>
      <c r="V246" s="38" t="n">
        <f aca="false">IF(O246="Slipping",U246,0)</f>
        <v>53.0444444444444</v>
      </c>
      <c r="W246" s="38" t="n">
        <f aca="false">IF(O246="Churned",U246,0)</f>
        <v>0</v>
      </c>
      <c r="X246" s="24" t="str">
        <f aca="false">IF(AND(O246="Active",P246&lt;=2),"Yes","No")</f>
        <v>No</v>
      </c>
    </row>
    <row r="247" customFormat="false" ht="15" hidden="false" customHeight="false" outlineLevel="0" collapsed="false">
      <c r="A247" s="24" t="str">
        <f aca="false">Customers!A247</f>
        <v>C0246</v>
      </c>
      <c r="B247" s="24" t="str">
        <f aca="false">Customers!B247</f>
        <v>Nairobi</v>
      </c>
      <c r="C247" s="24" t="str">
        <f aca="false">Customers!C247</f>
        <v>Postpaid</v>
      </c>
      <c r="D247" s="24" t="n">
        <f aca="false">COUNTIFS(Transactions!$C$2:$C$13107,$A247,Transactions!$E$2:$E$13107,D$1)</f>
        <v>10</v>
      </c>
      <c r="E247" s="24" t="n">
        <f aca="false">COUNTIFS(Transactions!$C$2:$C$13107,$A247,Transactions!$E$2:$E$13107,E$1)</f>
        <v>0</v>
      </c>
      <c r="F247" s="24" t="n">
        <f aca="false">COUNTIFS(Transactions!$C$2:$C$13107,$A247,Transactions!$E$2:$E$13107,F$1)</f>
        <v>1</v>
      </c>
      <c r="G247" s="24" t="n">
        <f aca="false">COUNTIFS(Transactions!$C$2:$C$13107,$A247,Transactions!$E$2:$E$13107,G$1)</f>
        <v>0</v>
      </c>
      <c r="H247" s="24" t="n">
        <f aca="false">COUNTIFS(Transactions!$C$2:$C$13107,$A247,Transactions!$E$2:$E$13107,H$1)</f>
        <v>4</v>
      </c>
      <c r="I247" s="24" t="n">
        <f aca="false">COUNTIFS(Transactions!$C$2:$C$13107,$A247,Transactions!$E$2:$E$13107,I$1)</f>
        <v>6</v>
      </c>
      <c r="J247" s="24" t="n">
        <f aca="false">SUM(D247:I247)</f>
        <v>21</v>
      </c>
      <c r="K247" s="38" t="n">
        <f aca="false">SUMIFS(Transactions!$F$2:$F$13107,Transactions!$C$2:$C$13107,A247)</f>
        <v>57489</v>
      </c>
      <c r="L247" s="38" t="n">
        <f aca="false">SUMIFS(Transactions!$I$2:$I$13107,Transactions!$C$2:$C$13107,A247)</f>
        <v>610.55</v>
      </c>
      <c r="M247" s="39" t="n">
        <f aca="false">IF(J247=0,"",_xlfn.MAXIFS(Transactions!$B$2:$B$13107,Transactions!$C$2:$C$13107,A247))</f>
        <v>46177</v>
      </c>
      <c r="N247" s="24" t="n">
        <f aca="false">IF(J247=0,999,Assumptions!$B$4-M247)</f>
        <v>118</v>
      </c>
      <c r="O247" s="24" t="str">
        <f aca="false">IF(N247&lt;=Assumptions!$B$7,"Active",IF(N247&lt;=Assumptions!$B$8,"Slipping","Churned"))</f>
        <v>Churned</v>
      </c>
      <c r="P247" s="24" t="n">
        <f aca="false">COUNTIF(D247:I247,"&gt;0")</f>
        <v>4</v>
      </c>
      <c r="Q247" s="24" t="n">
        <f aca="false">IF(N247&lt;=Assumptions!$B$22,5,IF(N247&lt;=Assumptions!$B$23,4,IF(N247&lt;=Assumptions!$B$24,3,IF(N247&lt;=Assumptions!$B$25,2,1))))</f>
        <v>1</v>
      </c>
      <c r="R247" s="24" t="n">
        <f aca="false">1+(J247&gt;=Assumptions!$C$25)+(J247&gt;=Assumptions!$C$24)+(J247&gt;=Assumptions!$C$23)+(J247&gt;=Assumptions!$C$22)</f>
        <v>3</v>
      </c>
      <c r="S247" s="24" t="n">
        <f aca="false">1+(L247&gt;=Assumptions!$D$25)+(L247&gt;=Assumptions!$D$24)+(L247&gt;=Assumptions!$D$23)+(L247&gt;=Assumptions!$D$22)</f>
        <v>4</v>
      </c>
      <c r="T247" s="24" t="str">
        <f aca="false">IF(AND(Q247&gt;=4,R247&gt;=4),"Champions",IF(AND(Q247&gt;=3,R247&gt;=3),"Loyal",IF(AND(Q247&lt;=2,R247&gt;=3),"At Risk",IF(Q247&lt;=2,"Hibernating","Potential"))))</f>
        <v>At Risk</v>
      </c>
      <c r="U247" s="38" t="n">
        <f aca="false">L247/Assumptions!$B$6</f>
        <v>67.8388888888889</v>
      </c>
      <c r="V247" s="38" t="n">
        <f aca="false">IF(O247="Slipping",U247,0)</f>
        <v>0</v>
      </c>
      <c r="W247" s="38" t="n">
        <f aca="false">IF(O247="Churned",U247,0)</f>
        <v>67.8388888888889</v>
      </c>
      <c r="X247" s="24" t="str">
        <f aca="false">IF(AND(O247="Active",P247&lt;=2),"Yes","No")</f>
        <v>No</v>
      </c>
    </row>
    <row r="248" customFormat="false" ht="15" hidden="false" customHeight="false" outlineLevel="0" collapsed="false">
      <c r="A248" s="24" t="str">
        <f aca="false">Customers!A248</f>
        <v>C0247</v>
      </c>
      <c r="B248" s="24" t="str">
        <f aca="false">Customers!B248</f>
        <v>Rift Valley</v>
      </c>
      <c r="C248" s="24" t="str">
        <f aca="false">Customers!C248</f>
        <v>Prepaid</v>
      </c>
      <c r="D248" s="24" t="n">
        <f aca="false">COUNTIFS(Transactions!$C$2:$C$13107,$A248,Transactions!$E$2:$E$13107,D$1)</f>
        <v>13</v>
      </c>
      <c r="E248" s="24" t="n">
        <f aca="false">COUNTIFS(Transactions!$C$2:$C$13107,$A248,Transactions!$E$2:$E$13107,E$1)</f>
        <v>0</v>
      </c>
      <c r="F248" s="24" t="n">
        <f aca="false">COUNTIFS(Transactions!$C$2:$C$13107,$A248,Transactions!$E$2:$E$13107,F$1)</f>
        <v>2</v>
      </c>
      <c r="G248" s="24" t="n">
        <f aca="false">COUNTIFS(Transactions!$C$2:$C$13107,$A248,Transactions!$E$2:$E$13107,G$1)</f>
        <v>1</v>
      </c>
      <c r="H248" s="24" t="n">
        <f aca="false">COUNTIFS(Transactions!$C$2:$C$13107,$A248,Transactions!$E$2:$E$13107,H$1)</f>
        <v>0</v>
      </c>
      <c r="I248" s="24" t="n">
        <f aca="false">COUNTIFS(Transactions!$C$2:$C$13107,$A248,Transactions!$E$2:$E$13107,I$1)</f>
        <v>0</v>
      </c>
      <c r="J248" s="24" t="n">
        <f aca="false">SUM(D248:I248)</f>
        <v>16</v>
      </c>
      <c r="K248" s="38" t="n">
        <f aca="false">SUMIFS(Transactions!$F$2:$F$13107,Transactions!$C$2:$C$13107,A248)</f>
        <v>59150</v>
      </c>
      <c r="L248" s="38" t="n">
        <f aca="false">SUMIFS(Transactions!$I$2:$I$13107,Transactions!$C$2:$C$13107,A248)</f>
        <v>320.56</v>
      </c>
      <c r="M248" s="39" t="n">
        <f aca="false">IF(J248=0,"",_xlfn.MAXIFS(Transactions!$B$2:$B$13107,Transactions!$C$2:$C$13107,A248))</f>
        <v>46292</v>
      </c>
      <c r="N248" s="24" t="n">
        <f aca="false">IF(J248=0,999,Assumptions!$B$4-M248)</f>
        <v>3</v>
      </c>
      <c r="O248" s="24" t="str">
        <f aca="false">IF(N248&lt;=Assumptions!$B$7,"Active",IF(N248&lt;=Assumptions!$B$8,"Slipping","Churned"))</f>
        <v>Active</v>
      </c>
      <c r="P248" s="24" t="n">
        <f aca="false">COUNTIF(D248:I248,"&gt;0")</f>
        <v>3</v>
      </c>
      <c r="Q248" s="24" t="n">
        <f aca="false">IF(N248&lt;=Assumptions!$B$22,5,IF(N248&lt;=Assumptions!$B$23,4,IF(N248&lt;=Assumptions!$B$24,3,IF(N248&lt;=Assumptions!$B$25,2,1))))</f>
        <v>5</v>
      </c>
      <c r="R248" s="24" t="n">
        <f aca="false">1+(J248&gt;=Assumptions!$C$25)+(J248&gt;=Assumptions!$C$24)+(J248&gt;=Assumptions!$C$23)+(J248&gt;=Assumptions!$C$22)</f>
        <v>3</v>
      </c>
      <c r="S248" s="24" t="n">
        <f aca="false">1+(L248&gt;=Assumptions!$D$25)+(L248&gt;=Assumptions!$D$24)+(L248&gt;=Assumptions!$D$23)+(L248&gt;=Assumptions!$D$22)</f>
        <v>3</v>
      </c>
      <c r="T248" s="24" t="str">
        <f aca="false">IF(AND(Q248&gt;=4,R248&gt;=4),"Champions",IF(AND(Q248&gt;=3,R248&gt;=3),"Loyal",IF(AND(Q248&lt;=2,R248&gt;=3),"At Risk",IF(Q248&lt;=2,"Hibernating","Potential"))))</f>
        <v>Loyal</v>
      </c>
      <c r="U248" s="38" t="n">
        <f aca="false">L248/Assumptions!$B$6</f>
        <v>35.6177777777778</v>
      </c>
      <c r="V248" s="38" t="n">
        <f aca="false">IF(O248="Slipping",U248,0)</f>
        <v>0</v>
      </c>
      <c r="W248" s="38" t="n">
        <f aca="false">IF(O248="Churned",U248,0)</f>
        <v>0</v>
      </c>
      <c r="X248" s="24" t="str">
        <f aca="false">IF(AND(O248="Active",P248&lt;=2),"Yes","No")</f>
        <v>No</v>
      </c>
    </row>
    <row r="249" customFormat="false" ht="15" hidden="false" customHeight="false" outlineLevel="0" collapsed="false">
      <c r="A249" s="24" t="str">
        <f aca="false">Customers!A249</f>
        <v>C0248</v>
      </c>
      <c r="B249" s="24" t="str">
        <f aca="false">Customers!B249</f>
        <v>Nairobi</v>
      </c>
      <c r="C249" s="24" t="str">
        <f aca="false">Customers!C249</f>
        <v>Prepaid</v>
      </c>
      <c r="D249" s="24" t="n">
        <f aca="false">COUNTIFS(Transactions!$C$2:$C$13107,$A249,Transactions!$E$2:$E$13107,D$1)</f>
        <v>13</v>
      </c>
      <c r="E249" s="24" t="n">
        <f aca="false">COUNTIFS(Transactions!$C$2:$C$13107,$A249,Transactions!$E$2:$E$13107,E$1)</f>
        <v>1</v>
      </c>
      <c r="F249" s="24" t="n">
        <f aca="false">COUNTIFS(Transactions!$C$2:$C$13107,$A249,Transactions!$E$2:$E$13107,F$1)</f>
        <v>3</v>
      </c>
      <c r="G249" s="24" t="n">
        <f aca="false">COUNTIFS(Transactions!$C$2:$C$13107,$A249,Transactions!$E$2:$E$13107,G$1)</f>
        <v>1</v>
      </c>
      <c r="H249" s="24" t="n">
        <f aca="false">COUNTIFS(Transactions!$C$2:$C$13107,$A249,Transactions!$E$2:$E$13107,H$1)</f>
        <v>6</v>
      </c>
      <c r="I249" s="24" t="n">
        <f aca="false">COUNTIFS(Transactions!$C$2:$C$13107,$A249,Transactions!$E$2:$E$13107,I$1)</f>
        <v>4</v>
      </c>
      <c r="J249" s="24" t="n">
        <f aca="false">SUM(D249:I249)</f>
        <v>28</v>
      </c>
      <c r="K249" s="38" t="n">
        <f aca="false">SUMIFS(Transactions!$F$2:$F$13107,Transactions!$C$2:$C$13107,A249)</f>
        <v>45249</v>
      </c>
      <c r="L249" s="38" t="n">
        <f aca="false">SUMIFS(Transactions!$I$2:$I$13107,Transactions!$C$2:$C$13107,A249)</f>
        <v>437.4</v>
      </c>
      <c r="M249" s="39" t="n">
        <f aca="false">IF(J249=0,"",_xlfn.MAXIFS(Transactions!$B$2:$B$13107,Transactions!$C$2:$C$13107,A249))</f>
        <v>46259</v>
      </c>
      <c r="N249" s="24" t="n">
        <f aca="false">IF(J249=0,999,Assumptions!$B$4-M249)</f>
        <v>36</v>
      </c>
      <c r="O249" s="24" t="str">
        <f aca="false">IF(N249&lt;=Assumptions!$B$7,"Active",IF(N249&lt;=Assumptions!$B$8,"Slipping","Churned"))</f>
        <v>Slipping</v>
      </c>
      <c r="P249" s="24" t="n">
        <f aca="false">COUNTIF(D249:I249,"&gt;0")</f>
        <v>6</v>
      </c>
      <c r="Q249" s="24" t="n">
        <f aca="false">IF(N249&lt;=Assumptions!$B$22,5,IF(N249&lt;=Assumptions!$B$23,4,IF(N249&lt;=Assumptions!$B$24,3,IF(N249&lt;=Assumptions!$B$25,2,1))))</f>
        <v>3</v>
      </c>
      <c r="R249" s="24" t="n">
        <f aca="false">1+(J249&gt;=Assumptions!$C$25)+(J249&gt;=Assumptions!$C$24)+(J249&gt;=Assumptions!$C$23)+(J249&gt;=Assumptions!$C$22)</f>
        <v>4</v>
      </c>
      <c r="S249" s="24" t="n">
        <f aca="false">1+(L249&gt;=Assumptions!$D$25)+(L249&gt;=Assumptions!$D$24)+(L249&gt;=Assumptions!$D$23)+(L249&gt;=Assumptions!$D$22)</f>
        <v>3</v>
      </c>
      <c r="T249" s="24" t="str">
        <f aca="false">IF(AND(Q249&gt;=4,R249&gt;=4),"Champions",IF(AND(Q249&gt;=3,R249&gt;=3),"Loyal",IF(AND(Q249&lt;=2,R249&gt;=3),"At Risk",IF(Q249&lt;=2,"Hibernating","Potential"))))</f>
        <v>Loyal</v>
      </c>
      <c r="U249" s="38" t="n">
        <f aca="false">L249/Assumptions!$B$6</f>
        <v>48.6</v>
      </c>
      <c r="V249" s="38" t="n">
        <f aca="false">IF(O249="Slipping",U249,0)</f>
        <v>48.6</v>
      </c>
      <c r="W249" s="38" t="n">
        <f aca="false">IF(O249="Churned",U249,0)</f>
        <v>0</v>
      </c>
      <c r="X249" s="24" t="str">
        <f aca="false">IF(AND(O249="Active",P249&lt;=2),"Yes","No")</f>
        <v>No</v>
      </c>
    </row>
    <row r="250" customFormat="false" ht="15" hidden="false" customHeight="false" outlineLevel="0" collapsed="false">
      <c r="A250" s="24" t="str">
        <f aca="false">Customers!A250</f>
        <v>C0249</v>
      </c>
      <c r="B250" s="24" t="str">
        <f aca="false">Customers!B250</f>
        <v>Nairobi</v>
      </c>
      <c r="C250" s="24" t="str">
        <f aca="false">Customers!C250</f>
        <v>Postpaid</v>
      </c>
      <c r="D250" s="24" t="n">
        <f aca="false">COUNTIFS(Transactions!$C$2:$C$13107,$A250,Transactions!$E$2:$E$13107,D$1)</f>
        <v>1</v>
      </c>
      <c r="E250" s="24" t="n">
        <f aca="false">COUNTIFS(Transactions!$C$2:$C$13107,$A250,Transactions!$E$2:$E$13107,E$1)</f>
        <v>2</v>
      </c>
      <c r="F250" s="24" t="n">
        <f aca="false">COUNTIFS(Transactions!$C$2:$C$13107,$A250,Transactions!$E$2:$E$13107,F$1)</f>
        <v>0</v>
      </c>
      <c r="G250" s="24" t="n">
        <f aca="false">COUNTIFS(Transactions!$C$2:$C$13107,$A250,Transactions!$E$2:$E$13107,G$1)</f>
        <v>0</v>
      </c>
      <c r="H250" s="24" t="n">
        <f aca="false">COUNTIFS(Transactions!$C$2:$C$13107,$A250,Transactions!$E$2:$E$13107,H$1)</f>
        <v>0</v>
      </c>
      <c r="I250" s="24" t="n">
        <f aca="false">COUNTIFS(Transactions!$C$2:$C$13107,$A250,Transactions!$E$2:$E$13107,I$1)</f>
        <v>2</v>
      </c>
      <c r="J250" s="24" t="n">
        <f aca="false">SUM(D250:I250)</f>
        <v>5</v>
      </c>
      <c r="K250" s="38" t="n">
        <f aca="false">SUMIFS(Transactions!$F$2:$F$13107,Transactions!$C$2:$C$13107,A250)</f>
        <v>11099</v>
      </c>
      <c r="L250" s="38" t="n">
        <f aca="false">SUMIFS(Transactions!$I$2:$I$13107,Transactions!$C$2:$C$13107,A250)</f>
        <v>182.2</v>
      </c>
      <c r="M250" s="39" t="n">
        <f aca="false">IF(J250=0,"",_xlfn.MAXIFS(Transactions!$B$2:$B$13107,Transactions!$C$2:$C$13107,A250))</f>
        <v>46276</v>
      </c>
      <c r="N250" s="24" t="n">
        <f aca="false">IF(J250=0,999,Assumptions!$B$4-M250)</f>
        <v>19</v>
      </c>
      <c r="O250" s="24" t="str">
        <f aca="false">IF(N250&lt;=Assumptions!$B$7,"Active",IF(N250&lt;=Assumptions!$B$8,"Slipping","Churned"))</f>
        <v>Active</v>
      </c>
      <c r="P250" s="24" t="n">
        <f aca="false">COUNTIF(D250:I250,"&gt;0")</f>
        <v>3</v>
      </c>
      <c r="Q250" s="24" t="n">
        <f aca="false">IF(N250&lt;=Assumptions!$B$22,5,IF(N250&lt;=Assumptions!$B$23,4,IF(N250&lt;=Assumptions!$B$24,3,IF(N250&lt;=Assumptions!$B$25,2,1))))</f>
        <v>4</v>
      </c>
      <c r="R250" s="24" t="n">
        <f aca="false">1+(J250&gt;=Assumptions!$C$25)+(J250&gt;=Assumptions!$C$24)+(J250&gt;=Assumptions!$C$23)+(J250&gt;=Assumptions!$C$22)</f>
        <v>1</v>
      </c>
      <c r="S250" s="24" t="n">
        <f aca="false">1+(L250&gt;=Assumptions!$D$25)+(L250&gt;=Assumptions!$D$24)+(L250&gt;=Assumptions!$D$23)+(L250&gt;=Assumptions!$D$22)</f>
        <v>2</v>
      </c>
      <c r="T250" s="24" t="str">
        <f aca="false">IF(AND(Q250&gt;=4,R250&gt;=4),"Champions",IF(AND(Q250&gt;=3,R250&gt;=3),"Loyal",IF(AND(Q250&lt;=2,R250&gt;=3),"At Risk",IF(Q250&lt;=2,"Hibernating","Potential"))))</f>
        <v>Potential</v>
      </c>
      <c r="U250" s="38" t="n">
        <f aca="false">L250/Assumptions!$B$6</f>
        <v>20.2444444444444</v>
      </c>
      <c r="V250" s="38" t="n">
        <f aca="false">IF(O250="Slipping",U250,0)</f>
        <v>0</v>
      </c>
      <c r="W250" s="38" t="n">
        <f aca="false">IF(O250="Churned",U250,0)</f>
        <v>0</v>
      </c>
      <c r="X250" s="24" t="str">
        <f aca="false">IF(AND(O250="Active",P250&lt;=2),"Yes","No")</f>
        <v>No</v>
      </c>
    </row>
    <row r="251" customFormat="false" ht="15" hidden="false" customHeight="false" outlineLevel="0" collapsed="false">
      <c r="A251" s="24" t="str">
        <f aca="false">Customers!A251</f>
        <v>C0250</v>
      </c>
      <c r="B251" s="24" t="str">
        <f aca="false">Customers!B251</f>
        <v>Nairobi</v>
      </c>
      <c r="C251" s="24" t="str">
        <f aca="false">Customers!C251</f>
        <v>Prepaid</v>
      </c>
      <c r="D251" s="24" t="n">
        <f aca="false">COUNTIFS(Transactions!$C$2:$C$13107,$A251,Transactions!$E$2:$E$13107,D$1)</f>
        <v>7</v>
      </c>
      <c r="E251" s="24" t="n">
        <f aca="false">COUNTIFS(Transactions!$C$2:$C$13107,$A251,Transactions!$E$2:$E$13107,E$1)</f>
        <v>0</v>
      </c>
      <c r="F251" s="24" t="n">
        <f aca="false">COUNTIFS(Transactions!$C$2:$C$13107,$A251,Transactions!$E$2:$E$13107,F$1)</f>
        <v>0</v>
      </c>
      <c r="G251" s="24" t="n">
        <f aca="false">COUNTIFS(Transactions!$C$2:$C$13107,$A251,Transactions!$E$2:$E$13107,G$1)</f>
        <v>1</v>
      </c>
      <c r="H251" s="24" t="n">
        <f aca="false">COUNTIFS(Transactions!$C$2:$C$13107,$A251,Transactions!$E$2:$E$13107,H$1)</f>
        <v>0</v>
      </c>
      <c r="I251" s="24" t="n">
        <f aca="false">COUNTIFS(Transactions!$C$2:$C$13107,$A251,Transactions!$E$2:$E$13107,I$1)</f>
        <v>0</v>
      </c>
      <c r="J251" s="24" t="n">
        <f aca="false">SUM(D251:I251)</f>
        <v>8</v>
      </c>
      <c r="K251" s="38" t="n">
        <f aca="false">SUMIFS(Transactions!$F$2:$F$13107,Transactions!$C$2:$C$13107,A251)</f>
        <v>18170</v>
      </c>
      <c r="L251" s="38" t="n">
        <f aca="false">SUMIFS(Transactions!$I$2:$I$13107,Transactions!$C$2:$C$13107,A251)</f>
        <v>151.34</v>
      </c>
      <c r="M251" s="39" t="n">
        <f aca="false">IF(J251=0,"",_xlfn.MAXIFS(Transactions!$B$2:$B$13107,Transactions!$C$2:$C$13107,A251))</f>
        <v>46208</v>
      </c>
      <c r="N251" s="24" t="n">
        <f aca="false">IF(J251=0,999,Assumptions!$B$4-M251)</f>
        <v>87</v>
      </c>
      <c r="O251" s="24" t="str">
        <f aca="false">IF(N251&lt;=Assumptions!$B$7,"Active",IF(N251&lt;=Assumptions!$B$8,"Slipping","Churned"))</f>
        <v>Churned</v>
      </c>
      <c r="P251" s="24" t="n">
        <f aca="false">COUNTIF(D251:I251,"&gt;0")</f>
        <v>2</v>
      </c>
      <c r="Q251" s="24" t="n">
        <f aca="false">IF(N251&lt;=Assumptions!$B$22,5,IF(N251&lt;=Assumptions!$B$23,4,IF(N251&lt;=Assumptions!$B$24,3,IF(N251&lt;=Assumptions!$B$25,2,1))))</f>
        <v>2</v>
      </c>
      <c r="R251" s="24" t="n">
        <f aca="false">1+(J251&gt;=Assumptions!$C$25)+(J251&gt;=Assumptions!$C$24)+(J251&gt;=Assumptions!$C$23)+(J251&gt;=Assumptions!$C$22)</f>
        <v>1</v>
      </c>
      <c r="S251" s="24" t="n">
        <f aca="false">1+(L251&gt;=Assumptions!$D$25)+(L251&gt;=Assumptions!$D$24)+(L251&gt;=Assumptions!$D$23)+(L251&gt;=Assumptions!$D$22)</f>
        <v>1</v>
      </c>
      <c r="T251" s="24" t="str">
        <f aca="false">IF(AND(Q251&gt;=4,R251&gt;=4),"Champions",IF(AND(Q251&gt;=3,R251&gt;=3),"Loyal",IF(AND(Q251&lt;=2,R251&gt;=3),"At Risk",IF(Q251&lt;=2,"Hibernating","Potential"))))</f>
        <v>Hibernating</v>
      </c>
      <c r="U251" s="38" t="n">
        <f aca="false">L251/Assumptions!$B$6</f>
        <v>16.8155555555556</v>
      </c>
      <c r="V251" s="38" t="n">
        <f aca="false">IF(O251="Slipping",U251,0)</f>
        <v>0</v>
      </c>
      <c r="W251" s="38" t="n">
        <f aca="false">IF(O251="Churned",U251,0)</f>
        <v>16.8155555555556</v>
      </c>
      <c r="X251" s="24" t="str">
        <f aca="false">IF(AND(O251="Active",P251&lt;=2),"Yes","No")</f>
        <v>No</v>
      </c>
    </row>
    <row r="252" customFormat="false" ht="15" hidden="false" customHeight="false" outlineLevel="0" collapsed="false">
      <c r="A252" s="24" t="str">
        <f aca="false">Customers!A252</f>
        <v>C0251</v>
      </c>
      <c r="B252" s="24" t="str">
        <f aca="false">Customers!B252</f>
        <v>Eastern</v>
      </c>
      <c r="C252" s="24" t="str">
        <f aca="false">Customers!C252</f>
        <v>Prepaid</v>
      </c>
      <c r="D252" s="24" t="n">
        <f aca="false">COUNTIFS(Transactions!$C$2:$C$13107,$A252,Transactions!$E$2:$E$13107,D$1)</f>
        <v>0</v>
      </c>
      <c r="E252" s="24" t="n">
        <f aca="false">COUNTIFS(Transactions!$C$2:$C$13107,$A252,Transactions!$E$2:$E$13107,E$1)</f>
        <v>0</v>
      </c>
      <c r="F252" s="24" t="n">
        <f aca="false">COUNTIFS(Transactions!$C$2:$C$13107,$A252,Transactions!$E$2:$E$13107,F$1)</f>
        <v>6</v>
      </c>
      <c r="G252" s="24" t="n">
        <f aca="false">COUNTIFS(Transactions!$C$2:$C$13107,$A252,Transactions!$E$2:$E$13107,G$1)</f>
        <v>0</v>
      </c>
      <c r="H252" s="24" t="n">
        <f aca="false">COUNTIFS(Transactions!$C$2:$C$13107,$A252,Transactions!$E$2:$E$13107,H$1)</f>
        <v>1</v>
      </c>
      <c r="I252" s="24" t="n">
        <f aca="false">COUNTIFS(Transactions!$C$2:$C$13107,$A252,Transactions!$E$2:$E$13107,I$1)</f>
        <v>2</v>
      </c>
      <c r="J252" s="24" t="n">
        <f aca="false">SUM(D252:I252)</f>
        <v>9</v>
      </c>
      <c r="K252" s="38" t="n">
        <f aca="false">SUMIFS(Transactions!$F$2:$F$13107,Transactions!$C$2:$C$13107,A252)</f>
        <v>27980</v>
      </c>
      <c r="L252" s="38" t="n">
        <f aca="false">SUMIFS(Transactions!$I$2:$I$13107,Transactions!$C$2:$C$13107,A252)</f>
        <v>66.5</v>
      </c>
      <c r="M252" s="39" t="n">
        <f aca="false">IF(J252=0,"",_xlfn.MAXIFS(Transactions!$B$2:$B$13107,Transactions!$C$2:$C$13107,A252))</f>
        <v>46265</v>
      </c>
      <c r="N252" s="24" t="n">
        <f aca="false">IF(J252=0,999,Assumptions!$B$4-M252)</f>
        <v>30</v>
      </c>
      <c r="O252" s="24" t="str">
        <f aca="false">IF(N252&lt;=Assumptions!$B$7,"Active",IF(N252&lt;=Assumptions!$B$8,"Slipping","Churned"))</f>
        <v>Active</v>
      </c>
      <c r="P252" s="24" t="n">
        <f aca="false">COUNTIF(D252:I252,"&gt;0")</f>
        <v>3</v>
      </c>
      <c r="Q252" s="24" t="n">
        <f aca="false">IF(N252&lt;=Assumptions!$B$22,5,IF(N252&lt;=Assumptions!$B$23,4,IF(N252&lt;=Assumptions!$B$24,3,IF(N252&lt;=Assumptions!$B$25,2,1))))</f>
        <v>4</v>
      </c>
      <c r="R252" s="24" t="n">
        <f aca="false">1+(J252&gt;=Assumptions!$C$25)+(J252&gt;=Assumptions!$C$24)+(J252&gt;=Assumptions!$C$23)+(J252&gt;=Assumptions!$C$22)</f>
        <v>2</v>
      </c>
      <c r="S252" s="24" t="n">
        <f aca="false">1+(L252&gt;=Assumptions!$D$25)+(L252&gt;=Assumptions!$D$24)+(L252&gt;=Assumptions!$D$23)+(L252&gt;=Assumptions!$D$22)</f>
        <v>1</v>
      </c>
      <c r="T252" s="24" t="str">
        <f aca="false">IF(AND(Q252&gt;=4,R252&gt;=4),"Champions",IF(AND(Q252&gt;=3,R252&gt;=3),"Loyal",IF(AND(Q252&lt;=2,R252&gt;=3),"At Risk",IF(Q252&lt;=2,"Hibernating","Potential"))))</f>
        <v>Potential</v>
      </c>
      <c r="U252" s="38" t="n">
        <f aca="false">L252/Assumptions!$B$6</f>
        <v>7.38888888888889</v>
      </c>
      <c r="V252" s="38" t="n">
        <f aca="false">IF(O252="Slipping",U252,0)</f>
        <v>0</v>
      </c>
      <c r="W252" s="38" t="n">
        <f aca="false">IF(O252="Churned",U252,0)</f>
        <v>0</v>
      </c>
      <c r="X252" s="24" t="str">
        <f aca="false">IF(AND(O252="Active",P252&lt;=2),"Yes","No")</f>
        <v>No</v>
      </c>
    </row>
    <row r="253" customFormat="false" ht="15" hidden="false" customHeight="false" outlineLevel="0" collapsed="false">
      <c r="A253" s="24" t="str">
        <f aca="false">Customers!A253</f>
        <v>C0252</v>
      </c>
      <c r="B253" s="24" t="str">
        <f aca="false">Customers!B253</f>
        <v>Nairobi</v>
      </c>
      <c r="C253" s="24" t="str">
        <f aca="false">Customers!C253</f>
        <v>Business</v>
      </c>
      <c r="D253" s="24" t="n">
        <f aca="false">COUNTIFS(Transactions!$C$2:$C$13107,$A253,Transactions!$E$2:$E$13107,D$1)</f>
        <v>5</v>
      </c>
      <c r="E253" s="24" t="n">
        <f aca="false">COUNTIFS(Transactions!$C$2:$C$13107,$A253,Transactions!$E$2:$E$13107,E$1)</f>
        <v>1</v>
      </c>
      <c r="F253" s="24" t="n">
        <f aca="false">COUNTIFS(Transactions!$C$2:$C$13107,$A253,Transactions!$E$2:$E$13107,F$1)</f>
        <v>1</v>
      </c>
      <c r="G253" s="24" t="n">
        <f aca="false">COUNTIFS(Transactions!$C$2:$C$13107,$A253,Transactions!$E$2:$E$13107,G$1)</f>
        <v>0</v>
      </c>
      <c r="H253" s="24" t="n">
        <f aca="false">COUNTIFS(Transactions!$C$2:$C$13107,$A253,Transactions!$E$2:$E$13107,H$1)</f>
        <v>0</v>
      </c>
      <c r="I253" s="24" t="n">
        <f aca="false">COUNTIFS(Transactions!$C$2:$C$13107,$A253,Transactions!$E$2:$E$13107,I$1)</f>
        <v>1</v>
      </c>
      <c r="J253" s="24" t="n">
        <f aca="false">SUM(D253:I253)</f>
        <v>8</v>
      </c>
      <c r="K253" s="38" t="n">
        <f aca="false">SUMIFS(Transactions!$F$2:$F$13107,Transactions!$C$2:$C$13107,A253)</f>
        <v>46240</v>
      </c>
      <c r="L253" s="38" t="n">
        <f aca="false">SUMIFS(Transactions!$I$2:$I$13107,Transactions!$C$2:$C$13107,A253)</f>
        <v>537.5</v>
      </c>
      <c r="M253" s="39" t="n">
        <f aca="false">IF(J253=0,"",_xlfn.MAXIFS(Transactions!$B$2:$B$13107,Transactions!$C$2:$C$13107,A253))</f>
        <v>46201</v>
      </c>
      <c r="N253" s="24" t="n">
        <f aca="false">IF(J253=0,999,Assumptions!$B$4-M253)</f>
        <v>94</v>
      </c>
      <c r="O253" s="24" t="str">
        <f aca="false">IF(N253&lt;=Assumptions!$B$7,"Active",IF(N253&lt;=Assumptions!$B$8,"Slipping","Churned"))</f>
        <v>Churned</v>
      </c>
      <c r="P253" s="24" t="n">
        <f aca="false">COUNTIF(D253:I253,"&gt;0")</f>
        <v>4</v>
      </c>
      <c r="Q253" s="24" t="n">
        <f aca="false">IF(N253&lt;=Assumptions!$B$22,5,IF(N253&lt;=Assumptions!$B$23,4,IF(N253&lt;=Assumptions!$B$24,3,IF(N253&lt;=Assumptions!$B$25,2,1))))</f>
        <v>1</v>
      </c>
      <c r="R253" s="24" t="n">
        <f aca="false">1+(J253&gt;=Assumptions!$C$25)+(J253&gt;=Assumptions!$C$24)+(J253&gt;=Assumptions!$C$23)+(J253&gt;=Assumptions!$C$22)</f>
        <v>1</v>
      </c>
      <c r="S253" s="24" t="n">
        <f aca="false">1+(L253&gt;=Assumptions!$D$25)+(L253&gt;=Assumptions!$D$24)+(L253&gt;=Assumptions!$D$23)+(L253&gt;=Assumptions!$D$22)</f>
        <v>4</v>
      </c>
      <c r="T253" s="24" t="str">
        <f aca="false">IF(AND(Q253&gt;=4,R253&gt;=4),"Champions",IF(AND(Q253&gt;=3,R253&gt;=3),"Loyal",IF(AND(Q253&lt;=2,R253&gt;=3),"At Risk",IF(Q253&lt;=2,"Hibernating","Potential"))))</f>
        <v>Hibernating</v>
      </c>
      <c r="U253" s="38" t="n">
        <f aca="false">L253/Assumptions!$B$6</f>
        <v>59.7222222222222</v>
      </c>
      <c r="V253" s="38" t="n">
        <f aca="false">IF(O253="Slipping",U253,0)</f>
        <v>0</v>
      </c>
      <c r="W253" s="38" t="n">
        <f aca="false">IF(O253="Churned",U253,0)</f>
        <v>59.7222222222222</v>
      </c>
      <c r="X253" s="24" t="str">
        <f aca="false">IF(AND(O253="Active",P253&lt;=2),"Yes","No")</f>
        <v>No</v>
      </c>
    </row>
    <row r="254" customFormat="false" ht="15" hidden="false" customHeight="false" outlineLevel="0" collapsed="false">
      <c r="A254" s="24" t="str">
        <f aca="false">Customers!A254</f>
        <v>C0253</v>
      </c>
      <c r="B254" s="24" t="str">
        <f aca="false">Customers!B254</f>
        <v>Nairobi</v>
      </c>
      <c r="C254" s="24" t="str">
        <f aca="false">Customers!C254</f>
        <v>Prepaid</v>
      </c>
      <c r="D254" s="24" t="n">
        <f aca="false">COUNTIFS(Transactions!$C$2:$C$13107,$A254,Transactions!$E$2:$E$13107,D$1)</f>
        <v>11</v>
      </c>
      <c r="E254" s="24" t="n">
        <f aca="false">COUNTIFS(Transactions!$C$2:$C$13107,$A254,Transactions!$E$2:$E$13107,E$1)</f>
        <v>0</v>
      </c>
      <c r="F254" s="24" t="n">
        <f aca="false">COUNTIFS(Transactions!$C$2:$C$13107,$A254,Transactions!$E$2:$E$13107,F$1)</f>
        <v>1</v>
      </c>
      <c r="G254" s="24" t="n">
        <f aca="false">COUNTIFS(Transactions!$C$2:$C$13107,$A254,Transactions!$E$2:$E$13107,G$1)</f>
        <v>2</v>
      </c>
      <c r="H254" s="24" t="n">
        <f aca="false">COUNTIFS(Transactions!$C$2:$C$13107,$A254,Transactions!$E$2:$E$13107,H$1)</f>
        <v>7</v>
      </c>
      <c r="I254" s="24" t="n">
        <f aca="false">COUNTIFS(Transactions!$C$2:$C$13107,$A254,Transactions!$E$2:$E$13107,I$1)</f>
        <v>0</v>
      </c>
      <c r="J254" s="24" t="n">
        <f aca="false">SUM(D254:I254)</f>
        <v>21</v>
      </c>
      <c r="K254" s="38" t="n">
        <f aca="false">SUMIFS(Transactions!$F$2:$F$13107,Transactions!$C$2:$C$13107,A254)</f>
        <v>21700</v>
      </c>
      <c r="L254" s="38" t="n">
        <f aca="false">SUMIFS(Transactions!$I$2:$I$13107,Transactions!$C$2:$C$13107,A254)</f>
        <v>201.94</v>
      </c>
      <c r="M254" s="39" t="n">
        <f aca="false">IF(J254=0,"",_xlfn.MAXIFS(Transactions!$B$2:$B$13107,Transactions!$C$2:$C$13107,A254))</f>
        <v>46280</v>
      </c>
      <c r="N254" s="24" t="n">
        <f aca="false">IF(J254=0,999,Assumptions!$B$4-M254)</f>
        <v>15</v>
      </c>
      <c r="O254" s="24" t="str">
        <f aca="false">IF(N254&lt;=Assumptions!$B$7,"Active",IF(N254&lt;=Assumptions!$B$8,"Slipping","Churned"))</f>
        <v>Active</v>
      </c>
      <c r="P254" s="24" t="n">
        <f aca="false">COUNTIF(D254:I254,"&gt;0")</f>
        <v>4</v>
      </c>
      <c r="Q254" s="24" t="n">
        <f aca="false">IF(N254&lt;=Assumptions!$B$22,5,IF(N254&lt;=Assumptions!$B$23,4,IF(N254&lt;=Assumptions!$B$24,3,IF(N254&lt;=Assumptions!$B$25,2,1))))</f>
        <v>5</v>
      </c>
      <c r="R254" s="24" t="n">
        <f aca="false">1+(J254&gt;=Assumptions!$C$25)+(J254&gt;=Assumptions!$C$24)+(J254&gt;=Assumptions!$C$23)+(J254&gt;=Assumptions!$C$22)</f>
        <v>3</v>
      </c>
      <c r="S254" s="24" t="n">
        <f aca="false">1+(L254&gt;=Assumptions!$D$25)+(L254&gt;=Assumptions!$D$24)+(L254&gt;=Assumptions!$D$23)+(L254&gt;=Assumptions!$D$22)</f>
        <v>2</v>
      </c>
      <c r="T254" s="24" t="str">
        <f aca="false">IF(AND(Q254&gt;=4,R254&gt;=4),"Champions",IF(AND(Q254&gt;=3,R254&gt;=3),"Loyal",IF(AND(Q254&lt;=2,R254&gt;=3),"At Risk",IF(Q254&lt;=2,"Hibernating","Potential"))))</f>
        <v>Loyal</v>
      </c>
      <c r="U254" s="38" t="n">
        <f aca="false">L254/Assumptions!$B$6</f>
        <v>22.4377777777778</v>
      </c>
      <c r="V254" s="38" t="n">
        <f aca="false">IF(O254="Slipping",U254,0)</f>
        <v>0</v>
      </c>
      <c r="W254" s="38" t="n">
        <f aca="false">IF(O254="Churned",U254,0)</f>
        <v>0</v>
      </c>
      <c r="X254" s="24" t="str">
        <f aca="false">IF(AND(O254="Active",P254&lt;=2),"Yes","No")</f>
        <v>No</v>
      </c>
    </row>
    <row r="255" customFormat="false" ht="15" hidden="false" customHeight="false" outlineLevel="0" collapsed="false">
      <c r="A255" s="24" t="str">
        <f aca="false">Customers!A255</f>
        <v>C0254</v>
      </c>
      <c r="B255" s="24" t="str">
        <f aca="false">Customers!B255</f>
        <v>Eastern</v>
      </c>
      <c r="C255" s="24" t="str">
        <f aca="false">Customers!C255</f>
        <v>Prepaid</v>
      </c>
      <c r="D255" s="24" t="n">
        <f aca="false">COUNTIFS(Transactions!$C$2:$C$13107,$A255,Transactions!$E$2:$E$13107,D$1)</f>
        <v>12</v>
      </c>
      <c r="E255" s="24" t="n">
        <f aca="false">COUNTIFS(Transactions!$C$2:$C$13107,$A255,Transactions!$E$2:$E$13107,E$1)</f>
        <v>2</v>
      </c>
      <c r="F255" s="24" t="n">
        <f aca="false">COUNTIFS(Transactions!$C$2:$C$13107,$A255,Transactions!$E$2:$E$13107,F$1)</f>
        <v>0</v>
      </c>
      <c r="G255" s="24" t="n">
        <f aca="false">COUNTIFS(Transactions!$C$2:$C$13107,$A255,Transactions!$E$2:$E$13107,G$1)</f>
        <v>3</v>
      </c>
      <c r="H255" s="24" t="n">
        <f aca="false">COUNTIFS(Transactions!$C$2:$C$13107,$A255,Transactions!$E$2:$E$13107,H$1)</f>
        <v>10</v>
      </c>
      <c r="I255" s="24" t="n">
        <f aca="false">COUNTIFS(Transactions!$C$2:$C$13107,$A255,Transactions!$E$2:$E$13107,I$1)</f>
        <v>6</v>
      </c>
      <c r="J255" s="24" t="n">
        <f aca="false">SUM(D255:I255)</f>
        <v>33</v>
      </c>
      <c r="K255" s="38" t="n">
        <f aca="false">SUMIFS(Transactions!$F$2:$F$13107,Transactions!$C$2:$C$13107,A255)</f>
        <v>61197</v>
      </c>
      <c r="L255" s="38" t="n">
        <f aca="false">SUMIFS(Transactions!$I$2:$I$13107,Transactions!$C$2:$C$13107,A255)</f>
        <v>829.27</v>
      </c>
      <c r="M255" s="39" t="n">
        <f aca="false">IF(J255=0,"",_xlfn.MAXIFS(Transactions!$B$2:$B$13107,Transactions!$C$2:$C$13107,A255))</f>
        <v>46290</v>
      </c>
      <c r="N255" s="24" t="n">
        <f aca="false">IF(J255=0,999,Assumptions!$B$4-M255)</f>
        <v>5</v>
      </c>
      <c r="O255" s="24" t="str">
        <f aca="false">IF(N255&lt;=Assumptions!$B$7,"Active",IF(N255&lt;=Assumptions!$B$8,"Slipping","Churned"))</f>
        <v>Active</v>
      </c>
      <c r="P255" s="24" t="n">
        <f aca="false">COUNTIF(D255:I255,"&gt;0")</f>
        <v>5</v>
      </c>
      <c r="Q255" s="24" t="n">
        <f aca="false">IF(N255&lt;=Assumptions!$B$22,5,IF(N255&lt;=Assumptions!$B$23,4,IF(N255&lt;=Assumptions!$B$24,3,IF(N255&lt;=Assumptions!$B$25,2,1))))</f>
        <v>5</v>
      </c>
      <c r="R255" s="24" t="n">
        <f aca="false">1+(J255&gt;=Assumptions!$C$25)+(J255&gt;=Assumptions!$C$24)+(J255&gt;=Assumptions!$C$23)+(J255&gt;=Assumptions!$C$22)</f>
        <v>5</v>
      </c>
      <c r="S255" s="24" t="n">
        <f aca="false">1+(L255&gt;=Assumptions!$D$25)+(L255&gt;=Assumptions!$D$24)+(L255&gt;=Assumptions!$D$23)+(L255&gt;=Assumptions!$D$22)</f>
        <v>5</v>
      </c>
      <c r="T255" s="24" t="str">
        <f aca="false">IF(AND(Q255&gt;=4,R255&gt;=4),"Champions",IF(AND(Q255&gt;=3,R255&gt;=3),"Loyal",IF(AND(Q255&lt;=2,R255&gt;=3),"At Risk",IF(Q255&lt;=2,"Hibernating","Potential"))))</f>
        <v>Champions</v>
      </c>
      <c r="U255" s="38" t="n">
        <f aca="false">L255/Assumptions!$B$6</f>
        <v>92.1411111111111</v>
      </c>
      <c r="V255" s="38" t="n">
        <f aca="false">IF(O255="Slipping",U255,0)</f>
        <v>0</v>
      </c>
      <c r="W255" s="38" t="n">
        <f aca="false">IF(O255="Churned",U255,0)</f>
        <v>0</v>
      </c>
      <c r="X255" s="24" t="str">
        <f aca="false">IF(AND(O255="Active",P255&lt;=2),"Yes","No")</f>
        <v>No</v>
      </c>
    </row>
    <row r="256" customFormat="false" ht="15" hidden="false" customHeight="false" outlineLevel="0" collapsed="false">
      <c r="A256" s="24" t="str">
        <f aca="false">Customers!A256</f>
        <v>C0255</v>
      </c>
      <c r="B256" s="24" t="str">
        <f aca="false">Customers!B256</f>
        <v>Coast</v>
      </c>
      <c r="C256" s="24" t="str">
        <f aca="false">Customers!C256</f>
        <v>Prepaid</v>
      </c>
      <c r="D256" s="24" t="n">
        <f aca="false">COUNTIFS(Transactions!$C$2:$C$13107,$A256,Transactions!$E$2:$E$13107,D$1)</f>
        <v>8</v>
      </c>
      <c r="E256" s="24" t="n">
        <f aca="false">COUNTIFS(Transactions!$C$2:$C$13107,$A256,Transactions!$E$2:$E$13107,E$1)</f>
        <v>19</v>
      </c>
      <c r="F256" s="24" t="n">
        <f aca="false">COUNTIFS(Transactions!$C$2:$C$13107,$A256,Transactions!$E$2:$E$13107,F$1)</f>
        <v>2</v>
      </c>
      <c r="G256" s="24" t="n">
        <f aca="false">COUNTIFS(Transactions!$C$2:$C$13107,$A256,Transactions!$E$2:$E$13107,G$1)</f>
        <v>2</v>
      </c>
      <c r="H256" s="24" t="n">
        <f aca="false">COUNTIFS(Transactions!$C$2:$C$13107,$A256,Transactions!$E$2:$E$13107,H$1)</f>
        <v>7</v>
      </c>
      <c r="I256" s="24" t="n">
        <f aca="false">COUNTIFS(Transactions!$C$2:$C$13107,$A256,Transactions!$E$2:$E$13107,I$1)</f>
        <v>10</v>
      </c>
      <c r="J256" s="24" t="n">
        <f aca="false">SUM(D256:I256)</f>
        <v>48</v>
      </c>
      <c r="K256" s="38" t="n">
        <f aca="false">SUMIFS(Transactions!$F$2:$F$13107,Transactions!$C$2:$C$13107,A256)</f>
        <v>177557</v>
      </c>
      <c r="L256" s="38" t="n">
        <f aca="false">SUMIFS(Transactions!$I$2:$I$13107,Transactions!$C$2:$C$13107,A256)</f>
        <v>1513.44</v>
      </c>
      <c r="M256" s="39" t="n">
        <f aca="false">IF(J256=0,"",_xlfn.MAXIFS(Transactions!$B$2:$B$13107,Transactions!$C$2:$C$13107,A256))</f>
        <v>46291</v>
      </c>
      <c r="N256" s="24" t="n">
        <f aca="false">IF(J256=0,999,Assumptions!$B$4-M256)</f>
        <v>4</v>
      </c>
      <c r="O256" s="24" t="str">
        <f aca="false">IF(N256&lt;=Assumptions!$B$7,"Active",IF(N256&lt;=Assumptions!$B$8,"Slipping","Churned"))</f>
        <v>Active</v>
      </c>
      <c r="P256" s="24" t="n">
        <f aca="false">COUNTIF(D256:I256,"&gt;0")</f>
        <v>6</v>
      </c>
      <c r="Q256" s="24" t="n">
        <f aca="false">IF(N256&lt;=Assumptions!$B$22,5,IF(N256&lt;=Assumptions!$B$23,4,IF(N256&lt;=Assumptions!$B$24,3,IF(N256&lt;=Assumptions!$B$25,2,1))))</f>
        <v>5</v>
      </c>
      <c r="R256" s="24" t="n">
        <f aca="false">1+(J256&gt;=Assumptions!$C$25)+(J256&gt;=Assumptions!$C$24)+(J256&gt;=Assumptions!$C$23)+(J256&gt;=Assumptions!$C$22)</f>
        <v>5</v>
      </c>
      <c r="S256" s="24" t="n">
        <f aca="false">1+(L256&gt;=Assumptions!$D$25)+(L256&gt;=Assumptions!$D$24)+(L256&gt;=Assumptions!$D$23)+(L256&gt;=Assumptions!$D$22)</f>
        <v>5</v>
      </c>
      <c r="T256" s="24" t="str">
        <f aca="false">IF(AND(Q256&gt;=4,R256&gt;=4),"Champions",IF(AND(Q256&gt;=3,R256&gt;=3),"Loyal",IF(AND(Q256&lt;=2,R256&gt;=3),"At Risk",IF(Q256&lt;=2,"Hibernating","Potential"))))</f>
        <v>Champions</v>
      </c>
      <c r="U256" s="38" t="n">
        <f aca="false">L256/Assumptions!$B$6</f>
        <v>168.16</v>
      </c>
      <c r="V256" s="38" t="n">
        <f aca="false">IF(O256="Slipping",U256,0)</f>
        <v>0</v>
      </c>
      <c r="W256" s="38" t="n">
        <f aca="false">IF(O256="Churned",U256,0)</f>
        <v>0</v>
      </c>
      <c r="X256" s="24" t="str">
        <f aca="false">IF(AND(O256="Active",P256&lt;=2),"Yes","No")</f>
        <v>No</v>
      </c>
    </row>
    <row r="257" customFormat="false" ht="15" hidden="false" customHeight="false" outlineLevel="0" collapsed="false">
      <c r="A257" s="24" t="str">
        <f aca="false">Customers!A257</f>
        <v>C0256</v>
      </c>
      <c r="B257" s="24" t="str">
        <f aca="false">Customers!B257</f>
        <v>Coast</v>
      </c>
      <c r="C257" s="24" t="str">
        <f aca="false">Customers!C257</f>
        <v>Prepaid</v>
      </c>
      <c r="D257" s="24" t="n">
        <f aca="false">COUNTIFS(Transactions!$C$2:$C$13107,$A257,Transactions!$E$2:$E$13107,D$1)</f>
        <v>15</v>
      </c>
      <c r="E257" s="24" t="n">
        <f aca="false">COUNTIFS(Transactions!$C$2:$C$13107,$A257,Transactions!$E$2:$E$13107,E$1)</f>
        <v>0</v>
      </c>
      <c r="F257" s="24" t="n">
        <f aca="false">COUNTIFS(Transactions!$C$2:$C$13107,$A257,Transactions!$E$2:$E$13107,F$1)</f>
        <v>1</v>
      </c>
      <c r="G257" s="24" t="n">
        <f aca="false">COUNTIFS(Transactions!$C$2:$C$13107,$A257,Transactions!$E$2:$E$13107,G$1)</f>
        <v>5</v>
      </c>
      <c r="H257" s="24" t="n">
        <f aca="false">COUNTIFS(Transactions!$C$2:$C$13107,$A257,Transactions!$E$2:$E$13107,H$1)</f>
        <v>2</v>
      </c>
      <c r="I257" s="24" t="n">
        <f aca="false">COUNTIFS(Transactions!$C$2:$C$13107,$A257,Transactions!$E$2:$E$13107,I$1)</f>
        <v>5</v>
      </c>
      <c r="J257" s="24" t="n">
        <f aca="false">SUM(D257:I257)</f>
        <v>28</v>
      </c>
      <c r="K257" s="38" t="n">
        <f aca="false">SUMIFS(Transactions!$F$2:$F$13107,Transactions!$C$2:$C$13107,A257)</f>
        <v>36320</v>
      </c>
      <c r="L257" s="38" t="n">
        <f aca="false">SUMIFS(Transactions!$I$2:$I$13107,Transactions!$C$2:$C$13107,A257)</f>
        <v>363.82</v>
      </c>
      <c r="M257" s="39" t="n">
        <f aca="false">IF(J257=0,"",_xlfn.MAXIFS(Transactions!$B$2:$B$13107,Transactions!$C$2:$C$13107,A257))</f>
        <v>46288</v>
      </c>
      <c r="N257" s="24" t="n">
        <f aca="false">IF(J257=0,999,Assumptions!$B$4-M257)</f>
        <v>7</v>
      </c>
      <c r="O257" s="24" t="str">
        <f aca="false">IF(N257&lt;=Assumptions!$B$7,"Active",IF(N257&lt;=Assumptions!$B$8,"Slipping","Churned"))</f>
        <v>Active</v>
      </c>
      <c r="P257" s="24" t="n">
        <f aca="false">COUNTIF(D257:I257,"&gt;0")</f>
        <v>5</v>
      </c>
      <c r="Q257" s="24" t="n">
        <f aca="false">IF(N257&lt;=Assumptions!$B$22,5,IF(N257&lt;=Assumptions!$B$23,4,IF(N257&lt;=Assumptions!$B$24,3,IF(N257&lt;=Assumptions!$B$25,2,1))))</f>
        <v>5</v>
      </c>
      <c r="R257" s="24" t="n">
        <f aca="false">1+(J257&gt;=Assumptions!$C$25)+(J257&gt;=Assumptions!$C$24)+(J257&gt;=Assumptions!$C$23)+(J257&gt;=Assumptions!$C$22)</f>
        <v>4</v>
      </c>
      <c r="S257" s="24" t="n">
        <f aca="false">1+(L257&gt;=Assumptions!$D$25)+(L257&gt;=Assumptions!$D$24)+(L257&gt;=Assumptions!$D$23)+(L257&gt;=Assumptions!$D$22)</f>
        <v>3</v>
      </c>
      <c r="T257" s="24" t="str">
        <f aca="false">IF(AND(Q257&gt;=4,R257&gt;=4),"Champions",IF(AND(Q257&gt;=3,R257&gt;=3),"Loyal",IF(AND(Q257&lt;=2,R257&gt;=3),"At Risk",IF(Q257&lt;=2,"Hibernating","Potential"))))</f>
        <v>Champions</v>
      </c>
      <c r="U257" s="38" t="n">
        <f aca="false">L257/Assumptions!$B$6</f>
        <v>40.4244444444445</v>
      </c>
      <c r="V257" s="38" t="n">
        <f aca="false">IF(O257="Slipping",U257,0)</f>
        <v>0</v>
      </c>
      <c r="W257" s="38" t="n">
        <f aca="false">IF(O257="Churned",U257,0)</f>
        <v>0</v>
      </c>
      <c r="X257" s="24" t="str">
        <f aca="false">IF(AND(O257="Active",P257&lt;=2),"Yes","No")</f>
        <v>No</v>
      </c>
    </row>
    <row r="258" customFormat="false" ht="15" hidden="false" customHeight="false" outlineLevel="0" collapsed="false">
      <c r="A258" s="24" t="str">
        <f aca="false">Customers!A258</f>
        <v>C0257</v>
      </c>
      <c r="B258" s="24" t="str">
        <f aca="false">Customers!B258</f>
        <v>Central</v>
      </c>
      <c r="C258" s="24" t="str">
        <f aca="false">Customers!C258</f>
        <v>Postpaid</v>
      </c>
      <c r="D258" s="24" t="n">
        <f aca="false">COUNTIFS(Transactions!$C$2:$C$13107,$A258,Transactions!$E$2:$E$13107,D$1)</f>
        <v>4</v>
      </c>
      <c r="E258" s="24" t="n">
        <f aca="false">COUNTIFS(Transactions!$C$2:$C$13107,$A258,Transactions!$E$2:$E$13107,E$1)</f>
        <v>0</v>
      </c>
      <c r="F258" s="24" t="n">
        <f aca="false">COUNTIFS(Transactions!$C$2:$C$13107,$A258,Transactions!$E$2:$E$13107,F$1)</f>
        <v>1</v>
      </c>
      <c r="G258" s="24" t="n">
        <f aca="false">COUNTIFS(Transactions!$C$2:$C$13107,$A258,Transactions!$E$2:$E$13107,G$1)</f>
        <v>1</v>
      </c>
      <c r="H258" s="24" t="n">
        <f aca="false">COUNTIFS(Transactions!$C$2:$C$13107,$A258,Transactions!$E$2:$E$13107,H$1)</f>
        <v>0</v>
      </c>
      <c r="I258" s="24" t="n">
        <f aca="false">COUNTIFS(Transactions!$C$2:$C$13107,$A258,Transactions!$E$2:$E$13107,I$1)</f>
        <v>3</v>
      </c>
      <c r="J258" s="24" t="n">
        <f aca="false">SUM(D258:I258)</f>
        <v>9</v>
      </c>
      <c r="K258" s="38" t="n">
        <f aca="false">SUMIFS(Transactions!$F$2:$F$13107,Transactions!$C$2:$C$13107,A258)</f>
        <v>11360</v>
      </c>
      <c r="L258" s="38" t="n">
        <f aca="false">SUMIFS(Transactions!$I$2:$I$13107,Transactions!$C$2:$C$13107,A258)</f>
        <v>101.84</v>
      </c>
      <c r="M258" s="39" t="n">
        <f aca="false">IF(J258=0,"",_xlfn.MAXIFS(Transactions!$B$2:$B$13107,Transactions!$C$2:$C$13107,A258))</f>
        <v>46244</v>
      </c>
      <c r="N258" s="24" t="n">
        <f aca="false">IF(J258=0,999,Assumptions!$B$4-M258)</f>
        <v>51</v>
      </c>
      <c r="O258" s="24" t="str">
        <f aca="false">IF(N258&lt;=Assumptions!$B$7,"Active",IF(N258&lt;=Assumptions!$B$8,"Slipping","Churned"))</f>
        <v>Slipping</v>
      </c>
      <c r="P258" s="24" t="n">
        <f aca="false">COUNTIF(D258:I258,"&gt;0")</f>
        <v>4</v>
      </c>
      <c r="Q258" s="24" t="n">
        <f aca="false">IF(N258&lt;=Assumptions!$B$22,5,IF(N258&lt;=Assumptions!$B$23,4,IF(N258&lt;=Assumptions!$B$24,3,IF(N258&lt;=Assumptions!$B$25,2,1))))</f>
        <v>3</v>
      </c>
      <c r="R258" s="24" t="n">
        <f aca="false">1+(J258&gt;=Assumptions!$C$25)+(J258&gt;=Assumptions!$C$24)+(J258&gt;=Assumptions!$C$23)+(J258&gt;=Assumptions!$C$22)</f>
        <v>2</v>
      </c>
      <c r="S258" s="24" t="n">
        <f aca="false">1+(L258&gt;=Assumptions!$D$25)+(L258&gt;=Assumptions!$D$24)+(L258&gt;=Assumptions!$D$23)+(L258&gt;=Assumptions!$D$22)</f>
        <v>1</v>
      </c>
      <c r="T258" s="24" t="str">
        <f aca="false">IF(AND(Q258&gt;=4,R258&gt;=4),"Champions",IF(AND(Q258&gt;=3,R258&gt;=3),"Loyal",IF(AND(Q258&lt;=2,R258&gt;=3),"At Risk",IF(Q258&lt;=2,"Hibernating","Potential"))))</f>
        <v>Potential</v>
      </c>
      <c r="U258" s="38" t="n">
        <f aca="false">L258/Assumptions!$B$6</f>
        <v>11.3155555555556</v>
      </c>
      <c r="V258" s="38" t="n">
        <f aca="false">IF(O258="Slipping",U258,0)</f>
        <v>11.3155555555556</v>
      </c>
      <c r="W258" s="38" t="n">
        <f aca="false">IF(O258="Churned",U258,0)</f>
        <v>0</v>
      </c>
      <c r="X258" s="24" t="str">
        <f aca="false">IF(AND(O258="Active",P258&lt;=2),"Yes","No")</f>
        <v>No</v>
      </c>
    </row>
    <row r="259" customFormat="false" ht="15" hidden="false" customHeight="false" outlineLevel="0" collapsed="false">
      <c r="A259" s="24" t="str">
        <f aca="false">Customers!A259</f>
        <v>C0258</v>
      </c>
      <c r="B259" s="24" t="str">
        <f aca="false">Customers!B259</f>
        <v>Eastern</v>
      </c>
      <c r="C259" s="24" t="str">
        <f aca="false">Customers!C259</f>
        <v>Postpaid</v>
      </c>
      <c r="D259" s="24" t="n">
        <f aca="false">COUNTIFS(Transactions!$C$2:$C$13107,$A259,Transactions!$E$2:$E$13107,D$1)</f>
        <v>2</v>
      </c>
      <c r="E259" s="24" t="n">
        <f aca="false">COUNTIFS(Transactions!$C$2:$C$13107,$A259,Transactions!$E$2:$E$13107,E$1)</f>
        <v>0</v>
      </c>
      <c r="F259" s="24" t="n">
        <f aca="false">COUNTIFS(Transactions!$C$2:$C$13107,$A259,Transactions!$E$2:$E$13107,F$1)</f>
        <v>0</v>
      </c>
      <c r="G259" s="24" t="n">
        <f aca="false">COUNTIFS(Transactions!$C$2:$C$13107,$A259,Transactions!$E$2:$E$13107,G$1)</f>
        <v>9</v>
      </c>
      <c r="H259" s="24" t="n">
        <f aca="false">COUNTIFS(Transactions!$C$2:$C$13107,$A259,Transactions!$E$2:$E$13107,H$1)</f>
        <v>0</v>
      </c>
      <c r="I259" s="24" t="n">
        <f aca="false">COUNTIFS(Transactions!$C$2:$C$13107,$A259,Transactions!$E$2:$E$13107,I$1)</f>
        <v>4</v>
      </c>
      <c r="J259" s="24" t="n">
        <f aca="false">SUM(D259:I259)</f>
        <v>15</v>
      </c>
      <c r="K259" s="38" t="n">
        <f aca="false">SUMIFS(Transactions!$F$2:$F$13107,Transactions!$C$2:$C$13107,A259)</f>
        <v>58939</v>
      </c>
      <c r="L259" s="38" t="n">
        <f aca="false">SUMIFS(Transactions!$I$2:$I$13107,Transactions!$C$2:$C$13107,A259)</f>
        <v>313.67</v>
      </c>
      <c r="M259" s="39" t="n">
        <f aca="false">IF(J259=0,"",_xlfn.MAXIFS(Transactions!$B$2:$B$13107,Transactions!$C$2:$C$13107,A259))</f>
        <v>46285</v>
      </c>
      <c r="N259" s="24" t="n">
        <f aca="false">IF(J259=0,999,Assumptions!$B$4-M259)</f>
        <v>10</v>
      </c>
      <c r="O259" s="24" t="str">
        <f aca="false">IF(N259&lt;=Assumptions!$B$7,"Active",IF(N259&lt;=Assumptions!$B$8,"Slipping","Churned"))</f>
        <v>Active</v>
      </c>
      <c r="P259" s="24" t="n">
        <f aca="false">COUNTIF(D259:I259,"&gt;0")</f>
        <v>3</v>
      </c>
      <c r="Q259" s="24" t="n">
        <f aca="false">IF(N259&lt;=Assumptions!$B$22,5,IF(N259&lt;=Assumptions!$B$23,4,IF(N259&lt;=Assumptions!$B$24,3,IF(N259&lt;=Assumptions!$B$25,2,1))))</f>
        <v>5</v>
      </c>
      <c r="R259" s="24" t="n">
        <f aca="false">1+(J259&gt;=Assumptions!$C$25)+(J259&gt;=Assumptions!$C$24)+(J259&gt;=Assumptions!$C$23)+(J259&gt;=Assumptions!$C$22)</f>
        <v>3</v>
      </c>
      <c r="S259" s="24" t="n">
        <f aca="false">1+(L259&gt;=Assumptions!$D$25)+(L259&gt;=Assumptions!$D$24)+(L259&gt;=Assumptions!$D$23)+(L259&gt;=Assumptions!$D$22)</f>
        <v>3</v>
      </c>
      <c r="T259" s="24" t="str">
        <f aca="false">IF(AND(Q259&gt;=4,R259&gt;=4),"Champions",IF(AND(Q259&gt;=3,R259&gt;=3),"Loyal",IF(AND(Q259&lt;=2,R259&gt;=3),"At Risk",IF(Q259&lt;=2,"Hibernating","Potential"))))</f>
        <v>Loyal</v>
      </c>
      <c r="U259" s="38" t="n">
        <f aca="false">L259/Assumptions!$B$6</f>
        <v>34.8522222222222</v>
      </c>
      <c r="V259" s="38" t="n">
        <f aca="false">IF(O259="Slipping",U259,0)</f>
        <v>0</v>
      </c>
      <c r="W259" s="38" t="n">
        <f aca="false">IF(O259="Churned",U259,0)</f>
        <v>0</v>
      </c>
      <c r="X259" s="24" t="str">
        <f aca="false">IF(AND(O259="Active",P259&lt;=2),"Yes","No")</f>
        <v>No</v>
      </c>
    </row>
    <row r="260" customFormat="false" ht="15" hidden="false" customHeight="false" outlineLevel="0" collapsed="false">
      <c r="A260" s="24" t="str">
        <f aca="false">Customers!A260</f>
        <v>C0259</v>
      </c>
      <c r="B260" s="24" t="str">
        <f aca="false">Customers!B260</f>
        <v>Eastern</v>
      </c>
      <c r="C260" s="24" t="str">
        <f aca="false">Customers!C260</f>
        <v>Prepaid</v>
      </c>
      <c r="D260" s="24" t="n">
        <f aca="false">COUNTIFS(Transactions!$C$2:$C$13107,$A260,Transactions!$E$2:$E$13107,D$1)</f>
        <v>0</v>
      </c>
      <c r="E260" s="24" t="n">
        <f aca="false">COUNTIFS(Transactions!$C$2:$C$13107,$A260,Transactions!$E$2:$E$13107,E$1)</f>
        <v>0</v>
      </c>
      <c r="F260" s="24" t="n">
        <f aca="false">COUNTIFS(Transactions!$C$2:$C$13107,$A260,Transactions!$E$2:$E$13107,F$1)</f>
        <v>0</v>
      </c>
      <c r="G260" s="24" t="n">
        <f aca="false">COUNTIFS(Transactions!$C$2:$C$13107,$A260,Transactions!$E$2:$E$13107,G$1)</f>
        <v>3</v>
      </c>
      <c r="H260" s="24" t="n">
        <f aca="false">COUNTIFS(Transactions!$C$2:$C$13107,$A260,Transactions!$E$2:$E$13107,H$1)</f>
        <v>7</v>
      </c>
      <c r="I260" s="24" t="n">
        <f aca="false">COUNTIFS(Transactions!$C$2:$C$13107,$A260,Transactions!$E$2:$E$13107,I$1)</f>
        <v>1</v>
      </c>
      <c r="J260" s="24" t="n">
        <f aca="false">SUM(D260:I260)</f>
        <v>11</v>
      </c>
      <c r="K260" s="38" t="n">
        <f aca="false">SUMIFS(Transactions!$F$2:$F$13107,Transactions!$C$2:$C$13107,A260)</f>
        <v>11049</v>
      </c>
      <c r="L260" s="38" t="n">
        <f aca="false">SUMIFS(Transactions!$I$2:$I$13107,Transactions!$C$2:$C$13107,A260)</f>
        <v>89.07</v>
      </c>
      <c r="M260" s="39" t="n">
        <f aca="false">IF(J260=0,"",_xlfn.MAXIFS(Transactions!$B$2:$B$13107,Transactions!$C$2:$C$13107,A260))</f>
        <v>46272</v>
      </c>
      <c r="N260" s="24" t="n">
        <f aca="false">IF(J260=0,999,Assumptions!$B$4-M260)</f>
        <v>23</v>
      </c>
      <c r="O260" s="24" t="str">
        <f aca="false">IF(N260&lt;=Assumptions!$B$7,"Active",IF(N260&lt;=Assumptions!$B$8,"Slipping","Churned"))</f>
        <v>Active</v>
      </c>
      <c r="P260" s="24" t="n">
        <f aca="false">COUNTIF(D260:I260,"&gt;0")</f>
        <v>3</v>
      </c>
      <c r="Q260" s="24" t="n">
        <f aca="false">IF(N260&lt;=Assumptions!$B$22,5,IF(N260&lt;=Assumptions!$B$23,4,IF(N260&lt;=Assumptions!$B$24,3,IF(N260&lt;=Assumptions!$B$25,2,1))))</f>
        <v>4</v>
      </c>
      <c r="R260" s="24" t="n">
        <f aca="false">1+(J260&gt;=Assumptions!$C$25)+(J260&gt;=Assumptions!$C$24)+(J260&gt;=Assumptions!$C$23)+(J260&gt;=Assumptions!$C$22)</f>
        <v>2</v>
      </c>
      <c r="S260" s="24" t="n">
        <f aca="false">1+(L260&gt;=Assumptions!$D$25)+(L260&gt;=Assumptions!$D$24)+(L260&gt;=Assumptions!$D$23)+(L260&gt;=Assumptions!$D$22)</f>
        <v>1</v>
      </c>
      <c r="T260" s="24" t="str">
        <f aca="false">IF(AND(Q260&gt;=4,R260&gt;=4),"Champions",IF(AND(Q260&gt;=3,R260&gt;=3),"Loyal",IF(AND(Q260&lt;=2,R260&gt;=3),"At Risk",IF(Q260&lt;=2,"Hibernating","Potential"))))</f>
        <v>Potential</v>
      </c>
      <c r="U260" s="38" t="n">
        <f aca="false">L260/Assumptions!$B$6</f>
        <v>9.89666666666667</v>
      </c>
      <c r="V260" s="38" t="n">
        <f aca="false">IF(O260="Slipping",U260,0)</f>
        <v>0</v>
      </c>
      <c r="W260" s="38" t="n">
        <f aca="false">IF(O260="Churned",U260,0)</f>
        <v>0</v>
      </c>
      <c r="X260" s="24" t="str">
        <f aca="false">IF(AND(O260="Active",P260&lt;=2),"Yes","No")</f>
        <v>No</v>
      </c>
    </row>
    <row r="261" customFormat="false" ht="15" hidden="false" customHeight="false" outlineLevel="0" collapsed="false">
      <c r="A261" s="24" t="str">
        <f aca="false">Customers!A261</f>
        <v>C0260</v>
      </c>
      <c r="B261" s="24" t="str">
        <f aca="false">Customers!B261</f>
        <v>Rift Valley</v>
      </c>
      <c r="C261" s="24" t="str">
        <f aca="false">Customers!C261</f>
        <v>Prepaid</v>
      </c>
      <c r="D261" s="24" t="n">
        <f aca="false">COUNTIFS(Transactions!$C$2:$C$13107,$A261,Transactions!$E$2:$E$13107,D$1)</f>
        <v>4</v>
      </c>
      <c r="E261" s="24" t="n">
        <f aca="false">COUNTIFS(Transactions!$C$2:$C$13107,$A261,Transactions!$E$2:$E$13107,E$1)</f>
        <v>21</v>
      </c>
      <c r="F261" s="24" t="n">
        <f aca="false">COUNTIFS(Transactions!$C$2:$C$13107,$A261,Transactions!$E$2:$E$13107,F$1)</f>
        <v>4</v>
      </c>
      <c r="G261" s="24" t="n">
        <f aca="false">COUNTIFS(Transactions!$C$2:$C$13107,$A261,Transactions!$E$2:$E$13107,G$1)</f>
        <v>0</v>
      </c>
      <c r="H261" s="24" t="n">
        <f aca="false">COUNTIFS(Transactions!$C$2:$C$13107,$A261,Transactions!$E$2:$E$13107,H$1)</f>
        <v>7</v>
      </c>
      <c r="I261" s="24" t="n">
        <f aca="false">COUNTIFS(Transactions!$C$2:$C$13107,$A261,Transactions!$E$2:$E$13107,I$1)</f>
        <v>6</v>
      </c>
      <c r="J261" s="24" t="n">
        <f aca="false">SUM(D261:I261)</f>
        <v>42</v>
      </c>
      <c r="K261" s="38" t="n">
        <f aca="false">SUMIFS(Transactions!$F$2:$F$13107,Transactions!$C$2:$C$13107,A261)</f>
        <v>225247</v>
      </c>
      <c r="L261" s="38" t="n">
        <f aca="false">SUMIFS(Transactions!$I$2:$I$13107,Transactions!$C$2:$C$13107,A261)</f>
        <v>1628.9</v>
      </c>
      <c r="M261" s="39" t="n">
        <f aca="false">IF(J261=0,"",_xlfn.MAXIFS(Transactions!$B$2:$B$13107,Transactions!$C$2:$C$13107,A261))</f>
        <v>46295</v>
      </c>
      <c r="N261" s="24" t="n">
        <f aca="false">IF(J261=0,999,Assumptions!$B$4-M261)</f>
        <v>0</v>
      </c>
      <c r="O261" s="24" t="str">
        <f aca="false">IF(N261&lt;=Assumptions!$B$7,"Active",IF(N261&lt;=Assumptions!$B$8,"Slipping","Churned"))</f>
        <v>Active</v>
      </c>
      <c r="P261" s="24" t="n">
        <f aca="false">COUNTIF(D261:I261,"&gt;0")</f>
        <v>5</v>
      </c>
      <c r="Q261" s="24" t="n">
        <f aca="false">IF(N261&lt;=Assumptions!$B$22,5,IF(N261&lt;=Assumptions!$B$23,4,IF(N261&lt;=Assumptions!$B$24,3,IF(N261&lt;=Assumptions!$B$25,2,1))))</f>
        <v>5</v>
      </c>
      <c r="R261" s="24" t="n">
        <f aca="false">1+(J261&gt;=Assumptions!$C$25)+(J261&gt;=Assumptions!$C$24)+(J261&gt;=Assumptions!$C$23)+(J261&gt;=Assumptions!$C$22)</f>
        <v>5</v>
      </c>
      <c r="S261" s="24" t="n">
        <f aca="false">1+(L261&gt;=Assumptions!$D$25)+(L261&gt;=Assumptions!$D$24)+(L261&gt;=Assumptions!$D$23)+(L261&gt;=Assumptions!$D$22)</f>
        <v>5</v>
      </c>
      <c r="T261" s="24" t="str">
        <f aca="false">IF(AND(Q261&gt;=4,R261&gt;=4),"Champions",IF(AND(Q261&gt;=3,R261&gt;=3),"Loyal",IF(AND(Q261&lt;=2,R261&gt;=3),"At Risk",IF(Q261&lt;=2,"Hibernating","Potential"))))</f>
        <v>Champions</v>
      </c>
      <c r="U261" s="38" t="n">
        <f aca="false">L261/Assumptions!$B$6</f>
        <v>180.988888888889</v>
      </c>
      <c r="V261" s="38" t="n">
        <f aca="false">IF(O261="Slipping",U261,0)</f>
        <v>0</v>
      </c>
      <c r="W261" s="38" t="n">
        <f aca="false">IF(O261="Churned",U261,0)</f>
        <v>0</v>
      </c>
      <c r="X261" s="24" t="str">
        <f aca="false">IF(AND(O261="Active",P261&lt;=2),"Yes","No")</f>
        <v>No</v>
      </c>
    </row>
    <row r="262" customFormat="false" ht="15" hidden="false" customHeight="false" outlineLevel="0" collapsed="false">
      <c r="A262" s="24" t="str">
        <f aca="false">Customers!A262</f>
        <v>C0261</v>
      </c>
      <c r="B262" s="24" t="str">
        <f aca="false">Customers!B262</f>
        <v>Eastern</v>
      </c>
      <c r="C262" s="24" t="str">
        <f aca="false">Customers!C262</f>
        <v>Prepaid</v>
      </c>
      <c r="D262" s="24" t="n">
        <f aca="false">COUNTIFS(Transactions!$C$2:$C$13107,$A262,Transactions!$E$2:$E$13107,D$1)</f>
        <v>5</v>
      </c>
      <c r="E262" s="24" t="n">
        <f aca="false">COUNTIFS(Transactions!$C$2:$C$13107,$A262,Transactions!$E$2:$E$13107,E$1)</f>
        <v>0</v>
      </c>
      <c r="F262" s="24" t="n">
        <f aca="false">COUNTIFS(Transactions!$C$2:$C$13107,$A262,Transactions!$E$2:$E$13107,F$1)</f>
        <v>0</v>
      </c>
      <c r="G262" s="24" t="n">
        <f aca="false">COUNTIFS(Transactions!$C$2:$C$13107,$A262,Transactions!$E$2:$E$13107,G$1)</f>
        <v>1</v>
      </c>
      <c r="H262" s="24" t="n">
        <f aca="false">COUNTIFS(Transactions!$C$2:$C$13107,$A262,Transactions!$E$2:$E$13107,H$1)</f>
        <v>0</v>
      </c>
      <c r="I262" s="24" t="n">
        <f aca="false">COUNTIFS(Transactions!$C$2:$C$13107,$A262,Transactions!$E$2:$E$13107,I$1)</f>
        <v>0</v>
      </c>
      <c r="J262" s="24" t="n">
        <f aca="false">SUM(D262:I262)</f>
        <v>6</v>
      </c>
      <c r="K262" s="38" t="n">
        <f aca="false">SUMIFS(Transactions!$F$2:$F$13107,Transactions!$C$2:$C$13107,A262)</f>
        <v>7600</v>
      </c>
      <c r="L262" s="38" t="n">
        <f aca="false">SUMIFS(Transactions!$I$2:$I$13107,Transactions!$C$2:$C$13107,A262)</f>
        <v>74.52</v>
      </c>
      <c r="M262" s="39" t="n">
        <f aca="false">IF(J262=0,"",_xlfn.MAXIFS(Transactions!$B$2:$B$13107,Transactions!$C$2:$C$13107,A262))</f>
        <v>46272</v>
      </c>
      <c r="N262" s="24" t="n">
        <f aca="false">IF(J262=0,999,Assumptions!$B$4-M262)</f>
        <v>23</v>
      </c>
      <c r="O262" s="24" t="str">
        <f aca="false">IF(N262&lt;=Assumptions!$B$7,"Active",IF(N262&lt;=Assumptions!$B$8,"Slipping","Churned"))</f>
        <v>Active</v>
      </c>
      <c r="P262" s="24" t="n">
        <f aca="false">COUNTIF(D262:I262,"&gt;0")</f>
        <v>2</v>
      </c>
      <c r="Q262" s="24" t="n">
        <f aca="false">IF(N262&lt;=Assumptions!$B$22,5,IF(N262&lt;=Assumptions!$B$23,4,IF(N262&lt;=Assumptions!$B$24,3,IF(N262&lt;=Assumptions!$B$25,2,1))))</f>
        <v>4</v>
      </c>
      <c r="R262" s="24" t="n">
        <f aca="false">1+(J262&gt;=Assumptions!$C$25)+(J262&gt;=Assumptions!$C$24)+(J262&gt;=Assumptions!$C$23)+(J262&gt;=Assumptions!$C$22)</f>
        <v>1</v>
      </c>
      <c r="S262" s="24" t="n">
        <f aca="false">1+(L262&gt;=Assumptions!$D$25)+(L262&gt;=Assumptions!$D$24)+(L262&gt;=Assumptions!$D$23)+(L262&gt;=Assumptions!$D$22)</f>
        <v>1</v>
      </c>
      <c r="T262" s="24" t="str">
        <f aca="false">IF(AND(Q262&gt;=4,R262&gt;=4),"Champions",IF(AND(Q262&gt;=3,R262&gt;=3),"Loyal",IF(AND(Q262&lt;=2,R262&gt;=3),"At Risk",IF(Q262&lt;=2,"Hibernating","Potential"))))</f>
        <v>Potential</v>
      </c>
      <c r="U262" s="38" t="n">
        <f aca="false">L262/Assumptions!$B$6</f>
        <v>8.28</v>
      </c>
      <c r="V262" s="38" t="n">
        <f aca="false">IF(O262="Slipping",U262,0)</f>
        <v>0</v>
      </c>
      <c r="W262" s="38" t="n">
        <f aca="false">IF(O262="Churned",U262,0)</f>
        <v>0</v>
      </c>
      <c r="X262" s="24" t="str">
        <f aca="false">IF(AND(O262="Active",P262&lt;=2),"Yes","No")</f>
        <v>Yes</v>
      </c>
    </row>
    <row r="263" customFormat="false" ht="15" hidden="false" customHeight="false" outlineLevel="0" collapsed="false">
      <c r="A263" s="24" t="str">
        <f aca="false">Customers!A263</f>
        <v>C0262</v>
      </c>
      <c r="B263" s="24" t="str">
        <f aca="false">Customers!B263</f>
        <v>Rift Valley</v>
      </c>
      <c r="C263" s="24" t="str">
        <f aca="false">Customers!C263</f>
        <v>Prepaid</v>
      </c>
      <c r="D263" s="24" t="n">
        <f aca="false">COUNTIFS(Transactions!$C$2:$C$13107,$A263,Transactions!$E$2:$E$13107,D$1)</f>
        <v>15</v>
      </c>
      <c r="E263" s="24" t="n">
        <f aca="false">COUNTIFS(Transactions!$C$2:$C$13107,$A263,Transactions!$E$2:$E$13107,E$1)</f>
        <v>0</v>
      </c>
      <c r="F263" s="24" t="n">
        <f aca="false">COUNTIFS(Transactions!$C$2:$C$13107,$A263,Transactions!$E$2:$E$13107,F$1)</f>
        <v>3</v>
      </c>
      <c r="G263" s="24" t="n">
        <f aca="false">COUNTIFS(Transactions!$C$2:$C$13107,$A263,Transactions!$E$2:$E$13107,G$1)</f>
        <v>7</v>
      </c>
      <c r="H263" s="24" t="n">
        <f aca="false">COUNTIFS(Transactions!$C$2:$C$13107,$A263,Transactions!$E$2:$E$13107,H$1)</f>
        <v>0</v>
      </c>
      <c r="I263" s="24" t="n">
        <f aca="false">COUNTIFS(Transactions!$C$2:$C$13107,$A263,Transactions!$E$2:$E$13107,I$1)</f>
        <v>0</v>
      </c>
      <c r="J263" s="24" t="n">
        <f aca="false">SUM(D263:I263)</f>
        <v>25</v>
      </c>
      <c r="K263" s="38" t="n">
        <f aca="false">SUMIFS(Transactions!$F$2:$F$13107,Transactions!$C$2:$C$13107,A263)</f>
        <v>47570</v>
      </c>
      <c r="L263" s="38" t="n">
        <f aca="false">SUMIFS(Transactions!$I$2:$I$13107,Transactions!$C$2:$C$13107,A263)</f>
        <v>337.5</v>
      </c>
      <c r="M263" s="39" t="n">
        <f aca="false">IF(J263=0,"",_xlfn.MAXIFS(Transactions!$B$2:$B$13107,Transactions!$C$2:$C$13107,A263))</f>
        <v>46293</v>
      </c>
      <c r="N263" s="24" t="n">
        <f aca="false">IF(J263=0,999,Assumptions!$B$4-M263)</f>
        <v>2</v>
      </c>
      <c r="O263" s="24" t="str">
        <f aca="false">IF(N263&lt;=Assumptions!$B$7,"Active",IF(N263&lt;=Assumptions!$B$8,"Slipping","Churned"))</f>
        <v>Active</v>
      </c>
      <c r="P263" s="24" t="n">
        <f aca="false">COUNTIF(D263:I263,"&gt;0")</f>
        <v>3</v>
      </c>
      <c r="Q263" s="24" t="n">
        <f aca="false">IF(N263&lt;=Assumptions!$B$22,5,IF(N263&lt;=Assumptions!$B$23,4,IF(N263&lt;=Assumptions!$B$24,3,IF(N263&lt;=Assumptions!$B$25,2,1))))</f>
        <v>5</v>
      </c>
      <c r="R263" s="24" t="n">
        <f aca="false">1+(J263&gt;=Assumptions!$C$25)+(J263&gt;=Assumptions!$C$24)+(J263&gt;=Assumptions!$C$23)+(J263&gt;=Assumptions!$C$22)</f>
        <v>4</v>
      </c>
      <c r="S263" s="24" t="n">
        <f aca="false">1+(L263&gt;=Assumptions!$D$25)+(L263&gt;=Assumptions!$D$24)+(L263&gt;=Assumptions!$D$23)+(L263&gt;=Assumptions!$D$22)</f>
        <v>3</v>
      </c>
      <c r="T263" s="24" t="str">
        <f aca="false">IF(AND(Q263&gt;=4,R263&gt;=4),"Champions",IF(AND(Q263&gt;=3,R263&gt;=3),"Loyal",IF(AND(Q263&lt;=2,R263&gt;=3),"At Risk",IF(Q263&lt;=2,"Hibernating","Potential"))))</f>
        <v>Champions</v>
      </c>
      <c r="U263" s="38" t="n">
        <f aca="false">L263/Assumptions!$B$6</f>
        <v>37.5</v>
      </c>
      <c r="V263" s="38" t="n">
        <f aca="false">IF(O263="Slipping",U263,0)</f>
        <v>0</v>
      </c>
      <c r="W263" s="38" t="n">
        <f aca="false">IF(O263="Churned",U263,0)</f>
        <v>0</v>
      </c>
      <c r="X263" s="24" t="str">
        <f aca="false">IF(AND(O263="Active",P263&lt;=2),"Yes","No")</f>
        <v>No</v>
      </c>
    </row>
    <row r="264" customFormat="false" ht="15" hidden="false" customHeight="false" outlineLevel="0" collapsed="false">
      <c r="A264" s="24" t="str">
        <f aca="false">Customers!A264</f>
        <v>C0263</v>
      </c>
      <c r="B264" s="24" t="str">
        <f aca="false">Customers!B264</f>
        <v>Central</v>
      </c>
      <c r="C264" s="24" t="str">
        <f aca="false">Customers!C264</f>
        <v>Prepaid</v>
      </c>
      <c r="D264" s="24" t="n">
        <f aca="false">COUNTIFS(Transactions!$C$2:$C$13107,$A264,Transactions!$E$2:$E$13107,D$1)</f>
        <v>9</v>
      </c>
      <c r="E264" s="24" t="n">
        <f aca="false">COUNTIFS(Transactions!$C$2:$C$13107,$A264,Transactions!$E$2:$E$13107,E$1)</f>
        <v>6</v>
      </c>
      <c r="F264" s="24" t="n">
        <f aca="false">COUNTIFS(Transactions!$C$2:$C$13107,$A264,Transactions!$E$2:$E$13107,F$1)</f>
        <v>0</v>
      </c>
      <c r="G264" s="24" t="n">
        <f aca="false">COUNTIFS(Transactions!$C$2:$C$13107,$A264,Transactions!$E$2:$E$13107,G$1)</f>
        <v>0</v>
      </c>
      <c r="H264" s="24" t="n">
        <f aca="false">COUNTIFS(Transactions!$C$2:$C$13107,$A264,Transactions!$E$2:$E$13107,H$1)</f>
        <v>3</v>
      </c>
      <c r="I264" s="24" t="n">
        <f aca="false">COUNTIFS(Transactions!$C$2:$C$13107,$A264,Transactions!$E$2:$E$13107,I$1)</f>
        <v>2</v>
      </c>
      <c r="J264" s="24" t="n">
        <f aca="false">SUM(D264:I264)</f>
        <v>20</v>
      </c>
      <c r="K264" s="38" t="n">
        <f aca="false">SUMIFS(Transactions!$F$2:$F$13107,Transactions!$C$2:$C$13107,A264)</f>
        <v>43180</v>
      </c>
      <c r="L264" s="38" t="n">
        <f aca="false">SUMIFS(Transactions!$I$2:$I$13107,Transactions!$C$2:$C$13107,A264)</f>
        <v>597.35</v>
      </c>
      <c r="M264" s="39" t="n">
        <f aca="false">IF(J264=0,"",_xlfn.MAXIFS(Transactions!$B$2:$B$13107,Transactions!$C$2:$C$13107,A264))</f>
        <v>46286</v>
      </c>
      <c r="N264" s="24" t="n">
        <f aca="false">IF(J264=0,999,Assumptions!$B$4-M264)</f>
        <v>9</v>
      </c>
      <c r="O264" s="24" t="str">
        <f aca="false">IF(N264&lt;=Assumptions!$B$7,"Active",IF(N264&lt;=Assumptions!$B$8,"Slipping","Churned"))</f>
        <v>Active</v>
      </c>
      <c r="P264" s="24" t="n">
        <f aca="false">COUNTIF(D264:I264,"&gt;0")</f>
        <v>4</v>
      </c>
      <c r="Q264" s="24" t="n">
        <f aca="false">IF(N264&lt;=Assumptions!$B$22,5,IF(N264&lt;=Assumptions!$B$23,4,IF(N264&lt;=Assumptions!$B$24,3,IF(N264&lt;=Assumptions!$B$25,2,1))))</f>
        <v>5</v>
      </c>
      <c r="R264" s="24" t="n">
        <f aca="false">1+(J264&gt;=Assumptions!$C$25)+(J264&gt;=Assumptions!$C$24)+(J264&gt;=Assumptions!$C$23)+(J264&gt;=Assumptions!$C$22)</f>
        <v>3</v>
      </c>
      <c r="S264" s="24" t="n">
        <f aca="false">1+(L264&gt;=Assumptions!$D$25)+(L264&gt;=Assumptions!$D$24)+(L264&gt;=Assumptions!$D$23)+(L264&gt;=Assumptions!$D$22)</f>
        <v>4</v>
      </c>
      <c r="T264" s="24" t="str">
        <f aca="false">IF(AND(Q264&gt;=4,R264&gt;=4),"Champions",IF(AND(Q264&gt;=3,R264&gt;=3),"Loyal",IF(AND(Q264&lt;=2,R264&gt;=3),"At Risk",IF(Q264&lt;=2,"Hibernating","Potential"))))</f>
        <v>Loyal</v>
      </c>
      <c r="U264" s="38" t="n">
        <f aca="false">L264/Assumptions!$B$6</f>
        <v>66.3722222222222</v>
      </c>
      <c r="V264" s="38" t="n">
        <f aca="false">IF(O264="Slipping",U264,0)</f>
        <v>0</v>
      </c>
      <c r="W264" s="38" t="n">
        <f aca="false">IF(O264="Churned",U264,0)</f>
        <v>0</v>
      </c>
      <c r="X264" s="24" t="str">
        <f aca="false">IF(AND(O264="Active",P264&lt;=2),"Yes","No")</f>
        <v>No</v>
      </c>
    </row>
    <row r="265" customFormat="false" ht="15" hidden="false" customHeight="false" outlineLevel="0" collapsed="false">
      <c r="A265" s="24" t="str">
        <f aca="false">Customers!A265</f>
        <v>C0264</v>
      </c>
      <c r="B265" s="24" t="str">
        <f aca="false">Customers!B265</f>
        <v>Western</v>
      </c>
      <c r="C265" s="24" t="str">
        <f aca="false">Customers!C265</f>
        <v>Prepaid</v>
      </c>
      <c r="D265" s="24" t="n">
        <f aca="false">COUNTIFS(Transactions!$C$2:$C$13107,$A265,Transactions!$E$2:$E$13107,D$1)</f>
        <v>0</v>
      </c>
      <c r="E265" s="24" t="n">
        <f aca="false">COUNTIFS(Transactions!$C$2:$C$13107,$A265,Transactions!$E$2:$E$13107,E$1)</f>
        <v>3</v>
      </c>
      <c r="F265" s="24" t="n">
        <f aca="false">COUNTIFS(Transactions!$C$2:$C$13107,$A265,Transactions!$E$2:$E$13107,F$1)</f>
        <v>2</v>
      </c>
      <c r="G265" s="24" t="n">
        <f aca="false">COUNTIFS(Transactions!$C$2:$C$13107,$A265,Transactions!$E$2:$E$13107,G$1)</f>
        <v>0</v>
      </c>
      <c r="H265" s="24" t="n">
        <f aca="false">COUNTIFS(Transactions!$C$2:$C$13107,$A265,Transactions!$E$2:$E$13107,H$1)</f>
        <v>12</v>
      </c>
      <c r="I265" s="24" t="n">
        <f aca="false">COUNTIFS(Transactions!$C$2:$C$13107,$A265,Transactions!$E$2:$E$13107,I$1)</f>
        <v>0</v>
      </c>
      <c r="J265" s="24" t="n">
        <f aca="false">SUM(D265:I265)</f>
        <v>17</v>
      </c>
      <c r="K265" s="38" t="n">
        <f aca="false">SUMIFS(Transactions!$F$2:$F$13107,Transactions!$C$2:$C$13107,A265)</f>
        <v>9020</v>
      </c>
      <c r="L265" s="38" t="n">
        <f aca="false">SUMIFS(Transactions!$I$2:$I$13107,Transactions!$C$2:$C$13107,A265)</f>
        <v>131.2</v>
      </c>
      <c r="M265" s="39" t="n">
        <f aca="false">IF(J265=0,"",_xlfn.MAXIFS(Transactions!$B$2:$B$13107,Transactions!$C$2:$C$13107,A265))</f>
        <v>46291</v>
      </c>
      <c r="N265" s="24" t="n">
        <f aca="false">IF(J265=0,999,Assumptions!$B$4-M265)</f>
        <v>4</v>
      </c>
      <c r="O265" s="24" t="str">
        <f aca="false">IF(N265&lt;=Assumptions!$B$7,"Active",IF(N265&lt;=Assumptions!$B$8,"Slipping","Churned"))</f>
        <v>Active</v>
      </c>
      <c r="P265" s="24" t="n">
        <f aca="false">COUNTIF(D265:I265,"&gt;0")</f>
        <v>3</v>
      </c>
      <c r="Q265" s="24" t="n">
        <f aca="false">IF(N265&lt;=Assumptions!$B$22,5,IF(N265&lt;=Assumptions!$B$23,4,IF(N265&lt;=Assumptions!$B$24,3,IF(N265&lt;=Assumptions!$B$25,2,1))))</f>
        <v>5</v>
      </c>
      <c r="R265" s="24" t="n">
        <f aca="false">1+(J265&gt;=Assumptions!$C$25)+(J265&gt;=Assumptions!$C$24)+(J265&gt;=Assumptions!$C$23)+(J265&gt;=Assumptions!$C$22)</f>
        <v>3</v>
      </c>
      <c r="S265" s="24" t="n">
        <f aca="false">1+(L265&gt;=Assumptions!$D$25)+(L265&gt;=Assumptions!$D$24)+(L265&gt;=Assumptions!$D$23)+(L265&gt;=Assumptions!$D$22)</f>
        <v>1</v>
      </c>
      <c r="T265" s="24" t="str">
        <f aca="false">IF(AND(Q265&gt;=4,R265&gt;=4),"Champions",IF(AND(Q265&gt;=3,R265&gt;=3),"Loyal",IF(AND(Q265&lt;=2,R265&gt;=3),"At Risk",IF(Q265&lt;=2,"Hibernating","Potential"))))</f>
        <v>Loyal</v>
      </c>
      <c r="U265" s="38" t="n">
        <f aca="false">L265/Assumptions!$B$6</f>
        <v>14.5777777777778</v>
      </c>
      <c r="V265" s="38" t="n">
        <f aca="false">IF(O265="Slipping",U265,0)</f>
        <v>0</v>
      </c>
      <c r="W265" s="38" t="n">
        <f aca="false">IF(O265="Churned",U265,0)</f>
        <v>0</v>
      </c>
      <c r="X265" s="24" t="str">
        <f aca="false">IF(AND(O265="Active",P265&lt;=2),"Yes","No")</f>
        <v>No</v>
      </c>
    </row>
    <row r="266" customFormat="false" ht="15" hidden="false" customHeight="false" outlineLevel="0" collapsed="false">
      <c r="A266" s="24" t="str">
        <f aca="false">Customers!A266</f>
        <v>C0265</v>
      </c>
      <c r="B266" s="24" t="str">
        <f aca="false">Customers!B266</f>
        <v>Coast</v>
      </c>
      <c r="C266" s="24" t="str">
        <f aca="false">Customers!C266</f>
        <v>Postpaid</v>
      </c>
      <c r="D266" s="24" t="n">
        <f aca="false">COUNTIFS(Transactions!$C$2:$C$13107,$A266,Transactions!$E$2:$E$13107,D$1)</f>
        <v>1</v>
      </c>
      <c r="E266" s="24" t="n">
        <f aca="false">COUNTIFS(Transactions!$C$2:$C$13107,$A266,Transactions!$E$2:$E$13107,E$1)</f>
        <v>2</v>
      </c>
      <c r="F266" s="24" t="n">
        <f aca="false">COUNTIFS(Transactions!$C$2:$C$13107,$A266,Transactions!$E$2:$E$13107,F$1)</f>
        <v>1</v>
      </c>
      <c r="G266" s="24" t="n">
        <f aca="false">COUNTIFS(Transactions!$C$2:$C$13107,$A266,Transactions!$E$2:$E$13107,G$1)</f>
        <v>3</v>
      </c>
      <c r="H266" s="24" t="n">
        <f aca="false">COUNTIFS(Transactions!$C$2:$C$13107,$A266,Transactions!$E$2:$E$13107,H$1)</f>
        <v>1</v>
      </c>
      <c r="I266" s="24" t="n">
        <f aca="false">COUNTIFS(Transactions!$C$2:$C$13107,$A266,Transactions!$E$2:$E$13107,I$1)</f>
        <v>2</v>
      </c>
      <c r="J266" s="24" t="n">
        <f aca="false">SUM(D266:I266)</f>
        <v>10</v>
      </c>
      <c r="K266" s="38" t="n">
        <f aca="false">SUMIFS(Transactions!$F$2:$F$13107,Transactions!$C$2:$C$13107,A266)</f>
        <v>109329</v>
      </c>
      <c r="L266" s="38" t="n">
        <f aca="false">SUMIFS(Transactions!$I$2:$I$13107,Transactions!$C$2:$C$13107,A266)</f>
        <v>354.63</v>
      </c>
      <c r="M266" s="39" t="n">
        <f aca="false">IF(J266=0,"",_xlfn.MAXIFS(Transactions!$B$2:$B$13107,Transactions!$C$2:$C$13107,A266))</f>
        <v>46110</v>
      </c>
      <c r="N266" s="24" t="n">
        <f aca="false">IF(J266=0,999,Assumptions!$B$4-M266)</f>
        <v>185</v>
      </c>
      <c r="O266" s="24" t="str">
        <f aca="false">IF(N266&lt;=Assumptions!$B$7,"Active",IF(N266&lt;=Assumptions!$B$8,"Slipping","Churned"))</f>
        <v>Churned</v>
      </c>
      <c r="P266" s="24" t="n">
        <f aca="false">COUNTIF(D266:I266,"&gt;0")</f>
        <v>6</v>
      </c>
      <c r="Q266" s="24" t="n">
        <f aca="false">IF(N266&lt;=Assumptions!$B$22,5,IF(N266&lt;=Assumptions!$B$23,4,IF(N266&lt;=Assumptions!$B$24,3,IF(N266&lt;=Assumptions!$B$25,2,1))))</f>
        <v>1</v>
      </c>
      <c r="R266" s="24" t="n">
        <f aca="false">1+(J266&gt;=Assumptions!$C$25)+(J266&gt;=Assumptions!$C$24)+(J266&gt;=Assumptions!$C$23)+(J266&gt;=Assumptions!$C$22)</f>
        <v>2</v>
      </c>
      <c r="S266" s="24" t="n">
        <f aca="false">1+(L266&gt;=Assumptions!$D$25)+(L266&gt;=Assumptions!$D$24)+(L266&gt;=Assumptions!$D$23)+(L266&gt;=Assumptions!$D$22)</f>
        <v>3</v>
      </c>
      <c r="T266" s="24" t="str">
        <f aca="false">IF(AND(Q266&gt;=4,R266&gt;=4),"Champions",IF(AND(Q266&gt;=3,R266&gt;=3),"Loyal",IF(AND(Q266&lt;=2,R266&gt;=3),"At Risk",IF(Q266&lt;=2,"Hibernating","Potential"))))</f>
        <v>Hibernating</v>
      </c>
      <c r="U266" s="38" t="n">
        <f aca="false">L266/Assumptions!$B$6</f>
        <v>39.4033333333333</v>
      </c>
      <c r="V266" s="38" t="n">
        <f aca="false">IF(O266="Slipping",U266,0)</f>
        <v>0</v>
      </c>
      <c r="W266" s="38" t="n">
        <f aca="false">IF(O266="Churned",U266,0)</f>
        <v>39.4033333333333</v>
      </c>
      <c r="X266" s="24" t="str">
        <f aca="false">IF(AND(O266="Active",P266&lt;=2),"Yes","No")</f>
        <v>No</v>
      </c>
    </row>
    <row r="267" customFormat="false" ht="15" hidden="false" customHeight="false" outlineLevel="0" collapsed="false">
      <c r="A267" s="24" t="str">
        <f aca="false">Customers!A267</f>
        <v>C0266</v>
      </c>
      <c r="B267" s="24" t="str">
        <f aca="false">Customers!B267</f>
        <v>Nairobi</v>
      </c>
      <c r="C267" s="24" t="str">
        <f aca="false">Customers!C267</f>
        <v>Prepaid</v>
      </c>
      <c r="D267" s="24" t="n">
        <f aca="false">COUNTIFS(Transactions!$C$2:$C$13107,$A267,Transactions!$E$2:$E$13107,D$1)</f>
        <v>6</v>
      </c>
      <c r="E267" s="24" t="n">
        <f aca="false">COUNTIFS(Transactions!$C$2:$C$13107,$A267,Transactions!$E$2:$E$13107,E$1)</f>
        <v>4</v>
      </c>
      <c r="F267" s="24" t="n">
        <f aca="false">COUNTIFS(Transactions!$C$2:$C$13107,$A267,Transactions!$E$2:$E$13107,F$1)</f>
        <v>1</v>
      </c>
      <c r="G267" s="24" t="n">
        <f aca="false">COUNTIFS(Transactions!$C$2:$C$13107,$A267,Transactions!$E$2:$E$13107,G$1)</f>
        <v>1</v>
      </c>
      <c r="H267" s="24" t="n">
        <f aca="false">COUNTIFS(Transactions!$C$2:$C$13107,$A267,Transactions!$E$2:$E$13107,H$1)</f>
        <v>0</v>
      </c>
      <c r="I267" s="24" t="n">
        <f aca="false">COUNTIFS(Transactions!$C$2:$C$13107,$A267,Transactions!$E$2:$E$13107,I$1)</f>
        <v>5</v>
      </c>
      <c r="J267" s="24" t="n">
        <f aca="false">SUM(D267:I267)</f>
        <v>17</v>
      </c>
      <c r="K267" s="38" t="n">
        <f aca="false">SUMIFS(Transactions!$F$2:$F$13107,Transactions!$C$2:$C$13107,A267)</f>
        <v>39789</v>
      </c>
      <c r="L267" s="38" t="n">
        <f aca="false">SUMIFS(Transactions!$I$2:$I$13107,Transactions!$C$2:$C$13107,A267)</f>
        <v>466.56</v>
      </c>
      <c r="M267" s="39" t="n">
        <f aca="false">IF(J267=0,"",_xlfn.MAXIFS(Transactions!$B$2:$B$13107,Transactions!$C$2:$C$13107,A267))</f>
        <v>46293</v>
      </c>
      <c r="N267" s="24" t="n">
        <f aca="false">IF(J267=0,999,Assumptions!$B$4-M267)</f>
        <v>2</v>
      </c>
      <c r="O267" s="24" t="str">
        <f aca="false">IF(N267&lt;=Assumptions!$B$7,"Active",IF(N267&lt;=Assumptions!$B$8,"Slipping","Churned"))</f>
        <v>Active</v>
      </c>
      <c r="P267" s="24" t="n">
        <f aca="false">COUNTIF(D267:I267,"&gt;0")</f>
        <v>5</v>
      </c>
      <c r="Q267" s="24" t="n">
        <f aca="false">IF(N267&lt;=Assumptions!$B$22,5,IF(N267&lt;=Assumptions!$B$23,4,IF(N267&lt;=Assumptions!$B$24,3,IF(N267&lt;=Assumptions!$B$25,2,1))))</f>
        <v>5</v>
      </c>
      <c r="R267" s="24" t="n">
        <f aca="false">1+(J267&gt;=Assumptions!$C$25)+(J267&gt;=Assumptions!$C$24)+(J267&gt;=Assumptions!$C$23)+(J267&gt;=Assumptions!$C$22)</f>
        <v>3</v>
      </c>
      <c r="S267" s="24" t="n">
        <f aca="false">1+(L267&gt;=Assumptions!$D$25)+(L267&gt;=Assumptions!$D$24)+(L267&gt;=Assumptions!$D$23)+(L267&gt;=Assumptions!$D$22)</f>
        <v>3</v>
      </c>
      <c r="T267" s="24" t="str">
        <f aca="false">IF(AND(Q267&gt;=4,R267&gt;=4),"Champions",IF(AND(Q267&gt;=3,R267&gt;=3),"Loyal",IF(AND(Q267&lt;=2,R267&gt;=3),"At Risk",IF(Q267&lt;=2,"Hibernating","Potential"))))</f>
        <v>Loyal</v>
      </c>
      <c r="U267" s="38" t="n">
        <f aca="false">L267/Assumptions!$B$6</f>
        <v>51.84</v>
      </c>
      <c r="V267" s="38" t="n">
        <f aca="false">IF(O267="Slipping",U267,0)</f>
        <v>0</v>
      </c>
      <c r="W267" s="38" t="n">
        <f aca="false">IF(O267="Churned",U267,0)</f>
        <v>0</v>
      </c>
      <c r="X267" s="24" t="str">
        <f aca="false">IF(AND(O267="Active",P267&lt;=2),"Yes","No")</f>
        <v>No</v>
      </c>
    </row>
    <row r="268" customFormat="false" ht="15" hidden="false" customHeight="false" outlineLevel="0" collapsed="false">
      <c r="A268" s="24" t="str">
        <f aca="false">Customers!A268</f>
        <v>C0267</v>
      </c>
      <c r="B268" s="24" t="str">
        <f aca="false">Customers!B268</f>
        <v>Rift Valley</v>
      </c>
      <c r="C268" s="24" t="str">
        <f aca="false">Customers!C268</f>
        <v>Postpaid</v>
      </c>
      <c r="D268" s="24" t="n">
        <f aca="false">COUNTIFS(Transactions!$C$2:$C$13107,$A268,Transactions!$E$2:$E$13107,D$1)</f>
        <v>16</v>
      </c>
      <c r="E268" s="24" t="n">
        <f aca="false">COUNTIFS(Transactions!$C$2:$C$13107,$A268,Transactions!$E$2:$E$13107,E$1)</f>
        <v>6</v>
      </c>
      <c r="F268" s="24" t="n">
        <f aca="false">COUNTIFS(Transactions!$C$2:$C$13107,$A268,Transactions!$E$2:$E$13107,F$1)</f>
        <v>3</v>
      </c>
      <c r="G268" s="24" t="n">
        <f aca="false">COUNTIFS(Transactions!$C$2:$C$13107,$A268,Transactions!$E$2:$E$13107,G$1)</f>
        <v>0</v>
      </c>
      <c r="H268" s="24" t="n">
        <f aca="false">COUNTIFS(Transactions!$C$2:$C$13107,$A268,Transactions!$E$2:$E$13107,H$1)</f>
        <v>0</v>
      </c>
      <c r="I268" s="24" t="n">
        <f aca="false">COUNTIFS(Transactions!$C$2:$C$13107,$A268,Transactions!$E$2:$E$13107,I$1)</f>
        <v>5</v>
      </c>
      <c r="J268" s="24" t="n">
        <f aca="false">SUM(D268:I268)</f>
        <v>30</v>
      </c>
      <c r="K268" s="38" t="n">
        <f aca="false">SUMIFS(Transactions!$F$2:$F$13107,Transactions!$C$2:$C$13107,A268)</f>
        <v>103819</v>
      </c>
      <c r="L268" s="38" t="n">
        <f aca="false">SUMIFS(Transactions!$I$2:$I$13107,Transactions!$C$2:$C$13107,A268)</f>
        <v>1047.5</v>
      </c>
      <c r="M268" s="39" t="n">
        <f aca="false">IF(J268=0,"",_xlfn.MAXIFS(Transactions!$B$2:$B$13107,Transactions!$C$2:$C$13107,A268))</f>
        <v>46286</v>
      </c>
      <c r="N268" s="24" t="n">
        <f aca="false">IF(J268=0,999,Assumptions!$B$4-M268)</f>
        <v>9</v>
      </c>
      <c r="O268" s="24" t="str">
        <f aca="false">IF(N268&lt;=Assumptions!$B$7,"Active",IF(N268&lt;=Assumptions!$B$8,"Slipping","Churned"))</f>
        <v>Active</v>
      </c>
      <c r="P268" s="24" t="n">
        <f aca="false">COUNTIF(D268:I268,"&gt;0")</f>
        <v>4</v>
      </c>
      <c r="Q268" s="24" t="n">
        <f aca="false">IF(N268&lt;=Assumptions!$B$22,5,IF(N268&lt;=Assumptions!$B$23,4,IF(N268&lt;=Assumptions!$B$24,3,IF(N268&lt;=Assumptions!$B$25,2,1))))</f>
        <v>5</v>
      </c>
      <c r="R268" s="24" t="n">
        <f aca="false">1+(J268&gt;=Assumptions!$C$25)+(J268&gt;=Assumptions!$C$24)+(J268&gt;=Assumptions!$C$23)+(J268&gt;=Assumptions!$C$22)</f>
        <v>4</v>
      </c>
      <c r="S268" s="24" t="n">
        <f aca="false">1+(L268&gt;=Assumptions!$D$25)+(L268&gt;=Assumptions!$D$24)+(L268&gt;=Assumptions!$D$23)+(L268&gt;=Assumptions!$D$22)</f>
        <v>5</v>
      </c>
      <c r="T268" s="24" t="str">
        <f aca="false">IF(AND(Q268&gt;=4,R268&gt;=4),"Champions",IF(AND(Q268&gt;=3,R268&gt;=3),"Loyal",IF(AND(Q268&lt;=2,R268&gt;=3),"At Risk",IF(Q268&lt;=2,"Hibernating","Potential"))))</f>
        <v>Champions</v>
      </c>
      <c r="U268" s="38" t="n">
        <f aca="false">L268/Assumptions!$B$6</f>
        <v>116.388888888889</v>
      </c>
      <c r="V268" s="38" t="n">
        <f aca="false">IF(O268="Slipping",U268,0)</f>
        <v>0</v>
      </c>
      <c r="W268" s="38" t="n">
        <f aca="false">IF(O268="Churned",U268,0)</f>
        <v>0</v>
      </c>
      <c r="X268" s="24" t="str">
        <f aca="false">IF(AND(O268="Active",P268&lt;=2),"Yes","No")</f>
        <v>No</v>
      </c>
    </row>
    <row r="269" customFormat="false" ht="15" hidden="false" customHeight="false" outlineLevel="0" collapsed="false">
      <c r="A269" s="24" t="str">
        <f aca="false">Customers!A269</f>
        <v>C0268</v>
      </c>
      <c r="B269" s="24" t="str">
        <f aca="false">Customers!B269</f>
        <v>Nairobi</v>
      </c>
      <c r="C269" s="24" t="str">
        <f aca="false">Customers!C269</f>
        <v>Prepaid</v>
      </c>
      <c r="D269" s="24" t="n">
        <f aca="false">COUNTIFS(Transactions!$C$2:$C$13107,$A269,Transactions!$E$2:$E$13107,D$1)</f>
        <v>0</v>
      </c>
      <c r="E269" s="24" t="n">
        <f aca="false">COUNTIFS(Transactions!$C$2:$C$13107,$A269,Transactions!$E$2:$E$13107,E$1)</f>
        <v>2</v>
      </c>
      <c r="F269" s="24" t="n">
        <f aca="false">COUNTIFS(Transactions!$C$2:$C$13107,$A269,Transactions!$E$2:$E$13107,F$1)</f>
        <v>9</v>
      </c>
      <c r="G269" s="24" t="n">
        <f aca="false">COUNTIFS(Transactions!$C$2:$C$13107,$A269,Transactions!$E$2:$E$13107,G$1)</f>
        <v>0</v>
      </c>
      <c r="H269" s="24" t="n">
        <f aca="false">COUNTIFS(Transactions!$C$2:$C$13107,$A269,Transactions!$E$2:$E$13107,H$1)</f>
        <v>2</v>
      </c>
      <c r="I269" s="24" t="n">
        <f aca="false">COUNTIFS(Transactions!$C$2:$C$13107,$A269,Transactions!$E$2:$E$13107,I$1)</f>
        <v>3</v>
      </c>
      <c r="J269" s="24" t="n">
        <f aca="false">SUM(D269:I269)</f>
        <v>16</v>
      </c>
      <c r="K269" s="38" t="n">
        <f aca="false">SUMIFS(Transactions!$F$2:$F$13107,Transactions!$C$2:$C$13107,A269)</f>
        <v>47568</v>
      </c>
      <c r="L269" s="38" t="n">
        <f aca="false">SUMIFS(Transactions!$I$2:$I$13107,Transactions!$C$2:$C$13107,A269)</f>
        <v>300.15</v>
      </c>
      <c r="M269" s="39" t="n">
        <f aca="false">IF(J269=0,"",_xlfn.MAXIFS(Transactions!$B$2:$B$13107,Transactions!$C$2:$C$13107,A269))</f>
        <v>46295</v>
      </c>
      <c r="N269" s="24" t="n">
        <f aca="false">IF(J269=0,999,Assumptions!$B$4-M269)</f>
        <v>0</v>
      </c>
      <c r="O269" s="24" t="str">
        <f aca="false">IF(N269&lt;=Assumptions!$B$7,"Active",IF(N269&lt;=Assumptions!$B$8,"Slipping","Churned"))</f>
        <v>Active</v>
      </c>
      <c r="P269" s="24" t="n">
        <f aca="false">COUNTIF(D269:I269,"&gt;0")</f>
        <v>4</v>
      </c>
      <c r="Q269" s="24" t="n">
        <f aca="false">IF(N269&lt;=Assumptions!$B$22,5,IF(N269&lt;=Assumptions!$B$23,4,IF(N269&lt;=Assumptions!$B$24,3,IF(N269&lt;=Assumptions!$B$25,2,1))))</f>
        <v>5</v>
      </c>
      <c r="R269" s="24" t="n">
        <f aca="false">1+(J269&gt;=Assumptions!$C$25)+(J269&gt;=Assumptions!$C$24)+(J269&gt;=Assumptions!$C$23)+(J269&gt;=Assumptions!$C$22)</f>
        <v>3</v>
      </c>
      <c r="S269" s="24" t="n">
        <f aca="false">1+(L269&gt;=Assumptions!$D$25)+(L269&gt;=Assumptions!$D$24)+(L269&gt;=Assumptions!$D$23)+(L269&gt;=Assumptions!$D$22)</f>
        <v>3</v>
      </c>
      <c r="T269" s="24" t="str">
        <f aca="false">IF(AND(Q269&gt;=4,R269&gt;=4),"Champions",IF(AND(Q269&gt;=3,R269&gt;=3),"Loyal",IF(AND(Q269&lt;=2,R269&gt;=3),"At Risk",IF(Q269&lt;=2,"Hibernating","Potential"))))</f>
        <v>Loyal</v>
      </c>
      <c r="U269" s="38" t="n">
        <f aca="false">L269/Assumptions!$B$6</f>
        <v>33.35</v>
      </c>
      <c r="V269" s="38" t="n">
        <f aca="false">IF(O269="Slipping",U269,0)</f>
        <v>0</v>
      </c>
      <c r="W269" s="38" t="n">
        <f aca="false">IF(O269="Churned",U269,0)</f>
        <v>0</v>
      </c>
      <c r="X269" s="24" t="str">
        <f aca="false">IF(AND(O269="Active",P269&lt;=2),"Yes","No")</f>
        <v>No</v>
      </c>
    </row>
    <row r="270" customFormat="false" ht="15" hidden="false" customHeight="false" outlineLevel="0" collapsed="false">
      <c r="A270" s="24" t="str">
        <f aca="false">Customers!A270</f>
        <v>C0269</v>
      </c>
      <c r="B270" s="24" t="str">
        <f aca="false">Customers!B270</f>
        <v>Western</v>
      </c>
      <c r="C270" s="24" t="str">
        <f aca="false">Customers!C270</f>
        <v>Prepaid</v>
      </c>
      <c r="D270" s="24" t="n">
        <f aca="false">COUNTIFS(Transactions!$C$2:$C$13107,$A270,Transactions!$E$2:$E$13107,D$1)</f>
        <v>3</v>
      </c>
      <c r="E270" s="24" t="n">
        <f aca="false">COUNTIFS(Transactions!$C$2:$C$13107,$A270,Transactions!$E$2:$E$13107,E$1)</f>
        <v>2</v>
      </c>
      <c r="F270" s="24" t="n">
        <f aca="false">COUNTIFS(Transactions!$C$2:$C$13107,$A270,Transactions!$E$2:$E$13107,F$1)</f>
        <v>1</v>
      </c>
      <c r="G270" s="24" t="n">
        <f aca="false">COUNTIFS(Transactions!$C$2:$C$13107,$A270,Transactions!$E$2:$E$13107,G$1)</f>
        <v>2</v>
      </c>
      <c r="H270" s="24" t="n">
        <f aca="false">COUNTIFS(Transactions!$C$2:$C$13107,$A270,Transactions!$E$2:$E$13107,H$1)</f>
        <v>0</v>
      </c>
      <c r="I270" s="24" t="n">
        <f aca="false">COUNTIFS(Transactions!$C$2:$C$13107,$A270,Transactions!$E$2:$E$13107,I$1)</f>
        <v>3</v>
      </c>
      <c r="J270" s="24" t="n">
        <f aca="false">SUM(D270:I270)</f>
        <v>11</v>
      </c>
      <c r="K270" s="38" t="n">
        <f aca="false">SUMIFS(Transactions!$F$2:$F$13107,Transactions!$C$2:$C$13107,A270)</f>
        <v>36530</v>
      </c>
      <c r="L270" s="38" t="n">
        <f aca="false">SUMIFS(Transactions!$I$2:$I$13107,Transactions!$C$2:$C$13107,A270)</f>
        <v>380.42</v>
      </c>
      <c r="M270" s="39" t="n">
        <f aca="false">IF(J270=0,"",_xlfn.MAXIFS(Transactions!$B$2:$B$13107,Transactions!$C$2:$C$13107,A270))</f>
        <v>46262</v>
      </c>
      <c r="N270" s="24" t="n">
        <f aca="false">IF(J270=0,999,Assumptions!$B$4-M270)</f>
        <v>33</v>
      </c>
      <c r="O270" s="24" t="str">
        <f aca="false">IF(N270&lt;=Assumptions!$B$7,"Active",IF(N270&lt;=Assumptions!$B$8,"Slipping","Churned"))</f>
        <v>Slipping</v>
      </c>
      <c r="P270" s="24" t="n">
        <f aca="false">COUNTIF(D270:I270,"&gt;0")</f>
        <v>5</v>
      </c>
      <c r="Q270" s="24" t="n">
        <f aca="false">IF(N270&lt;=Assumptions!$B$22,5,IF(N270&lt;=Assumptions!$B$23,4,IF(N270&lt;=Assumptions!$B$24,3,IF(N270&lt;=Assumptions!$B$25,2,1))))</f>
        <v>3</v>
      </c>
      <c r="R270" s="24" t="n">
        <f aca="false">1+(J270&gt;=Assumptions!$C$25)+(J270&gt;=Assumptions!$C$24)+(J270&gt;=Assumptions!$C$23)+(J270&gt;=Assumptions!$C$22)</f>
        <v>2</v>
      </c>
      <c r="S270" s="24" t="n">
        <f aca="false">1+(L270&gt;=Assumptions!$D$25)+(L270&gt;=Assumptions!$D$24)+(L270&gt;=Assumptions!$D$23)+(L270&gt;=Assumptions!$D$22)</f>
        <v>3</v>
      </c>
      <c r="T270" s="24" t="str">
        <f aca="false">IF(AND(Q270&gt;=4,R270&gt;=4),"Champions",IF(AND(Q270&gt;=3,R270&gt;=3),"Loyal",IF(AND(Q270&lt;=2,R270&gt;=3),"At Risk",IF(Q270&lt;=2,"Hibernating","Potential"))))</f>
        <v>Potential</v>
      </c>
      <c r="U270" s="38" t="n">
        <f aca="false">L270/Assumptions!$B$6</f>
        <v>42.2688888888889</v>
      </c>
      <c r="V270" s="38" t="n">
        <f aca="false">IF(O270="Slipping",U270,0)</f>
        <v>42.2688888888889</v>
      </c>
      <c r="W270" s="38" t="n">
        <f aca="false">IF(O270="Churned",U270,0)</f>
        <v>0</v>
      </c>
      <c r="X270" s="24" t="str">
        <f aca="false">IF(AND(O270="Active",P270&lt;=2),"Yes","No")</f>
        <v>No</v>
      </c>
    </row>
    <row r="271" customFormat="false" ht="15" hidden="false" customHeight="false" outlineLevel="0" collapsed="false">
      <c r="A271" s="24" t="str">
        <f aca="false">Customers!A271</f>
        <v>C0270</v>
      </c>
      <c r="B271" s="24" t="str">
        <f aca="false">Customers!B271</f>
        <v>Rift Valley</v>
      </c>
      <c r="C271" s="24" t="str">
        <f aca="false">Customers!C271</f>
        <v>Prepaid</v>
      </c>
      <c r="D271" s="24" t="n">
        <f aca="false">COUNTIFS(Transactions!$C$2:$C$13107,$A271,Transactions!$E$2:$E$13107,D$1)</f>
        <v>2</v>
      </c>
      <c r="E271" s="24" t="n">
        <f aca="false">COUNTIFS(Transactions!$C$2:$C$13107,$A271,Transactions!$E$2:$E$13107,E$1)</f>
        <v>3</v>
      </c>
      <c r="F271" s="24" t="n">
        <f aca="false">COUNTIFS(Transactions!$C$2:$C$13107,$A271,Transactions!$E$2:$E$13107,F$1)</f>
        <v>0</v>
      </c>
      <c r="G271" s="24" t="n">
        <f aca="false">COUNTIFS(Transactions!$C$2:$C$13107,$A271,Transactions!$E$2:$E$13107,G$1)</f>
        <v>0</v>
      </c>
      <c r="H271" s="24" t="n">
        <f aca="false">COUNTIFS(Transactions!$C$2:$C$13107,$A271,Transactions!$E$2:$E$13107,H$1)</f>
        <v>2</v>
      </c>
      <c r="I271" s="24" t="n">
        <f aca="false">COUNTIFS(Transactions!$C$2:$C$13107,$A271,Transactions!$E$2:$E$13107,I$1)</f>
        <v>0</v>
      </c>
      <c r="J271" s="24" t="n">
        <f aca="false">SUM(D271:I271)</f>
        <v>7</v>
      </c>
      <c r="K271" s="38" t="n">
        <f aca="false">SUMIFS(Transactions!$F$2:$F$13107,Transactions!$C$2:$C$13107,A271)</f>
        <v>29030</v>
      </c>
      <c r="L271" s="38" t="n">
        <f aca="false">SUMIFS(Transactions!$I$2:$I$13107,Transactions!$C$2:$C$13107,A271)</f>
        <v>364.1</v>
      </c>
      <c r="M271" s="39" t="n">
        <f aca="false">IF(J271=0,"",_xlfn.MAXIFS(Transactions!$B$2:$B$13107,Transactions!$C$2:$C$13107,A271))</f>
        <v>46237</v>
      </c>
      <c r="N271" s="24" t="n">
        <f aca="false">IF(J271=0,999,Assumptions!$B$4-M271)</f>
        <v>58</v>
      </c>
      <c r="O271" s="24" t="str">
        <f aca="false">IF(N271&lt;=Assumptions!$B$7,"Active",IF(N271&lt;=Assumptions!$B$8,"Slipping","Churned"))</f>
        <v>Slipping</v>
      </c>
      <c r="P271" s="24" t="n">
        <f aca="false">COUNTIF(D271:I271,"&gt;0")</f>
        <v>3</v>
      </c>
      <c r="Q271" s="24" t="n">
        <f aca="false">IF(N271&lt;=Assumptions!$B$22,5,IF(N271&lt;=Assumptions!$B$23,4,IF(N271&lt;=Assumptions!$B$24,3,IF(N271&lt;=Assumptions!$B$25,2,1))))</f>
        <v>3</v>
      </c>
      <c r="R271" s="24" t="n">
        <f aca="false">1+(J271&gt;=Assumptions!$C$25)+(J271&gt;=Assumptions!$C$24)+(J271&gt;=Assumptions!$C$23)+(J271&gt;=Assumptions!$C$22)</f>
        <v>1</v>
      </c>
      <c r="S271" s="24" t="n">
        <f aca="false">1+(L271&gt;=Assumptions!$D$25)+(L271&gt;=Assumptions!$D$24)+(L271&gt;=Assumptions!$D$23)+(L271&gt;=Assumptions!$D$22)</f>
        <v>3</v>
      </c>
      <c r="T271" s="24" t="str">
        <f aca="false">IF(AND(Q271&gt;=4,R271&gt;=4),"Champions",IF(AND(Q271&gt;=3,R271&gt;=3),"Loyal",IF(AND(Q271&lt;=2,R271&gt;=3),"At Risk",IF(Q271&lt;=2,"Hibernating","Potential"))))</f>
        <v>Potential</v>
      </c>
      <c r="U271" s="38" t="n">
        <f aca="false">L271/Assumptions!$B$6</f>
        <v>40.4555555555556</v>
      </c>
      <c r="V271" s="38" t="n">
        <f aca="false">IF(O271="Slipping",U271,0)</f>
        <v>40.4555555555556</v>
      </c>
      <c r="W271" s="38" t="n">
        <f aca="false">IF(O271="Churned",U271,0)</f>
        <v>0</v>
      </c>
      <c r="X271" s="24" t="str">
        <f aca="false">IF(AND(O271="Active",P271&lt;=2),"Yes","No")</f>
        <v>No</v>
      </c>
    </row>
    <row r="272" customFormat="false" ht="15" hidden="false" customHeight="false" outlineLevel="0" collapsed="false">
      <c r="A272" s="24" t="str">
        <f aca="false">Customers!A272</f>
        <v>C0271</v>
      </c>
      <c r="B272" s="24" t="str">
        <f aca="false">Customers!B272</f>
        <v>Nairobi</v>
      </c>
      <c r="C272" s="24" t="str">
        <f aca="false">Customers!C272</f>
        <v>Postpaid</v>
      </c>
      <c r="D272" s="24" t="n">
        <f aca="false">COUNTIFS(Transactions!$C$2:$C$13107,$A272,Transactions!$E$2:$E$13107,D$1)</f>
        <v>6</v>
      </c>
      <c r="E272" s="24" t="n">
        <f aca="false">COUNTIFS(Transactions!$C$2:$C$13107,$A272,Transactions!$E$2:$E$13107,E$1)</f>
        <v>0</v>
      </c>
      <c r="F272" s="24" t="n">
        <f aca="false">COUNTIFS(Transactions!$C$2:$C$13107,$A272,Transactions!$E$2:$E$13107,F$1)</f>
        <v>0</v>
      </c>
      <c r="G272" s="24" t="n">
        <f aca="false">COUNTIFS(Transactions!$C$2:$C$13107,$A272,Transactions!$E$2:$E$13107,G$1)</f>
        <v>0</v>
      </c>
      <c r="H272" s="24" t="n">
        <f aca="false">COUNTIFS(Transactions!$C$2:$C$13107,$A272,Transactions!$E$2:$E$13107,H$1)</f>
        <v>0</v>
      </c>
      <c r="I272" s="24" t="n">
        <f aca="false">COUNTIFS(Transactions!$C$2:$C$13107,$A272,Transactions!$E$2:$E$13107,I$1)</f>
        <v>1</v>
      </c>
      <c r="J272" s="24" t="n">
        <f aca="false">SUM(D272:I272)</f>
        <v>7</v>
      </c>
      <c r="K272" s="38" t="n">
        <f aca="false">SUMIFS(Transactions!$F$2:$F$13107,Transactions!$C$2:$C$13107,A272)</f>
        <v>9510</v>
      </c>
      <c r="L272" s="38" t="n">
        <f aca="false">SUMIFS(Transactions!$I$2:$I$13107,Transactions!$C$2:$C$13107,A272)</f>
        <v>106.6</v>
      </c>
      <c r="M272" s="39" t="n">
        <f aca="false">IF(J272=0,"",_xlfn.MAXIFS(Transactions!$B$2:$B$13107,Transactions!$C$2:$C$13107,A272))</f>
        <v>46288</v>
      </c>
      <c r="N272" s="24" t="n">
        <f aca="false">IF(J272=0,999,Assumptions!$B$4-M272)</f>
        <v>7</v>
      </c>
      <c r="O272" s="24" t="str">
        <f aca="false">IF(N272&lt;=Assumptions!$B$7,"Active",IF(N272&lt;=Assumptions!$B$8,"Slipping","Churned"))</f>
        <v>Active</v>
      </c>
      <c r="P272" s="24" t="n">
        <f aca="false">COUNTIF(D272:I272,"&gt;0")</f>
        <v>2</v>
      </c>
      <c r="Q272" s="24" t="n">
        <f aca="false">IF(N272&lt;=Assumptions!$B$22,5,IF(N272&lt;=Assumptions!$B$23,4,IF(N272&lt;=Assumptions!$B$24,3,IF(N272&lt;=Assumptions!$B$25,2,1))))</f>
        <v>5</v>
      </c>
      <c r="R272" s="24" t="n">
        <f aca="false">1+(J272&gt;=Assumptions!$C$25)+(J272&gt;=Assumptions!$C$24)+(J272&gt;=Assumptions!$C$23)+(J272&gt;=Assumptions!$C$22)</f>
        <v>1</v>
      </c>
      <c r="S272" s="24" t="n">
        <f aca="false">1+(L272&gt;=Assumptions!$D$25)+(L272&gt;=Assumptions!$D$24)+(L272&gt;=Assumptions!$D$23)+(L272&gt;=Assumptions!$D$22)</f>
        <v>1</v>
      </c>
      <c r="T272" s="24" t="str">
        <f aca="false">IF(AND(Q272&gt;=4,R272&gt;=4),"Champions",IF(AND(Q272&gt;=3,R272&gt;=3),"Loyal",IF(AND(Q272&lt;=2,R272&gt;=3),"At Risk",IF(Q272&lt;=2,"Hibernating","Potential"))))</f>
        <v>Potential</v>
      </c>
      <c r="U272" s="38" t="n">
        <f aca="false">L272/Assumptions!$B$6</f>
        <v>11.8444444444444</v>
      </c>
      <c r="V272" s="38" t="n">
        <f aca="false">IF(O272="Slipping",U272,0)</f>
        <v>0</v>
      </c>
      <c r="W272" s="38" t="n">
        <f aca="false">IF(O272="Churned",U272,0)</f>
        <v>0</v>
      </c>
      <c r="X272" s="24" t="str">
        <f aca="false">IF(AND(O272="Active",P272&lt;=2),"Yes","No")</f>
        <v>Yes</v>
      </c>
    </row>
    <row r="273" customFormat="false" ht="15" hidden="false" customHeight="false" outlineLevel="0" collapsed="false">
      <c r="A273" s="24" t="str">
        <f aca="false">Customers!A273</f>
        <v>C0272</v>
      </c>
      <c r="B273" s="24" t="str">
        <f aca="false">Customers!B273</f>
        <v>Eastern</v>
      </c>
      <c r="C273" s="24" t="str">
        <f aca="false">Customers!C273</f>
        <v>Prepaid</v>
      </c>
      <c r="D273" s="24" t="n">
        <f aca="false">COUNTIFS(Transactions!$C$2:$C$13107,$A273,Transactions!$E$2:$E$13107,D$1)</f>
        <v>0</v>
      </c>
      <c r="E273" s="24" t="n">
        <f aca="false">COUNTIFS(Transactions!$C$2:$C$13107,$A273,Transactions!$E$2:$E$13107,E$1)</f>
        <v>27</v>
      </c>
      <c r="F273" s="24" t="n">
        <f aca="false">COUNTIFS(Transactions!$C$2:$C$13107,$A273,Transactions!$E$2:$E$13107,F$1)</f>
        <v>10</v>
      </c>
      <c r="G273" s="24" t="n">
        <f aca="false">COUNTIFS(Transactions!$C$2:$C$13107,$A273,Transactions!$E$2:$E$13107,G$1)</f>
        <v>0</v>
      </c>
      <c r="H273" s="24" t="n">
        <f aca="false">COUNTIFS(Transactions!$C$2:$C$13107,$A273,Transactions!$E$2:$E$13107,H$1)</f>
        <v>1</v>
      </c>
      <c r="I273" s="24" t="n">
        <f aca="false">COUNTIFS(Transactions!$C$2:$C$13107,$A273,Transactions!$E$2:$E$13107,I$1)</f>
        <v>0</v>
      </c>
      <c r="J273" s="24" t="n">
        <f aca="false">SUM(D273:I273)</f>
        <v>38</v>
      </c>
      <c r="K273" s="38" t="n">
        <f aca="false">SUMIFS(Transactions!$F$2:$F$13107,Transactions!$C$2:$C$13107,A273)</f>
        <v>185150</v>
      </c>
      <c r="L273" s="38" t="n">
        <f aca="false">SUMIFS(Transactions!$I$2:$I$13107,Transactions!$C$2:$C$13107,A273)</f>
        <v>1900.25</v>
      </c>
      <c r="M273" s="39" t="n">
        <f aca="false">IF(J273=0,"",_xlfn.MAXIFS(Transactions!$B$2:$B$13107,Transactions!$C$2:$C$13107,A273))</f>
        <v>46295</v>
      </c>
      <c r="N273" s="24" t="n">
        <f aca="false">IF(J273=0,999,Assumptions!$B$4-M273)</f>
        <v>0</v>
      </c>
      <c r="O273" s="24" t="str">
        <f aca="false">IF(N273&lt;=Assumptions!$B$7,"Active",IF(N273&lt;=Assumptions!$B$8,"Slipping","Churned"))</f>
        <v>Active</v>
      </c>
      <c r="P273" s="24" t="n">
        <f aca="false">COUNTIF(D273:I273,"&gt;0")</f>
        <v>3</v>
      </c>
      <c r="Q273" s="24" t="n">
        <f aca="false">IF(N273&lt;=Assumptions!$B$22,5,IF(N273&lt;=Assumptions!$B$23,4,IF(N273&lt;=Assumptions!$B$24,3,IF(N273&lt;=Assumptions!$B$25,2,1))))</f>
        <v>5</v>
      </c>
      <c r="R273" s="24" t="n">
        <f aca="false">1+(J273&gt;=Assumptions!$C$25)+(J273&gt;=Assumptions!$C$24)+(J273&gt;=Assumptions!$C$23)+(J273&gt;=Assumptions!$C$22)</f>
        <v>5</v>
      </c>
      <c r="S273" s="24" t="n">
        <f aca="false">1+(L273&gt;=Assumptions!$D$25)+(L273&gt;=Assumptions!$D$24)+(L273&gt;=Assumptions!$D$23)+(L273&gt;=Assumptions!$D$22)</f>
        <v>5</v>
      </c>
      <c r="T273" s="24" t="str">
        <f aca="false">IF(AND(Q273&gt;=4,R273&gt;=4),"Champions",IF(AND(Q273&gt;=3,R273&gt;=3),"Loyal",IF(AND(Q273&lt;=2,R273&gt;=3),"At Risk",IF(Q273&lt;=2,"Hibernating","Potential"))))</f>
        <v>Champions</v>
      </c>
      <c r="U273" s="38" t="n">
        <f aca="false">L273/Assumptions!$B$6</f>
        <v>211.138888888889</v>
      </c>
      <c r="V273" s="38" t="n">
        <f aca="false">IF(O273="Slipping",U273,0)</f>
        <v>0</v>
      </c>
      <c r="W273" s="38" t="n">
        <f aca="false">IF(O273="Churned",U273,0)</f>
        <v>0</v>
      </c>
      <c r="X273" s="24" t="str">
        <f aca="false">IF(AND(O273="Active",P273&lt;=2),"Yes","No")</f>
        <v>No</v>
      </c>
    </row>
    <row r="274" customFormat="false" ht="15" hidden="false" customHeight="false" outlineLevel="0" collapsed="false">
      <c r="A274" s="24" t="str">
        <f aca="false">Customers!A274</f>
        <v>C0273</v>
      </c>
      <c r="B274" s="24" t="str">
        <f aca="false">Customers!B274</f>
        <v>Eastern</v>
      </c>
      <c r="C274" s="24" t="str">
        <f aca="false">Customers!C274</f>
        <v>Prepaid</v>
      </c>
      <c r="D274" s="24" t="n">
        <f aca="false">COUNTIFS(Transactions!$C$2:$C$13107,$A274,Transactions!$E$2:$E$13107,D$1)</f>
        <v>0</v>
      </c>
      <c r="E274" s="24" t="n">
        <f aca="false">COUNTIFS(Transactions!$C$2:$C$13107,$A274,Transactions!$E$2:$E$13107,E$1)</f>
        <v>0</v>
      </c>
      <c r="F274" s="24" t="n">
        <f aca="false">COUNTIFS(Transactions!$C$2:$C$13107,$A274,Transactions!$E$2:$E$13107,F$1)</f>
        <v>1</v>
      </c>
      <c r="G274" s="24" t="n">
        <f aca="false">COUNTIFS(Transactions!$C$2:$C$13107,$A274,Transactions!$E$2:$E$13107,G$1)</f>
        <v>2</v>
      </c>
      <c r="H274" s="24" t="n">
        <f aca="false">COUNTIFS(Transactions!$C$2:$C$13107,$A274,Transactions!$E$2:$E$13107,H$1)</f>
        <v>5</v>
      </c>
      <c r="I274" s="24" t="n">
        <f aca="false">COUNTIFS(Transactions!$C$2:$C$13107,$A274,Transactions!$E$2:$E$13107,I$1)</f>
        <v>2</v>
      </c>
      <c r="J274" s="24" t="n">
        <f aca="false">SUM(D274:I274)</f>
        <v>10</v>
      </c>
      <c r="K274" s="38" t="n">
        <f aca="false">SUMIFS(Transactions!$F$2:$F$13107,Transactions!$C$2:$C$13107,A274)</f>
        <v>6860</v>
      </c>
      <c r="L274" s="38" t="n">
        <f aca="false">SUMIFS(Transactions!$I$2:$I$13107,Transactions!$C$2:$C$13107,A274)</f>
        <v>79.1</v>
      </c>
      <c r="M274" s="39" t="n">
        <f aca="false">IF(J274=0,"",_xlfn.MAXIFS(Transactions!$B$2:$B$13107,Transactions!$C$2:$C$13107,A274))</f>
        <v>46260</v>
      </c>
      <c r="N274" s="24" t="n">
        <f aca="false">IF(J274=0,999,Assumptions!$B$4-M274)</f>
        <v>35</v>
      </c>
      <c r="O274" s="24" t="str">
        <f aca="false">IF(N274&lt;=Assumptions!$B$7,"Active",IF(N274&lt;=Assumptions!$B$8,"Slipping","Churned"))</f>
        <v>Slipping</v>
      </c>
      <c r="P274" s="24" t="n">
        <f aca="false">COUNTIF(D274:I274,"&gt;0")</f>
        <v>4</v>
      </c>
      <c r="Q274" s="24" t="n">
        <f aca="false">IF(N274&lt;=Assumptions!$B$22,5,IF(N274&lt;=Assumptions!$B$23,4,IF(N274&lt;=Assumptions!$B$24,3,IF(N274&lt;=Assumptions!$B$25,2,1))))</f>
        <v>3</v>
      </c>
      <c r="R274" s="24" t="n">
        <f aca="false">1+(J274&gt;=Assumptions!$C$25)+(J274&gt;=Assumptions!$C$24)+(J274&gt;=Assumptions!$C$23)+(J274&gt;=Assumptions!$C$22)</f>
        <v>2</v>
      </c>
      <c r="S274" s="24" t="n">
        <f aca="false">1+(L274&gt;=Assumptions!$D$25)+(L274&gt;=Assumptions!$D$24)+(L274&gt;=Assumptions!$D$23)+(L274&gt;=Assumptions!$D$22)</f>
        <v>1</v>
      </c>
      <c r="T274" s="24" t="str">
        <f aca="false">IF(AND(Q274&gt;=4,R274&gt;=4),"Champions",IF(AND(Q274&gt;=3,R274&gt;=3),"Loyal",IF(AND(Q274&lt;=2,R274&gt;=3),"At Risk",IF(Q274&lt;=2,"Hibernating","Potential"))))</f>
        <v>Potential</v>
      </c>
      <c r="U274" s="38" t="n">
        <f aca="false">L274/Assumptions!$B$6</f>
        <v>8.78888888888889</v>
      </c>
      <c r="V274" s="38" t="n">
        <f aca="false">IF(O274="Slipping",U274,0)</f>
        <v>8.78888888888889</v>
      </c>
      <c r="W274" s="38" t="n">
        <f aca="false">IF(O274="Churned",U274,0)</f>
        <v>0</v>
      </c>
      <c r="X274" s="24" t="str">
        <f aca="false">IF(AND(O274="Active",P274&lt;=2),"Yes","No")</f>
        <v>No</v>
      </c>
    </row>
    <row r="275" customFormat="false" ht="15" hidden="false" customHeight="false" outlineLevel="0" collapsed="false">
      <c r="A275" s="24" t="str">
        <f aca="false">Customers!A275</f>
        <v>C0274</v>
      </c>
      <c r="B275" s="24" t="str">
        <f aca="false">Customers!B275</f>
        <v>Coast</v>
      </c>
      <c r="C275" s="24" t="str">
        <f aca="false">Customers!C275</f>
        <v>Prepaid</v>
      </c>
      <c r="D275" s="24" t="n">
        <f aca="false">COUNTIFS(Transactions!$C$2:$C$13107,$A275,Transactions!$E$2:$E$13107,D$1)</f>
        <v>6</v>
      </c>
      <c r="E275" s="24" t="n">
        <f aca="false">COUNTIFS(Transactions!$C$2:$C$13107,$A275,Transactions!$E$2:$E$13107,E$1)</f>
        <v>4</v>
      </c>
      <c r="F275" s="24" t="n">
        <f aca="false">COUNTIFS(Transactions!$C$2:$C$13107,$A275,Transactions!$E$2:$E$13107,F$1)</f>
        <v>3</v>
      </c>
      <c r="G275" s="24" t="n">
        <f aca="false">COUNTIFS(Transactions!$C$2:$C$13107,$A275,Transactions!$E$2:$E$13107,G$1)</f>
        <v>2</v>
      </c>
      <c r="H275" s="24" t="n">
        <f aca="false">COUNTIFS(Transactions!$C$2:$C$13107,$A275,Transactions!$E$2:$E$13107,H$1)</f>
        <v>1</v>
      </c>
      <c r="I275" s="24" t="n">
        <f aca="false">COUNTIFS(Transactions!$C$2:$C$13107,$A275,Transactions!$E$2:$E$13107,I$1)</f>
        <v>7</v>
      </c>
      <c r="J275" s="24" t="n">
        <f aca="false">SUM(D275:I275)</f>
        <v>23</v>
      </c>
      <c r="K275" s="38" t="n">
        <f aca="false">SUMIFS(Transactions!$F$2:$F$13107,Transactions!$C$2:$C$13107,A275)</f>
        <v>54559</v>
      </c>
      <c r="L275" s="38" t="n">
        <f aca="false">SUMIFS(Transactions!$I$2:$I$13107,Transactions!$C$2:$C$13107,A275)</f>
        <v>589.4</v>
      </c>
      <c r="M275" s="39" t="n">
        <f aca="false">IF(J275=0,"",_xlfn.MAXIFS(Transactions!$B$2:$B$13107,Transactions!$C$2:$C$13107,A275))</f>
        <v>46290</v>
      </c>
      <c r="N275" s="24" t="n">
        <f aca="false">IF(J275=0,999,Assumptions!$B$4-M275)</f>
        <v>5</v>
      </c>
      <c r="O275" s="24" t="str">
        <f aca="false">IF(N275&lt;=Assumptions!$B$7,"Active",IF(N275&lt;=Assumptions!$B$8,"Slipping","Churned"))</f>
        <v>Active</v>
      </c>
      <c r="P275" s="24" t="n">
        <f aca="false">COUNTIF(D275:I275,"&gt;0")</f>
        <v>6</v>
      </c>
      <c r="Q275" s="24" t="n">
        <f aca="false">IF(N275&lt;=Assumptions!$B$22,5,IF(N275&lt;=Assumptions!$B$23,4,IF(N275&lt;=Assumptions!$B$24,3,IF(N275&lt;=Assumptions!$B$25,2,1))))</f>
        <v>5</v>
      </c>
      <c r="R275" s="24" t="n">
        <f aca="false">1+(J275&gt;=Assumptions!$C$25)+(J275&gt;=Assumptions!$C$24)+(J275&gt;=Assumptions!$C$23)+(J275&gt;=Assumptions!$C$22)</f>
        <v>4</v>
      </c>
      <c r="S275" s="24" t="n">
        <f aca="false">1+(L275&gt;=Assumptions!$D$25)+(L275&gt;=Assumptions!$D$24)+(L275&gt;=Assumptions!$D$23)+(L275&gt;=Assumptions!$D$22)</f>
        <v>4</v>
      </c>
      <c r="T275" s="24" t="str">
        <f aca="false">IF(AND(Q275&gt;=4,R275&gt;=4),"Champions",IF(AND(Q275&gt;=3,R275&gt;=3),"Loyal",IF(AND(Q275&lt;=2,R275&gt;=3),"At Risk",IF(Q275&lt;=2,"Hibernating","Potential"))))</f>
        <v>Champions</v>
      </c>
      <c r="U275" s="38" t="n">
        <f aca="false">L275/Assumptions!$B$6</f>
        <v>65.4888888888889</v>
      </c>
      <c r="V275" s="38" t="n">
        <f aca="false">IF(O275="Slipping",U275,0)</f>
        <v>0</v>
      </c>
      <c r="W275" s="38" t="n">
        <f aca="false">IF(O275="Churned",U275,0)</f>
        <v>0</v>
      </c>
      <c r="X275" s="24" t="str">
        <f aca="false">IF(AND(O275="Active",P275&lt;=2),"Yes","No")</f>
        <v>No</v>
      </c>
    </row>
    <row r="276" customFormat="false" ht="15" hidden="false" customHeight="false" outlineLevel="0" collapsed="false">
      <c r="A276" s="24" t="str">
        <f aca="false">Customers!A276</f>
        <v>C0275</v>
      </c>
      <c r="B276" s="24" t="str">
        <f aca="false">Customers!B276</f>
        <v>Central</v>
      </c>
      <c r="C276" s="24" t="str">
        <f aca="false">Customers!C276</f>
        <v>Prepaid</v>
      </c>
      <c r="D276" s="24" t="n">
        <f aca="false">COUNTIFS(Transactions!$C$2:$C$13107,$A276,Transactions!$E$2:$E$13107,D$1)</f>
        <v>0</v>
      </c>
      <c r="E276" s="24" t="n">
        <f aca="false">COUNTIFS(Transactions!$C$2:$C$13107,$A276,Transactions!$E$2:$E$13107,E$1)</f>
        <v>3</v>
      </c>
      <c r="F276" s="24" t="n">
        <f aca="false">COUNTIFS(Transactions!$C$2:$C$13107,$A276,Transactions!$E$2:$E$13107,F$1)</f>
        <v>1</v>
      </c>
      <c r="G276" s="24" t="n">
        <f aca="false">COUNTIFS(Transactions!$C$2:$C$13107,$A276,Transactions!$E$2:$E$13107,G$1)</f>
        <v>0</v>
      </c>
      <c r="H276" s="24" t="n">
        <f aca="false">COUNTIFS(Transactions!$C$2:$C$13107,$A276,Transactions!$E$2:$E$13107,H$1)</f>
        <v>2</v>
      </c>
      <c r="I276" s="24" t="n">
        <f aca="false">COUNTIFS(Transactions!$C$2:$C$13107,$A276,Transactions!$E$2:$E$13107,I$1)</f>
        <v>1</v>
      </c>
      <c r="J276" s="24" t="n">
        <f aca="false">SUM(D276:I276)</f>
        <v>7</v>
      </c>
      <c r="K276" s="38" t="n">
        <f aca="false">SUMIFS(Transactions!$F$2:$F$13107,Transactions!$C$2:$C$13107,A276)</f>
        <v>11980</v>
      </c>
      <c r="L276" s="38" t="n">
        <f aca="false">SUMIFS(Transactions!$I$2:$I$13107,Transactions!$C$2:$C$13107,A276)</f>
        <v>161</v>
      </c>
      <c r="M276" s="39" t="n">
        <f aca="false">IF(J276=0,"",_xlfn.MAXIFS(Transactions!$B$2:$B$13107,Transactions!$C$2:$C$13107,A276))</f>
        <v>46227</v>
      </c>
      <c r="N276" s="24" t="n">
        <f aca="false">IF(J276=0,999,Assumptions!$B$4-M276)</f>
        <v>68</v>
      </c>
      <c r="O276" s="24" t="str">
        <f aca="false">IF(N276&lt;=Assumptions!$B$7,"Active",IF(N276&lt;=Assumptions!$B$8,"Slipping","Churned"))</f>
        <v>Churned</v>
      </c>
      <c r="P276" s="24" t="n">
        <f aca="false">COUNTIF(D276:I276,"&gt;0")</f>
        <v>4</v>
      </c>
      <c r="Q276" s="24" t="n">
        <f aca="false">IF(N276&lt;=Assumptions!$B$22,5,IF(N276&lt;=Assumptions!$B$23,4,IF(N276&lt;=Assumptions!$B$24,3,IF(N276&lt;=Assumptions!$B$25,2,1))))</f>
        <v>2</v>
      </c>
      <c r="R276" s="24" t="n">
        <f aca="false">1+(J276&gt;=Assumptions!$C$25)+(J276&gt;=Assumptions!$C$24)+(J276&gt;=Assumptions!$C$23)+(J276&gt;=Assumptions!$C$22)</f>
        <v>1</v>
      </c>
      <c r="S276" s="24" t="n">
        <f aca="false">1+(L276&gt;=Assumptions!$D$25)+(L276&gt;=Assumptions!$D$24)+(L276&gt;=Assumptions!$D$23)+(L276&gt;=Assumptions!$D$22)</f>
        <v>2</v>
      </c>
      <c r="T276" s="24" t="str">
        <f aca="false">IF(AND(Q276&gt;=4,R276&gt;=4),"Champions",IF(AND(Q276&gt;=3,R276&gt;=3),"Loyal",IF(AND(Q276&lt;=2,R276&gt;=3),"At Risk",IF(Q276&lt;=2,"Hibernating","Potential"))))</f>
        <v>Hibernating</v>
      </c>
      <c r="U276" s="38" t="n">
        <f aca="false">L276/Assumptions!$B$6</f>
        <v>17.8888888888889</v>
      </c>
      <c r="V276" s="38" t="n">
        <f aca="false">IF(O276="Slipping",U276,0)</f>
        <v>0</v>
      </c>
      <c r="W276" s="38" t="n">
        <f aca="false">IF(O276="Churned",U276,0)</f>
        <v>17.8888888888889</v>
      </c>
      <c r="X276" s="24" t="str">
        <f aca="false">IF(AND(O276="Active",P276&lt;=2),"Yes","No")</f>
        <v>No</v>
      </c>
    </row>
    <row r="277" customFormat="false" ht="15" hidden="false" customHeight="false" outlineLevel="0" collapsed="false">
      <c r="A277" s="24" t="str">
        <f aca="false">Customers!A277</f>
        <v>C0276</v>
      </c>
      <c r="B277" s="24" t="str">
        <f aca="false">Customers!B277</f>
        <v>Rift Valley</v>
      </c>
      <c r="C277" s="24" t="str">
        <f aca="false">Customers!C277</f>
        <v>Prepaid</v>
      </c>
      <c r="D277" s="24" t="n">
        <f aca="false">COUNTIFS(Transactions!$C$2:$C$13107,$A277,Transactions!$E$2:$E$13107,D$1)</f>
        <v>9</v>
      </c>
      <c r="E277" s="24" t="n">
        <f aca="false">COUNTIFS(Transactions!$C$2:$C$13107,$A277,Transactions!$E$2:$E$13107,E$1)</f>
        <v>2</v>
      </c>
      <c r="F277" s="24" t="n">
        <f aca="false">COUNTIFS(Transactions!$C$2:$C$13107,$A277,Transactions!$E$2:$E$13107,F$1)</f>
        <v>0</v>
      </c>
      <c r="G277" s="24" t="n">
        <f aca="false">COUNTIFS(Transactions!$C$2:$C$13107,$A277,Transactions!$E$2:$E$13107,G$1)</f>
        <v>0</v>
      </c>
      <c r="H277" s="24" t="n">
        <f aca="false">COUNTIFS(Transactions!$C$2:$C$13107,$A277,Transactions!$E$2:$E$13107,H$1)</f>
        <v>2</v>
      </c>
      <c r="I277" s="24" t="n">
        <f aca="false">COUNTIFS(Transactions!$C$2:$C$13107,$A277,Transactions!$E$2:$E$13107,I$1)</f>
        <v>0</v>
      </c>
      <c r="J277" s="24" t="n">
        <f aca="false">SUM(D277:I277)</f>
        <v>13</v>
      </c>
      <c r="K277" s="38" t="n">
        <f aca="false">SUMIFS(Transactions!$F$2:$F$13107,Transactions!$C$2:$C$13107,A277)</f>
        <v>19710</v>
      </c>
      <c r="L277" s="38" t="n">
        <f aca="false">SUMIFS(Transactions!$I$2:$I$13107,Transactions!$C$2:$C$13107,A277)</f>
        <v>226.15</v>
      </c>
      <c r="M277" s="39" t="n">
        <f aca="false">IF(J277=0,"",_xlfn.MAXIFS(Transactions!$B$2:$B$13107,Transactions!$C$2:$C$13107,A277))</f>
        <v>46285</v>
      </c>
      <c r="N277" s="24" t="n">
        <f aca="false">IF(J277=0,999,Assumptions!$B$4-M277)</f>
        <v>10</v>
      </c>
      <c r="O277" s="24" t="str">
        <f aca="false">IF(N277&lt;=Assumptions!$B$7,"Active",IF(N277&lt;=Assumptions!$B$8,"Slipping","Churned"))</f>
        <v>Active</v>
      </c>
      <c r="P277" s="24" t="n">
        <f aca="false">COUNTIF(D277:I277,"&gt;0")</f>
        <v>3</v>
      </c>
      <c r="Q277" s="24" t="n">
        <f aca="false">IF(N277&lt;=Assumptions!$B$22,5,IF(N277&lt;=Assumptions!$B$23,4,IF(N277&lt;=Assumptions!$B$24,3,IF(N277&lt;=Assumptions!$B$25,2,1))))</f>
        <v>5</v>
      </c>
      <c r="R277" s="24" t="n">
        <f aca="false">1+(J277&gt;=Assumptions!$C$25)+(J277&gt;=Assumptions!$C$24)+(J277&gt;=Assumptions!$C$23)+(J277&gt;=Assumptions!$C$22)</f>
        <v>2</v>
      </c>
      <c r="S277" s="24" t="n">
        <f aca="false">1+(L277&gt;=Assumptions!$D$25)+(L277&gt;=Assumptions!$D$24)+(L277&gt;=Assumptions!$D$23)+(L277&gt;=Assumptions!$D$22)</f>
        <v>2</v>
      </c>
      <c r="T277" s="24" t="str">
        <f aca="false">IF(AND(Q277&gt;=4,R277&gt;=4),"Champions",IF(AND(Q277&gt;=3,R277&gt;=3),"Loyal",IF(AND(Q277&lt;=2,R277&gt;=3),"At Risk",IF(Q277&lt;=2,"Hibernating","Potential"))))</f>
        <v>Potential</v>
      </c>
      <c r="U277" s="38" t="n">
        <f aca="false">L277/Assumptions!$B$6</f>
        <v>25.1277777777778</v>
      </c>
      <c r="V277" s="38" t="n">
        <f aca="false">IF(O277="Slipping",U277,0)</f>
        <v>0</v>
      </c>
      <c r="W277" s="38" t="n">
        <f aca="false">IF(O277="Churned",U277,0)</f>
        <v>0</v>
      </c>
      <c r="X277" s="24" t="str">
        <f aca="false">IF(AND(O277="Active",P277&lt;=2),"Yes","No")</f>
        <v>No</v>
      </c>
    </row>
    <row r="278" customFormat="false" ht="15" hidden="false" customHeight="false" outlineLevel="0" collapsed="false">
      <c r="A278" s="24" t="str">
        <f aca="false">Customers!A278</f>
        <v>C0277</v>
      </c>
      <c r="B278" s="24" t="str">
        <f aca="false">Customers!B278</f>
        <v>Nairobi</v>
      </c>
      <c r="C278" s="24" t="str">
        <f aca="false">Customers!C278</f>
        <v>Prepaid</v>
      </c>
      <c r="D278" s="24" t="n">
        <f aca="false">COUNTIFS(Transactions!$C$2:$C$13107,$A278,Transactions!$E$2:$E$13107,D$1)</f>
        <v>0</v>
      </c>
      <c r="E278" s="24" t="n">
        <f aca="false">COUNTIFS(Transactions!$C$2:$C$13107,$A278,Transactions!$E$2:$E$13107,E$1)</f>
        <v>5</v>
      </c>
      <c r="F278" s="24" t="n">
        <f aca="false">COUNTIFS(Transactions!$C$2:$C$13107,$A278,Transactions!$E$2:$E$13107,F$1)</f>
        <v>0</v>
      </c>
      <c r="G278" s="24" t="n">
        <f aca="false">COUNTIFS(Transactions!$C$2:$C$13107,$A278,Transactions!$E$2:$E$13107,G$1)</f>
        <v>3</v>
      </c>
      <c r="H278" s="24" t="n">
        <f aca="false">COUNTIFS(Transactions!$C$2:$C$13107,$A278,Transactions!$E$2:$E$13107,H$1)</f>
        <v>1</v>
      </c>
      <c r="I278" s="24" t="n">
        <f aca="false">COUNTIFS(Transactions!$C$2:$C$13107,$A278,Transactions!$E$2:$E$13107,I$1)</f>
        <v>10</v>
      </c>
      <c r="J278" s="24" t="n">
        <f aca="false">SUM(D278:I278)</f>
        <v>19</v>
      </c>
      <c r="K278" s="38" t="n">
        <f aca="false">SUMIFS(Transactions!$F$2:$F$13107,Transactions!$C$2:$C$13107,A278)</f>
        <v>46067</v>
      </c>
      <c r="L278" s="38" t="n">
        <f aca="false">SUMIFS(Transactions!$I$2:$I$13107,Transactions!$C$2:$C$13107,A278)</f>
        <v>689.38</v>
      </c>
      <c r="M278" s="39" t="n">
        <f aca="false">IF(J278=0,"",_xlfn.MAXIFS(Transactions!$B$2:$B$13107,Transactions!$C$2:$C$13107,A278))</f>
        <v>46252</v>
      </c>
      <c r="N278" s="24" t="n">
        <f aca="false">IF(J278=0,999,Assumptions!$B$4-M278)</f>
        <v>43</v>
      </c>
      <c r="O278" s="24" t="str">
        <f aca="false">IF(N278&lt;=Assumptions!$B$7,"Active",IF(N278&lt;=Assumptions!$B$8,"Slipping","Churned"))</f>
        <v>Slipping</v>
      </c>
      <c r="P278" s="24" t="n">
        <f aca="false">COUNTIF(D278:I278,"&gt;0")</f>
        <v>4</v>
      </c>
      <c r="Q278" s="24" t="n">
        <f aca="false">IF(N278&lt;=Assumptions!$B$22,5,IF(N278&lt;=Assumptions!$B$23,4,IF(N278&lt;=Assumptions!$B$24,3,IF(N278&lt;=Assumptions!$B$25,2,1))))</f>
        <v>3</v>
      </c>
      <c r="R278" s="24" t="n">
        <f aca="false">1+(J278&gt;=Assumptions!$C$25)+(J278&gt;=Assumptions!$C$24)+(J278&gt;=Assumptions!$C$23)+(J278&gt;=Assumptions!$C$22)</f>
        <v>3</v>
      </c>
      <c r="S278" s="24" t="n">
        <f aca="false">1+(L278&gt;=Assumptions!$D$25)+(L278&gt;=Assumptions!$D$24)+(L278&gt;=Assumptions!$D$23)+(L278&gt;=Assumptions!$D$22)</f>
        <v>4</v>
      </c>
      <c r="T278" s="24" t="str">
        <f aca="false">IF(AND(Q278&gt;=4,R278&gt;=4),"Champions",IF(AND(Q278&gt;=3,R278&gt;=3),"Loyal",IF(AND(Q278&lt;=2,R278&gt;=3),"At Risk",IF(Q278&lt;=2,"Hibernating","Potential"))))</f>
        <v>Loyal</v>
      </c>
      <c r="U278" s="38" t="n">
        <f aca="false">L278/Assumptions!$B$6</f>
        <v>76.5977777777778</v>
      </c>
      <c r="V278" s="38" t="n">
        <f aca="false">IF(O278="Slipping",U278,0)</f>
        <v>76.5977777777778</v>
      </c>
      <c r="W278" s="38" t="n">
        <f aca="false">IF(O278="Churned",U278,0)</f>
        <v>0</v>
      </c>
      <c r="X278" s="24" t="str">
        <f aca="false">IF(AND(O278="Active",P278&lt;=2),"Yes","No")</f>
        <v>No</v>
      </c>
    </row>
    <row r="279" customFormat="false" ht="15" hidden="false" customHeight="false" outlineLevel="0" collapsed="false">
      <c r="A279" s="24" t="str">
        <f aca="false">Customers!A279</f>
        <v>C0278</v>
      </c>
      <c r="B279" s="24" t="str">
        <f aca="false">Customers!B279</f>
        <v>Nairobi</v>
      </c>
      <c r="C279" s="24" t="str">
        <f aca="false">Customers!C279</f>
        <v>Postpaid</v>
      </c>
      <c r="D279" s="24" t="n">
        <f aca="false">COUNTIFS(Transactions!$C$2:$C$13107,$A279,Transactions!$E$2:$E$13107,D$1)</f>
        <v>17</v>
      </c>
      <c r="E279" s="24" t="n">
        <f aca="false">COUNTIFS(Transactions!$C$2:$C$13107,$A279,Transactions!$E$2:$E$13107,E$1)</f>
        <v>3</v>
      </c>
      <c r="F279" s="24" t="n">
        <f aca="false">COUNTIFS(Transactions!$C$2:$C$13107,$A279,Transactions!$E$2:$E$13107,F$1)</f>
        <v>1</v>
      </c>
      <c r="G279" s="24" t="n">
        <f aca="false">COUNTIFS(Transactions!$C$2:$C$13107,$A279,Transactions!$E$2:$E$13107,G$1)</f>
        <v>0</v>
      </c>
      <c r="H279" s="24" t="n">
        <f aca="false">COUNTIFS(Transactions!$C$2:$C$13107,$A279,Transactions!$E$2:$E$13107,H$1)</f>
        <v>2</v>
      </c>
      <c r="I279" s="24" t="n">
        <f aca="false">COUNTIFS(Transactions!$C$2:$C$13107,$A279,Transactions!$E$2:$E$13107,I$1)</f>
        <v>4</v>
      </c>
      <c r="J279" s="24" t="n">
        <f aca="false">SUM(D279:I279)</f>
        <v>27</v>
      </c>
      <c r="K279" s="38" t="n">
        <f aca="false">SUMIFS(Transactions!$F$2:$F$13107,Transactions!$C$2:$C$13107,A279)</f>
        <v>66099</v>
      </c>
      <c r="L279" s="38" t="n">
        <f aca="false">SUMIFS(Transactions!$I$2:$I$13107,Transactions!$C$2:$C$13107,A279)</f>
        <v>752.45</v>
      </c>
      <c r="M279" s="39" t="n">
        <f aca="false">IF(J279=0,"",_xlfn.MAXIFS(Transactions!$B$2:$B$13107,Transactions!$C$2:$C$13107,A279))</f>
        <v>46294</v>
      </c>
      <c r="N279" s="24" t="n">
        <f aca="false">IF(J279=0,999,Assumptions!$B$4-M279)</f>
        <v>1</v>
      </c>
      <c r="O279" s="24" t="str">
        <f aca="false">IF(N279&lt;=Assumptions!$B$7,"Active",IF(N279&lt;=Assumptions!$B$8,"Slipping","Churned"))</f>
        <v>Active</v>
      </c>
      <c r="P279" s="24" t="n">
        <f aca="false">COUNTIF(D279:I279,"&gt;0")</f>
        <v>5</v>
      </c>
      <c r="Q279" s="24" t="n">
        <f aca="false">IF(N279&lt;=Assumptions!$B$22,5,IF(N279&lt;=Assumptions!$B$23,4,IF(N279&lt;=Assumptions!$B$24,3,IF(N279&lt;=Assumptions!$B$25,2,1))))</f>
        <v>5</v>
      </c>
      <c r="R279" s="24" t="n">
        <f aca="false">1+(J279&gt;=Assumptions!$C$25)+(J279&gt;=Assumptions!$C$24)+(J279&gt;=Assumptions!$C$23)+(J279&gt;=Assumptions!$C$22)</f>
        <v>4</v>
      </c>
      <c r="S279" s="24" t="n">
        <f aca="false">1+(L279&gt;=Assumptions!$D$25)+(L279&gt;=Assumptions!$D$24)+(L279&gt;=Assumptions!$D$23)+(L279&gt;=Assumptions!$D$22)</f>
        <v>4</v>
      </c>
      <c r="T279" s="24" t="str">
        <f aca="false">IF(AND(Q279&gt;=4,R279&gt;=4),"Champions",IF(AND(Q279&gt;=3,R279&gt;=3),"Loyal",IF(AND(Q279&lt;=2,R279&gt;=3),"At Risk",IF(Q279&lt;=2,"Hibernating","Potential"))))</f>
        <v>Champions</v>
      </c>
      <c r="U279" s="38" t="n">
        <f aca="false">L279/Assumptions!$B$6</f>
        <v>83.6055555555556</v>
      </c>
      <c r="V279" s="38" t="n">
        <f aca="false">IF(O279="Slipping",U279,0)</f>
        <v>0</v>
      </c>
      <c r="W279" s="38" t="n">
        <f aca="false">IF(O279="Churned",U279,0)</f>
        <v>0</v>
      </c>
      <c r="X279" s="24" t="str">
        <f aca="false">IF(AND(O279="Active",P279&lt;=2),"Yes","No")</f>
        <v>No</v>
      </c>
    </row>
    <row r="280" customFormat="false" ht="15" hidden="false" customHeight="false" outlineLevel="0" collapsed="false">
      <c r="A280" s="24" t="str">
        <f aca="false">Customers!A280</f>
        <v>C0279</v>
      </c>
      <c r="B280" s="24" t="str">
        <f aca="false">Customers!B280</f>
        <v>Central</v>
      </c>
      <c r="C280" s="24" t="str">
        <f aca="false">Customers!C280</f>
        <v>Prepaid</v>
      </c>
      <c r="D280" s="24" t="n">
        <f aca="false">COUNTIFS(Transactions!$C$2:$C$13107,$A280,Transactions!$E$2:$E$13107,D$1)</f>
        <v>3</v>
      </c>
      <c r="E280" s="24" t="n">
        <f aca="false">COUNTIFS(Transactions!$C$2:$C$13107,$A280,Transactions!$E$2:$E$13107,E$1)</f>
        <v>4</v>
      </c>
      <c r="F280" s="24" t="n">
        <f aca="false">COUNTIFS(Transactions!$C$2:$C$13107,$A280,Transactions!$E$2:$E$13107,F$1)</f>
        <v>1</v>
      </c>
      <c r="G280" s="24" t="n">
        <f aca="false">COUNTIFS(Transactions!$C$2:$C$13107,$A280,Transactions!$E$2:$E$13107,G$1)</f>
        <v>0</v>
      </c>
      <c r="H280" s="24" t="n">
        <f aca="false">COUNTIFS(Transactions!$C$2:$C$13107,$A280,Transactions!$E$2:$E$13107,H$1)</f>
        <v>7</v>
      </c>
      <c r="I280" s="24" t="n">
        <f aca="false">COUNTIFS(Transactions!$C$2:$C$13107,$A280,Transactions!$E$2:$E$13107,I$1)</f>
        <v>2</v>
      </c>
      <c r="J280" s="24" t="n">
        <f aca="false">SUM(D280:I280)</f>
        <v>17</v>
      </c>
      <c r="K280" s="38" t="n">
        <f aca="false">SUMIFS(Transactions!$F$2:$F$13107,Transactions!$C$2:$C$13107,A280)</f>
        <v>14530</v>
      </c>
      <c r="L280" s="38" t="n">
        <f aca="false">SUMIFS(Transactions!$I$2:$I$13107,Transactions!$C$2:$C$13107,A280)</f>
        <v>207.8</v>
      </c>
      <c r="M280" s="39" t="n">
        <f aca="false">IF(J280=0,"",_xlfn.MAXIFS(Transactions!$B$2:$B$13107,Transactions!$C$2:$C$13107,A280))</f>
        <v>46284</v>
      </c>
      <c r="N280" s="24" t="n">
        <f aca="false">IF(J280=0,999,Assumptions!$B$4-M280)</f>
        <v>11</v>
      </c>
      <c r="O280" s="24" t="str">
        <f aca="false">IF(N280&lt;=Assumptions!$B$7,"Active",IF(N280&lt;=Assumptions!$B$8,"Slipping","Churned"))</f>
        <v>Active</v>
      </c>
      <c r="P280" s="24" t="n">
        <f aca="false">COUNTIF(D280:I280,"&gt;0")</f>
        <v>5</v>
      </c>
      <c r="Q280" s="24" t="n">
        <f aca="false">IF(N280&lt;=Assumptions!$B$22,5,IF(N280&lt;=Assumptions!$B$23,4,IF(N280&lt;=Assumptions!$B$24,3,IF(N280&lt;=Assumptions!$B$25,2,1))))</f>
        <v>5</v>
      </c>
      <c r="R280" s="24" t="n">
        <f aca="false">1+(J280&gt;=Assumptions!$C$25)+(J280&gt;=Assumptions!$C$24)+(J280&gt;=Assumptions!$C$23)+(J280&gt;=Assumptions!$C$22)</f>
        <v>3</v>
      </c>
      <c r="S280" s="24" t="n">
        <f aca="false">1+(L280&gt;=Assumptions!$D$25)+(L280&gt;=Assumptions!$D$24)+(L280&gt;=Assumptions!$D$23)+(L280&gt;=Assumptions!$D$22)</f>
        <v>2</v>
      </c>
      <c r="T280" s="24" t="str">
        <f aca="false">IF(AND(Q280&gt;=4,R280&gt;=4),"Champions",IF(AND(Q280&gt;=3,R280&gt;=3),"Loyal",IF(AND(Q280&lt;=2,R280&gt;=3),"At Risk",IF(Q280&lt;=2,"Hibernating","Potential"))))</f>
        <v>Loyal</v>
      </c>
      <c r="U280" s="38" t="n">
        <f aca="false">L280/Assumptions!$B$6</f>
        <v>23.0888888888889</v>
      </c>
      <c r="V280" s="38" t="n">
        <f aca="false">IF(O280="Slipping",U280,0)</f>
        <v>0</v>
      </c>
      <c r="W280" s="38" t="n">
        <f aca="false">IF(O280="Churned",U280,0)</f>
        <v>0</v>
      </c>
      <c r="X280" s="24" t="str">
        <f aca="false">IF(AND(O280="Active",P280&lt;=2),"Yes","No")</f>
        <v>No</v>
      </c>
    </row>
    <row r="281" customFormat="false" ht="15" hidden="false" customHeight="false" outlineLevel="0" collapsed="false">
      <c r="A281" s="24" t="str">
        <f aca="false">Customers!A281</f>
        <v>C0280</v>
      </c>
      <c r="B281" s="24" t="str">
        <f aca="false">Customers!B281</f>
        <v>Central</v>
      </c>
      <c r="C281" s="24" t="str">
        <f aca="false">Customers!C281</f>
        <v>Prepaid</v>
      </c>
      <c r="D281" s="24" t="n">
        <f aca="false">COUNTIFS(Transactions!$C$2:$C$13107,$A281,Transactions!$E$2:$E$13107,D$1)</f>
        <v>6</v>
      </c>
      <c r="E281" s="24" t="n">
        <f aca="false">COUNTIFS(Transactions!$C$2:$C$13107,$A281,Transactions!$E$2:$E$13107,E$1)</f>
        <v>1</v>
      </c>
      <c r="F281" s="24" t="n">
        <f aca="false">COUNTIFS(Transactions!$C$2:$C$13107,$A281,Transactions!$E$2:$E$13107,F$1)</f>
        <v>1</v>
      </c>
      <c r="G281" s="24" t="n">
        <f aca="false">COUNTIFS(Transactions!$C$2:$C$13107,$A281,Transactions!$E$2:$E$13107,G$1)</f>
        <v>1</v>
      </c>
      <c r="H281" s="24" t="n">
        <f aca="false">COUNTIFS(Transactions!$C$2:$C$13107,$A281,Transactions!$E$2:$E$13107,H$1)</f>
        <v>6</v>
      </c>
      <c r="I281" s="24" t="n">
        <f aca="false">COUNTIFS(Transactions!$C$2:$C$13107,$A281,Transactions!$E$2:$E$13107,I$1)</f>
        <v>0</v>
      </c>
      <c r="J281" s="24" t="n">
        <f aca="false">SUM(D281:I281)</f>
        <v>15</v>
      </c>
      <c r="K281" s="38" t="n">
        <f aca="false">SUMIFS(Transactions!$F$2:$F$13107,Transactions!$C$2:$C$13107,A281)</f>
        <v>52080</v>
      </c>
      <c r="L281" s="38" t="n">
        <f aca="false">SUMIFS(Transactions!$I$2:$I$13107,Transactions!$C$2:$C$13107,A281)</f>
        <v>276.95</v>
      </c>
      <c r="M281" s="39" t="n">
        <f aca="false">IF(J281=0,"",_xlfn.MAXIFS(Transactions!$B$2:$B$13107,Transactions!$C$2:$C$13107,A281))</f>
        <v>46269</v>
      </c>
      <c r="N281" s="24" t="n">
        <f aca="false">IF(J281=0,999,Assumptions!$B$4-M281)</f>
        <v>26</v>
      </c>
      <c r="O281" s="24" t="str">
        <f aca="false">IF(N281&lt;=Assumptions!$B$7,"Active",IF(N281&lt;=Assumptions!$B$8,"Slipping","Churned"))</f>
        <v>Active</v>
      </c>
      <c r="P281" s="24" t="n">
        <f aca="false">COUNTIF(D281:I281,"&gt;0")</f>
        <v>5</v>
      </c>
      <c r="Q281" s="24" t="n">
        <f aca="false">IF(N281&lt;=Assumptions!$B$22,5,IF(N281&lt;=Assumptions!$B$23,4,IF(N281&lt;=Assumptions!$B$24,3,IF(N281&lt;=Assumptions!$B$25,2,1))))</f>
        <v>4</v>
      </c>
      <c r="R281" s="24" t="n">
        <f aca="false">1+(J281&gt;=Assumptions!$C$25)+(J281&gt;=Assumptions!$C$24)+(J281&gt;=Assumptions!$C$23)+(J281&gt;=Assumptions!$C$22)</f>
        <v>3</v>
      </c>
      <c r="S281" s="24" t="n">
        <f aca="false">1+(L281&gt;=Assumptions!$D$25)+(L281&gt;=Assumptions!$D$24)+(L281&gt;=Assumptions!$D$23)+(L281&gt;=Assumptions!$D$22)</f>
        <v>2</v>
      </c>
      <c r="T281" s="24" t="str">
        <f aca="false">IF(AND(Q281&gt;=4,R281&gt;=4),"Champions",IF(AND(Q281&gt;=3,R281&gt;=3),"Loyal",IF(AND(Q281&lt;=2,R281&gt;=3),"At Risk",IF(Q281&lt;=2,"Hibernating","Potential"))))</f>
        <v>Loyal</v>
      </c>
      <c r="U281" s="38" t="n">
        <f aca="false">L281/Assumptions!$B$6</f>
        <v>30.7722222222222</v>
      </c>
      <c r="V281" s="38" t="n">
        <f aca="false">IF(O281="Slipping",U281,0)</f>
        <v>0</v>
      </c>
      <c r="W281" s="38" t="n">
        <f aca="false">IF(O281="Churned",U281,0)</f>
        <v>0</v>
      </c>
      <c r="X281" s="24" t="str">
        <f aca="false">IF(AND(O281="Active",P281&lt;=2),"Yes","No")</f>
        <v>No</v>
      </c>
    </row>
    <row r="282" customFormat="false" ht="15" hidden="false" customHeight="false" outlineLevel="0" collapsed="false">
      <c r="A282" s="24" t="str">
        <f aca="false">Customers!A282</f>
        <v>C0281</v>
      </c>
      <c r="B282" s="24" t="str">
        <f aca="false">Customers!B282</f>
        <v>Western</v>
      </c>
      <c r="C282" s="24" t="str">
        <f aca="false">Customers!C282</f>
        <v>Prepaid</v>
      </c>
      <c r="D282" s="24" t="n">
        <f aca="false">COUNTIFS(Transactions!$C$2:$C$13107,$A282,Transactions!$E$2:$E$13107,D$1)</f>
        <v>6</v>
      </c>
      <c r="E282" s="24" t="n">
        <f aca="false">COUNTIFS(Transactions!$C$2:$C$13107,$A282,Transactions!$E$2:$E$13107,E$1)</f>
        <v>2</v>
      </c>
      <c r="F282" s="24" t="n">
        <f aca="false">COUNTIFS(Transactions!$C$2:$C$13107,$A282,Transactions!$E$2:$E$13107,F$1)</f>
        <v>4</v>
      </c>
      <c r="G282" s="24" t="n">
        <f aca="false">COUNTIFS(Transactions!$C$2:$C$13107,$A282,Transactions!$E$2:$E$13107,G$1)</f>
        <v>1</v>
      </c>
      <c r="H282" s="24" t="n">
        <f aca="false">COUNTIFS(Transactions!$C$2:$C$13107,$A282,Transactions!$E$2:$E$13107,H$1)</f>
        <v>2</v>
      </c>
      <c r="I282" s="24" t="n">
        <f aca="false">COUNTIFS(Transactions!$C$2:$C$13107,$A282,Transactions!$E$2:$E$13107,I$1)</f>
        <v>9</v>
      </c>
      <c r="J282" s="24" t="n">
        <f aca="false">SUM(D282:I282)</f>
        <v>24</v>
      </c>
      <c r="K282" s="38" t="n">
        <f aca="false">SUMIFS(Transactions!$F$2:$F$13107,Transactions!$C$2:$C$13107,A282)</f>
        <v>53230</v>
      </c>
      <c r="L282" s="38" t="n">
        <f aca="false">SUMIFS(Transactions!$I$2:$I$13107,Transactions!$C$2:$C$13107,A282)</f>
        <v>520.58</v>
      </c>
      <c r="M282" s="39" t="n">
        <f aca="false">IF(J282=0,"",_xlfn.MAXIFS(Transactions!$B$2:$B$13107,Transactions!$C$2:$C$13107,A282))</f>
        <v>46294</v>
      </c>
      <c r="N282" s="24" t="n">
        <f aca="false">IF(J282=0,999,Assumptions!$B$4-M282)</f>
        <v>1</v>
      </c>
      <c r="O282" s="24" t="str">
        <f aca="false">IF(N282&lt;=Assumptions!$B$7,"Active",IF(N282&lt;=Assumptions!$B$8,"Slipping","Churned"))</f>
        <v>Active</v>
      </c>
      <c r="P282" s="24" t="n">
        <f aca="false">COUNTIF(D282:I282,"&gt;0")</f>
        <v>6</v>
      </c>
      <c r="Q282" s="24" t="n">
        <f aca="false">IF(N282&lt;=Assumptions!$B$22,5,IF(N282&lt;=Assumptions!$B$23,4,IF(N282&lt;=Assumptions!$B$24,3,IF(N282&lt;=Assumptions!$B$25,2,1))))</f>
        <v>5</v>
      </c>
      <c r="R282" s="24" t="n">
        <f aca="false">1+(J282&gt;=Assumptions!$C$25)+(J282&gt;=Assumptions!$C$24)+(J282&gt;=Assumptions!$C$23)+(J282&gt;=Assumptions!$C$22)</f>
        <v>4</v>
      </c>
      <c r="S282" s="24" t="n">
        <f aca="false">1+(L282&gt;=Assumptions!$D$25)+(L282&gt;=Assumptions!$D$24)+(L282&gt;=Assumptions!$D$23)+(L282&gt;=Assumptions!$D$22)</f>
        <v>4</v>
      </c>
      <c r="T282" s="24" t="str">
        <f aca="false">IF(AND(Q282&gt;=4,R282&gt;=4),"Champions",IF(AND(Q282&gt;=3,R282&gt;=3),"Loyal",IF(AND(Q282&lt;=2,R282&gt;=3),"At Risk",IF(Q282&lt;=2,"Hibernating","Potential"))))</f>
        <v>Champions</v>
      </c>
      <c r="U282" s="38" t="n">
        <f aca="false">L282/Assumptions!$B$6</f>
        <v>57.8422222222222</v>
      </c>
      <c r="V282" s="38" t="n">
        <f aca="false">IF(O282="Slipping",U282,0)</f>
        <v>0</v>
      </c>
      <c r="W282" s="38" t="n">
        <f aca="false">IF(O282="Churned",U282,0)</f>
        <v>0</v>
      </c>
      <c r="X282" s="24" t="str">
        <f aca="false">IF(AND(O282="Active",P282&lt;=2),"Yes","No")</f>
        <v>No</v>
      </c>
    </row>
    <row r="283" customFormat="false" ht="15" hidden="false" customHeight="false" outlineLevel="0" collapsed="false">
      <c r="A283" s="24" t="str">
        <f aca="false">Customers!A283</f>
        <v>C0282</v>
      </c>
      <c r="B283" s="24" t="str">
        <f aca="false">Customers!B283</f>
        <v>Nairobi</v>
      </c>
      <c r="C283" s="24" t="str">
        <f aca="false">Customers!C283</f>
        <v>Prepaid</v>
      </c>
      <c r="D283" s="24" t="n">
        <f aca="false">COUNTIFS(Transactions!$C$2:$C$13107,$A283,Transactions!$E$2:$E$13107,D$1)</f>
        <v>17</v>
      </c>
      <c r="E283" s="24" t="n">
        <f aca="false">COUNTIFS(Transactions!$C$2:$C$13107,$A283,Transactions!$E$2:$E$13107,E$1)</f>
        <v>1</v>
      </c>
      <c r="F283" s="24" t="n">
        <f aca="false">COUNTIFS(Transactions!$C$2:$C$13107,$A283,Transactions!$E$2:$E$13107,F$1)</f>
        <v>2</v>
      </c>
      <c r="G283" s="24" t="n">
        <f aca="false">COUNTIFS(Transactions!$C$2:$C$13107,$A283,Transactions!$E$2:$E$13107,G$1)</f>
        <v>1</v>
      </c>
      <c r="H283" s="24" t="n">
        <f aca="false">COUNTIFS(Transactions!$C$2:$C$13107,$A283,Transactions!$E$2:$E$13107,H$1)</f>
        <v>4</v>
      </c>
      <c r="I283" s="24" t="n">
        <f aca="false">COUNTIFS(Transactions!$C$2:$C$13107,$A283,Transactions!$E$2:$E$13107,I$1)</f>
        <v>0</v>
      </c>
      <c r="J283" s="24" t="n">
        <f aca="false">SUM(D283:I283)</f>
        <v>25</v>
      </c>
      <c r="K283" s="38" t="n">
        <f aca="false">SUMIFS(Transactions!$F$2:$F$13107,Transactions!$C$2:$C$13107,A283)</f>
        <v>89670</v>
      </c>
      <c r="L283" s="38" t="n">
        <f aca="false">SUMIFS(Transactions!$I$2:$I$13107,Transactions!$C$2:$C$13107,A283)</f>
        <v>496.05</v>
      </c>
      <c r="M283" s="39" t="n">
        <f aca="false">IF(J283=0,"",_xlfn.MAXIFS(Transactions!$B$2:$B$13107,Transactions!$C$2:$C$13107,A283))</f>
        <v>46293</v>
      </c>
      <c r="N283" s="24" t="n">
        <f aca="false">IF(J283=0,999,Assumptions!$B$4-M283)</f>
        <v>2</v>
      </c>
      <c r="O283" s="24" t="str">
        <f aca="false">IF(N283&lt;=Assumptions!$B$7,"Active",IF(N283&lt;=Assumptions!$B$8,"Slipping","Churned"))</f>
        <v>Active</v>
      </c>
      <c r="P283" s="24" t="n">
        <f aca="false">COUNTIF(D283:I283,"&gt;0")</f>
        <v>5</v>
      </c>
      <c r="Q283" s="24" t="n">
        <f aca="false">IF(N283&lt;=Assumptions!$B$22,5,IF(N283&lt;=Assumptions!$B$23,4,IF(N283&lt;=Assumptions!$B$24,3,IF(N283&lt;=Assumptions!$B$25,2,1))))</f>
        <v>5</v>
      </c>
      <c r="R283" s="24" t="n">
        <f aca="false">1+(J283&gt;=Assumptions!$C$25)+(J283&gt;=Assumptions!$C$24)+(J283&gt;=Assumptions!$C$23)+(J283&gt;=Assumptions!$C$22)</f>
        <v>4</v>
      </c>
      <c r="S283" s="24" t="n">
        <f aca="false">1+(L283&gt;=Assumptions!$D$25)+(L283&gt;=Assumptions!$D$24)+(L283&gt;=Assumptions!$D$23)+(L283&gt;=Assumptions!$D$22)</f>
        <v>4</v>
      </c>
      <c r="T283" s="24" t="str">
        <f aca="false">IF(AND(Q283&gt;=4,R283&gt;=4),"Champions",IF(AND(Q283&gt;=3,R283&gt;=3),"Loyal",IF(AND(Q283&lt;=2,R283&gt;=3),"At Risk",IF(Q283&lt;=2,"Hibernating","Potential"))))</f>
        <v>Champions</v>
      </c>
      <c r="U283" s="38" t="n">
        <f aca="false">L283/Assumptions!$B$6</f>
        <v>55.1166666666667</v>
      </c>
      <c r="V283" s="38" t="n">
        <f aca="false">IF(O283="Slipping",U283,0)</f>
        <v>0</v>
      </c>
      <c r="W283" s="38" t="n">
        <f aca="false">IF(O283="Churned",U283,0)</f>
        <v>0</v>
      </c>
      <c r="X283" s="24" t="str">
        <f aca="false">IF(AND(O283="Active",P283&lt;=2),"Yes","No")</f>
        <v>No</v>
      </c>
    </row>
    <row r="284" customFormat="false" ht="15" hidden="false" customHeight="false" outlineLevel="0" collapsed="false">
      <c r="A284" s="24" t="str">
        <f aca="false">Customers!A284</f>
        <v>C0283</v>
      </c>
      <c r="B284" s="24" t="str">
        <f aca="false">Customers!B284</f>
        <v>Nairobi</v>
      </c>
      <c r="C284" s="24" t="str">
        <f aca="false">Customers!C284</f>
        <v>Postpaid</v>
      </c>
      <c r="D284" s="24" t="n">
        <f aca="false">COUNTIFS(Transactions!$C$2:$C$13107,$A284,Transactions!$E$2:$E$13107,D$1)</f>
        <v>9</v>
      </c>
      <c r="E284" s="24" t="n">
        <f aca="false">COUNTIFS(Transactions!$C$2:$C$13107,$A284,Transactions!$E$2:$E$13107,E$1)</f>
        <v>7</v>
      </c>
      <c r="F284" s="24" t="n">
        <f aca="false">COUNTIFS(Transactions!$C$2:$C$13107,$A284,Transactions!$E$2:$E$13107,F$1)</f>
        <v>4</v>
      </c>
      <c r="G284" s="24" t="n">
        <f aca="false">COUNTIFS(Transactions!$C$2:$C$13107,$A284,Transactions!$E$2:$E$13107,G$1)</f>
        <v>0</v>
      </c>
      <c r="H284" s="24" t="n">
        <f aca="false">COUNTIFS(Transactions!$C$2:$C$13107,$A284,Transactions!$E$2:$E$13107,H$1)</f>
        <v>1</v>
      </c>
      <c r="I284" s="24" t="n">
        <f aca="false">COUNTIFS(Transactions!$C$2:$C$13107,$A284,Transactions!$E$2:$E$13107,I$1)</f>
        <v>13</v>
      </c>
      <c r="J284" s="24" t="n">
        <f aca="false">SUM(D284:I284)</f>
        <v>34</v>
      </c>
      <c r="K284" s="38" t="n">
        <f aca="false">SUMIFS(Transactions!$F$2:$F$13107,Transactions!$C$2:$C$13107,A284)</f>
        <v>56369</v>
      </c>
      <c r="L284" s="38" t="n">
        <f aca="false">SUMIFS(Transactions!$I$2:$I$13107,Transactions!$C$2:$C$13107,A284)</f>
        <v>786.05</v>
      </c>
      <c r="M284" s="39" t="n">
        <f aca="false">IF(J284=0,"",_xlfn.MAXIFS(Transactions!$B$2:$B$13107,Transactions!$C$2:$C$13107,A284))</f>
        <v>46293</v>
      </c>
      <c r="N284" s="24" t="n">
        <f aca="false">IF(J284=0,999,Assumptions!$B$4-M284)</f>
        <v>2</v>
      </c>
      <c r="O284" s="24" t="str">
        <f aca="false">IF(N284&lt;=Assumptions!$B$7,"Active",IF(N284&lt;=Assumptions!$B$8,"Slipping","Churned"))</f>
        <v>Active</v>
      </c>
      <c r="P284" s="24" t="n">
        <f aca="false">COUNTIF(D284:I284,"&gt;0")</f>
        <v>5</v>
      </c>
      <c r="Q284" s="24" t="n">
        <f aca="false">IF(N284&lt;=Assumptions!$B$22,5,IF(N284&lt;=Assumptions!$B$23,4,IF(N284&lt;=Assumptions!$B$24,3,IF(N284&lt;=Assumptions!$B$25,2,1))))</f>
        <v>5</v>
      </c>
      <c r="R284" s="24" t="n">
        <f aca="false">1+(J284&gt;=Assumptions!$C$25)+(J284&gt;=Assumptions!$C$24)+(J284&gt;=Assumptions!$C$23)+(J284&gt;=Assumptions!$C$22)</f>
        <v>5</v>
      </c>
      <c r="S284" s="24" t="n">
        <f aca="false">1+(L284&gt;=Assumptions!$D$25)+(L284&gt;=Assumptions!$D$24)+(L284&gt;=Assumptions!$D$23)+(L284&gt;=Assumptions!$D$22)</f>
        <v>4</v>
      </c>
      <c r="T284" s="24" t="str">
        <f aca="false">IF(AND(Q284&gt;=4,R284&gt;=4),"Champions",IF(AND(Q284&gt;=3,R284&gt;=3),"Loyal",IF(AND(Q284&lt;=2,R284&gt;=3),"At Risk",IF(Q284&lt;=2,"Hibernating","Potential"))))</f>
        <v>Champions</v>
      </c>
      <c r="U284" s="38" t="n">
        <f aca="false">L284/Assumptions!$B$6</f>
        <v>87.3388888888889</v>
      </c>
      <c r="V284" s="38" t="n">
        <f aca="false">IF(O284="Slipping",U284,0)</f>
        <v>0</v>
      </c>
      <c r="W284" s="38" t="n">
        <f aca="false">IF(O284="Churned",U284,0)</f>
        <v>0</v>
      </c>
      <c r="X284" s="24" t="str">
        <f aca="false">IF(AND(O284="Active",P284&lt;=2),"Yes","No")</f>
        <v>No</v>
      </c>
    </row>
    <row r="285" customFormat="false" ht="15" hidden="false" customHeight="false" outlineLevel="0" collapsed="false">
      <c r="A285" s="24" t="str">
        <f aca="false">Customers!A285</f>
        <v>C0284</v>
      </c>
      <c r="B285" s="24" t="str">
        <f aca="false">Customers!B285</f>
        <v>Coast</v>
      </c>
      <c r="C285" s="24" t="str">
        <f aca="false">Customers!C285</f>
        <v>Postpaid</v>
      </c>
      <c r="D285" s="24" t="n">
        <f aca="false">COUNTIFS(Transactions!$C$2:$C$13107,$A285,Transactions!$E$2:$E$13107,D$1)</f>
        <v>3</v>
      </c>
      <c r="E285" s="24" t="n">
        <f aca="false">COUNTIFS(Transactions!$C$2:$C$13107,$A285,Transactions!$E$2:$E$13107,E$1)</f>
        <v>12</v>
      </c>
      <c r="F285" s="24" t="n">
        <f aca="false">COUNTIFS(Transactions!$C$2:$C$13107,$A285,Transactions!$E$2:$E$13107,F$1)</f>
        <v>4</v>
      </c>
      <c r="G285" s="24" t="n">
        <f aca="false">COUNTIFS(Transactions!$C$2:$C$13107,$A285,Transactions!$E$2:$E$13107,G$1)</f>
        <v>12</v>
      </c>
      <c r="H285" s="24" t="n">
        <f aca="false">COUNTIFS(Transactions!$C$2:$C$13107,$A285,Transactions!$E$2:$E$13107,H$1)</f>
        <v>3</v>
      </c>
      <c r="I285" s="24" t="n">
        <f aca="false">COUNTIFS(Transactions!$C$2:$C$13107,$A285,Transactions!$E$2:$E$13107,I$1)</f>
        <v>14</v>
      </c>
      <c r="J285" s="24" t="n">
        <f aca="false">SUM(D285:I285)</f>
        <v>48</v>
      </c>
      <c r="K285" s="38" t="n">
        <f aca="false">SUMIFS(Transactions!$F$2:$F$13107,Transactions!$C$2:$C$13107,A285)</f>
        <v>253088</v>
      </c>
      <c r="L285" s="38" t="n">
        <f aca="false">SUMIFS(Transactions!$I$2:$I$13107,Transactions!$C$2:$C$13107,A285)</f>
        <v>1884.57</v>
      </c>
      <c r="M285" s="39" t="n">
        <f aca="false">IF(J285=0,"",_xlfn.MAXIFS(Transactions!$B$2:$B$13107,Transactions!$C$2:$C$13107,A285))</f>
        <v>46294</v>
      </c>
      <c r="N285" s="24" t="n">
        <f aca="false">IF(J285=0,999,Assumptions!$B$4-M285)</f>
        <v>1</v>
      </c>
      <c r="O285" s="24" t="str">
        <f aca="false">IF(N285&lt;=Assumptions!$B$7,"Active",IF(N285&lt;=Assumptions!$B$8,"Slipping","Churned"))</f>
        <v>Active</v>
      </c>
      <c r="P285" s="24" t="n">
        <f aca="false">COUNTIF(D285:I285,"&gt;0")</f>
        <v>6</v>
      </c>
      <c r="Q285" s="24" t="n">
        <f aca="false">IF(N285&lt;=Assumptions!$B$22,5,IF(N285&lt;=Assumptions!$B$23,4,IF(N285&lt;=Assumptions!$B$24,3,IF(N285&lt;=Assumptions!$B$25,2,1))))</f>
        <v>5</v>
      </c>
      <c r="R285" s="24" t="n">
        <f aca="false">1+(J285&gt;=Assumptions!$C$25)+(J285&gt;=Assumptions!$C$24)+(J285&gt;=Assumptions!$C$23)+(J285&gt;=Assumptions!$C$22)</f>
        <v>5</v>
      </c>
      <c r="S285" s="24" t="n">
        <f aca="false">1+(L285&gt;=Assumptions!$D$25)+(L285&gt;=Assumptions!$D$24)+(L285&gt;=Assumptions!$D$23)+(L285&gt;=Assumptions!$D$22)</f>
        <v>5</v>
      </c>
      <c r="T285" s="24" t="str">
        <f aca="false">IF(AND(Q285&gt;=4,R285&gt;=4),"Champions",IF(AND(Q285&gt;=3,R285&gt;=3),"Loyal",IF(AND(Q285&lt;=2,R285&gt;=3),"At Risk",IF(Q285&lt;=2,"Hibernating","Potential"))))</f>
        <v>Champions</v>
      </c>
      <c r="U285" s="38" t="n">
        <f aca="false">L285/Assumptions!$B$6</f>
        <v>209.396666666667</v>
      </c>
      <c r="V285" s="38" t="n">
        <f aca="false">IF(O285="Slipping",U285,0)</f>
        <v>0</v>
      </c>
      <c r="W285" s="38" t="n">
        <f aca="false">IF(O285="Churned",U285,0)</f>
        <v>0</v>
      </c>
      <c r="X285" s="24" t="str">
        <f aca="false">IF(AND(O285="Active",P285&lt;=2),"Yes","No")</f>
        <v>No</v>
      </c>
    </row>
    <row r="286" customFormat="false" ht="15" hidden="false" customHeight="false" outlineLevel="0" collapsed="false">
      <c r="A286" s="24" t="str">
        <f aca="false">Customers!A286</f>
        <v>C0285</v>
      </c>
      <c r="B286" s="24" t="str">
        <f aca="false">Customers!B286</f>
        <v>Eastern</v>
      </c>
      <c r="C286" s="24" t="str">
        <f aca="false">Customers!C286</f>
        <v>Prepaid</v>
      </c>
      <c r="D286" s="24" t="n">
        <f aca="false">COUNTIFS(Transactions!$C$2:$C$13107,$A286,Transactions!$E$2:$E$13107,D$1)</f>
        <v>8</v>
      </c>
      <c r="E286" s="24" t="n">
        <f aca="false">COUNTIFS(Transactions!$C$2:$C$13107,$A286,Transactions!$E$2:$E$13107,E$1)</f>
        <v>4</v>
      </c>
      <c r="F286" s="24" t="n">
        <f aca="false">COUNTIFS(Transactions!$C$2:$C$13107,$A286,Transactions!$E$2:$E$13107,F$1)</f>
        <v>9</v>
      </c>
      <c r="G286" s="24" t="n">
        <f aca="false">COUNTIFS(Transactions!$C$2:$C$13107,$A286,Transactions!$E$2:$E$13107,G$1)</f>
        <v>2</v>
      </c>
      <c r="H286" s="24" t="n">
        <f aca="false">COUNTIFS(Transactions!$C$2:$C$13107,$A286,Transactions!$E$2:$E$13107,H$1)</f>
        <v>6</v>
      </c>
      <c r="I286" s="24" t="n">
        <f aca="false">COUNTIFS(Transactions!$C$2:$C$13107,$A286,Transactions!$E$2:$E$13107,I$1)</f>
        <v>0</v>
      </c>
      <c r="J286" s="24" t="n">
        <f aca="false">SUM(D286:I286)</f>
        <v>29</v>
      </c>
      <c r="K286" s="38" t="n">
        <f aca="false">SUMIFS(Transactions!$F$2:$F$13107,Transactions!$C$2:$C$13107,A286)</f>
        <v>114370</v>
      </c>
      <c r="L286" s="38" t="n">
        <f aca="false">SUMIFS(Transactions!$I$2:$I$13107,Transactions!$C$2:$C$13107,A286)</f>
        <v>664.09</v>
      </c>
      <c r="M286" s="39" t="n">
        <f aca="false">IF(J286=0,"",_xlfn.MAXIFS(Transactions!$B$2:$B$13107,Transactions!$C$2:$C$13107,A286))</f>
        <v>46295</v>
      </c>
      <c r="N286" s="24" t="n">
        <f aca="false">IF(J286=0,999,Assumptions!$B$4-M286)</f>
        <v>0</v>
      </c>
      <c r="O286" s="24" t="str">
        <f aca="false">IF(N286&lt;=Assumptions!$B$7,"Active",IF(N286&lt;=Assumptions!$B$8,"Slipping","Churned"))</f>
        <v>Active</v>
      </c>
      <c r="P286" s="24" t="n">
        <f aca="false">COUNTIF(D286:I286,"&gt;0")</f>
        <v>5</v>
      </c>
      <c r="Q286" s="24" t="n">
        <f aca="false">IF(N286&lt;=Assumptions!$B$22,5,IF(N286&lt;=Assumptions!$B$23,4,IF(N286&lt;=Assumptions!$B$24,3,IF(N286&lt;=Assumptions!$B$25,2,1))))</f>
        <v>5</v>
      </c>
      <c r="R286" s="24" t="n">
        <f aca="false">1+(J286&gt;=Assumptions!$C$25)+(J286&gt;=Assumptions!$C$24)+(J286&gt;=Assumptions!$C$23)+(J286&gt;=Assumptions!$C$22)</f>
        <v>4</v>
      </c>
      <c r="S286" s="24" t="n">
        <f aca="false">1+(L286&gt;=Assumptions!$D$25)+(L286&gt;=Assumptions!$D$24)+(L286&gt;=Assumptions!$D$23)+(L286&gt;=Assumptions!$D$22)</f>
        <v>4</v>
      </c>
      <c r="T286" s="24" t="str">
        <f aca="false">IF(AND(Q286&gt;=4,R286&gt;=4),"Champions",IF(AND(Q286&gt;=3,R286&gt;=3),"Loyal",IF(AND(Q286&lt;=2,R286&gt;=3),"At Risk",IF(Q286&lt;=2,"Hibernating","Potential"))))</f>
        <v>Champions</v>
      </c>
      <c r="U286" s="38" t="n">
        <f aca="false">L286/Assumptions!$B$6</f>
        <v>73.7877777777778</v>
      </c>
      <c r="V286" s="38" t="n">
        <f aca="false">IF(O286="Slipping",U286,0)</f>
        <v>0</v>
      </c>
      <c r="W286" s="38" t="n">
        <f aca="false">IF(O286="Churned",U286,0)</f>
        <v>0</v>
      </c>
      <c r="X286" s="24" t="str">
        <f aca="false">IF(AND(O286="Active",P286&lt;=2),"Yes","No")</f>
        <v>No</v>
      </c>
    </row>
    <row r="287" customFormat="false" ht="15" hidden="false" customHeight="false" outlineLevel="0" collapsed="false">
      <c r="A287" s="24" t="str">
        <f aca="false">Customers!A287</f>
        <v>C0286</v>
      </c>
      <c r="B287" s="24" t="str">
        <f aca="false">Customers!B287</f>
        <v>Western</v>
      </c>
      <c r="C287" s="24" t="str">
        <f aca="false">Customers!C287</f>
        <v>Prepaid</v>
      </c>
      <c r="D287" s="24" t="n">
        <f aca="false">COUNTIFS(Transactions!$C$2:$C$13107,$A287,Transactions!$E$2:$E$13107,D$1)</f>
        <v>0</v>
      </c>
      <c r="E287" s="24" t="n">
        <f aca="false">COUNTIFS(Transactions!$C$2:$C$13107,$A287,Transactions!$E$2:$E$13107,E$1)</f>
        <v>5</v>
      </c>
      <c r="F287" s="24" t="n">
        <f aca="false">COUNTIFS(Transactions!$C$2:$C$13107,$A287,Transactions!$E$2:$E$13107,F$1)</f>
        <v>0</v>
      </c>
      <c r="G287" s="24" t="n">
        <f aca="false">COUNTIFS(Transactions!$C$2:$C$13107,$A287,Transactions!$E$2:$E$13107,G$1)</f>
        <v>0</v>
      </c>
      <c r="H287" s="24" t="n">
        <f aca="false">COUNTIFS(Transactions!$C$2:$C$13107,$A287,Transactions!$E$2:$E$13107,H$1)</f>
        <v>1</v>
      </c>
      <c r="I287" s="24" t="n">
        <f aca="false">COUNTIFS(Transactions!$C$2:$C$13107,$A287,Transactions!$E$2:$E$13107,I$1)</f>
        <v>14</v>
      </c>
      <c r="J287" s="24" t="n">
        <f aca="false">SUM(D287:I287)</f>
        <v>20</v>
      </c>
      <c r="K287" s="38" t="n">
        <f aca="false">SUMIFS(Transactions!$F$2:$F$13107,Transactions!$C$2:$C$13107,A287)</f>
        <v>18044</v>
      </c>
      <c r="L287" s="38" t="n">
        <f aca="false">SUMIFS(Transactions!$I$2:$I$13107,Transactions!$C$2:$C$13107,A287)</f>
        <v>460.2</v>
      </c>
      <c r="M287" s="39" t="n">
        <f aca="false">IF(J287=0,"",_xlfn.MAXIFS(Transactions!$B$2:$B$13107,Transactions!$C$2:$C$13107,A287))</f>
        <v>46282</v>
      </c>
      <c r="N287" s="24" t="n">
        <f aca="false">IF(J287=0,999,Assumptions!$B$4-M287)</f>
        <v>13</v>
      </c>
      <c r="O287" s="24" t="str">
        <f aca="false">IF(N287&lt;=Assumptions!$B$7,"Active",IF(N287&lt;=Assumptions!$B$8,"Slipping","Churned"))</f>
        <v>Active</v>
      </c>
      <c r="P287" s="24" t="n">
        <f aca="false">COUNTIF(D287:I287,"&gt;0")</f>
        <v>3</v>
      </c>
      <c r="Q287" s="24" t="n">
        <f aca="false">IF(N287&lt;=Assumptions!$B$22,5,IF(N287&lt;=Assumptions!$B$23,4,IF(N287&lt;=Assumptions!$B$24,3,IF(N287&lt;=Assumptions!$B$25,2,1))))</f>
        <v>5</v>
      </c>
      <c r="R287" s="24" t="n">
        <f aca="false">1+(J287&gt;=Assumptions!$C$25)+(J287&gt;=Assumptions!$C$24)+(J287&gt;=Assumptions!$C$23)+(J287&gt;=Assumptions!$C$22)</f>
        <v>3</v>
      </c>
      <c r="S287" s="24" t="n">
        <f aca="false">1+(L287&gt;=Assumptions!$D$25)+(L287&gt;=Assumptions!$D$24)+(L287&gt;=Assumptions!$D$23)+(L287&gt;=Assumptions!$D$22)</f>
        <v>3</v>
      </c>
      <c r="T287" s="24" t="str">
        <f aca="false">IF(AND(Q287&gt;=4,R287&gt;=4),"Champions",IF(AND(Q287&gt;=3,R287&gt;=3),"Loyal",IF(AND(Q287&lt;=2,R287&gt;=3),"At Risk",IF(Q287&lt;=2,"Hibernating","Potential"))))</f>
        <v>Loyal</v>
      </c>
      <c r="U287" s="38" t="n">
        <f aca="false">L287/Assumptions!$B$6</f>
        <v>51.1333333333333</v>
      </c>
      <c r="V287" s="38" t="n">
        <f aca="false">IF(O287="Slipping",U287,0)</f>
        <v>0</v>
      </c>
      <c r="W287" s="38" t="n">
        <f aca="false">IF(O287="Churned",U287,0)</f>
        <v>0</v>
      </c>
      <c r="X287" s="24" t="str">
        <f aca="false">IF(AND(O287="Active",P287&lt;=2),"Yes","No")</f>
        <v>No</v>
      </c>
    </row>
    <row r="288" customFormat="false" ht="15" hidden="false" customHeight="false" outlineLevel="0" collapsed="false">
      <c r="A288" s="24" t="str">
        <f aca="false">Customers!A288</f>
        <v>C0287</v>
      </c>
      <c r="B288" s="24" t="str">
        <f aca="false">Customers!B288</f>
        <v>Western</v>
      </c>
      <c r="C288" s="24" t="str">
        <f aca="false">Customers!C288</f>
        <v>Prepaid</v>
      </c>
      <c r="D288" s="24" t="n">
        <f aca="false">COUNTIFS(Transactions!$C$2:$C$13107,$A288,Transactions!$E$2:$E$13107,D$1)</f>
        <v>1</v>
      </c>
      <c r="E288" s="24" t="n">
        <f aca="false">COUNTIFS(Transactions!$C$2:$C$13107,$A288,Transactions!$E$2:$E$13107,E$1)</f>
        <v>0</v>
      </c>
      <c r="F288" s="24" t="n">
        <f aca="false">COUNTIFS(Transactions!$C$2:$C$13107,$A288,Transactions!$E$2:$E$13107,F$1)</f>
        <v>3</v>
      </c>
      <c r="G288" s="24" t="n">
        <f aca="false">COUNTIFS(Transactions!$C$2:$C$13107,$A288,Transactions!$E$2:$E$13107,G$1)</f>
        <v>0</v>
      </c>
      <c r="H288" s="24" t="n">
        <f aca="false">COUNTIFS(Transactions!$C$2:$C$13107,$A288,Transactions!$E$2:$E$13107,H$1)</f>
        <v>1</v>
      </c>
      <c r="I288" s="24" t="n">
        <f aca="false">COUNTIFS(Transactions!$C$2:$C$13107,$A288,Transactions!$E$2:$E$13107,I$1)</f>
        <v>5</v>
      </c>
      <c r="J288" s="24" t="n">
        <f aca="false">SUM(D288:I288)</f>
        <v>10</v>
      </c>
      <c r="K288" s="38" t="n">
        <f aca="false">SUMIFS(Transactions!$F$2:$F$13107,Transactions!$C$2:$C$13107,A288)</f>
        <v>14958</v>
      </c>
      <c r="L288" s="38" t="n">
        <f aca="false">SUMIFS(Transactions!$I$2:$I$13107,Transactions!$C$2:$C$13107,A288)</f>
        <v>77</v>
      </c>
      <c r="M288" s="39" t="n">
        <f aca="false">IF(J288=0,"",_xlfn.MAXIFS(Transactions!$B$2:$B$13107,Transactions!$C$2:$C$13107,A288))</f>
        <v>46242</v>
      </c>
      <c r="N288" s="24" t="n">
        <f aca="false">IF(J288=0,999,Assumptions!$B$4-M288)</f>
        <v>53</v>
      </c>
      <c r="O288" s="24" t="str">
        <f aca="false">IF(N288&lt;=Assumptions!$B$7,"Active",IF(N288&lt;=Assumptions!$B$8,"Slipping","Churned"))</f>
        <v>Slipping</v>
      </c>
      <c r="P288" s="24" t="n">
        <f aca="false">COUNTIF(D288:I288,"&gt;0")</f>
        <v>4</v>
      </c>
      <c r="Q288" s="24" t="n">
        <f aca="false">IF(N288&lt;=Assumptions!$B$22,5,IF(N288&lt;=Assumptions!$B$23,4,IF(N288&lt;=Assumptions!$B$24,3,IF(N288&lt;=Assumptions!$B$25,2,1))))</f>
        <v>3</v>
      </c>
      <c r="R288" s="24" t="n">
        <f aca="false">1+(J288&gt;=Assumptions!$C$25)+(J288&gt;=Assumptions!$C$24)+(J288&gt;=Assumptions!$C$23)+(J288&gt;=Assumptions!$C$22)</f>
        <v>2</v>
      </c>
      <c r="S288" s="24" t="n">
        <f aca="false">1+(L288&gt;=Assumptions!$D$25)+(L288&gt;=Assumptions!$D$24)+(L288&gt;=Assumptions!$D$23)+(L288&gt;=Assumptions!$D$22)</f>
        <v>1</v>
      </c>
      <c r="T288" s="24" t="str">
        <f aca="false">IF(AND(Q288&gt;=4,R288&gt;=4),"Champions",IF(AND(Q288&gt;=3,R288&gt;=3),"Loyal",IF(AND(Q288&lt;=2,R288&gt;=3),"At Risk",IF(Q288&lt;=2,"Hibernating","Potential"))))</f>
        <v>Potential</v>
      </c>
      <c r="U288" s="38" t="n">
        <f aca="false">L288/Assumptions!$B$6</f>
        <v>8.55555555555556</v>
      </c>
      <c r="V288" s="38" t="n">
        <f aca="false">IF(O288="Slipping",U288,0)</f>
        <v>8.55555555555556</v>
      </c>
      <c r="W288" s="38" t="n">
        <f aca="false">IF(O288="Churned",U288,0)</f>
        <v>0</v>
      </c>
      <c r="X288" s="24" t="str">
        <f aca="false">IF(AND(O288="Active",P288&lt;=2),"Yes","No")</f>
        <v>No</v>
      </c>
    </row>
    <row r="289" customFormat="false" ht="15" hidden="false" customHeight="false" outlineLevel="0" collapsed="false">
      <c r="A289" s="24" t="str">
        <f aca="false">Customers!A289</f>
        <v>C0288</v>
      </c>
      <c r="B289" s="24" t="str">
        <f aca="false">Customers!B289</f>
        <v>Eastern</v>
      </c>
      <c r="C289" s="24" t="str">
        <f aca="false">Customers!C289</f>
        <v>Prepaid</v>
      </c>
      <c r="D289" s="24" t="n">
        <f aca="false">COUNTIFS(Transactions!$C$2:$C$13107,$A289,Transactions!$E$2:$E$13107,D$1)</f>
        <v>7</v>
      </c>
      <c r="E289" s="24" t="n">
        <f aca="false">COUNTIFS(Transactions!$C$2:$C$13107,$A289,Transactions!$E$2:$E$13107,E$1)</f>
        <v>11</v>
      </c>
      <c r="F289" s="24" t="n">
        <f aca="false">COUNTIFS(Transactions!$C$2:$C$13107,$A289,Transactions!$E$2:$E$13107,F$1)</f>
        <v>0</v>
      </c>
      <c r="G289" s="24" t="n">
        <f aca="false">COUNTIFS(Transactions!$C$2:$C$13107,$A289,Transactions!$E$2:$E$13107,G$1)</f>
        <v>0</v>
      </c>
      <c r="H289" s="24" t="n">
        <f aca="false">COUNTIFS(Transactions!$C$2:$C$13107,$A289,Transactions!$E$2:$E$13107,H$1)</f>
        <v>1</v>
      </c>
      <c r="I289" s="24" t="n">
        <f aca="false">COUNTIFS(Transactions!$C$2:$C$13107,$A289,Transactions!$E$2:$E$13107,I$1)</f>
        <v>4</v>
      </c>
      <c r="J289" s="24" t="n">
        <f aca="false">SUM(D289:I289)</f>
        <v>23</v>
      </c>
      <c r="K289" s="38" t="n">
        <f aca="false">SUMIFS(Transactions!$F$2:$F$13107,Transactions!$C$2:$C$13107,A289)</f>
        <v>88459</v>
      </c>
      <c r="L289" s="38" t="n">
        <f aca="false">SUMIFS(Transactions!$I$2:$I$13107,Transactions!$C$2:$C$13107,A289)</f>
        <v>1057.85</v>
      </c>
      <c r="M289" s="39" t="n">
        <f aca="false">IF(J289=0,"",_xlfn.MAXIFS(Transactions!$B$2:$B$13107,Transactions!$C$2:$C$13107,A289))</f>
        <v>46270</v>
      </c>
      <c r="N289" s="24" t="n">
        <f aca="false">IF(J289=0,999,Assumptions!$B$4-M289)</f>
        <v>25</v>
      </c>
      <c r="O289" s="24" t="str">
        <f aca="false">IF(N289&lt;=Assumptions!$B$7,"Active",IF(N289&lt;=Assumptions!$B$8,"Slipping","Churned"))</f>
        <v>Active</v>
      </c>
      <c r="P289" s="24" t="n">
        <f aca="false">COUNTIF(D289:I289,"&gt;0")</f>
        <v>4</v>
      </c>
      <c r="Q289" s="24" t="n">
        <f aca="false">IF(N289&lt;=Assumptions!$B$22,5,IF(N289&lt;=Assumptions!$B$23,4,IF(N289&lt;=Assumptions!$B$24,3,IF(N289&lt;=Assumptions!$B$25,2,1))))</f>
        <v>4</v>
      </c>
      <c r="R289" s="24" t="n">
        <f aca="false">1+(J289&gt;=Assumptions!$C$25)+(J289&gt;=Assumptions!$C$24)+(J289&gt;=Assumptions!$C$23)+(J289&gt;=Assumptions!$C$22)</f>
        <v>4</v>
      </c>
      <c r="S289" s="24" t="n">
        <f aca="false">1+(L289&gt;=Assumptions!$D$25)+(L289&gt;=Assumptions!$D$24)+(L289&gt;=Assumptions!$D$23)+(L289&gt;=Assumptions!$D$22)</f>
        <v>5</v>
      </c>
      <c r="T289" s="24" t="str">
        <f aca="false">IF(AND(Q289&gt;=4,R289&gt;=4),"Champions",IF(AND(Q289&gt;=3,R289&gt;=3),"Loyal",IF(AND(Q289&lt;=2,R289&gt;=3),"At Risk",IF(Q289&lt;=2,"Hibernating","Potential"))))</f>
        <v>Champions</v>
      </c>
      <c r="U289" s="38" t="n">
        <f aca="false">L289/Assumptions!$B$6</f>
        <v>117.538888888889</v>
      </c>
      <c r="V289" s="38" t="n">
        <f aca="false">IF(O289="Slipping",U289,0)</f>
        <v>0</v>
      </c>
      <c r="W289" s="38" t="n">
        <f aca="false">IF(O289="Churned",U289,0)</f>
        <v>0</v>
      </c>
      <c r="X289" s="24" t="str">
        <f aca="false">IF(AND(O289="Active",P289&lt;=2),"Yes","No")</f>
        <v>No</v>
      </c>
    </row>
    <row r="290" customFormat="false" ht="15" hidden="false" customHeight="false" outlineLevel="0" collapsed="false">
      <c r="A290" s="24" t="str">
        <f aca="false">Customers!A290</f>
        <v>C0289</v>
      </c>
      <c r="B290" s="24" t="str">
        <f aca="false">Customers!B290</f>
        <v>Rift Valley</v>
      </c>
      <c r="C290" s="24" t="str">
        <f aca="false">Customers!C290</f>
        <v>Postpaid</v>
      </c>
      <c r="D290" s="24" t="n">
        <f aca="false">COUNTIFS(Transactions!$C$2:$C$13107,$A290,Transactions!$E$2:$E$13107,D$1)</f>
        <v>3</v>
      </c>
      <c r="E290" s="24" t="n">
        <f aca="false">COUNTIFS(Transactions!$C$2:$C$13107,$A290,Transactions!$E$2:$E$13107,E$1)</f>
        <v>8</v>
      </c>
      <c r="F290" s="24" t="n">
        <f aca="false">COUNTIFS(Transactions!$C$2:$C$13107,$A290,Transactions!$E$2:$E$13107,F$1)</f>
        <v>0</v>
      </c>
      <c r="G290" s="24" t="n">
        <f aca="false">COUNTIFS(Transactions!$C$2:$C$13107,$A290,Transactions!$E$2:$E$13107,G$1)</f>
        <v>5</v>
      </c>
      <c r="H290" s="24" t="n">
        <f aca="false">COUNTIFS(Transactions!$C$2:$C$13107,$A290,Transactions!$E$2:$E$13107,H$1)</f>
        <v>1</v>
      </c>
      <c r="I290" s="24" t="n">
        <f aca="false">COUNTIFS(Transactions!$C$2:$C$13107,$A290,Transactions!$E$2:$E$13107,I$1)</f>
        <v>19</v>
      </c>
      <c r="J290" s="24" t="n">
        <f aca="false">SUM(D290:I290)</f>
        <v>36</v>
      </c>
      <c r="K290" s="38" t="n">
        <f aca="false">SUMIFS(Transactions!$F$2:$F$13107,Transactions!$C$2:$C$13107,A290)</f>
        <v>85136</v>
      </c>
      <c r="L290" s="38" t="n">
        <f aca="false">SUMIFS(Transactions!$I$2:$I$13107,Transactions!$C$2:$C$13107,A290)</f>
        <v>1071.19</v>
      </c>
      <c r="M290" s="39" t="n">
        <f aca="false">IF(J290=0,"",_xlfn.MAXIFS(Transactions!$B$2:$B$13107,Transactions!$C$2:$C$13107,A290))</f>
        <v>46293</v>
      </c>
      <c r="N290" s="24" t="n">
        <f aca="false">IF(J290=0,999,Assumptions!$B$4-M290)</f>
        <v>2</v>
      </c>
      <c r="O290" s="24" t="str">
        <f aca="false">IF(N290&lt;=Assumptions!$B$7,"Active",IF(N290&lt;=Assumptions!$B$8,"Slipping","Churned"))</f>
        <v>Active</v>
      </c>
      <c r="P290" s="24" t="n">
        <f aca="false">COUNTIF(D290:I290,"&gt;0")</f>
        <v>5</v>
      </c>
      <c r="Q290" s="24" t="n">
        <f aca="false">IF(N290&lt;=Assumptions!$B$22,5,IF(N290&lt;=Assumptions!$B$23,4,IF(N290&lt;=Assumptions!$B$24,3,IF(N290&lt;=Assumptions!$B$25,2,1))))</f>
        <v>5</v>
      </c>
      <c r="R290" s="24" t="n">
        <f aca="false">1+(J290&gt;=Assumptions!$C$25)+(J290&gt;=Assumptions!$C$24)+(J290&gt;=Assumptions!$C$23)+(J290&gt;=Assumptions!$C$22)</f>
        <v>5</v>
      </c>
      <c r="S290" s="24" t="n">
        <f aca="false">1+(L290&gt;=Assumptions!$D$25)+(L290&gt;=Assumptions!$D$24)+(L290&gt;=Assumptions!$D$23)+(L290&gt;=Assumptions!$D$22)</f>
        <v>5</v>
      </c>
      <c r="T290" s="24" t="str">
        <f aca="false">IF(AND(Q290&gt;=4,R290&gt;=4),"Champions",IF(AND(Q290&gt;=3,R290&gt;=3),"Loyal",IF(AND(Q290&lt;=2,R290&gt;=3),"At Risk",IF(Q290&lt;=2,"Hibernating","Potential"))))</f>
        <v>Champions</v>
      </c>
      <c r="U290" s="38" t="n">
        <f aca="false">L290/Assumptions!$B$6</f>
        <v>119.021111111111</v>
      </c>
      <c r="V290" s="38" t="n">
        <f aca="false">IF(O290="Slipping",U290,0)</f>
        <v>0</v>
      </c>
      <c r="W290" s="38" t="n">
        <f aca="false">IF(O290="Churned",U290,0)</f>
        <v>0</v>
      </c>
      <c r="X290" s="24" t="str">
        <f aca="false">IF(AND(O290="Active",P290&lt;=2),"Yes","No")</f>
        <v>No</v>
      </c>
    </row>
    <row r="291" customFormat="false" ht="15" hidden="false" customHeight="false" outlineLevel="0" collapsed="false">
      <c r="A291" s="24" t="str">
        <f aca="false">Customers!A291</f>
        <v>C0290</v>
      </c>
      <c r="B291" s="24" t="str">
        <f aca="false">Customers!B291</f>
        <v>Western</v>
      </c>
      <c r="C291" s="24" t="str">
        <f aca="false">Customers!C291</f>
        <v>Prepaid</v>
      </c>
      <c r="D291" s="24" t="n">
        <f aca="false">COUNTIFS(Transactions!$C$2:$C$13107,$A291,Transactions!$E$2:$E$13107,D$1)</f>
        <v>3</v>
      </c>
      <c r="E291" s="24" t="n">
        <f aca="false">COUNTIFS(Transactions!$C$2:$C$13107,$A291,Transactions!$E$2:$E$13107,E$1)</f>
        <v>5</v>
      </c>
      <c r="F291" s="24" t="n">
        <f aca="false">COUNTIFS(Transactions!$C$2:$C$13107,$A291,Transactions!$E$2:$E$13107,F$1)</f>
        <v>3</v>
      </c>
      <c r="G291" s="24" t="n">
        <f aca="false">COUNTIFS(Transactions!$C$2:$C$13107,$A291,Transactions!$E$2:$E$13107,G$1)</f>
        <v>0</v>
      </c>
      <c r="H291" s="24" t="n">
        <f aca="false">COUNTIFS(Transactions!$C$2:$C$13107,$A291,Transactions!$E$2:$E$13107,H$1)</f>
        <v>2</v>
      </c>
      <c r="I291" s="24" t="n">
        <f aca="false">COUNTIFS(Transactions!$C$2:$C$13107,$A291,Transactions!$E$2:$E$13107,I$1)</f>
        <v>1</v>
      </c>
      <c r="J291" s="24" t="n">
        <f aca="false">SUM(D291:I291)</f>
        <v>14</v>
      </c>
      <c r="K291" s="38" t="n">
        <f aca="false">SUMIFS(Transactions!$F$2:$F$13107,Transactions!$C$2:$C$13107,A291)</f>
        <v>28370</v>
      </c>
      <c r="L291" s="38" t="n">
        <f aca="false">SUMIFS(Transactions!$I$2:$I$13107,Transactions!$C$2:$C$13107,A291)</f>
        <v>296.8</v>
      </c>
      <c r="M291" s="39" t="n">
        <f aca="false">IF(J291=0,"",_xlfn.MAXIFS(Transactions!$B$2:$B$13107,Transactions!$C$2:$C$13107,A291))</f>
        <v>46281</v>
      </c>
      <c r="N291" s="24" t="n">
        <f aca="false">IF(J291=0,999,Assumptions!$B$4-M291)</f>
        <v>14</v>
      </c>
      <c r="O291" s="24" t="str">
        <f aca="false">IF(N291&lt;=Assumptions!$B$7,"Active",IF(N291&lt;=Assumptions!$B$8,"Slipping","Churned"))</f>
        <v>Active</v>
      </c>
      <c r="P291" s="24" t="n">
        <f aca="false">COUNTIF(D291:I291,"&gt;0")</f>
        <v>5</v>
      </c>
      <c r="Q291" s="24" t="n">
        <f aca="false">IF(N291&lt;=Assumptions!$B$22,5,IF(N291&lt;=Assumptions!$B$23,4,IF(N291&lt;=Assumptions!$B$24,3,IF(N291&lt;=Assumptions!$B$25,2,1))))</f>
        <v>5</v>
      </c>
      <c r="R291" s="24" t="n">
        <f aca="false">1+(J291&gt;=Assumptions!$C$25)+(J291&gt;=Assumptions!$C$24)+(J291&gt;=Assumptions!$C$23)+(J291&gt;=Assumptions!$C$22)</f>
        <v>3</v>
      </c>
      <c r="S291" s="24" t="n">
        <f aca="false">1+(L291&gt;=Assumptions!$D$25)+(L291&gt;=Assumptions!$D$24)+(L291&gt;=Assumptions!$D$23)+(L291&gt;=Assumptions!$D$22)</f>
        <v>3</v>
      </c>
      <c r="T291" s="24" t="str">
        <f aca="false">IF(AND(Q291&gt;=4,R291&gt;=4),"Champions",IF(AND(Q291&gt;=3,R291&gt;=3),"Loyal",IF(AND(Q291&lt;=2,R291&gt;=3),"At Risk",IF(Q291&lt;=2,"Hibernating","Potential"))))</f>
        <v>Loyal</v>
      </c>
      <c r="U291" s="38" t="n">
        <f aca="false">L291/Assumptions!$B$6</f>
        <v>32.9777777777778</v>
      </c>
      <c r="V291" s="38" t="n">
        <f aca="false">IF(O291="Slipping",U291,0)</f>
        <v>0</v>
      </c>
      <c r="W291" s="38" t="n">
        <f aca="false">IF(O291="Churned",U291,0)</f>
        <v>0</v>
      </c>
      <c r="X291" s="24" t="str">
        <f aca="false">IF(AND(O291="Active",P291&lt;=2),"Yes","No")</f>
        <v>No</v>
      </c>
    </row>
    <row r="292" customFormat="false" ht="15" hidden="false" customHeight="false" outlineLevel="0" collapsed="false">
      <c r="A292" s="24" t="str">
        <f aca="false">Customers!A292</f>
        <v>C0291</v>
      </c>
      <c r="B292" s="24" t="str">
        <f aca="false">Customers!B292</f>
        <v>Central</v>
      </c>
      <c r="C292" s="24" t="str">
        <f aca="false">Customers!C292</f>
        <v>Prepaid</v>
      </c>
      <c r="D292" s="24" t="n">
        <f aca="false">COUNTIFS(Transactions!$C$2:$C$13107,$A292,Transactions!$E$2:$E$13107,D$1)</f>
        <v>0</v>
      </c>
      <c r="E292" s="24" t="n">
        <f aca="false">COUNTIFS(Transactions!$C$2:$C$13107,$A292,Transactions!$E$2:$E$13107,E$1)</f>
        <v>2</v>
      </c>
      <c r="F292" s="24" t="n">
        <f aca="false">COUNTIFS(Transactions!$C$2:$C$13107,$A292,Transactions!$E$2:$E$13107,F$1)</f>
        <v>2</v>
      </c>
      <c r="G292" s="24" t="n">
        <f aca="false">COUNTIFS(Transactions!$C$2:$C$13107,$A292,Transactions!$E$2:$E$13107,G$1)</f>
        <v>1</v>
      </c>
      <c r="H292" s="24" t="n">
        <f aca="false">COUNTIFS(Transactions!$C$2:$C$13107,$A292,Transactions!$E$2:$E$13107,H$1)</f>
        <v>2</v>
      </c>
      <c r="I292" s="24" t="n">
        <f aca="false">COUNTIFS(Transactions!$C$2:$C$13107,$A292,Transactions!$E$2:$E$13107,I$1)</f>
        <v>0</v>
      </c>
      <c r="J292" s="24" t="n">
        <f aca="false">SUM(D292:I292)</f>
        <v>7</v>
      </c>
      <c r="K292" s="38" t="n">
        <f aca="false">SUMIFS(Transactions!$F$2:$F$13107,Transactions!$C$2:$C$13107,A292)</f>
        <v>39810</v>
      </c>
      <c r="L292" s="38" t="n">
        <f aca="false">SUMIFS(Transactions!$I$2:$I$13107,Transactions!$C$2:$C$13107,A292)</f>
        <v>89.08</v>
      </c>
      <c r="M292" s="39" t="n">
        <f aca="false">IF(J292=0,"",_xlfn.MAXIFS(Transactions!$B$2:$B$13107,Transactions!$C$2:$C$13107,A292))</f>
        <v>46103</v>
      </c>
      <c r="N292" s="24" t="n">
        <f aca="false">IF(J292=0,999,Assumptions!$B$4-M292)</f>
        <v>192</v>
      </c>
      <c r="O292" s="24" t="str">
        <f aca="false">IF(N292&lt;=Assumptions!$B$7,"Active",IF(N292&lt;=Assumptions!$B$8,"Slipping","Churned"))</f>
        <v>Churned</v>
      </c>
      <c r="P292" s="24" t="n">
        <f aca="false">COUNTIF(D292:I292,"&gt;0")</f>
        <v>4</v>
      </c>
      <c r="Q292" s="24" t="n">
        <f aca="false">IF(N292&lt;=Assumptions!$B$22,5,IF(N292&lt;=Assumptions!$B$23,4,IF(N292&lt;=Assumptions!$B$24,3,IF(N292&lt;=Assumptions!$B$25,2,1))))</f>
        <v>1</v>
      </c>
      <c r="R292" s="24" t="n">
        <f aca="false">1+(J292&gt;=Assumptions!$C$25)+(J292&gt;=Assumptions!$C$24)+(J292&gt;=Assumptions!$C$23)+(J292&gt;=Assumptions!$C$22)</f>
        <v>1</v>
      </c>
      <c r="S292" s="24" t="n">
        <f aca="false">1+(L292&gt;=Assumptions!$D$25)+(L292&gt;=Assumptions!$D$24)+(L292&gt;=Assumptions!$D$23)+(L292&gt;=Assumptions!$D$22)</f>
        <v>1</v>
      </c>
      <c r="T292" s="24" t="str">
        <f aca="false">IF(AND(Q292&gt;=4,R292&gt;=4),"Champions",IF(AND(Q292&gt;=3,R292&gt;=3),"Loyal",IF(AND(Q292&lt;=2,R292&gt;=3),"At Risk",IF(Q292&lt;=2,"Hibernating","Potential"))))</f>
        <v>Hibernating</v>
      </c>
      <c r="U292" s="38" t="n">
        <f aca="false">L292/Assumptions!$B$6</f>
        <v>9.89777777777778</v>
      </c>
      <c r="V292" s="38" t="n">
        <f aca="false">IF(O292="Slipping",U292,0)</f>
        <v>0</v>
      </c>
      <c r="W292" s="38" t="n">
        <f aca="false">IF(O292="Churned",U292,0)</f>
        <v>9.89777777777778</v>
      </c>
      <c r="X292" s="24" t="str">
        <f aca="false">IF(AND(O292="Active",P292&lt;=2),"Yes","No")</f>
        <v>No</v>
      </c>
    </row>
    <row r="293" customFormat="false" ht="15" hidden="false" customHeight="false" outlineLevel="0" collapsed="false">
      <c r="A293" s="24" t="str">
        <f aca="false">Customers!A293</f>
        <v>C0292</v>
      </c>
      <c r="B293" s="24" t="str">
        <f aca="false">Customers!B293</f>
        <v>Central</v>
      </c>
      <c r="C293" s="24" t="str">
        <f aca="false">Customers!C293</f>
        <v>Prepaid</v>
      </c>
      <c r="D293" s="24" t="n">
        <f aca="false">COUNTIFS(Transactions!$C$2:$C$13107,$A293,Transactions!$E$2:$E$13107,D$1)</f>
        <v>5</v>
      </c>
      <c r="E293" s="24" t="n">
        <f aca="false">COUNTIFS(Transactions!$C$2:$C$13107,$A293,Transactions!$E$2:$E$13107,E$1)</f>
        <v>0</v>
      </c>
      <c r="F293" s="24" t="n">
        <f aca="false">COUNTIFS(Transactions!$C$2:$C$13107,$A293,Transactions!$E$2:$E$13107,F$1)</f>
        <v>0</v>
      </c>
      <c r="G293" s="24" t="n">
        <f aca="false">COUNTIFS(Transactions!$C$2:$C$13107,$A293,Transactions!$E$2:$E$13107,G$1)</f>
        <v>3</v>
      </c>
      <c r="H293" s="24" t="n">
        <f aca="false">COUNTIFS(Transactions!$C$2:$C$13107,$A293,Transactions!$E$2:$E$13107,H$1)</f>
        <v>4</v>
      </c>
      <c r="I293" s="24" t="n">
        <f aca="false">COUNTIFS(Transactions!$C$2:$C$13107,$A293,Transactions!$E$2:$E$13107,I$1)</f>
        <v>1</v>
      </c>
      <c r="J293" s="24" t="n">
        <f aca="false">SUM(D293:I293)</f>
        <v>13</v>
      </c>
      <c r="K293" s="38" t="n">
        <f aca="false">SUMIFS(Transactions!$F$2:$F$13107,Transactions!$C$2:$C$13107,A293)</f>
        <v>21210</v>
      </c>
      <c r="L293" s="38" t="n">
        <f aca="false">SUMIFS(Transactions!$I$2:$I$13107,Transactions!$C$2:$C$13107,A293)</f>
        <v>192.84</v>
      </c>
      <c r="M293" s="39" t="n">
        <f aca="false">IF(J293=0,"",_xlfn.MAXIFS(Transactions!$B$2:$B$13107,Transactions!$C$2:$C$13107,A293))</f>
        <v>46289</v>
      </c>
      <c r="N293" s="24" t="n">
        <f aca="false">IF(J293=0,999,Assumptions!$B$4-M293)</f>
        <v>6</v>
      </c>
      <c r="O293" s="24" t="str">
        <f aca="false">IF(N293&lt;=Assumptions!$B$7,"Active",IF(N293&lt;=Assumptions!$B$8,"Slipping","Churned"))</f>
        <v>Active</v>
      </c>
      <c r="P293" s="24" t="n">
        <f aca="false">COUNTIF(D293:I293,"&gt;0")</f>
        <v>4</v>
      </c>
      <c r="Q293" s="24" t="n">
        <f aca="false">IF(N293&lt;=Assumptions!$B$22,5,IF(N293&lt;=Assumptions!$B$23,4,IF(N293&lt;=Assumptions!$B$24,3,IF(N293&lt;=Assumptions!$B$25,2,1))))</f>
        <v>5</v>
      </c>
      <c r="R293" s="24" t="n">
        <f aca="false">1+(J293&gt;=Assumptions!$C$25)+(J293&gt;=Assumptions!$C$24)+(J293&gt;=Assumptions!$C$23)+(J293&gt;=Assumptions!$C$22)</f>
        <v>2</v>
      </c>
      <c r="S293" s="24" t="n">
        <f aca="false">1+(L293&gt;=Assumptions!$D$25)+(L293&gt;=Assumptions!$D$24)+(L293&gt;=Assumptions!$D$23)+(L293&gt;=Assumptions!$D$22)</f>
        <v>2</v>
      </c>
      <c r="T293" s="24" t="str">
        <f aca="false">IF(AND(Q293&gt;=4,R293&gt;=4),"Champions",IF(AND(Q293&gt;=3,R293&gt;=3),"Loyal",IF(AND(Q293&lt;=2,R293&gt;=3),"At Risk",IF(Q293&lt;=2,"Hibernating","Potential"))))</f>
        <v>Potential</v>
      </c>
      <c r="U293" s="38" t="n">
        <f aca="false">L293/Assumptions!$B$6</f>
        <v>21.4266666666667</v>
      </c>
      <c r="V293" s="38" t="n">
        <f aca="false">IF(O293="Slipping",U293,0)</f>
        <v>0</v>
      </c>
      <c r="W293" s="38" t="n">
        <f aca="false">IF(O293="Churned",U293,0)</f>
        <v>0</v>
      </c>
      <c r="X293" s="24" t="str">
        <f aca="false">IF(AND(O293="Active",P293&lt;=2),"Yes","No")</f>
        <v>No</v>
      </c>
    </row>
    <row r="294" customFormat="false" ht="15" hidden="false" customHeight="false" outlineLevel="0" collapsed="false">
      <c r="A294" s="24" t="str">
        <f aca="false">Customers!A294</f>
        <v>C0293</v>
      </c>
      <c r="B294" s="24" t="str">
        <f aca="false">Customers!B294</f>
        <v>Eastern</v>
      </c>
      <c r="C294" s="24" t="str">
        <f aca="false">Customers!C294</f>
        <v>Prepaid</v>
      </c>
      <c r="D294" s="24" t="n">
        <f aca="false">COUNTIFS(Transactions!$C$2:$C$13107,$A294,Transactions!$E$2:$E$13107,D$1)</f>
        <v>2</v>
      </c>
      <c r="E294" s="24" t="n">
        <f aca="false">COUNTIFS(Transactions!$C$2:$C$13107,$A294,Transactions!$E$2:$E$13107,E$1)</f>
        <v>0</v>
      </c>
      <c r="F294" s="24" t="n">
        <f aca="false">COUNTIFS(Transactions!$C$2:$C$13107,$A294,Transactions!$E$2:$E$13107,F$1)</f>
        <v>0</v>
      </c>
      <c r="G294" s="24" t="n">
        <f aca="false">COUNTIFS(Transactions!$C$2:$C$13107,$A294,Transactions!$E$2:$E$13107,G$1)</f>
        <v>2</v>
      </c>
      <c r="H294" s="24" t="n">
        <f aca="false">COUNTIFS(Transactions!$C$2:$C$13107,$A294,Transactions!$E$2:$E$13107,H$1)</f>
        <v>0</v>
      </c>
      <c r="I294" s="24" t="n">
        <f aca="false">COUNTIFS(Transactions!$C$2:$C$13107,$A294,Transactions!$E$2:$E$13107,I$1)</f>
        <v>1</v>
      </c>
      <c r="J294" s="24" t="n">
        <f aca="false">SUM(D294:I294)</f>
        <v>5</v>
      </c>
      <c r="K294" s="38" t="n">
        <f aca="false">SUMIFS(Transactions!$F$2:$F$13107,Transactions!$C$2:$C$13107,A294)</f>
        <v>18190</v>
      </c>
      <c r="L294" s="38" t="n">
        <f aca="false">SUMIFS(Transactions!$I$2:$I$13107,Transactions!$C$2:$C$13107,A294)</f>
        <v>78.16</v>
      </c>
      <c r="M294" s="39" t="n">
        <f aca="false">IF(J294=0,"",_xlfn.MAXIFS(Transactions!$B$2:$B$13107,Transactions!$C$2:$C$13107,A294))</f>
        <v>46291</v>
      </c>
      <c r="N294" s="24" t="n">
        <f aca="false">IF(J294=0,999,Assumptions!$B$4-M294)</f>
        <v>4</v>
      </c>
      <c r="O294" s="24" t="str">
        <f aca="false">IF(N294&lt;=Assumptions!$B$7,"Active",IF(N294&lt;=Assumptions!$B$8,"Slipping","Churned"))</f>
        <v>Active</v>
      </c>
      <c r="P294" s="24" t="n">
        <f aca="false">COUNTIF(D294:I294,"&gt;0")</f>
        <v>3</v>
      </c>
      <c r="Q294" s="24" t="n">
        <f aca="false">IF(N294&lt;=Assumptions!$B$22,5,IF(N294&lt;=Assumptions!$B$23,4,IF(N294&lt;=Assumptions!$B$24,3,IF(N294&lt;=Assumptions!$B$25,2,1))))</f>
        <v>5</v>
      </c>
      <c r="R294" s="24" t="n">
        <f aca="false">1+(J294&gt;=Assumptions!$C$25)+(J294&gt;=Assumptions!$C$24)+(J294&gt;=Assumptions!$C$23)+(J294&gt;=Assumptions!$C$22)</f>
        <v>1</v>
      </c>
      <c r="S294" s="24" t="n">
        <f aca="false">1+(L294&gt;=Assumptions!$D$25)+(L294&gt;=Assumptions!$D$24)+(L294&gt;=Assumptions!$D$23)+(L294&gt;=Assumptions!$D$22)</f>
        <v>1</v>
      </c>
      <c r="T294" s="24" t="str">
        <f aca="false">IF(AND(Q294&gt;=4,R294&gt;=4),"Champions",IF(AND(Q294&gt;=3,R294&gt;=3),"Loyal",IF(AND(Q294&lt;=2,R294&gt;=3),"At Risk",IF(Q294&lt;=2,"Hibernating","Potential"))))</f>
        <v>Potential</v>
      </c>
      <c r="U294" s="38" t="n">
        <f aca="false">L294/Assumptions!$B$6</f>
        <v>8.68444444444445</v>
      </c>
      <c r="V294" s="38" t="n">
        <f aca="false">IF(O294="Slipping",U294,0)</f>
        <v>0</v>
      </c>
      <c r="W294" s="38" t="n">
        <f aca="false">IF(O294="Churned",U294,0)</f>
        <v>0</v>
      </c>
      <c r="X294" s="24" t="str">
        <f aca="false">IF(AND(O294="Active",P294&lt;=2),"Yes","No")</f>
        <v>No</v>
      </c>
    </row>
    <row r="295" customFormat="false" ht="15" hidden="false" customHeight="false" outlineLevel="0" collapsed="false">
      <c r="A295" s="24" t="str">
        <f aca="false">Customers!A295</f>
        <v>C0294</v>
      </c>
      <c r="B295" s="24" t="str">
        <f aca="false">Customers!B295</f>
        <v>Central</v>
      </c>
      <c r="C295" s="24" t="str">
        <f aca="false">Customers!C295</f>
        <v>Postpaid</v>
      </c>
      <c r="D295" s="24" t="n">
        <f aca="false">COUNTIFS(Transactions!$C$2:$C$13107,$A295,Transactions!$E$2:$E$13107,D$1)</f>
        <v>6</v>
      </c>
      <c r="E295" s="24" t="n">
        <f aca="false">COUNTIFS(Transactions!$C$2:$C$13107,$A295,Transactions!$E$2:$E$13107,E$1)</f>
        <v>1</v>
      </c>
      <c r="F295" s="24" t="n">
        <f aca="false">COUNTIFS(Transactions!$C$2:$C$13107,$A295,Transactions!$E$2:$E$13107,F$1)</f>
        <v>2</v>
      </c>
      <c r="G295" s="24" t="n">
        <f aca="false">COUNTIFS(Transactions!$C$2:$C$13107,$A295,Transactions!$E$2:$E$13107,G$1)</f>
        <v>2</v>
      </c>
      <c r="H295" s="24" t="n">
        <f aca="false">COUNTIFS(Transactions!$C$2:$C$13107,$A295,Transactions!$E$2:$E$13107,H$1)</f>
        <v>0</v>
      </c>
      <c r="I295" s="24" t="n">
        <f aca="false">COUNTIFS(Transactions!$C$2:$C$13107,$A295,Transactions!$E$2:$E$13107,I$1)</f>
        <v>4</v>
      </c>
      <c r="J295" s="24" t="n">
        <f aca="false">SUM(D295:I295)</f>
        <v>15</v>
      </c>
      <c r="K295" s="38" t="n">
        <f aca="false">SUMIFS(Transactions!$F$2:$F$13107,Transactions!$C$2:$C$13107,A295)</f>
        <v>106299</v>
      </c>
      <c r="L295" s="38" t="n">
        <f aca="false">SUMIFS(Transactions!$I$2:$I$13107,Transactions!$C$2:$C$13107,A295)</f>
        <v>355.73</v>
      </c>
      <c r="M295" s="39" t="n">
        <f aca="false">IF(J295=0,"",_xlfn.MAXIFS(Transactions!$B$2:$B$13107,Transactions!$C$2:$C$13107,A295))</f>
        <v>46274</v>
      </c>
      <c r="N295" s="24" t="n">
        <f aca="false">IF(J295=0,999,Assumptions!$B$4-M295)</f>
        <v>21</v>
      </c>
      <c r="O295" s="24" t="str">
        <f aca="false">IF(N295&lt;=Assumptions!$B$7,"Active",IF(N295&lt;=Assumptions!$B$8,"Slipping","Churned"))</f>
        <v>Active</v>
      </c>
      <c r="P295" s="24" t="n">
        <f aca="false">COUNTIF(D295:I295,"&gt;0")</f>
        <v>5</v>
      </c>
      <c r="Q295" s="24" t="n">
        <f aca="false">IF(N295&lt;=Assumptions!$B$22,5,IF(N295&lt;=Assumptions!$B$23,4,IF(N295&lt;=Assumptions!$B$24,3,IF(N295&lt;=Assumptions!$B$25,2,1))))</f>
        <v>4</v>
      </c>
      <c r="R295" s="24" t="n">
        <f aca="false">1+(J295&gt;=Assumptions!$C$25)+(J295&gt;=Assumptions!$C$24)+(J295&gt;=Assumptions!$C$23)+(J295&gt;=Assumptions!$C$22)</f>
        <v>3</v>
      </c>
      <c r="S295" s="24" t="n">
        <f aca="false">1+(L295&gt;=Assumptions!$D$25)+(L295&gt;=Assumptions!$D$24)+(L295&gt;=Assumptions!$D$23)+(L295&gt;=Assumptions!$D$22)</f>
        <v>3</v>
      </c>
      <c r="T295" s="24" t="str">
        <f aca="false">IF(AND(Q295&gt;=4,R295&gt;=4),"Champions",IF(AND(Q295&gt;=3,R295&gt;=3),"Loyal",IF(AND(Q295&lt;=2,R295&gt;=3),"At Risk",IF(Q295&lt;=2,"Hibernating","Potential"))))</f>
        <v>Loyal</v>
      </c>
      <c r="U295" s="38" t="n">
        <f aca="false">L295/Assumptions!$B$6</f>
        <v>39.5255555555556</v>
      </c>
      <c r="V295" s="38" t="n">
        <f aca="false">IF(O295="Slipping",U295,0)</f>
        <v>0</v>
      </c>
      <c r="W295" s="38" t="n">
        <f aca="false">IF(O295="Churned",U295,0)</f>
        <v>0</v>
      </c>
      <c r="X295" s="24" t="str">
        <f aca="false">IF(AND(O295="Active",P295&lt;=2),"Yes","No")</f>
        <v>No</v>
      </c>
    </row>
    <row r="296" customFormat="false" ht="15" hidden="false" customHeight="false" outlineLevel="0" collapsed="false">
      <c r="A296" s="24" t="str">
        <f aca="false">Customers!A296</f>
        <v>C0295</v>
      </c>
      <c r="B296" s="24" t="str">
        <f aca="false">Customers!B296</f>
        <v>Western</v>
      </c>
      <c r="C296" s="24" t="str">
        <f aca="false">Customers!C296</f>
        <v>Postpaid</v>
      </c>
      <c r="D296" s="24" t="n">
        <f aca="false">COUNTIFS(Transactions!$C$2:$C$13107,$A296,Transactions!$E$2:$E$13107,D$1)</f>
        <v>9</v>
      </c>
      <c r="E296" s="24" t="n">
        <f aca="false">COUNTIFS(Transactions!$C$2:$C$13107,$A296,Transactions!$E$2:$E$13107,E$1)</f>
        <v>0</v>
      </c>
      <c r="F296" s="24" t="n">
        <f aca="false">COUNTIFS(Transactions!$C$2:$C$13107,$A296,Transactions!$E$2:$E$13107,F$1)</f>
        <v>1</v>
      </c>
      <c r="G296" s="24" t="n">
        <f aca="false">COUNTIFS(Transactions!$C$2:$C$13107,$A296,Transactions!$E$2:$E$13107,G$1)</f>
        <v>16</v>
      </c>
      <c r="H296" s="24" t="n">
        <f aca="false">COUNTIFS(Transactions!$C$2:$C$13107,$A296,Transactions!$E$2:$E$13107,H$1)</f>
        <v>1</v>
      </c>
      <c r="I296" s="24" t="n">
        <f aca="false">COUNTIFS(Transactions!$C$2:$C$13107,$A296,Transactions!$E$2:$E$13107,I$1)</f>
        <v>3</v>
      </c>
      <c r="J296" s="24" t="n">
        <f aca="false">SUM(D296:I296)</f>
        <v>30</v>
      </c>
      <c r="K296" s="38" t="n">
        <f aca="false">SUMIFS(Transactions!$F$2:$F$13107,Transactions!$C$2:$C$13107,A296)</f>
        <v>119890</v>
      </c>
      <c r="L296" s="38" t="n">
        <f aca="false">SUMIFS(Transactions!$I$2:$I$13107,Transactions!$C$2:$C$13107,A296)</f>
        <v>642.4</v>
      </c>
      <c r="M296" s="39" t="n">
        <f aca="false">IF(J296=0,"",_xlfn.MAXIFS(Transactions!$B$2:$B$13107,Transactions!$C$2:$C$13107,A296))</f>
        <v>46292</v>
      </c>
      <c r="N296" s="24" t="n">
        <f aca="false">IF(J296=0,999,Assumptions!$B$4-M296)</f>
        <v>3</v>
      </c>
      <c r="O296" s="24" t="str">
        <f aca="false">IF(N296&lt;=Assumptions!$B$7,"Active",IF(N296&lt;=Assumptions!$B$8,"Slipping","Churned"))</f>
        <v>Active</v>
      </c>
      <c r="P296" s="24" t="n">
        <f aca="false">COUNTIF(D296:I296,"&gt;0")</f>
        <v>5</v>
      </c>
      <c r="Q296" s="24" t="n">
        <f aca="false">IF(N296&lt;=Assumptions!$B$22,5,IF(N296&lt;=Assumptions!$B$23,4,IF(N296&lt;=Assumptions!$B$24,3,IF(N296&lt;=Assumptions!$B$25,2,1))))</f>
        <v>5</v>
      </c>
      <c r="R296" s="24" t="n">
        <f aca="false">1+(J296&gt;=Assumptions!$C$25)+(J296&gt;=Assumptions!$C$24)+(J296&gt;=Assumptions!$C$23)+(J296&gt;=Assumptions!$C$22)</f>
        <v>4</v>
      </c>
      <c r="S296" s="24" t="n">
        <f aca="false">1+(L296&gt;=Assumptions!$D$25)+(L296&gt;=Assumptions!$D$24)+(L296&gt;=Assumptions!$D$23)+(L296&gt;=Assumptions!$D$22)</f>
        <v>4</v>
      </c>
      <c r="T296" s="24" t="str">
        <f aca="false">IF(AND(Q296&gt;=4,R296&gt;=4),"Champions",IF(AND(Q296&gt;=3,R296&gt;=3),"Loyal",IF(AND(Q296&lt;=2,R296&gt;=3),"At Risk",IF(Q296&lt;=2,"Hibernating","Potential"))))</f>
        <v>Champions</v>
      </c>
      <c r="U296" s="38" t="n">
        <f aca="false">L296/Assumptions!$B$6</f>
        <v>71.3777777777778</v>
      </c>
      <c r="V296" s="38" t="n">
        <f aca="false">IF(O296="Slipping",U296,0)</f>
        <v>0</v>
      </c>
      <c r="W296" s="38" t="n">
        <f aca="false">IF(O296="Churned",U296,0)</f>
        <v>0</v>
      </c>
      <c r="X296" s="24" t="str">
        <f aca="false">IF(AND(O296="Active",P296&lt;=2),"Yes","No")</f>
        <v>No</v>
      </c>
    </row>
    <row r="297" customFormat="false" ht="15" hidden="false" customHeight="false" outlineLevel="0" collapsed="false">
      <c r="A297" s="24" t="str">
        <f aca="false">Customers!A297</f>
        <v>C0296</v>
      </c>
      <c r="B297" s="24" t="str">
        <f aca="false">Customers!B297</f>
        <v>Rift Valley</v>
      </c>
      <c r="C297" s="24" t="str">
        <f aca="false">Customers!C297</f>
        <v>Postpaid</v>
      </c>
      <c r="D297" s="24" t="n">
        <f aca="false">COUNTIFS(Transactions!$C$2:$C$13107,$A297,Transactions!$E$2:$E$13107,D$1)</f>
        <v>11</v>
      </c>
      <c r="E297" s="24" t="n">
        <f aca="false">COUNTIFS(Transactions!$C$2:$C$13107,$A297,Transactions!$E$2:$E$13107,E$1)</f>
        <v>1</v>
      </c>
      <c r="F297" s="24" t="n">
        <f aca="false">COUNTIFS(Transactions!$C$2:$C$13107,$A297,Transactions!$E$2:$E$13107,F$1)</f>
        <v>9</v>
      </c>
      <c r="G297" s="24" t="n">
        <f aca="false">COUNTIFS(Transactions!$C$2:$C$13107,$A297,Transactions!$E$2:$E$13107,G$1)</f>
        <v>1</v>
      </c>
      <c r="H297" s="24" t="n">
        <f aca="false">COUNTIFS(Transactions!$C$2:$C$13107,$A297,Transactions!$E$2:$E$13107,H$1)</f>
        <v>11</v>
      </c>
      <c r="I297" s="24" t="n">
        <f aca="false">COUNTIFS(Transactions!$C$2:$C$13107,$A297,Transactions!$E$2:$E$13107,I$1)</f>
        <v>2</v>
      </c>
      <c r="J297" s="24" t="n">
        <f aca="false">SUM(D297:I297)</f>
        <v>35</v>
      </c>
      <c r="K297" s="38" t="n">
        <f aca="false">SUMIFS(Transactions!$F$2:$F$13107,Transactions!$C$2:$C$13107,A297)</f>
        <v>108260</v>
      </c>
      <c r="L297" s="38" t="n">
        <f aca="false">SUMIFS(Transactions!$I$2:$I$13107,Transactions!$C$2:$C$13107,A297)</f>
        <v>672.7</v>
      </c>
      <c r="M297" s="39" t="n">
        <f aca="false">IF(J297=0,"",_xlfn.MAXIFS(Transactions!$B$2:$B$13107,Transactions!$C$2:$C$13107,A297))</f>
        <v>46291</v>
      </c>
      <c r="N297" s="24" t="n">
        <f aca="false">IF(J297=0,999,Assumptions!$B$4-M297)</f>
        <v>4</v>
      </c>
      <c r="O297" s="24" t="str">
        <f aca="false">IF(N297&lt;=Assumptions!$B$7,"Active",IF(N297&lt;=Assumptions!$B$8,"Slipping","Churned"))</f>
        <v>Active</v>
      </c>
      <c r="P297" s="24" t="n">
        <f aca="false">COUNTIF(D297:I297,"&gt;0")</f>
        <v>6</v>
      </c>
      <c r="Q297" s="24" t="n">
        <f aca="false">IF(N297&lt;=Assumptions!$B$22,5,IF(N297&lt;=Assumptions!$B$23,4,IF(N297&lt;=Assumptions!$B$24,3,IF(N297&lt;=Assumptions!$B$25,2,1))))</f>
        <v>5</v>
      </c>
      <c r="R297" s="24" t="n">
        <f aca="false">1+(J297&gt;=Assumptions!$C$25)+(J297&gt;=Assumptions!$C$24)+(J297&gt;=Assumptions!$C$23)+(J297&gt;=Assumptions!$C$22)</f>
        <v>5</v>
      </c>
      <c r="S297" s="24" t="n">
        <f aca="false">1+(L297&gt;=Assumptions!$D$25)+(L297&gt;=Assumptions!$D$24)+(L297&gt;=Assumptions!$D$23)+(L297&gt;=Assumptions!$D$22)</f>
        <v>4</v>
      </c>
      <c r="T297" s="24" t="str">
        <f aca="false">IF(AND(Q297&gt;=4,R297&gt;=4),"Champions",IF(AND(Q297&gt;=3,R297&gt;=3),"Loyal",IF(AND(Q297&lt;=2,R297&gt;=3),"At Risk",IF(Q297&lt;=2,"Hibernating","Potential"))))</f>
        <v>Champions</v>
      </c>
      <c r="U297" s="38" t="n">
        <f aca="false">L297/Assumptions!$B$6</f>
        <v>74.7444444444445</v>
      </c>
      <c r="V297" s="38" t="n">
        <f aca="false">IF(O297="Slipping",U297,0)</f>
        <v>0</v>
      </c>
      <c r="W297" s="38" t="n">
        <f aca="false">IF(O297="Churned",U297,0)</f>
        <v>0</v>
      </c>
      <c r="X297" s="24" t="str">
        <f aca="false">IF(AND(O297="Active",P297&lt;=2),"Yes","No")</f>
        <v>No</v>
      </c>
    </row>
    <row r="298" customFormat="false" ht="15" hidden="false" customHeight="false" outlineLevel="0" collapsed="false">
      <c r="A298" s="24" t="str">
        <f aca="false">Customers!A298</f>
        <v>C0297</v>
      </c>
      <c r="B298" s="24" t="str">
        <f aca="false">Customers!B298</f>
        <v>Nairobi</v>
      </c>
      <c r="C298" s="24" t="str">
        <f aca="false">Customers!C298</f>
        <v>Business</v>
      </c>
      <c r="D298" s="24" t="n">
        <f aca="false">COUNTIFS(Transactions!$C$2:$C$13107,$A298,Transactions!$E$2:$E$13107,D$1)</f>
        <v>1</v>
      </c>
      <c r="E298" s="24" t="n">
        <f aca="false">COUNTIFS(Transactions!$C$2:$C$13107,$A298,Transactions!$E$2:$E$13107,E$1)</f>
        <v>4</v>
      </c>
      <c r="F298" s="24" t="n">
        <f aca="false">COUNTIFS(Transactions!$C$2:$C$13107,$A298,Transactions!$E$2:$E$13107,F$1)</f>
        <v>0</v>
      </c>
      <c r="G298" s="24" t="n">
        <f aca="false">COUNTIFS(Transactions!$C$2:$C$13107,$A298,Transactions!$E$2:$E$13107,G$1)</f>
        <v>6</v>
      </c>
      <c r="H298" s="24" t="n">
        <f aca="false">COUNTIFS(Transactions!$C$2:$C$13107,$A298,Transactions!$E$2:$E$13107,H$1)</f>
        <v>0</v>
      </c>
      <c r="I298" s="24" t="n">
        <f aca="false">COUNTIFS(Transactions!$C$2:$C$13107,$A298,Transactions!$E$2:$E$13107,I$1)</f>
        <v>2</v>
      </c>
      <c r="J298" s="24" t="n">
        <f aca="false">SUM(D298:I298)</f>
        <v>13</v>
      </c>
      <c r="K298" s="38" t="n">
        <f aca="false">SUMIFS(Transactions!$F$2:$F$13107,Transactions!$C$2:$C$13107,A298)</f>
        <v>172769</v>
      </c>
      <c r="L298" s="38" t="n">
        <f aca="false">SUMIFS(Transactions!$I$2:$I$13107,Transactions!$C$2:$C$13107,A298)</f>
        <v>925.58</v>
      </c>
      <c r="M298" s="39" t="n">
        <f aca="false">IF(J298=0,"",_xlfn.MAXIFS(Transactions!$B$2:$B$13107,Transactions!$C$2:$C$13107,A298))</f>
        <v>46285</v>
      </c>
      <c r="N298" s="24" t="n">
        <f aca="false">IF(J298=0,999,Assumptions!$B$4-M298)</f>
        <v>10</v>
      </c>
      <c r="O298" s="24" t="str">
        <f aca="false">IF(N298&lt;=Assumptions!$B$7,"Active",IF(N298&lt;=Assumptions!$B$8,"Slipping","Churned"))</f>
        <v>Active</v>
      </c>
      <c r="P298" s="24" t="n">
        <f aca="false">COUNTIF(D298:I298,"&gt;0")</f>
        <v>4</v>
      </c>
      <c r="Q298" s="24" t="n">
        <f aca="false">IF(N298&lt;=Assumptions!$B$22,5,IF(N298&lt;=Assumptions!$B$23,4,IF(N298&lt;=Assumptions!$B$24,3,IF(N298&lt;=Assumptions!$B$25,2,1))))</f>
        <v>5</v>
      </c>
      <c r="R298" s="24" t="n">
        <f aca="false">1+(J298&gt;=Assumptions!$C$25)+(J298&gt;=Assumptions!$C$24)+(J298&gt;=Assumptions!$C$23)+(J298&gt;=Assumptions!$C$22)</f>
        <v>2</v>
      </c>
      <c r="S298" s="24" t="n">
        <f aca="false">1+(L298&gt;=Assumptions!$D$25)+(L298&gt;=Assumptions!$D$24)+(L298&gt;=Assumptions!$D$23)+(L298&gt;=Assumptions!$D$22)</f>
        <v>5</v>
      </c>
      <c r="T298" s="24" t="str">
        <f aca="false">IF(AND(Q298&gt;=4,R298&gt;=4),"Champions",IF(AND(Q298&gt;=3,R298&gt;=3),"Loyal",IF(AND(Q298&lt;=2,R298&gt;=3),"At Risk",IF(Q298&lt;=2,"Hibernating","Potential"))))</f>
        <v>Potential</v>
      </c>
      <c r="U298" s="38" t="n">
        <f aca="false">L298/Assumptions!$B$6</f>
        <v>102.842222222222</v>
      </c>
      <c r="V298" s="38" t="n">
        <f aca="false">IF(O298="Slipping",U298,0)</f>
        <v>0</v>
      </c>
      <c r="W298" s="38" t="n">
        <f aca="false">IF(O298="Churned",U298,0)</f>
        <v>0</v>
      </c>
      <c r="X298" s="24" t="str">
        <f aca="false">IF(AND(O298="Active",P298&lt;=2),"Yes","No")</f>
        <v>No</v>
      </c>
    </row>
    <row r="299" customFormat="false" ht="15" hidden="false" customHeight="false" outlineLevel="0" collapsed="false">
      <c r="A299" s="24" t="str">
        <f aca="false">Customers!A299</f>
        <v>C0298</v>
      </c>
      <c r="B299" s="24" t="str">
        <f aca="false">Customers!B299</f>
        <v>Nairobi</v>
      </c>
      <c r="C299" s="24" t="str">
        <f aca="false">Customers!C299</f>
        <v>Prepaid</v>
      </c>
      <c r="D299" s="24" t="n">
        <f aca="false">COUNTIFS(Transactions!$C$2:$C$13107,$A299,Transactions!$E$2:$E$13107,D$1)</f>
        <v>3</v>
      </c>
      <c r="E299" s="24" t="n">
        <f aca="false">COUNTIFS(Transactions!$C$2:$C$13107,$A299,Transactions!$E$2:$E$13107,E$1)</f>
        <v>11</v>
      </c>
      <c r="F299" s="24" t="n">
        <f aca="false">COUNTIFS(Transactions!$C$2:$C$13107,$A299,Transactions!$E$2:$E$13107,F$1)</f>
        <v>0</v>
      </c>
      <c r="G299" s="24" t="n">
        <f aca="false">COUNTIFS(Transactions!$C$2:$C$13107,$A299,Transactions!$E$2:$E$13107,G$1)</f>
        <v>3</v>
      </c>
      <c r="H299" s="24" t="n">
        <f aca="false">COUNTIFS(Transactions!$C$2:$C$13107,$A299,Transactions!$E$2:$E$13107,H$1)</f>
        <v>0</v>
      </c>
      <c r="I299" s="24" t="n">
        <f aca="false">COUNTIFS(Transactions!$C$2:$C$13107,$A299,Transactions!$E$2:$E$13107,I$1)</f>
        <v>17</v>
      </c>
      <c r="J299" s="24" t="n">
        <f aca="false">SUM(D299:I299)</f>
        <v>34</v>
      </c>
      <c r="K299" s="38" t="n">
        <f aca="false">SUMIFS(Transactions!$F$2:$F$13107,Transactions!$C$2:$C$13107,A299)</f>
        <v>66969</v>
      </c>
      <c r="L299" s="38" t="n">
        <f aca="false">SUMIFS(Transactions!$I$2:$I$13107,Transactions!$C$2:$C$13107,A299)</f>
        <v>1066.97</v>
      </c>
      <c r="M299" s="39" t="n">
        <f aca="false">IF(J299=0,"",_xlfn.MAXIFS(Transactions!$B$2:$B$13107,Transactions!$C$2:$C$13107,A299))</f>
        <v>46295</v>
      </c>
      <c r="N299" s="24" t="n">
        <f aca="false">IF(J299=0,999,Assumptions!$B$4-M299)</f>
        <v>0</v>
      </c>
      <c r="O299" s="24" t="str">
        <f aca="false">IF(N299&lt;=Assumptions!$B$7,"Active",IF(N299&lt;=Assumptions!$B$8,"Slipping","Churned"))</f>
        <v>Active</v>
      </c>
      <c r="P299" s="24" t="n">
        <f aca="false">COUNTIF(D299:I299,"&gt;0")</f>
        <v>4</v>
      </c>
      <c r="Q299" s="24" t="n">
        <f aca="false">IF(N299&lt;=Assumptions!$B$22,5,IF(N299&lt;=Assumptions!$B$23,4,IF(N299&lt;=Assumptions!$B$24,3,IF(N299&lt;=Assumptions!$B$25,2,1))))</f>
        <v>5</v>
      </c>
      <c r="R299" s="24" t="n">
        <f aca="false">1+(J299&gt;=Assumptions!$C$25)+(J299&gt;=Assumptions!$C$24)+(J299&gt;=Assumptions!$C$23)+(J299&gt;=Assumptions!$C$22)</f>
        <v>5</v>
      </c>
      <c r="S299" s="24" t="n">
        <f aca="false">1+(L299&gt;=Assumptions!$D$25)+(L299&gt;=Assumptions!$D$24)+(L299&gt;=Assumptions!$D$23)+(L299&gt;=Assumptions!$D$22)</f>
        <v>5</v>
      </c>
      <c r="T299" s="24" t="str">
        <f aca="false">IF(AND(Q299&gt;=4,R299&gt;=4),"Champions",IF(AND(Q299&gt;=3,R299&gt;=3),"Loyal",IF(AND(Q299&lt;=2,R299&gt;=3),"At Risk",IF(Q299&lt;=2,"Hibernating","Potential"))))</f>
        <v>Champions</v>
      </c>
      <c r="U299" s="38" t="n">
        <f aca="false">L299/Assumptions!$B$6</f>
        <v>118.552222222222</v>
      </c>
      <c r="V299" s="38" t="n">
        <f aca="false">IF(O299="Slipping",U299,0)</f>
        <v>0</v>
      </c>
      <c r="W299" s="38" t="n">
        <f aca="false">IF(O299="Churned",U299,0)</f>
        <v>0</v>
      </c>
      <c r="X299" s="24" t="str">
        <f aca="false">IF(AND(O299="Active",P299&lt;=2),"Yes","No")</f>
        <v>No</v>
      </c>
    </row>
    <row r="300" customFormat="false" ht="15" hidden="false" customHeight="false" outlineLevel="0" collapsed="false">
      <c r="A300" s="24" t="str">
        <f aca="false">Customers!A300</f>
        <v>C0299</v>
      </c>
      <c r="B300" s="24" t="str">
        <f aca="false">Customers!B300</f>
        <v>Rift Valley</v>
      </c>
      <c r="C300" s="24" t="str">
        <f aca="false">Customers!C300</f>
        <v>Prepaid</v>
      </c>
      <c r="D300" s="24" t="n">
        <f aca="false">COUNTIFS(Transactions!$C$2:$C$13107,$A300,Transactions!$E$2:$E$13107,D$1)</f>
        <v>0</v>
      </c>
      <c r="E300" s="24" t="n">
        <f aca="false">COUNTIFS(Transactions!$C$2:$C$13107,$A300,Transactions!$E$2:$E$13107,E$1)</f>
        <v>0</v>
      </c>
      <c r="F300" s="24" t="n">
        <f aca="false">COUNTIFS(Transactions!$C$2:$C$13107,$A300,Transactions!$E$2:$E$13107,F$1)</f>
        <v>1</v>
      </c>
      <c r="G300" s="24" t="n">
        <f aca="false">COUNTIFS(Transactions!$C$2:$C$13107,$A300,Transactions!$E$2:$E$13107,G$1)</f>
        <v>0</v>
      </c>
      <c r="H300" s="24" t="n">
        <f aca="false">COUNTIFS(Transactions!$C$2:$C$13107,$A300,Transactions!$E$2:$E$13107,H$1)</f>
        <v>2</v>
      </c>
      <c r="I300" s="24" t="n">
        <f aca="false">COUNTIFS(Transactions!$C$2:$C$13107,$A300,Transactions!$E$2:$E$13107,I$1)</f>
        <v>2</v>
      </c>
      <c r="J300" s="24" t="n">
        <f aca="false">SUM(D300:I300)</f>
        <v>5</v>
      </c>
      <c r="K300" s="38" t="n">
        <f aca="false">SUMIFS(Transactions!$F$2:$F$13107,Transactions!$C$2:$C$13107,A300)</f>
        <v>8619</v>
      </c>
      <c r="L300" s="38" t="n">
        <f aca="false">SUMIFS(Transactions!$I$2:$I$13107,Transactions!$C$2:$C$13107,A300)</f>
        <v>66.95</v>
      </c>
      <c r="M300" s="39" t="n">
        <f aca="false">IF(J300=0,"",_xlfn.MAXIFS(Transactions!$B$2:$B$13107,Transactions!$C$2:$C$13107,A300))</f>
        <v>46294</v>
      </c>
      <c r="N300" s="24" t="n">
        <f aca="false">IF(J300=0,999,Assumptions!$B$4-M300)</f>
        <v>1</v>
      </c>
      <c r="O300" s="24" t="str">
        <f aca="false">IF(N300&lt;=Assumptions!$B$7,"Active",IF(N300&lt;=Assumptions!$B$8,"Slipping","Churned"))</f>
        <v>Active</v>
      </c>
      <c r="P300" s="24" t="n">
        <f aca="false">COUNTIF(D300:I300,"&gt;0")</f>
        <v>3</v>
      </c>
      <c r="Q300" s="24" t="n">
        <f aca="false">IF(N300&lt;=Assumptions!$B$22,5,IF(N300&lt;=Assumptions!$B$23,4,IF(N300&lt;=Assumptions!$B$24,3,IF(N300&lt;=Assumptions!$B$25,2,1))))</f>
        <v>5</v>
      </c>
      <c r="R300" s="24" t="n">
        <f aca="false">1+(J300&gt;=Assumptions!$C$25)+(J300&gt;=Assumptions!$C$24)+(J300&gt;=Assumptions!$C$23)+(J300&gt;=Assumptions!$C$22)</f>
        <v>1</v>
      </c>
      <c r="S300" s="24" t="n">
        <f aca="false">1+(L300&gt;=Assumptions!$D$25)+(L300&gt;=Assumptions!$D$24)+(L300&gt;=Assumptions!$D$23)+(L300&gt;=Assumptions!$D$22)</f>
        <v>1</v>
      </c>
      <c r="T300" s="24" t="str">
        <f aca="false">IF(AND(Q300&gt;=4,R300&gt;=4),"Champions",IF(AND(Q300&gt;=3,R300&gt;=3),"Loyal",IF(AND(Q300&lt;=2,R300&gt;=3),"At Risk",IF(Q300&lt;=2,"Hibernating","Potential"))))</f>
        <v>Potential</v>
      </c>
      <c r="U300" s="38" t="n">
        <f aca="false">L300/Assumptions!$B$6</f>
        <v>7.43888888888889</v>
      </c>
      <c r="V300" s="38" t="n">
        <f aca="false">IF(O300="Slipping",U300,0)</f>
        <v>0</v>
      </c>
      <c r="W300" s="38" t="n">
        <f aca="false">IF(O300="Churned",U300,0)</f>
        <v>0</v>
      </c>
      <c r="X300" s="24" t="str">
        <f aca="false">IF(AND(O300="Active",P300&lt;=2),"Yes","No")</f>
        <v>No</v>
      </c>
    </row>
    <row r="301" customFormat="false" ht="15" hidden="false" customHeight="false" outlineLevel="0" collapsed="false">
      <c r="A301" s="24" t="str">
        <f aca="false">Customers!A301</f>
        <v>C0300</v>
      </c>
      <c r="B301" s="24" t="str">
        <f aca="false">Customers!B301</f>
        <v>Coast</v>
      </c>
      <c r="C301" s="24" t="str">
        <f aca="false">Customers!C301</f>
        <v>Postpaid</v>
      </c>
      <c r="D301" s="24" t="n">
        <f aca="false">COUNTIFS(Transactions!$C$2:$C$13107,$A301,Transactions!$E$2:$E$13107,D$1)</f>
        <v>14</v>
      </c>
      <c r="E301" s="24" t="n">
        <f aca="false">COUNTIFS(Transactions!$C$2:$C$13107,$A301,Transactions!$E$2:$E$13107,E$1)</f>
        <v>7</v>
      </c>
      <c r="F301" s="24" t="n">
        <f aca="false">COUNTIFS(Transactions!$C$2:$C$13107,$A301,Transactions!$E$2:$E$13107,F$1)</f>
        <v>7</v>
      </c>
      <c r="G301" s="24" t="n">
        <f aca="false">COUNTIFS(Transactions!$C$2:$C$13107,$A301,Transactions!$E$2:$E$13107,G$1)</f>
        <v>6</v>
      </c>
      <c r="H301" s="24" t="n">
        <f aca="false">COUNTIFS(Transactions!$C$2:$C$13107,$A301,Transactions!$E$2:$E$13107,H$1)</f>
        <v>1</v>
      </c>
      <c r="I301" s="24" t="n">
        <f aca="false">COUNTIFS(Transactions!$C$2:$C$13107,$A301,Transactions!$E$2:$E$13107,I$1)</f>
        <v>9</v>
      </c>
      <c r="J301" s="24" t="n">
        <f aca="false">SUM(D301:I301)</f>
        <v>44</v>
      </c>
      <c r="K301" s="38" t="n">
        <f aca="false">SUMIFS(Transactions!$F$2:$F$13107,Transactions!$C$2:$C$13107,A301)</f>
        <v>165357</v>
      </c>
      <c r="L301" s="38" t="n">
        <f aca="false">SUMIFS(Transactions!$I$2:$I$13107,Transactions!$C$2:$C$13107,A301)</f>
        <v>1470.04</v>
      </c>
      <c r="M301" s="39" t="n">
        <f aca="false">IF(J301=0,"",_xlfn.MAXIFS(Transactions!$B$2:$B$13107,Transactions!$C$2:$C$13107,A301))</f>
        <v>46292</v>
      </c>
      <c r="N301" s="24" t="n">
        <f aca="false">IF(J301=0,999,Assumptions!$B$4-M301)</f>
        <v>3</v>
      </c>
      <c r="O301" s="24" t="str">
        <f aca="false">IF(N301&lt;=Assumptions!$B$7,"Active",IF(N301&lt;=Assumptions!$B$8,"Slipping","Churned"))</f>
        <v>Active</v>
      </c>
      <c r="P301" s="24" t="n">
        <f aca="false">COUNTIF(D301:I301,"&gt;0")</f>
        <v>6</v>
      </c>
      <c r="Q301" s="24" t="n">
        <f aca="false">IF(N301&lt;=Assumptions!$B$22,5,IF(N301&lt;=Assumptions!$B$23,4,IF(N301&lt;=Assumptions!$B$24,3,IF(N301&lt;=Assumptions!$B$25,2,1))))</f>
        <v>5</v>
      </c>
      <c r="R301" s="24" t="n">
        <f aca="false">1+(J301&gt;=Assumptions!$C$25)+(J301&gt;=Assumptions!$C$24)+(J301&gt;=Assumptions!$C$23)+(J301&gt;=Assumptions!$C$22)</f>
        <v>5</v>
      </c>
      <c r="S301" s="24" t="n">
        <f aca="false">1+(L301&gt;=Assumptions!$D$25)+(L301&gt;=Assumptions!$D$24)+(L301&gt;=Assumptions!$D$23)+(L301&gt;=Assumptions!$D$22)</f>
        <v>5</v>
      </c>
      <c r="T301" s="24" t="str">
        <f aca="false">IF(AND(Q301&gt;=4,R301&gt;=4),"Champions",IF(AND(Q301&gt;=3,R301&gt;=3),"Loyal",IF(AND(Q301&lt;=2,R301&gt;=3),"At Risk",IF(Q301&lt;=2,"Hibernating","Potential"))))</f>
        <v>Champions</v>
      </c>
      <c r="U301" s="38" t="n">
        <f aca="false">L301/Assumptions!$B$6</f>
        <v>163.337777777778</v>
      </c>
      <c r="V301" s="38" t="n">
        <f aca="false">IF(O301="Slipping",U301,0)</f>
        <v>0</v>
      </c>
      <c r="W301" s="38" t="n">
        <f aca="false">IF(O301="Churned",U301,0)</f>
        <v>0</v>
      </c>
      <c r="X301" s="24" t="str">
        <f aca="false">IF(AND(O301="Active",P301&lt;=2),"Yes","No")</f>
        <v>No</v>
      </c>
    </row>
    <row r="302" customFormat="false" ht="15" hidden="false" customHeight="false" outlineLevel="0" collapsed="false">
      <c r="A302" s="24" t="str">
        <f aca="false">Customers!A302</f>
        <v>C0301</v>
      </c>
      <c r="B302" s="24" t="str">
        <f aca="false">Customers!B302</f>
        <v>Western</v>
      </c>
      <c r="C302" s="24" t="str">
        <f aca="false">Customers!C302</f>
        <v>Prepaid</v>
      </c>
      <c r="D302" s="24" t="n">
        <f aca="false">COUNTIFS(Transactions!$C$2:$C$13107,$A302,Transactions!$E$2:$E$13107,D$1)</f>
        <v>21</v>
      </c>
      <c r="E302" s="24" t="n">
        <f aca="false">COUNTIFS(Transactions!$C$2:$C$13107,$A302,Transactions!$E$2:$E$13107,E$1)</f>
        <v>4</v>
      </c>
      <c r="F302" s="24" t="n">
        <f aca="false">COUNTIFS(Transactions!$C$2:$C$13107,$A302,Transactions!$E$2:$E$13107,F$1)</f>
        <v>0</v>
      </c>
      <c r="G302" s="24" t="n">
        <f aca="false">COUNTIFS(Transactions!$C$2:$C$13107,$A302,Transactions!$E$2:$E$13107,G$1)</f>
        <v>1</v>
      </c>
      <c r="H302" s="24" t="n">
        <f aca="false">COUNTIFS(Transactions!$C$2:$C$13107,$A302,Transactions!$E$2:$E$13107,H$1)</f>
        <v>2</v>
      </c>
      <c r="I302" s="24" t="n">
        <f aca="false">COUNTIFS(Transactions!$C$2:$C$13107,$A302,Transactions!$E$2:$E$13107,I$1)</f>
        <v>0</v>
      </c>
      <c r="J302" s="24" t="n">
        <f aca="false">SUM(D302:I302)</f>
        <v>28</v>
      </c>
      <c r="K302" s="38" t="n">
        <f aca="false">SUMIFS(Transactions!$F$2:$F$13107,Transactions!$C$2:$C$13107,A302)</f>
        <v>39340</v>
      </c>
      <c r="L302" s="38" t="n">
        <f aca="false">SUMIFS(Transactions!$I$2:$I$13107,Transactions!$C$2:$C$13107,A302)</f>
        <v>447.05</v>
      </c>
      <c r="M302" s="39" t="n">
        <f aca="false">IF(J302=0,"",_xlfn.MAXIFS(Transactions!$B$2:$B$13107,Transactions!$C$2:$C$13107,A302))</f>
        <v>46276</v>
      </c>
      <c r="N302" s="24" t="n">
        <f aca="false">IF(J302=0,999,Assumptions!$B$4-M302)</f>
        <v>19</v>
      </c>
      <c r="O302" s="24" t="str">
        <f aca="false">IF(N302&lt;=Assumptions!$B$7,"Active",IF(N302&lt;=Assumptions!$B$8,"Slipping","Churned"))</f>
        <v>Active</v>
      </c>
      <c r="P302" s="24" t="n">
        <f aca="false">COUNTIF(D302:I302,"&gt;0")</f>
        <v>4</v>
      </c>
      <c r="Q302" s="24" t="n">
        <f aca="false">IF(N302&lt;=Assumptions!$B$22,5,IF(N302&lt;=Assumptions!$B$23,4,IF(N302&lt;=Assumptions!$B$24,3,IF(N302&lt;=Assumptions!$B$25,2,1))))</f>
        <v>4</v>
      </c>
      <c r="R302" s="24" t="n">
        <f aca="false">1+(J302&gt;=Assumptions!$C$25)+(J302&gt;=Assumptions!$C$24)+(J302&gt;=Assumptions!$C$23)+(J302&gt;=Assumptions!$C$22)</f>
        <v>4</v>
      </c>
      <c r="S302" s="24" t="n">
        <f aca="false">1+(L302&gt;=Assumptions!$D$25)+(L302&gt;=Assumptions!$D$24)+(L302&gt;=Assumptions!$D$23)+(L302&gt;=Assumptions!$D$22)</f>
        <v>3</v>
      </c>
      <c r="T302" s="24" t="str">
        <f aca="false">IF(AND(Q302&gt;=4,R302&gt;=4),"Champions",IF(AND(Q302&gt;=3,R302&gt;=3),"Loyal",IF(AND(Q302&lt;=2,R302&gt;=3),"At Risk",IF(Q302&lt;=2,"Hibernating","Potential"))))</f>
        <v>Champions</v>
      </c>
      <c r="U302" s="38" t="n">
        <f aca="false">L302/Assumptions!$B$6</f>
        <v>49.6722222222222</v>
      </c>
      <c r="V302" s="38" t="n">
        <f aca="false">IF(O302="Slipping",U302,0)</f>
        <v>0</v>
      </c>
      <c r="W302" s="38" t="n">
        <f aca="false">IF(O302="Churned",U302,0)</f>
        <v>0</v>
      </c>
      <c r="X302" s="24" t="str">
        <f aca="false">IF(AND(O302="Active",P302&lt;=2),"Yes","No")</f>
        <v>No</v>
      </c>
    </row>
    <row r="303" customFormat="false" ht="15" hidden="false" customHeight="false" outlineLevel="0" collapsed="false">
      <c r="A303" s="24" t="str">
        <f aca="false">Customers!A303</f>
        <v>C0302</v>
      </c>
      <c r="B303" s="24" t="str">
        <f aca="false">Customers!B303</f>
        <v>Central</v>
      </c>
      <c r="C303" s="24" t="str">
        <f aca="false">Customers!C303</f>
        <v>Business</v>
      </c>
      <c r="D303" s="24" t="n">
        <f aca="false">COUNTIFS(Transactions!$C$2:$C$13107,$A303,Transactions!$E$2:$E$13107,D$1)</f>
        <v>22</v>
      </c>
      <c r="E303" s="24" t="n">
        <f aca="false">COUNTIFS(Transactions!$C$2:$C$13107,$A303,Transactions!$E$2:$E$13107,E$1)</f>
        <v>11</v>
      </c>
      <c r="F303" s="24" t="n">
        <f aca="false">COUNTIFS(Transactions!$C$2:$C$13107,$A303,Transactions!$E$2:$E$13107,F$1)</f>
        <v>0</v>
      </c>
      <c r="G303" s="24" t="n">
        <f aca="false">COUNTIFS(Transactions!$C$2:$C$13107,$A303,Transactions!$E$2:$E$13107,G$1)</f>
        <v>19</v>
      </c>
      <c r="H303" s="24" t="n">
        <f aca="false">COUNTIFS(Transactions!$C$2:$C$13107,$A303,Transactions!$E$2:$E$13107,H$1)</f>
        <v>0</v>
      </c>
      <c r="I303" s="24" t="n">
        <f aca="false">COUNTIFS(Transactions!$C$2:$C$13107,$A303,Transactions!$E$2:$E$13107,I$1)</f>
        <v>0</v>
      </c>
      <c r="J303" s="24" t="n">
        <f aca="false">SUM(D303:I303)</f>
        <v>52</v>
      </c>
      <c r="K303" s="38" t="n">
        <f aca="false">SUMIFS(Transactions!$F$2:$F$13107,Transactions!$C$2:$C$13107,A303)</f>
        <v>506680</v>
      </c>
      <c r="L303" s="38" t="n">
        <f aca="false">SUMIFS(Transactions!$I$2:$I$13107,Transactions!$C$2:$C$13107,A303)</f>
        <v>3174.13</v>
      </c>
      <c r="M303" s="39" t="n">
        <f aca="false">IF(J303=0,"",_xlfn.MAXIFS(Transactions!$B$2:$B$13107,Transactions!$C$2:$C$13107,A303))</f>
        <v>46294</v>
      </c>
      <c r="N303" s="24" t="n">
        <f aca="false">IF(J303=0,999,Assumptions!$B$4-M303)</f>
        <v>1</v>
      </c>
      <c r="O303" s="24" t="str">
        <f aca="false">IF(N303&lt;=Assumptions!$B$7,"Active",IF(N303&lt;=Assumptions!$B$8,"Slipping","Churned"))</f>
        <v>Active</v>
      </c>
      <c r="P303" s="24" t="n">
        <f aca="false">COUNTIF(D303:I303,"&gt;0")</f>
        <v>3</v>
      </c>
      <c r="Q303" s="24" t="n">
        <f aca="false">IF(N303&lt;=Assumptions!$B$22,5,IF(N303&lt;=Assumptions!$B$23,4,IF(N303&lt;=Assumptions!$B$24,3,IF(N303&lt;=Assumptions!$B$25,2,1))))</f>
        <v>5</v>
      </c>
      <c r="R303" s="24" t="n">
        <f aca="false">1+(J303&gt;=Assumptions!$C$25)+(J303&gt;=Assumptions!$C$24)+(J303&gt;=Assumptions!$C$23)+(J303&gt;=Assumptions!$C$22)</f>
        <v>5</v>
      </c>
      <c r="S303" s="24" t="n">
        <f aca="false">1+(L303&gt;=Assumptions!$D$25)+(L303&gt;=Assumptions!$D$24)+(L303&gt;=Assumptions!$D$23)+(L303&gt;=Assumptions!$D$22)</f>
        <v>5</v>
      </c>
      <c r="T303" s="24" t="str">
        <f aca="false">IF(AND(Q303&gt;=4,R303&gt;=4),"Champions",IF(AND(Q303&gt;=3,R303&gt;=3),"Loyal",IF(AND(Q303&lt;=2,R303&gt;=3),"At Risk",IF(Q303&lt;=2,"Hibernating","Potential"))))</f>
        <v>Champions</v>
      </c>
      <c r="U303" s="38" t="n">
        <f aca="false">L303/Assumptions!$B$6</f>
        <v>352.681111111111</v>
      </c>
      <c r="V303" s="38" t="n">
        <f aca="false">IF(O303="Slipping",U303,0)</f>
        <v>0</v>
      </c>
      <c r="W303" s="38" t="n">
        <f aca="false">IF(O303="Churned",U303,0)</f>
        <v>0</v>
      </c>
      <c r="X303" s="24" t="str">
        <f aca="false">IF(AND(O303="Active",P303&lt;=2),"Yes","No")</f>
        <v>No</v>
      </c>
    </row>
    <row r="304" customFormat="false" ht="15" hidden="false" customHeight="false" outlineLevel="0" collapsed="false">
      <c r="A304" s="24" t="str">
        <f aca="false">Customers!A304</f>
        <v>C0303</v>
      </c>
      <c r="B304" s="24" t="str">
        <f aca="false">Customers!B304</f>
        <v>Nairobi</v>
      </c>
      <c r="C304" s="24" t="str">
        <f aca="false">Customers!C304</f>
        <v>Prepaid</v>
      </c>
      <c r="D304" s="24" t="n">
        <f aca="false">COUNTIFS(Transactions!$C$2:$C$13107,$A304,Transactions!$E$2:$E$13107,D$1)</f>
        <v>0</v>
      </c>
      <c r="E304" s="24" t="n">
        <f aca="false">COUNTIFS(Transactions!$C$2:$C$13107,$A304,Transactions!$E$2:$E$13107,E$1)</f>
        <v>6</v>
      </c>
      <c r="F304" s="24" t="n">
        <f aca="false">COUNTIFS(Transactions!$C$2:$C$13107,$A304,Transactions!$E$2:$E$13107,F$1)</f>
        <v>5</v>
      </c>
      <c r="G304" s="24" t="n">
        <f aca="false">COUNTIFS(Transactions!$C$2:$C$13107,$A304,Transactions!$E$2:$E$13107,G$1)</f>
        <v>0</v>
      </c>
      <c r="H304" s="24" t="n">
        <f aca="false">COUNTIFS(Transactions!$C$2:$C$13107,$A304,Transactions!$E$2:$E$13107,H$1)</f>
        <v>7</v>
      </c>
      <c r="I304" s="24" t="n">
        <f aca="false">COUNTIFS(Transactions!$C$2:$C$13107,$A304,Transactions!$E$2:$E$13107,I$1)</f>
        <v>1</v>
      </c>
      <c r="J304" s="24" t="n">
        <f aca="false">SUM(D304:I304)</f>
        <v>19</v>
      </c>
      <c r="K304" s="38" t="n">
        <f aca="false">SUMIFS(Transactions!$F$2:$F$13107,Transactions!$C$2:$C$13107,A304)</f>
        <v>60850</v>
      </c>
      <c r="L304" s="38" t="n">
        <f aca="false">SUMIFS(Transactions!$I$2:$I$13107,Transactions!$C$2:$C$13107,A304)</f>
        <v>471.55</v>
      </c>
      <c r="M304" s="39" t="n">
        <f aca="false">IF(J304=0,"",_xlfn.MAXIFS(Transactions!$B$2:$B$13107,Transactions!$C$2:$C$13107,A304))</f>
        <v>46289</v>
      </c>
      <c r="N304" s="24" t="n">
        <f aca="false">IF(J304=0,999,Assumptions!$B$4-M304)</f>
        <v>6</v>
      </c>
      <c r="O304" s="24" t="str">
        <f aca="false">IF(N304&lt;=Assumptions!$B$7,"Active",IF(N304&lt;=Assumptions!$B$8,"Slipping","Churned"))</f>
        <v>Active</v>
      </c>
      <c r="P304" s="24" t="n">
        <f aca="false">COUNTIF(D304:I304,"&gt;0")</f>
        <v>4</v>
      </c>
      <c r="Q304" s="24" t="n">
        <f aca="false">IF(N304&lt;=Assumptions!$B$22,5,IF(N304&lt;=Assumptions!$B$23,4,IF(N304&lt;=Assumptions!$B$24,3,IF(N304&lt;=Assumptions!$B$25,2,1))))</f>
        <v>5</v>
      </c>
      <c r="R304" s="24" t="n">
        <f aca="false">1+(J304&gt;=Assumptions!$C$25)+(J304&gt;=Assumptions!$C$24)+(J304&gt;=Assumptions!$C$23)+(J304&gt;=Assumptions!$C$22)</f>
        <v>3</v>
      </c>
      <c r="S304" s="24" t="n">
        <f aca="false">1+(L304&gt;=Assumptions!$D$25)+(L304&gt;=Assumptions!$D$24)+(L304&gt;=Assumptions!$D$23)+(L304&gt;=Assumptions!$D$22)</f>
        <v>3</v>
      </c>
      <c r="T304" s="24" t="str">
        <f aca="false">IF(AND(Q304&gt;=4,R304&gt;=4),"Champions",IF(AND(Q304&gt;=3,R304&gt;=3),"Loyal",IF(AND(Q304&lt;=2,R304&gt;=3),"At Risk",IF(Q304&lt;=2,"Hibernating","Potential"))))</f>
        <v>Loyal</v>
      </c>
      <c r="U304" s="38" t="n">
        <f aca="false">L304/Assumptions!$B$6</f>
        <v>52.3944444444444</v>
      </c>
      <c r="V304" s="38" t="n">
        <f aca="false">IF(O304="Slipping",U304,0)</f>
        <v>0</v>
      </c>
      <c r="W304" s="38" t="n">
        <f aca="false">IF(O304="Churned",U304,0)</f>
        <v>0</v>
      </c>
      <c r="X304" s="24" t="str">
        <f aca="false">IF(AND(O304="Active",P304&lt;=2),"Yes","No")</f>
        <v>No</v>
      </c>
    </row>
    <row r="305" customFormat="false" ht="15" hidden="false" customHeight="false" outlineLevel="0" collapsed="false">
      <c r="A305" s="24" t="str">
        <f aca="false">Customers!A305</f>
        <v>C0304</v>
      </c>
      <c r="B305" s="24" t="str">
        <f aca="false">Customers!B305</f>
        <v>Rift Valley</v>
      </c>
      <c r="C305" s="24" t="str">
        <f aca="false">Customers!C305</f>
        <v>Prepaid</v>
      </c>
      <c r="D305" s="24" t="n">
        <f aca="false">COUNTIFS(Transactions!$C$2:$C$13107,$A305,Transactions!$E$2:$E$13107,D$1)</f>
        <v>2</v>
      </c>
      <c r="E305" s="24" t="n">
        <f aca="false">COUNTIFS(Transactions!$C$2:$C$13107,$A305,Transactions!$E$2:$E$13107,E$1)</f>
        <v>0</v>
      </c>
      <c r="F305" s="24" t="n">
        <f aca="false">COUNTIFS(Transactions!$C$2:$C$13107,$A305,Transactions!$E$2:$E$13107,F$1)</f>
        <v>0</v>
      </c>
      <c r="G305" s="24" t="n">
        <f aca="false">COUNTIFS(Transactions!$C$2:$C$13107,$A305,Transactions!$E$2:$E$13107,G$1)</f>
        <v>2</v>
      </c>
      <c r="H305" s="24" t="n">
        <f aca="false">COUNTIFS(Transactions!$C$2:$C$13107,$A305,Transactions!$E$2:$E$13107,H$1)</f>
        <v>9</v>
      </c>
      <c r="I305" s="24" t="n">
        <f aca="false">COUNTIFS(Transactions!$C$2:$C$13107,$A305,Transactions!$E$2:$E$13107,I$1)</f>
        <v>2</v>
      </c>
      <c r="J305" s="24" t="n">
        <f aca="false">SUM(D305:I305)</f>
        <v>15</v>
      </c>
      <c r="K305" s="38" t="n">
        <f aca="false">SUMIFS(Transactions!$F$2:$F$13107,Transactions!$C$2:$C$13107,A305)</f>
        <v>17299</v>
      </c>
      <c r="L305" s="38" t="n">
        <f aca="false">SUMIFS(Transactions!$I$2:$I$13107,Transactions!$C$2:$C$13107,A305)</f>
        <v>126.57</v>
      </c>
      <c r="M305" s="39" t="n">
        <f aca="false">IF(J305=0,"",_xlfn.MAXIFS(Transactions!$B$2:$B$13107,Transactions!$C$2:$C$13107,A305))</f>
        <v>46283</v>
      </c>
      <c r="N305" s="24" t="n">
        <f aca="false">IF(J305=0,999,Assumptions!$B$4-M305)</f>
        <v>12</v>
      </c>
      <c r="O305" s="24" t="str">
        <f aca="false">IF(N305&lt;=Assumptions!$B$7,"Active",IF(N305&lt;=Assumptions!$B$8,"Slipping","Churned"))</f>
        <v>Active</v>
      </c>
      <c r="P305" s="24" t="n">
        <f aca="false">COUNTIF(D305:I305,"&gt;0")</f>
        <v>4</v>
      </c>
      <c r="Q305" s="24" t="n">
        <f aca="false">IF(N305&lt;=Assumptions!$B$22,5,IF(N305&lt;=Assumptions!$B$23,4,IF(N305&lt;=Assumptions!$B$24,3,IF(N305&lt;=Assumptions!$B$25,2,1))))</f>
        <v>5</v>
      </c>
      <c r="R305" s="24" t="n">
        <f aca="false">1+(J305&gt;=Assumptions!$C$25)+(J305&gt;=Assumptions!$C$24)+(J305&gt;=Assumptions!$C$23)+(J305&gt;=Assumptions!$C$22)</f>
        <v>3</v>
      </c>
      <c r="S305" s="24" t="n">
        <f aca="false">1+(L305&gt;=Assumptions!$D$25)+(L305&gt;=Assumptions!$D$24)+(L305&gt;=Assumptions!$D$23)+(L305&gt;=Assumptions!$D$22)</f>
        <v>1</v>
      </c>
      <c r="T305" s="24" t="str">
        <f aca="false">IF(AND(Q305&gt;=4,R305&gt;=4),"Champions",IF(AND(Q305&gt;=3,R305&gt;=3),"Loyal",IF(AND(Q305&lt;=2,R305&gt;=3),"At Risk",IF(Q305&lt;=2,"Hibernating","Potential"))))</f>
        <v>Loyal</v>
      </c>
      <c r="U305" s="38" t="n">
        <f aca="false">L305/Assumptions!$B$6</f>
        <v>14.0633333333333</v>
      </c>
      <c r="V305" s="38" t="n">
        <f aca="false">IF(O305="Slipping",U305,0)</f>
        <v>0</v>
      </c>
      <c r="W305" s="38" t="n">
        <f aca="false">IF(O305="Churned",U305,0)</f>
        <v>0</v>
      </c>
      <c r="X305" s="24" t="str">
        <f aca="false">IF(AND(O305="Active",P305&lt;=2),"Yes","No")</f>
        <v>No</v>
      </c>
    </row>
    <row r="306" customFormat="false" ht="15" hidden="false" customHeight="false" outlineLevel="0" collapsed="false">
      <c r="A306" s="24" t="str">
        <f aca="false">Customers!A306</f>
        <v>C0305</v>
      </c>
      <c r="B306" s="24" t="str">
        <f aca="false">Customers!B306</f>
        <v>Nairobi</v>
      </c>
      <c r="C306" s="24" t="str">
        <f aca="false">Customers!C306</f>
        <v>Prepaid</v>
      </c>
      <c r="D306" s="24" t="n">
        <f aca="false">COUNTIFS(Transactions!$C$2:$C$13107,$A306,Transactions!$E$2:$E$13107,D$1)</f>
        <v>12</v>
      </c>
      <c r="E306" s="24" t="n">
        <f aca="false">COUNTIFS(Transactions!$C$2:$C$13107,$A306,Transactions!$E$2:$E$13107,E$1)</f>
        <v>5</v>
      </c>
      <c r="F306" s="24" t="n">
        <f aca="false">COUNTIFS(Transactions!$C$2:$C$13107,$A306,Transactions!$E$2:$E$13107,F$1)</f>
        <v>0</v>
      </c>
      <c r="G306" s="24" t="n">
        <f aca="false">COUNTIFS(Transactions!$C$2:$C$13107,$A306,Transactions!$E$2:$E$13107,G$1)</f>
        <v>1</v>
      </c>
      <c r="H306" s="24" t="n">
        <f aca="false">COUNTIFS(Transactions!$C$2:$C$13107,$A306,Transactions!$E$2:$E$13107,H$1)</f>
        <v>9</v>
      </c>
      <c r="I306" s="24" t="n">
        <f aca="false">COUNTIFS(Transactions!$C$2:$C$13107,$A306,Transactions!$E$2:$E$13107,I$1)</f>
        <v>0</v>
      </c>
      <c r="J306" s="24" t="n">
        <f aca="false">SUM(D306:I306)</f>
        <v>27</v>
      </c>
      <c r="K306" s="38" t="n">
        <f aca="false">SUMIFS(Transactions!$F$2:$F$13107,Transactions!$C$2:$C$13107,A306)</f>
        <v>57900</v>
      </c>
      <c r="L306" s="38" t="n">
        <f aca="false">SUMIFS(Transactions!$I$2:$I$13107,Transactions!$C$2:$C$13107,A306)</f>
        <v>764.86</v>
      </c>
      <c r="M306" s="39" t="n">
        <f aca="false">IF(J306=0,"",_xlfn.MAXIFS(Transactions!$B$2:$B$13107,Transactions!$C$2:$C$13107,A306))</f>
        <v>46277</v>
      </c>
      <c r="N306" s="24" t="n">
        <f aca="false">IF(J306=0,999,Assumptions!$B$4-M306)</f>
        <v>18</v>
      </c>
      <c r="O306" s="24" t="str">
        <f aca="false">IF(N306&lt;=Assumptions!$B$7,"Active",IF(N306&lt;=Assumptions!$B$8,"Slipping","Churned"))</f>
        <v>Active</v>
      </c>
      <c r="P306" s="24" t="n">
        <f aca="false">COUNTIF(D306:I306,"&gt;0")</f>
        <v>4</v>
      </c>
      <c r="Q306" s="24" t="n">
        <f aca="false">IF(N306&lt;=Assumptions!$B$22,5,IF(N306&lt;=Assumptions!$B$23,4,IF(N306&lt;=Assumptions!$B$24,3,IF(N306&lt;=Assumptions!$B$25,2,1))))</f>
        <v>4</v>
      </c>
      <c r="R306" s="24" t="n">
        <f aca="false">1+(J306&gt;=Assumptions!$C$25)+(J306&gt;=Assumptions!$C$24)+(J306&gt;=Assumptions!$C$23)+(J306&gt;=Assumptions!$C$22)</f>
        <v>4</v>
      </c>
      <c r="S306" s="24" t="n">
        <f aca="false">1+(L306&gt;=Assumptions!$D$25)+(L306&gt;=Assumptions!$D$24)+(L306&gt;=Assumptions!$D$23)+(L306&gt;=Assumptions!$D$22)</f>
        <v>4</v>
      </c>
      <c r="T306" s="24" t="str">
        <f aca="false">IF(AND(Q306&gt;=4,R306&gt;=4),"Champions",IF(AND(Q306&gt;=3,R306&gt;=3),"Loyal",IF(AND(Q306&lt;=2,R306&gt;=3),"At Risk",IF(Q306&lt;=2,"Hibernating","Potential"))))</f>
        <v>Champions</v>
      </c>
      <c r="U306" s="38" t="n">
        <f aca="false">L306/Assumptions!$B$6</f>
        <v>84.9844444444445</v>
      </c>
      <c r="V306" s="38" t="n">
        <f aca="false">IF(O306="Slipping",U306,0)</f>
        <v>0</v>
      </c>
      <c r="W306" s="38" t="n">
        <f aca="false">IF(O306="Churned",U306,0)</f>
        <v>0</v>
      </c>
      <c r="X306" s="24" t="str">
        <f aca="false">IF(AND(O306="Active",P306&lt;=2),"Yes","No")</f>
        <v>No</v>
      </c>
    </row>
    <row r="307" customFormat="false" ht="15" hidden="false" customHeight="false" outlineLevel="0" collapsed="false">
      <c r="A307" s="24" t="str">
        <f aca="false">Customers!A307</f>
        <v>C0306</v>
      </c>
      <c r="B307" s="24" t="str">
        <f aca="false">Customers!B307</f>
        <v>Central</v>
      </c>
      <c r="C307" s="24" t="str">
        <f aca="false">Customers!C307</f>
        <v>Business</v>
      </c>
      <c r="D307" s="24" t="n">
        <f aca="false">COUNTIFS(Transactions!$C$2:$C$13107,$A307,Transactions!$E$2:$E$13107,D$1)</f>
        <v>45</v>
      </c>
      <c r="E307" s="24" t="n">
        <f aca="false">COUNTIFS(Transactions!$C$2:$C$13107,$A307,Transactions!$E$2:$E$13107,E$1)</f>
        <v>0</v>
      </c>
      <c r="F307" s="24" t="n">
        <f aca="false">COUNTIFS(Transactions!$C$2:$C$13107,$A307,Transactions!$E$2:$E$13107,F$1)</f>
        <v>7</v>
      </c>
      <c r="G307" s="24" t="n">
        <f aca="false">COUNTIFS(Transactions!$C$2:$C$13107,$A307,Transactions!$E$2:$E$13107,G$1)</f>
        <v>8</v>
      </c>
      <c r="H307" s="24" t="n">
        <f aca="false">COUNTIFS(Transactions!$C$2:$C$13107,$A307,Transactions!$E$2:$E$13107,H$1)</f>
        <v>12</v>
      </c>
      <c r="I307" s="24" t="n">
        <f aca="false">COUNTIFS(Transactions!$C$2:$C$13107,$A307,Transactions!$E$2:$E$13107,I$1)</f>
        <v>0</v>
      </c>
      <c r="J307" s="24" t="n">
        <f aca="false">SUM(D307:I307)</f>
        <v>72</v>
      </c>
      <c r="K307" s="38" t="n">
        <f aca="false">SUMIFS(Transactions!$F$2:$F$13107,Transactions!$C$2:$C$13107,A307)</f>
        <v>632090</v>
      </c>
      <c r="L307" s="38" t="n">
        <f aca="false">SUMIFS(Transactions!$I$2:$I$13107,Transactions!$C$2:$C$13107,A307)</f>
        <v>2951.46</v>
      </c>
      <c r="M307" s="39" t="n">
        <f aca="false">IF(J307=0,"",_xlfn.MAXIFS(Transactions!$B$2:$B$13107,Transactions!$C$2:$C$13107,A307))</f>
        <v>46294</v>
      </c>
      <c r="N307" s="24" t="n">
        <f aca="false">IF(J307=0,999,Assumptions!$B$4-M307)</f>
        <v>1</v>
      </c>
      <c r="O307" s="24" t="str">
        <f aca="false">IF(N307&lt;=Assumptions!$B$7,"Active",IF(N307&lt;=Assumptions!$B$8,"Slipping","Churned"))</f>
        <v>Active</v>
      </c>
      <c r="P307" s="24" t="n">
        <f aca="false">COUNTIF(D307:I307,"&gt;0")</f>
        <v>4</v>
      </c>
      <c r="Q307" s="24" t="n">
        <f aca="false">IF(N307&lt;=Assumptions!$B$22,5,IF(N307&lt;=Assumptions!$B$23,4,IF(N307&lt;=Assumptions!$B$24,3,IF(N307&lt;=Assumptions!$B$25,2,1))))</f>
        <v>5</v>
      </c>
      <c r="R307" s="24" t="n">
        <f aca="false">1+(J307&gt;=Assumptions!$C$25)+(J307&gt;=Assumptions!$C$24)+(J307&gt;=Assumptions!$C$23)+(J307&gt;=Assumptions!$C$22)</f>
        <v>5</v>
      </c>
      <c r="S307" s="24" t="n">
        <f aca="false">1+(L307&gt;=Assumptions!$D$25)+(L307&gt;=Assumptions!$D$24)+(L307&gt;=Assumptions!$D$23)+(L307&gt;=Assumptions!$D$22)</f>
        <v>5</v>
      </c>
      <c r="T307" s="24" t="str">
        <f aca="false">IF(AND(Q307&gt;=4,R307&gt;=4),"Champions",IF(AND(Q307&gt;=3,R307&gt;=3),"Loyal",IF(AND(Q307&lt;=2,R307&gt;=3),"At Risk",IF(Q307&lt;=2,"Hibernating","Potential"))))</f>
        <v>Champions</v>
      </c>
      <c r="U307" s="38" t="n">
        <f aca="false">L307/Assumptions!$B$6</f>
        <v>327.94</v>
      </c>
      <c r="V307" s="38" t="n">
        <f aca="false">IF(O307="Slipping",U307,0)</f>
        <v>0</v>
      </c>
      <c r="W307" s="38" t="n">
        <f aca="false">IF(O307="Churned",U307,0)</f>
        <v>0</v>
      </c>
      <c r="X307" s="24" t="str">
        <f aca="false">IF(AND(O307="Active",P307&lt;=2),"Yes","No")</f>
        <v>No</v>
      </c>
    </row>
    <row r="308" customFormat="false" ht="15" hidden="false" customHeight="false" outlineLevel="0" collapsed="false">
      <c r="A308" s="24" t="str">
        <f aca="false">Customers!A308</f>
        <v>C0307</v>
      </c>
      <c r="B308" s="24" t="str">
        <f aca="false">Customers!B308</f>
        <v>Rift Valley</v>
      </c>
      <c r="C308" s="24" t="str">
        <f aca="false">Customers!C308</f>
        <v>Prepaid</v>
      </c>
      <c r="D308" s="24" t="n">
        <f aca="false">COUNTIFS(Transactions!$C$2:$C$13107,$A308,Transactions!$E$2:$E$13107,D$1)</f>
        <v>1</v>
      </c>
      <c r="E308" s="24" t="n">
        <f aca="false">COUNTIFS(Transactions!$C$2:$C$13107,$A308,Transactions!$E$2:$E$13107,E$1)</f>
        <v>3</v>
      </c>
      <c r="F308" s="24" t="n">
        <f aca="false">COUNTIFS(Transactions!$C$2:$C$13107,$A308,Transactions!$E$2:$E$13107,F$1)</f>
        <v>0</v>
      </c>
      <c r="G308" s="24" t="n">
        <f aca="false">COUNTIFS(Transactions!$C$2:$C$13107,$A308,Transactions!$E$2:$E$13107,G$1)</f>
        <v>6</v>
      </c>
      <c r="H308" s="24" t="n">
        <f aca="false">COUNTIFS(Transactions!$C$2:$C$13107,$A308,Transactions!$E$2:$E$13107,H$1)</f>
        <v>2</v>
      </c>
      <c r="I308" s="24" t="n">
        <f aca="false">COUNTIFS(Transactions!$C$2:$C$13107,$A308,Transactions!$E$2:$E$13107,I$1)</f>
        <v>0</v>
      </c>
      <c r="J308" s="24" t="n">
        <f aca="false">SUM(D308:I308)</f>
        <v>12</v>
      </c>
      <c r="K308" s="38" t="n">
        <f aca="false">SUMIFS(Transactions!$F$2:$F$13107,Transactions!$C$2:$C$13107,A308)</f>
        <v>37470</v>
      </c>
      <c r="L308" s="38" t="n">
        <f aca="false">SUMIFS(Transactions!$I$2:$I$13107,Transactions!$C$2:$C$13107,A308)</f>
        <v>375.22</v>
      </c>
      <c r="M308" s="39" t="n">
        <f aca="false">IF(J308=0,"",_xlfn.MAXIFS(Transactions!$B$2:$B$13107,Transactions!$C$2:$C$13107,A308))</f>
        <v>46204</v>
      </c>
      <c r="N308" s="24" t="n">
        <f aca="false">IF(J308=0,999,Assumptions!$B$4-M308)</f>
        <v>91</v>
      </c>
      <c r="O308" s="24" t="str">
        <f aca="false">IF(N308&lt;=Assumptions!$B$7,"Active",IF(N308&lt;=Assumptions!$B$8,"Slipping","Churned"))</f>
        <v>Churned</v>
      </c>
      <c r="P308" s="24" t="n">
        <f aca="false">COUNTIF(D308:I308,"&gt;0")</f>
        <v>4</v>
      </c>
      <c r="Q308" s="24" t="n">
        <f aca="false">IF(N308&lt;=Assumptions!$B$22,5,IF(N308&lt;=Assumptions!$B$23,4,IF(N308&lt;=Assumptions!$B$24,3,IF(N308&lt;=Assumptions!$B$25,2,1))))</f>
        <v>1</v>
      </c>
      <c r="R308" s="24" t="n">
        <f aca="false">1+(J308&gt;=Assumptions!$C$25)+(J308&gt;=Assumptions!$C$24)+(J308&gt;=Assumptions!$C$23)+(J308&gt;=Assumptions!$C$22)</f>
        <v>2</v>
      </c>
      <c r="S308" s="24" t="n">
        <f aca="false">1+(L308&gt;=Assumptions!$D$25)+(L308&gt;=Assumptions!$D$24)+(L308&gt;=Assumptions!$D$23)+(L308&gt;=Assumptions!$D$22)</f>
        <v>3</v>
      </c>
      <c r="T308" s="24" t="str">
        <f aca="false">IF(AND(Q308&gt;=4,R308&gt;=4),"Champions",IF(AND(Q308&gt;=3,R308&gt;=3),"Loyal",IF(AND(Q308&lt;=2,R308&gt;=3),"At Risk",IF(Q308&lt;=2,"Hibernating","Potential"))))</f>
        <v>Hibernating</v>
      </c>
      <c r="U308" s="38" t="n">
        <f aca="false">L308/Assumptions!$B$6</f>
        <v>41.6911111111111</v>
      </c>
      <c r="V308" s="38" t="n">
        <f aca="false">IF(O308="Slipping",U308,0)</f>
        <v>0</v>
      </c>
      <c r="W308" s="38" t="n">
        <f aca="false">IF(O308="Churned",U308,0)</f>
        <v>41.6911111111111</v>
      </c>
      <c r="X308" s="24" t="str">
        <f aca="false">IF(AND(O308="Active",P308&lt;=2),"Yes","No")</f>
        <v>No</v>
      </c>
    </row>
    <row r="309" customFormat="false" ht="15" hidden="false" customHeight="false" outlineLevel="0" collapsed="false">
      <c r="A309" s="24" t="str">
        <f aca="false">Customers!A309</f>
        <v>C0308</v>
      </c>
      <c r="B309" s="24" t="str">
        <f aca="false">Customers!B309</f>
        <v>Central</v>
      </c>
      <c r="C309" s="24" t="str">
        <f aca="false">Customers!C309</f>
        <v>Business</v>
      </c>
      <c r="D309" s="24" t="n">
        <f aca="false">COUNTIFS(Transactions!$C$2:$C$13107,$A309,Transactions!$E$2:$E$13107,D$1)</f>
        <v>7</v>
      </c>
      <c r="E309" s="24" t="n">
        <f aca="false">COUNTIFS(Transactions!$C$2:$C$13107,$A309,Transactions!$E$2:$E$13107,E$1)</f>
        <v>1</v>
      </c>
      <c r="F309" s="24" t="n">
        <f aca="false">COUNTIFS(Transactions!$C$2:$C$13107,$A309,Transactions!$E$2:$E$13107,F$1)</f>
        <v>12</v>
      </c>
      <c r="G309" s="24" t="n">
        <f aca="false">COUNTIFS(Transactions!$C$2:$C$13107,$A309,Transactions!$E$2:$E$13107,G$1)</f>
        <v>24</v>
      </c>
      <c r="H309" s="24" t="n">
        <f aca="false">COUNTIFS(Transactions!$C$2:$C$13107,$A309,Transactions!$E$2:$E$13107,H$1)</f>
        <v>1</v>
      </c>
      <c r="I309" s="24" t="n">
        <f aca="false">COUNTIFS(Transactions!$C$2:$C$13107,$A309,Transactions!$E$2:$E$13107,I$1)</f>
        <v>3</v>
      </c>
      <c r="J309" s="24" t="n">
        <f aca="false">SUM(D309:I309)</f>
        <v>48</v>
      </c>
      <c r="K309" s="38" t="n">
        <f aca="false">SUMIFS(Transactions!$F$2:$F$13107,Transactions!$C$2:$C$13107,A309)</f>
        <v>747700</v>
      </c>
      <c r="L309" s="38" t="n">
        <f aca="false">SUMIFS(Transactions!$I$2:$I$13107,Transactions!$C$2:$C$13107,A309)</f>
        <v>1389.08</v>
      </c>
      <c r="M309" s="39" t="n">
        <f aca="false">IF(J309=0,"",_xlfn.MAXIFS(Transactions!$B$2:$B$13107,Transactions!$C$2:$C$13107,A309))</f>
        <v>46288</v>
      </c>
      <c r="N309" s="24" t="n">
        <f aca="false">IF(J309=0,999,Assumptions!$B$4-M309)</f>
        <v>7</v>
      </c>
      <c r="O309" s="24" t="str">
        <f aca="false">IF(N309&lt;=Assumptions!$B$7,"Active",IF(N309&lt;=Assumptions!$B$8,"Slipping","Churned"))</f>
        <v>Active</v>
      </c>
      <c r="P309" s="24" t="n">
        <f aca="false">COUNTIF(D309:I309,"&gt;0")</f>
        <v>6</v>
      </c>
      <c r="Q309" s="24" t="n">
        <f aca="false">IF(N309&lt;=Assumptions!$B$22,5,IF(N309&lt;=Assumptions!$B$23,4,IF(N309&lt;=Assumptions!$B$24,3,IF(N309&lt;=Assumptions!$B$25,2,1))))</f>
        <v>5</v>
      </c>
      <c r="R309" s="24" t="n">
        <f aca="false">1+(J309&gt;=Assumptions!$C$25)+(J309&gt;=Assumptions!$C$24)+(J309&gt;=Assumptions!$C$23)+(J309&gt;=Assumptions!$C$22)</f>
        <v>5</v>
      </c>
      <c r="S309" s="24" t="n">
        <f aca="false">1+(L309&gt;=Assumptions!$D$25)+(L309&gt;=Assumptions!$D$24)+(L309&gt;=Assumptions!$D$23)+(L309&gt;=Assumptions!$D$22)</f>
        <v>5</v>
      </c>
      <c r="T309" s="24" t="str">
        <f aca="false">IF(AND(Q309&gt;=4,R309&gt;=4),"Champions",IF(AND(Q309&gt;=3,R309&gt;=3),"Loyal",IF(AND(Q309&lt;=2,R309&gt;=3),"At Risk",IF(Q309&lt;=2,"Hibernating","Potential"))))</f>
        <v>Champions</v>
      </c>
      <c r="U309" s="38" t="n">
        <f aca="false">L309/Assumptions!$B$6</f>
        <v>154.342222222222</v>
      </c>
      <c r="V309" s="38" t="n">
        <f aca="false">IF(O309="Slipping",U309,0)</f>
        <v>0</v>
      </c>
      <c r="W309" s="38" t="n">
        <f aca="false">IF(O309="Churned",U309,0)</f>
        <v>0</v>
      </c>
      <c r="X309" s="24" t="str">
        <f aca="false">IF(AND(O309="Active",P309&lt;=2),"Yes","No")</f>
        <v>No</v>
      </c>
    </row>
    <row r="310" customFormat="false" ht="15" hidden="false" customHeight="false" outlineLevel="0" collapsed="false">
      <c r="A310" s="24" t="str">
        <f aca="false">Customers!A310</f>
        <v>C0309</v>
      </c>
      <c r="B310" s="24" t="str">
        <f aca="false">Customers!B310</f>
        <v>Rift Valley</v>
      </c>
      <c r="C310" s="24" t="str">
        <f aca="false">Customers!C310</f>
        <v>Prepaid</v>
      </c>
      <c r="D310" s="24" t="n">
        <f aca="false">COUNTIFS(Transactions!$C$2:$C$13107,$A310,Transactions!$E$2:$E$13107,D$1)</f>
        <v>2</v>
      </c>
      <c r="E310" s="24" t="n">
        <f aca="false">COUNTIFS(Transactions!$C$2:$C$13107,$A310,Transactions!$E$2:$E$13107,E$1)</f>
        <v>0</v>
      </c>
      <c r="F310" s="24" t="n">
        <f aca="false">COUNTIFS(Transactions!$C$2:$C$13107,$A310,Transactions!$E$2:$E$13107,F$1)</f>
        <v>1</v>
      </c>
      <c r="G310" s="24" t="n">
        <f aca="false">COUNTIFS(Transactions!$C$2:$C$13107,$A310,Transactions!$E$2:$E$13107,G$1)</f>
        <v>0</v>
      </c>
      <c r="H310" s="24" t="n">
        <f aca="false">COUNTIFS(Transactions!$C$2:$C$13107,$A310,Transactions!$E$2:$E$13107,H$1)</f>
        <v>7</v>
      </c>
      <c r="I310" s="24" t="n">
        <f aca="false">COUNTIFS(Transactions!$C$2:$C$13107,$A310,Transactions!$E$2:$E$13107,I$1)</f>
        <v>1</v>
      </c>
      <c r="J310" s="24" t="n">
        <f aca="false">SUM(D310:I310)</f>
        <v>11</v>
      </c>
      <c r="K310" s="38" t="n">
        <f aca="false">SUMIFS(Transactions!$F$2:$F$13107,Transactions!$C$2:$C$13107,A310)</f>
        <v>26780</v>
      </c>
      <c r="L310" s="38" t="n">
        <f aca="false">SUMIFS(Transactions!$I$2:$I$13107,Transactions!$C$2:$C$13107,A310)</f>
        <v>169.2</v>
      </c>
      <c r="M310" s="39" t="n">
        <f aca="false">IF(J310=0,"",_xlfn.MAXIFS(Transactions!$B$2:$B$13107,Transactions!$C$2:$C$13107,A310))</f>
        <v>46209</v>
      </c>
      <c r="N310" s="24" t="n">
        <f aca="false">IF(J310=0,999,Assumptions!$B$4-M310)</f>
        <v>86</v>
      </c>
      <c r="O310" s="24" t="str">
        <f aca="false">IF(N310&lt;=Assumptions!$B$7,"Active",IF(N310&lt;=Assumptions!$B$8,"Slipping","Churned"))</f>
        <v>Churned</v>
      </c>
      <c r="P310" s="24" t="n">
        <f aca="false">COUNTIF(D310:I310,"&gt;0")</f>
        <v>4</v>
      </c>
      <c r="Q310" s="24" t="n">
        <f aca="false">IF(N310&lt;=Assumptions!$B$22,5,IF(N310&lt;=Assumptions!$B$23,4,IF(N310&lt;=Assumptions!$B$24,3,IF(N310&lt;=Assumptions!$B$25,2,1))))</f>
        <v>2</v>
      </c>
      <c r="R310" s="24" t="n">
        <f aca="false">1+(J310&gt;=Assumptions!$C$25)+(J310&gt;=Assumptions!$C$24)+(J310&gt;=Assumptions!$C$23)+(J310&gt;=Assumptions!$C$22)</f>
        <v>2</v>
      </c>
      <c r="S310" s="24" t="n">
        <f aca="false">1+(L310&gt;=Assumptions!$D$25)+(L310&gt;=Assumptions!$D$24)+(L310&gt;=Assumptions!$D$23)+(L310&gt;=Assumptions!$D$22)</f>
        <v>2</v>
      </c>
      <c r="T310" s="24" t="str">
        <f aca="false">IF(AND(Q310&gt;=4,R310&gt;=4),"Champions",IF(AND(Q310&gt;=3,R310&gt;=3),"Loyal",IF(AND(Q310&lt;=2,R310&gt;=3),"At Risk",IF(Q310&lt;=2,"Hibernating","Potential"))))</f>
        <v>Hibernating</v>
      </c>
      <c r="U310" s="38" t="n">
        <f aca="false">L310/Assumptions!$B$6</f>
        <v>18.8</v>
      </c>
      <c r="V310" s="38" t="n">
        <f aca="false">IF(O310="Slipping",U310,0)</f>
        <v>0</v>
      </c>
      <c r="W310" s="38" t="n">
        <f aca="false">IF(O310="Churned",U310,0)</f>
        <v>18.8</v>
      </c>
      <c r="X310" s="24" t="str">
        <f aca="false">IF(AND(O310="Active",P310&lt;=2),"Yes","No")</f>
        <v>No</v>
      </c>
    </row>
    <row r="311" customFormat="false" ht="15" hidden="false" customHeight="false" outlineLevel="0" collapsed="false">
      <c r="A311" s="24" t="str">
        <f aca="false">Customers!A311</f>
        <v>C0310</v>
      </c>
      <c r="B311" s="24" t="str">
        <f aca="false">Customers!B311</f>
        <v>Nairobi</v>
      </c>
      <c r="C311" s="24" t="str">
        <f aca="false">Customers!C311</f>
        <v>Business</v>
      </c>
      <c r="D311" s="24" t="n">
        <f aca="false">COUNTIFS(Transactions!$C$2:$C$13107,$A311,Transactions!$E$2:$E$13107,D$1)</f>
        <v>4</v>
      </c>
      <c r="E311" s="24" t="n">
        <f aca="false">COUNTIFS(Transactions!$C$2:$C$13107,$A311,Transactions!$E$2:$E$13107,E$1)</f>
        <v>7</v>
      </c>
      <c r="F311" s="24" t="n">
        <f aca="false">COUNTIFS(Transactions!$C$2:$C$13107,$A311,Transactions!$E$2:$E$13107,F$1)</f>
        <v>4</v>
      </c>
      <c r="G311" s="24" t="n">
        <f aca="false">COUNTIFS(Transactions!$C$2:$C$13107,$A311,Transactions!$E$2:$E$13107,G$1)</f>
        <v>15</v>
      </c>
      <c r="H311" s="24" t="n">
        <f aca="false">COUNTIFS(Transactions!$C$2:$C$13107,$A311,Transactions!$E$2:$E$13107,H$1)</f>
        <v>0</v>
      </c>
      <c r="I311" s="24" t="n">
        <f aca="false">COUNTIFS(Transactions!$C$2:$C$13107,$A311,Transactions!$E$2:$E$13107,I$1)</f>
        <v>0</v>
      </c>
      <c r="J311" s="24" t="n">
        <f aca="false">SUM(D311:I311)</f>
        <v>30</v>
      </c>
      <c r="K311" s="38" t="n">
        <f aca="false">SUMIFS(Transactions!$F$2:$F$13107,Transactions!$C$2:$C$13107,A311)</f>
        <v>397160</v>
      </c>
      <c r="L311" s="38" t="n">
        <f aca="false">SUMIFS(Transactions!$I$2:$I$13107,Transactions!$C$2:$C$13107,A311)</f>
        <v>1728.91</v>
      </c>
      <c r="M311" s="39" t="n">
        <f aca="false">IF(J311=0,"",_xlfn.MAXIFS(Transactions!$B$2:$B$13107,Transactions!$C$2:$C$13107,A311))</f>
        <v>46292</v>
      </c>
      <c r="N311" s="24" t="n">
        <f aca="false">IF(J311=0,999,Assumptions!$B$4-M311)</f>
        <v>3</v>
      </c>
      <c r="O311" s="24" t="str">
        <f aca="false">IF(N311&lt;=Assumptions!$B$7,"Active",IF(N311&lt;=Assumptions!$B$8,"Slipping","Churned"))</f>
        <v>Active</v>
      </c>
      <c r="P311" s="24" t="n">
        <f aca="false">COUNTIF(D311:I311,"&gt;0")</f>
        <v>4</v>
      </c>
      <c r="Q311" s="24" t="n">
        <f aca="false">IF(N311&lt;=Assumptions!$B$22,5,IF(N311&lt;=Assumptions!$B$23,4,IF(N311&lt;=Assumptions!$B$24,3,IF(N311&lt;=Assumptions!$B$25,2,1))))</f>
        <v>5</v>
      </c>
      <c r="R311" s="24" t="n">
        <f aca="false">1+(J311&gt;=Assumptions!$C$25)+(J311&gt;=Assumptions!$C$24)+(J311&gt;=Assumptions!$C$23)+(J311&gt;=Assumptions!$C$22)</f>
        <v>4</v>
      </c>
      <c r="S311" s="24" t="n">
        <f aca="false">1+(L311&gt;=Assumptions!$D$25)+(L311&gt;=Assumptions!$D$24)+(L311&gt;=Assumptions!$D$23)+(L311&gt;=Assumptions!$D$22)</f>
        <v>5</v>
      </c>
      <c r="T311" s="24" t="str">
        <f aca="false">IF(AND(Q311&gt;=4,R311&gt;=4),"Champions",IF(AND(Q311&gt;=3,R311&gt;=3),"Loyal",IF(AND(Q311&lt;=2,R311&gt;=3),"At Risk",IF(Q311&lt;=2,"Hibernating","Potential"))))</f>
        <v>Champions</v>
      </c>
      <c r="U311" s="38" t="n">
        <f aca="false">L311/Assumptions!$B$6</f>
        <v>192.101111111111</v>
      </c>
      <c r="V311" s="38" t="n">
        <f aca="false">IF(O311="Slipping",U311,0)</f>
        <v>0</v>
      </c>
      <c r="W311" s="38" t="n">
        <f aca="false">IF(O311="Churned",U311,0)</f>
        <v>0</v>
      </c>
      <c r="X311" s="24" t="str">
        <f aca="false">IF(AND(O311="Active",P311&lt;=2),"Yes","No")</f>
        <v>No</v>
      </c>
    </row>
    <row r="312" customFormat="false" ht="15" hidden="false" customHeight="false" outlineLevel="0" collapsed="false">
      <c r="A312" s="24" t="str">
        <f aca="false">Customers!A312</f>
        <v>C0311</v>
      </c>
      <c r="B312" s="24" t="str">
        <f aca="false">Customers!B312</f>
        <v>Nairobi</v>
      </c>
      <c r="C312" s="24" t="str">
        <f aca="false">Customers!C312</f>
        <v>Prepaid</v>
      </c>
      <c r="D312" s="24" t="n">
        <f aca="false">COUNTIFS(Transactions!$C$2:$C$13107,$A312,Transactions!$E$2:$E$13107,D$1)</f>
        <v>3</v>
      </c>
      <c r="E312" s="24" t="n">
        <f aca="false">COUNTIFS(Transactions!$C$2:$C$13107,$A312,Transactions!$E$2:$E$13107,E$1)</f>
        <v>0</v>
      </c>
      <c r="F312" s="24" t="n">
        <f aca="false">COUNTIFS(Transactions!$C$2:$C$13107,$A312,Transactions!$E$2:$E$13107,F$1)</f>
        <v>2</v>
      </c>
      <c r="G312" s="24" t="n">
        <f aca="false">COUNTIFS(Transactions!$C$2:$C$13107,$A312,Transactions!$E$2:$E$13107,G$1)</f>
        <v>0</v>
      </c>
      <c r="H312" s="24" t="n">
        <f aca="false">COUNTIFS(Transactions!$C$2:$C$13107,$A312,Transactions!$E$2:$E$13107,H$1)</f>
        <v>0</v>
      </c>
      <c r="I312" s="24" t="n">
        <f aca="false">COUNTIFS(Transactions!$C$2:$C$13107,$A312,Transactions!$E$2:$E$13107,I$1)</f>
        <v>0</v>
      </c>
      <c r="J312" s="24" t="n">
        <f aca="false">SUM(D312:I312)</f>
        <v>5</v>
      </c>
      <c r="K312" s="38" t="n">
        <f aca="false">SUMIFS(Transactions!$F$2:$F$13107,Transactions!$C$2:$C$13107,A312)</f>
        <v>12560</v>
      </c>
      <c r="L312" s="38" t="n">
        <f aca="false">SUMIFS(Transactions!$I$2:$I$13107,Transactions!$C$2:$C$13107,A312)</f>
        <v>37.4</v>
      </c>
      <c r="M312" s="39" t="n">
        <f aca="false">IF(J312=0,"",_xlfn.MAXIFS(Transactions!$B$2:$B$13107,Transactions!$C$2:$C$13107,A312))</f>
        <v>46279</v>
      </c>
      <c r="N312" s="24" t="n">
        <f aca="false">IF(J312=0,999,Assumptions!$B$4-M312)</f>
        <v>16</v>
      </c>
      <c r="O312" s="24" t="str">
        <f aca="false">IF(N312&lt;=Assumptions!$B$7,"Active",IF(N312&lt;=Assumptions!$B$8,"Slipping","Churned"))</f>
        <v>Active</v>
      </c>
      <c r="P312" s="24" t="n">
        <f aca="false">COUNTIF(D312:I312,"&gt;0")</f>
        <v>2</v>
      </c>
      <c r="Q312" s="24" t="n">
        <f aca="false">IF(N312&lt;=Assumptions!$B$22,5,IF(N312&lt;=Assumptions!$B$23,4,IF(N312&lt;=Assumptions!$B$24,3,IF(N312&lt;=Assumptions!$B$25,2,1))))</f>
        <v>4</v>
      </c>
      <c r="R312" s="24" t="n">
        <f aca="false">1+(J312&gt;=Assumptions!$C$25)+(J312&gt;=Assumptions!$C$24)+(J312&gt;=Assumptions!$C$23)+(J312&gt;=Assumptions!$C$22)</f>
        <v>1</v>
      </c>
      <c r="S312" s="24" t="n">
        <f aca="false">1+(L312&gt;=Assumptions!$D$25)+(L312&gt;=Assumptions!$D$24)+(L312&gt;=Assumptions!$D$23)+(L312&gt;=Assumptions!$D$22)</f>
        <v>1</v>
      </c>
      <c r="T312" s="24" t="str">
        <f aca="false">IF(AND(Q312&gt;=4,R312&gt;=4),"Champions",IF(AND(Q312&gt;=3,R312&gt;=3),"Loyal",IF(AND(Q312&lt;=2,R312&gt;=3),"At Risk",IF(Q312&lt;=2,"Hibernating","Potential"))))</f>
        <v>Potential</v>
      </c>
      <c r="U312" s="38" t="n">
        <f aca="false">L312/Assumptions!$B$6</f>
        <v>4.15555555555556</v>
      </c>
      <c r="V312" s="38" t="n">
        <f aca="false">IF(O312="Slipping",U312,0)</f>
        <v>0</v>
      </c>
      <c r="W312" s="38" t="n">
        <f aca="false">IF(O312="Churned",U312,0)</f>
        <v>0</v>
      </c>
      <c r="X312" s="24" t="str">
        <f aca="false">IF(AND(O312="Active",P312&lt;=2),"Yes","No")</f>
        <v>Yes</v>
      </c>
    </row>
    <row r="313" customFormat="false" ht="15" hidden="false" customHeight="false" outlineLevel="0" collapsed="false">
      <c r="A313" s="24" t="str">
        <f aca="false">Customers!A313</f>
        <v>C0312</v>
      </c>
      <c r="B313" s="24" t="str">
        <f aca="false">Customers!B313</f>
        <v>Western</v>
      </c>
      <c r="C313" s="24" t="str">
        <f aca="false">Customers!C313</f>
        <v>Prepaid</v>
      </c>
      <c r="D313" s="24" t="n">
        <f aca="false">COUNTIFS(Transactions!$C$2:$C$13107,$A313,Transactions!$E$2:$E$13107,D$1)</f>
        <v>14</v>
      </c>
      <c r="E313" s="24" t="n">
        <f aca="false">COUNTIFS(Transactions!$C$2:$C$13107,$A313,Transactions!$E$2:$E$13107,E$1)</f>
        <v>6</v>
      </c>
      <c r="F313" s="24" t="n">
        <f aca="false">COUNTIFS(Transactions!$C$2:$C$13107,$A313,Transactions!$E$2:$E$13107,F$1)</f>
        <v>0</v>
      </c>
      <c r="G313" s="24" t="n">
        <f aca="false">COUNTIFS(Transactions!$C$2:$C$13107,$A313,Transactions!$E$2:$E$13107,G$1)</f>
        <v>1</v>
      </c>
      <c r="H313" s="24" t="n">
        <f aca="false">COUNTIFS(Transactions!$C$2:$C$13107,$A313,Transactions!$E$2:$E$13107,H$1)</f>
        <v>33</v>
      </c>
      <c r="I313" s="24" t="n">
        <f aca="false">COUNTIFS(Transactions!$C$2:$C$13107,$A313,Transactions!$E$2:$E$13107,I$1)</f>
        <v>0</v>
      </c>
      <c r="J313" s="24" t="n">
        <f aca="false">SUM(D313:I313)</f>
        <v>54</v>
      </c>
      <c r="K313" s="38" t="n">
        <f aca="false">SUMIFS(Transactions!$F$2:$F$13107,Transactions!$C$2:$C$13107,A313)</f>
        <v>68210</v>
      </c>
      <c r="L313" s="38" t="n">
        <f aca="false">SUMIFS(Transactions!$I$2:$I$13107,Transactions!$C$2:$C$13107,A313)</f>
        <v>1012.68</v>
      </c>
      <c r="M313" s="39" t="n">
        <f aca="false">IF(J313=0,"",_xlfn.MAXIFS(Transactions!$B$2:$B$13107,Transactions!$C$2:$C$13107,A313))</f>
        <v>46286</v>
      </c>
      <c r="N313" s="24" t="n">
        <f aca="false">IF(J313=0,999,Assumptions!$B$4-M313)</f>
        <v>9</v>
      </c>
      <c r="O313" s="24" t="str">
        <f aca="false">IF(N313&lt;=Assumptions!$B$7,"Active",IF(N313&lt;=Assumptions!$B$8,"Slipping","Churned"))</f>
        <v>Active</v>
      </c>
      <c r="P313" s="24" t="n">
        <f aca="false">COUNTIF(D313:I313,"&gt;0")</f>
        <v>4</v>
      </c>
      <c r="Q313" s="24" t="n">
        <f aca="false">IF(N313&lt;=Assumptions!$B$22,5,IF(N313&lt;=Assumptions!$B$23,4,IF(N313&lt;=Assumptions!$B$24,3,IF(N313&lt;=Assumptions!$B$25,2,1))))</f>
        <v>5</v>
      </c>
      <c r="R313" s="24" t="n">
        <f aca="false">1+(J313&gt;=Assumptions!$C$25)+(J313&gt;=Assumptions!$C$24)+(J313&gt;=Assumptions!$C$23)+(J313&gt;=Assumptions!$C$22)</f>
        <v>5</v>
      </c>
      <c r="S313" s="24" t="n">
        <f aca="false">1+(L313&gt;=Assumptions!$D$25)+(L313&gt;=Assumptions!$D$24)+(L313&gt;=Assumptions!$D$23)+(L313&gt;=Assumptions!$D$22)</f>
        <v>5</v>
      </c>
      <c r="T313" s="24" t="str">
        <f aca="false">IF(AND(Q313&gt;=4,R313&gt;=4),"Champions",IF(AND(Q313&gt;=3,R313&gt;=3),"Loyal",IF(AND(Q313&lt;=2,R313&gt;=3),"At Risk",IF(Q313&lt;=2,"Hibernating","Potential"))))</f>
        <v>Champions</v>
      </c>
      <c r="U313" s="38" t="n">
        <f aca="false">L313/Assumptions!$B$6</f>
        <v>112.52</v>
      </c>
      <c r="V313" s="38" t="n">
        <f aca="false">IF(O313="Slipping",U313,0)</f>
        <v>0</v>
      </c>
      <c r="W313" s="38" t="n">
        <f aca="false">IF(O313="Churned",U313,0)</f>
        <v>0</v>
      </c>
      <c r="X313" s="24" t="str">
        <f aca="false">IF(AND(O313="Active",P313&lt;=2),"Yes","No")</f>
        <v>No</v>
      </c>
    </row>
    <row r="314" customFormat="false" ht="15" hidden="false" customHeight="false" outlineLevel="0" collapsed="false">
      <c r="A314" s="24" t="str">
        <f aca="false">Customers!A314</f>
        <v>C0313</v>
      </c>
      <c r="B314" s="24" t="str">
        <f aca="false">Customers!B314</f>
        <v>Rift Valley</v>
      </c>
      <c r="C314" s="24" t="str">
        <f aca="false">Customers!C314</f>
        <v>Postpaid</v>
      </c>
      <c r="D314" s="24" t="n">
        <f aca="false">COUNTIFS(Transactions!$C$2:$C$13107,$A314,Transactions!$E$2:$E$13107,D$1)</f>
        <v>3</v>
      </c>
      <c r="E314" s="24" t="n">
        <f aca="false">COUNTIFS(Transactions!$C$2:$C$13107,$A314,Transactions!$E$2:$E$13107,E$1)</f>
        <v>0</v>
      </c>
      <c r="F314" s="24" t="n">
        <f aca="false">COUNTIFS(Transactions!$C$2:$C$13107,$A314,Transactions!$E$2:$E$13107,F$1)</f>
        <v>2</v>
      </c>
      <c r="G314" s="24" t="n">
        <f aca="false">COUNTIFS(Transactions!$C$2:$C$13107,$A314,Transactions!$E$2:$E$13107,G$1)</f>
        <v>4</v>
      </c>
      <c r="H314" s="24" t="n">
        <f aca="false">COUNTIFS(Transactions!$C$2:$C$13107,$A314,Transactions!$E$2:$E$13107,H$1)</f>
        <v>4</v>
      </c>
      <c r="I314" s="24" t="n">
        <f aca="false">COUNTIFS(Transactions!$C$2:$C$13107,$A314,Transactions!$E$2:$E$13107,I$1)</f>
        <v>1</v>
      </c>
      <c r="J314" s="24" t="n">
        <f aca="false">SUM(D314:I314)</f>
        <v>14</v>
      </c>
      <c r="K314" s="38" t="n">
        <f aca="false">SUMIFS(Transactions!$F$2:$F$13107,Transactions!$C$2:$C$13107,A314)</f>
        <v>54310</v>
      </c>
      <c r="L314" s="38" t="n">
        <f aca="false">SUMIFS(Transactions!$I$2:$I$13107,Transactions!$C$2:$C$13107,A314)</f>
        <v>179.2</v>
      </c>
      <c r="M314" s="39" t="n">
        <f aca="false">IF(J314=0,"",_xlfn.MAXIFS(Transactions!$B$2:$B$13107,Transactions!$C$2:$C$13107,A314))</f>
        <v>46292</v>
      </c>
      <c r="N314" s="24" t="n">
        <f aca="false">IF(J314=0,999,Assumptions!$B$4-M314)</f>
        <v>3</v>
      </c>
      <c r="O314" s="24" t="str">
        <f aca="false">IF(N314&lt;=Assumptions!$B$7,"Active",IF(N314&lt;=Assumptions!$B$8,"Slipping","Churned"))</f>
        <v>Active</v>
      </c>
      <c r="P314" s="24" t="n">
        <f aca="false">COUNTIF(D314:I314,"&gt;0")</f>
        <v>5</v>
      </c>
      <c r="Q314" s="24" t="n">
        <f aca="false">IF(N314&lt;=Assumptions!$B$22,5,IF(N314&lt;=Assumptions!$B$23,4,IF(N314&lt;=Assumptions!$B$24,3,IF(N314&lt;=Assumptions!$B$25,2,1))))</f>
        <v>5</v>
      </c>
      <c r="R314" s="24" t="n">
        <f aca="false">1+(J314&gt;=Assumptions!$C$25)+(J314&gt;=Assumptions!$C$24)+(J314&gt;=Assumptions!$C$23)+(J314&gt;=Assumptions!$C$22)</f>
        <v>3</v>
      </c>
      <c r="S314" s="24" t="n">
        <f aca="false">1+(L314&gt;=Assumptions!$D$25)+(L314&gt;=Assumptions!$D$24)+(L314&gt;=Assumptions!$D$23)+(L314&gt;=Assumptions!$D$22)</f>
        <v>2</v>
      </c>
      <c r="T314" s="24" t="str">
        <f aca="false">IF(AND(Q314&gt;=4,R314&gt;=4),"Champions",IF(AND(Q314&gt;=3,R314&gt;=3),"Loyal",IF(AND(Q314&lt;=2,R314&gt;=3),"At Risk",IF(Q314&lt;=2,"Hibernating","Potential"))))</f>
        <v>Loyal</v>
      </c>
      <c r="U314" s="38" t="n">
        <f aca="false">L314/Assumptions!$B$6</f>
        <v>19.9111111111111</v>
      </c>
      <c r="V314" s="38" t="n">
        <f aca="false">IF(O314="Slipping",U314,0)</f>
        <v>0</v>
      </c>
      <c r="W314" s="38" t="n">
        <f aca="false">IF(O314="Churned",U314,0)</f>
        <v>0</v>
      </c>
      <c r="X314" s="24" t="str">
        <f aca="false">IF(AND(O314="Active",P314&lt;=2),"Yes","No")</f>
        <v>No</v>
      </c>
    </row>
    <row r="315" customFormat="false" ht="15" hidden="false" customHeight="false" outlineLevel="0" collapsed="false">
      <c r="A315" s="24" t="str">
        <f aca="false">Customers!A315</f>
        <v>C0314</v>
      </c>
      <c r="B315" s="24" t="str">
        <f aca="false">Customers!B315</f>
        <v>Eastern</v>
      </c>
      <c r="C315" s="24" t="str">
        <f aca="false">Customers!C315</f>
        <v>Prepaid</v>
      </c>
      <c r="D315" s="24" t="n">
        <f aca="false">COUNTIFS(Transactions!$C$2:$C$13107,$A315,Transactions!$E$2:$E$13107,D$1)</f>
        <v>0</v>
      </c>
      <c r="E315" s="24" t="n">
        <f aca="false">COUNTIFS(Transactions!$C$2:$C$13107,$A315,Transactions!$E$2:$E$13107,E$1)</f>
        <v>5</v>
      </c>
      <c r="F315" s="24" t="n">
        <f aca="false">COUNTIFS(Transactions!$C$2:$C$13107,$A315,Transactions!$E$2:$E$13107,F$1)</f>
        <v>1</v>
      </c>
      <c r="G315" s="24" t="n">
        <f aca="false">COUNTIFS(Transactions!$C$2:$C$13107,$A315,Transactions!$E$2:$E$13107,G$1)</f>
        <v>1</v>
      </c>
      <c r="H315" s="24" t="n">
        <f aca="false">COUNTIFS(Transactions!$C$2:$C$13107,$A315,Transactions!$E$2:$E$13107,H$1)</f>
        <v>0</v>
      </c>
      <c r="I315" s="24" t="n">
        <f aca="false">COUNTIFS(Transactions!$C$2:$C$13107,$A315,Transactions!$E$2:$E$13107,I$1)</f>
        <v>3</v>
      </c>
      <c r="J315" s="24" t="n">
        <f aca="false">SUM(D315:I315)</f>
        <v>10</v>
      </c>
      <c r="K315" s="38" t="n">
        <f aca="false">SUMIFS(Transactions!$F$2:$F$13107,Transactions!$C$2:$C$13107,A315)</f>
        <v>39110</v>
      </c>
      <c r="L315" s="38" t="n">
        <f aca="false">SUMIFS(Transactions!$I$2:$I$13107,Transactions!$C$2:$C$13107,A315)</f>
        <v>505.06</v>
      </c>
      <c r="M315" s="39" t="n">
        <f aca="false">IF(J315=0,"",_xlfn.MAXIFS(Transactions!$B$2:$B$13107,Transactions!$C$2:$C$13107,A315))</f>
        <v>46270</v>
      </c>
      <c r="N315" s="24" t="n">
        <f aca="false">IF(J315=0,999,Assumptions!$B$4-M315)</f>
        <v>25</v>
      </c>
      <c r="O315" s="24" t="str">
        <f aca="false">IF(N315&lt;=Assumptions!$B$7,"Active",IF(N315&lt;=Assumptions!$B$8,"Slipping","Churned"))</f>
        <v>Active</v>
      </c>
      <c r="P315" s="24" t="n">
        <f aca="false">COUNTIF(D315:I315,"&gt;0")</f>
        <v>4</v>
      </c>
      <c r="Q315" s="24" t="n">
        <f aca="false">IF(N315&lt;=Assumptions!$B$22,5,IF(N315&lt;=Assumptions!$B$23,4,IF(N315&lt;=Assumptions!$B$24,3,IF(N315&lt;=Assumptions!$B$25,2,1))))</f>
        <v>4</v>
      </c>
      <c r="R315" s="24" t="n">
        <f aca="false">1+(J315&gt;=Assumptions!$C$25)+(J315&gt;=Assumptions!$C$24)+(J315&gt;=Assumptions!$C$23)+(J315&gt;=Assumptions!$C$22)</f>
        <v>2</v>
      </c>
      <c r="S315" s="24" t="n">
        <f aca="false">1+(L315&gt;=Assumptions!$D$25)+(L315&gt;=Assumptions!$D$24)+(L315&gt;=Assumptions!$D$23)+(L315&gt;=Assumptions!$D$22)</f>
        <v>4</v>
      </c>
      <c r="T315" s="24" t="str">
        <f aca="false">IF(AND(Q315&gt;=4,R315&gt;=4),"Champions",IF(AND(Q315&gt;=3,R315&gt;=3),"Loyal",IF(AND(Q315&lt;=2,R315&gt;=3),"At Risk",IF(Q315&lt;=2,"Hibernating","Potential"))))</f>
        <v>Potential</v>
      </c>
      <c r="U315" s="38" t="n">
        <f aca="false">L315/Assumptions!$B$6</f>
        <v>56.1177777777778</v>
      </c>
      <c r="V315" s="38" t="n">
        <f aca="false">IF(O315="Slipping",U315,0)</f>
        <v>0</v>
      </c>
      <c r="W315" s="38" t="n">
        <f aca="false">IF(O315="Churned",U315,0)</f>
        <v>0</v>
      </c>
      <c r="X315" s="24" t="str">
        <f aca="false">IF(AND(O315="Active",P315&lt;=2),"Yes","No")</f>
        <v>No</v>
      </c>
    </row>
    <row r="316" customFormat="false" ht="15" hidden="false" customHeight="false" outlineLevel="0" collapsed="false">
      <c r="A316" s="24" t="str">
        <f aca="false">Customers!A316</f>
        <v>C0315</v>
      </c>
      <c r="B316" s="24" t="str">
        <f aca="false">Customers!B316</f>
        <v>Western</v>
      </c>
      <c r="C316" s="24" t="str">
        <f aca="false">Customers!C316</f>
        <v>Prepaid</v>
      </c>
      <c r="D316" s="24" t="n">
        <f aca="false">COUNTIFS(Transactions!$C$2:$C$13107,$A316,Transactions!$E$2:$E$13107,D$1)</f>
        <v>3</v>
      </c>
      <c r="E316" s="24" t="n">
        <f aca="false">COUNTIFS(Transactions!$C$2:$C$13107,$A316,Transactions!$E$2:$E$13107,E$1)</f>
        <v>1</v>
      </c>
      <c r="F316" s="24" t="n">
        <f aca="false">COUNTIFS(Transactions!$C$2:$C$13107,$A316,Transactions!$E$2:$E$13107,F$1)</f>
        <v>0</v>
      </c>
      <c r="G316" s="24" t="n">
        <f aca="false">COUNTIFS(Transactions!$C$2:$C$13107,$A316,Transactions!$E$2:$E$13107,G$1)</f>
        <v>0</v>
      </c>
      <c r="H316" s="24" t="n">
        <f aca="false">COUNTIFS(Transactions!$C$2:$C$13107,$A316,Transactions!$E$2:$E$13107,H$1)</f>
        <v>0</v>
      </c>
      <c r="I316" s="24" t="n">
        <f aca="false">COUNTIFS(Transactions!$C$2:$C$13107,$A316,Transactions!$E$2:$E$13107,I$1)</f>
        <v>2</v>
      </c>
      <c r="J316" s="24" t="n">
        <f aca="false">SUM(D316:I316)</f>
        <v>6</v>
      </c>
      <c r="K316" s="38" t="n">
        <f aca="false">SUMIFS(Transactions!$F$2:$F$13107,Transactions!$C$2:$C$13107,A316)</f>
        <v>14730</v>
      </c>
      <c r="L316" s="38" t="n">
        <f aca="false">SUMIFS(Transactions!$I$2:$I$13107,Transactions!$C$2:$C$13107,A316)</f>
        <v>219.35</v>
      </c>
      <c r="M316" s="39" t="n">
        <f aca="false">IF(J316=0,"",_xlfn.MAXIFS(Transactions!$B$2:$B$13107,Transactions!$C$2:$C$13107,A316))</f>
        <v>46225</v>
      </c>
      <c r="N316" s="24" t="n">
        <f aca="false">IF(J316=0,999,Assumptions!$B$4-M316)</f>
        <v>70</v>
      </c>
      <c r="O316" s="24" t="str">
        <f aca="false">IF(N316&lt;=Assumptions!$B$7,"Active",IF(N316&lt;=Assumptions!$B$8,"Slipping","Churned"))</f>
        <v>Churned</v>
      </c>
      <c r="P316" s="24" t="n">
        <f aca="false">COUNTIF(D316:I316,"&gt;0")</f>
        <v>3</v>
      </c>
      <c r="Q316" s="24" t="n">
        <f aca="false">IF(N316&lt;=Assumptions!$B$22,5,IF(N316&lt;=Assumptions!$B$23,4,IF(N316&lt;=Assumptions!$B$24,3,IF(N316&lt;=Assumptions!$B$25,2,1))))</f>
        <v>2</v>
      </c>
      <c r="R316" s="24" t="n">
        <f aca="false">1+(J316&gt;=Assumptions!$C$25)+(J316&gt;=Assumptions!$C$24)+(J316&gt;=Assumptions!$C$23)+(J316&gt;=Assumptions!$C$22)</f>
        <v>1</v>
      </c>
      <c r="S316" s="24" t="n">
        <f aca="false">1+(L316&gt;=Assumptions!$D$25)+(L316&gt;=Assumptions!$D$24)+(L316&gt;=Assumptions!$D$23)+(L316&gt;=Assumptions!$D$22)</f>
        <v>2</v>
      </c>
      <c r="T316" s="24" t="str">
        <f aca="false">IF(AND(Q316&gt;=4,R316&gt;=4),"Champions",IF(AND(Q316&gt;=3,R316&gt;=3),"Loyal",IF(AND(Q316&lt;=2,R316&gt;=3),"At Risk",IF(Q316&lt;=2,"Hibernating","Potential"))))</f>
        <v>Hibernating</v>
      </c>
      <c r="U316" s="38" t="n">
        <f aca="false">L316/Assumptions!$B$6</f>
        <v>24.3722222222222</v>
      </c>
      <c r="V316" s="38" t="n">
        <f aca="false">IF(O316="Slipping",U316,0)</f>
        <v>0</v>
      </c>
      <c r="W316" s="38" t="n">
        <f aca="false">IF(O316="Churned",U316,0)</f>
        <v>24.3722222222222</v>
      </c>
      <c r="X316" s="24" t="str">
        <f aca="false">IF(AND(O316="Active",P316&lt;=2),"Yes","No")</f>
        <v>No</v>
      </c>
    </row>
    <row r="317" customFormat="false" ht="15" hidden="false" customHeight="false" outlineLevel="0" collapsed="false">
      <c r="A317" s="24" t="str">
        <f aca="false">Customers!A317</f>
        <v>C0316</v>
      </c>
      <c r="B317" s="24" t="str">
        <f aca="false">Customers!B317</f>
        <v>Nairobi</v>
      </c>
      <c r="C317" s="24" t="str">
        <f aca="false">Customers!C317</f>
        <v>Prepaid</v>
      </c>
      <c r="D317" s="24" t="n">
        <f aca="false">COUNTIFS(Transactions!$C$2:$C$13107,$A317,Transactions!$E$2:$E$13107,D$1)</f>
        <v>0</v>
      </c>
      <c r="E317" s="24" t="n">
        <f aca="false">COUNTIFS(Transactions!$C$2:$C$13107,$A317,Transactions!$E$2:$E$13107,E$1)</f>
        <v>0</v>
      </c>
      <c r="F317" s="24" t="n">
        <f aca="false">COUNTIFS(Transactions!$C$2:$C$13107,$A317,Transactions!$E$2:$E$13107,F$1)</f>
        <v>0</v>
      </c>
      <c r="G317" s="24" t="n">
        <f aca="false">COUNTIFS(Transactions!$C$2:$C$13107,$A317,Transactions!$E$2:$E$13107,G$1)</f>
        <v>5</v>
      </c>
      <c r="H317" s="24" t="n">
        <f aca="false">COUNTIFS(Transactions!$C$2:$C$13107,$A317,Transactions!$E$2:$E$13107,H$1)</f>
        <v>2</v>
      </c>
      <c r="I317" s="24" t="n">
        <f aca="false">COUNTIFS(Transactions!$C$2:$C$13107,$A317,Transactions!$E$2:$E$13107,I$1)</f>
        <v>5</v>
      </c>
      <c r="J317" s="24" t="n">
        <f aca="false">SUM(D317:I317)</f>
        <v>12</v>
      </c>
      <c r="K317" s="38" t="n">
        <f aca="false">SUMIFS(Transactions!$F$2:$F$13107,Transactions!$C$2:$C$13107,A317)</f>
        <v>31219</v>
      </c>
      <c r="L317" s="38" t="n">
        <f aca="false">SUMIFS(Transactions!$I$2:$I$13107,Transactions!$C$2:$C$13107,A317)</f>
        <v>319.53</v>
      </c>
      <c r="M317" s="39" t="n">
        <f aca="false">IF(J317=0,"",_xlfn.MAXIFS(Transactions!$B$2:$B$13107,Transactions!$C$2:$C$13107,A317))</f>
        <v>46281</v>
      </c>
      <c r="N317" s="24" t="n">
        <f aca="false">IF(J317=0,999,Assumptions!$B$4-M317)</f>
        <v>14</v>
      </c>
      <c r="O317" s="24" t="str">
        <f aca="false">IF(N317&lt;=Assumptions!$B$7,"Active",IF(N317&lt;=Assumptions!$B$8,"Slipping","Churned"))</f>
        <v>Active</v>
      </c>
      <c r="P317" s="24" t="n">
        <f aca="false">COUNTIF(D317:I317,"&gt;0")</f>
        <v>3</v>
      </c>
      <c r="Q317" s="24" t="n">
        <f aca="false">IF(N317&lt;=Assumptions!$B$22,5,IF(N317&lt;=Assumptions!$B$23,4,IF(N317&lt;=Assumptions!$B$24,3,IF(N317&lt;=Assumptions!$B$25,2,1))))</f>
        <v>5</v>
      </c>
      <c r="R317" s="24" t="n">
        <f aca="false">1+(J317&gt;=Assumptions!$C$25)+(J317&gt;=Assumptions!$C$24)+(J317&gt;=Assumptions!$C$23)+(J317&gt;=Assumptions!$C$22)</f>
        <v>2</v>
      </c>
      <c r="S317" s="24" t="n">
        <f aca="false">1+(L317&gt;=Assumptions!$D$25)+(L317&gt;=Assumptions!$D$24)+(L317&gt;=Assumptions!$D$23)+(L317&gt;=Assumptions!$D$22)</f>
        <v>3</v>
      </c>
      <c r="T317" s="24" t="str">
        <f aca="false">IF(AND(Q317&gt;=4,R317&gt;=4),"Champions",IF(AND(Q317&gt;=3,R317&gt;=3),"Loyal",IF(AND(Q317&lt;=2,R317&gt;=3),"At Risk",IF(Q317&lt;=2,"Hibernating","Potential"))))</f>
        <v>Potential</v>
      </c>
      <c r="U317" s="38" t="n">
        <f aca="false">L317/Assumptions!$B$6</f>
        <v>35.5033333333333</v>
      </c>
      <c r="V317" s="38" t="n">
        <f aca="false">IF(O317="Slipping",U317,0)</f>
        <v>0</v>
      </c>
      <c r="W317" s="38" t="n">
        <f aca="false">IF(O317="Churned",U317,0)</f>
        <v>0</v>
      </c>
      <c r="X317" s="24" t="str">
        <f aca="false">IF(AND(O317="Active",P317&lt;=2),"Yes","No")</f>
        <v>No</v>
      </c>
    </row>
    <row r="318" customFormat="false" ht="15" hidden="false" customHeight="false" outlineLevel="0" collapsed="false">
      <c r="A318" s="24" t="str">
        <f aca="false">Customers!A318</f>
        <v>C0317</v>
      </c>
      <c r="B318" s="24" t="str">
        <f aca="false">Customers!B318</f>
        <v>Central</v>
      </c>
      <c r="C318" s="24" t="str">
        <f aca="false">Customers!C318</f>
        <v>Prepaid</v>
      </c>
      <c r="D318" s="24" t="n">
        <f aca="false">COUNTIFS(Transactions!$C$2:$C$13107,$A318,Transactions!$E$2:$E$13107,D$1)</f>
        <v>7</v>
      </c>
      <c r="E318" s="24" t="n">
        <f aca="false">COUNTIFS(Transactions!$C$2:$C$13107,$A318,Transactions!$E$2:$E$13107,E$1)</f>
        <v>1</v>
      </c>
      <c r="F318" s="24" t="n">
        <f aca="false">COUNTIFS(Transactions!$C$2:$C$13107,$A318,Transactions!$E$2:$E$13107,F$1)</f>
        <v>0</v>
      </c>
      <c r="G318" s="24" t="n">
        <f aca="false">COUNTIFS(Transactions!$C$2:$C$13107,$A318,Transactions!$E$2:$E$13107,G$1)</f>
        <v>2</v>
      </c>
      <c r="H318" s="24" t="n">
        <f aca="false">COUNTIFS(Transactions!$C$2:$C$13107,$A318,Transactions!$E$2:$E$13107,H$1)</f>
        <v>14</v>
      </c>
      <c r="I318" s="24" t="n">
        <f aca="false">COUNTIFS(Transactions!$C$2:$C$13107,$A318,Transactions!$E$2:$E$13107,I$1)</f>
        <v>1</v>
      </c>
      <c r="J318" s="24" t="n">
        <f aca="false">SUM(D318:I318)</f>
        <v>25</v>
      </c>
      <c r="K318" s="38" t="n">
        <f aca="false">SUMIFS(Transactions!$F$2:$F$13107,Transactions!$C$2:$C$13107,A318)</f>
        <v>44700</v>
      </c>
      <c r="L318" s="38" t="n">
        <f aca="false">SUMIFS(Transactions!$I$2:$I$13107,Transactions!$C$2:$C$13107,A318)</f>
        <v>408.17</v>
      </c>
      <c r="M318" s="39" t="n">
        <f aca="false">IF(J318=0,"",_xlfn.MAXIFS(Transactions!$B$2:$B$13107,Transactions!$C$2:$C$13107,A318))</f>
        <v>46294</v>
      </c>
      <c r="N318" s="24" t="n">
        <f aca="false">IF(J318=0,999,Assumptions!$B$4-M318)</f>
        <v>1</v>
      </c>
      <c r="O318" s="24" t="str">
        <f aca="false">IF(N318&lt;=Assumptions!$B$7,"Active",IF(N318&lt;=Assumptions!$B$8,"Slipping","Churned"))</f>
        <v>Active</v>
      </c>
      <c r="P318" s="24" t="n">
        <f aca="false">COUNTIF(D318:I318,"&gt;0")</f>
        <v>5</v>
      </c>
      <c r="Q318" s="24" t="n">
        <f aca="false">IF(N318&lt;=Assumptions!$B$22,5,IF(N318&lt;=Assumptions!$B$23,4,IF(N318&lt;=Assumptions!$B$24,3,IF(N318&lt;=Assumptions!$B$25,2,1))))</f>
        <v>5</v>
      </c>
      <c r="R318" s="24" t="n">
        <f aca="false">1+(J318&gt;=Assumptions!$C$25)+(J318&gt;=Assumptions!$C$24)+(J318&gt;=Assumptions!$C$23)+(J318&gt;=Assumptions!$C$22)</f>
        <v>4</v>
      </c>
      <c r="S318" s="24" t="n">
        <f aca="false">1+(L318&gt;=Assumptions!$D$25)+(L318&gt;=Assumptions!$D$24)+(L318&gt;=Assumptions!$D$23)+(L318&gt;=Assumptions!$D$22)</f>
        <v>3</v>
      </c>
      <c r="T318" s="24" t="str">
        <f aca="false">IF(AND(Q318&gt;=4,R318&gt;=4),"Champions",IF(AND(Q318&gt;=3,R318&gt;=3),"Loyal",IF(AND(Q318&lt;=2,R318&gt;=3),"At Risk",IF(Q318&lt;=2,"Hibernating","Potential"))))</f>
        <v>Champions</v>
      </c>
      <c r="U318" s="38" t="n">
        <f aca="false">L318/Assumptions!$B$6</f>
        <v>45.3522222222222</v>
      </c>
      <c r="V318" s="38" t="n">
        <f aca="false">IF(O318="Slipping",U318,0)</f>
        <v>0</v>
      </c>
      <c r="W318" s="38" t="n">
        <f aca="false">IF(O318="Churned",U318,0)</f>
        <v>0</v>
      </c>
      <c r="X318" s="24" t="str">
        <f aca="false">IF(AND(O318="Active",P318&lt;=2),"Yes","No")</f>
        <v>No</v>
      </c>
    </row>
    <row r="319" customFormat="false" ht="15" hidden="false" customHeight="false" outlineLevel="0" collapsed="false">
      <c r="A319" s="24" t="str">
        <f aca="false">Customers!A319</f>
        <v>C0318</v>
      </c>
      <c r="B319" s="24" t="str">
        <f aca="false">Customers!B319</f>
        <v>Rift Valley</v>
      </c>
      <c r="C319" s="24" t="str">
        <f aca="false">Customers!C319</f>
        <v>Postpaid</v>
      </c>
      <c r="D319" s="24" t="n">
        <f aca="false">COUNTIFS(Transactions!$C$2:$C$13107,$A319,Transactions!$E$2:$E$13107,D$1)</f>
        <v>5</v>
      </c>
      <c r="E319" s="24" t="n">
        <f aca="false">COUNTIFS(Transactions!$C$2:$C$13107,$A319,Transactions!$E$2:$E$13107,E$1)</f>
        <v>0</v>
      </c>
      <c r="F319" s="24" t="n">
        <f aca="false">COUNTIFS(Transactions!$C$2:$C$13107,$A319,Transactions!$E$2:$E$13107,F$1)</f>
        <v>2</v>
      </c>
      <c r="G319" s="24" t="n">
        <f aca="false">COUNTIFS(Transactions!$C$2:$C$13107,$A319,Transactions!$E$2:$E$13107,G$1)</f>
        <v>0</v>
      </c>
      <c r="H319" s="24" t="n">
        <f aca="false">COUNTIFS(Transactions!$C$2:$C$13107,$A319,Transactions!$E$2:$E$13107,H$1)</f>
        <v>0</v>
      </c>
      <c r="I319" s="24" t="n">
        <f aca="false">COUNTIFS(Transactions!$C$2:$C$13107,$A319,Transactions!$E$2:$E$13107,I$1)</f>
        <v>0</v>
      </c>
      <c r="J319" s="24" t="n">
        <f aca="false">SUM(D319:I319)</f>
        <v>7</v>
      </c>
      <c r="K319" s="38" t="n">
        <f aca="false">SUMIFS(Transactions!$F$2:$F$13107,Transactions!$C$2:$C$13107,A319)</f>
        <v>37510</v>
      </c>
      <c r="L319" s="38" t="n">
        <f aca="false">SUMIFS(Transactions!$I$2:$I$13107,Transactions!$C$2:$C$13107,A319)</f>
        <v>242.1</v>
      </c>
      <c r="M319" s="39" t="n">
        <f aca="false">IF(J319=0,"",_xlfn.MAXIFS(Transactions!$B$2:$B$13107,Transactions!$C$2:$C$13107,A319))</f>
        <v>46264</v>
      </c>
      <c r="N319" s="24" t="n">
        <f aca="false">IF(J319=0,999,Assumptions!$B$4-M319)</f>
        <v>31</v>
      </c>
      <c r="O319" s="24" t="str">
        <f aca="false">IF(N319&lt;=Assumptions!$B$7,"Active",IF(N319&lt;=Assumptions!$B$8,"Slipping","Churned"))</f>
        <v>Slipping</v>
      </c>
      <c r="P319" s="24" t="n">
        <f aca="false">COUNTIF(D319:I319,"&gt;0")</f>
        <v>2</v>
      </c>
      <c r="Q319" s="24" t="n">
        <f aca="false">IF(N319&lt;=Assumptions!$B$22,5,IF(N319&lt;=Assumptions!$B$23,4,IF(N319&lt;=Assumptions!$B$24,3,IF(N319&lt;=Assumptions!$B$25,2,1))))</f>
        <v>3</v>
      </c>
      <c r="R319" s="24" t="n">
        <f aca="false">1+(J319&gt;=Assumptions!$C$25)+(J319&gt;=Assumptions!$C$24)+(J319&gt;=Assumptions!$C$23)+(J319&gt;=Assumptions!$C$22)</f>
        <v>1</v>
      </c>
      <c r="S319" s="24" t="n">
        <f aca="false">1+(L319&gt;=Assumptions!$D$25)+(L319&gt;=Assumptions!$D$24)+(L319&gt;=Assumptions!$D$23)+(L319&gt;=Assumptions!$D$22)</f>
        <v>2</v>
      </c>
      <c r="T319" s="24" t="str">
        <f aca="false">IF(AND(Q319&gt;=4,R319&gt;=4),"Champions",IF(AND(Q319&gt;=3,R319&gt;=3),"Loyal",IF(AND(Q319&lt;=2,R319&gt;=3),"At Risk",IF(Q319&lt;=2,"Hibernating","Potential"))))</f>
        <v>Potential</v>
      </c>
      <c r="U319" s="38" t="n">
        <f aca="false">L319/Assumptions!$B$6</f>
        <v>26.9</v>
      </c>
      <c r="V319" s="38" t="n">
        <f aca="false">IF(O319="Slipping",U319,0)</f>
        <v>26.9</v>
      </c>
      <c r="W319" s="38" t="n">
        <f aca="false">IF(O319="Churned",U319,0)</f>
        <v>0</v>
      </c>
      <c r="X319" s="24" t="str">
        <f aca="false">IF(AND(O319="Active",P319&lt;=2),"Yes","No")</f>
        <v>No</v>
      </c>
    </row>
    <row r="320" customFormat="false" ht="15" hidden="false" customHeight="false" outlineLevel="0" collapsed="false">
      <c r="A320" s="24" t="str">
        <f aca="false">Customers!A320</f>
        <v>C0319</v>
      </c>
      <c r="B320" s="24" t="str">
        <f aca="false">Customers!B320</f>
        <v>Nairobi</v>
      </c>
      <c r="C320" s="24" t="str">
        <f aca="false">Customers!C320</f>
        <v>Prepaid</v>
      </c>
      <c r="D320" s="24" t="n">
        <f aca="false">COUNTIFS(Transactions!$C$2:$C$13107,$A320,Transactions!$E$2:$E$13107,D$1)</f>
        <v>6</v>
      </c>
      <c r="E320" s="24" t="n">
        <f aca="false">COUNTIFS(Transactions!$C$2:$C$13107,$A320,Transactions!$E$2:$E$13107,E$1)</f>
        <v>0</v>
      </c>
      <c r="F320" s="24" t="n">
        <f aca="false">COUNTIFS(Transactions!$C$2:$C$13107,$A320,Transactions!$E$2:$E$13107,F$1)</f>
        <v>0</v>
      </c>
      <c r="G320" s="24" t="n">
        <f aca="false">COUNTIFS(Transactions!$C$2:$C$13107,$A320,Transactions!$E$2:$E$13107,G$1)</f>
        <v>1</v>
      </c>
      <c r="H320" s="24" t="n">
        <f aca="false">COUNTIFS(Transactions!$C$2:$C$13107,$A320,Transactions!$E$2:$E$13107,H$1)</f>
        <v>15</v>
      </c>
      <c r="I320" s="24" t="n">
        <f aca="false">COUNTIFS(Transactions!$C$2:$C$13107,$A320,Transactions!$E$2:$E$13107,I$1)</f>
        <v>3</v>
      </c>
      <c r="J320" s="24" t="n">
        <f aca="false">SUM(D320:I320)</f>
        <v>25</v>
      </c>
      <c r="K320" s="38" t="n">
        <f aca="false">SUMIFS(Transactions!$F$2:$F$13107,Transactions!$C$2:$C$13107,A320)</f>
        <v>8760</v>
      </c>
      <c r="L320" s="38" t="n">
        <f aca="false">SUMIFS(Transactions!$I$2:$I$13107,Transactions!$C$2:$C$13107,A320)</f>
        <v>201.6</v>
      </c>
      <c r="M320" s="39" t="n">
        <f aca="false">IF(J320=0,"",_xlfn.MAXIFS(Transactions!$B$2:$B$13107,Transactions!$C$2:$C$13107,A320))</f>
        <v>46293</v>
      </c>
      <c r="N320" s="24" t="n">
        <f aca="false">IF(J320=0,999,Assumptions!$B$4-M320)</f>
        <v>2</v>
      </c>
      <c r="O320" s="24" t="str">
        <f aca="false">IF(N320&lt;=Assumptions!$B$7,"Active",IF(N320&lt;=Assumptions!$B$8,"Slipping","Churned"))</f>
        <v>Active</v>
      </c>
      <c r="P320" s="24" t="n">
        <f aca="false">COUNTIF(D320:I320,"&gt;0")</f>
        <v>4</v>
      </c>
      <c r="Q320" s="24" t="n">
        <f aca="false">IF(N320&lt;=Assumptions!$B$22,5,IF(N320&lt;=Assumptions!$B$23,4,IF(N320&lt;=Assumptions!$B$24,3,IF(N320&lt;=Assumptions!$B$25,2,1))))</f>
        <v>5</v>
      </c>
      <c r="R320" s="24" t="n">
        <f aca="false">1+(J320&gt;=Assumptions!$C$25)+(J320&gt;=Assumptions!$C$24)+(J320&gt;=Assumptions!$C$23)+(J320&gt;=Assumptions!$C$22)</f>
        <v>4</v>
      </c>
      <c r="S320" s="24" t="n">
        <f aca="false">1+(L320&gt;=Assumptions!$D$25)+(L320&gt;=Assumptions!$D$24)+(L320&gt;=Assumptions!$D$23)+(L320&gt;=Assumptions!$D$22)</f>
        <v>2</v>
      </c>
      <c r="T320" s="24" t="str">
        <f aca="false">IF(AND(Q320&gt;=4,R320&gt;=4),"Champions",IF(AND(Q320&gt;=3,R320&gt;=3),"Loyal",IF(AND(Q320&lt;=2,R320&gt;=3),"At Risk",IF(Q320&lt;=2,"Hibernating","Potential"))))</f>
        <v>Champions</v>
      </c>
      <c r="U320" s="38" t="n">
        <f aca="false">L320/Assumptions!$B$6</f>
        <v>22.4</v>
      </c>
      <c r="V320" s="38" t="n">
        <f aca="false">IF(O320="Slipping",U320,0)</f>
        <v>0</v>
      </c>
      <c r="W320" s="38" t="n">
        <f aca="false">IF(O320="Churned",U320,0)</f>
        <v>0</v>
      </c>
      <c r="X320" s="24" t="str">
        <f aca="false">IF(AND(O320="Active",P320&lt;=2),"Yes","No")</f>
        <v>No</v>
      </c>
    </row>
    <row r="321" customFormat="false" ht="15" hidden="false" customHeight="false" outlineLevel="0" collapsed="false">
      <c r="A321" s="24" t="str">
        <f aca="false">Customers!A321</f>
        <v>C0320</v>
      </c>
      <c r="B321" s="24" t="str">
        <f aca="false">Customers!B321</f>
        <v>Nairobi</v>
      </c>
      <c r="C321" s="24" t="str">
        <f aca="false">Customers!C321</f>
        <v>Postpaid</v>
      </c>
      <c r="D321" s="24" t="n">
        <f aca="false">COUNTIFS(Transactions!$C$2:$C$13107,$A321,Transactions!$E$2:$E$13107,D$1)</f>
        <v>8</v>
      </c>
      <c r="E321" s="24" t="n">
        <f aca="false">COUNTIFS(Transactions!$C$2:$C$13107,$A321,Transactions!$E$2:$E$13107,E$1)</f>
        <v>0</v>
      </c>
      <c r="F321" s="24" t="n">
        <f aca="false">COUNTIFS(Transactions!$C$2:$C$13107,$A321,Transactions!$E$2:$E$13107,F$1)</f>
        <v>0</v>
      </c>
      <c r="G321" s="24" t="n">
        <f aca="false">COUNTIFS(Transactions!$C$2:$C$13107,$A321,Transactions!$E$2:$E$13107,G$1)</f>
        <v>0</v>
      </c>
      <c r="H321" s="24" t="n">
        <f aca="false">COUNTIFS(Transactions!$C$2:$C$13107,$A321,Transactions!$E$2:$E$13107,H$1)</f>
        <v>1</v>
      </c>
      <c r="I321" s="24" t="n">
        <f aca="false">COUNTIFS(Transactions!$C$2:$C$13107,$A321,Transactions!$E$2:$E$13107,I$1)</f>
        <v>2</v>
      </c>
      <c r="J321" s="24" t="n">
        <f aca="false">SUM(D321:I321)</f>
        <v>11</v>
      </c>
      <c r="K321" s="38" t="n">
        <f aca="false">SUMIFS(Transactions!$F$2:$F$13107,Transactions!$C$2:$C$13107,A321)</f>
        <v>36619</v>
      </c>
      <c r="L321" s="38" t="n">
        <f aca="false">SUMIFS(Transactions!$I$2:$I$13107,Transactions!$C$2:$C$13107,A321)</f>
        <v>297.95</v>
      </c>
      <c r="M321" s="39" t="n">
        <f aca="false">IF(J321=0,"",_xlfn.MAXIFS(Transactions!$B$2:$B$13107,Transactions!$C$2:$C$13107,A321))</f>
        <v>46092</v>
      </c>
      <c r="N321" s="24" t="n">
        <f aca="false">IF(J321=0,999,Assumptions!$B$4-M321)</f>
        <v>203</v>
      </c>
      <c r="O321" s="24" t="str">
        <f aca="false">IF(N321&lt;=Assumptions!$B$7,"Active",IF(N321&lt;=Assumptions!$B$8,"Slipping","Churned"))</f>
        <v>Churned</v>
      </c>
      <c r="P321" s="24" t="n">
        <f aca="false">COUNTIF(D321:I321,"&gt;0")</f>
        <v>3</v>
      </c>
      <c r="Q321" s="24" t="n">
        <f aca="false">IF(N321&lt;=Assumptions!$B$22,5,IF(N321&lt;=Assumptions!$B$23,4,IF(N321&lt;=Assumptions!$B$24,3,IF(N321&lt;=Assumptions!$B$25,2,1))))</f>
        <v>1</v>
      </c>
      <c r="R321" s="24" t="n">
        <f aca="false">1+(J321&gt;=Assumptions!$C$25)+(J321&gt;=Assumptions!$C$24)+(J321&gt;=Assumptions!$C$23)+(J321&gt;=Assumptions!$C$22)</f>
        <v>2</v>
      </c>
      <c r="S321" s="24" t="n">
        <f aca="false">1+(L321&gt;=Assumptions!$D$25)+(L321&gt;=Assumptions!$D$24)+(L321&gt;=Assumptions!$D$23)+(L321&gt;=Assumptions!$D$22)</f>
        <v>3</v>
      </c>
      <c r="T321" s="24" t="str">
        <f aca="false">IF(AND(Q321&gt;=4,R321&gt;=4),"Champions",IF(AND(Q321&gt;=3,R321&gt;=3),"Loyal",IF(AND(Q321&lt;=2,R321&gt;=3),"At Risk",IF(Q321&lt;=2,"Hibernating","Potential"))))</f>
        <v>Hibernating</v>
      </c>
      <c r="U321" s="38" t="n">
        <f aca="false">L321/Assumptions!$B$6</f>
        <v>33.1055555555556</v>
      </c>
      <c r="V321" s="38" t="n">
        <f aca="false">IF(O321="Slipping",U321,0)</f>
        <v>0</v>
      </c>
      <c r="W321" s="38" t="n">
        <f aca="false">IF(O321="Churned",U321,0)</f>
        <v>33.1055555555556</v>
      </c>
      <c r="X321" s="24" t="str">
        <f aca="false">IF(AND(O321="Active",P321&lt;=2),"Yes","No")</f>
        <v>No</v>
      </c>
    </row>
    <row r="322" customFormat="false" ht="15" hidden="false" customHeight="false" outlineLevel="0" collapsed="false">
      <c r="A322" s="24" t="str">
        <f aca="false">Customers!A322</f>
        <v>C0321</v>
      </c>
      <c r="B322" s="24" t="str">
        <f aca="false">Customers!B322</f>
        <v>Western</v>
      </c>
      <c r="C322" s="24" t="str">
        <f aca="false">Customers!C322</f>
        <v>Prepaid</v>
      </c>
      <c r="D322" s="24" t="n">
        <f aca="false">COUNTIFS(Transactions!$C$2:$C$13107,$A322,Transactions!$E$2:$E$13107,D$1)</f>
        <v>0</v>
      </c>
      <c r="E322" s="24" t="n">
        <f aca="false">COUNTIFS(Transactions!$C$2:$C$13107,$A322,Transactions!$E$2:$E$13107,E$1)</f>
        <v>1</v>
      </c>
      <c r="F322" s="24" t="n">
        <f aca="false">COUNTIFS(Transactions!$C$2:$C$13107,$A322,Transactions!$E$2:$E$13107,F$1)</f>
        <v>3</v>
      </c>
      <c r="G322" s="24" t="n">
        <f aca="false">COUNTIFS(Transactions!$C$2:$C$13107,$A322,Transactions!$E$2:$E$13107,G$1)</f>
        <v>2</v>
      </c>
      <c r="H322" s="24" t="n">
        <f aca="false">COUNTIFS(Transactions!$C$2:$C$13107,$A322,Transactions!$E$2:$E$13107,H$1)</f>
        <v>15</v>
      </c>
      <c r="I322" s="24" t="n">
        <f aca="false">COUNTIFS(Transactions!$C$2:$C$13107,$A322,Transactions!$E$2:$E$13107,I$1)</f>
        <v>0</v>
      </c>
      <c r="J322" s="24" t="n">
        <f aca="false">SUM(D322:I322)</f>
        <v>21</v>
      </c>
      <c r="K322" s="38" t="n">
        <f aca="false">SUMIFS(Transactions!$F$2:$F$13107,Transactions!$C$2:$C$13107,A322)</f>
        <v>27840</v>
      </c>
      <c r="L322" s="38" t="n">
        <f aca="false">SUMIFS(Transactions!$I$2:$I$13107,Transactions!$C$2:$C$13107,A322)</f>
        <v>139.02</v>
      </c>
      <c r="M322" s="39" t="n">
        <f aca="false">IF(J322=0,"",_xlfn.MAXIFS(Transactions!$B$2:$B$13107,Transactions!$C$2:$C$13107,A322))</f>
        <v>46293</v>
      </c>
      <c r="N322" s="24" t="n">
        <f aca="false">IF(J322=0,999,Assumptions!$B$4-M322)</f>
        <v>2</v>
      </c>
      <c r="O322" s="24" t="str">
        <f aca="false">IF(N322&lt;=Assumptions!$B$7,"Active",IF(N322&lt;=Assumptions!$B$8,"Slipping","Churned"))</f>
        <v>Active</v>
      </c>
      <c r="P322" s="24" t="n">
        <f aca="false">COUNTIF(D322:I322,"&gt;0")</f>
        <v>4</v>
      </c>
      <c r="Q322" s="24" t="n">
        <f aca="false">IF(N322&lt;=Assumptions!$B$22,5,IF(N322&lt;=Assumptions!$B$23,4,IF(N322&lt;=Assumptions!$B$24,3,IF(N322&lt;=Assumptions!$B$25,2,1))))</f>
        <v>5</v>
      </c>
      <c r="R322" s="24" t="n">
        <f aca="false">1+(J322&gt;=Assumptions!$C$25)+(J322&gt;=Assumptions!$C$24)+(J322&gt;=Assumptions!$C$23)+(J322&gt;=Assumptions!$C$22)</f>
        <v>3</v>
      </c>
      <c r="S322" s="24" t="n">
        <f aca="false">1+(L322&gt;=Assumptions!$D$25)+(L322&gt;=Assumptions!$D$24)+(L322&gt;=Assumptions!$D$23)+(L322&gt;=Assumptions!$D$22)</f>
        <v>1</v>
      </c>
      <c r="T322" s="24" t="str">
        <f aca="false">IF(AND(Q322&gt;=4,R322&gt;=4),"Champions",IF(AND(Q322&gt;=3,R322&gt;=3),"Loyal",IF(AND(Q322&lt;=2,R322&gt;=3),"At Risk",IF(Q322&lt;=2,"Hibernating","Potential"))))</f>
        <v>Loyal</v>
      </c>
      <c r="U322" s="38" t="n">
        <f aca="false">L322/Assumptions!$B$6</f>
        <v>15.4466666666667</v>
      </c>
      <c r="V322" s="38" t="n">
        <f aca="false">IF(O322="Slipping",U322,0)</f>
        <v>0</v>
      </c>
      <c r="W322" s="38" t="n">
        <f aca="false">IF(O322="Churned",U322,0)</f>
        <v>0</v>
      </c>
      <c r="X322" s="24" t="str">
        <f aca="false">IF(AND(O322="Active",P322&lt;=2),"Yes","No")</f>
        <v>No</v>
      </c>
    </row>
    <row r="323" customFormat="false" ht="15" hidden="false" customHeight="false" outlineLevel="0" collapsed="false">
      <c r="A323" s="24" t="str">
        <f aca="false">Customers!A323</f>
        <v>C0322</v>
      </c>
      <c r="B323" s="24" t="str">
        <f aca="false">Customers!B323</f>
        <v>Western</v>
      </c>
      <c r="C323" s="24" t="str">
        <f aca="false">Customers!C323</f>
        <v>Prepaid</v>
      </c>
      <c r="D323" s="24" t="n">
        <f aca="false">COUNTIFS(Transactions!$C$2:$C$13107,$A323,Transactions!$E$2:$E$13107,D$1)</f>
        <v>1</v>
      </c>
      <c r="E323" s="24" t="n">
        <f aca="false">COUNTIFS(Transactions!$C$2:$C$13107,$A323,Transactions!$E$2:$E$13107,E$1)</f>
        <v>1</v>
      </c>
      <c r="F323" s="24" t="n">
        <f aca="false">COUNTIFS(Transactions!$C$2:$C$13107,$A323,Transactions!$E$2:$E$13107,F$1)</f>
        <v>0</v>
      </c>
      <c r="G323" s="24" t="n">
        <f aca="false">COUNTIFS(Transactions!$C$2:$C$13107,$A323,Transactions!$E$2:$E$13107,G$1)</f>
        <v>8</v>
      </c>
      <c r="H323" s="24" t="n">
        <f aca="false">COUNTIFS(Transactions!$C$2:$C$13107,$A323,Transactions!$E$2:$E$13107,H$1)</f>
        <v>25</v>
      </c>
      <c r="I323" s="24" t="n">
        <f aca="false">COUNTIFS(Transactions!$C$2:$C$13107,$A323,Transactions!$E$2:$E$13107,I$1)</f>
        <v>0</v>
      </c>
      <c r="J323" s="24" t="n">
        <f aca="false">SUM(D323:I323)</f>
        <v>35</v>
      </c>
      <c r="K323" s="38" t="n">
        <f aca="false">SUMIFS(Transactions!$F$2:$F$13107,Transactions!$C$2:$C$13107,A323)</f>
        <v>29750</v>
      </c>
      <c r="L323" s="38" t="n">
        <f aca="false">SUMIFS(Transactions!$I$2:$I$13107,Transactions!$C$2:$C$13107,A323)</f>
        <v>300.47</v>
      </c>
      <c r="M323" s="39" t="n">
        <f aca="false">IF(J323=0,"",_xlfn.MAXIFS(Transactions!$B$2:$B$13107,Transactions!$C$2:$C$13107,A323))</f>
        <v>46292</v>
      </c>
      <c r="N323" s="24" t="n">
        <f aca="false">IF(J323=0,999,Assumptions!$B$4-M323)</f>
        <v>3</v>
      </c>
      <c r="O323" s="24" t="str">
        <f aca="false">IF(N323&lt;=Assumptions!$B$7,"Active",IF(N323&lt;=Assumptions!$B$8,"Slipping","Churned"))</f>
        <v>Active</v>
      </c>
      <c r="P323" s="24" t="n">
        <f aca="false">COUNTIF(D323:I323,"&gt;0")</f>
        <v>4</v>
      </c>
      <c r="Q323" s="24" t="n">
        <f aca="false">IF(N323&lt;=Assumptions!$B$22,5,IF(N323&lt;=Assumptions!$B$23,4,IF(N323&lt;=Assumptions!$B$24,3,IF(N323&lt;=Assumptions!$B$25,2,1))))</f>
        <v>5</v>
      </c>
      <c r="R323" s="24" t="n">
        <f aca="false">1+(J323&gt;=Assumptions!$C$25)+(J323&gt;=Assumptions!$C$24)+(J323&gt;=Assumptions!$C$23)+(J323&gt;=Assumptions!$C$22)</f>
        <v>5</v>
      </c>
      <c r="S323" s="24" t="n">
        <f aca="false">1+(L323&gt;=Assumptions!$D$25)+(L323&gt;=Assumptions!$D$24)+(L323&gt;=Assumptions!$D$23)+(L323&gt;=Assumptions!$D$22)</f>
        <v>3</v>
      </c>
      <c r="T323" s="24" t="str">
        <f aca="false">IF(AND(Q323&gt;=4,R323&gt;=4),"Champions",IF(AND(Q323&gt;=3,R323&gt;=3),"Loyal",IF(AND(Q323&lt;=2,R323&gt;=3),"At Risk",IF(Q323&lt;=2,"Hibernating","Potential"))))</f>
        <v>Champions</v>
      </c>
      <c r="U323" s="38" t="n">
        <f aca="false">L323/Assumptions!$B$6</f>
        <v>33.3855555555556</v>
      </c>
      <c r="V323" s="38" t="n">
        <f aca="false">IF(O323="Slipping",U323,0)</f>
        <v>0</v>
      </c>
      <c r="W323" s="38" t="n">
        <f aca="false">IF(O323="Churned",U323,0)</f>
        <v>0</v>
      </c>
      <c r="X323" s="24" t="str">
        <f aca="false">IF(AND(O323="Active",P323&lt;=2),"Yes","No")</f>
        <v>No</v>
      </c>
    </row>
    <row r="324" customFormat="false" ht="15" hidden="false" customHeight="false" outlineLevel="0" collapsed="false">
      <c r="A324" s="24" t="str">
        <f aca="false">Customers!A324</f>
        <v>C0323</v>
      </c>
      <c r="B324" s="24" t="str">
        <f aca="false">Customers!B324</f>
        <v>Central</v>
      </c>
      <c r="C324" s="24" t="str">
        <f aca="false">Customers!C324</f>
        <v>Business</v>
      </c>
      <c r="D324" s="24" t="n">
        <f aca="false">COUNTIFS(Transactions!$C$2:$C$13107,$A324,Transactions!$E$2:$E$13107,D$1)</f>
        <v>59</v>
      </c>
      <c r="E324" s="24" t="n">
        <f aca="false">COUNTIFS(Transactions!$C$2:$C$13107,$A324,Transactions!$E$2:$E$13107,E$1)</f>
        <v>5</v>
      </c>
      <c r="F324" s="24" t="n">
        <f aca="false">COUNTIFS(Transactions!$C$2:$C$13107,$A324,Transactions!$E$2:$E$13107,F$1)</f>
        <v>49</v>
      </c>
      <c r="G324" s="24" t="n">
        <f aca="false">COUNTIFS(Transactions!$C$2:$C$13107,$A324,Transactions!$E$2:$E$13107,G$1)</f>
        <v>3</v>
      </c>
      <c r="H324" s="24" t="n">
        <f aca="false">COUNTIFS(Transactions!$C$2:$C$13107,$A324,Transactions!$E$2:$E$13107,H$1)</f>
        <v>8</v>
      </c>
      <c r="I324" s="24" t="n">
        <f aca="false">COUNTIFS(Transactions!$C$2:$C$13107,$A324,Transactions!$E$2:$E$13107,I$1)</f>
        <v>4</v>
      </c>
      <c r="J324" s="24" t="n">
        <f aca="false">SUM(D324:I324)</f>
        <v>128</v>
      </c>
      <c r="K324" s="38" t="n">
        <f aca="false">SUMIFS(Transactions!$F$2:$F$13107,Transactions!$C$2:$C$13107,A324)</f>
        <v>1595227</v>
      </c>
      <c r="L324" s="38" t="n">
        <f aca="false">SUMIFS(Transactions!$I$2:$I$13107,Transactions!$C$2:$C$13107,A324)</f>
        <v>4262.55</v>
      </c>
      <c r="M324" s="39" t="n">
        <f aca="false">IF(J324=0,"",_xlfn.MAXIFS(Transactions!$B$2:$B$13107,Transactions!$C$2:$C$13107,A324))</f>
        <v>46295</v>
      </c>
      <c r="N324" s="24" t="n">
        <f aca="false">IF(J324=0,999,Assumptions!$B$4-M324)</f>
        <v>0</v>
      </c>
      <c r="O324" s="24" t="str">
        <f aca="false">IF(N324&lt;=Assumptions!$B$7,"Active",IF(N324&lt;=Assumptions!$B$8,"Slipping","Churned"))</f>
        <v>Active</v>
      </c>
      <c r="P324" s="24" t="n">
        <f aca="false">COUNTIF(D324:I324,"&gt;0")</f>
        <v>6</v>
      </c>
      <c r="Q324" s="24" t="n">
        <f aca="false">IF(N324&lt;=Assumptions!$B$22,5,IF(N324&lt;=Assumptions!$B$23,4,IF(N324&lt;=Assumptions!$B$24,3,IF(N324&lt;=Assumptions!$B$25,2,1))))</f>
        <v>5</v>
      </c>
      <c r="R324" s="24" t="n">
        <f aca="false">1+(J324&gt;=Assumptions!$C$25)+(J324&gt;=Assumptions!$C$24)+(J324&gt;=Assumptions!$C$23)+(J324&gt;=Assumptions!$C$22)</f>
        <v>5</v>
      </c>
      <c r="S324" s="24" t="n">
        <f aca="false">1+(L324&gt;=Assumptions!$D$25)+(L324&gt;=Assumptions!$D$24)+(L324&gt;=Assumptions!$D$23)+(L324&gt;=Assumptions!$D$22)</f>
        <v>5</v>
      </c>
      <c r="T324" s="24" t="str">
        <f aca="false">IF(AND(Q324&gt;=4,R324&gt;=4),"Champions",IF(AND(Q324&gt;=3,R324&gt;=3),"Loyal",IF(AND(Q324&lt;=2,R324&gt;=3),"At Risk",IF(Q324&lt;=2,"Hibernating","Potential"))))</f>
        <v>Champions</v>
      </c>
      <c r="U324" s="38" t="n">
        <f aca="false">L324/Assumptions!$B$6</f>
        <v>473.616666666667</v>
      </c>
      <c r="V324" s="38" t="n">
        <f aca="false">IF(O324="Slipping",U324,0)</f>
        <v>0</v>
      </c>
      <c r="W324" s="38" t="n">
        <f aca="false">IF(O324="Churned",U324,0)</f>
        <v>0</v>
      </c>
      <c r="X324" s="24" t="str">
        <f aca="false">IF(AND(O324="Active",P324&lt;=2),"Yes","No")</f>
        <v>No</v>
      </c>
    </row>
    <row r="325" customFormat="false" ht="15" hidden="false" customHeight="false" outlineLevel="0" collapsed="false">
      <c r="A325" s="24" t="str">
        <f aca="false">Customers!A325</f>
        <v>C0324</v>
      </c>
      <c r="B325" s="24" t="str">
        <f aca="false">Customers!B325</f>
        <v>Coast</v>
      </c>
      <c r="C325" s="24" t="str">
        <f aca="false">Customers!C325</f>
        <v>Business</v>
      </c>
      <c r="D325" s="24" t="n">
        <f aca="false">COUNTIFS(Transactions!$C$2:$C$13107,$A325,Transactions!$E$2:$E$13107,D$1)</f>
        <v>20</v>
      </c>
      <c r="E325" s="24" t="n">
        <f aca="false">COUNTIFS(Transactions!$C$2:$C$13107,$A325,Transactions!$E$2:$E$13107,E$1)</f>
        <v>1</v>
      </c>
      <c r="F325" s="24" t="n">
        <f aca="false">COUNTIFS(Transactions!$C$2:$C$13107,$A325,Transactions!$E$2:$E$13107,F$1)</f>
        <v>4</v>
      </c>
      <c r="G325" s="24" t="n">
        <f aca="false">COUNTIFS(Transactions!$C$2:$C$13107,$A325,Transactions!$E$2:$E$13107,G$1)</f>
        <v>14</v>
      </c>
      <c r="H325" s="24" t="n">
        <f aca="false">COUNTIFS(Transactions!$C$2:$C$13107,$A325,Transactions!$E$2:$E$13107,H$1)</f>
        <v>2</v>
      </c>
      <c r="I325" s="24" t="n">
        <f aca="false">COUNTIFS(Transactions!$C$2:$C$13107,$A325,Transactions!$E$2:$E$13107,I$1)</f>
        <v>6</v>
      </c>
      <c r="J325" s="24" t="n">
        <f aca="false">SUM(D325:I325)</f>
        <v>47</v>
      </c>
      <c r="K325" s="38" t="n">
        <f aca="false">SUMIFS(Transactions!$F$2:$F$13107,Transactions!$C$2:$C$13107,A325)</f>
        <v>401959</v>
      </c>
      <c r="L325" s="38" t="n">
        <f aca="false">SUMIFS(Transactions!$I$2:$I$13107,Transactions!$C$2:$C$13107,A325)</f>
        <v>1673.95</v>
      </c>
      <c r="M325" s="39" t="n">
        <f aca="false">IF(J325=0,"",_xlfn.MAXIFS(Transactions!$B$2:$B$13107,Transactions!$C$2:$C$13107,A325))</f>
        <v>46288</v>
      </c>
      <c r="N325" s="24" t="n">
        <f aca="false">IF(J325=0,999,Assumptions!$B$4-M325)</f>
        <v>7</v>
      </c>
      <c r="O325" s="24" t="str">
        <f aca="false">IF(N325&lt;=Assumptions!$B$7,"Active",IF(N325&lt;=Assumptions!$B$8,"Slipping","Churned"))</f>
        <v>Active</v>
      </c>
      <c r="P325" s="24" t="n">
        <f aca="false">COUNTIF(D325:I325,"&gt;0")</f>
        <v>6</v>
      </c>
      <c r="Q325" s="24" t="n">
        <f aca="false">IF(N325&lt;=Assumptions!$B$22,5,IF(N325&lt;=Assumptions!$B$23,4,IF(N325&lt;=Assumptions!$B$24,3,IF(N325&lt;=Assumptions!$B$25,2,1))))</f>
        <v>5</v>
      </c>
      <c r="R325" s="24" t="n">
        <f aca="false">1+(J325&gt;=Assumptions!$C$25)+(J325&gt;=Assumptions!$C$24)+(J325&gt;=Assumptions!$C$23)+(J325&gt;=Assumptions!$C$22)</f>
        <v>5</v>
      </c>
      <c r="S325" s="24" t="n">
        <f aca="false">1+(L325&gt;=Assumptions!$D$25)+(L325&gt;=Assumptions!$D$24)+(L325&gt;=Assumptions!$D$23)+(L325&gt;=Assumptions!$D$22)</f>
        <v>5</v>
      </c>
      <c r="T325" s="24" t="str">
        <f aca="false">IF(AND(Q325&gt;=4,R325&gt;=4),"Champions",IF(AND(Q325&gt;=3,R325&gt;=3),"Loyal",IF(AND(Q325&lt;=2,R325&gt;=3),"At Risk",IF(Q325&lt;=2,"Hibernating","Potential"))))</f>
        <v>Champions</v>
      </c>
      <c r="U325" s="38" t="n">
        <f aca="false">L325/Assumptions!$B$6</f>
        <v>185.994444444444</v>
      </c>
      <c r="V325" s="38" t="n">
        <f aca="false">IF(O325="Slipping",U325,0)</f>
        <v>0</v>
      </c>
      <c r="W325" s="38" t="n">
        <f aca="false">IF(O325="Churned",U325,0)</f>
        <v>0</v>
      </c>
      <c r="X325" s="24" t="str">
        <f aca="false">IF(AND(O325="Active",P325&lt;=2),"Yes","No")</f>
        <v>No</v>
      </c>
    </row>
    <row r="326" customFormat="false" ht="15" hidden="false" customHeight="false" outlineLevel="0" collapsed="false">
      <c r="A326" s="24" t="str">
        <f aca="false">Customers!A326</f>
        <v>C0325</v>
      </c>
      <c r="B326" s="24" t="str">
        <f aca="false">Customers!B326</f>
        <v>Rift Valley</v>
      </c>
      <c r="C326" s="24" t="str">
        <f aca="false">Customers!C326</f>
        <v>Prepaid</v>
      </c>
      <c r="D326" s="24" t="n">
        <f aca="false">COUNTIFS(Transactions!$C$2:$C$13107,$A326,Transactions!$E$2:$E$13107,D$1)</f>
        <v>13</v>
      </c>
      <c r="E326" s="24" t="n">
        <f aca="false">COUNTIFS(Transactions!$C$2:$C$13107,$A326,Transactions!$E$2:$E$13107,E$1)</f>
        <v>1</v>
      </c>
      <c r="F326" s="24" t="n">
        <f aca="false">COUNTIFS(Transactions!$C$2:$C$13107,$A326,Transactions!$E$2:$E$13107,F$1)</f>
        <v>1</v>
      </c>
      <c r="G326" s="24" t="n">
        <f aca="false">COUNTIFS(Transactions!$C$2:$C$13107,$A326,Transactions!$E$2:$E$13107,G$1)</f>
        <v>0</v>
      </c>
      <c r="H326" s="24" t="n">
        <f aca="false">COUNTIFS(Transactions!$C$2:$C$13107,$A326,Transactions!$E$2:$E$13107,H$1)</f>
        <v>11</v>
      </c>
      <c r="I326" s="24" t="n">
        <f aca="false">COUNTIFS(Transactions!$C$2:$C$13107,$A326,Transactions!$E$2:$E$13107,I$1)</f>
        <v>0</v>
      </c>
      <c r="J326" s="24" t="n">
        <f aca="false">SUM(D326:I326)</f>
        <v>26</v>
      </c>
      <c r="K326" s="38" t="n">
        <f aca="false">SUMIFS(Transactions!$F$2:$F$13107,Transactions!$C$2:$C$13107,A326)</f>
        <v>29350</v>
      </c>
      <c r="L326" s="38" t="n">
        <f aca="false">SUMIFS(Transactions!$I$2:$I$13107,Transactions!$C$2:$C$13107,A326)</f>
        <v>301.35</v>
      </c>
      <c r="M326" s="39" t="n">
        <f aca="false">IF(J326=0,"",_xlfn.MAXIFS(Transactions!$B$2:$B$13107,Transactions!$C$2:$C$13107,A326))</f>
        <v>46295</v>
      </c>
      <c r="N326" s="24" t="n">
        <f aca="false">IF(J326=0,999,Assumptions!$B$4-M326)</f>
        <v>0</v>
      </c>
      <c r="O326" s="24" t="str">
        <f aca="false">IF(N326&lt;=Assumptions!$B$7,"Active",IF(N326&lt;=Assumptions!$B$8,"Slipping","Churned"))</f>
        <v>Active</v>
      </c>
      <c r="P326" s="24" t="n">
        <f aca="false">COUNTIF(D326:I326,"&gt;0")</f>
        <v>4</v>
      </c>
      <c r="Q326" s="24" t="n">
        <f aca="false">IF(N326&lt;=Assumptions!$B$22,5,IF(N326&lt;=Assumptions!$B$23,4,IF(N326&lt;=Assumptions!$B$24,3,IF(N326&lt;=Assumptions!$B$25,2,1))))</f>
        <v>5</v>
      </c>
      <c r="R326" s="24" t="n">
        <f aca="false">1+(J326&gt;=Assumptions!$C$25)+(J326&gt;=Assumptions!$C$24)+(J326&gt;=Assumptions!$C$23)+(J326&gt;=Assumptions!$C$22)</f>
        <v>4</v>
      </c>
      <c r="S326" s="24" t="n">
        <f aca="false">1+(L326&gt;=Assumptions!$D$25)+(L326&gt;=Assumptions!$D$24)+(L326&gt;=Assumptions!$D$23)+(L326&gt;=Assumptions!$D$22)</f>
        <v>3</v>
      </c>
      <c r="T326" s="24" t="str">
        <f aca="false">IF(AND(Q326&gt;=4,R326&gt;=4),"Champions",IF(AND(Q326&gt;=3,R326&gt;=3),"Loyal",IF(AND(Q326&lt;=2,R326&gt;=3),"At Risk",IF(Q326&lt;=2,"Hibernating","Potential"))))</f>
        <v>Champions</v>
      </c>
      <c r="U326" s="38" t="n">
        <f aca="false">L326/Assumptions!$B$6</f>
        <v>33.4833333333333</v>
      </c>
      <c r="V326" s="38" t="n">
        <f aca="false">IF(O326="Slipping",U326,0)</f>
        <v>0</v>
      </c>
      <c r="W326" s="38" t="n">
        <f aca="false">IF(O326="Churned",U326,0)</f>
        <v>0</v>
      </c>
      <c r="X326" s="24" t="str">
        <f aca="false">IF(AND(O326="Active",P326&lt;=2),"Yes","No")</f>
        <v>No</v>
      </c>
    </row>
    <row r="327" customFormat="false" ht="15" hidden="false" customHeight="false" outlineLevel="0" collapsed="false">
      <c r="A327" s="24" t="str">
        <f aca="false">Customers!A327</f>
        <v>C0326</v>
      </c>
      <c r="B327" s="24" t="str">
        <f aca="false">Customers!B327</f>
        <v>Western</v>
      </c>
      <c r="C327" s="24" t="str">
        <f aca="false">Customers!C327</f>
        <v>Prepaid</v>
      </c>
      <c r="D327" s="24" t="n">
        <f aca="false">COUNTIFS(Transactions!$C$2:$C$13107,$A327,Transactions!$E$2:$E$13107,D$1)</f>
        <v>1</v>
      </c>
      <c r="E327" s="24" t="n">
        <f aca="false">COUNTIFS(Transactions!$C$2:$C$13107,$A327,Transactions!$E$2:$E$13107,E$1)</f>
        <v>0</v>
      </c>
      <c r="F327" s="24" t="n">
        <f aca="false">COUNTIFS(Transactions!$C$2:$C$13107,$A327,Transactions!$E$2:$E$13107,F$1)</f>
        <v>0</v>
      </c>
      <c r="G327" s="24" t="n">
        <f aca="false">COUNTIFS(Transactions!$C$2:$C$13107,$A327,Transactions!$E$2:$E$13107,G$1)</f>
        <v>0</v>
      </c>
      <c r="H327" s="24" t="n">
        <f aca="false">COUNTIFS(Transactions!$C$2:$C$13107,$A327,Transactions!$E$2:$E$13107,H$1)</f>
        <v>0</v>
      </c>
      <c r="I327" s="24" t="n">
        <f aca="false">COUNTIFS(Transactions!$C$2:$C$13107,$A327,Transactions!$E$2:$E$13107,I$1)</f>
        <v>0</v>
      </c>
      <c r="J327" s="24" t="n">
        <f aca="false">SUM(D327:I327)</f>
        <v>1</v>
      </c>
      <c r="K327" s="38" t="n">
        <f aca="false">SUMIFS(Transactions!$F$2:$F$13107,Transactions!$C$2:$C$13107,A327)</f>
        <v>6370</v>
      </c>
      <c r="L327" s="38" t="n">
        <f aca="false">SUMIFS(Transactions!$I$2:$I$13107,Transactions!$C$2:$C$13107,A327)</f>
        <v>63.7</v>
      </c>
      <c r="M327" s="39" t="n">
        <f aca="false">IF(J327=0,"",_xlfn.MAXIFS(Transactions!$B$2:$B$13107,Transactions!$C$2:$C$13107,A327))</f>
        <v>46084</v>
      </c>
      <c r="N327" s="24" t="n">
        <f aca="false">IF(J327=0,999,Assumptions!$B$4-M327)</f>
        <v>211</v>
      </c>
      <c r="O327" s="24" t="str">
        <f aca="false">IF(N327&lt;=Assumptions!$B$7,"Active",IF(N327&lt;=Assumptions!$B$8,"Slipping","Churned"))</f>
        <v>Churned</v>
      </c>
      <c r="P327" s="24" t="n">
        <f aca="false">COUNTIF(D327:I327,"&gt;0")</f>
        <v>1</v>
      </c>
      <c r="Q327" s="24" t="n">
        <f aca="false">IF(N327&lt;=Assumptions!$B$22,5,IF(N327&lt;=Assumptions!$B$23,4,IF(N327&lt;=Assumptions!$B$24,3,IF(N327&lt;=Assumptions!$B$25,2,1))))</f>
        <v>1</v>
      </c>
      <c r="R327" s="24" t="n">
        <f aca="false">1+(J327&gt;=Assumptions!$C$25)+(J327&gt;=Assumptions!$C$24)+(J327&gt;=Assumptions!$C$23)+(J327&gt;=Assumptions!$C$22)</f>
        <v>1</v>
      </c>
      <c r="S327" s="24" t="n">
        <f aca="false">1+(L327&gt;=Assumptions!$D$25)+(L327&gt;=Assumptions!$D$24)+(L327&gt;=Assumptions!$D$23)+(L327&gt;=Assumptions!$D$22)</f>
        <v>1</v>
      </c>
      <c r="T327" s="24" t="str">
        <f aca="false">IF(AND(Q327&gt;=4,R327&gt;=4),"Champions",IF(AND(Q327&gt;=3,R327&gt;=3),"Loyal",IF(AND(Q327&lt;=2,R327&gt;=3),"At Risk",IF(Q327&lt;=2,"Hibernating","Potential"))))</f>
        <v>Hibernating</v>
      </c>
      <c r="U327" s="38" t="n">
        <f aca="false">L327/Assumptions!$B$6</f>
        <v>7.07777777777778</v>
      </c>
      <c r="V327" s="38" t="n">
        <f aca="false">IF(O327="Slipping",U327,0)</f>
        <v>0</v>
      </c>
      <c r="W327" s="38" t="n">
        <f aca="false">IF(O327="Churned",U327,0)</f>
        <v>7.07777777777778</v>
      </c>
      <c r="X327" s="24" t="str">
        <f aca="false">IF(AND(O327="Active",P327&lt;=2),"Yes","No")</f>
        <v>No</v>
      </c>
    </row>
    <row r="328" customFormat="false" ht="15" hidden="false" customHeight="false" outlineLevel="0" collapsed="false">
      <c r="A328" s="24" t="str">
        <f aca="false">Customers!A328</f>
        <v>C0327</v>
      </c>
      <c r="B328" s="24" t="str">
        <f aca="false">Customers!B328</f>
        <v>Central</v>
      </c>
      <c r="C328" s="24" t="str">
        <f aca="false">Customers!C328</f>
        <v>Prepaid</v>
      </c>
      <c r="D328" s="24" t="n">
        <f aca="false">COUNTIFS(Transactions!$C$2:$C$13107,$A328,Transactions!$E$2:$E$13107,D$1)</f>
        <v>0</v>
      </c>
      <c r="E328" s="24" t="n">
        <f aca="false">COUNTIFS(Transactions!$C$2:$C$13107,$A328,Transactions!$E$2:$E$13107,E$1)</f>
        <v>6</v>
      </c>
      <c r="F328" s="24" t="n">
        <f aca="false">COUNTIFS(Transactions!$C$2:$C$13107,$A328,Transactions!$E$2:$E$13107,F$1)</f>
        <v>8</v>
      </c>
      <c r="G328" s="24" t="n">
        <f aca="false">COUNTIFS(Transactions!$C$2:$C$13107,$A328,Transactions!$E$2:$E$13107,G$1)</f>
        <v>1</v>
      </c>
      <c r="H328" s="24" t="n">
        <f aca="false">COUNTIFS(Transactions!$C$2:$C$13107,$A328,Transactions!$E$2:$E$13107,H$1)</f>
        <v>4</v>
      </c>
      <c r="I328" s="24" t="n">
        <f aca="false">COUNTIFS(Transactions!$C$2:$C$13107,$A328,Transactions!$E$2:$E$13107,I$1)</f>
        <v>2</v>
      </c>
      <c r="J328" s="24" t="n">
        <f aca="false">SUM(D328:I328)</f>
        <v>21</v>
      </c>
      <c r="K328" s="38" t="n">
        <f aca="false">SUMIFS(Transactions!$F$2:$F$13107,Transactions!$C$2:$C$13107,A328)</f>
        <v>68889</v>
      </c>
      <c r="L328" s="38" t="n">
        <f aca="false">SUMIFS(Transactions!$I$2:$I$13107,Transactions!$C$2:$C$13107,A328)</f>
        <v>590.7</v>
      </c>
      <c r="M328" s="39" t="n">
        <f aca="false">IF(J328=0,"",_xlfn.MAXIFS(Transactions!$B$2:$B$13107,Transactions!$C$2:$C$13107,A328))</f>
        <v>46270</v>
      </c>
      <c r="N328" s="24" t="n">
        <f aca="false">IF(J328=0,999,Assumptions!$B$4-M328)</f>
        <v>25</v>
      </c>
      <c r="O328" s="24" t="str">
        <f aca="false">IF(N328&lt;=Assumptions!$B$7,"Active",IF(N328&lt;=Assumptions!$B$8,"Slipping","Churned"))</f>
        <v>Active</v>
      </c>
      <c r="P328" s="24" t="n">
        <f aca="false">COUNTIF(D328:I328,"&gt;0")</f>
        <v>5</v>
      </c>
      <c r="Q328" s="24" t="n">
        <f aca="false">IF(N328&lt;=Assumptions!$B$22,5,IF(N328&lt;=Assumptions!$B$23,4,IF(N328&lt;=Assumptions!$B$24,3,IF(N328&lt;=Assumptions!$B$25,2,1))))</f>
        <v>4</v>
      </c>
      <c r="R328" s="24" t="n">
        <f aca="false">1+(J328&gt;=Assumptions!$C$25)+(J328&gt;=Assumptions!$C$24)+(J328&gt;=Assumptions!$C$23)+(J328&gt;=Assumptions!$C$22)</f>
        <v>3</v>
      </c>
      <c r="S328" s="24" t="n">
        <f aca="false">1+(L328&gt;=Assumptions!$D$25)+(L328&gt;=Assumptions!$D$24)+(L328&gt;=Assumptions!$D$23)+(L328&gt;=Assumptions!$D$22)</f>
        <v>4</v>
      </c>
      <c r="T328" s="24" t="str">
        <f aca="false">IF(AND(Q328&gt;=4,R328&gt;=4),"Champions",IF(AND(Q328&gt;=3,R328&gt;=3),"Loyal",IF(AND(Q328&lt;=2,R328&gt;=3),"At Risk",IF(Q328&lt;=2,"Hibernating","Potential"))))</f>
        <v>Loyal</v>
      </c>
      <c r="U328" s="38" t="n">
        <f aca="false">L328/Assumptions!$B$6</f>
        <v>65.6333333333333</v>
      </c>
      <c r="V328" s="38" t="n">
        <f aca="false">IF(O328="Slipping",U328,0)</f>
        <v>0</v>
      </c>
      <c r="W328" s="38" t="n">
        <f aca="false">IF(O328="Churned",U328,0)</f>
        <v>0</v>
      </c>
      <c r="X328" s="24" t="str">
        <f aca="false">IF(AND(O328="Active",P328&lt;=2),"Yes","No")</f>
        <v>No</v>
      </c>
    </row>
    <row r="329" customFormat="false" ht="15" hidden="false" customHeight="false" outlineLevel="0" collapsed="false">
      <c r="A329" s="24" t="str">
        <f aca="false">Customers!A329</f>
        <v>C0328</v>
      </c>
      <c r="B329" s="24" t="str">
        <f aca="false">Customers!B329</f>
        <v>Rift Valley</v>
      </c>
      <c r="C329" s="24" t="str">
        <f aca="false">Customers!C329</f>
        <v>Prepaid</v>
      </c>
      <c r="D329" s="24" t="n">
        <f aca="false">COUNTIFS(Transactions!$C$2:$C$13107,$A329,Transactions!$E$2:$E$13107,D$1)</f>
        <v>2</v>
      </c>
      <c r="E329" s="24" t="n">
        <f aca="false">COUNTIFS(Transactions!$C$2:$C$13107,$A329,Transactions!$E$2:$E$13107,E$1)</f>
        <v>4</v>
      </c>
      <c r="F329" s="24" t="n">
        <f aca="false">COUNTIFS(Transactions!$C$2:$C$13107,$A329,Transactions!$E$2:$E$13107,F$1)</f>
        <v>4</v>
      </c>
      <c r="G329" s="24" t="n">
        <f aca="false">COUNTIFS(Transactions!$C$2:$C$13107,$A329,Transactions!$E$2:$E$13107,G$1)</f>
        <v>1</v>
      </c>
      <c r="H329" s="24" t="n">
        <f aca="false">COUNTIFS(Transactions!$C$2:$C$13107,$A329,Transactions!$E$2:$E$13107,H$1)</f>
        <v>5</v>
      </c>
      <c r="I329" s="24" t="n">
        <f aca="false">COUNTIFS(Transactions!$C$2:$C$13107,$A329,Transactions!$E$2:$E$13107,I$1)</f>
        <v>1</v>
      </c>
      <c r="J329" s="24" t="n">
        <f aca="false">SUM(D329:I329)</f>
        <v>17</v>
      </c>
      <c r="K329" s="38" t="n">
        <f aca="false">SUMIFS(Transactions!$F$2:$F$13107,Transactions!$C$2:$C$13107,A329)</f>
        <v>40230</v>
      </c>
      <c r="L329" s="38" t="n">
        <f aca="false">SUMIFS(Transactions!$I$2:$I$13107,Transactions!$C$2:$C$13107,A329)</f>
        <v>344.19</v>
      </c>
      <c r="M329" s="39" t="n">
        <f aca="false">IF(J329=0,"",_xlfn.MAXIFS(Transactions!$B$2:$B$13107,Transactions!$C$2:$C$13107,A329))</f>
        <v>46286</v>
      </c>
      <c r="N329" s="24" t="n">
        <f aca="false">IF(J329=0,999,Assumptions!$B$4-M329)</f>
        <v>9</v>
      </c>
      <c r="O329" s="24" t="str">
        <f aca="false">IF(N329&lt;=Assumptions!$B$7,"Active",IF(N329&lt;=Assumptions!$B$8,"Slipping","Churned"))</f>
        <v>Active</v>
      </c>
      <c r="P329" s="24" t="n">
        <f aca="false">COUNTIF(D329:I329,"&gt;0")</f>
        <v>6</v>
      </c>
      <c r="Q329" s="24" t="n">
        <f aca="false">IF(N329&lt;=Assumptions!$B$22,5,IF(N329&lt;=Assumptions!$B$23,4,IF(N329&lt;=Assumptions!$B$24,3,IF(N329&lt;=Assumptions!$B$25,2,1))))</f>
        <v>5</v>
      </c>
      <c r="R329" s="24" t="n">
        <f aca="false">1+(J329&gt;=Assumptions!$C$25)+(J329&gt;=Assumptions!$C$24)+(J329&gt;=Assumptions!$C$23)+(J329&gt;=Assumptions!$C$22)</f>
        <v>3</v>
      </c>
      <c r="S329" s="24" t="n">
        <f aca="false">1+(L329&gt;=Assumptions!$D$25)+(L329&gt;=Assumptions!$D$24)+(L329&gt;=Assumptions!$D$23)+(L329&gt;=Assumptions!$D$22)</f>
        <v>3</v>
      </c>
      <c r="T329" s="24" t="str">
        <f aca="false">IF(AND(Q329&gt;=4,R329&gt;=4),"Champions",IF(AND(Q329&gt;=3,R329&gt;=3),"Loyal",IF(AND(Q329&lt;=2,R329&gt;=3),"At Risk",IF(Q329&lt;=2,"Hibernating","Potential"))))</f>
        <v>Loyal</v>
      </c>
      <c r="U329" s="38" t="n">
        <f aca="false">L329/Assumptions!$B$6</f>
        <v>38.2433333333333</v>
      </c>
      <c r="V329" s="38" t="n">
        <f aca="false">IF(O329="Slipping",U329,0)</f>
        <v>0</v>
      </c>
      <c r="W329" s="38" t="n">
        <f aca="false">IF(O329="Churned",U329,0)</f>
        <v>0</v>
      </c>
      <c r="X329" s="24" t="str">
        <f aca="false">IF(AND(O329="Active",P329&lt;=2),"Yes","No")</f>
        <v>No</v>
      </c>
    </row>
    <row r="330" customFormat="false" ht="15" hidden="false" customHeight="false" outlineLevel="0" collapsed="false">
      <c r="A330" s="24" t="str">
        <f aca="false">Customers!A330</f>
        <v>C0329</v>
      </c>
      <c r="B330" s="24" t="str">
        <f aca="false">Customers!B330</f>
        <v>Eastern</v>
      </c>
      <c r="C330" s="24" t="str">
        <f aca="false">Customers!C330</f>
        <v>Prepaid</v>
      </c>
      <c r="D330" s="24" t="n">
        <f aca="false">COUNTIFS(Transactions!$C$2:$C$13107,$A330,Transactions!$E$2:$E$13107,D$1)</f>
        <v>10</v>
      </c>
      <c r="E330" s="24" t="n">
        <f aca="false">COUNTIFS(Transactions!$C$2:$C$13107,$A330,Transactions!$E$2:$E$13107,E$1)</f>
        <v>3</v>
      </c>
      <c r="F330" s="24" t="n">
        <f aca="false">COUNTIFS(Transactions!$C$2:$C$13107,$A330,Transactions!$E$2:$E$13107,F$1)</f>
        <v>1</v>
      </c>
      <c r="G330" s="24" t="n">
        <f aca="false">COUNTIFS(Transactions!$C$2:$C$13107,$A330,Transactions!$E$2:$E$13107,G$1)</f>
        <v>1</v>
      </c>
      <c r="H330" s="24" t="n">
        <f aca="false">COUNTIFS(Transactions!$C$2:$C$13107,$A330,Transactions!$E$2:$E$13107,H$1)</f>
        <v>1</v>
      </c>
      <c r="I330" s="24" t="n">
        <f aca="false">COUNTIFS(Transactions!$C$2:$C$13107,$A330,Transactions!$E$2:$E$13107,I$1)</f>
        <v>12</v>
      </c>
      <c r="J330" s="24" t="n">
        <f aca="false">SUM(D330:I330)</f>
        <v>28</v>
      </c>
      <c r="K330" s="38" t="n">
        <f aca="false">SUMIFS(Transactions!$F$2:$F$13107,Transactions!$C$2:$C$13107,A330)</f>
        <v>44588</v>
      </c>
      <c r="L330" s="38" t="n">
        <f aca="false">SUMIFS(Transactions!$I$2:$I$13107,Transactions!$C$2:$C$13107,A330)</f>
        <v>728.71</v>
      </c>
      <c r="M330" s="39" t="n">
        <f aca="false">IF(J330=0,"",_xlfn.MAXIFS(Transactions!$B$2:$B$13107,Transactions!$C$2:$C$13107,A330))</f>
        <v>46286</v>
      </c>
      <c r="N330" s="24" t="n">
        <f aca="false">IF(J330=0,999,Assumptions!$B$4-M330)</f>
        <v>9</v>
      </c>
      <c r="O330" s="24" t="str">
        <f aca="false">IF(N330&lt;=Assumptions!$B$7,"Active",IF(N330&lt;=Assumptions!$B$8,"Slipping","Churned"))</f>
        <v>Active</v>
      </c>
      <c r="P330" s="24" t="n">
        <f aca="false">COUNTIF(D330:I330,"&gt;0")</f>
        <v>6</v>
      </c>
      <c r="Q330" s="24" t="n">
        <f aca="false">IF(N330&lt;=Assumptions!$B$22,5,IF(N330&lt;=Assumptions!$B$23,4,IF(N330&lt;=Assumptions!$B$24,3,IF(N330&lt;=Assumptions!$B$25,2,1))))</f>
        <v>5</v>
      </c>
      <c r="R330" s="24" t="n">
        <f aca="false">1+(J330&gt;=Assumptions!$C$25)+(J330&gt;=Assumptions!$C$24)+(J330&gt;=Assumptions!$C$23)+(J330&gt;=Assumptions!$C$22)</f>
        <v>4</v>
      </c>
      <c r="S330" s="24" t="n">
        <f aca="false">1+(L330&gt;=Assumptions!$D$25)+(L330&gt;=Assumptions!$D$24)+(L330&gt;=Assumptions!$D$23)+(L330&gt;=Assumptions!$D$22)</f>
        <v>4</v>
      </c>
      <c r="T330" s="24" t="str">
        <f aca="false">IF(AND(Q330&gt;=4,R330&gt;=4),"Champions",IF(AND(Q330&gt;=3,R330&gt;=3),"Loyal",IF(AND(Q330&lt;=2,R330&gt;=3),"At Risk",IF(Q330&lt;=2,"Hibernating","Potential"))))</f>
        <v>Champions</v>
      </c>
      <c r="U330" s="38" t="n">
        <f aca="false">L330/Assumptions!$B$6</f>
        <v>80.9677777777778</v>
      </c>
      <c r="V330" s="38" t="n">
        <f aca="false">IF(O330="Slipping",U330,0)</f>
        <v>0</v>
      </c>
      <c r="W330" s="38" t="n">
        <f aca="false">IF(O330="Churned",U330,0)</f>
        <v>0</v>
      </c>
      <c r="X330" s="24" t="str">
        <f aca="false">IF(AND(O330="Active",P330&lt;=2),"Yes","No")</f>
        <v>No</v>
      </c>
    </row>
    <row r="331" customFormat="false" ht="15" hidden="false" customHeight="false" outlineLevel="0" collapsed="false">
      <c r="A331" s="24" t="str">
        <f aca="false">Customers!A331</f>
        <v>C0330</v>
      </c>
      <c r="B331" s="24" t="str">
        <f aca="false">Customers!B331</f>
        <v>Western</v>
      </c>
      <c r="C331" s="24" t="str">
        <f aca="false">Customers!C331</f>
        <v>Prepaid</v>
      </c>
      <c r="D331" s="24" t="n">
        <f aca="false">COUNTIFS(Transactions!$C$2:$C$13107,$A331,Transactions!$E$2:$E$13107,D$1)</f>
        <v>1</v>
      </c>
      <c r="E331" s="24" t="n">
        <f aca="false">COUNTIFS(Transactions!$C$2:$C$13107,$A331,Transactions!$E$2:$E$13107,E$1)</f>
        <v>2</v>
      </c>
      <c r="F331" s="24" t="n">
        <f aca="false">COUNTIFS(Transactions!$C$2:$C$13107,$A331,Transactions!$E$2:$E$13107,F$1)</f>
        <v>0</v>
      </c>
      <c r="G331" s="24" t="n">
        <f aca="false">COUNTIFS(Transactions!$C$2:$C$13107,$A331,Transactions!$E$2:$E$13107,G$1)</f>
        <v>8</v>
      </c>
      <c r="H331" s="24" t="n">
        <f aca="false">COUNTIFS(Transactions!$C$2:$C$13107,$A331,Transactions!$E$2:$E$13107,H$1)</f>
        <v>1</v>
      </c>
      <c r="I331" s="24" t="n">
        <f aca="false">COUNTIFS(Transactions!$C$2:$C$13107,$A331,Transactions!$E$2:$E$13107,I$1)</f>
        <v>1</v>
      </c>
      <c r="J331" s="24" t="n">
        <f aca="false">SUM(D331:I331)</f>
        <v>13</v>
      </c>
      <c r="K331" s="38" t="n">
        <f aca="false">SUMIFS(Transactions!$F$2:$F$13107,Transactions!$C$2:$C$13107,A331)</f>
        <v>48770</v>
      </c>
      <c r="L331" s="38" t="n">
        <f aca="false">SUMIFS(Transactions!$I$2:$I$13107,Transactions!$C$2:$C$13107,A331)</f>
        <v>425.88</v>
      </c>
      <c r="M331" s="39" t="n">
        <f aca="false">IF(J331=0,"",_xlfn.MAXIFS(Transactions!$B$2:$B$13107,Transactions!$C$2:$C$13107,A331))</f>
        <v>46291</v>
      </c>
      <c r="N331" s="24" t="n">
        <f aca="false">IF(J331=0,999,Assumptions!$B$4-M331)</f>
        <v>4</v>
      </c>
      <c r="O331" s="24" t="str">
        <f aca="false">IF(N331&lt;=Assumptions!$B$7,"Active",IF(N331&lt;=Assumptions!$B$8,"Slipping","Churned"))</f>
        <v>Active</v>
      </c>
      <c r="P331" s="24" t="n">
        <f aca="false">COUNTIF(D331:I331,"&gt;0")</f>
        <v>5</v>
      </c>
      <c r="Q331" s="24" t="n">
        <f aca="false">IF(N331&lt;=Assumptions!$B$22,5,IF(N331&lt;=Assumptions!$B$23,4,IF(N331&lt;=Assumptions!$B$24,3,IF(N331&lt;=Assumptions!$B$25,2,1))))</f>
        <v>5</v>
      </c>
      <c r="R331" s="24" t="n">
        <f aca="false">1+(J331&gt;=Assumptions!$C$25)+(J331&gt;=Assumptions!$C$24)+(J331&gt;=Assumptions!$C$23)+(J331&gt;=Assumptions!$C$22)</f>
        <v>2</v>
      </c>
      <c r="S331" s="24" t="n">
        <f aca="false">1+(L331&gt;=Assumptions!$D$25)+(L331&gt;=Assumptions!$D$24)+(L331&gt;=Assumptions!$D$23)+(L331&gt;=Assumptions!$D$22)</f>
        <v>3</v>
      </c>
      <c r="T331" s="24" t="str">
        <f aca="false">IF(AND(Q331&gt;=4,R331&gt;=4),"Champions",IF(AND(Q331&gt;=3,R331&gt;=3),"Loyal",IF(AND(Q331&lt;=2,R331&gt;=3),"At Risk",IF(Q331&lt;=2,"Hibernating","Potential"))))</f>
        <v>Potential</v>
      </c>
      <c r="U331" s="38" t="n">
        <f aca="false">L331/Assumptions!$B$6</f>
        <v>47.32</v>
      </c>
      <c r="V331" s="38" t="n">
        <f aca="false">IF(O331="Slipping",U331,0)</f>
        <v>0</v>
      </c>
      <c r="W331" s="38" t="n">
        <f aca="false">IF(O331="Churned",U331,0)</f>
        <v>0</v>
      </c>
      <c r="X331" s="24" t="str">
        <f aca="false">IF(AND(O331="Active",P331&lt;=2),"Yes","No")</f>
        <v>No</v>
      </c>
    </row>
    <row r="332" customFormat="false" ht="15" hidden="false" customHeight="false" outlineLevel="0" collapsed="false">
      <c r="A332" s="24" t="str">
        <f aca="false">Customers!A332</f>
        <v>C0331</v>
      </c>
      <c r="B332" s="24" t="str">
        <f aca="false">Customers!B332</f>
        <v>Central</v>
      </c>
      <c r="C332" s="24" t="str">
        <f aca="false">Customers!C332</f>
        <v>Prepaid</v>
      </c>
      <c r="D332" s="24" t="n">
        <f aca="false">COUNTIFS(Transactions!$C$2:$C$13107,$A332,Transactions!$E$2:$E$13107,D$1)</f>
        <v>6</v>
      </c>
      <c r="E332" s="24" t="n">
        <f aca="false">COUNTIFS(Transactions!$C$2:$C$13107,$A332,Transactions!$E$2:$E$13107,E$1)</f>
        <v>0</v>
      </c>
      <c r="F332" s="24" t="n">
        <f aca="false">COUNTIFS(Transactions!$C$2:$C$13107,$A332,Transactions!$E$2:$E$13107,F$1)</f>
        <v>2</v>
      </c>
      <c r="G332" s="24" t="n">
        <f aca="false">COUNTIFS(Transactions!$C$2:$C$13107,$A332,Transactions!$E$2:$E$13107,G$1)</f>
        <v>1</v>
      </c>
      <c r="H332" s="24" t="n">
        <f aca="false">COUNTIFS(Transactions!$C$2:$C$13107,$A332,Transactions!$E$2:$E$13107,H$1)</f>
        <v>29</v>
      </c>
      <c r="I332" s="24" t="n">
        <f aca="false">COUNTIFS(Transactions!$C$2:$C$13107,$A332,Transactions!$E$2:$E$13107,I$1)</f>
        <v>6</v>
      </c>
      <c r="J332" s="24" t="n">
        <f aca="false">SUM(D332:I332)</f>
        <v>44</v>
      </c>
      <c r="K332" s="38" t="n">
        <f aca="false">SUMIFS(Transactions!$F$2:$F$13107,Transactions!$C$2:$C$13107,A332)</f>
        <v>34089</v>
      </c>
      <c r="L332" s="38" t="n">
        <f aca="false">SUMIFS(Transactions!$I$2:$I$13107,Transactions!$C$2:$C$13107,A332)</f>
        <v>420.63</v>
      </c>
      <c r="M332" s="39" t="n">
        <f aca="false">IF(J332=0,"",_xlfn.MAXIFS(Transactions!$B$2:$B$13107,Transactions!$C$2:$C$13107,A332))</f>
        <v>46292</v>
      </c>
      <c r="N332" s="24" t="n">
        <f aca="false">IF(J332=0,999,Assumptions!$B$4-M332)</f>
        <v>3</v>
      </c>
      <c r="O332" s="24" t="str">
        <f aca="false">IF(N332&lt;=Assumptions!$B$7,"Active",IF(N332&lt;=Assumptions!$B$8,"Slipping","Churned"))</f>
        <v>Active</v>
      </c>
      <c r="P332" s="24" t="n">
        <f aca="false">COUNTIF(D332:I332,"&gt;0")</f>
        <v>5</v>
      </c>
      <c r="Q332" s="24" t="n">
        <f aca="false">IF(N332&lt;=Assumptions!$B$22,5,IF(N332&lt;=Assumptions!$B$23,4,IF(N332&lt;=Assumptions!$B$24,3,IF(N332&lt;=Assumptions!$B$25,2,1))))</f>
        <v>5</v>
      </c>
      <c r="R332" s="24" t="n">
        <f aca="false">1+(J332&gt;=Assumptions!$C$25)+(J332&gt;=Assumptions!$C$24)+(J332&gt;=Assumptions!$C$23)+(J332&gt;=Assumptions!$C$22)</f>
        <v>5</v>
      </c>
      <c r="S332" s="24" t="n">
        <f aca="false">1+(L332&gt;=Assumptions!$D$25)+(L332&gt;=Assumptions!$D$24)+(L332&gt;=Assumptions!$D$23)+(L332&gt;=Assumptions!$D$22)</f>
        <v>3</v>
      </c>
      <c r="T332" s="24" t="str">
        <f aca="false">IF(AND(Q332&gt;=4,R332&gt;=4),"Champions",IF(AND(Q332&gt;=3,R332&gt;=3),"Loyal",IF(AND(Q332&lt;=2,R332&gt;=3),"At Risk",IF(Q332&lt;=2,"Hibernating","Potential"))))</f>
        <v>Champions</v>
      </c>
      <c r="U332" s="38" t="n">
        <f aca="false">L332/Assumptions!$B$6</f>
        <v>46.7366666666667</v>
      </c>
      <c r="V332" s="38" t="n">
        <f aca="false">IF(O332="Slipping",U332,0)</f>
        <v>0</v>
      </c>
      <c r="W332" s="38" t="n">
        <f aca="false">IF(O332="Churned",U332,0)</f>
        <v>0</v>
      </c>
      <c r="X332" s="24" t="str">
        <f aca="false">IF(AND(O332="Active",P332&lt;=2),"Yes","No")</f>
        <v>No</v>
      </c>
    </row>
    <row r="333" customFormat="false" ht="15" hidden="false" customHeight="false" outlineLevel="0" collapsed="false">
      <c r="A333" s="24" t="str">
        <f aca="false">Customers!A333</f>
        <v>C0332</v>
      </c>
      <c r="B333" s="24" t="str">
        <f aca="false">Customers!B333</f>
        <v>Eastern</v>
      </c>
      <c r="C333" s="24" t="str">
        <f aca="false">Customers!C333</f>
        <v>Postpaid</v>
      </c>
      <c r="D333" s="24" t="n">
        <f aca="false">COUNTIFS(Transactions!$C$2:$C$13107,$A333,Transactions!$E$2:$E$13107,D$1)</f>
        <v>3</v>
      </c>
      <c r="E333" s="24" t="n">
        <f aca="false">COUNTIFS(Transactions!$C$2:$C$13107,$A333,Transactions!$E$2:$E$13107,E$1)</f>
        <v>5</v>
      </c>
      <c r="F333" s="24" t="n">
        <f aca="false">COUNTIFS(Transactions!$C$2:$C$13107,$A333,Transactions!$E$2:$E$13107,F$1)</f>
        <v>56</v>
      </c>
      <c r="G333" s="24" t="n">
        <f aca="false">COUNTIFS(Transactions!$C$2:$C$13107,$A333,Transactions!$E$2:$E$13107,G$1)</f>
        <v>0</v>
      </c>
      <c r="H333" s="24" t="n">
        <f aca="false">COUNTIFS(Transactions!$C$2:$C$13107,$A333,Transactions!$E$2:$E$13107,H$1)</f>
        <v>8</v>
      </c>
      <c r="I333" s="24" t="n">
        <f aca="false">COUNTIFS(Transactions!$C$2:$C$13107,$A333,Transactions!$E$2:$E$13107,I$1)</f>
        <v>0</v>
      </c>
      <c r="J333" s="24" t="n">
        <f aca="false">SUM(D333:I333)</f>
        <v>72</v>
      </c>
      <c r="K333" s="38" t="n">
        <f aca="false">SUMIFS(Transactions!$F$2:$F$13107,Transactions!$C$2:$C$13107,A333)</f>
        <v>556390</v>
      </c>
      <c r="L333" s="38" t="n">
        <f aca="false">SUMIFS(Transactions!$I$2:$I$13107,Transactions!$C$2:$C$13107,A333)</f>
        <v>474.2</v>
      </c>
      <c r="M333" s="39" t="n">
        <f aca="false">IF(J333=0,"",_xlfn.MAXIFS(Transactions!$B$2:$B$13107,Transactions!$C$2:$C$13107,A333))</f>
        <v>46295</v>
      </c>
      <c r="N333" s="24" t="n">
        <f aca="false">IF(J333=0,999,Assumptions!$B$4-M333)</f>
        <v>0</v>
      </c>
      <c r="O333" s="24" t="str">
        <f aca="false">IF(N333&lt;=Assumptions!$B$7,"Active",IF(N333&lt;=Assumptions!$B$8,"Slipping","Churned"))</f>
        <v>Active</v>
      </c>
      <c r="P333" s="24" t="n">
        <f aca="false">COUNTIF(D333:I333,"&gt;0")</f>
        <v>4</v>
      </c>
      <c r="Q333" s="24" t="n">
        <f aca="false">IF(N333&lt;=Assumptions!$B$22,5,IF(N333&lt;=Assumptions!$B$23,4,IF(N333&lt;=Assumptions!$B$24,3,IF(N333&lt;=Assumptions!$B$25,2,1))))</f>
        <v>5</v>
      </c>
      <c r="R333" s="24" t="n">
        <f aca="false">1+(J333&gt;=Assumptions!$C$25)+(J333&gt;=Assumptions!$C$24)+(J333&gt;=Assumptions!$C$23)+(J333&gt;=Assumptions!$C$22)</f>
        <v>5</v>
      </c>
      <c r="S333" s="24" t="n">
        <f aca="false">1+(L333&gt;=Assumptions!$D$25)+(L333&gt;=Assumptions!$D$24)+(L333&gt;=Assumptions!$D$23)+(L333&gt;=Assumptions!$D$22)</f>
        <v>3</v>
      </c>
      <c r="T333" s="24" t="str">
        <f aca="false">IF(AND(Q333&gt;=4,R333&gt;=4),"Champions",IF(AND(Q333&gt;=3,R333&gt;=3),"Loyal",IF(AND(Q333&lt;=2,R333&gt;=3),"At Risk",IF(Q333&lt;=2,"Hibernating","Potential"))))</f>
        <v>Champions</v>
      </c>
      <c r="U333" s="38" t="n">
        <f aca="false">L333/Assumptions!$B$6</f>
        <v>52.6888888888889</v>
      </c>
      <c r="V333" s="38" t="n">
        <f aca="false">IF(O333="Slipping",U333,0)</f>
        <v>0</v>
      </c>
      <c r="W333" s="38" t="n">
        <f aca="false">IF(O333="Churned",U333,0)</f>
        <v>0</v>
      </c>
      <c r="X333" s="24" t="str">
        <f aca="false">IF(AND(O333="Active",P333&lt;=2),"Yes","No")</f>
        <v>No</v>
      </c>
    </row>
    <row r="334" customFormat="false" ht="15" hidden="false" customHeight="false" outlineLevel="0" collapsed="false">
      <c r="A334" s="24" t="str">
        <f aca="false">Customers!A334</f>
        <v>C0333</v>
      </c>
      <c r="B334" s="24" t="str">
        <f aca="false">Customers!B334</f>
        <v>Central</v>
      </c>
      <c r="C334" s="24" t="str">
        <f aca="false">Customers!C334</f>
        <v>Prepaid</v>
      </c>
      <c r="D334" s="24" t="n">
        <f aca="false">COUNTIFS(Transactions!$C$2:$C$13107,$A334,Transactions!$E$2:$E$13107,D$1)</f>
        <v>4</v>
      </c>
      <c r="E334" s="24" t="n">
        <f aca="false">COUNTIFS(Transactions!$C$2:$C$13107,$A334,Transactions!$E$2:$E$13107,E$1)</f>
        <v>1</v>
      </c>
      <c r="F334" s="24" t="n">
        <f aca="false">COUNTIFS(Transactions!$C$2:$C$13107,$A334,Transactions!$E$2:$E$13107,F$1)</f>
        <v>2</v>
      </c>
      <c r="G334" s="24" t="n">
        <f aca="false">COUNTIFS(Transactions!$C$2:$C$13107,$A334,Transactions!$E$2:$E$13107,G$1)</f>
        <v>1</v>
      </c>
      <c r="H334" s="24" t="n">
        <f aca="false">COUNTIFS(Transactions!$C$2:$C$13107,$A334,Transactions!$E$2:$E$13107,H$1)</f>
        <v>2</v>
      </c>
      <c r="I334" s="24" t="n">
        <f aca="false">COUNTIFS(Transactions!$C$2:$C$13107,$A334,Transactions!$E$2:$E$13107,I$1)</f>
        <v>4</v>
      </c>
      <c r="J334" s="24" t="n">
        <f aca="false">SUM(D334:I334)</f>
        <v>14</v>
      </c>
      <c r="K334" s="38" t="n">
        <f aca="false">SUMIFS(Transactions!$F$2:$F$13107,Transactions!$C$2:$C$13107,A334)</f>
        <v>39799</v>
      </c>
      <c r="L334" s="38" t="n">
        <f aca="false">SUMIFS(Transactions!$I$2:$I$13107,Transactions!$C$2:$C$13107,A334)</f>
        <v>225.23</v>
      </c>
      <c r="M334" s="39" t="n">
        <f aca="false">IF(J334=0,"",_xlfn.MAXIFS(Transactions!$B$2:$B$13107,Transactions!$C$2:$C$13107,A334))</f>
        <v>46287</v>
      </c>
      <c r="N334" s="24" t="n">
        <f aca="false">IF(J334=0,999,Assumptions!$B$4-M334)</f>
        <v>8</v>
      </c>
      <c r="O334" s="24" t="str">
        <f aca="false">IF(N334&lt;=Assumptions!$B$7,"Active",IF(N334&lt;=Assumptions!$B$8,"Slipping","Churned"))</f>
        <v>Active</v>
      </c>
      <c r="P334" s="24" t="n">
        <f aca="false">COUNTIF(D334:I334,"&gt;0")</f>
        <v>6</v>
      </c>
      <c r="Q334" s="24" t="n">
        <f aca="false">IF(N334&lt;=Assumptions!$B$22,5,IF(N334&lt;=Assumptions!$B$23,4,IF(N334&lt;=Assumptions!$B$24,3,IF(N334&lt;=Assumptions!$B$25,2,1))))</f>
        <v>5</v>
      </c>
      <c r="R334" s="24" t="n">
        <f aca="false">1+(J334&gt;=Assumptions!$C$25)+(J334&gt;=Assumptions!$C$24)+(J334&gt;=Assumptions!$C$23)+(J334&gt;=Assumptions!$C$22)</f>
        <v>3</v>
      </c>
      <c r="S334" s="24" t="n">
        <f aca="false">1+(L334&gt;=Assumptions!$D$25)+(L334&gt;=Assumptions!$D$24)+(L334&gt;=Assumptions!$D$23)+(L334&gt;=Assumptions!$D$22)</f>
        <v>2</v>
      </c>
      <c r="T334" s="24" t="str">
        <f aca="false">IF(AND(Q334&gt;=4,R334&gt;=4),"Champions",IF(AND(Q334&gt;=3,R334&gt;=3),"Loyal",IF(AND(Q334&lt;=2,R334&gt;=3),"At Risk",IF(Q334&lt;=2,"Hibernating","Potential"))))</f>
        <v>Loyal</v>
      </c>
      <c r="U334" s="38" t="n">
        <f aca="false">L334/Assumptions!$B$6</f>
        <v>25.0255555555556</v>
      </c>
      <c r="V334" s="38" t="n">
        <f aca="false">IF(O334="Slipping",U334,0)</f>
        <v>0</v>
      </c>
      <c r="W334" s="38" t="n">
        <f aca="false">IF(O334="Churned",U334,0)</f>
        <v>0</v>
      </c>
      <c r="X334" s="24" t="str">
        <f aca="false">IF(AND(O334="Active",P334&lt;=2),"Yes","No")</f>
        <v>No</v>
      </c>
    </row>
    <row r="335" customFormat="false" ht="15" hidden="false" customHeight="false" outlineLevel="0" collapsed="false">
      <c r="A335" s="24" t="str">
        <f aca="false">Customers!A335</f>
        <v>C0334</v>
      </c>
      <c r="B335" s="24" t="str">
        <f aca="false">Customers!B335</f>
        <v>Coast</v>
      </c>
      <c r="C335" s="24" t="str">
        <f aca="false">Customers!C335</f>
        <v>Business</v>
      </c>
      <c r="D335" s="24" t="n">
        <f aca="false">COUNTIFS(Transactions!$C$2:$C$13107,$A335,Transactions!$E$2:$E$13107,D$1)</f>
        <v>1</v>
      </c>
      <c r="E335" s="24" t="n">
        <f aca="false">COUNTIFS(Transactions!$C$2:$C$13107,$A335,Transactions!$E$2:$E$13107,E$1)</f>
        <v>0</v>
      </c>
      <c r="F335" s="24" t="n">
        <f aca="false">COUNTIFS(Transactions!$C$2:$C$13107,$A335,Transactions!$E$2:$E$13107,F$1)</f>
        <v>16</v>
      </c>
      <c r="G335" s="24" t="n">
        <f aca="false">COUNTIFS(Transactions!$C$2:$C$13107,$A335,Transactions!$E$2:$E$13107,G$1)</f>
        <v>1</v>
      </c>
      <c r="H335" s="24" t="n">
        <f aca="false">COUNTIFS(Transactions!$C$2:$C$13107,$A335,Transactions!$E$2:$E$13107,H$1)</f>
        <v>1</v>
      </c>
      <c r="I335" s="24" t="n">
        <f aca="false">COUNTIFS(Transactions!$C$2:$C$13107,$A335,Transactions!$E$2:$E$13107,I$1)</f>
        <v>13</v>
      </c>
      <c r="J335" s="24" t="n">
        <f aca="false">SUM(D335:I335)</f>
        <v>32</v>
      </c>
      <c r="K335" s="38" t="n">
        <f aca="false">SUMIFS(Transactions!$F$2:$F$13107,Transactions!$C$2:$C$13107,A335)</f>
        <v>340588</v>
      </c>
      <c r="L335" s="38" t="n">
        <f aca="false">SUMIFS(Transactions!$I$2:$I$13107,Transactions!$C$2:$C$13107,A335)</f>
        <v>281.92</v>
      </c>
      <c r="M335" s="39" t="n">
        <f aca="false">IF(J335=0,"",_xlfn.MAXIFS(Transactions!$B$2:$B$13107,Transactions!$C$2:$C$13107,A335))</f>
        <v>46293</v>
      </c>
      <c r="N335" s="24" t="n">
        <f aca="false">IF(J335=0,999,Assumptions!$B$4-M335)</f>
        <v>2</v>
      </c>
      <c r="O335" s="24" t="str">
        <f aca="false">IF(N335&lt;=Assumptions!$B$7,"Active",IF(N335&lt;=Assumptions!$B$8,"Slipping","Churned"))</f>
        <v>Active</v>
      </c>
      <c r="P335" s="24" t="n">
        <f aca="false">COUNTIF(D335:I335,"&gt;0")</f>
        <v>5</v>
      </c>
      <c r="Q335" s="24" t="n">
        <f aca="false">IF(N335&lt;=Assumptions!$B$22,5,IF(N335&lt;=Assumptions!$B$23,4,IF(N335&lt;=Assumptions!$B$24,3,IF(N335&lt;=Assumptions!$B$25,2,1))))</f>
        <v>5</v>
      </c>
      <c r="R335" s="24" t="n">
        <f aca="false">1+(J335&gt;=Assumptions!$C$25)+(J335&gt;=Assumptions!$C$24)+(J335&gt;=Assumptions!$C$23)+(J335&gt;=Assumptions!$C$22)</f>
        <v>5</v>
      </c>
      <c r="S335" s="24" t="n">
        <f aca="false">1+(L335&gt;=Assumptions!$D$25)+(L335&gt;=Assumptions!$D$24)+(L335&gt;=Assumptions!$D$23)+(L335&gt;=Assumptions!$D$22)</f>
        <v>2</v>
      </c>
      <c r="T335" s="24" t="str">
        <f aca="false">IF(AND(Q335&gt;=4,R335&gt;=4),"Champions",IF(AND(Q335&gt;=3,R335&gt;=3),"Loyal",IF(AND(Q335&lt;=2,R335&gt;=3),"At Risk",IF(Q335&lt;=2,"Hibernating","Potential"))))</f>
        <v>Champions</v>
      </c>
      <c r="U335" s="38" t="n">
        <f aca="false">L335/Assumptions!$B$6</f>
        <v>31.3244444444444</v>
      </c>
      <c r="V335" s="38" t="n">
        <f aca="false">IF(O335="Slipping",U335,0)</f>
        <v>0</v>
      </c>
      <c r="W335" s="38" t="n">
        <f aca="false">IF(O335="Churned",U335,0)</f>
        <v>0</v>
      </c>
      <c r="X335" s="24" t="str">
        <f aca="false">IF(AND(O335="Active",P335&lt;=2),"Yes","No")</f>
        <v>No</v>
      </c>
    </row>
    <row r="336" customFormat="false" ht="15" hidden="false" customHeight="false" outlineLevel="0" collapsed="false">
      <c r="A336" s="24" t="str">
        <f aca="false">Customers!A336</f>
        <v>C0335</v>
      </c>
      <c r="B336" s="24" t="str">
        <f aca="false">Customers!B336</f>
        <v>Coast</v>
      </c>
      <c r="C336" s="24" t="str">
        <f aca="false">Customers!C336</f>
        <v>Prepaid</v>
      </c>
      <c r="D336" s="24" t="n">
        <f aca="false">COUNTIFS(Transactions!$C$2:$C$13107,$A336,Transactions!$E$2:$E$13107,D$1)</f>
        <v>4</v>
      </c>
      <c r="E336" s="24" t="n">
        <f aca="false">COUNTIFS(Transactions!$C$2:$C$13107,$A336,Transactions!$E$2:$E$13107,E$1)</f>
        <v>1</v>
      </c>
      <c r="F336" s="24" t="n">
        <f aca="false">COUNTIFS(Transactions!$C$2:$C$13107,$A336,Transactions!$E$2:$E$13107,F$1)</f>
        <v>0</v>
      </c>
      <c r="G336" s="24" t="n">
        <f aca="false">COUNTIFS(Transactions!$C$2:$C$13107,$A336,Transactions!$E$2:$E$13107,G$1)</f>
        <v>0</v>
      </c>
      <c r="H336" s="24" t="n">
        <f aca="false">COUNTIFS(Transactions!$C$2:$C$13107,$A336,Transactions!$E$2:$E$13107,H$1)</f>
        <v>0</v>
      </c>
      <c r="I336" s="24" t="n">
        <f aca="false">COUNTIFS(Transactions!$C$2:$C$13107,$A336,Transactions!$E$2:$E$13107,I$1)</f>
        <v>0</v>
      </c>
      <c r="J336" s="24" t="n">
        <f aca="false">SUM(D336:I336)</f>
        <v>5</v>
      </c>
      <c r="K336" s="38" t="n">
        <f aca="false">SUMIFS(Transactions!$F$2:$F$13107,Transactions!$C$2:$C$13107,A336)</f>
        <v>2920</v>
      </c>
      <c r="L336" s="38" t="n">
        <f aca="false">SUMIFS(Transactions!$I$2:$I$13107,Transactions!$C$2:$C$13107,A336)</f>
        <v>40.7</v>
      </c>
      <c r="M336" s="39" t="n">
        <f aca="false">IF(J336=0,"",_xlfn.MAXIFS(Transactions!$B$2:$B$13107,Transactions!$C$2:$C$13107,A336))</f>
        <v>46164</v>
      </c>
      <c r="N336" s="24" t="n">
        <f aca="false">IF(J336=0,999,Assumptions!$B$4-M336)</f>
        <v>131</v>
      </c>
      <c r="O336" s="24" t="str">
        <f aca="false">IF(N336&lt;=Assumptions!$B$7,"Active",IF(N336&lt;=Assumptions!$B$8,"Slipping","Churned"))</f>
        <v>Churned</v>
      </c>
      <c r="P336" s="24" t="n">
        <f aca="false">COUNTIF(D336:I336,"&gt;0")</f>
        <v>2</v>
      </c>
      <c r="Q336" s="24" t="n">
        <f aca="false">IF(N336&lt;=Assumptions!$B$22,5,IF(N336&lt;=Assumptions!$B$23,4,IF(N336&lt;=Assumptions!$B$24,3,IF(N336&lt;=Assumptions!$B$25,2,1))))</f>
        <v>1</v>
      </c>
      <c r="R336" s="24" t="n">
        <f aca="false">1+(J336&gt;=Assumptions!$C$25)+(J336&gt;=Assumptions!$C$24)+(J336&gt;=Assumptions!$C$23)+(J336&gt;=Assumptions!$C$22)</f>
        <v>1</v>
      </c>
      <c r="S336" s="24" t="n">
        <f aca="false">1+(L336&gt;=Assumptions!$D$25)+(L336&gt;=Assumptions!$D$24)+(L336&gt;=Assumptions!$D$23)+(L336&gt;=Assumptions!$D$22)</f>
        <v>1</v>
      </c>
      <c r="T336" s="24" t="str">
        <f aca="false">IF(AND(Q336&gt;=4,R336&gt;=4),"Champions",IF(AND(Q336&gt;=3,R336&gt;=3),"Loyal",IF(AND(Q336&lt;=2,R336&gt;=3),"At Risk",IF(Q336&lt;=2,"Hibernating","Potential"))))</f>
        <v>Hibernating</v>
      </c>
      <c r="U336" s="38" t="n">
        <f aca="false">L336/Assumptions!$B$6</f>
        <v>4.52222222222222</v>
      </c>
      <c r="V336" s="38" t="n">
        <f aca="false">IF(O336="Slipping",U336,0)</f>
        <v>0</v>
      </c>
      <c r="W336" s="38" t="n">
        <f aca="false">IF(O336="Churned",U336,0)</f>
        <v>4.52222222222222</v>
      </c>
      <c r="X336" s="24" t="str">
        <f aca="false">IF(AND(O336="Active",P336&lt;=2),"Yes","No")</f>
        <v>No</v>
      </c>
    </row>
    <row r="337" customFormat="false" ht="15" hidden="false" customHeight="false" outlineLevel="0" collapsed="false">
      <c r="A337" s="24" t="str">
        <f aca="false">Customers!A337</f>
        <v>C0336</v>
      </c>
      <c r="B337" s="24" t="str">
        <f aca="false">Customers!B337</f>
        <v>Central</v>
      </c>
      <c r="C337" s="24" t="str">
        <f aca="false">Customers!C337</f>
        <v>Postpaid</v>
      </c>
      <c r="D337" s="24" t="n">
        <f aca="false">COUNTIFS(Transactions!$C$2:$C$13107,$A337,Transactions!$E$2:$E$13107,D$1)</f>
        <v>10</v>
      </c>
      <c r="E337" s="24" t="n">
        <f aca="false">COUNTIFS(Transactions!$C$2:$C$13107,$A337,Transactions!$E$2:$E$13107,E$1)</f>
        <v>0</v>
      </c>
      <c r="F337" s="24" t="n">
        <f aca="false">COUNTIFS(Transactions!$C$2:$C$13107,$A337,Transactions!$E$2:$E$13107,F$1)</f>
        <v>8</v>
      </c>
      <c r="G337" s="24" t="n">
        <f aca="false">COUNTIFS(Transactions!$C$2:$C$13107,$A337,Transactions!$E$2:$E$13107,G$1)</f>
        <v>36</v>
      </c>
      <c r="H337" s="24" t="n">
        <f aca="false">COUNTIFS(Transactions!$C$2:$C$13107,$A337,Transactions!$E$2:$E$13107,H$1)</f>
        <v>4</v>
      </c>
      <c r="I337" s="24" t="n">
        <f aca="false">COUNTIFS(Transactions!$C$2:$C$13107,$A337,Transactions!$E$2:$E$13107,I$1)</f>
        <v>2</v>
      </c>
      <c r="J337" s="24" t="n">
        <f aca="false">SUM(D337:I337)</f>
        <v>60</v>
      </c>
      <c r="K337" s="38" t="n">
        <f aca="false">SUMIFS(Transactions!$F$2:$F$13107,Transactions!$C$2:$C$13107,A337)</f>
        <v>362069</v>
      </c>
      <c r="L337" s="38" t="n">
        <f aca="false">SUMIFS(Transactions!$I$2:$I$13107,Transactions!$C$2:$C$13107,A337)</f>
        <v>1324.21</v>
      </c>
      <c r="M337" s="39" t="n">
        <f aca="false">IF(J337=0,"",_xlfn.MAXIFS(Transactions!$B$2:$B$13107,Transactions!$C$2:$C$13107,A337))</f>
        <v>46295</v>
      </c>
      <c r="N337" s="24" t="n">
        <f aca="false">IF(J337=0,999,Assumptions!$B$4-M337)</f>
        <v>0</v>
      </c>
      <c r="O337" s="24" t="str">
        <f aca="false">IF(N337&lt;=Assumptions!$B$7,"Active",IF(N337&lt;=Assumptions!$B$8,"Slipping","Churned"))</f>
        <v>Active</v>
      </c>
      <c r="P337" s="24" t="n">
        <f aca="false">COUNTIF(D337:I337,"&gt;0")</f>
        <v>5</v>
      </c>
      <c r="Q337" s="24" t="n">
        <f aca="false">IF(N337&lt;=Assumptions!$B$22,5,IF(N337&lt;=Assumptions!$B$23,4,IF(N337&lt;=Assumptions!$B$24,3,IF(N337&lt;=Assumptions!$B$25,2,1))))</f>
        <v>5</v>
      </c>
      <c r="R337" s="24" t="n">
        <f aca="false">1+(J337&gt;=Assumptions!$C$25)+(J337&gt;=Assumptions!$C$24)+(J337&gt;=Assumptions!$C$23)+(J337&gt;=Assumptions!$C$22)</f>
        <v>5</v>
      </c>
      <c r="S337" s="24" t="n">
        <f aca="false">1+(L337&gt;=Assumptions!$D$25)+(L337&gt;=Assumptions!$D$24)+(L337&gt;=Assumptions!$D$23)+(L337&gt;=Assumptions!$D$22)</f>
        <v>5</v>
      </c>
      <c r="T337" s="24" t="str">
        <f aca="false">IF(AND(Q337&gt;=4,R337&gt;=4),"Champions",IF(AND(Q337&gt;=3,R337&gt;=3),"Loyal",IF(AND(Q337&lt;=2,R337&gt;=3),"At Risk",IF(Q337&lt;=2,"Hibernating","Potential"))))</f>
        <v>Champions</v>
      </c>
      <c r="U337" s="38" t="n">
        <f aca="false">L337/Assumptions!$B$6</f>
        <v>147.134444444444</v>
      </c>
      <c r="V337" s="38" t="n">
        <f aca="false">IF(O337="Slipping",U337,0)</f>
        <v>0</v>
      </c>
      <c r="W337" s="38" t="n">
        <f aca="false">IF(O337="Churned",U337,0)</f>
        <v>0</v>
      </c>
      <c r="X337" s="24" t="str">
        <f aca="false">IF(AND(O337="Active",P337&lt;=2),"Yes","No")</f>
        <v>No</v>
      </c>
    </row>
    <row r="338" customFormat="false" ht="15" hidden="false" customHeight="false" outlineLevel="0" collapsed="false">
      <c r="A338" s="24" t="str">
        <f aca="false">Customers!A338</f>
        <v>C0337</v>
      </c>
      <c r="B338" s="24" t="str">
        <f aca="false">Customers!B338</f>
        <v>Western</v>
      </c>
      <c r="C338" s="24" t="str">
        <f aca="false">Customers!C338</f>
        <v>Prepaid</v>
      </c>
      <c r="D338" s="24" t="n">
        <f aca="false">COUNTIFS(Transactions!$C$2:$C$13107,$A338,Transactions!$E$2:$E$13107,D$1)</f>
        <v>1</v>
      </c>
      <c r="E338" s="24" t="n">
        <f aca="false">COUNTIFS(Transactions!$C$2:$C$13107,$A338,Transactions!$E$2:$E$13107,E$1)</f>
        <v>0</v>
      </c>
      <c r="F338" s="24" t="n">
        <f aca="false">COUNTIFS(Transactions!$C$2:$C$13107,$A338,Transactions!$E$2:$E$13107,F$1)</f>
        <v>2</v>
      </c>
      <c r="G338" s="24" t="n">
        <f aca="false">COUNTIFS(Transactions!$C$2:$C$13107,$A338,Transactions!$E$2:$E$13107,G$1)</f>
        <v>0</v>
      </c>
      <c r="H338" s="24" t="n">
        <f aca="false">COUNTIFS(Transactions!$C$2:$C$13107,$A338,Transactions!$E$2:$E$13107,H$1)</f>
        <v>12</v>
      </c>
      <c r="I338" s="24" t="n">
        <f aca="false">COUNTIFS(Transactions!$C$2:$C$13107,$A338,Transactions!$E$2:$E$13107,I$1)</f>
        <v>1</v>
      </c>
      <c r="J338" s="24" t="n">
        <f aca="false">SUM(D338:I338)</f>
        <v>16</v>
      </c>
      <c r="K338" s="38" t="n">
        <f aca="false">SUMIFS(Transactions!$F$2:$F$13107,Transactions!$C$2:$C$13107,A338)</f>
        <v>16150</v>
      </c>
      <c r="L338" s="38" t="n">
        <f aca="false">SUMIFS(Transactions!$I$2:$I$13107,Transactions!$C$2:$C$13107,A338)</f>
        <v>61</v>
      </c>
      <c r="M338" s="39" t="n">
        <f aca="false">IF(J338=0,"",_xlfn.MAXIFS(Transactions!$B$2:$B$13107,Transactions!$C$2:$C$13107,A338))</f>
        <v>46291</v>
      </c>
      <c r="N338" s="24" t="n">
        <f aca="false">IF(J338=0,999,Assumptions!$B$4-M338)</f>
        <v>4</v>
      </c>
      <c r="O338" s="24" t="str">
        <f aca="false">IF(N338&lt;=Assumptions!$B$7,"Active",IF(N338&lt;=Assumptions!$B$8,"Slipping","Churned"))</f>
        <v>Active</v>
      </c>
      <c r="P338" s="24" t="n">
        <f aca="false">COUNTIF(D338:I338,"&gt;0")</f>
        <v>4</v>
      </c>
      <c r="Q338" s="24" t="n">
        <f aca="false">IF(N338&lt;=Assumptions!$B$22,5,IF(N338&lt;=Assumptions!$B$23,4,IF(N338&lt;=Assumptions!$B$24,3,IF(N338&lt;=Assumptions!$B$25,2,1))))</f>
        <v>5</v>
      </c>
      <c r="R338" s="24" t="n">
        <f aca="false">1+(J338&gt;=Assumptions!$C$25)+(J338&gt;=Assumptions!$C$24)+(J338&gt;=Assumptions!$C$23)+(J338&gt;=Assumptions!$C$22)</f>
        <v>3</v>
      </c>
      <c r="S338" s="24" t="n">
        <f aca="false">1+(L338&gt;=Assumptions!$D$25)+(L338&gt;=Assumptions!$D$24)+(L338&gt;=Assumptions!$D$23)+(L338&gt;=Assumptions!$D$22)</f>
        <v>1</v>
      </c>
      <c r="T338" s="24" t="str">
        <f aca="false">IF(AND(Q338&gt;=4,R338&gt;=4),"Champions",IF(AND(Q338&gt;=3,R338&gt;=3),"Loyal",IF(AND(Q338&lt;=2,R338&gt;=3),"At Risk",IF(Q338&lt;=2,"Hibernating","Potential"))))</f>
        <v>Loyal</v>
      </c>
      <c r="U338" s="38" t="n">
        <f aca="false">L338/Assumptions!$B$6</f>
        <v>6.77777777777778</v>
      </c>
      <c r="V338" s="38" t="n">
        <f aca="false">IF(O338="Slipping",U338,0)</f>
        <v>0</v>
      </c>
      <c r="W338" s="38" t="n">
        <f aca="false">IF(O338="Churned",U338,0)</f>
        <v>0</v>
      </c>
      <c r="X338" s="24" t="str">
        <f aca="false">IF(AND(O338="Active",P338&lt;=2),"Yes","No")</f>
        <v>No</v>
      </c>
    </row>
    <row r="339" customFormat="false" ht="15" hidden="false" customHeight="false" outlineLevel="0" collapsed="false">
      <c r="A339" s="24" t="str">
        <f aca="false">Customers!A339</f>
        <v>C0338</v>
      </c>
      <c r="B339" s="24" t="str">
        <f aca="false">Customers!B339</f>
        <v>Rift Valley</v>
      </c>
      <c r="C339" s="24" t="str">
        <f aca="false">Customers!C339</f>
        <v>Postpaid</v>
      </c>
      <c r="D339" s="24" t="n">
        <f aca="false">COUNTIFS(Transactions!$C$2:$C$13107,$A339,Transactions!$E$2:$E$13107,D$1)</f>
        <v>4</v>
      </c>
      <c r="E339" s="24" t="n">
        <f aca="false">COUNTIFS(Transactions!$C$2:$C$13107,$A339,Transactions!$E$2:$E$13107,E$1)</f>
        <v>1</v>
      </c>
      <c r="F339" s="24" t="n">
        <f aca="false">COUNTIFS(Transactions!$C$2:$C$13107,$A339,Transactions!$E$2:$E$13107,F$1)</f>
        <v>2</v>
      </c>
      <c r="G339" s="24" t="n">
        <f aca="false">COUNTIFS(Transactions!$C$2:$C$13107,$A339,Transactions!$E$2:$E$13107,G$1)</f>
        <v>3</v>
      </c>
      <c r="H339" s="24" t="n">
        <f aca="false">COUNTIFS(Transactions!$C$2:$C$13107,$A339,Transactions!$E$2:$E$13107,H$1)</f>
        <v>1</v>
      </c>
      <c r="I339" s="24" t="n">
        <f aca="false">COUNTIFS(Transactions!$C$2:$C$13107,$A339,Transactions!$E$2:$E$13107,I$1)</f>
        <v>3</v>
      </c>
      <c r="J339" s="24" t="n">
        <f aca="false">SUM(D339:I339)</f>
        <v>14</v>
      </c>
      <c r="K339" s="38" t="n">
        <f aca="false">SUMIFS(Transactions!$F$2:$F$13107,Transactions!$C$2:$C$13107,A339)</f>
        <v>71439</v>
      </c>
      <c r="L339" s="38" t="n">
        <f aca="false">SUMIFS(Transactions!$I$2:$I$13107,Transactions!$C$2:$C$13107,A339)</f>
        <v>109.23</v>
      </c>
      <c r="M339" s="39" t="n">
        <f aca="false">IF(J339=0,"",_xlfn.MAXIFS(Transactions!$B$2:$B$13107,Transactions!$C$2:$C$13107,A339))</f>
        <v>46145</v>
      </c>
      <c r="N339" s="24" t="n">
        <f aca="false">IF(J339=0,999,Assumptions!$B$4-M339)</f>
        <v>150</v>
      </c>
      <c r="O339" s="24" t="str">
        <f aca="false">IF(N339&lt;=Assumptions!$B$7,"Active",IF(N339&lt;=Assumptions!$B$8,"Slipping","Churned"))</f>
        <v>Churned</v>
      </c>
      <c r="P339" s="24" t="n">
        <f aca="false">COUNTIF(D339:I339,"&gt;0")</f>
        <v>6</v>
      </c>
      <c r="Q339" s="24" t="n">
        <f aca="false">IF(N339&lt;=Assumptions!$B$22,5,IF(N339&lt;=Assumptions!$B$23,4,IF(N339&lt;=Assumptions!$B$24,3,IF(N339&lt;=Assumptions!$B$25,2,1))))</f>
        <v>1</v>
      </c>
      <c r="R339" s="24" t="n">
        <f aca="false">1+(J339&gt;=Assumptions!$C$25)+(J339&gt;=Assumptions!$C$24)+(J339&gt;=Assumptions!$C$23)+(J339&gt;=Assumptions!$C$22)</f>
        <v>3</v>
      </c>
      <c r="S339" s="24" t="n">
        <f aca="false">1+(L339&gt;=Assumptions!$D$25)+(L339&gt;=Assumptions!$D$24)+(L339&gt;=Assumptions!$D$23)+(L339&gt;=Assumptions!$D$22)</f>
        <v>1</v>
      </c>
      <c r="T339" s="24" t="str">
        <f aca="false">IF(AND(Q339&gt;=4,R339&gt;=4),"Champions",IF(AND(Q339&gt;=3,R339&gt;=3),"Loyal",IF(AND(Q339&lt;=2,R339&gt;=3),"At Risk",IF(Q339&lt;=2,"Hibernating","Potential"))))</f>
        <v>At Risk</v>
      </c>
      <c r="U339" s="38" t="n">
        <f aca="false">L339/Assumptions!$B$6</f>
        <v>12.1366666666667</v>
      </c>
      <c r="V339" s="38" t="n">
        <f aca="false">IF(O339="Slipping",U339,0)</f>
        <v>0</v>
      </c>
      <c r="W339" s="38" t="n">
        <f aca="false">IF(O339="Churned",U339,0)</f>
        <v>12.1366666666667</v>
      </c>
      <c r="X339" s="24" t="str">
        <f aca="false">IF(AND(O339="Active",P339&lt;=2),"Yes","No")</f>
        <v>No</v>
      </c>
    </row>
    <row r="340" customFormat="false" ht="15" hidden="false" customHeight="false" outlineLevel="0" collapsed="false">
      <c r="A340" s="24" t="str">
        <f aca="false">Customers!A340</f>
        <v>C0339</v>
      </c>
      <c r="B340" s="24" t="str">
        <f aca="false">Customers!B340</f>
        <v>Eastern</v>
      </c>
      <c r="C340" s="24" t="str">
        <f aca="false">Customers!C340</f>
        <v>Prepaid</v>
      </c>
      <c r="D340" s="24" t="n">
        <f aca="false">COUNTIFS(Transactions!$C$2:$C$13107,$A340,Transactions!$E$2:$E$13107,D$1)</f>
        <v>5</v>
      </c>
      <c r="E340" s="24" t="n">
        <f aca="false">COUNTIFS(Transactions!$C$2:$C$13107,$A340,Transactions!$E$2:$E$13107,E$1)</f>
        <v>2</v>
      </c>
      <c r="F340" s="24" t="n">
        <f aca="false">COUNTIFS(Transactions!$C$2:$C$13107,$A340,Transactions!$E$2:$E$13107,F$1)</f>
        <v>0</v>
      </c>
      <c r="G340" s="24" t="n">
        <f aca="false">COUNTIFS(Transactions!$C$2:$C$13107,$A340,Transactions!$E$2:$E$13107,G$1)</f>
        <v>1</v>
      </c>
      <c r="H340" s="24" t="n">
        <f aca="false">COUNTIFS(Transactions!$C$2:$C$13107,$A340,Transactions!$E$2:$E$13107,H$1)</f>
        <v>4</v>
      </c>
      <c r="I340" s="24" t="n">
        <f aca="false">COUNTIFS(Transactions!$C$2:$C$13107,$A340,Transactions!$E$2:$E$13107,I$1)</f>
        <v>1</v>
      </c>
      <c r="J340" s="24" t="n">
        <f aca="false">SUM(D340:I340)</f>
        <v>13</v>
      </c>
      <c r="K340" s="38" t="n">
        <f aca="false">SUMIFS(Transactions!$F$2:$F$13107,Transactions!$C$2:$C$13107,A340)</f>
        <v>16450</v>
      </c>
      <c r="L340" s="38" t="n">
        <f aca="false">SUMIFS(Transactions!$I$2:$I$13107,Transactions!$C$2:$C$13107,A340)</f>
        <v>182.37</v>
      </c>
      <c r="M340" s="39" t="n">
        <f aca="false">IF(J340=0,"",_xlfn.MAXIFS(Transactions!$B$2:$B$13107,Transactions!$C$2:$C$13107,A340))</f>
        <v>46145</v>
      </c>
      <c r="N340" s="24" t="n">
        <f aca="false">IF(J340=0,999,Assumptions!$B$4-M340)</f>
        <v>150</v>
      </c>
      <c r="O340" s="24" t="str">
        <f aca="false">IF(N340&lt;=Assumptions!$B$7,"Active",IF(N340&lt;=Assumptions!$B$8,"Slipping","Churned"))</f>
        <v>Churned</v>
      </c>
      <c r="P340" s="24" t="n">
        <f aca="false">COUNTIF(D340:I340,"&gt;0")</f>
        <v>5</v>
      </c>
      <c r="Q340" s="24" t="n">
        <f aca="false">IF(N340&lt;=Assumptions!$B$22,5,IF(N340&lt;=Assumptions!$B$23,4,IF(N340&lt;=Assumptions!$B$24,3,IF(N340&lt;=Assumptions!$B$25,2,1))))</f>
        <v>1</v>
      </c>
      <c r="R340" s="24" t="n">
        <f aca="false">1+(J340&gt;=Assumptions!$C$25)+(J340&gt;=Assumptions!$C$24)+(J340&gt;=Assumptions!$C$23)+(J340&gt;=Assumptions!$C$22)</f>
        <v>2</v>
      </c>
      <c r="S340" s="24" t="n">
        <f aca="false">1+(L340&gt;=Assumptions!$D$25)+(L340&gt;=Assumptions!$D$24)+(L340&gt;=Assumptions!$D$23)+(L340&gt;=Assumptions!$D$22)</f>
        <v>2</v>
      </c>
      <c r="T340" s="24" t="str">
        <f aca="false">IF(AND(Q340&gt;=4,R340&gt;=4),"Champions",IF(AND(Q340&gt;=3,R340&gt;=3),"Loyal",IF(AND(Q340&lt;=2,R340&gt;=3),"At Risk",IF(Q340&lt;=2,"Hibernating","Potential"))))</f>
        <v>Hibernating</v>
      </c>
      <c r="U340" s="38" t="n">
        <f aca="false">L340/Assumptions!$B$6</f>
        <v>20.2633333333333</v>
      </c>
      <c r="V340" s="38" t="n">
        <f aca="false">IF(O340="Slipping",U340,0)</f>
        <v>0</v>
      </c>
      <c r="W340" s="38" t="n">
        <f aca="false">IF(O340="Churned",U340,0)</f>
        <v>20.2633333333333</v>
      </c>
      <c r="X340" s="24" t="str">
        <f aca="false">IF(AND(O340="Active",P340&lt;=2),"Yes","No")</f>
        <v>No</v>
      </c>
    </row>
    <row r="341" customFormat="false" ht="15" hidden="false" customHeight="false" outlineLevel="0" collapsed="false">
      <c r="A341" s="24" t="str">
        <f aca="false">Customers!A341</f>
        <v>C0340</v>
      </c>
      <c r="B341" s="24" t="str">
        <f aca="false">Customers!B341</f>
        <v>Eastern</v>
      </c>
      <c r="C341" s="24" t="str">
        <f aca="false">Customers!C341</f>
        <v>Prepaid</v>
      </c>
      <c r="D341" s="24" t="n">
        <f aca="false">COUNTIFS(Transactions!$C$2:$C$13107,$A341,Transactions!$E$2:$E$13107,D$1)</f>
        <v>1</v>
      </c>
      <c r="E341" s="24" t="n">
        <f aca="false">COUNTIFS(Transactions!$C$2:$C$13107,$A341,Transactions!$E$2:$E$13107,E$1)</f>
        <v>1</v>
      </c>
      <c r="F341" s="24" t="n">
        <f aca="false">COUNTIFS(Transactions!$C$2:$C$13107,$A341,Transactions!$E$2:$E$13107,F$1)</f>
        <v>1</v>
      </c>
      <c r="G341" s="24" t="n">
        <f aca="false">COUNTIFS(Transactions!$C$2:$C$13107,$A341,Transactions!$E$2:$E$13107,G$1)</f>
        <v>1</v>
      </c>
      <c r="H341" s="24" t="n">
        <f aca="false">COUNTIFS(Transactions!$C$2:$C$13107,$A341,Transactions!$E$2:$E$13107,H$1)</f>
        <v>9</v>
      </c>
      <c r="I341" s="24" t="n">
        <f aca="false">COUNTIFS(Transactions!$C$2:$C$13107,$A341,Transactions!$E$2:$E$13107,I$1)</f>
        <v>2</v>
      </c>
      <c r="J341" s="24" t="n">
        <f aca="false">SUM(D341:I341)</f>
        <v>15</v>
      </c>
      <c r="K341" s="38" t="n">
        <f aca="false">SUMIFS(Transactions!$F$2:$F$13107,Transactions!$C$2:$C$13107,A341)</f>
        <v>11639</v>
      </c>
      <c r="L341" s="38" t="n">
        <f aca="false">SUMIFS(Transactions!$I$2:$I$13107,Transactions!$C$2:$C$13107,A341)</f>
        <v>108.44</v>
      </c>
      <c r="M341" s="39" t="n">
        <f aca="false">IF(J341=0,"",_xlfn.MAXIFS(Transactions!$B$2:$B$13107,Transactions!$C$2:$C$13107,A341))</f>
        <v>46229</v>
      </c>
      <c r="N341" s="24" t="n">
        <f aca="false">IF(J341=0,999,Assumptions!$B$4-M341)</f>
        <v>66</v>
      </c>
      <c r="O341" s="24" t="str">
        <f aca="false">IF(N341&lt;=Assumptions!$B$7,"Active",IF(N341&lt;=Assumptions!$B$8,"Slipping","Churned"))</f>
        <v>Churned</v>
      </c>
      <c r="P341" s="24" t="n">
        <f aca="false">COUNTIF(D341:I341,"&gt;0")</f>
        <v>6</v>
      </c>
      <c r="Q341" s="24" t="n">
        <f aca="false">IF(N341&lt;=Assumptions!$B$22,5,IF(N341&lt;=Assumptions!$B$23,4,IF(N341&lt;=Assumptions!$B$24,3,IF(N341&lt;=Assumptions!$B$25,2,1))))</f>
        <v>2</v>
      </c>
      <c r="R341" s="24" t="n">
        <f aca="false">1+(J341&gt;=Assumptions!$C$25)+(J341&gt;=Assumptions!$C$24)+(J341&gt;=Assumptions!$C$23)+(J341&gt;=Assumptions!$C$22)</f>
        <v>3</v>
      </c>
      <c r="S341" s="24" t="n">
        <f aca="false">1+(L341&gt;=Assumptions!$D$25)+(L341&gt;=Assumptions!$D$24)+(L341&gt;=Assumptions!$D$23)+(L341&gt;=Assumptions!$D$22)</f>
        <v>1</v>
      </c>
      <c r="T341" s="24" t="str">
        <f aca="false">IF(AND(Q341&gt;=4,R341&gt;=4),"Champions",IF(AND(Q341&gt;=3,R341&gt;=3),"Loyal",IF(AND(Q341&lt;=2,R341&gt;=3),"At Risk",IF(Q341&lt;=2,"Hibernating","Potential"))))</f>
        <v>At Risk</v>
      </c>
      <c r="U341" s="38" t="n">
        <f aca="false">L341/Assumptions!$B$6</f>
        <v>12.0488888888889</v>
      </c>
      <c r="V341" s="38" t="n">
        <f aca="false">IF(O341="Slipping",U341,0)</f>
        <v>0</v>
      </c>
      <c r="W341" s="38" t="n">
        <f aca="false">IF(O341="Churned",U341,0)</f>
        <v>12.0488888888889</v>
      </c>
      <c r="X341" s="24" t="str">
        <f aca="false">IF(AND(O341="Active",P341&lt;=2),"Yes","No")</f>
        <v>No</v>
      </c>
    </row>
    <row r="342" customFormat="false" ht="15" hidden="false" customHeight="false" outlineLevel="0" collapsed="false">
      <c r="A342" s="24" t="str">
        <f aca="false">Customers!A342</f>
        <v>C0341</v>
      </c>
      <c r="B342" s="24" t="str">
        <f aca="false">Customers!B342</f>
        <v>Eastern</v>
      </c>
      <c r="C342" s="24" t="str">
        <f aca="false">Customers!C342</f>
        <v>Prepaid</v>
      </c>
      <c r="D342" s="24" t="n">
        <f aca="false">COUNTIFS(Transactions!$C$2:$C$13107,$A342,Transactions!$E$2:$E$13107,D$1)</f>
        <v>5</v>
      </c>
      <c r="E342" s="24" t="n">
        <f aca="false">COUNTIFS(Transactions!$C$2:$C$13107,$A342,Transactions!$E$2:$E$13107,E$1)</f>
        <v>1</v>
      </c>
      <c r="F342" s="24" t="n">
        <f aca="false">COUNTIFS(Transactions!$C$2:$C$13107,$A342,Transactions!$E$2:$E$13107,F$1)</f>
        <v>0</v>
      </c>
      <c r="G342" s="24" t="n">
        <f aca="false">COUNTIFS(Transactions!$C$2:$C$13107,$A342,Transactions!$E$2:$E$13107,G$1)</f>
        <v>1</v>
      </c>
      <c r="H342" s="24" t="n">
        <f aca="false">COUNTIFS(Transactions!$C$2:$C$13107,$A342,Transactions!$E$2:$E$13107,H$1)</f>
        <v>0</v>
      </c>
      <c r="I342" s="24" t="n">
        <f aca="false">COUNTIFS(Transactions!$C$2:$C$13107,$A342,Transactions!$E$2:$E$13107,I$1)</f>
        <v>1</v>
      </c>
      <c r="J342" s="24" t="n">
        <f aca="false">SUM(D342:I342)</f>
        <v>8</v>
      </c>
      <c r="K342" s="38" t="n">
        <f aca="false">SUMIFS(Transactions!$F$2:$F$13107,Transactions!$C$2:$C$13107,A342)</f>
        <v>18400</v>
      </c>
      <c r="L342" s="38" t="n">
        <f aca="false">SUMIFS(Transactions!$I$2:$I$13107,Transactions!$C$2:$C$13107,A342)</f>
        <v>248.14</v>
      </c>
      <c r="M342" s="39" t="n">
        <f aca="false">IF(J342=0,"",_xlfn.MAXIFS(Transactions!$B$2:$B$13107,Transactions!$C$2:$C$13107,A342))</f>
        <v>46247</v>
      </c>
      <c r="N342" s="24" t="n">
        <f aca="false">IF(J342=0,999,Assumptions!$B$4-M342)</f>
        <v>48</v>
      </c>
      <c r="O342" s="24" t="str">
        <f aca="false">IF(N342&lt;=Assumptions!$B$7,"Active",IF(N342&lt;=Assumptions!$B$8,"Slipping","Churned"))</f>
        <v>Slipping</v>
      </c>
      <c r="P342" s="24" t="n">
        <f aca="false">COUNTIF(D342:I342,"&gt;0")</f>
        <v>4</v>
      </c>
      <c r="Q342" s="24" t="n">
        <f aca="false">IF(N342&lt;=Assumptions!$B$22,5,IF(N342&lt;=Assumptions!$B$23,4,IF(N342&lt;=Assumptions!$B$24,3,IF(N342&lt;=Assumptions!$B$25,2,1))))</f>
        <v>3</v>
      </c>
      <c r="R342" s="24" t="n">
        <f aca="false">1+(J342&gt;=Assumptions!$C$25)+(J342&gt;=Assumptions!$C$24)+(J342&gt;=Assumptions!$C$23)+(J342&gt;=Assumptions!$C$22)</f>
        <v>1</v>
      </c>
      <c r="S342" s="24" t="n">
        <f aca="false">1+(L342&gt;=Assumptions!$D$25)+(L342&gt;=Assumptions!$D$24)+(L342&gt;=Assumptions!$D$23)+(L342&gt;=Assumptions!$D$22)</f>
        <v>2</v>
      </c>
      <c r="T342" s="24" t="str">
        <f aca="false">IF(AND(Q342&gt;=4,R342&gt;=4),"Champions",IF(AND(Q342&gt;=3,R342&gt;=3),"Loyal",IF(AND(Q342&lt;=2,R342&gt;=3),"At Risk",IF(Q342&lt;=2,"Hibernating","Potential"))))</f>
        <v>Potential</v>
      </c>
      <c r="U342" s="38" t="n">
        <f aca="false">L342/Assumptions!$B$6</f>
        <v>27.5711111111111</v>
      </c>
      <c r="V342" s="38" t="n">
        <f aca="false">IF(O342="Slipping",U342,0)</f>
        <v>27.5711111111111</v>
      </c>
      <c r="W342" s="38" t="n">
        <f aca="false">IF(O342="Churned",U342,0)</f>
        <v>0</v>
      </c>
      <c r="X342" s="24" t="str">
        <f aca="false">IF(AND(O342="Active",P342&lt;=2),"Yes","No")</f>
        <v>No</v>
      </c>
    </row>
    <row r="343" customFormat="false" ht="15" hidden="false" customHeight="false" outlineLevel="0" collapsed="false">
      <c r="A343" s="24" t="str">
        <f aca="false">Customers!A343</f>
        <v>C0342</v>
      </c>
      <c r="B343" s="24" t="str">
        <f aca="false">Customers!B343</f>
        <v>Eastern</v>
      </c>
      <c r="C343" s="24" t="str">
        <f aca="false">Customers!C343</f>
        <v>Business</v>
      </c>
      <c r="D343" s="24" t="n">
        <f aca="false">COUNTIFS(Transactions!$C$2:$C$13107,$A343,Transactions!$E$2:$E$13107,D$1)</f>
        <v>2</v>
      </c>
      <c r="E343" s="24" t="n">
        <f aca="false">COUNTIFS(Transactions!$C$2:$C$13107,$A343,Transactions!$E$2:$E$13107,E$1)</f>
        <v>0</v>
      </c>
      <c r="F343" s="24" t="n">
        <f aca="false">COUNTIFS(Transactions!$C$2:$C$13107,$A343,Transactions!$E$2:$E$13107,F$1)</f>
        <v>0</v>
      </c>
      <c r="G343" s="24" t="n">
        <f aca="false">COUNTIFS(Transactions!$C$2:$C$13107,$A343,Transactions!$E$2:$E$13107,G$1)</f>
        <v>1</v>
      </c>
      <c r="H343" s="24" t="n">
        <f aca="false">COUNTIFS(Transactions!$C$2:$C$13107,$A343,Transactions!$E$2:$E$13107,H$1)</f>
        <v>0</v>
      </c>
      <c r="I343" s="24" t="n">
        <f aca="false">COUNTIFS(Transactions!$C$2:$C$13107,$A343,Transactions!$E$2:$E$13107,I$1)</f>
        <v>0</v>
      </c>
      <c r="J343" s="24" t="n">
        <f aca="false">SUM(D343:I343)</f>
        <v>3</v>
      </c>
      <c r="K343" s="38" t="n">
        <f aca="false">SUMIFS(Transactions!$F$2:$F$13107,Transactions!$C$2:$C$13107,A343)</f>
        <v>19130</v>
      </c>
      <c r="L343" s="38" t="n">
        <f aca="false">SUMIFS(Transactions!$I$2:$I$13107,Transactions!$C$2:$C$13107,A343)</f>
        <v>107.7</v>
      </c>
      <c r="M343" s="39" t="n">
        <f aca="false">IF(J343=0,"",_xlfn.MAXIFS(Transactions!$B$2:$B$13107,Transactions!$C$2:$C$13107,A343))</f>
        <v>46175</v>
      </c>
      <c r="N343" s="24" t="n">
        <f aca="false">IF(J343=0,999,Assumptions!$B$4-M343)</f>
        <v>120</v>
      </c>
      <c r="O343" s="24" t="str">
        <f aca="false">IF(N343&lt;=Assumptions!$B$7,"Active",IF(N343&lt;=Assumptions!$B$8,"Slipping","Churned"))</f>
        <v>Churned</v>
      </c>
      <c r="P343" s="24" t="n">
        <f aca="false">COUNTIF(D343:I343,"&gt;0")</f>
        <v>2</v>
      </c>
      <c r="Q343" s="24" t="n">
        <f aca="false">IF(N343&lt;=Assumptions!$B$22,5,IF(N343&lt;=Assumptions!$B$23,4,IF(N343&lt;=Assumptions!$B$24,3,IF(N343&lt;=Assumptions!$B$25,2,1))))</f>
        <v>1</v>
      </c>
      <c r="R343" s="24" t="n">
        <f aca="false">1+(J343&gt;=Assumptions!$C$25)+(J343&gt;=Assumptions!$C$24)+(J343&gt;=Assumptions!$C$23)+(J343&gt;=Assumptions!$C$22)</f>
        <v>1</v>
      </c>
      <c r="S343" s="24" t="n">
        <f aca="false">1+(L343&gt;=Assumptions!$D$25)+(L343&gt;=Assumptions!$D$24)+(L343&gt;=Assumptions!$D$23)+(L343&gt;=Assumptions!$D$22)</f>
        <v>1</v>
      </c>
      <c r="T343" s="24" t="str">
        <f aca="false">IF(AND(Q343&gt;=4,R343&gt;=4),"Champions",IF(AND(Q343&gt;=3,R343&gt;=3),"Loyal",IF(AND(Q343&lt;=2,R343&gt;=3),"At Risk",IF(Q343&lt;=2,"Hibernating","Potential"))))</f>
        <v>Hibernating</v>
      </c>
      <c r="U343" s="38" t="n">
        <f aca="false">L343/Assumptions!$B$6</f>
        <v>11.9666666666667</v>
      </c>
      <c r="V343" s="38" t="n">
        <f aca="false">IF(O343="Slipping",U343,0)</f>
        <v>0</v>
      </c>
      <c r="W343" s="38" t="n">
        <f aca="false">IF(O343="Churned",U343,0)</f>
        <v>11.9666666666667</v>
      </c>
      <c r="X343" s="24" t="str">
        <f aca="false">IF(AND(O343="Active",P343&lt;=2),"Yes","No")</f>
        <v>No</v>
      </c>
    </row>
    <row r="344" customFormat="false" ht="15" hidden="false" customHeight="false" outlineLevel="0" collapsed="false">
      <c r="A344" s="24" t="str">
        <f aca="false">Customers!A344</f>
        <v>C0343</v>
      </c>
      <c r="B344" s="24" t="str">
        <f aca="false">Customers!B344</f>
        <v>Nairobi</v>
      </c>
      <c r="C344" s="24" t="str">
        <f aca="false">Customers!C344</f>
        <v>Prepaid</v>
      </c>
      <c r="D344" s="24" t="n">
        <f aca="false">COUNTIFS(Transactions!$C$2:$C$13107,$A344,Transactions!$E$2:$E$13107,D$1)</f>
        <v>38</v>
      </c>
      <c r="E344" s="24" t="n">
        <f aca="false">COUNTIFS(Transactions!$C$2:$C$13107,$A344,Transactions!$E$2:$E$13107,E$1)</f>
        <v>2</v>
      </c>
      <c r="F344" s="24" t="n">
        <f aca="false">COUNTIFS(Transactions!$C$2:$C$13107,$A344,Transactions!$E$2:$E$13107,F$1)</f>
        <v>0</v>
      </c>
      <c r="G344" s="24" t="n">
        <f aca="false">COUNTIFS(Transactions!$C$2:$C$13107,$A344,Transactions!$E$2:$E$13107,G$1)</f>
        <v>4</v>
      </c>
      <c r="H344" s="24" t="n">
        <f aca="false">COUNTIFS(Transactions!$C$2:$C$13107,$A344,Transactions!$E$2:$E$13107,H$1)</f>
        <v>15</v>
      </c>
      <c r="I344" s="24" t="n">
        <f aca="false">COUNTIFS(Transactions!$C$2:$C$13107,$A344,Transactions!$E$2:$E$13107,I$1)</f>
        <v>2</v>
      </c>
      <c r="J344" s="24" t="n">
        <f aca="false">SUM(D344:I344)</f>
        <v>61</v>
      </c>
      <c r="K344" s="38" t="n">
        <f aca="false">SUMIFS(Transactions!$F$2:$F$13107,Transactions!$C$2:$C$13107,A344)</f>
        <v>125890</v>
      </c>
      <c r="L344" s="38" t="n">
        <f aca="false">SUMIFS(Transactions!$I$2:$I$13107,Transactions!$C$2:$C$13107,A344)</f>
        <v>1052.29</v>
      </c>
      <c r="M344" s="39" t="n">
        <f aca="false">IF(J344=0,"",_xlfn.MAXIFS(Transactions!$B$2:$B$13107,Transactions!$C$2:$C$13107,A344))</f>
        <v>46295</v>
      </c>
      <c r="N344" s="24" t="n">
        <f aca="false">IF(J344=0,999,Assumptions!$B$4-M344)</f>
        <v>0</v>
      </c>
      <c r="O344" s="24" t="str">
        <f aca="false">IF(N344&lt;=Assumptions!$B$7,"Active",IF(N344&lt;=Assumptions!$B$8,"Slipping","Churned"))</f>
        <v>Active</v>
      </c>
      <c r="P344" s="24" t="n">
        <f aca="false">COUNTIF(D344:I344,"&gt;0")</f>
        <v>5</v>
      </c>
      <c r="Q344" s="24" t="n">
        <f aca="false">IF(N344&lt;=Assumptions!$B$22,5,IF(N344&lt;=Assumptions!$B$23,4,IF(N344&lt;=Assumptions!$B$24,3,IF(N344&lt;=Assumptions!$B$25,2,1))))</f>
        <v>5</v>
      </c>
      <c r="R344" s="24" t="n">
        <f aca="false">1+(J344&gt;=Assumptions!$C$25)+(J344&gt;=Assumptions!$C$24)+(J344&gt;=Assumptions!$C$23)+(J344&gt;=Assumptions!$C$22)</f>
        <v>5</v>
      </c>
      <c r="S344" s="24" t="n">
        <f aca="false">1+(L344&gt;=Assumptions!$D$25)+(L344&gt;=Assumptions!$D$24)+(L344&gt;=Assumptions!$D$23)+(L344&gt;=Assumptions!$D$22)</f>
        <v>5</v>
      </c>
      <c r="T344" s="24" t="str">
        <f aca="false">IF(AND(Q344&gt;=4,R344&gt;=4),"Champions",IF(AND(Q344&gt;=3,R344&gt;=3),"Loyal",IF(AND(Q344&lt;=2,R344&gt;=3),"At Risk",IF(Q344&lt;=2,"Hibernating","Potential"))))</f>
        <v>Champions</v>
      </c>
      <c r="U344" s="38" t="n">
        <f aca="false">L344/Assumptions!$B$6</f>
        <v>116.921111111111</v>
      </c>
      <c r="V344" s="38" t="n">
        <f aca="false">IF(O344="Slipping",U344,0)</f>
        <v>0</v>
      </c>
      <c r="W344" s="38" t="n">
        <f aca="false">IF(O344="Churned",U344,0)</f>
        <v>0</v>
      </c>
      <c r="X344" s="24" t="str">
        <f aca="false">IF(AND(O344="Active",P344&lt;=2),"Yes","No")</f>
        <v>No</v>
      </c>
    </row>
    <row r="345" customFormat="false" ht="15" hidden="false" customHeight="false" outlineLevel="0" collapsed="false">
      <c r="A345" s="24" t="str">
        <f aca="false">Customers!A345</f>
        <v>C0344</v>
      </c>
      <c r="B345" s="24" t="str">
        <f aca="false">Customers!B345</f>
        <v>Coast</v>
      </c>
      <c r="C345" s="24" t="str">
        <f aca="false">Customers!C345</f>
        <v>Prepaid</v>
      </c>
      <c r="D345" s="24" t="n">
        <f aca="false">COUNTIFS(Transactions!$C$2:$C$13107,$A345,Transactions!$E$2:$E$13107,D$1)</f>
        <v>21</v>
      </c>
      <c r="E345" s="24" t="n">
        <f aca="false">COUNTIFS(Transactions!$C$2:$C$13107,$A345,Transactions!$E$2:$E$13107,E$1)</f>
        <v>0</v>
      </c>
      <c r="F345" s="24" t="n">
        <f aca="false">COUNTIFS(Transactions!$C$2:$C$13107,$A345,Transactions!$E$2:$E$13107,F$1)</f>
        <v>2</v>
      </c>
      <c r="G345" s="24" t="n">
        <f aca="false">COUNTIFS(Transactions!$C$2:$C$13107,$A345,Transactions!$E$2:$E$13107,G$1)</f>
        <v>0</v>
      </c>
      <c r="H345" s="24" t="n">
        <f aca="false">COUNTIFS(Transactions!$C$2:$C$13107,$A345,Transactions!$E$2:$E$13107,H$1)</f>
        <v>9</v>
      </c>
      <c r="I345" s="24" t="n">
        <f aca="false">COUNTIFS(Transactions!$C$2:$C$13107,$A345,Transactions!$E$2:$E$13107,I$1)</f>
        <v>1</v>
      </c>
      <c r="J345" s="24" t="n">
        <f aca="false">SUM(D345:I345)</f>
        <v>33</v>
      </c>
      <c r="K345" s="38" t="n">
        <f aca="false">SUMIFS(Transactions!$F$2:$F$13107,Transactions!$C$2:$C$13107,A345)</f>
        <v>52480</v>
      </c>
      <c r="L345" s="38" t="n">
        <f aca="false">SUMIFS(Transactions!$I$2:$I$13107,Transactions!$C$2:$C$13107,A345)</f>
        <v>572.8</v>
      </c>
      <c r="M345" s="39" t="n">
        <f aca="false">IF(J345=0,"",_xlfn.MAXIFS(Transactions!$B$2:$B$13107,Transactions!$C$2:$C$13107,A345))</f>
        <v>46294</v>
      </c>
      <c r="N345" s="24" t="n">
        <f aca="false">IF(J345=0,999,Assumptions!$B$4-M345)</f>
        <v>1</v>
      </c>
      <c r="O345" s="24" t="str">
        <f aca="false">IF(N345&lt;=Assumptions!$B$7,"Active",IF(N345&lt;=Assumptions!$B$8,"Slipping","Churned"))</f>
        <v>Active</v>
      </c>
      <c r="P345" s="24" t="n">
        <f aca="false">COUNTIF(D345:I345,"&gt;0")</f>
        <v>4</v>
      </c>
      <c r="Q345" s="24" t="n">
        <f aca="false">IF(N345&lt;=Assumptions!$B$22,5,IF(N345&lt;=Assumptions!$B$23,4,IF(N345&lt;=Assumptions!$B$24,3,IF(N345&lt;=Assumptions!$B$25,2,1))))</f>
        <v>5</v>
      </c>
      <c r="R345" s="24" t="n">
        <f aca="false">1+(J345&gt;=Assumptions!$C$25)+(J345&gt;=Assumptions!$C$24)+(J345&gt;=Assumptions!$C$23)+(J345&gt;=Assumptions!$C$22)</f>
        <v>5</v>
      </c>
      <c r="S345" s="24" t="n">
        <f aca="false">1+(L345&gt;=Assumptions!$D$25)+(L345&gt;=Assumptions!$D$24)+(L345&gt;=Assumptions!$D$23)+(L345&gt;=Assumptions!$D$22)</f>
        <v>4</v>
      </c>
      <c r="T345" s="24" t="str">
        <f aca="false">IF(AND(Q345&gt;=4,R345&gt;=4),"Champions",IF(AND(Q345&gt;=3,R345&gt;=3),"Loyal",IF(AND(Q345&lt;=2,R345&gt;=3),"At Risk",IF(Q345&lt;=2,"Hibernating","Potential"))))</f>
        <v>Champions</v>
      </c>
      <c r="U345" s="38" t="n">
        <f aca="false">L345/Assumptions!$B$6</f>
        <v>63.6444444444444</v>
      </c>
      <c r="V345" s="38" t="n">
        <f aca="false">IF(O345="Slipping",U345,0)</f>
        <v>0</v>
      </c>
      <c r="W345" s="38" t="n">
        <f aca="false">IF(O345="Churned",U345,0)</f>
        <v>0</v>
      </c>
      <c r="X345" s="24" t="str">
        <f aca="false">IF(AND(O345="Active",P345&lt;=2),"Yes","No")</f>
        <v>No</v>
      </c>
    </row>
    <row r="346" customFormat="false" ht="15" hidden="false" customHeight="false" outlineLevel="0" collapsed="false">
      <c r="A346" s="24" t="str">
        <f aca="false">Customers!A346</f>
        <v>C0345</v>
      </c>
      <c r="B346" s="24" t="str">
        <f aca="false">Customers!B346</f>
        <v>Western</v>
      </c>
      <c r="C346" s="24" t="str">
        <f aca="false">Customers!C346</f>
        <v>Prepaid</v>
      </c>
      <c r="D346" s="24" t="n">
        <f aca="false">COUNTIFS(Transactions!$C$2:$C$13107,$A346,Transactions!$E$2:$E$13107,D$1)</f>
        <v>5</v>
      </c>
      <c r="E346" s="24" t="n">
        <f aca="false">COUNTIFS(Transactions!$C$2:$C$13107,$A346,Transactions!$E$2:$E$13107,E$1)</f>
        <v>0</v>
      </c>
      <c r="F346" s="24" t="n">
        <f aca="false">COUNTIFS(Transactions!$C$2:$C$13107,$A346,Transactions!$E$2:$E$13107,F$1)</f>
        <v>0</v>
      </c>
      <c r="G346" s="24" t="n">
        <f aca="false">COUNTIFS(Transactions!$C$2:$C$13107,$A346,Transactions!$E$2:$E$13107,G$1)</f>
        <v>0</v>
      </c>
      <c r="H346" s="24" t="n">
        <f aca="false">COUNTIFS(Transactions!$C$2:$C$13107,$A346,Transactions!$E$2:$E$13107,H$1)</f>
        <v>7</v>
      </c>
      <c r="I346" s="24" t="n">
        <f aca="false">COUNTIFS(Transactions!$C$2:$C$13107,$A346,Transactions!$E$2:$E$13107,I$1)</f>
        <v>3</v>
      </c>
      <c r="J346" s="24" t="n">
        <f aca="false">SUM(D346:I346)</f>
        <v>15</v>
      </c>
      <c r="K346" s="38" t="n">
        <f aca="false">SUMIFS(Transactions!$F$2:$F$13107,Transactions!$C$2:$C$13107,A346)</f>
        <v>8910</v>
      </c>
      <c r="L346" s="38" t="n">
        <f aca="false">SUMIFS(Transactions!$I$2:$I$13107,Transactions!$C$2:$C$13107,A346)</f>
        <v>190.5</v>
      </c>
      <c r="M346" s="39" t="n">
        <f aca="false">IF(J346=0,"",_xlfn.MAXIFS(Transactions!$B$2:$B$13107,Transactions!$C$2:$C$13107,A346))</f>
        <v>46292</v>
      </c>
      <c r="N346" s="24" t="n">
        <f aca="false">IF(J346=0,999,Assumptions!$B$4-M346)</f>
        <v>3</v>
      </c>
      <c r="O346" s="24" t="str">
        <f aca="false">IF(N346&lt;=Assumptions!$B$7,"Active",IF(N346&lt;=Assumptions!$B$8,"Slipping","Churned"))</f>
        <v>Active</v>
      </c>
      <c r="P346" s="24" t="n">
        <f aca="false">COUNTIF(D346:I346,"&gt;0")</f>
        <v>3</v>
      </c>
      <c r="Q346" s="24" t="n">
        <f aca="false">IF(N346&lt;=Assumptions!$B$22,5,IF(N346&lt;=Assumptions!$B$23,4,IF(N346&lt;=Assumptions!$B$24,3,IF(N346&lt;=Assumptions!$B$25,2,1))))</f>
        <v>5</v>
      </c>
      <c r="R346" s="24" t="n">
        <f aca="false">1+(J346&gt;=Assumptions!$C$25)+(J346&gt;=Assumptions!$C$24)+(J346&gt;=Assumptions!$C$23)+(J346&gt;=Assumptions!$C$22)</f>
        <v>3</v>
      </c>
      <c r="S346" s="24" t="n">
        <f aca="false">1+(L346&gt;=Assumptions!$D$25)+(L346&gt;=Assumptions!$D$24)+(L346&gt;=Assumptions!$D$23)+(L346&gt;=Assumptions!$D$22)</f>
        <v>2</v>
      </c>
      <c r="T346" s="24" t="str">
        <f aca="false">IF(AND(Q346&gt;=4,R346&gt;=4),"Champions",IF(AND(Q346&gt;=3,R346&gt;=3),"Loyal",IF(AND(Q346&lt;=2,R346&gt;=3),"At Risk",IF(Q346&lt;=2,"Hibernating","Potential"))))</f>
        <v>Loyal</v>
      </c>
      <c r="U346" s="38" t="n">
        <f aca="false">L346/Assumptions!$B$6</f>
        <v>21.1666666666667</v>
      </c>
      <c r="V346" s="38" t="n">
        <f aca="false">IF(O346="Slipping",U346,0)</f>
        <v>0</v>
      </c>
      <c r="W346" s="38" t="n">
        <f aca="false">IF(O346="Churned",U346,0)</f>
        <v>0</v>
      </c>
      <c r="X346" s="24" t="str">
        <f aca="false">IF(AND(O346="Active",P346&lt;=2),"Yes","No")</f>
        <v>No</v>
      </c>
    </row>
    <row r="347" customFormat="false" ht="15" hidden="false" customHeight="false" outlineLevel="0" collapsed="false">
      <c r="A347" s="24" t="str">
        <f aca="false">Customers!A347</f>
        <v>C0346</v>
      </c>
      <c r="B347" s="24" t="str">
        <f aca="false">Customers!B347</f>
        <v>Rift Valley</v>
      </c>
      <c r="C347" s="24" t="str">
        <f aca="false">Customers!C347</f>
        <v>Prepaid</v>
      </c>
      <c r="D347" s="24" t="n">
        <f aca="false">COUNTIFS(Transactions!$C$2:$C$13107,$A347,Transactions!$E$2:$E$13107,D$1)</f>
        <v>2</v>
      </c>
      <c r="E347" s="24" t="n">
        <f aca="false">COUNTIFS(Transactions!$C$2:$C$13107,$A347,Transactions!$E$2:$E$13107,E$1)</f>
        <v>3</v>
      </c>
      <c r="F347" s="24" t="n">
        <f aca="false">COUNTIFS(Transactions!$C$2:$C$13107,$A347,Transactions!$E$2:$E$13107,F$1)</f>
        <v>3</v>
      </c>
      <c r="G347" s="24" t="n">
        <f aca="false">COUNTIFS(Transactions!$C$2:$C$13107,$A347,Transactions!$E$2:$E$13107,G$1)</f>
        <v>0</v>
      </c>
      <c r="H347" s="24" t="n">
        <f aca="false">COUNTIFS(Transactions!$C$2:$C$13107,$A347,Transactions!$E$2:$E$13107,H$1)</f>
        <v>16</v>
      </c>
      <c r="I347" s="24" t="n">
        <f aca="false">COUNTIFS(Transactions!$C$2:$C$13107,$A347,Transactions!$E$2:$E$13107,I$1)</f>
        <v>9</v>
      </c>
      <c r="J347" s="24" t="n">
        <f aca="false">SUM(D347:I347)</f>
        <v>33</v>
      </c>
      <c r="K347" s="38" t="n">
        <f aca="false">SUMIFS(Transactions!$F$2:$F$13107,Transactions!$C$2:$C$13107,A347)</f>
        <v>18247</v>
      </c>
      <c r="L347" s="38" t="n">
        <f aca="false">SUMIFS(Transactions!$I$2:$I$13107,Transactions!$C$2:$C$13107,A347)</f>
        <v>345.35</v>
      </c>
      <c r="M347" s="39" t="n">
        <f aca="false">IF(J347=0,"",_xlfn.MAXIFS(Transactions!$B$2:$B$13107,Transactions!$C$2:$C$13107,A347))</f>
        <v>46295</v>
      </c>
      <c r="N347" s="24" t="n">
        <f aca="false">IF(J347=0,999,Assumptions!$B$4-M347)</f>
        <v>0</v>
      </c>
      <c r="O347" s="24" t="str">
        <f aca="false">IF(N347&lt;=Assumptions!$B$7,"Active",IF(N347&lt;=Assumptions!$B$8,"Slipping","Churned"))</f>
        <v>Active</v>
      </c>
      <c r="P347" s="24" t="n">
        <f aca="false">COUNTIF(D347:I347,"&gt;0")</f>
        <v>5</v>
      </c>
      <c r="Q347" s="24" t="n">
        <f aca="false">IF(N347&lt;=Assumptions!$B$22,5,IF(N347&lt;=Assumptions!$B$23,4,IF(N347&lt;=Assumptions!$B$24,3,IF(N347&lt;=Assumptions!$B$25,2,1))))</f>
        <v>5</v>
      </c>
      <c r="R347" s="24" t="n">
        <f aca="false">1+(J347&gt;=Assumptions!$C$25)+(J347&gt;=Assumptions!$C$24)+(J347&gt;=Assumptions!$C$23)+(J347&gt;=Assumptions!$C$22)</f>
        <v>5</v>
      </c>
      <c r="S347" s="24" t="n">
        <f aca="false">1+(L347&gt;=Assumptions!$D$25)+(L347&gt;=Assumptions!$D$24)+(L347&gt;=Assumptions!$D$23)+(L347&gt;=Assumptions!$D$22)</f>
        <v>3</v>
      </c>
      <c r="T347" s="24" t="str">
        <f aca="false">IF(AND(Q347&gt;=4,R347&gt;=4),"Champions",IF(AND(Q347&gt;=3,R347&gt;=3),"Loyal",IF(AND(Q347&lt;=2,R347&gt;=3),"At Risk",IF(Q347&lt;=2,"Hibernating","Potential"))))</f>
        <v>Champions</v>
      </c>
      <c r="U347" s="38" t="n">
        <f aca="false">L347/Assumptions!$B$6</f>
        <v>38.3722222222222</v>
      </c>
      <c r="V347" s="38" t="n">
        <f aca="false">IF(O347="Slipping",U347,0)</f>
        <v>0</v>
      </c>
      <c r="W347" s="38" t="n">
        <f aca="false">IF(O347="Churned",U347,0)</f>
        <v>0</v>
      </c>
      <c r="X347" s="24" t="str">
        <f aca="false">IF(AND(O347="Active",P347&lt;=2),"Yes","No")</f>
        <v>No</v>
      </c>
    </row>
    <row r="348" customFormat="false" ht="15" hidden="false" customHeight="false" outlineLevel="0" collapsed="false">
      <c r="A348" s="24" t="str">
        <f aca="false">Customers!A348</f>
        <v>C0347</v>
      </c>
      <c r="B348" s="24" t="str">
        <f aca="false">Customers!B348</f>
        <v>Rift Valley</v>
      </c>
      <c r="C348" s="24" t="str">
        <f aca="false">Customers!C348</f>
        <v>Prepaid</v>
      </c>
      <c r="D348" s="24" t="n">
        <f aca="false">COUNTIFS(Transactions!$C$2:$C$13107,$A348,Transactions!$E$2:$E$13107,D$1)</f>
        <v>2</v>
      </c>
      <c r="E348" s="24" t="n">
        <f aca="false">COUNTIFS(Transactions!$C$2:$C$13107,$A348,Transactions!$E$2:$E$13107,E$1)</f>
        <v>2</v>
      </c>
      <c r="F348" s="24" t="n">
        <f aca="false">COUNTIFS(Transactions!$C$2:$C$13107,$A348,Transactions!$E$2:$E$13107,F$1)</f>
        <v>0</v>
      </c>
      <c r="G348" s="24" t="n">
        <f aca="false">COUNTIFS(Transactions!$C$2:$C$13107,$A348,Transactions!$E$2:$E$13107,G$1)</f>
        <v>0</v>
      </c>
      <c r="H348" s="24" t="n">
        <f aca="false">COUNTIFS(Transactions!$C$2:$C$13107,$A348,Transactions!$E$2:$E$13107,H$1)</f>
        <v>1</v>
      </c>
      <c r="I348" s="24" t="n">
        <f aca="false">COUNTIFS(Transactions!$C$2:$C$13107,$A348,Transactions!$E$2:$E$13107,I$1)</f>
        <v>2</v>
      </c>
      <c r="J348" s="24" t="n">
        <f aca="false">SUM(D348:I348)</f>
        <v>7</v>
      </c>
      <c r="K348" s="38" t="n">
        <f aca="false">SUMIFS(Transactions!$F$2:$F$13107,Transactions!$C$2:$C$13107,A348)</f>
        <v>29260</v>
      </c>
      <c r="L348" s="38" t="n">
        <f aca="false">SUMIFS(Transactions!$I$2:$I$13107,Transactions!$C$2:$C$13107,A348)</f>
        <v>324.1</v>
      </c>
      <c r="M348" s="39" t="n">
        <f aca="false">IF(J348=0,"",_xlfn.MAXIFS(Transactions!$B$2:$B$13107,Transactions!$C$2:$C$13107,A348))</f>
        <v>46092</v>
      </c>
      <c r="N348" s="24" t="n">
        <f aca="false">IF(J348=0,999,Assumptions!$B$4-M348)</f>
        <v>203</v>
      </c>
      <c r="O348" s="24" t="str">
        <f aca="false">IF(N348&lt;=Assumptions!$B$7,"Active",IF(N348&lt;=Assumptions!$B$8,"Slipping","Churned"))</f>
        <v>Churned</v>
      </c>
      <c r="P348" s="24" t="n">
        <f aca="false">COUNTIF(D348:I348,"&gt;0")</f>
        <v>4</v>
      </c>
      <c r="Q348" s="24" t="n">
        <f aca="false">IF(N348&lt;=Assumptions!$B$22,5,IF(N348&lt;=Assumptions!$B$23,4,IF(N348&lt;=Assumptions!$B$24,3,IF(N348&lt;=Assumptions!$B$25,2,1))))</f>
        <v>1</v>
      </c>
      <c r="R348" s="24" t="n">
        <f aca="false">1+(J348&gt;=Assumptions!$C$25)+(J348&gt;=Assumptions!$C$24)+(J348&gt;=Assumptions!$C$23)+(J348&gt;=Assumptions!$C$22)</f>
        <v>1</v>
      </c>
      <c r="S348" s="24" t="n">
        <f aca="false">1+(L348&gt;=Assumptions!$D$25)+(L348&gt;=Assumptions!$D$24)+(L348&gt;=Assumptions!$D$23)+(L348&gt;=Assumptions!$D$22)</f>
        <v>3</v>
      </c>
      <c r="T348" s="24" t="str">
        <f aca="false">IF(AND(Q348&gt;=4,R348&gt;=4),"Champions",IF(AND(Q348&gt;=3,R348&gt;=3),"Loyal",IF(AND(Q348&lt;=2,R348&gt;=3),"At Risk",IF(Q348&lt;=2,"Hibernating","Potential"))))</f>
        <v>Hibernating</v>
      </c>
      <c r="U348" s="38" t="n">
        <f aca="false">L348/Assumptions!$B$6</f>
        <v>36.0111111111111</v>
      </c>
      <c r="V348" s="38" t="n">
        <f aca="false">IF(O348="Slipping",U348,0)</f>
        <v>0</v>
      </c>
      <c r="W348" s="38" t="n">
        <f aca="false">IF(O348="Churned",U348,0)</f>
        <v>36.0111111111111</v>
      </c>
      <c r="X348" s="24" t="str">
        <f aca="false">IF(AND(O348="Active",P348&lt;=2),"Yes","No")</f>
        <v>No</v>
      </c>
    </row>
    <row r="349" customFormat="false" ht="15" hidden="false" customHeight="false" outlineLevel="0" collapsed="false">
      <c r="A349" s="24" t="str">
        <f aca="false">Customers!A349</f>
        <v>C0348</v>
      </c>
      <c r="B349" s="24" t="str">
        <f aca="false">Customers!B349</f>
        <v>Nairobi</v>
      </c>
      <c r="C349" s="24" t="str">
        <f aca="false">Customers!C349</f>
        <v>Prepaid</v>
      </c>
      <c r="D349" s="24" t="n">
        <f aca="false">COUNTIFS(Transactions!$C$2:$C$13107,$A349,Transactions!$E$2:$E$13107,D$1)</f>
        <v>0</v>
      </c>
      <c r="E349" s="24" t="n">
        <f aca="false">COUNTIFS(Transactions!$C$2:$C$13107,$A349,Transactions!$E$2:$E$13107,E$1)</f>
        <v>0</v>
      </c>
      <c r="F349" s="24" t="n">
        <f aca="false">COUNTIFS(Transactions!$C$2:$C$13107,$A349,Transactions!$E$2:$E$13107,F$1)</f>
        <v>0</v>
      </c>
      <c r="G349" s="24" t="n">
        <f aca="false">COUNTIFS(Transactions!$C$2:$C$13107,$A349,Transactions!$E$2:$E$13107,G$1)</f>
        <v>1</v>
      </c>
      <c r="H349" s="24" t="n">
        <f aca="false">COUNTIFS(Transactions!$C$2:$C$13107,$A349,Transactions!$E$2:$E$13107,H$1)</f>
        <v>8</v>
      </c>
      <c r="I349" s="24" t="n">
        <f aca="false">COUNTIFS(Transactions!$C$2:$C$13107,$A349,Transactions!$E$2:$E$13107,I$1)</f>
        <v>0</v>
      </c>
      <c r="J349" s="24" t="n">
        <f aca="false">SUM(D349:I349)</f>
        <v>9</v>
      </c>
      <c r="K349" s="38" t="n">
        <f aca="false">SUMIFS(Transactions!$F$2:$F$13107,Transactions!$C$2:$C$13107,A349)</f>
        <v>3150</v>
      </c>
      <c r="L349" s="38" t="n">
        <f aca="false">SUMIFS(Transactions!$I$2:$I$13107,Transactions!$C$2:$C$13107,A349)</f>
        <v>49.32</v>
      </c>
      <c r="M349" s="39" t="n">
        <f aca="false">IF(J349=0,"",_xlfn.MAXIFS(Transactions!$B$2:$B$13107,Transactions!$C$2:$C$13107,A349))</f>
        <v>46292</v>
      </c>
      <c r="N349" s="24" t="n">
        <f aca="false">IF(J349=0,999,Assumptions!$B$4-M349)</f>
        <v>3</v>
      </c>
      <c r="O349" s="24" t="str">
        <f aca="false">IF(N349&lt;=Assumptions!$B$7,"Active",IF(N349&lt;=Assumptions!$B$8,"Slipping","Churned"))</f>
        <v>Active</v>
      </c>
      <c r="P349" s="24" t="n">
        <f aca="false">COUNTIF(D349:I349,"&gt;0")</f>
        <v>2</v>
      </c>
      <c r="Q349" s="24" t="n">
        <f aca="false">IF(N349&lt;=Assumptions!$B$22,5,IF(N349&lt;=Assumptions!$B$23,4,IF(N349&lt;=Assumptions!$B$24,3,IF(N349&lt;=Assumptions!$B$25,2,1))))</f>
        <v>5</v>
      </c>
      <c r="R349" s="24" t="n">
        <f aca="false">1+(J349&gt;=Assumptions!$C$25)+(J349&gt;=Assumptions!$C$24)+(J349&gt;=Assumptions!$C$23)+(J349&gt;=Assumptions!$C$22)</f>
        <v>2</v>
      </c>
      <c r="S349" s="24" t="n">
        <f aca="false">1+(L349&gt;=Assumptions!$D$25)+(L349&gt;=Assumptions!$D$24)+(L349&gt;=Assumptions!$D$23)+(L349&gt;=Assumptions!$D$22)</f>
        <v>1</v>
      </c>
      <c r="T349" s="24" t="str">
        <f aca="false">IF(AND(Q349&gt;=4,R349&gt;=4),"Champions",IF(AND(Q349&gt;=3,R349&gt;=3),"Loyal",IF(AND(Q349&lt;=2,R349&gt;=3),"At Risk",IF(Q349&lt;=2,"Hibernating","Potential"))))</f>
        <v>Potential</v>
      </c>
      <c r="U349" s="38" t="n">
        <f aca="false">L349/Assumptions!$B$6</f>
        <v>5.48</v>
      </c>
      <c r="V349" s="38" t="n">
        <f aca="false">IF(O349="Slipping",U349,0)</f>
        <v>0</v>
      </c>
      <c r="W349" s="38" t="n">
        <f aca="false">IF(O349="Churned",U349,0)</f>
        <v>0</v>
      </c>
      <c r="X349" s="24" t="str">
        <f aca="false">IF(AND(O349="Active",P349&lt;=2),"Yes","No")</f>
        <v>Yes</v>
      </c>
    </row>
    <row r="350" customFormat="false" ht="15" hidden="false" customHeight="false" outlineLevel="0" collapsed="false">
      <c r="A350" s="24" t="str">
        <f aca="false">Customers!A350</f>
        <v>C0349</v>
      </c>
      <c r="B350" s="24" t="str">
        <f aca="false">Customers!B350</f>
        <v>Nairobi</v>
      </c>
      <c r="C350" s="24" t="str">
        <f aca="false">Customers!C350</f>
        <v>Business</v>
      </c>
      <c r="D350" s="24" t="n">
        <f aca="false">COUNTIFS(Transactions!$C$2:$C$13107,$A350,Transactions!$E$2:$E$13107,D$1)</f>
        <v>6</v>
      </c>
      <c r="E350" s="24" t="n">
        <f aca="false">COUNTIFS(Transactions!$C$2:$C$13107,$A350,Transactions!$E$2:$E$13107,E$1)</f>
        <v>0</v>
      </c>
      <c r="F350" s="24" t="n">
        <f aca="false">COUNTIFS(Transactions!$C$2:$C$13107,$A350,Transactions!$E$2:$E$13107,F$1)</f>
        <v>1</v>
      </c>
      <c r="G350" s="24" t="n">
        <f aca="false">COUNTIFS(Transactions!$C$2:$C$13107,$A350,Transactions!$E$2:$E$13107,G$1)</f>
        <v>6</v>
      </c>
      <c r="H350" s="24" t="n">
        <f aca="false">COUNTIFS(Transactions!$C$2:$C$13107,$A350,Transactions!$E$2:$E$13107,H$1)</f>
        <v>0</v>
      </c>
      <c r="I350" s="24" t="n">
        <f aca="false">COUNTIFS(Transactions!$C$2:$C$13107,$A350,Transactions!$E$2:$E$13107,I$1)</f>
        <v>1</v>
      </c>
      <c r="J350" s="24" t="n">
        <f aca="false">SUM(D350:I350)</f>
        <v>14</v>
      </c>
      <c r="K350" s="38" t="n">
        <f aca="false">SUMIFS(Transactions!$F$2:$F$13107,Transactions!$C$2:$C$13107,A350)</f>
        <v>73840</v>
      </c>
      <c r="L350" s="38" t="n">
        <f aca="false">SUMIFS(Transactions!$I$2:$I$13107,Transactions!$C$2:$C$13107,A350)</f>
        <v>454.84</v>
      </c>
      <c r="M350" s="39" t="n">
        <f aca="false">IF(J350=0,"",_xlfn.MAXIFS(Transactions!$B$2:$B$13107,Transactions!$C$2:$C$13107,A350))</f>
        <v>46277</v>
      </c>
      <c r="N350" s="24" t="n">
        <f aca="false">IF(J350=0,999,Assumptions!$B$4-M350)</f>
        <v>18</v>
      </c>
      <c r="O350" s="24" t="str">
        <f aca="false">IF(N350&lt;=Assumptions!$B$7,"Active",IF(N350&lt;=Assumptions!$B$8,"Slipping","Churned"))</f>
        <v>Active</v>
      </c>
      <c r="P350" s="24" t="n">
        <f aca="false">COUNTIF(D350:I350,"&gt;0")</f>
        <v>4</v>
      </c>
      <c r="Q350" s="24" t="n">
        <f aca="false">IF(N350&lt;=Assumptions!$B$22,5,IF(N350&lt;=Assumptions!$B$23,4,IF(N350&lt;=Assumptions!$B$24,3,IF(N350&lt;=Assumptions!$B$25,2,1))))</f>
        <v>4</v>
      </c>
      <c r="R350" s="24" t="n">
        <f aca="false">1+(J350&gt;=Assumptions!$C$25)+(J350&gt;=Assumptions!$C$24)+(J350&gt;=Assumptions!$C$23)+(J350&gt;=Assumptions!$C$22)</f>
        <v>3</v>
      </c>
      <c r="S350" s="24" t="n">
        <f aca="false">1+(L350&gt;=Assumptions!$D$25)+(L350&gt;=Assumptions!$D$24)+(L350&gt;=Assumptions!$D$23)+(L350&gt;=Assumptions!$D$22)</f>
        <v>3</v>
      </c>
      <c r="T350" s="24" t="str">
        <f aca="false">IF(AND(Q350&gt;=4,R350&gt;=4),"Champions",IF(AND(Q350&gt;=3,R350&gt;=3),"Loyal",IF(AND(Q350&lt;=2,R350&gt;=3),"At Risk",IF(Q350&lt;=2,"Hibernating","Potential"))))</f>
        <v>Loyal</v>
      </c>
      <c r="U350" s="38" t="n">
        <f aca="false">L350/Assumptions!$B$6</f>
        <v>50.5377777777778</v>
      </c>
      <c r="V350" s="38" t="n">
        <f aca="false">IF(O350="Slipping",U350,0)</f>
        <v>0</v>
      </c>
      <c r="W350" s="38" t="n">
        <f aca="false">IF(O350="Churned",U350,0)</f>
        <v>0</v>
      </c>
      <c r="X350" s="24" t="str">
        <f aca="false">IF(AND(O350="Active",P350&lt;=2),"Yes","No")</f>
        <v>No</v>
      </c>
    </row>
    <row r="351" customFormat="false" ht="15" hidden="false" customHeight="false" outlineLevel="0" collapsed="false">
      <c r="A351" s="24" t="str">
        <f aca="false">Customers!A351</f>
        <v>C0350</v>
      </c>
      <c r="B351" s="24" t="str">
        <f aca="false">Customers!B351</f>
        <v>Western</v>
      </c>
      <c r="C351" s="24" t="str">
        <f aca="false">Customers!C351</f>
        <v>Prepaid</v>
      </c>
      <c r="D351" s="24" t="n">
        <f aca="false">COUNTIFS(Transactions!$C$2:$C$13107,$A351,Transactions!$E$2:$E$13107,D$1)</f>
        <v>38</v>
      </c>
      <c r="E351" s="24" t="n">
        <f aca="false">COUNTIFS(Transactions!$C$2:$C$13107,$A351,Transactions!$E$2:$E$13107,E$1)</f>
        <v>8</v>
      </c>
      <c r="F351" s="24" t="n">
        <f aca="false">COUNTIFS(Transactions!$C$2:$C$13107,$A351,Transactions!$E$2:$E$13107,F$1)</f>
        <v>0</v>
      </c>
      <c r="G351" s="24" t="n">
        <f aca="false">COUNTIFS(Transactions!$C$2:$C$13107,$A351,Transactions!$E$2:$E$13107,G$1)</f>
        <v>19</v>
      </c>
      <c r="H351" s="24" t="n">
        <f aca="false">COUNTIFS(Transactions!$C$2:$C$13107,$A351,Transactions!$E$2:$E$13107,H$1)</f>
        <v>20</v>
      </c>
      <c r="I351" s="24" t="n">
        <f aca="false">COUNTIFS(Transactions!$C$2:$C$13107,$A351,Transactions!$E$2:$E$13107,I$1)</f>
        <v>3</v>
      </c>
      <c r="J351" s="24" t="n">
        <f aca="false">SUM(D351:I351)</f>
        <v>88</v>
      </c>
      <c r="K351" s="38" t="n">
        <f aca="false">SUMIFS(Transactions!$F$2:$F$13107,Transactions!$C$2:$C$13107,A351)</f>
        <v>172520</v>
      </c>
      <c r="L351" s="38" t="n">
        <f aca="false">SUMIFS(Transactions!$I$2:$I$13107,Transactions!$C$2:$C$13107,A351)</f>
        <v>1655.51</v>
      </c>
      <c r="M351" s="39" t="n">
        <f aca="false">IF(J351=0,"",_xlfn.MAXIFS(Transactions!$B$2:$B$13107,Transactions!$C$2:$C$13107,A351))</f>
        <v>46287</v>
      </c>
      <c r="N351" s="24" t="n">
        <f aca="false">IF(J351=0,999,Assumptions!$B$4-M351)</f>
        <v>8</v>
      </c>
      <c r="O351" s="24" t="str">
        <f aca="false">IF(N351&lt;=Assumptions!$B$7,"Active",IF(N351&lt;=Assumptions!$B$8,"Slipping","Churned"))</f>
        <v>Active</v>
      </c>
      <c r="P351" s="24" t="n">
        <f aca="false">COUNTIF(D351:I351,"&gt;0")</f>
        <v>5</v>
      </c>
      <c r="Q351" s="24" t="n">
        <f aca="false">IF(N351&lt;=Assumptions!$B$22,5,IF(N351&lt;=Assumptions!$B$23,4,IF(N351&lt;=Assumptions!$B$24,3,IF(N351&lt;=Assumptions!$B$25,2,1))))</f>
        <v>5</v>
      </c>
      <c r="R351" s="24" t="n">
        <f aca="false">1+(J351&gt;=Assumptions!$C$25)+(J351&gt;=Assumptions!$C$24)+(J351&gt;=Assumptions!$C$23)+(J351&gt;=Assumptions!$C$22)</f>
        <v>5</v>
      </c>
      <c r="S351" s="24" t="n">
        <f aca="false">1+(L351&gt;=Assumptions!$D$25)+(L351&gt;=Assumptions!$D$24)+(L351&gt;=Assumptions!$D$23)+(L351&gt;=Assumptions!$D$22)</f>
        <v>5</v>
      </c>
      <c r="T351" s="24" t="str">
        <f aca="false">IF(AND(Q351&gt;=4,R351&gt;=4),"Champions",IF(AND(Q351&gt;=3,R351&gt;=3),"Loyal",IF(AND(Q351&lt;=2,R351&gt;=3),"At Risk",IF(Q351&lt;=2,"Hibernating","Potential"))))</f>
        <v>Champions</v>
      </c>
      <c r="U351" s="38" t="n">
        <f aca="false">L351/Assumptions!$B$6</f>
        <v>183.945555555556</v>
      </c>
      <c r="V351" s="38" t="n">
        <f aca="false">IF(O351="Slipping",U351,0)</f>
        <v>0</v>
      </c>
      <c r="W351" s="38" t="n">
        <f aca="false">IF(O351="Churned",U351,0)</f>
        <v>0</v>
      </c>
      <c r="X351" s="24" t="str">
        <f aca="false">IF(AND(O351="Active",P351&lt;=2),"Yes","No")</f>
        <v>No</v>
      </c>
    </row>
    <row r="352" customFormat="false" ht="15" hidden="false" customHeight="false" outlineLevel="0" collapsed="false">
      <c r="A352" s="24" t="str">
        <f aca="false">Customers!A352</f>
        <v>C0351</v>
      </c>
      <c r="B352" s="24" t="str">
        <f aca="false">Customers!B352</f>
        <v>Nairobi</v>
      </c>
      <c r="C352" s="24" t="str">
        <f aca="false">Customers!C352</f>
        <v>Prepaid</v>
      </c>
      <c r="D352" s="24" t="n">
        <f aca="false">COUNTIFS(Transactions!$C$2:$C$13107,$A352,Transactions!$E$2:$E$13107,D$1)</f>
        <v>11</v>
      </c>
      <c r="E352" s="24" t="n">
        <f aca="false">COUNTIFS(Transactions!$C$2:$C$13107,$A352,Transactions!$E$2:$E$13107,E$1)</f>
        <v>0</v>
      </c>
      <c r="F352" s="24" t="n">
        <f aca="false">COUNTIFS(Transactions!$C$2:$C$13107,$A352,Transactions!$E$2:$E$13107,F$1)</f>
        <v>0</v>
      </c>
      <c r="G352" s="24" t="n">
        <f aca="false">COUNTIFS(Transactions!$C$2:$C$13107,$A352,Transactions!$E$2:$E$13107,G$1)</f>
        <v>0</v>
      </c>
      <c r="H352" s="24" t="n">
        <f aca="false">COUNTIFS(Transactions!$C$2:$C$13107,$A352,Transactions!$E$2:$E$13107,H$1)</f>
        <v>2</v>
      </c>
      <c r="I352" s="24" t="n">
        <f aca="false">COUNTIFS(Transactions!$C$2:$C$13107,$A352,Transactions!$E$2:$E$13107,I$1)</f>
        <v>1</v>
      </c>
      <c r="J352" s="24" t="n">
        <f aca="false">SUM(D352:I352)</f>
        <v>14</v>
      </c>
      <c r="K352" s="38" t="n">
        <f aca="false">SUMIFS(Transactions!$F$2:$F$13107,Transactions!$C$2:$C$13107,A352)</f>
        <v>18730</v>
      </c>
      <c r="L352" s="38" t="n">
        <f aca="false">SUMIFS(Transactions!$I$2:$I$13107,Transactions!$C$2:$C$13107,A352)</f>
        <v>216.9</v>
      </c>
      <c r="M352" s="39" t="n">
        <f aca="false">IF(J352=0,"",_xlfn.MAXIFS(Transactions!$B$2:$B$13107,Transactions!$C$2:$C$13107,A352))</f>
        <v>46268</v>
      </c>
      <c r="N352" s="24" t="n">
        <f aca="false">IF(J352=0,999,Assumptions!$B$4-M352)</f>
        <v>27</v>
      </c>
      <c r="O352" s="24" t="str">
        <f aca="false">IF(N352&lt;=Assumptions!$B$7,"Active",IF(N352&lt;=Assumptions!$B$8,"Slipping","Churned"))</f>
        <v>Active</v>
      </c>
      <c r="P352" s="24" t="n">
        <f aca="false">COUNTIF(D352:I352,"&gt;0")</f>
        <v>3</v>
      </c>
      <c r="Q352" s="24" t="n">
        <f aca="false">IF(N352&lt;=Assumptions!$B$22,5,IF(N352&lt;=Assumptions!$B$23,4,IF(N352&lt;=Assumptions!$B$24,3,IF(N352&lt;=Assumptions!$B$25,2,1))))</f>
        <v>4</v>
      </c>
      <c r="R352" s="24" t="n">
        <f aca="false">1+(J352&gt;=Assumptions!$C$25)+(J352&gt;=Assumptions!$C$24)+(J352&gt;=Assumptions!$C$23)+(J352&gt;=Assumptions!$C$22)</f>
        <v>3</v>
      </c>
      <c r="S352" s="24" t="n">
        <f aca="false">1+(L352&gt;=Assumptions!$D$25)+(L352&gt;=Assumptions!$D$24)+(L352&gt;=Assumptions!$D$23)+(L352&gt;=Assumptions!$D$22)</f>
        <v>2</v>
      </c>
      <c r="T352" s="24" t="str">
        <f aca="false">IF(AND(Q352&gt;=4,R352&gt;=4),"Champions",IF(AND(Q352&gt;=3,R352&gt;=3),"Loyal",IF(AND(Q352&lt;=2,R352&gt;=3),"At Risk",IF(Q352&lt;=2,"Hibernating","Potential"))))</f>
        <v>Loyal</v>
      </c>
      <c r="U352" s="38" t="n">
        <f aca="false">L352/Assumptions!$B$6</f>
        <v>24.1</v>
      </c>
      <c r="V352" s="38" t="n">
        <f aca="false">IF(O352="Slipping",U352,0)</f>
        <v>0</v>
      </c>
      <c r="W352" s="38" t="n">
        <f aca="false">IF(O352="Churned",U352,0)</f>
        <v>0</v>
      </c>
      <c r="X352" s="24" t="str">
        <f aca="false">IF(AND(O352="Active",P352&lt;=2),"Yes","No")</f>
        <v>No</v>
      </c>
    </row>
    <row r="353" customFormat="false" ht="15" hidden="false" customHeight="false" outlineLevel="0" collapsed="false">
      <c r="A353" s="24" t="str">
        <f aca="false">Customers!A353</f>
        <v>C0352</v>
      </c>
      <c r="B353" s="24" t="str">
        <f aca="false">Customers!B353</f>
        <v>Coast</v>
      </c>
      <c r="C353" s="24" t="str">
        <f aca="false">Customers!C353</f>
        <v>Prepaid</v>
      </c>
      <c r="D353" s="24" t="n">
        <f aca="false">COUNTIFS(Transactions!$C$2:$C$13107,$A353,Transactions!$E$2:$E$13107,D$1)</f>
        <v>2</v>
      </c>
      <c r="E353" s="24" t="n">
        <f aca="false">COUNTIFS(Transactions!$C$2:$C$13107,$A353,Transactions!$E$2:$E$13107,E$1)</f>
        <v>4</v>
      </c>
      <c r="F353" s="24" t="n">
        <f aca="false">COUNTIFS(Transactions!$C$2:$C$13107,$A353,Transactions!$E$2:$E$13107,F$1)</f>
        <v>3</v>
      </c>
      <c r="G353" s="24" t="n">
        <f aca="false">COUNTIFS(Transactions!$C$2:$C$13107,$A353,Transactions!$E$2:$E$13107,G$1)</f>
        <v>3</v>
      </c>
      <c r="H353" s="24" t="n">
        <f aca="false">COUNTIFS(Transactions!$C$2:$C$13107,$A353,Transactions!$E$2:$E$13107,H$1)</f>
        <v>3</v>
      </c>
      <c r="I353" s="24" t="n">
        <f aca="false">COUNTIFS(Transactions!$C$2:$C$13107,$A353,Transactions!$E$2:$E$13107,I$1)</f>
        <v>2</v>
      </c>
      <c r="J353" s="24" t="n">
        <f aca="false">SUM(D353:I353)</f>
        <v>17</v>
      </c>
      <c r="K353" s="38" t="n">
        <f aca="false">SUMIFS(Transactions!$F$2:$F$13107,Transactions!$C$2:$C$13107,A353)</f>
        <v>106960</v>
      </c>
      <c r="L353" s="38" t="n">
        <f aca="false">SUMIFS(Transactions!$I$2:$I$13107,Transactions!$C$2:$C$13107,A353)</f>
        <v>366.72</v>
      </c>
      <c r="M353" s="39" t="n">
        <f aca="false">IF(J353=0,"",_xlfn.MAXIFS(Transactions!$B$2:$B$13107,Transactions!$C$2:$C$13107,A353))</f>
        <v>46290</v>
      </c>
      <c r="N353" s="24" t="n">
        <f aca="false">IF(J353=0,999,Assumptions!$B$4-M353)</f>
        <v>5</v>
      </c>
      <c r="O353" s="24" t="str">
        <f aca="false">IF(N353&lt;=Assumptions!$B$7,"Active",IF(N353&lt;=Assumptions!$B$8,"Slipping","Churned"))</f>
        <v>Active</v>
      </c>
      <c r="P353" s="24" t="n">
        <f aca="false">COUNTIF(D353:I353,"&gt;0")</f>
        <v>6</v>
      </c>
      <c r="Q353" s="24" t="n">
        <f aca="false">IF(N353&lt;=Assumptions!$B$22,5,IF(N353&lt;=Assumptions!$B$23,4,IF(N353&lt;=Assumptions!$B$24,3,IF(N353&lt;=Assumptions!$B$25,2,1))))</f>
        <v>5</v>
      </c>
      <c r="R353" s="24" t="n">
        <f aca="false">1+(J353&gt;=Assumptions!$C$25)+(J353&gt;=Assumptions!$C$24)+(J353&gt;=Assumptions!$C$23)+(J353&gt;=Assumptions!$C$22)</f>
        <v>3</v>
      </c>
      <c r="S353" s="24" t="n">
        <f aca="false">1+(L353&gt;=Assumptions!$D$25)+(L353&gt;=Assumptions!$D$24)+(L353&gt;=Assumptions!$D$23)+(L353&gt;=Assumptions!$D$22)</f>
        <v>3</v>
      </c>
      <c r="T353" s="24" t="str">
        <f aca="false">IF(AND(Q353&gt;=4,R353&gt;=4),"Champions",IF(AND(Q353&gt;=3,R353&gt;=3),"Loyal",IF(AND(Q353&lt;=2,R353&gt;=3),"At Risk",IF(Q353&lt;=2,"Hibernating","Potential"))))</f>
        <v>Loyal</v>
      </c>
      <c r="U353" s="38" t="n">
        <f aca="false">L353/Assumptions!$B$6</f>
        <v>40.7466666666667</v>
      </c>
      <c r="V353" s="38" t="n">
        <f aca="false">IF(O353="Slipping",U353,0)</f>
        <v>0</v>
      </c>
      <c r="W353" s="38" t="n">
        <f aca="false">IF(O353="Churned",U353,0)</f>
        <v>0</v>
      </c>
      <c r="X353" s="24" t="str">
        <f aca="false">IF(AND(O353="Active",P353&lt;=2),"Yes","No")</f>
        <v>No</v>
      </c>
    </row>
    <row r="354" customFormat="false" ht="15" hidden="false" customHeight="false" outlineLevel="0" collapsed="false">
      <c r="A354" s="24" t="str">
        <f aca="false">Customers!A354</f>
        <v>C0353</v>
      </c>
      <c r="B354" s="24" t="str">
        <f aca="false">Customers!B354</f>
        <v>Nairobi</v>
      </c>
      <c r="C354" s="24" t="str">
        <f aca="false">Customers!C354</f>
        <v>Prepaid</v>
      </c>
      <c r="D354" s="24" t="n">
        <f aca="false">COUNTIFS(Transactions!$C$2:$C$13107,$A354,Transactions!$E$2:$E$13107,D$1)</f>
        <v>0</v>
      </c>
      <c r="E354" s="24" t="n">
        <f aca="false">COUNTIFS(Transactions!$C$2:$C$13107,$A354,Transactions!$E$2:$E$13107,E$1)</f>
        <v>1</v>
      </c>
      <c r="F354" s="24" t="n">
        <f aca="false">COUNTIFS(Transactions!$C$2:$C$13107,$A354,Transactions!$E$2:$E$13107,F$1)</f>
        <v>0</v>
      </c>
      <c r="G354" s="24" t="n">
        <f aca="false">COUNTIFS(Transactions!$C$2:$C$13107,$A354,Transactions!$E$2:$E$13107,G$1)</f>
        <v>0</v>
      </c>
      <c r="H354" s="24" t="n">
        <f aca="false">COUNTIFS(Transactions!$C$2:$C$13107,$A354,Transactions!$E$2:$E$13107,H$1)</f>
        <v>9</v>
      </c>
      <c r="I354" s="24" t="n">
        <f aca="false">COUNTIFS(Transactions!$C$2:$C$13107,$A354,Transactions!$E$2:$E$13107,I$1)</f>
        <v>0</v>
      </c>
      <c r="J354" s="24" t="n">
        <f aca="false">SUM(D354:I354)</f>
        <v>10</v>
      </c>
      <c r="K354" s="38" t="n">
        <f aca="false">SUMIFS(Transactions!$F$2:$F$13107,Transactions!$C$2:$C$13107,A354)</f>
        <v>2040</v>
      </c>
      <c r="L354" s="38" t="n">
        <f aca="false">SUMIFS(Transactions!$I$2:$I$13107,Transactions!$C$2:$C$13107,A354)</f>
        <v>67.6</v>
      </c>
      <c r="M354" s="39" t="n">
        <f aca="false">IF(J354=0,"",_xlfn.MAXIFS(Transactions!$B$2:$B$13107,Transactions!$C$2:$C$13107,A354))</f>
        <v>46276</v>
      </c>
      <c r="N354" s="24" t="n">
        <f aca="false">IF(J354=0,999,Assumptions!$B$4-M354)</f>
        <v>19</v>
      </c>
      <c r="O354" s="24" t="str">
        <f aca="false">IF(N354&lt;=Assumptions!$B$7,"Active",IF(N354&lt;=Assumptions!$B$8,"Slipping","Churned"))</f>
        <v>Active</v>
      </c>
      <c r="P354" s="24" t="n">
        <f aca="false">COUNTIF(D354:I354,"&gt;0")</f>
        <v>2</v>
      </c>
      <c r="Q354" s="24" t="n">
        <f aca="false">IF(N354&lt;=Assumptions!$B$22,5,IF(N354&lt;=Assumptions!$B$23,4,IF(N354&lt;=Assumptions!$B$24,3,IF(N354&lt;=Assumptions!$B$25,2,1))))</f>
        <v>4</v>
      </c>
      <c r="R354" s="24" t="n">
        <f aca="false">1+(J354&gt;=Assumptions!$C$25)+(J354&gt;=Assumptions!$C$24)+(J354&gt;=Assumptions!$C$23)+(J354&gt;=Assumptions!$C$22)</f>
        <v>2</v>
      </c>
      <c r="S354" s="24" t="n">
        <f aca="false">1+(L354&gt;=Assumptions!$D$25)+(L354&gt;=Assumptions!$D$24)+(L354&gt;=Assumptions!$D$23)+(L354&gt;=Assumptions!$D$22)</f>
        <v>1</v>
      </c>
      <c r="T354" s="24" t="str">
        <f aca="false">IF(AND(Q354&gt;=4,R354&gt;=4),"Champions",IF(AND(Q354&gt;=3,R354&gt;=3),"Loyal",IF(AND(Q354&lt;=2,R354&gt;=3),"At Risk",IF(Q354&lt;=2,"Hibernating","Potential"))))</f>
        <v>Potential</v>
      </c>
      <c r="U354" s="38" t="n">
        <f aca="false">L354/Assumptions!$B$6</f>
        <v>7.51111111111111</v>
      </c>
      <c r="V354" s="38" t="n">
        <f aca="false">IF(O354="Slipping",U354,0)</f>
        <v>0</v>
      </c>
      <c r="W354" s="38" t="n">
        <f aca="false">IF(O354="Churned",U354,0)</f>
        <v>0</v>
      </c>
      <c r="X354" s="24" t="str">
        <f aca="false">IF(AND(O354="Active",P354&lt;=2),"Yes","No")</f>
        <v>Yes</v>
      </c>
    </row>
    <row r="355" customFormat="false" ht="15" hidden="false" customHeight="false" outlineLevel="0" collapsed="false">
      <c r="A355" s="24" t="str">
        <f aca="false">Customers!A355</f>
        <v>C0354</v>
      </c>
      <c r="B355" s="24" t="str">
        <f aca="false">Customers!B355</f>
        <v>Central</v>
      </c>
      <c r="C355" s="24" t="str">
        <f aca="false">Customers!C355</f>
        <v>Prepaid</v>
      </c>
      <c r="D355" s="24" t="n">
        <f aca="false">COUNTIFS(Transactions!$C$2:$C$13107,$A355,Transactions!$E$2:$E$13107,D$1)</f>
        <v>10</v>
      </c>
      <c r="E355" s="24" t="n">
        <f aca="false">COUNTIFS(Transactions!$C$2:$C$13107,$A355,Transactions!$E$2:$E$13107,E$1)</f>
        <v>2</v>
      </c>
      <c r="F355" s="24" t="n">
        <f aca="false">COUNTIFS(Transactions!$C$2:$C$13107,$A355,Transactions!$E$2:$E$13107,F$1)</f>
        <v>0</v>
      </c>
      <c r="G355" s="24" t="n">
        <f aca="false">COUNTIFS(Transactions!$C$2:$C$13107,$A355,Transactions!$E$2:$E$13107,G$1)</f>
        <v>1</v>
      </c>
      <c r="H355" s="24" t="n">
        <f aca="false">COUNTIFS(Transactions!$C$2:$C$13107,$A355,Transactions!$E$2:$E$13107,H$1)</f>
        <v>0</v>
      </c>
      <c r="I355" s="24" t="n">
        <f aca="false">COUNTIFS(Transactions!$C$2:$C$13107,$A355,Transactions!$E$2:$E$13107,I$1)</f>
        <v>0</v>
      </c>
      <c r="J355" s="24" t="n">
        <f aca="false">SUM(D355:I355)</f>
        <v>13</v>
      </c>
      <c r="K355" s="38" t="n">
        <f aca="false">SUMIFS(Transactions!$F$2:$F$13107,Transactions!$C$2:$C$13107,A355)</f>
        <v>37010</v>
      </c>
      <c r="L355" s="38" t="n">
        <f aca="false">SUMIFS(Transactions!$I$2:$I$13107,Transactions!$C$2:$C$13107,A355)</f>
        <v>400.69</v>
      </c>
      <c r="M355" s="39" t="n">
        <f aca="false">IF(J355=0,"",_xlfn.MAXIFS(Transactions!$B$2:$B$13107,Transactions!$C$2:$C$13107,A355))</f>
        <v>46282</v>
      </c>
      <c r="N355" s="24" t="n">
        <f aca="false">IF(J355=0,999,Assumptions!$B$4-M355)</f>
        <v>13</v>
      </c>
      <c r="O355" s="24" t="str">
        <f aca="false">IF(N355&lt;=Assumptions!$B$7,"Active",IF(N355&lt;=Assumptions!$B$8,"Slipping","Churned"))</f>
        <v>Active</v>
      </c>
      <c r="P355" s="24" t="n">
        <f aca="false">COUNTIF(D355:I355,"&gt;0")</f>
        <v>3</v>
      </c>
      <c r="Q355" s="24" t="n">
        <f aca="false">IF(N355&lt;=Assumptions!$B$22,5,IF(N355&lt;=Assumptions!$B$23,4,IF(N355&lt;=Assumptions!$B$24,3,IF(N355&lt;=Assumptions!$B$25,2,1))))</f>
        <v>5</v>
      </c>
      <c r="R355" s="24" t="n">
        <f aca="false">1+(J355&gt;=Assumptions!$C$25)+(J355&gt;=Assumptions!$C$24)+(J355&gt;=Assumptions!$C$23)+(J355&gt;=Assumptions!$C$22)</f>
        <v>2</v>
      </c>
      <c r="S355" s="24" t="n">
        <f aca="false">1+(L355&gt;=Assumptions!$D$25)+(L355&gt;=Assumptions!$D$24)+(L355&gt;=Assumptions!$D$23)+(L355&gt;=Assumptions!$D$22)</f>
        <v>3</v>
      </c>
      <c r="T355" s="24" t="str">
        <f aca="false">IF(AND(Q355&gt;=4,R355&gt;=4),"Champions",IF(AND(Q355&gt;=3,R355&gt;=3),"Loyal",IF(AND(Q355&lt;=2,R355&gt;=3),"At Risk",IF(Q355&lt;=2,"Hibernating","Potential"))))</f>
        <v>Potential</v>
      </c>
      <c r="U355" s="38" t="n">
        <f aca="false">L355/Assumptions!$B$6</f>
        <v>44.5211111111111</v>
      </c>
      <c r="V355" s="38" t="n">
        <f aca="false">IF(O355="Slipping",U355,0)</f>
        <v>0</v>
      </c>
      <c r="W355" s="38" t="n">
        <f aca="false">IF(O355="Churned",U355,0)</f>
        <v>0</v>
      </c>
      <c r="X355" s="24" t="str">
        <f aca="false">IF(AND(O355="Active",P355&lt;=2),"Yes","No")</f>
        <v>No</v>
      </c>
    </row>
    <row r="356" customFormat="false" ht="15" hidden="false" customHeight="false" outlineLevel="0" collapsed="false">
      <c r="A356" s="24" t="str">
        <f aca="false">Customers!A356</f>
        <v>C0355</v>
      </c>
      <c r="B356" s="24" t="str">
        <f aca="false">Customers!B356</f>
        <v>Nairobi</v>
      </c>
      <c r="C356" s="24" t="str">
        <f aca="false">Customers!C356</f>
        <v>Prepaid</v>
      </c>
      <c r="D356" s="24" t="n">
        <f aca="false">COUNTIFS(Transactions!$C$2:$C$13107,$A356,Transactions!$E$2:$E$13107,D$1)</f>
        <v>0</v>
      </c>
      <c r="E356" s="24" t="n">
        <f aca="false">COUNTIFS(Transactions!$C$2:$C$13107,$A356,Transactions!$E$2:$E$13107,E$1)</f>
        <v>3</v>
      </c>
      <c r="F356" s="24" t="n">
        <f aca="false">COUNTIFS(Transactions!$C$2:$C$13107,$A356,Transactions!$E$2:$E$13107,F$1)</f>
        <v>0</v>
      </c>
      <c r="G356" s="24" t="n">
        <f aca="false">COUNTIFS(Transactions!$C$2:$C$13107,$A356,Transactions!$E$2:$E$13107,G$1)</f>
        <v>1</v>
      </c>
      <c r="H356" s="24" t="n">
        <f aca="false">COUNTIFS(Transactions!$C$2:$C$13107,$A356,Transactions!$E$2:$E$13107,H$1)</f>
        <v>3</v>
      </c>
      <c r="I356" s="24" t="n">
        <f aca="false">COUNTIFS(Transactions!$C$2:$C$13107,$A356,Transactions!$E$2:$E$13107,I$1)</f>
        <v>4</v>
      </c>
      <c r="J356" s="24" t="n">
        <f aca="false">SUM(D356:I356)</f>
        <v>11</v>
      </c>
      <c r="K356" s="38" t="n">
        <f aca="false">SUMIFS(Transactions!$F$2:$F$13107,Transactions!$C$2:$C$13107,A356)</f>
        <v>15210</v>
      </c>
      <c r="L356" s="38" t="n">
        <f aca="false">SUMIFS(Transactions!$I$2:$I$13107,Transactions!$C$2:$C$13107,A356)</f>
        <v>256.11</v>
      </c>
      <c r="M356" s="39" t="n">
        <f aca="false">IF(J356=0,"",_xlfn.MAXIFS(Transactions!$B$2:$B$13107,Transactions!$C$2:$C$13107,A356))</f>
        <v>46295</v>
      </c>
      <c r="N356" s="24" t="n">
        <f aca="false">IF(J356=0,999,Assumptions!$B$4-M356)</f>
        <v>0</v>
      </c>
      <c r="O356" s="24" t="str">
        <f aca="false">IF(N356&lt;=Assumptions!$B$7,"Active",IF(N356&lt;=Assumptions!$B$8,"Slipping","Churned"))</f>
        <v>Active</v>
      </c>
      <c r="P356" s="24" t="n">
        <f aca="false">COUNTIF(D356:I356,"&gt;0")</f>
        <v>4</v>
      </c>
      <c r="Q356" s="24" t="n">
        <f aca="false">IF(N356&lt;=Assumptions!$B$22,5,IF(N356&lt;=Assumptions!$B$23,4,IF(N356&lt;=Assumptions!$B$24,3,IF(N356&lt;=Assumptions!$B$25,2,1))))</f>
        <v>5</v>
      </c>
      <c r="R356" s="24" t="n">
        <f aca="false">1+(J356&gt;=Assumptions!$C$25)+(J356&gt;=Assumptions!$C$24)+(J356&gt;=Assumptions!$C$23)+(J356&gt;=Assumptions!$C$22)</f>
        <v>2</v>
      </c>
      <c r="S356" s="24" t="n">
        <f aca="false">1+(L356&gt;=Assumptions!$D$25)+(L356&gt;=Assumptions!$D$24)+(L356&gt;=Assumptions!$D$23)+(L356&gt;=Assumptions!$D$22)</f>
        <v>2</v>
      </c>
      <c r="T356" s="24" t="str">
        <f aca="false">IF(AND(Q356&gt;=4,R356&gt;=4),"Champions",IF(AND(Q356&gt;=3,R356&gt;=3),"Loyal",IF(AND(Q356&lt;=2,R356&gt;=3),"At Risk",IF(Q356&lt;=2,"Hibernating","Potential"))))</f>
        <v>Potential</v>
      </c>
      <c r="U356" s="38" t="n">
        <f aca="false">L356/Assumptions!$B$6</f>
        <v>28.4566666666667</v>
      </c>
      <c r="V356" s="38" t="n">
        <f aca="false">IF(O356="Slipping",U356,0)</f>
        <v>0</v>
      </c>
      <c r="W356" s="38" t="n">
        <f aca="false">IF(O356="Churned",U356,0)</f>
        <v>0</v>
      </c>
      <c r="X356" s="24" t="str">
        <f aca="false">IF(AND(O356="Active",P356&lt;=2),"Yes","No")</f>
        <v>No</v>
      </c>
    </row>
    <row r="357" customFormat="false" ht="15" hidden="false" customHeight="false" outlineLevel="0" collapsed="false">
      <c r="A357" s="24" t="str">
        <f aca="false">Customers!A357</f>
        <v>C0356</v>
      </c>
      <c r="B357" s="24" t="str">
        <f aca="false">Customers!B357</f>
        <v>Coast</v>
      </c>
      <c r="C357" s="24" t="str">
        <f aca="false">Customers!C357</f>
        <v>Prepaid</v>
      </c>
      <c r="D357" s="24" t="n">
        <f aca="false">COUNTIFS(Transactions!$C$2:$C$13107,$A357,Transactions!$E$2:$E$13107,D$1)</f>
        <v>0</v>
      </c>
      <c r="E357" s="24" t="n">
        <f aca="false">COUNTIFS(Transactions!$C$2:$C$13107,$A357,Transactions!$E$2:$E$13107,E$1)</f>
        <v>2</v>
      </c>
      <c r="F357" s="24" t="n">
        <f aca="false">COUNTIFS(Transactions!$C$2:$C$13107,$A357,Transactions!$E$2:$E$13107,F$1)</f>
        <v>6</v>
      </c>
      <c r="G357" s="24" t="n">
        <f aca="false">COUNTIFS(Transactions!$C$2:$C$13107,$A357,Transactions!$E$2:$E$13107,G$1)</f>
        <v>2</v>
      </c>
      <c r="H357" s="24" t="n">
        <f aca="false">COUNTIFS(Transactions!$C$2:$C$13107,$A357,Transactions!$E$2:$E$13107,H$1)</f>
        <v>24</v>
      </c>
      <c r="I357" s="24" t="n">
        <f aca="false">COUNTIFS(Transactions!$C$2:$C$13107,$A357,Transactions!$E$2:$E$13107,I$1)</f>
        <v>3</v>
      </c>
      <c r="J357" s="24" t="n">
        <f aca="false">SUM(D357:I357)</f>
        <v>37</v>
      </c>
      <c r="K357" s="38" t="n">
        <f aca="false">SUMIFS(Transactions!$F$2:$F$13107,Transactions!$C$2:$C$13107,A357)</f>
        <v>110840</v>
      </c>
      <c r="L357" s="38" t="n">
        <f aca="false">SUMIFS(Transactions!$I$2:$I$13107,Transactions!$C$2:$C$13107,A357)</f>
        <v>431.55</v>
      </c>
      <c r="M357" s="39" t="n">
        <f aca="false">IF(J357=0,"",_xlfn.MAXIFS(Transactions!$B$2:$B$13107,Transactions!$C$2:$C$13107,A357))</f>
        <v>46291</v>
      </c>
      <c r="N357" s="24" t="n">
        <f aca="false">IF(J357=0,999,Assumptions!$B$4-M357)</f>
        <v>4</v>
      </c>
      <c r="O357" s="24" t="str">
        <f aca="false">IF(N357&lt;=Assumptions!$B$7,"Active",IF(N357&lt;=Assumptions!$B$8,"Slipping","Churned"))</f>
        <v>Active</v>
      </c>
      <c r="P357" s="24" t="n">
        <f aca="false">COUNTIF(D357:I357,"&gt;0")</f>
        <v>5</v>
      </c>
      <c r="Q357" s="24" t="n">
        <f aca="false">IF(N357&lt;=Assumptions!$B$22,5,IF(N357&lt;=Assumptions!$B$23,4,IF(N357&lt;=Assumptions!$B$24,3,IF(N357&lt;=Assumptions!$B$25,2,1))))</f>
        <v>5</v>
      </c>
      <c r="R357" s="24" t="n">
        <f aca="false">1+(J357&gt;=Assumptions!$C$25)+(J357&gt;=Assumptions!$C$24)+(J357&gt;=Assumptions!$C$23)+(J357&gt;=Assumptions!$C$22)</f>
        <v>5</v>
      </c>
      <c r="S357" s="24" t="n">
        <f aca="false">1+(L357&gt;=Assumptions!$D$25)+(L357&gt;=Assumptions!$D$24)+(L357&gt;=Assumptions!$D$23)+(L357&gt;=Assumptions!$D$22)</f>
        <v>3</v>
      </c>
      <c r="T357" s="24" t="str">
        <f aca="false">IF(AND(Q357&gt;=4,R357&gt;=4),"Champions",IF(AND(Q357&gt;=3,R357&gt;=3),"Loyal",IF(AND(Q357&lt;=2,R357&gt;=3),"At Risk",IF(Q357&lt;=2,"Hibernating","Potential"))))</f>
        <v>Champions</v>
      </c>
      <c r="U357" s="38" t="n">
        <f aca="false">L357/Assumptions!$B$6</f>
        <v>47.95</v>
      </c>
      <c r="V357" s="38" t="n">
        <f aca="false">IF(O357="Slipping",U357,0)</f>
        <v>0</v>
      </c>
      <c r="W357" s="38" t="n">
        <f aca="false">IF(O357="Churned",U357,0)</f>
        <v>0</v>
      </c>
      <c r="X357" s="24" t="str">
        <f aca="false">IF(AND(O357="Active",P357&lt;=2),"Yes","No")</f>
        <v>No</v>
      </c>
    </row>
    <row r="358" customFormat="false" ht="15" hidden="false" customHeight="false" outlineLevel="0" collapsed="false">
      <c r="A358" s="24" t="str">
        <f aca="false">Customers!A358</f>
        <v>C0357</v>
      </c>
      <c r="B358" s="24" t="str">
        <f aca="false">Customers!B358</f>
        <v>Nairobi</v>
      </c>
      <c r="C358" s="24" t="str">
        <f aca="false">Customers!C358</f>
        <v>Postpaid</v>
      </c>
      <c r="D358" s="24" t="n">
        <f aca="false">COUNTIFS(Transactions!$C$2:$C$13107,$A358,Transactions!$E$2:$E$13107,D$1)</f>
        <v>4</v>
      </c>
      <c r="E358" s="24" t="n">
        <f aca="false">COUNTIFS(Transactions!$C$2:$C$13107,$A358,Transactions!$E$2:$E$13107,E$1)</f>
        <v>7</v>
      </c>
      <c r="F358" s="24" t="n">
        <f aca="false">COUNTIFS(Transactions!$C$2:$C$13107,$A358,Transactions!$E$2:$E$13107,F$1)</f>
        <v>3</v>
      </c>
      <c r="G358" s="24" t="n">
        <f aca="false">COUNTIFS(Transactions!$C$2:$C$13107,$A358,Transactions!$E$2:$E$13107,G$1)</f>
        <v>8</v>
      </c>
      <c r="H358" s="24" t="n">
        <f aca="false">COUNTIFS(Transactions!$C$2:$C$13107,$A358,Transactions!$E$2:$E$13107,H$1)</f>
        <v>1</v>
      </c>
      <c r="I358" s="24" t="n">
        <f aca="false">COUNTIFS(Transactions!$C$2:$C$13107,$A358,Transactions!$E$2:$E$13107,I$1)</f>
        <v>0</v>
      </c>
      <c r="J358" s="24" t="n">
        <f aca="false">SUM(D358:I358)</f>
        <v>23</v>
      </c>
      <c r="K358" s="38" t="n">
        <f aca="false">SUMIFS(Transactions!$F$2:$F$13107,Transactions!$C$2:$C$13107,A358)</f>
        <v>88750</v>
      </c>
      <c r="L358" s="38" t="n">
        <f aca="false">SUMIFS(Transactions!$I$2:$I$13107,Transactions!$C$2:$C$13107,A358)</f>
        <v>578.34</v>
      </c>
      <c r="M358" s="39" t="n">
        <f aca="false">IF(J358=0,"",_xlfn.MAXIFS(Transactions!$B$2:$B$13107,Transactions!$C$2:$C$13107,A358))</f>
        <v>46246</v>
      </c>
      <c r="N358" s="24" t="n">
        <f aca="false">IF(J358=0,999,Assumptions!$B$4-M358)</f>
        <v>49</v>
      </c>
      <c r="O358" s="24" t="str">
        <f aca="false">IF(N358&lt;=Assumptions!$B$7,"Active",IF(N358&lt;=Assumptions!$B$8,"Slipping","Churned"))</f>
        <v>Slipping</v>
      </c>
      <c r="P358" s="24" t="n">
        <f aca="false">COUNTIF(D358:I358,"&gt;0")</f>
        <v>5</v>
      </c>
      <c r="Q358" s="24" t="n">
        <f aca="false">IF(N358&lt;=Assumptions!$B$22,5,IF(N358&lt;=Assumptions!$B$23,4,IF(N358&lt;=Assumptions!$B$24,3,IF(N358&lt;=Assumptions!$B$25,2,1))))</f>
        <v>3</v>
      </c>
      <c r="R358" s="24" t="n">
        <f aca="false">1+(J358&gt;=Assumptions!$C$25)+(J358&gt;=Assumptions!$C$24)+(J358&gt;=Assumptions!$C$23)+(J358&gt;=Assumptions!$C$22)</f>
        <v>4</v>
      </c>
      <c r="S358" s="24" t="n">
        <f aca="false">1+(L358&gt;=Assumptions!$D$25)+(L358&gt;=Assumptions!$D$24)+(L358&gt;=Assumptions!$D$23)+(L358&gt;=Assumptions!$D$22)</f>
        <v>4</v>
      </c>
      <c r="T358" s="24" t="str">
        <f aca="false">IF(AND(Q358&gt;=4,R358&gt;=4),"Champions",IF(AND(Q358&gt;=3,R358&gt;=3),"Loyal",IF(AND(Q358&lt;=2,R358&gt;=3),"At Risk",IF(Q358&lt;=2,"Hibernating","Potential"))))</f>
        <v>Loyal</v>
      </c>
      <c r="U358" s="38" t="n">
        <f aca="false">L358/Assumptions!$B$6</f>
        <v>64.26</v>
      </c>
      <c r="V358" s="38" t="n">
        <f aca="false">IF(O358="Slipping",U358,0)</f>
        <v>64.26</v>
      </c>
      <c r="W358" s="38" t="n">
        <f aca="false">IF(O358="Churned",U358,0)</f>
        <v>0</v>
      </c>
      <c r="X358" s="24" t="str">
        <f aca="false">IF(AND(O358="Active",P358&lt;=2),"Yes","No")</f>
        <v>No</v>
      </c>
    </row>
    <row r="359" customFormat="false" ht="15" hidden="false" customHeight="false" outlineLevel="0" collapsed="false">
      <c r="A359" s="24" t="str">
        <f aca="false">Customers!A359</f>
        <v>C0358</v>
      </c>
      <c r="B359" s="24" t="str">
        <f aca="false">Customers!B359</f>
        <v>Rift Valley</v>
      </c>
      <c r="C359" s="24" t="str">
        <f aca="false">Customers!C359</f>
        <v>Business</v>
      </c>
      <c r="D359" s="24" t="n">
        <f aca="false">COUNTIFS(Transactions!$C$2:$C$13107,$A359,Transactions!$E$2:$E$13107,D$1)</f>
        <v>1</v>
      </c>
      <c r="E359" s="24" t="n">
        <f aca="false">COUNTIFS(Transactions!$C$2:$C$13107,$A359,Transactions!$E$2:$E$13107,E$1)</f>
        <v>1</v>
      </c>
      <c r="F359" s="24" t="n">
        <f aca="false">COUNTIFS(Transactions!$C$2:$C$13107,$A359,Transactions!$E$2:$E$13107,F$1)</f>
        <v>4</v>
      </c>
      <c r="G359" s="24" t="n">
        <f aca="false">COUNTIFS(Transactions!$C$2:$C$13107,$A359,Transactions!$E$2:$E$13107,G$1)</f>
        <v>8</v>
      </c>
      <c r="H359" s="24" t="n">
        <f aca="false">COUNTIFS(Transactions!$C$2:$C$13107,$A359,Transactions!$E$2:$E$13107,H$1)</f>
        <v>0</v>
      </c>
      <c r="I359" s="24" t="n">
        <f aca="false">COUNTIFS(Transactions!$C$2:$C$13107,$A359,Transactions!$E$2:$E$13107,I$1)</f>
        <v>1</v>
      </c>
      <c r="J359" s="24" t="n">
        <f aca="false">SUM(D359:I359)</f>
        <v>15</v>
      </c>
      <c r="K359" s="38" t="n">
        <f aca="false">SUMIFS(Transactions!$F$2:$F$13107,Transactions!$C$2:$C$13107,A359)</f>
        <v>158710</v>
      </c>
      <c r="L359" s="38" t="n">
        <f aca="false">SUMIFS(Transactions!$I$2:$I$13107,Transactions!$C$2:$C$13107,A359)</f>
        <v>393.46</v>
      </c>
      <c r="M359" s="39" t="n">
        <f aca="false">IF(J359=0,"",_xlfn.MAXIFS(Transactions!$B$2:$B$13107,Transactions!$C$2:$C$13107,A359))</f>
        <v>46294</v>
      </c>
      <c r="N359" s="24" t="n">
        <f aca="false">IF(J359=0,999,Assumptions!$B$4-M359)</f>
        <v>1</v>
      </c>
      <c r="O359" s="24" t="str">
        <f aca="false">IF(N359&lt;=Assumptions!$B$7,"Active",IF(N359&lt;=Assumptions!$B$8,"Slipping","Churned"))</f>
        <v>Active</v>
      </c>
      <c r="P359" s="24" t="n">
        <f aca="false">COUNTIF(D359:I359,"&gt;0")</f>
        <v>5</v>
      </c>
      <c r="Q359" s="24" t="n">
        <f aca="false">IF(N359&lt;=Assumptions!$B$22,5,IF(N359&lt;=Assumptions!$B$23,4,IF(N359&lt;=Assumptions!$B$24,3,IF(N359&lt;=Assumptions!$B$25,2,1))))</f>
        <v>5</v>
      </c>
      <c r="R359" s="24" t="n">
        <f aca="false">1+(J359&gt;=Assumptions!$C$25)+(J359&gt;=Assumptions!$C$24)+(J359&gt;=Assumptions!$C$23)+(J359&gt;=Assumptions!$C$22)</f>
        <v>3</v>
      </c>
      <c r="S359" s="24" t="n">
        <f aca="false">1+(L359&gt;=Assumptions!$D$25)+(L359&gt;=Assumptions!$D$24)+(L359&gt;=Assumptions!$D$23)+(L359&gt;=Assumptions!$D$22)</f>
        <v>3</v>
      </c>
      <c r="T359" s="24" t="str">
        <f aca="false">IF(AND(Q359&gt;=4,R359&gt;=4),"Champions",IF(AND(Q359&gt;=3,R359&gt;=3),"Loyal",IF(AND(Q359&lt;=2,R359&gt;=3),"At Risk",IF(Q359&lt;=2,"Hibernating","Potential"))))</f>
        <v>Loyal</v>
      </c>
      <c r="U359" s="38" t="n">
        <f aca="false">L359/Assumptions!$B$6</f>
        <v>43.7177777777778</v>
      </c>
      <c r="V359" s="38" t="n">
        <f aca="false">IF(O359="Slipping",U359,0)</f>
        <v>0</v>
      </c>
      <c r="W359" s="38" t="n">
        <f aca="false">IF(O359="Churned",U359,0)</f>
        <v>0</v>
      </c>
      <c r="X359" s="24" t="str">
        <f aca="false">IF(AND(O359="Active",P359&lt;=2),"Yes","No")</f>
        <v>No</v>
      </c>
    </row>
    <row r="360" customFormat="false" ht="15" hidden="false" customHeight="false" outlineLevel="0" collapsed="false">
      <c r="A360" s="24" t="str">
        <f aca="false">Customers!A360</f>
        <v>C0359</v>
      </c>
      <c r="B360" s="24" t="str">
        <f aca="false">Customers!B360</f>
        <v>Nairobi</v>
      </c>
      <c r="C360" s="24" t="str">
        <f aca="false">Customers!C360</f>
        <v>Prepaid</v>
      </c>
      <c r="D360" s="24" t="n">
        <f aca="false">COUNTIFS(Transactions!$C$2:$C$13107,$A360,Transactions!$E$2:$E$13107,D$1)</f>
        <v>0</v>
      </c>
      <c r="E360" s="24" t="n">
        <f aca="false">COUNTIFS(Transactions!$C$2:$C$13107,$A360,Transactions!$E$2:$E$13107,E$1)</f>
        <v>1</v>
      </c>
      <c r="F360" s="24" t="n">
        <f aca="false">COUNTIFS(Transactions!$C$2:$C$13107,$A360,Transactions!$E$2:$E$13107,F$1)</f>
        <v>1</v>
      </c>
      <c r="G360" s="24" t="n">
        <f aca="false">COUNTIFS(Transactions!$C$2:$C$13107,$A360,Transactions!$E$2:$E$13107,G$1)</f>
        <v>2</v>
      </c>
      <c r="H360" s="24" t="n">
        <f aca="false">COUNTIFS(Transactions!$C$2:$C$13107,$A360,Transactions!$E$2:$E$13107,H$1)</f>
        <v>2</v>
      </c>
      <c r="I360" s="24" t="n">
        <f aca="false">COUNTIFS(Transactions!$C$2:$C$13107,$A360,Transactions!$E$2:$E$13107,I$1)</f>
        <v>2</v>
      </c>
      <c r="J360" s="24" t="n">
        <f aca="false">SUM(D360:I360)</f>
        <v>8</v>
      </c>
      <c r="K360" s="38" t="n">
        <f aca="false">SUMIFS(Transactions!$F$2:$F$13107,Transactions!$C$2:$C$13107,A360)</f>
        <v>11589</v>
      </c>
      <c r="L360" s="38" t="n">
        <f aca="false">SUMIFS(Transactions!$I$2:$I$13107,Transactions!$C$2:$C$13107,A360)</f>
        <v>150.73</v>
      </c>
      <c r="M360" s="39" t="n">
        <f aca="false">IF(J360=0,"",_xlfn.MAXIFS(Transactions!$B$2:$B$13107,Transactions!$C$2:$C$13107,A360))</f>
        <v>46291</v>
      </c>
      <c r="N360" s="24" t="n">
        <f aca="false">IF(J360=0,999,Assumptions!$B$4-M360)</f>
        <v>4</v>
      </c>
      <c r="O360" s="24" t="str">
        <f aca="false">IF(N360&lt;=Assumptions!$B$7,"Active",IF(N360&lt;=Assumptions!$B$8,"Slipping","Churned"))</f>
        <v>Active</v>
      </c>
      <c r="P360" s="24" t="n">
        <f aca="false">COUNTIF(D360:I360,"&gt;0")</f>
        <v>5</v>
      </c>
      <c r="Q360" s="24" t="n">
        <f aca="false">IF(N360&lt;=Assumptions!$B$22,5,IF(N360&lt;=Assumptions!$B$23,4,IF(N360&lt;=Assumptions!$B$24,3,IF(N360&lt;=Assumptions!$B$25,2,1))))</f>
        <v>5</v>
      </c>
      <c r="R360" s="24" t="n">
        <f aca="false">1+(J360&gt;=Assumptions!$C$25)+(J360&gt;=Assumptions!$C$24)+(J360&gt;=Assumptions!$C$23)+(J360&gt;=Assumptions!$C$22)</f>
        <v>1</v>
      </c>
      <c r="S360" s="24" t="n">
        <f aca="false">1+(L360&gt;=Assumptions!$D$25)+(L360&gt;=Assumptions!$D$24)+(L360&gt;=Assumptions!$D$23)+(L360&gt;=Assumptions!$D$22)</f>
        <v>1</v>
      </c>
      <c r="T360" s="24" t="str">
        <f aca="false">IF(AND(Q360&gt;=4,R360&gt;=4),"Champions",IF(AND(Q360&gt;=3,R360&gt;=3),"Loyal",IF(AND(Q360&lt;=2,R360&gt;=3),"At Risk",IF(Q360&lt;=2,"Hibernating","Potential"))))</f>
        <v>Potential</v>
      </c>
      <c r="U360" s="38" t="n">
        <f aca="false">L360/Assumptions!$B$6</f>
        <v>16.7477777777778</v>
      </c>
      <c r="V360" s="38" t="n">
        <f aca="false">IF(O360="Slipping",U360,0)</f>
        <v>0</v>
      </c>
      <c r="W360" s="38" t="n">
        <f aca="false">IF(O360="Churned",U360,0)</f>
        <v>0</v>
      </c>
      <c r="X360" s="24" t="str">
        <f aca="false">IF(AND(O360="Active",P360&lt;=2),"Yes","No")</f>
        <v>No</v>
      </c>
    </row>
    <row r="361" customFormat="false" ht="15" hidden="false" customHeight="false" outlineLevel="0" collapsed="false">
      <c r="A361" s="24" t="str">
        <f aca="false">Customers!A361</f>
        <v>C0360</v>
      </c>
      <c r="B361" s="24" t="str">
        <f aca="false">Customers!B361</f>
        <v>Rift Valley</v>
      </c>
      <c r="C361" s="24" t="str">
        <f aca="false">Customers!C361</f>
        <v>Prepaid</v>
      </c>
      <c r="D361" s="24" t="n">
        <f aca="false">COUNTIFS(Transactions!$C$2:$C$13107,$A361,Transactions!$E$2:$E$13107,D$1)</f>
        <v>3</v>
      </c>
      <c r="E361" s="24" t="n">
        <f aca="false">COUNTIFS(Transactions!$C$2:$C$13107,$A361,Transactions!$E$2:$E$13107,E$1)</f>
        <v>0</v>
      </c>
      <c r="F361" s="24" t="n">
        <f aca="false">COUNTIFS(Transactions!$C$2:$C$13107,$A361,Transactions!$E$2:$E$13107,F$1)</f>
        <v>0</v>
      </c>
      <c r="G361" s="24" t="n">
        <f aca="false">COUNTIFS(Transactions!$C$2:$C$13107,$A361,Transactions!$E$2:$E$13107,G$1)</f>
        <v>0</v>
      </c>
      <c r="H361" s="24" t="n">
        <f aca="false">COUNTIFS(Transactions!$C$2:$C$13107,$A361,Transactions!$E$2:$E$13107,H$1)</f>
        <v>1</v>
      </c>
      <c r="I361" s="24" t="n">
        <f aca="false">COUNTIFS(Transactions!$C$2:$C$13107,$A361,Transactions!$E$2:$E$13107,I$1)</f>
        <v>0</v>
      </c>
      <c r="J361" s="24" t="n">
        <f aca="false">SUM(D361:I361)</f>
        <v>4</v>
      </c>
      <c r="K361" s="38" t="n">
        <f aca="false">SUMIFS(Transactions!$F$2:$F$13107,Transactions!$C$2:$C$13107,A361)</f>
        <v>13830</v>
      </c>
      <c r="L361" s="38" t="n">
        <f aca="false">SUMIFS(Transactions!$I$2:$I$13107,Transactions!$C$2:$C$13107,A361)</f>
        <v>139.8</v>
      </c>
      <c r="M361" s="39" t="n">
        <f aca="false">IF(J361=0,"",_xlfn.MAXIFS(Transactions!$B$2:$B$13107,Transactions!$C$2:$C$13107,A361))</f>
        <v>46262</v>
      </c>
      <c r="N361" s="24" t="n">
        <f aca="false">IF(J361=0,999,Assumptions!$B$4-M361)</f>
        <v>33</v>
      </c>
      <c r="O361" s="24" t="str">
        <f aca="false">IF(N361&lt;=Assumptions!$B$7,"Active",IF(N361&lt;=Assumptions!$B$8,"Slipping","Churned"))</f>
        <v>Slipping</v>
      </c>
      <c r="P361" s="24" t="n">
        <f aca="false">COUNTIF(D361:I361,"&gt;0")</f>
        <v>2</v>
      </c>
      <c r="Q361" s="24" t="n">
        <f aca="false">IF(N361&lt;=Assumptions!$B$22,5,IF(N361&lt;=Assumptions!$B$23,4,IF(N361&lt;=Assumptions!$B$24,3,IF(N361&lt;=Assumptions!$B$25,2,1))))</f>
        <v>3</v>
      </c>
      <c r="R361" s="24" t="n">
        <f aca="false">1+(J361&gt;=Assumptions!$C$25)+(J361&gt;=Assumptions!$C$24)+(J361&gt;=Assumptions!$C$23)+(J361&gt;=Assumptions!$C$22)</f>
        <v>1</v>
      </c>
      <c r="S361" s="24" t="n">
        <f aca="false">1+(L361&gt;=Assumptions!$D$25)+(L361&gt;=Assumptions!$D$24)+(L361&gt;=Assumptions!$D$23)+(L361&gt;=Assumptions!$D$22)</f>
        <v>1</v>
      </c>
      <c r="T361" s="24" t="str">
        <f aca="false">IF(AND(Q361&gt;=4,R361&gt;=4),"Champions",IF(AND(Q361&gt;=3,R361&gt;=3),"Loyal",IF(AND(Q361&lt;=2,R361&gt;=3),"At Risk",IF(Q361&lt;=2,"Hibernating","Potential"))))</f>
        <v>Potential</v>
      </c>
      <c r="U361" s="38" t="n">
        <f aca="false">L361/Assumptions!$B$6</f>
        <v>15.5333333333333</v>
      </c>
      <c r="V361" s="38" t="n">
        <f aca="false">IF(O361="Slipping",U361,0)</f>
        <v>15.5333333333333</v>
      </c>
      <c r="W361" s="38" t="n">
        <f aca="false">IF(O361="Churned",U361,0)</f>
        <v>0</v>
      </c>
      <c r="X361" s="24" t="str">
        <f aca="false">IF(AND(O361="Active",P361&lt;=2),"Yes","No")</f>
        <v>No</v>
      </c>
    </row>
    <row r="362" customFormat="false" ht="15" hidden="false" customHeight="false" outlineLevel="0" collapsed="false">
      <c r="A362" s="24" t="str">
        <f aca="false">Customers!A362</f>
        <v>C0361</v>
      </c>
      <c r="B362" s="24" t="str">
        <f aca="false">Customers!B362</f>
        <v>Coast</v>
      </c>
      <c r="C362" s="24" t="str">
        <f aca="false">Customers!C362</f>
        <v>Postpaid</v>
      </c>
      <c r="D362" s="24" t="n">
        <f aca="false">COUNTIFS(Transactions!$C$2:$C$13107,$A362,Transactions!$E$2:$E$13107,D$1)</f>
        <v>0</v>
      </c>
      <c r="E362" s="24" t="n">
        <f aca="false">COUNTIFS(Transactions!$C$2:$C$13107,$A362,Transactions!$E$2:$E$13107,E$1)</f>
        <v>0</v>
      </c>
      <c r="F362" s="24" t="n">
        <f aca="false">COUNTIFS(Transactions!$C$2:$C$13107,$A362,Transactions!$E$2:$E$13107,F$1)</f>
        <v>1</v>
      </c>
      <c r="G362" s="24" t="n">
        <f aca="false">COUNTIFS(Transactions!$C$2:$C$13107,$A362,Transactions!$E$2:$E$13107,G$1)</f>
        <v>4</v>
      </c>
      <c r="H362" s="24" t="n">
        <f aca="false">COUNTIFS(Transactions!$C$2:$C$13107,$A362,Transactions!$E$2:$E$13107,H$1)</f>
        <v>0</v>
      </c>
      <c r="I362" s="24" t="n">
        <f aca="false">COUNTIFS(Transactions!$C$2:$C$13107,$A362,Transactions!$E$2:$E$13107,I$1)</f>
        <v>2</v>
      </c>
      <c r="J362" s="24" t="n">
        <f aca="false">SUM(D362:I362)</f>
        <v>7</v>
      </c>
      <c r="K362" s="38" t="n">
        <f aca="false">SUMIFS(Transactions!$F$2:$F$13107,Transactions!$C$2:$C$13107,A362)</f>
        <v>24609</v>
      </c>
      <c r="L362" s="38" t="n">
        <f aca="false">SUMIFS(Transactions!$I$2:$I$13107,Transactions!$C$2:$C$13107,A362)</f>
        <v>99.87</v>
      </c>
      <c r="M362" s="39" t="n">
        <f aca="false">IF(J362=0,"",_xlfn.MAXIFS(Transactions!$B$2:$B$13107,Transactions!$C$2:$C$13107,A362))</f>
        <v>46203</v>
      </c>
      <c r="N362" s="24" t="n">
        <f aca="false">IF(J362=0,999,Assumptions!$B$4-M362)</f>
        <v>92</v>
      </c>
      <c r="O362" s="24" t="str">
        <f aca="false">IF(N362&lt;=Assumptions!$B$7,"Active",IF(N362&lt;=Assumptions!$B$8,"Slipping","Churned"))</f>
        <v>Churned</v>
      </c>
      <c r="P362" s="24" t="n">
        <f aca="false">COUNTIF(D362:I362,"&gt;0")</f>
        <v>3</v>
      </c>
      <c r="Q362" s="24" t="n">
        <f aca="false">IF(N362&lt;=Assumptions!$B$22,5,IF(N362&lt;=Assumptions!$B$23,4,IF(N362&lt;=Assumptions!$B$24,3,IF(N362&lt;=Assumptions!$B$25,2,1))))</f>
        <v>1</v>
      </c>
      <c r="R362" s="24" t="n">
        <f aca="false">1+(J362&gt;=Assumptions!$C$25)+(J362&gt;=Assumptions!$C$24)+(J362&gt;=Assumptions!$C$23)+(J362&gt;=Assumptions!$C$22)</f>
        <v>1</v>
      </c>
      <c r="S362" s="24" t="n">
        <f aca="false">1+(L362&gt;=Assumptions!$D$25)+(L362&gt;=Assumptions!$D$24)+(L362&gt;=Assumptions!$D$23)+(L362&gt;=Assumptions!$D$22)</f>
        <v>1</v>
      </c>
      <c r="T362" s="24" t="str">
        <f aca="false">IF(AND(Q362&gt;=4,R362&gt;=4),"Champions",IF(AND(Q362&gt;=3,R362&gt;=3),"Loyal",IF(AND(Q362&lt;=2,R362&gt;=3),"At Risk",IF(Q362&lt;=2,"Hibernating","Potential"))))</f>
        <v>Hibernating</v>
      </c>
      <c r="U362" s="38" t="n">
        <f aca="false">L362/Assumptions!$B$6</f>
        <v>11.0966666666667</v>
      </c>
      <c r="V362" s="38" t="n">
        <f aca="false">IF(O362="Slipping",U362,0)</f>
        <v>0</v>
      </c>
      <c r="W362" s="38" t="n">
        <f aca="false">IF(O362="Churned",U362,0)</f>
        <v>11.0966666666667</v>
      </c>
      <c r="X362" s="24" t="str">
        <f aca="false">IF(AND(O362="Active",P362&lt;=2),"Yes","No")</f>
        <v>No</v>
      </c>
    </row>
    <row r="363" customFormat="false" ht="15" hidden="false" customHeight="false" outlineLevel="0" collapsed="false">
      <c r="A363" s="24" t="str">
        <f aca="false">Customers!A363</f>
        <v>C0362</v>
      </c>
      <c r="B363" s="24" t="str">
        <f aca="false">Customers!B363</f>
        <v>Nairobi</v>
      </c>
      <c r="C363" s="24" t="str">
        <f aca="false">Customers!C363</f>
        <v>Prepaid</v>
      </c>
      <c r="D363" s="24" t="n">
        <f aca="false">COUNTIFS(Transactions!$C$2:$C$13107,$A363,Transactions!$E$2:$E$13107,D$1)</f>
        <v>1</v>
      </c>
      <c r="E363" s="24" t="n">
        <f aca="false">COUNTIFS(Transactions!$C$2:$C$13107,$A363,Transactions!$E$2:$E$13107,E$1)</f>
        <v>0</v>
      </c>
      <c r="F363" s="24" t="n">
        <f aca="false">COUNTIFS(Transactions!$C$2:$C$13107,$A363,Transactions!$E$2:$E$13107,F$1)</f>
        <v>1</v>
      </c>
      <c r="G363" s="24" t="n">
        <f aca="false">COUNTIFS(Transactions!$C$2:$C$13107,$A363,Transactions!$E$2:$E$13107,G$1)</f>
        <v>0</v>
      </c>
      <c r="H363" s="24" t="n">
        <f aca="false">COUNTIFS(Transactions!$C$2:$C$13107,$A363,Transactions!$E$2:$E$13107,H$1)</f>
        <v>6</v>
      </c>
      <c r="I363" s="24" t="n">
        <f aca="false">COUNTIFS(Transactions!$C$2:$C$13107,$A363,Transactions!$E$2:$E$13107,I$1)</f>
        <v>0</v>
      </c>
      <c r="J363" s="24" t="n">
        <f aca="false">SUM(D363:I363)</f>
        <v>8</v>
      </c>
      <c r="K363" s="38" t="n">
        <f aca="false">SUMIFS(Transactions!$F$2:$F$13107,Transactions!$C$2:$C$13107,A363)</f>
        <v>18160</v>
      </c>
      <c r="L363" s="38" t="n">
        <f aca="false">SUMIFS(Transactions!$I$2:$I$13107,Transactions!$C$2:$C$13107,A363)</f>
        <v>91.5</v>
      </c>
      <c r="M363" s="39" t="n">
        <f aca="false">IF(J363=0,"",_xlfn.MAXIFS(Transactions!$B$2:$B$13107,Transactions!$C$2:$C$13107,A363))</f>
        <v>46294</v>
      </c>
      <c r="N363" s="24" t="n">
        <f aca="false">IF(J363=0,999,Assumptions!$B$4-M363)</f>
        <v>1</v>
      </c>
      <c r="O363" s="24" t="str">
        <f aca="false">IF(N363&lt;=Assumptions!$B$7,"Active",IF(N363&lt;=Assumptions!$B$8,"Slipping","Churned"))</f>
        <v>Active</v>
      </c>
      <c r="P363" s="24" t="n">
        <f aca="false">COUNTIF(D363:I363,"&gt;0")</f>
        <v>3</v>
      </c>
      <c r="Q363" s="24" t="n">
        <f aca="false">IF(N363&lt;=Assumptions!$B$22,5,IF(N363&lt;=Assumptions!$B$23,4,IF(N363&lt;=Assumptions!$B$24,3,IF(N363&lt;=Assumptions!$B$25,2,1))))</f>
        <v>5</v>
      </c>
      <c r="R363" s="24" t="n">
        <f aca="false">1+(J363&gt;=Assumptions!$C$25)+(J363&gt;=Assumptions!$C$24)+(J363&gt;=Assumptions!$C$23)+(J363&gt;=Assumptions!$C$22)</f>
        <v>1</v>
      </c>
      <c r="S363" s="24" t="n">
        <f aca="false">1+(L363&gt;=Assumptions!$D$25)+(L363&gt;=Assumptions!$D$24)+(L363&gt;=Assumptions!$D$23)+(L363&gt;=Assumptions!$D$22)</f>
        <v>1</v>
      </c>
      <c r="T363" s="24" t="str">
        <f aca="false">IF(AND(Q363&gt;=4,R363&gt;=4),"Champions",IF(AND(Q363&gt;=3,R363&gt;=3),"Loyal",IF(AND(Q363&lt;=2,R363&gt;=3),"At Risk",IF(Q363&lt;=2,"Hibernating","Potential"))))</f>
        <v>Potential</v>
      </c>
      <c r="U363" s="38" t="n">
        <f aca="false">L363/Assumptions!$B$6</f>
        <v>10.1666666666667</v>
      </c>
      <c r="V363" s="38" t="n">
        <f aca="false">IF(O363="Slipping",U363,0)</f>
        <v>0</v>
      </c>
      <c r="W363" s="38" t="n">
        <f aca="false">IF(O363="Churned",U363,0)</f>
        <v>0</v>
      </c>
      <c r="X363" s="24" t="str">
        <f aca="false">IF(AND(O363="Active",P363&lt;=2),"Yes","No")</f>
        <v>No</v>
      </c>
    </row>
    <row r="364" customFormat="false" ht="15" hidden="false" customHeight="false" outlineLevel="0" collapsed="false">
      <c r="A364" s="24" t="str">
        <f aca="false">Customers!A364</f>
        <v>C0363</v>
      </c>
      <c r="B364" s="24" t="str">
        <f aca="false">Customers!B364</f>
        <v>Western</v>
      </c>
      <c r="C364" s="24" t="str">
        <f aca="false">Customers!C364</f>
        <v>Prepaid</v>
      </c>
      <c r="D364" s="24" t="n">
        <f aca="false">COUNTIFS(Transactions!$C$2:$C$13107,$A364,Transactions!$E$2:$E$13107,D$1)</f>
        <v>11</v>
      </c>
      <c r="E364" s="24" t="n">
        <f aca="false">COUNTIFS(Transactions!$C$2:$C$13107,$A364,Transactions!$E$2:$E$13107,E$1)</f>
        <v>0</v>
      </c>
      <c r="F364" s="24" t="n">
        <f aca="false">COUNTIFS(Transactions!$C$2:$C$13107,$A364,Transactions!$E$2:$E$13107,F$1)</f>
        <v>1</v>
      </c>
      <c r="G364" s="24" t="n">
        <f aca="false">COUNTIFS(Transactions!$C$2:$C$13107,$A364,Transactions!$E$2:$E$13107,G$1)</f>
        <v>0</v>
      </c>
      <c r="H364" s="24" t="n">
        <f aca="false">COUNTIFS(Transactions!$C$2:$C$13107,$A364,Transactions!$E$2:$E$13107,H$1)</f>
        <v>1</v>
      </c>
      <c r="I364" s="24" t="n">
        <f aca="false">COUNTIFS(Transactions!$C$2:$C$13107,$A364,Transactions!$E$2:$E$13107,I$1)</f>
        <v>0</v>
      </c>
      <c r="J364" s="24" t="n">
        <f aca="false">SUM(D364:I364)</f>
        <v>13</v>
      </c>
      <c r="K364" s="38" t="n">
        <f aca="false">SUMIFS(Transactions!$F$2:$F$13107,Transactions!$C$2:$C$13107,A364)</f>
        <v>20760</v>
      </c>
      <c r="L364" s="38" t="n">
        <f aca="false">SUMIFS(Transactions!$I$2:$I$13107,Transactions!$C$2:$C$13107,A364)</f>
        <v>202.8</v>
      </c>
      <c r="M364" s="39" t="n">
        <f aca="false">IF(J364=0,"",_xlfn.MAXIFS(Transactions!$B$2:$B$13107,Transactions!$C$2:$C$13107,A364))</f>
        <v>46266</v>
      </c>
      <c r="N364" s="24" t="n">
        <f aca="false">IF(J364=0,999,Assumptions!$B$4-M364)</f>
        <v>29</v>
      </c>
      <c r="O364" s="24" t="str">
        <f aca="false">IF(N364&lt;=Assumptions!$B$7,"Active",IF(N364&lt;=Assumptions!$B$8,"Slipping","Churned"))</f>
        <v>Active</v>
      </c>
      <c r="P364" s="24" t="n">
        <f aca="false">COUNTIF(D364:I364,"&gt;0")</f>
        <v>3</v>
      </c>
      <c r="Q364" s="24" t="n">
        <f aca="false">IF(N364&lt;=Assumptions!$B$22,5,IF(N364&lt;=Assumptions!$B$23,4,IF(N364&lt;=Assumptions!$B$24,3,IF(N364&lt;=Assumptions!$B$25,2,1))))</f>
        <v>4</v>
      </c>
      <c r="R364" s="24" t="n">
        <f aca="false">1+(J364&gt;=Assumptions!$C$25)+(J364&gt;=Assumptions!$C$24)+(J364&gt;=Assumptions!$C$23)+(J364&gt;=Assumptions!$C$22)</f>
        <v>2</v>
      </c>
      <c r="S364" s="24" t="n">
        <f aca="false">1+(L364&gt;=Assumptions!$D$25)+(L364&gt;=Assumptions!$D$24)+(L364&gt;=Assumptions!$D$23)+(L364&gt;=Assumptions!$D$22)</f>
        <v>2</v>
      </c>
      <c r="T364" s="24" t="str">
        <f aca="false">IF(AND(Q364&gt;=4,R364&gt;=4),"Champions",IF(AND(Q364&gt;=3,R364&gt;=3),"Loyal",IF(AND(Q364&lt;=2,R364&gt;=3),"At Risk",IF(Q364&lt;=2,"Hibernating","Potential"))))</f>
        <v>Potential</v>
      </c>
      <c r="U364" s="38" t="n">
        <f aca="false">L364/Assumptions!$B$6</f>
        <v>22.5333333333333</v>
      </c>
      <c r="V364" s="38" t="n">
        <f aca="false">IF(O364="Slipping",U364,0)</f>
        <v>0</v>
      </c>
      <c r="W364" s="38" t="n">
        <f aca="false">IF(O364="Churned",U364,0)</f>
        <v>0</v>
      </c>
      <c r="X364" s="24" t="str">
        <f aca="false">IF(AND(O364="Active",P364&lt;=2),"Yes","No")</f>
        <v>No</v>
      </c>
    </row>
    <row r="365" customFormat="false" ht="15" hidden="false" customHeight="false" outlineLevel="0" collapsed="false">
      <c r="A365" s="24" t="str">
        <f aca="false">Customers!A365</f>
        <v>C0364</v>
      </c>
      <c r="B365" s="24" t="str">
        <f aca="false">Customers!B365</f>
        <v>Western</v>
      </c>
      <c r="C365" s="24" t="str">
        <f aca="false">Customers!C365</f>
        <v>Prepaid</v>
      </c>
      <c r="D365" s="24" t="n">
        <f aca="false">COUNTIFS(Transactions!$C$2:$C$13107,$A365,Transactions!$E$2:$E$13107,D$1)</f>
        <v>1</v>
      </c>
      <c r="E365" s="24" t="n">
        <f aca="false">COUNTIFS(Transactions!$C$2:$C$13107,$A365,Transactions!$E$2:$E$13107,E$1)</f>
        <v>2</v>
      </c>
      <c r="F365" s="24" t="n">
        <f aca="false">COUNTIFS(Transactions!$C$2:$C$13107,$A365,Transactions!$E$2:$E$13107,F$1)</f>
        <v>1</v>
      </c>
      <c r="G365" s="24" t="n">
        <f aca="false">COUNTIFS(Transactions!$C$2:$C$13107,$A365,Transactions!$E$2:$E$13107,G$1)</f>
        <v>0</v>
      </c>
      <c r="H365" s="24" t="n">
        <f aca="false">COUNTIFS(Transactions!$C$2:$C$13107,$A365,Transactions!$E$2:$E$13107,H$1)</f>
        <v>18</v>
      </c>
      <c r="I365" s="24" t="n">
        <f aca="false">COUNTIFS(Transactions!$C$2:$C$13107,$A365,Transactions!$E$2:$E$13107,I$1)</f>
        <v>2</v>
      </c>
      <c r="J365" s="24" t="n">
        <f aca="false">SUM(D365:I365)</f>
        <v>24</v>
      </c>
      <c r="K365" s="38" t="n">
        <f aca="false">SUMIFS(Transactions!$F$2:$F$13107,Transactions!$C$2:$C$13107,A365)</f>
        <v>12790</v>
      </c>
      <c r="L365" s="38" t="n">
        <f aca="false">SUMIFS(Transactions!$I$2:$I$13107,Transactions!$C$2:$C$13107,A365)</f>
        <v>234.95</v>
      </c>
      <c r="M365" s="39" t="n">
        <f aca="false">IF(J365=0,"",_xlfn.MAXIFS(Transactions!$B$2:$B$13107,Transactions!$C$2:$C$13107,A365))</f>
        <v>46259</v>
      </c>
      <c r="N365" s="24" t="n">
        <f aca="false">IF(J365=0,999,Assumptions!$B$4-M365)</f>
        <v>36</v>
      </c>
      <c r="O365" s="24" t="str">
        <f aca="false">IF(N365&lt;=Assumptions!$B$7,"Active",IF(N365&lt;=Assumptions!$B$8,"Slipping","Churned"))</f>
        <v>Slipping</v>
      </c>
      <c r="P365" s="24" t="n">
        <f aca="false">COUNTIF(D365:I365,"&gt;0")</f>
        <v>5</v>
      </c>
      <c r="Q365" s="24" t="n">
        <f aca="false">IF(N365&lt;=Assumptions!$B$22,5,IF(N365&lt;=Assumptions!$B$23,4,IF(N365&lt;=Assumptions!$B$24,3,IF(N365&lt;=Assumptions!$B$25,2,1))))</f>
        <v>3</v>
      </c>
      <c r="R365" s="24" t="n">
        <f aca="false">1+(J365&gt;=Assumptions!$C$25)+(J365&gt;=Assumptions!$C$24)+(J365&gt;=Assumptions!$C$23)+(J365&gt;=Assumptions!$C$22)</f>
        <v>4</v>
      </c>
      <c r="S365" s="24" t="n">
        <f aca="false">1+(L365&gt;=Assumptions!$D$25)+(L365&gt;=Assumptions!$D$24)+(L365&gt;=Assumptions!$D$23)+(L365&gt;=Assumptions!$D$22)</f>
        <v>2</v>
      </c>
      <c r="T365" s="24" t="str">
        <f aca="false">IF(AND(Q365&gt;=4,R365&gt;=4),"Champions",IF(AND(Q365&gt;=3,R365&gt;=3),"Loyal",IF(AND(Q365&lt;=2,R365&gt;=3),"At Risk",IF(Q365&lt;=2,"Hibernating","Potential"))))</f>
        <v>Loyal</v>
      </c>
      <c r="U365" s="38" t="n">
        <f aca="false">L365/Assumptions!$B$6</f>
        <v>26.1055555555556</v>
      </c>
      <c r="V365" s="38" t="n">
        <f aca="false">IF(O365="Slipping",U365,0)</f>
        <v>26.1055555555556</v>
      </c>
      <c r="W365" s="38" t="n">
        <f aca="false">IF(O365="Churned",U365,0)</f>
        <v>0</v>
      </c>
      <c r="X365" s="24" t="str">
        <f aca="false">IF(AND(O365="Active",P365&lt;=2),"Yes","No")</f>
        <v>No</v>
      </c>
    </row>
    <row r="366" customFormat="false" ht="15" hidden="false" customHeight="false" outlineLevel="0" collapsed="false">
      <c r="A366" s="24" t="str">
        <f aca="false">Customers!A366</f>
        <v>C0365</v>
      </c>
      <c r="B366" s="24" t="str">
        <f aca="false">Customers!B366</f>
        <v>Eastern</v>
      </c>
      <c r="C366" s="24" t="str">
        <f aca="false">Customers!C366</f>
        <v>Business</v>
      </c>
      <c r="D366" s="24" t="n">
        <f aca="false">COUNTIFS(Transactions!$C$2:$C$13107,$A366,Transactions!$E$2:$E$13107,D$1)</f>
        <v>2</v>
      </c>
      <c r="E366" s="24" t="n">
        <f aca="false">COUNTIFS(Transactions!$C$2:$C$13107,$A366,Transactions!$E$2:$E$13107,E$1)</f>
        <v>4</v>
      </c>
      <c r="F366" s="24" t="n">
        <f aca="false">COUNTIFS(Transactions!$C$2:$C$13107,$A366,Transactions!$E$2:$E$13107,F$1)</f>
        <v>19</v>
      </c>
      <c r="G366" s="24" t="n">
        <f aca="false">COUNTIFS(Transactions!$C$2:$C$13107,$A366,Transactions!$E$2:$E$13107,G$1)</f>
        <v>16</v>
      </c>
      <c r="H366" s="24" t="n">
        <f aca="false">COUNTIFS(Transactions!$C$2:$C$13107,$A366,Transactions!$E$2:$E$13107,H$1)</f>
        <v>1</v>
      </c>
      <c r="I366" s="24" t="n">
        <f aca="false">COUNTIFS(Transactions!$C$2:$C$13107,$A366,Transactions!$E$2:$E$13107,I$1)</f>
        <v>0</v>
      </c>
      <c r="J366" s="24" t="n">
        <f aca="false">SUM(D366:I366)</f>
        <v>42</v>
      </c>
      <c r="K366" s="38" t="n">
        <f aca="false">SUMIFS(Transactions!$F$2:$F$13107,Transactions!$C$2:$C$13107,A366)</f>
        <v>773800</v>
      </c>
      <c r="L366" s="38" t="n">
        <f aca="false">SUMIFS(Transactions!$I$2:$I$13107,Transactions!$C$2:$C$13107,A366)</f>
        <v>1368.55</v>
      </c>
      <c r="M366" s="39" t="n">
        <f aca="false">IF(J366=0,"",_xlfn.MAXIFS(Transactions!$B$2:$B$13107,Transactions!$C$2:$C$13107,A366))</f>
        <v>46295</v>
      </c>
      <c r="N366" s="24" t="n">
        <f aca="false">IF(J366=0,999,Assumptions!$B$4-M366)</f>
        <v>0</v>
      </c>
      <c r="O366" s="24" t="str">
        <f aca="false">IF(N366&lt;=Assumptions!$B$7,"Active",IF(N366&lt;=Assumptions!$B$8,"Slipping","Churned"))</f>
        <v>Active</v>
      </c>
      <c r="P366" s="24" t="n">
        <f aca="false">COUNTIF(D366:I366,"&gt;0")</f>
        <v>5</v>
      </c>
      <c r="Q366" s="24" t="n">
        <f aca="false">IF(N366&lt;=Assumptions!$B$22,5,IF(N366&lt;=Assumptions!$B$23,4,IF(N366&lt;=Assumptions!$B$24,3,IF(N366&lt;=Assumptions!$B$25,2,1))))</f>
        <v>5</v>
      </c>
      <c r="R366" s="24" t="n">
        <f aca="false">1+(J366&gt;=Assumptions!$C$25)+(J366&gt;=Assumptions!$C$24)+(J366&gt;=Assumptions!$C$23)+(J366&gt;=Assumptions!$C$22)</f>
        <v>5</v>
      </c>
      <c r="S366" s="24" t="n">
        <f aca="false">1+(L366&gt;=Assumptions!$D$25)+(L366&gt;=Assumptions!$D$24)+(L366&gt;=Assumptions!$D$23)+(L366&gt;=Assumptions!$D$22)</f>
        <v>5</v>
      </c>
      <c r="T366" s="24" t="str">
        <f aca="false">IF(AND(Q366&gt;=4,R366&gt;=4),"Champions",IF(AND(Q366&gt;=3,R366&gt;=3),"Loyal",IF(AND(Q366&lt;=2,R366&gt;=3),"At Risk",IF(Q366&lt;=2,"Hibernating","Potential"))))</f>
        <v>Champions</v>
      </c>
      <c r="U366" s="38" t="n">
        <f aca="false">L366/Assumptions!$B$6</f>
        <v>152.061111111111</v>
      </c>
      <c r="V366" s="38" t="n">
        <f aca="false">IF(O366="Slipping",U366,0)</f>
        <v>0</v>
      </c>
      <c r="W366" s="38" t="n">
        <f aca="false">IF(O366="Churned",U366,0)</f>
        <v>0</v>
      </c>
      <c r="X366" s="24" t="str">
        <f aca="false">IF(AND(O366="Active",P366&lt;=2),"Yes","No")</f>
        <v>No</v>
      </c>
    </row>
    <row r="367" customFormat="false" ht="15" hidden="false" customHeight="false" outlineLevel="0" collapsed="false">
      <c r="A367" s="24" t="str">
        <f aca="false">Customers!A367</f>
        <v>C0366</v>
      </c>
      <c r="B367" s="24" t="str">
        <f aca="false">Customers!B367</f>
        <v>Central</v>
      </c>
      <c r="C367" s="24" t="str">
        <f aca="false">Customers!C367</f>
        <v>Postpaid</v>
      </c>
      <c r="D367" s="24" t="n">
        <f aca="false">COUNTIFS(Transactions!$C$2:$C$13107,$A367,Transactions!$E$2:$E$13107,D$1)</f>
        <v>2</v>
      </c>
      <c r="E367" s="24" t="n">
        <f aca="false">COUNTIFS(Transactions!$C$2:$C$13107,$A367,Transactions!$E$2:$E$13107,E$1)</f>
        <v>0</v>
      </c>
      <c r="F367" s="24" t="n">
        <f aca="false">COUNTIFS(Transactions!$C$2:$C$13107,$A367,Transactions!$E$2:$E$13107,F$1)</f>
        <v>0</v>
      </c>
      <c r="G367" s="24" t="n">
        <f aca="false">COUNTIFS(Transactions!$C$2:$C$13107,$A367,Transactions!$E$2:$E$13107,G$1)</f>
        <v>4</v>
      </c>
      <c r="H367" s="24" t="n">
        <f aca="false">COUNTIFS(Transactions!$C$2:$C$13107,$A367,Transactions!$E$2:$E$13107,H$1)</f>
        <v>0</v>
      </c>
      <c r="I367" s="24" t="n">
        <f aca="false">COUNTIFS(Transactions!$C$2:$C$13107,$A367,Transactions!$E$2:$E$13107,I$1)</f>
        <v>4</v>
      </c>
      <c r="J367" s="24" t="n">
        <f aca="false">SUM(D367:I367)</f>
        <v>10</v>
      </c>
      <c r="K367" s="38" t="n">
        <f aca="false">SUMIFS(Transactions!$F$2:$F$13107,Transactions!$C$2:$C$13107,A367)</f>
        <v>8478</v>
      </c>
      <c r="L367" s="38" t="n">
        <f aca="false">SUMIFS(Transactions!$I$2:$I$13107,Transactions!$C$2:$C$13107,A367)</f>
        <v>78.86</v>
      </c>
      <c r="M367" s="39" t="n">
        <f aca="false">IF(J367=0,"",_xlfn.MAXIFS(Transactions!$B$2:$B$13107,Transactions!$C$2:$C$13107,A367))</f>
        <v>46258</v>
      </c>
      <c r="N367" s="24" t="n">
        <f aca="false">IF(J367=0,999,Assumptions!$B$4-M367)</f>
        <v>37</v>
      </c>
      <c r="O367" s="24" t="str">
        <f aca="false">IF(N367&lt;=Assumptions!$B$7,"Active",IF(N367&lt;=Assumptions!$B$8,"Slipping","Churned"))</f>
        <v>Slipping</v>
      </c>
      <c r="P367" s="24" t="n">
        <f aca="false">COUNTIF(D367:I367,"&gt;0")</f>
        <v>3</v>
      </c>
      <c r="Q367" s="24" t="n">
        <f aca="false">IF(N367&lt;=Assumptions!$B$22,5,IF(N367&lt;=Assumptions!$B$23,4,IF(N367&lt;=Assumptions!$B$24,3,IF(N367&lt;=Assumptions!$B$25,2,1))))</f>
        <v>3</v>
      </c>
      <c r="R367" s="24" t="n">
        <f aca="false">1+(J367&gt;=Assumptions!$C$25)+(J367&gt;=Assumptions!$C$24)+(J367&gt;=Assumptions!$C$23)+(J367&gt;=Assumptions!$C$22)</f>
        <v>2</v>
      </c>
      <c r="S367" s="24" t="n">
        <f aca="false">1+(L367&gt;=Assumptions!$D$25)+(L367&gt;=Assumptions!$D$24)+(L367&gt;=Assumptions!$D$23)+(L367&gt;=Assumptions!$D$22)</f>
        <v>1</v>
      </c>
      <c r="T367" s="24" t="str">
        <f aca="false">IF(AND(Q367&gt;=4,R367&gt;=4),"Champions",IF(AND(Q367&gt;=3,R367&gt;=3),"Loyal",IF(AND(Q367&lt;=2,R367&gt;=3),"At Risk",IF(Q367&lt;=2,"Hibernating","Potential"))))</f>
        <v>Potential</v>
      </c>
      <c r="U367" s="38" t="n">
        <f aca="false">L367/Assumptions!$B$6</f>
        <v>8.76222222222222</v>
      </c>
      <c r="V367" s="38" t="n">
        <f aca="false">IF(O367="Slipping",U367,0)</f>
        <v>8.76222222222222</v>
      </c>
      <c r="W367" s="38" t="n">
        <f aca="false">IF(O367="Churned",U367,0)</f>
        <v>0</v>
      </c>
      <c r="X367" s="24" t="str">
        <f aca="false">IF(AND(O367="Active",P367&lt;=2),"Yes","No")</f>
        <v>No</v>
      </c>
    </row>
    <row r="368" customFormat="false" ht="15" hidden="false" customHeight="false" outlineLevel="0" collapsed="false">
      <c r="A368" s="24" t="str">
        <f aca="false">Customers!A368</f>
        <v>C0367</v>
      </c>
      <c r="B368" s="24" t="str">
        <f aca="false">Customers!B368</f>
        <v>Western</v>
      </c>
      <c r="C368" s="24" t="str">
        <f aca="false">Customers!C368</f>
        <v>Prepaid</v>
      </c>
      <c r="D368" s="24" t="n">
        <f aca="false">COUNTIFS(Transactions!$C$2:$C$13107,$A368,Transactions!$E$2:$E$13107,D$1)</f>
        <v>10</v>
      </c>
      <c r="E368" s="24" t="n">
        <f aca="false">COUNTIFS(Transactions!$C$2:$C$13107,$A368,Transactions!$E$2:$E$13107,E$1)</f>
        <v>1</v>
      </c>
      <c r="F368" s="24" t="n">
        <f aca="false">COUNTIFS(Transactions!$C$2:$C$13107,$A368,Transactions!$E$2:$E$13107,F$1)</f>
        <v>2</v>
      </c>
      <c r="G368" s="24" t="n">
        <f aca="false">COUNTIFS(Transactions!$C$2:$C$13107,$A368,Transactions!$E$2:$E$13107,G$1)</f>
        <v>2</v>
      </c>
      <c r="H368" s="24" t="n">
        <f aca="false">COUNTIFS(Transactions!$C$2:$C$13107,$A368,Transactions!$E$2:$E$13107,H$1)</f>
        <v>2</v>
      </c>
      <c r="I368" s="24" t="n">
        <f aca="false">COUNTIFS(Transactions!$C$2:$C$13107,$A368,Transactions!$E$2:$E$13107,I$1)</f>
        <v>1</v>
      </c>
      <c r="J368" s="24" t="n">
        <f aca="false">SUM(D368:I368)</f>
        <v>18</v>
      </c>
      <c r="K368" s="38" t="n">
        <f aca="false">SUMIFS(Transactions!$F$2:$F$13107,Transactions!$C$2:$C$13107,A368)</f>
        <v>35160</v>
      </c>
      <c r="L368" s="38" t="n">
        <f aca="false">SUMIFS(Transactions!$I$2:$I$13107,Transactions!$C$2:$C$13107,A368)</f>
        <v>272.42</v>
      </c>
      <c r="M368" s="39" t="n">
        <f aca="false">IF(J368=0,"",_xlfn.MAXIFS(Transactions!$B$2:$B$13107,Transactions!$C$2:$C$13107,A368))</f>
        <v>46251</v>
      </c>
      <c r="N368" s="24" t="n">
        <f aca="false">IF(J368=0,999,Assumptions!$B$4-M368)</f>
        <v>44</v>
      </c>
      <c r="O368" s="24" t="str">
        <f aca="false">IF(N368&lt;=Assumptions!$B$7,"Active",IF(N368&lt;=Assumptions!$B$8,"Slipping","Churned"))</f>
        <v>Slipping</v>
      </c>
      <c r="P368" s="24" t="n">
        <f aca="false">COUNTIF(D368:I368,"&gt;0")</f>
        <v>6</v>
      </c>
      <c r="Q368" s="24" t="n">
        <f aca="false">IF(N368&lt;=Assumptions!$B$22,5,IF(N368&lt;=Assumptions!$B$23,4,IF(N368&lt;=Assumptions!$B$24,3,IF(N368&lt;=Assumptions!$B$25,2,1))))</f>
        <v>3</v>
      </c>
      <c r="R368" s="24" t="n">
        <f aca="false">1+(J368&gt;=Assumptions!$C$25)+(J368&gt;=Assumptions!$C$24)+(J368&gt;=Assumptions!$C$23)+(J368&gt;=Assumptions!$C$22)</f>
        <v>3</v>
      </c>
      <c r="S368" s="24" t="n">
        <f aca="false">1+(L368&gt;=Assumptions!$D$25)+(L368&gt;=Assumptions!$D$24)+(L368&gt;=Assumptions!$D$23)+(L368&gt;=Assumptions!$D$22)</f>
        <v>2</v>
      </c>
      <c r="T368" s="24" t="str">
        <f aca="false">IF(AND(Q368&gt;=4,R368&gt;=4),"Champions",IF(AND(Q368&gt;=3,R368&gt;=3),"Loyal",IF(AND(Q368&lt;=2,R368&gt;=3),"At Risk",IF(Q368&lt;=2,"Hibernating","Potential"))))</f>
        <v>Loyal</v>
      </c>
      <c r="U368" s="38" t="n">
        <f aca="false">L368/Assumptions!$B$6</f>
        <v>30.2688888888889</v>
      </c>
      <c r="V368" s="38" t="n">
        <f aca="false">IF(O368="Slipping",U368,0)</f>
        <v>30.2688888888889</v>
      </c>
      <c r="W368" s="38" t="n">
        <f aca="false">IF(O368="Churned",U368,0)</f>
        <v>0</v>
      </c>
      <c r="X368" s="24" t="str">
        <f aca="false">IF(AND(O368="Active",P368&lt;=2),"Yes","No")</f>
        <v>No</v>
      </c>
    </row>
    <row r="369" customFormat="false" ht="15" hidden="false" customHeight="false" outlineLevel="0" collapsed="false">
      <c r="A369" s="24" t="str">
        <f aca="false">Customers!A369</f>
        <v>C0368</v>
      </c>
      <c r="B369" s="24" t="str">
        <f aca="false">Customers!B369</f>
        <v>Nairobi</v>
      </c>
      <c r="C369" s="24" t="str">
        <f aca="false">Customers!C369</f>
        <v>Prepaid</v>
      </c>
      <c r="D369" s="24" t="n">
        <f aca="false">COUNTIFS(Transactions!$C$2:$C$13107,$A369,Transactions!$E$2:$E$13107,D$1)</f>
        <v>16</v>
      </c>
      <c r="E369" s="24" t="n">
        <f aca="false">COUNTIFS(Transactions!$C$2:$C$13107,$A369,Transactions!$E$2:$E$13107,E$1)</f>
        <v>7</v>
      </c>
      <c r="F369" s="24" t="n">
        <f aca="false">COUNTIFS(Transactions!$C$2:$C$13107,$A369,Transactions!$E$2:$E$13107,F$1)</f>
        <v>10</v>
      </c>
      <c r="G369" s="24" t="n">
        <f aca="false">COUNTIFS(Transactions!$C$2:$C$13107,$A369,Transactions!$E$2:$E$13107,G$1)</f>
        <v>0</v>
      </c>
      <c r="H369" s="24" t="n">
        <f aca="false">COUNTIFS(Transactions!$C$2:$C$13107,$A369,Transactions!$E$2:$E$13107,H$1)</f>
        <v>16</v>
      </c>
      <c r="I369" s="24" t="n">
        <f aca="false">COUNTIFS(Transactions!$C$2:$C$13107,$A369,Transactions!$E$2:$E$13107,I$1)</f>
        <v>10</v>
      </c>
      <c r="J369" s="24" t="n">
        <f aca="false">SUM(D369:I369)</f>
        <v>59</v>
      </c>
      <c r="K369" s="38" t="n">
        <f aca="false">SUMIFS(Transactions!$F$2:$F$13107,Transactions!$C$2:$C$13107,A369)</f>
        <v>176098</v>
      </c>
      <c r="L369" s="38" t="n">
        <f aca="false">SUMIFS(Transactions!$I$2:$I$13107,Transactions!$C$2:$C$13107,A369)</f>
        <v>920.7</v>
      </c>
      <c r="M369" s="39" t="n">
        <f aca="false">IF(J369=0,"",_xlfn.MAXIFS(Transactions!$B$2:$B$13107,Transactions!$C$2:$C$13107,A369))</f>
        <v>46293</v>
      </c>
      <c r="N369" s="24" t="n">
        <f aca="false">IF(J369=0,999,Assumptions!$B$4-M369)</f>
        <v>2</v>
      </c>
      <c r="O369" s="24" t="str">
        <f aca="false">IF(N369&lt;=Assumptions!$B$7,"Active",IF(N369&lt;=Assumptions!$B$8,"Slipping","Churned"))</f>
        <v>Active</v>
      </c>
      <c r="P369" s="24" t="n">
        <f aca="false">COUNTIF(D369:I369,"&gt;0")</f>
        <v>5</v>
      </c>
      <c r="Q369" s="24" t="n">
        <f aca="false">IF(N369&lt;=Assumptions!$B$22,5,IF(N369&lt;=Assumptions!$B$23,4,IF(N369&lt;=Assumptions!$B$24,3,IF(N369&lt;=Assumptions!$B$25,2,1))))</f>
        <v>5</v>
      </c>
      <c r="R369" s="24" t="n">
        <f aca="false">1+(J369&gt;=Assumptions!$C$25)+(J369&gt;=Assumptions!$C$24)+(J369&gt;=Assumptions!$C$23)+(J369&gt;=Assumptions!$C$22)</f>
        <v>5</v>
      </c>
      <c r="S369" s="24" t="n">
        <f aca="false">1+(L369&gt;=Assumptions!$D$25)+(L369&gt;=Assumptions!$D$24)+(L369&gt;=Assumptions!$D$23)+(L369&gt;=Assumptions!$D$22)</f>
        <v>5</v>
      </c>
      <c r="T369" s="24" t="str">
        <f aca="false">IF(AND(Q369&gt;=4,R369&gt;=4),"Champions",IF(AND(Q369&gt;=3,R369&gt;=3),"Loyal",IF(AND(Q369&lt;=2,R369&gt;=3),"At Risk",IF(Q369&lt;=2,"Hibernating","Potential"))))</f>
        <v>Champions</v>
      </c>
      <c r="U369" s="38" t="n">
        <f aca="false">L369/Assumptions!$B$6</f>
        <v>102.3</v>
      </c>
      <c r="V369" s="38" t="n">
        <f aca="false">IF(O369="Slipping",U369,0)</f>
        <v>0</v>
      </c>
      <c r="W369" s="38" t="n">
        <f aca="false">IF(O369="Churned",U369,0)</f>
        <v>0</v>
      </c>
      <c r="X369" s="24" t="str">
        <f aca="false">IF(AND(O369="Active",P369&lt;=2),"Yes","No")</f>
        <v>No</v>
      </c>
    </row>
    <row r="370" customFormat="false" ht="15" hidden="false" customHeight="false" outlineLevel="0" collapsed="false">
      <c r="A370" s="24" t="str">
        <f aca="false">Customers!A370</f>
        <v>C0369</v>
      </c>
      <c r="B370" s="24" t="str">
        <f aca="false">Customers!B370</f>
        <v>Eastern</v>
      </c>
      <c r="C370" s="24" t="str">
        <f aca="false">Customers!C370</f>
        <v>Business</v>
      </c>
      <c r="D370" s="24" t="n">
        <f aca="false">COUNTIFS(Transactions!$C$2:$C$13107,$A370,Transactions!$E$2:$E$13107,D$1)</f>
        <v>8</v>
      </c>
      <c r="E370" s="24" t="n">
        <f aca="false">COUNTIFS(Transactions!$C$2:$C$13107,$A370,Transactions!$E$2:$E$13107,E$1)</f>
        <v>1</v>
      </c>
      <c r="F370" s="24" t="n">
        <f aca="false">COUNTIFS(Transactions!$C$2:$C$13107,$A370,Transactions!$E$2:$E$13107,F$1)</f>
        <v>10</v>
      </c>
      <c r="G370" s="24" t="n">
        <f aca="false">COUNTIFS(Transactions!$C$2:$C$13107,$A370,Transactions!$E$2:$E$13107,G$1)</f>
        <v>1</v>
      </c>
      <c r="H370" s="24" t="n">
        <f aca="false">COUNTIFS(Transactions!$C$2:$C$13107,$A370,Transactions!$E$2:$E$13107,H$1)</f>
        <v>3</v>
      </c>
      <c r="I370" s="24" t="n">
        <f aca="false">COUNTIFS(Transactions!$C$2:$C$13107,$A370,Transactions!$E$2:$E$13107,I$1)</f>
        <v>2</v>
      </c>
      <c r="J370" s="24" t="n">
        <f aca="false">SUM(D370:I370)</f>
        <v>25</v>
      </c>
      <c r="K370" s="38" t="n">
        <f aca="false">SUMIFS(Transactions!$F$2:$F$13107,Transactions!$C$2:$C$13107,A370)</f>
        <v>394720</v>
      </c>
      <c r="L370" s="38" t="n">
        <f aca="false">SUMIFS(Transactions!$I$2:$I$13107,Transactions!$C$2:$C$13107,A370)</f>
        <v>593.52</v>
      </c>
      <c r="M370" s="39" t="n">
        <f aca="false">IF(J370=0,"",_xlfn.MAXIFS(Transactions!$B$2:$B$13107,Transactions!$C$2:$C$13107,A370))</f>
        <v>46289</v>
      </c>
      <c r="N370" s="24" t="n">
        <f aca="false">IF(J370=0,999,Assumptions!$B$4-M370)</f>
        <v>6</v>
      </c>
      <c r="O370" s="24" t="str">
        <f aca="false">IF(N370&lt;=Assumptions!$B$7,"Active",IF(N370&lt;=Assumptions!$B$8,"Slipping","Churned"))</f>
        <v>Active</v>
      </c>
      <c r="P370" s="24" t="n">
        <f aca="false">COUNTIF(D370:I370,"&gt;0")</f>
        <v>6</v>
      </c>
      <c r="Q370" s="24" t="n">
        <f aca="false">IF(N370&lt;=Assumptions!$B$22,5,IF(N370&lt;=Assumptions!$B$23,4,IF(N370&lt;=Assumptions!$B$24,3,IF(N370&lt;=Assumptions!$B$25,2,1))))</f>
        <v>5</v>
      </c>
      <c r="R370" s="24" t="n">
        <f aca="false">1+(J370&gt;=Assumptions!$C$25)+(J370&gt;=Assumptions!$C$24)+(J370&gt;=Assumptions!$C$23)+(J370&gt;=Assumptions!$C$22)</f>
        <v>4</v>
      </c>
      <c r="S370" s="24" t="n">
        <f aca="false">1+(L370&gt;=Assumptions!$D$25)+(L370&gt;=Assumptions!$D$24)+(L370&gt;=Assumptions!$D$23)+(L370&gt;=Assumptions!$D$22)</f>
        <v>4</v>
      </c>
      <c r="T370" s="24" t="str">
        <f aca="false">IF(AND(Q370&gt;=4,R370&gt;=4),"Champions",IF(AND(Q370&gt;=3,R370&gt;=3),"Loyal",IF(AND(Q370&lt;=2,R370&gt;=3),"At Risk",IF(Q370&lt;=2,"Hibernating","Potential"))))</f>
        <v>Champions</v>
      </c>
      <c r="U370" s="38" t="n">
        <f aca="false">L370/Assumptions!$B$6</f>
        <v>65.9466666666667</v>
      </c>
      <c r="V370" s="38" t="n">
        <f aca="false">IF(O370="Slipping",U370,0)</f>
        <v>0</v>
      </c>
      <c r="W370" s="38" t="n">
        <f aca="false">IF(O370="Churned",U370,0)</f>
        <v>0</v>
      </c>
      <c r="X370" s="24" t="str">
        <f aca="false">IF(AND(O370="Active",P370&lt;=2),"Yes","No")</f>
        <v>No</v>
      </c>
    </row>
    <row r="371" customFormat="false" ht="15" hidden="false" customHeight="false" outlineLevel="0" collapsed="false">
      <c r="A371" s="24" t="str">
        <f aca="false">Customers!A371</f>
        <v>C0370</v>
      </c>
      <c r="B371" s="24" t="str">
        <f aca="false">Customers!B371</f>
        <v>Nairobi</v>
      </c>
      <c r="C371" s="24" t="str">
        <f aca="false">Customers!C371</f>
        <v>Prepaid</v>
      </c>
      <c r="D371" s="24" t="n">
        <f aca="false">COUNTIFS(Transactions!$C$2:$C$13107,$A371,Transactions!$E$2:$E$13107,D$1)</f>
        <v>0</v>
      </c>
      <c r="E371" s="24" t="n">
        <f aca="false">COUNTIFS(Transactions!$C$2:$C$13107,$A371,Transactions!$E$2:$E$13107,E$1)</f>
        <v>2</v>
      </c>
      <c r="F371" s="24" t="n">
        <f aca="false">COUNTIFS(Transactions!$C$2:$C$13107,$A371,Transactions!$E$2:$E$13107,F$1)</f>
        <v>1</v>
      </c>
      <c r="G371" s="24" t="n">
        <f aca="false">COUNTIFS(Transactions!$C$2:$C$13107,$A371,Transactions!$E$2:$E$13107,G$1)</f>
        <v>0</v>
      </c>
      <c r="H371" s="24" t="n">
        <f aca="false">COUNTIFS(Transactions!$C$2:$C$13107,$A371,Transactions!$E$2:$E$13107,H$1)</f>
        <v>2</v>
      </c>
      <c r="I371" s="24" t="n">
        <f aca="false">COUNTIFS(Transactions!$C$2:$C$13107,$A371,Transactions!$E$2:$E$13107,I$1)</f>
        <v>0</v>
      </c>
      <c r="J371" s="24" t="n">
        <f aca="false">SUM(D371:I371)</f>
        <v>5</v>
      </c>
      <c r="K371" s="38" t="n">
        <f aca="false">SUMIFS(Transactions!$F$2:$F$13107,Transactions!$C$2:$C$13107,A371)</f>
        <v>19040</v>
      </c>
      <c r="L371" s="38" t="n">
        <f aca="false">SUMIFS(Transactions!$I$2:$I$13107,Transactions!$C$2:$C$13107,A371)</f>
        <v>90.6</v>
      </c>
      <c r="M371" s="39" t="n">
        <f aca="false">IF(J371=0,"",_xlfn.MAXIFS(Transactions!$B$2:$B$13107,Transactions!$C$2:$C$13107,A371))</f>
        <v>46240</v>
      </c>
      <c r="N371" s="24" t="n">
        <f aca="false">IF(J371=0,999,Assumptions!$B$4-M371)</f>
        <v>55</v>
      </c>
      <c r="O371" s="24" t="str">
        <f aca="false">IF(N371&lt;=Assumptions!$B$7,"Active",IF(N371&lt;=Assumptions!$B$8,"Slipping","Churned"))</f>
        <v>Slipping</v>
      </c>
      <c r="P371" s="24" t="n">
        <f aca="false">COUNTIF(D371:I371,"&gt;0")</f>
        <v>3</v>
      </c>
      <c r="Q371" s="24" t="n">
        <f aca="false">IF(N371&lt;=Assumptions!$B$22,5,IF(N371&lt;=Assumptions!$B$23,4,IF(N371&lt;=Assumptions!$B$24,3,IF(N371&lt;=Assumptions!$B$25,2,1))))</f>
        <v>3</v>
      </c>
      <c r="R371" s="24" t="n">
        <f aca="false">1+(J371&gt;=Assumptions!$C$25)+(J371&gt;=Assumptions!$C$24)+(J371&gt;=Assumptions!$C$23)+(J371&gt;=Assumptions!$C$22)</f>
        <v>1</v>
      </c>
      <c r="S371" s="24" t="n">
        <f aca="false">1+(L371&gt;=Assumptions!$D$25)+(L371&gt;=Assumptions!$D$24)+(L371&gt;=Assumptions!$D$23)+(L371&gt;=Assumptions!$D$22)</f>
        <v>1</v>
      </c>
      <c r="T371" s="24" t="str">
        <f aca="false">IF(AND(Q371&gt;=4,R371&gt;=4),"Champions",IF(AND(Q371&gt;=3,R371&gt;=3),"Loyal",IF(AND(Q371&lt;=2,R371&gt;=3),"At Risk",IF(Q371&lt;=2,"Hibernating","Potential"))))</f>
        <v>Potential</v>
      </c>
      <c r="U371" s="38" t="n">
        <f aca="false">L371/Assumptions!$B$6</f>
        <v>10.0666666666667</v>
      </c>
      <c r="V371" s="38" t="n">
        <f aca="false">IF(O371="Slipping",U371,0)</f>
        <v>10.0666666666667</v>
      </c>
      <c r="W371" s="38" t="n">
        <f aca="false">IF(O371="Churned",U371,0)</f>
        <v>0</v>
      </c>
      <c r="X371" s="24" t="str">
        <f aca="false">IF(AND(O371="Active",P371&lt;=2),"Yes","No")</f>
        <v>No</v>
      </c>
    </row>
    <row r="372" customFormat="false" ht="15" hidden="false" customHeight="false" outlineLevel="0" collapsed="false">
      <c r="A372" s="24" t="str">
        <f aca="false">Customers!A372</f>
        <v>C0371</v>
      </c>
      <c r="B372" s="24" t="str">
        <f aca="false">Customers!B372</f>
        <v>Central</v>
      </c>
      <c r="C372" s="24" t="str">
        <f aca="false">Customers!C372</f>
        <v>Prepaid</v>
      </c>
      <c r="D372" s="24" t="n">
        <f aca="false">COUNTIFS(Transactions!$C$2:$C$13107,$A372,Transactions!$E$2:$E$13107,D$1)</f>
        <v>10</v>
      </c>
      <c r="E372" s="24" t="n">
        <f aca="false">COUNTIFS(Transactions!$C$2:$C$13107,$A372,Transactions!$E$2:$E$13107,E$1)</f>
        <v>7</v>
      </c>
      <c r="F372" s="24" t="n">
        <f aca="false">COUNTIFS(Transactions!$C$2:$C$13107,$A372,Transactions!$E$2:$E$13107,F$1)</f>
        <v>8</v>
      </c>
      <c r="G372" s="24" t="n">
        <f aca="false">COUNTIFS(Transactions!$C$2:$C$13107,$A372,Transactions!$E$2:$E$13107,G$1)</f>
        <v>0</v>
      </c>
      <c r="H372" s="24" t="n">
        <f aca="false">COUNTIFS(Transactions!$C$2:$C$13107,$A372,Transactions!$E$2:$E$13107,H$1)</f>
        <v>3</v>
      </c>
      <c r="I372" s="24" t="n">
        <f aca="false">COUNTIFS(Transactions!$C$2:$C$13107,$A372,Transactions!$E$2:$E$13107,I$1)</f>
        <v>4</v>
      </c>
      <c r="J372" s="24" t="n">
        <f aca="false">SUM(D372:I372)</f>
        <v>32</v>
      </c>
      <c r="K372" s="38" t="n">
        <f aca="false">SUMIFS(Transactions!$F$2:$F$13107,Transactions!$C$2:$C$13107,A372)</f>
        <v>62340</v>
      </c>
      <c r="L372" s="38" t="n">
        <f aca="false">SUMIFS(Transactions!$I$2:$I$13107,Transactions!$C$2:$C$13107,A372)</f>
        <v>624.7</v>
      </c>
      <c r="M372" s="39" t="n">
        <f aca="false">IF(J372=0,"",_xlfn.MAXIFS(Transactions!$B$2:$B$13107,Transactions!$C$2:$C$13107,A372))</f>
        <v>46289</v>
      </c>
      <c r="N372" s="24" t="n">
        <f aca="false">IF(J372=0,999,Assumptions!$B$4-M372)</f>
        <v>6</v>
      </c>
      <c r="O372" s="24" t="str">
        <f aca="false">IF(N372&lt;=Assumptions!$B$7,"Active",IF(N372&lt;=Assumptions!$B$8,"Slipping","Churned"))</f>
        <v>Active</v>
      </c>
      <c r="P372" s="24" t="n">
        <f aca="false">COUNTIF(D372:I372,"&gt;0")</f>
        <v>5</v>
      </c>
      <c r="Q372" s="24" t="n">
        <f aca="false">IF(N372&lt;=Assumptions!$B$22,5,IF(N372&lt;=Assumptions!$B$23,4,IF(N372&lt;=Assumptions!$B$24,3,IF(N372&lt;=Assumptions!$B$25,2,1))))</f>
        <v>5</v>
      </c>
      <c r="R372" s="24" t="n">
        <f aca="false">1+(J372&gt;=Assumptions!$C$25)+(J372&gt;=Assumptions!$C$24)+(J372&gt;=Assumptions!$C$23)+(J372&gt;=Assumptions!$C$22)</f>
        <v>5</v>
      </c>
      <c r="S372" s="24" t="n">
        <f aca="false">1+(L372&gt;=Assumptions!$D$25)+(L372&gt;=Assumptions!$D$24)+(L372&gt;=Assumptions!$D$23)+(L372&gt;=Assumptions!$D$22)</f>
        <v>4</v>
      </c>
      <c r="T372" s="24" t="str">
        <f aca="false">IF(AND(Q372&gt;=4,R372&gt;=4),"Champions",IF(AND(Q372&gt;=3,R372&gt;=3),"Loyal",IF(AND(Q372&lt;=2,R372&gt;=3),"At Risk",IF(Q372&lt;=2,"Hibernating","Potential"))))</f>
        <v>Champions</v>
      </c>
      <c r="U372" s="38" t="n">
        <f aca="false">L372/Assumptions!$B$6</f>
        <v>69.4111111111111</v>
      </c>
      <c r="V372" s="38" t="n">
        <f aca="false">IF(O372="Slipping",U372,0)</f>
        <v>0</v>
      </c>
      <c r="W372" s="38" t="n">
        <f aca="false">IF(O372="Churned",U372,0)</f>
        <v>0</v>
      </c>
      <c r="X372" s="24" t="str">
        <f aca="false">IF(AND(O372="Active",P372&lt;=2),"Yes","No")</f>
        <v>No</v>
      </c>
    </row>
    <row r="373" customFormat="false" ht="15" hidden="false" customHeight="false" outlineLevel="0" collapsed="false">
      <c r="A373" s="24" t="str">
        <f aca="false">Customers!A373</f>
        <v>C0372</v>
      </c>
      <c r="B373" s="24" t="str">
        <f aca="false">Customers!B373</f>
        <v>Nairobi</v>
      </c>
      <c r="C373" s="24" t="str">
        <f aca="false">Customers!C373</f>
        <v>Postpaid</v>
      </c>
      <c r="D373" s="24" t="n">
        <f aca="false">COUNTIFS(Transactions!$C$2:$C$13107,$A373,Transactions!$E$2:$E$13107,D$1)</f>
        <v>0</v>
      </c>
      <c r="E373" s="24" t="n">
        <f aca="false">COUNTIFS(Transactions!$C$2:$C$13107,$A373,Transactions!$E$2:$E$13107,E$1)</f>
        <v>1</v>
      </c>
      <c r="F373" s="24" t="n">
        <f aca="false">COUNTIFS(Transactions!$C$2:$C$13107,$A373,Transactions!$E$2:$E$13107,F$1)</f>
        <v>1</v>
      </c>
      <c r="G373" s="24" t="n">
        <f aca="false">COUNTIFS(Transactions!$C$2:$C$13107,$A373,Transactions!$E$2:$E$13107,G$1)</f>
        <v>0</v>
      </c>
      <c r="H373" s="24" t="n">
        <f aca="false">COUNTIFS(Transactions!$C$2:$C$13107,$A373,Transactions!$E$2:$E$13107,H$1)</f>
        <v>1</v>
      </c>
      <c r="I373" s="24" t="n">
        <f aca="false">COUNTIFS(Transactions!$C$2:$C$13107,$A373,Transactions!$E$2:$E$13107,I$1)</f>
        <v>10</v>
      </c>
      <c r="J373" s="24" t="n">
        <f aca="false">SUM(D373:I373)</f>
        <v>13</v>
      </c>
      <c r="K373" s="38" t="n">
        <f aca="false">SUMIFS(Transactions!$F$2:$F$13107,Transactions!$C$2:$C$13107,A373)</f>
        <v>34460</v>
      </c>
      <c r="L373" s="38" t="n">
        <f aca="false">SUMIFS(Transactions!$I$2:$I$13107,Transactions!$C$2:$C$13107,A373)</f>
        <v>404.5</v>
      </c>
      <c r="M373" s="39" t="n">
        <f aca="false">IF(J373=0,"",_xlfn.MAXIFS(Transactions!$B$2:$B$13107,Transactions!$C$2:$C$13107,A373))</f>
        <v>46280</v>
      </c>
      <c r="N373" s="24" t="n">
        <f aca="false">IF(J373=0,999,Assumptions!$B$4-M373)</f>
        <v>15</v>
      </c>
      <c r="O373" s="24" t="str">
        <f aca="false">IF(N373&lt;=Assumptions!$B$7,"Active",IF(N373&lt;=Assumptions!$B$8,"Slipping","Churned"))</f>
        <v>Active</v>
      </c>
      <c r="P373" s="24" t="n">
        <f aca="false">COUNTIF(D373:I373,"&gt;0")</f>
        <v>4</v>
      </c>
      <c r="Q373" s="24" t="n">
        <f aca="false">IF(N373&lt;=Assumptions!$B$22,5,IF(N373&lt;=Assumptions!$B$23,4,IF(N373&lt;=Assumptions!$B$24,3,IF(N373&lt;=Assumptions!$B$25,2,1))))</f>
        <v>5</v>
      </c>
      <c r="R373" s="24" t="n">
        <f aca="false">1+(J373&gt;=Assumptions!$C$25)+(J373&gt;=Assumptions!$C$24)+(J373&gt;=Assumptions!$C$23)+(J373&gt;=Assumptions!$C$22)</f>
        <v>2</v>
      </c>
      <c r="S373" s="24" t="n">
        <f aca="false">1+(L373&gt;=Assumptions!$D$25)+(L373&gt;=Assumptions!$D$24)+(L373&gt;=Assumptions!$D$23)+(L373&gt;=Assumptions!$D$22)</f>
        <v>3</v>
      </c>
      <c r="T373" s="24" t="str">
        <f aca="false">IF(AND(Q373&gt;=4,R373&gt;=4),"Champions",IF(AND(Q373&gt;=3,R373&gt;=3),"Loyal",IF(AND(Q373&lt;=2,R373&gt;=3),"At Risk",IF(Q373&lt;=2,"Hibernating","Potential"))))</f>
        <v>Potential</v>
      </c>
      <c r="U373" s="38" t="n">
        <f aca="false">L373/Assumptions!$B$6</f>
        <v>44.9444444444444</v>
      </c>
      <c r="V373" s="38" t="n">
        <f aca="false">IF(O373="Slipping",U373,0)</f>
        <v>0</v>
      </c>
      <c r="W373" s="38" t="n">
        <f aca="false">IF(O373="Churned",U373,0)</f>
        <v>0</v>
      </c>
      <c r="X373" s="24" t="str">
        <f aca="false">IF(AND(O373="Active",P373&lt;=2),"Yes","No")</f>
        <v>No</v>
      </c>
    </row>
    <row r="374" customFormat="false" ht="15" hidden="false" customHeight="false" outlineLevel="0" collapsed="false">
      <c r="A374" s="24" t="str">
        <f aca="false">Customers!A374</f>
        <v>C0373</v>
      </c>
      <c r="B374" s="24" t="str">
        <f aca="false">Customers!B374</f>
        <v>Western</v>
      </c>
      <c r="C374" s="24" t="str">
        <f aca="false">Customers!C374</f>
        <v>Postpaid</v>
      </c>
      <c r="D374" s="24" t="n">
        <f aca="false">COUNTIFS(Transactions!$C$2:$C$13107,$A374,Transactions!$E$2:$E$13107,D$1)</f>
        <v>0</v>
      </c>
      <c r="E374" s="24" t="n">
        <f aca="false">COUNTIFS(Transactions!$C$2:$C$13107,$A374,Transactions!$E$2:$E$13107,E$1)</f>
        <v>8</v>
      </c>
      <c r="F374" s="24" t="n">
        <f aca="false">COUNTIFS(Transactions!$C$2:$C$13107,$A374,Transactions!$E$2:$E$13107,F$1)</f>
        <v>4</v>
      </c>
      <c r="G374" s="24" t="n">
        <f aca="false">COUNTIFS(Transactions!$C$2:$C$13107,$A374,Transactions!$E$2:$E$13107,G$1)</f>
        <v>1</v>
      </c>
      <c r="H374" s="24" t="n">
        <f aca="false">COUNTIFS(Transactions!$C$2:$C$13107,$A374,Transactions!$E$2:$E$13107,H$1)</f>
        <v>11</v>
      </c>
      <c r="I374" s="24" t="n">
        <f aca="false">COUNTIFS(Transactions!$C$2:$C$13107,$A374,Transactions!$E$2:$E$13107,I$1)</f>
        <v>0</v>
      </c>
      <c r="J374" s="24" t="n">
        <f aca="false">SUM(D374:I374)</f>
        <v>24</v>
      </c>
      <c r="K374" s="38" t="n">
        <f aca="false">SUMIFS(Transactions!$F$2:$F$13107,Transactions!$C$2:$C$13107,A374)</f>
        <v>167670</v>
      </c>
      <c r="L374" s="38" t="n">
        <f aca="false">SUMIFS(Transactions!$I$2:$I$13107,Transactions!$C$2:$C$13107,A374)</f>
        <v>889.37</v>
      </c>
      <c r="M374" s="39" t="n">
        <f aca="false">IF(J374=0,"",_xlfn.MAXIFS(Transactions!$B$2:$B$13107,Transactions!$C$2:$C$13107,A374))</f>
        <v>46293</v>
      </c>
      <c r="N374" s="24" t="n">
        <f aca="false">IF(J374=0,999,Assumptions!$B$4-M374)</f>
        <v>2</v>
      </c>
      <c r="O374" s="24" t="str">
        <f aca="false">IF(N374&lt;=Assumptions!$B$7,"Active",IF(N374&lt;=Assumptions!$B$8,"Slipping","Churned"))</f>
        <v>Active</v>
      </c>
      <c r="P374" s="24" t="n">
        <f aca="false">COUNTIF(D374:I374,"&gt;0")</f>
        <v>4</v>
      </c>
      <c r="Q374" s="24" t="n">
        <f aca="false">IF(N374&lt;=Assumptions!$B$22,5,IF(N374&lt;=Assumptions!$B$23,4,IF(N374&lt;=Assumptions!$B$24,3,IF(N374&lt;=Assumptions!$B$25,2,1))))</f>
        <v>5</v>
      </c>
      <c r="R374" s="24" t="n">
        <f aca="false">1+(J374&gt;=Assumptions!$C$25)+(J374&gt;=Assumptions!$C$24)+(J374&gt;=Assumptions!$C$23)+(J374&gt;=Assumptions!$C$22)</f>
        <v>4</v>
      </c>
      <c r="S374" s="24" t="n">
        <f aca="false">1+(L374&gt;=Assumptions!$D$25)+(L374&gt;=Assumptions!$D$24)+(L374&gt;=Assumptions!$D$23)+(L374&gt;=Assumptions!$D$22)</f>
        <v>5</v>
      </c>
      <c r="T374" s="24" t="str">
        <f aca="false">IF(AND(Q374&gt;=4,R374&gt;=4),"Champions",IF(AND(Q374&gt;=3,R374&gt;=3),"Loyal",IF(AND(Q374&lt;=2,R374&gt;=3),"At Risk",IF(Q374&lt;=2,"Hibernating","Potential"))))</f>
        <v>Champions</v>
      </c>
      <c r="U374" s="38" t="n">
        <f aca="false">L374/Assumptions!$B$6</f>
        <v>98.8188888888889</v>
      </c>
      <c r="V374" s="38" t="n">
        <f aca="false">IF(O374="Slipping",U374,0)</f>
        <v>0</v>
      </c>
      <c r="W374" s="38" t="n">
        <f aca="false">IF(O374="Churned",U374,0)</f>
        <v>0</v>
      </c>
      <c r="X374" s="24" t="str">
        <f aca="false">IF(AND(O374="Active",P374&lt;=2),"Yes","No")</f>
        <v>No</v>
      </c>
    </row>
    <row r="375" customFormat="false" ht="15" hidden="false" customHeight="false" outlineLevel="0" collapsed="false">
      <c r="A375" s="24" t="str">
        <f aca="false">Customers!A375</f>
        <v>C0374</v>
      </c>
      <c r="B375" s="24" t="str">
        <f aca="false">Customers!B375</f>
        <v>Rift Valley</v>
      </c>
      <c r="C375" s="24" t="str">
        <f aca="false">Customers!C375</f>
        <v>Prepaid</v>
      </c>
      <c r="D375" s="24" t="n">
        <f aca="false">COUNTIFS(Transactions!$C$2:$C$13107,$A375,Transactions!$E$2:$E$13107,D$1)</f>
        <v>0</v>
      </c>
      <c r="E375" s="24" t="n">
        <f aca="false">COUNTIFS(Transactions!$C$2:$C$13107,$A375,Transactions!$E$2:$E$13107,E$1)</f>
        <v>0</v>
      </c>
      <c r="F375" s="24" t="n">
        <f aca="false">COUNTIFS(Transactions!$C$2:$C$13107,$A375,Transactions!$E$2:$E$13107,F$1)</f>
        <v>0</v>
      </c>
      <c r="G375" s="24" t="n">
        <f aca="false">COUNTIFS(Transactions!$C$2:$C$13107,$A375,Transactions!$E$2:$E$13107,G$1)</f>
        <v>0</v>
      </c>
      <c r="H375" s="24" t="n">
        <f aca="false">COUNTIFS(Transactions!$C$2:$C$13107,$A375,Transactions!$E$2:$E$13107,H$1)</f>
        <v>2</v>
      </c>
      <c r="I375" s="24" t="n">
        <f aca="false">COUNTIFS(Transactions!$C$2:$C$13107,$A375,Transactions!$E$2:$E$13107,I$1)</f>
        <v>0</v>
      </c>
      <c r="J375" s="24" t="n">
        <f aca="false">SUM(D375:I375)</f>
        <v>2</v>
      </c>
      <c r="K375" s="38" t="n">
        <f aca="false">SUMIFS(Transactions!$F$2:$F$13107,Transactions!$C$2:$C$13107,A375)</f>
        <v>300</v>
      </c>
      <c r="L375" s="38" t="n">
        <f aca="false">SUMIFS(Transactions!$I$2:$I$13107,Transactions!$C$2:$C$13107,A375)</f>
        <v>12</v>
      </c>
      <c r="M375" s="39" t="n">
        <f aca="false">IF(J375=0,"",_xlfn.MAXIFS(Transactions!$B$2:$B$13107,Transactions!$C$2:$C$13107,A375))</f>
        <v>46062</v>
      </c>
      <c r="N375" s="24" t="n">
        <f aca="false">IF(J375=0,999,Assumptions!$B$4-M375)</f>
        <v>233</v>
      </c>
      <c r="O375" s="24" t="str">
        <f aca="false">IF(N375&lt;=Assumptions!$B$7,"Active",IF(N375&lt;=Assumptions!$B$8,"Slipping","Churned"))</f>
        <v>Churned</v>
      </c>
      <c r="P375" s="24" t="n">
        <f aca="false">COUNTIF(D375:I375,"&gt;0")</f>
        <v>1</v>
      </c>
      <c r="Q375" s="24" t="n">
        <f aca="false">IF(N375&lt;=Assumptions!$B$22,5,IF(N375&lt;=Assumptions!$B$23,4,IF(N375&lt;=Assumptions!$B$24,3,IF(N375&lt;=Assumptions!$B$25,2,1))))</f>
        <v>1</v>
      </c>
      <c r="R375" s="24" t="n">
        <f aca="false">1+(J375&gt;=Assumptions!$C$25)+(J375&gt;=Assumptions!$C$24)+(J375&gt;=Assumptions!$C$23)+(J375&gt;=Assumptions!$C$22)</f>
        <v>1</v>
      </c>
      <c r="S375" s="24" t="n">
        <f aca="false">1+(L375&gt;=Assumptions!$D$25)+(L375&gt;=Assumptions!$D$24)+(L375&gt;=Assumptions!$D$23)+(L375&gt;=Assumptions!$D$22)</f>
        <v>1</v>
      </c>
      <c r="T375" s="24" t="str">
        <f aca="false">IF(AND(Q375&gt;=4,R375&gt;=4),"Champions",IF(AND(Q375&gt;=3,R375&gt;=3),"Loyal",IF(AND(Q375&lt;=2,R375&gt;=3),"At Risk",IF(Q375&lt;=2,"Hibernating","Potential"))))</f>
        <v>Hibernating</v>
      </c>
      <c r="U375" s="38" t="n">
        <f aca="false">L375/Assumptions!$B$6</f>
        <v>1.33333333333333</v>
      </c>
      <c r="V375" s="38" t="n">
        <f aca="false">IF(O375="Slipping",U375,0)</f>
        <v>0</v>
      </c>
      <c r="W375" s="38" t="n">
        <f aca="false">IF(O375="Churned",U375,0)</f>
        <v>1.33333333333333</v>
      </c>
      <c r="X375" s="24" t="str">
        <f aca="false">IF(AND(O375="Active",P375&lt;=2),"Yes","No")</f>
        <v>No</v>
      </c>
    </row>
    <row r="376" customFormat="false" ht="15" hidden="false" customHeight="false" outlineLevel="0" collapsed="false">
      <c r="A376" s="24" t="str">
        <f aca="false">Customers!A376</f>
        <v>C0375</v>
      </c>
      <c r="B376" s="24" t="str">
        <f aca="false">Customers!B376</f>
        <v>Eastern</v>
      </c>
      <c r="C376" s="24" t="str">
        <f aca="false">Customers!C376</f>
        <v>Prepaid</v>
      </c>
      <c r="D376" s="24" t="n">
        <f aca="false">COUNTIFS(Transactions!$C$2:$C$13107,$A376,Transactions!$E$2:$E$13107,D$1)</f>
        <v>4</v>
      </c>
      <c r="E376" s="24" t="n">
        <f aca="false">COUNTIFS(Transactions!$C$2:$C$13107,$A376,Transactions!$E$2:$E$13107,E$1)</f>
        <v>0</v>
      </c>
      <c r="F376" s="24" t="n">
        <f aca="false">COUNTIFS(Transactions!$C$2:$C$13107,$A376,Transactions!$E$2:$E$13107,F$1)</f>
        <v>1</v>
      </c>
      <c r="G376" s="24" t="n">
        <f aca="false">COUNTIFS(Transactions!$C$2:$C$13107,$A376,Transactions!$E$2:$E$13107,G$1)</f>
        <v>0</v>
      </c>
      <c r="H376" s="24" t="n">
        <f aca="false">COUNTIFS(Transactions!$C$2:$C$13107,$A376,Transactions!$E$2:$E$13107,H$1)</f>
        <v>1</v>
      </c>
      <c r="I376" s="24" t="n">
        <f aca="false">COUNTIFS(Transactions!$C$2:$C$13107,$A376,Transactions!$E$2:$E$13107,I$1)</f>
        <v>3</v>
      </c>
      <c r="J376" s="24" t="n">
        <f aca="false">SUM(D376:I376)</f>
        <v>9</v>
      </c>
      <c r="K376" s="38" t="n">
        <f aca="false">SUMIFS(Transactions!$F$2:$F$13107,Transactions!$C$2:$C$13107,A376)</f>
        <v>13690</v>
      </c>
      <c r="L376" s="38" t="n">
        <f aca="false">SUMIFS(Transactions!$I$2:$I$13107,Transactions!$C$2:$C$13107,A376)</f>
        <v>178.4</v>
      </c>
      <c r="M376" s="39" t="n">
        <f aca="false">IF(J376=0,"",_xlfn.MAXIFS(Transactions!$B$2:$B$13107,Transactions!$C$2:$C$13107,A376))</f>
        <v>46284</v>
      </c>
      <c r="N376" s="24" t="n">
        <f aca="false">IF(J376=0,999,Assumptions!$B$4-M376)</f>
        <v>11</v>
      </c>
      <c r="O376" s="24" t="str">
        <f aca="false">IF(N376&lt;=Assumptions!$B$7,"Active",IF(N376&lt;=Assumptions!$B$8,"Slipping","Churned"))</f>
        <v>Active</v>
      </c>
      <c r="P376" s="24" t="n">
        <f aca="false">COUNTIF(D376:I376,"&gt;0")</f>
        <v>4</v>
      </c>
      <c r="Q376" s="24" t="n">
        <f aca="false">IF(N376&lt;=Assumptions!$B$22,5,IF(N376&lt;=Assumptions!$B$23,4,IF(N376&lt;=Assumptions!$B$24,3,IF(N376&lt;=Assumptions!$B$25,2,1))))</f>
        <v>5</v>
      </c>
      <c r="R376" s="24" t="n">
        <f aca="false">1+(J376&gt;=Assumptions!$C$25)+(J376&gt;=Assumptions!$C$24)+(J376&gt;=Assumptions!$C$23)+(J376&gt;=Assumptions!$C$22)</f>
        <v>2</v>
      </c>
      <c r="S376" s="24" t="n">
        <f aca="false">1+(L376&gt;=Assumptions!$D$25)+(L376&gt;=Assumptions!$D$24)+(L376&gt;=Assumptions!$D$23)+(L376&gt;=Assumptions!$D$22)</f>
        <v>2</v>
      </c>
      <c r="T376" s="24" t="str">
        <f aca="false">IF(AND(Q376&gt;=4,R376&gt;=4),"Champions",IF(AND(Q376&gt;=3,R376&gt;=3),"Loyal",IF(AND(Q376&lt;=2,R376&gt;=3),"At Risk",IF(Q376&lt;=2,"Hibernating","Potential"))))</f>
        <v>Potential</v>
      </c>
      <c r="U376" s="38" t="n">
        <f aca="false">L376/Assumptions!$B$6</f>
        <v>19.8222222222222</v>
      </c>
      <c r="V376" s="38" t="n">
        <f aca="false">IF(O376="Slipping",U376,0)</f>
        <v>0</v>
      </c>
      <c r="W376" s="38" t="n">
        <f aca="false">IF(O376="Churned",U376,0)</f>
        <v>0</v>
      </c>
      <c r="X376" s="24" t="str">
        <f aca="false">IF(AND(O376="Active",P376&lt;=2),"Yes","No")</f>
        <v>No</v>
      </c>
    </row>
    <row r="377" customFormat="false" ht="15" hidden="false" customHeight="false" outlineLevel="0" collapsed="false">
      <c r="A377" s="24" t="str">
        <f aca="false">Customers!A377</f>
        <v>C0376</v>
      </c>
      <c r="B377" s="24" t="str">
        <f aca="false">Customers!B377</f>
        <v>Nairobi</v>
      </c>
      <c r="C377" s="24" t="str">
        <f aca="false">Customers!C377</f>
        <v>Prepaid</v>
      </c>
      <c r="D377" s="24" t="n">
        <f aca="false">COUNTIFS(Transactions!$C$2:$C$13107,$A377,Transactions!$E$2:$E$13107,D$1)</f>
        <v>2</v>
      </c>
      <c r="E377" s="24" t="n">
        <f aca="false">COUNTIFS(Transactions!$C$2:$C$13107,$A377,Transactions!$E$2:$E$13107,E$1)</f>
        <v>0</v>
      </c>
      <c r="F377" s="24" t="n">
        <f aca="false">COUNTIFS(Transactions!$C$2:$C$13107,$A377,Transactions!$E$2:$E$13107,F$1)</f>
        <v>4</v>
      </c>
      <c r="G377" s="24" t="n">
        <f aca="false">COUNTIFS(Transactions!$C$2:$C$13107,$A377,Transactions!$E$2:$E$13107,G$1)</f>
        <v>0</v>
      </c>
      <c r="H377" s="24" t="n">
        <f aca="false">COUNTIFS(Transactions!$C$2:$C$13107,$A377,Transactions!$E$2:$E$13107,H$1)</f>
        <v>13</v>
      </c>
      <c r="I377" s="24" t="n">
        <f aca="false">COUNTIFS(Transactions!$C$2:$C$13107,$A377,Transactions!$E$2:$E$13107,I$1)</f>
        <v>0</v>
      </c>
      <c r="J377" s="24" t="n">
        <f aca="false">SUM(D377:I377)</f>
        <v>19</v>
      </c>
      <c r="K377" s="38" t="n">
        <f aca="false">SUMIFS(Transactions!$F$2:$F$13107,Transactions!$C$2:$C$13107,A377)</f>
        <v>23690</v>
      </c>
      <c r="L377" s="38" t="n">
        <f aca="false">SUMIFS(Transactions!$I$2:$I$13107,Transactions!$C$2:$C$13107,A377)</f>
        <v>150.5</v>
      </c>
      <c r="M377" s="39" t="n">
        <f aca="false">IF(J377=0,"",_xlfn.MAXIFS(Transactions!$B$2:$B$13107,Transactions!$C$2:$C$13107,A377))</f>
        <v>46267</v>
      </c>
      <c r="N377" s="24" t="n">
        <f aca="false">IF(J377=0,999,Assumptions!$B$4-M377)</f>
        <v>28</v>
      </c>
      <c r="O377" s="24" t="str">
        <f aca="false">IF(N377&lt;=Assumptions!$B$7,"Active",IF(N377&lt;=Assumptions!$B$8,"Slipping","Churned"))</f>
        <v>Active</v>
      </c>
      <c r="P377" s="24" t="n">
        <f aca="false">COUNTIF(D377:I377,"&gt;0")</f>
        <v>3</v>
      </c>
      <c r="Q377" s="24" t="n">
        <f aca="false">IF(N377&lt;=Assumptions!$B$22,5,IF(N377&lt;=Assumptions!$B$23,4,IF(N377&lt;=Assumptions!$B$24,3,IF(N377&lt;=Assumptions!$B$25,2,1))))</f>
        <v>4</v>
      </c>
      <c r="R377" s="24" t="n">
        <f aca="false">1+(J377&gt;=Assumptions!$C$25)+(J377&gt;=Assumptions!$C$24)+(J377&gt;=Assumptions!$C$23)+(J377&gt;=Assumptions!$C$22)</f>
        <v>3</v>
      </c>
      <c r="S377" s="24" t="n">
        <f aca="false">1+(L377&gt;=Assumptions!$D$25)+(L377&gt;=Assumptions!$D$24)+(L377&gt;=Assumptions!$D$23)+(L377&gt;=Assumptions!$D$22)</f>
        <v>1</v>
      </c>
      <c r="T377" s="24" t="str">
        <f aca="false">IF(AND(Q377&gt;=4,R377&gt;=4),"Champions",IF(AND(Q377&gt;=3,R377&gt;=3),"Loyal",IF(AND(Q377&lt;=2,R377&gt;=3),"At Risk",IF(Q377&lt;=2,"Hibernating","Potential"))))</f>
        <v>Loyal</v>
      </c>
      <c r="U377" s="38" t="n">
        <f aca="false">L377/Assumptions!$B$6</f>
        <v>16.7222222222222</v>
      </c>
      <c r="V377" s="38" t="n">
        <f aca="false">IF(O377="Slipping",U377,0)</f>
        <v>0</v>
      </c>
      <c r="W377" s="38" t="n">
        <f aca="false">IF(O377="Churned",U377,0)</f>
        <v>0</v>
      </c>
      <c r="X377" s="24" t="str">
        <f aca="false">IF(AND(O377="Active",P377&lt;=2),"Yes","No")</f>
        <v>No</v>
      </c>
    </row>
    <row r="378" customFormat="false" ht="15" hidden="false" customHeight="false" outlineLevel="0" collapsed="false">
      <c r="A378" s="24" t="str">
        <f aca="false">Customers!A378</f>
        <v>C0377</v>
      </c>
      <c r="B378" s="24" t="str">
        <f aca="false">Customers!B378</f>
        <v>Eastern</v>
      </c>
      <c r="C378" s="24" t="str">
        <f aca="false">Customers!C378</f>
        <v>Business</v>
      </c>
      <c r="D378" s="24" t="n">
        <f aca="false">COUNTIFS(Transactions!$C$2:$C$13107,$A378,Transactions!$E$2:$E$13107,D$1)</f>
        <v>4</v>
      </c>
      <c r="E378" s="24" t="n">
        <f aca="false">COUNTIFS(Transactions!$C$2:$C$13107,$A378,Transactions!$E$2:$E$13107,E$1)</f>
        <v>0</v>
      </c>
      <c r="F378" s="24" t="n">
        <f aca="false">COUNTIFS(Transactions!$C$2:$C$13107,$A378,Transactions!$E$2:$E$13107,F$1)</f>
        <v>13</v>
      </c>
      <c r="G378" s="24" t="n">
        <f aca="false">COUNTIFS(Transactions!$C$2:$C$13107,$A378,Transactions!$E$2:$E$13107,G$1)</f>
        <v>22</v>
      </c>
      <c r="H378" s="24" t="n">
        <f aca="false">COUNTIFS(Transactions!$C$2:$C$13107,$A378,Transactions!$E$2:$E$13107,H$1)</f>
        <v>0</v>
      </c>
      <c r="I378" s="24" t="n">
        <f aca="false">COUNTIFS(Transactions!$C$2:$C$13107,$A378,Transactions!$E$2:$E$13107,I$1)</f>
        <v>0</v>
      </c>
      <c r="J378" s="24" t="n">
        <f aca="false">SUM(D378:I378)</f>
        <v>39</v>
      </c>
      <c r="K378" s="38" t="n">
        <f aca="false">SUMIFS(Transactions!$F$2:$F$13107,Transactions!$C$2:$C$13107,A378)</f>
        <v>691220</v>
      </c>
      <c r="L378" s="38" t="n">
        <f aca="false">SUMIFS(Transactions!$I$2:$I$13107,Transactions!$C$2:$C$13107,A378)</f>
        <v>854.44</v>
      </c>
      <c r="M378" s="39" t="n">
        <f aca="false">IF(J378=0,"",_xlfn.MAXIFS(Transactions!$B$2:$B$13107,Transactions!$C$2:$C$13107,A378))</f>
        <v>46285</v>
      </c>
      <c r="N378" s="24" t="n">
        <f aca="false">IF(J378=0,999,Assumptions!$B$4-M378)</f>
        <v>10</v>
      </c>
      <c r="O378" s="24" t="str">
        <f aca="false">IF(N378&lt;=Assumptions!$B$7,"Active",IF(N378&lt;=Assumptions!$B$8,"Slipping","Churned"))</f>
        <v>Active</v>
      </c>
      <c r="P378" s="24" t="n">
        <f aca="false">COUNTIF(D378:I378,"&gt;0")</f>
        <v>3</v>
      </c>
      <c r="Q378" s="24" t="n">
        <f aca="false">IF(N378&lt;=Assumptions!$B$22,5,IF(N378&lt;=Assumptions!$B$23,4,IF(N378&lt;=Assumptions!$B$24,3,IF(N378&lt;=Assumptions!$B$25,2,1))))</f>
        <v>5</v>
      </c>
      <c r="R378" s="24" t="n">
        <f aca="false">1+(J378&gt;=Assumptions!$C$25)+(J378&gt;=Assumptions!$C$24)+(J378&gt;=Assumptions!$C$23)+(J378&gt;=Assumptions!$C$22)</f>
        <v>5</v>
      </c>
      <c r="S378" s="24" t="n">
        <f aca="false">1+(L378&gt;=Assumptions!$D$25)+(L378&gt;=Assumptions!$D$24)+(L378&gt;=Assumptions!$D$23)+(L378&gt;=Assumptions!$D$22)</f>
        <v>5</v>
      </c>
      <c r="T378" s="24" t="str">
        <f aca="false">IF(AND(Q378&gt;=4,R378&gt;=4),"Champions",IF(AND(Q378&gt;=3,R378&gt;=3),"Loyal",IF(AND(Q378&lt;=2,R378&gt;=3),"At Risk",IF(Q378&lt;=2,"Hibernating","Potential"))))</f>
        <v>Champions</v>
      </c>
      <c r="U378" s="38" t="n">
        <f aca="false">L378/Assumptions!$B$6</f>
        <v>94.9377777777778</v>
      </c>
      <c r="V378" s="38" t="n">
        <f aca="false">IF(O378="Slipping",U378,0)</f>
        <v>0</v>
      </c>
      <c r="W378" s="38" t="n">
        <f aca="false">IF(O378="Churned",U378,0)</f>
        <v>0</v>
      </c>
      <c r="X378" s="24" t="str">
        <f aca="false">IF(AND(O378="Active",P378&lt;=2),"Yes","No")</f>
        <v>No</v>
      </c>
    </row>
    <row r="379" customFormat="false" ht="15" hidden="false" customHeight="false" outlineLevel="0" collapsed="false">
      <c r="A379" s="24" t="str">
        <f aca="false">Customers!A379</f>
        <v>C0378</v>
      </c>
      <c r="B379" s="24" t="str">
        <f aca="false">Customers!B379</f>
        <v>Central</v>
      </c>
      <c r="C379" s="24" t="str">
        <f aca="false">Customers!C379</f>
        <v>Prepaid</v>
      </c>
      <c r="D379" s="24" t="n">
        <f aca="false">COUNTIFS(Transactions!$C$2:$C$13107,$A379,Transactions!$E$2:$E$13107,D$1)</f>
        <v>2</v>
      </c>
      <c r="E379" s="24" t="n">
        <f aca="false">COUNTIFS(Transactions!$C$2:$C$13107,$A379,Transactions!$E$2:$E$13107,E$1)</f>
        <v>4</v>
      </c>
      <c r="F379" s="24" t="n">
        <f aca="false">COUNTIFS(Transactions!$C$2:$C$13107,$A379,Transactions!$E$2:$E$13107,F$1)</f>
        <v>2</v>
      </c>
      <c r="G379" s="24" t="n">
        <f aca="false">COUNTIFS(Transactions!$C$2:$C$13107,$A379,Transactions!$E$2:$E$13107,G$1)</f>
        <v>2</v>
      </c>
      <c r="H379" s="24" t="n">
        <f aca="false">COUNTIFS(Transactions!$C$2:$C$13107,$A379,Transactions!$E$2:$E$13107,H$1)</f>
        <v>7</v>
      </c>
      <c r="I379" s="24" t="n">
        <f aca="false">COUNTIFS(Transactions!$C$2:$C$13107,$A379,Transactions!$E$2:$E$13107,I$1)</f>
        <v>1</v>
      </c>
      <c r="J379" s="24" t="n">
        <f aca="false">SUM(D379:I379)</f>
        <v>18</v>
      </c>
      <c r="K379" s="38" t="n">
        <f aca="false">SUMIFS(Transactions!$F$2:$F$13107,Transactions!$C$2:$C$13107,A379)</f>
        <v>46730</v>
      </c>
      <c r="L379" s="38" t="n">
        <f aca="false">SUMIFS(Transactions!$I$2:$I$13107,Transactions!$C$2:$C$13107,A379)</f>
        <v>290.79</v>
      </c>
      <c r="M379" s="39" t="n">
        <f aca="false">IF(J379=0,"",_xlfn.MAXIFS(Transactions!$B$2:$B$13107,Transactions!$C$2:$C$13107,A379))</f>
        <v>46235</v>
      </c>
      <c r="N379" s="24" t="n">
        <f aca="false">IF(J379=0,999,Assumptions!$B$4-M379)</f>
        <v>60</v>
      </c>
      <c r="O379" s="24" t="str">
        <f aca="false">IF(N379&lt;=Assumptions!$B$7,"Active",IF(N379&lt;=Assumptions!$B$8,"Slipping","Churned"))</f>
        <v>Slipping</v>
      </c>
      <c r="P379" s="24" t="n">
        <f aca="false">COUNTIF(D379:I379,"&gt;0")</f>
        <v>6</v>
      </c>
      <c r="Q379" s="24" t="n">
        <f aca="false">IF(N379&lt;=Assumptions!$B$22,5,IF(N379&lt;=Assumptions!$B$23,4,IF(N379&lt;=Assumptions!$B$24,3,IF(N379&lt;=Assumptions!$B$25,2,1))))</f>
        <v>3</v>
      </c>
      <c r="R379" s="24" t="n">
        <f aca="false">1+(J379&gt;=Assumptions!$C$25)+(J379&gt;=Assumptions!$C$24)+(J379&gt;=Assumptions!$C$23)+(J379&gt;=Assumptions!$C$22)</f>
        <v>3</v>
      </c>
      <c r="S379" s="24" t="n">
        <f aca="false">1+(L379&gt;=Assumptions!$D$25)+(L379&gt;=Assumptions!$D$24)+(L379&gt;=Assumptions!$D$23)+(L379&gt;=Assumptions!$D$22)</f>
        <v>3</v>
      </c>
      <c r="T379" s="24" t="str">
        <f aca="false">IF(AND(Q379&gt;=4,R379&gt;=4),"Champions",IF(AND(Q379&gt;=3,R379&gt;=3),"Loyal",IF(AND(Q379&lt;=2,R379&gt;=3),"At Risk",IF(Q379&lt;=2,"Hibernating","Potential"))))</f>
        <v>Loyal</v>
      </c>
      <c r="U379" s="38" t="n">
        <f aca="false">L379/Assumptions!$B$6</f>
        <v>32.31</v>
      </c>
      <c r="V379" s="38" t="n">
        <f aca="false">IF(O379="Slipping",U379,0)</f>
        <v>32.31</v>
      </c>
      <c r="W379" s="38" t="n">
        <f aca="false">IF(O379="Churned",U379,0)</f>
        <v>0</v>
      </c>
      <c r="X379" s="24" t="str">
        <f aca="false">IF(AND(O379="Active",P379&lt;=2),"Yes","No")</f>
        <v>No</v>
      </c>
    </row>
    <row r="380" customFormat="false" ht="15" hidden="false" customHeight="false" outlineLevel="0" collapsed="false">
      <c r="A380" s="24" t="str">
        <f aca="false">Customers!A380</f>
        <v>C0379</v>
      </c>
      <c r="B380" s="24" t="str">
        <f aca="false">Customers!B380</f>
        <v>Nairobi</v>
      </c>
      <c r="C380" s="24" t="str">
        <f aca="false">Customers!C380</f>
        <v>Prepaid</v>
      </c>
      <c r="D380" s="24" t="n">
        <f aca="false">COUNTIFS(Transactions!$C$2:$C$13107,$A380,Transactions!$E$2:$E$13107,D$1)</f>
        <v>2</v>
      </c>
      <c r="E380" s="24" t="n">
        <f aca="false">COUNTIFS(Transactions!$C$2:$C$13107,$A380,Transactions!$E$2:$E$13107,E$1)</f>
        <v>0</v>
      </c>
      <c r="F380" s="24" t="n">
        <f aca="false">COUNTIFS(Transactions!$C$2:$C$13107,$A380,Transactions!$E$2:$E$13107,F$1)</f>
        <v>1</v>
      </c>
      <c r="G380" s="24" t="n">
        <f aca="false">COUNTIFS(Transactions!$C$2:$C$13107,$A380,Transactions!$E$2:$E$13107,G$1)</f>
        <v>2</v>
      </c>
      <c r="H380" s="24" t="n">
        <f aca="false">COUNTIFS(Transactions!$C$2:$C$13107,$A380,Transactions!$E$2:$E$13107,H$1)</f>
        <v>0</v>
      </c>
      <c r="I380" s="24" t="n">
        <f aca="false">COUNTIFS(Transactions!$C$2:$C$13107,$A380,Transactions!$E$2:$E$13107,I$1)</f>
        <v>1</v>
      </c>
      <c r="J380" s="24" t="n">
        <f aca="false">SUM(D380:I380)</f>
        <v>6</v>
      </c>
      <c r="K380" s="38" t="n">
        <f aca="false">SUMIFS(Transactions!$F$2:$F$13107,Transactions!$C$2:$C$13107,A380)</f>
        <v>33410</v>
      </c>
      <c r="L380" s="38" t="n">
        <f aca="false">SUMIFS(Transactions!$I$2:$I$13107,Transactions!$C$2:$C$13107,A380)</f>
        <v>128.88</v>
      </c>
      <c r="M380" s="39" t="n">
        <f aca="false">IF(J380=0,"",_xlfn.MAXIFS(Transactions!$B$2:$B$13107,Transactions!$C$2:$C$13107,A380))</f>
        <v>46202</v>
      </c>
      <c r="N380" s="24" t="n">
        <f aca="false">IF(J380=0,999,Assumptions!$B$4-M380)</f>
        <v>93</v>
      </c>
      <c r="O380" s="24" t="str">
        <f aca="false">IF(N380&lt;=Assumptions!$B$7,"Active",IF(N380&lt;=Assumptions!$B$8,"Slipping","Churned"))</f>
        <v>Churned</v>
      </c>
      <c r="P380" s="24" t="n">
        <f aca="false">COUNTIF(D380:I380,"&gt;0")</f>
        <v>4</v>
      </c>
      <c r="Q380" s="24" t="n">
        <f aca="false">IF(N380&lt;=Assumptions!$B$22,5,IF(N380&lt;=Assumptions!$B$23,4,IF(N380&lt;=Assumptions!$B$24,3,IF(N380&lt;=Assumptions!$B$25,2,1))))</f>
        <v>1</v>
      </c>
      <c r="R380" s="24" t="n">
        <f aca="false">1+(J380&gt;=Assumptions!$C$25)+(J380&gt;=Assumptions!$C$24)+(J380&gt;=Assumptions!$C$23)+(J380&gt;=Assumptions!$C$22)</f>
        <v>1</v>
      </c>
      <c r="S380" s="24" t="n">
        <f aca="false">1+(L380&gt;=Assumptions!$D$25)+(L380&gt;=Assumptions!$D$24)+(L380&gt;=Assumptions!$D$23)+(L380&gt;=Assumptions!$D$22)</f>
        <v>1</v>
      </c>
      <c r="T380" s="24" t="str">
        <f aca="false">IF(AND(Q380&gt;=4,R380&gt;=4),"Champions",IF(AND(Q380&gt;=3,R380&gt;=3),"Loyal",IF(AND(Q380&lt;=2,R380&gt;=3),"At Risk",IF(Q380&lt;=2,"Hibernating","Potential"))))</f>
        <v>Hibernating</v>
      </c>
      <c r="U380" s="38" t="n">
        <f aca="false">L380/Assumptions!$B$6</f>
        <v>14.32</v>
      </c>
      <c r="V380" s="38" t="n">
        <f aca="false">IF(O380="Slipping",U380,0)</f>
        <v>0</v>
      </c>
      <c r="W380" s="38" t="n">
        <f aca="false">IF(O380="Churned",U380,0)</f>
        <v>14.32</v>
      </c>
      <c r="X380" s="24" t="str">
        <f aca="false">IF(AND(O380="Active",P380&lt;=2),"Yes","No")</f>
        <v>No</v>
      </c>
    </row>
    <row r="381" customFormat="false" ht="15" hidden="false" customHeight="false" outlineLevel="0" collapsed="false">
      <c r="A381" s="24" t="str">
        <f aca="false">Customers!A381</f>
        <v>C0380</v>
      </c>
      <c r="B381" s="24" t="str">
        <f aca="false">Customers!B381</f>
        <v>Coast</v>
      </c>
      <c r="C381" s="24" t="str">
        <f aca="false">Customers!C381</f>
        <v>Prepaid</v>
      </c>
      <c r="D381" s="24" t="n">
        <f aca="false">COUNTIFS(Transactions!$C$2:$C$13107,$A381,Transactions!$E$2:$E$13107,D$1)</f>
        <v>1</v>
      </c>
      <c r="E381" s="24" t="n">
        <f aca="false">COUNTIFS(Transactions!$C$2:$C$13107,$A381,Transactions!$E$2:$E$13107,E$1)</f>
        <v>13</v>
      </c>
      <c r="F381" s="24" t="n">
        <f aca="false">COUNTIFS(Transactions!$C$2:$C$13107,$A381,Transactions!$E$2:$E$13107,F$1)</f>
        <v>0</v>
      </c>
      <c r="G381" s="24" t="n">
        <f aca="false">COUNTIFS(Transactions!$C$2:$C$13107,$A381,Transactions!$E$2:$E$13107,G$1)</f>
        <v>2</v>
      </c>
      <c r="H381" s="24" t="n">
        <f aca="false">COUNTIFS(Transactions!$C$2:$C$13107,$A381,Transactions!$E$2:$E$13107,H$1)</f>
        <v>11</v>
      </c>
      <c r="I381" s="24" t="n">
        <f aca="false">COUNTIFS(Transactions!$C$2:$C$13107,$A381,Transactions!$E$2:$E$13107,I$1)</f>
        <v>8</v>
      </c>
      <c r="J381" s="24" t="n">
        <f aca="false">SUM(D381:I381)</f>
        <v>35</v>
      </c>
      <c r="K381" s="38" t="n">
        <f aca="false">SUMIFS(Transactions!$F$2:$F$13107,Transactions!$C$2:$C$13107,A381)</f>
        <v>84490</v>
      </c>
      <c r="L381" s="38" t="n">
        <f aca="false">SUMIFS(Transactions!$I$2:$I$13107,Transactions!$C$2:$C$13107,A381)</f>
        <v>1236.71</v>
      </c>
      <c r="M381" s="39" t="n">
        <f aca="false">IF(J381=0,"",_xlfn.MAXIFS(Transactions!$B$2:$B$13107,Transactions!$C$2:$C$13107,A381))</f>
        <v>46292</v>
      </c>
      <c r="N381" s="24" t="n">
        <f aca="false">IF(J381=0,999,Assumptions!$B$4-M381)</f>
        <v>3</v>
      </c>
      <c r="O381" s="24" t="str">
        <f aca="false">IF(N381&lt;=Assumptions!$B$7,"Active",IF(N381&lt;=Assumptions!$B$8,"Slipping","Churned"))</f>
        <v>Active</v>
      </c>
      <c r="P381" s="24" t="n">
        <f aca="false">COUNTIF(D381:I381,"&gt;0")</f>
        <v>5</v>
      </c>
      <c r="Q381" s="24" t="n">
        <f aca="false">IF(N381&lt;=Assumptions!$B$22,5,IF(N381&lt;=Assumptions!$B$23,4,IF(N381&lt;=Assumptions!$B$24,3,IF(N381&lt;=Assumptions!$B$25,2,1))))</f>
        <v>5</v>
      </c>
      <c r="R381" s="24" t="n">
        <f aca="false">1+(J381&gt;=Assumptions!$C$25)+(J381&gt;=Assumptions!$C$24)+(J381&gt;=Assumptions!$C$23)+(J381&gt;=Assumptions!$C$22)</f>
        <v>5</v>
      </c>
      <c r="S381" s="24" t="n">
        <f aca="false">1+(L381&gt;=Assumptions!$D$25)+(L381&gt;=Assumptions!$D$24)+(L381&gt;=Assumptions!$D$23)+(L381&gt;=Assumptions!$D$22)</f>
        <v>5</v>
      </c>
      <c r="T381" s="24" t="str">
        <f aca="false">IF(AND(Q381&gt;=4,R381&gt;=4),"Champions",IF(AND(Q381&gt;=3,R381&gt;=3),"Loyal",IF(AND(Q381&lt;=2,R381&gt;=3),"At Risk",IF(Q381&lt;=2,"Hibernating","Potential"))))</f>
        <v>Champions</v>
      </c>
      <c r="U381" s="38" t="n">
        <f aca="false">L381/Assumptions!$B$6</f>
        <v>137.412222222222</v>
      </c>
      <c r="V381" s="38" t="n">
        <f aca="false">IF(O381="Slipping",U381,0)</f>
        <v>0</v>
      </c>
      <c r="W381" s="38" t="n">
        <f aca="false">IF(O381="Churned",U381,0)</f>
        <v>0</v>
      </c>
      <c r="X381" s="24" t="str">
        <f aca="false">IF(AND(O381="Active",P381&lt;=2),"Yes","No")</f>
        <v>No</v>
      </c>
    </row>
    <row r="382" customFormat="false" ht="15" hidden="false" customHeight="false" outlineLevel="0" collapsed="false">
      <c r="A382" s="24" t="str">
        <f aca="false">Customers!A382</f>
        <v>C0381</v>
      </c>
      <c r="B382" s="24" t="str">
        <f aca="false">Customers!B382</f>
        <v>Nairobi</v>
      </c>
      <c r="C382" s="24" t="str">
        <f aca="false">Customers!C382</f>
        <v>Business</v>
      </c>
      <c r="D382" s="24" t="n">
        <f aca="false">COUNTIFS(Transactions!$C$2:$C$13107,$A382,Transactions!$E$2:$E$13107,D$1)</f>
        <v>12</v>
      </c>
      <c r="E382" s="24" t="n">
        <f aca="false">COUNTIFS(Transactions!$C$2:$C$13107,$A382,Transactions!$E$2:$E$13107,E$1)</f>
        <v>2</v>
      </c>
      <c r="F382" s="24" t="n">
        <f aca="false">COUNTIFS(Transactions!$C$2:$C$13107,$A382,Transactions!$E$2:$E$13107,F$1)</f>
        <v>8</v>
      </c>
      <c r="G382" s="24" t="n">
        <f aca="false">COUNTIFS(Transactions!$C$2:$C$13107,$A382,Transactions!$E$2:$E$13107,G$1)</f>
        <v>1</v>
      </c>
      <c r="H382" s="24" t="n">
        <f aca="false">COUNTIFS(Transactions!$C$2:$C$13107,$A382,Transactions!$E$2:$E$13107,H$1)</f>
        <v>0</v>
      </c>
      <c r="I382" s="24" t="n">
        <f aca="false">COUNTIFS(Transactions!$C$2:$C$13107,$A382,Transactions!$E$2:$E$13107,I$1)</f>
        <v>0</v>
      </c>
      <c r="J382" s="24" t="n">
        <f aca="false">SUM(D382:I382)</f>
        <v>23</v>
      </c>
      <c r="K382" s="38" t="n">
        <f aca="false">SUMIFS(Transactions!$F$2:$F$13107,Transactions!$C$2:$C$13107,A382)</f>
        <v>240040</v>
      </c>
      <c r="L382" s="38" t="n">
        <f aca="false">SUMIFS(Transactions!$I$2:$I$13107,Transactions!$C$2:$C$13107,A382)</f>
        <v>751.6</v>
      </c>
      <c r="M382" s="39" t="n">
        <f aca="false">IF(J382=0,"",_xlfn.MAXIFS(Transactions!$B$2:$B$13107,Transactions!$C$2:$C$13107,A382))</f>
        <v>46286</v>
      </c>
      <c r="N382" s="24" t="n">
        <f aca="false">IF(J382=0,999,Assumptions!$B$4-M382)</f>
        <v>9</v>
      </c>
      <c r="O382" s="24" t="str">
        <f aca="false">IF(N382&lt;=Assumptions!$B$7,"Active",IF(N382&lt;=Assumptions!$B$8,"Slipping","Churned"))</f>
        <v>Active</v>
      </c>
      <c r="P382" s="24" t="n">
        <f aca="false">COUNTIF(D382:I382,"&gt;0")</f>
        <v>4</v>
      </c>
      <c r="Q382" s="24" t="n">
        <f aca="false">IF(N382&lt;=Assumptions!$B$22,5,IF(N382&lt;=Assumptions!$B$23,4,IF(N382&lt;=Assumptions!$B$24,3,IF(N382&lt;=Assumptions!$B$25,2,1))))</f>
        <v>5</v>
      </c>
      <c r="R382" s="24" t="n">
        <f aca="false">1+(J382&gt;=Assumptions!$C$25)+(J382&gt;=Assumptions!$C$24)+(J382&gt;=Assumptions!$C$23)+(J382&gt;=Assumptions!$C$22)</f>
        <v>4</v>
      </c>
      <c r="S382" s="24" t="n">
        <f aca="false">1+(L382&gt;=Assumptions!$D$25)+(L382&gt;=Assumptions!$D$24)+(L382&gt;=Assumptions!$D$23)+(L382&gt;=Assumptions!$D$22)</f>
        <v>4</v>
      </c>
      <c r="T382" s="24" t="str">
        <f aca="false">IF(AND(Q382&gt;=4,R382&gt;=4),"Champions",IF(AND(Q382&gt;=3,R382&gt;=3),"Loyal",IF(AND(Q382&lt;=2,R382&gt;=3),"At Risk",IF(Q382&lt;=2,"Hibernating","Potential"))))</f>
        <v>Champions</v>
      </c>
      <c r="U382" s="38" t="n">
        <f aca="false">L382/Assumptions!$B$6</f>
        <v>83.5111111111111</v>
      </c>
      <c r="V382" s="38" t="n">
        <f aca="false">IF(O382="Slipping",U382,0)</f>
        <v>0</v>
      </c>
      <c r="W382" s="38" t="n">
        <f aca="false">IF(O382="Churned",U382,0)</f>
        <v>0</v>
      </c>
      <c r="X382" s="24" t="str">
        <f aca="false">IF(AND(O382="Active",P382&lt;=2),"Yes","No")</f>
        <v>No</v>
      </c>
    </row>
    <row r="383" customFormat="false" ht="15" hidden="false" customHeight="false" outlineLevel="0" collapsed="false">
      <c r="A383" s="24" t="str">
        <f aca="false">Customers!A383</f>
        <v>C0382</v>
      </c>
      <c r="B383" s="24" t="str">
        <f aca="false">Customers!B383</f>
        <v>Rift Valley</v>
      </c>
      <c r="C383" s="24" t="str">
        <f aca="false">Customers!C383</f>
        <v>Prepaid</v>
      </c>
      <c r="D383" s="24" t="n">
        <f aca="false">COUNTIFS(Transactions!$C$2:$C$13107,$A383,Transactions!$E$2:$E$13107,D$1)</f>
        <v>2</v>
      </c>
      <c r="E383" s="24" t="n">
        <f aca="false">COUNTIFS(Transactions!$C$2:$C$13107,$A383,Transactions!$E$2:$E$13107,E$1)</f>
        <v>0</v>
      </c>
      <c r="F383" s="24" t="n">
        <f aca="false">COUNTIFS(Transactions!$C$2:$C$13107,$A383,Transactions!$E$2:$E$13107,F$1)</f>
        <v>2</v>
      </c>
      <c r="G383" s="24" t="n">
        <f aca="false">COUNTIFS(Transactions!$C$2:$C$13107,$A383,Transactions!$E$2:$E$13107,G$1)</f>
        <v>0</v>
      </c>
      <c r="H383" s="24" t="n">
        <f aca="false">COUNTIFS(Transactions!$C$2:$C$13107,$A383,Transactions!$E$2:$E$13107,H$1)</f>
        <v>2</v>
      </c>
      <c r="I383" s="24" t="n">
        <f aca="false">COUNTIFS(Transactions!$C$2:$C$13107,$A383,Transactions!$E$2:$E$13107,I$1)</f>
        <v>0</v>
      </c>
      <c r="J383" s="24" t="n">
        <f aca="false">SUM(D383:I383)</f>
        <v>6</v>
      </c>
      <c r="K383" s="38" t="n">
        <f aca="false">SUMIFS(Transactions!$F$2:$F$13107,Transactions!$C$2:$C$13107,A383)</f>
        <v>11900</v>
      </c>
      <c r="L383" s="38" t="n">
        <f aca="false">SUMIFS(Transactions!$I$2:$I$13107,Transactions!$C$2:$C$13107,A383)</f>
        <v>34</v>
      </c>
      <c r="M383" s="39" t="n">
        <f aca="false">IF(J383=0,"",_xlfn.MAXIFS(Transactions!$B$2:$B$13107,Transactions!$C$2:$C$13107,A383))</f>
        <v>46196</v>
      </c>
      <c r="N383" s="24" t="n">
        <f aca="false">IF(J383=0,999,Assumptions!$B$4-M383)</f>
        <v>99</v>
      </c>
      <c r="O383" s="24" t="str">
        <f aca="false">IF(N383&lt;=Assumptions!$B$7,"Active",IF(N383&lt;=Assumptions!$B$8,"Slipping","Churned"))</f>
        <v>Churned</v>
      </c>
      <c r="P383" s="24" t="n">
        <f aca="false">COUNTIF(D383:I383,"&gt;0")</f>
        <v>3</v>
      </c>
      <c r="Q383" s="24" t="n">
        <f aca="false">IF(N383&lt;=Assumptions!$B$22,5,IF(N383&lt;=Assumptions!$B$23,4,IF(N383&lt;=Assumptions!$B$24,3,IF(N383&lt;=Assumptions!$B$25,2,1))))</f>
        <v>1</v>
      </c>
      <c r="R383" s="24" t="n">
        <f aca="false">1+(J383&gt;=Assumptions!$C$25)+(J383&gt;=Assumptions!$C$24)+(J383&gt;=Assumptions!$C$23)+(J383&gt;=Assumptions!$C$22)</f>
        <v>1</v>
      </c>
      <c r="S383" s="24" t="n">
        <f aca="false">1+(L383&gt;=Assumptions!$D$25)+(L383&gt;=Assumptions!$D$24)+(L383&gt;=Assumptions!$D$23)+(L383&gt;=Assumptions!$D$22)</f>
        <v>1</v>
      </c>
      <c r="T383" s="24" t="str">
        <f aca="false">IF(AND(Q383&gt;=4,R383&gt;=4),"Champions",IF(AND(Q383&gt;=3,R383&gt;=3),"Loyal",IF(AND(Q383&lt;=2,R383&gt;=3),"At Risk",IF(Q383&lt;=2,"Hibernating","Potential"))))</f>
        <v>Hibernating</v>
      </c>
      <c r="U383" s="38" t="n">
        <f aca="false">L383/Assumptions!$B$6</f>
        <v>3.77777777777778</v>
      </c>
      <c r="V383" s="38" t="n">
        <f aca="false">IF(O383="Slipping",U383,0)</f>
        <v>0</v>
      </c>
      <c r="W383" s="38" t="n">
        <f aca="false">IF(O383="Churned",U383,0)</f>
        <v>3.77777777777778</v>
      </c>
      <c r="X383" s="24" t="str">
        <f aca="false">IF(AND(O383="Active",P383&lt;=2),"Yes","No")</f>
        <v>No</v>
      </c>
    </row>
    <row r="384" customFormat="false" ht="15" hidden="false" customHeight="false" outlineLevel="0" collapsed="false">
      <c r="A384" s="24" t="str">
        <f aca="false">Customers!A384</f>
        <v>C0383</v>
      </c>
      <c r="B384" s="24" t="str">
        <f aca="false">Customers!B384</f>
        <v>Rift Valley</v>
      </c>
      <c r="C384" s="24" t="str">
        <f aca="false">Customers!C384</f>
        <v>Prepaid</v>
      </c>
      <c r="D384" s="24" t="n">
        <f aca="false">COUNTIFS(Transactions!$C$2:$C$13107,$A384,Transactions!$E$2:$E$13107,D$1)</f>
        <v>1</v>
      </c>
      <c r="E384" s="24" t="n">
        <f aca="false">COUNTIFS(Transactions!$C$2:$C$13107,$A384,Transactions!$E$2:$E$13107,E$1)</f>
        <v>0</v>
      </c>
      <c r="F384" s="24" t="n">
        <f aca="false">COUNTIFS(Transactions!$C$2:$C$13107,$A384,Transactions!$E$2:$E$13107,F$1)</f>
        <v>2</v>
      </c>
      <c r="G384" s="24" t="n">
        <f aca="false">COUNTIFS(Transactions!$C$2:$C$13107,$A384,Transactions!$E$2:$E$13107,G$1)</f>
        <v>0</v>
      </c>
      <c r="H384" s="24" t="n">
        <f aca="false">COUNTIFS(Transactions!$C$2:$C$13107,$A384,Transactions!$E$2:$E$13107,H$1)</f>
        <v>2</v>
      </c>
      <c r="I384" s="24" t="n">
        <f aca="false">COUNTIFS(Transactions!$C$2:$C$13107,$A384,Transactions!$E$2:$E$13107,I$1)</f>
        <v>0</v>
      </c>
      <c r="J384" s="24" t="n">
        <f aca="false">SUM(D384:I384)</f>
        <v>5</v>
      </c>
      <c r="K384" s="38" t="n">
        <f aca="false">SUMIFS(Transactions!$F$2:$F$13107,Transactions!$C$2:$C$13107,A384)</f>
        <v>13010</v>
      </c>
      <c r="L384" s="38" t="n">
        <f aca="false">SUMIFS(Transactions!$I$2:$I$13107,Transactions!$C$2:$C$13107,A384)</f>
        <v>69.1</v>
      </c>
      <c r="M384" s="39" t="n">
        <f aca="false">IF(J384=0,"",_xlfn.MAXIFS(Transactions!$B$2:$B$13107,Transactions!$C$2:$C$13107,A384))</f>
        <v>46225</v>
      </c>
      <c r="N384" s="24" t="n">
        <f aca="false">IF(J384=0,999,Assumptions!$B$4-M384)</f>
        <v>70</v>
      </c>
      <c r="O384" s="24" t="str">
        <f aca="false">IF(N384&lt;=Assumptions!$B$7,"Active",IF(N384&lt;=Assumptions!$B$8,"Slipping","Churned"))</f>
        <v>Churned</v>
      </c>
      <c r="P384" s="24" t="n">
        <f aca="false">COUNTIF(D384:I384,"&gt;0")</f>
        <v>3</v>
      </c>
      <c r="Q384" s="24" t="n">
        <f aca="false">IF(N384&lt;=Assumptions!$B$22,5,IF(N384&lt;=Assumptions!$B$23,4,IF(N384&lt;=Assumptions!$B$24,3,IF(N384&lt;=Assumptions!$B$25,2,1))))</f>
        <v>2</v>
      </c>
      <c r="R384" s="24" t="n">
        <f aca="false">1+(J384&gt;=Assumptions!$C$25)+(J384&gt;=Assumptions!$C$24)+(J384&gt;=Assumptions!$C$23)+(J384&gt;=Assumptions!$C$22)</f>
        <v>1</v>
      </c>
      <c r="S384" s="24" t="n">
        <f aca="false">1+(L384&gt;=Assumptions!$D$25)+(L384&gt;=Assumptions!$D$24)+(L384&gt;=Assumptions!$D$23)+(L384&gt;=Assumptions!$D$22)</f>
        <v>1</v>
      </c>
      <c r="T384" s="24" t="str">
        <f aca="false">IF(AND(Q384&gt;=4,R384&gt;=4),"Champions",IF(AND(Q384&gt;=3,R384&gt;=3),"Loyal",IF(AND(Q384&lt;=2,R384&gt;=3),"At Risk",IF(Q384&lt;=2,"Hibernating","Potential"))))</f>
        <v>Hibernating</v>
      </c>
      <c r="U384" s="38" t="n">
        <f aca="false">L384/Assumptions!$B$6</f>
        <v>7.67777777777778</v>
      </c>
      <c r="V384" s="38" t="n">
        <f aca="false">IF(O384="Slipping",U384,0)</f>
        <v>0</v>
      </c>
      <c r="W384" s="38" t="n">
        <f aca="false">IF(O384="Churned",U384,0)</f>
        <v>7.67777777777778</v>
      </c>
      <c r="X384" s="24" t="str">
        <f aca="false">IF(AND(O384="Active",P384&lt;=2),"Yes","No")</f>
        <v>No</v>
      </c>
    </row>
    <row r="385" customFormat="false" ht="15" hidden="false" customHeight="false" outlineLevel="0" collapsed="false">
      <c r="A385" s="24" t="str">
        <f aca="false">Customers!A385</f>
        <v>C0384</v>
      </c>
      <c r="B385" s="24" t="str">
        <f aca="false">Customers!B385</f>
        <v>Nairobi</v>
      </c>
      <c r="C385" s="24" t="str">
        <f aca="false">Customers!C385</f>
        <v>Prepaid</v>
      </c>
      <c r="D385" s="24" t="n">
        <f aca="false">COUNTIFS(Transactions!$C$2:$C$13107,$A385,Transactions!$E$2:$E$13107,D$1)</f>
        <v>0</v>
      </c>
      <c r="E385" s="24" t="n">
        <f aca="false">COUNTIFS(Transactions!$C$2:$C$13107,$A385,Transactions!$E$2:$E$13107,E$1)</f>
        <v>7</v>
      </c>
      <c r="F385" s="24" t="n">
        <f aca="false">COUNTIFS(Transactions!$C$2:$C$13107,$A385,Transactions!$E$2:$E$13107,F$1)</f>
        <v>4</v>
      </c>
      <c r="G385" s="24" t="n">
        <f aca="false">COUNTIFS(Transactions!$C$2:$C$13107,$A385,Transactions!$E$2:$E$13107,G$1)</f>
        <v>0</v>
      </c>
      <c r="H385" s="24" t="n">
        <f aca="false">COUNTIFS(Transactions!$C$2:$C$13107,$A385,Transactions!$E$2:$E$13107,H$1)</f>
        <v>0</v>
      </c>
      <c r="I385" s="24" t="n">
        <f aca="false">COUNTIFS(Transactions!$C$2:$C$13107,$A385,Transactions!$E$2:$E$13107,I$1)</f>
        <v>0</v>
      </c>
      <c r="J385" s="24" t="n">
        <f aca="false">SUM(D385:I385)</f>
        <v>11</v>
      </c>
      <c r="K385" s="38" t="n">
        <f aca="false">SUMIFS(Transactions!$F$2:$F$13107,Transactions!$C$2:$C$13107,A385)</f>
        <v>81780</v>
      </c>
      <c r="L385" s="38" t="n">
        <f aca="false">SUMIFS(Transactions!$I$2:$I$13107,Transactions!$C$2:$C$13107,A385)</f>
        <v>699.65</v>
      </c>
      <c r="M385" s="39" t="n">
        <f aca="false">IF(J385=0,"",_xlfn.MAXIFS(Transactions!$B$2:$B$13107,Transactions!$C$2:$C$13107,A385))</f>
        <v>46240</v>
      </c>
      <c r="N385" s="24" t="n">
        <f aca="false">IF(J385=0,999,Assumptions!$B$4-M385)</f>
        <v>55</v>
      </c>
      <c r="O385" s="24" t="str">
        <f aca="false">IF(N385&lt;=Assumptions!$B$7,"Active",IF(N385&lt;=Assumptions!$B$8,"Slipping","Churned"))</f>
        <v>Slipping</v>
      </c>
      <c r="P385" s="24" t="n">
        <f aca="false">COUNTIF(D385:I385,"&gt;0")</f>
        <v>2</v>
      </c>
      <c r="Q385" s="24" t="n">
        <f aca="false">IF(N385&lt;=Assumptions!$B$22,5,IF(N385&lt;=Assumptions!$B$23,4,IF(N385&lt;=Assumptions!$B$24,3,IF(N385&lt;=Assumptions!$B$25,2,1))))</f>
        <v>3</v>
      </c>
      <c r="R385" s="24" t="n">
        <f aca="false">1+(J385&gt;=Assumptions!$C$25)+(J385&gt;=Assumptions!$C$24)+(J385&gt;=Assumptions!$C$23)+(J385&gt;=Assumptions!$C$22)</f>
        <v>2</v>
      </c>
      <c r="S385" s="24" t="n">
        <f aca="false">1+(L385&gt;=Assumptions!$D$25)+(L385&gt;=Assumptions!$D$24)+(L385&gt;=Assumptions!$D$23)+(L385&gt;=Assumptions!$D$22)</f>
        <v>4</v>
      </c>
      <c r="T385" s="24" t="str">
        <f aca="false">IF(AND(Q385&gt;=4,R385&gt;=4),"Champions",IF(AND(Q385&gt;=3,R385&gt;=3),"Loyal",IF(AND(Q385&lt;=2,R385&gt;=3),"At Risk",IF(Q385&lt;=2,"Hibernating","Potential"))))</f>
        <v>Potential</v>
      </c>
      <c r="U385" s="38" t="n">
        <f aca="false">L385/Assumptions!$B$6</f>
        <v>77.7388888888889</v>
      </c>
      <c r="V385" s="38" t="n">
        <f aca="false">IF(O385="Slipping",U385,0)</f>
        <v>77.7388888888889</v>
      </c>
      <c r="W385" s="38" t="n">
        <f aca="false">IF(O385="Churned",U385,0)</f>
        <v>0</v>
      </c>
      <c r="X385" s="24" t="str">
        <f aca="false">IF(AND(O385="Active",P385&lt;=2),"Yes","No")</f>
        <v>No</v>
      </c>
    </row>
    <row r="386" customFormat="false" ht="15" hidden="false" customHeight="false" outlineLevel="0" collapsed="false">
      <c r="A386" s="24" t="str">
        <f aca="false">Customers!A386</f>
        <v>C0385</v>
      </c>
      <c r="B386" s="24" t="str">
        <f aca="false">Customers!B386</f>
        <v>Central</v>
      </c>
      <c r="C386" s="24" t="str">
        <f aca="false">Customers!C386</f>
        <v>Prepaid</v>
      </c>
      <c r="D386" s="24" t="n">
        <f aca="false">COUNTIFS(Transactions!$C$2:$C$13107,$A386,Transactions!$E$2:$E$13107,D$1)</f>
        <v>3</v>
      </c>
      <c r="E386" s="24" t="n">
        <f aca="false">COUNTIFS(Transactions!$C$2:$C$13107,$A386,Transactions!$E$2:$E$13107,E$1)</f>
        <v>2</v>
      </c>
      <c r="F386" s="24" t="n">
        <f aca="false">COUNTIFS(Transactions!$C$2:$C$13107,$A386,Transactions!$E$2:$E$13107,F$1)</f>
        <v>1</v>
      </c>
      <c r="G386" s="24" t="n">
        <f aca="false">COUNTIFS(Transactions!$C$2:$C$13107,$A386,Transactions!$E$2:$E$13107,G$1)</f>
        <v>0</v>
      </c>
      <c r="H386" s="24" t="n">
        <f aca="false">COUNTIFS(Transactions!$C$2:$C$13107,$A386,Transactions!$E$2:$E$13107,H$1)</f>
        <v>0</v>
      </c>
      <c r="I386" s="24" t="n">
        <f aca="false">COUNTIFS(Transactions!$C$2:$C$13107,$A386,Transactions!$E$2:$E$13107,I$1)</f>
        <v>0</v>
      </c>
      <c r="J386" s="24" t="n">
        <f aca="false">SUM(D386:I386)</f>
        <v>6</v>
      </c>
      <c r="K386" s="38" t="n">
        <f aca="false">SUMIFS(Transactions!$F$2:$F$13107,Transactions!$C$2:$C$13107,A386)</f>
        <v>30510</v>
      </c>
      <c r="L386" s="38" t="n">
        <f aca="false">SUMIFS(Transactions!$I$2:$I$13107,Transactions!$C$2:$C$13107,A386)</f>
        <v>284.5</v>
      </c>
      <c r="M386" s="39" t="n">
        <f aca="false">IF(J386=0,"",_xlfn.MAXIFS(Transactions!$B$2:$B$13107,Transactions!$C$2:$C$13107,A386))</f>
        <v>46287</v>
      </c>
      <c r="N386" s="24" t="n">
        <f aca="false">IF(J386=0,999,Assumptions!$B$4-M386)</f>
        <v>8</v>
      </c>
      <c r="O386" s="24" t="str">
        <f aca="false">IF(N386&lt;=Assumptions!$B$7,"Active",IF(N386&lt;=Assumptions!$B$8,"Slipping","Churned"))</f>
        <v>Active</v>
      </c>
      <c r="P386" s="24" t="n">
        <f aca="false">COUNTIF(D386:I386,"&gt;0")</f>
        <v>3</v>
      </c>
      <c r="Q386" s="24" t="n">
        <f aca="false">IF(N386&lt;=Assumptions!$B$22,5,IF(N386&lt;=Assumptions!$B$23,4,IF(N386&lt;=Assumptions!$B$24,3,IF(N386&lt;=Assumptions!$B$25,2,1))))</f>
        <v>5</v>
      </c>
      <c r="R386" s="24" t="n">
        <f aca="false">1+(J386&gt;=Assumptions!$C$25)+(J386&gt;=Assumptions!$C$24)+(J386&gt;=Assumptions!$C$23)+(J386&gt;=Assumptions!$C$22)</f>
        <v>1</v>
      </c>
      <c r="S386" s="24" t="n">
        <f aca="false">1+(L386&gt;=Assumptions!$D$25)+(L386&gt;=Assumptions!$D$24)+(L386&gt;=Assumptions!$D$23)+(L386&gt;=Assumptions!$D$22)</f>
        <v>2</v>
      </c>
      <c r="T386" s="24" t="str">
        <f aca="false">IF(AND(Q386&gt;=4,R386&gt;=4),"Champions",IF(AND(Q386&gt;=3,R386&gt;=3),"Loyal",IF(AND(Q386&lt;=2,R386&gt;=3),"At Risk",IF(Q386&lt;=2,"Hibernating","Potential"))))</f>
        <v>Potential</v>
      </c>
      <c r="U386" s="38" t="n">
        <f aca="false">L386/Assumptions!$B$6</f>
        <v>31.6111111111111</v>
      </c>
      <c r="V386" s="38" t="n">
        <f aca="false">IF(O386="Slipping",U386,0)</f>
        <v>0</v>
      </c>
      <c r="W386" s="38" t="n">
        <f aca="false">IF(O386="Churned",U386,0)</f>
        <v>0</v>
      </c>
      <c r="X386" s="24" t="str">
        <f aca="false">IF(AND(O386="Active",P386&lt;=2),"Yes","No")</f>
        <v>No</v>
      </c>
    </row>
    <row r="387" customFormat="false" ht="15" hidden="false" customHeight="false" outlineLevel="0" collapsed="false">
      <c r="A387" s="24" t="str">
        <f aca="false">Customers!A387</f>
        <v>C0386</v>
      </c>
      <c r="B387" s="24" t="str">
        <f aca="false">Customers!B387</f>
        <v>Central</v>
      </c>
      <c r="C387" s="24" t="str">
        <f aca="false">Customers!C387</f>
        <v>Postpaid</v>
      </c>
      <c r="D387" s="24" t="n">
        <f aca="false">COUNTIFS(Transactions!$C$2:$C$13107,$A387,Transactions!$E$2:$E$13107,D$1)</f>
        <v>9</v>
      </c>
      <c r="E387" s="24" t="n">
        <f aca="false">COUNTIFS(Transactions!$C$2:$C$13107,$A387,Transactions!$E$2:$E$13107,E$1)</f>
        <v>0</v>
      </c>
      <c r="F387" s="24" t="n">
        <f aca="false">COUNTIFS(Transactions!$C$2:$C$13107,$A387,Transactions!$E$2:$E$13107,F$1)</f>
        <v>4</v>
      </c>
      <c r="G387" s="24" t="n">
        <f aca="false">COUNTIFS(Transactions!$C$2:$C$13107,$A387,Transactions!$E$2:$E$13107,G$1)</f>
        <v>3</v>
      </c>
      <c r="H387" s="24" t="n">
        <f aca="false">COUNTIFS(Transactions!$C$2:$C$13107,$A387,Transactions!$E$2:$E$13107,H$1)</f>
        <v>0</v>
      </c>
      <c r="I387" s="24" t="n">
        <f aca="false">COUNTIFS(Transactions!$C$2:$C$13107,$A387,Transactions!$E$2:$E$13107,I$1)</f>
        <v>7</v>
      </c>
      <c r="J387" s="24" t="n">
        <f aca="false">SUM(D387:I387)</f>
        <v>23</v>
      </c>
      <c r="K387" s="38" t="n">
        <f aca="false">SUMIFS(Transactions!$F$2:$F$13107,Transactions!$C$2:$C$13107,A387)</f>
        <v>69427</v>
      </c>
      <c r="L387" s="38" t="n">
        <f aca="false">SUMIFS(Transactions!$I$2:$I$13107,Transactions!$C$2:$C$13107,A387)</f>
        <v>454.31</v>
      </c>
      <c r="M387" s="39" t="n">
        <f aca="false">IF(J387=0,"",_xlfn.MAXIFS(Transactions!$B$2:$B$13107,Transactions!$C$2:$C$13107,A387))</f>
        <v>46284</v>
      </c>
      <c r="N387" s="24" t="n">
        <f aca="false">IF(J387=0,999,Assumptions!$B$4-M387)</f>
        <v>11</v>
      </c>
      <c r="O387" s="24" t="str">
        <f aca="false">IF(N387&lt;=Assumptions!$B$7,"Active",IF(N387&lt;=Assumptions!$B$8,"Slipping","Churned"))</f>
        <v>Active</v>
      </c>
      <c r="P387" s="24" t="n">
        <f aca="false">COUNTIF(D387:I387,"&gt;0")</f>
        <v>4</v>
      </c>
      <c r="Q387" s="24" t="n">
        <f aca="false">IF(N387&lt;=Assumptions!$B$22,5,IF(N387&lt;=Assumptions!$B$23,4,IF(N387&lt;=Assumptions!$B$24,3,IF(N387&lt;=Assumptions!$B$25,2,1))))</f>
        <v>5</v>
      </c>
      <c r="R387" s="24" t="n">
        <f aca="false">1+(J387&gt;=Assumptions!$C$25)+(J387&gt;=Assumptions!$C$24)+(J387&gt;=Assumptions!$C$23)+(J387&gt;=Assumptions!$C$22)</f>
        <v>4</v>
      </c>
      <c r="S387" s="24" t="n">
        <f aca="false">1+(L387&gt;=Assumptions!$D$25)+(L387&gt;=Assumptions!$D$24)+(L387&gt;=Assumptions!$D$23)+(L387&gt;=Assumptions!$D$22)</f>
        <v>3</v>
      </c>
      <c r="T387" s="24" t="str">
        <f aca="false">IF(AND(Q387&gt;=4,R387&gt;=4),"Champions",IF(AND(Q387&gt;=3,R387&gt;=3),"Loyal",IF(AND(Q387&lt;=2,R387&gt;=3),"At Risk",IF(Q387&lt;=2,"Hibernating","Potential"))))</f>
        <v>Champions</v>
      </c>
      <c r="U387" s="38" t="n">
        <f aca="false">L387/Assumptions!$B$6</f>
        <v>50.4788888888889</v>
      </c>
      <c r="V387" s="38" t="n">
        <f aca="false">IF(O387="Slipping",U387,0)</f>
        <v>0</v>
      </c>
      <c r="W387" s="38" t="n">
        <f aca="false">IF(O387="Churned",U387,0)</f>
        <v>0</v>
      </c>
      <c r="X387" s="24" t="str">
        <f aca="false">IF(AND(O387="Active",P387&lt;=2),"Yes","No")</f>
        <v>No</v>
      </c>
    </row>
    <row r="388" customFormat="false" ht="15" hidden="false" customHeight="false" outlineLevel="0" collapsed="false">
      <c r="A388" s="24" t="str">
        <f aca="false">Customers!A388</f>
        <v>C0387</v>
      </c>
      <c r="B388" s="24" t="str">
        <f aca="false">Customers!B388</f>
        <v>Nairobi</v>
      </c>
      <c r="C388" s="24" t="str">
        <f aca="false">Customers!C388</f>
        <v>Prepaid</v>
      </c>
      <c r="D388" s="24" t="n">
        <f aca="false">COUNTIFS(Transactions!$C$2:$C$13107,$A388,Transactions!$E$2:$E$13107,D$1)</f>
        <v>6</v>
      </c>
      <c r="E388" s="24" t="n">
        <f aca="false">COUNTIFS(Transactions!$C$2:$C$13107,$A388,Transactions!$E$2:$E$13107,E$1)</f>
        <v>0</v>
      </c>
      <c r="F388" s="24" t="n">
        <f aca="false">COUNTIFS(Transactions!$C$2:$C$13107,$A388,Transactions!$E$2:$E$13107,F$1)</f>
        <v>0</v>
      </c>
      <c r="G388" s="24" t="n">
        <f aca="false">COUNTIFS(Transactions!$C$2:$C$13107,$A388,Transactions!$E$2:$E$13107,G$1)</f>
        <v>2</v>
      </c>
      <c r="H388" s="24" t="n">
        <f aca="false">COUNTIFS(Transactions!$C$2:$C$13107,$A388,Transactions!$E$2:$E$13107,H$1)</f>
        <v>1</v>
      </c>
      <c r="I388" s="24" t="n">
        <f aca="false">COUNTIFS(Transactions!$C$2:$C$13107,$A388,Transactions!$E$2:$E$13107,I$1)</f>
        <v>2</v>
      </c>
      <c r="J388" s="24" t="n">
        <f aca="false">SUM(D388:I388)</f>
        <v>11</v>
      </c>
      <c r="K388" s="38" t="n">
        <f aca="false">SUMIFS(Transactions!$F$2:$F$13107,Transactions!$C$2:$C$13107,A388)</f>
        <v>25350</v>
      </c>
      <c r="L388" s="38" t="n">
        <f aca="false">SUMIFS(Transactions!$I$2:$I$13107,Transactions!$C$2:$C$13107,A388)</f>
        <v>247.8</v>
      </c>
      <c r="M388" s="39" t="n">
        <f aca="false">IF(J388=0,"",_xlfn.MAXIFS(Transactions!$B$2:$B$13107,Transactions!$C$2:$C$13107,A388))</f>
        <v>46246</v>
      </c>
      <c r="N388" s="24" t="n">
        <f aca="false">IF(J388=0,999,Assumptions!$B$4-M388)</f>
        <v>49</v>
      </c>
      <c r="O388" s="24" t="str">
        <f aca="false">IF(N388&lt;=Assumptions!$B$7,"Active",IF(N388&lt;=Assumptions!$B$8,"Slipping","Churned"))</f>
        <v>Slipping</v>
      </c>
      <c r="P388" s="24" t="n">
        <f aca="false">COUNTIF(D388:I388,"&gt;0")</f>
        <v>4</v>
      </c>
      <c r="Q388" s="24" t="n">
        <f aca="false">IF(N388&lt;=Assumptions!$B$22,5,IF(N388&lt;=Assumptions!$B$23,4,IF(N388&lt;=Assumptions!$B$24,3,IF(N388&lt;=Assumptions!$B$25,2,1))))</f>
        <v>3</v>
      </c>
      <c r="R388" s="24" t="n">
        <f aca="false">1+(J388&gt;=Assumptions!$C$25)+(J388&gt;=Assumptions!$C$24)+(J388&gt;=Assumptions!$C$23)+(J388&gt;=Assumptions!$C$22)</f>
        <v>2</v>
      </c>
      <c r="S388" s="24" t="n">
        <f aca="false">1+(L388&gt;=Assumptions!$D$25)+(L388&gt;=Assumptions!$D$24)+(L388&gt;=Assumptions!$D$23)+(L388&gt;=Assumptions!$D$22)</f>
        <v>2</v>
      </c>
      <c r="T388" s="24" t="str">
        <f aca="false">IF(AND(Q388&gt;=4,R388&gt;=4),"Champions",IF(AND(Q388&gt;=3,R388&gt;=3),"Loyal",IF(AND(Q388&lt;=2,R388&gt;=3),"At Risk",IF(Q388&lt;=2,"Hibernating","Potential"))))</f>
        <v>Potential</v>
      </c>
      <c r="U388" s="38" t="n">
        <f aca="false">L388/Assumptions!$B$6</f>
        <v>27.5333333333333</v>
      </c>
      <c r="V388" s="38" t="n">
        <f aca="false">IF(O388="Slipping",U388,0)</f>
        <v>27.5333333333333</v>
      </c>
      <c r="W388" s="38" t="n">
        <f aca="false">IF(O388="Churned",U388,0)</f>
        <v>0</v>
      </c>
      <c r="X388" s="24" t="str">
        <f aca="false">IF(AND(O388="Active",P388&lt;=2),"Yes","No")</f>
        <v>No</v>
      </c>
    </row>
    <row r="389" customFormat="false" ht="15" hidden="false" customHeight="false" outlineLevel="0" collapsed="false">
      <c r="A389" s="24" t="str">
        <f aca="false">Customers!A389</f>
        <v>C0388</v>
      </c>
      <c r="B389" s="24" t="str">
        <f aca="false">Customers!B389</f>
        <v>Eastern</v>
      </c>
      <c r="C389" s="24" t="str">
        <f aca="false">Customers!C389</f>
        <v>Business</v>
      </c>
      <c r="D389" s="24" t="n">
        <f aca="false">COUNTIFS(Transactions!$C$2:$C$13107,$A389,Transactions!$E$2:$E$13107,D$1)</f>
        <v>2</v>
      </c>
      <c r="E389" s="24" t="n">
        <f aca="false">COUNTIFS(Transactions!$C$2:$C$13107,$A389,Transactions!$E$2:$E$13107,E$1)</f>
        <v>32</v>
      </c>
      <c r="F389" s="24" t="n">
        <f aca="false">COUNTIFS(Transactions!$C$2:$C$13107,$A389,Transactions!$E$2:$E$13107,F$1)</f>
        <v>1</v>
      </c>
      <c r="G389" s="24" t="n">
        <f aca="false">COUNTIFS(Transactions!$C$2:$C$13107,$A389,Transactions!$E$2:$E$13107,G$1)</f>
        <v>12</v>
      </c>
      <c r="H389" s="24" t="n">
        <f aca="false">COUNTIFS(Transactions!$C$2:$C$13107,$A389,Transactions!$E$2:$E$13107,H$1)</f>
        <v>2</v>
      </c>
      <c r="I389" s="24" t="n">
        <f aca="false">COUNTIFS(Transactions!$C$2:$C$13107,$A389,Transactions!$E$2:$E$13107,I$1)</f>
        <v>1</v>
      </c>
      <c r="J389" s="24" t="n">
        <f aca="false">SUM(D389:I389)</f>
        <v>50</v>
      </c>
      <c r="K389" s="38" t="n">
        <f aca="false">SUMIFS(Transactions!$F$2:$F$13107,Transactions!$C$2:$C$13107,A389)</f>
        <v>627599</v>
      </c>
      <c r="L389" s="38" t="n">
        <f aca="false">SUMIFS(Transactions!$I$2:$I$13107,Transactions!$C$2:$C$13107,A389)</f>
        <v>5025.15</v>
      </c>
      <c r="M389" s="39" t="n">
        <f aca="false">IF(J389=0,"",_xlfn.MAXIFS(Transactions!$B$2:$B$13107,Transactions!$C$2:$C$13107,A389))</f>
        <v>46293</v>
      </c>
      <c r="N389" s="24" t="n">
        <f aca="false">IF(J389=0,999,Assumptions!$B$4-M389)</f>
        <v>2</v>
      </c>
      <c r="O389" s="24" t="str">
        <f aca="false">IF(N389&lt;=Assumptions!$B$7,"Active",IF(N389&lt;=Assumptions!$B$8,"Slipping","Churned"))</f>
        <v>Active</v>
      </c>
      <c r="P389" s="24" t="n">
        <f aca="false">COUNTIF(D389:I389,"&gt;0")</f>
        <v>6</v>
      </c>
      <c r="Q389" s="24" t="n">
        <f aca="false">IF(N389&lt;=Assumptions!$B$22,5,IF(N389&lt;=Assumptions!$B$23,4,IF(N389&lt;=Assumptions!$B$24,3,IF(N389&lt;=Assumptions!$B$25,2,1))))</f>
        <v>5</v>
      </c>
      <c r="R389" s="24" t="n">
        <f aca="false">1+(J389&gt;=Assumptions!$C$25)+(J389&gt;=Assumptions!$C$24)+(J389&gt;=Assumptions!$C$23)+(J389&gt;=Assumptions!$C$22)</f>
        <v>5</v>
      </c>
      <c r="S389" s="24" t="n">
        <f aca="false">1+(L389&gt;=Assumptions!$D$25)+(L389&gt;=Assumptions!$D$24)+(L389&gt;=Assumptions!$D$23)+(L389&gt;=Assumptions!$D$22)</f>
        <v>5</v>
      </c>
      <c r="T389" s="24" t="str">
        <f aca="false">IF(AND(Q389&gt;=4,R389&gt;=4),"Champions",IF(AND(Q389&gt;=3,R389&gt;=3),"Loyal",IF(AND(Q389&lt;=2,R389&gt;=3),"At Risk",IF(Q389&lt;=2,"Hibernating","Potential"))))</f>
        <v>Champions</v>
      </c>
      <c r="U389" s="38" t="n">
        <f aca="false">L389/Assumptions!$B$6</f>
        <v>558.35</v>
      </c>
      <c r="V389" s="38" t="n">
        <f aca="false">IF(O389="Slipping",U389,0)</f>
        <v>0</v>
      </c>
      <c r="W389" s="38" t="n">
        <f aca="false">IF(O389="Churned",U389,0)</f>
        <v>0</v>
      </c>
      <c r="X389" s="24" t="str">
        <f aca="false">IF(AND(O389="Active",P389&lt;=2),"Yes","No")</f>
        <v>No</v>
      </c>
    </row>
    <row r="390" customFormat="false" ht="15" hidden="false" customHeight="false" outlineLevel="0" collapsed="false">
      <c r="A390" s="24" t="str">
        <f aca="false">Customers!A390</f>
        <v>C0389</v>
      </c>
      <c r="B390" s="24" t="str">
        <f aca="false">Customers!B390</f>
        <v>Rift Valley</v>
      </c>
      <c r="C390" s="24" t="str">
        <f aca="false">Customers!C390</f>
        <v>Business</v>
      </c>
      <c r="D390" s="24" t="n">
        <f aca="false">COUNTIFS(Transactions!$C$2:$C$13107,$A390,Transactions!$E$2:$E$13107,D$1)</f>
        <v>13</v>
      </c>
      <c r="E390" s="24" t="n">
        <f aca="false">COUNTIFS(Transactions!$C$2:$C$13107,$A390,Transactions!$E$2:$E$13107,E$1)</f>
        <v>3</v>
      </c>
      <c r="F390" s="24" t="n">
        <f aca="false">COUNTIFS(Transactions!$C$2:$C$13107,$A390,Transactions!$E$2:$E$13107,F$1)</f>
        <v>0</v>
      </c>
      <c r="G390" s="24" t="n">
        <f aca="false">COUNTIFS(Transactions!$C$2:$C$13107,$A390,Transactions!$E$2:$E$13107,G$1)</f>
        <v>7</v>
      </c>
      <c r="H390" s="24" t="n">
        <f aca="false">COUNTIFS(Transactions!$C$2:$C$13107,$A390,Transactions!$E$2:$E$13107,H$1)</f>
        <v>0</v>
      </c>
      <c r="I390" s="24" t="n">
        <f aca="false">COUNTIFS(Transactions!$C$2:$C$13107,$A390,Transactions!$E$2:$E$13107,I$1)</f>
        <v>0</v>
      </c>
      <c r="J390" s="24" t="n">
        <f aca="false">SUM(D390:I390)</f>
        <v>23</v>
      </c>
      <c r="K390" s="38" t="n">
        <f aca="false">SUMIFS(Transactions!$F$2:$F$13107,Transactions!$C$2:$C$13107,A390)</f>
        <v>229680</v>
      </c>
      <c r="L390" s="38" t="n">
        <f aca="false">SUMIFS(Transactions!$I$2:$I$13107,Transactions!$C$2:$C$13107,A390)</f>
        <v>1256.18</v>
      </c>
      <c r="M390" s="39" t="n">
        <f aca="false">IF(J390=0,"",_xlfn.MAXIFS(Transactions!$B$2:$B$13107,Transactions!$C$2:$C$13107,A390))</f>
        <v>46260</v>
      </c>
      <c r="N390" s="24" t="n">
        <f aca="false">IF(J390=0,999,Assumptions!$B$4-M390)</f>
        <v>35</v>
      </c>
      <c r="O390" s="24" t="str">
        <f aca="false">IF(N390&lt;=Assumptions!$B$7,"Active",IF(N390&lt;=Assumptions!$B$8,"Slipping","Churned"))</f>
        <v>Slipping</v>
      </c>
      <c r="P390" s="24" t="n">
        <f aca="false">COUNTIF(D390:I390,"&gt;0")</f>
        <v>3</v>
      </c>
      <c r="Q390" s="24" t="n">
        <f aca="false">IF(N390&lt;=Assumptions!$B$22,5,IF(N390&lt;=Assumptions!$B$23,4,IF(N390&lt;=Assumptions!$B$24,3,IF(N390&lt;=Assumptions!$B$25,2,1))))</f>
        <v>3</v>
      </c>
      <c r="R390" s="24" t="n">
        <f aca="false">1+(J390&gt;=Assumptions!$C$25)+(J390&gt;=Assumptions!$C$24)+(J390&gt;=Assumptions!$C$23)+(J390&gt;=Assumptions!$C$22)</f>
        <v>4</v>
      </c>
      <c r="S390" s="24" t="n">
        <f aca="false">1+(L390&gt;=Assumptions!$D$25)+(L390&gt;=Assumptions!$D$24)+(L390&gt;=Assumptions!$D$23)+(L390&gt;=Assumptions!$D$22)</f>
        <v>5</v>
      </c>
      <c r="T390" s="24" t="str">
        <f aca="false">IF(AND(Q390&gt;=4,R390&gt;=4),"Champions",IF(AND(Q390&gt;=3,R390&gt;=3),"Loyal",IF(AND(Q390&lt;=2,R390&gt;=3),"At Risk",IF(Q390&lt;=2,"Hibernating","Potential"))))</f>
        <v>Loyal</v>
      </c>
      <c r="U390" s="38" t="n">
        <f aca="false">L390/Assumptions!$B$6</f>
        <v>139.575555555556</v>
      </c>
      <c r="V390" s="38" t="n">
        <f aca="false">IF(O390="Slipping",U390,0)</f>
        <v>139.575555555556</v>
      </c>
      <c r="W390" s="38" t="n">
        <f aca="false">IF(O390="Churned",U390,0)</f>
        <v>0</v>
      </c>
      <c r="X390" s="24" t="str">
        <f aca="false">IF(AND(O390="Active",P390&lt;=2),"Yes","No")</f>
        <v>No</v>
      </c>
    </row>
    <row r="391" customFormat="false" ht="15" hidden="false" customHeight="false" outlineLevel="0" collapsed="false">
      <c r="A391" s="24" t="str">
        <f aca="false">Customers!A391</f>
        <v>C0390</v>
      </c>
      <c r="B391" s="24" t="str">
        <f aca="false">Customers!B391</f>
        <v>Nairobi</v>
      </c>
      <c r="C391" s="24" t="str">
        <f aca="false">Customers!C391</f>
        <v>Prepaid</v>
      </c>
      <c r="D391" s="24" t="n">
        <f aca="false">COUNTIFS(Transactions!$C$2:$C$13107,$A391,Transactions!$E$2:$E$13107,D$1)</f>
        <v>2</v>
      </c>
      <c r="E391" s="24" t="n">
        <f aca="false">COUNTIFS(Transactions!$C$2:$C$13107,$A391,Transactions!$E$2:$E$13107,E$1)</f>
        <v>4</v>
      </c>
      <c r="F391" s="24" t="n">
        <f aca="false">COUNTIFS(Transactions!$C$2:$C$13107,$A391,Transactions!$E$2:$E$13107,F$1)</f>
        <v>2</v>
      </c>
      <c r="G391" s="24" t="n">
        <f aca="false">COUNTIFS(Transactions!$C$2:$C$13107,$A391,Transactions!$E$2:$E$13107,G$1)</f>
        <v>4</v>
      </c>
      <c r="H391" s="24" t="n">
        <f aca="false">COUNTIFS(Transactions!$C$2:$C$13107,$A391,Transactions!$E$2:$E$13107,H$1)</f>
        <v>0</v>
      </c>
      <c r="I391" s="24" t="n">
        <f aca="false">COUNTIFS(Transactions!$C$2:$C$13107,$A391,Transactions!$E$2:$E$13107,I$1)</f>
        <v>3</v>
      </c>
      <c r="J391" s="24" t="n">
        <f aca="false">SUM(D391:I391)</f>
        <v>15</v>
      </c>
      <c r="K391" s="38" t="n">
        <f aca="false">SUMIFS(Transactions!$F$2:$F$13107,Transactions!$C$2:$C$13107,A391)</f>
        <v>39159</v>
      </c>
      <c r="L391" s="38" t="n">
        <f aca="false">SUMIFS(Transactions!$I$2:$I$13107,Transactions!$C$2:$C$13107,A391)</f>
        <v>392.48</v>
      </c>
      <c r="M391" s="39" t="n">
        <f aca="false">IF(J391=0,"",_xlfn.MAXIFS(Transactions!$B$2:$B$13107,Transactions!$C$2:$C$13107,A391))</f>
        <v>46286</v>
      </c>
      <c r="N391" s="24" t="n">
        <f aca="false">IF(J391=0,999,Assumptions!$B$4-M391)</f>
        <v>9</v>
      </c>
      <c r="O391" s="24" t="str">
        <f aca="false">IF(N391&lt;=Assumptions!$B$7,"Active",IF(N391&lt;=Assumptions!$B$8,"Slipping","Churned"))</f>
        <v>Active</v>
      </c>
      <c r="P391" s="24" t="n">
        <f aca="false">COUNTIF(D391:I391,"&gt;0")</f>
        <v>5</v>
      </c>
      <c r="Q391" s="24" t="n">
        <f aca="false">IF(N391&lt;=Assumptions!$B$22,5,IF(N391&lt;=Assumptions!$B$23,4,IF(N391&lt;=Assumptions!$B$24,3,IF(N391&lt;=Assumptions!$B$25,2,1))))</f>
        <v>5</v>
      </c>
      <c r="R391" s="24" t="n">
        <f aca="false">1+(J391&gt;=Assumptions!$C$25)+(J391&gt;=Assumptions!$C$24)+(J391&gt;=Assumptions!$C$23)+(J391&gt;=Assumptions!$C$22)</f>
        <v>3</v>
      </c>
      <c r="S391" s="24" t="n">
        <f aca="false">1+(L391&gt;=Assumptions!$D$25)+(L391&gt;=Assumptions!$D$24)+(L391&gt;=Assumptions!$D$23)+(L391&gt;=Assumptions!$D$22)</f>
        <v>3</v>
      </c>
      <c r="T391" s="24" t="str">
        <f aca="false">IF(AND(Q391&gt;=4,R391&gt;=4),"Champions",IF(AND(Q391&gt;=3,R391&gt;=3),"Loyal",IF(AND(Q391&lt;=2,R391&gt;=3),"At Risk",IF(Q391&lt;=2,"Hibernating","Potential"))))</f>
        <v>Loyal</v>
      </c>
      <c r="U391" s="38" t="n">
        <f aca="false">L391/Assumptions!$B$6</f>
        <v>43.6088888888889</v>
      </c>
      <c r="V391" s="38" t="n">
        <f aca="false">IF(O391="Slipping",U391,0)</f>
        <v>0</v>
      </c>
      <c r="W391" s="38" t="n">
        <f aca="false">IF(O391="Churned",U391,0)</f>
        <v>0</v>
      </c>
      <c r="X391" s="24" t="str">
        <f aca="false">IF(AND(O391="Active",P391&lt;=2),"Yes","No")</f>
        <v>No</v>
      </c>
    </row>
    <row r="392" customFormat="false" ht="15" hidden="false" customHeight="false" outlineLevel="0" collapsed="false">
      <c r="A392" s="24" t="str">
        <f aca="false">Customers!A392</f>
        <v>C0391</v>
      </c>
      <c r="B392" s="24" t="str">
        <f aca="false">Customers!B392</f>
        <v>Western</v>
      </c>
      <c r="C392" s="24" t="str">
        <f aca="false">Customers!C392</f>
        <v>Prepaid</v>
      </c>
      <c r="D392" s="24" t="n">
        <f aca="false">COUNTIFS(Transactions!$C$2:$C$13107,$A392,Transactions!$E$2:$E$13107,D$1)</f>
        <v>9</v>
      </c>
      <c r="E392" s="24" t="n">
        <f aca="false">COUNTIFS(Transactions!$C$2:$C$13107,$A392,Transactions!$E$2:$E$13107,E$1)</f>
        <v>0</v>
      </c>
      <c r="F392" s="24" t="n">
        <f aca="false">COUNTIFS(Transactions!$C$2:$C$13107,$A392,Transactions!$E$2:$E$13107,F$1)</f>
        <v>4</v>
      </c>
      <c r="G392" s="24" t="n">
        <f aca="false">COUNTIFS(Transactions!$C$2:$C$13107,$A392,Transactions!$E$2:$E$13107,G$1)</f>
        <v>0</v>
      </c>
      <c r="H392" s="24" t="n">
        <f aca="false">COUNTIFS(Transactions!$C$2:$C$13107,$A392,Transactions!$E$2:$E$13107,H$1)</f>
        <v>0</v>
      </c>
      <c r="I392" s="24" t="n">
        <f aca="false">COUNTIFS(Transactions!$C$2:$C$13107,$A392,Transactions!$E$2:$E$13107,I$1)</f>
        <v>0</v>
      </c>
      <c r="J392" s="24" t="n">
        <f aca="false">SUM(D392:I392)</f>
        <v>13</v>
      </c>
      <c r="K392" s="38" t="n">
        <f aca="false">SUMIFS(Transactions!$F$2:$F$13107,Transactions!$C$2:$C$13107,A392)</f>
        <v>85040</v>
      </c>
      <c r="L392" s="38" t="n">
        <f aca="false">SUMIFS(Transactions!$I$2:$I$13107,Transactions!$C$2:$C$13107,A392)</f>
        <v>202.6</v>
      </c>
      <c r="M392" s="39" t="n">
        <f aca="false">IF(J392=0,"",_xlfn.MAXIFS(Transactions!$B$2:$B$13107,Transactions!$C$2:$C$13107,A392))</f>
        <v>46264</v>
      </c>
      <c r="N392" s="24" t="n">
        <f aca="false">IF(J392=0,999,Assumptions!$B$4-M392)</f>
        <v>31</v>
      </c>
      <c r="O392" s="24" t="str">
        <f aca="false">IF(N392&lt;=Assumptions!$B$7,"Active",IF(N392&lt;=Assumptions!$B$8,"Slipping","Churned"))</f>
        <v>Slipping</v>
      </c>
      <c r="P392" s="24" t="n">
        <f aca="false">COUNTIF(D392:I392,"&gt;0")</f>
        <v>2</v>
      </c>
      <c r="Q392" s="24" t="n">
        <f aca="false">IF(N392&lt;=Assumptions!$B$22,5,IF(N392&lt;=Assumptions!$B$23,4,IF(N392&lt;=Assumptions!$B$24,3,IF(N392&lt;=Assumptions!$B$25,2,1))))</f>
        <v>3</v>
      </c>
      <c r="R392" s="24" t="n">
        <f aca="false">1+(J392&gt;=Assumptions!$C$25)+(J392&gt;=Assumptions!$C$24)+(J392&gt;=Assumptions!$C$23)+(J392&gt;=Assumptions!$C$22)</f>
        <v>2</v>
      </c>
      <c r="S392" s="24" t="n">
        <f aca="false">1+(L392&gt;=Assumptions!$D$25)+(L392&gt;=Assumptions!$D$24)+(L392&gt;=Assumptions!$D$23)+(L392&gt;=Assumptions!$D$22)</f>
        <v>2</v>
      </c>
      <c r="T392" s="24" t="str">
        <f aca="false">IF(AND(Q392&gt;=4,R392&gt;=4),"Champions",IF(AND(Q392&gt;=3,R392&gt;=3),"Loyal",IF(AND(Q392&lt;=2,R392&gt;=3),"At Risk",IF(Q392&lt;=2,"Hibernating","Potential"))))</f>
        <v>Potential</v>
      </c>
      <c r="U392" s="38" t="n">
        <f aca="false">L392/Assumptions!$B$6</f>
        <v>22.5111111111111</v>
      </c>
      <c r="V392" s="38" t="n">
        <f aca="false">IF(O392="Slipping",U392,0)</f>
        <v>22.5111111111111</v>
      </c>
      <c r="W392" s="38" t="n">
        <f aca="false">IF(O392="Churned",U392,0)</f>
        <v>0</v>
      </c>
      <c r="X392" s="24" t="str">
        <f aca="false">IF(AND(O392="Active",P392&lt;=2),"Yes","No")</f>
        <v>No</v>
      </c>
    </row>
    <row r="393" customFormat="false" ht="15" hidden="false" customHeight="false" outlineLevel="0" collapsed="false">
      <c r="A393" s="24" t="str">
        <f aca="false">Customers!A393</f>
        <v>C0392</v>
      </c>
      <c r="B393" s="24" t="str">
        <f aca="false">Customers!B393</f>
        <v>Central</v>
      </c>
      <c r="C393" s="24" t="str">
        <f aca="false">Customers!C393</f>
        <v>Business</v>
      </c>
      <c r="D393" s="24" t="n">
        <f aca="false">COUNTIFS(Transactions!$C$2:$C$13107,$A393,Transactions!$E$2:$E$13107,D$1)</f>
        <v>1</v>
      </c>
      <c r="E393" s="24" t="n">
        <f aca="false">COUNTIFS(Transactions!$C$2:$C$13107,$A393,Transactions!$E$2:$E$13107,E$1)</f>
        <v>2</v>
      </c>
      <c r="F393" s="24" t="n">
        <f aca="false">COUNTIFS(Transactions!$C$2:$C$13107,$A393,Transactions!$E$2:$E$13107,F$1)</f>
        <v>1</v>
      </c>
      <c r="G393" s="24" t="n">
        <f aca="false">COUNTIFS(Transactions!$C$2:$C$13107,$A393,Transactions!$E$2:$E$13107,G$1)</f>
        <v>10</v>
      </c>
      <c r="H393" s="24" t="n">
        <f aca="false">COUNTIFS(Transactions!$C$2:$C$13107,$A393,Transactions!$E$2:$E$13107,H$1)</f>
        <v>2</v>
      </c>
      <c r="I393" s="24" t="n">
        <f aca="false">COUNTIFS(Transactions!$C$2:$C$13107,$A393,Transactions!$E$2:$E$13107,I$1)</f>
        <v>3</v>
      </c>
      <c r="J393" s="24" t="n">
        <f aca="false">SUM(D393:I393)</f>
        <v>19</v>
      </c>
      <c r="K393" s="38" t="n">
        <f aca="false">SUMIFS(Transactions!$F$2:$F$13107,Transactions!$C$2:$C$13107,A393)</f>
        <v>217579</v>
      </c>
      <c r="L393" s="38" t="n">
        <f aca="false">SUMIFS(Transactions!$I$2:$I$13107,Transactions!$C$2:$C$13107,A393)</f>
        <v>755.28</v>
      </c>
      <c r="M393" s="39" t="n">
        <f aca="false">IF(J393=0,"",_xlfn.MAXIFS(Transactions!$B$2:$B$13107,Transactions!$C$2:$C$13107,A393))</f>
        <v>46097</v>
      </c>
      <c r="N393" s="24" t="n">
        <f aca="false">IF(J393=0,999,Assumptions!$B$4-M393)</f>
        <v>198</v>
      </c>
      <c r="O393" s="24" t="str">
        <f aca="false">IF(N393&lt;=Assumptions!$B$7,"Active",IF(N393&lt;=Assumptions!$B$8,"Slipping","Churned"))</f>
        <v>Churned</v>
      </c>
      <c r="P393" s="24" t="n">
        <f aca="false">COUNTIF(D393:I393,"&gt;0")</f>
        <v>6</v>
      </c>
      <c r="Q393" s="24" t="n">
        <f aca="false">IF(N393&lt;=Assumptions!$B$22,5,IF(N393&lt;=Assumptions!$B$23,4,IF(N393&lt;=Assumptions!$B$24,3,IF(N393&lt;=Assumptions!$B$25,2,1))))</f>
        <v>1</v>
      </c>
      <c r="R393" s="24" t="n">
        <f aca="false">1+(J393&gt;=Assumptions!$C$25)+(J393&gt;=Assumptions!$C$24)+(J393&gt;=Assumptions!$C$23)+(J393&gt;=Assumptions!$C$22)</f>
        <v>3</v>
      </c>
      <c r="S393" s="24" t="n">
        <f aca="false">1+(L393&gt;=Assumptions!$D$25)+(L393&gt;=Assumptions!$D$24)+(L393&gt;=Assumptions!$D$23)+(L393&gt;=Assumptions!$D$22)</f>
        <v>4</v>
      </c>
      <c r="T393" s="24" t="str">
        <f aca="false">IF(AND(Q393&gt;=4,R393&gt;=4),"Champions",IF(AND(Q393&gt;=3,R393&gt;=3),"Loyal",IF(AND(Q393&lt;=2,R393&gt;=3),"At Risk",IF(Q393&lt;=2,"Hibernating","Potential"))))</f>
        <v>At Risk</v>
      </c>
      <c r="U393" s="38" t="n">
        <f aca="false">L393/Assumptions!$B$6</f>
        <v>83.92</v>
      </c>
      <c r="V393" s="38" t="n">
        <f aca="false">IF(O393="Slipping",U393,0)</f>
        <v>0</v>
      </c>
      <c r="W393" s="38" t="n">
        <f aca="false">IF(O393="Churned",U393,0)</f>
        <v>83.92</v>
      </c>
      <c r="X393" s="24" t="str">
        <f aca="false">IF(AND(O393="Active",P393&lt;=2),"Yes","No")</f>
        <v>No</v>
      </c>
    </row>
    <row r="394" customFormat="false" ht="15" hidden="false" customHeight="false" outlineLevel="0" collapsed="false">
      <c r="A394" s="24" t="str">
        <f aca="false">Customers!A394</f>
        <v>C0393</v>
      </c>
      <c r="B394" s="24" t="str">
        <f aca="false">Customers!B394</f>
        <v>Rift Valley</v>
      </c>
      <c r="C394" s="24" t="str">
        <f aca="false">Customers!C394</f>
        <v>Postpaid</v>
      </c>
      <c r="D394" s="24" t="n">
        <f aca="false">COUNTIFS(Transactions!$C$2:$C$13107,$A394,Transactions!$E$2:$E$13107,D$1)</f>
        <v>0</v>
      </c>
      <c r="E394" s="24" t="n">
        <f aca="false">COUNTIFS(Transactions!$C$2:$C$13107,$A394,Transactions!$E$2:$E$13107,E$1)</f>
        <v>0</v>
      </c>
      <c r="F394" s="24" t="n">
        <f aca="false">COUNTIFS(Transactions!$C$2:$C$13107,$A394,Transactions!$E$2:$E$13107,F$1)</f>
        <v>1</v>
      </c>
      <c r="G394" s="24" t="n">
        <f aca="false">COUNTIFS(Transactions!$C$2:$C$13107,$A394,Transactions!$E$2:$E$13107,G$1)</f>
        <v>15</v>
      </c>
      <c r="H394" s="24" t="n">
        <f aca="false">COUNTIFS(Transactions!$C$2:$C$13107,$A394,Transactions!$E$2:$E$13107,H$1)</f>
        <v>1</v>
      </c>
      <c r="I394" s="24" t="n">
        <f aca="false">COUNTIFS(Transactions!$C$2:$C$13107,$A394,Transactions!$E$2:$E$13107,I$1)</f>
        <v>2</v>
      </c>
      <c r="J394" s="24" t="n">
        <f aca="false">SUM(D394:I394)</f>
        <v>19</v>
      </c>
      <c r="K394" s="38" t="n">
        <f aca="false">SUMIFS(Transactions!$F$2:$F$13107,Transactions!$C$2:$C$13107,A394)</f>
        <v>127980</v>
      </c>
      <c r="L394" s="38" t="n">
        <f aca="false">SUMIFS(Transactions!$I$2:$I$13107,Transactions!$C$2:$C$13107,A394)</f>
        <v>328.94</v>
      </c>
      <c r="M394" s="39" t="n">
        <f aca="false">IF(J394=0,"",_xlfn.MAXIFS(Transactions!$B$2:$B$13107,Transactions!$C$2:$C$13107,A394))</f>
        <v>46294</v>
      </c>
      <c r="N394" s="24" t="n">
        <f aca="false">IF(J394=0,999,Assumptions!$B$4-M394)</f>
        <v>1</v>
      </c>
      <c r="O394" s="24" t="str">
        <f aca="false">IF(N394&lt;=Assumptions!$B$7,"Active",IF(N394&lt;=Assumptions!$B$8,"Slipping","Churned"))</f>
        <v>Active</v>
      </c>
      <c r="P394" s="24" t="n">
        <f aca="false">COUNTIF(D394:I394,"&gt;0")</f>
        <v>4</v>
      </c>
      <c r="Q394" s="24" t="n">
        <f aca="false">IF(N394&lt;=Assumptions!$B$22,5,IF(N394&lt;=Assumptions!$B$23,4,IF(N394&lt;=Assumptions!$B$24,3,IF(N394&lt;=Assumptions!$B$25,2,1))))</f>
        <v>5</v>
      </c>
      <c r="R394" s="24" t="n">
        <f aca="false">1+(J394&gt;=Assumptions!$C$25)+(J394&gt;=Assumptions!$C$24)+(J394&gt;=Assumptions!$C$23)+(J394&gt;=Assumptions!$C$22)</f>
        <v>3</v>
      </c>
      <c r="S394" s="24" t="n">
        <f aca="false">1+(L394&gt;=Assumptions!$D$25)+(L394&gt;=Assumptions!$D$24)+(L394&gt;=Assumptions!$D$23)+(L394&gt;=Assumptions!$D$22)</f>
        <v>3</v>
      </c>
      <c r="T394" s="24" t="str">
        <f aca="false">IF(AND(Q394&gt;=4,R394&gt;=4),"Champions",IF(AND(Q394&gt;=3,R394&gt;=3),"Loyal",IF(AND(Q394&lt;=2,R394&gt;=3),"At Risk",IF(Q394&lt;=2,"Hibernating","Potential"))))</f>
        <v>Loyal</v>
      </c>
      <c r="U394" s="38" t="n">
        <f aca="false">L394/Assumptions!$B$6</f>
        <v>36.5488888888889</v>
      </c>
      <c r="V394" s="38" t="n">
        <f aca="false">IF(O394="Slipping",U394,0)</f>
        <v>0</v>
      </c>
      <c r="W394" s="38" t="n">
        <f aca="false">IF(O394="Churned",U394,0)</f>
        <v>0</v>
      </c>
      <c r="X394" s="24" t="str">
        <f aca="false">IF(AND(O394="Active",P394&lt;=2),"Yes","No")</f>
        <v>No</v>
      </c>
    </row>
    <row r="395" customFormat="false" ht="15" hidden="false" customHeight="false" outlineLevel="0" collapsed="false">
      <c r="A395" s="24" t="str">
        <f aca="false">Customers!A395</f>
        <v>C0394</v>
      </c>
      <c r="B395" s="24" t="str">
        <f aca="false">Customers!B395</f>
        <v>Central</v>
      </c>
      <c r="C395" s="24" t="str">
        <f aca="false">Customers!C395</f>
        <v>Postpaid</v>
      </c>
      <c r="D395" s="24" t="n">
        <f aca="false">COUNTIFS(Transactions!$C$2:$C$13107,$A395,Transactions!$E$2:$E$13107,D$1)</f>
        <v>47</v>
      </c>
      <c r="E395" s="24" t="n">
        <f aca="false">COUNTIFS(Transactions!$C$2:$C$13107,$A395,Transactions!$E$2:$E$13107,E$1)</f>
        <v>0</v>
      </c>
      <c r="F395" s="24" t="n">
        <f aca="false">COUNTIFS(Transactions!$C$2:$C$13107,$A395,Transactions!$E$2:$E$13107,F$1)</f>
        <v>0</v>
      </c>
      <c r="G395" s="24" t="n">
        <f aca="false">COUNTIFS(Transactions!$C$2:$C$13107,$A395,Transactions!$E$2:$E$13107,G$1)</f>
        <v>4</v>
      </c>
      <c r="H395" s="24" t="n">
        <f aca="false">COUNTIFS(Transactions!$C$2:$C$13107,$A395,Transactions!$E$2:$E$13107,H$1)</f>
        <v>0</v>
      </c>
      <c r="I395" s="24" t="n">
        <f aca="false">COUNTIFS(Transactions!$C$2:$C$13107,$A395,Transactions!$E$2:$E$13107,I$1)</f>
        <v>6</v>
      </c>
      <c r="J395" s="24" t="n">
        <f aca="false">SUM(D395:I395)</f>
        <v>57</v>
      </c>
      <c r="K395" s="38" t="n">
        <f aca="false">SUMIFS(Transactions!$F$2:$F$13107,Transactions!$C$2:$C$13107,A395)</f>
        <v>161079</v>
      </c>
      <c r="L395" s="38" t="n">
        <f aca="false">SUMIFS(Transactions!$I$2:$I$13107,Transactions!$C$2:$C$13107,A395)</f>
        <v>1393.11</v>
      </c>
      <c r="M395" s="39" t="n">
        <f aca="false">IF(J395=0,"",_xlfn.MAXIFS(Transactions!$B$2:$B$13107,Transactions!$C$2:$C$13107,A395))</f>
        <v>46292</v>
      </c>
      <c r="N395" s="24" t="n">
        <f aca="false">IF(J395=0,999,Assumptions!$B$4-M395)</f>
        <v>3</v>
      </c>
      <c r="O395" s="24" t="str">
        <f aca="false">IF(N395&lt;=Assumptions!$B$7,"Active",IF(N395&lt;=Assumptions!$B$8,"Slipping","Churned"))</f>
        <v>Active</v>
      </c>
      <c r="P395" s="24" t="n">
        <f aca="false">COUNTIF(D395:I395,"&gt;0")</f>
        <v>3</v>
      </c>
      <c r="Q395" s="24" t="n">
        <f aca="false">IF(N395&lt;=Assumptions!$B$22,5,IF(N395&lt;=Assumptions!$B$23,4,IF(N395&lt;=Assumptions!$B$24,3,IF(N395&lt;=Assumptions!$B$25,2,1))))</f>
        <v>5</v>
      </c>
      <c r="R395" s="24" t="n">
        <f aca="false">1+(J395&gt;=Assumptions!$C$25)+(J395&gt;=Assumptions!$C$24)+(J395&gt;=Assumptions!$C$23)+(J395&gt;=Assumptions!$C$22)</f>
        <v>5</v>
      </c>
      <c r="S395" s="24" t="n">
        <f aca="false">1+(L395&gt;=Assumptions!$D$25)+(L395&gt;=Assumptions!$D$24)+(L395&gt;=Assumptions!$D$23)+(L395&gt;=Assumptions!$D$22)</f>
        <v>5</v>
      </c>
      <c r="T395" s="24" t="str">
        <f aca="false">IF(AND(Q395&gt;=4,R395&gt;=4),"Champions",IF(AND(Q395&gt;=3,R395&gt;=3),"Loyal",IF(AND(Q395&lt;=2,R395&gt;=3),"At Risk",IF(Q395&lt;=2,"Hibernating","Potential"))))</f>
        <v>Champions</v>
      </c>
      <c r="U395" s="38" t="n">
        <f aca="false">L395/Assumptions!$B$6</f>
        <v>154.79</v>
      </c>
      <c r="V395" s="38" t="n">
        <f aca="false">IF(O395="Slipping",U395,0)</f>
        <v>0</v>
      </c>
      <c r="W395" s="38" t="n">
        <f aca="false">IF(O395="Churned",U395,0)</f>
        <v>0</v>
      </c>
      <c r="X395" s="24" t="str">
        <f aca="false">IF(AND(O395="Active",P395&lt;=2),"Yes","No")</f>
        <v>No</v>
      </c>
    </row>
    <row r="396" customFormat="false" ht="15" hidden="false" customHeight="false" outlineLevel="0" collapsed="false">
      <c r="A396" s="24" t="str">
        <f aca="false">Customers!A396</f>
        <v>C0395</v>
      </c>
      <c r="B396" s="24" t="str">
        <f aca="false">Customers!B396</f>
        <v>Coast</v>
      </c>
      <c r="C396" s="24" t="str">
        <f aca="false">Customers!C396</f>
        <v>Prepaid</v>
      </c>
      <c r="D396" s="24" t="n">
        <f aca="false">COUNTIFS(Transactions!$C$2:$C$13107,$A396,Transactions!$E$2:$E$13107,D$1)</f>
        <v>10</v>
      </c>
      <c r="E396" s="24" t="n">
        <f aca="false">COUNTIFS(Transactions!$C$2:$C$13107,$A396,Transactions!$E$2:$E$13107,E$1)</f>
        <v>1</v>
      </c>
      <c r="F396" s="24" t="n">
        <f aca="false">COUNTIFS(Transactions!$C$2:$C$13107,$A396,Transactions!$E$2:$E$13107,F$1)</f>
        <v>0</v>
      </c>
      <c r="G396" s="24" t="n">
        <f aca="false">COUNTIFS(Transactions!$C$2:$C$13107,$A396,Transactions!$E$2:$E$13107,G$1)</f>
        <v>3</v>
      </c>
      <c r="H396" s="24" t="n">
        <f aca="false">COUNTIFS(Transactions!$C$2:$C$13107,$A396,Transactions!$E$2:$E$13107,H$1)</f>
        <v>2</v>
      </c>
      <c r="I396" s="24" t="n">
        <f aca="false">COUNTIFS(Transactions!$C$2:$C$13107,$A396,Transactions!$E$2:$E$13107,I$1)</f>
        <v>5</v>
      </c>
      <c r="J396" s="24" t="n">
        <f aca="false">SUM(D396:I396)</f>
        <v>21</v>
      </c>
      <c r="K396" s="38" t="n">
        <f aca="false">SUMIFS(Transactions!$F$2:$F$13107,Transactions!$C$2:$C$13107,A396)</f>
        <v>46620</v>
      </c>
      <c r="L396" s="38" t="n">
        <f aca="false">SUMIFS(Transactions!$I$2:$I$13107,Transactions!$C$2:$C$13107,A396)</f>
        <v>514.15</v>
      </c>
      <c r="M396" s="39" t="n">
        <f aca="false">IF(J396=0,"",_xlfn.MAXIFS(Transactions!$B$2:$B$13107,Transactions!$C$2:$C$13107,A396))</f>
        <v>46279</v>
      </c>
      <c r="N396" s="24" t="n">
        <f aca="false">IF(J396=0,999,Assumptions!$B$4-M396)</f>
        <v>16</v>
      </c>
      <c r="O396" s="24" t="str">
        <f aca="false">IF(N396&lt;=Assumptions!$B$7,"Active",IF(N396&lt;=Assumptions!$B$8,"Slipping","Churned"))</f>
        <v>Active</v>
      </c>
      <c r="P396" s="24" t="n">
        <f aca="false">COUNTIF(D396:I396,"&gt;0")</f>
        <v>5</v>
      </c>
      <c r="Q396" s="24" t="n">
        <f aca="false">IF(N396&lt;=Assumptions!$B$22,5,IF(N396&lt;=Assumptions!$B$23,4,IF(N396&lt;=Assumptions!$B$24,3,IF(N396&lt;=Assumptions!$B$25,2,1))))</f>
        <v>4</v>
      </c>
      <c r="R396" s="24" t="n">
        <f aca="false">1+(J396&gt;=Assumptions!$C$25)+(J396&gt;=Assumptions!$C$24)+(J396&gt;=Assumptions!$C$23)+(J396&gt;=Assumptions!$C$22)</f>
        <v>3</v>
      </c>
      <c r="S396" s="24" t="n">
        <f aca="false">1+(L396&gt;=Assumptions!$D$25)+(L396&gt;=Assumptions!$D$24)+(L396&gt;=Assumptions!$D$23)+(L396&gt;=Assumptions!$D$22)</f>
        <v>4</v>
      </c>
      <c r="T396" s="24" t="str">
        <f aca="false">IF(AND(Q396&gt;=4,R396&gt;=4),"Champions",IF(AND(Q396&gt;=3,R396&gt;=3),"Loyal",IF(AND(Q396&lt;=2,R396&gt;=3),"At Risk",IF(Q396&lt;=2,"Hibernating","Potential"))))</f>
        <v>Loyal</v>
      </c>
      <c r="U396" s="38" t="n">
        <f aca="false">L396/Assumptions!$B$6</f>
        <v>57.1277777777778</v>
      </c>
      <c r="V396" s="38" t="n">
        <f aca="false">IF(O396="Slipping",U396,0)</f>
        <v>0</v>
      </c>
      <c r="W396" s="38" t="n">
        <f aca="false">IF(O396="Churned",U396,0)</f>
        <v>0</v>
      </c>
      <c r="X396" s="24" t="str">
        <f aca="false">IF(AND(O396="Active",P396&lt;=2),"Yes","No")</f>
        <v>No</v>
      </c>
    </row>
    <row r="397" customFormat="false" ht="15" hidden="false" customHeight="false" outlineLevel="0" collapsed="false">
      <c r="A397" s="24" t="str">
        <f aca="false">Customers!A397</f>
        <v>C0396</v>
      </c>
      <c r="B397" s="24" t="str">
        <f aca="false">Customers!B397</f>
        <v>Coast</v>
      </c>
      <c r="C397" s="24" t="str">
        <f aca="false">Customers!C397</f>
        <v>Prepaid</v>
      </c>
      <c r="D397" s="24" t="n">
        <f aca="false">COUNTIFS(Transactions!$C$2:$C$13107,$A397,Transactions!$E$2:$E$13107,D$1)</f>
        <v>2</v>
      </c>
      <c r="E397" s="24" t="n">
        <f aca="false">COUNTIFS(Transactions!$C$2:$C$13107,$A397,Transactions!$E$2:$E$13107,E$1)</f>
        <v>1</v>
      </c>
      <c r="F397" s="24" t="n">
        <f aca="false">COUNTIFS(Transactions!$C$2:$C$13107,$A397,Transactions!$E$2:$E$13107,F$1)</f>
        <v>0</v>
      </c>
      <c r="G397" s="24" t="n">
        <f aca="false">COUNTIFS(Transactions!$C$2:$C$13107,$A397,Transactions!$E$2:$E$13107,G$1)</f>
        <v>0</v>
      </c>
      <c r="H397" s="24" t="n">
        <f aca="false">COUNTIFS(Transactions!$C$2:$C$13107,$A397,Transactions!$E$2:$E$13107,H$1)</f>
        <v>9</v>
      </c>
      <c r="I397" s="24" t="n">
        <f aca="false">COUNTIFS(Transactions!$C$2:$C$13107,$A397,Transactions!$E$2:$E$13107,I$1)</f>
        <v>0</v>
      </c>
      <c r="J397" s="24" t="n">
        <f aca="false">SUM(D397:I397)</f>
        <v>12</v>
      </c>
      <c r="K397" s="38" t="n">
        <f aca="false">SUMIFS(Transactions!$F$2:$F$13107,Transactions!$C$2:$C$13107,A397)</f>
        <v>13950</v>
      </c>
      <c r="L397" s="38" t="n">
        <f aca="false">SUMIFS(Transactions!$I$2:$I$13107,Transactions!$C$2:$C$13107,A397)</f>
        <v>275.95</v>
      </c>
      <c r="M397" s="39" t="n">
        <f aca="false">IF(J397=0,"",_xlfn.MAXIFS(Transactions!$B$2:$B$13107,Transactions!$C$2:$C$13107,A397))</f>
        <v>46294</v>
      </c>
      <c r="N397" s="24" t="n">
        <f aca="false">IF(J397=0,999,Assumptions!$B$4-M397)</f>
        <v>1</v>
      </c>
      <c r="O397" s="24" t="str">
        <f aca="false">IF(N397&lt;=Assumptions!$B$7,"Active",IF(N397&lt;=Assumptions!$B$8,"Slipping","Churned"))</f>
        <v>Active</v>
      </c>
      <c r="P397" s="24" t="n">
        <f aca="false">COUNTIF(D397:I397,"&gt;0")</f>
        <v>3</v>
      </c>
      <c r="Q397" s="24" t="n">
        <f aca="false">IF(N397&lt;=Assumptions!$B$22,5,IF(N397&lt;=Assumptions!$B$23,4,IF(N397&lt;=Assumptions!$B$24,3,IF(N397&lt;=Assumptions!$B$25,2,1))))</f>
        <v>5</v>
      </c>
      <c r="R397" s="24" t="n">
        <f aca="false">1+(J397&gt;=Assumptions!$C$25)+(J397&gt;=Assumptions!$C$24)+(J397&gt;=Assumptions!$C$23)+(J397&gt;=Assumptions!$C$22)</f>
        <v>2</v>
      </c>
      <c r="S397" s="24" t="n">
        <f aca="false">1+(L397&gt;=Assumptions!$D$25)+(L397&gt;=Assumptions!$D$24)+(L397&gt;=Assumptions!$D$23)+(L397&gt;=Assumptions!$D$22)</f>
        <v>2</v>
      </c>
      <c r="T397" s="24" t="str">
        <f aca="false">IF(AND(Q397&gt;=4,R397&gt;=4),"Champions",IF(AND(Q397&gt;=3,R397&gt;=3),"Loyal",IF(AND(Q397&lt;=2,R397&gt;=3),"At Risk",IF(Q397&lt;=2,"Hibernating","Potential"))))</f>
        <v>Potential</v>
      </c>
      <c r="U397" s="38" t="n">
        <f aca="false">L397/Assumptions!$B$6</f>
        <v>30.6611111111111</v>
      </c>
      <c r="V397" s="38" t="n">
        <f aca="false">IF(O397="Slipping",U397,0)</f>
        <v>0</v>
      </c>
      <c r="W397" s="38" t="n">
        <f aca="false">IF(O397="Churned",U397,0)</f>
        <v>0</v>
      </c>
      <c r="X397" s="24" t="str">
        <f aca="false">IF(AND(O397="Active",P397&lt;=2),"Yes","No")</f>
        <v>No</v>
      </c>
    </row>
    <row r="398" customFormat="false" ht="15" hidden="false" customHeight="false" outlineLevel="0" collapsed="false">
      <c r="A398" s="24" t="str">
        <f aca="false">Customers!A398</f>
        <v>C0397</v>
      </c>
      <c r="B398" s="24" t="str">
        <f aca="false">Customers!B398</f>
        <v>Nairobi</v>
      </c>
      <c r="C398" s="24" t="str">
        <f aca="false">Customers!C398</f>
        <v>Postpaid</v>
      </c>
      <c r="D398" s="24" t="n">
        <f aca="false">COUNTIFS(Transactions!$C$2:$C$13107,$A398,Transactions!$E$2:$E$13107,D$1)</f>
        <v>15</v>
      </c>
      <c r="E398" s="24" t="n">
        <f aca="false">COUNTIFS(Transactions!$C$2:$C$13107,$A398,Transactions!$E$2:$E$13107,E$1)</f>
        <v>3</v>
      </c>
      <c r="F398" s="24" t="n">
        <f aca="false">COUNTIFS(Transactions!$C$2:$C$13107,$A398,Transactions!$E$2:$E$13107,F$1)</f>
        <v>5</v>
      </c>
      <c r="G398" s="24" t="n">
        <f aca="false">COUNTIFS(Transactions!$C$2:$C$13107,$A398,Transactions!$E$2:$E$13107,G$1)</f>
        <v>3</v>
      </c>
      <c r="H398" s="24" t="n">
        <f aca="false">COUNTIFS(Transactions!$C$2:$C$13107,$A398,Transactions!$E$2:$E$13107,H$1)</f>
        <v>1</v>
      </c>
      <c r="I398" s="24" t="n">
        <f aca="false">COUNTIFS(Transactions!$C$2:$C$13107,$A398,Transactions!$E$2:$E$13107,I$1)</f>
        <v>0</v>
      </c>
      <c r="J398" s="24" t="n">
        <f aca="false">SUM(D398:I398)</f>
        <v>27</v>
      </c>
      <c r="K398" s="38" t="n">
        <f aca="false">SUMIFS(Transactions!$F$2:$F$13107,Transactions!$C$2:$C$13107,A398)</f>
        <v>162110</v>
      </c>
      <c r="L398" s="38" t="n">
        <f aca="false">SUMIFS(Transactions!$I$2:$I$13107,Transactions!$C$2:$C$13107,A398)</f>
        <v>898.63</v>
      </c>
      <c r="M398" s="39" t="n">
        <f aca="false">IF(J398=0,"",_xlfn.MAXIFS(Transactions!$B$2:$B$13107,Transactions!$C$2:$C$13107,A398))</f>
        <v>46282</v>
      </c>
      <c r="N398" s="24" t="n">
        <f aca="false">IF(J398=0,999,Assumptions!$B$4-M398)</f>
        <v>13</v>
      </c>
      <c r="O398" s="24" t="str">
        <f aca="false">IF(N398&lt;=Assumptions!$B$7,"Active",IF(N398&lt;=Assumptions!$B$8,"Slipping","Churned"))</f>
        <v>Active</v>
      </c>
      <c r="P398" s="24" t="n">
        <f aca="false">COUNTIF(D398:I398,"&gt;0")</f>
        <v>5</v>
      </c>
      <c r="Q398" s="24" t="n">
        <f aca="false">IF(N398&lt;=Assumptions!$B$22,5,IF(N398&lt;=Assumptions!$B$23,4,IF(N398&lt;=Assumptions!$B$24,3,IF(N398&lt;=Assumptions!$B$25,2,1))))</f>
        <v>5</v>
      </c>
      <c r="R398" s="24" t="n">
        <f aca="false">1+(J398&gt;=Assumptions!$C$25)+(J398&gt;=Assumptions!$C$24)+(J398&gt;=Assumptions!$C$23)+(J398&gt;=Assumptions!$C$22)</f>
        <v>4</v>
      </c>
      <c r="S398" s="24" t="n">
        <f aca="false">1+(L398&gt;=Assumptions!$D$25)+(L398&gt;=Assumptions!$D$24)+(L398&gt;=Assumptions!$D$23)+(L398&gt;=Assumptions!$D$22)</f>
        <v>5</v>
      </c>
      <c r="T398" s="24" t="str">
        <f aca="false">IF(AND(Q398&gt;=4,R398&gt;=4),"Champions",IF(AND(Q398&gt;=3,R398&gt;=3),"Loyal",IF(AND(Q398&lt;=2,R398&gt;=3),"At Risk",IF(Q398&lt;=2,"Hibernating","Potential"))))</f>
        <v>Champions</v>
      </c>
      <c r="U398" s="38" t="n">
        <f aca="false">L398/Assumptions!$B$6</f>
        <v>99.8477777777778</v>
      </c>
      <c r="V398" s="38" t="n">
        <f aca="false">IF(O398="Slipping",U398,0)</f>
        <v>0</v>
      </c>
      <c r="W398" s="38" t="n">
        <f aca="false">IF(O398="Churned",U398,0)</f>
        <v>0</v>
      </c>
      <c r="X398" s="24" t="str">
        <f aca="false">IF(AND(O398="Active",P398&lt;=2),"Yes","No")</f>
        <v>No</v>
      </c>
    </row>
    <row r="399" customFormat="false" ht="15" hidden="false" customHeight="false" outlineLevel="0" collapsed="false">
      <c r="A399" s="24" t="str">
        <f aca="false">Customers!A399</f>
        <v>C0398</v>
      </c>
      <c r="B399" s="24" t="str">
        <f aca="false">Customers!B399</f>
        <v>Western</v>
      </c>
      <c r="C399" s="24" t="str">
        <f aca="false">Customers!C399</f>
        <v>Prepaid</v>
      </c>
      <c r="D399" s="24" t="n">
        <f aca="false">COUNTIFS(Transactions!$C$2:$C$13107,$A399,Transactions!$E$2:$E$13107,D$1)</f>
        <v>9</v>
      </c>
      <c r="E399" s="24" t="n">
        <f aca="false">COUNTIFS(Transactions!$C$2:$C$13107,$A399,Transactions!$E$2:$E$13107,E$1)</f>
        <v>0</v>
      </c>
      <c r="F399" s="24" t="n">
        <f aca="false">COUNTIFS(Transactions!$C$2:$C$13107,$A399,Transactions!$E$2:$E$13107,F$1)</f>
        <v>0</v>
      </c>
      <c r="G399" s="24" t="n">
        <f aca="false">COUNTIFS(Transactions!$C$2:$C$13107,$A399,Transactions!$E$2:$E$13107,G$1)</f>
        <v>3</v>
      </c>
      <c r="H399" s="24" t="n">
        <f aca="false">COUNTIFS(Transactions!$C$2:$C$13107,$A399,Transactions!$E$2:$E$13107,H$1)</f>
        <v>2</v>
      </c>
      <c r="I399" s="24" t="n">
        <f aca="false">COUNTIFS(Transactions!$C$2:$C$13107,$A399,Transactions!$E$2:$E$13107,I$1)</f>
        <v>3</v>
      </c>
      <c r="J399" s="24" t="n">
        <f aca="false">SUM(D399:I399)</f>
        <v>17</v>
      </c>
      <c r="K399" s="38" t="n">
        <f aca="false">SUMIFS(Transactions!$F$2:$F$13107,Transactions!$C$2:$C$13107,A399)</f>
        <v>52059</v>
      </c>
      <c r="L399" s="38" t="n">
        <f aca="false">SUMIFS(Transactions!$I$2:$I$13107,Transactions!$C$2:$C$13107,A399)</f>
        <v>445.49</v>
      </c>
      <c r="M399" s="39" t="n">
        <f aca="false">IF(J399=0,"",_xlfn.MAXIFS(Transactions!$B$2:$B$13107,Transactions!$C$2:$C$13107,A399))</f>
        <v>46257</v>
      </c>
      <c r="N399" s="24" t="n">
        <f aca="false">IF(J399=0,999,Assumptions!$B$4-M399)</f>
        <v>38</v>
      </c>
      <c r="O399" s="24" t="str">
        <f aca="false">IF(N399&lt;=Assumptions!$B$7,"Active",IF(N399&lt;=Assumptions!$B$8,"Slipping","Churned"))</f>
        <v>Slipping</v>
      </c>
      <c r="P399" s="24" t="n">
        <f aca="false">COUNTIF(D399:I399,"&gt;0")</f>
        <v>4</v>
      </c>
      <c r="Q399" s="24" t="n">
        <f aca="false">IF(N399&lt;=Assumptions!$B$22,5,IF(N399&lt;=Assumptions!$B$23,4,IF(N399&lt;=Assumptions!$B$24,3,IF(N399&lt;=Assumptions!$B$25,2,1))))</f>
        <v>3</v>
      </c>
      <c r="R399" s="24" t="n">
        <f aca="false">1+(J399&gt;=Assumptions!$C$25)+(J399&gt;=Assumptions!$C$24)+(J399&gt;=Assumptions!$C$23)+(J399&gt;=Assumptions!$C$22)</f>
        <v>3</v>
      </c>
      <c r="S399" s="24" t="n">
        <f aca="false">1+(L399&gt;=Assumptions!$D$25)+(L399&gt;=Assumptions!$D$24)+(L399&gt;=Assumptions!$D$23)+(L399&gt;=Assumptions!$D$22)</f>
        <v>3</v>
      </c>
      <c r="T399" s="24" t="str">
        <f aca="false">IF(AND(Q399&gt;=4,R399&gt;=4),"Champions",IF(AND(Q399&gt;=3,R399&gt;=3),"Loyal",IF(AND(Q399&lt;=2,R399&gt;=3),"At Risk",IF(Q399&lt;=2,"Hibernating","Potential"))))</f>
        <v>Loyal</v>
      </c>
      <c r="U399" s="38" t="n">
        <f aca="false">L399/Assumptions!$B$6</f>
        <v>49.4988888888889</v>
      </c>
      <c r="V399" s="38" t="n">
        <f aca="false">IF(O399="Slipping",U399,0)</f>
        <v>49.4988888888889</v>
      </c>
      <c r="W399" s="38" t="n">
        <f aca="false">IF(O399="Churned",U399,0)</f>
        <v>0</v>
      </c>
      <c r="X399" s="24" t="str">
        <f aca="false">IF(AND(O399="Active",P399&lt;=2),"Yes","No")</f>
        <v>No</v>
      </c>
    </row>
    <row r="400" customFormat="false" ht="15" hidden="false" customHeight="false" outlineLevel="0" collapsed="false">
      <c r="A400" s="24" t="str">
        <f aca="false">Customers!A400</f>
        <v>C0399</v>
      </c>
      <c r="B400" s="24" t="str">
        <f aca="false">Customers!B400</f>
        <v>Rift Valley</v>
      </c>
      <c r="C400" s="24" t="str">
        <f aca="false">Customers!C400</f>
        <v>Prepaid</v>
      </c>
      <c r="D400" s="24" t="n">
        <f aca="false">COUNTIFS(Transactions!$C$2:$C$13107,$A400,Transactions!$E$2:$E$13107,D$1)</f>
        <v>2</v>
      </c>
      <c r="E400" s="24" t="n">
        <f aca="false">COUNTIFS(Transactions!$C$2:$C$13107,$A400,Transactions!$E$2:$E$13107,E$1)</f>
        <v>5</v>
      </c>
      <c r="F400" s="24" t="n">
        <f aca="false">COUNTIFS(Transactions!$C$2:$C$13107,$A400,Transactions!$E$2:$E$13107,F$1)</f>
        <v>3</v>
      </c>
      <c r="G400" s="24" t="n">
        <f aca="false">COUNTIFS(Transactions!$C$2:$C$13107,$A400,Transactions!$E$2:$E$13107,G$1)</f>
        <v>0</v>
      </c>
      <c r="H400" s="24" t="n">
        <f aca="false">COUNTIFS(Transactions!$C$2:$C$13107,$A400,Transactions!$E$2:$E$13107,H$1)</f>
        <v>1</v>
      </c>
      <c r="I400" s="24" t="n">
        <f aca="false">COUNTIFS(Transactions!$C$2:$C$13107,$A400,Transactions!$E$2:$E$13107,I$1)</f>
        <v>15</v>
      </c>
      <c r="J400" s="24" t="n">
        <f aca="false">SUM(D400:I400)</f>
        <v>26</v>
      </c>
      <c r="K400" s="38" t="n">
        <f aca="false">SUMIFS(Transactions!$F$2:$F$13107,Transactions!$C$2:$C$13107,A400)</f>
        <v>45848</v>
      </c>
      <c r="L400" s="38" t="n">
        <f aca="false">SUMIFS(Transactions!$I$2:$I$13107,Transactions!$C$2:$C$13107,A400)</f>
        <v>551.95</v>
      </c>
      <c r="M400" s="39" t="n">
        <f aca="false">IF(J400=0,"",_xlfn.MAXIFS(Transactions!$B$2:$B$13107,Transactions!$C$2:$C$13107,A400))</f>
        <v>46290</v>
      </c>
      <c r="N400" s="24" t="n">
        <f aca="false">IF(J400=0,999,Assumptions!$B$4-M400)</f>
        <v>5</v>
      </c>
      <c r="O400" s="24" t="str">
        <f aca="false">IF(N400&lt;=Assumptions!$B$7,"Active",IF(N400&lt;=Assumptions!$B$8,"Slipping","Churned"))</f>
        <v>Active</v>
      </c>
      <c r="P400" s="24" t="n">
        <f aca="false">COUNTIF(D400:I400,"&gt;0")</f>
        <v>5</v>
      </c>
      <c r="Q400" s="24" t="n">
        <f aca="false">IF(N400&lt;=Assumptions!$B$22,5,IF(N400&lt;=Assumptions!$B$23,4,IF(N400&lt;=Assumptions!$B$24,3,IF(N400&lt;=Assumptions!$B$25,2,1))))</f>
        <v>5</v>
      </c>
      <c r="R400" s="24" t="n">
        <f aca="false">1+(J400&gt;=Assumptions!$C$25)+(J400&gt;=Assumptions!$C$24)+(J400&gt;=Assumptions!$C$23)+(J400&gt;=Assumptions!$C$22)</f>
        <v>4</v>
      </c>
      <c r="S400" s="24" t="n">
        <f aca="false">1+(L400&gt;=Assumptions!$D$25)+(L400&gt;=Assumptions!$D$24)+(L400&gt;=Assumptions!$D$23)+(L400&gt;=Assumptions!$D$22)</f>
        <v>4</v>
      </c>
      <c r="T400" s="24" t="str">
        <f aca="false">IF(AND(Q400&gt;=4,R400&gt;=4),"Champions",IF(AND(Q400&gt;=3,R400&gt;=3),"Loyal",IF(AND(Q400&lt;=2,R400&gt;=3),"At Risk",IF(Q400&lt;=2,"Hibernating","Potential"))))</f>
        <v>Champions</v>
      </c>
      <c r="U400" s="38" t="n">
        <f aca="false">L400/Assumptions!$B$6</f>
        <v>61.3277777777778</v>
      </c>
      <c r="V400" s="38" t="n">
        <f aca="false">IF(O400="Slipping",U400,0)</f>
        <v>0</v>
      </c>
      <c r="W400" s="38" t="n">
        <f aca="false">IF(O400="Churned",U400,0)</f>
        <v>0</v>
      </c>
      <c r="X400" s="24" t="str">
        <f aca="false">IF(AND(O400="Active",P400&lt;=2),"Yes","No")</f>
        <v>No</v>
      </c>
    </row>
    <row r="401" customFormat="false" ht="15" hidden="false" customHeight="false" outlineLevel="0" collapsed="false">
      <c r="A401" s="24" t="str">
        <f aca="false">Customers!A401</f>
        <v>C0400</v>
      </c>
      <c r="B401" s="24" t="str">
        <f aca="false">Customers!B401</f>
        <v>Rift Valley</v>
      </c>
      <c r="C401" s="24" t="str">
        <f aca="false">Customers!C401</f>
        <v>Prepaid</v>
      </c>
      <c r="D401" s="24" t="n">
        <f aca="false">COUNTIFS(Transactions!$C$2:$C$13107,$A401,Transactions!$E$2:$E$13107,D$1)</f>
        <v>3</v>
      </c>
      <c r="E401" s="24" t="n">
        <f aca="false">COUNTIFS(Transactions!$C$2:$C$13107,$A401,Transactions!$E$2:$E$13107,E$1)</f>
        <v>2</v>
      </c>
      <c r="F401" s="24" t="n">
        <f aca="false">COUNTIFS(Transactions!$C$2:$C$13107,$A401,Transactions!$E$2:$E$13107,F$1)</f>
        <v>2</v>
      </c>
      <c r="G401" s="24" t="n">
        <f aca="false">COUNTIFS(Transactions!$C$2:$C$13107,$A401,Transactions!$E$2:$E$13107,G$1)</f>
        <v>1</v>
      </c>
      <c r="H401" s="24" t="n">
        <f aca="false">COUNTIFS(Transactions!$C$2:$C$13107,$A401,Transactions!$E$2:$E$13107,H$1)</f>
        <v>3</v>
      </c>
      <c r="I401" s="24" t="n">
        <f aca="false">COUNTIFS(Transactions!$C$2:$C$13107,$A401,Transactions!$E$2:$E$13107,I$1)</f>
        <v>0</v>
      </c>
      <c r="J401" s="24" t="n">
        <f aca="false">SUM(D401:I401)</f>
        <v>11</v>
      </c>
      <c r="K401" s="38" t="n">
        <f aca="false">SUMIFS(Transactions!$F$2:$F$13107,Transactions!$C$2:$C$13107,A401)</f>
        <v>22680</v>
      </c>
      <c r="L401" s="38" t="n">
        <f aca="false">SUMIFS(Transactions!$I$2:$I$13107,Transactions!$C$2:$C$13107,A401)</f>
        <v>180.63</v>
      </c>
      <c r="M401" s="39" t="n">
        <f aca="false">IF(J401=0,"",_xlfn.MAXIFS(Transactions!$B$2:$B$13107,Transactions!$C$2:$C$13107,A401))</f>
        <v>46290</v>
      </c>
      <c r="N401" s="24" t="n">
        <f aca="false">IF(J401=0,999,Assumptions!$B$4-M401)</f>
        <v>5</v>
      </c>
      <c r="O401" s="24" t="str">
        <f aca="false">IF(N401&lt;=Assumptions!$B$7,"Active",IF(N401&lt;=Assumptions!$B$8,"Slipping","Churned"))</f>
        <v>Active</v>
      </c>
      <c r="P401" s="24" t="n">
        <f aca="false">COUNTIF(D401:I401,"&gt;0")</f>
        <v>5</v>
      </c>
      <c r="Q401" s="24" t="n">
        <f aca="false">IF(N401&lt;=Assumptions!$B$22,5,IF(N401&lt;=Assumptions!$B$23,4,IF(N401&lt;=Assumptions!$B$24,3,IF(N401&lt;=Assumptions!$B$25,2,1))))</f>
        <v>5</v>
      </c>
      <c r="R401" s="24" t="n">
        <f aca="false">1+(J401&gt;=Assumptions!$C$25)+(J401&gt;=Assumptions!$C$24)+(J401&gt;=Assumptions!$C$23)+(J401&gt;=Assumptions!$C$22)</f>
        <v>2</v>
      </c>
      <c r="S401" s="24" t="n">
        <f aca="false">1+(L401&gt;=Assumptions!$D$25)+(L401&gt;=Assumptions!$D$24)+(L401&gt;=Assumptions!$D$23)+(L401&gt;=Assumptions!$D$22)</f>
        <v>2</v>
      </c>
      <c r="T401" s="24" t="str">
        <f aca="false">IF(AND(Q401&gt;=4,R401&gt;=4),"Champions",IF(AND(Q401&gt;=3,R401&gt;=3),"Loyal",IF(AND(Q401&lt;=2,R401&gt;=3),"At Risk",IF(Q401&lt;=2,"Hibernating","Potential"))))</f>
        <v>Potential</v>
      </c>
      <c r="U401" s="38" t="n">
        <f aca="false">L401/Assumptions!$B$6</f>
        <v>20.07</v>
      </c>
      <c r="V401" s="38" t="n">
        <f aca="false">IF(O401="Slipping",U401,0)</f>
        <v>0</v>
      </c>
      <c r="W401" s="38" t="n">
        <f aca="false">IF(O401="Churned",U401,0)</f>
        <v>0</v>
      </c>
      <c r="X401" s="24" t="str">
        <f aca="false">IF(AND(O401="Active",P401&lt;=2),"Yes","No")</f>
        <v>No</v>
      </c>
    </row>
    <row r="402" customFormat="false" ht="15" hidden="false" customHeight="false" outlineLevel="0" collapsed="false">
      <c r="A402" s="24" t="str">
        <f aca="false">Customers!A402</f>
        <v>C0401</v>
      </c>
      <c r="B402" s="24" t="str">
        <f aca="false">Customers!B402</f>
        <v>Nairobi</v>
      </c>
      <c r="C402" s="24" t="str">
        <f aca="false">Customers!C402</f>
        <v>Postpaid</v>
      </c>
      <c r="D402" s="24" t="n">
        <f aca="false">COUNTIFS(Transactions!$C$2:$C$13107,$A402,Transactions!$E$2:$E$13107,D$1)</f>
        <v>4</v>
      </c>
      <c r="E402" s="24" t="n">
        <f aca="false">COUNTIFS(Transactions!$C$2:$C$13107,$A402,Transactions!$E$2:$E$13107,E$1)</f>
        <v>2</v>
      </c>
      <c r="F402" s="24" t="n">
        <f aca="false">COUNTIFS(Transactions!$C$2:$C$13107,$A402,Transactions!$E$2:$E$13107,F$1)</f>
        <v>0</v>
      </c>
      <c r="G402" s="24" t="n">
        <f aca="false">COUNTIFS(Transactions!$C$2:$C$13107,$A402,Transactions!$E$2:$E$13107,G$1)</f>
        <v>2</v>
      </c>
      <c r="H402" s="24" t="n">
        <f aca="false">COUNTIFS(Transactions!$C$2:$C$13107,$A402,Transactions!$E$2:$E$13107,H$1)</f>
        <v>1</v>
      </c>
      <c r="I402" s="24" t="n">
        <f aca="false">COUNTIFS(Transactions!$C$2:$C$13107,$A402,Transactions!$E$2:$E$13107,I$1)</f>
        <v>1</v>
      </c>
      <c r="J402" s="24" t="n">
        <f aca="false">SUM(D402:I402)</f>
        <v>10</v>
      </c>
      <c r="K402" s="38" t="n">
        <f aca="false">SUMIFS(Transactions!$F$2:$F$13107,Transactions!$C$2:$C$13107,A402)</f>
        <v>38090</v>
      </c>
      <c r="L402" s="38" t="n">
        <f aca="false">SUMIFS(Transactions!$I$2:$I$13107,Transactions!$C$2:$C$13107,A402)</f>
        <v>393.97</v>
      </c>
      <c r="M402" s="39" t="n">
        <f aca="false">IF(J402=0,"",_xlfn.MAXIFS(Transactions!$B$2:$B$13107,Transactions!$C$2:$C$13107,A402))</f>
        <v>46288</v>
      </c>
      <c r="N402" s="24" t="n">
        <f aca="false">IF(J402=0,999,Assumptions!$B$4-M402)</f>
        <v>7</v>
      </c>
      <c r="O402" s="24" t="str">
        <f aca="false">IF(N402&lt;=Assumptions!$B$7,"Active",IF(N402&lt;=Assumptions!$B$8,"Slipping","Churned"))</f>
        <v>Active</v>
      </c>
      <c r="P402" s="24" t="n">
        <f aca="false">COUNTIF(D402:I402,"&gt;0")</f>
        <v>5</v>
      </c>
      <c r="Q402" s="24" t="n">
        <f aca="false">IF(N402&lt;=Assumptions!$B$22,5,IF(N402&lt;=Assumptions!$B$23,4,IF(N402&lt;=Assumptions!$B$24,3,IF(N402&lt;=Assumptions!$B$25,2,1))))</f>
        <v>5</v>
      </c>
      <c r="R402" s="24" t="n">
        <f aca="false">1+(J402&gt;=Assumptions!$C$25)+(J402&gt;=Assumptions!$C$24)+(J402&gt;=Assumptions!$C$23)+(J402&gt;=Assumptions!$C$22)</f>
        <v>2</v>
      </c>
      <c r="S402" s="24" t="n">
        <f aca="false">1+(L402&gt;=Assumptions!$D$25)+(L402&gt;=Assumptions!$D$24)+(L402&gt;=Assumptions!$D$23)+(L402&gt;=Assumptions!$D$22)</f>
        <v>3</v>
      </c>
      <c r="T402" s="24" t="str">
        <f aca="false">IF(AND(Q402&gt;=4,R402&gt;=4),"Champions",IF(AND(Q402&gt;=3,R402&gt;=3),"Loyal",IF(AND(Q402&lt;=2,R402&gt;=3),"At Risk",IF(Q402&lt;=2,"Hibernating","Potential"))))</f>
        <v>Potential</v>
      </c>
      <c r="U402" s="38" t="n">
        <f aca="false">L402/Assumptions!$B$6</f>
        <v>43.7744444444444</v>
      </c>
      <c r="V402" s="38" t="n">
        <f aca="false">IF(O402="Slipping",U402,0)</f>
        <v>0</v>
      </c>
      <c r="W402" s="38" t="n">
        <f aca="false">IF(O402="Churned",U402,0)</f>
        <v>0</v>
      </c>
      <c r="X402" s="24" t="str">
        <f aca="false">IF(AND(O402="Active",P402&lt;=2),"Yes","No")</f>
        <v>No</v>
      </c>
    </row>
    <row r="403" customFormat="false" ht="15" hidden="false" customHeight="false" outlineLevel="0" collapsed="false">
      <c r="A403" s="24" t="str">
        <f aca="false">Customers!A403</f>
        <v>C0402</v>
      </c>
      <c r="B403" s="24" t="str">
        <f aca="false">Customers!B403</f>
        <v>Nairobi</v>
      </c>
      <c r="C403" s="24" t="str">
        <f aca="false">Customers!C403</f>
        <v>Prepaid</v>
      </c>
      <c r="D403" s="24" t="n">
        <f aca="false">COUNTIFS(Transactions!$C$2:$C$13107,$A403,Transactions!$E$2:$E$13107,D$1)</f>
        <v>2</v>
      </c>
      <c r="E403" s="24" t="n">
        <f aca="false">COUNTIFS(Transactions!$C$2:$C$13107,$A403,Transactions!$E$2:$E$13107,E$1)</f>
        <v>1</v>
      </c>
      <c r="F403" s="24" t="n">
        <f aca="false">COUNTIFS(Transactions!$C$2:$C$13107,$A403,Transactions!$E$2:$E$13107,F$1)</f>
        <v>0</v>
      </c>
      <c r="G403" s="24" t="n">
        <f aca="false">COUNTIFS(Transactions!$C$2:$C$13107,$A403,Transactions!$E$2:$E$13107,G$1)</f>
        <v>2</v>
      </c>
      <c r="H403" s="24" t="n">
        <f aca="false">COUNTIFS(Transactions!$C$2:$C$13107,$A403,Transactions!$E$2:$E$13107,H$1)</f>
        <v>1</v>
      </c>
      <c r="I403" s="24" t="n">
        <f aca="false">COUNTIFS(Transactions!$C$2:$C$13107,$A403,Transactions!$E$2:$E$13107,I$1)</f>
        <v>4</v>
      </c>
      <c r="J403" s="24" t="n">
        <f aca="false">SUM(D403:I403)</f>
        <v>10</v>
      </c>
      <c r="K403" s="38" t="n">
        <f aca="false">SUMIFS(Transactions!$F$2:$F$13107,Transactions!$C$2:$C$13107,A403)</f>
        <v>22629</v>
      </c>
      <c r="L403" s="38" t="n">
        <f aca="false">SUMIFS(Transactions!$I$2:$I$13107,Transactions!$C$2:$C$13107,A403)</f>
        <v>294.49</v>
      </c>
      <c r="M403" s="39" t="n">
        <f aca="false">IF(J403=0,"",_xlfn.MAXIFS(Transactions!$B$2:$B$13107,Transactions!$C$2:$C$13107,A403))</f>
        <v>46290</v>
      </c>
      <c r="N403" s="24" t="n">
        <f aca="false">IF(J403=0,999,Assumptions!$B$4-M403)</f>
        <v>5</v>
      </c>
      <c r="O403" s="24" t="str">
        <f aca="false">IF(N403&lt;=Assumptions!$B$7,"Active",IF(N403&lt;=Assumptions!$B$8,"Slipping","Churned"))</f>
        <v>Active</v>
      </c>
      <c r="P403" s="24" t="n">
        <f aca="false">COUNTIF(D403:I403,"&gt;0")</f>
        <v>5</v>
      </c>
      <c r="Q403" s="24" t="n">
        <f aca="false">IF(N403&lt;=Assumptions!$B$22,5,IF(N403&lt;=Assumptions!$B$23,4,IF(N403&lt;=Assumptions!$B$24,3,IF(N403&lt;=Assumptions!$B$25,2,1))))</f>
        <v>5</v>
      </c>
      <c r="R403" s="24" t="n">
        <f aca="false">1+(J403&gt;=Assumptions!$C$25)+(J403&gt;=Assumptions!$C$24)+(J403&gt;=Assumptions!$C$23)+(J403&gt;=Assumptions!$C$22)</f>
        <v>2</v>
      </c>
      <c r="S403" s="24" t="n">
        <f aca="false">1+(L403&gt;=Assumptions!$D$25)+(L403&gt;=Assumptions!$D$24)+(L403&gt;=Assumptions!$D$23)+(L403&gt;=Assumptions!$D$22)</f>
        <v>3</v>
      </c>
      <c r="T403" s="24" t="str">
        <f aca="false">IF(AND(Q403&gt;=4,R403&gt;=4),"Champions",IF(AND(Q403&gt;=3,R403&gt;=3),"Loyal",IF(AND(Q403&lt;=2,R403&gt;=3),"At Risk",IF(Q403&lt;=2,"Hibernating","Potential"))))</f>
        <v>Potential</v>
      </c>
      <c r="U403" s="38" t="n">
        <f aca="false">L403/Assumptions!$B$6</f>
        <v>32.7211111111111</v>
      </c>
      <c r="V403" s="38" t="n">
        <f aca="false">IF(O403="Slipping",U403,0)</f>
        <v>0</v>
      </c>
      <c r="W403" s="38" t="n">
        <f aca="false">IF(O403="Churned",U403,0)</f>
        <v>0</v>
      </c>
      <c r="X403" s="24" t="str">
        <f aca="false">IF(AND(O403="Active",P403&lt;=2),"Yes","No")</f>
        <v>No</v>
      </c>
    </row>
    <row r="404" customFormat="false" ht="15" hidden="false" customHeight="false" outlineLevel="0" collapsed="false">
      <c r="A404" s="24" t="str">
        <f aca="false">Customers!A404</f>
        <v>C0403</v>
      </c>
      <c r="B404" s="24" t="str">
        <f aca="false">Customers!B404</f>
        <v>Central</v>
      </c>
      <c r="C404" s="24" t="str">
        <f aca="false">Customers!C404</f>
        <v>Postpaid</v>
      </c>
      <c r="D404" s="24" t="n">
        <f aca="false">COUNTIFS(Transactions!$C$2:$C$13107,$A404,Transactions!$E$2:$E$13107,D$1)</f>
        <v>0</v>
      </c>
      <c r="E404" s="24" t="n">
        <f aca="false">COUNTIFS(Transactions!$C$2:$C$13107,$A404,Transactions!$E$2:$E$13107,E$1)</f>
        <v>4</v>
      </c>
      <c r="F404" s="24" t="n">
        <f aca="false">COUNTIFS(Transactions!$C$2:$C$13107,$A404,Transactions!$E$2:$E$13107,F$1)</f>
        <v>3</v>
      </c>
      <c r="G404" s="24" t="n">
        <f aca="false">COUNTIFS(Transactions!$C$2:$C$13107,$A404,Transactions!$E$2:$E$13107,G$1)</f>
        <v>2</v>
      </c>
      <c r="H404" s="24" t="n">
        <f aca="false">COUNTIFS(Transactions!$C$2:$C$13107,$A404,Transactions!$E$2:$E$13107,H$1)</f>
        <v>1</v>
      </c>
      <c r="I404" s="24" t="n">
        <f aca="false">COUNTIFS(Transactions!$C$2:$C$13107,$A404,Transactions!$E$2:$E$13107,I$1)</f>
        <v>9</v>
      </c>
      <c r="J404" s="24" t="n">
        <f aca="false">SUM(D404:I404)</f>
        <v>19</v>
      </c>
      <c r="K404" s="38" t="n">
        <f aca="false">SUMIFS(Transactions!$F$2:$F$13107,Transactions!$C$2:$C$13107,A404)</f>
        <v>48039</v>
      </c>
      <c r="L404" s="38" t="n">
        <f aca="false">SUMIFS(Transactions!$I$2:$I$13107,Transactions!$C$2:$C$13107,A404)</f>
        <v>573.78</v>
      </c>
      <c r="M404" s="39" t="n">
        <f aca="false">IF(J404=0,"",_xlfn.MAXIFS(Transactions!$B$2:$B$13107,Transactions!$C$2:$C$13107,A404))</f>
        <v>46294</v>
      </c>
      <c r="N404" s="24" t="n">
        <f aca="false">IF(J404=0,999,Assumptions!$B$4-M404)</f>
        <v>1</v>
      </c>
      <c r="O404" s="24" t="str">
        <f aca="false">IF(N404&lt;=Assumptions!$B$7,"Active",IF(N404&lt;=Assumptions!$B$8,"Slipping","Churned"))</f>
        <v>Active</v>
      </c>
      <c r="P404" s="24" t="n">
        <f aca="false">COUNTIF(D404:I404,"&gt;0")</f>
        <v>5</v>
      </c>
      <c r="Q404" s="24" t="n">
        <f aca="false">IF(N404&lt;=Assumptions!$B$22,5,IF(N404&lt;=Assumptions!$B$23,4,IF(N404&lt;=Assumptions!$B$24,3,IF(N404&lt;=Assumptions!$B$25,2,1))))</f>
        <v>5</v>
      </c>
      <c r="R404" s="24" t="n">
        <f aca="false">1+(J404&gt;=Assumptions!$C$25)+(J404&gt;=Assumptions!$C$24)+(J404&gt;=Assumptions!$C$23)+(J404&gt;=Assumptions!$C$22)</f>
        <v>3</v>
      </c>
      <c r="S404" s="24" t="n">
        <f aca="false">1+(L404&gt;=Assumptions!$D$25)+(L404&gt;=Assumptions!$D$24)+(L404&gt;=Assumptions!$D$23)+(L404&gt;=Assumptions!$D$22)</f>
        <v>4</v>
      </c>
      <c r="T404" s="24" t="str">
        <f aca="false">IF(AND(Q404&gt;=4,R404&gt;=4),"Champions",IF(AND(Q404&gt;=3,R404&gt;=3),"Loyal",IF(AND(Q404&lt;=2,R404&gt;=3),"At Risk",IF(Q404&lt;=2,"Hibernating","Potential"))))</f>
        <v>Loyal</v>
      </c>
      <c r="U404" s="38" t="n">
        <f aca="false">L404/Assumptions!$B$6</f>
        <v>63.7533333333333</v>
      </c>
      <c r="V404" s="38" t="n">
        <f aca="false">IF(O404="Slipping",U404,0)</f>
        <v>0</v>
      </c>
      <c r="W404" s="38" t="n">
        <f aca="false">IF(O404="Churned",U404,0)</f>
        <v>0</v>
      </c>
      <c r="X404" s="24" t="str">
        <f aca="false">IF(AND(O404="Active",P404&lt;=2),"Yes","No")</f>
        <v>No</v>
      </c>
    </row>
    <row r="405" customFormat="false" ht="15" hidden="false" customHeight="false" outlineLevel="0" collapsed="false">
      <c r="A405" s="24" t="str">
        <f aca="false">Customers!A405</f>
        <v>C0404</v>
      </c>
      <c r="B405" s="24" t="str">
        <f aca="false">Customers!B405</f>
        <v>Nairobi</v>
      </c>
      <c r="C405" s="24" t="str">
        <f aca="false">Customers!C405</f>
        <v>Prepaid</v>
      </c>
      <c r="D405" s="24" t="n">
        <f aca="false">COUNTIFS(Transactions!$C$2:$C$13107,$A405,Transactions!$E$2:$E$13107,D$1)</f>
        <v>3</v>
      </c>
      <c r="E405" s="24" t="n">
        <f aca="false">COUNTIFS(Transactions!$C$2:$C$13107,$A405,Transactions!$E$2:$E$13107,E$1)</f>
        <v>10</v>
      </c>
      <c r="F405" s="24" t="n">
        <f aca="false">COUNTIFS(Transactions!$C$2:$C$13107,$A405,Transactions!$E$2:$E$13107,F$1)</f>
        <v>2</v>
      </c>
      <c r="G405" s="24" t="n">
        <f aca="false">COUNTIFS(Transactions!$C$2:$C$13107,$A405,Transactions!$E$2:$E$13107,G$1)</f>
        <v>2</v>
      </c>
      <c r="H405" s="24" t="n">
        <f aca="false">COUNTIFS(Transactions!$C$2:$C$13107,$A405,Transactions!$E$2:$E$13107,H$1)</f>
        <v>3</v>
      </c>
      <c r="I405" s="24" t="n">
        <f aca="false">COUNTIFS(Transactions!$C$2:$C$13107,$A405,Transactions!$E$2:$E$13107,I$1)</f>
        <v>2</v>
      </c>
      <c r="J405" s="24" t="n">
        <f aca="false">SUM(D405:I405)</f>
        <v>22</v>
      </c>
      <c r="K405" s="38" t="n">
        <f aca="false">SUMIFS(Transactions!$F$2:$F$13107,Transactions!$C$2:$C$13107,A405)</f>
        <v>97550</v>
      </c>
      <c r="L405" s="38" t="n">
        <f aca="false">SUMIFS(Transactions!$I$2:$I$13107,Transactions!$C$2:$C$13107,A405)</f>
        <v>855.38</v>
      </c>
      <c r="M405" s="39" t="n">
        <f aca="false">IF(J405=0,"",_xlfn.MAXIFS(Transactions!$B$2:$B$13107,Transactions!$C$2:$C$13107,A405))</f>
        <v>46295</v>
      </c>
      <c r="N405" s="24" t="n">
        <f aca="false">IF(J405=0,999,Assumptions!$B$4-M405)</f>
        <v>0</v>
      </c>
      <c r="O405" s="24" t="str">
        <f aca="false">IF(N405&lt;=Assumptions!$B$7,"Active",IF(N405&lt;=Assumptions!$B$8,"Slipping","Churned"))</f>
        <v>Active</v>
      </c>
      <c r="P405" s="24" t="n">
        <f aca="false">COUNTIF(D405:I405,"&gt;0")</f>
        <v>6</v>
      </c>
      <c r="Q405" s="24" t="n">
        <f aca="false">IF(N405&lt;=Assumptions!$B$22,5,IF(N405&lt;=Assumptions!$B$23,4,IF(N405&lt;=Assumptions!$B$24,3,IF(N405&lt;=Assumptions!$B$25,2,1))))</f>
        <v>5</v>
      </c>
      <c r="R405" s="24" t="n">
        <f aca="false">1+(J405&gt;=Assumptions!$C$25)+(J405&gt;=Assumptions!$C$24)+(J405&gt;=Assumptions!$C$23)+(J405&gt;=Assumptions!$C$22)</f>
        <v>4</v>
      </c>
      <c r="S405" s="24" t="n">
        <f aca="false">1+(L405&gt;=Assumptions!$D$25)+(L405&gt;=Assumptions!$D$24)+(L405&gt;=Assumptions!$D$23)+(L405&gt;=Assumptions!$D$22)</f>
        <v>5</v>
      </c>
      <c r="T405" s="24" t="str">
        <f aca="false">IF(AND(Q405&gt;=4,R405&gt;=4),"Champions",IF(AND(Q405&gt;=3,R405&gt;=3),"Loyal",IF(AND(Q405&lt;=2,R405&gt;=3),"At Risk",IF(Q405&lt;=2,"Hibernating","Potential"))))</f>
        <v>Champions</v>
      </c>
      <c r="U405" s="38" t="n">
        <f aca="false">L405/Assumptions!$B$6</f>
        <v>95.0422222222222</v>
      </c>
      <c r="V405" s="38" t="n">
        <f aca="false">IF(O405="Slipping",U405,0)</f>
        <v>0</v>
      </c>
      <c r="W405" s="38" t="n">
        <f aca="false">IF(O405="Churned",U405,0)</f>
        <v>0</v>
      </c>
      <c r="X405" s="24" t="str">
        <f aca="false">IF(AND(O405="Active",P405&lt;=2),"Yes","No")</f>
        <v>No</v>
      </c>
    </row>
    <row r="406" customFormat="false" ht="15" hidden="false" customHeight="false" outlineLevel="0" collapsed="false">
      <c r="A406" s="24" t="str">
        <f aca="false">Customers!A406</f>
        <v>C0405</v>
      </c>
      <c r="B406" s="24" t="str">
        <f aca="false">Customers!B406</f>
        <v>Nairobi</v>
      </c>
      <c r="C406" s="24" t="str">
        <f aca="false">Customers!C406</f>
        <v>Postpaid</v>
      </c>
      <c r="D406" s="24" t="n">
        <f aca="false">COUNTIFS(Transactions!$C$2:$C$13107,$A406,Transactions!$E$2:$E$13107,D$1)</f>
        <v>20</v>
      </c>
      <c r="E406" s="24" t="n">
        <f aca="false">COUNTIFS(Transactions!$C$2:$C$13107,$A406,Transactions!$E$2:$E$13107,E$1)</f>
        <v>0</v>
      </c>
      <c r="F406" s="24" t="n">
        <f aca="false">COUNTIFS(Transactions!$C$2:$C$13107,$A406,Transactions!$E$2:$E$13107,F$1)</f>
        <v>1</v>
      </c>
      <c r="G406" s="24" t="n">
        <f aca="false">COUNTIFS(Transactions!$C$2:$C$13107,$A406,Transactions!$E$2:$E$13107,G$1)</f>
        <v>0</v>
      </c>
      <c r="H406" s="24" t="n">
        <f aca="false">COUNTIFS(Transactions!$C$2:$C$13107,$A406,Transactions!$E$2:$E$13107,H$1)</f>
        <v>13</v>
      </c>
      <c r="I406" s="24" t="n">
        <f aca="false">COUNTIFS(Transactions!$C$2:$C$13107,$A406,Transactions!$E$2:$E$13107,I$1)</f>
        <v>9</v>
      </c>
      <c r="J406" s="24" t="n">
        <f aca="false">SUM(D406:I406)</f>
        <v>43</v>
      </c>
      <c r="K406" s="38" t="n">
        <f aca="false">SUMIFS(Transactions!$F$2:$F$13107,Transactions!$C$2:$C$13107,A406)</f>
        <v>85286</v>
      </c>
      <c r="L406" s="38" t="n">
        <f aca="false">SUMIFS(Transactions!$I$2:$I$13107,Transactions!$C$2:$C$13107,A406)</f>
        <v>936.9</v>
      </c>
      <c r="M406" s="39" t="n">
        <f aca="false">IF(J406=0,"",_xlfn.MAXIFS(Transactions!$B$2:$B$13107,Transactions!$C$2:$C$13107,A406))</f>
        <v>46284</v>
      </c>
      <c r="N406" s="24" t="n">
        <f aca="false">IF(J406=0,999,Assumptions!$B$4-M406)</f>
        <v>11</v>
      </c>
      <c r="O406" s="24" t="str">
        <f aca="false">IF(N406&lt;=Assumptions!$B$7,"Active",IF(N406&lt;=Assumptions!$B$8,"Slipping","Churned"))</f>
        <v>Active</v>
      </c>
      <c r="P406" s="24" t="n">
        <f aca="false">COUNTIF(D406:I406,"&gt;0")</f>
        <v>4</v>
      </c>
      <c r="Q406" s="24" t="n">
        <f aca="false">IF(N406&lt;=Assumptions!$B$22,5,IF(N406&lt;=Assumptions!$B$23,4,IF(N406&lt;=Assumptions!$B$24,3,IF(N406&lt;=Assumptions!$B$25,2,1))))</f>
        <v>5</v>
      </c>
      <c r="R406" s="24" t="n">
        <f aca="false">1+(J406&gt;=Assumptions!$C$25)+(J406&gt;=Assumptions!$C$24)+(J406&gt;=Assumptions!$C$23)+(J406&gt;=Assumptions!$C$22)</f>
        <v>5</v>
      </c>
      <c r="S406" s="24" t="n">
        <f aca="false">1+(L406&gt;=Assumptions!$D$25)+(L406&gt;=Assumptions!$D$24)+(L406&gt;=Assumptions!$D$23)+(L406&gt;=Assumptions!$D$22)</f>
        <v>5</v>
      </c>
      <c r="T406" s="24" t="str">
        <f aca="false">IF(AND(Q406&gt;=4,R406&gt;=4),"Champions",IF(AND(Q406&gt;=3,R406&gt;=3),"Loyal",IF(AND(Q406&lt;=2,R406&gt;=3),"At Risk",IF(Q406&lt;=2,"Hibernating","Potential"))))</f>
        <v>Champions</v>
      </c>
      <c r="U406" s="38" t="n">
        <f aca="false">L406/Assumptions!$B$6</f>
        <v>104.1</v>
      </c>
      <c r="V406" s="38" t="n">
        <f aca="false">IF(O406="Slipping",U406,0)</f>
        <v>0</v>
      </c>
      <c r="W406" s="38" t="n">
        <f aca="false">IF(O406="Churned",U406,0)</f>
        <v>0</v>
      </c>
      <c r="X406" s="24" t="str">
        <f aca="false">IF(AND(O406="Active",P406&lt;=2),"Yes","No")</f>
        <v>No</v>
      </c>
    </row>
    <row r="407" customFormat="false" ht="15" hidden="false" customHeight="false" outlineLevel="0" collapsed="false">
      <c r="A407" s="24" t="str">
        <f aca="false">Customers!A407</f>
        <v>C0406</v>
      </c>
      <c r="B407" s="24" t="str">
        <f aca="false">Customers!B407</f>
        <v>Coast</v>
      </c>
      <c r="C407" s="24" t="str">
        <f aca="false">Customers!C407</f>
        <v>Prepaid</v>
      </c>
      <c r="D407" s="24" t="n">
        <f aca="false">COUNTIFS(Transactions!$C$2:$C$13107,$A407,Transactions!$E$2:$E$13107,D$1)</f>
        <v>0</v>
      </c>
      <c r="E407" s="24" t="n">
        <f aca="false">COUNTIFS(Transactions!$C$2:$C$13107,$A407,Transactions!$E$2:$E$13107,E$1)</f>
        <v>2</v>
      </c>
      <c r="F407" s="24" t="n">
        <f aca="false">COUNTIFS(Transactions!$C$2:$C$13107,$A407,Transactions!$E$2:$E$13107,F$1)</f>
        <v>0</v>
      </c>
      <c r="G407" s="24" t="n">
        <f aca="false">COUNTIFS(Transactions!$C$2:$C$13107,$A407,Transactions!$E$2:$E$13107,G$1)</f>
        <v>1</v>
      </c>
      <c r="H407" s="24" t="n">
        <f aca="false">COUNTIFS(Transactions!$C$2:$C$13107,$A407,Transactions!$E$2:$E$13107,H$1)</f>
        <v>10</v>
      </c>
      <c r="I407" s="24" t="n">
        <f aca="false">COUNTIFS(Transactions!$C$2:$C$13107,$A407,Transactions!$E$2:$E$13107,I$1)</f>
        <v>0</v>
      </c>
      <c r="J407" s="24" t="n">
        <f aca="false">SUM(D407:I407)</f>
        <v>13</v>
      </c>
      <c r="K407" s="38" t="n">
        <f aca="false">SUMIFS(Transactions!$F$2:$F$13107,Transactions!$C$2:$C$13107,A407)</f>
        <v>10250</v>
      </c>
      <c r="L407" s="38" t="n">
        <f aca="false">SUMIFS(Transactions!$I$2:$I$13107,Transactions!$C$2:$C$13107,A407)</f>
        <v>171.31</v>
      </c>
      <c r="M407" s="39" t="n">
        <f aca="false">IF(J407=0,"",_xlfn.MAXIFS(Transactions!$B$2:$B$13107,Transactions!$C$2:$C$13107,A407))</f>
        <v>46263</v>
      </c>
      <c r="N407" s="24" t="n">
        <f aca="false">IF(J407=0,999,Assumptions!$B$4-M407)</f>
        <v>32</v>
      </c>
      <c r="O407" s="24" t="str">
        <f aca="false">IF(N407&lt;=Assumptions!$B$7,"Active",IF(N407&lt;=Assumptions!$B$8,"Slipping","Churned"))</f>
        <v>Slipping</v>
      </c>
      <c r="P407" s="24" t="n">
        <f aca="false">COUNTIF(D407:I407,"&gt;0")</f>
        <v>3</v>
      </c>
      <c r="Q407" s="24" t="n">
        <f aca="false">IF(N407&lt;=Assumptions!$B$22,5,IF(N407&lt;=Assumptions!$B$23,4,IF(N407&lt;=Assumptions!$B$24,3,IF(N407&lt;=Assumptions!$B$25,2,1))))</f>
        <v>3</v>
      </c>
      <c r="R407" s="24" t="n">
        <f aca="false">1+(J407&gt;=Assumptions!$C$25)+(J407&gt;=Assumptions!$C$24)+(J407&gt;=Assumptions!$C$23)+(J407&gt;=Assumptions!$C$22)</f>
        <v>2</v>
      </c>
      <c r="S407" s="24" t="n">
        <f aca="false">1+(L407&gt;=Assumptions!$D$25)+(L407&gt;=Assumptions!$D$24)+(L407&gt;=Assumptions!$D$23)+(L407&gt;=Assumptions!$D$22)</f>
        <v>2</v>
      </c>
      <c r="T407" s="24" t="str">
        <f aca="false">IF(AND(Q407&gt;=4,R407&gt;=4),"Champions",IF(AND(Q407&gt;=3,R407&gt;=3),"Loyal",IF(AND(Q407&lt;=2,R407&gt;=3),"At Risk",IF(Q407&lt;=2,"Hibernating","Potential"))))</f>
        <v>Potential</v>
      </c>
      <c r="U407" s="38" t="n">
        <f aca="false">L407/Assumptions!$B$6</f>
        <v>19.0344444444444</v>
      </c>
      <c r="V407" s="38" t="n">
        <f aca="false">IF(O407="Slipping",U407,0)</f>
        <v>19.0344444444444</v>
      </c>
      <c r="W407" s="38" t="n">
        <f aca="false">IF(O407="Churned",U407,0)</f>
        <v>0</v>
      </c>
      <c r="X407" s="24" t="str">
        <f aca="false">IF(AND(O407="Active",P407&lt;=2),"Yes","No")</f>
        <v>No</v>
      </c>
    </row>
    <row r="408" customFormat="false" ht="15" hidden="false" customHeight="false" outlineLevel="0" collapsed="false">
      <c r="A408" s="24" t="str">
        <f aca="false">Customers!A408</f>
        <v>C0407</v>
      </c>
      <c r="B408" s="24" t="str">
        <f aca="false">Customers!B408</f>
        <v>Central</v>
      </c>
      <c r="C408" s="24" t="str">
        <f aca="false">Customers!C408</f>
        <v>Business</v>
      </c>
      <c r="D408" s="24" t="n">
        <f aca="false">COUNTIFS(Transactions!$C$2:$C$13107,$A408,Transactions!$E$2:$E$13107,D$1)</f>
        <v>7</v>
      </c>
      <c r="E408" s="24" t="n">
        <f aca="false">COUNTIFS(Transactions!$C$2:$C$13107,$A408,Transactions!$E$2:$E$13107,E$1)</f>
        <v>12</v>
      </c>
      <c r="F408" s="24" t="n">
        <f aca="false">COUNTIFS(Transactions!$C$2:$C$13107,$A408,Transactions!$E$2:$E$13107,F$1)</f>
        <v>0</v>
      </c>
      <c r="G408" s="24" t="n">
        <f aca="false">COUNTIFS(Transactions!$C$2:$C$13107,$A408,Transactions!$E$2:$E$13107,G$1)</f>
        <v>33</v>
      </c>
      <c r="H408" s="24" t="n">
        <f aca="false">COUNTIFS(Transactions!$C$2:$C$13107,$A408,Transactions!$E$2:$E$13107,H$1)</f>
        <v>0</v>
      </c>
      <c r="I408" s="24" t="n">
        <f aca="false">COUNTIFS(Transactions!$C$2:$C$13107,$A408,Transactions!$E$2:$E$13107,I$1)</f>
        <v>15</v>
      </c>
      <c r="J408" s="24" t="n">
        <f aca="false">SUM(D408:I408)</f>
        <v>67</v>
      </c>
      <c r="K408" s="38" t="n">
        <f aca="false">SUMIFS(Transactions!$F$2:$F$13107,Transactions!$C$2:$C$13107,A408)</f>
        <v>720558</v>
      </c>
      <c r="L408" s="38" t="n">
        <f aca="false">SUMIFS(Transactions!$I$2:$I$13107,Transactions!$C$2:$C$13107,A408)</f>
        <v>3736.45</v>
      </c>
      <c r="M408" s="39" t="n">
        <f aca="false">IF(J408=0,"",_xlfn.MAXIFS(Transactions!$B$2:$B$13107,Transactions!$C$2:$C$13107,A408))</f>
        <v>46292</v>
      </c>
      <c r="N408" s="24" t="n">
        <f aca="false">IF(J408=0,999,Assumptions!$B$4-M408)</f>
        <v>3</v>
      </c>
      <c r="O408" s="24" t="str">
        <f aca="false">IF(N408&lt;=Assumptions!$B$7,"Active",IF(N408&lt;=Assumptions!$B$8,"Slipping","Churned"))</f>
        <v>Active</v>
      </c>
      <c r="P408" s="24" t="n">
        <f aca="false">COUNTIF(D408:I408,"&gt;0")</f>
        <v>4</v>
      </c>
      <c r="Q408" s="24" t="n">
        <f aca="false">IF(N408&lt;=Assumptions!$B$22,5,IF(N408&lt;=Assumptions!$B$23,4,IF(N408&lt;=Assumptions!$B$24,3,IF(N408&lt;=Assumptions!$B$25,2,1))))</f>
        <v>5</v>
      </c>
      <c r="R408" s="24" t="n">
        <f aca="false">1+(J408&gt;=Assumptions!$C$25)+(J408&gt;=Assumptions!$C$24)+(J408&gt;=Assumptions!$C$23)+(J408&gt;=Assumptions!$C$22)</f>
        <v>5</v>
      </c>
      <c r="S408" s="24" t="n">
        <f aca="false">1+(L408&gt;=Assumptions!$D$25)+(L408&gt;=Assumptions!$D$24)+(L408&gt;=Assumptions!$D$23)+(L408&gt;=Assumptions!$D$22)</f>
        <v>5</v>
      </c>
      <c r="T408" s="24" t="str">
        <f aca="false">IF(AND(Q408&gt;=4,R408&gt;=4),"Champions",IF(AND(Q408&gt;=3,R408&gt;=3),"Loyal",IF(AND(Q408&lt;=2,R408&gt;=3),"At Risk",IF(Q408&lt;=2,"Hibernating","Potential"))))</f>
        <v>Champions</v>
      </c>
      <c r="U408" s="38" t="n">
        <f aca="false">L408/Assumptions!$B$6</f>
        <v>415.161111111111</v>
      </c>
      <c r="V408" s="38" t="n">
        <f aca="false">IF(O408="Slipping",U408,0)</f>
        <v>0</v>
      </c>
      <c r="W408" s="38" t="n">
        <f aca="false">IF(O408="Churned",U408,0)</f>
        <v>0</v>
      </c>
      <c r="X408" s="24" t="str">
        <f aca="false">IF(AND(O408="Active",P408&lt;=2),"Yes","No")</f>
        <v>No</v>
      </c>
    </row>
    <row r="409" customFormat="false" ht="15" hidden="false" customHeight="false" outlineLevel="0" collapsed="false">
      <c r="A409" s="24" t="str">
        <f aca="false">Customers!A409</f>
        <v>C0408</v>
      </c>
      <c r="B409" s="24" t="str">
        <f aca="false">Customers!B409</f>
        <v>Coast</v>
      </c>
      <c r="C409" s="24" t="str">
        <f aca="false">Customers!C409</f>
        <v>Prepaid</v>
      </c>
      <c r="D409" s="24" t="n">
        <f aca="false">COUNTIFS(Transactions!$C$2:$C$13107,$A409,Transactions!$E$2:$E$13107,D$1)</f>
        <v>12</v>
      </c>
      <c r="E409" s="24" t="n">
        <f aca="false">COUNTIFS(Transactions!$C$2:$C$13107,$A409,Transactions!$E$2:$E$13107,E$1)</f>
        <v>1</v>
      </c>
      <c r="F409" s="24" t="n">
        <f aca="false">COUNTIFS(Transactions!$C$2:$C$13107,$A409,Transactions!$E$2:$E$13107,F$1)</f>
        <v>0</v>
      </c>
      <c r="G409" s="24" t="n">
        <f aca="false">COUNTIFS(Transactions!$C$2:$C$13107,$A409,Transactions!$E$2:$E$13107,G$1)</f>
        <v>0</v>
      </c>
      <c r="H409" s="24" t="n">
        <f aca="false">COUNTIFS(Transactions!$C$2:$C$13107,$A409,Transactions!$E$2:$E$13107,H$1)</f>
        <v>8</v>
      </c>
      <c r="I409" s="24" t="n">
        <f aca="false">COUNTIFS(Transactions!$C$2:$C$13107,$A409,Transactions!$E$2:$E$13107,I$1)</f>
        <v>0</v>
      </c>
      <c r="J409" s="24" t="n">
        <f aca="false">SUM(D409:I409)</f>
        <v>21</v>
      </c>
      <c r="K409" s="38" t="n">
        <f aca="false">SUMIFS(Transactions!$F$2:$F$13107,Transactions!$C$2:$C$13107,A409)</f>
        <v>16730</v>
      </c>
      <c r="L409" s="38" t="n">
        <f aca="false">SUMIFS(Transactions!$I$2:$I$13107,Transactions!$C$2:$C$13107,A409)</f>
        <v>221.3</v>
      </c>
      <c r="M409" s="39" t="n">
        <f aca="false">IF(J409=0,"",_xlfn.MAXIFS(Transactions!$B$2:$B$13107,Transactions!$C$2:$C$13107,A409))</f>
        <v>46291</v>
      </c>
      <c r="N409" s="24" t="n">
        <f aca="false">IF(J409=0,999,Assumptions!$B$4-M409)</f>
        <v>4</v>
      </c>
      <c r="O409" s="24" t="str">
        <f aca="false">IF(N409&lt;=Assumptions!$B$7,"Active",IF(N409&lt;=Assumptions!$B$8,"Slipping","Churned"))</f>
        <v>Active</v>
      </c>
      <c r="P409" s="24" t="n">
        <f aca="false">COUNTIF(D409:I409,"&gt;0")</f>
        <v>3</v>
      </c>
      <c r="Q409" s="24" t="n">
        <f aca="false">IF(N409&lt;=Assumptions!$B$22,5,IF(N409&lt;=Assumptions!$B$23,4,IF(N409&lt;=Assumptions!$B$24,3,IF(N409&lt;=Assumptions!$B$25,2,1))))</f>
        <v>5</v>
      </c>
      <c r="R409" s="24" t="n">
        <f aca="false">1+(J409&gt;=Assumptions!$C$25)+(J409&gt;=Assumptions!$C$24)+(J409&gt;=Assumptions!$C$23)+(J409&gt;=Assumptions!$C$22)</f>
        <v>3</v>
      </c>
      <c r="S409" s="24" t="n">
        <f aca="false">1+(L409&gt;=Assumptions!$D$25)+(L409&gt;=Assumptions!$D$24)+(L409&gt;=Assumptions!$D$23)+(L409&gt;=Assumptions!$D$22)</f>
        <v>2</v>
      </c>
      <c r="T409" s="24" t="str">
        <f aca="false">IF(AND(Q409&gt;=4,R409&gt;=4),"Champions",IF(AND(Q409&gt;=3,R409&gt;=3),"Loyal",IF(AND(Q409&lt;=2,R409&gt;=3),"At Risk",IF(Q409&lt;=2,"Hibernating","Potential"))))</f>
        <v>Loyal</v>
      </c>
      <c r="U409" s="38" t="n">
        <f aca="false">L409/Assumptions!$B$6</f>
        <v>24.5888888888889</v>
      </c>
      <c r="V409" s="38" t="n">
        <f aca="false">IF(O409="Slipping",U409,0)</f>
        <v>0</v>
      </c>
      <c r="W409" s="38" t="n">
        <f aca="false">IF(O409="Churned",U409,0)</f>
        <v>0</v>
      </c>
      <c r="X409" s="24" t="str">
        <f aca="false">IF(AND(O409="Active",P409&lt;=2),"Yes","No")</f>
        <v>No</v>
      </c>
    </row>
    <row r="410" customFormat="false" ht="15" hidden="false" customHeight="false" outlineLevel="0" collapsed="false">
      <c r="A410" s="24" t="str">
        <f aca="false">Customers!A410</f>
        <v>C0409</v>
      </c>
      <c r="B410" s="24" t="str">
        <f aca="false">Customers!B410</f>
        <v>Nairobi</v>
      </c>
      <c r="C410" s="24" t="str">
        <f aca="false">Customers!C410</f>
        <v>Postpaid</v>
      </c>
      <c r="D410" s="24" t="n">
        <f aca="false">COUNTIFS(Transactions!$C$2:$C$13107,$A410,Transactions!$E$2:$E$13107,D$1)</f>
        <v>1</v>
      </c>
      <c r="E410" s="24" t="n">
        <f aca="false">COUNTIFS(Transactions!$C$2:$C$13107,$A410,Transactions!$E$2:$E$13107,E$1)</f>
        <v>0</v>
      </c>
      <c r="F410" s="24" t="n">
        <f aca="false">COUNTIFS(Transactions!$C$2:$C$13107,$A410,Transactions!$E$2:$E$13107,F$1)</f>
        <v>18</v>
      </c>
      <c r="G410" s="24" t="n">
        <f aca="false">COUNTIFS(Transactions!$C$2:$C$13107,$A410,Transactions!$E$2:$E$13107,G$1)</f>
        <v>2</v>
      </c>
      <c r="H410" s="24" t="n">
        <f aca="false">COUNTIFS(Transactions!$C$2:$C$13107,$A410,Transactions!$E$2:$E$13107,H$1)</f>
        <v>2</v>
      </c>
      <c r="I410" s="24" t="n">
        <f aca="false">COUNTIFS(Transactions!$C$2:$C$13107,$A410,Transactions!$E$2:$E$13107,I$1)</f>
        <v>8</v>
      </c>
      <c r="J410" s="24" t="n">
        <f aca="false">SUM(D410:I410)</f>
        <v>31</v>
      </c>
      <c r="K410" s="38" t="n">
        <f aca="false">SUMIFS(Transactions!$F$2:$F$13107,Transactions!$C$2:$C$13107,A410)</f>
        <v>167960</v>
      </c>
      <c r="L410" s="38" t="n">
        <f aca="false">SUMIFS(Transactions!$I$2:$I$13107,Transactions!$C$2:$C$13107,A410)</f>
        <v>322.8</v>
      </c>
      <c r="M410" s="39" t="n">
        <f aca="false">IF(J410=0,"",_xlfn.MAXIFS(Transactions!$B$2:$B$13107,Transactions!$C$2:$C$13107,A410))</f>
        <v>46291</v>
      </c>
      <c r="N410" s="24" t="n">
        <f aca="false">IF(J410=0,999,Assumptions!$B$4-M410)</f>
        <v>4</v>
      </c>
      <c r="O410" s="24" t="str">
        <f aca="false">IF(N410&lt;=Assumptions!$B$7,"Active",IF(N410&lt;=Assumptions!$B$8,"Slipping","Churned"))</f>
        <v>Active</v>
      </c>
      <c r="P410" s="24" t="n">
        <f aca="false">COUNTIF(D410:I410,"&gt;0")</f>
        <v>5</v>
      </c>
      <c r="Q410" s="24" t="n">
        <f aca="false">IF(N410&lt;=Assumptions!$B$22,5,IF(N410&lt;=Assumptions!$B$23,4,IF(N410&lt;=Assumptions!$B$24,3,IF(N410&lt;=Assumptions!$B$25,2,1))))</f>
        <v>5</v>
      </c>
      <c r="R410" s="24" t="n">
        <f aca="false">1+(J410&gt;=Assumptions!$C$25)+(J410&gt;=Assumptions!$C$24)+(J410&gt;=Assumptions!$C$23)+(J410&gt;=Assumptions!$C$22)</f>
        <v>5</v>
      </c>
      <c r="S410" s="24" t="n">
        <f aca="false">1+(L410&gt;=Assumptions!$D$25)+(L410&gt;=Assumptions!$D$24)+(L410&gt;=Assumptions!$D$23)+(L410&gt;=Assumptions!$D$22)</f>
        <v>3</v>
      </c>
      <c r="T410" s="24" t="str">
        <f aca="false">IF(AND(Q410&gt;=4,R410&gt;=4),"Champions",IF(AND(Q410&gt;=3,R410&gt;=3),"Loyal",IF(AND(Q410&lt;=2,R410&gt;=3),"At Risk",IF(Q410&lt;=2,"Hibernating","Potential"))))</f>
        <v>Champions</v>
      </c>
      <c r="U410" s="38" t="n">
        <f aca="false">L410/Assumptions!$B$6</f>
        <v>35.8666666666667</v>
      </c>
      <c r="V410" s="38" t="n">
        <f aca="false">IF(O410="Slipping",U410,0)</f>
        <v>0</v>
      </c>
      <c r="W410" s="38" t="n">
        <f aca="false">IF(O410="Churned",U410,0)</f>
        <v>0</v>
      </c>
      <c r="X410" s="24" t="str">
        <f aca="false">IF(AND(O410="Active",P410&lt;=2),"Yes","No")</f>
        <v>No</v>
      </c>
    </row>
    <row r="411" customFormat="false" ht="15" hidden="false" customHeight="false" outlineLevel="0" collapsed="false">
      <c r="A411" s="24" t="str">
        <f aca="false">Customers!A411</f>
        <v>C0410</v>
      </c>
      <c r="B411" s="24" t="str">
        <f aca="false">Customers!B411</f>
        <v>Western</v>
      </c>
      <c r="C411" s="24" t="str">
        <f aca="false">Customers!C411</f>
        <v>Prepaid</v>
      </c>
      <c r="D411" s="24" t="n">
        <f aca="false">COUNTIFS(Transactions!$C$2:$C$13107,$A411,Transactions!$E$2:$E$13107,D$1)</f>
        <v>0</v>
      </c>
      <c r="E411" s="24" t="n">
        <f aca="false">COUNTIFS(Transactions!$C$2:$C$13107,$A411,Transactions!$E$2:$E$13107,E$1)</f>
        <v>8</v>
      </c>
      <c r="F411" s="24" t="n">
        <f aca="false">COUNTIFS(Transactions!$C$2:$C$13107,$A411,Transactions!$E$2:$E$13107,F$1)</f>
        <v>1</v>
      </c>
      <c r="G411" s="24" t="n">
        <f aca="false">COUNTIFS(Transactions!$C$2:$C$13107,$A411,Transactions!$E$2:$E$13107,G$1)</f>
        <v>0</v>
      </c>
      <c r="H411" s="24" t="n">
        <f aca="false">COUNTIFS(Transactions!$C$2:$C$13107,$A411,Transactions!$E$2:$E$13107,H$1)</f>
        <v>1</v>
      </c>
      <c r="I411" s="24" t="n">
        <f aca="false">COUNTIFS(Transactions!$C$2:$C$13107,$A411,Transactions!$E$2:$E$13107,I$1)</f>
        <v>8</v>
      </c>
      <c r="J411" s="24" t="n">
        <f aca="false">SUM(D411:I411)</f>
        <v>18</v>
      </c>
      <c r="K411" s="38" t="n">
        <f aca="false">SUMIFS(Transactions!$F$2:$F$13107,Transactions!$C$2:$C$13107,A411)</f>
        <v>34418</v>
      </c>
      <c r="L411" s="38" t="n">
        <f aca="false">SUMIFS(Transactions!$I$2:$I$13107,Transactions!$C$2:$C$13107,A411)</f>
        <v>571</v>
      </c>
      <c r="M411" s="39" t="n">
        <f aca="false">IF(J411=0,"",_xlfn.MAXIFS(Transactions!$B$2:$B$13107,Transactions!$C$2:$C$13107,A411))</f>
        <v>46241</v>
      </c>
      <c r="N411" s="24" t="n">
        <f aca="false">IF(J411=0,999,Assumptions!$B$4-M411)</f>
        <v>54</v>
      </c>
      <c r="O411" s="24" t="str">
        <f aca="false">IF(N411&lt;=Assumptions!$B$7,"Active",IF(N411&lt;=Assumptions!$B$8,"Slipping","Churned"))</f>
        <v>Slipping</v>
      </c>
      <c r="P411" s="24" t="n">
        <f aca="false">COUNTIF(D411:I411,"&gt;0")</f>
        <v>4</v>
      </c>
      <c r="Q411" s="24" t="n">
        <f aca="false">IF(N411&lt;=Assumptions!$B$22,5,IF(N411&lt;=Assumptions!$B$23,4,IF(N411&lt;=Assumptions!$B$24,3,IF(N411&lt;=Assumptions!$B$25,2,1))))</f>
        <v>3</v>
      </c>
      <c r="R411" s="24" t="n">
        <f aca="false">1+(J411&gt;=Assumptions!$C$25)+(J411&gt;=Assumptions!$C$24)+(J411&gt;=Assumptions!$C$23)+(J411&gt;=Assumptions!$C$22)</f>
        <v>3</v>
      </c>
      <c r="S411" s="24" t="n">
        <f aca="false">1+(L411&gt;=Assumptions!$D$25)+(L411&gt;=Assumptions!$D$24)+(L411&gt;=Assumptions!$D$23)+(L411&gt;=Assumptions!$D$22)</f>
        <v>4</v>
      </c>
      <c r="T411" s="24" t="str">
        <f aca="false">IF(AND(Q411&gt;=4,R411&gt;=4),"Champions",IF(AND(Q411&gt;=3,R411&gt;=3),"Loyal",IF(AND(Q411&lt;=2,R411&gt;=3),"At Risk",IF(Q411&lt;=2,"Hibernating","Potential"))))</f>
        <v>Loyal</v>
      </c>
      <c r="U411" s="38" t="n">
        <f aca="false">L411/Assumptions!$B$6</f>
        <v>63.4444444444444</v>
      </c>
      <c r="V411" s="38" t="n">
        <f aca="false">IF(O411="Slipping",U411,0)</f>
        <v>63.4444444444444</v>
      </c>
      <c r="W411" s="38" t="n">
        <f aca="false">IF(O411="Churned",U411,0)</f>
        <v>0</v>
      </c>
      <c r="X411" s="24" t="str">
        <f aca="false">IF(AND(O411="Active",P411&lt;=2),"Yes","No")</f>
        <v>No</v>
      </c>
    </row>
    <row r="412" customFormat="false" ht="15" hidden="false" customHeight="false" outlineLevel="0" collapsed="false">
      <c r="A412" s="24" t="str">
        <f aca="false">Customers!A412</f>
        <v>C0411</v>
      </c>
      <c r="B412" s="24" t="str">
        <f aca="false">Customers!B412</f>
        <v>Nairobi</v>
      </c>
      <c r="C412" s="24" t="str">
        <f aca="false">Customers!C412</f>
        <v>Postpaid</v>
      </c>
      <c r="D412" s="24" t="n">
        <f aca="false">COUNTIFS(Transactions!$C$2:$C$13107,$A412,Transactions!$E$2:$E$13107,D$1)</f>
        <v>10</v>
      </c>
      <c r="E412" s="24" t="n">
        <f aca="false">COUNTIFS(Transactions!$C$2:$C$13107,$A412,Transactions!$E$2:$E$13107,E$1)</f>
        <v>3</v>
      </c>
      <c r="F412" s="24" t="n">
        <f aca="false">COUNTIFS(Transactions!$C$2:$C$13107,$A412,Transactions!$E$2:$E$13107,F$1)</f>
        <v>0</v>
      </c>
      <c r="G412" s="24" t="n">
        <f aca="false">COUNTIFS(Transactions!$C$2:$C$13107,$A412,Transactions!$E$2:$E$13107,G$1)</f>
        <v>0</v>
      </c>
      <c r="H412" s="24" t="n">
        <f aca="false">COUNTIFS(Transactions!$C$2:$C$13107,$A412,Transactions!$E$2:$E$13107,H$1)</f>
        <v>3</v>
      </c>
      <c r="I412" s="24" t="n">
        <f aca="false">COUNTIFS(Transactions!$C$2:$C$13107,$A412,Transactions!$E$2:$E$13107,I$1)</f>
        <v>2</v>
      </c>
      <c r="J412" s="24" t="n">
        <f aca="false">SUM(D412:I412)</f>
        <v>18</v>
      </c>
      <c r="K412" s="38" t="n">
        <f aca="false">SUMIFS(Transactions!$F$2:$F$13107,Transactions!$C$2:$C$13107,A412)</f>
        <v>76399</v>
      </c>
      <c r="L412" s="38" t="n">
        <f aca="false">SUMIFS(Transactions!$I$2:$I$13107,Transactions!$C$2:$C$13107,A412)</f>
        <v>721.6</v>
      </c>
      <c r="M412" s="39" t="n">
        <f aca="false">IF(J412=0,"",_xlfn.MAXIFS(Transactions!$B$2:$B$13107,Transactions!$C$2:$C$13107,A412))</f>
        <v>46290</v>
      </c>
      <c r="N412" s="24" t="n">
        <f aca="false">IF(J412=0,999,Assumptions!$B$4-M412)</f>
        <v>5</v>
      </c>
      <c r="O412" s="24" t="str">
        <f aca="false">IF(N412&lt;=Assumptions!$B$7,"Active",IF(N412&lt;=Assumptions!$B$8,"Slipping","Churned"))</f>
        <v>Active</v>
      </c>
      <c r="P412" s="24" t="n">
        <f aca="false">COUNTIF(D412:I412,"&gt;0")</f>
        <v>4</v>
      </c>
      <c r="Q412" s="24" t="n">
        <f aca="false">IF(N412&lt;=Assumptions!$B$22,5,IF(N412&lt;=Assumptions!$B$23,4,IF(N412&lt;=Assumptions!$B$24,3,IF(N412&lt;=Assumptions!$B$25,2,1))))</f>
        <v>5</v>
      </c>
      <c r="R412" s="24" t="n">
        <f aca="false">1+(J412&gt;=Assumptions!$C$25)+(J412&gt;=Assumptions!$C$24)+(J412&gt;=Assumptions!$C$23)+(J412&gt;=Assumptions!$C$22)</f>
        <v>3</v>
      </c>
      <c r="S412" s="24" t="n">
        <f aca="false">1+(L412&gt;=Assumptions!$D$25)+(L412&gt;=Assumptions!$D$24)+(L412&gt;=Assumptions!$D$23)+(L412&gt;=Assumptions!$D$22)</f>
        <v>4</v>
      </c>
      <c r="T412" s="24" t="str">
        <f aca="false">IF(AND(Q412&gt;=4,R412&gt;=4),"Champions",IF(AND(Q412&gt;=3,R412&gt;=3),"Loyal",IF(AND(Q412&lt;=2,R412&gt;=3),"At Risk",IF(Q412&lt;=2,"Hibernating","Potential"))))</f>
        <v>Loyal</v>
      </c>
      <c r="U412" s="38" t="n">
        <f aca="false">L412/Assumptions!$B$6</f>
        <v>80.1777777777778</v>
      </c>
      <c r="V412" s="38" t="n">
        <f aca="false">IF(O412="Slipping",U412,0)</f>
        <v>0</v>
      </c>
      <c r="W412" s="38" t="n">
        <f aca="false">IF(O412="Churned",U412,0)</f>
        <v>0</v>
      </c>
      <c r="X412" s="24" t="str">
        <f aca="false">IF(AND(O412="Active",P412&lt;=2),"Yes","No")</f>
        <v>No</v>
      </c>
    </row>
    <row r="413" customFormat="false" ht="15" hidden="false" customHeight="false" outlineLevel="0" collapsed="false">
      <c r="A413" s="24" t="str">
        <f aca="false">Customers!A413</f>
        <v>C0412</v>
      </c>
      <c r="B413" s="24" t="str">
        <f aca="false">Customers!B413</f>
        <v>Western</v>
      </c>
      <c r="C413" s="24" t="str">
        <f aca="false">Customers!C413</f>
        <v>Prepaid</v>
      </c>
      <c r="D413" s="24" t="n">
        <f aca="false">COUNTIFS(Transactions!$C$2:$C$13107,$A413,Transactions!$E$2:$E$13107,D$1)</f>
        <v>20</v>
      </c>
      <c r="E413" s="24" t="n">
        <f aca="false">COUNTIFS(Transactions!$C$2:$C$13107,$A413,Transactions!$E$2:$E$13107,E$1)</f>
        <v>0</v>
      </c>
      <c r="F413" s="24" t="n">
        <f aca="false">COUNTIFS(Transactions!$C$2:$C$13107,$A413,Transactions!$E$2:$E$13107,F$1)</f>
        <v>1</v>
      </c>
      <c r="G413" s="24" t="n">
        <f aca="false">COUNTIFS(Transactions!$C$2:$C$13107,$A413,Transactions!$E$2:$E$13107,G$1)</f>
        <v>0</v>
      </c>
      <c r="H413" s="24" t="n">
        <f aca="false">COUNTIFS(Transactions!$C$2:$C$13107,$A413,Transactions!$E$2:$E$13107,H$1)</f>
        <v>2</v>
      </c>
      <c r="I413" s="24" t="n">
        <f aca="false">COUNTIFS(Transactions!$C$2:$C$13107,$A413,Transactions!$E$2:$E$13107,I$1)</f>
        <v>0</v>
      </c>
      <c r="J413" s="24" t="n">
        <f aca="false">SUM(D413:I413)</f>
        <v>23</v>
      </c>
      <c r="K413" s="38" t="n">
        <f aca="false">SUMIFS(Transactions!$F$2:$F$13107,Transactions!$C$2:$C$13107,A413)</f>
        <v>60210</v>
      </c>
      <c r="L413" s="38" t="n">
        <f aca="false">SUMIFS(Transactions!$I$2:$I$13107,Transactions!$C$2:$C$13107,A413)</f>
        <v>309.9</v>
      </c>
      <c r="M413" s="39" t="n">
        <f aca="false">IF(J413=0,"",_xlfn.MAXIFS(Transactions!$B$2:$B$13107,Transactions!$C$2:$C$13107,A413))</f>
        <v>46285</v>
      </c>
      <c r="N413" s="24" t="n">
        <f aca="false">IF(J413=0,999,Assumptions!$B$4-M413)</f>
        <v>10</v>
      </c>
      <c r="O413" s="24" t="str">
        <f aca="false">IF(N413&lt;=Assumptions!$B$7,"Active",IF(N413&lt;=Assumptions!$B$8,"Slipping","Churned"))</f>
        <v>Active</v>
      </c>
      <c r="P413" s="24" t="n">
        <f aca="false">COUNTIF(D413:I413,"&gt;0")</f>
        <v>3</v>
      </c>
      <c r="Q413" s="24" t="n">
        <f aca="false">IF(N413&lt;=Assumptions!$B$22,5,IF(N413&lt;=Assumptions!$B$23,4,IF(N413&lt;=Assumptions!$B$24,3,IF(N413&lt;=Assumptions!$B$25,2,1))))</f>
        <v>5</v>
      </c>
      <c r="R413" s="24" t="n">
        <f aca="false">1+(J413&gt;=Assumptions!$C$25)+(J413&gt;=Assumptions!$C$24)+(J413&gt;=Assumptions!$C$23)+(J413&gt;=Assumptions!$C$22)</f>
        <v>4</v>
      </c>
      <c r="S413" s="24" t="n">
        <f aca="false">1+(L413&gt;=Assumptions!$D$25)+(L413&gt;=Assumptions!$D$24)+(L413&gt;=Assumptions!$D$23)+(L413&gt;=Assumptions!$D$22)</f>
        <v>3</v>
      </c>
      <c r="T413" s="24" t="str">
        <f aca="false">IF(AND(Q413&gt;=4,R413&gt;=4),"Champions",IF(AND(Q413&gt;=3,R413&gt;=3),"Loyal",IF(AND(Q413&lt;=2,R413&gt;=3),"At Risk",IF(Q413&lt;=2,"Hibernating","Potential"))))</f>
        <v>Champions</v>
      </c>
      <c r="U413" s="38" t="n">
        <f aca="false">L413/Assumptions!$B$6</f>
        <v>34.4333333333333</v>
      </c>
      <c r="V413" s="38" t="n">
        <f aca="false">IF(O413="Slipping",U413,0)</f>
        <v>0</v>
      </c>
      <c r="W413" s="38" t="n">
        <f aca="false">IF(O413="Churned",U413,0)</f>
        <v>0</v>
      </c>
      <c r="X413" s="24" t="str">
        <f aca="false">IF(AND(O413="Active",P413&lt;=2),"Yes","No")</f>
        <v>No</v>
      </c>
    </row>
    <row r="414" customFormat="false" ht="15" hidden="false" customHeight="false" outlineLevel="0" collapsed="false">
      <c r="A414" s="24" t="str">
        <f aca="false">Customers!A414</f>
        <v>C0413</v>
      </c>
      <c r="B414" s="24" t="str">
        <f aca="false">Customers!B414</f>
        <v>Eastern</v>
      </c>
      <c r="C414" s="24" t="str">
        <f aca="false">Customers!C414</f>
        <v>Prepaid</v>
      </c>
      <c r="D414" s="24" t="n">
        <f aca="false">COUNTIFS(Transactions!$C$2:$C$13107,$A414,Transactions!$E$2:$E$13107,D$1)</f>
        <v>3</v>
      </c>
      <c r="E414" s="24" t="n">
        <f aca="false">COUNTIFS(Transactions!$C$2:$C$13107,$A414,Transactions!$E$2:$E$13107,E$1)</f>
        <v>7</v>
      </c>
      <c r="F414" s="24" t="n">
        <f aca="false">COUNTIFS(Transactions!$C$2:$C$13107,$A414,Transactions!$E$2:$E$13107,F$1)</f>
        <v>0</v>
      </c>
      <c r="G414" s="24" t="n">
        <f aca="false">COUNTIFS(Transactions!$C$2:$C$13107,$A414,Transactions!$E$2:$E$13107,G$1)</f>
        <v>0</v>
      </c>
      <c r="H414" s="24" t="n">
        <f aca="false">COUNTIFS(Transactions!$C$2:$C$13107,$A414,Transactions!$E$2:$E$13107,H$1)</f>
        <v>1</v>
      </c>
      <c r="I414" s="24" t="n">
        <f aca="false">COUNTIFS(Transactions!$C$2:$C$13107,$A414,Transactions!$E$2:$E$13107,I$1)</f>
        <v>0</v>
      </c>
      <c r="J414" s="24" t="n">
        <f aca="false">SUM(D414:I414)</f>
        <v>11</v>
      </c>
      <c r="K414" s="38" t="n">
        <f aca="false">SUMIFS(Transactions!$F$2:$F$13107,Transactions!$C$2:$C$13107,A414)</f>
        <v>33760</v>
      </c>
      <c r="L414" s="38" t="n">
        <f aca="false">SUMIFS(Transactions!$I$2:$I$13107,Transactions!$C$2:$C$13107,A414)</f>
        <v>486.1</v>
      </c>
      <c r="M414" s="39" t="n">
        <f aca="false">IF(J414=0,"",_xlfn.MAXIFS(Transactions!$B$2:$B$13107,Transactions!$C$2:$C$13107,A414))</f>
        <v>46274</v>
      </c>
      <c r="N414" s="24" t="n">
        <f aca="false">IF(J414=0,999,Assumptions!$B$4-M414)</f>
        <v>21</v>
      </c>
      <c r="O414" s="24" t="str">
        <f aca="false">IF(N414&lt;=Assumptions!$B$7,"Active",IF(N414&lt;=Assumptions!$B$8,"Slipping","Churned"))</f>
        <v>Active</v>
      </c>
      <c r="P414" s="24" t="n">
        <f aca="false">COUNTIF(D414:I414,"&gt;0")</f>
        <v>3</v>
      </c>
      <c r="Q414" s="24" t="n">
        <f aca="false">IF(N414&lt;=Assumptions!$B$22,5,IF(N414&lt;=Assumptions!$B$23,4,IF(N414&lt;=Assumptions!$B$24,3,IF(N414&lt;=Assumptions!$B$25,2,1))))</f>
        <v>4</v>
      </c>
      <c r="R414" s="24" t="n">
        <f aca="false">1+(J414&gt;=Assumptions!$C$25)+(J414&gt;=Assumptions!$C$24)+(J414&gt;=Assumptions!$C$23)+(J414&gt;=Assumptions!$C$22)</f>
        <v>2</v>
      </c>
      <c r="S414" s="24" t="n">
        <f aca="false">1+(L414&gt;=Assumptions!$D$25)+(L414&gt;=Assumptions!$D$24)+(L414&gt;=Assumptions!$D$23)+(L414&gt;=Assumptions!$D$22)</f>
        <v>4</v>
      </c>
      <c r="T414" s="24" t="str">
        <f aca="false">IF(AND(Q414&gt;=4,R414&gt;=4),"Champions",IF(AND(Q414&gt;=3,R414&gt;=3),"Loyal",IF(AND(Q414&lt;=2,R414&gt;=3),"At Risk",IF(Q414&lt;=2,"Hibernating","Potential"))))</f>
        <v>Potential</v>
      </c>
      <c r="U414" s="38" t="n">
        <f aca="false">L414/Assumptions!$B$6</f>
        <v>54.0111111111111</v>
      </c>
      <c r="V414" s="38" t="n">
        <f aca="false">IF(O414="Slipping",U414,0)</f>
        <v>0</v>
      </c>
      <c r="W414" s="38" t="n">
        <f aca="false">IF(O414="Churned",U414,0)</f>
        <v>0</v>
      </c>
      <c r="X414" s="24" t="str">
        <f aca="false">IF(AND(O414="Active",P414&lt;=2),"Yes","No")</f>
        <v>No</v>
      </c>
    </row>
    <row r="415" customFormat="false" ht="15" hidden="false" customHeight="false" outlineLevel="0" collapsed="false">
      <c r="A415" s="24" t="str">
        <f aca="false">Customers!A415</f>
        <v>C0414</v>
      </c>
      <c r="B415" s="24" t="str">
        <f aca="false">Customers!B415</f>
        <v>Coast</v>
      </c>
      <c r="C415" s="24" t="str">
        <f aca="false">Customers!C415</f>
        <v>Postpaid</v>
      </c>
      <c r="D415" s="24" t="n">
        <f aca="false">COUNTIFS(Transactions!$C$2:$C$13107,$A415,Transactions!$E$2:$E$13107,D$1)</f>
        <v>4</v>
      </c>
      <c r="E415" s="24" t="n">
        <f aca="false">COUNTIFS(Transactions!$C$2:$C$13107,$A415,Transactions!$E$2:$E$13107,E$1)</f>
        <v>0</v>
      </c>
      <c r="F415" s="24" t="n">
        <f aca="false">COUNTIFS(Transactions!$C$2:$C$13107,$A415,Transactions!$E$2:$E$13107,F$1)</f>
        <v>3</v>
      </c>
      <c r="G415" s="24" t="n">
        <f aca="false">COUNTIFS(Transactions!$C$2:$C$13107,$A415,Transactions!$E$2:$E$13107,G$1)</f>
        <v>0</v>
      </c>
      <c r="H415" s="24" t="n">
        <f aca="false">COUNTIFS(Transactions!$C$2:$C$13107,$A415,Transactions!$E$2:$E$13107,H$1)</f>
        <v>18</v>
      </c>
      <c r="I415" s="24" t="n">
        <f aca="false">COUNTIFS(Transactions!$C$2:$C$13107,$A415,Transactions!$E$2:$E$13107,I$1)</f>
        <v>1</v>
      </c>
      <c r="J415" s="24" t="n">
        <f aca="false">SUM(D415:I415)</f>
        <v>26</v>
      </c>
      <c r="K415" s="38" t="n">
        <f aca="false">SUMIFS(Transactions!$F$2:$F$13107,Transactions!$C$2:$C$13107,A415)</f>
        <v>57530</v>
      </c>
      <c r="L415" s="38" t="n">
        <f aca="false">SUMIFS(Transactions!$I$2:$I$13107,Transactions!$C$2:$C$13107,A415)</f>
        <v>346.3</v>
      </c>
      <c r="M415" s="39" t="n">
        <f aca="false">IF(J415=0,"",_xlfn.MAXIFS(Transactions!$B$2:$B$13107,Transactions!$C$2:$C$13107,A415))</f>
        <v>46290</v>
      </c>
      <c r="N415" s="24" t="n">
        <f aca="false">IF(J415=0,999,Assumptions!$B$4-M415)</f>
        <v>5</v>
      </c>
      <c r="O415" s="24" t="str">
        <f aca="false">IF(N415&lt;=Assumptions!$B$7,"Active",IF(N415&lt;=Assumptions!$B$8,"Slipping","Churned"))</f>
        <v>Active</v>
      </c>
      <c r="P415" s="24" t="n">
        <f aca="false">COUNTIF(D415:I415,"&gt;0")</f>
        <v>4</v>
      </c>
      <c r="Q415" s="24" t="n">
        <f aca="false">IF(N415&lt;=Assumptions!$B$22,5,IF(N415&lt;=Assumptions!$B$23,4,IF(N415&lt;=Assumptions!$B$24,3,IF(N415&lt;=Assumptions!$B$25,2,1))))</f>
        <v>5</v>
      </c>
      <c r="R415" s="24" t="n">
        <f aca="false">1+(J415&gt;=Assumptions!$C$25)+(J415&gt;=Assumptions!$C$24)+(J415&gt;=Assumptions!$C$23)+(J415&gt;=Assumptions!$C$22)</f>
        <v>4</v>
      </c>
      <c r="S415" s="24" t="n">
        <f aca="false">1+(L415&gt;=Assumptions!$D$25)+(L415&gt;=Assumptions!$D$24)+(L415&gt;=Assumptions!$D$23)+(L415&gt;=Assumptions!$D$22)</f>
        <v>3</v>
      </c>
      <c r="T415" s="24" t="str">
        <f aca="false">IF(AND(Q415&gt;=4,R415&gt;=4),"Champions",IF(AND(Q415&gt;=3,R415&gt;=3),"Loyal",IF(AND(Q415&lt;=2,R415&gt;=3),"At Risk",IF(Q415&lt;=2,"Hibernating","Potential"))))</f>
        <v>Champions</v>
      </c>
      <c r="U415" s="38" t="n">
        <f aca="false">L415/Assumptions!$B$6</f>
        <v>38.4777777777778</v>
      </c>
      <c r="V415" s="38" t="n">
        <f aca="false">IF(O415="Slipping",U415,0)</f>
        <v>0</v>
      </c>
      <c r="W415" s="38" t="n">
        <f aca="false">IF(O415="Churned",U415,0)</f>
        <v>0</v>
      </c>
      <c r="X415" s="24" t="str">
        <f aca="false">IF(AND(O415="Active",P415&lt;=2),"Yes","No")</f>
        <v>No</v>
      </c>
    </row>
    <row r="416" customFormat="false" ht="15" hidden="false" customHeight="false" outlineLevel="0" collapsed="false">
      <c r="A416" s="24" t="str">
        <f aca="false">Customers!A416</f>
        <v>C0415</v>
      </c>
      <c r="B416" s="24" t="str">
        <f aca="false">Customers!B416</f>
        <v>Central</v>
      </c>
      <c r="C416" s="24" t="str">
        <f aca="false">Customers!C416</f>
        <v>Prepaid</v>
      </c>
      <c r="D416" s="24" t="n">
        <f aca="false">COUNTIFS(Transactions!$C$2:$C$13107,$A416,Transactions!$E$2:$E$13107,D$1)</f>
        <v>2</v>
      </c>
      <c r="E416" s="24" t="n">
        <f aca="false">COUNTIFS(Transactions!$C$2:$C$13107,$A416,Transactions!$E$2:$E$13107,E$1)</f>
        <v>18</v>
      </c>
      <c r="F416" s="24" t="n">
        <f aca="false">COUNTIFS(Transactions!$C$2:$C$13107,$A416,Transactions!$E$2:$E$13107,F$1)</f>
        <v>6</v>
      </c>
      <c r="G416" s="24" t="n">
        <f aca="false">COUNTIFS(Transactions!$C$2:$C$13107,$A416,Transactions!$E$2:$E$13107,G$1)</f>
        <v>1</v>
      </c>
      <c r="H416" s="24" t="n">
        <f aca="false">COUNTIFS(Transactions!$C$2:$C$13107,$A416,Transactions!$E$2:$E$13107,H$1)</f>
        <v>6</v>
      </c>
      <c r="I416" s="24" t="n">
        <f aca="false">COUNTIFS(Transactions!$C$2:$C$13107,$A416,Transactions!$E$2:$E$13107,I$1)</f>
        <v>0</v>
      </c>
      <c r="J416" s="24" t="n">
        <f aca="false">SUM(D416:I416)</f>
        <v>33</v>
      </c>
      <c r="K416" s="38" t="n">
        <f aca="false">SUMIFS(Transactions!$F$2:$F$13107,Transactions!$C$2:$C$13107,A416)</f>
        <v>134200</v>
      </c>
      <c r="L416" s="38" t="n">
        <f aca="false">SUMIFS(Transactions!$I$2:$I$13107,Transactions!$C$2:$C$13107,A416)</f>
        <v>1484.18</v>
      </c>
      <c r="M416" s="39" t="n">
        <f aca="false">IF(J416=0,"",_xlfn.MAXIFS(Transactions!$B$2:$B$13107,Transactions!$C$2:$C$13107,A416))</f>
        <v>46284</v>
      </c>
      <c r="N416" s="24" t="n">
        <f aca="false">IF(J416=0,999,Assumptions!$B$4-M416)</f>
        <v>11</v>
      </c>
      <c r="O416" s="24" t="str">
        <f aca="false">IF(N416&lt;=Assumptions!$B$7,"Active",IF(N416&lt;=Assumptions!$B$8,"Slipping","Churned"))</f>
        <v>Active</v>
      </c>
      <c r="P416" s="24" t="n">
        <f aca="false">COUNTIF(D416:I416,"&gt;0")</f>
        <v>5</v>
      </c>
      <c r="Q416" s="24" t="n">
        <f aca="false">IF(N416&lt;=Assumptions!$B$22,5,IF(N416&lt;=Assumptions!$B$23,4,IF(N416&lt;=Assumptions!$B$24,3,IF(N416&lt;=Assumptions!$B$25,2,1))))</f>
        <v>5</v>
      </c>
      <c r="R416" s="24" t="n">
        <f aca="false">1+(J416&gt;=Assumptions!$C$25)+(J416&gt;=Assumptions!$C$24)+(J416&gt;=Assumptions!$C$23)+(J416&gt;=Assumptions!$C$22)</f>
        <v>5</v>
      </c>
      <c r="S416" s="24" t="n">
        <f aca="false">1+(L416&gt;=Assumptions!$D$25)+(L416&gt;=Assumptions!$D$24)+(L416&gt;=Assumptions!$D$23)+(L416&gt;=Assumptions!$D$22)</f>
        <v>5</v>
      </c>
      <c r="T416" s="24" t="str">
        <f aca="false">IF(AND(Q416&gt;=4,R416&gt;=4),"Champions",IF(AND(Q416&gt;=3,R416&gt;=3),"Loyal",IF(AND(Q416&lt;=2,R416&gt;=3),"At Risk",IF(Q416&lt;=2,"Hibernating","Potential"))))</f>
        <v>Champions</v>
      </c>
      <c r="U416" s="38" t="n">
        <f aca="false">L416/Assumptions!$B$6</f>
        <v>164.908888888889</v>
      </c>
      <c r="V416" s="38" t="n">
        <f aca="false">IF(O416="Slipping",U416,0)</f>
        <v>0</v>
      </c>
      <c r="W416" s="38" t="n">
        <f aca="false">IF(O416="Churned",U416,0)</f>
        <v>0</v>
      </c>
      <c r="X416" s="24" t="str">
        <f aca="false">IF(AND(O416="Active",P416&lt;=2),"Yes","No")</f>
        <v>No</v>
      </c>
    </row>
    <row r="417" customFormat="false" ht="15" hidden="false" customHeight="false" outlineLevel="0" collapsed="false">
      <c r="A417" s="24" t="str">
        <f aca="false">Customers!A417</f>
        <v>C0416</v>
      </c>
      <c r="B417" s="24" t="str">
        <f aca="false">Customers!B417</f>
        <v>Nairobi</v>
      </c>
      <c r="C417" s="24" t="str">
        <f aca="false">Customers!C417</f>
        <v>Prepaid</v>
      </c>
      <c r="D417" s="24" t="n">
        <f aca="false">COUNTIFS(Transactions!$C$2:$C$13107,$A417,Transactions!$E$2:$E$13107,D$1)</f>
        <v>0</v>
      </c>
      <c r="E417" s="24" t="n">
        <f aca="false">COUNTIFS(Transactions!$C$2:$C$13107,$A417,Transactions!$E$2:$E$13107,E$1)</f>
        <v>6</v>
      </c>
      <c r="F417" s="24" t="n">
        <f aca="false">COUNTIFS(Transactions!$C$2:$C$13107,$A417,Transactions!$E$2:$E$13107,F$1)</f>
        <v>0</v>
      </c>
      <c r="G417" s="24" t="n">
        <f aca="false">COUNTIFS(Transactions!$C$2:$C$13107,$A417,Transactions!$E$2:$E$13107,G$1)</f>
        <v>1</v>
      </c>
      <c r="H417" s="24" t="n">
        <f aca="false">COUNTIFS(Transactions!$C$2:$C$13107,$A417,Transactions!$E$2:$E$13107,H$1)</f>
        <v>3</v>
      </c>
      <c r="I417" s="24" t="n">
        <f aca="false">COUNTIFS(Transactions!$C$2:$C$13107,$A417,Transactions!$E$2:$E$13107,I$1)</f>
        <v>0</v>
      </c>
      <c r="J417" s="24" t="n">
        <f aca="false">SUM(D417:I417)</f>
        <v>10</v>
      </c>
      <c r="K417" s="38" t="n">
        <f aca="false">SUMIFS(Transactions!$F$2:$F$13107,Transactions!$C$2:$C$13107,A417)</f>
        <v>17730</v>
      </c>
      <c r="L417" s="38" t="n">
        <f aca="false">SUMIFS(Transactions!$I$2:$I$13107,Transactions!$C$2:$C$13107,A417)</f>
        <v>257.82</v>
      </c>
      <c r="M417" s="39" t="n">
        <f aca="false">IF(J417=0,"",_xlfn.MAXIFS(Transactions!$B$2:$B$13107,Transactions!$C$2:$C$13107,A417))</f>
        <v>46291</v>
      </c>
      <c r="N417" s="24" t="n">
        <f aca="false">IF(J417=0,999,Assumptions!$B$4-M417)</f>
        <v>4</v>
      </c>
      <c r="O417" s="24" t="str">
        <f aca="false">IF(N417&lt;=Assumptions!$B$7,"Active",IF(N417&lt;=Assumptions!$B$8,"Slipping","Churned"))</f>
        <v>Active</v>
      </c>
      <c r="P417" s="24" t="n">
        <f aca="false">COUNTIF(D417:I417,"&gt;0")</f>
        <v>3</v>
      </c>
      <c r="Q417" s="24" t="n">
        <f aca="false">IF(N417&lt;=Assumptions!$B$22,5,IF(N417&lt;=Assumptions!$B$23,4,IF(N417&lt;=Assumptions!$B$24,3,IF(N417&lt;=Assumptions!$B$25,2,1))))</f>
        <v>5</v>
      </c>
      <c r="R417" s="24" t="n">
        <f aca="false">1+(J417&gt;=Assumptions!$C$25)+(J417&gt;=Assumptions!$C$24)+(J417&gt;=Assumptions!$C$23)+(J417&gt;=Assumptions!$C$22)</f>
        <v>2</v>
      </c>
      <c r="S417" s="24" t="n">
        <f aca="false">1+(L417&gt;=Assumptions!$D$25)+(L417&gt;=Assumptions!$D$24)+(L417&gt;=Assumptions!$D$23)+(L417&gt;=Assumptions!$D$22)</f>
        <v>2</v>
      </c>
      <c r="T417" s="24" t="str">
        <f aca="false">IF(AND(Q417&gt;=4,R417&gt;=4),"Champions",IF(AND(Q417&gt;=3,R417&gt;=3),"Loyal",IF(AND(Q417&lt;=2,R417&gt;=3),"At Risk",IF(Q417&lt;=2,"Hibernating","Potential"))))</f>
        <v>Potential</v>
      </c>
      <c r="U417" s="38" t="n">
        <f aca="false">L417/Assumptions!$B$6</f>
        <v>28.6466666666667</v>
      </c>
      <c r="V417" s="38" t="n">
        <f aca="false">IF(O417="Slipping",U417,0)</f>
        <v>0</v>
      </c>
      <c r="W417" s="38" t="n">
        <f aca="false">IF(O417="Churned",U417,0)</f>
        <v>0</v>
      </c>
      <c r="X417" s="24" t="str">
        <f aca="false">IF(AND(O417="Active",P417&lt;=2),"Yes","No")</f>
        <v>No</v>
      </c>
    </row>
    <row r="418" customFormat="false" ht="15" hidden="false" customHeight="false" outlineLevel="0" collapsed="false">
      <c r="A418" s="24" t="str">
        <f aca="false">Customers!A418</f>
        <v>C0417</v>
      </c>
      <c r="B418" s="24" t="str">
        <f aca="false">Customers!B418</f>
        <v>Western</v>
      </c>
      <c r="C418" s="24" t="str">
        <f aca="false">Customers!C418</f>
        <v>Prepaid</v>
      </c>
      <c r="D418" s="24" t="n">
        <f aca="false">COUNTIFS(Transactions!$C$2:$C$13107,$A418,Transactions!$E$2:$E$13107,D$1)</f>
        <v>11</v>
      </c>
      <c r="E418" s="24" t="n">
        <f aca="false">COUNTIFS(Transactions!$C$2:$C$13107,$A418,Transactions!$E$2:$E$13107,E$1)</f>
        <v>0</v>
      </c>
      <c r="F418" s="24" t="n">
        <f aca="false">COUNTIFS(Transactions!$C$2:$C$13107,$A418,Transactions!$E$2:$E$13107,F$1)</f>
        <v>0</v>
      </c>
      <c r="G418" s="24" t="n">
        <f aca="false">COUNTIFS(Transactions!$C$2:$C$13107,$A418,Transactions!$E$2:$E$13107,G$1)</f>
        <v>0</v>
      </c>
      <c r="H418" s="24" t="n">
        <f aca="false">COUNTIFS(Transactions!$C$2:$C$13107,$A418,Transactions!$E$2:$E$13107,H$1)</f>
        <v>0</v>
      </c>
      <c r="I418" s="24" t="n">
        <f aca="false">COUNTIFS(Transactions!$C$2:$C$13107,$A418,Transactions!$E$2:$E$13107,I$1)</f>
        <v>0</v>
      </c>
      <c r="J418" s="24" t="n">
        <f aca="false">SUM(D418:I418)</f>
        <v>11</v>
      </c>
      <c r="K418" s="38" t="n">
        <f aca="false">SUMIFS(Transactions!$F$2:$F$13107,Transactions!$C$2:$C$13107,A418)</f>
        <v>31730</v>
      </c>
      <c r="L418" s="38" t="n">
        <f aca="false">SUMIFS(Transactions!$I$2:$I$13107,Transactions!$C$2:$C$13107,A418)</f>
        <v>298.5</v>
      </c>
      <c r="M418" s="39" t="n">
        <f aca="false">IF(J418=0,"",_xlfn.MAXIFS(Transactions!$B$2:$B$13107,Transactions!$C$2:$C$13107,A418))</f>
        <v>46286</v>
      </c>
      <c r="N418" s="24" t="n">
        <f aca="false">IF(J418=0,999,Assumptions!$B$4-M418)</f>
        <v>9</v>
      </c>
      <c r="O418" s="24" t="str">
        <f aca="false">IF(N418&lt;=Assumptions!$B$7,"Active",IF(N418&lt;=Assumptions!$B$8,"Slipping","Churned"))</f>
        <v>Active</v>
      </c>
      <c r="P418" s="24" t="n">
        <f aca="false">COUNTIF(D418:I418,"&gt;0")</f>
        <v>1</v>
      </c>
      <c r="Q418" s="24" t="n">
        <f aca="false">IF(N418&lt;=Assumptions!$B$22,5,IF(N418&lt;=Assumptions!$B$23,4,IF(N418&lt;=Assumptions!$B$24,3,IF(N418&lt;=Assumptions!$B$25,2,1))))</f>
        <v>5</v>
      </c>
      <c r="R418" s="24" t="n">
        <f aca="false">1+(J418&gt;=Assumptions!$C$25)+(J418&gt;=Assumptions!$C$24)+(J418&gt;=Assumptions!$C$23)+(J418&gt;=Assumptions!$C$22)</f>
        <v>2</v>
      </c>
      <c r="S418" s="24" t="n">
        <f aca="false">1+(L418&gt;=Assumptions!$D$25)+(L418&gt;=Assumptions!$D$24)+(L418&gt;=Assumptions!$D$23)+(L418&gt;=Assumptions!$D$22)</f>
        <v>3</v>
      </c>
      <c r="T418" s="24" t="str">
        <f aca="false">IF(AND(Q418&gt;=4,R418&gt;=4),"Champions",IF(AND(Q418&gt;=3,R418&gt;=3),"Loyal",IF(AND(Q418&lt;=2,R418&gt;=3),"At Risk",IF(Q418&lt;=2,"Hibernating","Potential"))))</f>
        <v>Potential</v>
      </c>
      <c r="U418" s="38" t="n">
        <f aca="false">L418/Assumptions!$B$6</f>
        <v>33.1666666666667</v>
      </c>
      <c r="V418" s="38" t="n">
        <f aca="false">IF(O418="Slipping",U418,0)</f>
        <v>0</v>
      </c>
      <c r="W418" s="38" t="n">
        <f aca="false">IF(O418="Churned",U418,0)</f>
        <v>0</v>
      </c>
      <c r="X418" s="24" t="str">
        <f aca="false">IF(AND(O418="Active",P418&lt;=2),"Yes","No")</f>
        <v>Yes</v>
      </c>
    </row>
    <row r="419" customFormat="false" ht="15" hidden="false" customHeight="false" outlineLevel="0" collapsed="false">
      <c r="A419" s="24" t="str">
        <f aca="false">Customers!A419</f>
        <v>C0418</v>
      </c>
      <c r="B419" s="24" t="str">
        <f aca="false">Customers!B419</f>
        <v>Rift Valley</v>
      </c>
      <c r="C419" s="24" t="str">
        <f aca="false">Customers!C419</f>
        <v>Prepaid</v>
      </c>
      <c r="D419" s="24" t="n">
        <f aca="false">COUNTIFS(Transactions!$C$2:$C$13107,$A419,Transactions!$E$2:$E$13107,D$1)</f>
        <v>3</v>
      </c>
      <c r="E419" s="24" t="n">
        <f aca="false">COUNTIFS(Transactions!$C$2:$C$13107,$A419,Transactions!$E$2:$E$13107,E$1)</f>
        <v>4</v>
      </c>
      <c r="F419" s="24" t="n">
        <f aca="false">COUNTIFS(Transactions!$C$2:$C$13107,$A419,Transactions!$E$2:$E$13107,F$1)</f>
        <v>0</v>
      </c>
      <c r="G419" s="24" t="n">
        <f aca="false">COUNTIFS(Transactions!$C$2:$C$13107,$A419,Transactions!$E$2:$E$13107,G$1)</f>
        <v>0</v>
      </c>
      <c r="H419" s="24" t="n">
        <f aca="false">COUNTIFS(Transactions!$C$2:$C$13107,$A419,Transactions!$E$2:$E$13107,H$1)</f>
        <v>2</v>
      </c>
      <c r="I419" s="24" t="n">
        <f aca="false">COUNTIFS(Transactions!$C$2:$C$13107,$A419,Transactions!$E$2:$E$13107,I$1)</f>
        <v>4</v>
      </c>
      <c r="J419" s="24" t="n">
        <f aca="false">SUM(D419:I419)</f>
        <v>13</v>
      </c>
      <c r="K419" s="38" t="n">
        <f aca="false">SUMIFS(Transactions!$F$2:$F$13107,Transactions!$C$2:$C$13107,A419)</f>
        <v>24199</v>
      </c>
      <c r="L419" s="38" t="n">
        <f aca="false">SUMIFS(Transactions!$I$2:$I$13107,Transactions!$C$2:$C$13107,A419)</f>
        <v>400.05</v>
      </c>
      <c r="M419" s="39" t="n">
        <f aca="false">IF(J419=0,"",_xlfn.MAXIFS(Transactions!$B$2:$B$13107,Transactions!$C$2:$C$13107,A419))</f>
        <v>46264</v>
      </c>
      <c r="N419" s="24" t="n">
        <f aca="false">IF(J419=0,999,Assumptions!$B$4-M419)</f>
        <v>31</v>
      </c>
      <c r="O419" s="24" t="str">
        <f aca="false">IF(N419&lt;=Assumptions!$B$7,"Active",IF(N419&lt;=Assumptions!$B$8,"Slipping","Churned"))</f>
        <v>Slipping</v>
      </c>
      <c r="P419" s="24" t="n">
        <f aca="false">COUNTIF(D419:I419,"&gt;0")</f>
        <v>4</v>
      </c>
      <c r="Q419" s="24" t="n">
        <f aca="false">IF(N419&lt;=Assumptions!$B$22,5,IF(N419&lt;=Assumptions!$B$23,4,IF(N419&lt;=Assumptions!$B$24,3,IF(N419&lt;=Assumptions!$B$25,2,1))))</f>
        <v>3</v>
      </c>
      <c r="R419" s="24" t="n">
        <f aca="false">1+(J419&gt;=Assumptions!$C$25)+(J419&gt;=Assumptions!$C$24)+(J419&gt;=Assumptions!$C$23)+(J419&gt;=Assumptions!$C$22)</f>
        <v>2</v>
      </c>
      <c r="S419" s="24" t="n">
        <f aca="false">1+(L419&gt;=Assumptions!$D$25)+(L419&gt;=Assumptions!$D$24)+(L419&gt;=Assumptions!$D$23)+(L419&gt;=Assumptions!$D$22)</f>
        <v>3</v>
      </c>
      <c r="T419" s="24" t="str">
        <f aca="false">IF(AND(Q419&gt;=4,R419&gt;=4),"Champions",IF(AND(Q419&gt;=3,R419&gt;=3),"Loyal",IF(AND(Q419&lt;=2,R419&gt;=3),"At Risk",IF(Q419&lt;=2,"Hibernating","Potential"))))</f>
        <v>Potential</v>
      </c>
      <c r="U419" s="38" t="n">
        <f aca="false">L419/Assumptions!$B$6</f>
        <v>44.45</v>
      </c>
      <c r="V419" s="38" t="n">
        <f aca="false">IF(O419="Slipping",U419,0)</f>
        <v>44.45</v>
      </c>
      <c r="W419" s="38" t="n">
        <f aca="false">IF(O419="Churned",U419,0)</f>
        <v>0</v>
      </c>
      <c r="X419" s="24" t="str">
        <f aca="false">IF(AND(O419="Active",P419&lt;=2),"Yes","No")</f>
        <v>No</v>
      </c>
    </row>
    <row r="420" customFormat="false" ht="15" hidden="false" customHeight="false" outlineLevel="0" collapsed="false">
      <c r="A420" s="24" t="str">
        <f aca="false">Customers!A420</f>
        <v>C0419</v>
      </c>
      <c r="B420" s="24" t="str">
        <f aca="false">Customers!B420</f>
        <v>Nairobi</v>
      </c>
      <c r="C420" s="24" t="str">
        <f aca="false">Customers!C420</f>
        <v>Prepaid</v>
      </c>
      <c r="D420" s="24" t="n">
        <f aca="false">COUNTIFS(Transactions!$C$2:$C$13107,$A420,Transactions!$E$2:$E$13107,D$1)</f>
        <v>1</v>
      </c>
      <c r="E420" s="24" t="n">
        <f aca="false">COUNTIFS(Transactions!$C$2:$C$13107,$A420,Transactions!$E$2:$E$13107,E$1)</f>
        <v>4</v>
      </c>
      <c r="F420" s="24" t="n">
        <f aca="false">COUNTIFS(Transactions!$C$2:$C$13107,$A420,Transactions!$E$2:$E$13107,F$1)</f>
        <v>25</v>
      </c>
      <c r="G420" s="24" t="n">
        <f aca="false">COUNTIFS(Transactions!$C$2:$C$13107,$A420,Transactions!$E$2:$E$13107,G$1)</f>
        <v>0</v>
      </c>
      <c r="H420" s="24" t="n">
        <f aca="false">COUNTIFS(Transactions!$C$2:$C$13107,$A420,Transactions!$E$2:$E$13107,H$1)</f>
        <v>1</v>
      </c>
      <c r="I420" s="24" t="n">
        <f aca="false">COUNTIFS(Transactions!$C$2:$C$13107,$A420,Transactions!$E$2:$E$13107,I$1)</f>
        <v>3</v>
      </c>
      <c r="J420" s="24" t="n">
        <f aca="false">SUM(D420:I420)</f>
        <v>34</v>
      </c>
      <c r="K420" s="38" t="n">
        <f aca="false">SUMIFS(Transactions!$F$2:$F$13107,Transactions!$C$2:$C$13107,A420)</f>
        <v>160077</v>
      </c>
      <c r="L420" s="38" t="n">
        <f aca="false">SUMIFS(Transactions!$I$2:$I$13107,Transactions!$C$2:$C$13107,A420)</f>
        <v>243.7</v>
      </c>
      <c r="M420" s="39" t="n">
        <f aca="false">IF(J420=0,"",_xlfn.MAXIFS(Transactions!$B$2:$B$13107,Transactions!$C$2:$C$13107,A420))</f>
        <v>46295</v>
      </c>
      <c r="N420" s="24" t="n">
        <f aca="false">IF(J420=0,999,Assumptions!$B$4-M420)</f>
        <v>0</v>
      </c>
      <c r="O420" s="24" t="str">
        <f aca="false">IF(N420&lt;=Assumptions!$B$7,"Active",IF(N420&lt;=Assumptions!$B$8,"Slipping","Churned"))</f>
        <v>Active</v>
      </c>
      <c r="P420" s="24" t="n">
        <f aca="false">COUNTIF(D420:I420,"&gt;0")</f>
        <v>5</v>
      </c>
      <c r="Q420" s="24" t="n">
        <f aca="false">IF(N420&lt;=Assumptions!$B$22,5,IF(N420&lt;=Assumptions!$B$23,4,IF(N420&lt;=Assumptions!$B$24,3,IF(N420&lt;=Assumptions!$B$25,2,1))))</f>
        <v>5</v>
      </c>
      <c r="R420" s="24" t="n">
        <f aca="false">1+(J420&gt;=Assumptions!$C$25)+(J420&gt;=Assumptions!$C$24)+(J420&gt;=Assumptions!$C$23)+(J420&gt;=Assumptions!$C$22)</f>
        <v>5</v>
      </c>
      <c r="S420" s="24" t="n">
        <f aca="false">1+(L420&gt;=Assumptions!$D$25)+(L420&gt;=Assumptions!$D$24)+(L420&gt;=Assumptions!$D$23)+(L420&gt;=Assumptions!$D$22)</f>
        <v>2</v>
      </c>
      <c r="T420" s="24" t="str">
        <f aca="false">IF(AND(Q420&gt;=4,R420&gt;=4),"Champions",IF(AND(Q420&gt;=3,R420&gt;=3),"Loyal",IF(AND(Q420&lt;=2,R420&gt;=3),"At Risk",IF(Q420&lt;=2,"Hibernating","Potential"))))</f>
        <v>Champions</v>
      </c>
      <c r="U420" s="38" t="n">
        <f aca="false">L420/Assumptions!$B$6</f>
        <v>27.0777777777778</v>
      </c>
      <c r="V420" s="38" t="n">
        <f aca="false">IF(O420="Slipping",U420,0)</f>
        <v>0</v>
      </c>
      <c r="W420" s="38" t="n">
        <f aca="false">IF(O420="Churned",U420,0)</f>
        <v>0</v>
      </c>
      <c r="X420" s="24" t="str">
        <f aca="false">IF(AND(O420="Active",P420&lt;=2),"Yes","No")</f>
        <v>No</v>
      </c>
    </row>
    <row r="421" customFormat="false" ht="15" hidden="false" customHeight="false" outlineLevel="0" collapsed="false">
      <c r="A421" s="24" t="str">
        <f aca="false">Customers!A421</f>
        <v>C0420</v>
      </c>
      <c r="B421" s="24" t="str">
        <f aca="false">Customers!B421</f>
        <v>Rift Valley</v>
      </c>
      <c r="C421" s="24" t="str">
        <f aca="false">Customers!C421</f>
        <v>Business</v>
      </c>
      <c r="D421" s="24" t="n">
        <f aca="false">COUNTIFS(Transactions!$C$2:$C$13107,$A421,Transactions!$E$2:$E$13107,D$1)</f>
        <v>4</v>
      </c>
      <c r="E421" s="24" t="n">
        <f aca="false">COUNTIFS(Transactions!$C$2:$C$13107,$A421,Transactions!$E$2:$E$13107,E$1)</f>
        <v>3</v>
      </c>
      <c r="F421" s="24" t="n">
        <f aca="false">COUNTIFS(Transactions!$C$2:$C$13107,$A421,Transactions!$E$2:$E$13107,F$1)</f>
        <v>10</v>
      </c>
      <c r="G421" s="24" t="n">
        <f aca="false">COUNTIFS(Transactions!$C$2:$C$13107,$A421,Transactions!$E$2:$E$13107,G$1)</f>
        <v>9</v>
      </c>
      <c r="H421" s="24" t="n">
        <f aca="false">COUNTIFS(Transactions!$C$2:$C$13107,$A421,Transactions!$E$2:$E$13107,H$1)</f>
        <v>0</v>
      </c>
      <c r="I421" s="24" t="n">
        <f aca="false">COUNTIFS(Transactions!$C$2:$C$13107,$A421,Transactions!$E$2:$E$13107,I$1)</f>
        <v>1</v>
      </c>
      <c r="J421" s="24" t="n">
        <f aca="false">SUM(D421:I421)</f>
        <v>27</v>
      </c>
      <c r="K421" s="38" t="n">
        <f aca="false">SUMIFS(Transactions!$F$2:$F$13107,Transactions!$C$2:$C$13107,A421)</f>
        <v>352640</v>
      </c>
      <c r="L421" s="38" t="n">
        <f aca="false">SUMIFS(Transactions!$I$2:$I$13107,Transactions!$C$2:$C$13107,A421)</f>
        <v>906.58</v>
      </c>
      <c r="M421" s="39" t="n">
        <f aca="false">IF(J421=0,"",_xlfn.MAXIFS(Transactions!$B$2:$B$13107,Transactions!$C$2:$C$13107,A421))</f>
        <v>46195</v>
      </c>
      <c r="N421" s="24" t="n">
        <f aca="false">IF(J421=0,999,Assumptions!$B$4-M421)</f>
        <v>100</v>
      </c>
      <c r="O421" s="24" t="str">
        <f aca="false">IF(N421&lt;=Assumptions!$B$7,"Active",IF(N421&lt;=Assumptions!$B$8,"Slipping","Churned"))</f>
        <v>Churned</v>
      </c>
      <c r="P421" s="24" t="n">
        <f aca="false">COUNTIF(D421:I421,"&gt;0")</f>
        <v>5</v>
      </c>
      <c r="Q421" s="24" t="n">
        <f aca="false">IF(N421&lt;=Assumptions!$B$22,5,IF(N421&lt;=Assumptions!$B$23,4,IF(N421&lt;=Assumptions!$B$24,3,IF(N421&lt;=Assumptions!$B$25,2,1))))</f>
        <v>1</v>
      </c>
      <c r="R421" s="24" t="n">
        <f aca="false">1+(J421&gt;=Assumptions!$C$25)+(J421&gt;=Assumptions!$C$24)+(J421&gt;=Assumptions!$C$23)+(J421&gt;=Assumptions!$C$22)</f>
        <v>4</v>
      </c>
      <c r="S421" s="24" t="n">
        <f aca="false">1+(L421&gt;=Assumptions!$D$25)+(L421&gt;=Assumptions!$D$24)+(L421&gt;=Assumptions!$D$23)+(L421&gt;=Assumptions!$D$22)</f>
        <v>5</v>
      </c>
      <c r="T421" s="24" t="str">
        <f aca="false">IF(AND(Q421&gt;=4,R421&gt;=4),"Champions",IF(AND(Q421&gt;=3,R421&gt;=3),"Loyal",IF(AND(Q421&lt;=2,R421&gt;=3),"At Risk",IF(Q421&lt;=2,"Hibernating","Potential"))))</f>
        <v>At Risk</v>
      </c>
      <c r="U421" s="38" t="n">
        <f aca="false">L421/Assumptions!$B$6</f>
        <v>100.731111111111</v>
      </c>
      <c r="V421" s="38" t="n">
        <f aca="false">IF(O421="Slipping",U421,0)</f>
        <v>0</v>
      </c>
      <c r="W421" s="38" t="n">
        <f aca="false">IF(O421="Churned",U421,0)</f>
        <v>100.731111111111</v>
      </c>
      <c r="X421" s="24" t="str">
        <f aca="false">IF(AND(O421="Active",P421&lt;=2),"Yes","No")</f>
        <v>No</v>
      </c>
    </row>
    <row r="422" customFormat="false" ht="15" hidden="false" customHeight="false" outlineLevel="0" collapsed="false">
      <c r="A422" s="24" t="str">
        <f aca="false">Customers!A422</f>
        <v>C0421</v>
      </c>
      <c r="B422" s="24" t="str">
        <f aca="false">Customers!B422</f>
        <v>Nairobi</v>
      </c>
      <c r="C422" s="24" t="str">
        <f aca="false">Customers!C422</f>
        <v>Prepaid</v>
      </c>
      <c r="D422" s="24" t="n">
        <f aca="false">COUNTIFS(Transactions!$C$2:$C$13107,$A422,Transactions!$E$2:$E$13107,D$1)</f>
        <v>4</v>
      </c>
      <c r="E422" s="24" t="n">
        <f aca="false">COUNTIFS(Transactions!$C$2:$C$13107,$A422,Transactions!$E$2:$E$13107,E$1)</f>
        <v>2</v>
      </c>
      <c r="F422" s="24" t="n">
        <f aca="false">COUNTIFS(Transactions!$C$2:$C$13107,$A422,Transactions!$E$2:$E$13107,F$1)</f>
        <v>0</v>
      </c>
      <c r="G422" s="24" t="n">
        <f aca="false">COUNTIFS(Transactions!$C$2:$C$13107,$A422,Transactions!$E$2:$E$13107,G$1)</f>
        <v>0</v>
      </c>
      <c r="H422" s="24" t="n">
        <f aca="false">COUNTIFS(Transactions!$C$2:$C$13107,$A422,Transactions!$E$2:$E$13107,H$1)</f>
        <v>5</v>
      </c>
      <c r="I422" s="24" t="n">
        <f aca="false">COUNTIFS(Transactions!$C$2:$C$13107,$A422,Transactions!$E$2:$E$13107,I$1)</f>
        <v>1</v>
      </c>
      <c r="J422" s="24" t="n">
        <f aca="false">SUM(D422:I422)</f>
        <v>12</v>
      </c>
      <c r="K422" s="38" t="n">
        <f aca="false">SUMIFS(Transactions!$F$2:$F$13107,Transactions!$C$2:$C$13107,A422)</f>
        <v>20890</v>
      </c>
      <c r="L422" s="38" t="n">
        <f aca="false">SUMIFS(Transactions!$I$2:$I$13107,Transactions!$C$2:$C$13107,A422)</f>
        <v>283.3</v>
      </c>
      <c r="M422" s="39" t="n">
        <f aca="false">IF(J422=0,"",_xlfn.MAXIFS(Transactions!$B$2:$B$13107,Transactions!$C$2:$C$13107,A422))</f>
        <v>46277</v>
      </c>
      <c r="N422" s="24" t="n">
        <f aca="false">IF(J422=0,999,Assumptions!$B$4-M422)</f>
        <v>18</v>
      </c>
      <c r="O422" s="24" t="str">
        <f aca="false">IF(N422&lt;=Assumptions!$B$7,"Active",IF(N422&lt;=Assumptions!$B$8,"Slipping","Churned"))</f>
        <v>Active</v>
      </c>
      <c r="P422" s="24" t="n">
        <f aca="false">COUNTIF(D422:I422,"&gt;0")</f>
        <v>4</v>
      </c>
      <c r="Q422" s="24" t="n">
        <f aca="false">IF(N422&lt;=Assumptions!$B$22,5,IF(N422&lt;=Assumptions!$B$23,4,IF(N422&lt;=Assumptions!$B$24,3,IF(N422&lt;=Assumptions!$B$25,2,1))))</f>
        <v>4</v>
      </c>
      <c r="R422" s="24" t="n">
        <f aca="false">1+(J422&gt;=Assumptions!$C$25)+(J422&gt;=Assumptions!$C$24)+(J422&gt;=Assumptions!$C$23)+(J422&gt;=Assumptions!$C$22)</f>
        <v>2</v>
      </c>
      <c r="S422" s="24" t="n">
        <f aca="false">1+(L422&gt;=Assumptions!$D$25)+(L422&gt;=Assumptions!$D$24)+(L422&gt;=Assumptions!$D$23)+(L422&gt;=Assumptions!$D$22)</f>
        <v>2</v>
      </c>
      <c r="T422" s="24" t="str">
        <f aca="false">IF(AND(Q422&gt;=4,R422&gt;=4),"Champions",IF(AND(Q422&gt;=3,R422&gt;=3),"Loyal",IF(AND(Q422&lt;=2,R422&gt;=3),"At Risk",IF(Q422&lt;=2,"Hibernating","Potential"))))</f>
        <v>Potential</v>
      </c>
      <c r="U422" s="38" t="n">
        <f aca="false">L422/Assumptions!$B$6</f>
        <v>31.4777777777778</v>
      </c>
      <c r="V422" s="38" t="n">
        <f aca="false">IF(O422="Slipping",U422,0)</f>
        <v>0</v>
      </c>
      <c r="W422" s="38" t="n">
        <f aca="false">IF(O422="Churned",U422,0)</f>
        <v>0</v>
      </c>
      <c r="X422" s="24" t="str">
        <f aca="false">IF(AND(O422="Active",P422&lt;=2),"Yes","No")</f>
        <v>No</v>
      </c>
    </row>
    <row r="423" customFormat="false" ht="15" hidden="false" customHeight="false" outlineLevel="0" collapsed="false">
      <c r="A423" s="24" t="str">
        <f aca="false">Customers!A423</f>
        <v>C0422</v>
      </c>
      <c r="B423" s="24" t="str">
        <f aca="false">Customers!B423</f>
        <v>Rift Valley</v>
      </c>
      <c r="C423" s="24" t="str">
        <f aca="false">Customers!C423</f>
        <v>Postpaid</v>
      </c>
      <c r="D423" s="24" t="n">
        <f aca="false">COUNTIFS(Transactions!$C$2:$C$13107,$A423,Transactions!$E$2:$E$13107,D$1)</f>
        <v>1</v>
      </c>
      <c r="E423" s="24" t="n">
        <f aca="false">COUNTIFS(Transactions!$C$2:$C$13107,$A423,Transactions!$E$2:$E$13107,E$1)</f>
        <v>2</v>
      </c>
      <c r="F423" s="24" t="n">
        <f aca="false">COUNTIFS(Transactions!$C$2:$C$13107,$A423,Transactions!$E$2:$E$13107,F$1)</f>
        <v>2</v>
      </c>
      <c r="G423" s="24" t="n">
        <f aca="false">COUNTIFS(Transactions!$C$2:$C$13107,$A423,Transactions!$E$2:$E$13107,G$1)</f>
        <v>21</v>
      </c>
      <c r="H423" s="24" t="n">
        <f aca="false">COUNTIFS(Transactions!$C$2:$C$13107,$A423,Transactions!$E$2:$E$13107,H$1)</f>
        <v>0</v>
      </c>
      <c r="I423" s="24" t="n">
        <f aca="false">COUNTIFS(Transactions!$C$2:$C$13107,$A423,Transactions!$E$2:$E$13107,I$1)</f>
        <v>9</v>
      </c>
      <c r="J423" s="24" t="n">
        <f aca="false">SUM(D423:I423)</f>
        <v>35</v>
      </c>
      <c r="K423" s="38" t="n">
        <f aca="false">SUMIFS(Transactions!$F$2:$F$13107,Transactions!$C$2:$C$13107,A423)</f>
        <v>179067</v>
      </c>
      <c r="L423" s="38" t="n">
        <f aca="false">SUMIFS(Transactions!$I$2:$I$13107,Transactions!$C$2:$C$13107,A423)</f>
        <v>638.29</v>
      </c>
      <c r="M423" s="39" t="n">
        <f aca="false">IF(J423=0,"",_xlfn.MAXIFS(Transactions!$B$2:$B$13107,Transactions!$C$2:$C$13107,A423))</f>
        <v>46287</v>
      </c>
      <c r="N423" s="24" t="n">
        <f aca="false">IF(J423=0,999,Assumptions!$B$4-M423)</f>
        <v>8</v>
      </c>
      <c r="O423" s="24" t="str">
        <f aca="false">IF(N423&lt;=Assumptions!$B$7,"Active",IF(N423&lt;=Assumptions!$B$8,"Slipping","Churned"))</f>
        <v>Active</v>
      </c>
      <c r="P423" s="24" t="n">
        <f aca="false">COUNTIF(D423:I423,"&gt;0")</f>
        <v>5</v>
      </c>
      <c r="Q423" s="24" t="n">
        <f aca="false">IF(N423&lt;=Assumptions!$B$22,5,IF(N423&lt;=Assumptions!$B$23,4,IF(N423&lt;=Assumptions!$B$24,3,IF(N423&lt;=Assumptions!$B$25,2,1))))</f>
        <v>5</v>
      </c>
      <c r="R423" s="24" t="n">
        <f aca="false">1+(J423&gt;=Assumptions!$C$25)+(J423&gt;=Assumptions!$C$24)+(J423&gt;=Assumptions!$C$23)+(J423&gt;=Assumptions!$C$22)</f>
        <v>5</v>
      </c>
      <c r="S423" s="24" t="n">
        <f aca="false">1+(L423&gt;=Assumptions!$D$25)+(L423&gt;=Assumptions!$D$24)+(L423&gt;=Assumptions!$D$23)+(L423&gt;=Assumptions!$D$22)</f>
        <v>4</v>
      </c>
      <c r="T423" s="24" t="str">
        <f aca="false">IF(AND(Q423&gt;=4,R423&gt;=4),"Champions",IF(AND(Q423&gt;=3,R423&gt;=3),"Loyal",IF(AND(Q423&lt;=2,R423&gt;=3),"At Risk",IF(Q423&lt;=2,"Hibernating","Potential"))))</f>
        <v>Champions</v>
      </c>
      <c r="U423" s="38" t="n">
        <f aca="false">L423/Assumptions!$B$6</f>
        <v>70.9211111111111</v>
      </c>
      <c r="V423" s="38" t="n">
        <f aca="false">IF(O423="Slipping",U423,0)</f>
        <v>0</v>
      </c>
      <c r="W423" s="38" t="n">
        <f aca="false">IF(O423="Churned",U423,0)</f>
        <v>0</v>
      </c>
      <c r="X423" s="24" t="str">
        <f aca="false">IF(AND(O423="Active",P423&lt;=2),"Yes","No")</f>
        <v>No</v>
      </c>
    </row>
    <row r="424" customFormat="false" ht="15" hidden="false" customHeight="false" outlineLevel="0" collapsed="false">
      <c r="A424" s="24" t="str">
        <f aca="false">Customers!A424</f>
        <v>C0423</v>
      </c>
      <c r="B424" s="24" t="str">
        <f aca="false">Customers!B424</f>
        <v>Rift Valley</v>
      </c>
      <c r="C424" s="24" t="str">
        <f aca="false">Customers!C424</f>
        <v>Prepaid</v>
      </c>
      <c r="D424" s="24" t="n">
        <f aca="false">COUNTIFS(Transactions!$C$2:$C$13107,$A424,Transactions!$E$2:$E$13107,D$1)</f>
        <v>5</v>
      </c>
      <c r="E424" s="24" t="n">
        <f aca="false">COUNTIFS(Transactions!$C$2:$C$13107,$A424,Transactions!$E$2:$E$13107,E$1)</f>
        <v>0</v>
      </c>
      <c r="F424" s="24" t="n">
        <f aca="false">COUNTIFS(Transactions!$C$2:$C$13107,$A424,Transactions!$E$2:$E$13107,F$1)</f>
        <v>0</v>
      </c>
      <c r="G424" s="24" t="n">
        <f aca="false">COUNTIFS(Transactions!$C$2:$C$13107,$A424,Transactions!$E$2:$E$13107,G$1)</f>
        <v>1</v>
      </c>
      <c r="H424" s="24" t="n">
        <f aca="false">COUNTIFS(Transactions!$C$2:$C$13107,$A424,Transactions!$E$2:$E$13107,H$1)</f>
        <v>1</v>
      </c>
      <c r="I424" s="24" t="n">
        <f aca="false">COUNTIFS(Transactions!$C$2:$C$13107,$A424,Transactions!$E$2:$E$13107,I$1)</f>
        <v>0</v>
      </c>
      <c r="J424" s="24" t="n">
        <f aca="false">SUM(D424:I424)</f>
        <v>7</v>
      </c>
      <c r="K424" s="38" t="n">
        <f aca="false">SUMIFS(Transactions!$F$2:$F$13107,Transactions!$C$2:$C$13107,A424)</f>
        <v>17230</v>
      </c>
      <c r="L424" s="38" t="n">
        <f aca="false">SUMIFS(Transactions!$I$2:$I$13107,Transactions!$C$2:$C$13107,A424)</f>
        <v>151.9</v>
      </c>
      <c r="M424" s="39" t="n">
        <f aca="false">IF(J424=0,"",_xlfn.MAXIFS(Transactions!$B$2:$B$13107,Transactions!$C$2:$C$13107,A424))</f>
        <v>46182</v>
      </c>
      <c r="N424" s="24" t="n">
        <f aca="false">IF(J424=0,999,Assumptions!$B$4-M424)</f>
        <v>113</v>
      </c>
      <c r="O424" s="24" t="str">
        <f aca="false">IF(N424&lt;=Assumptions!$B$7,"Active",IF(N424&lt;=Assumptions!$B$8,"Slipping","Churned"))</f>
        <v>Churned</v>
      </c>
      <c r="P424" s="24" t="n">
        <f aca="false">COUNTIF(D424:I424,"&gt;0")</f>
        <v>3</v>
      </c>
      <c r="Q424" s="24" t="n">
        <f aca="false">IF(N424&lt;=Assumptions!$B$22,5,IF(N424&lt;=Assumptions!$B$23,4,IF(N424&lt;=Assumptions!$B$24,3,IF(N424&lt;=Assumptions!$B$25,2,1))))</f>
        <v>1</v>
      </c>
      <c r="R424" s="24" t="n">
        <f aca="false">1+(J424&gt;=Assumptions!$C$25)+(J424&gt;=Assumptions!$C$24)+(J424&gt;=Assumptions!$C$23)+(J424&gt;=Assumptions!$C$22)</f>
        <v>1</v>
      </c>
      <c r="S424" s="24" t="n">
        <f aca="false">1+(L424&gt;=Assumptions!$D$25)+(L424&gt;=Assumptions!$D$24)+(L424&gt;=Assumptions!$D$23)+(L424&gt;=Assumptions!$D$22)</f>
        <v>1</v>
      </c>
      <c r="T424" s="24" t="str">
        <f aca="false">IF(AND(Q424&gt;=4,R424&gt;=4),"Champions",IF(AND(Q424&gt;=3,R424&gt;=3),"Loyal",IF(AND(Q424&lt;=2,R424&gt;=3),"At Risk",IF(Q424&lt;=2,"Hibernating","Potential"))))</f>
        <v>Hibernating</v>
      </c>
      <c r="U424" s="38" t="n">
        <f aca="false">L424/Assumptions!$B$6</f>
        <v>16.8777777777778</v>
      </c>
      <c r="V424" s="38" t="n">
        <f aca="false">IF(O424="Slipping",U424,0)</f>
        <v>0</v>
      </c>
      <c r="W424" s="38" t="n">
        <f aca="false">IF(O424="Churned",U424,0)</f>
        <v>16.8777777777778</v>
      </c>
      <c r="X424" s="24" t="str">
        <f aca="false">IF(AND(O424="Active",P424&lt;=2),"Yes","No")</f>
        <v>No</v>
      </c>
    </row>
    <row r="425" customFormat="false" ht="15" hidden="false" customHeight="false" outlineLevel="0" collapsed="false">
      <c r="A425" s="24" t="str">
        <f aca="false">Customers!A425</f>
        <v>C0424</v>
      </c>
      <c r="B425" s="24" t="str">
        <f aca="false">Customers!B425</f>
        <v>Western</v>
      </c>
      <c r="C425" s="24" t="str">
        <f aca="false">Customers!C425</f>
        <v>Prepaid</v>
      </c>
      <c r="D425" s="24" t="n">
        <f aca="false">COUNTIFS(Transactions!$C$2:$C$13107,$A425,Transactions!$E$2:$E$13107,D$1)</f>
        <v>22</v>
      </c>
      <c r="E425" s="24" t="n">
        <f aca="false">COUNTIFS(Transactions!$C$2:$C$13107,$A425,Transactions!$E$2:$E$13107,E$1)</f>
        <v>1</v>
      </c>
      <c r="F425" s="24" t="n">
        <f aca="false">COUNTIFS(Transactions!$C$2:$C$13107,$A425,Transactions!$E$2:$E$13107,F$1)</f>
        <v>6</v>
      </c>
      <c r="G425" s="24" t="n">
        <f aca="false">COUNTIFS(Transactions!$C$2:$C$13107,$A425,Transactions!$E$2:$E$13107,G$1)</f>
        <v>2</v>
      </c>
      <c r="H425" s="24" t="n">
        <f aca="false">COUNTIFS(Transactions!$C$2:$C$13107,$A425,Transactions!$E$2:$E$13107,H$1)</f>
        <v>4</v>
      </c>
      <c r="I425" s="24" t="n">
        <f aca="false">COUNTIFS(Transactions!$C$2:$C$13107,$A425,Transactions!$E$2:$E$13107,I$1)</f>
        <v>4</v>
      </c>
      <c r="J425" s="24" t="n">
        <f aca="false">SUM(D425:I425)</f>
        <v>39</v>
      </c>
      <c r="K425" s="38" t="n">
        <f aca="false">SUMIFS(Transactions!$F$2:$F$13107,Transactions!$C$2:$C$13107,A425)</f>
        <v>79159</v>
      </c>
      <c r="L425" s="38" t="n">
        <f aca="false">SUMIFS(Transactions!$I$2:$I$13107,Transactions!$C$2:$C$13107,A425)</f>
        <v>556.07</v>
      </c>
      <c r="M425" s="39" t="n">
        <f aca="false">IF(J425=0,"",_xlfn.MAXIFS(Transactions!$B$2:$B$13107,Transactions!$C$2:$C$13107,A425))</f>
        <v>46294</v>
      </c>
      <c r="N425" s="24" t="n">
        <f aca="false">IF(J425=0,999,Assumptions!$B$4-M425)</f>
        <v>1</v>
      </c>
      <c r="O425" s="24" t="str">
        <f aca="false">IF(N425&lt;=Assumptions!$B$7,"Active",IF(N425&lt;=Assumptions!$B$8,"Slipping","Churned"))</f>
        <v>Active</v>
      </c>
      <c r="P425" s="24" t="n">
        <f aca="false">COUNTIF(D425:I425,"&gt;0")</f>
        <v>6</v>
      </c>
      <c r="Q425" s="24" t="n">
        <f aca="false">IF(N425&lt;=Assumptions!$B$22,5,IF(N425&lt;=Assumptions!$B$23,4,IF(N425&lt;=Assumptions!$B$24,3,IF(N425&lt;=Assumptions!$B$25,2,1))))</f>
        <v>5</v>
      </c>
      <c r="R425" s="24" t="n">
        <f aca="false">1+(J425&gt;=Assumptions!$C$25)+(J425&gt;=Assumptions!$C$24)+(J425&gt;=Assumptions!$C$23)+(J425&gt;=Assumptions!$C$22)</f>
        <v>5</v>
      </c>
      <c r="S425" s="24" t="n">
        <f aca="false">1+(L425&gt;=Assumptions!$D$25)+(L425&gt;=Assumptions!$D$24)+(L425&gt;=Assumptions!$D$23)+(L425&gt;=Assumptions!$D$22)</f>
        <v>4</v>
      </c>
      <c r="T425" s="24" t="str">
        <f aca="false">IF(AND(Q425&gt;=4,R425&gt;=4),"Champions",IF(AND(Q425&gt;=3,R425&gt;=3),"Loyal",IF(AND(Q425&lt;=2,R425&gt;=3),"At Risk",IF(Q425&lt;=2,"Hibernating","Potential"))))</f>
        <v>Champions</v>
      </c>
      <c r="U425" s="38" t="n">
        <f aca="false">L425/Assumptions!$B$6</f>
        <v>61.7855555555556</v>
      </c>
      <c r="V425" s="38" t="n">
        <f aca="false">IF(O425="Slipping",U425,0)</f>
        <v>0</v>
      </c>
      <c r="W425" s="38" t="n">
        <f aca="false">IF(O425="Churned",U425,0)</f>
        <v>0</v>
      </c>
      <c r="X425" s="24" t="str">
        <f aca="false">IF(AND(O425="Active",P425&lt;=2),"Yes","No")</f>
        <v>No</v>
      </c>
    </row>
    <row r="426" customFormat="false" ht="15" hidden="false" customHeight="false" outlineLevel="0" collapsed="false">
      <c r="A426" s="24" t="str">
        <f aca="false">Customers!A426</f>
        <v>C0425</v>
      </c>
      <c r="B426" s="24" t="str">
        <f aca="false">Customers!B426</f>
        <v>Nairobi</v>
      </c>
      <c r="C426" s="24" t="str">
        <f aca="false">Customers!C426</f>
        <v>Prepaid</v>
      </c>
      <c r="D426" s="24" t="n">
        <f aca="false">COUNTIFS(Transactions!$C$2:$C$13107,$A426,Transactions!$E$2:$E$13107,D$1)</f>
        <v>1</v>
      </c>
      <c r="E426" s="24" t="n">
        <f aca="false">COUNTIFS(Transactions!$C$2:$C$13107,$A426,Transactions!$E$2:$E$13107,E$1)</f>
        <v>4</v>
      </c>
      <c r="F426" s="24" t="n">
        <f aca="false">COUNTIFS(Transactions!$C$2:$C$13107,$A426,Transactions!$E$2:$E$13107,F$1)</f>
        <v>0</v>
      </c>
      <c r="G426" s="24" t="n">
        <f aca="false">COUNTIFS(Transactions!$C$2:$C$13107,$A426,Transactions!$E$2:$E$13107,G$1)</f>
        <v>0</v>
      </c>
      <c r="H426" s="24" t="n">
        <f aca="false">COUNTIFS(Transactions!$C$2:$C$13107,$A426,Transactions!$E$2:$E$13107,H$1)</f>
        <v>4</v>
      </c>
      <c r="I426" s="24" t="n">
        <f aca="false">COUNTIFS(Transactions!$C$2:$C$13107,$A426,Transactions!$E$2:$E$13107,I$1)</f>
        <v>3</v>
      </c>
      <c r="J426" s="24" t="n">
        <f aca="false">SUM(D426:I426)</f>
        <v>12</v>
      </c>
      <c r="K426" s="38" t="n">
        <f aca="false">SUMIFS(Transactions!$F$2:$F$13107,Transactions!$C$2:$C$13107,A426)</f>
        <v>23109</v>
      </c>
      <c r="L426" s="38" t="n">
        <f aca="false">SUMIFS(Transactions!$I$2:$I$13107,Transactions!$C$2:$C$13107,A426)</f>
        <v>402.85</v>
      </c>
      <c r="M426" s="39" t="n">
        <f aca="false">IF(J426=0,"",_xlfn.MAXIFS(Transactions!$B$2:$B$13107,Transactions!$C$2:$C$13107,A426))</f>
        <v>46293</v>
      </c>
      <c r="N426" s="24" t="n">
        <f aca="false">IF(J426=0,999,Assumptions!$B$4-M426)</f>
        <v>2</v>
      </c>
      <c r="O426" s="24" t="str">
        <f aca="false">IF(N426&lt;=Assumptions!$B$7,"Active",IF(N426&lt;=Assumptions!$B$8,"Slipping","Churned"))</f>
        <v>Active</v>
      </c>
      <c r="P426" s="24" t="n">
        <f aca="false">COUNTIF(D426:I426,"&gt;0")</f>
        <v>4</v>
      </c>
      <c r="Q426" s="24" t="n">
        <f aca="false">IF(N426&lt;=Assumptions!$B$22,5,IF(N426&lt;=Assumptions!$B$23,4,IF(N426&lt;=Assumptions!$B$24,3,IF(N426&lt;=Assumptions!$B$25,2,1))))</f>
        <v>5</v>
      </c>
      <c r="R426" s="24" t="n">
        <f aca="false">1+(J426&gt;=Assumptions!$C$25)+(J426&gt;=Assumptions!$C$24)+(J426&gt;=Assumptions!$C$23)+(J426&gt;=Assumptions!$C$22)</f>
        <v>2</v>
      </c>
      <c r="S426" s="24" t="n">
        <f aca="false">1+(L426&gt;=Assumptions!$D$25)+(L426&gt;=Assumptions!$D$24)+(L426&gt;=Assumptions!$D$23)+(L426&gt;=Assumptions!$D$22)</f>
        <v>3</v>
      </c>
      <c r="T426" s="24" t="str">
        <f aca="false">IF(AND(Q426&gt;=4,R426&gt;=4),"Champions",IF(AND(Q426&gt;=3,R426&gt;=3),"Loyal",IF(AND(Q426&lt;=2,R426&gt;=3),"At Risk",IF(Q426&lt;=2,"Hibernating","Potential"))))</f>
        <v>Potential</v>
      </c>
      <c r="U426" s="38" t="n">
        <f aca="false">L426/Assumptions!$B$6</f>
        <v>44.7611111111111</v>
      </c>
      <c r="V426" s="38" t="n">
        <f aca="false">IF(O426="Slipping",U426,0)</f>
        <v>0</v>
      </c>
      <c r="W426" s="38" t="n">
        <f aca="false">IF(O426="Churned",U426,0)</f>
        <v>0</v>
      </c>
      <c r="X426" s="24" t="str">
        <f aca="false">IF(AND(O426="Active",P426&lt;=2),"Yes","No")</f>
        <v>No</v>
      </c>
    </row>
    <row r="427" customFormat="false" ht="15" hidden="false" customHeight="false" outlineLevel="0" collapsed="false">
      <c r="A427" s="24" t="str">
        <f aca="false">Customers!A427</f>
        <v>C0426</v>
      </c>
      <c r="B427" s="24" t="str">
        <f aca="false">Customers!B427</f>
        <v>Nairobi</v>
      </c>
      <c r="C427" s="24" t="str">
        <f aca="false">Customers!C427</f>
        <v>Prepaid</v>
      </c>
      <c r="D427" s="24" t="n">
        <f aca="false">COUNTIFS(Transactions!$C$2:$C$13107,$A427,Transactions!$E$2:$E$13107,D$1)</f>
        <v>4</v>
      </c>
      <c r="E427" s="24" t="n">
        <f aca="false">COUNTIFS(Transactions!$C$2:$C$13107,$A427,Transactions!$E$2:$E$13107,E$1)</f>
        <v>1</v>
      </c>
      <c r="F427" s="24" t="n">
        <f aca="false">COUNTIFS(Transactions!$C$2:$C$13107,$A427,Transactions!$E$2:$E$13107,F$1)</f>
        <v>0</v>
      </c>
      <c r="G427" s="24" t="n">
        <f aca="false">COUNTIFS(Transactions!$C$2:$C$13107,$A427,Transactions!$E$2:$E$13107,G$1)</f>
        <v>0</v>
      </c>
      <c r="H427" s="24" t="n">
        <f aca="false">COUNTIFS(Transactions!$C$2:$C$13107,$A427,Transactions!$E$2:$E$13107,H$1)</f>
        <v>2</v>
      </c>
      <c r="I427" s="24" t="n">
        <f aca="false">COUNTIFS(Transactions!$C$2:$C$13107,$A427,Transactions!$E$2:$E$13107,I$1)</f>
        <v>0</v>
      </c>
      <c r="J427" s="24" t="n">
        <f aca="false">SUM(D427:I427)</f>
        <v>7</v>
      </c>
      <c r="K427" s="38" t="n">
        <f aca="false">SUMIFS(Transactions!$F$2:$F$13107,Transactions!$C$2:$C$13107,A427)</f>
        <v>18880</v>
      </c>
      <c r="L427" s="38" t="n">
        <f aca="false">SUMIFS(Transactions!$I$2:$I$13107,Transactions!$C$2:$C$13107,A427)</f>
        <v>232.75</v>
      </c>
      <c r="M427" s="39" t="n">
        <f aca="false">IF(J427=0,"",_xlfn.MAXIFS(Transactions!$B$2:$B$13107,Transactions!$C$2:$C$13107,A427))</f>
        <v>46249</v>
      </c>
      <c r="N427" s="24" t="n">
        <f aca="false">IF(J427=0,999,Assumptions!$B$4-M427)</f>
        <v>46</v>
      </c>
      <c r="O427" s="24" t="str">
        <f aca="false">IF(N427&lt;=Assumptions!$B$7,"Active",IF(N427&lt;=Assumptions!$B$8,"Slipping","Churned"))</f>
        <v>Slipping</v>
      </c>
      <c r="P427" s="24" t="n">
        <f aca="false">COUNTIF(D427:I427,"&gt;0")</f>
        <v>3</v>
      </c>
      <c r="Q427" s="24" t="n">
        <f aca="false">IF(N427&lt;=Assumptions!$B$22,5,IF(N427&lt;=Assumptions!$B$23,4,IF(N427&lt;=Assumptions!$B$24,3,IF(N427&lt;=Assumptions!$B$25,2,1))))</f>
        <v>3</v>
      </c>
      <c r="R427" s="24" t="n">
        <f aca="false">1+(J427&gt;=Assumptions!$C$25)+(J427&gt;=Assumptions!$C$24)+(J427&gt;=Assumptions!$C$23)+(J427&gt;=Assumptions!$C$22)</f>
        <v>1</v>
      </c>
      <c r="S427" s="24" t="n">
        <f aca="false">1+(L427&gt;=Assumptions!$D$25)+(L427&gt;=Assumptions!$D$24)+(L427&gt;=Assumptions!$D$23)+(L427&gt;=Assumptions!$D$22)</f>
        <v>2</v>
      </c>
      <c r="T427" s="24" t="str">
        <f aca="false">IF(AND(Q427&gt;=4,R427&gt;=4),"Champions",IF(AND(Q427&gt;=3,R427&gt;=3),"Loyal",IF(AND(Q427&lt;=2,R427&gt;=3),"At Risk",IF(Q427&lt;=2,"Hibernating","Potential"))))</f>
        <v>Potential</v>
      </c>
      <c r="U427" s="38" t="n">
        <f aca="false">L427/Assumptions!$B$6</f>
        <v>25.8611111111111</v>
      </c>
      <c r="V427" s="38" t="n">
        <f aca="false">IF(O427="Slipping",U427,0)</f>
        <v>25.8611111111111</v>
      </c>
      <c r="W427" s="38" t="n">
        <f aca="false">IF(O427="Churned",U427,0)</f>
        <v>0</v>
      </c>
      <c r="X427" s="24" t="str">
        <f aca="false">IF(AND(O427="Active",P427&lt;=2),"Yes","No")</f>
        <v>No</v>
      </c>
    </row>
    <row r="428" customFormat="false" ht="15" hidden="false" customHeight="false" outlineLevel="0" collapsed="false">
      <c r="A428" s="24" t="str">
        <f aca="false">Customers!A428</f>
        <v>C0427</v>
      </c>
      <c r="B428" s="24" t="str">
        <f aca="false">Customers!B428</f>
        <v>Central</v>
      </c>
      <c r="C428" s="24" t="str">
        <f aca="false">Customers!C428</f>
        <v>Prepaid</v>
      </c>
      <c r="D428" s="24" t="n">
        <f aca="false">COUNTIFS(Transactions!$C$2:$C$13107,$A428,Transactions!$E$2:$E$13107,D$1)</f>
        <v>6</v>
      </c>
      <c r="E428" s="24" t="n">
        <f aca="false">COUNTIFS(Transactions!$C$2:$C$13107,$A428,Transactions!$E$2:$E$13107,E$1)</f>
        <v>0</v>
      </c>
      <c r="F428" s="24" t="n">
        <f aca="false">COUNTIFS(Transactions!$C$2:$C$13107,$A428,Transactions!$E$2:$E$13107,F$1)</f>
        <v>0</v>
      </c>
      <c r="G428" s="24" t="n">
        <f aca="false">COUNTIFS(Transactions!$C$2:$C$13107,$A428,Transactions!$E$2:$E$13107,G$1)</f>
        <v>3</v>
      </c>
      <c r="H428" s="24" t="n">
        <f aca="false">COUNTIFS(Transactions!$C$2:$C$13107,$A428,Transactions!$E$2:$E$13107,H$1)</f>
        <v>1</v>
      </c>
      <c r="I428" s="24" t="n">
        <f aca="false">COUNTIFS(Transactions!$C$2:$C$13107,$A428,Transactions!$E$2:$E$13107,I$1)</f>
        <v>0</v>
      </c>
      <c r="J428" s="24" t="n">
        <f aca="false">SUM(D428:I428)</f>
        <v>10</v>
      </c>
      <c r="K428" s="38" t="n">
        <f aca="false">SUMIFS(Transactions!$F$2:$F$13107,Transactions!$C$2:$C$13107,A428)</f>
        <v>21910</v>
      </c>
      <c r="L428" s="38" t="n">
        <f aca="false">SUMIFS(Transactions!$I$2:$I$13107,Transactions!$C$2:$C$13107,A428)</f>
        <v>138.76</v>
      </c>
      <c r="M428" s="39" t="n">
        <f aca="false">IF(J428=0,"",_xlfn.MAXIFS(Transactions!$B$2:$B$13107,Transactions!$C$2:$C$13107,A428))</f>
        <v>46259</v>
      </c>
      <c r="N428" s="24" t="n">
        <f aca="false">IF(J428=0,999,Assumptions!$B$4-M428)</f>
        <v>36</v>
      </c>
      <c r="O428" s="24" t="str">
        <f aca="false">IF(N428&lt;=Assumptions!$B$7,"Active",IF(N428&lt;=Assumptions!$B$8,"Slipping","Churned"))</f>
        <v>Slipping</v>
      </c>
      <c r="P428" s="24" t="n">
        <f aca="false">COUNTIF(D428:I428,"&gt;0")</f>
        <v>3</v>
      </c>
      <c r="Q428" s="24" t="n">
        <f aca="false">IF(N428&lt;=Assumptions!$B$22,5,IF(N428&lt;=Assumptions!$B$23,4,IF(N428&lt;=Assumptions!$B$24,3,IF(N428&lt;=Assumptions!$B$25,2,1))))</f>
        <v>3</v>
      </c>
      <c r="R428" s="24" t="n">
        <f aca="false">1+(J428&gt;=Assumptions!$C$25)+(J428&gt;=Assumptions!$C$24)+(J428&gt;=Assumptions!$C$23)+(J428&gt;=Assumptions!$C$22)</f>
        <v>2</v>
      </c>
      <c r="S428" s="24" t="n">
        <f aca="false">1+(L428&gt;=Assumptions!$D$25)+(L428&gt;=Assumptions!$D$24)+(L428&gt;=Assumptions!$D$23)+(L428&gt;=Assumptions!$D$22)</f>
        <v>1</v>
      </c>
      <c r="T428" s="24" t="str">
        <f aca="false">IF(AND(Q428&gt;=4,R428&gt;=4),"Champions",IF(AND(Q428&gt;=3,R428&gt;=3),"Loyal",IF(AND(Q428&lt;=2,R428&gt;=3),"At Risk",IF(Q428&lt;=2,"Hibernating","Potential"))))</f>
        <v>Potential</v>
      </c>
      <c r="U428" s="38" t="n">
        <f aca="false">L428/Assumptions!$B$6</f>
        <v>15.4177777777778</v>
      </c>
      <c r="V428" s="38" t="n">
        <f aca="false">IF(O428="Slipping",U428,0)</f>
        <v>15.4177777777778</v>
      </c>
      <c r="W428" s="38" t="n">
        <f aca="false">IF(O428="Churned",U428,0)</f>
        <v>0</v>
      </c>
      <c r="X428" s="24" t="str">
        <f aca="false">IF(AND(O428="Active",P428&lt;=2),"Yes","No")</f>
        <v>No</v>
      </c>
    </row>
    <row r="429" customFormat="false" ht="15" hidden="false" customHeight="false" outlineLevel="0" collapsed="false">
      <c r="A429" s="24" t="str">
        <f aca="false">Customers!A429</f>
        <v>C0428</v>
      </c>
      <c r="B429" s="24" t="str">
        <f aca="false">Customers!B429</f>
        <v>Nairobi</v>
      </c>
      <c r="C429" s="24" t="str">
        <f aca="false">Customers!C429</f>
        <v>Prepaid</v>
      </c>
      <c r="D429" s="24" t="n">
        <f aca="false">COUNTIFS(Transactions!$C$2:$C$13107,$A429,Transactions!$E$2:$E$13107,D$1)</f>
        <v>15</v>
      </c>
      <c r="E429" s="24" t="n">
        <f aca="false">COUNTIFS(Transactions!$C$2:$C$13107,$A429,Transactions!$E$2:$E$13107,E$1)</f>
        <v>5</v>
      </c>
      <c r="F429" s="24" t="n">
        <f aca="false">COUNTIFS(Transactions!$C$2:$C$13107,$A429,Transactions!$E$2:$E$13107,F$1)</f>
        <v>6</v>
      </c>
      <c r="G429" s="24" t="n">
        <f aca="false">COUNTIFS(Transactions!$C$2:$C$13107,$A429,Transactions!$E$2:$E$13107,G$1)</f>
        <v>2</v>
      </c>
      <c r="H429" s="24" t="n">
        <f aca="false">COUNTIFS(Transactions!$C$2:$C$13107,$A429,Transactions!$E$2:$E$13107,H$1)</f>
        <v>3</v>
      </c>
      <c r="I429" s="24" t="n">
        <f aca="false">COUNTIFS(Transactions!$C$2:$C$13107,$A429,Transactions!$E$2:$E$13107,I$1)</f>
        <v>0</v>
      </c>
      <c r="J429" s="24" t="n">
        <f aca="false">SUM(D429:I429)</f>
        <v>31</v>
      </c>
      <c r="K429" s="38" t="n">
        <f aca="false">SUMIFS(Transactions!$F$2:$F$13107,Transactions!$C$2:$C$13107,A429)</f>
        <v>129650</v>
      </c>
      <c r="L429" s="38" t="n">
        <f aca="false">SUMIFS(Transactions!$I$2:$I$13107,Transactions!$C$2:$C$13107,A429)</f>
        <v>622.04</v>
      </c>
      <c r="M429" s="39" t="n">
        <f aca="false">IF(J429=0,"",_xlfn.MAXIFS(Transactions!$B$2:$B$13107,Transactions!$C$2:$C$13107,A429))</f>
        <v>46281</v>
      </c>
      <c r="N429" s="24" t="n">
        <f aca="false">IF(J429=0,999,Assumptions!$B$4-M429)</f>
        <v>14</v>
      </c>
      <c r="O429" s="24" t="str">
        <f aca="false">IF(N429&lt;=Assumptions!$B$7,"Active",IF(N429&lt;=Assumptions!$B$8,"Slipping","Churned"))</f>
        <v>Active</v>
      </c>
      <c r="P429" s="24" t="n">
        <f aca="false">COUNTIF(D429:I429,"&gt;0")</f>
        <v>5</v>
      </c>
      <c r="Q429" s="24" t="n">
        <f aca="false">IF(N429&lt;=Assumptions!$B$22,5,IF(N429&lt;=Assumptions!$B$23,4,IF(N429&lt;=Assumptions!$B$24,3,IF(N429&lt;=Assumptions!$B$25,2,1))))</f>
        <v>5</v>
      </c>
      <c r="R429" s="24" t="n">
        <f aca="false">1+(J429&gt;=Assumptions!$C$25)+(J429&gt;=Assumptions!$C$24)+(J429&gt;=Assumptions!$C$23)+(J429&gt;=Assumptions!$C$22)</f>
        <v>5</v>
      </c>
      <c r="S429" s="24" t="n">
        <f aca="false">1+(L429&gt;=Assumptions!$D$25)+(L429&gt;=Assumptions!$D$24)+(L429&gt;=Assumptions!$D$23)+(L429&gt;=Assumptions!$D$22)</f>
        <v>4</v>
      </c>
      <c r="T429" s="24" t="str">
        <f aca="false">IF(AND(Q429&gt;=4,R429&gt;=4),"Champions",IF(AND(Q429&gt;=3,R429&gt;=3),"Loyal",IF(AND(Q429&lt;=2,R429&gt;=3),"At Risk",IF(Q429&lt;=2,"Hibernating","Potential"))))</f>
        <v>Champions</v>
      </c>
      <c r="U429" s="38" t="n">
        <f aca="false">L429/Assumptions!$B$6</f>
        <v>69.1155555555556</v>
      </c>
      <c r="V429" s="38" t="n">
        <f aca="false">IF(O429="Slipping",U429,0)</f>
        <v>0</v>
      </c>
      <c r="W429" s="38" t="n">
        <f aca="false">IF(O429="Churned",U429,0)</f>
        <v>0</v>
      </c>
      <c r="X429" s="24" t="str">
        <f aca="false">IF(AND(O429="Active",P429&lt;=2),"Yes","No")</f>
        <v>No</v>
      </c>
    </row>
    <row r="430" customFormat="false" ht="15" hidden="false" customHeight="false" outlineLevel="0" collapsed="false">
      <c r="A430" s="24" t="str">
        <f aca="false">Customers!A430</f>
        <v>C0429</v>
      </c>
      <c r="B430" s="24" t="str">
        <f aca="false">Customers!B430</f>
        <v>Eastern</v>
      </c>
      <c r="C430" s="24" t="str">
        <f aca="false">Customers!C430</f>
        <v>Business</v>
      </c>
      <c r="D430" s="24" t="n">
        <f aca="false">COUNTIFS(Transactions!$C$2:$C$13107,$A430,Transactions!$E$2:$E$13107,D$1)</f>
        <v>0</v>
      </c>
      <c r="E430" s="24" t="n">
        <f aca="false">COUNTIFS(Transactions!$C$2:$C$13107,$A430,Transactions!$E$2:$E$13107,E$1)</f>
        <v>4</v>
      </c>
      <c r="F430" s="24" t="n">
        <f aca="false">COUNTIFS(Transactions!$C$2:$C$13107,$A430,Transactions!$E$2:$E$13107,F$1)</f>
        <v>30</v>
      </c>
      <c r="G430" s="24" t="n">
        <f aca="false">COUNTIFS(Transactions!$C$2:$C$13107,$A430,Transactions!$E$2:$E$13107,G$1)</f>
        <v>14</v>
      </c>
      <c r="H430" s="24" t="n">
        <f aca="false">COUNTIFS(Transactions!$C$2:$C$13107,$A430,Transactions!$E$2:$E$13107,H$1)</f>
        <v>0</v>
      </c>
      <c r="I430" s="24" t="n">
        <f aca="false">COUNTIFS(Transactions!$C$2:$C$13107,$A430,Transactions!$E$2:$E$13107,I$1)</f>
        <v>9</v>
      </c>
      <c r="J430" s="24" t="n">
        <f aca="false">SUM(D430:I430)</f>
        <v>57</v>
      </c>
      <c r="K430" s="38" t="n">
        <f aca="false">SUMIFS(Transactions!$F$2:$F$13107,Transactions!$C$2:$C$13107,A430)</f>
        <v>877988</v>
      </c>
      <c r="L430" s="38" t="n">
        <f aca="false">SUMIFS(Transactions!$I$2:$I$13107,Transactions!$C$2:$C$13107,A430)</f>
        <v>1110.35</v>
      </c>
      <c r="M430" s="39" t="n">
        <f aca="false">IF(J430=0,"",_xlfn.MAXIFS(Transactions!$B$2:$B$13107,Transactions!$C$2:$C$13107,A430))</f>
        <v>46295</v>
      </c>
      <c r="N430" s="24" t="n">
        <f aca="false">IF(J430=0,999,Assumptions!$B$4-M430)</f>
        <v>0</v>
      </c>
      <c r="O430" s="24" t="str">
        <f aca="false">IF(N430&lt;=Assumptions!$B$7,"Active",IF(N430&lt;=Assumptions!$B$8,"Slipping","Churned"))</f>
        <v>Active</v>
      </c>
      <c r="P430" s="24" t="n">
        <f aca="false">COUNTIF(D430:I430,"&gt;0")</f>
        <v>4</v>
      </c>
      <c r="Q430" s="24" t="n">
        <f aca="false">IF(N430&lt;=Assumptions!$B$22,5,IF(N430&lt;=Assumptions!$B$23,4,IF(N430&lt;=Assumptions!$B$24,3,IF(N430&lt;=Assumptions!$B$25,2,1))))</f>
        <v>5</v>
      </c>
      <c r="R430" s="24" t="n">
        <f aca="false">1+(J430&gt;=Assumptions!$C$25)+(J430&gt;=Assumptions!$C$24)+(J430&gt;=Assumptions!$C$23)+(J430&gt;=Assumptions!$C$22)</f>
        <v>5</v>
      </c>
      <c r="S430" s="24" t="n">
        <f aca="false">1+(L430&gt;=Assumptions!$D$25)+(L430&gt;=Assumptions!$D$24)+(L430&gt;=Assumptions!$D$23)+(L430&gt;=Assumptions!$D$22)</f>
        <v>5</v>
      </c>
      <c r="T430" s="24" t="str">
        <f aca="false">IF(AND(Q430&gt;=4,R430&gt;=4),"Champions",IF(AND(Q430&gt;=3,R430&gt;=3),"Loyal",IF(AND(Q430&lt;=2,R430&gt;=3),"At Risk",IF(Q430&lt;=2,"Hibernating","Potential"))))</f>
        <v>Champions</v>
      </c>
      <c r="U430" s="38" t="n">
        <f aca="false">L430/Assumptions!$B$6</f>
        <v>123.372222222222</v>
      </c>
      <c r="V430" s="38" t="n">
        <f aca="false">IF(O430="Slipping",U430,0)</f>
        <v>0</v>
      </c>
      <c r="W430" s="38" t="n">
        <f aca="false">IF(O430="Churned",U430,0)</f>
        <v>0</v>
      </c>
      <c r="X430" s="24" t="str">
        <f aca="false">IF(AND(O430="Active",P430&lt;=2),"Yes","No")</f>
        <v>No</v>
      </c>
    </row>
    <row r="431" customFormat="false" ht="15" hidden="false" customHeight="false" outlineLevel="0" collapsed="false">
      <c r="A431" s="24" t="str">
        <f aca="false">Customers!A431</f>
        <v>C0430</v>
      </c>
      <c r="B431" s="24" t="str">
        <f aca="false">Customers!B431</f>
        <v>Eastern</v>
      </c>
      <c r="C431" s="24" t="str">
        <f aca="false">Customers!C431</f>
        <v>Postpaid</v>
      </c>
      <c r="D431" s="24" t="n">
        <f aca="false">COUNTIFS(Transactions!$C$2:$C$13107,$A431,Transactions!$E$2:$E$13107,D$1)</f>
        <v>7</v>
      </c>
      <c r="E431" s="24" t="n">
        <f aca="false">COUNTIFS(Transactions!$C$2:$C$13107,$A431,Transactions!$E$2:$E$13107,E$1)</f>
        <v>3</v>
      </c>
      <c r="F431" s="24" t="n">
        <f aca="false">COUNTIFS(Transactions!$C$2:$C$13107,$A431,Transactions!$E$2:$E$13107,F$1)</f>
        <v>1</v>
      </c>
      <c r="G431" s="24" t="n">
        <f aca="false">COUNTIFS(Transactions!$C$2:$C$13107,$A431,Transactions!$E$2:$E$13107,G$1)</f>
        <v>9</v>
      </c>
      <c r="H431" s="24" t="n">
        <f aca="false">COUNTIFS(Transactions!$C$2:$C$13107,$A431,Transactions!$E$2:$E$13107,H$1)</f>
        <v>0</v>
      </c>
      <c r="I431" s="24" t="n">
        <f aca="false">COUNTIFS(Transactions!$C$2:$C$13107,$A431,Transactions!$E$2:$E$13107,I$1)</f>
        <v>5</v>
      </c>
      <c r="J431" s="24" t="n">
        <f aca="false">SUM(D431:I431)</f>
        <v>25</v>
      </c>
      <c r="K431" s="38" t="n">
        <f aca="false">SUMIFS(Transactions!$F$2:$F$13107,Transactions!$C$2:$C$13107,A431)</f>
        <v>181559</v>
      </c>
      <c r="L431" s="38" t="n">
        <f aca="false">SUMIFS(Transactions!$I$2:$I$13107,Transactions!$C$2:$C$13107,A431)</f>
        <v>851.08</v>
      </c>
      <c r="M431" s="39" t="n">
        <f aca="false">IF(J431=0,"",_xlfn.MAXIFS(Transactions!$B$2:$B$13107,Transactions!$C$2:$C$13107,A431))</f>
        <v>46236</v>
      </c>
      <c r="N431" s="24" t="n">
        <f aca="false">IF(J431=0,999,Assumptions!$B$4-M431)</f>
        <v>59</v>
      </c>
      <c r="O431" s="24" t="str">
        <f aca="false">IF(N431&lt;=Assumptions!$B$7,"Active",IF(N431&lt;=Assumptions!$B$8,"Slipping","Churned"))</f>
        <v>Slipping</v>
      </c>
      <c r="P431" s="24" t="n">
        <f aca="false">COUNTIF(D431:I431,"&gt;0")</f>
        <v>5</v>
      </c>
      <c r="Q431" s="24" t="n">
        <f aca="false">IF(N431&lt;=Assumptions!$B$22,5,IF(N431&lt;=Assumptions!$B$23,4,IF(N431&lt;=Assumptions!$B$24,3,IF(N431&lt;=Assumptions!$B$25,2,1))))</f>
        <v>3</v>
      </c>
      <c r="R431" s="24" t="n">
        <f aca="false">1+(J431&gt;=Assumptions!$C$25)+(J431&gt;=Assumptions!$C$24)+(J431&gt;=Assumptions!$C$23)+(J431&gt;=Assumptions!$C$22)</f>
        <v>4</v>
      </c>
      <c r="S431" s="24" t="n">
        <f aca="false">1+(L431&gt;=Assumptions!$D$25)+(L431&gt;=Assumptions!$D$24)+(L431&gt;=Assumptions!$D$23)+(L431&gt;=Assumptions!$D$22)</f>
        <v>5</v>
      </c>
      <c r="T431" s="24" t="str">
        <f aca="false">IF(AND(Q431&gt;=4,R431&gt;=4),"Champions",IF(AND(Q431&gt;=3,R431&gt;=3),"Loyal",IF(AND(Q431&lt;=2,R431&gt;=3),"At Risk",IF(Q431&lt;=2,"Hibernating","Potential"))))</f>
        <v>Loyal</v>
      </c>
      <c r="U431" s="38" t="n">
        <f aca="false">L431/Assumptions!$B$6</f>
        <v>94.5644444444445</v>
      </c>
      <c r="V431" s="38" t="n">
        <f aca="false">IF(O431="Slipping",U431,0)</f>
        <v>94.5644444444445</v>
      </c>
      <c r="W431" s="38" t="n">
        <f aca="false">IF(O431="Churned",U431,0)</f>
        <v>0</v>
      </c>
      <c r="X431" s="24" t="str">
        <f aca="false">IF(AND(O431="Active",P431&lt;=2),"Yes","No")</f>
        <v>No</v>
      </c>
    </row>
    <row r="432" customFormat="false" ht="15" hidden="false" customHeight="false" outlineLevel="0" collapsed="false">
      <c r="A432" s="24" t="str">
        <f aca="false">Customers!A432</f>
        <v>C0431</v>
      </c>
      <c r="B432" s="24" t="str">
        <f aca="false">Customers!B432</f>
        <v>Rift Valley</v>
      </c>
      <c r="C432" s="24" t="str">
        <f aca="false">Customers!C432</f>
        <v>Prepaid</v>
      </c>
      <c r="D432" s="24" t="n">
        <f aca="false">COUNTIFS(Transactions!$C$2:$C$13107,$A432,Transactions!$E$2:$E$13107,D$1)</f>
        <v>3</v>
      </c>
      <c r="E432" s="24" t="n">
        <f aca="false">COUNTIFS(Transactions!$C$2:$C$13107,$A432,Transactions!$E$2:$E$13107,E$1)</f>
        <v>2</v>
      </c>
      <c r="F432" s="24" t="n">
        <f aca="false">COUNTIFS(Transactions!$C$2:$C$13107,$A432,Transactions!$E$2:$E$13107,F$1)</f>
        <v>0</v>
      </c>
      <c r="G432" s="24" t="n">
        <f aca="false">COUNTIFS(Transactions!$C$2:$C$13107,$A432,Transactions!$E$2:$E$13107,G$1)</f>
        <v>1</v>
      </c>
      <c r="H432" s="24" t="n">
        <f aca="false">COUNTIFS(Transactions!$C$2:$C$13107,$A432,Transactions!$E$2:$E$13107,H$1)</f>
        <v>7</v>
      </c>
      <c r="I432" s="24" t="n">
        <f aca="false">COUNTIFS(Transactions!$C$2:$C$13107,$A432,Transactions!$E$2:$E$13107,I$1)</f>
        <v>0</v>
      </c>
      <c r="J432" s="24" t="n">
        <f aca="false">SUM(D432:I432)</f>
        <v>13</v>
      </c>
      <c r="K432" s="38" t="n">
        <f aca="false">SUMIFS(Transactions!$F$2:$F$13107,Transactions!$C$2:$C$13107,A432)</f>
        <v>32950</v>
      </c>
      <c r="L432" s="38" t="n">
        <f aca="false">SUMIFS(Transactions!$I$2:$I$13107,Transactions!$C$2:$C$13107,A432)</f>
        <v>349.88</v>
      </c>
      <c r="M432" s="39" t="n">
        <f aca="false">IF(J432=0,"",_xlfn.MAXIFS(Transactions!$B$2:$B$13107,Transactions!$C$2:$C$13107,A432))</f>
        <v>46287</v>
      </c>
      <c r="N432" s="24" t="n">
        <f aca="false">IF(J432=0,999,Assumptions!$B$4-M432)</f>
        <v>8</v>
      </c>
      <c r="O432" s="24" t="str">
        <f aca="false">IF(N432&lt;=Assumptions!$B$7,"Active",IF(N432&lt;=Assumptions!$B$8,"Slipping","Churned"))</f>
        <v>Active</v>
      </c>
      <c r="P432" s="24" t="n">
        <f aca="false">COUNTIF(D432:I432,"&gt;0")</f>
        <v>4</v>
      </c>
      <c r="Q432" s="24" t="n">
        <f aca="false">IF(N432&lt;=Assumptions!$B$22,5,IF(N432&lt;=Assumptions!$B$23,4,IF(N432&lt;=Assumptions!$B$24,3,IF(N432&lt;=Assumptions!$B$25,2,1))))</f>
        <v>5</v>
      </c>
      <c r="R432" s="24" t="n">
        <f aca="false">1+(J432&gt;=Assumptions!$C$25)+(J432&gt;=Assumptions!$C$24)+(J432&gt;=Assumptions!$C$23)+(J432&gt;=Assumptions!$C$22)</f>
        <v>2</v>
      </c>
      <c r="S432" s="24" t="n">
        <f aca="false">1+(L432&gt;=Assumptions!$D$25)+(L432&gt;=Assumptions!$D$24)+(L432&gt;=Assumptions!$D$23)+(L432&gt;=Assumptions!$D$22)</f>
        <v>3</v>
      </c>
      <c r="T432" s="24" t="str">
        <f aca="false">IF(AND(Q432&gt;=4,R432&gt;=4),"Champions",IF(AND(Q432&gt;=3,R432&gt;=3),"Loyal",IF(AND(Q432&lt;=2,R432&gt;=3),"At Risk",IF(Q432&lt;=2,"Hibernating","Potential"))))</f>
        <v>Potential</v>
      </c>
      <c r="U432" s="38" t="n">
        <f aca="false">L432/Assumptions!$B$6</f>
        <v>38.8755555555556</v>
      </c>
      <c r="V432" s="38" t="n">
        <f aca="false">IF(O432="Slipping",U432,0)</f>
        <v>0</v>
      </c>
      <c r="W432" s="38" t="n">
        <f aca="false">IF(O432="Churned",U432,0)</f>
        <v>0</v>
      </c>
      <c r="X432" s="24" t="str">
        <f aca="false">IF(AND(O432="Active",P432&lt;=2),"Yes","No")</f>
        <v>No</v>
      </c>
    </row>
    <row r="433" customFormat="false" ht="15" hidden="false" customHeight="false" outlineLevel="0" collapsed="false">
      <c r="A433" s="24" t="str">
        <f aca="false">Customers!A433</f>
        <v>C0432</v>
      </c>
      <c r="B433" s="24" t="str">
        <f aca="false">Customers!B433</f>
        <v>Nairobi</v>
      </c>
      <c r="C433" s="24" t="str">
        <f aca="false">Customers!C433</f>
        <v>Prepaid</v>
      </c>
      <c r="D433" s="24" t="n">
        <f aca="false">COUNTIFS(Transactions!$C$2:$C$13107,$A433,Transactions!$E$2:$E$13107,D$1)</f>
        <v>1</v>
      </c>
      <c r="E433" s="24" t="n">
        <f aca="false">COUNTIFS(Transactions!$C$2:$C$13107,$A433,Transactions!$E$2:$E$13107,E$1)</f>
        <v>5</v>
      </c>
      <c r="F433" s="24" t="n">
        <f aca="false">COUNTIFS(Transactions!$C$2:$C$13107,$A433,Transactions!$E$2:$E$13107,F$1)</f>
        <v>1</v>
      </c>
      <c r="G433" s="24" t="n">
        <f aca="false">COUNTIFS(Transactions!$C$2:$C$13107,$A433,Transactions!$E$2:$E$13107,G$1)</f>
        <v>0</v>
      </c>
      <c r="H433" s="24" t="n">
        <f aca="false">COUNTIFS(Transactions!$C$2:$C$13107,$A433,Transactions!$E$2:$E$13107,H$1)</f>
        <v>4</v>
      </c>
      <c r="I433" s="24" t="n">
        <f aca="false">COUNTIFS(Transactions!$C$2:$C$13107,$A433,Transactions!$E$2:$E$13107,I$1)</f>
        <v>0</v>
      </c>
      <c r="J433" s="24" t="n">
        <f aca="false">SUM(D433:I433)</f>
        <v>11</v>
      </c>
      <c r="K433" s="38" t="n">
        <f aca="false">SUMIFS(Transactions!$F$2:$F$13107,Transactions!$C$2:$C$13107,A433)</f>
        <v>24420</v>
      </c>
      <c r="L433" s="38" t="n">
        <f aca="false">SUMIFS(Transactions!$I$2:$I$13107,Transactions!$C$2:$C$13107,A433)</f>
        <v>233.25</v>
      </c>
      <c r="M433" s="39" t="n">
        <f aca="false">IF(J433=0,"",_xlfn.MAXIFS(Transactions!$B$2:$B$13107,Transactions!$C$2:$C$13107,A433))</f>
        <v>46290</v>
      </c>
      <c r="N433" s="24" t="n">
        <f aca="false">IF(J433=0,999,Assumptions!$B$4-M433)</f>
        <v>5</v>
      </c>
      <c r="O433" s="24" t="str">
        <f aca="false">IF(N433&lt;=Assumptions!$B$7,"Active",IF(N433&lt;=Assumptions!$B$8,"Slipping","Churned"))</f>
        <v>Active</v>
      </c>
      <c r="P433" s="24" t="n">
        <f aca="false">COUNTIF(D433:I433,"&gt;0")</f>
        <v>4</v>
      </c>
      <c r="Q433" s="24" t="n">
        <f aca="false">IF(N433&lt;=Assumptions!$B$22,5,IF(N433&lt;=Assumptions!$B$23,4,IF(N433&lt;=Assumptions!$B$24,3,IF(N433&lt;=Assumptions!$B$25,2,1))))</f>
        <v>5</v>
      </c>
      <c r="R433" s="24" t="n">
        <f aca="false">1+(J433&gt;=Assumptions!$C$25)+(J433&gt;=Assumptions!$C$24)+(J433&gt;=Assumptions!$C$23)+(J433&gt;=Assumptions!$C$22)</f>
        <v>2</v>
      </c>
      <c r="S433" s="24" t="n">
        <f aca="false">1+(L433&gt;=Assumptions!$D$25)+(L433&gt;=Assumptions!$D$24)+(L433&gt;=Assumptions!$D$23)+(L433&gt;=Assumptions!$D$22)</f>
        <v>2</v>
      </c>
      <c r="T433" s="24" t="str">
        <f aca="false">IF(AND(Q433&gt;=4,R433&gt;=4),"Champions",IF(AND(Q433&gt;=3,R433&gt;=3),"Loyal",IF(AND(Q433&lt;=2,R433&gt;=3),"At Risk",IF(Q433&lt;=2,"Hibernating","Potential"))))</f>
        <v>Potential</v>
      </c>
      <c r="U433" s="38" t="n">
        <f aca="false">L433/Assumptions!$B$6</f>
        <v>25.9166666666667</v>
      </c>
      <c r="V433" s="38" t="n">
        <f aca="false">IF(O433="Slipping",U433,0)</f>
        <v>0</v>
      </c>
      <c r="W433" s="38" t="n">
        <f aca="false">IF(O433="Churned",U433,0)</f>
        <v>0</v>
      </c>
      <c r="X433" s="24" t="str">
        <f aca="false">IF(AND(O433="Active",P433&lt;=2),"Yes","No")</f>
        <v>No</v>
      </c>
    </row>
    <row r="434" customFormat="false" ht="15" hidden="false" customHeight="false" outlineLevel="0" collapsed="false">
      <c r="A434" s="24" t="str">
        <f aca="false">Customers!A434</f>
        <v>C0433</v>
      </c>
      <c r="B434" s="24" t="str">
        <f aca="false">Customers!B434</f>
        <v>Nairobi</v>
      </c>
      <c r="C434" s="24" t="str">
        <f aca="false">Customers!C434</f>
        <v>Prepaid</v>
      </c>
      <c r="D434" s="24" t="n">
        <f aca="false">COUNTIFS(Transactions!$C$2:$C$13107,$A434,Transactions!$E$2:$E$13107,D$1)</f>
        <v>2</v>
      </c>
      <c r="E434" s="24" t="n">
        <f aca="false">COUNTIFS(Transactions!$C$2:$C$13107,$A434,Transactions!$E$2:$E$13107,E$1)</f>
        <v>4</v>
      </c>
      <c r="F434" s="24" t="n">
        <f aca="false">COUNTIFS(Transactions!$C$2:$C$13107,$A434,Transactions!$E$2:$E$13107,F$1)</f>
        <v>0</v>
      </c>
      <c r="G434" s="24" t="n">
        <f aca="false">COUNTIFS(Transactions!$C$2:$C$13107,$A434,Transactions!$E$2:$E$13107,G$1)</f>
        <v>2</v>
      </c>
      <c r="H434" s="24" t="n">
        <f aca="false">COUNTIFS(Transactions!$C$2:$C$13107,$A434,Transactions!$E$2:$E$13107,H$1)</f>
        <v>1</v>
      </c>
      <c r="I434" s="24" t="n">
        <f aca="false">COUNTIFS(Transactions!$C$2:$C$13107,$A434,Transactions!$E$2:$E$13107,I$1)</f>
        <v>0</v>
      </c>
      <c r="J434" s="24" t="n">
        <f aca="false">SUM(D434:I434)</f>
        <v>9</v>
      </c>
      <c r="K434" s="38" t="n">
        <f aca="false">SUMIFS(Transactions!$F$2:$F$13107,Transactions!$C$2:$C$13107,A434)</f>
        <v>15050</v>
      </c>
      <c r="L434" s="38" t="n">
        <f aca="false">SUMIFS(Transactions!$I$2:$I$13107,Transactions!$C$2:$C$13107,A434)</f>
        <v>207.76</v>
      </c>
      <c r="M434" s="39" t="n">
        <f aca="false">IF(J434=0,"",_xlfn.MAXIFS(Transactions!$B$2:$B$13107,Transactions!$C$2:$C$13107,A434))</f>
        <v>46271</v>
      </c>
      <c r="N434" s="24" t="n">
        <f aca="false">IF(J434=0,999,Assumptions!$B$4-M434)</f>
        <v>24</v>
      </c>
      <c r="O434" s="24" t="str">
        <f aca="false">IF(N434&lt;=Assumptions!$B$7,"Active",IF(N434&lt;=Assumptions!$B$8,"Slipping","Churned"))</f>
        <v>Active</v>
      </c>
      <c r="P434" s="24" t="n">
        <f aca="false">COUNTIF(D434:I434,"&gt;0")</f>
        <v>4</v>
      </c>
      <c r="Q434" s="24" t="n">
        <f aca="false">IF(N434&lt;=Assumptions!$B$22,5,IF(N434&lt;=Assumptions!$B$23,4,IF(N434&lt;=Assumptions!$B$24,3,IF(N434&lt;=Assumptions!$B$25,2,1))))</f>
        <v>4</v>
      </c>
      <c r="R434" s="24" t="n">
        <f aca="false">1+(J434&gt;=Assumptions!$C$25)+(J434&gt;=Assumptions!$C$24)+(J434&gt;=Assumptions!$C$23)+(J434&gt;=Assumptions!$C$22)</f>
        <v>2</v>
      </c>
      <c r="S434" s="24" t="n">
        <f aca="false">1+(L434&gt;=Assumptions!$D$25)+(L434&gt;=Assumptions!$D$24)+(L434&gt;=Assumptions!$D$23)+(L434&gt;=Assumptions!$D$22)</f>
        <v>2</v>
      </c>
      <c r="T434" s="24" t="str">
        <f aca="false">IF(AND(Q434&gt;=4,R434&gt;=4),"Champions",IF(AND(Q434&gt;=3,R434&gt;=3),"Loyal",IF(AND(Q434&lt;=2,R434&gt;=3),"At Risk",IF(Q434&lt;=2,"Hibernating","Potential"))))</f>
        <v>Potential</v>
      </c>
      <c r="U434" s="38" t="n">
        <f aca="false">L434/Assumptions!$B$6</f>
        <v>23.0844444444444</v>
      </c>
      <c r="V434" s="38" t="n">
        <f aca="false">IF(O434="Slipping",U434,0)</f>
        <v>0</v>
      </c>
      <c r="W434" s="38" t="n">
        <f aca="false">IF(O434="Churned",U434,0)</f>
        <v>0</v>
      </c>
      <c r="X434" s="24" t="str">
        <f aca="false">IF(AND(O434="Active",P434&lt;=2),"Yes","No")</f>
        <v>No</v>
      </c>
    </row>
    <row r="435" customFormat="false" ht="15" hidden="false" customHeight="false" outlineLevel="0" collapsed="false">
      <c r="A435" s="24" t="str">
        <f aca="false">Customers!A435</f>
        <v>C0434</v>
      </c>
      <c r="B435" s="24" t="str">
        <f aca="false">Customers!B435</f>
        <v>Eastern</v>
      </c>
      <c r="C435" s="24" t="str">
        <f aca="false">Customers!C435</f>
        <v>Prepaid</v>
      </c>
      <c r="D435" s="24" t="n">
        <f aca="false">COUNTIFS(Transactions!$C$2:$C$13107,$A435,Transactions!$E$2:$E$13107,D$1)</f>
        <v>1</v>
      </c>
      <c r="E435" s="24" t="n">
        <f aca="false">COUNTIFS(Transactions!$C$2:$C$13107,$A435,Transactions!$E$2:$E$13107,E$1)</f>
        <v>0</v>
      </c>
      <c r="F435" s="24" t="n">
        <f aca="false">COUNTIFS(Transactions!$C$2:$C$13107,$A435,Transactions!$E$2:$E$13107,F$1)</f>
        <v>1</v>
      </c>
      <c r="G435" s="24" t="n">
        <f aca="false">COUNTIFS(Transactions!$C$2:$C$13107,$A435,Transactions!$E$2:$E$13107,G$1)</f>
        <v>0</v>
      </c>
      <c r="H435" s="24" t="n">
        <f aca="false">COUNTIFS(Transactions!$C$2:$C$13107,$A435,Transactions!$E$2:$E$13107,H$1)</f>
        <v>4</v>
      </c>
      <c r="I435" s="24" t="n">
        <f aca="false">COUNTIFS(Transactions!$C$2:$C$13107,$A435,Transactions!$E$2:$E$13107,I$1)</f>
        <v>2</v>
      </c>
      <c r="J435" s="24" t="n">
        <f aca="false">SUM(D435:I435)</f>
        <v>8</v>
      </c>
      <c r="K435" s="38" t="n">
        <f aca="false">SUMIFS(Transactions!$F$2:$F$13107,Transactions!$C$2:$C$13107,A435)</f>
        <v>8850</v>
      </c>
      <c r="L435" s="38" t="n">
        <f aca="false">SUMIFS(Transactions!$I$2:$I$13107,Transactions!$C$2:$C$13107,A435)</f>
        <v>110.1</v>
      </c>
      <c r="M435" s="39" t="n">
        <f aca="false">IF(J435=0,"",_xlfn.MAXIFS(Transactions!$B$2:$B$13107,Transactions!$C$2:$C$13107,A435))</f>
        <v>46108</v>
      </c>
      <c r="N435" s="24" t="n">
        <f aca="false">IF(J435=0,999,Assumptions!$B$4-M435)</f>
        <v>187</v>
      </c>
      <c r="O435" s="24" t="str">
        <f aca="false">IF(N435&lt;=Assumptions!$B$7,"Active",IF(N435&lt;=Assumptions!$B$8,"Slipping","Churned"))</f>
        <v>Churned</v>
      </c>
      <c r="P435" s="24" t="n">
        <f aca="false">COUNTIF(D435:I435,"&gt;0")</f>
        <v>4</v>
      </c>
      <c r="Q435" s="24" t="n">
        <f aca="false">IF(N435&lt;=Assumptions!$B$22,5,IF(N435&lt;=Assumptions!$B$23,4,IF(N435&lt;=Assumptions!$B$24,3,IF(N435&lt;=Assumptions!$B$25,2,1))))</f>
        <v>1</v>
      </c>
      <c r="R435" s="24" t="n">
        <f aca="false">1+(J435&gt;=Assumptions!$C$25)+(J435&gt;=Assumptions!$C$24)+(J435&gt;=Assumptions!$C$23)+(J435&gt;=Assumptions!$C$22)</f>
        <v>1</v>
      </c>
      <c r="S435" s="24" t="n">
        <f aca="false">1+(L435&gt;=Assumptions!$D$25)+(L435&gt;=Assumptions!$D$24)+(L435&gt;=Assumptions!$D$23)+(L435&gt;=Assumptions!$D$22)</f>
        <v>1</v>
      </c>
      <c r="T435" s="24" t="str">
        <f aca="false">IF(AND(Q435&gt;=4,R435&gt;=4),"Champions",IF(AND(Q435&gt;=3,R435&gt;=3),"Loyal",IF(AND(Q435&lt;=2,R435&gt;=3),"At Risk",IF(Q435&lt;=2,"Hibernating","Potential"))))</f>
        <v>Hibernating</v>
      </c>
      <c r="U435" s="38" t="n">
        <f aca="false">L435/Assumptions!$B$6</f>
        <v>12.2333333333333</v>
      </c>
      <c r="V435" s="38" t="n">
        <f aca="false">IF(O435="Slipping",U435,0)</f>
        <v>0</v>
      </c>
      <c r="W435" s="38" t="n">
        <f aca="false">IF(O435="Churned",U435,0)</f>
        <v>12.2333333333333</v>
      </c>
      <c r="X435" s="24" t="str">
        <f aca="false">IF(AND(O435="Active",P435&lt;=2),"Yes","No")</f>
        <v>No</v>
      </c>
    </row>
    <row r="436" customFormat="false" ht="15" hidden="false" customHeight="false" outlineLevel="0" collapsed="false">
      <c r="A436" s="24" t="str">
        <f aca="false">Customers!A436</f>
        <v>C0435</v>
      </c>
      <c r="B436" s="24" t="str">
        <f aca="false">Customers!B436</f>
        <v>Nairobi</v>
      </c>
      <c r="C436" s="24" t="str">
        <f aca="false">Customers!C436</f>
        <v>Postpaid</v>
      </c>
      <c r="D436" s="24" t="n">
        <f aca="false">COUNTIFS(Transactions!$C$2:$C$13107,$A436,Transactions!$E$2:$E$13107,D$1)</f>
        <v>4</v>
      </c>
      <c r="E436" s="24" t="n">
        <f aca="false">COUNTIFS(Transactions!$C$2:$C$13107,$A436,Transactions!$E$2:$E$13107,E$1)</f>
        <v>1</v>
      </c>
      <c r="F436" s="24" t="n">
        <f aca="false">COUNTIFS(Transactions!$C$2:$C$13107,$A436,Transactions!$E$2:$E$13107,F$1)</f>
        <v>2</v>
      </c>
      <c r="G436" s="24" t="n">
        <f aca="false">COUNTIFS(Transactions!$C$2:$C$13107,$A436,Transactions!$E$2:$E$13107,G$1)</f>
        <v>0</v>
      </c>
      <c r="H436" s="24" t="n">
        <f aca="false">COUNTIFS(Transactions!$C$2:$C$13107,$A436,Transactions!$E$2:$E$13107,H$1)</f>
        <v>2</v>
      </c>
      <c r="I436" s="24" t="n">
        <f aca="false">COUNTIFS(Transactions!$C$2:$C$13107,$A436,Transactions!$E$2:$E$13107,I$1)</f>
        <v>0</v>
      </c>
      <c r="J436" s="24" t="n">
        <f aca="false">SUM(D436:I436)</f>
        <v>9</v>
      </c>
      <c r="K436" s="38" t="n">
        <f aca="false">SUMIFS(Transactions!$F$2:$F$13107,Transactions!$C$2:$C$13107,A436)</f>
        <v>96810</v>
      </c>
      <c r="L436" s="38" t="n">
        <f aca="false">SUMIFS(Transactions!$I$2:$I$13107,Transactions!$C$2:$C$13107,A436)</f>
        <v>310.7</v>
      </c>
      <c r="M436" s="39" t="n">
        <f aca="false">IF(J436=0,"",_xlfn.MAXIFS(Transactions!$B$2:$B$13107,Transactions!$C$2:$C$13107,A436))</f>
        <v>46238</v>
      </c>
      <c r="N436" s="24" t="n">
        <f aca="false">IF(J436=0,999,Assumptions!$B$4-M436)</f>
        <v>57</v>
      </c>
      <c r="O436" s="24" t="str">
        <f aca="false">IF(N436&lt;=Assumptions!$B$7,"Active",IF(N436&lt;=Assumptions!$B$8,"Slipping","Churned"))</f>
        <v>Slipping</v>
      </c>
      <c r="P436" s="24" t="n">
        <f aca="false">COUNTIF(D436:I436,"&gt;0")</f>
        <v>4</v>
      </c>
      <c r="Q436" s="24" t="n">
        <f aca="false">IF(N436&lt;=Assumptions!$B$22,5,IF(N436&lt;=Assumptions!$B$23,4,IF(N436&lt;=Assumptions!$B$24,3,IF(N436&lt;=Assumptions!$B$25,2,1))))</f>
        <v>3</v>
      </c>
      <c r="R436" s="24" t="n">
        <f aca="false">1+(J436&gt;=Assumptions!$C$25)+(J436&gt;=Assumptions!$C$24)+(J436&gt;=Assumptions!$C$23)+(J436&gt;=Assumptions!$C$22)</f>
        <v>2</v>
      </c>
      <c r="S436" s="24" t="n">
        <f aca="false">1+(L436&gt;=Assumptions!$D$25)+(L436&gt;=Assumptions!$D$24)+(L436&gt;=Assumptions!$D$23)+(L436&gt;=Assumptions!$D$22)</f>
        <v>3</v>
      </c>
      <c r="T436" s="24" t="str">
        <f aca="false">IF(AND(Q436&gt;=4,R436&gt;=4),"Champions",IF(AND(Q436&gt;=3,R436&gt;=3),"Loyal",IF(AND(Q436&lt;=2,R436&gt;=3),"At Risk",IF(Q436&lt;=2,"Hibernating","Potential"))))</f>
        <v>Potential</v>
      </c>
      <c r="U436" s="38" t="n">
        <f aca="false">L436/Assumptions!$B$6</f>
        <v>34.5222222222222</v>
      </c>
      <c r="V436" s="38" t="n">
        <f aca="false">IF(O436="Slipping",U436,0)</f>
        <v>34.5222222222222</v>
      </c>
      <c r="W436" s="38" t="n">
        <f aca="false">IF(O436="Churned",U436,0)</f>
        <v>0</v>
      </c>
      <c r="X436" s="24" t="str">
        <f aca="false">IF(AND(O436="Active",P436&lt;=2),"Yes","No")</f>
        <v>No</v>
      </c>
    </row>
    <row r="437" customFormat="false" ht="15" hidden="false" customHeight="false" outlineLevel="0" collapsed="false">
      <c r="A437" s="24" t="str">
        <f aca="false">Customers!A437</f>
        <v>C0436</v>
      </c>
      <c r="B437" s="24" t="str">
        <f aca="false">Customers!B437</f>
        <v>Nairobi</v>
      </c>
      <c r="C437" s="24" t="str">
        <f aca="false">Customers!C437</f>
        <v>Postpaid</v>
      </c>
      <c r="D437" s="24" t="n">
        <f aca="false">COUNTIFS(Transactions!$C$2:$C$13107,$A437,Transactions!$E$2:$E$13107,D$1)</f>
        <v>15</v>
      </c>
      <c r="E437" s="24" t="n">
        <f aca="false">COUNTIFS(Transactions!$C$2:$C$13107,$A437,Transactions!$E$2:$E$13107,E$1)</f>
        <v>0</v>
      </c>
      <c r="F437" s="24" t="n">
        <f aca="false">COUNTIFS(Transactions!$C$2:$C$13107,$A437,Transactions!$E$2:$E$13107,F$1)</f>
        <v>2</v>
      </c>
      <c r="G437" s="24" t="n">
        <f aca="false">COUNTIFS(Transactions!$C$2:$C$13107,$A437,Transactions!$E$2:$E$13107,G$1)</f>
        <v>2</v>
      </c>
      <c r="H437" s="24" t="n">
        <f aca="false">COUNTIFS(Transactions!$C$2:$C$13107,$A437,Transactions!$E$2:$E$13107,H$1)</f>
        <v>1</v>
      </c>
      <c r="I437" s="24" t="n">
        <f aca="false">COUNTIFS(Transactions!$C$2:$C$13107,$A437,Transactions!$E$2:$E$13107,I$1)</f>
        <v>4</v>
      </c>
      <c r="J437" s="24" t="n">
        <f aca="false">SUM(D437:I437)</f>
        <v>24</v>
      </c>
      <c r="K437" s="38" t="n">
        <f aca="false">SUMIFS(Transactions!$F$2:$F$13107,Transactions!$C$2:$C$13107,A437)</f>
        <v>47008</v>
      </c>
      <c r="L437" s="38" t="n">
        <f aca="false">SUMIFS(Transactions!$I$2:$I$13107,Transactions!$C$2:$C$13107,A437)</f>
        <v>440.6</v>
      </c>
      <c r="M437" s="39" t="n">
        <f aca="false">IF(J437=0,"",_xlfn.MAXIFS(Transactions!$B$2:$B$13107,Transactions!$C$2:$C$13107,A437))</f>
        <v>46275</v>
      </c>
      <c r="N437" s="24" t="n">
        <f aca="false">IF(J437=0,999,Assumptions!$B$4-M437)</f>
        <v>20</v>
      </c>
      <c r="O437" s="24" t="str">
        <f aca="false">IF(N437&lt;=Assumptions!$B$7,"Active",IF(N437&lt;=Assumptions!$B$8,"Slipping","Churned"))</f>
        <v>Active</v>
      </c>
      <c r="P437" s="24" t="n">
        <f aca="false">COUNTIF(D437:I437,"&gt;0")</f>
        <v>5</v>
      </c>
      <c r="Q437" s="24" t="n">
        <f aca="false">IF(N437&lt;=Assumptions!$B$22,5,IF(N437&lt;=Assumptions!$B$23,4,IF(N437&lt;=Assumptions!$B$24,3,IF(N437&lt;=Assumptions!$B$25,2,1))))</f>
        <v>4</v>
      </c>
      <c r="R437" s="24" t="n">
        <f aca="false">1+(J437&gt;=Assumptions!$C$25)+(J437&gt;=Assumptions!$C$24)+(J437&gt;=Assumptions!$C$23)+(J437&gt;=Assumptions!$C$22)</f>
        <v>4</v>
      </c>
      <c r="S437" s="24" t="n">
        <f aca="false">1+(L437&gt;=Assumptions!$D$25)+(L437&gt;=Assumptions!$D$24)+(L437&gt;=Assumptions!$D$23)+(L437&gt;=Assumptions!$D$22)</f>
        <v>3</v>
      </c>
      <c r="T437" s="24" t="str">
        <f aca="false">IF(AND(Q437&gt;=4,R437&gt;=4),"Champions",IF(AND(Q437&gt;=3,R437&gt;=3),"Loyal",IF(AND(Q437&lt;=2,R437&gt;=3),"At Risk",IF(Q437&lt;=2,"Hibernating","Potential"))))</f>
        <v>Champions</v>
      </c>
      <c r="U437" s="38" t="n">
        <f aca="false">L437/Assumptions!$B$6</f>
        <v>48.9555555555556</v>
      </c>
      <c r="V437" s="38" t="n">
        <f aca="false">IF(O437="Slipping",U437,0)</f>
        <v>0</v>
      </c>
      <c r="W437" s="38" t="n">
        <f aca="false">IF(O437="Churned",U437,0)</f>
        <v>0</v>
      </c>
      <c r="X437" s="24" t="str">
        <f aca="false">IF(AND(O437="Active",P437&lt;=2),"Yes","No")</f>
        <v>No</v>
      </c>
    </row>
    <row r="438" customFormat="false" ht="15" hidden="false" customHeight="false" outlineLevel="0" collapsed="false">
      <c r="A438" s="24" t="str">
        <f aca="false">Customers!A438</f>
        <v>C0437</v>
      </c>
      <c r="B438" s="24" t="str">
        <f aca="false">Customers!B438</f>
        <v>Western</v>
      </c>
      <c r="C438" s="24" t="str">
        <f aca="false">Customers!C438</f>
        <v>Prepaid</v>
      </c>
      <c r="D438" s="24" t="n">
        <f aca="false">COUNTIFS(Transactions!$C$2:$C$13107,$A438,Transactions!$E$2:$E$13107,D$1)</f>
        <v>1</v>
      </c>
      <c r="E438" s="24" t="n">
        <f aca="false">COUNTIFS(Transactions!$C$2:$C$13107,$A438,Transactions!$E$2:$E$13107,E$1)</f>
        <v>23</v>
      </c>
      <c r="F438" s="24" t="n">
        <f aca="false">COUNTIFS(Transactions!$C$2:$C$13107,$A438,Transactions!$E$2:$E$13107,F$1)</f>
        <v>2</v>
      </c>
      <c r="G438" s="24" t="n">
        <f aca="false">COUNTIFS(Transactions!$C$2:$C$13107,$A438,Transactions!$E$2:$E$13107,G$1)</f>
        <v>1</v>
      </c>
      <c r="H438" s="24" t="n">
        <f aca="false">COUNTIFS(Transactions!$C$2:$C$13107,$A438,Transactions!$E$2:$E$13107,H$1)</f>
        <v>9</v>
      </c>
      <c r="I438" s="24" t="n">
        <f aca="false">COUNTIFS(Transactions!$C$2:$C$13107,$A438,Transactions!$E$2:$E$13107,I$1)</f>
        <v>3</v>
      </c>
      <c r="J438" s="24" t="n">
        <f aca="false">SUM(D438:I438)</f>
        <v>39</v>
      </c>
      <c r="K438" s="38" t="n">
        <f aca="false">SUMIFS(Transactions!$F$2:$F$13107,Transactions!$C$2:$C$13107,A438)</f>
        <v>128410</v>
      </c>
      <c r="L438" s="38" t="n">
        <f aca="false">SUMIFS(Transactions!$I$2:$I$13107,Transactions!$C$2:$C$13107,A438)</f>
        <v>1768.09</v>
      </c>
      <c r="M438" s="39" t="n">
        <f aca="false">IF(J438=0,"",_xlfn.MAXIFS(Transactions!$B$2:$B$13107,Transactions!$C$2:$C$13107,A438))</f>
        <v>46274</v>
      </c>
      <c r="N438" s="24" t="n">
        <f aca="false">IF(J438=0,999,Assumptions!$B$4-M438)</f>
        <v>21</v>
      </c>
      <c r="O438" s="24" t="str">
        <f aca="false">IF(N438&lt;=Assumptions!$B$7,"Active",IF(N438&lt;=Assumptions!$B$8,"Slipping","Churned"))</f>
        <v>Active</v>
      </c>
      <c r="P438" s="24" t="n">
        <f aca="false">COUNTIF(D438:I438,"&gt;0")</f>
        <v>6</v>
      </c>
      <c r="Q438" s="24" t="n">
        <f aca="false">IF(N438&lt;=Assumptions!$B$22,5,IF(N438&lt;=Assumptions!$B$23,4,IF(N438&lt;=Assumptions!$B$24,3,IF(N438&lt;=Assumptions!$B$25,2,1))))</f>
        <v>4</v>
      </c>
      <c r="R438" s="24" t="n">
        <f aca="false">1+(J438&gt;=Assumptions!$C$25)+(J438&gt;=Assumptions!$C$24)+(J438&gt;=Assumptions!$C$23)+(J438&gt;=Assumptions!$C$22)</f>
        <v>5</v>
      </c>
      <c r="S438" s="24" t="n">
        <f aca="false">1+(L438&gt;=Assumptions!$D$25)+(L438&gt;=Assumptions!$D$24)+(L438&gt;=Assumptions!$D$23)+(L438&gt;=Assumptions!$D$22)</f>
        <v>5</v>
      </c>
      <c r="T438" s="24" t="str">
        <f aca="false">IF(AND(Q438&gt;=4,R438&gt;=4),"Champions",IF(AND(Q438&gt;=3,R438&gt;=3),"Loyal",IF(AND(Q438&lt;=2,R438&gt;=3),"At Risk",IF(Q438&lt;=2,"Hibernating","Potential"))))</f>
        <v>Champions</v>
      </c>
      <c r="U438" s="38" t="n">
        <f aca="false">L438/Assumptions!$B$6</f>
        <v>196.454444444444</v>
      </c>
      <c r="V438" s="38" t="n">
        <f aca="false">IF(O438="Slipping",U438,0)</f>
        <v>0</v>
      </c>
      <c r="W438" s="38" t="n">
        <f aca="false">IF(O438="Churned",U438,0)</f>
        <v>0</v>
      </c>
      <c r="X438" s="24" t="str">
        <f aca="false">IF(AND(O438="Active",P438&lt;=2),"Yes","No")</f>
        <v>No</v>
      </c>
    </row>
    <row r="439" customFormat="false" ht="15" hidden="false" customHeight="false" outlineLevel="0" collapsed="false">
      <c r="A439" s="24" t="str">
        <f aca="false">Customers!A439</f>
        <v>C0438</v>
      </c>
      <c r="B439" s="24" t="str">
        <f aca="false">Customers!B439</f>
        <v>Central</v>
      </c>
      <c r="C439" s="24" t="str">
        <f aca="false">Customers!C439</f>
        <v>Prepaid</v>
      </c>
      <c r="D439" s="24" t="n">
        <f aca="false">COUNTIFS(Transactions!$C$2:$C$13107,$A439,Transactions!$E$2:$E$13107,D$1)</f>
        <v>0</v>
      </c>
      <c r="E439" s="24" t="n">
        <f aca="false">COUNTIFS(Transactions!$C$2:$C$13107,$A439,Transactions!$E$2:$E$13107,E$1)</f>
        <v>1</v>
      </c>
      <c r="F439" s="24" t="n">
        <f aca="false">COUNTIFS(Transactions!$C$2:$C$13107,$A439,Transactions!$E$2:$E$13107,F$1)</f>
        <v>0</v>
      </c>
      <c r="G439" s="24" t="n">
        <f aca="false">COUNTIFS(Transactions!$C$2:$C$13107,$A439,Transactions!$E$2:$E$13107,G$1)</f>
        <v>0</v>
      </c>
      <c r="H439" s="24" t="n">
        <f aca="false">COUNTIFS(Transactions!$C$2:$C$13107,$A439,Transactions!$E$2:$E$13107,H$1)</f>
        <v>3</v>
      </c>
      <c r="I439" s="24" t="n">
        <f aca="false">COUNTIFS(Transactions!$C$2:$C$13107,$A439,Transactions!$E$2:$E$13107,I$1)</f>
        <v>0</v>
      </c>
      <c r="J439" s="24" t="n">
        <f aca="false">SUM(D439:I439)</f>
        <v>4</v>
      </c>
      <c r="K439" s="38" t="n">
        <f aca="false">SUMIFS(Transactions!$F$2:$F$13107,Transactions!$C$2:$C$13107,A439)</f>
        <v>2160</v>
      </c>
      <c r="L439" s="38" t="n">
        <f aca="false">SUMIFS(Transactions!$I$2:$I$13107,Transactions!$C$2:$C$13107,A439)</f>
        <v>62.4</v>
      </c>
      <c r="M439" s="39" t="n">
        <f aca="false">IF(J439=0,"",_xlfn.MAXIFS(Transactions!$B$2:$B$13107,Transactions!$C$2:$C$13107,A439))</f>
        <v>46256</v>
      </c>
      <c r="N439" s="24" t="n">
        <f aca="false">IF(J439=0,999,Assumptions!$B$4-M439)</f>
        <v>39</v>
      </c>
      <c r="O439" s="24" t="str">
        <f aca="false">IF(N439&lt;=Assumptions!$B$7,"Active",IF(N439&lt;=Assumptions!$B$8,"Slipping","Churned"))</f>
        <v>Slipping</v>
      </c>
      <c r="P439" s="24" t="n">
        <f aca="false">COUNTIF(D439:I439,"&gt;0")</f>
        <v>2</v>
      </c>
      <c r="Q439" s="24" t="n">
        <f aca="false">IF(N439&lt;=Assumptions!$B$22,5,IF(N439&lt;=Assumptions!$B$23,4,IF(N439&lt;=Assumptions!$B$24,3,IF(N439&lt;=Assumptions!$B$25,2,1))))</f>
        <v>3</v>
      </c>
      <c r="R439" s="24" t="n">
        <f aca="false">1+(J439&gt;=Assumptions!$C$25)+(J439&gt;=Assumptions!$C$24)+(J439&gt;=Assumptions!$C$23)+(J439&gt;=Assumptions!$C$22)</f>
        <v>1</v>
      </c>
      <c r="S439" s="24" t="n">
        <f aca="false">1+(L439&gt;=Assumptions!$D$25)+(L439&gt;=Assumptions!$D$24)+(L439&gt;=Assumptions!$D$23)+(L439&gt;=Assumptions!$D$22)</f>
        <v>1</v>
      </c>
      <c r="T439" s="24" t="str">
        <f aca="false">IF(AND(Q439&gt;=4,R439&gt;=4),"Champions",IF(AND(Q439&gt;=3,R439&gt;=3),"Loyal",IF(AND(Q439&lt;=2,R439&gt;=3),"At Risk",IF(Q439&lt;=2,"Hibernating","Potential"))))</f>
        <v>Potential</v>
      </c>
      <c r="U439" s="38" t="n">
        <f aca="false">L439/Assumptions!$B$6</f>
        <v>6.93333333333333</v>
      </c>
      <c r="V439" s="38" t="n">
        <f aca="false">IF(O439="Slipping",U439,0)</f>
        <v>6.93333333333333</v>
      </c>
      <c r="W439" s="38" t="n">
        <f aca="false">IF(O439="Churned",U439,0)</f>
        <v>0</v>
      </c>
      <c r="X439" s="24" t="str">
        <f aca="false">IF(AND(O439="Active",P439&lt;=2),"Yes","No")</f>
        <v>No</v>
      </c>
    </row>
    <row r="440" customFormat="false" ht="15" hidden="false" customHeight="false" outlineLevel="0" collapsed="false">
      <c r="A440" s="24" t="str">
        <f aca="false">Customers!A440</f>
        <v>C0439</v>
      </c>
      <c r="B440" s="24" t="str">
        <f aca="false">Customers!B440</f>
        <v>Central</v>
      </c>
      <c r="C440" s="24" t="str">
        <f aca="false">Customers!C440</f>
        <v>Prepaid</v>
      </c>
      <c r="D440" s="24" t="n">
        <f aca="false">COUNTIFS(Transactions!$C$2:$C$13107,$A440,Transactions!$E$2:$E$13107,D$1)</f>
        <v>1</v>
      </c>
      <c r="E440" s="24" t="n">
        <f aca="false">COUNTIFS(Transactions!$C$2:$C$13107,$A440,Transactions!$E$2:$E$13107,E$1)</f>
        <v>11</v>
      </c>
      <c r="F440" s="24" t="n">
        <f aca="false">COUNTIFS(Transactions!$C$2:$C$13107,$A440,Transactions!$E$2:$E$13107,F$1)</f>
        <v>2</v>
      </c>
      <c r="G440" s="24" t="n">
        <f aca="false">COUNTIFS(Transactions!$C$2:$C$13107,$A440,Transactions!$E$2:$E$13107,G$1)</f>
        <v>1</v>
      </c>
      <c r="H440" s="24" t="n">
        <f aca="false">COUNTIFS(Transactions!$C$2:$C$13107,$A440,Transactions!$E$2:$E$13107,H$1)</f>
        <v>8</v>
      </c>
      <c r="I440" s="24" t="n">
        <f aca="false">COUNTIFS(Transactions!$C$2:$C$13107,$A440,Transactions!$E$2:$E$13107,I$1)</f>
        <v>1</v>
      </c>
      <c r="J440" s="24" t="n">
        <f aca="false">SUM(D440:I440)</f>
        <v>24</v>
      </c>
      <c r="K440" s="38" t="n">
        <f aca="false">SUMIFS(Transactions!$F$2:$F$13107,Transactions!$C$2:$C$13107,A440)</f>
        <v>81640</v>
      </c>
      <c r="L440" s="38" t="n">
        <f aca="false">SUMIFS(Transactions!$I$2:$I$13107,Transactions!$C$2:$C$13107,A440)</f>
        <v>1056.03</v>
      </c>
      <c r="M440" s="39" t="n">
        <f aca="false">IF(J440=0,"",_xlfn.MAXIFS(Transactions!$B$2:$B$13107,Transactions!$C$2:$C$13107,A440))</f>
        <v>46295</v>
      </c>
      <c r="N440" s="24" t="n">
        <f aca="false">IF(J440=0,999,Assumptions!$B$4-M440)</f>
        <v>0</v>
      </c>
      <c r="O440" s="24" t="str">
        <f aca="false">IF(N440&lt;=Assumptions!$B$7,"Active",IF(N440&lt;=Assumptions!$B$8,"Slipping","Churned"))</f>
        <v>Active</v>
      </c>
      <c r="P440" s="24" t="n">
        <f aca="false">COUNTIF(D440:I440,"&gt;0")</f>
        <v>6</v>
      </c>
      <c r="Q440" s="24" t="n">
        <f aca="false">IF(N440&lt;=Assumptions!$B$22,5,IF(N440&lt;=Assumptions!$B$23,4,IF(N440&lt;=Assumptions!$B$24,3,IF(N440&lt;=Assumptions!$B$25,2,1))))</f>
        <v>5</v>
      </c>
      <c r="R440" s="24" t="n">
        <f aca="false">1+(J440&gt;=Assumptions!$C$25)+(J440&gt;=Assumptions!$C$24)+(J440&gt;=Assumptions!$C$23)+(J440&gt;=Assumptions!$C$22)</f>
        <v>4</v>
      </c>
      <c r="S440" s="24" t="n">
        <f aca="false">1+(L440&gt;=Assumptions!$D$25)+(L440&gt;=Assumptions!$D$24)+(L440&gt;=Assumptions!$D$23)+(L440&gt;=Assumptions!$D$22)</f>
        <v>5</v>
      </c>
      <c r="T440" s="24" t="str">
        <f aca="false">IF(AND(Q440&gt;=4,R440&gt;=4),"Champions",IF(AND(Q440&gt;=3,R440&gt;=3),"Loyal",IF(AND(Q440&lt;=2,R440&gt;=3),"At Risk",IF(Q440&lt;=2,"Hibernating","Potential"))))</f>
        <v>Champions</v>
      </c>
      <c r="U440" s="38" t="n">
        <f aca="false">L440/Assumptions!$B$6</f>
        <v>117.336666666667</v>
      </c>
      <c r="V440" s="38" t="n">
        <f aca="false">IF(O440="Slipping",U440,0)</f>
        <v>0</v>
      </c>
      <c r="W440" s="38" t="n">
        <f aca="false">IF(O440="Churned",U440,0)</f>
        <v>0</v>
      </c>
      <c r="X440" s="24" t="str">
        <f aca="false">IF(AND(O440="Active",P440&lt;=2),"Yes","No")</f>
        <v>No</v>
      </c>
    </row>
    <row r="441" customFormat="false" ht="15" hidden="false" customHeight="false" outlineLevel="0" collapsed="false">
      <c r="A441" s="24" t="str">
        <f aca="false">Customers!A441</f>
        <v>C0440</v>
      </c>
      <c r="B441" s="24" t="str">
        <f aca="false">Customers!B441</f>
        <v>Central</v>
      </c>
      <c r="C441" s="24" t="str">
        <f aca="false">Customers!C441</f>
        <v>Prepaid</v>
      </c>
      <c r="D441" s="24" t="n">
        <f aca="false">COUNTIFS(Transactions!$C$2:$C$13107,$A441,Transactions!$E$2:$E$13107,D$1)</f>
        <v>1</v>
      </c>
      <c r="E441" s="24" t="n">
        <f aca="false">COUNTIFS(Transactions!$C$2:$C$13107,$A441,Transactions!$E$2:$E$13107,E$1)</f>
        <v>1</v>
      </c>
      <c r="F441" s="24" t="n">
        <f aca="false">COUNTIFS(Transactions!$C$2:$C$13107,$A441,Transactions!$E$2:$E$13107,F$1)</f>
        <v>3</v>
      </c>
      <c r="G441" s="24" t="n">
        <f aca="false">COUNTIFS(Transactions!$C$2:$C$13107,$A441,Transactions!$E$2:$E$13107,G$1)</f>
        <v>8</v>
      </c>
      <c r="H441" s="24" t="n">
        <f aca="false">COUNTIFS(Transactions!$C$2:$C$13107,$A441,Transactions!$E$2:$E$13107,H$1)</f>
        <v>5</v>
      </c>
      <c r="I441" s="24" t="n">
        <f aca="false">COUNTIFS(Transactions!$C$2:$C$13107,$A441,Transactions!$E$2:$E$13107,I$1)</f>
        <v>1</v>
      </c>
      <c r="J441" s="24" t="n">
        <f aca="false">SUM(D441:I441)</f>
        <v>19</v>
      </c>
      <c r="K441" s="38" t="n">
        <f aca="false">SUMIFS(Transactions!$F$2:$F$13107,Transactions!$C$2:$C$13107,A441)</f>
        <v>61640</v>
      </c>
      <c r="L441" s="38" t="n">
        <f aca="false">SUMIFS(Transactions!$I$2:$I$13107,Transactions!$C$2:$C$13107,A441)</f>
        <v>223.13</v>
      </c>
      <c r="M441" s="39" t="n">
        <f aca="false">IF(J441=0,"",_xlfn.MAXIFS(Transactions!$B$2:$B$13107,Transactions!$C$2:$C$13107,A441))</f>
        <v>46273</v>
      </c>
      <c r="N441" s="24" t="n">
        <f aca="false">IF(J441=0,999,Assumptions!$B$4-M441)</f>
        <v>22</v>
      </c>
      <c r="O441" s="24" t="str">
        <f aca="false">IF(N441&lt;=Assumptions!$B$7,"Active",IF(N441&lt;=Assumptions!$B$8,"Slipping","Churned"))</f>
        <v>Active</v>
      </c>
      <c r="P441" s="24" t="n">
        <f aca="false">COUNTIF(D441:I441,"&gt;0")</f>
        <v>6</v>
      </c>
      <c r="Q441" s="24" t="n">
        <f aca="false">IF(N441&lt;=Assumptions!$B$22,5,IF(N441&lt;=Assumptions!$B$23,4,IF(N441&lt;=Assumptions!$B$24,3,IF(N441&lt;=Assumptions!$B$25,2,1))))</f>
        <v>4</v>
      </c>
      <c r="R441" s="24" t="n">
        <f aca="false">1+(J441&gt;=Assumptions!$C$25)+(J441&gt;=Assumptions!$C$24)+(J441&gt;=Assumptions!$C$23)+(J441&gt;=Assumptions!$C$22)</f>
        <v>3</v>
      </c>
      <c r="S441" s="24" t="n">
        <f aca="false">1+(L441&gt;=Assumptions!$D$25)+(L441&gt;=Assumptions!$D$24)+(L441&gt;=Assumptions!$D$23)+(L441&gt;=Assumptions!$D$22)</f>
        <v>2</v>
      </c>
      <c r="T441" s="24" t="str">
        <f aca="false">IF(AND(Q441&gt;=4,R441&gt;=4),"Champions",IF(AND(Q441&gt;=3,R441&gt;=3),"Loyal",IF(AND(Q441&lt;=2,R441&gt;=3),"At Risk",IF(Q441&lt;=2,"Hibernating","Potential"))))</f>
        <v>Loyal</v>
      </c>
      <c r="U441" s="38" t="n">
        <f aca="false">L441/Assumptions!$B$6</f>
        <v>24.7922222222222</v>
      </c>
      <c r="V441" s="38" t="n">
        <f aca="false">IF(O441="Slipping",U441,0)</f>
        <v>0</v>
      </c>
      <c r="W441" s="38" t="n">
        <f aca="false">IF(O441="Churned",U441,0)</f>
        <v>0</v>
      </c>
      <c r="X441" s="24" t="str">
        <f aca="false">IF(AND(O441="Active",P441&lt;=2),"Yes","No")</f>
        <v>No</v>
      </c>
    </row>
    <row r="442" customFormat="false" ht="15" hidden="false" customHeight="false" outlineLevel="0" collapsed="false">
      <c r="A442" s="24" t="str">
        <f aca="false">Customers!A442</f>
        <v>C0441</v>
      </c>
      <c r="B442" s="24" t="str">
        <f aca="false">Customers!B442</f>
        <v>Coast</v>
      </c>
      <c r="C442" s="24" t="str">
        <f aca="false">Customers!C442</f>
        <v>Business</v>
      </c>
      <c r="D442" s="24" t="n">
        <f aca="false">COUNTIFS(Transactions!$C$2:$C$13107,$A442,Transactions!$E$2:$E$13107,D$1)</f>
        <v>1</v>
      </c>
      <c r="E442" s="24" t="n">
        <f aca="false">COUNTIFS(Transactions!$C$2:$C$13107,$A442,Transactions!$E$2:$E$13107,E$1)</f>
        <v>17</v>
      </c>
      <c r="F442" s="24" t="n">
        <f aca="false">COUNTIFS(Transactions!$C$2:$C$13107,$A442,Transactions!$E$2:$E$13107,F$1)</f>
        <v>7</v>
      </c>
      <c r="G442" s="24" t="n">
        <f aca="false">COUNTIFS(Transactions!$C$2:$C$13107,$A442,Transactions!$E$2:$E$13107,G$1)</f>
        <v>18</v>
      </c>
      <c r="H442" s="24" t="n">
        <f aca="false">COUNTIFS(Transactions!$C$2:$C$13107,$A442,Transactions!$E$2:$E$13107,H$1)</f>
        <v>0</v>
      </c>
      <c r="I442" s="24" t="n">
        <f aca="false">COUNTIFS(Transactions!$C$2:$C$13107,$A442,Transactions!$E$2:$E$13107,I$1)</f>
        <v>10</v>
      </c>
      <c r="J442" s="24" t="n">
        <f aca="false">SUM(D442:I442)</f>
        <v>53</v>
      </c>
      <c r="K442" s="38" t="n">
        <f aca="false">SUMIFS(Transactions!$F$2:$F$13107,Transactions!$C$2:$C$13107,A442)</f>
        <v>781038</v>
      </c>
      <c r="L442" s="38" t="n">
        <f aca="false">SUMIFS(Transactions!$I$2:$I$13107,Transactions!$C$2:$C$13107,A442)</f>
        <v>3232.88</v>
      </c>
      <c r="M442" s="39" t="n">
        <f aca="false">IF(J442=0,"",_xlfn.MAXIFS(Transactions!$B$2:$B$13107,Transactions!$C$2:$C$13107,A442))</f>
        <v>46284</v>
      </c>
      <c r="N442" s="24" t="n">
        <f aca="false">IF(J442=0,999,Assumptions!$B$4-M442)</f>
        <v>11</v>
      </c>
      <c r="O442" s="24" t="str">
        <f aca="false">IF(N442&lt;=Assumptions!$B$7,"Active",IF(N442&lt;=Assumptions!$B$8,"Slipping","Churned"))</f>
        <v>Active</v>
      </c>
      <c r="P442" s="24" t="n">
        <f aca="false">COUNTIF(D442:I442,"&gt;0")</f>
        <v>5</v>
      </c>
      <c r="Q442" s="24" t="n">
        <f aca="false">IF(N442&lt;=Assumptions!$B$22,5,IF(N442&lt;=Assumptions!$B$23,4,IF(N442&lt;=Assumptions!$B$24,3,IF(N442&lt;=Assumptions!$B$25,2,1))))</f>
        <v>5</v>
      </c>
      <c r="R442" s="24" t="n">
        <f aca="false">1+(J442&gt;=Assumptions!$C$25)+(J442&gt;=Assumptions!$C$24)+(J442&gt;=Assumptions!$C$23)+(J442&gt;=Assumptions!$C$22)</f>
        <v>5</v>
      </c>
      <c r="S442" s="24" t="n">
        <f aca="false">1+(L442&gt;=Assumptions!$D$25)+(L442&gt;=Assumptions!$D$24)+(L442&gt;=Assumptions!$D$23)+(L442&gt;=Assumptions!$D$22)</f>
        <v>5</v>
      </c>
      <c r="T442" s="24" t="str">
        <f aca="false">IF(AND(Q442&gt;=4,R442&gt;=4),"Champions",IF(AND(Q442&gt;=3,R442&gt;=3),"Loyal",IF(AND(Q442&lt;=2,R442&gt;=3),"At Risk",IF(Q442&lt;=2,"Hibernating","Potential"))))</f>
        <v>Champions</v>
      </c>
      <c r="U442" s="38" t="n">
        <f aca="false">L442/Assumptions!$B$6</f>
        <v>359.208888888889</v>
      </c>
      <c r="V442" s="38" t="n">
        <f aca="false">IF(O442="Slipping",U442,0)</f>
        <v>0</v>
      </c>
      <c r="W442" s="38" t="n">
        <f aca="false">IF(O442="Churned",U442,0)</f>
        <v>0</v>
      </c>
      <c r="X442" s="24" t="str">
        <f aca="false">IF(AND(O442="Active",P442&lt;=2),"Yes","No")</f>
        <v>No</v>
      </c>
    </row>
    <row r="443" customFormat="false" ht="15" hidden="false" customHeight="false" outlineLevel="0" collapsed="false">
      <c r="A443" s="24" t="str">
        <f aca="false">Customers!A443</f>
        <v>C0442</v>
      </c>
      <c r="B443" s="24" t="str">
        <f aca="false">Customers!B443</f>
        <v>Rift Valley</v>
      </c>
      <c r="C443" s="24" t="str">
        <f aca="false">Customers!C443</f>
        <v>Prepaid</v>
      </c>
      <c r="D443" s="24" t="n">
        <f aca="false">COUNTIFS(Transactions!$C$2:$C$13107,$A443,Transactions!$E$2:$E$13107,D$1)</f>
        <v>3</v>
      </c>
      <c r="E443" s="24" t="n">
        <f aca="false">COUNTIFS(Transactions!$C$2:$C$13107,$A443,Transactions!$E$2:$E$13107,E$1)</f>
        <v>7</v>
      </c>
      <c r="F443" s="24" t="n">
        <f aca="false">COUNTIFS(Transactions!$C$2:$C$13107,$A443,Transactions!$E$2:$E$13107,F$1)</f>
        <v>2</v>
      </c>
      <c r="G443" s="24" t="n">
        <f aca="false">COUNTIFS(Transactions!$C$2:$C$13107,$A443,Transactions!$E$2:$E$13107,G$1)</f>
        <v>4</v>
      </c>
      <c r="H443" s="24" t="n">
        <f aca="false">COUNTIFS(Transactions!$C$2:$C$13107,$A443,Transactions!$E$2:$E$13107,H$1)</f>
        <v>5</v>
      </c>
      <c r="I443" s="24" t="n">
        <f aca="false">COUNTIFS(Transactions!$C$2:$C$13107,$A443,Transactions!$E$2:$E$13107,I$1)</f>
        <v>1</v>
      </c>
      <c r="J443" s="24" t="n">
        <f aca="false">SUM(D443:I443)</f>
        <v>22</v>
      </c>
      <c r="K443" s="38" t="n">
        <f aca="false">SUMIFS(Transactions!$F$2:$F$13107,Transactions!$C$2:$C$13107,A443)</f>
        <v>44290</v>
      </c>
      <c r="L443" s="38" t="n">
        <f aca="false">SUMIFS(Transactions!$I$2:$I$13107,Transactions!$C$2:$C$13107,A443)</f>
        <v>320.6</v>
      </c>
      <c r="M443" s="39" t="n">
        <f aca="false">IF(J443=0,"",_xlfn.MAXIFS(Transactions!$B$2:$B$13107,Transactions!$C$2:$C$13107,A443))</f>
        <v>46288</v>
      </c>
      <c r="N443" s="24" t="n">
        <f aca="false">IF(J443=0,999,Assumptions!$B$4-M443)</f>
        <v>7</v>
      </c>
      <c r="O443" s="24" t="str">
        <f aca="false">IF(N443&lt;=Assumptions!$B$7,"Active",IF(N443&lt;=Assumptions!$B$8,"Slipping","Churned"))</f>
        <v>Active</v>
      </c>
      <c r="P443" s="24" t="n">
        <f aca="false">COUNTIF(D443:I443,"&gt;0")</f>
        <v>6</v>
      </c>
      <c r="Q443" s="24" t="n">
        <f aca="false">IF(N443&lt;=Assumptions!$B$22,5,IF(N443&lt;=Assumptions!$B$23,4,IF(N443&lt;=Assumptions!$B$24,3,IF(N443&lt;=Assumptions!$B$25,2,1))))</f>
        <v>5</v>
      </c>
      <c r="R443" s="24" t="n">
        <f aca="false">1+(J443&gt;=Assumptions!$C$25)+(J443&gt;=Assumptions!$C$24)+(J443&gt;=Assumptions!$C$23)+(J443&gt;=Assumptions!$C$22)</f>
        <v>4</v>
      </c>
      <c r="S443" s="24" t="n">
        <f aca="false">1+(L443&gt;=Assumptions!$D$25)+(L443&gt;=Assumptions!$D$24)+(L443&gt;=Assumptions!$D$23)+(L443&gt;=Assumptions!$D$22)</f>
        <v>3</v>
      </c>
      <c r="T443" s="24" t="str">
        <f aca="false">IF(AND(Q443&gt;=4,R443&gt;=4),"Champions",IF(AND(Q443&gt;=3,R443&gt;=3),"Loyal",IF(AND(Q443&lt;=2,R443&gt;=3),"At Risk",IF(Q443&lt;=2,"Hibernating","Potential"))))</f>
        <v>Champions</v>
      </c>
      <c r="U443" s="38" t="n">
        <f aca="false">L443/Assumptions!$B$6</f>
        <v>35.6222222222222</v>
      </c>
      <c r="V443" s="38" t="n">
        <f aca="false">IF(O443="Slipping",U443,0)</f>
        <v>0</v>
      </c>
      <c r="W443" s="38" t="n">
        <f aca="false">IF(O443="Churned",U443,0)</f>
        <v>0</v>
      </c>
      <c r="X443" s="24" t="str">
        <f aca="false">IF(AND(O443="Active",P443&lt;=2),"Yes","No")</f>
        <v>No</v>
      </c>
    </row>
    <row r="444" customFormat="false" ht="15" hidden="false" customHeight="false" outlineLevel="0" collapsed="false">
      <c r="A444" s="24" t="str">
        <f aca="false">Customers!A444</f>
        <v>C0443</v>
      </c>
      <c r="B444" s="24" t="str">
        <f aca="false">Customers!B444</f>
        <v>Western</v>
      </c>
      <c r="C444" s="24" t="str">
        <f aca="false">Customers!C444</f>
        <v>Prepaid</v>
      </c>
      <c r="D444" s="24" t="n">
        <f aca="false">COUNTIFS(Transactions!$C$2:$C$13107,$A444,Transactions!$E$2:$E$13107,D$1)</f>
        <v>0</v>
      </c>
      <c r="E444" s="24" t="n">
        <f aca="false">COUNTIFS(Transactions!$C$2:$C$13107,$A444,Transactions!$E$2:$E$13107,E$1)</f>
        <v>0</v>
      </c>
      <c r="F444" s="24" t="n">
        <f aca="false">COUNTIFS(Transactions!$C$2:$C$13107,$A444,Transactions!$E$2:$E$13107,F$1)</f>
        <v>3</v>
      </c>
      <c r="G444" s="24" t="n">
        <f aca="false">COUNTIFS(Transactions!$C$2:$C$13107,$A444,Transactions!$E$2:$E$13107,G$1)</f>
        <v>2</v>
      </c>
      <c r="H444" s="24" t="n">
        <f aca="false">COUNTIFS(Transactions!$C$2:$C$13107,$A444,Transactions!$E$2:$E$13107,H$1)</f>
        <v>15</v>
      </c>
      <c r="I444" s="24" t="n">
        <f aca="false">COUNTIFS(Transactions!$C$2:$C$13107,$A444,Transactions!$E$2:$E$13107,I$1)</f>
        <v>8</v>
      </c>
      <c r="J444" s="24" t="n">
        <f aca="false">SUM(D444:I444)</f>
        <v>28</v>
      </c>
      <c r="K444" s="38" t="n">
        <f aca="false">SUMIFS(Transactions!$F$2:$F$13107,Transactions!$C$2:$C$13107,A444)</f>
        <v>46330</v>
      </c>
      <c r="L444" s="38" t="n">
        <f aca="false">SUMIFS(Transactions!$I$2:$I$13107,Transactions!$C$2:$C$13107,A444)</f>
        <v>531.66</v>
      </c>
      <c r="M444" s="39" t="n">
        <f aca="false">IF(J444=0,"",_xlfn.MAXIFS(Transactions!$B$2:$B$13107,Transactions!$C$2:$C$13107,A444))</f>
        <v>46295</v>
      </c>
      <c r="N444" s="24" t="n">
        <f aca="false">IF(J444=0,999,Assumptions!$B$4-M444)</f>
        <v>0</v>
      </c>
      <c r="O444" s="24" t="str">
        <f aca="false">IF(N444&lt;=Assumptions!$B$7,"Active",IF(N444&lt;=Assumptions!$B$8,"Slipping","Churned"))</f>
        <v>Active</v>
      </c>
      <c r="P444" s="24" t="n">
        <f aca="false">COUNTIF(D444:I444,"&gt;0")</f>
        <v>4</v>
      </c>
      <c r="Q444" s="24" t="n">
        <f aca="false">IF(N444&lt;=Assumptions!$B$22,5,IF(N444&lt;=Assumptions!$B$23,4,IF(N444&lt;=Assumptions!$B$24,3,IF(N444&lt;=Assumptions!$B$25,2,1))))</f>
        <v>5</v>
      </c>
      <c r="R444" s="24" t="n">
        <f aca="false">1+(J444&gt;=Assumptions!$C$25)+(J444&gt;=Assumptions!$C$24)+(J444&gt;=Assumptions!$C$23)+(J444&gt;=Assumptions!$C$22)</f>
        <v>4</v>
      </c>
      <c r="S444" s="24" t="n">
        <f aca="false">1+(L444&gt;=Assumptions!$D$25)+(L444&gt;=Assumptions!$D$24)+(L444&gt;=Assumptions!$D$23)+(L444&gt;=Assumptions!$D$22)</f>
        <v>4</v>
      </c>
      <c r="T444" s="24" t="str">
        <f aca="false">IF(AND(Q444&gt;=4,R444&gt;=4),"Champions",IF(AND(Q444&gt;=3,R444&gt;=3),"Loyal",IF(AND(Q444&lt;=2,R444&gt;=3),"At Risk",IF(Q444&lt;=2,"Hibernating","Potential"))))</f>
        <v>Champions</v>
      </c>
      <c r="U444" s="38" t="n">
        <f aca="false">L444/Assumptions!$B$6</f>
        <v>59.0733333333333</v>
      </c>
      <c r="V444" s="38" t="n">
        <f aca="false">IF(O444="Slipping",U444,0)</f>
        <v>0</v>
      </c>
      <c r="W444" s="38" t="n">
        <f aca="false">IF(O444="Churned",U444,0)</f>
        <v>0</v>
      </c>
      <c r="X444" s="24" t="str">
        <f aca="false">IF(AND(O444="Active",P444&lt;=2),"Yes","No")</f>
        <v>No</v>
      </c>
    </row>
    <row r="445" customFormat="false" ht="15" hidden="false" customHeight="false" outlineLevel="0" collapsed="false">
      <c r="A445" s="24" t="str">
        <f aca="false">Customers!A445</f>
        <v>C0444</v>
      </c>
      <c r="B445" s="24" t="str">
        <f aca="false">Customers!B445</f>
        <v>Rift Valley</v>
      </c>
      <c r="C445" s="24" t="str">
        <f aca="false">Customers!C445</f>
        <v>Postpaid</v>
      </c>
      <c r="D445" s="24" t="n">
        <f aca="false">COUNTIFS(Transactions!$C$2:$C$13107,$A445,Transactions!$E$2:$E$13107,D$1)</f>
        <v>24</v>
      </c>
      <c r="E445" s="24" t="n">
        <f aca="false">COUNTIFS(Transactions!$C$2:$C$13107,$A445,Transactions!$E$2:$E$13107,E$1)</f>
        <v>1</v>
      </c>
      <c r="F445" s="24" t="n">
        <f aca="false">COUNTIFS(Transactions!$C$2:$C$13107,$A445,Transactions!$E$2:$E$13107,F$1)</f>
        <v>1</v>
      </c>
      <c r="G445" s="24" t="n">
        <f aca="false">COUNTIFS(Transactions!$C$2:$C$13107,$A445,Transactions!$E$2:$E$13107,G$1)</f>
        <v>1</v>
      </c>
      <c r="H445" s="24" t="n">
        <f aca="false">COUNTIFS(Transactions!$C$2:$C$13107,$A445,Transactions!$E$2:$E$13107,H$1)</f>
        <v>4</v>
      </c>
      <c r="I445" s="24" t="n">
        <f aca="false">COUNTIFS(Transactions!$C$2:$C$13107,$A445,Transactions!$E$2:$E$13107,I$1)</f>
        <v>6</v>
      </c>
      <c r="J445" s="24" t="n">
        <f aca="false">SUM(D445:I445)</f>
        <v>37</v>
      </c>
      <c r="K445" s="38" t="n">
        <f aca="false">SUMIFS(Transactions!$F$2:$F$13107,Transactions!$C$2:$C$13107,A445)</f>
        <v>92769</v>
      </c>
      <c r="L445" s="38" t="n">
        <f aca="false">SUMIFS(Transactions!$I$2:$I$13107,Transactions!$C$2:$C$13107,A445)</f>
        <v>871.85</v>
      </c>
      <c r="M445" s="39" t="n">
        <f aca="false">IF(J445=0,"",_xlfn.MAXIFS(Transactions!$B$2:$B$13107,Transactions!$C$2:$C$13107,A445))</f>
        <v>46252</v>
      </c>
      <c r="N445" s="24" t="n">
        <f aca="false">IF(J445=0,999,Assumptions!$B$4-M445)</f>
        <v>43</v>
      </c>
      <c r="O445" s="24" t="str">
        <f aca="false">IF(N445&lt;=Assumptions!$B$7,"Active",IF(N445&lt;=Assumptions!$B$8,"Slipping","Churned"))</f>
        <v>Slipping</v>
      </c>
      <c r="P445" s="24" t="n">
        <f aca="false">COUNTIF(D445:I445,"&gt;0")</f>
        <v>6</v>
      </c>
      <c r="Q445" s="24" t="n">
        <f aca="false">IF(N445&lt;=Assumptions!$B$22,5,IF(N445&lt;=Assumptions!$B$23,4,IF(N445&lt;=Assumptions!$B$24,3,IF(N445&lt;=Assumptions!$B$25,2,1))))</f>
        <v>3</v>
      </c>
      <c r="R445" s="24" t="n">
        <f aca="false">1+(J445&gt;=Assumptions!$C$25)+(J445&gt;=Assumptions!$C$24)+(J445&gt;=Assumptions!$C$23)+(J445&gt;=Assumptions!$C$22)</f>
        <v>5</v>
      </c>
      <c r="S445" s="24" t="n">
        <f aca="false">1+(L445&gt;=Assumptions!$D$25)+(L445&gt;=Assumptions!$D$24)+(L445&gt;=Assumptions!$D$23)+(L445&gt;=Assumptions!$D$22)</f>
        <v>5</v>
      </c>
      <c r="T445" s="24" t="str">
        <f aca="false">IF(AND(Q445&gt;=4,R445&gt;=4),"Champions",IF(AND(Q445&gt;=3,R445&gt;=3),"Loyal",IF(AND(Q445&lt;=2,R445&gt;=3),"At Risk",IF(Q445&lt;=2,"Hibernating","Potential"))))</f>
        <v>Loyal</v>
      </c>
      <c r="U445" s="38" t="n">
        <f aca="false">L445/Assumptions!$B$6</f>
        <v>96.8722222222222</v>
      </c>
      <c r="V445" s="38" t="n">
        <f aca="false">IF(O445="Slipping",U445,0)</f>
        <v>96.8722222222222</v>
      </c>
      <c r="W445" s="38" t="n">
        <f aca="false">IF(O445="Churned",U445,0)</f>
        <v>0</v>
      </c>
      <c r="X445" s="24" t="str">
        <f aca="false">IF(AND(O445="Active",P445&lt;=2),"Yes","No")</f>
        <v>No</v>
      </c>
    </row>
    <row r="446" customFormat="false" ht="15" hidden="false" customHeight="false" outlineLevel="0" collapsed="false">
      <c r="A446" s="24" t="str">
        <f aca="false">Customers!A446</f>
        <v>C0445</v>
      </c>
      <c r="B446" s="24" t="str">
        <f aca="false">Customers!B446</f>
        <v>Nairobi</v>
      </c>
      <c r="C446" s="24" t="str">
        <f aca="false">Customers!C446</f>
        <v>Postpaid</v>
      </c>
      <c r="D446" s="24" t="n">
        <f aca="false">COUNTIFS(Transactions!$C$2:$C$13107,$A446,Transactions!$E$2:$E$13107,D$1)</f>
        <v>8</v>
      </c>
      <c r="E446" s="24" t="n">
        <f aca="false">COUNTIFS(Transactions!$C$2:$C$13107,$A446,Transactions!$E$2:$E$13107,E$1)</f>
        <v>6</v>
      </c>
      <c r="F446" s="24" t="n">
        <f aca="false">COUNTIFS(Transactions!$C$2:$C$13107,$A446,Transactions!$E$2:$E$13107,F$1)</f>
        <v>20</v>
      </c>
      <c r="G446" s="24" t="n">
        <f aca="false">COUNTIFS(Transactions!$C$2:$C$13107,$A446,Transactions!$E$2:$E$13107,G$1)</f>
        <v>5</v>
      </c>
      <c r="H446" s="24" t="n">
        <f aca="false">COUNTIFS(Transactions!$C$2:$C$13107,$A446,Transactions!$E$2:$E$13107,H$1)</f>
        <v>12</v>
      </c>
      <c r="I446" s="24" t="n">
        <f aca="false">COUNTIFS(Transactions!$C$2:$C$13107,$A446,Transactions!$E$2:$E$13107,I$1)</f>
        <v>25</v>
      </c>
      <c r="J446" s="24" t="n">
        <f aca="false">SUM(D446:I446)</f>
        <v>76</v>
      </c>
      <c r="K446" s="38" t="n">
        <f aca="false">SUMIFS(Transactions!$F$2:$F$13107,Transactions!$C$2:$C$13107,A446)</f>
        <v>369835</v>
      </c>
      <c r="L446" s="38" t="n">
        <f aca="false">SUMIFS(Transactions!$I$2:$I$13107,Transactions!$C$2:$C$13107,A446)</f>
        <v>1606.33</v>
      </c>
      <c r="M446" s="39" t="n">
        <f aca="false">IF(J446=0,"",_xlfn.MAXIFS(Transactions!$B$2:$B$13107,Transactions!$C$2:$C$13107,A446))</f>
        <v>46291</v>
      </c>
      <c r="N446" s="24" t="n">
        <f aca="false">IF(J446=0,999,Assumptions!$B$4-M446)</f>
        <v>4</v>
      </c>
      <c r="O446" s="24" t="str">
        <f aca="false">IF(N446&lt;=Assumptions!$B$7,"Active",IF(N446&lt;=Assumptions!$B$8,"Slipping","Churned"))</f>
        <v>Active</v>
      </c>
      <c r="P446" s="24" t="n">
        <f aca="false">COUNTIF(D446:I446,"&gt;0")</f>
        <v>6</v>
      </c>
      <c r="Q446" s="24" t="n">
        <f aca="false">IF(N446&lt;=Assumptions!$B$22,5,IF(N446&lt;=Assumptions!$B$23,4,IF(N446&lt;=Assumptions!$B$24,3,IF(N446&lt;=Assumptions!$B$25,2,1))))</f>
        <v>5</v>
      </c>
      <c r="R446" s="24" t="n">
        <f aca="false">1+(J446&gt;=Assumptions!$C$25)+(J446&gt;=Assumptions!$C$24)+(J446&gt;=Assumptions!$C$23)+(J446&gt;=Assumptions!$C$22)</f>
        <v>5</v>
      </c>
      <c r="S446" s="24" t="n">
        <f aca="false">1+(L446&gt;=Assumptions!$D$25)+(L446&gt;=Assumptions!$D$24)+(L446&gt;=Assumptions!$D$23)+(L446&gt;=Assumptions!$D$22)</f>
        <v>5</v>
      </c>
      <c r="T446" s="24" t="str">
        <f aca="false">IF(AND(Q446&gt;=4,R446&gt;=4),"Champions",IF(AND(Q446&gt;=3,R446&gt;=3),"Loyal",IF(AND(Q446&lt;=2,R446&gt;=3),"At Risk",IF(Q446&lt;=2,"Hibernating","Potential"))))</f>
        <v>Champions</v>
      </c>
      <c r="U446" s="38" t="n">
        <f aca="false">L446/Assumptions!$B$6</f>
        <v>178.481111111111</v>
      </c>
      <c r="V446" s="38" t="n">
        <f aca="false">IF(O446="Slipping",U446,0)</f>
        <v>0</v>
      </c>
      <c r="W446" s="38" t="n">
        <f aca="false">IF(O446="Churned",U446,0)</f>
        <v>0</v>
      </c>
      <c r="X446" s="24" t="str">
        <f aca="false">IF(AND(O446="Active",P446&lt;=2),"Yes","No")</f>
        <v>No</v>
      </c>
    </row>
    <row r="447" customFormat="false" ht="15" hidden="false" customHeight="false" outlineLevel="0" collapsed="false">
      <c r="A447" s="24" t="str">
        <f aca="false">Customers!A447</f>
        <v>C0446</v>
      </c>
      <c r="B447" s="24" t="str">
        <f aca="false">Customers!B447</f>
        <v>Nairobi</v>
      </c>
      <c r="C447" s="24" t="str">
        <f aca="false">Customers!C447</f>
        <v>Prepaid</v>
      </c>
      <c r="D447" s="24" t="n">
        <f aca="false">COUNTIFS(Transactions!$C$2:$C$13107,$A447,Transactions!$E$2:$E$13107,D$1)</f>
        <v>0</v>
      </c>
      <c r="E447" s="24" t="n">
        <f aca="false">COUNTIFS(Transactions!$C$2:$C$13107,$A447,Transactions!$E$2:$E$13107,E$1)</f>
        <v>3</v>
      </c>
      <c r="F447" s="24" t="n">
        <f aca="false">COUNTIFS(Transactions!$C$2:$C$13107,$A447,Transactions!$E$2:$E$13107,F$1)</f>
        <v>3</v>
      </c>
      <c r="G447" s="24" t="n">
        <f aca="false">COUNTIFS(Transactions!$C$2:$C$13107,$A447,Transactions!$E$2:$E$13107,G$1)</f>
        <v>2</v>
      </c>
      <c r="H447" s="24" t="n">
        <f aca="false">COUNTIFS(Transactions!$C$2:$C$13107,$A447,Transactions!$E$2:$E$13107,H$1)</f>
        <v>3</v>
      </c>
      <c r="I447" s="24" t="n">
        <f aca="false">COUNTIFS(Transactions!$C$2:$C$13107,$A447,Transactions!$E$2:$E$13107,I$1)</f>
        <v>6</v>
      </c>
      <c r="J447" s="24" t="n">
        <f aca="false">SUM(D447:I447)</f>
        <v>17</v>
      </c>
      <c r="K447" s="38" t="n">
        <f aca="false">SUMIFS(Transactions!$F$2:$F$13107,Transactions!$C$2:$C$13107,A447)</f>
        <v>30069</v>
      </c>
      <c r="L447" s="38" t="n">
        <f aca="false">SUMIFS(Transactions!$I$2:$I$13107,Transactions!$C$2:$C$13107,A447)</f>
        <v>324.9</v>
      </c>
      <c r="M447" s="39" t="n">
        <f aca="false">IF(J447=0,"",_xlfn.MAXIFS(Transactions!$B$2:$B$13107,Transactions!$C$2:$C$13107,A447))</f>
        <v>46286</v>
      </c>
      <c r="N447" s="24" t="n">
        <f aca="false">IF(J447=0,999,Assumptions!$B$4-M447)</f>
        <v>9</v>
      </c>
      <c r="O447" s="24" t="str">
        <f aca="false">IF(N447&lt;=Assumptions!$B$7,"Active",IF(N447&lt;=Assumptions!$B$8,"Slipping","Churned"))</f>
        <v>Active</v>
      </c>
      <c r="P447" s="24" t="n">
        <f aca="false">COUNTIF(D447:I447,"&gt;0")</f>
        <v>5</v>
      </c>
      <c r="Q447" s="24" t="n">
        <f aca="false">IF(N447&lt;=Assumptions!$B$22,5,IF(N447&lt;=Assumptions!$B$23,4,IF(N447&lt;=Assumptions!$B$24,3,IF(N447&lt;=Assumptions!$B$25,2,1))))</f>
        <v>5</v>
      </c>
      <c r="R447" s="24" t="n">
        <f aca="false">1+(J447&gt;=Assumptions!$C$25)+(J447&gt;=Assumptions!$C$24)+(J447&gt;=Assumptions!$C$23)+(J447&gt;=Assumptions!$C$22)</f>
        <v>3</v>
      </c>
      <c r="S447" s="24" t="n">
        <f aca="false">1+(L447&gt;=Assumptions!$D$25)+(L447&gt;=Assumptions!$D$24)+(L447&gt;=Assumptions!$D$23)+(L447&gt;=Assumptions!$D$22)</f>
        <v>3</v>
      </c>
      <c r="T447" s="24" t="str">
        <f aca="false">IF(AND(Q447&gt;=4,R447&gt;=4),"Champions",IF(AND(Q447&gt;=3,R447&gt;=3),"Loyal",IF(AND(Q447&lt;=2,R447&gt;=3),"At Risk",IF(Q447&lt;=2,"Hibernating","Potential"))))</f>
        <v>Loyal</v>
      </c>
      <c r="U447" s="38" t="n">
        <f aca="false">L447/Assumptions!$B$6</f>
        <v>36.1</v>
      </c>
      <c r="V447" s="38" t="n">
        <f aca="false">IF(O447="Slipping",U447,0)</f>
        <v>0</v>
      </c>
      <c r="W447" s="38" t="n">
        <f aca="false">IF(O447="Churned",U447,0)</f>
        <v>0</v>
      </c>
      <c r="X447" s="24" t="str">
        <f aca="false">IF(AND(O447="Active",P447&lt;=2),"Yes","No")</f>
        <v>No</v>
      </c>
    </row>
    <row r="448" customFormat="false" ht="15" hidden="false" customHeight="false" outlineLevel="0" collapsed="false">
      <c r="A448" s="24" t="str">
        <f aca="false">Customers!A448</f>
        <v>C0447</v>
      </c>
      <c r="B448" s="24" t="str">
        <f aca="false">Customers!B448</f>
        <v>Western</v>
      </c>
      <c r="C448" s="24" t="str">
        <f aca="false">Customers!C448</f>
        <v>Prepaid</v>
      </c>
      <c r="D448" s="24" t="n">
        <f aca="false">COUNTIFS(Transactions!$C$2:$C$13107,$A448,Transactions!$E$2:$E$13107,D$1)</f>
        <v>9</v>
      </c>
      <c r="E448" s="24" t="n">
        <f aca="false">COUNTIFS(Transactions!$C$2:$C$13107,$A448,Transactions!$E$2:$E$13107,E$1)</f>
        <v>0</v>
      </c>
      <c r="F448" s="24" t="n">
        <f aca="false">COUNTIFS(Transactions!$C$2:$C$13107,$A448,Transactions!$E$2:$E$13107,F$1)</f>
        <v>0</v>
      </c>
      <c r="G448" s="24" t="n">
        <f aca="false">COUNTIFS(Transactions!$C$2:$C$13107,$A448,Transactions!$E$2:$E$13107,G$1)</f>
        <v>0</v>
      </c>
      <c r="H448" s="24" t="n">
        <f aca="false">COUNTIFS(Transactions!$C$2:$C$13107,$A448,Transactions!$E$2:$E$13107,H$1)</f>
        <v>2</v>
      </c>
      <c r="I448" s="24" t="n">
        <f aca="false">COUNTIFS(Transactions!$C$2:$C$13107,$A448,Transactions!$E$2:$E$13107,I$1)</f>
        <v>0</v>
      </c>
      <c r="J448" s="24" t="n">
        <f aca="false">SUM(D448:I448)</f>
        <v>11</v>
      </c>
      <c r="K448" s="38" t="n">
        <f aca="false">SUMIFS(Transactions!$F$2:$F$13107,Transactions!$C$2:$C$13107,A448)</f>
        <v>29050</v>
      </c>
      <c r="L448" s="38" t="n">
        <f aca="false">SUMIFS(Transactions!$I$2:$I$13107,Transactions!$C$2:$C$13107,A448)</f>
        <v>245.8</v>
      </c>
      <c r="M448" s="39" t="n">
        <f aca="false">IF(J448=0,"",_xlfn.MAXIFS(Transactions!$B$2:$B$13107,Transactions!$C$2:$C$13107,A448))</f>
        <v>46222</v>
      </c>
      <c r="N448" s="24" t="n">
        <f aca="false">IF(J448=0,999,Assumptions!$B$4-M448)</f>
        <v>73</v>
      </c>
      <c r="O448" s="24" t="str">
        <f aca="false">IF(N448&lt;=Assumptions!$B$7,"Active",IF(N448&lt;=Assumptions!$B$8,"Slipping","Churned"))</f>
        <v>Churned</v>
      </c>
      <c r="P448" s="24" t="n">
        <f aca="false">COUNTIF(D448:I448,"&gt;0")</f>
        <v>2</v>
      </c>
      <c r="Q448" s="24" t="n">
        <f aca="false">IF(N448&lt;=Assumptions!$B$22,5,IF(N448&lt;=Assumptions!$B$23,4,IF(N448&lt;=Assumptions!$B$24,3,IF(N448&lt;=Assumptions!$B$25,2,1))))</f>
        <v>2</v>
      </c>
      <c r="R448" s="24" t="n">
        <f aca="false">1+(J448&gt;=Assumptions!$C$25)+(J448&gt;=Assumptions!$C$24)+(J448&gt;=Assumptions!$C$23)+(J448&gt;=Assumptions!$C$22)</f>
        <v>2</v>
      </c>
      <c r="S448" s="24" t="n">
        <f aca="false">1+(L448&gt;=Assumptions!$D$25)+(L448&gt;=Assumptions!$D$24)+(L448&gt;=Assumptions!$D$23)+(L448&gt;=Assumptions!$D$22)</f>
        <v>2</v>
      </c>
      <c r="T448" s="24" t="str">
        <f aca="false">IF(AND(Q448&gt;=4,R448&gt;=4),"Champions",IF(AND(Q448&gt;=3,R448&gt;=3),"Loyal",IF(AND(Q448&lt;=2,R448&gt;=3),"At Risk",IF(Q448&lt;=2,"Hibernating","Potential"))))</f>
        <v>Hibernating</v>
      </c>
      <c r="U448" s="38" t="n">
        <f aca="false">L448/Assumptions!$B$6</f>
        <v>27.3111111111111</v>
      </c>
      <c r="V448" s="38" t="n">
        <f aca="false">IF(O448="Slipping",U448,0)</f>
        <v>0</v>
      </c>
      <c r="W448" s="38" t="n">
        <f aca="false">IF(O448="Churned",U448,0)</f>
        <v>27.3111111111111</v>
      </c>
      <c r="X448" s="24" t="str">
        <f aca="false">IF(AND(O448="Active",P448&lt;=2),"Yes","No")</f>
        <v>No</v>
      </c>
    </row>
    <row r="449" customFormat="false" ht="15" hidden="false" customHeight="false" outlineLevel="0" collapsed="false">
      <c r="A449" s="24" t="str">
        <f aca="false">Customers!A449</f>
        <v>C0448</v>
      </c>
      <c r="B449" s="24" t="str">
        <f aca="false">Customers!B449</f>
        <v>Nairobi</v>
      </c>
      <c r="C449" s="24" t="str">
        <f aca="false">Customers!C449</f>
        <v>Prepaid</v>
      </c>
      <c r="D449" s="24" t="n">
        <f aca="false">COUNTIFS(Transactions!$C$2:$C$13107,$A449,Transactions!$E$2:$E$13107,D$1)</f>
        <v>8</v>
      </c>
      <c r="E449" s="24" t="n">
        <f aca="false">COUNTIFS(Transactions!$C$2:$C$13107,$A449,Transactions!$E$2:$E$13107,E$1)</f>
        <v>0</v>
      </c>
      <c r="F449" s="24" t="n">
        <f aca="false">COUNTIFS(Transactions!$C$2:$C$13107,$A449,Transactions!$E$2:$E$13107,F$1)</f>
        <v>0</v>
      </c>
      <c r="G449" s="24" t="n">
        <f aca="false">COUNTIFS(Transactions!$C$2:$C$13107,$A449,Transactions!$E$2:$E$13107,G$1)</f>
        <v>6</v>
      </c>
      <c r="H449" s="24" t="n">
        <f aca="false">COUNTIFS(Transactions!$C$2:$C$13107,$A449,Transactions!$E$2:$E$13107,H$1)</f>
        <v>1</v>
      </c>
      <c r="I449" s="24" t="n">
        <f aca="false">COUNTIFS(Transactions!$C$2:$C$13107,$A449,Transactions!$E$2:$E$13107,I$1)</f>
        <v>10</v>
      </c>
      <c r="J449" s="24" t="n">
        <f aca="false">SUM(D449:I449)</f>
        <v>25</v>
      </c>
      <c r="K449" s="38" t="n">
        <f aca="false">SUMIFS(Transactions!$F$2:$F$13107,Transactions!$C$2:$C$13107,A449)</f>
        <v>51739</v>
      </c>
      <c r="L449" s="38" t="n">
        <f aca="false">SUMIFS(Transactions!$I$2:$I$13107,Transactions!$C$2:$C$13107,A449)</f>
        <v>468.99</v>
      </c>
      <c r="M449" s="39" t="n">
        <f aca="false">IF(J449=0,"",_xlfn.MAXIFS(Transactions!$B$2:$B$13107,Transactions!$C$2:$C$13107,A449))</f>
        <v>46283</v>
      </c>
      <c r="N449" s="24" t="n">
        <f aca="false">IF(J449=0,999,Assumptions!$B$4-M449)</f>
        <v>12</v>
      </c>
      <c r="O449" s="24" t="str">
        <f aca="false">IF(N449&lt;=Assumptions!$B$7,"Active",IF(N449&lt;=Assumptions!$B$8,"Slipping","Churned"))</f>
        <v>Active</v>
      </c>
      <c r="P449" s="24" t="n">
        <f aca="false">COUNTIF(D449:I449,"&gt;0")</f>
        <v>4</v>
      </c>
      <c r="Q449" s="24" t="n">
        <f aca="false">IF(N449&lt;=Assumptions!$B$22,5,IF(N449&lt;=Assumptions!$B$23,4,IF(N449&lt;=Assumptions!$B$24,3,IF(N449&lt;=Assumptions!$B$25,2,1))))</f>
        <v>5</v>
      </c>
      <c r="R449" s="24" t="n">
        <f aca="false">1+(J449&gt;=Assumptions!$C$25)+(J449&gt;=Assumptions!$C$24)+(J449&gt;=Assumptions!$C$23)+(J449&gt;=Assumptions!$C$22)</f>
        <v>4</v>
      </c>
      <c r="S449" s="24" t="n">
        <f aca="false">1+(L449&gt;=Assumptions!$D$25)+(L449&gt;=Assumptions!$D$24)+(L449&gt;=Assumptions!$D$23)+(L449&gt;=Assumptions!$D$22)</f>
        <v>3</v>
      </c>
      <c r="T449" s="24" t="str">
        <f aca="false">IF(AND(Q449&gt;=4,R449&gt;=4),"Champions",IF(AND(Q449&gt;=3,R449&gt;=3),"Loyal",IF(AND(Q449&lt;=2,R449&gt;=3),"At Risk",IF(Q449&lt;=2,"Hibernating","Potential"))))</f>
        <v>Champions</v>
      </c>
      <c r="U449" s="38" t="n">
        <f aca="false">L449/Assumptions!$B$6</f>
        <v>52.11</v>
      </c>
      <c r="V449" s="38" t="n">
        <f aca="false">IF(O449="Slipping",U449,0)</f>
        <v>0</v>
      </c>
      <c r="W449" s="38" t="n">
        <f aca="false">IF(O449="Churned",U449,0)</f>
        <v>0</v>
      </c>
      <c r="X449" s="24" t="str">
        <f aca="false">IF(AND(O449="Active",P449&lt;=2),"Yes","No")</f>
        <v>No</v>
      </c>
    </row>
    <row r="450" customFormat="false" ht="15" hidden="false" customHeight="false" outlineLevel="0" collapsed="false">
      <c r="A450" s="24" t="str">
        <f aca="false">Customers!A450</f>
        <v>C0449</v>
      </c>
      <c r="B450" s="24" t="str">
        <f aca="false">Customers!B450</f>
        <v>Rift Valley</v>
      </c>
      <c r="C450" s="24" t="str">
        <f aca="false">Customers!C450</f>
        <v>Business</v>
      </c>
      <c r="D450" s="24" t="n">
        <f aca="false">COUNTIFS(Transactions!$C$2:$C$13107,$A450,Transactions!$E$2:$E$13107,D$1)</f>
        <v>1</v>
      </c>
      <c r="E450" s="24" t="n">
        <f aca="false">COUNTIFS(Transactions!$C$2:$C$13107,$A450,Transactions!$E$2:$E$13107,E$1)</f>
        <v>0</v>
      </c>
      <c r="F450" s="24" t="n">
        <f aca="false">COUNTIFS(Transactions!$C$2:$C$13107,$A450,Transactions!$E$2:$E$13107,F$1)</f>
        <v>1</v>
      </c>
      <c r="G450" s="24" t="n">
        <f aca="false">COUNTIFS(Transactions!$C$2:$C$13107,$A450,Transactions!$E$2:$E$13107,G$1)</f>
        <v>0</v>
      </c>
      <c r="H450" s="24" t="n">
        <f aca="false">COUNTIFS(Transactions!$C$2:$C$13107,$A450,Transactions!$E$2:$E$13107,H$1)</f>
        <v>1</v>
      </c>
      <c r="I450" s="24" t="n">
        <f aca="false">COUNTIFS(Transactions!$C$2:$C$13107,$A450,Transactions!$E$2:$E$13107,I$1)</f>
        <v>0</v>
      </c>
      <c r="J450" s="24" t="n">
        <f aca="false">SUM(D450:I450)</f>
        <v>3</v>
      </c>
      <c r="K450" s="38" t="n">
        <f aca="false">SUMIFS(Transactions!$F$2:$F$13107,Transactions!$C$2:$C$13107,A450)</f>
        <v>84840</v>
      </c>
      <c r="L450" s="38" t="n">
        <f aca="false">SUMIFS(Transactions!$I$2:$I$13107,Transactions!$C$2:$C$13107,A450)</f>
        <v>105.8</v>
      </c>
      <c r="M450" s="39" t="n">
        <f aca="false">IF(J450=0,"",_xlfn.MAXIFS(Transactions!$B$2:$B$13107,Transactions!$C$2:$C$13107,A450))</f>
        <v>46290</v>
      </c>
      <c r="N450" s="24" t="n">
        <f aca="false">IF(J450=0,999,Assumptions!$B$4-M450)</f>
        <v>5</v>
      </c>
      <c r="O450" s="24" t="str">
        <f aca="false">IF(N450&lt;=Assumptions!$B$7,"Active",IF(N450&lt;=Assumptions!$B$8,"Slipping","Churned"))</f>
        <v>Active</v>
      </c>
      <c r="P450" s="24" t="n">
        <f aca="false">COUNTIF(D450:I450,"&gt;0")</f>
        <v>3</v>
      </c>
      <c r="Q450" s="24" t="n">
        <f aca="false">IF(N450&lt;=Assumptions!$B$22,5,IF(N450&lt;=Assumptions!$B$23,4,IF(N450&lt;=Assumptions!$B$24,3,IF(N450&lt;=Assumptions!$B$25,2,1))))</f>
        <v>5</v>
      </c>
      <c r="R450" s="24" t="n">
        <f aca="false">1+(J450&gt;=Assumptions!$C$25)+(J450&gt;=Assumptions!$C$24)+(J450&gt;=Assumptions!$C$23)+(J450&gt;=Assumptions!$C$22)</f>
        <v>1</v>
      </c>
      <c r="S450" s="24" t="n">
        <f aca="false">1+(L450&gt;=Assumptions!$D$25)+(L450&gt;=Assumptions!$D$24)+(L450&gt;=Assumptions!$D$23)+(L450&gt;=Assumptions!$D$22)</f>
        <v>1</v>
      </c>
      <c r="T450" s="24" t="str">
        <f aca="false">IF(AND(Q450&gt;=4,R450&gt;=4),"Champions",IF(AND(Q450&gt;=3,R450&gt;=3),"Loyal",IF(AND(Q450&lt;=2,R450&gt;=3),"At Risk",IF(Q450&lt;=2,"Hibernating","Potential"))))</f>
        <v>Potential</v>
      </c>
      <c r="U450" s="38" t="n">
        <f aca="false">L450/Assumptions!$B$6</f>
        <v>11.7555555555556</v>
      </c>
      <c r="V450" s="38" t="n">
        <f aca="false">IF(O450="Slipping",U450,0)</f>
        <v>0</v>
      </c>
      <c r="W450" s="38" t="n">
        <f aca="false">IF(O450="Churned",U450,0)</f>
        <v>0</v>
      </c>
      <c r="X450" s="24" t="str">
        <f aca="false">IF(AND(O450="Active",P450&lt;=2),"Yes","No")</f>
        <v>No</v>
      </c>
    </row>
    <row r="451" customFormat="false" ht="15" hidden="false" customHeight="false" outlineLevel="0" collapsed="false">
      <c r="A451" s="24" t="str">
        <f aca="false">Customers!A451</f>
        <v>C0450</v>
      </c>
      <c r="B451" s="24" t="str">
        <f aca="false">Customers!B451</f>
        <v>Rift Valley</v>
      </c>
      <c r="C451" s="24" t="str">
        <f aca="false">Customers!C451</f>
        <v>Postpaid</v>
      </c>
      <c r="D451" s="24" t="n">
        <f aca="false">COUNTIFS(Transactions!$C$2:$C$13107,$A451,Transactions!$E$2:$E$13107,D$1)</f>
        <v>27</v>
      </c>
      <c r="E451" s="24" t="n">
        <f aca="false">COUNTIFS(Transactions!$C$2:$C$13107,$A451,Transactions!$E$2:$E$13107,E$1)</f>
        <v>2</v>
      </c>
      <c r="F451" s="24" t="n">
        <f aca="false">COUNTIFS(Transactions!$C$2:$C$13107,$A451,Transactions!$E$2:$E$13107,F$1)</f>
        <v>7</v>
      </c>
      <c r="G451" s="24" t="n">
        <f aca="false">COUNTIFS(Transactions!$C$2:$C$13107,$A451,Transactions!$E$2:$E$13107,G$1)</f>
        <v>11</v>
      </c>
      <c r="H451" s="24" t="n">
        <f aca="false">COUNTIFS(Transactions!$C$2:$C$13107,$A451,Transactions!$E$2:$E$13107,H$1)</f>
        <v>0</v>
      </c>
      <c r="I451" s="24" t="n">
        <f aca="false">COUNTIFS(Transactions!$C$2:$C$13107,$A451,Transactions!$E$2:$E$13107,I$1)</f>
        <v>0</v>
      </c>
      <c r="J451" s="24" t="n">
        <f aca="false">SUM(D451:I451)</f>
        <v>47</v>
      </c>
      <c r="K451" s="38" t="n">
        <f aca="false">SUMIFS(Transactions!$F$2:$F$13107,Transactions!$C$2:$C$13107,A451)</f>
        <v>243060</v>
      </c>
      <c r="L451" s="38" t="n">
        <f aca="false">SUMIFS(Transactions!$I$2:$I$13107,Transactions!$C$2:$C$13107,A451)</f>
        <v>1236.1</v>
      </c>
      <c r="M451" s="39" t="n">
        <f aca="false">IF(J451=0,"",_xlfn.MAXIFS(Transactions!$B$2:$B$13107,Transactions!$C$2:$C$13107,A451))</f>
        <v>46295</v>
      </c>
      <c r="N451" s="24" t="n">
        <f aca="false">IF(J451=0,999,Assumptions!$B$4-M451)</f>
        <v>0</v>
      </c>
      <c r="O451" s="24" t="str">
        <f aca="false">IF(N451&lt;=Assumptions!$B$7,"Active",IF(N451&lt;=Assumptions!$B$8,"Slipping","Churned"))</f>
        <v>Active</v>
      </c>
      <c r="P451" s="24" t="n">
        <f aca="false">COUNTIF(D451:I451,"&gt;0")</f>
        <v>4</v>
      </c>
      <c r="Q451" s="24" t="n">
        <f aca="false">IF(N451&lt;=Assumptions!$B$22,5,IF(N451&lt;=Assumptions!$B$23,4,IF(N451&lt;=Assumptions!$B$24,3,IF(N451&lt;=Assumptions!$B$25,2,1))))</f>
        <v>5</v>
      </c>
      <c r="R451" s="24" t="n">
        <f aca="false">1+(J451&gt;=Assumptions!$C$25)+(J451&gt;=Assumptions!$C$24)+(J451&gt;=Assumptions!$C$23)+(J451&gt;=Assumptions!$C$22)</f>
        <v>5</v>
      </c>
      <c r="S451" s="24" t="n">
        <f aca="false">1+(L451&gt;=Assumptions!$D$25)+(L451&gt;=Assumptions!$D$24)+(L451&gt;=Assumptions!$D$23)+(L451&gt;=Assumptions!$D$22)</f>
        <v>5</v>
      </c>
      <c r="T451" s="24" t="str">
        <f aca="false">IF(AND(Q451&gt;=4,R451&gt;=4),"Champions",IF(AND(Q451&gt;=3,R451&gt;=3),"Loyal",IF(AND(Q451&lt;=2,R451&gt;=3),"At Risk",IF(Q451&lt;=2,"Hibernating","Potential"))))</f>
        <v>Champions</v>
      </c>
      <c r="U451" s="38" t="n">
        <f aca="false">L451/Assumptions!$B$6</f>
        <v>137.344444444444</v>
      </c>
      <c r="V451" s="38" t="n">
        <f aca="false">IF(O451="Slipping",U451,0)</f>
        <v>0</v>
      </c>
      <c r="W451" s="38" t="n">
        <f aca="false">IF(O451="Churned",U451,0)</f>
        <v>0</v>
      </c>
      <c r="X451" s="24" t="str">
        <f aca="false">IF(AND(O451="Active",P451&lt;=2),"Yes","No")</f>
        <v>No</v>
      </c>
    </row>
    <row r="452" customFormat="false" ht="15" hidden="false" customHeight="false" outlineLevel="0" collapsed="false">
      <c r="A452" s="24" t="str">
        <f aca="false">Customers!A452</f>
        <v>C0451</v>
      </c>
      <c r="B452" s="24" t="str">
        <f aca="false">Customers!B452</f>
        <v>Eastern</v>
      </c>
      <c r="C452" s="24" t="str">
        <f aca="false">Customers!C452</f>
        <v>Prepaid</v>
      </c>
      <c r="D452" s="24" t="n">
        <f aca="false">COUNTIFS(Transactions!$C$2:$C$13107,$A452,Transactions!$E$2:$E$13107,D$1)</f>
        <v>9</v>
      </c>
      <c r="E452" s="24" t="n">
        <f aca="false">COUNTIFS(Transactions!$C$2:$C$13107,$A452,Transactions!$E$2:$E$13107,E$1)</f>
        <v>1</v>
      </c>
      <c r="F452" s="24" t="n">
        <f aca="false">COUNTIFS(Transactions!$C$2:$C$13107,$A452,Transactions!$E$2:$E$13107,F$1)</f>
        <v>8</v>
      </c>
      <c r="G452" s="24" t="n">
        <f aca="false">COUNTIFS(Transactions!$C$2:$C$13107,$A452,Transactions!$E$2:$E$13107,G$1)</f>
        <v>0</v>
      </c>
      <c r="H452" s="24" t="n">
        <f aca="false">COUNTIFS(Transactions!$C$2:$C$13107,$A452,Transactions!$E$2:$E$13107,H$1)</f>
        <v>1</v>
      </c>
      <c r="I452" s="24" t="n">
        <f aca="false">COUNTIFS(Transactions!$C$2:$C$13107,$A452,Transactions!$E$2:$E$13107,I$1)</f>
        <v>3</v>
      </c>
      <c r="J452" s="24" t="n">
        <f aca="false">SUM(D452:I452)</f>
        <v>22</v>
      </c>
      <c r="K452" s="38" t="n">
        <f aca="false">SUMIFS(Transactions!$F$2:$F$13107,Transactions!$C$2:$C$13107,A452)</f>
        <v>86640</v>
      </c>
      <c r="L452" s="38" t="n">
        <f aca="false">SUMIFS(Transactions!$I$2:$I$13107,Transactions!$C$2:$C$13107,A452)</f>
        <v>350.9</v>
      </c>
      <c r="M452" s="39" t="n">
        <f aca="false">IF(J452=0,"",_xlfn.MAXIFS(Transactions!$B$2:$B$13107,Transactions!$C$2:$C$13107,A452))</f>
        <v>46287</v>
      </c>
      <c r="N452" s="24" t="n">
        <f aca="false">IF(J452=0,999,Assumptions!$B$4-M452)</f>
        <v>8</v>
      </c>
      <c r="O452" s="24" t="str">
        <f aca="false">IF(N452&lt;=Assumptions!$B$7,"Active",IF(N452&lt;=Assumptions!$B$8,"Slipping","Churned"))</f>
        <v>Active</v>
      </c>
      <c r="P452" s="24" t="n">
        <f aca="false">COUNTIF(D452:I452,"&gt;0")</f>
        <v>5</v>
      </c>
      <c r="Q452" s="24" t="n">
        <f aca="false">IF(N452&lt;=Assumptions!$B$22,5,IF(N452&lt;=Assumptions!$B$23,4,IF(N452&lt;=Assumptions!$B$24,3,IF(N452&lt;=Assumptions!$B$25,2,1))))</f>
        <v>5</v>
      </c>
      <c r="R452" s="24" t="n">
        <f aca="false">1+(J452&gt;=Assumptions!$C$25)+(J452&gt;=Assumptions!$C$24)+(J452&gt;=Assumptions!$C$23)+(J452&gt;=Assumptions!$C$22)</f>
        <v>4</v>
      </c>
      <c r="S452" s="24" t="n">
        <f aca="false">1+(L452&gt;=Assumptions!$D$25)+(L452&gt;=Assumptions!$D$24)+(L452&gt;=Assumptions!$D$23)+(L452&gt;=Assumptions!$D$22)</f>
        <v>3</v>
      </c>
      <c r="T452" s="24" t="str">
        <f aca="false">IF(AND(Q452&gt;=4,R452&gt;=4),"Champions",IF(AND(Q452&gt;=3,R452&gt;=3),"Loyal",IF(AND(Q452&lt;=2,R452&gt;=3),"At Risk",IF(Q452&lt;=2,"Hibernating","Potential"))))</f>
        <v>Champions</v>
      </c>
      <c r="U452" s="38" t="n">
        <f aca="false">L452/Assumptions!$B$6</f>
        <v>38.9888888888889</v>
      </c>
      <c r="V452" s="38" t="n">
        <f aca="false">IF(O452="Slipping",U452,0)</f>
        <v>0</v>
      </c>
      <c r="W452" s="38" t="n">
        <f aca="false">IF(O452="Churned",U452,0)</f>
        <v>0</v>
      </c>
      <c r="X452" s="24" t="str">
        <f aca="false">IF(AND(O452="Active",P452&lt;=2),"Yes","No")</f>
        <v>No</v>
      </c>
    </row>
    <row r="453" customFormat="false" ht="15" hidden="false" customHeight="false" outlineLevel="0" collapsed="false">
      <c r="A453" s="24" t="str">
        <f aca="false">Customers!A453</f>
        <v>C0452</v>
      </c>
      <c r="B453" s="24" t="str">
        <f aca="false">Customers!B453</f>
        <v>Nairobi</v>
      </c>
      <c r="C453" s="24" t="str">
        <f aca="false">Customers!C453</f>
        <v>Prepaid</v>
      </c>
      <c r="D453" s="24" t="n">
        <f aca="false">COUNTIFS(Transactions!$C$2:$C$13107,$A453,Transactions!$E$2:$E$13107,D$1)</f>
        <v>1</v>
      </c>
      <c r="E453" s="24" t="n">
        <f aca="false">COUNTIFS(Transactions!$C$2:$C$13107,$A453,Transactions!$E$2:$E$13107,E$1)</f>
        <v>2</v>
      </c>
      <c r="F453" s="24" t="n">
        <f aca="false">COUNTIFS(Transactions!$C$2:$C$13107,$A453,Transactions!$E$2:$E$13107,F$1)</f>
        <v>2</v>
      </c>
      <c r="G453" s="24" t="n">
        <f aca="false">COUNTIFS(Transactions!$C$2:$C$13107,$A453,Transactions!$E$2:$E$13107,G$1)</f>
        <v>0</v>
      </c>
      <c r="H453" s="24" t="n">
        <f aca="false">COUNTIFS(Transactions!$C$2:$C$13107,$A453,Transactions!$E$2:$E$13107,H$1)</f>
        <v>0</v>
      </c>
      <c r="I453" s="24" t="n">
        <f aca="false">COUNTIFS(Transactions!$C$2:$C$13107,$A453,Transactions!$E$2:$E$13107,I$1)</f>
        <v>0</v>
      </c>
      <c r="J453" s="24" t="n">
        <f aca="false">SUM(D453:I453)</f>
        <v>5</v>
      </c>
      <c r="K453" s="38" t="n">
        <f aca="false">SUMIFS(Transactions!$F$2:$F$13107,Transactions!$C$2:$C$13107,A453)</f>
        <v>17240</v>
      </c>
      <c r="L453" s="38" t="n">
        <f aca="false">SUMIFS(Transactions!$I$2:$I$13107,Transactions!$C$2:$C$13107,A453)</f>
        <v>120.3</v>
      </c>
      <c r="M453" s="39" t="n">
        <f aca="false">IF(J453=0,"",_xlfn.MAXIFS(Transactions!$B$2:$B$13107,Transactions!$C$2:$C$13107,A453))</f>
        <v>46122</v>
      </c>
      <c r="N453" s="24" t="n">
        <f aca="false">IF(J453=0,999,Assumptions!$B$4-M453)</f>
        <v>173</v>
      </c>
      <c r="O453" s="24" t="str">
        <f aca="false">IF(N453&lt;=Assumptions!$B$7,"Active",IF(N453&lt;=Assumptions!$B$8,"Slipping","Churned"))</f>
        <v>Churned</v>
      </c>
      <c r="P453" s="24" t="n">
        <f aca="false">COUNTIF(D453:I453,"&gt;0")</f>
        <v>3</v>
      </c>
      <c r="Q453" s="24" t="n">
        <f aca="false">IF(N453&lt;=Assumptions!$B$22,5,IF(N453&lt;=Assumptions!$B$23,4,IF(N453&lt;=Assumptions!$B$24,3,IF(N453&lt;=Assumptions!$B$25,2,1))))</f>
        <v>1</v>
      </c>
      <c r="R453" s="24" t="n">
        <f aca="false">1+(J453&gt;=Assumptions!$C$25)+(J453&gt;=Assumptions!$C$24)+(J453&gt;=Assumptions!$C$23)+(J453&gt;=Assumptions!$C$22)</f>
        <v>1</v>
      </c>
      <c r="S453" s="24" t="n">
        <f aca="false">1+(L453&gt;=Assumptions!$D$25)+(L453&gt;=Assumptions!$D$24)+(L453&gt;=Assumptions!$D$23)+(L453&gt;=Assumptions!$D$22)</f>
        <v>1</v>
      </c>
      <c r="T453" s="24" t="str">
        <f aca="false">IF(AND(Q453&gt;=4,R453&gt;=4),"Champions",IF(AND(Q453&gt;=3,R453&gt;=3),"Loyal",IF(AND(Q453&lt;=2,R453&gt;=3),"At Risk",IF(Q453&lt;=2,"Hibernating","Potential"))))</f>
        <v>Hibernating</v>
      </c>
      <c r="U453" s="38" t="n">
        <f aca="false">L453/Assumptions!$B$6</f>
        <v>13.3666666666667</v>
      </c>
      <c r="V453" s="38" t="n">
        <f aca="false">IF(O453="Slipping",U453,0)</f>
        <v>0</v>
      </c>
      <c r="W453" s="38" t="n">
        <f aca="false">IF(O453="Churned",U453,0)</f>
        <v>13.3666666666667</v>
      </c>
      <c r="X453" s="24" t="str">
        <f aca="false">IF(AND(O453="Active",P453&lt;=2),"Yes","No")</f>
        <v>No</v>
      </c>
    </row>
    <row r="454" customFormat="false" ht="15" hidden="false" customHeight="false" outlineLevel="0" collapsed="false">
      <c r="A454" s="24" t="str">
        <f aca="false">Customers!A454</f>
        <v>C0453</v>
      </c>
      <c r="B454" s="24" t="str">
        <f aca="false">Customers!B454</f>
        <v>Nairobi</v>
      </c>
      <c r="C454" s="24" t="str">
        <f aca="false">Customers!C454</f>
        <v>Postpaid</v>
      </c>
      <c r="D454" s="24" t="n">
        <f aca="false">COUNTIFS(Transactions!$C$2:$C$13107,$A454,Transactions!$E$2:$E$13107,D$1)</f>
        <v>20</v>
      </c>
      <c r="E454" s="24" t="n">
        <f aca="false">COUNTIFS(Transactions!$C$2:$C$13107,$A454,Transactions!$E$2:$E$13107,E$1)</f>
        <v>0</v>
      </c>
      <c r="F454" s="24" t="n">
        <f aca="false">COUNTIFS(Transactions!$C$2:$C$13107,$A454,Transactions!$E$2:$E$13107,F$1)</f>
        <v>2</v>
      </c>
      <c r="G454" s="24" t="n">
        <f aca="false">COUNTIFS(Transactions!$C$2:$C$13107,$A454,Transactions!$E$2:$E$13107,G$1)</f>
        <v>25</v>
      </c>
      <c r="H454" s="24" t="n">
        <f aca="false">COUNTIFS(Transactions!$C$2:$C$13107,$A454,Transactions!$E$2:$E$13107,H$1)</f>
        <v>0</v>
      </c>
      <c r="I454" s="24" t="n">
        <f aca="false">COUNTIFS(Transactions!$C$2:$C$13107,$A454,Transactions!$E$2:$E$13107,I$1)</f>
        <v>4</v>
      </c>
      <c r="J454" s="24" t="n">
        <f aca="false">SUM(D454:I454)</f>
        <v>51</v>
      </c>
      <c r="K454" s="38" t="n">
        <f aca="false">SUMIFS(Transactions!$F$2:$F$13107,Transactions!$C$2:$C$13107,A454)</f>
        <v>221390</v>
      </c>
      <c r="L454" s="38" t="n">
        <f aca="false">SUMIFS(Transactions!$I$2:$I$13107,Transactions!$C$2:$C$13107,A454)</f>
        <v>1093.74</v>
      </c>
      <c r="M454" s="39" t="n">
        <f aca="false">IF(J454=0,"",_xlfn.MAXIFS(Transactions!$B$2:$B$13107,Transactions!$C$2:$C$13107,A454))</f>
        <v>46292</v>
      </c>
      <c r="N454" s="24" t="n">
        <f aca="false">IF(J454=0,999,Assumptions!$B$4-M454)</f>
        <v>3</v>
      </c>
      <c r="O454" s="24" t="str">
        <f aca="false">IF(N454&lt;=Assumptions!$B$7,"Active",IF(N454&lt;=Assumptions!$B$8,"Slipping","Churned"))</f>
        <v>Active</v>
      </c>
      <c r="P454" s="24" t="n">
        <f aca="false">COUNTIF(D454:I454,"&gt;0")</f>
        <v>4</v>
      </c>
      <c r="Q454" s="24" t="n">
        <f aca="false">IF(N454&lt;=Assumptions!$B$22,5,IF(N454&lt;=Assumptions!$B$23,4,IF(N454&lt;=Assumptions!$B$24,3,IF(N454&lt;=Assumptions!$B$25,2,1))))</f>
        <v>5</v>
      </c>
      <c r="R454" s="24" t="n">
        <f aca="false">1+(J454&gt;=Assumptions!$C$25)+(J454&gt;=Assumptions!$C$24)+(J454&gt;=Assumptions!$C$23)+(J454&gt;=Assumptions!$C$22)</f>
        <v>5</v>
      </c>
      <c r="S454" s="24" t="n">
        <f aca="false">1+(L454&gt;=Assumptions!$D$25)+(L454&gt;=Assumptions!$D$24)+(L454&gt;=Assumptions!$D$23)+(L454&gt;=Assumptions!$D$22)</f>
        <v>5</v>
      </c>
      <c r="T454" s="24" t="str">
        <f aca="false">IF(AND(Q454&gt;=4,R454&gt;=4),"Champions",IF(AND(Q454&gt;=3,R454&gt;=3),"Loyal",IF(AND(Q454&lt;=2,R454&gt;=3),"At Risk",IF(Q454&lt;=2,"Hibernating","Potential"))))</f>
        <v>Champions</v>
      </c>
      <c r="U454" s="38" t="n">
        <f aca="false">L454/Assumptions!$B$6</f>
        <v>121.526666666667</v>
      </c>
      <c r="V454" s="38" t="n">
        <f aca="false">IF(O454="Slipping",U454,0)</f>
        <v>0</v>
      </c>
      <c r="W454" s="38" t="n">
        <f aca="false">IF(O454="Churned",U454,0)</f>
        <v>0</v>
      </c>
      <c r="X454" s="24" t="str">
        <f aca="false">IF(AND(O454="Active",P454&lt;=2),"Yes","No")</f>
        <v>No</v>
      </c>
    </row>
    <row r="455" customFormat="false" ht="15" hidden="false" customHeight="false" outlineLevel="0" collapsed="false">
      <c r="A455" s="24" t="str">
        <f aca="false">Customers!A455</f>
        <v>C0454</v>
      </c>
      <c r="B455" s="24" t="str">
        <f aca="false">Customers!B455</f>
        <v>Coast</v>
      </c>
      <c r="C455" s="24" t="str">
        <f aca="false">Customers!C455</f>
        <v>Prepaid</v>
      </c>
      <c r="D455" s="24" t="n">
        <f aca="false">COUNTIFS(Transactions!$C$2:$C$13107,$A455,Transactions!$E$2:$E$13107,D$1)</f>
        <v>7</v>
      </c>
      <c r="E455" s="24" t="n">
        <f aca="false">COUNTIFS(Transactions!$C$2:$C$13107,$A455,Transactions!$E$2:$E$13107,E$1)</f>
        <v>1</v>
      </c>
      <c r="F455" s="24" t="n">
        <f aca="false">COUNTIFS(Transactions!$C$2:$C$13107,$A455,Transactions!$E$2:$E$13107,F$1)</f>
        <v>2</v>
      </c>
      <c r="G455" s="24" t="n">
        <f aca="false">COUNTIFS(Transactions!$C$2:$C$13107,$A455,Transactions!$E$2:$E$13107,G$1)</f>
        <v>0</v>
      </c>
      <c r="H455" s="24" t="n">
        <f aca="false">COUNTIFS(Transactions!$C$2:$C$13107,$A455,Transactions!$E$2:$E$13107,H$1)</f>
        <v>1</v>
      </c>
      <c r="I455" s="24" t="n">
        <f aca="false">COUNTIFS(Transactions!$C$2:$C$13107,$A455,Transactions!$E$2:$E$13107,I$1)</f>
        <v>2</v>
      </c>
      <c r="J455" s="24" t="n">
        <f aca="false">SUM(D455:I455)</f>
        <v>13</v>
      </c>
      <c r="K455" s="38" t="n">
        <f aca="false">SUMIFS(Transactions!$F$2:$F$13107,Transactions!$C$2:$C$13107,A455)</f>
        <v>40230</v>
      </c>
      <c r="L455" s="38" t="n">
        <f aca="false">SUMIFS(Transactions!$I$2:$I$13107,Transactions!$C$2:$C$13107,A455)</f>
        <v>276.25</v>
      </c>
      <c r="M455" s="39" t="n">
        <f aca="false">IF(J455=0,"",_xlfn.MAXIFS(Transactions!$B$2:$B$13107,Transactions!$C$2:$C$13107,A455))</f>
        <v>46285</v>
      </c>
      <c r="N455" s="24" t="n">
        <f aca="false">IF(J455=0,999,Assumptions!$B$4-M455)</f>
        <v>10</v>
      </c>
      <c r="O455" s="24" t="str">
        <f aca="false">IF(N455&lt;=Assumptions!$B$7,"Active",IF(N455&lt;=Assumptions!$B$8,"Slipping","Churned"))</f>
        <v>Active</v>
      </c>
      <c r="P455" s="24" t="n">
        <f aca="false">COUNTIF(D455:I455,"&gt;0")</f>
        <v>5</v>
      </c>
      <c r="Q455" s="24" t="n">
        <f aca="false">IF(N455&lt;=Assumptions!$B$22,5,IF(N455&lt;=Assumptions!$B$23,4,IF(N455&lt;=Assumptions!$B$24,3,IF(N455&lt;=Assumptions!$B$25,2,1))))</f>
        <v>5</v>
      </c>
      <c r="R455" s="24" t="n">
        <f aca="false">1+(J455&gt;=Assumptions!$C$25)+(J455&gt;=Assumptions!$C$24)+(J455&gt;=Assumptions!$C$23)+(J455&gt;=Assumptions!$C$22)</f>
        <v>2</v>
      </c>
      <c r="S455" s="24" t="n">
        <f aca="false">1+(L455&gt;=Assumptions!$D$25)+(L455&gt;=Assumptions!$D$24)+(L455&gt;=Assumptions!$D$23)+(L455&gt;=Assumptions!$D$22)</f>
        <v>2</v>
      </c>
      <c r="T455" s="24" t="str">
        <f aca="false">IF(AND(Q455&gt;=4,R455&gt;=4),"Champions",IF(AND(Q455&gt;=3,R455&gt;=3),"Loyal",IF(AND(Q455&lt;=2,R455&gt;=3),"At Risk",IF(Q455&lt;=2,"Hibernating","Potential"))))</f>
        <v>Potential</v>
      </c>
      <c r="U455" s="38" t="n">
        <f aca="false">L455/Assumptions!$B$6</f>
        <v>30.6944444444444</v>
      </c>
      <c r="V455" s="38" t="n">
        <f aca="false">IF(O455="Slipping",U455,0)</f>
        <v>0</v>
      </c>
      <c r="W455" s="38" t="n">
        <f aca="false">IF(O455="Churned",U455,0)</f>
        <v>0</v>
      </c>
      <c r="X455" s="24" t="str">
        <f aca="false">IF(AND(O455="Active",P455&lt;=2),"Yes","No")</f>
        <v>No</v>
      </c>
    </row>
    <row r="456" customFormat="false" ht="15" hidden="false" customHeight="false" outlineLevel="0" collapsed="false">
      <c r="A456" s="24" t="str">
        <f aca="false">Customers!A456</f>
        <v>C0455</v>
      </c>
      <c r="B456" s="24" t="str">
        <f aca="false">Customers!B456</f>
        <v>Central</v>
      </c>
      <c r="C456" s="24" t="str">
        <f aca="false">Customers!C456</f>
        <v>Prepaid</v>
      </c>
      <c r="D456" s="24" t="n">
        <f aca="false">COUNTIFS(Transactions!$C$2:$C$13107,$A456,Transactions!$E$2:$E$13107,D$1)</f>
        <v>0</v>
      </c>
      <c r="E456" s="24" t="n">
        <f aca="false">COUNTIFS(Transactions!$C$2:$C$13107,$A456,Transactions!$E$2:$E$13107,E$1)</f>
        <v>10</v>
      </c>
      <c r="F456" s="24" t="n">
        <f aca="false">COUNTIFS(Transactions!$C$2:$C$13107,$A456,Transactions!$E$2:$E$13107,F$1)</f>
        <v>0</v>
      </c>
      <c r="G456" s="24" t="n">
        <f aca="false">COUNTIFS(Transactions!$C$2:$C$13107,$A456,Transactions!$E$2:$E$13107,G$1)</f>
        <v>1</v>
      </c>
      <c r="H456" s="24" t="n">
        <f aca="false">COUNTIFS(Transactions!$C$2:$C$13107,$A456,Transactions!$E$2:$E$13107,H$1)</f>
        <v>2</v>
      </c>
      <c r="I456" s="24" t="n">
        <f aca="false">COUNTIFS(Transactions!$C$2:$C$13107,$A456,Transactions!$E$2:$E$13107,I$1)</f>
        <v>0</v>
      </c>
      <c r="J456" s="24" t="n">
        <f aca="false">SUM(D456:I456)</f>
        <v>13</v>
      </c>
      <c r="K456" s="38" t="n">
        <f aca="false">SUMIFS(Transactions!$F$2:$F$13107,Transactions!$C$2:$C$13107,A456)</f>
        <v>64440</v>
      </c>
      <c r="L456" s="38" t="n">
        <f aca="false">SUMIFS(Transactions!$I$2:$I$13107,Transactions!$C$2:$C$13107,A456)</f>
        <v>806.48</v>
      </c>
      <c r="M456" s="39" t="n">
        <f aca="false">IF(J456=0,"",_xlfn.MAXIFS(Transactions!$B$2:$B$13107,Transactions!$C$2:$C$13107,A456))</f>
        <v>46292</v>
      </c>
      <c r="N456" s="24" t="n">
        <f aca="false">IF(J456=0,999,Assumptions!$B$4-M456)</f>
        <v>3</v>
      </c>
      <c r="O456" s="24" t="str">
        <f aca="false">IF(N456&lt;=Assumptions!$B$7,"Active",IF(N456&lt;=Assumptions!$B$8,"Slipping","Churned"))</f>
        <v>Active</v>
      </c>
      <c r="P456" s="24" t="n">
        <f aca="false">COUNTIF(D456:I456,"&gt;0")</f>
        <v>3</v>
      </c>
      <c r="Q456" s="24" t="n">
        <f aca="false">IF(N456&lt;=Assumptions!$B$22,5,IF(N456&lt;=Assumptions!$B$23,4,IF(N456&lt;=Assumptions!$B$24,3,IF(N456&lt;=Assumptions!$B$25,2,1))))</f>
        <v>5</v>
      </c>
      <c r="R456" s="24" t="n">
        <f aca="false">1+(J456&gt;=Assumptions!$C$25)+(J456&gt;=Assumptions!$C$24)+(J456&gt;=Assumptions!$C$23)+(J456&gt;=Assumptions!$C$22)</f>
        <v>2</v>
      </c>
      <c r="S456" s="24" t="n">
        <f aca="false">1+(L456&gt;=Assumptions!$D$25)+(L456&gt;=Assumptions!$D$24)+(L456&gt;=Assumptions!$D$23)+(L456&gt;=Assumptions!$D$22)</f>
        <v>4</v>
      </c>
      <c r="T456" s="24" t="str">
        <f aca="false">IF(AND(Q456&gt;=4,R456&gt;=4),"Champions",IF(AND(Q456&gt;=3,R456&gt;=3),"Loyal",IF(AND(Q456&lt;=2,R456&gt;=3),"At Risk",IF(Q456&lt;=2,"Hibernating","Potential"))))</f>
        <v>Potential</v>
      </c>
      <c r="U456" s="38" t="n">
        <f aca="false">L456/Assumptions!$B$6</f>
        <v>89.6088888888889</v>
      </c>
      <c r="V456" s="38" t="n">
        <f aca="false">IF(O456="Slipping",U456,0)</f>
        <v>0</v>
      </c>
      <c r="W456" s="38" t="n">
        <f aca="false">IF(O456="Churned",U456,0)</f>
        <v>0</v>
      </c>
      <c r="X456" s="24" t="str">
        <f aca="false">IF(AND(O456="Active",P456&lt;=2),"Yes","No")</f>
        <v>No</v>
      </c>
    </row>
    <row r="457" customFormat="false" ht="15" hidden="false" customHeight="false" outlineLevel="0" collapsed="false">
      <c r="A457" s="24" t="str">
        <f aca="false">Customers!A457</f>
        <v>C0456</v>
      </c>
      <c r="B457" s="24" t="str">
        <f aca="false">Customers!B457</f>
        <v>Nairobi</v>
      </c>
      <c r="C457" s="24" t="str">
        <f aca="false">Customers!C457</f>
        <v>Prepaid</v>
      </c>
      <c r="D457" s="24" t="n">
        <f aca="false">COUNTIFS(Transactions!$C$2:$C$13107,$A457,Transactions!$E$2:$E$13107,D$1)</f>
        <v>0</v>
      </c>
      <c r="E457" s="24" t="n">
        <f aca="false">COUNTIFS(Transactions!$C$2:$C$13107,$A457,Transactions!$E$2:$E$13107,E$1)</f>
        <v>1</v>
      </c>
      <c r="F457" s="24" t="n">
        <f aca="false">COUNTIFS(Transactions!$C$2:$C$13107,$A457,Transactions!$E$2:$E$13107,F$1)</f>
        <v>1</v>
      </c>
      <c r="G457" s="24" t="n">
        <f aca="false">COUNTIFS(Transactions!$C$2:$C$13107,$A457,Transactions!$E$2:$E$13107,G$1)</f>
        <v>1</v>
      </c>
      <c r="H457" s="24" t="n">
        <f aca="false">COUNTIFS(Transactions!$C$2:$C$13107,$A457,Transactions!$E$2:$E$13107,H$1)</f>
        <v>10</v>
      </c>
      <c r="I457" s="24" t="n">
        <f aca="false">COUNTIFS(Transactions!$C$2:$C$13107,$A457,Transactions!$E$2:$E$13107,I$1)</f>
        <v>0</v>
      </c>
      <c r="J457" s="24" t="n">
        <f aca="false">SUM(D457:I457)</f>
        <v>13</v>
      </c>
      <c r="K457" s="38" t="n">
        <f aca="false">SUMIFS(Transactions!$F$2:$F$13107,Transactions!$C$2:$C$13107,A457)</f>
        <v>4520</v>
      </c>
      <c r="L457" s="38" t="n">
        <f aca="false">SUMIFS(Transactions!$I$2:$I$13107,Transactions!$C$2:$C$13107,A457)</f>
        <v>86.8</v>
      </c>
      <c r="M457" s="39" t="n">
        <f aca="false">IF(J457=0,"",_xlfn.MAXIFS(Transactions!$B$2:$B$13107,Transactions!$C$2:$C$13107,A457))</f>
        <v>46295</v>
      </c>
      <c r="N457" s="24" t="n">
        <f aca="false">IF(J457=0,999,Assumptions!$B$4-M457)</f>
        <v>0</v>
      </c>
      <c r="O457" s="24" t="str">
        <f aca="false">IF(N457&lt;=Assumptions!$B$7,"Active",IF(N457&lt;=Assumptions!$B$8,"Slipping","Churned"))</f>
        <v>Active</v>
      </c>
      <c r="P457" s="24" t="n">
        <f aca="false">COUNTIF(D457:I457,"&gt;0")</f>
        <v>4</v>
      </c>
      <c r="Q457" s="24" t="n">
        <f aca="false">IF(N457&lt;=Assumptions!$B$22,5,IF(N457&lt;=Assumptions!$B$23,4,IF(N457&lt;=Assumptions!$B$24,3,IF(N457&lt;=Assumptions!$B$25,2,1))))</f>
        <v>5</v>
      </c>
      <c r="R457" s="24" t="n">
        <f aca="false">1+(J457&gt;=Assumptions!$C$25)+(J457&gt;=Assumptions!$C$24)+(J457&gt;=Assumptions!$C$23)+(J457&gt;=Assumptions!$C$22)</f>
        <v>2</v>
      </c>
      <c r="S457" s="24" t="n">
        <f aca="false">1+(L457&gt;=Assumptions!$D$25)+(L457&gt;=Assumptions!$D$24)+(L457&gt;=Assumptions!$D$23)+(L457&gt;=Assumptions!$D$22)</f>
        <v>1</v>
      </c>
      <c r="T457" s="24" t="str">
        <f aca="false">IF(AND(Q457&gt;=4,R457&gt;=4),"Champions",IF(AND(Q457&gt;=3,R457&gt;=3),"Loyal",IF(AND(Q457&lt;=2,R457&gt;=3),"At Risk",IF(Q457&lt;=2,"Hibernating","Potential"))))</f>
        <v>Potential</v>
      </c>
      <c r="U457" s="38" t="n">
        <f aca="false">L457/Assumptions!$B$6</f>
        <v>9.64444444444444</v>
      </c>
      <c r="V457" s="38" t="n">
        <f aca="false">IF(O457="Slipping",U457,0)</f>
        <v>0</v>
      </c>
      <c r="W457" s="38" t="n">
        <f aca="false">IF(O457="Churned",U457,0)</f>
        <v>0</v>
      </c>
      <c r="X457" s="24" t="str">
        <f aca="false">IF(AND(O457="Active",P457&lt;=2),"Yes","No")</f>
        <v>No</v>
      </c>
    </row>
    <row r="458" customFormat="false" ht="15" hidden="false" customHeight="false" outlineLevel="0" collapsed="false">
      <c r="A458" s="24" t="str">
        <f aca="false">Customers!A458</f>
        <v>C0457</v>
      </c>
      <c r="B458" s="24" t="str">
        <f aca="false">Customers!B458</f>
        <v>Eastern</v>
      </c>
      <c r="C458" s="24" t="str">
        <f aca="false">Customers!C458</f>
        <v>Prepaid</v>
      </c>
      <c r="D458" s="24" t="n">
        <f aca="false">COUNTIFS(Transactions!$C$2:$C$13107,$A458,Transactions!$E$2:$E$13107,D$1)</f>
        <v>0</v>
      </c>
      <c r="E458" s="24" t="n">
        <f aca="false">COUNTIFS(Transactions!$C$2:$C$13107,$A458,Transactions!$E$2:$E$13107,E$1)</f>
        <v>1</v>
      </c>
      <c r="F458" s="24" t="n">
        <f aca="false">COUNTIFS(Transactions!$C$2:$C$13107,$A458,Transactions!$E$2:$E$13107,F$1)</f>
        <v>0</v>
      </c>
      <c r="G458" s="24" t="n">
        <f aca="false">COUNTIFS(Transactions!$C$2:$C$13107,$A458,Transactions!$E$2:$E$13107,G$1)</f>
        <v>0</v>
      </c>
      <c r="H458" s="24" t="n">
        <f aca="false">COUNTIFS(Transactions!$C$2:$C$13107,$A458,Transactions!$E$2:$E$13107,H$1)</f>
        <v>8</v>
      </c>
      <c r="I458" s="24" t="n">
        <f aca="false">COUNTIFS(Transactions!$C$2:$C$13107,$A458,Transactions!$E$2:$E$13107,I$1)</f>
        <v>2</v>
      </c>
      <c r="J458" s="24" t="n">
        <f aca="false">SUM(D458:I458)</f>
        <v>11</v>
      </c>
      <c r="K458" s="38" t="n">
        <f aca="false">SUMIFS(Transactions!$F$2:$F$13107,Transactions!$C$2:$C$13107,A458)</f>
        <v>20079</v>
      </c>
      <c r="L458" s="38" t="n">
        <f aca="false">SUMIFS(Transactions!$I$2:$I$13107,Transactions!$C$2:$C$13107,A458)</f>
        <v>297.95</v>
      </c>
      <c r="M458" s="39" t="n">
        <f aca="false">IF(J458=0,"",_xlfn.MAXIFS(Transactions!$B$2:$B$13107,Transactions!$C$2:$C$13107,A458))</f>
        <v>46285</v>
      </c>
      <c r="N458" s="24" t="n">
        <f aca="false">IF(J458=0,999,Assumptions!$B$4-M458)</f>
        <v>10</v>
      </c>
      <c r="O458" s="24" t="str">
        <f aca="false">IF(N458&lt;=Assumptions!$B$7,"Active",IF(N458&lt;=Assumptions!$B$8,"Slipping","Churned"))</f>
        <v>Active</v>
      </c>
      <c r="P458" s="24" t="n">
        <f aca="false">COUNTIF(D458:I458,"&gt;0")</f>
        <v>3</v>
      </c>
      <c r="Q458" s="24" t="n">
        <f aca="false">IF(N458&lt;=Assumptions!$B$22,5,IF(N458&lt;=Assumptions!$B$23,4,IF(N458&lt;=Assumptions!$B$24,3,IF(N458&lt;=Assumptions!$B$25,2,1))))</f>
        <v>5</v>
      </c>
      <c r="R458" s="24" t="n">
        <f aca="false">1+(J458&gt;=Assumptions!$C$25)+(J458&gt;=Assumptions!$C$24)+(J458&gt;=Assumptions!$C$23)+(J458&gt;=Assumptions!$C$22)</f>
        <v>2</v>
      </c>
      <c r="S458" s="24" t="n">
        <f aca="false">1+(L458&gt;=Assumptions!$D$25)+(L458&gt;=Assumptions!$D$24)+(L458&gt;=Assumptions!$D$23)+(L458&gt;=Assumptions!$D$22)</f>
        <v>3</v>
      </c>
      <c r="T458" s="24" t="str">
        <f aca="false">IF(AND(Q458&gt;=4,R458&gt;=4),"Champions",IF(AND(Q458&gt;=3,R458&gt;=3),"Loyal",IF(AND(Q458&lt;=2,R458&gt;=3),"At Risk",IF(Q458&lt;=2,"Hibernating","Potential"))))</f>
        <v>Potential</v>
      </c>
      <c r="U458" s="38" t="n">
        <f aca="false">L458/Assumptions!$B$6</f>
        <v>33.1055555555556</v>
      </c>
      <c r="V458" s="38" t="n">
        <f aca="false">IF(O458="Slipping",U458,0)</f>
        <v>0</v>
      </c>
      <c r="W458" s="38" t="n">
        <f aca="false">IF(O458="Churned",U458,0)</f>
        <v>0</v>
      </c>
      <c r="X458" s="24" t="str">
        <f aca="false">IF(AND(O458="Active",P458&lt;=2),"Yes","No")</f>
        <v>No</v>
      </c>
    </row>
    <row r="459" customFormat="false" ht="15" hidden="false" customHeight="false" outlineLevel="0" collapsed="false">
      <c r="A459" s="24" t="str">
        <f aca="false">Customers!A459</f>
        <v>C0458</v>
      </c>
      <c r="B459" s="24" t="str">
        <f aca="false">Customers!B459</f>
        <v>Coast</v>
      </c>
      <c r="C459" s="24" t="str">
        <f aca="false">Customers!C459</f>
        <v>Prepaid</v>
      </c>
      <c r="D459" s="24" t="n">
        <f aca="false">COUNTIFS(Transactions!$C$2:$C$13107,$A459,Transactions!$E$2:$E$13107,D$1)</f>
        <v>3</v>
      </c>
      <c r="E459" s="24" t="n">
        <f aca="false">COUNTIFS(Transactions!$C$2:$C$13107,$A459,Transactions!$E$2:$E$13107,E$1)</f>
        <v>1</v>
      </c>
      <c r="F459" s="24" t="n">
        <f aca="false">COUNTIFS(Transactions!$C$2:$C$13107,$A459,Transactions!$E$2:$E$13107,F$1)</f>
        <v>0</v>
      </c>
      <c r="G459" s="24" t="n">
        <f aca="false">COUNTIFS(Transactions!$C$2:$C$13107,$A459,Transactions!$E$2:$E$13107,G$1)</f>
        <v>0</v>
      </c>
      <c r="H459" s="24" t="n">
        <f aca="false">COUNTIFS(Transactions!$C$2:$C$13107,$A459,Transactions!$E$2:$E$13107,H$1)</f>
        <v>4</v>
      </c>
      <c r="I459" s="24" t="n">
        <f aca="false">COUNTIFS(Transactions!$C$2:$C$13107,$A459,Transactions!$E$2:$E$13107,I$1)</f>
        <v>3</v>
      </c>
      <c r="J459" s="24" t="n">
        <f aca="false">SUM(D459:I459)</f>
        <v>11</v>
      </c>
      <c r="K459" s="38" t="n">
        <f aca="false">SUMIFS(Transactions!$F$2:$F$13107,Transactions!$C$2:$C$13107,A459)</f>
        <v>22340</v>
      </c>
      <c r="L459" s="38" t="n">
        <f aca="false">SUMIFS(Transactions!$I$2:$I$13107,Transactions!$C$2:$C$13107,A459)</f>
        <v>327.7</v>
      </c>
      <c r="M459" s="39" t="n">
        <f aca="false">IF(J459=0,"",_xlfn.MAXIFS(Transactions!$B$2:$B$13107,Transactions!$C$2:$C$13107,A459))</f>
        <v>46290</v>
      </c>
      <c r="N459" s="24" t="n">
        <f aca="false">IF(J459=0,999,Assumptions!$B$4-M459)</f>
        <v>5</v>
      </c>
      <c r="O459" s="24" t="str">
        <f aca="false">IF(N459&lt;=Assumptions!$B$7,"Active",IF(N459&lt;=Assumptions!$B$8,"Slipping","Churned"))</f>
        <v>Active</v>
      </c>
      <c r="P459" s="24" t="n">
        <f aca="false">COUNTIF(D459:I459,"&gt;0")</f>
        <v>4</v>
      </c>
      <c r="Q459" s="24" t="n">
        <f aca="false">IF(N459&lt;=Assumptions!$B$22,5,IF(N459&lt;=Assumptions!$B$23,4,IF(N459&lt;=Assumptions!$B$24,3,IF(N459&lt;=Assumptions!$B$25,2,1))))</f>
        <v>5</v>
      </c>
      <c r="R459" s="24" t="n">
        <f aca="false">1+(J459&gt;=Assumptions!$C$25)+(J459&gt;=Assumptions!$C$24)+(J459&gt;=Assumptions!$C$23)+(J459&gt;=Assumptions!$C$22)</f>
        <v>2</v>
      </c>
      <c r="S459" s="24" t="n">
        <f aca="false">1+(L459&gt;=Assumptions!$D$25)+(L459&gt;=Assumptions!$D$24)+(L459&gt;=Assumptions!$D$23)+(L459&gt;=Assumptions!$D$22)</f>
        <v>3</v>
      </c>
      <c r="T459" s="24" t="str">
        <f aca="false">IF(AND(Q459&gt;=4,R459&gt;=4),"Champions",IF(AND(Q459&gt;=3,R459&gt;=3),"Loyal",IF(AND(Q459&lt;=2,R459&gt;=3),"At Risk",IF(Q459&lt;=2,"Hibernating","Potential"))))</f>
        <v>Potential</v>
      </c>
      <c r="U459" s="38" t="n">
        <f aca="false">L459/Assumptions!$B$6</f>
        <v>36.4111111111111</v>
      </c>
      <c r="V459" s="38" t="n">
        <f aca="false">IF(O459="Slipping",U459,0)</f>
        <v>0</v>
      </c>
      <c r="W459" s="38" t="n">
        <f aca="false">IF(O459="Churned",U459,0)</f>
        <v>0</v>
      </c>
      <c r="X459" s="24" t="str">
        <f aca="false">IF(AND(O459="Active",P459&lt;=2),"Yes","No")</f>
        <v>No</v>
      </c>
    </row>
    <row r="460" customFormat="false" ht="15" hidden="false" customHeight="false" outlineLevel="0" collapsed="false">
      <c r="A460" s="24" t="str">
        <f aca="false">Customers!A460</f>
        <v>C0459</v>
      </c>
      <c r="B460" s="24" t="str">
        <f aca="false">Customers!B460</f>
        <v>Nairobi</v>
      </c>
      <c r="C460" s="24" t="str">
        <f aca="false">Customers!C460</f>
        <v>Prepaid</v>
      </c>
      <c r="D460" s="24" t="n">
        <f aca="false">COUNTIFS(Transactions!$C$2:$C$13107,$A460,Transactions!$E$2:$E$13107,D$1)</f>
        <v>3</v>
      </c>
      <c r="E460" s="24" t="n">
        <f aca="false">COUNTIFS(Transactions!$C$2:$C$13107,$A460,Transactions!$E$2:$E$13107,E$1)</f>
        <v>1</v>
      </c>
      <c r="F460" s="24" t="n">
        <f aca="false">COUNTIFS(Transactions!$C$2:$C$13107,$A460,Transactions!$E$2:$E$13107,F$1)</f>
        <v>0</v>
      </c>
      <c r="G460" s="24" t="n">
        <f aca="false">COUNTIFS(Transactions!$C$2:$C$13107,$A460,Transactions!$E$2:$E$13107,G$1)</f>
        <v>1</v>
      </c>
      <c r="H460" s="24" t="n">
        <f aca="false">COUNTIFS(Transactions!$C$2:$C$13107,$A460,Transactions!$E$2:$E$13107,H$1)</f>
        <v>2</v>
      </c>
      <c r="I460" s="24" t="n">
        <f aca="false">COUNTIFS(Transactions!$C$2:$C$13107,$A460,Transactions!$E$2:$E$13107,I$1)</f>
        <v>0</v>
      </c>
      <c r="J460" s="24" t="n">
        <f aca="false">SUM(D460:I460)</f>
        <v>7</v>
      </c>
      <c r="K460" s="38" t="n">
        <f aca="false">SUMIFS(Transactions!$F$2:$F$13107,Transactions!$C$2:$C$13107,A460)</f>
        <v>16830</v>
      </c>
      <c r="L460" s="38" t="n">
        <f aca="false">SUMIFS(Transactions!$I$2:$I$13107,Transactions!$C$2:$C$13107,A460)</f>
        <v>155.68</v>
      </c>
      <c r="M460" s="39" t="n">
        <f aca="false">IF(J460=0,"",_xlfn.MAXIFS(Transactions!$B$2:$B$13107,Transactions!$C$2:$C$13107,A460))</f>
        <v>46229</v>
      </c>
      <c r="N460" s="24" t="n">
        <f aca="false">IF(J460=0,999,Assumptions!$B$4-M460)</f>
        <v>66</v>
      </c>
      <c r="O460" s="24" t="str">
        <f aca="false">IF(N460&lt;=Assumptions!$B$7,"Active",IF(N460&lt;=Assumptions!$B$8,"Slipping","Churned"))</f>
        <v>Churned</v>
      </c>
      <c r="P460" s="24" t="n">
        <f aca="false">COUNTIF(D460:I460,"&gt;0")</f>
        <v>4</v>
      </c>
      <c r="Q460" s="24" t="n">
        <f aca="false">IF(N460&lt;=Assumptions!$B$22,5,IF(N460&lt;=Assumptions!$B$23,4,IF(N460&lt;=Assumptions!$B$24,3,IF(N460&lt;=Assumptions!$B$25,2,1))))</f>
        <v>2</v>
      </c>
      <c r="R460" s="24" t="n">
        <f aca="false">1+(J460&gt;=Assumptions!$C$25)+(J460&gt;=Assumptions!$C$24)+(J460&gt;=Assumptions!$C$23)+(J460&gt;=Assumptions!$C$22)</f>
        <v>1</v>
      </c>
      <c r="S460" s="24" t="n">
        <f aca="false">1+(L460&gt;=Assumptions!$D$25)+(L460&gt;=Assumptions!$D$24)+(L460&gt;=Assumptions!$D$23)+(L460&gt;=Assumptions!$D$22)</f>
        <v>1</v>
      </c>
      <c r="T460" s="24" t="str">
        <f aca="false">IF(AND(Q460&gt;=4,R460&gt;=4),"Champions",IF(AND(Q460&gt;=3,R460&gt;=3),"Loyal",IF(AND(Q460&lt;=2,R460&gt;=3),"At Risk",IF(Q460&lt;=2,"Hibernating","Potential"))))</f>
        <v>Hibernating</v>
      </c>
      <c r="U460" s="38" t="n">
        <f aca="false">L460/Assumptions!$B$6</f>
        <v>17.2977777777778</v>
      </c>
      <c r="V460" s="38" t="n">
        <f aca="false">IF(O460="Slipping",U460,0)</f>
        <v>0</v>
      </c>
      <c r="W460" s="38" t="n">
        <f aca="false">IF(O460="Churned",U460,0)</f>
        <v>17.2977777777778</v>
      </c>
      <c r="X460" s="24" t="str">
        <f aca="false">IF(AND(O460="Active",P460&lt;=2),"Yes","No")</f>
        <v>No</v>
      </c>
    </row>
    <row r="461" customFormat="false" ht="15" hidden="false" customHeight="false" outlineLevel="0" collapsed="false">
      <c r="A461" s="24" t="str">
        <f aca="false">Customers!A461</f>
        <v>C0460</v>
      </c>
      <c r="B461" s="24" t="str">
        <f aca="false">Customers!B461</f>
        <v>Nairobi</v>
      </c>
      <c r="C461" s="24" t="str">
        <f aca="false">Customers!C461</f>
        <v>Prepaid</v>
      </c>
      <c r="D461" s="24" t="n">
        <f aca="false">COUNTIFS(Transactions!$C$2:$C$13107,$A461,Transactions!$E$2:$E$13107,D$1)</f>
        <v>0</v>
      </c>
      <c r="E461" s="24" t="n">
        <f aca="false">COUNTIFS(Transactions!$C$2:$C$13107,$A461,Transactions!$E$2:$E$13107,E$1)</f>
        <v>16</v>
      </c>
      <c r="F461" s="24" t="n">
        <f aca="false">COUNTIFS(Transactions!$C$2:$C$13107,$A461,Transactions!$E$2:$E$13107,F$1)</f>
        <v>4</v>
      </c>
      <c r="G461" s="24" t="n">
        <f aca="false">COUNTIFS(Transactions!$C$2:$C$13107,$A461,Transactions!$E$2:$E$13107,G$1)</f>
        <v>0</v>
      </c>
      <c r="H461" s="24" t="n">
        <f aca="false">COUNTIFS(Transactions!$C$2:$C$13107,$A461,Transactions!$E$2:$E$13107,H$1)</f>
        <v>4</v>
      </c>
      <c r="I461" s="24" t="n">
        <f aca="false">COUNTIFS(Transactions!$C$2:$C$13107,$A461,Transactions!$E$2:$E$13107,I$1)</f>
        <v>0</v>
      </c>
      <c r="J461" s="24" t="n">
        <f aca="false">SUM(D461:I461)</f>
        <v>24</v>
      </c>
      <c r="K461" s="38" t="n">
        <f aca="false">SUMIFS(Transactions!$F$2:$F$13107,Transactions!$C$2:$C$13107,A461)</f>
        <v>114960</v>
      </c>
      <c r="L461" s="38" t="n">
        <f aca="false">SUMIFS(Transactions!$I$2:$I$13107,Transactions!$C$2:$C$13107,A461)</f>
        <v>1443.15</v>
      </c>
      <c r="M461" s="39" t="n">
        <f aca="false">IF(J461=0,"",_xlfn.MAXIFS(Transactions!$B$2:$B$13107,Transactions!$C$2:$C$13107,A461))</f>
        <v>46292</v>
      </c>
      <c r="N461" s="24" t="n">
        <f aca="false">IF(J461=0,999,Assumptions!$B$4-M461)</f>
        <v>3</v>
      </c>
      <c r="O461" s="24" t="str">
        <f aca="false">IF(N461&lt;=Assumptions!$B$7,"Active",IF(N461&lt;=Assumptions!$B$8,"Slipping","Churned"))</f>
        <v>Active</v>
      </c>
      <c r="P461" s="24" t="n">
        <f aca="false">COUNTIF(D461:I461,"&gt;0")</f>
        <v>3</v>
      </c>
      <c r="Q461" s="24" t="n">
        <f aca="false">IF(N461&lt;=Assumptions!$B$22,5,IF(N461&lt;=Assumptions!$B$23,4,IF(N461&lt;=Assumptions!$B$24,3,IF(N461&lt;=Assumptions!$B$25,2,1))))</f>
        <v>5</v>
      </c>
      <c r="R461" s="24" t="n">
        <f aca="false">1+(J461&gt;=Assumptions!$C$25)+(J461&gt;=Assumptions!$C$24)+(J461&gt;=Assumptions!$C$23)+(J461&gt;=Assumptions!$C$22)</f>
        <v>4</v>
      </c>
      <c r="S461" s="24" t="n">
        <f aca="false">1+(L461&gt;=Assumptions!$D$25)+(L461&gt;=Assumptions!$D$24)+(L461&gt;=Assumptions!$D$23)+(L461&gt;=Assumptions!$D$22)</f>
        <v>5</v>
      </c>
      <c r="T461" s="24" t="str">
        <f aca="false">IF(AND(Q461&gt;=4,R461&gt;=4),"Champions",IF(AND(Q461&gt;=3,R461&gt;=3),"Loyal",IF(AND(Q461&lt;=2,R461&gt;=3),"At Risk",IF(Q461&lt;=2,"Hibernating","Potential"))))</f>
        <v>Champions</v>
      </c>
      <c r="U461" s="38" t="n">
        <f aca="false">L461/Assumptions!$B$6</f>
        <v>160.35</v>
      </c>
      <c r="V461" s="38" t="n">
        <f aca="false">IF(O461="Slipping",U461,0)</f>
        <v>0</v>
      </c>
      <c r="W461" s="38" t="n">
        <f aca="false">IF(O461="Churned",U461,0)</f>
        <v>0</v>
      </c>
      <c r="X461" s="24" t="str">
        <f aca="false">IF(AND(O461="Active",P461&lt;=2),"Yes","No")</f>
        <v>No</v>
      </c>
    </row>
    <row r="462" customFormat="false" ht="15" hidden="false" customHeight="false" outlineLevel="0" collapsed="false">
      <c r="A462" s="24" t="str">
        <f aca="false">Customers!A462</f>
        <v>C0461</v>
      </c>
      <c r="B462" s="24" t="str">
        <f aca="false">Customers!B462</f>
        <v>Western</v>
      </c>
      <c r="C462" s="24" t="str">
        <f aca="false">Customers!C462</f>
        <v>Postpaid</v>
      </c>
      <c r="D462" s="24" t="n">
        <f aca="false">COUNTIFS(Transactions!$C$2:$C$13107,$A462,Transactions!$E$2:$E$13107,D$1)</f>
        <v>2</v>
      </c>
      <c r="E462" s="24" t="n">
        <f aca="false">COUNTIFS(Transactions!$C$2:$C$13107,$A462,Transactions!$E$2:$E$13107,E$1)</f>
        <v>1</v>
      </c>
      <c r="F462" s="24" t="n">
        <f aca="false">COUNTIFS(Transactions!$C$2:$C$13107,$A462,Transactions!$E$2:$E$13107,F$1)</f>
        <v>4</v>
      </c>
      <c r="G462" s="24" t="n">
        <f aca="false">COUNTIFS(Transactions!$C$2:$C$13107,$A462,Transactions!$E$2:$E$13107,G$1)</f>
        <v>5</v>
      </c>
      <c r="H462" s="24" t="n">
        <f aca="false">COUNTIFS(Transactions!$C$2:$C$13107,$A462,Transactions!$E$2:$E$13107,H$1)</f>
        <v>1</v>
      </c>
      <c r="I462" s="24" t="n">
        <f aca="false">COUNTIFS(Transactions!$C$2:$C$13107,$A462,Transactions!$E$2:$E$13107,I$1)</f>
        <v>3</v>
      </c>
      <c r="J462" s="24" t="n">
        <f aca="false">SUM(D462:I462)</f>
        <v>16</v>
      </c>
      <c r="K462" s="38" t="n">
        <f aca="false">SUMIFS(Transactions!$F$2:$F$13107,Transactions!$C$2:$C$13107,A462)</f>
        <v>75018</v>
      </c>
      <c r="L462" s="38" t="n">
        <f aca="false">SUMIFS(Transactions!$I$2:$I$13107,Transactions!$C$2:$C$13107,A462)</f>
        <v>280.18</v>
      </c>
      <c r="M462" s="39" t="n">
        <f aca="false">IF(J462=0,"",_xlfn.MAXIFS(Transactions!$B$2:$B$13107,Transactions!$C$2:$C$13107,A462))</f>
        <v>46294</v>
      </c>
      <c r="N462" s="24" t="n">
        <f aca="false">IF(J462=0,999,Assumptions!$B$4-M462)</f>
        <v>1</v>
      </c>
      <c r="O462" s="24" t="str">
        <f aca="false">IF(N462&lt;=Assumptions!$B$7,"Active",IF(N462&lt;=Assumptions!$B$8,"Slipping","Churned"))</f>
        <v>Active</v>
      </c>
      <c r="P462" s="24" t="n">
        <f aca="false">COUNTIF(D462:I462,"&gt;0")</f>
        <v>6</v>
      </c>
      <c r="Q462" s="24" t="n">
        <f aca="false">IF(N462&lt;=Assumptions!$B$22,5,IF(N462&lt;=Assumptions!$B$23,4,IF(N462&lt;=Assumptions!$B$24,3,IF(N462&lt;=Assumptions!$B$25,2,1))))</f>
        <v>5</v>
      </c>
      <c r="R462" s="24" t="n">
        <f aca="false">1+(J462&gt;=Assumptions!$C$25)+(J462&gt;=Assumptions!$C$24)+(J462&gt;=Assumptions!$C$23)+(J462&gt;=Assumptions!$C$22)</f>
        <v>3</v>
      </c>
      <c r="S462" s="24" t="n">
        <f aca="false">1+(L462&gt;=Assumptions!$D$25)+(L462&gt;=Assumptions!$D$24)+(L462&gt;=Assumptions!$D$23)+(L462&gt;=Assumptions!$D$22)</f>
        <v>2</v>
      </c>
      <c r="T462" s="24" t="str">
        <f aca="false">IF(AND(Q462&gt;=4,R462&gt;=4),"Champions",IF(AND(Q462&gt;=3,R462&gt;=3),"Loyal",IF(AND(Q462&lt;=2,R462&gt;=3),"At Risk",IF(Q462&lt;=2,"Hibernating","Potential"))))</f>
        <v>Loyal</v>
      </c>
      <c r="U462" s="38" t="n">
        <f aca="false">L462/Assumptions!$B$6</f>
        <v>31.1311111111111</v>
      </c>
      <c r="V462" s="38" t="n">
        <f aca="false">IF(O462="Slipping",U462,0)</f>
        <v>0</v>
      </c>
      <c r="W462" s="38" t="n">
        <f aca="false">IF(O462="Churned",U462,0)</f>
        <v>0</v>
      </c>
      <c r="X462" s="24" t="str">
        <f aca="false">IF(AND(O462="Active",P462&lt;=2),"Yes","No")</f>
        <v>No</v>
      </c>
    </row>
    <row r="463" customFormat="false" ht="15" hidden="false" customHeight="false" outlineLevel="0" collapsed="false">
      <c r="A463" s="24" t="str">
        <f aca="false">Customers!A463</f>
        <v>C0462</v>
      </c>
      <c r="B463" s="24" t="str">
        <f aca="false">Customers!B463</f>
        <v>Rift Valley</v>
      </c>
      <c r="C463" s="24" t="str">
        <f aca="false">Customers!C463</f>
        <v>Postpaid</v>
      </c>
      <c r="D463" s="24" t="n">
        <f aca="false">COUNTIFS(Transactions!$C$2:$C$13107,$A463,Transactions!$E$2:$E$13107,D$1)</f>
        <v>1</v>
      </c>
      <c r="E463" s="24" t="n">
        <f aca="false">COUNTIFS(Transactions!$C$2:$C$13107,$A463,Transactions!$E$2:$E$13107,E$1)</f>
        <v>2</v>
      </c>
      <c r="F463" s="24" t="n">
        <f aca="false">COUNTIFS(Transactions!$C$2:$C$13107,$A463,Transactions!$E$2:$E$13107,F$1)</f>
        <v>3</v>
      </c>
      <c r="G463" s="24" t="n">
        <f aca="false">COUNTIFS(Transactions!$C$2:$C$13107,$A463,Transactions!$E$2:$E$13107,G$1)</f>
        <v>7</v>
      </c>
      <c r="H463" s="24" t="n">
        <f aca="false">COUNTIFS(Transactions!$C$2:$C$13107,$A463,Transactions!$E$2:$E$13107,H$1)</f>
        <v>1</v>
      </c>
      <c r="I463" s="24" t="n">
        <f aca="false">COUNTIFS(Transactions!$C$2:$C$13107,$A463,Transactions!$E$2:$E$13107,I$1)</f>
        <v>8</v>
      </c>
      <c r="J463" s="24" t="n">
        <f aca="false">SUM(D463:I463)</f>
        <v>22</v>
      </c>
      <c r="K463" s="38" t="n">
        <f aca="false">SUMIFS(Transactions!$F$2:$F$13107,Transactions!$C$2:$C$13107,A463)</f>
        <v>84210</v>
      </c>
      <c r="L463" s="38" t="n">
        <f aca="false">SUMIFS(Transactions!$I$2:$I$13107,Transactions!$C$2:$C$13107,A463)</f>
        <v>720.09</v>
      </c>
      <c r="M463" s="39" t="n">
        <f aca="false">IF(J463=0,"",_xlfn.MAXIFS(Transactions!$B$2:$B$13107,Transactions!$C$2:$C$13107,A463))</f>
        <v>46290</v>
      </c>
      <c r="N463" s="24" t="n">
        <f aca="false">IF(J463=0,999,Assumptions!$B$4-M463)</f>
        <v>5</v>
      </c>
      <c r="O463" s="24" t="str">
        <f aca="false">IF(N463&lt;=Assumptions!$B$7,"Active",IF(N463&lt;=Assumptions!$B$8,"Slipping","Churned"))</f>
        <v>Active</v>
      </c>
      <c r="P463" s="24" t="n">
        <f aca="false">COUNTIF(D463:I463,"&gt;0")</f>
        <v>6</v>
      </c>
      <c r="Q463" s="24" t="n">
        <f aca="false">IF(N463&lt;=Assumptions!$B$22,5,IF(N463&lt;=Assumptions!$B$23,4,IF(N463&lt;=Assumptions!$B$24,3,IF(N463&lt;=Assumptions!$B$25,2,1))))</f>
        <v>5</v>
      </c>
      <c r="R463" s="24" t="n">
        <f aca="false">1+(J463&gt;=Assumptions!$C$25)+(J463&gt;=Assumptions!$C$24)+(J463&gt;=Assumptions!$C$23)+(J463&gt;=Assumptions!$C$22)</f>
        <v>4</v>
      </c>
      <c r="S463" s="24" t="n">
        <f aca="false">1+(L463&gt;=Assumptions!$D$25)+(L463&gt;=Assumptions!$D$24)+(L463&gt;=Assumptions!$D$23)+(L463&gt;=Assumptions!$D$22)</f>
        <v>4</v>
      </c>
      <c r="T463" s="24" t="str">
        <f aca="false">IF(AND(Q463&gt;=4,R463&gt;=4),"Champions",IF(AND(Q463&gt;=3,R463&gt;=3),"Loyal",IF(AND(Q463&lt;=2,R463&gt;=3),"At Risk",IF(Q463&lt;=2,"Hibernating","Potential"))))</f>
        <v>Champions</v>
      </c>
      <c r="U463" s="38" t="n">
        <f aca="false">L463/Assumptions!$B$6</f>
        <v>80.01</v>
      </c>
      <c r="V463" s="38" t="n">
        <f aca="false">IF(O463="Slipping",U463,0)</f>
        <v>0</v>
      </c>
      <c r="W463" s="38" t="n">
        <f aca="false">IF(O463="Churned",U463,0)</f>
        <v>0</v>
      </c>
      <c r="X463" s="24" t="str">
        <f aca="false">IF(AND(O463="Active",P463&lt;=2),"Yes","No")</f>
        <v>No</v>
      </c>
    </row>
    <row r="464" customFormat="false" ht="15" hidden="false" customHeight="false" outlineLevel="0" collapsed="false">
      <c r="A464" s="24" t="str">
        <f aca="false">Customers!A464</f>
        <v>C0463</v>
      </c>
      <c r="B464" s="24" t="str">
        <f aca="false">Customers!B464</f>
        <v>Eastern</v>
      </c>
      <c r="C464" s="24" t="str">
        <f aca="false">Customers!C464</f>
        <v>Prepaid</v>
      </c>
      <c r="D464" s="24" t="n">
        <f aca="false">COUNTIFS(Transactions!$C$2:$C$13107,$A464,Transactions!$E$2:$E$13107,D$1)</f>
        <v>0</v>
      </c>
      <c r="E464" s="24" t="n">
        <f aca="false">COUNTIFS(Transactions!$C$2:$C$13107,$A464,Transactions!$E$2:$E$13107,E$1)</f>
        <v>7</v>
      </c>
      <c r="F464" s="24" t="n">
        <f aca="false">COUNTIFS(Transactions!$C$2:$C$13107,$A464,Transactions!$E$2:$E$13107,F$1)</f>
        <v>0</v>
      </c>
      <c r="G464" s="24" t="n">
        <f aca="false">COUNTIFS(Transactions!$C$2:$C$13107,$A464,Transactions!$E$2:$E$13107,G$1)</f>
        <v>0</v>
      </c>
      <c r="H464" s="24" t="n">
        <f aca="false">COUNTIFS(Transactions!$C$2:$C$13107,$A464,Transactions!$E$2:$E$13107,H$1)</f>
        <v>6</v>
      </c>
      <c r="I464" s="24" t="n">
        <f aca="false">COUNTIFS(Transactions!$C$2:$C$13107,$A464,Transactions!$E$2:$E$13107,I$1)</f>
        <v>7</v>
      </c>
      <c r="J464" s="24" t="n">
        <f aca="false">SUM(D464:I464)</f>
        <v>20</v>
      </c>
      <c r="K464" s="38" t="n">
        <f aca="false">SUMIFS(Transactions!$F$2:$F$13107,Transactions!$C$2:$C$13107,A464)</f>
        <v>30879</v>
      </c>
      <c r="L464" s="38" t="n">
        <f aca="false">SUMIFS(Transactions!$I$2:$I$13107,Transactions!$C$2:$C$13107,A464)</f>
        <v>667.9</v>
      </c>
      <c r="M464" s="39" t="n">
        <f aca="false">IF(J464=0,"",_xlfn.MAXIFS(Transactions!$B$2:$B$13107,Transactions!$C$2:$C$13107,A464))</f>
        <v>46160</v>
      </c>
      <c r="N464" s="24" t="n">
        <f aca="false">IF(J464=0,999,Assumptions!$B$4-M464)</f>
        <v>135</v>
      </c>
      <c r="O464" s="24" t="str">
        <f aca="false">IF(N464&lt;=Assumptions!$B$7,"Active",IF(N464&lt;=Assumptions!$B$8,"Slipping","Churned"))</f>
        <v>Churned</v>
      </c>
      <c r="P464" s="24" t="n">
        <f aca="false">COUNTIF(D464:I464,"&gt;0")</f>
        <v>3</v>
      </c>
      <c r="Q464" s="24" t="n">
        <f aca="false">IF(N464&lt;=Assumptions!$B$22,5,IF(N464&lt;=Assumptions!$B$23,4,IF(N464&lt;=Assumptions!$B$24,3,IF(N464&lt;=Assumptions!$B$25,2,1))))</f>
        <v>1</v>
      </c>
      <c r="R464" s="24" t="n">
        <f aca="false">1+(J464&gt;=Assumptions!$C$25)+(J464&gt;=Assumptions!$C$24)+(J464&gt;=Assumptions!$C$23)+(J464&gt;=Assumptions!$C$22)</f>
        <v>3</v>
      </c>
      <c r="S464" s="24" t="n">
        <f aca="false">1+(L464&gt;=Assumptions!$D$25)+(L464&gt;=Assumptions!$D$24)+(L464&gt;=Assumptions!$D$23)+(L464&gt;=Assumptions!$D$22)</f>
        <v>4</v>
      </c>
      <c r="T464" s="24" t="str">
        <f aca="false">IF(AND(Q464&gt;=4,R464&gt;=4),"Champions",IF(AND(Q464&gt;=3,R464&gt;=3),"Loyal",IF(AND(Q464&lt;=2,R464&gt;=3),"At Risk",IF(Q464&lt;=2,"Hibernating","Potential"))))</f>
        <v>At Risk</v>
      </c>
      <c r="U464" s="38" t="n">
        <f aca="false">L464/Assumptions!$B$6</f>
        <v>74.2111111111111</v>
      </c>
      <c r="V464" s="38" t="n">
        <f aca="false">IF(O464="Slipping",U464,0)</f>
        <v>0</v>
      </c>
      <c r="W464" s="38" t="n">
        <f aca="false">IF(O464="Churned",U464,0)</f>
        <v>74.2111111111111</v>
      </c>
      <c r="X464" s="24" t="str">
        <f aca="false">IF(AND(O464="Active",P464&lt;=2),"Yes","No")</f>
        <v>No</v>
      </c>
    </row>
    <row r="465" customFormat="false" ht="15" hidden="false" customHeight="false" outlineLevel="0" collapsed="false">
      <c r="A465" s="24" t="str">
        <f aca="false">Customers!A465</f>
        <v>C0464</v>
      </c>
      <c r="B465" s="24" t="str">
        <f aca="false">Customers!B465</f>
        <v>Rift Valley</v>
      </c>
      <c r="C465" s="24" t="str">
        <f aca="false">Customers!C465</f>
        <v>Postpaid</v>
      </c>
      <c r="D465" s="24" t="n">
        <f aca="false">COUNTIFS(Transactions!$C$2:$C$13107,$A465,Transactions!$E$2:$E$13107,D$1)</f>
        <v>2</v>
      </c>
      <c r="E465" s="24" t="n">
        <f aca="false">COUNTIFS(Transactions!$C$2:$C$13107,$A465,Transactions!$E$2:$E$13107,E$1)</f>
        <v>1</v>
      </c>
      <c r="F465" s="24" t="n">
        <f aca="false">COUNTIFS(Transactions!$C$2:$C$13107,$A465,Transactions!$E$2:$E$13107,F$1)</f>
        <v>0</v>
      </c>
      <c r="G465" s="24" t="n">
        <f aca="false">COUNTIFS(Transactions!$C$2:$C$13107,$A465,Transactions!$E$2:$E$13107,G$1)</f>
        <v>1</v>
      </c>
      <c r="H465" s="24" t="n">
        <f aca="false">COUNTIFS(Transactions!$C$2:$C$13107,$A465,Transactions!$E$2:$E$13107,H$1)</f>
        <v>3</v>
      </c>
      <c r="I465" s="24" t="n">
        <f aca="false">COUNTIFS(Transactions!$C$2:$C$13107,$A465,Transactions!$E$2:$E$13107,I$1)</f>
        <v>4</v>
      </c>
      <c r="J465" s="24" t="n">
        <f aca="false">SUM(D465:I465)</f>
        <v>11</v>
      </c>
      <c r="K465" s="38" t="n">
        <f aca="false">SUMIFS(Transactions!$F$2:$F$13107,Transactions!$C$2:$C$13107,A465)</f>
        <v>30820</v>
      </c>
      <c r="L465" s="38" t="n">
        <f aca="false">SUMIFS(Transactions!$I$2:$I$13107,Transactions!$C$2:$C$13107,A465)</f>
        <v>281.75</v>
      </c>
      <c r="M465" s="39" t="n">
        <f aca="false">IF(J465=0,"",_xlfn.MAXIFS(Transactions!$B$2:$B$13107,Transactions!$C$2:$C$13107,A465))</f>
        <v>46271</v>
      </c>
      <c r="N465" s="24" t="n">
        <f aca="false">IF(J465=0,999,Assumptions!$B$4-M465)</f>
        <v>24</v>
      </c>
      <c r="O465" s="24" t="str">
        <f aca="false">IF(N465&lt;=Assumptions!$B$7,"Active",IF(N465&lt;=Assumptions!$B$8,"Slipping","Churned"))</f>
        <v>Active</v>
      </c>
      <c r="P465" s="24" t="n">
        <f aca="false">COUNTIF(D465:I465,"&gt;0")</f>
        <v>5</v>
      </c>
      <c r="Q465" s="24" t="n">
        <f aca="false">IF(N465&lt;=Assumptions!$B$22,5,IF(N465&lt;=Assumptions!$B$23,4,IF(N465&lt;=Assumptions!$B$24,3,IF(N465&lt;=Assumptions!$B$25,2,1))))</f>
        <v>4</v>
      </c>
      <c r="R465" s="24" t="n">
        <f aca="false">1+(J465&gt;=Assumptions!$C$25)+(J465&gt;=Assumptions!$C$24)+(J465&gt;=Assumptions!$C$23)+(J465&gt;=Assumptions!$C$22)</f>
        <v>2</v>
      </c>
      <c r="S465" s="24" t="n">
        <f aca="false">1+(L465&gt;=Assumptions!$D$25)+(L465&gt;=Assumptions!$D$24)+(L465&gt;=Assumptions!$D$23)+(L465&gt;=Assumptions!$D$22)</f>
        <v>2</v>
      </c>
      <c r="T465" s="24" t="str">
        <f aca="false">IF(AND(Q465&gt;=4,R465&gt;=4),"Champions",IF(AND(Q465&gt;=3,R465&gt;=3),"Loyal",IF(AND(Q465&lt;=2,R465&gt;=3),"At Risk",IF(Q465&lt;=2,"Hibernating","Potential"))))</f>
        <v>Potential</v>
      </c>
      <c r="U465" s="38" t="n">
        <f aca="false">L465/Assumptions!$B$6</f>
        <v>31.3055555555556</v>
      </c>
      <c r="V465" s="38" t="n">
        <f aca="false">IF(O465="Slipping",U465,0)</f>
        <v>0</v>
      </c>
      <c r="W465" s="38" t="n">
        <f aca="false">IF(O465="Churned",U465,0)</f>
        <v>0</v>
      </c>
      <c r="X465" s="24" t="str">
        <f aca="false">IF(AND(O465="Active",P465&lt;=2),"Yes","No")</f>
        <v>No</v>
      </c>
    </row>
    <row r="466" customFormat="false" ht="15" hidden="false" customHeight="false" outlineLevel="0" collapsed="false">
      <c r="A466" s="24" t="str">
        <f aca="false">Customers!A466</f>
        <v>C0465</v>
      </c>
      <c r="B466" s="24" t="str">
        <f aca="false">Customers!B466</f>
        <v>Nairobi</v>
      </c>
      <c r="C466" s="24" t="str">
        <f aca="false">Customers!C466</f>
        <v>Prepaid</v>
      </c>
      <c r="D466" s="24" t="n">
        <f aca="false">COUNTIFS(Transactions!$C$2:$C$13107,$A466,Transactions!$E$2:$E$13107,D$1)</f>
        <v>10</v>
      </c>
      <c r="E466" s="24" t="n">
        <f aca="false">COUNTIFS(Transactions!$C$2:$C$13107,$A466,Transactions!$E$2:$E$13107,E$1)</f>
        <v>1</v>
      </c>
      <c r="F466" s="24" t="n">
        <f aca="false">COUNTIFS(Transactions!$C$2:$C$13107,$A466,Transactions!$E$2:$E$13107,F$1)</f>
        <v>3</v>
      </c>
      <c r="G466" s="24" t="n">
        <f aca="false">COUNTIFS(Transactions!$C$2:$C$13107,$A466,Transactions!$E$2:$E$13107,G$1)</f>
        <v>1</v>
      </c>
      <c r="H466" s="24" t="n">
        <f aca="false">COUNTIFS(Transactions!$C$2:$C$13107,$A466,Transactions!$E$2:$E$13107,H$1)</f>
        <v>3</v>
      </c>
      <c r="I466" s="24" t="n">
        <f aca="false">COUNTIFS(Transactions!$C$2:$C$13107,$A466,Transactions!$E$2:$E$13107,I$1)</f>
        <v>0</v>
      </c>
      <c r="J466" s="24" t="n">
        <f aca="false">SUM(D466:I466)</f>
        <v>18</v>
      </c>
      <c r="K466" s="38" t="n">
        <f aca="false">SUMIFS(Transactions!$F$2:$F$13107,Transactions!$C$2:$C$13107,A466)</f>
        <v>39930</v>
      </c>
      <c r="L466" s="38" t="n">
        <f aca="false">SUMIFS(Transactions!$I$2:$I$13107,Transactions!$C$2:$C$13107,A466)</f>
        <v>339.7</v>
      </c>
      <c r="M466" s="39" t="n">
        <f aca="false">IF(J466=0,"",_xlfn.MAXIFS(Transactions!$B$2:$B$13107,Transactions!$C$2:$C$13107,A466))</f>
        <v>46295</v>
      </c>
      <c r="N466" s="24" t="n">
        <f aca="false">IF(J466=0,999,Assumptions!$B$4-M466)</f>
        <v>0</v>
      </c>
      <c r="O466" s="24" t="str">
        <f aca="false">IF(N466&lt;=Assumptions!$B$7,"Active",IF(N466&lt;=Assumptions!$B$8,"Slipping","Churned"))</f>
        <v>Active</v>
      </c>
      <c r="P466" s="24" t="n">
        <f aca="false">COUNTIF(D466:I466,"&gt;0")</f>
        <v>5</v>
      </c>
      <c r="Q466" s="24" t="n">
        <f aca="false">IF(N466&lt;=Assumptions!$B$22,5,IF(N466&lt;=Assumptions!$B$23,4,IF(N466&lt;=Assumptions!$B$24,3,IF(N466&lt;=Assumptions!$B$25,2,1))))</f>
        <v>5</v>
      </c>
      <c r="R466" s="24" t="n">
        <f aca="false">1+(J466&gt;=Assumptions!$C$25)+(J466&gt;=Assumptions!$C$24)+(J466&gt;=Assumptions!$C$23)+(J466&gt;=Assumptions!$C$22)</f>
        <v>3</v>
      </c>
      <c r="S466" s="24" t="n">
        <f aca="false">1+(L466&gt;=Assumptions!$D$25)+(L466&gt;=Assumptions!$D$24)+(L466&gt;=Assumptions!$D$23)+(L466&gt;=Assumptions!$D$22)</f>
        <v>3</v>
      </c>
      <c r="T466" s="24" t="str">
        <f aca="false">IF(AND(Q466&gt;=4,R466&gt;=4),"Champions",IF(AND(Q466&gt;=3,R466&gt;=3),"Loyal",IF(AND(Q466&lt;=2,R466&gt;=3),"At Risk",IF(Q466&lt;=2,"Hibernating","Potential"))))</f>
        <v>Loyal</v>
      </c>
      <c r="U466" s="38" t="n">
        <f aca="false">L466/Assumptions!$B$6</f>
        <v>37.7444444444444</v>
      </c>
      <c r="V466" s="38" t="n">
        <f aca="false">IF(O466="Slipping",U466,0)</f>
        <v>0</v>
      </c>
      <c r="W466" s="38" t="n">
        <f aca="false">IF(O466="Churned",U466,0)</f>
        <v>0</v>
      </c>
      <c r="X466" s="24" t="str">
        <f aca="false">IF(AND(O466="Active",P466&lt;=2),"Yes","No")</f>
        <v>No</v>
      </c>
    </row>
    <row r="467" customFormat="false" ht="15" hidden="false" customHeight="false" outlineLevel="0" collapsed="false">
      <c r="A467" s="24" t="str">
        <f aca="false">Customers!A467</f>
        <v>C0466</v>
      </c>
      <c r="B467" s="24" t="str">
        <f aca="false">Customers!B467</f>
        <v>Nairobi</v>
      </c>
      <c r="C467" s="24" t="str">
        <f aca="false">Customers!C467</f>
        <v>Postpaid</v>
      </c>
      <c r="D467" s="24" t="n">
        <f aca="false">COUNTIFS(Transactions!$C$2:$C$13107,$A467,Transactions!$E$2:$E$13107,D$1)</f>
        <v>6</v>
      </c>
      <c r="E467" s="24" t="n">
        <f aca="false">COUNTIFS(Transactions!$C$2:$C$13107,$A467,Transactions!$E$2:$E$13107,E$1)</f>
        <v>4</v>
      </c>
      <c r="F467" s="24" t="n">
        <f aca="false">COUNTIFS(Transactions!$C$2:$C$13107,$A467,Transactions!$E$2:$E$13107,F$1)</f>
        <v>8</v>
      </c>
      <c r="G467" s="24" t="n">
        <f aca="false">COUNTIFS(Transactions!$C$2:$C$13107,$A467,Transactions!$E$2:$E$13107,G$1)</f>
        <v>18</v>
      </c>
      <c r="H467" s="24" t="n">
        <f aca="false">COUNTIFS(Transactions!$C$2:$C$13107,$A467,Transactions!$E$2:$E$13107,H$1)</f>
        <v>3</v>
      </c>
      <c r="I467" s="24" t="n">
        <f aca="false">COUNTIFS(Transactions!$C$2:$C$13107,$A467,Transactions!$E$2:$E$13107,I$1)</f>
        <v>0</v>
      </c>
      <c r="J467" s="24" t="n">
        <f aca="false">SUM(D467:I467)</f>
        <v>39</v>
      </c>
      <c r="K467" s="38" t="n">
        <f aca="false">SUMIFS(Transactions!$F$2:$F$13107,Transactions!$C$2:$C$13107,A467)</f>
        <v>158450</v>
      </c>
      <c r="L467" s="38" t="n">
        <f aca="false">SUMIFS(Transactions!$I$2:$I$13107,Transactions!$C$2:$C$13107,A467)</f>
        <v>560.01</v>
      </c>
      <c r="M467" s="39" t="n">
        <f aca="false">IF(J467=0,"",_xlfn.MAXIFS(Transactions!$B$2:$B$13107,Transactions!$C$2:$C$13107,A467))</f>
        <v>46249</v>
      </c>
      <c r="N467" s="24" t="n">
        <f aca="false">IF(J467=0,999,Assumptions!$B$4-M467)</f>
        <v>46</v>
      </c>
      <c r="O467" s="24" t="str">
        <f aca="false">IF(N467&lt;=Assumptions!$B$7,"Active",IF(N467&lt;=Assumptions!$B$8,"Slipping","Churned"))</f>
        <v>Slipping</v>
      </c>
      <c r="P467" s="24" t="n">
        <f aca="false">COUNTIF(D467:I467,"&gt;0")</f>
        <v>5</v>
      </c>
      <c r="Q467" s="24" t="n">
        <f aca="false">IF(N467&lt;=Assumptions!$B$22,5,IF(N467&lt;=Assumptions!$B$23,4,IF(N467&lt;=Assumptions!$B$24,3,IF(N467&lt;=Assumptions!$B$25,2,1))))</f>
        <v>3</v>
      </c>
      <c r="R467" s="24" t="n">
        <f aca="false">1+(J467&gt;=Assumptions!$C$25)+(J467&gt;=Assumptions!$C$24)+(J467&gt;=Assumptions!$C$23)+(J467&gt;=Assumptions!$C$22)</f>
        <v>5</v>
      </c>
      <c r="S467" s="24" t="n">
        <f aca="false">1+(L467&gt;=Assumptions!$D$25)+(L467&gt;=Assumptions!$D$24)+(L467&gt;=Assumptions!$D$23)+(L467&gt;=Assumptions!$D$22)</f>
        <v>4</v>
      </c>
      <c r="T467" s="24" t="str">
        <f aca="false">IF(AND(Q467&gt;=4,R467&gt;=4),"Champions",IF(AND(Q467&gt;=3,R467&gt;=3),"Loyal",IF(AND(Q467&lt;=2,R467&gt;=3),"At Risk",IF(Q467&lt;=2,"Hibernating","Potential"))))</f>
        <v>Loyal</v>
      </c>
      <c r="U467" s="38" t="n">
        <f aca="false">L467/Assumptions!$B$6</f>
        <v>62.2233333333333</v>
      </c>
      <c r="V467" s="38" t="n">
        <f aca="false">IF(O467="Slipping",U467,0)</f>
        <v>62.2233333333333</v>
      </c>
      <c r="W467" s="38" t="n">
        <f aca="false">IF(O467="Churned",U467,0)</f>
        <v>0</v>
      </c>
      <c r="X467" s="24" t="str">
        <f aca="false">IF(AND(O467="Active",P467&lt;=2),"Yes","No")</f>
        <v>No</v>
      </c>
    </row>
    <row r="468" customFormat="false" ht="15" hidden="false" customHeight="false" outlineLevel="0" collapsed="false">
      <c r="A468" s="24" t="str">
        <f aca="false">Customers!A468</f>
        <v>C0467</v>
      </c>
      <c r="B468" s="24" t="str">
        <f aca="false">Customers!B468</f>
        <v>Central</v>
      </c>
      <c r="C468" s="24" t="str">
        <f aca="false">Customers!C468</f>
        <v>Prepaid</v>
      </c>
      <c r="D468" s="24" t="n">
        <f aca="false">COUNTIFS(Transactions!$C$2:$C$13107,$A468,Transactions!$E$2:$E$13107,D$1)</f>
        <v>1</v>
      </c>
      <c r="E468" s="24" t="n">
        <f aca="false">COUNTIFS(Transactions!$C$2:$C$13107,$A468,Transactions!$E$2:$E$13107,E$1)</f>
        <v>10</v>
      </c>
      <c r="F468" s="24" t="n">
        <f aca="false">COUNTIFS(Transactions!$C$2:$C$13107,$A468,Transactions!$E$2:$E$13107,F$1)</f>
        <v>4</v>
      </c>
      <c r="G468" s="24" t="n">
        <f aca="false">COUNTIFS(Transactions!$C$2:$C$13107,$A468,Transactions!$E$2:$E$13107,G$1)</f>
        <v>0</v>
      </c>
      <c r="H468" s="24" t="n">
        <f aca="false">COUNTIFS(Transactions!$C$2:$C$13107,$A468,Transactions!$E$2:$E$13107,H$1)</f>
        <v>10</v>
      </c>
      <c r="I468" s="24" t="n">
        <f aca="false">COUNTIFS(Transactions!$C$2:$C$13107,$A468,Transactions!$E$2:$E$13107,I$1)</f>
        <v>1</v>
      </c>
      <c r="J468" s="24" t="n">
        <f aca="false">SUM(D468:I468)</f>
        <v>26</v>
      </c>
      <c r="K468" s="38" t="n">
        <f aca="false">SUMIFS(Transactions!$F$2:$F$13107,Transactions!$C$2:$C$13107,A468)</f>
        <v>74669</v>
      </c>
      <c r="L468" s="38" t="n">
        <f aca="false">SUMIFS(Transactions!$I$2:$I$13107,Transactions!$C$2:$C$13107,A468)</f>
        <v>929.95</v>
      </c>
      <c r="M468" s="39" t="n">
        <f aca="false">IF(J468=0,"",_xlfn.MAXIFS(Transactions!$B$2:$B$13107,Transactions!$C$2:$C$13107,A468))</f>
        <v>46293</v>
      </c>
      <c r="N468" s="24" t="n">
        <f aca="false">IF(J468=0,999,Assumptions!$B$4-M468)</f>
        <v>2</v>
      </c>
      <c r="O468" s="24" t="str">
        <f aca="false">IF(N468&lt;=Assumptions!$B$7,"Active",IF(N468&lt;=Assumptions!$B$8,"Slipping","Churned"))</f>
        <v>Active</v>
      </c>
      <c r="P468" s="24" t="n">
        <f aca="false">COUNTIF(D468:I468,"&gt;0")</f>
        <v>5</v>
      </c>
      <c r="Q468" s="24" t="n">
        <f aca="false">IF(N468&lt;=Assumptions!$B$22,5,IF(N468&lt;=Assumptions!$B$23,4,IF(N468&lt;=Assumptions!$B$24,3,IF(N468&lt;=Assumptions!$B$25,2,1))))</f>
        <v>5</v>
      </c>
      <c r="R468" s="24" t="n">
        <f aca="false">1+(J468&gt;=Assumptions!$C$25)+(J468&gt;=Assumptions!$C$24)+(J468&gt;=Assumptions!$C$23)+(J468&gt;=Assumptions!$C$22)</f>
        <v>4</v>
      </c>
      <c r="S468" s="24" t="n">
        <f aca="false">1+(L468&gt;=Assumptions!$D$25)+(L468&gt;=Assumptions!$D$24)+(L468&gt;=Assumptions!$D$23)+(L468&gt;=Assumptions!$D$22)</f>
        <v>5</v>
      </c>
      <c r="T468" s="24" t="str">
        <f aca="false">IF(AND(Q468&gt;=4,R468&gt;=4),"Champions",IF(AND(Q468&gt;=3,R468&gt;=3),"Loyal",IF(AND(Q468&lt;=2,R468&gt;=3),"At Risk",IF(Q468&lt;=2,"Hibernating","Potential"))))</f>
        <v>Champions</v>
      </c>
      <c r="U468" s="38" t="n">
        <f aca="false">L468/Assumptions!$B$6</f>
        <v>103.327777777778</v>
      </c>
      <c r="V468" s="38" t="n">
        <f aca="false">IF(O468="Slipping",U468,0)</f>
        <v>0</v>
      </c>
      <c r="W468" s="38" t="n">
        <f aca="false">IF(O468="Churned",U468,0)</f>
        <v>0</v>
      </c>
      <c r="X468" s="24" t="str">
        <f aca="false">IF(AND(O468="Active",P468&lt;=2),"Yes","No")</f>
        <v>No</v>
      </c>
    </row>
    <row r="469" customFormat="false" ht="15" hidden="false" customHeight="false" outlineLevel="0" collapsed="false">
      <c r="A469" s="24" t="str">
        <f aca="false">Customers!A469</f>
        <v>C0468</v>
      </c>
      <c r="B469" s="24" t="str">
        <f aca="false">Customers!B469</f>
        <v>Coast</v>
      </c>
      <c r="C469" s="24" t="str">
        <f aca="false">Customers!C469</f>
        <v>Prepaid</v>
      </c>
      <c r="D469" s="24" t="n">
        <f aca="false">COUNTIFS(Transactions!$C$2:$C$13107,$A469,Transactions!$E$2:$E$13107,D$1)</f>
        <v>5</v>
      </c>
      <c r="E469" s="24" t="n">
        <f aca="false">COUNTIFS(Transactions!$C$2:$C$13107,$A469,Transactions!$E$2:$E$13107,E$1)</f>
        <v>3</v>
      </c>
      <c r="F469" s="24" t="n">
        <f aca="false">COUNTIFS(Transactions!$C$2:$C$13107,$A469,Transactions!$E$2:$E$13107,F$1)</f>
        <v>3</v>
      </c>
      <c r="G469" s="24" t="n">
        <f aca="false">COUNTIFS(Transactions!$C$2:$C$13107,$A469,Transactions!$E$2:$E$13107,G$1)</f>
        <v>0</v>
      </c>
      <c r="H469" s="24" t="n">
        <f aca="false">COUNTIFS(Transactions!$C$2:$C$13107,$A469,Transactions!$E$2:$E$13107,H$1)</f>
        <v>19</v>
      </c>
      <c r="I469" s="24" t="n">
        <f aca="false">COUNTIFS(Transactions!$C$2:$C$13107,$A469,Transactions!$E$2:$E$13107,I$1)</f>
        <v>1</v>
      </c>
      <c r="J469" s="24" t="n">
        <f aca="false">SUM(D469:I469)</f>
        <v>31</v>
      </c>
      <c r="K469" s="38" t="n">
        <f aca="false">SUMIFS(Transactions!$F$2:$F$13107,Transactions!$C$2:$C$13107,A469)</f>
        <v>48180</v>
      </c>
      <c r="L469" s="38" t="n">
        <f aca="false">SUMIFS(Transactions!$I$2:$I$13107,Transactions!$C$2:$C$13107,A469)</f>
        <v>318.2</v>
      </c>
      <c r="M469" s="39" t="n">
        <f aca="false">IF(J469=0,"",_xlfn.MAXIFS(Transactions!$B$2:$B$13107,Transactions!$C$2:$C$13107,A469))</f>
        <v>46284</v>
      </c>
      <c r="N469" s="24" t="n">
        <f aca="false">IF(J469=0,999,Assumptions!$B$4-M469)</f>
        <v>11</v>
      </c>
      <c r="O469" s="24" t="str">
        <f aca="false">IF(N469&lt;=Assumptions!$B$7,"Active",IF(N469&lt;=Assumptions!$B$8,"Slipping","Churned"))</f>
        <v>Active</v>
      </c>
      <c r="P469" s="24" t="n">
        <f aca="false">COUNTIF(D469:I469,"&gt;0")</f>
        <v>5</v>
      </c>
      <c r="Q469" s="24" t="n">
        <f aca="false">IF(N469&lt;=Assumptions!$B$22,5,IF(N469&lt;=Assumptions!$B$23,4,IF(N469&lt;=Assumptions!$B$24,3,IF(N469&lt;=Assumptions!$B$25,2,1))))</f>
        <v>5</v>
      </c>
      <c r="R469" s="24" t="n">
        <f aca="false">1+(J469&gt;=Assumptions!$C$25)+(J469&gt;=Assumptions!$C$24)+(J469&gt;=Assumptions!$C$23)+(J469&gt;=Assumptions!$C$22)</f>
        <v>5</v>
      </c>
      <c r="S469" s="24" t="n">
        <f aca="false">1+(L469&gt;=Assumptions!$D$25)+(L469&gt;=Assumptions!$D$24)+(L469&gt;=Assumptions!$D$23)+(L469&gt;=Assumptions!$D$22)</f>
        <v>3</v>
      </c>
      <c r="T469" s="24" t="str">
        <f aca="false">IF(AND(Q469&gt;=4,R469&gt;=4),"Champions",IF(AND(Q469&gt;=3,R469&gt;=3),"Loyal",IF(AND(Q469&lt;=2,R469&gt;=3),"At Risk",IF(Q469&lt;=2,"Hibernating","Potential"))))</f>
        <v>Champions</v>
      </c>
      <c r="U469" s="38" t="n">
        <f aca="false">L469/Assumptions!$B$6</f>
        <v>35.3555555555556</v>
      </c>
      <c r="V469" s="38" t="n">
        <f aca="false">IF(O469="Slipping",U469,0)</f>
        <v>0</v>
      </c>
      <c r="W469" s="38" t="n">
        <f aca="false">IF(O469="Churned",U469,0)</f>
        <v>0</v>
      </c>
      <c r="X469" s="24" t="str">
        <f aca="false">IF(AND(O469="Active",P469&lt;=2),"Yes","No")</f>
        <v>No</v>
      </c>
    </row>
    <row r="470" customFormat="false" ht="15" hidden="false" customHeight="false" outlineLevel="0" collapsed="false">
      <c r="A470" s="24" t="str">
        <f aca="false">Customers!A470</f>
        <v>C0469</v>
      </c>
      <c r="B470" s="24" t="str">
        <f aca="false">Customers!B470</f>
        <v>Nairobi</v>
      </c>
      <c r="C470" s="24" t="str">
        <f aca="false">Customers!C470</f>
        <v>Prepaid</v>
      </c>
      <c r="D470" s="24" t="n">
        <f aca="false">COUNTIFS(Transactions!$C$2:$C$13107,$A470,Transactions!$E$2:$E$13107,D$1)</f>
        <v>2</v>
      </c>
      <c r="E470" s="24" t="n">
        <f aca="false">COUNTIFS(Transactions!$C$2:$C$13107,$A470,Transactions!$E$2:$E$13107,E$1)</f>
        <v>0</v>
      </c>
      <c r="F470" s="24" t="n">
        <f aca="false">COUNTIFS(Transactions!$C$2:$C$13107,$A470,Transactions!$E$2:$E$13107,F$1)</f>
        <v>0</v>
      </c>
      <c r="G470" s="24" t="n">
        <f aca="false">COUNTIFS(Transactions!$C$2:$C$13107,$A470,Transactions!$E$2:$E$13107,G$1)</f>
        <v>0</v>
      </c>
      <c r="H470" s="24" t="n">
        <f aca="false">COUNTIFS(Transactions!$C$2:$C$13107,$A470,Transactions!$E$2:$E$13107,H$1)</f>
        <v>1</v>
      </c>
      <c r="I470" s="24" t="n">
        <f aca="false">COUNTIFS(Transactions!$C$2:$C$13107,$A470,Transactions!$E$2:$E$13107,I$1)</f>
        <v>0</v>
      </c>
      <c r="J470" s="24" t="n">
        <f aca="false">SUM(D470:I470)</f>
        <v>3</v>
      </c>
      <c r="K470" s="38" t="n">
        <f aca="false">SUMIFS(Transactions!$F$2:$F$13107,Transactions!$C$2:$C$13107,A470)</f>
        <v>4440</v>
      </c>
      <c r="L470" s="38" t="n">
        <f aca="false">SUMIFS(Transactions!$I$2:$I$13107,Transactions!$C$2:$C$13107,A470)</f>
        <v>45</v>
      </c>
      <c r="M470" s="39" t="n">
        <f aca="false">IF(J470=0,"",_xlfn.MAXIFS(Transactions!$B$2:$B$13107,Transactions!$C$2:$C$13107,A470))</f>
        <v>46162</v>
      </c>
      <c r="N470" s="24" t="n">
        <f aca="false">IF(J470=0,999,Assumptions!$B$4-M470)</f>
        <v>133</v>
      </c>
      <c r="O470" s="24" t="str">
        <f aca="false">IF(N470&lt;=Assumptions!$B$7,"Active",IF(N470&lt;=Assumptions!$B$8,"Slipping","Churned"))</f>
        <v>Churned</v>
      </c>
      <c r="P470" s="24" t="n">
        <f aca="false">COUNTIF(D470:I470,"&gt;0")</f>
        <v>2</v>
      </c>
      <c r="Q470" s="24" t="n">
        <f aca="false">IF(N470&lt;=Assumptions!$B$22,5,IF(N470&lt;=Assumptions!$B$23,4,IF(N470&lt;=Assumptions!$B$24,3,IF(N470&lt;=Assumptions!$B$25,2,1))))</f>
        <v>1</v>
      </c>
      <c r="R470" s="24" t="n">
        <f aca="false">1+(J470&gt;=Assumptions!$C$25)+(J470&gt;=Assumptions!$C$24)+(J470&gt;=Assumptions!$C$23)+(J470&gt;=Assumptions!$C$22)</f>
        <v>1</v>
      </c>
      <c r="S470" s="24" t="n">
        <f aca="false">1+(L470&gt;=Assumptions!$D$25)+(L470&gt;=Assumptions!$D$24)+(L470&gt;=Assumptions!$D$23)+(L470&gt;=Assumptions!$D$22)</f>
        <v>1</v>
      </c>
      <c r="T470" s="24" t="str">
        <f aca="false">IF(AND(Q470&gt;=4,R470&gt;=4),"Champions",IF(AND(Q470&gt;=3,R470&gt;=3),"Loyal",IF(AND(Q470&lt;=2,R470&gt;=3),"At Risk",IF(Q470&lt;=2,"Hibernating","Potential"))))</f>
        <v>Hibernating</v>
      </c>
      <c r="U470" s="38" t="n">
        <f aca="false">L470/Assumptions!$B$6</f>
        <v>5</v>
      </c>
      <c r="V470" s="38" t="n">
        <f aca="false">IF(O470="Slipping",U470,0)</f>
        <v>0</v>
      </c>
      <c r="W470" s="38" t="n">
        <f aca="false">IF(O470="Churned",U470,0)</f>
        <v>5</v>
      </c>
      <c r="X470" s="24" t="str">
        <f aca="false">IF(AND(O470="Active",P470&lt;=2),"Yes","No")</f>
        <v>No</v>
      </c>
    </row>
    <row r="471" customFormat="false" ht="15" hidden="false" customHeight="false" outlineLevel="0" collapsed="false">
      <c r="A471" s="24" t="str">
        <f aca="false">Customers!A471</f>
        <v>C0470</v>
      </c>
      <c r="B471" s="24" t="str">
        <f aca="false">Customers!B471</f>
        <v>Central</v>
      </c>
      <c r="C471" s="24" t="str">
        <f aca="false">Customers!C471</f>
        <v>Prepaid</v>
      </c>
      <c r="D471" s="24" t="n">
        <f aca="false">COUNTIFS(Transactions!$C$2:$C$13107,$A471,Transactions!$E$2:$E$13107,D$1)</f>
        <v>7</v>
      </c>
      <c r="E471" s="24" t="n">
        <f aca="false">COUNTIFS(Transactions!$C$2:$C$13107,$A471,Transactions!$E$2:$E$13107,E$1)</f>
        <v>0</v>
      </c>
      <c r="F471" s="24" t="n">
        <f aca="false">COUNTIFS(Transactions!$C$2:$C$13107,$A471,Transactions!$E$2:$E$13107,F$1)</f>
        <v>1</v>
      </c>
      <c r="G471" s="24" t="n">
        <f aca="false">COUNTIFS(Transactions!$C$2:$C$13107,$A471,Transactions!$E$2:$E$13107,G$1)</f>
        <v>11</v>
      </c>
      <c r="H471" s="24" t="n">
        <f aca="false">COUNTIFS(Transactions!$C$2:$C$13107,$A471,Transactions!$E$2:$E$13107,H$1)</f>
        <v>3</v>
      </c>
      <c r="I471" s="24" t="n">
        <f aca="false">COUNTIFS(Transactions!$C$2:$C$13107,$A471,Transactions!$E$2:$E$13107,I$1)</f>
        <v>1</v>
      </c>
      <c r="J471" s="24" t="n">
        <f aca="false">SUM(D471:I471)</f>
        <v>23</v>
      </c>
      <c r="K471" s="38" t="n">
        <f aca="false">SUMIFS(Transactions!$F$2:$F$13107,Transactions!$C$2:$C$13107,A471)</f>
        <v>107390</v>
      </c>
      <c r="L471" s="38" t="n">
        <f aca="false">SUMIFS(Transactions!$I$2:$I$13107,Transactions!$C$2:$C$13107,A471)</f>
        <v>303.48</v>
      </c>
      <c r="M471" s="39" t="n">
        <f aca="false">IF(J471=0,"",_xlfn.MAXIFS(Transactions!$B$2:$B$13107,Transactions!$C$2:$C$13107,A471))</f>
        <v>46294</v>
      </c>
      <c r="N471" s="24" t="n">
        <f aca="false">IF(J471=0,999,Assumptions!$B$4-M471)</f>
        <v>1</v>
      </c>
      <c r="O471" s="24" t="str">
        <f aca="false">IF(N471&lt;=Assumptions!$B$7,"Active",IF(N471&lt;=Assumptions!$B$8,"Slipping","Churned"))</f>
        <v>Active</v>
      </c>
      <c r="P471" s="24" t="n">
        <f aca="false">COUNTIF(D471:I471,"&gt;0")</f>
        <v>5</v>
      </c>
      <c r="Q471" s="24" t="n">
        <f aca="false">IF(N471&lt;=Assumptions!$B$22,5,IF(N471&lt;=Assumptions!$B$23,4,IF(N471&lt;=Assumptions!$B$24,3,IF(N471&lt;=Assumptions!$B$25,2,1))))</f>
        <v>5</v>
      </c>
      <c r="R471" s="24" t="n">
        <f aca="false">1+(J471&gt;=Assumptions!$C$25)+(J471&gt;=Assumptions!$C$24)+(J471&gt;=Assumptions!$C$23)+(J471&gt;=Assumptions!$C$22)</f>
        <v>4</v>
      </c>
      <c r="S471" s="24" t="n">
        <f aca="false">1+(L471&gt;=Assumptions!$D$25)+(L471&gt;=Assumptions!$D$24)+(L471&gt;=Assumptions!$D$23)+(L471&gt;=Assumptions!$D$22)</f>
        <v>3</v>
      </c>
      <c r="T471" s="24" t="str">
        <f aca="false">IF(AND(Q471&gt;=4,R471&gt;=4),"Champions",IF(AND(Q471&gt;=3,R471&gt;=3),"Loyal",IF(AND(Q471&lt;=2,R471&gt;=3),"At Risk",IF(Q471&lt;=2,"Hibernating","Potential"))))</f>
        <v>Champions</v>
      </c>
      <c r="U471" s="38" t="n">
        <f aca="false">L471/Assumptions!$B$6</f>
        <v>33.72</v>
      </c>
      <c r="V471" s="38" t="n">
        <f aca="false">IF(O471="Slipping",U471,0)</f>
        <v>0</v>
      </c>
      <c r="W471" s="38" t="n">
        <f aca="false">IF(O471="Churned",U471,0)</f>
        <v>0</v>
      </c>
      <c r="X471" s="24" t="str">
        <f aca="false">IF(AND(O471="Active",P471&lt;=2),"Yes","No")</f>
        <v>No</v>
      </c>
    </row>
    <row r="472" customFormat="false" ht="15" hidden="false" customHeight="false" outlineLevel="0" collapsed="false">
      <c r="A472" s="24" t="str">
        <f aca="false">Customers!A472</f>
        <v>C0471</v>
      </c>
      <c r="B472" s="24" t="str">
        <f aca="false">Customers!B472</f>
        <v>Central</v>
      </c>
      <c r="C472" s="24" t="str">
        <f aca="false">Customers!C472</f>
        <v>Prepaid</v>
      </c>
      <c r="D472" s="24" t="n">
        <f aca="false">COUNTIFS(Transactions!$C$2:$C$13107,$A472,Transactions!$E$2:$E$13107,D$1)</f>
        <v>2</v>
      </c>
      <c r="E472" s="24" t="n">
        <f aca="false">COUNTIFS(Transactions!$C$2:$C$13107,$A472,Transactions!$E$2:$E$13107,E$1)</f>
        <v>0</v>
      </c>
      <c r="F472" s="24" t="n">
        <f aca="false">COUNTIFS(Transactions!$C$2:$C$13107,$A472,Transactions!$E$2:$E$13107,F$1)</f>
        <v>2</v>
      </c>
      <c r="G472" s="24" t="n">
        <f aca="false">COUNTIFS(Transactions!$C$2:$C$13107,$A472,Transactions!$E$2:$E$13107,G$1)</f>
        <v>3</v>
      </c>
      <c r="H472" s="24" t="n">
        <f aca="false">COUNTIFS(Transactions!$C$2:$C$13107,$A472,Transactions!$E$2:$E$13107,H$1)</f>
        <v>2</v>
      </c>
      <c r="I472" s="24" t="n">
        <f aca="false">COUNTIFS(Transactions!$C$2:$C$13107,$A472,Transactions!$E$2:$E$13107,I$1)</f>
        <v>1</v>
      </c>
      <c r="J472" s="24" t="n">
        <f aca="false">SUM(D472:I472)</f>
        <v>10</v>
      </c>
      <c r="K472" s="38" t="n">
        <f aca="false">SUMIFS(Transactions!$F$2:$F$13107,Transactions!$C$2:$C$13107,A472)</f>
        <v>21299</v>
      </c>
      <c r="L472" s="38" t="n">
        <f aca="false">SUMIFS(Transactions!$I$2:$I$13107,Transactions!$C$2:$C$13107,A472)</f>
        <v>86.35</v>
      </c>
      <c r="M472" s="39" t="n">
        <f aca="false">IF(J472=0,"",_xlfn.MAXIFS(Transactions!$B$2:$B$13107,Transactions!$C$2:$C$13107,A472))</f>
        <v>46274</v>
      </c>
      <c r="N472" s="24" t="n">
        <f aca="false">IF(J472=0,999,Assumptions!$B$4-M472)</f>
        <v>21</v>
      </c>
      <c r="O472" s="24" t="str">
        <f aca="false">IF(N472&lt;=Assumptions!$B$7,"Active",IF(N472&lt;=Assumptions!$B$8,"Slipping","Churned"))</f>
        <v>Active</v>
      </c>
      <c r="P472" s="24" t="n">
        <f aca="false">COUNTIF(D472:I472,"&gt;0")</f>
        <v>5</v>
      </c>
      <c r="Q472" s="24" t="n">
        <f aca="false">IF(N472&lt;=Assumptions!$B$22,5,IF(N472&lt;=Assumptions!$B$23,4,IF(N472&lt;=Assumptions!$B$24,3,IF(N472&lt;=Assumptions!$B$25,2,1))))</f>
        <v>4</v>
      </c>
      <c r="R472" s="24" t="n">
        <f aca="false">1+(J472&gt;=Assumptions!$C$25)+(J472&gt;=Assumptions!$C$24)+(J472&gt;=Assumptions!$C$23)+(J472&gt;=Assumptions!$C$22)</f>
        <v>2</v>
      </c>
      <c r="S472" s="24" t="n">
        <f aca="false">1+(L472&gt;=Assumptions!$D$25)+(L472&gt;=Assumptions!$D$24)+(L472&gt;=Assumptions!$D$23)+(L472&gt;=Assumptions!$D$22)</f>
        <v>1</v>
      </c>
      <c r="T472" s="24" t="str">
        <f aca="false">IF(AND(Q472&gt;=4,R472&gt;=4),"Champions",IF(AND(Q472&gt;=3,R472&gt;=3),"Loyal",IF(AND(Q472&lt;=2,R472&gt;=3),"At Risk",IF(Q472&lt;=2,"Hibernating","Potential"))))</f>
        <v>Potential</v>
      </c>
      <c r="U472" s="38" t="n">
        <f aca="false">L472/Assumptions!$B$6</f>
        <v>9.59444444444444</v>
      </c>
      <c r="V472" s="38" t="n">
        <f aca="false">IF(O472="Slipping",U472,0)</f>
        <v>0</v>
      </c>
      <c r="W472" s="38" t="n">
        <f aca="false">IF(O472="Churned",U472,0)</f>
        <v>0</v>
      </c>
      <c r="X472" s="24" t="str">
        <f aca="false">IF(AND(O472="Active",P472&lt;=2),"Yes","No")</f>
        <v>No</v>
      </c>
    </row>
    <row r="473" customFormat="false" ht="15" hidden="false" customHeight="false" outlineLevel="0" collapsed="false">
      <c r="A473" s="24" t="str">
        <f aca="false">Customers!A473</f>
        <v>C0472</v>
      </c>
      <c r="B473" s="24" t="str">
        <f aca="false">Customers!B473</f>
        <v>Coast</v>
      </c>
      <c r="C473" s="24" t="str">
        <f aca="false">Customers!C473</f>
        <v>Postpaid</v>
      </c>
      <c r="D473" s="24" t="n">
        <f aca="false">COUNTIFS(Transactions!$C$2:$C$13107,$A473,Transactions!$E$2:$E$13107,D$1)</f>
        <v>18</v>
      </c>
      <c r="E473" s="24" t="n">
        <f aca="false">COUNTIFS(Transactions!$C$2:$C$13107,$A473,Transactions!$E$2:$E$13107,E$1)</f>
        <v>5</v>
      </c>
      <c r="F473" s="24" t="n">
        <f aca="false">COUNTIFS(Transactions!$C$2:$C$13107,$A473,Transactions!$E$2:$E$13107,F$1)</f>
        <v>1</v>
      </c>
      <c r="G473" s="24" t="n">
        <f aca="false">COUNTIFS(Transactions!$C$2:$C$13107,$A473,Transactions!$E$2:$E$13107,G$1)</f>
        <v>12</v>
      </c>
      <c r="H473" s="24" t="n">
        <f aca="false">COUNTIFS(Transactions!$C$2:$C$13107,$A473,Transactions!$E$2:$E$13107,H$1)</f>
        <v>0</v>
      </c>
      <c r="I473" s="24" t="n">
        <f aca="false">COUNTIFS(Transactions!$C$2:$C$13107,$A473,Transactions!$E$2:$E$13107,I$1)</f>
        <v>9</v>
      </c>
      <c r="J473" s="24" t="n">
        <f aca="false">SUM(D473:I473)</f>
        <v>45</v>
      </c>
      <c r="K473" s="38" t="n">
        <f aca="false">SUMIFS(Transactions!$F$2:$F$13107,Transactions!$C$2:$C$13107,A473)</f>
        <v>203059</v>
      </c>
      <c r="L473" s="38" t="n">
        <f aca="false">SUMIFS(Transactions!$I$2:$I$13107,Transactions!$C$2:$C$13107,A473)</f>
        <v>1322.23</v>
      </c>
      <c r="M473" s="39" t="n">
        <f aca="false">IF(J473=0,"",_xlfn.MAXIFS(Transactions!$B$2:$B$13107,Transactions!$C$2:$C$13107,A473))</f>
        <v>46292</v>
      </c>
      <c r="N473" s="24" t="n">
        <f aca="false">IF(J473=0,999,Assumptions!$B$4-M473)</f>
        <v>3</v>
      </c>
      <c r="O473" s="24" t="str">
        <f aca="false">IF(N473&lt;=Assumptions!$B$7,"Active",IF(N473&lt;=Assumptions!$B$8,"Slipping","Churned"))</f>
        <v>Active</v>
      </c>
      <c r="P473" s="24" t="n">
        <f aca="false">COUNTIF(D473:I473,"&gt;0")</f>
        <v>5</v>
      </c>
      <c r="Q473" s="24" t="n">
        <f aca="false">IF(N473&lt;=Assumptions!$B$22,5,IF(N473&lt;=Assumptions!$B$23,4,IF(N473&lt;=Assumptions!$B$24,3,IF(N473&lt;=Assumptions!$B$25,2,1))))</f>
        <v>5</v>
      </c>
      <c r="R473" s="24" t="n">
        <f aca="false">1+(J473&gt;=Assumptions!$C$25)+(J473&gt;=Assumptions!$C$24)+(J473&gt;=Assumptions!$C$23)+(J473&gt;=Assumptions!$C$22)</f>
        <v>5</v>
      </c>
      <c r="S473" s="24" t="n">
        <f aca="false">1+(L473&gt;=Assumptions!$D$25)+(L473&gt;=Assumptions!$D$24)+(L473&gt;=Assumptions!$D$23)+(L473&gt;=Assumptions!$D$22)</f>
        <v>5</v>
      </c>
      <c r="T473" s="24" t="str">
        <f aca="false">IF(AND(Q473&gt;=4,R473&gt;=4),"Champions",IF(AND(Q473&gt;=3,R473&gt;=3),"Loyal",IF(AND(Q473&lt;=2,R473&gt;=3),"At Risk",IF(Q473&lt;=2,"Hibernating","Potential"))))</f>
        <v>Champions</v>
      </c>
      <c r="U473" s="38" t="n">
        <f aca="false">L473/Assumptions!$B$6</f>
        <v>146.914444444444</v>
      </c>
      <c r="V473" s="38" t="n">
        <f aca="false">IF(O473="Slipping",U473,0)</f>
        <v>0</v>
      </c>
      <c r="W473" s="38" t="n">
        <f aca="false">IF(O473="Churned",U473,0)</f>
        <v>0</v>
      </c>
      <c r="X473" s="24" t="str">
        <f aca="false">IF(AND(O473="Active",P473&lt;=2),"Yes","No")</f>
        <v>No</v>
      </c>
    </row>
    <row r="474" customFormat="false" ht="15" hidden="false" customHeight="false" outlineLevel="0" collapsed="false">
      <c r="A474" s="24" t="str">
        <f aca="false">Customers!A474</f>
        <v>C0473</v>
      </c>
      <c r="B474" s="24" t="str">
        <f aca="false">Customers!B474</f>
        <v>Nairobi</v>
      </c>
      <c r="C474" s="24" t="str">
        <f aca="false">Customers!C474</f>
        <v>Prepaid</v>
      </c>
      <c r="D474" s="24" t="n">
        <f aca="false">COUNTIFS(Transactions!$C$2:$C$13107,$A474,Transactions!$E$2:$E$13107,D$1)</f>
        <v>0</v>
      </c>
      <c r="E474" s="24" t="n">
        <f aca="false">COUNTIFS(Transactions!$C$2:$C$13107,$A474,Transactions!$E$2:$E$13107,E$1)</f>
        <v>0</v>
      </c>
      <c r="F474" s="24" t="n">
        <f aca="false">COUNTIFS(Transactions!$C$2:$C$13107,$A474,Transactions!$E$2:$E$13107,F$1)</f>
        <v>9</v>
      </c>
      <c r="G474" s="24" t="n">
        <f aca="false">COUNTIFS(Transactions!$C$2:$C$13107,$A474,Transactions!$E$2:$E$13107,G$1)</f>
        <v>11</v>
      </c>
      <c r="H474" s="24" t="n">
        <f aca="false">COUNTIFS(Transactions!$C$2:$C$13107,$A474,Transactions!$E$2:$E$13107,H$1)</f>
        <v>0</v>
      </c>
      <c r="I474" s="24" t="n">
        <f aca="false">COUNTIFS(Transactions!$C$2:$C$13107,$A474,Transactions!$E$2:$E$13107,I$1)</f>
        <v>2</v>
      </c>
      <c r="J474" s="24" t="n">
        <f aca="false">SUM(D474:I474)</f>
        <v>22</v>
      </c>
      <c r="K474" s="38" t="n">
        <f aca="false">SUMIFS(Transactions!$F$2:$F$13107,Transactions!$C$2:$C$13107,A474)</f>
        <v>146360</v>
      </c>
      <c r="L474" s="38" t="n">
        <f aca="false">SUMIFS(Transactions!$I$2:$I$13107,Transactions!$C$2:$C$13107,A474)</f>
        <v>295.94</v>
      </c>
      <c r="M474" s="39" t="n">
        <f aca="false">IF(J474=0,"",_xlfn.MAXIFS(Transactions!$B$2:$B$13107,Transactions!$C$2:$C$13107,A474))</f>
        <v>46291</v>
      </c>
      <c r="N474" s="24" t="n">
        <f aca="false">IF(J474=0,999,Assumptions!$B$4-M474)</f>
        <v>4</v>
      </c>
      <c r="O474" s="24" t="str">
        <f aca="false">IF(N474&lt;=Assumptions!$B$7,"Active",IF(N474&lt;=Assumptions!$B$8,"Slipping","Churned"))</f>
        <v>Active</v>
      </c>
      <c r="P474" s="24" t="n">
        <f aca="false">COUNTIF(D474:I474,"&gt;0")</f>
        <v>3</v>
      </c>
      <c r="Q474" s="24" t="n">
        <f aca="false">IF(N474&lt;=Assumptions!$B$22,5,IF(N474&lt;=Assumptions!$B$23,4,IF(N474&lt;=Assumptions!$B$24,3,IF(N474&lt;=Assumptions!$B$25,2,1))))</f>
        <v>5</v>
      </c>
      <c r="R474" s="24" t="n">
        <f aca="false">1+(J474&gt;=Assumptions!$C$25)+(J474&gt;=Assumptions!$C$24)+(J474&gt;=Assumptions!$C$23)+(J474&gt;=Assumptions!$C$22)</f>
        <v>4</v>
      </c>
      <c r="S474" s="24" t="n">
        <f aca="false">1+(L474&gt;=Assumptions!$D$25)+(L474&gt;=Assumptions!$D$24)+(L474&gt;=Assumptions!$D$23)+(L474&gt;=Assumptions!$D$22)</f>
        <v>3</v>
      </c>
      <c r="T474" s="24" t="str">
        <f aca="false">IF(AND(Q474&gt;=4,R474&gt;=4),"Champions",IF(AND(Q474&gt;=3,R474&gt;=3),"Loyal",IF(AND(Q474&lt;=2,R474&gt;=3),"At Risk",IF(Q474&lt;=2,"Hibernating","Potential"))))</f>
        <v>Champions</v>
      </c>
      <c r="U474" s="38" t="n">
        <f aca="false">L474/Assumptions!$B$6</f>
        <v>32.8822222222222</v>
      </c>
      <c r="V474" s="38" t="n">
        <f aca="false">IF(O474="Slipping",U474,0)</f>
        <v>0</v>
      </c>
      <c r="W474" s="38" t="n">
        <f aca="false">IF(O474="Churned",U474,0)</f>
        <v>0</v>
      </c>
      <c r="X474" s="24" t="str">
        <f aca="false">IF(AND(O474="Active",P474&lt;=2),"Yes","No")</f>
        <v>No</v>
      </c>
    </row>
    <row r="475" customFormat="false" ht="15" hidden="false" customHeight="false" outlineLevel="0" collapsed="false">
      <c r="A475" s="24" t="str">
        <f aca="false">Customers!A475</f>
        <v>C0474</v>
      </c>
      <c r="B475" s="24" t="str">
        <f aca="false">Customers!B475</f>
        <v>Western</v>
      </c>
      <c r="C475" s="24" t="str">
        <f aca="false">Customers!C475</f>
        <v>Postpaid</v>
      </c>
      <c r="D475" s="24" t="n">
        <f aca="false">COUNTIFS(Transactions!$C$2:$C$13107,$A475,Transactions!$E$2:$E$13107,D$1)</f>
        <v>3</v>
      </c>
      <c r="E475" s="24" t="n">
        <f aca="false">COUNTIFS(Transactions!$C$2:$C$13107,$A475,Transactions!$E$2:$E$13107,E$1)</f>
        <v>5</v>
      </c>
      <c r="F475" s="24" t="n">
        <f aca="false">COUNTIFS(Transactions!$C$2:$C$13107,$A475,Transactions!$E$2:$E$13107,F$1)</f>
        <v>4</v>
      </c>
      <c r="G475" s="24" t="n">
        <f aca="false">COUNTIFS(Transactions!$C$2:$C$13107,$A475,Transactions!$E$2:$E$13107,G$1)</f>
        <v>1</v>
      </c>
      <c r="H475" s="24" t="n">
        <f aca="false">COUNTIFS(Transactions!$C$2:$C$13107,$A475,Transactions!$E$2:$E$13107,H$1)</f>
        <v>3</v>
      </c>
      <c r="I475" s="24" t="n">
        <f aca="false">COUNTIFS(Transactions!$C$2:$C$13107,$A475,Transactions!$E$2:$E$13107,I$1)</f>
        <v>15</v>
      </c>
      <c r="J475" s="24" t="n">
        <f aca="false">SUM(D475:I475)</f>
        <v>31</v>
      </c>
      <c r="K475" s="38" t="n">
        <f aca="false">SUMIFS(Transactions!$F$2:$F$13107,Transactions!$C$2:$C$13107,A475)</f>
        <v>126097</v>
      </c>
      <c r="L475" s="38" t="n">
        <f aca="false">SUMIFS(Transactions!$I$2:$I$13107,Transactions!$C$2:$C$13107,A475)</f>
        <v>1191.82</v>
      </c>
      <c r="M475" s="39" t="n">
        <f aca="false">IF(J475=0,"",_xlfn.MAXIFS(Transactions!$B$2:$B$13107,Transactions!$C$2:$C$13107,A475))</f>
        <v>46240</v>
      </c>
      <c r="N475" s="24" t="n">
        <f aca="false">IF(J475=0,999,Assumptions!$B$4-M475)</f>
        <v>55</v>
      </c>
      <c r="O475" s="24" t="str">
        <f aca="false">IF(N475&lt;=Assumptions!$B$7,"Active",IF(N475&lt;=Assumptions!$B$8,"Slipping","Churned"))</f>
        <v>Slipping</v>
      </c>
      <c r="P475" s="24" t="n">
        <f aca="false">COUNTIF(D475:I475,"&gt;0")</f>
        <v>6</v>
      </c>
      <c r="Q475" s="24" t="n">
        <f aca="false">IF(N475&lt;=Assumptions!$B$22,5,IF(N475&lt;=Assumptions!$B$23,4,IF(N475&lt;=Assumptions!$B$24,3,IF(N475&lt;=Assumptions!$B$25,2,1))))</f>
        <v>3</v>
      </c>
      <c r="R475" s="24" t="n">
        <f aca="false">1+(J475&gt;=Assumptions!$C$25)+(J475&gt;=Assumptions!$C$24)+(J475&gt;=Assumptions!$C$23)+(J475&gt;=Assumptions!$C$22)</f>
        <v>5</v>
      </c>
      <c r="S475" s="24" t="n">
        <f aca="false">1+(L475&gt;=Assumptions!$D$25)+(L475&gt;=Assumptions!$D$24)+(L475&gt;=Assumptions!$D$23)+(L475&gt;=Assumptions!$D$22)</f>
        <v>5</v>
      </c>
      <c r="T475" s="24" t="str">
        <f aca="false">IF(AND(Q475&gt;=4,R475&gt;=4),"Champions",IF(AND(Q475&gt;=3,R475&gt;=3),"Loyal",IF(AND(Q475&lt;=2,R475&gt;=3),"At Risk",IF(Q475&lt;=2,"Hibernating","Potential"))))</f>
        <v>Loyal</v>
      </c>
      <c r="U475" s="38" t="n">
        <f aca="false">L475/Assumptions!$B$6</f>
        <v>132.424444444444</v>
      </c>
      <c r="V475" s="38" t="n">
        <f aca="false">IF(O475="Slipping",U475,0)</f>
        <v>132.424444444444</v>
      </c>
      <c r="W475" s="38" t="n">
        <f aca="false">IF(O475="Churned",U475,0)</f>
        <v>0</v>
      </c>
      <c r="X475" s="24" t="str">
        <f aca="false">IF(AND(O475="Active",P475&lt;=2),"Yes","No")</f>
        <v>No</v>
      </c>
    </row>
    <row r="476" customFormat="false" ht="15" hidden="false" customHeight="false" outlineLevel="0" collapsed="false">
      <c r="A476" s="24" t="str">
        <f aca="false">Customers!A476</f>
        <v>C0475</v>
      </c>
      <c r="B476" s="24" t="str">
        <f aca="false">Customers!B476</f>
        <v>Central</v>
      </c>
      <c r="C476" s="24" t="str">
        <f aca="false">Customers!C476</f>
        <v>Prepaid</v>
      </c>
      <c r="D476" s="24" t="n">
        <f aca="false">COUNTIFS(Transactions!$C$2:$C$13107,$A476,Transactions!$E$2:$E$13107,D$1)</f>
        <v>6</v>
      </c>
      <c r="E476" s="24" t="n">
        <f aca="false">COUNTIFS(Transactions!$C$2:$C$13107,$A476,Transactions!$E$2:$E$13107,E$1)</f>
        <v>0</v>
      </c>
      <c r="F476" s="24" t="n">
        <f aca="false">COUNTIFS(Transactions!$C$2:$C$13107,$A476,Transactions!$E$2:$E$13107,F$1)</f>
        <v>4</v>
      </c>
      <c r="G476" s="24" t="n">
        <f aca="false">COUNTIFS(Transactions!$C$2:$C$13107,$A476,Transactions!$E$2:$E$13107,G$1)</f>
        <v>0</v>
      </c>
      <c r="H476" s="24" t="n">
        <f aca="false">COUNTIFS(Transactions!$C$2:$C$13107,$A476,Transactions!$E$2:$E$13107,H$1)</f>
        <v>5</v>
      </c>
      <c r="I476" s="24" t="n">
        <f aca="false">COUNTIFS(Transactions!$C$2:$C$13107,$A476,Transactions!$E$2:$E$13107,I$1)</f>
        <v>2</v>
      </c>
      <c r="J476" s="24" t="n">
        <f aca="false">SUM(D476:I476)</f>
        <v>17</v>
      </c>
      <c r="K476" s="38" t="n">
        <f aca="false">SUMIFS(Transactions!$F$2:$F$13107,Transactions!$C$2:$C$13107,A476)</f>
        <v>42890</v>
      </c>
      <c r="L476" s="38" t="n">
        <f aca="false">SUMIFS(Transactions!$I$2:$I$13107,Transactions!$C$2:$C$13107,A476)</f>
        <v>257.5</v>
      </c>
      <c r="M476" s="39" t="n">
        <f aca="false">IF(J476=0,"",_xlfn.MAXIFS(Transactions!$B$2:$B$13107,Transactions!$C$2:$C$13107,A476))</f>
        <v>46288</v>
      </c>
      <c r="N476" s="24" t="n">
        <f aca="false">IF(J476=0,999,Assumptions!$B$4-M476)</f>
        <v>7</v>
      </c>
      <c r="O476" s="24" t="str">
        <f aca="false">IF(N476&lt;=Assumptions!$B$7,"Active",IF(N476&lt;=Assumptions!$B$8,"Slipping","Churned"))</f>
        <v>Active</v>
      </c>
      <c r="P476" s="24" t="n">
        <f aca="false">COUNTIF(D476:I476,"&gt;0")</f>
        <v>4</v>
      </c>
      <c r="Q476" s="24" t="n">
        <f aca="false">IF(N476&lt;=Assumptions!$B$22,5,IF(N476&lt;=Assumptions!$B$23,4,IF(N476&lt;=Assumptions!$B$24,3,IF(N476&lt;=Assumptions!$B$25,2,1))))</f>
        <v>5</v>
      </c>
      <c r="R476" s="24" t="n">
        <f aca="false">1+(J476&gt;=Assumptions!$C$25)+(J476&gt;=Assumptions!$C$24)+(J476&gt;=Assumptions!$C$23)+(J476&gt;=Assumptions!$C$22)</f>
        <v>3</v>
      </c>
      <c r="S476" s="24" t="n">
        <f aca="false">1+(L476&gt;=Assumptions!$D$25)+(L476&gt;=Assumptions!$D$24)+(L476&gt;=Assumptions!$D$23)+(L476&gt;=Assumptions!$D$22)</f>
        <v>2</v>
      </c>
      <c r="T476" s="24" t="str">
        <f aca="false">IF(AND(Q476&gt;=4,R476&gt;=4),"Champions",IF(AND(Q476&gt;=3,R476&gt;=3),"Loyal",IF(AND(Q476&lt;=2,R476&gt;=3),"At Risk",IF(Q476&lt;=2,"Hibernating","Potential"))))</f>
        <v>Loyal</v>
      </c>
      <c r="U476" s="38" t="n">
        <f aca="false">L476/Assumptions!$B$6</f>
        <v>28.6111111111111</v>
      </c>
      <c r="V476" s="38" t="n">
        <f aca="false">IF(O476="Slipping",U476,0)</f>
        <v>0</v>
      </c>
      <c r="W476" s="38" t="n">
        <f aca="false">IF(O476="Churned",U476,0)</f>
        <v>0</v>
      </c>
      <c r="X476" s="24" t="str">
        <f aca="false">IF(AND(O476="Active",P476&lt;=2),"Yes","No")</f>
        <v>No</v>
      </c>
    </row>
    <row r="477" customFormat="false" ht="15" hidden="false" customHeight="false" outlineLevel="0" collapsed="false">
      <c r="A477" s="24" t="str">
        <f aca="false">Customers!A477</f>
        <v>C0476</v>
      </c>
      <c r="B477" s="24" t="str">
        <f aca="false">Customers!B477</f>
        <v>Western</v>
      </c>
      <c r="C477" s="24" t="str">
        <f aca="false">Customers!C477</f>
        <v>Prepaid</v>
      </c>
      <c r="D477" s="24" t="n">
        <f aca="false">COUNTIFS(Transactions!$C$2:$C$13107,$A477,Transactions!$E$2:$E$13107,D$1)</f>
        <v>0</v>
      </c>
      <c r="E477" s="24" t="n">
        <f aca="false">COUNTIFS(Transactions!$C$2:$C$13107,$A477,Transactions!$E$2:$E$13107,E$1)</f>
        <v>3</v>
      </c>
      <c r="F477" s="24" t="n">
        <f aca="false">COUNTIFS(Transactions!$C$2:$C$13107,$A477,Transactions!$E$2:$E$13107,F$1)</f>
        <v>3</v>
      </c>
      <c r="G477" s="24" t="n">
        <f aca="false">COUNTIFS(Transactions!$C$2:$C$13107,$A477,Transactions!$E$2:$E$13107,G$1)</f>
        <v>1</v>
      </c>
      <c r="H477" s="24" t="n">
        <f aca="false">COUNTIFS(Transactions!$C$2:$C$13107,$A477,Transactions!$E$2:$E$13107,H$1)</f>
        <v>12</v>
      </c>
      <c r="I477" s="24" t="n">
        <f aca="false">COUNTIFS(Transactions!$C$2:$C$13107,$A477,Transactions!$E$2:$E$13107,I$1)</f>
        <v>9</v>
      </c>
      <c r="J477" s="24" t="n">
        <f aca="false">SUM(D477:I477)</f>
        <v>28</v>
      </c>
      <c r="K477" s="38" t="n">
        <f aca="false">SUMIFS(Transactions!$F$2:$F$13107,Transactions!$C$2:$C$13107,A477)</f>
        <v>31409</v>
      </c>
      <c r="L477" s="38" t="n">
        <f aca="false">SUMIFS(Transactions!$I$2:$I$13107,Transactions!$C$2:$C$13107,A477)</f>
        <v>508.55</v>
      </c>
      <c r="M477" s="39" t="n">
        <f aca="false">IF(J477=0,"",_xlfn.MAXIFS(Transactions!$B$2:$B$13107,Transactions!$C$2:$C$13107,A477))</f>
        <v>46290</v>
      </c>
      <c r="N477" s="24" t="n">
        <f aca="false">IF(J477=0,999,Assumptions!$B$4-M477)</f>
        <v>5</v>
      </c>
      <c r="O477" s="24" t="str">
        <f aca="false">IF(N477&lt;=Assumptions!$B$7,"Active",IF(N477&lt;=Assumptions!$B$8,"Slipping","Churned"))</f>
        <v>Active</v>
      </c>
      <c r="P477" s="24" t="n">
        <f aca="false">COUNTIF(D477:I477,"&gt;0")</f>
        <v>5</v>
      </c>
      <c r="Q477" s="24" t="n">
        <f aca="false">IF(N477&lt;=Assumptions!$B$22,5,IF(N477&lt;=Assumptions!$B$23,4,IF(N477&lt;=Assumptions!$B$24,3,IF(N477&lt;=Assumptions!$B$25,2,1))))</f>
        <v>5</v>
      </c>
      <c r="R477" s="24" t="n">
        <f aca="false">1+(J477&gt;=Assumptions!$C$25)+(J477&gt;=Assumptions!$C$24)+(J477&gt;=Assumptions!$C$23)+(J477&gt;=Assumptions!$C$22)</f>
        <v>4</v>
      </c>
      <c r="S477" s="24" t="n">
        <f aca="false">1+(L477&gt;=Assumptions!$D$25)+(L477&gt;=Assumptions!$D$24)+(L477&gt;=Assumptions!$D$23)+(L477&gt;=Assumptions!$D$22)</f>
        <v>4</v>
      </c>
      <c r="T477" s="24" t="str">
        <f aca="false">IF(AND(Q477&gt;=4,R477&gt;=4),"Champions",IF(AND(Q477&gt;=3,R477&gt;=3),"Loyal",IF(AND(Q477&lt;=2,R477&gt;=3),"At Risk",IF(Q477&lt;=2,"Hibernating","Potential"))))</f>
        <v>Champions</v>
      </c>
      <c r="U477" s="38" t="n">
        <f aca="false">L477/Assumptions!$B$6</f>
        <v>56.5055555555556</v>
      </c>
      <c r="V477" s="38" t="n">
        <f aca="false">IF(O477="Slipping",U477,0)</f>
        <v>0</v>
      </c>
      <c r="W477" s="38" t="n">
        <f aca="false">IF(O477="Churned",U477,0)</f>
        <v>0</v>
      </c>
      <c r="X477" s="24" t="str">
        <f aca="false">IF(AND(O477="Active",P477&lt;=2),"Yes","No")</f>
        <v>No</v>
      </c>
    </row>
    <row r="478" customFormat="false" ht="15" hidden="false" customHeight="false" outlineLevel="0" collapsed="false">
      <c r="A478" s="24" t="str">
        <f aca="false">Customers!A478</f>
        <v>C0477</v>
      </c>
      <c r="B478" s="24" t="str">
        <f aca="false">Customers!B478</f>
        <v>Western</v>
      </c>
      <c r="C478" s="24" t="str">
        <f aca="false">Customers!C478</f>
        <v>Prepaid</v>
      </c>
      <c r="D478" s="24" t="n">
        <f aca="false">COUNTIFS(Transactions!$C$2:$C$13107,$A478,Transactions!$E$2:$E$13107,D$1)</f>
        <v>3</v>
      </c>
      <c r="E478" s="24" t="n">
        <f aca="false">COUNTIFS(Transactions!$C$2:$C$13107,$A478,Transactions!$E$2:$E$13107,E$1)</f>
        <v>0</v>
      </c>
      <c r="F478" s="24" t="n">
        <f aca="false">COUNTIFS(Transactions!$C$2:$C$13107,$A478,Transactions!$E$2:$E$13107,F$1)</f>
        <v>0</v>
      </c>
      <c r="G478" s="24" t="n">
        <f aca="false">COUNTIFS(Transactions!$C$2:$C$13107,$A478,Transactions!$E$2:$E$13107,G$1)</f>
        <v>0</v>
      </c>
      <c r="H478" s="24" t="n">
        <f aca="false">COUNTIFS(Transactions!$C$2:$C$13107,$A478,Transactions!$E$2:$E$13107,H$1)</f>
        <v>0</v>
      </c>
      <c r="I478" s="24" t="n">
        <f aca="false">COUNTIFS(Transactions!$C$2:$C$13107,$A478,Transactions!$E$2:$E$13107,I$1)</f>
        <v>0</v>
      </c>
      <c r="J478" s="24" t="n">
        <f aca="false">SUM(D478:I478)</f>
        <v>3</v>
      </c>
      <c r="K478" s="38" t="n">
        <f aca="false">SUMIFS(Transactions!$F$2:$F$13107,Transactions!$C$2:$C$13107,A478)</f>
        <v>9430</v>
      </c>
      <c r="L478" s="38" t="n">
        <f aca="false">SUMIFS(Transactions!$I$2:$I$13107,Transactions!$C$2:$C$13107,A478)</f>
        <v>95.7</v>
      </c>
      <c r="M478" s="39" t="n">
        <f aca="false">IF(J478=0,"",_xlfn.MAXIFS(Transactions!$B$2:$B$13107,Transactions!$C$2:$C$13107,A478))</f>
        <v>46252</v>
      </c>
      <c r="N478" s="24" t="n">
        <f aca="false">IF(J478=0,999,Assumptions!$B$4-M478)</f>
        <v>43</v>
      </c>
      <c r="O478" s="24" t="str">
        <f aca="false">IF(N478&lt;=Assumptions!$B$7,"Active",IF(N478&lt;=Assumptions!$B$8,"Slipping","Churned"))</f>
        <v>Slipping</v>
      </c>
      <c r="P478" s="24" t="n">
        <f aca="false">COUNTIF(D478:I478,"&gt;0")</f>
        <v>1</v>
      </c>
      <c r="Q478" s="24" t="n">
        <f aca="false">IF(N478&lt;=Assumptions!$B$22,5,IF(N478&lt;=Assumptions!$B$23,4,IF(N478&lt;=Assumptions!$B$24,3,IF(N478&lt;=Assumptions!$B$25,2,1))))</f>
        <v>3</v>
      </c>
      <c r="R478" s="24" t="n">
        <f aca="false">1+(J478&gt;=Assumptions!$C$25)+(J478&gt;=Assumptions!$C$24)+(J478&gt;=Assumptions!$C$23)+(J478&gt;=Assumptions!$C$22)</f>
        <v>1</v>
      </c>
      <c r="S478" s="24" t="n">
        <f aca="false">1+(L478&gt;=Assumptions!$D$25)+(L478&gt;=Assumptions!$D$24)+(L478&gt;=Assumptions!$D$23)+(L478&gt;=Assumptions!$D$22)</f>
        <v>1</v>
      </c>
      <c r="T478" s="24" t="str">
        <f aca="false">IF(AND(Q478&gt;=4,R478&gt;=4),"Champions",IF(AND(Q478&gt;=3,R478&gt;=3),"Loyal",IF(AND(Q478&lt;=2,R478&gt;=3),"At Risk",IF(Q478&lt;=2,"Hibernating","Potential"))))</f>
        <v>Potential</v>
      </c>
      <c r="U478" s="38" t="n">
        <f aca="false">L478/Assumptions!$B$6</f>
        <v>10.6333333333333</v>
      </c>
      <c r="V478" s="38" t="n">
        <f aca="false">IF(O478="Slipping",U478,0)</f>
        <v>10.6333333333333</v>
      </c>
      <c r="W478" s="38" t="n">
        <f aca="false">IF(O478="Churned",U478,0)</f>
        <v>0</v>
      </c>
      <c r="X478" s="24" t="str">
        <f aca="false">IF(AND(O478="Active",P478&lt;=2),"Yes","No")</f>
        <v>No</v>
      </c>
    </row>
    <row r="479" customFormat="false" ht="15" hidden="false" customHeight="false" outlineLevel="0" collapsed="false">
      <c r="A479" s="24" t="str">
        <f aca="false">Customers!A479</f>
        <v>C0478</v>
      </c>
      <c r="B479" s="24" t="str">
        <f aca="false">Customers!B479</f>
        <v>Eastern</v>
      </c>
      <c r="C479" s="24" t="str">
        <f aca="false">Customers!C479</f>
        <v>Prepaid</v>
      </c>
      <c r="D479" s="24" t="n">
        <f aca="false">COUNTIFS(Transactions!$C$2:$C$13107,$A479,Transactions!$E$2:$E$13107,D$1)</f>
        <v>1</v>
      </c>
      <c r="E479" s="24" t="n">
        <f aca="false">COUNTIFS(Transactions!$C$2:$C$13107,$A479,Transactions!$E$2:$E$13107,E$1)</f>
        <v>0</v>
      </c>
      <c r="F479" s="24" t="n">
        <f aca="false">COUNTIFS(Transactions!$C$2:$C$13107,$A479,Transactions!$E$2:$E$13107,F$1)</f>
        <v>0</v>
      </c>
      <c r="G479" s="24" t="n">
        <f aca="false">COUNTIFS(Transactions!$C$2:$C$13107,$A479,Transactions!$E$2:$E$13107,G$1)</f>
        <v>0</v>
      </c>
      <c r="H479" s="24" t="n">
        <f aca="false">COUNTIFS(Transactions!$C$2:$C$13107,$A479,Transactions!$E$2:$E$13107,H$1)</f>
        <v>4</v>
      </c>
      <c r="I479" s="24" t="n">
        <f aca="false">COUNTIFS(Transactions!$C$2:$C$13107,$A479,Transactions!$E$2:$E$13107,I$1)</f>
        <v>4</v>
      </c>
      <c r="J479" s="24" t="n">
        <f aca="false">SUM(D479:I479)</f>
        <v>9</v>
      </c>
      <c r="K479" s="38" t="n">
        <f aca="false">SUMIFS(Transactions!$F$2:$F$13107,Transactions!$C$2:$C$13107,A479)</f>
        <v>1940</v>
      </c>
      <c r="L479" s="38" t="n">
        <f aca="false">SUMIFS(Transactions!$I$2:$I$13107,Transactions!$C$2:$C$13107,A479)</f>
        <v>59.5</v>
      </c>
      <c r="M479" s="39" t="n">
        <f aca="false">IF(J479=0,"",_xlfn.MAXIFS(Transactions!$B$2:$B$13107,Transactions!$C$2:$C$13107,A479))</f>
        <v>46268</v>
      </c>
      <c r="N479" s="24" t="n">
        <f aca="false">IF(J479=0,999,Assumptions!$B$4-M479)</f>
        <v>27</v>
      </c>
      <c r="O479" s="24" t="str">
        <f aca="false">IF(N479&lt;=Assumptions!$B$7,"Active",IF(N479&lt;=Assumptions!$B$8,"Slipping","Churned"))</f>
        <v>Active</v>
      </c>
      <c r="P479" s="24" t="n">
        <f aca="false">COUNTIF(D479:I479,"&gt;0")</f>
        <v>3</v>
      </c>
      <c r="Q479" s="24" t="n">
        <f aca="false">IF(N479&lt;=Assumptions!$B$22,5,IF(N479&lt;=Assumptions!$B$23,4,IF(N479&lt;=Assumptions!$B$24,3,IF(N479&lt;=Assumptions!$B$25,2,1))))</f>
        <v>4</v>
      </c>
      <c r="R479" s="24" t="n">
        <f aca="false">1+(J479&gt;=Assumptions!$C$25)+(J479&gt;=Assumptions!$C$24)+(J479&gt;=Assumptions!$C$23)+(J479&gt;=Assumptions!$C$22)</f>
        <v>2</v>
      </c>
      <c r="S479" s="24" t="n">
        <f aca="false">1+(L479&gt;=Assumptions!$D$25)+(L479&gt;=Assumptions!$D$24)+(L479&gt;=Assumptions!$D$23)+(L479&gt;=Assumptions!$D$22)</f>
        <v>1</v>
      </c>
      <c r="T479" s="24" t="str">
        <f aca="false">IF(AND(Q479&gt;=4,R479&gt;=4),"Champions",IF(AND(Q479&gt;=3,R479&gt;=3),"Loyal",IF(AND(Q479&lt;=2,R479&gt;=3),"At Risk",IF(Q479&lt;=2,"Hibernating","Potential"))))</f>
        <v>Potential</v>
      </c>
      <c r="U479" s="38" t="n">
        <f aca="false">L479/Assumptions!$B$6</f>
        <v>6.61111111111111</v>
      </c>
      <c r="V479" s="38" t="n">
        <f aca="false">IF(O479="Slipping",U479,0)</f>
        <v>0</v>
      </c>
      <c r="W479" s="38" t="n">
        <f aca="false">IF(O479="Churned",U479,0)</f>
        <v>0</v>
      </c>
      <c r="X479" s="24" t="str">
        <f aca="false">IF(AND(O479="Active",P479&lt;=2),"Yes","No")</f>
        <v>No</v>
      </c>
    </row>
    <row r="480" customFormat="false" ht="15" hidden="false" customHeight="false" outlineLevel="0" collapsed="false">
      <c r="A480" s="24" t="str">
        <f aca="false">Customers!A480</f>
        <v>C0479</v>
      </c>
      <c r="B480" s="24" t="str">
        <f aca="false">Customers!B480</f>
        <v>Nairobi</v>
      </c>
      <c r="C480" s="24" t="str">
        <f aca="false">Customers!C480</f>
        <v>Prepaid</v>
      </c>
      <c r="D480" s="24" t="n">
        <f aca="false">COUNTIFS(Transactions!$C$2:$C$13107,$A480,Transactions!$E$2:$E$13107,D$1)</f>
        <v>1</v>
      </c>
      <c r="E480" s="24" t="n">
        <f aca="false">COUNTIFS(Transactions!$C$2:$C$13107,$A480,Transactions!$E$2:$E$13107,E$1)</f>
        <v>12</v>
      </c>
      <c r="F480" s="24" t="n">
        <f aca="false">COUNTIFS(Transactions!$C$2:$C$13107,$A480,Transactions!$E$2:$E$13107,F$1)</f>
        <v>2</v>
      </c>
      <c r="G480" s="24" t="n">
        <f aca="false">COUNTIFS(Transactions!$C$2:$C$13107,$A480,Transactions!$E$2:$E$13107,G$1)</f>
        <v>7</v>
      </c>
      <c r="H480" s="24" t="n">
        <f aca="false">COUNTIFS(Transactions!$C$2:$C$13107,$A480,Transactions!$E$2:$E$13107,H$1)</f>
        <v>3</v>
      </c>
      <c r="I480" s="24" t="n">
        <f aca="false">COUNTIFS(Transactions!$C$2:$C$13107,$A480,Transactions!$E$2:$E$13107,I$1)</f>
        <v>5</v>
      </c>
      <c r="J480" s="24" t="n">
        <f aca="false">SUM(D480:I480)</f>
        <v>30</v>
      </c>
      <c r="K480" s="38" t="n">
        <f aca="false">SUMIFS(Transactions!$F$2:$F$13107,Transactions!$C$2:$C$13107,A480)</f>
        <v>82008</v>
      </c>
      <c r="L480" s="38" t="n">
        <f aca="false">SUMIFS(Transactions!$I$2:$I$13107,Transactions!$C$2:$C$13107,A480)</f>
        <v>788.16</v>
      </c>
      <c r="M480" s="39" t="n">
        <f aca="false">IF(J480=0,"",_xlfn.MAXIFS(Transactions!$B$2:$B$13107,Transactions!$C$2:$C$13107,A480))</f>
        <v>46293</v>
      </c>
      <c r="N480" s="24" t="n">
        <f aca="false">IF(J480=0,999,Assumptions!$B$4-M480)</f>
        <v>2</v>
      </c>
      <c r="O480" s="24" t="str">
        <f aca="false">IF(N480&lt;=Assumptions!$B$7,"Active",IF(N480&lt;=Assumptions!$B$8,"Slipping","Churned"))</f>
        <v>Active</v>
      </c>
      <c r="P480" s="24" t="n">
        <f aca="false">COUNTIF(D480:I480,"&gt;0")</f>
        <v>6</v>
      </c>
      <c r="Q480" s="24" t="n">
        <f aca="false">IF(N480&lt;=Assumptions!$B$22,5,IF(N480&lt;=Assumptions!$B$23,4,IF(N480&lt;=Assumptions!$B$24,3,IF(N480&lt;=Assumptions!$B$25,2,1))))</f>
        <v>5</v>
      </c>
      <c r="R480" s="24" t="n">
        <f aca="false">1+(J480&gt;=Assumptions!$C$25)+(J480&gt;=Assumptions!$C$24)+(J480&gt;=Assumptions!$C$23)+(J480&gt;=Assumptions!$C$22)</f>
        <v>4</v>
      </c>
      <c r="S480" s="24" t="n">
        <f aca="false">1+(L480&gt;=Assumptions!$D$25)+(L480&gt;=Assumptions!$D$24)+(L480&gt;=Assumptions!$D$23)+(L480&gt;=Assumptions!$D$22)</f>
        <v>4</v>
      </c>
      <c r="T480" s="24" t="str">
        <f aca="false">IF(AND(Q480&gt;=4,R480&gt;=4),"Champions",IF(AND(Q480&gt;=3,R480&gt;=3),"Loyal",IF(AND(Q480&lt;=2,R480&gt;=3),"At Risk",IF(Q480&lt;=2,"Hibernating","Potential"))))</f>
        <v>Champions</v>
      </c>
      <c r="U480" s="38" t="n">
        <f aca="false">L480/Assumptions!$B$6</f>
        <v>87.5733333333333</v>
      </c>
      <c r="V480" s="38" t="n">
        <f aca="false">IF(O480="Slipping",U480,0)</f>
        <v>0</v>
      </c>
      <c r="W480" s="38" t="n">
        <f aca="false">IF(O480="Churned",U480,0)</f>
        <v>0</v>
      </c>
      <c r="X480" s="24" t="str">
        <f aca="false">IF(AND(O480="Active",P480&lt;=2),"Yes","No")</f>
        <v>No</v>
      </c>
    </row>
    <row r="481" customFormat="false" ht="15" hidden="false" customHeight="false" outlineLevel="0" collapsed="false">
      <c r="A481" s="24" t="str">
        <f aca="false">Customers!A481</f>
        <v>C0480</v>
      </c>
      <c r="B481" s="24" t="str">
        <f aca="false">Customers!B481</f>
        <v>Western</v>
      </c>
      <c r="C481" s="24" t="str">
        <f aca="false">Customers!C481</f>
        <v>Prepaid</v>
      </c>
      <c r="D481" s="24" t="n">
        <f aca="false">COUNTIFS(Transactions!$C$2:$C$13107,$A481,Transactions!$E$2:$E$13107,D$1)</f>
        <v>6</v>
      </c>
      <c r="E481" s="24" t="n">
        <f aca="false">COUNTIFS(Transactions!$C$2:$C$13107,$A481,Transactions!$E$2:$E$13107,E$1)</f>
        <v>1</v>
      </c>
      <c r="F481" s="24" t="n">
        <f aca="false">COUNTIFS(Transactions!$C$2:$C$13107,$A481,Transactions!$E$2:$E$13107,F$1)</f>
        <v>0</v>
      </c>
      <c r="G481" s="24" t="n">
        <f aca="false">COUNTIFS(Transactions!$C$2:$C$13107,$A481,Transactions!$E$2:$E$13107,G$1)</f>
        <v>2</v>
      </c>
      <c r="H481" s="24" t="n">
        <f aca="false">COUNTIFS(Transactions!$C$2:$C$13107,$A481,Transactions!$E$2:$E$13107,H$1)</f>
        <v>18</v>
      </c>
      <c r="I481" s="24" t="n">
        <f aca="false">COUNTIFS(Transactions!$C$2:$C$13107,$A481,Transactions!$E$2:$E$13107,I$1)</f>
        <v>1</v>
      </c>
      <c r="J481" s="24" t="n">
        <f aca="false">SUM(D481:I481)</f>
        <v>28</v>
      </c>
      <c r="K481" s="38" t="n">
        <f aca="false">SUMIFS(Transactions!$F$2:$F$13107,Transactions!$C$2:$C$13107,A481)</f>
        <v>30710</v>
      </c>
      <c r="L481" s="38" t="n">
        <f aca="false">SUMIFS(Transactions!$I$2:$I$13107,Transactions!$C$2:$C$13107,A481)</f>
        <v>339.74</v>
      </c>
      <c r="M481" s="39" t="n">
        <f aca="false">IF(J481=0,"",_xlfn.MAXIFS(Transactions!$B$2:$B$13107,Transactions!$C$2:$C$13107,A481))</f>
        <v>46295</v>
      </c>
      <c r="N481" s="24" t="n">
        <f aca="false">IF(J481=0,999,Assumptions!$B$4-M481)</f>
        <v>0</v>
      </c>
      <c r="O481" s="24" t="str">
        <f aca="false">IF(N481&lt;=Assumptions!$B$7,"Active",IF(N481&lt;=Assumptions!$B$8,"Slipping","Churned"))</f>
        <v>Active</v>
      </c>
      <c r="P481" s="24" t="n">
        <f aca="false">COUNTIF(D481:I481,"&gt;0")</f>
        <v>5</v>
      </c>
      <c r="Q481" s="24" t="n">
        <f aca="false">IF(N481&lt;=Assumptions!$B$22,5,IF(N481&lt;=Assumptions!$B$23,4,IF(N481&lt;=Assumptions!$B$24,3,IF(N481&lt;=Assumptions!$B$25,2,1))))</f>
        <v>5</v>
      </c>
      <c r="R481" s="24" t="n">
        <f aca="false">1+(J481&gt;=Assumptions!$C$25)+(J481&gt;=Assumptions!$C$24)+(J481&gt;=Assumptions!$C$23)+(J481&gt;=Assumptions!$C$22)</f>
        <v>4</v>
      </c>
      <c r="S481" s="24" t="n">
        <f aca="false">1+(L481&gt;=Assumptions!$D$25)+(L481&gt;=Assumptions!$D$24)+(L481&gt;=Assumptions!$D$23)+(L481&gt;=Assumptions!$D$22)</f>
        <v>3</v>
      </c>
      <c r="T481" s="24" t="str">
        <f aca="false">IF(AND(Q481&gt;=4,R481&gt;=4),"Champions",IF(AND(Q481&gt;=3,R481&gt;=3),"Loyal",IF(AND(Q481&lt;=2,R481&gt;=3),"At Risk",IF(Q481&lt;=2,"Hibernating","Potential"))))</f>
        <v>Champions</v>
      </c>
      <c r="U481" s="38" t="n">
        <f aca="false">L481/Assumptions!$B$6</f>
        <v>37.7488888888889</v>
      </c>
      <c r="V481" s="38" t="n">
        <f aca="false">IF(O481="Slipping",U481,0)</f>
        <v>0</v>
      </c>
      <c r="W481" s="38" t="n">
        <f aca="false">IF(O481="Churned",U481,0)</f>
        <v>0</v>
      </c>
      <c r="X481" s="24" t="str">
        <f aca="false">IF(AND(O481="Active",P481&lt;=2),"Yes","No")</f>
        <v>No</v>
      </c>
    </row>
    <row r="482" customFormat="false" ht="15" hidden="false" customHeight="false" outlineLevel="0" collapsed="false">
      <c r="A482" s="24" t="str">
        <f aca="false">Customers!A482</f>
        <v>C0481</v>
      </c>
      <c r="B482" s="24" t="str">
        <f aca="false">Customers!B482</f>
        <v>Nairobi</v>
      </c>
      <c r="C482" s="24" t="str">
        <f aca="false">Customers!C482</f>
        <v>Business</v>
      </c>
      <c r="D482" s="24" t="n">
        <f aca="false">COUNTIFS(Transactions!$C$2:$C$13107,$A482,Transactions!$E$2:$E$13107,D$1)</f>
        <v>6</v>
      </c>
      <c r="E482" s="24" t="n">
        <f aca="false">COUNTIFS(Transactions!$C$2:$C$13107,$A482,Transactions!$E$2:$E$13107,E$1)</f>
        <v>20</v>
      </c>
      <c r="F482" s="24" t="n">
        <f aca="false">COUNTIFS(Transactions!$C$2:$C$13107,$A482,Transactions!$E$2:$E$13107,F$1)</f>
        <v>40</v>
      </c>
      <c r="G482" s="24" t="n">
        <f aca="false">COUNTIFS(Transactions!$C$2:$C$13107,$A482,Transactions!$E$2:$E$13107,G$1)</f>
        <v>6</v>
      </c>
      <c r="H482" s="24" t="n">
        <f aca="false">COUNTIFS(Transactions!$C$2:$C$13107,$A482,Transactions!$E$2:$E$13107,H$1)</f>
        <v>0</v>
      </c>
      <c r="I482" s="24" t="n">
        <f aca="false">COUNTIFS(Transactions!$C$2:$C$13107,$A482,Transactions!$E$2:$E$13107,I$1)</f>
        <v>8</v>
      </c>
      <c r="J482" s="24" t="n">
        <f aca="false">SUM(D482:I482)</f>
        <v>80</v>
      </c>
      <c r="K482" s="38" t="n">
        <f aca="false">SUMIFS(Transactions!$F$2:$F$13107,Transactions!$C$2:$C$13107,A482)</f>
        <v>1323139</v>
      </c>
      <c r="L482" s="38" t="n">
        <f aca="false">SUMIFS(Transactions!$I$2:$I$13107,Transactions!$C$2:$C$13107,A482)</f>
        <v>3251.82</v>
      </c>
      <c r="M482" s="39" t="n">
        <f aca="false">IF(J482=0,"",_xlfn.MAXIFS(Transactions!$B$2:$B$13107,Transactions!$C$2:$C$13107,A482))</f>
        <v>46294</v>
      </c>
      <c r="N482" s="24" t="n">
        <f aca="false">IF(J482=0,999,Assumptions!$B$4-M482)</f>
        <v>1</v>
      </c>
      <c r="O482" s="24" t="str">
        <f aca="false">IF(N482&lt;=Assumptions!$B$7,"Active",IF(N482&lt;=Assumptions!$B$8,"Slipping","Churned"))</f>
        <v>Active</v>
      </c>
      <c r="P482" s="24" t="n">
        <f aca="false">COUNTIF(D482:I482,"&gt;0")</f>
        <v>5</v>
      </c>
      <c r="Q482" s="24" t="n">
        <f aca="false">IF(N482&lt;=Assumptions!$B$22,5,IF(N482&lt;=Assumptions!$B$23,4,IF(N482&lt;=Assumptions!$B$24,3,IF(N482&lt;=Assumptions!$B$25,2,1))))</f>
        <v>5</v>
      </c>
      <c r="R482" s="24" t="n">
        <f aca="false">1+(J482&gt;=Assumptions!$C$25)+(J482&gt;=Assumptions!$C$24)+(J482&gt;=Assumptions!$C$23)+(J482&gt;=Assumptions!$C$22)</f>
        <v>5</v>
      </c>
      <c r="S482" s="24" t="n">
        <f aca="false">1+(L482&gt;=Assumptions!$D$25)+(L482&gt;=Assumptions!$D$24)+(L482&gt;=Assumptions!$D$23)+(L482&gt;=Assumptions!$D$22)</f>
        <v>5</v>
      </c>
      <c r="T482" s="24" t="str">
        <f aca="false">IF(AND(Q482&gt;=4,R482&gt;=4),"Champions",IF(AND(Q482&gt;=3,R482&gt;=3),"Loyal",IF(AND(Q482&lt;=2,R482&gt;=3),"At Risk",IF(Q482&lt;=2,"Hibernating","Potential"))))</f>
        <v>Champions</v>
      </c>
      <c r="U482" s="38" t="n">
        <f aca="false">L482/Assumptions!$B$6</f>
        <v>361.313333333333</v>
      </c>
      <c r="V482" s="38" t="n">
        <f aca="false">IF(O482="Slipping",U482,0)</f>
        <v>0</v>
      </c>
      <c r="W482" s="38" t="n">
        <f aca="false">IF(O482="Churned",U482,0)</f>
        <v>0</v>
      </c>
      <c r="X482" s="24" t="str">
        <f aca="false">IF(AND(O482="Active",P482&lt;=2),"Yes","No")</f>
        <v>No</v>
      </c>
    </row>
    <row r="483" customFormat="false" ht="15" hidden="false" customHeight="false" outlineLevel="0" collapsed="false">
      <c r="A483" s="24" t="str">
        <f aca="false">Customers!A483</f>
        <v>C0482</v>
      </c>
      <c r="B483" s="24" t="str">
        <f aca="false">Customers!B483</f>
        <v>Central</v>
      </c>
      <c r="C483" s="24" t="str">
        <f aca="false">Customers!C483</f>
        <v>Prepaid</v>
      </c>
      <c r="D483" s="24" t="n">
        <f aca="false">COUNTIFS(Transactions!$C$2:$C$13107,$A483,Transactions!$E$2:$E$13107,D$1)</f>
        <v>0</v>
      </c>
      <c r="E483" s="24" t="n">
        <f aca="false">COUNTIFS(Transactions!$C$2:$C$13107,$A483,Transactions!$E$2:$E$13107,E$1)</f>
        <v>1</v>
      </c>
      <c r="F483" s="24" t="n">
        <f aca="false">COUNTIFS(Transactions!$C$2:$C$13107,$A483,Transactions!$E$2:$E$13107,F$1)</f>
        <v>1</v>
      </c>
      <c r="G483" s="24" t="n">
        <f aca="false">COUNTIFS(Transactions!$C$2:$C$13107,$A483,Transactions!$E$2:$E$13107,G$1)</f>
        <v>0</v>
      </c>
      <c r="H483" s="24" t="n">
        <f aca="false">COUNTIFS(Transactions!$C$2:$C$13107,$A483,Transactions!$E$2:$E$13107,H$1)</f>
        <v>0</v>
      </c>
      <c r="I483" s="24" t="n">
        <f aca="false">COUNTIFS(Transactions!$C$2:$C$13107,$A483,Transactions!$E$2:$E$13107,I$1)</f>
        <v>0</v>
      </c>
      <c r="J483" s="24" t="n">
        <f aca="false">SUM(D483:I483)</f>
        <v>2</v>
      </c>
      <c r="K483" s="38" t="n">
        <f aca="false">SUMIFS(Transactions!$F$2:$F$13107,Transactions!$C$2:$C$13107,A483)</f>
        <v>8310</v>
      </c>
      <c r="L483" s="38" t="n">
        <f aca="false">SUMIFS(Transactions!$I$2:$I$13107,Transactions!$C$2:$C$13107,A483)</f>
        <v>50.7</v>
      </c>
      <c r="M483" s="39" t="n">
        <f aca="false">IF(J483=0,"",_xlfn.MAXIFS(Transactions!$B$2:$B$13107,Transactions!$C$2:$C$13107,A483))</f>
        <v>46120</v>
      </c>
      <c r="N483" s="24" t="n">
        <f aca="false">IF(J483=0,999,Assumptions!$B$4-M483)</f>
        <v>175</v>
      </c>
      <c r="O483" s="24" t="str">
        <f aca="false">IF(N483&lt;=Assumptions!$B$7,"Active",IF(N483&lt;=Assumptions!$B$8,"Slipping","Churned"))</f>
        <v>Churned</v>
      </c>
      <c r="P483" s="24" t="n">
        <f aca="false">COUNTIF(D483:I483,"&gt;0")</f>
        <v>2</v>
      </c>
      <c r="Q483" s="24" t="n">
        <f aca="false">IF(N483&lt;=Assumptions!$B$22,5,IF(N483&lt;=Assumptions!$B$23,4,IF(N483&lt;=Assumptions!$B$24,3,IF(N483&lt;=Assumptions!$B$25,2,1))))</f>
        <v>1</v>
      </c>
      <c r="R483" s="24" t="n">
        <f aca="false">1+(J483&gt;=Assumptions!$C$25)+(J483&gt;=Assumptions!$C$24)+(J483&gt;=Assumptions!$C$23)+(J483&gt;=Assumptions!$C$22)</f>
        <v>1</v>
      </c>
      <c r="S483" s="24" t="n">
        <f aca="false">1+(L483&gt;=Assumptions!$D$25)+(L483&gt;=Assumptions!$D$24)+(L483&gt;=Assumptions!$D$23)+(L483&gt;=Assumptions!$D$22)</f>
        <v>1</v>
      </c>
      <c r="T483" s="24" t="str">
        <f aca="false">IF(AND(Q483&gt;=4,R483&gt;=4),"Champions",IF(AND(Q483&gt;=3,R483&gt;=3),"Loyal",IF(AND(Q483&lt;=2,R483&gt;=3),"At Risk",IF(Q483&lt;=2,"Hibernating","Potential"))))</f>
        <v>Hibernating</v>
      </c>
      <c r="U483" s="38" t="n">
        <f aca="false">L483/Assumptions!$B$6</f>
        <v>5.63333333333333</v>
      </c>
      <c r="V483" s="38" t="n">
        <f aca="false">IF(O483="Slipping",U483,0)</f>
        <v>0</v>
      </c>
      <c r="W483" s="38" t="n">
        <f aca="false">IF(O483="Churned",U483,0)</f>
        <v>5.63333333333333</v>
      </c>
      <c r="X483" s="24" t="str">
        <f aca="false">IF(AND(O483="Active",P483&lt;=2),"Yes","No")</f>
        <v>No</v>
      </c>
    </row>
    <row r="484" customFormat="false" ht="15" hidden="false" customHeight="false" outlineLevel="0" collapsed="false">
      <c r="A484" s="24" t="str">
        <f aca="false">Customers!A484</f>
        <v>C0483</v>
      </c>
      <c r="B484" s="24" t="str">
        <f aca="false">Customers!B484</f>
        <v>Nairobi</v>
      </c>
      <c r="C484" s="24" t="str">
        <f aca="false">Customers!C484</f>
        <v>Prepaid</v>
      </c>
      <c r="D484" s="24" t="n">
        <f aca="false">COUNTIFS(Transactions!$C$2:$C$13107,$A484,Transactions!$E$2:$E$13107,D$1)</f>
        <v>1</v>
      </c>
      <c r="E484" s="24" t="n">
        <f aca="false">COUNTIFS(Transactions!$C$2:$C$13107,$A484,Transactions!$E$2:$E$13107,E$1)</f>
        <v>5</v>
      </c>
      <c r="F484" s="24" t="n">
        <f aca="false">COUNTIFS(Transactions!$C$2:$C$13107,$A484,Transactions!$E$2:$E$13107,F$1)</f>
        <v>4</v>
      </c>
      <c r="G484" s="24" t="n">
        <f aca="false">COUNTIFS(Transactions!$C$2:$C$13107,$A484,Transactions!$E$2:$E$13107,G$1)</f>
        <v>1</v>
      </c>
      <c r="H484" s="24" t="n">
        <f aca="false">COUNTIFS(Transactions!$C$2:$C$13107,$A484,Transactions!$E$2:$E$13107,H$1)</f>
        <v>2</v>
      </c>
      <c r="I484" s="24" t="n">
        <f aca="false">COUNTIFS(Transactions!$C$2:$C$13107,$A484,Transactions!$E$2:$E$13107,I$1)</f>
        <v>3</v>
      </c>
      <c r="J484" s="24" t="n">
        <f aca="false">SUM(D484:I484)</f>
        <v>16</v>
      </c>
      <c r="K484" s="38" t="n">
        <f aca="false">SUMIFS(Transactions!$F$2:$F$13107,Transactions!$C$2:$C$13107,A484)</f>
        <v>37450</v>
      </c>
      <c r="L484" s="38" t="n">
        <f aca="false">SUMIFS(Transactions!$I$2:$I$13107,Transactions!$C$2:$C$13107,A484)</f>
        <v>282.68</v>
      </c>
      <c r="M484" s="39" t="n">
        <f aca="false">IF(J484=0,"",_xlfn.MAXIFS(Transactions!$B$2:$B$13107,Transactions!$C$2:$C$13107,A484))</f>
        <v>46290</v>
      </c>
      <c r="N484" s="24" t="n">
        <f aca="false">IF(J484=0,999,Assumptions!$B$4-M484)</f>
        <v>5</v>
      </c>
      <c r="O484" s="24" t="str">
        <f aca="false">IF(N484&lt;=Assumptions!$B$7,"Active",IF(N484&lt;=Assumptions!$B$8,"Slipping","Churned"))</f>
        <v>Active</v>
      </c>
      <c r="P484" s="24" t="n">
        <f aca="false">COUNTIF(D484:I484,"&gt;0")</f>
        <v>6</v>
      </c>
      <c r="Q484" s="24" t="n">
        <f aca="false">IF(N484&lt;=Assumptions!$B$22,5,IF(N484&lt;=Assumptions!$B$23,4,IF(N484&lt;=Assumptions!$B$24,3,IF(N484&lt;=Assumptions!$B$25,2,1))))</f>
        <v>5</v>
      </c>
      <c r="R484" s="24" t="n">
        <f aca="false">1+(J484&gt;=Assumptions!$C$25)+(J484&gt;=Assumptions!$C$24)+(J484&gt;=Assumptions!$C$23)+(J484&gt;=Assumptions!$C$22)</f>
        <v>3</v>
      </c>
      <c r="S484" s="24" t="n">
        <f aca="false">1+(L484&gt;=Assumptions!$D$25)+(L484&gt;=Assumptions!$D$24)+(L484&gt;=Assumptions!$D$23)+(L484&gt;=Assumptions!$D$22)</f>
        <v>2</v>
      </c>
      <c r="T484" s="24" t="str">
        <f aca="false">IF(AND(Q484&gt;=4,R484&gt;=4),"Champions",IF(AND(Q484&gt;=3,R484&gt;=3),"Loyal",IF(AND(Q484&lt;=2,R484&gt;=3),"At Risk",IF(Q484&lt;=2,"Hibernating","Potential"))))</f>
        <v>Loyal</v>
      </c>
      <c r="U484" s="38" t="n">
        <f aca="false">L484/Assumptions!$B$6</f>
        <v>31.4088888888889</v>
      </c>
      <c r="V484" s="38" t="n">
        <f aca="false">IF(O484="Slipping",U484,0)</f>
        <v>0</v>
      </c>
      <c r="W484" s="38" t="n">
        <f aca="false">IF(O484="Churned",U484,0)</f>
        <v>0</v>
      </c>
      <c r="X484" s="24" t="str">
        <f aca="false">IF(AND(O484="Active",P484&lt;=2),"Yes","No")</f>
        <v>No</v>
      </c>
    </row>
    <row r="485" customFormat="false" ht="15" hidden="false" customHeight="false" outlineLevel="0" collapsed="false">
      <c r="A485" s="24" t="str">
        <f aca="false">Customers!A485</f>
        <v>C0484</v>
      </c>
      <c r="B485" s="24" t="str">
        <f aca="false">Customers!B485</f>
        <v>Rift Valley</v>
      </c>
      <c r="C485" s="24" t="str">
        <f aca="false">Customers!C485</f>
        <v>Prepaid</v>
      </c>
      <c r="D485" s="24" t="n">
        <f aca="false">COUNTIFS(Transactions!$C$2:$C$13107,$A485,Transactions!$E$2:$E$13107,D$1)</f>
        <v>7</v>
      </c>
      <c r="E485" s="24" t="n">
        <f aca="false">COUNTIFS(Transactions!$C$2:$C$13107,$A485,Transactions!$E$2:$E$13107,E$1)</f>
        <v>8</v>
      </c>
      <c r="F485" s="24" t="n">
        <f aca="false">COUNTIFS(Transactions!$C$2:$C$13107,$A485,Transactions!$E$2:$E$13107,F$1)</f>
        <v>2</v>
      </c>
      <c r="G485" s="24" t="n">
        <f aca="false">COUNTIFS(Transactions!$C$2:$C$13107,$A485,Transactions!$E$2:$E$13107,G$1)</f>
        <v>0</v>
      </c>
      <c r="H485" s="24" t="n">
        <f aca="false">COUNTIFS(Transactions!$C$2:$C$13107,$A485,Transactions!$E$2:$E$13107,H$1)</f>
        <v>4</v>
      </c>
      <c r="I485" s="24" t="n">
        <f aca="false">COUNTIFS(Transactions!$C$2:$C$13107,$A485,Transactions!$E$2:$E$13107,I$1)</f>
        <v>0</v>
      </c>
      <c r="J485" s="24" t="n">
        <f aca="false">SUM(D485:I485)</f>
        <v>21</v>
      </c>
      <c r="K485" s="38" t="n">
        <f aca="false">SUMIFS(Transactions!$F$2:$F$13107,Transactions!$C$2:$C$13107,A485)</f>
        <v>107230</v>
      </c>
      <c r="L485" s="38" t="n">
        <f aca="false">SUMIFS(Transactions!$I$2:$I$13107,Transactions!$C$2:$C$13107,A485)</f>
        <v>1044.45</v>
      </c>
      <c r="M485" s="39" t="n">
        <f aca="false">IF(J485=0,"",_xlfn.MAXIFS(Transactions!$B$2:$B$13107,Transactions!$C$2:$C$13107,A485))</f>
        <v>46288</v>
      </c>
      <c r="N485" s="24" t="n">
        <f aca="false">IF(J485=0,999,Assumptions!$B$4-M485)</f>
        <v>7</v>
      </c>
      <c r="O485" s="24" t="str">
        <f aca="false">IF(N485&lt;=Assumptions!$B$7,"Active",IF(N485&lt;=Assumptions!$B$8,"Slipping","Churned"))</f>
        <v>Active</v>
      </c>
      <c r="P485" s="24" t="n">
        <f aca="false">COUNTIF(D485:I485,"&gt;0")</f>
        <v>4</v>
      </c>
      <c r="Q485" s="24" t="n">
        <f aca="false">IF(N485&lt;=Assumptions!$B$22,5,IF(N485&lt;=Assumptions!$B$23,4,IF(N485&lt;=Assumptions!$B$24,3,IF(N485&lt;=Assumptions!$B$25,2,1))))</f>
        <v>5</v>
      </c>
      <c r="R485" s="24" t="n">
        <f aca="false">1+(J485&gt;=Assumptions!$C$25)+(J485&gt;=Assumptions!$C$24)+(J485&gt;=Assumptions!$C$23)+(J485&gt;=Assumptions!$C$22)</f>
        <v>3</v>
      </c>
      <c r="S485" s="24" t="n">
        <f aca="false">1+(L485&gt;=Assumptions!$D$25)+(L485&gt;=Assumptions!$D$24)+(L485&gt;=Assumptions!$D$23)+(L485&gt;=Assumptions!$D$22)</f>
        <v>5</v>
      </c>
      <c r="T485" s="24" t="str">
        <f aca="false">IF(AND(Q485&gt;=4,R485&gt;=4),"Champions",IF(AND(Q485&gt;=3,R485&gt;=3),"Loyal",IF(AND(Q485&lt;=2,R485&gt;=3),"At Risk",IF(Q485&lt;=2,"Hibernating","Potential"))))</f>
        <v>Loyal</v>
      </c>
      <c r="U485" s="38" t="n">
        <f aca="false">L485/Assumptions!$B$6</f>
        <v>116.05</v>
      </c>
      <c r="V485" s="38" t="n">
        <f aca="false">IF(O485="Slipping",U485,0)</f>
        <v>0</v>
      </c>
      <c r="W485" s="38" t="n">
        <f aca="false">IF(O485="Churned",U485,0)</f>
        <v>0</v>
      </c>
      <c r="X485" s="24" t="str">
        <f aca="false">IF(AND(O485="Active",P485&lt;=2),"Yes","No")</f>
        <v>No</v>
      </c>
    </row>
    <row r="486" customFormat="false" ht="15" hidden="false" customHeight="false" outlineLevel="0" collapsed="false">
      <c r="A486" s="24" t="str">
        <f aca="false">Customers!A486</f>
        <v>C0485</v>
      </c>
      <c r="B486" s="24" t="str">
        <f aca="false">Customers!B486</f>
        <v>Nairobi</v>
      </c>
      <c r="C486" s="24" t="str">
        <f aca="false">Customers!C486</f>
        <v>Prepaid</v>
      </c>
      <c r="D486" s="24" t="n">
        <f aca="false">COUNTIFS(Transactions!$C$2:$C$13107,$A486,Transactions!$E$2:$E$13107,D$1)</f>
        <v>3</v>
      </c>
      <c r="E486" s="24" t="n">
        <f aca="false">COUNTIFS(Transactions!$C$2:$C$13107,$A486,Transactions!$E$2:$E$13107,E$1)</f>
        <v>5</v>
      </c>
      <c r="F486" s="24" t="n">
        <f aca="false">COUNTIFS(Transactions!$C$2:$C$13107,$A486,Transactions!$E$2:$E$13107,F$1)</f>
        <v>1</v>
      </c>
      <c r="G486" s="24" t="n">
        <f aca="false">COUNTIFS(Transactions!$C$2:$C$13107,$A486,Transactions!$E$2:$E$13107,G$1)</f>
        <v>1</v>
      </c>
      <c r="H486" s="24" t="n">
        <f aca="false">COUNTIFS(Transactions!$C$2:$C$13107,$A486,Transactions!$E$2:$E$13107,H$1)</f>
        <v>0</v>
      </c>
      <c r="I486" s="24" t="n">
        <f aca="false">COUNTIFS(Transactions!$C$2:$C$13107,$A486,Transactions!$E$2:$E$13107,I$1)</f>
        <v>1</v>
      </c>
      <c r="J486" s="24" t="n">
        <f aca="false">SUM(D486:I486)</f>
        <v>11</v>
      </c>
      <c r="K486" s="38" t="n">
        <f aca="false">SUMIFS(Transactions!$F$2:$F$13107,Transactions!$C$2:$C$13107,A486)</f>
        <v>48710</v>
      </c>
      <c r="L486" s="38" t="n">
        <f aca="false">SUMIFS(Transactions!$I$2:$I$13107,Transactions!$C$2:$C$13107,A486)</f>
        <v>457.43</v>
      </c>
      <c r="M486" s="39" t="n">
        <f aca="false">IF(J486=0,"",_xlfn.MAXIFS(Transactions!$B$2:$B$13107,Transactions!$C$2:$C$13107,A486))</f>
        <v>46276</v>
      </c>
      <c r="N486" s="24" t="n">
        <f aca="false">IF(J486=0,999,Assumptions!$B$4-M486)</f>
        <v>19</v>
      </c>
      <c r="O486" s="24" t="str">
        <f aca="false">IF(N486&lt;=Assumptions!$B$7,"Active",IF(N486&lt;=Assumptions!$B$8,"Slipping","Churned"))</f>
        <v>Active</v>
      </c>
      <c r="P486" s="24" t="n">
        <f aca="false">COUNTIF(D486:I486,"&gt;0")</f>
        <v>5</v>
      </c>
      <c r="Q486" s="24" t="n">
        <f aca="false">IF(N486&lt;=Assumptions!$B$22,5,IF(N486&lt;=Assumptions!$B$23,4,IF(N486&lt;=Assumptions!$B$24,3,IF(N486&lt;=Assumptions!$B$25,2,1))))</f>
        <v>4</v>
      </c>
      <c r="R486" s="24" t="n">
        <f aca="false">1+(J486&gt;=Assumptions!$C$25)+(J486&gt;=Assumptions!$C$24)+(J486&gt;=Assumptions!$C$23)+(J486&gt;=Assumptions!$C$22)</f>
        <v>2</v>
      </c>
      <c r="S486" s="24" t="n">
        <f aca="false">1+(L486&gt;=Assumptions!$D$25)+(L486&gt;=Assumptions!$D$24)+(L486&gt;=Assumptions!$D$23)+(L486&gt;=Assumptions!$D$22)</f>
        <v>3</v>
      </c>
      <c r="T486" s="24" t="str">
        <f aca="false">IF(AND(Q486&gt;=4,R486&gt;=4),"Champions",IF(AND(Q486&gt;=3,R486&gt;=3),"Loyal",IF(AND(Q486&lt;=2,R486&gt;=3),"At Risk",IF(Q486&lt;=2,"Hibernating","Potential"))))</f>
        <v>Potential</v>
      </c>
      <c r="U486" s="38" t="n">
        <f aca="false">L486/Assumptions!$B$6</f>
        <v>50.8255555555556</v>
      </c>
      <c r="V486" s="38" t="n">
        <f aca="false">IF(O486="Slipping",U486,0)</f>
        <v>0</v>
      </c>
      <c r="W486" s="38" t="n">
        <f aca="false">IF(O486="Churned",U486,0)</f>
        <v>0</v>
      </c>
      <c r="X486" s="24" t="str">
        <f aca="false">IF(AND(O486="Active",P486&lt;=2),"Yes","No")</f>
        <v>No</v>
      </c>
    </row>
    <row r="487" customFormat="false" ht="15" hidden="false" customHeight="false" outlineLevel="0" collapsed="false">
      <c r="A487" s="24" t="str">
        <f aca="false">Customers!A487</f>
        <v>C0486</v>
      </c>
      <c r="B487" s="24" t="str">
        <f aca="false">Customers!B487</f>
        <v>Eastern</v>
      </c>
      <c r="C487" s="24" t="str">
        <f aca="false">Customers!C487</f>
        <v>Prepaid</v>
      </c>
      <c r="D487" s="24" t="n">
        <f aca="false">COUNTIFS(Transactions!$C$2:$C$13107,$A487,Transactions!$E$2:$E$13107,D$1)</f>
        <v>2</v>
      </c>
      <c r="E487" s="24" t="n">
        <f aca="false">COUNTIFS(Transactions!$C$2:$C$13107,$A487,Transactions!$E$2:$E$13107,E$1)</f>
        <v>0</v>
      </c>
      <c r="F487" s="24" t="n">
        <f aca="false">COUNTIFS(Transactions!$C$2:$C$13107,$A487,Transactions!$E$2:$E$13107,F$1)</f>
        <v>2</v>
      </c>
      <c r="G487" s="24" t="n">
        <f aca="false">COUNTIFS(Transactions!$C$2:$C$13107,$A487,Transactions!$E$2:$E$13107,G$1)</f>
        <v>2</v>
      </c>
      <c r="H487" s="24" t="n">
        <f aca="false">COUNTIFS(Transactions!$C$2:$C$13107,$A487,Transactions!$E$2:$E$13107,H$1)</f>
        <v>1</v>
      </c>
      <c r="I487" s="24" t="n">
        <f aca="false">COUNTIFS(Transactions!$C$2:$C$13107,$A487,Transactions!$E$2:$E$13107,I$1)</f>
        <v>1</v>
      </c>
      <c r="J487" s="24" t="n">
        <f aca="false">SUM(D487:I487)</f>
        <v>8</v>
      </c>
      <c r="K487" s="38" t="n">
        <f aca="false">SUMIFS(Transactions!$F$2:$F$13107,Transactions!$C$2:$C$13107,A487)</f>
        <v>15800</v>
      </c>
      <c r="L487" s="38" t="n">
        <f aca="false">SUMIFS(Transactions!$I$2:$I$13107,Transactions!$C$2:$C$13107,A487)</f>
        <v>56.52</v>
      </c>
      <c r="M487" s="39" t="n">
        <f aca="false">IF(J487=0,"",_xlfn.MAXIFS(Transactions!$B$2:$B$13107,Transactions!$C$2:$C$13107,A487))</f>
        <v>46285</v>
      </c>
      <c r="N487" s="24" t="n">
        <f aca="false">IF(J487=0,999,Assumptions!$B$4-M487)</f>
        <v>10</v>
      </c>
      <c r="O487" s="24" t="str">
        <f aca="false">IF(N487&lt;=Assumptions!$B$7,"Active",IF(N487&lt;=Assumptions!$B$8,"Slipping","Churned"))</f>
        <v>Active</v>
      </c>
      <c r="P487" s="24" t="n">
        <f aca="false">COUNTIF(D487:I487,"&gt;0")</f>
        <v>5</v>
      </c>
      <c r="Q487" s="24" t="n">
        <f aca="false">IF(N487&lt;=Assumptions!$B$22,5,IF(N487&lt;=Assumptions!$B$23,4,IF(N487&lt;=Assumptions!$B$24,3,IF(N487&lt;=Assumptions!$B$25,2,1))))</f>
        <v>5</v>
      </c>
      <c r="R487" s="24" t="n">
        <f aca="false">1+(J487&gt;=Assumptions!$C$25)+(J487&gt;=Assumptions!$C$24)+(J487&gt;=Assumptions!$C$23)+(J487&gt;=Assumptions!$C$22)</f>
        <v>1</v>
      </c>
      <c r="S487" s="24" t="n">
        <f aca="false">1+(L487&gt;=Assumptions!$D$25)+(L487&gt;=Assumptions!$D$24)+(L487&gt;=Assumptions!$D$23)+(L487&gt;=Assumptions!$D$22)</f>
        <v>1</v>
      </c>
      <c r="T487" s="24" t="str">
        <f aca="false">IF(AND(Q487&gt;=4,R487&gt;=4),"Champions",IF(AND(Q487&gt;=3,R487&gt;=3),"Loyal",IF(AND(Q487&lt;=2,R487&gt;=3),"At Risk",IF(Q487&lt;=2,"Hibernating","Potential"))))</f>
        <v>Potential</v>
      </c>
      <c r="U487" s="38" t="n">
        <f aca="false">L487/Assumptions!$B$6</f>
        <v>6.28</v>
      </c>
      <c r="V487" s="38" t="n">
        <f aca="false">IF(O487="Slipping",U487,0)</f>
        <v>0</v>
      </c>
      <c r="W487" s="38" t="n">
        <f aca="false">IF(O487="Churned",U487,0)</f>
        <v>0</v>
      </c>
      <c r="X487" s="24" t="str">
        <f aca="false">IF(AND(O487="Active",P487&lt;=2),"Yes","No")</f>
        <v>No</v>
      </c>
    </row>
    <row r="488" customFormat="false" ht="15" hidden="false" customHeight="false" outlineLevel="0" collapsed="false">
      <c r="A488" s="24" t="str">
        <f aca="false">Customers!A488</f>
        <v>C0487</v>
      </c>
      <c r="B488" s="24" t="str">
        <f aca="false">Customers!B488</f>
        <v>Nairobi</v>
      </c>
      <c r="C488" s="24" t="str">
        <f aca="false">Customers!C488</f>
        <v>Prepaid</v>
      </c>
      <c r="D488" s="24" t="n">
        <f aca="false">COUNTIFS(Transactions!$C$2:$C$13107,$A488,Transactions!$E$2:$E$13107,D$1)</f>
        <v>0</v>
      </c>
      <c r="E488" s="24" t="n">
        <f aca="false">COUNTIFS(Transactions!$C$2:$C$13107,$A488,Transactions!$E$2:$E$13107,E$1)</f>
        <v>3</v>
      </c>
      <c r="F488" s="24" t="n">
        <f aca="false">COUNTIFS(Transactions!$C$2:$C$13107,$A488,Transactions!$E$2:$E$13107,F$1)</f>
        <v>1</v>
      </c>
      <c r="G488" s="24" t="n">
        <f aca="false">COUNTIFS(Transactions!$C$2:$C$13107,$A488,Transactions!$E$2:$E$13107,G$1)</f>
        <v>0</v>
      </c>
      <c r="H488" s="24" t="n">
        <f aca="false">COUNTIFS(Transactions!$C$2:$C$13107,$A488,Transactions!$E$2:$E$13107,H$1)</f>
        <v>3</v>
      </c>
      <c r="I488" s="24" t="n">
        <f aca="false">COUNTIFS(Transactions!$C$2:$C$13107,$A488,Transactions!$E$2:$E$13107,I$1)</f>
        <v>1</v>
      </c>
      <c r="J488" s="24" t="n">
        <f aca="false">SUM(D488:I488)</f>
        <v>8</v>
      </c>
      <c r="K488" s="38" t="n">
        <f aca="false">SUMIFS(Transactions!$F$2:$F$13107,Transactions!$C$2:$C$13107,A488)</f>
        <v>31570</v>
      </c>
      <c r="L488" s="38" t="n">
        <f aca="false">SUMIFS(Transactions!$I$2:$I$13107,Transactions!$C$2:$C$13107,A488)</f>
        <v>492.65</v>
      </c>
      <c r="M488" s="39" t="n">
        <f aca="false">IF(J488=0,"",_xlfn.MAXIFS(Transactions!$B$2:$B$13107,Transactions!$C$2:$C$13107,A488))</f>
        <v>46231</v>
      </c>
      <c r="N488" s="24" t="n">
        <f aca="false">IF(J488=0,999,Assumptions!$B$4-M488)</f>
        <v>64</v>
      </c>
      <c r="O488" s="24" t="str">
        <f aca="false">IF(N488&lt;=Assumptions!$B$7,"Active",IF(N488&lt;=Assumptions!$B$8,"Slipping","Churned"))</f>
        <v>Churned</v>
      </c>
      <c r="P488" s="24" t="n">
        <f aca="false">COUNTIF(D488:I488,"&gt;0")</f>
        <v>4</v>
      </c>
      <c r="Q488" s="24" t="n">
        <f aca="false">IF(N488&lt;=Assumptions!$B$22,5,IF(N488&lt;=Assumptions!$B$23,4,IF(N488&lt;=Assumptions!$B$24,3,IF(N488&lt;=Assumptions!$B$25,2,1))))</f>
        <v>2</v>
      </c>
      <c r="R488" s="24" t="n">
        <f aca="false">1+(J488&gt;=Assumptions!$C$25)+(J488&gt;=Assumptions!$C$24)+(J488&gt;=Assumptions!$C$23)+(J488&gt;=Assumptions!$C$22)</f>
        <v>1</v>
      </c>
      <c r="S488" s="24" t="n">
        <f aca="false">1+(L488&gt;=Assumptions!$D$25)+(L488&gt;=Assumptions!$D$24)+(L488&gt;=Assumptions!$D$23)+(L488&gt;=Assumptions!$D$22)</f>
        <v>4</v>
      </c>
      <c r="T488" s="24" t="str">
        <f aca="false">IF(AND(Q488&gt;=4,R488&gt;=4),"Champions",IF(AND(Q488&gt;=3,R488&gt;=3),"Loyal",IF(AND(Q488&lt;=2,R488&gt;=3),"At Risk",IF(Q488&lt;=2,"Hibernating","Potential"))))</f>
        <v>Hibernating</v>
      </c>
      <c r="U488" s="38" t="n">
        <f aca="false">L488/Assumptions!$B$6</f>
        <v>54.7388888888889</v>
      </c>
      <c r="V488" s="38" t="n">
        <f aca="false">IF(O488="Slipping",U488,0)</f>
        <v>0</v>
      </c>
      <c r="W488" s="38" t="n">
        <f aca="false">IF(O488="Churned",U488,0)</f>
        <v>54.7388888888889</v>
      </c>
      <c r="X488" s="24" t="str">
        <f aca="false">IF(AND(O488="Active",P488&lt;=2),"Yes","No")</f>
        <v>No</v>
      </c>
    </row>
    <row r="489" customFormat="false" ht="15" hidden="false" customHeight="false" outlineLevel="0" collapsed="false">
      <c r="A489" s="24" t="str">
        <f aca="false">Customers!A489</f>
        <v>C0488</v>
      </c>
      <c r="B489" s="24" t="str">
        <f aca="false">Customers!B489</f>
        <v>Rift Valley</v>
      </c>
      <c r="C489" s="24" t="str">
        <f aca="false">Customers!C489</f>
        <v>Prepaid</v>
      </c>
      <c r="D489" s="24" t="n">
        <f aca="false">COUNTIFS(Transactions!$C$2:$C$13107,$A489,Transactions!$E$2:$E$13107,D$1)</f>
        <v>1</v>
      </c>
      <c r="E489" s="24" t="n">
        <f aca="false">COUNTIFS(Transactions!$C$2:$C$13107,$A489,Transactions!$E$2:$E$13107,E$1)</f>
        <v>0</v>
      </c>
      <c r="F489" s="24" t="n">
        <f aca="false">COUNTIFS(Transactions!$C$2:$C$13107,$A489,Transactions!$E$2:$E$13107,F$1)</f>
        <v>8</v>
      </c>
      <c r="G489" s="24" t="n">
        <f aca="false">COUNTIFS(Transactions!$C$2:$C$13107,$A489,Transactions!$E$2:$E$13107,G$1)</f>
        <v>2</v>
      </c>
      <c r="H489" s="24" t="n">
        <f aca="false">COUNTIFS(Transactions!$C$2:$C$13107,$A489,Transactions!$E$2:$E$13107,H$1)</f>
        <v>3</v>
      </c>
      <c r="I489" s="24" t="n">
        <f aca="false">COUNTIFS(Transactions!$C$2:$C$13107,$A489,Transactions!$E$2:$E$13107,I$1)</f>
        <v>0</v>
      </c>
      <c r="J489" s="24" t="n">
        <f aca="false">SUM(D489:I489)</f>
        <v>14</v>
      </c>
      <c r="K489" s="38" t="n">
        <f aca="false">SUMIFS(Transactions!$F$2:$F$13107,Transactions!$C$2:$C$13107,A489)</f>
        <v>53320</v>
      </c>
      <c r="L489" s="38" t="n">
        <f aca="false">SUMIFS(Transactions!$I$2:$I$13107,Transactions!$C$2:$C$13107,A489)</f>
        <v>83.34</v>
      </c>
      <c r="M489" s="39" t="n">
        <f aca="false">IF(J489=0,"",_xlfn.MAXIFS(Transactions!$B$2:$B$13107,Transactions!$C$2:$C$13107,A489))</f>
        <v>46224</v>
      </c>
      <c r="N489" s="24" t="n">
        <f aca="false">IF(J489=0,999,Assumptions!$B$4-M489)</f>
        <v>71</v>
      </c>
      <c r="O489" s="24" t="str">
        <f aca="false">IF(N489&lt;=Assumptions!$B$7,"Active",IF(N489&lt;=Assumptions!$B$8,"Slipping","Churned"))</f>
        <v>Churned</v>
      </c>
      <c r="P489" s="24" t="n">
        <f aca="false">COUNTIF(D489:I489,"&gt;0")</f>
        <v>4</v>
      </c>
      <c r="Q489" s="24" t="n">
        <f aca="false">IF(N489&lt;=Assumptions!$B$22,5,IF(N489&lt;=Assumptions!$B$23,4,IF(N489&lt;=Assumptions!$B$24,3,IF(N489&lt;=Assumptions!$B$25,2,1))))</f>
        <v>2</v>
      </c>
      <c r="R489" s="24" t="n">
        <f aca="false">1+(J489&gt;=Assumptions!$C$25)+(J489&gt;=Assumptions!$C$24)+(J489&gt;=Assumptions!$C$23)+(J489&gt;=Assumptions!$C$22)</f>
        <v>3</v>
      </c>
      <c r="S489" s="24" t="n">
        <f aca="false">1+(L489&gt;=Assumptions!$D$25)+(L489&gt;=Assumptions!$D$24)+(L489&gt;=Assumptions!$D$23)+(L489&gt;=Assumptions!$D$22)</f>
        <v>1</v>
      </c>
      <c r="T489" s="24" t="str">
        <f aca="false">IF(AND(Q489&gt;=4,R489&gt;=4),"Champions",IF(AND(Q489&gt;=3,R489&gt;=3),"Loyal",IF(AND(Q489&lt;=2,R489&gt;=3),"At Risk",IF(Q489&lt;=2,"Hibernating","Potential"))))</f>
        <v>At Risk</v>
      </c>
      <c r="U489" s="38" t="n">
        <f aca="false">L489/Assumptions!$B$6</f>
        <v>9.26</v>
      </c>
      <c r="V489" s="38" t="n">
        <f aca="false">IF(O489="Slipping",U489,0)</f>
        <v>0</v>
      </c>
      <c r="W489" s="38" t="n">
        <f aca="false">IF(O489="Churned",U489,0)</f>
        <v>9.26</v>
      </c>
      <c r="X489" s="24" t="str">
        <f aca="false">IF(AND(O489="Active",P489&lt;=2),"Yes","No")</f>
        <v>No</v>
      </c>
    </row>
    <row r="490" customFormat="false" ht="15" hidden="false" customHeight="false" outlineLevel="0" collapsed="false">
      <c r="A490" s="24" t="str">
        <f aca="false">Customers!A490</f>
        <v>C0489</v>
      </c>
      <c r="B490" s="24" t="str">
        <f aca="false">Customers!B490</f>
        <v>Western</v>
      </c>
      <c r="C490" s="24" t="str">
        <f aca="false">Customers!C490</f>
        <v>Prepaid</v>
      </c>
      <c r="D490" s="24" t="n">
        <f aca="false">COUNTIFS(Transactions!$C$2:$C$13107,$A490,Transactions!$E$2:$E$13107,D$1)</f>
        <v>3</v>
      </c>
      <c r="E490" s="24" t="n">
        <f aca="false">COUNTIFS(Transactions!$C$2:$C$13107,$A490,Transactions!$E$2:$E$13107,E$1)</f>
        <v>1</v>
      </c>
      <c r="F490" s="24" t="n">
        <f aca="false">COUNTIFS(Transactions!$C$2:$C$13107,$A490,Transactions!$E$2:$E$13107,F$1)</f>
        <v>0</v>
      </c>
      <c r="G490" s="24" t="n">
        <f aca="false">COUNTIFS(Transactions!$C$2:$C$13107,$A490,Transactions!$E$2:$E$13107,G$1)</f>
        <v>0</v>
      </c>
      <c r="H490" s="24" t="n">
        <f aca="false">COUNTIFS(Transactions!$C$2:$C$13107,$A490,Transactions!$E$2:$E$13107,H$1)</f>
        <v>2</v>
      </c>
      <c r="I490" s="24" t="n">
        <f aca="false">COUNTIFS(Transactions!$C$2:$C$13107,$A490,Transactions!$E$2:$E$13107,I$1)</f>
        <v>0</v>
      </c>
      <c r="J490" s="24" t="n">
        <f aca="false">SUM(D490:I490)</f>
        <v>6</v>
      </c>
      <c r="K490" s="38" t="n">
        <f aca="false">SUMIFS(Transactions!$F$2:$F$13107,Transactions!$C$2:$C$13107,A490)</f>
        <v>8090</v>
      </c>
      <c r="L490" s="38" t="n">
        <f aca="false">SUMIFS(Transactions!$I$2:$I$13107,Transactions!$C$2:$C$13107,A490)</f>
        <v>130.05</v>
      </c>
      <c r="M490" s="39" t="n">
        <f aca="false">IF(J490=0,"",_xlfn.MAXIFS(Transactions!$B$2:$B$13107,Transactions!$C$2:$C$13107,A490))</f>
        <v>46288</v>
      </c>
      <c r="N490" s="24" t="n">
        <f aca="false">IF(J490=0,999,Assumptions!$B$4-M490)</f>
        <v>7</v>
      </c>
      <c r="O490" s="24" t="str">
        <f aca="false">IF(N490&lt;=Assumptions!$B$7,"Active",IF(N490&lt;=Assumptions!$B$8,"Slipping","Churned"))</f>
        <v>Active</v>
      </c>
      <c r="P490" s="24" t="n">
        <f aca="false">COUNTIF(D490:I490,"&gt;0")</f>
        <v>3</v>
      </c>
      <c r="Q490" s="24" t="n">
        <f aca="false">IF(N490&lt;=Assumptions!$B$22,5,IF(N490&lt;=Assumptions!$B$23,4,IF(N490&lt;=Assumptions!$B$24,3,IF(N490&lt;=Assumptions!$B$25,2,1))))</f>
        <v>5</v>
      </c>
      <c r="R490" s="24" t="n">
        <f aca="false">1+(J490&gt;=Assumptions!$C$25)+(J490&gt;=Assumptions!$C$24)+(J490&gt;=Assumptions!$C$23)+(J490&gt;=Assumptions!$C$22)</f>
        <v>1</v>
      </c>
      <c r="S490" s="24" t="n">
        <f aca="false">1+(L490&gt;=Assumptions!$D$25)+(L490&gt;=Assumptions!$D$24)+(L490&gt;=Assumptions!$D$23)+(L490&gt;=Assumptions!$D$22)</f>
        <v>1</v>
      </c>
      <c r="T490" s="24" t="str">
        <f aca="false">IF(AND(Q490&gt;=4,R490&gt;=4),"Champions",IF(AND(Q490&gt;=3,R490&gt;=3),"Loyal",IF(AND(Q490&lt;=2,R490&gt;=3),"At Risk",IF(Q490&lt;=2,"Hibernating","Potential"))))</f>
        <v>Potential</v>
      </c>
      <c r="U490" s="38" t="n">
        <f aca="false">L490/Assumptions!$B$6</f>
        <v>14.45</v>
      </c>
      <c r="V490" s="38" t="n">
        <f aca="false">IF(O490="Slipping",U490,0)</f>
        <v>0</v>
      </c>
      <c r="W490" s="38" t="n">
        <f aca="false">IF(O490="Churned",U490,0)</f>
        <v>0</v>
      </c>
      <c r="X490" s="24" t="str">
        <f aca="false">IF(AND(O490="Active",P490&lt;=2),"Yes","No")</f>
        <v>No</v>
      </c>
    </row>
    <row r="491" customFormat="false" ht="15" hidden="false" customHeight="false" outlineLevel="0" collapsed="false">
      <c r="A491" s="24" t="str">
        <f aca="false">Customers!A491</f>
        <v>C0490</v>
      </c>
      <c r="B491" s="24" t="str">
        <f aca="false">Customers!B491</f>
        <v>Nairobi</v>
      </c>
      <c r="C491" s="24" t="str">
        <f aca="false">Customers!C491</f>
        <v>Postpaid</v>
      </c>
      <c r="D491" s="24" t="n">
        <f aca="false">COUNTIFS(Transactions!$C$2:$C$13107,$A491,Transactions!$E$2:$E$13107,D$1)</f>
        <v>10</v>
      </c>
      <c r="E491" s="24" t="n">
        <f aca="false">COUNTIFS(Transactions!$C$2:$C$13107,$A491,Transactions!$E$2:$E$13107,E$1)</f>
        <v>3</v>
      </c>
      <c r="F491" s="24" t="n">
        <f aca="false">COUNTIFS(Transactions!$C$2:$C$13107,$A491,Transactions!$E$2:$E$13107,F$1)</f>
        <v>2</v>
      </c>
      <c r="G491" s="24" t="n">
        <f aca="false">COUNTIFS(Transactions!$C$2:$C$13107,$A491,Transactions!$E$2:$E$13107,G$1)</f>
        <v>3</v>
      </c>
      <c r="H491" s="24" t="n">
        <f aca="false">COUNTIFS(Transactions!$C$2:$C$13107,$A491,Transactions!$E$2:$E$13107,H$1)</f>
        <v>0</v>
      </c>
      <c r="I491" s="24" t="n">
        <f aca="false">COUNTIFS(Transactions!$C$2:$C$13107,$A491,Transactions!$E$2:$E$13107,I$1)</f>
        <v>1</v>
      </c>
      <c r="J491" s="24" t="n">
        <f aca="false">SUM(D491:I491)</f>
        <v>19</v>
      </c>
      <c r="K491" s="38" t="n">
        <f aca="false">SUMIFS(Transactions!$F$2:$F$13107,Transactions!$C$2:$C$13107,A491)</f>
        <v>85810</v>
      </c>
      <c r="L491" s="38" t="n">
        <f aca="false">SUMIFS(Transactions!$I$2:$I$13107,Transactions!$C$2:$C$13107,A491)</f>
        <v>686.77</v>
      </c>
      <c r="M491" s="39" t="n">
        <f aca="false">IF(J491=0,"",_xlfn.MAXIFS(Transactions!$B$2:$B$13107,Transactions!$C$2:$C$13107,A491))</f>
        <v>46284</v>
      </c>
      <c r="N491" s="24" t="n">
        <f aca="false">IF(J491=0,999,Assumptions!$B$4-M491)</f>
        <v>11</v>
      </c>
      <c r="O491" s="24" t="str">
        <f aca="false">IF(N491&lt;=Assumptions!$B$7,"Active",IF(N491&lt;=Assumptions!$B$8,"Slipping","Churned"))</f>
        <v>Active</v>
      </c>
      <c r="P491" s="24" t="n">
        <f aca="false">COUNTIF(D491:I491,"&gt;0")</f>
        <v>5</v>
      </c>
      <c r="Q491" s="24" t="n">
        <f aca="false">IF(N491&lt;=Assumptions!$B$22,5,IF(N491&lt;=Assumptions!$B$23,4,IF(N491&lt;=Assumptions!$B$24,3,IF(N491&lt;=Assumptions!$B$25,2,1))))</f>
        <v>5</v>
      </c>
      <c r="R491" s="24" t="n">
        <f aca="false">1+(J491&gt;=Assumptions!$C$25)+(J491&gt;=Assumptions!$C$24)+(J491&gt;=Assumptions!$C$23)+(J491&gt;=Assumptions!$C$22)</f>
        <v>3</v>
      </c>
      <c r="S491" s="24" t="n">
        <f aca="false">1+(L491&gt;=Assumptions!$D$25)+(L491&gt;=Assumptions!$D$24)+(L491&gt;=Assumptions!$D$23)+(L491&gt;=Assumptions!$D$22)</f>
        <v>4</v>
      </c>
      <c r="T491" s="24" t="str">
        <f aca="false">IF(AND(Q491&gt;=4,R491&gt;=4),"Champions",IF(AND(Q491&gt;=3,R491&gt;=3),"Loyal",IF(AND(Q491&lt;=2,R491&gt;=3),"At Risk",IF(Q491&lt;=2,"Hibernating","Potential"))))</f>
        <v>Loyal</v>
      </c>
      <c r="U491" s="38" t="n">
        <f aca="false">L491/Assumptions!$B$6</f>
        <v>76.3077777777778</v>
      </c>
      <c r="V491" s="38" t="n">
        <f aca="false">IF(O491="Slipping",U491,0)</f>
        <v>0</v>
      </c>
      <c r="W491" s="38" t="n">
        <f aca="false">IF(O491="Churned",U491,0)</f>
        <v>0</v>
      </c>
      <c r="X491" s="24" t="str">
        <f aca="false">IF(AND(O491="Active",P491&lt;=2),"Yes","No")</f>
        <v>No</v>
      </c>
    </row>
    <row r="492" customFormat="false" ht="15" hidden="false" customHeight="false" outlineLevel="0" collapsed="false">
      <c r="A492" s="24" t="str">
        <f aca="false">Customers!A492</f>
        <v>C0491</v>
      </c>
      <c r="B492" s="24" t="str">
        <f aca="false">Customers!B492</f>
        <v>Rift Valley</v>
      </c>
      <c r="C492" s="24" t="str">
        <f aca="false">Customers!C492</f>
        <v>Business</v>
      </c>
      <c r="D492" s="24" t="n">
        <f aca="false">COUNTIFS(Transactions!$C$2:$C$13107,$A492,Transactions!$E$2:$E$13107,D$1)</f>
        <v>22</v>
      </c>
      <c r="E492" s="24" t="n">
        <f aca="false">COUNTIFS(Transactions!$C$2:$C$13107,$A492,Transactions!$E$2:$E$13107,E$1)</f>
        <v>1</v>
      </c>
      <c r="F492" s="24" t="n">
        <f aca="false">COUNTIFS(Transactions!$C$2:$C$13107,$A492,Transactions!$E$2:$E$13107,F$1)</f>
        <v>7</v>
      </c>
      <c r="G492" s="24" t="n">
        <f aca="false">COUNTIFS(Transactions!$C$2:$C$13107,$A492,Transactions!$E$2:$E$13107,G$1)</f>
        <v>9</v>
      </c>
      <c r="H492" s="24" t="n">
        <f aca="false">COUNTIFS(Transactions!$C$2:$C$13107,$A492,Transactions!$E$2:$E$13107,H$1)</f>
        <v>1</v>
      </c>
      <c r="I492" s="24" t="n">
        <f aca="false">COUNTIFS(Transactions!$C$2:$C$13107,$A492,Transactions!$E$2:$E$13107,I$1)</f>
        <v>2</v>
      </c>
      <c r="J492" s="24" t="n">
        <f aca="false">SUM(D492:I492)</f>
        <v>42</v>
      </c>
      <c r="K492" s="38" t="n">
        <f aca="false">SUMIFS(Transactions!$F$2:$F$13107,Transactions!$C$2:$C$13107,A492)</f>
        <v>407680</v>
      </c>
      <c r="L492" s="38" t="n">
        <f aca="false">SUMIFS(Transactions!$I$2:$I$13107,Transactions!$C$2:$C$13107,A492)</f>
        <v>1647.04</v>
      </c>
      <c r="M492" s="39" t="n">
        <f aca="false">IF(J492=0,"",_xlfn.MAXIFS(Transactions!$B$2:$B$13107,Transactions!$C$2:$C$13107,A492))</f>
        <v>46256</v>
      </c>
      <c r="N492" s="24" t="n">
        <f aca="false">IF(J492=0,999,Assumptions!$B$4-M492)</f>
        <v>39</v>
      </c>
      <c r="O492" s="24" t="str">
        <f aca="false">IF(N492&lt;=Assumptions!$B$7,"Active",IF(N492&lt;=Assumptions!$B$8,"Slipping","Churned"))</f>
        <v>Slipping</v>
      </c>
      <c r="P492" s="24" t="n">
        <f aca="false">COUNTIF(D492:I492,"&gt;0")</f>
        <v>6</v>
      </c>
      <c r="Q492" s="24" t="n">
        <f aca="false">IF(N492&lt;=Assumptions!$B$22,5,IF(N492&lt;=Assumptions!$B$23,4,IF(N492&lt;=Assumptions!$B$24,3,IF(N492&lt;=Assumptions!$B$25,2,1))))</f>
        <v>3</v>
      </c>
      <c r="R492" s="24" t="n">
        <f aca="false">1+(J492&gt;=Assumptions!$C$25)+(J492&gt;=Assumptions!$C$24)+(J492&gt;=Assumptions!$C$23)+(J492&gt;=Assumptions!$C$22)</f>
        <v>5</v>
      </c>
      <c r="S492" s="24" t="n">
        <f aca="false">1+(L492&gt;=Assumptions!$D$25)+(L492&gt;=Assumptions!$D$24)+(L492&gt;=Assumptions!$D$23)+(L492&gt;=Assumptions!$D$22)</f>
        <v>5</v>
      </c>
      <c r="T492" s="24" t="str">
        <f aca="false">IF(AND(Q492&gt;=4,R492&gt;=4),"Champions",IF(AND(Q492&gt;=3,R492&gt;=3),"Loyal",IF(AND(Q492&lt;=2,R492&gt;=3),"At Risk",IF(Q492&lt;=2,"Hibernating","Potential"))))</f>
        <v>Loyal</v>
      </c>
      <c r="U492" s="38" t="n">
        <f aca="false">L492/Assumptions!$B$6</f>
        <v>183.004444444444</v>
      </c>
      <c r="V492" s="38" t="n">
        <f aca="false">IF(O492="Slipping",U492,0)</f>
        <v>183.004444444444</v>
      </c>
      <c r="W492" s="38" t="n">
        <f aca="false">IF(O492="Churned",U492,0)</f>
        <v>0</v>
      </c>
      <c r="X492" s="24" t="str">
        <f aca="false">IF(AND(O492="Active",P492&lt;=2),"Yes","No")</f>
        <v>No</v>
      </c>
    </row>
    <row r="493" customFormat="false" ht="15" hidden="false" customHeight="false" outlineLevel="0" collapsed="false">
      <c r="A493" s="24" t="str">
        <f aca="false">Customers!A493</f>
        <v>C0492</v>
      </c>
      <c r="B493" s="24" t="str">
        <f aca="false">Customers!B493</f>
        <v>Rift Valley</v>
      </c>
      <c r="C493" s="24" t="str">
        <f aca="false">Customers!C493</f>
        <v>Prepaid</v>
      </c>
      <c r="D493" s="24" t="n">
        <f aca="false">COUNTIFS(Transactions!$C$2:$C$13107,$A493,Transactions!$E$2:$E$13107,D$1)</f>
        <v>1</v>
      </c>
      <c r="E493" s="24" t="n">
        <f aca="false">COUNTIFS(Transactions!$C$2:$C$13107,$A493,Transactions!$E$2:$E$13107,E$1)</f>
        <v>1</v>
      </c>
      <c r="F493" s="24" t="n">
        <f aca="false">COUNTIFS(Transactions!$C$2:$C$13107,$A493,Transactions!$E$2:$E$13107,F$1)</f>
        <v>1</v>
      </c>
      <c r="G493" s="24" t="n">
        <f aca="false">COUNTIFS(Transactions!$C$2:$C$13107,$A493,Transactions!$E$2:$E$13107,G$1)</f>
        <v>2</v>
      </c>
      <c r="H493" s="24" t="n">
        <f aca="false">COUNTIFS(Transactions!$C$2:$C$13107,$A493,Transactions!$E$2:$E$13107,H$1)</f>
        <v>8</v>
      </c>
      <c r="I493" s="24" t="n">
        <f aca="false">COUNTIFS(Transactions!$C$2:$C$13107,$A493,Transactions!$E$2:$E$13107,I$1)</f>
        <v>4</v>
      </c>
      <c r="J493" s="24" t="n">
        <f aca="false">SUM(D493:I493)</f>
        <v>17</v>
      </c>
      <c r="K493" s="38" t="n">
        <f aca="false">SUMIFS(Transactions!$F$2:$F$13107,Transactions!$C$2:$C$13107,A493)</f>
        <v>24409</v>
      </c>
      <c r="L493" s="38" t="n">
        <f aca="false">SUMIFS(Transactions!$I$2:$I$13107,Transactions!$C$2:$C$13107,A493)</f>
        <v>246.36</v>
      </c>
      <c r="M493" s="39" t="n">
        <f aca="false">IF(J493=0,"",_xlfn.MAXIFS(Transactions!$B$2:$B$13107,Transactions!$C$2:$C$13107,A493))</f>
        <v>46249</v>
      </c>
      <c r="N493" s="24" t="n">
        <f aca="false">IF(J493=0,999,Assumptions!$B$4-M493)</f>
        <v>46</v>
      </c>
      <c r="O493" s="24" t="str">
        <f aca="false">IF(N493&lt;=Assumptions!$B$7,"Active",IF(N493&lt;=Assumptions!$B$8,"Slipping","Churned"))</f>
        <v>Slipping</v>
      </c>
      <c r="P493" s="24" t="n">
        <f aca="false">COUNTIF(D493:I493,"&gt;0")</f>
        <v>6</v>
      </c>
      <c r="Q493" s="24" t="n">
        <f aca="false">IF(N493&lt;=Assumptions!$B$22,5,IF(N493&lt;=Assumptions!$B$23,4,IF(N493&lt;=Assumptions!$B$24,3,IF(N493&lt;=Assumptions!$B$25,2,1))))</f>
        <v>3</v>
      </c>
      <c r="R493" s="24" t="n">
        <f aca="false">1+(J493&gt;=Assumptions!$C$25)+(J493&gt;=Assumptions!$C$24)+(J493&gt;=Assumptions!$C$23)+(J493&gt;=Assumptions!$C$22)</f>
        <v>3</v>
      </c>
      <c r="S493" s="24" t="n">
        <f aca="false">1+(L493&gt;=Assumptions!$D$25)+(L493&gt;=Assumptions!$D$24)+(L493&gt;=Assumptions!$D$23)+(L493&gt;=Assumptions!$D$22)</f>
        <v>2</v>
      </c>
      <c r="T493" s="24" t="str">
        <f aca="false">IF(AND(Q493&gt;=4,R493&gt;=4),"Champions",IF(AND(Q493&gt;=3,R493&gt;=3),"Loyal",IF(AND(Q493&lt;=2,R493&gt;=3),"At Risk",IF(Q493&lt;=2,"Hibernating","Potential"))))</f>
        <v>Loyal</v>
      </c>
      <c r="U493" s="38" t="n">
        <f aca="false">L493/Assumptions!$B$6</f>
        <v>27.3733333333333</v>
      </c>
      <c r="V493" s="38" t="n">
        <f aca="false">IF(O493="Slipping",U493,0)</f>
        <v>27.3733333333333</v>
      </c>
      <c r="W493" s="38" t="n">
        <f aca="false">IF(O493="Churned",U493,0)</f>
        <v>0</v>
      </c>
      <c r="X493" s="24" t="str">
        <f aca="false">IF(AND(O493="Active",P493&lt;=2),"Yes","No")</f>
        <v>No</v>
      </c>
    </row>
    <row r="494" customFormat="false" ht="15" hidden="false" customHeight="false" outlineLevel="0" collapsed="false">
      <c r="A494" s="24" t="str">
        <f aca="false">Customers!A494</f>
        <v>C0493</v>
      </c>
      <c r="B494" s="24" t="str">
        <f aca="false">Customers!B494</f>
        <v>Western</v>
      </c>
      <c r="C494" s="24" t="str">
        <f aca="false">Customers!C494</f>
        <v>Prepaid</v>
      </c>
      <c r="D494" s="24" t="n">
        <f aca="false">COUNTIFS(Transactions!$C$2:$C$13107,$A494,Transactions!$E$2:$E$13107,D$1)</f>
        <v>1</v>
      </c>
      <c r="E494" s="24" t="n">
        <f aca="false">COUNTIFS(Transactions!$C$2:$C$13107,$A494,Transactions!$E$2:$E$13107,E$1)</f>
        <v>0</v>
      </c>
      <c r="F494" s="24" t="n">
        <f aca="false">COUNTIFS(Transactions!$C$2:$C$13107,$A494,Transactions!$E$2:$E$13107,F$1)</f>
        <v>1</v>
      </c>
      <c r="G494" s="24" t="n">
        <f aca="false">COUNTIFS(Transactions!$C$2:$C$13107,$A494,Transactions!$E$2:$E$13107,G$1)</f>
        <v>1</v>
      </c>
      <c r="H494" s="24" t="n">
        <f aca="false">COUNTIFS(Transactions!$C$2:$C$13107,$A494,Transactions!$E$2:$E$13107,H$1)</f>
        <v>0</v>
      </c>
      <c r="I494" s="24" t="n">
        <f aca="false">COUNTIFS(Transactions!$C$2:$C$13107,$A494,Transactions!$E$2:$E$13107,I$1)</f>
        <v>4</v>
      </c>
      <c r="J494" s="24" t="n">
        <f aca="false">SUM(D494:I494)</f>
        <v>7</v>
      </c>
      <c r="K494" s="38" t="n">
        <f aca="false">SUMIFS(Transactions!$F$2:$F$13107,Transactions!$C$2:$C$13107,A494)</f>
        <v>6419</v>
      </c>
      <c r="L494" s="38" t="n">
        <f aca="false">SUMIFS(Transactions!$I$2:$I$13107,Transactions!$C$2:$C$13107,A494)</f>
        <v>95.15</v>
      </c>
      <c r="M494" s="39" t="n">
        <f aca="false">IF(J494=0,"",_xlfn.MAXIFS(Transactions!$B$2:$B$13107,Transactions!$C$2:$C$13107,A494))</f>
        <v>46291</v>
      </c>
      <c r="N494" s="24" t="n">
        <f aca="false">IF(J494=0,999,Assumptions!$B$4-M494)</f>
        <v>4</v>
      </c>
      <c r="O494" s="24" t="str">
        <f aca="false">IF(N494&lt;=Assumptions!$B$7,"Active",IF(N494&lt;=Assumptions!$B$8,"Slipping","Churned"))</f>
        <v>Active</v>
      </c>
      <c r="P494" s="24" t="n">
        <f aca="false">COUNTIF(D494:I494,"&gt;0")</f>
        <v>4</v>
      </c>
      <c r="Q494" s="24" t="n">
        <f aca="false">IF(N494&lt;=Assumptions!$B$22,5,IF(N494&lt;=Assumptions!$B$23,4,IF(N494&lt;=Assumptions!$B$24,3,IF(N494&lt;=Assumptions!$B$25,2,1))))</f>
        <v>5</v>
      </c>
      <c r="R494" s="24" t="n">
        <f aca="false">1+(J494&gt;=Assumptions!$C$25)+(J494&gt;=Assumptions!$C$24)+(J494&gt;=Assumptions!$C$23)+(J494&gt;=Assumptions!$C$22)</f>
        <v>1</v>
      </c>
      <c r="S494" s="24" t="n">
        <f aca="false">1+(L494&gt;=Assumptions!$D$25)+(L494&gt;=Assumptions!$D$24)+(L494&gt;=Assumptions!$D$23)+(L494&gt;=Assumptions!$D$22)</f>
        <v>1</v>
      </c>
      <c r="T494" s="24" t="str">
        <f aca="false">IF(AND(Q494&gt;=4,R494&gt;=4),"Champions",IF(AND(Q494&gt;=3,R494&gt;=3),"Loyal",IF(AND(Q494&lt;=2,R494&gt;=3),"At Risk",IF(Q494&lt;=2,"Hibernating","Potential"))))</f>
        <v>Potential</v>
      </c>
      <c r="U494" s="38" t="n">
        <f aca="false">L494/Assumptions!$B$6</f>
        <v>10.5722222222222</v>
      </c>
      <c r="V494" s="38" t="n">
        <f aca="false">IF(O494="Slipping",U494,0)</f>
        <v>0</v>
      </c>
      <c r="W494" s="38" t="n">
        <f aca="false">IF(O494="Churned",U494,0)</f>
        <v>0</v>
      </c>
      <c r="X494" s="24" t="str">
        <f aca="false">IF(AND(O494="Active",P494&lt;=2),"Yes","No")</f>
        <v>No</v>
      </c>
    </row>
    <row r="495" customFormat="false" ht="15" hidden="false" customHeight="false" outlineLevel="0" collapsed="false">
      <c r="A495" s="24" t="str">
        <f aca="false">Customers!A495</f>
        <v>C0494</v>
      </c>
      <c r="B495" s="24" t="str">
        <f aca="false">Customers!B495</f>
        <v>Coast</v>
      </c>
      <c r="C495" s="24" t="str">
        <f aca="false">Customers!C495</f>
        <v>Prepaid</v>
      </c>
      <c r="D495" s="24" t="n">
        <f aca="false">COUNTIFS(Transactions!$C$2:$C$13107,$A495,Transactions!$E$2:$E$13107,D$1)</f>
        <v>16</v>
      </c>
      <c r="E495" s="24" t="n">
        <f aca="false">COUNTIFS(Transactions!$C$2:$C$13107,$A495,Transactions!$E$2:$E$13107,E$1)</f>
        <v>2</v>
      </c>
      <c r="F495" s="24" t="n">
        <f aca="false">COUNTIFS(Transactions!$C$2:$C$13107,$A495,Transactions!$E$2:$E$13107,F$1)</f>
        <v>0</v>
      </c>
      <c r="G495" s="24" t="n">
        <f aca="false">COUNTIFS(Transactions!$C$2:$C$13107,$A495,Transactions!$E$2:$E$13107,G$1)</f>
        <v>2</v>
      </c>
      <c r="H495" s="24" t="n">
        <f aca="false">COUNTIFS(Transactions!$C$2:$C$13107,$A495,Transactions!$E$2:$E$13107,H$1)</f>
        <v>3</v>
      </c>
      <c r="I495" s="24" t="n">
        <f aca="false">COUNTIFS(Transactions!$C$2:$C$13107,$A495,Transactions!$E$2:$E$13107,I$1)</f>
        <v>4</v>
      </c>
      <c r="J495" s="24" t="n">
        <f aca="false">SUM(D495:I495)</f>
        <v>27</v>
      </c>
      <c r="K495" s="38" t="n">
        <f aca="false">SUMIFS(Transactions!$F$2:$F$13107,Transactions!$C$2:$C$13107,A495)</f>
        <v>61638</v>
      </c>
      <c r="L495" s="38" t="n">
        <f aca="false">SUMIFS(Transactions!$I$2:$I$13107,Transactions!$C$2:$C$13107,A495)</f>
        <v>712.82</v>
      </c>
      <c r="M495" s="39" t="n">
        <f aca="false">IF(J495=0,"",_xlfn.MAXIFS(Transactions!$B$2:$B$13107,Transactions!$C$2:$C$13107,A495))</f>
        <v>46279</v>
      </c>
      <c r="N495" s="24" t="n">
        <f aca="false">IF(J495=0,999,Assumptions!$B$4-M495)</f>
        <v>16</v>
      </c>
      <c r="O495" s="24" t="str">
        <f aca="false">IF(N495&lt;=Assumptions!$B$7,"Active",IF(N495&lt;=Assumptions!$B$8,"Slipping","Churned"))</f>
        <v>Active</v>
      </c>
      <c r="P495" s="24" t="n">
        <f aca="false">COUNTIF(D495:I495,"&gt;0")</f>
        <v>5</v>
      </c>
      <c r="Q495" s="24" t="n">
        <f aca="false">IF(N495&lt;=Assumptions!$B$22,5,IF(N495&lt;=Assumptions!$B$23,4,IF(N495&lt;=Assumptions!$B$24,3,IF(N495&lt;=Assumptions!$B$25,2,1))))</f>
        <v>4</v>
      </c>
      <c r="R495" s="24" t="n">
        <f aca="false">1+(J495&gt;=Assumptions!$C$25)+(J495&gt;=Assumptions!$C$24)+(J495&gt;=Assumptions!$C$23)+(J495&gt;=Assumptions!$C$22)</f>
        <v>4</v>
      </c>
      <c r="S495" s="24" t="n">
        <f aca="false">1+(L495&gt;=Assumptions!$D$25)+(L495&gt;=Assumptions!$D$24)+(L495&gt;=Assumptions!$D$23)+(L495&gt;=Assumptions!$D$22)</f>
        <v>4</v>
      </c>
      <c r="T495" s="24" t="str">
        <f aca="false">IF(AND(Q495&gt;=4,R495&gt;=4),"Champions",IF(AND(Q495&gt;=3,R495&gt;=3),"Loyal",IF(AND(Q495&lt;=2,R495&gt;=3),"At Risk",IF(Q495&lt;=2,"Hibernating","Potential"))))</f>
        <v>Champions</v>
      </c>
      <c r="U495" s="38" t="n">
        <f aca="false">L495/Assumptions!$B$6</f>
        <v>79.2022222222222</v>
      </c>
      <c r="V495" s="38" t="n">
        <f aca="false">IF(O495="Slipping",U495,0)</f>
        <v>0</v>
      </c>
      <c r="W495" s="38" t="n">
        <f aca="false">IF(O495="Churned",U495,0)</f>
        <v>0</v>
      </c>
      <c r="X495" s="24" t="str">
        <f aca="false">IF(AND(O495="Active",P495&lt;=2),"Yes","No")</f>
        <v>No</v>
      </c>
    </row>
    <row r="496" customFormat="false" ht="15" hidden="false" customHeight="false" outlineLevel="0" collapsed="false">
      <c r="A496" s="24" t="str">
        <f aca="false">Customers!A496</f>
        <v>C0495</v>
      </c>
      <c r="B496" s="24" t="str">
        <f aca="false">Customers!B496</f>
        <v>Western</v>
      </c>
      <c r="C496" s="24" t="str">
        <f aca="false">Customers!C496</f>
        <v>Prepaid</v>
      </c>
      <c r="D496" s="24" t="n">
        <f aca="false">COUNTIFS(Transactions!$C$2:$C$13107,$A496,Transactions!$E$2:$E$13107,D$1)</f>
        <v>4</v>
      </c>
      <c r="E496" s="24" t="n">
        <f aca="false">COUNTIFS(Transactions!$C$2:$C$13107,$A496,Transactions!$E$2:$E$13107,E$1)</f>
        <v>0</v>
      </c>
      <c r="F496" s="24" t="n">
        <f aca="false">COUNTIFS(Transactions!$C$2:$C$13107,$A496,Transactions!$E$2:$E$13107,F$1)</f>
        <v>1</v>
      </c>
      <c r="G496" s="24" t="n">
        <f aca="false">COUNTIFS(Transactions!$C$2:$C$13107,$A496,Transactions!$E$2:$E$13107,G$1)</f>
        <v>1</v>
      </c>
      <c r="H496" s="24" t="n">
        <f aca="false">COUNTIFS(Transactions!$C$2:$C$13107,$A496,Transactions!$E$2:$E$13107,H$1)</f>
        <v>2</v>
      </c>
      <c r="I496" s="24" t="n">
        <f aca="false">COUNTIFS(Transactions!$C$2:$C$13107,$A496,Transactions!$E$2:$E$13107,I$1)</f>
        <v>0</v>
      </c>
      <c r="J496" s="24" t="n">
        <f aca="false">SUM(D496:I496)</f>
        <v>8</v>
      </c>
      <c r="K496" s="38" t="n">
        <f aca="false">SUMIFS(Transactions!$F$2:$F$13107,Transactions!$C$2:$C$13107,A496)</f>
        <v>10810</v>
      </c>
      <c r="L496" s="38" t="n">
        <f aca="false">SUMIFS(Transactions!$I$2:$I$13107,Transactions!$C$2:$C$13107,A496)</f>
        <v>52.5</v>
      </c>
      <c r="M496" s="39" t="n">
        <f aca="false">IF(J496=0,"",_xlfn.MAXIFS(Transactions!$B$2:$B$13107,Transactions!$C$2:$C$13107,A496))</f>
        <v>46282</v>
      </c>
      <c r="N496" s="24" t="n">
        <f aca="false">IF(J496=0,999,Assumptions!$B$4-M496)</f>
        <v>13</v>
      </c>
      <c r="O496" s="24" t="str">
        <f aca="false">IF(N496&lt;=Assumptions!$B$7,"Active",IF(N496&lt;=Assumptions!$B$8,"Slipping","Churned"))</f>
        <v>Active</v>
      </c>
      <c r="P496" s="24" t="n">
        <f aca="false">COUNTIF(D496:I496,"&gt;0")</f>
        <v>4</v>
      </c>
      <c r="Q496" s="24" t="n">
        <f aca="false">IF(N496&lt;=Assumptions!$B$22,5,IF(N496&lt;=Assumptions!$B$23,4,IF(N496&lt;=Assumptions!$B$24,3,IF(N496&lt;=Assumptions!$B$25,2,1))))</f>
        <v>5</v>
      </c>
      <c r="R496" s="24" t="n">
        <f aca="false">1+(J496&gt;=Assumptions!$C$25)+(J496&gt;=Assumptions!$C$24)+(J496&gt;=Assumptions!$C$23)+(J496&gt;=Assumptions!$C$22)</f>
        <v>1</v>
      </c>
      <c r="S496" s="24" t="n">
        <f aca="false">1+(L496&gt;=Assumptions!$D$25)+(L496&gt;=Assumptions!$D$24)+(L496&gt;=Assumptions!$D$23)+(L496&gt;=Assumptions!$D$22)</f>
        <v>1</v>
      </c>
      <c r="T496" s="24" t="str">
        <f aca="false">IF(AND(Q496&gt;=4,R496&gt;=4),"Champions",IF(AND(Q496&gt;=3,R496&gt;=3),"Loyal",IF(AND(Q496&lt;=2,R496&gt;=3),"At Risk",IF(Q496&lt;=2,"Hibernating","Potential"))))</f>
        <v>Potential</v>
      </c>
      <c r="U496" s="38" t="n">
        <f aca="false">L496/Assumptions!$B$6</f>
        <v>5.83333333333333</v>
      </c>
      <c r="V496" s="38" t="n">
        <f aca="false">IF(O496="Slipping",U496,0)</f>
        <v>0</v>
      </c>
      <c r="W496" s="38" t="n">
        <f aca="false">IF(O496="Churned",U496,0)</f>
        <v>0</v>
      </c>
      <c r="X496" s="24" t="str">
        <f aca="false">IF(AND(O496="Active",P496&lt;=2),"Yes","No")</f>
        <v>No</v>
      </c>
    </row>
    <row r="497" customFormat="false" ht="15" hidden="false" customHeight="false" outlineLevel="0" collapsed="false">
      <c r="A497" s="24" t="str">
        <f aca="false">Customers!A497</f>
        <v>C0496</v>
      </c>
      <c r="B497" s="24" t="str">
        <f aca="false">Customers!B497</f>
        <v>Western</v>
      </c>
      <c r="C497" s="24" t="str">
        <f aca="false">Customers!C497</f>
        <v>Prepaid</v>
      </c>
      <c r="D497" s="24" t="n">
        <f aca="false">COUNTIFS(Transactions!$C$2:$C$13107,$A497,Transactions!$E$2:$E$13107,D$1)</f>
        <v>0</v>
      </c>
      <c r="E497" s="24" t="n">
        <f aca="false">COUNTIFS(Transactions!$C$2:$C$13107,$A497,Transactions!$E$2:$E$13107,E$1)</f>
        <v>3</v>
      </c>
      <c r="F497" s="24" t="n">
        <f aca="false">COUNTIFS(Transactions!$C$2:$C$13107,$A497,Transactions!$E$2:$E$13107,F$1)</f>
        <v>0</v>
      </c>
      <c r="G497" s="24" t="n">
        <f aca="false">COUNTIFS(Transactions!$C$2:$C$13107,$A497,Transactions!$E$2:$E$13107,G$1)</f>
        <v>3</v>
      </c>
      <c r="H497" s="24" t="n">
        <f aca="false">COUNTIFS(Transactions!$C$2:$C$13107,$A497,Transactions!$E$2:$E$13107,H$1)</f>
        <v>3</v>
      </c>
      <c r="I497" s="24" t="n">
        <f aca="false">COUNTIFS(Transactions!$C$2:$C$13107,$A497,Transactions!$E$2:$E$13107,I$1)</f>
        <v>21</v>
      </c>
      <c r="J497" s="24" t="n">
        <f aca="false">SUM(D497:I497)</f>
        <v>30</v>
      </c>
      <c r="K497" s="38" t="n">
        <f aca="false">SUMIFS(Transactions!$F$2:$F$13107,Transactions!$C$2:$C$13107,A497)</f>
        <v>37476</v>
      </c>
      <c r="L497" s="38" t="n">
        <f aca="false">SUMIFS(Transactions!$I$2:$I$13107,Transactions!$C$2:$C$13107,A497)</f>
        <v>970.07</v>
      </c>
      <c r="M497" s="39" t="n">
        <f aca="false">IF(J497=0,"",_xlfn.MAXIFS(Transactions!$B$2:$B$13107,Transactions!$C$2:$C$13107,A497))</f>
        <v>46289</v>
      </c>
      <c r="N497" s="24" t="n">
        <f aca="false">IF(J497=0,999,Assumptions!$B$4-M497)</f>
        <v>6</v>
      </c>
      <c r="O497" s="24" t="str">
        <f aca="false">IF(N497&lt;=Assumptions!$B$7,"Active",IF(N497&lt;=Assumptions!$B$8,"Slipping","Churned"))</f>
        <v>Active</v>
      </c>
      <c r="P497" s="24" t="n">
        <f aca="false">COUNTIF(D497:I497,"&gt;0")</f>
        <v>4</v>
      </c>
      <c r="Q497" s="24" t="n">
        <f aca="false">IF(N497&lt;=Assumptions!$B$22,5,IF(N497&lt;=Assumptions!$B$23,4,IF(N497&lt;=Assumptions!$B$24,3,IF(N497&lt;=Assumptions!$B$25,2,1))))</f>
        <v>5</v>
      </c>
      <c r="R497" s="24" t="n">
        <f aca="false">1+(J497&gt;=Assumptions!$C$25)+(J497&gt;=Assumptions!$C$24)+(J497&gt;=Assumptions!$C$23)+(J497&gt;=Assumptions!$C$22)</f>
        <v>4</v>
      </c>
      <c r="S497" s="24" t="n">
        <f aca="false">1+(L497&gt;=Assumptions!$D$25)+(L497&gt;=Assumptions!$D$24)+(L497&gt;=Assumptions!$D$23)+(L497&gt;=Assumptions!$D$22)</f>
        <v>5</v>
      </c>
      <c r="T497" s="24" t="str">
        <f aca="false">IF(AND(Q497&gt;=4,R497&gt;=4),"Champions",IF(AND(Q497&gt;=3,R497&gt;=3),"Loyal",IF(AND(Q497&lt;=2,R497&gt;=3),"At Risk",IF(Q497&lt;=2,"Hibernating","Potential"))))</f>
        <v>Champions</v>
      </c>
      <c r="U497" s="38" t="n">
        <f aca="false">L497/Assumptions!$B$6</f>
        <v>107.785555555556</v>
      </c>
      <c r="V497" s="38" t="n">
        <f aca="false">IF(O497="Slipping",U497,0)</f>
        <v>0</v>
      </c>
      <c r="W497" s="38" t="n">
        <f aca="false">IF(O497="Churned",U497,0)</f>
        <v>0</v>
      </c>
      <c r="X497" s="24" t="str">
        <f aca="false">IF(AND(O497="Active",P497&lt;=2),"Yes","No")</f>
        <v>No</v>
      </c>
    </row>
    <row r="498" customFormat="false" ht="15" hidden="false" customHeight="false" outlineLevel="0" collapsed="false">
      <c r="A498" s="24" t="str">
        <f aca="false">Customers!A498</f>
        <v>C0497</v>
      </c>
      <c r="B498" s="24" t="str">
        <f aca="false">Customers!B498</f>
        <v>Rift Valley</v>
      </c>
      <c r="C498" s="24" t="str">
        <f aca="false">Customers!C498</f>
        <v>Postpaid</v>
      </c>
      <c r="D498" s="24" t="n">
        <f aca="false">COUNTIFS(Transactions!$C$2:$C$13107,$A498,Transactions!$E$2:$E$13107,D$1)</f>
        <v>1</v>
      </c>
      <c r="E498" s="24" t="n">
        <f aca="false">COUNTIFS(Transactions!$C$2:$C$13107,$A498,Transactions!$E$2:$E$13107,E$1)</f>
        <v>6</v>
      </c>
      <c r="F498" s="24" t="n">
        <f aca="false">COUNTIFS(Transactions!$C$2:$C$13107,$A498,Transactions!$E$2:$E$13107,F$1)</f>
        <v>0</v>
      </c>
      <c r="G498" s="24" t="n">
        <f aca="false">COUNTIFS(Transactions!$C$2:$C$13107,$A498,Transactions!$E$2:$E$13107,G$1)</f>
        <v>6</v>
      </c>
      <c r="H498" s="24" t="n">
        <f aca="false">COUNTIFS(Transactions!$C$2:$C$13107,$A498,Transactions!$E$2:$E$13107,H$1)</f>
        <v>0</v>
      </c>
      <c r="I498" s="24" t="n">
        <f aca="false">COUNTIFS(Transactions!$C$2:$C$13107,$A498,Transactions!$E$2:$E$13107,I$1)</f>
        <v>0</v>
      </c>
      <c r="J498" s="24" t="n">
        <f aca="false">SUM(D498:I498)</f>
        <v>13</v>
      </c>
      <c r="K498" s="38" t="n">
        <f aca="false">SUMIFS(Transactions!$F$2:$F$13107,Transactions!$C$2:$C$13107,A498)</f>
        <v>63850</v>
      </c>
      <c r="L498" s="38" t="n">
        <f aca="false">SUMIFS(Transactions!$I$2:$I$13107,Transactions!$C$2:$C$13107,A498)</f>
        <v>563.64</v>
      </c>
      <c r="M498" s="39" t="n">
        <f aca="false">IF(J498=0,"",_xlfn.MAXIFS(Transactions!$B$2:$B$13107,Transactions!$C$2:$C$13107,A498))</f>
        <v>46268</v>
      </c>
      <c r="N498" s="24" t="n">
        <f aca="false">IF(J498=0,999,Assumptions!$B$4-M498)</f>
        <v>27</v>
      </c>
      <c r="O498" s="24" t="str">
        <f aca="false">IF(N498&lt;=Assumptions!$B$7,"Active",IF(N498&lt;=Assumptions!$B$8,"Slipping","Churned"))</f>
        <v>Active</v>
      </c>
      <c r="P498" s="24" t="n">
        <f aca="false">COUNTIF(D498:I498,"&gt;0")</f>
        <v>3</v>
      </c>
      <c r="Q498" s="24" t="n">
        <f aca="false">IF(N498&lt;=Assumptions!$B$22,5,IF(N498&lt;=Assumptions!$B$23,4,IF(N498&lt;=Assumptions!$B$24,3,IF(N498&lt;=Assumptions!$B$25,2,1))))</f>
        <v>4</v>
      </c>
      <c r="R498" s="24" t="n">
        <f aca="false">1+(J498&gt;=Assumptions!$C$25)+(J498&gt;=Assumptions!$C$24)+(J498&gt;=Assumptions!$C$23)+(J498&gt;=Assumptions!$C$22)</f>
        <v>2</v>
      </c>
      <c r="S498" s="24" t="n">
        <f aca="false">1+(L498&gt;=Assumptions!$D$25)+(L498&gt;=Assumptions!$D$24)+(L498&gt;=Assumptions!$D$23)+(L498&gt;=Assumptions!$D$22)</f>
        <v>4</v>
      </c>
      <c r="T498" s="24" t="str">
        <f aca="false">IF(AND(Q498&gt;=4,R498&gt;=4),"Champions",IF(AND(Q498&gt;=3,R498&gt;=3),"Loyal",IF(AND(Q498&lt;=2,R498&gt;=3),"At Risk",IF(Q498&lt;=2,"Hibernating","Potential"))))</f>
        <v>Potential</v>
      </c>
      <c r="U498" s="38" t="n">
        <f aca="false">L498/Assumptions!$B$6</f>
        <v>62.6266666666667</v>
      </c>
      <c r="V498" s="38" t="n">
        <f aca="false">IF(O498="Slipping",U498,0)</f>
        <v>0</v>
      </c>
      <c r="W498" s="38" t="n">
        <f aca="false">IF(O498="Churned",U498,0)</f>
        <v>0</v>
      </c>
      <c r="X498" s="24" t="str">
        <f aca="false">IF(AND(O498="Active",P498&lt;=2),"Yes","No")</f>
        <v>No</v>
      </c>
    </row>
    <row r="499" customFormat="false" ht="15" hidden="false" customHeight="false" outlineLevel="0" collapsed="false">
      <c r="A499" s="24" t="str">
        <f aca="false">Customers!A499</f>
        <v>C0498</v>
      </c>
      <c r="B499" s="24" t="str">
        <f aca="false">Customers!B499</f>
        <v>Central</v>
      </c>
      <c r="C499" s="24" t="str">
        <f aca="false">Customers!C499</f>
        <v>Prepaid</v>
      </c>
      <c r="D499" s="24" t="n">
        <f aca="false">COUNTIFS(Transactions!$C$2:$C$13107,$A499,Transactions!$E$2:$E$13107,D$1)</f>
        <v>17</v>
      </c>
      <c r="E499" s="24" t="n">
        <f aca="false">COUNTIFS(Transactions!$C$2:$C$13107,$A499,Transactions!$E$2:$E$13107,E$1)</f>
        <v>1</v>
      </c>
      <c r="F499" s="24" t="n">
        <f aca="false">COUNTIFS(Transactions!$C$2:$C$13107,$A499,Transactions!$E$2:$E$13107,F$1)</f>
        <v>0</v>
      </c>
      <c r="G499" s="24" t="n">
        <f aca="false">COUNTIFS(Transactions!$C$2:$C$13107,$A499,Transactions!$E$2:$E$13107,G$1)</f>
        <v>1</v>
      </c>
      <c r="H499" s="24" t="n">
        <f aca="false">COUNTIFS(Transactions!$C$2:$C$13107,$A499,Transactions!$E$2:$E$13107,H$1)</f>
        <v>0</v>
      </c>
      <c r="I499" s="24" t="n">
        <f aca="false">COUNTIFS(Transactions!$C$2:$C$13107,$A499,Transactions!$E$2:$E$13107,I$1)</f>
        <v>3</v>
      </c>
      <c r="J499" s="24" t="n">
        <f aca="false">SUM(D499:I499)</f>
        <v>22</v>
      </c>
      <c r="K499" s="38" t="n">
        <f aca="false">SUMIFS(Transactions!$F$2:$F$13107,Transactions!$C$2:$C$13107,A499)</f>
        <v>37659</v>
      </c>
      <c r="L499" s="38" t="n">
        <f aca="false">SUMIFS(Transactions!$I$2:$I$13107,Transactions!$C$2:$C$13107,A499)</f>
        <v>469.01</v>
      </c>
      <c r="M499" s="39" t="n">
        <f aca="false">IF(J499=0,"",_xlfn.MAXIFS(Transactions!$B$2:$B$13107,Transactions!$C$2:$C$13107,A499))</f>
        <v>46278</v>
      </c>
      <c r="N499" s="24" t="n">
        <f aca="false">IF(J499=0,999,Assumptions!$B$4-M499)</f>
        <v>17</v>
      </c>
      <c r="O499" s="24" t="str">
        <f aca="false">IF(N499&lt;=Assumptions!$B$7,"Active",IF(N499&lt;=Assumptions!$B$8,"Slipping","Churned"))</f>
        <v>Active</v>
      </c>
      <c r="P499" s="24" t="n">
        <f aca="false">COUNTIF(D499:I499,"&gt;0")</f>
        <v>4</v>
      </c>
      <c r="Q499" s="24" t="n">
        <f aca="false">IF(N499&lt;=Assumptions!$B$22,5,IF(N499&lt;=Assumptions!$B$23,4,IF(N499&lt;=Assumptions!$B$24,3,IF(N499&lt;=Assumptions!$B$25,2,1))))</f>
        <v>4</v>
      </c>
      <c r="R499" s="24" t="n">
        <f aca="false">1+(J499&gt;=Assumptions!$C$25)+(J499&gt;=Assumptions!$C$24)+(J499&gt;=Assumptions!$C$23)+(J499&gt;=Assumptions!$C$22)</f>
        <v>4</v>
      </c>
      <c r="S499" s="24" t="n">
        <f aca="false">1+(L499&gt;=Assumptions!$D$25)+(L499&gt;=Assumptions!$D$24)+(L499&gt;=Assumptions!$D$23)+(L499&gt;=Assumptions!$D$22)</f>
        <v>3</v>
      </c>
      <c r="T499" s="24" t="str">
        <f aca="false">IF(AND(Q499&gt;=4,R499&gt;=4),"Champions",IF(AND(Q499&gt;=3,R499&gt;=3),"Loyal",IF(AND(Q499&lt;=2,R499&gt;=3),"At Risk",IF(Q499&lt;=2,"Hibernating","Potential"))))</f>
        <v>Champions</v>
      </c>
      <c r="U499" s="38" t="n">
        <f aca="false">L499/Assumptions!$B$6</f>
        <v>52.1122222222222</v>
      </c>
      <c r="V499" s="38" t="n">
        <f aca="false">IF(O499="Slipping",U499,0)</f>
        <v>0</v>
      </c>
      <c r="W499" s="38" t="n">
        <f aca="false">IF(O499="Churned",U499,0)</f>
        <v>0</v>
      </c>
      <c r="X499" s="24" t="str">
        <f aca="false">IF(AND(O499="Active",P499&lt;=2),"Yes","No")</f>
        <v>No</v>
      </c>
    </row>
    <row r="500" customFormat="false" ht="15" hidden="false" customHeight="false" outlineLevel="0" collapsed="false">
      <c r="A500" s="24" t="str">
        <f aca="false">Customers!A500</f>
        <v>C0499</v>
      </c>
      <c r="B500" s="24" t="str">
        <f aca="false">Customers!B500</f>
        <v>Nairobi</v>
      </c>
      <c r="C500" s="24" t="str">
        <f aca="false">Customers!C500</f>
        <v>Postpaid</v>
      </c>
      <c r="D500" s="24" t="n">
        <f aca="false">COUNTIFS(Transactions!$C$2:$C$13107,$A500,Transactions!$E$2:$E$13107,D$1)</f>
        <v>1</v>
      </c>
      <c r="E500" s="24" t="n">
        <f aca="false">COUNTIFS(Transactions!$C$2:$C$13107,$A500,Transactions!$E$2:$E$13107,E$1)</f>
        <v>1</v>
      </c>
      <c r="F500" s="24" t="n">
        <f aca="false">COUNTIFS(Transactions!$C$2:$C$13107,$A500,Transactions!$E$2:$E$13107,F$1)</f>
        <v>0</v>
      </c>
      <c r="G500" s="24" t="n">
        <f aca="false">COUNTIFS(Transactions!$C$2:$C$13107,$A500,Transactions!$E$2:$E$13107,G$1)</f>
        <v>1</v>
      </c>
      <c r="H500" s="24" t="n">
        <f aca="false">COUNTIFS(Transactions!$C$2:$C$13107,$A500,Transactions!$E$2:$E$13107,H$1)</f>
        <v>2</v>
      </c>
      <c r="I500" s="24" t="n">
        <f aca="false">COUNTIFS(Transactions!$C$2:$C$13107,$A500,Transactions!$E$2:$E$13107,I$1)</f>
        <v>4</v>
      </c>
      <c r="J500" s="24" t="n">
        <f aca="false">SUM(D500:I500)</f>
        <v>9</v>
      </c>
      <c r="K500" s="38" t="n">
        <f aca="false">SUMIFS(Transactions!$F$2:$F$13107,Transactions!$C$2:$C$13107,A500)</f>
        <v>21109</v>
      </c>
      <c r="L500" s="38" t="n">
        <f aca="false">SUMIFS(Transactions!$I$2:$I$13107,Transactions!$C$2:$C$13107,A500)</f>
        <v>313.16</v>
      </c>
      <c r="M500" s="39" t="n">
        <f aca="false">IF(J500=0,"",_xlfn.MAXIFS(Transactions!$B$2:$B$13107,Transactions!$C$2:$C$13107,A500))</f>
        <v>46268</v>
      </c>
      <c r="N500" s="24" t="n">
        <f aca="false">IF(J500=0,999,Assumptions!$B$4-M500)</f>
        <v>27</v>
      </c>
      <c r="O500" s="24" t="str">
        <f aca="false">IF(N500&lt;=Assumptions!$B$7,"Active",IF(N500&lt;=Assumptions!$B$8,"Slipping","Churned"))</f>
        <v>Active</v>
      </c>
      <c r="P500" s="24" t="n">
        <f aca="false">COUNTIF(D500:I500,"&gt;0")</f>
        <v>5</v>
      </c>
      <c r="Q500" s="24" t="n">
        <f aca="false">IF(N500&lt;=Assumptions!$B$22,5,IF(N500&lt;=Assumptions!$B$23,4,IF(N500&lt;=Assumptions!$B$24,3,IF(N500&lt;=Assumptions!$B$25,2,1))))</f>
        <v>4</v>
      </c>
      <c r="R500" s="24" t="n">
        <f aca="false">1+(J500&gt;=Assumptions!$C$25)+(J500&gt;=Assumptions!$C$24)+(J500&gt;=Assumptions!$C$23)+(J500&gt;=Assumptions!$C$22)</f>
        <v>2</v>
      </c>
      <c r="S500" s="24" t="n">
        <f aca="false">1+(L500&gt;=Assumptions!$D$25)+(L500&gt;=Assumptions!$D$24)+(L500&gt;=Assumptions!$D$23)+(L500&gt;=Assumptions!$D$22)</f>
        <v>3</v>
      </c>
      <c r="T500" s="24" t="str">
        <f aca="false">IF(AND(Q500&gt;=4,R500&gt;=4),"Champions",IF(AND(Q500&gt;=3,R500&gt;=3),"Loyal",IF(AND(Q500&lt;=2,R500&gt;=3),"At Risk",IF(Q500&lt;=2,"Hibernating","Potential"))))</f>
        <v>Potential</v>
      </c>
      <c r="U500" s="38" t="n">
        <f aca="false">L500/Assumptions!$B$6</f>
        <v>34.7955555555556</v>
      </c>
      <c r="V500" s="38" t="n">
        <f aca="false">IF(O500="Slipping",U500,0)</f>
        <v>0</v>
      </c>
      <c r="W500" s="38" t="n">
        <f aca="false">IF(O500="Churned",U500,0)</f>
        <v>0</v>
      </c>
      <c r="X500" s="24" t="str">
        <f aca="false">IF(AND(O500="Active",P500&lt;=2),"Yes","No")</f>
        <v>No</v>
      </c>
    </row>
    <row r="501" customFormat="false" ht="15" hidden="false" customHeight="false" outlineLevel="0" collapsed="false">
      <c r="A501" s="24" t="str">
        <f aca="false">Customers!A501</f>
        <v>C0500</v>
      </c>
      <c r="B501" s="24" t="str">
        <f aca="false">Customers!B501</f>
        <v>Nairobi</v>
      </c>
      <c r="C501" s="24" t="str">
        <f aca="false">Customers!C501</f>
        <v>Prepaid</v>
      </c>
      <c r="D501" s="24" t="n">
        <f aca="false">COUNTIFS(Transactions!$C$2:$C$13107,$A501,Transactions!$E$2:$E$13107,D$1)</f>
        <v>0</v>
      </c>
      <c r="E501" s="24" t="n">
        <f aca="false">COUNTIFS(Transactions!$C$2:$C$13107,$A501,Transactions!$E$2:$E$13107,E$1)</f>
        <v>6</v>
      </c>
      <c r="F501" s="24" t="n">
        <f aca="false">COUNTIFS(Transactions!$C$2:$C$13107,$A501,Transactions!$E$2:$E$13107,F$1)</f>
        <v>0</v>
      </c>
      <c r="G501" s="24" t="n">
        <f aca="false">COUNTIFS(Transactions!$C$2:$C$13107,$A501,Transactions!$E$2:$E$13107,G$1)</f>
        <v>1</v>
      </c>
      <c r="H501" s="24" t="n">
        <f aca="false">COUNTIFS(Transactions!$C$2:$C$13107,$A501,Transactions!$E$2:$E$13107,H$1)</f>
        <v>0</v>
      </c>
      <c r="I501" s="24" t="n">
        <f aca="false">COUNTIFS(Transactions!$C$2:$C$13107,$A501,Transactions!$E$2:$E$13107,I$1)</f>
        <v>0</v>
      </c>
      <c r="J501" s="24" t="n">
        <f aca="false">SUM(D501:I501)</f>
        <v>7</v>
      </c>
      <c r="K501" s="38" t="n">
        <f aca="false">SUMIFS(Transactions!$F$2:$F$13107,Transactions!$C$2:$C$13107,A501)</f>
        <v>41780</v>
      </c>
      <c r="L501" s="38" t="n">
        <f aca="false">SUMIFS(Transactions!$I$2:$I$13107,Transactions!$C$2:$C$13107,A501)</f>
        <v>592.45</v>
      </c>
      <c r="M501" s="39" t="n">
        <f aca="false">IF(J501=0,"",_xlfn.MAXIFS(Transactions!$B$2:$B$13107,Transactions!$C$2:$C$13107,A501))</f>
        <v>46269</v>
      </c>
      <c r="N501" s="24" t="n">
        <f aca="false">IF(J501=0,999,Assumptions!$B$4-M501)</f>
        <v>26</v>
      </c>
      <c r="O501" s="24" t="str">
        <f aca="false">IF(N501&lt;=Assumptions!$B$7,"Active",IF(N501&lt;=Assumptions!$B$8,"Slipping","Churned"))</f>
        <v>Active</v>
      </c>
      <c r="P501" s="24" t="n">
        <f aca="false">COUNTIF(D501:I501,"&gt;0")</f>
        <v>2</v>
      </c>
      <c r="Q501" s="24" t="n">
        <f aca="false">IF(N501&lt;=Assumptions!$B$22,5,IF(N501&lt;=Assumptions!$B$23,4,IF(N501&lt;=Assumptions!$B$24,3,IF(N501&lt;=Assumptions!$B$25,2,1))))</f>
        <v>4</v>
      </c>
      <c r="R501" s="24" t="n">
        <f aca="false">1+(J501&gt;=Assumptions!$C$25)+(J501&gt;=Assumptions!$C$24)+(J501&gt;=Assumptions!$C$23)+(J501&gt;=Assumptions!$C$22)</f>
        <v>1</v>
      </c>
      <c r="S501" s="24" t="n">
        <f aca="false">1+(L501&gt;=Assumptions!$D$25)+(L501&gt;=Assumptions!$D$24)+(L501&gt;=Assumptions!$D$23)+(L501&gt;=Assumptions!$D$22)</f>
        <v>4</v>
      </c>
      <c r="T501" s="24" t="str">
        <f aca="false">IF(AND(Q501&gt;=4,R501&gt;=4),"Champions",IF(AND(Q501&gt;=3,R501&gt;=3),"Loyal",IF(AND(Q501&lt;=2,R501&gt;=3),"At Risk",IF(Q501&lt;=2,"Hibernating","Potential"))))</f>
        <v>Potential</v>
      </c>
      <c r="U501" s="38" t="n">
        <f aca="false">L501/Assumptions!$B$6</f>
        <v>65.8277777777778</v>
      </c>
      <c r="V501" s="38" t="n">
        <f aca="false">IF(O501="Slipping",U501,0)</f>
        <v>0</v>
      </c>
      <c r="W501" s="38" t="n">
        <f aca="false">IF(O501="Churned",U501,0)</f>
        <v>0</v>
      </c>
      <c r="X501" s="24" t="str">
        <f aca="false">IF(AND(O501="Active",P501&lt;=2),"Yes","No")</f>
        <v>Yes</v>
      </c>
    </row>
    <row r="502" customFormat="false" ht="15" hidden="false" customHeight="false" outlineLevel="0" collapsed="false">
      <c r="A502" s="24" t="str">
        <f aca="false">Customers!A502</f>
        <v>C0501</v>
      </c>
      <c r="B502" s="24" t="str">
        <f aca="false">Customers!B502</f>
        <v>Western</v>
      </c>
      <c r="C502" s="24" t="str">
        <f aca="false">Customers!C502</f>
        <v>Prepaid</v>
      </c>
      <c r="D502" s="24" t="n">
        <f aca="false">COUNTIFS(Transactions!$C$2:$C$13107,$A502,Transactions!$E$2:$E$13107,D$1)</f>
        <v>21</v>
      </c>
      <c r="E502" s="24" t="n">
        <f aca="false">COUNTIFS(Transactions!$C$2:$C$13107,$A502,Transactions!$E$2:$E$13107,E$1)</f>
        <v>1</v>
      </c>
      <c r="F502" s="24" t="n">
        <f aca="false">COUNTIFS(Transactions!$C$2:$C$13107,$A502,Transactions!$E$2:$E$13107,F$1)</f>
        <v>2</v>
      </c>
      <c r="G502" s="24" t="n">
        <f aca="false">COUNTIFS(Transactions!$C$2:$C$13107,$A502,Transactions!$E$2:$E$13107,G$1)</f>
        <v>3</v>
      </c>
      <c r="H502" s="24" t="n">
        <f aca="false">COUNTIFS(Transactions!$C$2:$C$13107,$A502,Transactions!$E$2:$E$13107,H$1)</f>
        <v>0</v>
      </c>
      <c r="I502" s="24" t="n">
        <f aca="false">COUNTIFS(Transactions!$C$2:$C$13107,$A502,Transactions!$E$2:$E$13107,I$1)</f>
        <v>4</v>
      </c>
      <c r="J502" s="24" t="n">
        <f aca="false">SUM(D502:I502)</f>
        <v>31</v>
      </c>
      <c r="K502" s="38" t="n">
        <f aca="false">SUMIFS(Transactions!$F$2:$F$13107,Transactions!$C$2:$C$13107,A502)</f>
        <v>59130</v>
      </c>
      <c r="L502" s="38" t="n">
        <f aca="false">SUMIFS(Transactions!$I$2:$I$13107,Transactions!$C$2:$C$13107,A502)</f>
        <v>528.24</v>
      </c>
      <c r="M502" s="39" t="n">
        <f aca="false">IF(J502=0,"",_xlfn.MAXIFS(Transactions!$B$2:$B$13107,Transactions!$C$2:$C$13107,A502))</f>
        <v>46285</v>
      </c>
      <c r="N502" s="24" t="n">
        <f aca="false">IF(J502=0,999,Assumptions!$B$4-M502)</f>
        <v>10</v>
      </c>
      <c r="O502" s="24" t="str">
        <f aca="false">IF(N502&lt;=Assumptions!$B$7,"Active",IF(N502&lt;=Assumptions!$B$8,"Slipping","Churned"))</f>
        <v>Active</v>
      </c>
      <c r="P502" s="24" t="n">
        <f aca="false">COUNTIF(D502:I502,"&gt;0")</f>
        <v>5</v>
      </c>
      <c r="Q502" s="24" t="n">
        <f aca="false">IF(N502&lt;=Assumptions!$B$22,5,IF(N502&lt;=Assumptions!$B$23,4,IF(N502&lt;=Assumptions!$B$24,3,IF(N502&lt;=Assumptions!$B$25,2,1))))</f>
        <v>5</v>
      </c>
      <c r="R502" s="24" t="n">
        <f aca="false">1+(J502&gt;=Assumptions!$C$25)+(J502&gt;=Assumptions!$C$24)+(J502&gt;=Assumptions!$C$23)+(J502&gt;=Assumptions!$C$22)</f>
        <v>5</v>
      </c>
      <c r="S502" s="24" t="n">
        <f aca="false">1+(L502&gt;=Assumptions!$D$25)+(L502&gt;=Assumptions!$D$24)+(L502&gt;=Assumptions!$D$23)+(L502&gt;=Assumptions!$D$22)</f>
        <v>4</v>
      </c>
      <c r="T502" s="24" t="str">
        <f aca="false">IF(AND(Q502&gt;=4,R502&gt;=4),"Champions",IF(AND(Q502&gt;=3,R502&gt;=3),"Loyal",IF(AND(Q502&lt;=2,R502&gt;=3),"At Risk",IF(Q502&lt;=2,"Hibernating","Potential"))))</f>
        <v>Champions</v>
      </c>
      <c r="U502" s="38" t="n">
        <f aca="false">L502/Assumptions!$B$6</f>
        <v>58.6933333333333</v>
      </c>
      <c r="V502" s="38" t="n">
        <f aca="false">IF(O502="Slipping",U502,0)</f>
        <v>0</v>
      </c>
      <c r="W502" s="38" t="n">
        <f aca="false">IF(O502="Churned",U502,0)</f>
        <v>0</v>
      </c>
      <c r="X502" s="24" t="str">
        <f aca="false">IF(AND(O502="Active",P502&lt;=2),"Yes","No")</f>
        <v>No</v>
      </c>
    </row>
    <row r="503" customFormat="false" ht="15" hidden="false" customHeight="false" outlineLevel="0" collapsed="false">
      <c r="A503" s="24" t="str">
        <f aca="false">Customers!A503</f>
        <v>C0502</v>
      </c>
      <c r="B503" s="24" t="str">
        <f aca="false">Customers!B503</f>
        <v>Nairobi</v>
      </c>
      <c r="C503" s="24" t="str">
        <f aca="false">Customers!C503</f>
        <v>Postpaid</v>
      </c>
      <c r="D503" s="24" t="n">
        <f aca="false">COUNTIFS(Transactions!$C$2:$C$13107,$A503,Transactions!$E$2:$E$13107,D$1)</f>
        <v>1</v>
      </c>
      <c r="E503" s="24" t="n">
        <f aca="false">COUNTIFS(Transactions!$C$2:$C$13107,$A503,Transactions!$E$2:$E$13107,E$1)</f>
        <v>1</v>
      </c>
      <c r="F503" s="24" t="n">
        <f aca="false">COUNTIFS(Transactions!$C$2:$C$13107,$A503,Transactions!$E$2:$E$13107,F$1)</f>
        <v>0</v>
      </c>
      <c r="G503" s="24" t="n">
        <f aca="false">COUNTIFS(Transactions!$C$2:$C$13107,$A503,Transactions!$E$2:$E$13107,G$1)</f>
        <v>6</v>
      </c>
      <c r="H503" s="24" t="n">
        <f aca="false">COUNTIFS(Transactions!$C$2:$C$13107,$A503,Transactions!$E$2:$E$13107,H$1)</f>
        <v>0</v>
      </c>
      <c r="I503" s="24" t="n">
        <f aca="false">COUNTIFS(Transactions!$C$2:$C$13107,$A503,Transactions!$E$2:$E$13107,I$1)</f>
        <v>1</v>
      </c>
      <c r="J503" s="24" t="n">
        <f aca="false">SUM(D503:I503)</f>
        <v>9</v>
      </c>
      <c r="K503" s="38" t="n">
        <f aca="false">SUMIFS(Transactions!$F$2:$F$13107,Transactions!$C$2:$C$13107,A503)</f>
        <v>34710</v>
      </c>
      <c r="L503" s="38" t="n">
        <f aca="false">SUMIFS(Transactions!$I$2:$I$13107,Transactions!$C$2:$C$13107,A503)</f>
        <v>311.22</v>
      </c>
      <c r="M503" s="39" t="n">
        <f aca="false">IF(J503=0,"",_xlfn.MAXIFS(Transactions!$B$2:$B$13107,Transactions!$C$2:$C$13107,A503))</f>
        <v>46251</v>
      </c>
      <c r="N503" s="24" t="n">
        <f aca="false">IF(J503=0,999,Assumptions!$B$4-M503)</f>
        <v>44</v>
      </c>
      <c r="O503" s="24" t="str">
        <f aca="false">IF(N503&lt;=Assumptions!$B$7,"Active",IF(N503&lt;=Assumptions!$B$8,"Slipping","Churned"))</f>
        <v>Slipping</v>
      </c>
      <c r="P503" s="24" t="n">
        <f aca="false">COUNTIF(D503:I503,"&gt;0")</f>
        <v>4</v>
      </c>
      <c r="Q503" s="24" t="n">
        <f aca="false">IF(N503&lt;=Assumptions!$B$22,5,IF(N503&lt;=Assumptions!$B$23,4,IF(N503&lt;=Assumptions!$B$24,3,IF(N503&lt;=Assumptions!$B$25,2,1))))</f>
        <v>3</v>
      </c>
      <c r="R503" s="24" t="n">
        <f aca="false">1+(J503&gt;=Assumptions!$C$25)+(J503&gt;=Assumptions!$C$24)+(J503&gt;=Assumptions!$C$23)+(J503&gt;=Assumptions!$C$22)</f>
        <v>2</v>
      </c>
      <c r="S503" s="24" t="n">
        <f aca="false">1+(L503&gt;=Assumptions!$D$25)+(L503&gt;=Assumptions!$D$24)+(L503&gt;=Assumptions!$D$23)+(L503&gt;=Assumptions!$D$22)</f>
        <v>3</v>
      </c>
      <c r="T503" s="24" t="str">
        <f aca="false">IF(AND(Q503&gt;=4,R503&gt;=4),"Champions",IF(AND(Q503&gt;=3,R503&gt;=3),"Loyal",IF(AND(Q503&lt;=2,R503&gt;=3),"At Risk",IF(Q503&lt;=2,"Hibernating","Potential"))))</f>
        <v>Potential</v>
      </c>
      <c r="U503" s="38" t="n">
        <f aca="false">L503/Assumptions!$B$6</f>
        <v>34.58</v>
      </c>
      <c r="V503" s="38" t="n">
        <f aca="false">IF(O503="Slipping",U503,0)</f>
        <v>34.58</v>
      </c>
      <c r="W503" s="38" t="n">
        <f aca="false">IF(O503="Churned",U503,0)</f>
        <v>0</v>
      </c>
      <c r="X503" s="24" t="str">
        <f aca="false">IF(AND(O503="Active",P503&lt;=2),"Yes","No")</f>
        <v>No</v>
      </c>
    </row>
    <row r="504" customFormat="false" ht="15" hidden="false" customHeight="false" outlineLevel="0" collapsed="false">
      <c r="A504" s="24" t="str">
        <f aca="false">Customers!A504</f>
        <v>C0503</v>
      </c>
      <c r="B504" s="24" t="str">
        <f aca="false">Customers!B504</f>
        <v>Eastern</v>
      </c>
      <c r="C504" s="24" t="str">
        <f aca="false">Customers!C504</f>
        <v>Prepaid</v>
      </c>
      <c r="D504" s="24" t="n">
        <f aca="false">COUNTIFS(Transactions!$C$2:$C$13107,$A504,Transactions!$E$2:$E$13107,D$1)</f>
        <v>18</v>
      </c>
      <c r="E504" s="24" t="n">
        <f aca="false">COUNTIFS(Transactions!$C$2:$C$13107,$A504,Transactions!$E$2:$E$13107,E$1)</f>
        <v>6</v>
      </c>
      <c r="F504" s="24" t="n">
        <f aca="false">COUNTIFS(Transactions!$C$2:$C$13107,$A504,Transactions!$E$2:$E$13107,F$1)</f>
        <v>3</v>
      </c>
      <c r="G504" s="24" t="n">
        <f aca="false">COUNTIFS(Transactions!$C$2:$C$13107,$A504,Transactions!$E$2:$E$13107,G$1)</f>
        <v>2</v>
      </c>
      <c r="H504" s="24" t="n">
        <f aca="false">COUNTIFS(Transactions!$C$2:$C$13107,$A504,Transactions!$E$2:$E$13107,H$1)</f>
        <v>2</v>
      </c>
      <c r="I504" s="24" t="n">
        <f aca="false">COUNTIFS(Transactions!$C$2:$C$13107,$A504,Transactions!$E$2:$E$13107,I$1)</f>
        <v>9</v>
      </c>
      <c r="J504" s="24" t="n">
        <f aca="false">SUM(D504:I504)</f>
        <v>40</v>
      </c>
      <c r="K504" s="38" t="n">
        <f aca="false">SUMIFS(Transactions!$F$2:$F$13107,Transactions!$C$2:$C$13107,A504)</f>
        <v>132937</v>
      </c>
      <c r="L504" s="38" t="n">
        <f aca="false">SUMIFS(Transactions!$I$2:$I$13107,Transactions!$C$2:$C$13107,A504)</f>
        <v>1068.88</v>
      </c>
      <c r="M504" s="39" t="n">
        <f aca="false">IF(J504=0,"",_xlfn.MAXIFS(Transactions!$B$2:$B$13107,Transactions!$C$2:$C$13107,A504))</f>
        <v>46283</v>
      </c>
      <c r="N504" s="24" t="n">
        <f aca="false">IF(J504=0,999,Assumptions!$B$4-M504)</f>
        <v>12</v>
      </c>
      <c r="O504" s="24" t="str">
        <f aca="false">IF(N504&lt;=Assumptions!$B$7,"Active",IF(N504&lt;=Assumptions!$B$8,"Slipping","Churned"))</f>
        <v>Active</v>
      </c>
      <c r="P504" s="24" t="n">
        <f aca="false">COUNTIF(D504:I504,"&gt;0")</f>
        <v>6</v>
      </c>
      <c r="Q504" s="24" t="n">
        <f aca="false">IF(N504&lt;=Assumptions!$B$22,5,IF(N504&lt;=Assumptions!$B$23,4,IF(N504&lt;=Assumptions!$B$24,3,IF(N504&lt;=Assumptions!$B$25,2,1))))</f>
        <v>5</v>
      </c>
      <c r="R504" s="24" t="n">
        <f aca="false">1+(J504&gt;=Assumptions!$C$25)+(J504&gt;=Assumptions!$C$24)+(J504&gt;=Assumptions!$C$23)+(J504&gt;=Assumptions!$C$22)</f>
        <v>5</v>
      </c>
      <c r="S504" s="24" t="n">
        <f aca="false">1+(L504&gt;=Assumptions!$D$25)+(L504&gt;=Assumptions!$D$24)+(L504&gt;=Assumptions!$D$23)+(L504&gt;=Assumptions!$D$22)</f>
        <v>5</v>
      </c>
      <c r="T504" s="24" t="str">
        <f aca="false">IF(AND(Q504&gt;=4,R504&gt;=4),"Champions",IF(AND(Q504&gt;=3,R504&gt;=3),"Loyal",IF(AND(Q504&lt;=2,R504&gt;=3),"At Risk",IF(Q504&lt;=2,"Hibernating","Potential"))))</f>
        <v>Champions</v>
      </c>
      <c r="U504" s="38" t="n">
        <f aca="false">L504/Assumptions!$B$6</f>
        <v>118.764444444444</v>
      </c>
      <c r="V504" s="38" t="n">
        <f aca="false">IF(O504="Slipping",U504,0)</f>
        <v>0</v>
      </c>
      <c r="W504" s="38" t="n">
        <f aca="false">IF(O504="Churned",U504,0)</f>
        <v>0</v>
      </c>
      <c r="X504" s="24" t="str">
        <f aca="false">IF(AND(O504="Active",P504&lt;=2),"Yes","No")</f>
        <v>No</v>
      </c>
    </row>
    <row r="505" customFormat="false" ht="15" hidden="false" customHeight="false" outlineLevel="0" collapsed="false">
      <c r="A505" s="24" t="str">
        <f aca="false">Customers!A505</f>
        <v>C0504</v>
      </c>
      <c r="B505" s="24" t="str">
        <f aca="false">Customers!B505</f>
        <v>Central</v>
      </c>
      <c r="C505" s="24" t="str">
        <f aca="false">Customers!C505</f>
        <v>Postpaid</v>
      </c>
      <c r="D505" s="24" t="n">
        <f aca="false">COUNTIFS(Transactions!$C$2:$C$13107,$A505,Transactions!$E$2:$E$13107,D$1)</f>
        <v>0</v>
      </c>
      <c r="E505" s="24" t="n">
        <f aca="false">COUNTIFS(Transactions!$C$2:$C$13107,$A505,Transactions!$E$2:$E$13107,E$1)</f>
        <v>9</v>
      </c>
      <c r="F505" s="24" t="n">
        <f aca="false">COUNTIFS(Transactions!$C$2:$C$13107,$A505,Transactions!$E$2:$E$13107,F$1)</f>
        <v>1</v>
      </c>
      <c r="G505" s="24" t="n">
        <f aca="false">COUNTIFS(Transactions!$C$2:$C$13107,$A505,Transactions!$E$2:$E$13107,G$1)</f>
        <v>20</v>
      </c>
      <c r="H505" s="24" t="n">
        <f aca="false">COUNTIFS(Transactions!$C$2:$C$13107,$A505,Transactions!$E$2:$E$13107,H$1)</f>
        <v>1</v>
      </c>
      <c r="I505" s="24" t="n">
        <f aca="false">COUNTIFS(Transactions!$C$2:$C$13107,$A505,Transactions!$E$2:$E$13107,I$1)</f>
        <v>26</v>
      </c>
      <c r="J505" s="24" t="n">
        <f aca="false">SUM(D505:I505)</f>
        <v>57</v>
      </c>
      <c r="K505" s="38" t="n">
        <f aca="false">SUMIFS(Transactions!$F$2:$F$13107,Transactions!$C$2:$C$13107,A505)</f>
        <v>213217</v>
      </c>
      <c r="L505" s="38" t="n">
        <f aca="false">SUMIFS(Transactions!$I$2:$I$13107,Transactions!$C$2:$C$13107,A505)</f>
        <v>2113.59</v>
      </c>
      <c r="M505" s="39" t="n">
        <f aca="false">IF(J505=0,"",_xlfn.MAXIFS(Transactions!$B$2:$B$13107,Transactions!$C$2:$C$13107,A505))</f>
        <v>46295</v>
      </c>
      <c r="N505" s="24" t="n">
        <f aca="false">IF(J505=0,999,Assumptions!$B$4-M505)</f>
        <v>0</v>
      </c>
      <c r="O505" s="24" t="str">
        <f aca="false">IF(N505&lt;=Assumptions!$B$7,"Active",IF(N505&lt;=Assumptions!$B$8,"Slipping","Churned"))</f>
        <v>Active</v>
      </c>
      <c r="P505" s="24" t="n">
        <f aca="false">COUNTIF(D505:I505,"&gt;0")</f>
        <v>5</v>
      </c>
      <c r="Q505" s="24" t="n">
        <f aca="false">IF(N505&lt;=Assumptions!$B$22,5,IF(N505&lt;=Assumptions!$B$23,4,IF(N505&lt;=Assumptions!$B$24,3,IF(N505&lt;=Assumptions!$B$25,2,1))))</f>
        <v>5</v>
      </c>
      <c r="R505" s="24" t="n">
        <f aca="false">1+(J505&gt;=Assumptions!$C$25)+(J505&gt;=Assumptions!$C$24)+(J505&gt;=Assumptions!$C$23)+(J505&gt;=Assumptions!$C$22)</f>
        <v>5</v>
      </c>
      <c r="S505" s="24" t="n">
        <f aca="false">1+(L505&gt;=Assumptions!$D$25)+(L505&gt;=Assumptions!$D$24)+(L505&gt;=Assumptions!$D$23)+(L505&gt;=Assumptions!$D$22)</f>
        <v>5</v>
      </c>
      <c r="T505" s="24" t="str">
        <f aca="false">IF(AND(Q505&gt;=4,R505&gt;=4),"Champions",IF(AND(Q505&gt;=3,R505&gt;=3),"Loyal",IF(AND(Q505&lt;=2,R505&gt;=3),"At Risk",IF(Q505&lt;=2,"Hibernating","Potential"))))</f>
        <v>Champions</v>
      </c>
      <c r="U505" s="38" t="n">
        <f aca="false">L505/Assumptions!$B$6</f>
        <v>234.843333333333</v>
      </c>
      <c r="V505" s="38" t="n">
        <f aca="false">IF(O505="Slipping",U505,0)</f>
        <v>0</v>
      </c>
      <c r="W505" s="38" t="n">
        <f aca="false">IF(O505="Churned",U505,0)</f>
        <v>0</v>
      </c>
      <c r="X505" s="24" t="str">
        <f aca="false">IF(AND(O505="Active",P505&lt;=2),"Yes","No")</f>
        <v>No</v>
      </c>
    </row>
    <row r="506" customFormat="false" ht="15" hidden="false" customHeight="false" outlineLevel="0" collapsed="false">
      <c r="A506" s="24" t="str">
        <f aca="false">Customers!A506</f>
        <v>C0505</v>
      </c>
      <c r="B506" s="24" t="str">
        <f aca="false">Customers!B506</f>
        <v>Nairobi</v>
      </c>
      <c r="C506" s="24" t="str">
        <f aca="false">Customers!C506</f>
        <v>Postpaid</v>
      </c>
      <c r="D506" s="24" t="n">
        <f aca="false">COUNTIFS(Transactions!$C$2:$C$13107,$A506,Transactions!$E$2:$E$13107,D$1)</f>
        <v>3</v>
      </c>
      <c r="E506" s="24" t="n">
        <f aca="false">COUNTIFS(Transactions!$C$2:$C$13107,$A506,Transactions!$E$2:$E$13107,E$1)</f>
        <v>0</v>
      </c>
      <c r="F506" s="24" t="n">
        <f aca="false">COUNTIFS(Transactions!$C$2:$C$13107,$A506,Transactions!$E$2:$E$13107,F$1)</f>
        <v>0</v>
      </c>
      <c r="G506" s="24" t="n">
        <f aca="false">COUNTIFS(Transactions!$C$2:$C$13107,$A506,Transactions!$E$2:$E$13107,G$1)</f>
        <v>4</v>
      </c>
      <c r="H506" s="24" t="n">
        <f aca="false">COUNTIFS(Transactions!$C$2:$C$13107,$A506,Transactions!$E$2:$E$13107,H$1)</f>
        <v>1</v>
      </c>
      <c r="I506" s="24" t="n">
        <f aca="false">COUNTIFS(Transactions!$C$2:$C$13107,$A506,Transactions!$E$2:$E$13107,I$1)</f>
        <v>2</v>
      </c>
      <c r="J506" s="24" t="n">
        <f aca="false">SUM(D506:I506)</f>
        <v>10</v>
      </c>
      <c r="K506" s="38" t="n">
        <f aca="false">SUMIFS(Transactions!$F$2:$F$13107,Transactions!$C$2:$C$13107,A506)</f>
        <v>48920</v>
      </c>
      <c r="L506" s="38" t="n">
        <f aca="false">SUMIFS(Transactions!$I$2:$I$13107,Transactions!$C$2:$C$13107,A506)</f>
        <v>260.9</v>
      </c>
      <c r="M506" s="39" t="n">
        <f aca="false">IF(J506=0,"",_xlfn.MAXIFS(Transactions!$B$2:$B$13107,Transactions!$C$2:$C$13107,A506))</f>
        <v>46288</v>
      </c>
      <c r="N506" s="24" t="n">
        <f aca="false">IF(J506=0,999,Assumptions!$B$4-M506)</f>
        <v>7</v>
      </c>
      <c r="O506" s="24" t="str">
        <f aca="false">IF(N506&lt;=Assumptions!$B$7,"Active",IF(N506&lt;=Assumptions!$B$8,"Slipping","Churned"))</f>
        <v>Active</v>
      </c>
      <c r="P506" s="24" t="n">
        <f aca="false">COUNTIF(D506:I506,"&gt;0")</f>
        <v>4</v>
      </c>
      <c r="Q506" s="24" t="n">
        <f aca="false">IF(N506&lt;=Assumptions!$B$22,5,IF(N506&lt;=Assumptions!$B$23,4,IF(N506&lt;=Assumptions!$B$24,3,IF(N506&lt;=Assumptions!$B$25,2,1))))</f>
        <v>5</v>
      </c>
      <c r="R506" s="24" t="n">
        <f aca="false">1+(J506&gt;=Assumptions!$C$25)+(J506&gt;=Assumptions!$C$24)+(J506&gt;=Assumptions!$C$23)+(J506&gt;=Assumptions!$C$22)</f>
        <v>2</v>
      </c>
      <c r="S506" s="24" t="n">
        <f aca="false">1+(L506&gt;=Assumptions!$D$25)+(L506&gt;=Assumptions!$D$24)+(L506&gt;=Assumptions!$D$23)+(L506&gt;=Assumptions!$D$22)</f>
        <v>2</v>
      </c>
      <c r="T506" s="24" t="str">
        <f aca="false">IF(AND(Q506&gt;=4,R506&gt;=4),"Champions",IF(AND(Q506&gt;=3,R506&gt;=3),"Loyal",IF(AND(Q506&lt;=2,R506&gt;=3),"At Risk",IF(Q506&lt;=2,"Hibernating","Potential"))))</f>
        <v>Potential</v>
      </c>
      <c r="U506" s="38" t="n">
        <f aca="false">L506/Assumptions!$B$6</f>
        <v>28.9888888888889</v>
      </c>
      <c r="V506" s="38" t="n">
        <f aca="false">IF(O506="Slipping",U506,0)</f>
        <v>0</v>
      </c>
      <c r="W506" s="38" t="n">
        <f aca="false">IF(O506="Churned",U506,0)</f>
        <v>0</v>
      </c>
      <c r="X506" s="24" t="str">
        <f aca="false">IF(AND(O506="Active",P506&lt;=2),"Yes","No")</f>
        <v>No</v>
      </c>
    </row>
    <row r="507" customFormat="false" ht="15" hidden="false" customHeight="false" outlineLevel="0" collapsed="false">
      <c r="A507" s="24" t="str">
        <f aca="false">Customers!A507</f>
        <v>C0506</v>
      </c>
      <c r="B507" s="24" t="str">
        <f aca="false">Customers!B507</f>
        <v>Nairobi</v>
      </c>
      <c r="C507" s="24" t="str">
        <f aca="false">Customers!C507</f>
        <v>Prepaid</v>
      </c>
      <c r="D507" s="24" t="n">
        <f aca="false">COUNTIFS(Transactions!$C$2:$C$13107,$A507,Transactions!$E$2:$E$13107,D$1)</f>
        <v>3</v>
      </c>
      <c r="E507" s="24" t="n">
        <f aca="false">COUNTIFS(Transactions!$C$2:$C$13107,$A507,Transactions!$E$2:$E$13107,E$1)</f>
        <v>13</v>
      </c>
      <c r="F507" s="24" t="n">
        <f aca="false">COUNTIFS(Transactions!$C$2:$C$13107,$A507,Transactions!$E$2:$E$13107,F$1)</f>
        <v>1</v>
      </c>
      <c r="G507" s="24" t="n">
        <f aca="false">COUNTIFS(Transactions!$C$2:$C$13107,$A507,Transactions!$E$2:$E$13107,G$1)</f>
        <v>2</v>
      </c>
      <c r="H507" s="24" t="n">
        <f aca="false">COUNTIFS(Transactions!$C$2:$C$13107,$A507,Transactions!$E$2:$E$13107,H$1)</f>
        <v>11</v>
      </c>
      <c r="I507" s="24" t="n">
        <f aca="false">COUNTIFS(Transactions!$C$2:$C$13107,$A507,Transactions!$E$2:$E$13107,I$1)</f>
        <v>3</v>
      </c>
      <c r="J507" s="24" t="n">
        <f aca="false">SUM(D507:I507)</f>
        <v>33</v>
      </c>
      <c r="K507" s="38" t="n">
        <f aca="false">SUMIFS(Transactions!$F$2:$F$13107,Transactions!$C$2:$C$13107,A507)</f>
        <v>109670</v>
      </c>
      <c r="L507" s="38" t="n">
        <f aca="false">SUMIFS(Transactions!$I$2:$I$13107,Transactions!$C$2:$C$13107,A507)</f>
        <v>1422.82</v>
      </c>
      <c r="M507" s="39" t="n">
        <f aca="false">IF(J507=0,"",_xlfn.MAXIFS(Transactions!$B$2:$B$13107,Transactions!$C$2:$C$13107,A507))</f>
        <v>46290</v>
      </c>
      <c r="N507" s="24" t="n">
        <f aca="false">IF(J507=0,999,Assumptions!$B$4-M507)</f>
        <v>5</v>
      </c>
      <c r="O507" s="24" t="str">
        <f aca="false">IF(N507&lt;=Assumptions!$B$7,"Active",IF(N507&lt;=Assumptions!$B$8,"Slipping","Churned"))</f>
        <v>Active</v>
      </c>
      <c r="P507" s="24" t="n">
        <f aca="false">COUNTIF(D507:I507,"&gt;0")</f>
        <v>6</v>
      </c>
      <c r="Q507" s="24" t="n">
        <f aca="false">IF(N507&lt;=Assumptions!$B$22,5,IF(N507&lt;=Assumptions!$B$23,4,IF(N507&lt;=Assumptions!$B$24,3,IF(N507&lt;=Assumptions!$B$25,2,1))))</f>
        <v>5</v>
      </c>
      <c r="R507" s="24" t="n">
        <f aca="false">1+(J507&gt;=Assumptions!$C$25)+(J507&gt;=Assumptions!$C$24)+(J507&gt;=Assumptions!$C$23)+(J507&gt;=Assumptions!$C$22)</f>
        <v>5</v>
      </c>
      <c r="S507" s="24" t="n">
        <f aca="false">1+(L507&gt;=Assumptions!$D$25)+(L507&gt;=Assumptions!$D$24)+(L507&gt;=Assumptions!$D$23)+(L507&gt;=Assumptions!$D$22)</f>
        <v>5</v>
      </c>
      <c r="T507" s="24" t="str">
        <f aca="false">IF(AND(Q507&gt;=4,R507&gt;=4),"Champions",IF(AND(Q507&gt;=3,R507&gt;=3),"Loyal",IF(AND(Q507&lt;=2,R507&gt;=3),"At Risk",IF(Q507&lt;=2,"Hibernating","Potential"))))</f>
        <v>Champions</v>
      </c>
      <c r="U507" s="38" t="n">
        <f aca="false">L507/Assumptions!$B$6</f>
        <v>158.091111111111</v>
      </c>
      <c r="V507" s="38" t="n">
        <f aca="false">IF(O507="Slipping",U507,0)</f>
        <v>0</v>
      </c>
      <c r="W507" s="38" t="n">
        <f aca="false">IF(O507="Churned",U507,0)</f>
        <v>0</v>
      </c>
      <c r="X507" s="24" t="str">
        <f aca="false">IF(AND(O507="Active",P507&lt;=2),"Yes","No")</f>
        <v>No</v>
      </c>
    </row>
    <row r="508" customFormat="false" ht="15" hidden="false" customHeight="false" outlineLevel="0" collapsed="false">
      <c r="A508" s="24" t="str">
        <f aca="false">Customers!A508</f>
        <v>C0507</v>
      </c>
      <c r="B508" s="24" t="str">
        <f aca="false">Customers!B508</f>
        <v>Central</v>
      </c>
      <c r="C508" s="24" t="str">
        <f aca="false">Customers!C508</f>
        <v>Prepaid</v>
      </c>
      <c r="D508" s="24" t="n">
        <f aca="false">COUNTIFS(Transactions!$C$2:$C$13107,$A508,Transactions!$E$2:$E$13107,D$1)</f>
        <v>2</v>
      </c>
      <c r="E508" s="24" t="n">
        <f aca="false">COUNTIFS(Transactions!$C$2:$C$13107,$A508,Transactions!$E$2:$E$13107,E$1)</f>
        <v>0</v>
      </c>
      <c r="F508" s="24" t="n">
        <f aca="false">COUNTIFS(Transactions!$C$2:$C$13107,$A508,Transactions!$E$2:$E$13107,F$1)</f>
        <v>3</v>
      </c>
      <c r="G508" s="24" t="n">
        <f aca="false">COUNTIFS(Transactions!$C$2:$C$13107,$A508,Transactions!$E$2:$E$13107,G$1)</f>
        <v>0</v>
      </c>
      <c r="H508" s="24" t="n">
        <f aca="false">COUNTIFS(Transactions!$C$2:$C$13107,$A508,Transactions!$E$2:$E$13107,H$1)</f>
        <v>0</v>
      </c>
      <c r="I508" s="24" t="n">
        <f aca="false">COUNTIFS(Transactions!$C$2:$C$13107,$A508,Transactions!$E$2:$E$13107,I$1)</f>
        <v>2</v>
      </c>
      <c r="J508" s="24" t="n">
        <f aca="false">SUM(D508:I508)</f>
        <v>7</v>
      </c>
      <c r="K508" s="38" t="n">
        <f aca="false">SUMIFS(Transactions!$F$2:$F$13107,Transactions!$C$2:$C$13107,A508)</f>
        <v>32280</v>
      </c>
      <c r="L508" s="38" t="n">
        <f aca="false">SUMIFS(Transactions!$I$2:$I$13107,Transactions!$C$2:$C$13107,A508)</f>
        <v>101.9</v>
      </c>
      <c r="M508" s="39" t="n">
        <f aca="false">IF(J508=0,"",_xlfn.MAXIFS(Transactions!$B$2:$B$13107,Transactions!$C$2:$C$13107,A508))</f>
        <v>46220</v>
      </c>
      <c r="N508" s="24" t="n">
        <f aca="false">IF(J508=0,999,Assumptions!$B$4-M508)</f>
        <v>75</v>
      </c>
      <c r="O508" s="24" t="str">
        <f aca="false">IF(N508&lt;=Assumptions!$B$7,"Active",IF(N508&lt;=Assumptions!$B$8,"Slipping","Churned"))</f>
        <v>Churned</v>
      </c>
      <c r="P508" s="24" t="n">
        <f aca="false">COUNTIF(D508:I508,"&gt;0")</f>
        <v>3</v>
      </c>
      <c r="Q508" s="24" t="n">
        <f aca="false">IF(N508&lt;=Assumptions!$B$22,5,IF(N508&lt;=Assumptions!$B$23,4,IF(N508&lt;=Assumptions!$B$24,3,IF(N508&lt;=Assumptions!$B$25,2,1))))</f>
        <v>2</v>
      </c>
      <c r="R508" s="24" t="n">
        <f aca="false">1+(J508&gt;=Assumptions!$C$25)+(J508&gt;=Assumptions!$C$24)+(J508&gt;=Assumptions!$C$23)+(J508&gt;=Assumptions!$C$22)</f>
        <v>1</v>
      </c>
      <c r="S508" s="24" t="n">
        <f aca="false">1+(L508&gt;=Assumptions!$D$25)+(L508&gt;=Assumptions!$D$24)+(L508&gt;=Assumptions!$D$23)+(L508&gt;=Assumptions!$D$22)</f>
        <v>1</v>
      </c>
      <c r="T508" s="24" t="str">
        <f aca="false">IF(AND(Q508&gt;=4,R508&gt;=4),"Champions",IF(AND(Q508&gt;=3,R508&gt;=3),"Loyal",IF(AND(Q508&lt;=2,R508&gt;=3),"At Risk",IF(Q508&lt;=2,"Hibernating","Potential"))))</f>
        <v>Hibernating</v>
      </c>
      <c r="U508" s="38" t="n">
        <f aca="false">L508/Assumptions!$B$6</f>
        <v>11.3222222222222</v>
      </c>
      <c r="V508" s="38" t="n">
        <f aca="false">IF(O508="Slipping",U508,0)</f>
        <v>0</v>
      </c>
      <c r="W508" s="38" t="n">
        <f aca="false">IF(O508="Churned",U508,0)</f>
        <v>11.3222222222222</v>
      </c>
      <c r="X508" s="24" t="str">
        <f aca="false">IF(AND(O508="Active",P508&lt;=2),"Yes","No")</f>
        <v>No</v>
      </c>
    </row>
    <row r="509" customFormat="false" ht="15" hidden="false" customHeight="false" outlineLevel="0" collapsed="false">
      <c r="A509" s="24" t="str">
        <f aca="false">Customers!A509</f>
        <v>C0508</v>
      </c>
      <c r="B509" s="24" t="str">
        <f aca="false">Customers!B509</f>
        <v>Nairobi</v>
      </c>
      <c r="C509" s="24" t="str">
        <f aca="false">Customers!C509</f>
        <v>Prepaid</v>
      </c>
      <c r="D509" s="24" t="n">
        <f aca="false">COUNTIFS(Transactions!$C$2:$C$13107,$A509,Transactions!$E$2:$E$13107,D$1)</f>
        <v>3</v>
      </c>
      <c r="E509" s="24" t="n">
        <f aca="false">COUNTIFS(Transactions!$C$2:$C$13107,$A509,Transactions!$E$2:$E$13107,E$1)</f>
        <v>3</v>
      </c>
      <c r="F509" s="24" t="n">
        <f aca="false">COUNTIFS(Transactions!$C$2:$C$13107,$A509,Transactions!$E$2:$E$13107,F$1)</f>
        <v>3</v>
      </c>
      <c r="G509" s="24" t="n">
        <f aca="false">COUNTIFS(Transactions!$C$2:$C$13107,$A509,Transactions!$E$2:$E$13107,G$1)</f>
        <v>17</v>
      </c>
      <c r="H509" s="24" t="n">
        <f aca="false">COUNTIFS(Transactions!$C$2:$C$13107,$A509,Transactions!$E$2:$E$13107,H$1)</f>
        <v>3</v>
      </c>
      <c r="I509" s="24" t="n">
        <f aca="false">COUNTIFS(Transactions!$C$2:$C$13107,$A509,Transactions!$E$2:$E$13107,I$1)</f>
        <v>7</v>
      </c>
      <c r="J509" s="24" t="n">
        <f aca="false">SUM(D509:I509)</f>
        <v>36</v>
      </c>
      <c r="K509" s="38" t="n">
        <f aca="false">SUMIFS(Transactions!$F$2:$F$13107,Transactions!$C$2:$C$13107,A509)</f>
        <v>145780</v>
      </c>
      <c r="L509" s="38" t="n">
        <f aca="false">SUMIFS(Transactions!$I$2:$I$13107,Transactions!$C$2:$C$13107,A509)</f>
        <v>791.34</v>
      </c>
      <c r="M509" s="39" t="n">
        <f aca="false">IF(J509=0,"",_xlfn.MAXIFS(Transactions!$B$2:$B$13107,Transactions!$C$2:$C$13107,A509))</f>
        <v>46294</v>
      </c>
      <c r="N509" s="24" t="n">
        <f aca="false">IF(J509=0,999,Assumptions!$B$4-M509)</f>
        <v>1</v>
      </c>
      <c r="O509" s="24" t="str">
        <f aca="false">IF(N509&lt;=Assumptions!$B$7,"Active",IF(N509&lt;=Assumptions!$B$8,"Slipping","Churned"))</f>
        <v>Active</v>
      </c>
      <c r="P509" s="24" t="n">
        <f aca="false">COUNTIF(D509:I509,"&gt;0")</f>
        <v>6</v>
      </c>
      <c r="Q509" s="24" t="n">
        <f aca="false">IF(N509&lt;=Assumptions!$B$22,5,IF(N509&lt;=Assumptions!$B$23,4,IF(N509&lt;=Assumptions!$B$24,3,IF(N509&lt;=Assumptions!$B$25,2,1))))</f>
        <v>5</v>
      </c>
      <c r="R509" s="24" t="n">
        <f aca="false">1+(J509&gt;=Assumptions!$C$25)+(J509&gt;=Assumptions!$C$24)+(J509&gt;=Assumptions!$C$23)+(J509&gt;=Assumptions!$C$22)</f>
        <v>5</v>
      </c>
      <c r="S509" s="24" t="n">
        <f aca="false">1+(L509&gt;=Assumptions!$D$25)+(L509&gt;=Assumptions!$D$24)+(L509&gt;=Assumptions!$D$23)+(L509&gt;=Assumptions!$D$22)</f>
        <v>4</v>
      </c>
      <c r="T509" s="24" t="str">
        <f aca="false">IF(AND(Q509&gt;=4,R509&gt;=4),"Champions",IF(AND(Q509&gt;=3,R509&gt;=3),"Loyal",IF(AND(Q509&lt;=2,R509&gt;=3),"At Risk",IF(Q509&lt;=2,"Hibernating","Potential"))))</f>
        <v>Champions</v>
      </c>
      <c r="U509" s="38" t="n">
        <f aca="false">L509/Assumptions!$B$6</f>
        <v>87.9266666666667</v>
      </c>
      <c r="V509" s="38" t="n">
        <f aca="false">IF(O509="Slipping",U509,0)</f>
        <v>0</v>
      </c>
      <c r="W509" s="38" t="n">
        <f aca="false">IF(O509="Churned",U509,0)</f>
        <v>0</v>
      </c>
      <c r="X509" s="24" t="str">
        <f aca="false">IF(AND(O509="Active",P509&lt;=2),"Yes","No")</f>
        <v>No</v>
      </c>
    </row>
    <row r="510" customFormat="false" ht="15" hidden="false" customHeight="false" outlineLevel="0" collapsed="false">
      <c r="A510" s="24" t="str">
        <f aca="false">Customers!A510</f>
        <v>C0509</v>
      </c>
      <c r="B510" s="24" t="str">
        <f aca="false">Customers!B510</f>
        <v>Central</v>
      </c>
      <c r="C510" s="24" t="str">
        <f aca="false">Customers!C510</f>
        <v>Prepaid</v>
      </c>
      <c r="D510" s="24" t="n">
        <f aca="false">COUNTIFS(Transactions!$C$2:$C$13107,$A510,Transactions!$E$2:$E$13107,D$1)</f>
        <v>2</v>
      </c>
      <c r="E510" s="24" t="n">
        <f aca="false">COUNTIFS(Transactions!$C$2:$C$13107,$A510,Transactions!$E$2:$E$13107,E$1)</f>
        <v>3</v>
      </c>
      <c r="F510" s="24" t="n">
        <f aca="false">COUNTIFS(Transactions!$C$2:$C$13107,$A510,Transactions!$E$2:$E$13107,F$1)</f>
        <v>0</v>
      </c>
      <c r="G510" s="24" t="n">
        <f aca="false">COUNTIFS(Transactions!$C$2:$C$13107,$A510,Transactions!$E$2:$E$13107,G$1)</f>
        <v>3</v>
      </c>
      <c r="H510" s="24" t="n">
        <f aca="false">COUNTIFS(Transactions!$C$2:$C$13107,$A510,Transactions!$E$2:$E$13107,H$1)</f>
        <v>16</v>
      </c>
      <c r="I510" s="24" t="n">
        <f aca="false">COUNTIFS(Transactions!$C$2:$C$13107,$A510,Transactions!$E$2:$E$13107,I$1)</f>
        <v>2</v>
      </c>
      <c r="J510" s="24" t="n">
        <f aca="false">SUM(D510:I510)</f>
        <v>26</v>
      </c>
      <c r="K510" s="38" t="n">
        <f aca="false">SUMIFS(Transactions!$F$2:$F$13107,Transactions!$C$2:$C$13107,A510)</f>
        <v>37119</v>
      </c>
      <c r="L510" s="38" t="n">
        <f aca="false">SUMIFS(Transactions!$I$2:$I$13107,Transactions!$C$2:$C$13107,A510)</f>
        <v>448.9</v>
      </c>
      <c r="M510" s="39" t="n">
        <f aca="false">IF(J510=0,"",_xlfn.MAXIFS(Transactions!$B$2:$B$13107,Transactions!$C$2:$C$13107,A510))</f>
        <v>46291</v>
      </c>
      <c r="N510" s="24" t="n">
        <f aca="false">IF(J510=0,999,Assumptions!$B$4-M510)</f>
        <v>4</v>
      </c>
      <c r="O510" s="24" t="str">
        <f aca="false">IF(N510&lt;=Assumptions!$B$7,"Active",IF(N510&lt;=Assumptions!$B$8,"Slipping","Churned"))</f>
        <v>Active</v>
      </c>
      <c r="P510" s="24" t="n">
        <f aca="false">COUNTIF(D510:I510,"&gt;0")</f>
        <v>5</v>
      </c>
      <c r="Q510" s="24" t="n">
        <f aca="false">IF(N510&lt;=Assumptions!$B$22,5,IF(N510&lt;=Assumptions!$B$23,4,IF(N510&lt;=Assumptions!$B$24,3,IF(N510&lt;=Assumptions!$B$25,2,1))))</f>
        <v>5</v>
      </c>
      <c r="R510" s="24" t="n">
        <f aca="false">1+(J510&gt;=Assumptions!$C$25)+(J510&gt;=Assumptions!$C$24)+(J510&gt;=Assumptions!$C$23)+(J510&gt;=Assumptions!$C$22)</f>
        <v>4</v>
      </c>
      <c r="S510" s="24" t="n">
        <f aca="false">1+(L510&gt;=Assumptions!$D$25)+(L510&gt;=Assumptions!$D$24)+(L510&gt;=Assumptions!$D$23)+(L510&gt;=Assumptions!$D$22)</f>
        <v>3</v>
      </c>
      <c r="T510" s="24" t="str">
        <f aca="false">IF(AND(Q510&gt;=4,R510&gt;=4),"Champions",IF(AND(Q510&gt;=3,R510&gt;=3),"Loyal",IF(AND(Q510&lt;=2,R510&gt;=3),"At Risk",IF(Q510&lt;=2,"Hibernating","Potential"))))</f>
        <v>Champions</v>
      </c>
      <c r="U510" s="38" t="n">
        <f aca="false">L510/Assumptions!$B$6</f>
        <v>49.8777777777778</v>
      </c>
      <c r="V510" s="38" t="n">
        <f aca="false">IF(O510="Slipping",U510,0)</f>
        <v>0</v>
      </c>
      <c r="W510" s="38" t="n">
        <f aca="false">IF(O510="Churned",U510,0)</f>
        <v>0</v>
      </c>
      <c r="X510" s="24" t="str">
        <f aca="false">IF(AND(O510="Active",P510&lt;=2),"Yes","No")</f>
        <v>No</v>
      </c>
    </row>
    <row r="511" customFormat="false" ht="15" hidden="false" customHeight="false" outlineLevel="0" collapsed="false">
      <c r="A511" s="24" t="str">
        <f aca="false">Customers!A511</f>
        <v>C0510</v>
      </c>
      <c r="B511" s="24" t="str">
        <f aca="false">Customers!B511</f>
        <v>Western</v>
      </c>
      <c r="C511" s="24" t="str">
        <f aca="false">Customers!C511</f>
        <v>Prepaid</v>
      </c>
      <c r="D511" s="24" t="n">
        <f aca="false">COUNTIFS(Transactions!$C$2:$C$13107,$A511,Transactions!$E$2:$E$13107,D$1)</f>
        <v>1</v>
      </c>
      <c r="E511" s="24" t="n">
        <f aca="false">COUNTIFS(Transactions!$C$2:$C$13107,$A511,Transactions!$E$2:$E$13107,E$1)</f>
        <v>1</v>
      </c>
      <c r="F511" s="24" t="n">
        <f aca="false">COUNTIFS(Transactions!$C$2:$C$13107,$A511,Transactions!$E$2:$E$13107,F$1)</f>
        <v>1</v>
      </c>
      <c r="G511" s="24" t="n">
        <f aca="false">COUNTIFS(Transactions!$C$2:$C$13107,$A511,Transactions!$E$2:$E$13107,G$1)</f>
        <v>11</v>
      </c>
      <c r="H511" s="24" t="n">
        <f aca="false">COUNTIFS(Transactions!$C$2:$C$13107,$A511,Transactions!$E$2:$E$13107,H$1)</f>
        <v>4</v>
      </c>
      <c r="I511" s="24" t="n">
        <f aca="false">COUNTIFS(Transactions!$C$2:$C$13107,$A511,Transactions!$E$2:$E$13107,I$1)</f>
        <v>1</v>
      </c>
      <c r="J511" s="24" t="n">
        <f aca="false">SUM(D511:I511)</f>
        <v>19</v>
      </c>
      <c r="K511" s="38" t="n">
        <f aca="false">SUMIFS(Transactions!$F$2:$F$13107,Transactions!$C$2:$C$13107,A511)</f>
        <v>42160</v>
      </c>
      <c r="L511" s="38" t="n">
        <f aca="false">SUMIFS(Transactions!$I$2:$I$13107,Transactions!$C$2:$C$13107,A511)</f>
        <v>238.67</v>
      </c>
      <c r="M511" s="39" t="n">
        <f aca="false">IF(J511=0,"",_xlfn.MAXIFS(Transactions!$B$2:$B$13107,Transactions!$C$2:$C$13107,A511))</f>
        <v>46273</v>
      </c>
      <c r="N511" s="24" t="n">
        <f aca="false">IF(J511=0,999,Assumptions!$B$4-M511)</f>
        <v>22</v>
      </c>
      <c r="O511" s="24" t="str">
        <f aca="false">IF(N511&lt;=Assumptions!$B$7,"Active",IF(N511&lt;=Assumptions!$B$8,"Slipping","Churned"))</f>
        <v>Active</v>
      </c>
      <c r="P511" s="24" t="n">
        <f aca="false">COUNTIF(D511:I511,"&gt;0")</f>
        <v>6</v>
      </c>
      <c r="Q511" s="24" t="n">
        <f aca="false">IF(N511&lt;=Assumptions!$B$22,5,IF(N511&lt;=Assumptions!$B$23,4,IF(N511&lt;=Assumptions!$B$24,3,IF(N511&lt;=Assumptions!$B$25,2,1))))</f>
        <v>4</v>
      </c>
      <c r="R511" s="24" t="n">
        <f aca="false">1+(J511&gt;=Assumptions!$C$25)+(J511&gt;=Assumptions!$C$24)+(J511&gt;=Assumptions!$C$23)+(J511&gt;=Assumptions!$C$22)</f>
        <v>3</v>
      </c>
      <c r="S511" s="24" t="n">
        <f aca="false">1+(L511&gt;=Assumptions!$D$25)+(L511&gt;=Assumptions!$D$24)+(L511&gt;=Assumptions!$D$23)+(L511&gt;=Assumptions!$D$22)</f>
        <v>2</v>
      </c>
      <c r="T511" s="24" t="str">
        <f aca="false">IF(AND(Q511&gt;=4,R511&gt;=4),"Champions",IF(AND(Q511&gt;=3,R511&gt;=3),"Loyal",IF(AND(Q511&lt;=2,R511&gt;=3),"At Risk",IF(Q511&lt;=2,"Hibernating","Potential"))))</f>
        <v>Loyal</v>
      </c>
      <c r="U511" s="38" t="n">
        <f aca="false">L511/Assumptions!$B$6</f>
        <v>26.5188888888889</v>
      </c>
      <c r="V511" s="38" t="n">
        <f aca="false">IF(O511="Slipping",U511,0)</f>
        <v>0</v>
      </c>
      <c r="W511" s="38" t="n">
        <f aca="false">IF(O511="Churned",U511,0)</f>
        <v>0</v>
      </c>
      <c r="X511" s="24" t="str">
        <f aca="false">IF(AND(O511="Active",P511&lt;=2),"Yes","No")</f>
        <v>No</v>
      </c>
    </row>
    <row r="512" customFormat="false" ht="15" hidden="false" customHeight="false" outlineLevel="0" collapsed="false">
      <c r="A512" s="24" t="str">
        <f aca="false">Customers!A512</f>
        <v>C0511</v>
      </c>
      <c r="B512" s="24" t="str">
        <f aca="false">Customers!B512</f>
        <v>Central</v>
      </c>
      <c r="C512" s="24" t="str">
        <f aca="false">Customers!C512</f>
        <v>Postpaid</v>
      </c>
      <c r="D512" s="24" t="n">
        <f aca="false">COUNTIFS(Transactions!$C$2:$C$13107,$A512,Transactions!$E$2:$E$13107,D$1)</f>
        <v>14</v>
      </c>
      <c r="E512" s="24" t="n">
        <f aca="false">COUNTIFS(Transactions!$C$2:$C$13107,$A512,Transactions!$E$2:$E$13107,E$1)</f>
        <v>0</v>
      </c>
      <c r="F512" s="24" t="n">
        <f aca="false">COUNTIFS(Transactions!$C$2:$C$13107,$A512,Transactions!$E$2:$E$13107,F$1)</f>
        <v>0</v>
      </c>
      <c r="G512" s="24" t="n">
        <f aca="false">COUNTIFS(Transactions!$C$2:$C$13107,$A512,Transactions!$E$2:$E$13107,G$1)</f>
        <v>0</v>
      </c>
      <c r="H512" s="24" t="n">
        <f aca="false">COUNTIFS(Transactions!$C$2:$C$13107,$A512,Transactions!$E$2:$E$13107,H$1)</f>
        <v>0</v>
      </c>
      <c r="I512" s="24" t="n">
        <f aca="false">COUNTIFS(Transactions!$C$2:$C$13107,$A512,Transactions!$E$2:$E$13107,I$1)</f>
        <v>0</v>
      </c>
      <c r="J512" s="24" t="n">
        <f aca="false">SUM(D512:I512)</f>
        <v>14</v>
      </c>
      <c r="K512" s="38" t="n">
        <f aca="false">SUMIFS(Transactions!$F$2:$F$13107,Transactions!$C$2:$C$13107,A512)</f>
        <v>42280</v>
      </c>
      <c r="L512" s="38" t="n">
        <f aca="false">SUMIFS(Transactions!$I$2:$I$13107,Transactions!$C$2:$C$13107,A512)</f>
        <v>422.8</v>
      </c>
      <c r="M512" s="39" t="n">
        <f aca="false">IF(J512=0,"",_xlfn.MAXIFS(Transactions!$B$2:$B$13107,Transactions!$C$2:$C$13107,A512))</f>
        <v>46277</v>
      </c>
      <c r="N512" s="24" t="n">
        <f aca="false">IF(J512=0,999,Assumptions!$B$4-M512)</f>
        <v>18</v>
      </c>
      <c r="O512" s="24" t="str">
        <f aca="false">IF(N512&lt;=Assumptions!$B$7,"Active",IF(N512&lt;=Assumptions!$B$8,"Slipping","Churned"))</f>
        <v>Active</v>
      </c>
      <c r="P512" s="24" t="n">
        <f aca="false">COUNTIF(D512:I512,"&gt;0")</f>
        <v>1</v>
      </c>
      <c r="Q512" s="24" t="n">
        <f aca="false">IF(N512&lt;=Assumptions!$B$22,5,IF(N512&lt;=Assumptions!$B$23,4,IF(N512&lt;=Assumptions!$B$24,3,IF(N512&lt;=Assumptions!$B$25,2,1))))</f>
        <v>4</v>
      </c>
      <c r="R512" s="24" t="n">
        <f aca="false">1+(J512&gt;=Assumptions!$C$25)+(J512&gt;=Assumptions!$C$24)+(J512&gt;=Assumptions!$C$23)+(J512&gt;=Assumptions!$C$22)</f>
        <v>3</v>
      </c>
      <c r="S512" s="24" t="n">
        <f aca="false">1+(L512&gt;=Assumptions!$D$25)+(L512&gt;=Assumptions!$D$24)+(L512&gt;=Assumptions!$D$23)+(L512&gt;=Assumptions!$D$22)</f>
        <v>3</v>
      </c>
      <c r="T512" s="24" t="str">
        <f aca="false">IF(AND(Q512&gt;=4,R512&gt;=4),"Champions",IF(AND(Q512&gt;=3,R512&gt;=3),"Loyal",IF(AND(Q512&lt;=2,R512&gt;=3),"At Risk",IF(Q512&lt;=2,"Hibernating","Potential"))))</f>
        <v>Loyal</v>
      </c>
      <c r="U512" s="38" t="n">
        <f aca="false">L512/Assumptions!$B$6</f>
        <v>46.9777777777778</v>
      </c>
      <c r="V512" s="38" t="n">
        <f aca="false">IF(O512="Slipping",U512,0)</f>
        <v>0</v>
      </c>
      <c r="W512" s="38" t="n">
        <f aca="false">IF(O512="Churned",U512,0)</f>
        <v>0</v>
      </c>
      <c r="X512" s="24" t="str">
        <f aca="false">IF(AND(O512="Active",P512&lt;=2),"Yes","No")</f>
        <v>Yes</v>
      </c>
    </row>
    <row r="513" customFormat="false" ht="15" hidden="false" customHeight="false" outlineLevel="0" collapsed="false">
      <c r="A513" s="24" t="str">
        <f aca="false">Customers!A513</f>
        <v>C0512</v>
      </c>
      <c r="B513" s="24" t="str">
        <f aca="false">Customers!B513</f>
        <v>Rift Valley</v>
      </c>
      <c r="C513" s="24" t="str">
        <f aca="false">Customers!C513</f>
        <v>Postpaid</v>
      </c>
      <c r="D513" s="24" t="n">
        <f aca="false">COUNTIFS(Transactions!$C$2:$C$13107,$A513,Transactions!$E$2:$E$13107,D$1)</f>
        <v>0</v>
      </c>
      <c r="E513" s="24" t="n">
        <f aca="false">COUNTIFS(Transactions!$C$2:$C$13107,$A513,Transactions!$E$2:$E$13107,E$1)</f>
        <v>0</v>
      </c>
      <c r="F513" s="24" t="n">
        <f aca="false">COUNTIFS(Transactions!$C$2:$C$13107,$A513,Transactions!$E$2:$E$13107,F$1)</f>
        <v>1</v>
      </c>
      <c r="G513" s="24" t="n">
        <f aca="false">COUNTIFS(Transactions!$C$2:$C$13107,$A513,Transactions!$E$2:$E$13107,G$1)</f>
        <v>9</v>
      </c>
      <c r="H513" s="24" t="n">
        <f aca="false">COUNTIFS(Transactions!$C$2:$C$13107,$A513,Transactions!$E$2:$E$13107,H$1)</f>
        <v>1</v>
      </c>
      <c r="I513" s="24" t="n">
        <f aca="false">COUNTIFS(Transactions!$C$2:$C$13107,$A513,Transactions!$E$2:$E$13107,I$1)</f>
        <v>2</v>
      </c>
      <c r="J513" s="24" t="n">
        <f aca="false">SUM(D513:I513)</f>
        <v>13</v>
      </c>
      <c r="K513" s="38" t="n">
        <f aca="false">SUMIFS(Transactions!$F$2:$F$13107,Transactions!$C$2:$C$13107,A513)</f>
        <v>51170</v>
      </c>
      <c r="L513" s="38" t="n">
        <f aca="false">SUMIFS(Transactions!$I$2:$I$13107,Transactions!$C$2:$C$13107,A513)</f>
        <v>228.3</v>
      </c>
      <c r="M513" s="39" t="n">
        <f aca="false">IF(J513=0,"",_xlfn.MAXIFS(Transactions!$B$2:$B$13107,Transactions!$C$2:$C$13107,A513))</f>
        <v>46294</v>
      </c>
      <c r="N513" s="24" t="n">
        <f aca="false">IF(J513=0,999,Assumptions!$B$4-M513)</f>
        <v>1</v>
      </c>
      <c r="O513" s="24" t="str">
        <f aca="false">IF(N513&lt;=Assumptions!$B$7,"Active",IF(N513&lt;=Assumptions!$B$8,"Slipping","Churned"))</f>
        <v>Active</v>
      </c>
      <c r="P513" s="24" t="n">
        <f aca="false">COUNTIF(D513:I513,"&gt;0")</f>
        <v>4</v>
      </c>
      <c r="Q513" s="24" t="n">
        <f aca="false">IF(N513&lt;=Assumptions!$B$22,5,IF(N513&lt;=Assumptions!$B$23,4,IF(N513&lt;=Assumptions!$B$24,3,IF(N513&lt;=Assumptions!$B$25,2,1))))</f>
        <v>5</v>
      </c>
      <c r="R513" s="24" t="n">
        <f aca="false">1+(J513&gt;=Assumptions!$C$25)+(J513&gt;=Assumptions!$C$24)+(J513&gt;=Assumptions!$C$23)+(J513&gt;=Assumptions!$C$22)</f>
        <v>2</v>
      </c>
      <c r="S513" s="24" t="n">
        <f aca="false">1+(L513&gt;=Assumptions!$D$25)+(L513&gt;=Assumptions!$D$24)+(L513&gt;=Assumptions!$D$23)+(L513&gt;=Assumptions!$D$22)</f>
        <v>2</v>
      </c>
      <c r="T513" s="24" t="str">
        <f aca="false">IF(AND(Q513&gt;=4,R513&gt;=4),"Champions",IF(AND(Q513&gt;=3,R513&gt;=3),"Loyal",IF(AND(Q513&lt;=2,R513&gt;=3),"At Risk",IF(Q513&lt;=2,"Hibernating","Potential"))))</f>
        <v>Potential</v>
      </c>
      <c r="U513" s="38" t="n">
        <f aca="false">L513/Assumptions!$B$6</f>
        <v>25.3666666666667</v>
      </c>
      <c r="V513" s="38" t="n">
        <f aca="false">IF(O513="Slipping",U513,0)</f>
        <v>0</v>
      </c>
      <c r="W513" s="38" t="n">
        <f aca="false">IF(O513="Churned",U513,0)</f>
        <v>0</v>
      </c>
      <c r="X513" s="24" t="str">
        <f aca="false">IF(AND(O513="Active",P513&lt;=2),"Yes","No")</f>
        <v>No</v>
      </c>
    </row>
    <row r="514" customFormat="false" ht="15" hidden="false" customHeight="false" outlineLevel="0" collapsed="false">
      <c r="A514" s="24" t="str">
        <f aca="false">Customers!A514</f>
        <v>C0513</v>
      </c>
      <c r="B514" s="24" t="str">
        <f aca="false">Customers!B514</f>
        <v>Eastern</v>
      </c>
      <c r="C514" s="24" t="str">
        <f aca="false">Customers!C514</f>
        <v>Prepaid</v>
      </c>
      <c r="D514" s="24" t="n">
        <f aca="false">COUNTIFS(Transactions!$C$2:$C$13107,$A514,Transactions!$E$2:$E$13107,D$1)</f>
        <v>6</v>
      </c>
      <c r="E514" s="24" t="n">
        <f aca="false">COUNTIFS(Transactions!$C$2:$C$13107,$A514,Transactions!$E$2:$E$13107,E$1)</f>
        <v>0</v>
      </c>
      <c r="F514" s="24" t="n">
        <f aca="false">COUNTIFS(Transactions!$C$2:$C$13107,$A514,Transactions!$E$2:$E$13107,F$1)</f>
        <v>1</v>
      </c>
      <c r="G514" s="24" t="n">
        <f aca="false">COUNTIFS(Transactions!$C$2:$C$13107,$A514,Transactions!$E$2:$E$13107,G$1)</f>
        <v>1</v>
      </c>
      <c r="H514" s="24" t="n">
        <f aca="false">COUNTIFS(Transactions!$C$2:$C$13107,$A514,Transactions!$E$2:$E$13107,H$1)</f>
        <v>4</v>
      </c>
      <c r="I514" s="24" t="n">
        <f aca="false">COUNTIFS(Transactions!$C$2:$C$13107,$A514,Transactions!$E$2:$E$13107,I$1)</f>
        <v>1</v>
      </c>
      <c r="J514" s="24" t="n">
        <f aca="false">SUM(D514:I514)</f>
        <v>13</v>
      </c>
      <c r="K514" s="38" t="n">
        <f aca="false">SUMIFS(Transactions!$F$2:$F$13107,Transactions!$C$2:$C$13107,A514)</f>
        <v>19480</v>
      </c>
      <c r="L514" s="38" t="n">
        <f aca="false">SUMIFS(Transactions!$I$2:$I$13107,Transactions!$C$2:$C$13107,A514)</f>
        <v>188.54</v>
      </c>
      <c r="M514" s="39" t="n">
        <f aca="false">IF(J514=0,"",_xlfn.MAXIFS(Transactions!$B$2:$B$13107,Transactions!$C$2:$C$13107,A514))</f>
        <v>46293</v>
      </c>
      <c r="N514" s="24" t="n">
        <f aca="false">IF(J514=0,999,Assumptions!$B$4-M514)</f>
        <v>2</v>
      </c>
      <c r="O514" s="24" t="str">
        <f aca="false">IF(N514&lt;=Assumptions!$B$7,"Active",IF(N514&lt;=Assumptions!$B$8,"Slipping","Churned"))</f>
        <v>Active</v>
      </c>
      <c r="P514" s="24" t="n">
        <f aca="false">COUNTIF(D514:I514,"&gt;0")</f>
        <v>5</v>
      </c>
      <c r="Q514" s="24" t="n">
        <f aca="false">IF(N514&lt;=Assumptions!$B$22,5,IF(N514&lt;=Assumptions!$B$23,4,IF(N514&lt;=Assumptions!$B$24,3,IF(N514&lt;=Assumptions!$B$25,2,1))))</f>
        <v>5</v>
      </c>
      <c r="R514" s="24" t="n">
        <f aca="false">1+(J514&gt;=Assumptions!$C$25)+(J514&gt;=Assumptions!$C$24)+(J514&gt;=Assumptions!$C$23)+(J514&gt;=Assumptions!$C$22)</f>
        <v>2</v>
      </c>
      <c r="S514" s="24" t="n">
        <f aca="false">1+(L514&gt;=Assumptions!$D$25)+(L514&gt;=Assumptions!$D$24)+(L514&gt;=Assumptions!$D$23)+(L514&gt;=Assumptions!$D$22)</f>
        <v>2</v>
      </c>
      <c r="T514" s="24" t="str">
        <f aca="false">IF(AND(Q514&gt;=4,R514&gt;=4),"Champions",IF(AND(Q514&gt;=3,R514&gt;=3),"Loyal",IF(AND(Q514&lt;=2,R514&gt;=3),"At Risk",IF(Q514&lt;=2,"Hibernating","Potential"))))</f>
        <v>Potential</v>
      </c>
      <c r="U514" s="38" t="n">
        <f aca="false">L514/Assumptions!$B$6</f>
        <v>20.9488888888889</v>
      </c>
      <c r="V514" s="38" t="n">
        <f aca="false">IF(O514="Slipping",U514,0)</f>
        <v>0</v>
      </c>
      <c r="W514" s="38" t="n">
        <f aca="false">IF(O514="Churned",U514,0)</f>
        <v>0</v>
      </c>
      <c r="X514" s="24" t="str">
        <f aca="false">IF(AND(O514="Active",P514&lt;=2),"Yes","No")</f>
        <v>No</v>
      </c>
    </row>
    <row r="515" customFormat="false" ht="15" hidden="false" customHeight="false" outlineLevel="0" collapsed="false">
      <c r="A515" s="24" t="str">
        <f aca="false">Customers!A515</f>
        <v>C0514</v>
      </c>
      <c r="B515" s="24" t="str">
        <f aca="false">Customers!B515</f>
        <v>Nairobi</v>
      </c>
      <c r="C515" s="24" t="str">
        <f aca="false">Customers!C515</f>
        <v>Prepaid</v>
      </c>
      <c r="D515" s="24" t="n">
        <f aca="false">COUNTIFS(Transactions!$C$2:$C$13107,$A515,Transactions!$E$2:$E$13107,D$1)</f>
        <v>6</v>
      </c>
      <c r="E515" s="24" t="n">
        <f aca="false">COUNTIFS(Transactions!$C$2:$C$13107,$A515,Transactions!$E$2:$E$13107,E$1)</f>
        <v>0</v>
      </c>
      <c r="F515" s="24" t="n">
        <f aca="false">COUNTIFS(Transactions!$C$2:$C$13107,$A515,Transactions!$E$2:$E$13107,F$1)</f>
        <v>0</v>
      </c>
      <c r="G515" s="24" t="n">
        <f aca="false">COUNTIFS(Transactions!$C$2:$C$13107,$A515,Transactions!$E$2:$E$13107,G$1)</f>
        <v>1</v>
      </c>
      <c r="H515" s="24" t="n">
        <f aca="false">COUNTIFS(Transactions!$C$2:$C$13107,$A515,Transactions!$E$2:$E$13107,H$1)</f>
        <v>0</v>
      </c>
      <c r="I515" s="24" t="n">
        <f aca="false">COUNTIFS(Transactions!$C$2:$C$13107,$A515,Transactions!$E$2:$E$13107,I$1)</f>
        <v>1</v>
      </c>
      <c r="J515" s="24" t="n">
        <f aca="false">SUM(D515:I515)</f>
        <v>8</v>
      </c>
      <c r="K515" s="38" t="n">
        <f aca="false">SUMIFS(Transactions!$F$2:$F$13107,Transactions!$C$2:$C$13107,A515)</f>
        <v>27960</v>
      </c>
      <c r="L515" s="38" t="n">
        <f aca="false">SUMIFS(Transactions!$I$2:$I$13107,Transactions!$C$2:$C$13107,A515)</f>
        <v>174.1</v>
      </c>
      <c r="M515" s="39" t="n">
        <f aca="false">IF(J515=0,"",_xlfn.MAXIFS(Transactions!$B$2:$B$13107,Transactions!$C$2:$C$13107,A515))</f>
        <v>46234</v>
      </c>
      <c r="N515" s="24" t="n">
        <f aca="false">IF(J515=0,999,Assumptions!$B$4-M515)</f>
        <v>61</v>
      </c>
      <c r="O515" s="24" t="str">
        <f aca="false">IF(N515&lt;=Assumptions!$B$7,"Active",IF(N515&lt;=Assumptions!$B$8,"Slipping","Churned"))</f>
        <v>Churned</v>
      </c>
      <c r="P515" s="24" t="n">
        <f aca="false">COUNTIF(D515:I515,"&gt;0")</f>
        <v>3</v>
      </c>
      <c r="Q515" s="24" t="n">
        <f aca="false">IF(N515&lt;=Assumptions!$B$22,5,IF(N515&lt;=Assumptions!$B$23,4,IF(N515&lt;=Assumptions!$B$24,3,IF(N515&lt;=Assumptions!$B$25,2,1))))</f>
        <v>2</v>
      </c>
      <c r="R515" s="24" t="n">
        <f aca="false">1+(J515&gt;=Assumptions!$C$25)+(J515&gt;=Assumptions!$C$24)+(J515&gt;=Assumptions!$C$23)+(J515&gt;=Assumptions!$C$22)</f>
        <v>1</v>
      </c>
      <c r="S515" s="24" t="n">
        <f aca="false">1+(L515&gt;=Assumptions!$D$25)+(L515&gt;=Assumptions!$D$24)+(L515&gt;=Assumptions!$D$23)+(L515&gt;=Assumptions!$D$22)</f>
        <v>2</v>
      </c>
      <c r="T515" s="24" t="str">
        <f aca="false">IF(AND(Q515&gt;=4,R515&gt;=4),"Champions",IF(AND(Q515&gt;=3,R515&gt;=3),"Loyal",IF(AND(Q515&lt;=2,R515&gt;=3),"At Risk",IF(Q515&lt;=2,"Hibernating","Potential"))))</f>
        <v>Hibernating</v>
      </c>
      <c r="U515" s="38" t="n">
        <f aca="false">L515/Assumptions!$B$6</f>
        <v>19.3444444444444</v>
      </c>
      <c r="V515" s="38" t="n">
        <f aca="false">IF(O515="Slipping",U515,0)</f>
        <v>0</v>
      </c>
      <c r="W515" s="38" t="n">
        <f aca="false">IF(O515="Churned",U515,0)</f>
        <v>19.3444444444444</v>
      </c>
      <c r="X515" s="24" t="str">
        <f aca="false">IF(AND(O515="Active",P515&lt;=2),"Yes","No")</f>
        <v>No</v>
      </c>
    </row>
    <row r="516" customFormat="false" ht="15" hidden="false" customHeight="false" outlineLevel="0" collapsed="false">
      <c r="A516" s="24" t="str">
        <f aca="false">Customers!A516</f>
        <v>C0515</v>
      </c>
      <c r="B516" s="24" t="str">
        <f aca="false">Customers!B516</f>
        <v>Rift Valley</v>
      </c>
      <c r="C516" s="24" t="str">
        <f aca="false">Customers!C516</f>
        <v>Postpaid</v>
      </c>
      <c r="D516" s="24" t="n">
        <f aca="false">COUNTIFS(Transactions!$C$2:$C$13107,$A516,Transactions!$E$2:$E$13107,D$1)</f>
        <v>10</v>
      </c>
      <c r="E516" s="24" t="n">
        <f aca="false">COUNTIFS(Transactions!$C$2:$C$13107,$A516,Transactions!$E$2:$E$13107,E$1)</f>
        <v>5</v>
      </c>
      <c r="F516" s="24" t="n">
        <f aca="false">COUNTIFS(Transactions!$C$2:$C$13107,$A516,Transactions!$E$2:$E$13107,F$1)</f>
        <v>5</v>
      </c>
      <c r="G516" s="24" t="n">
        <f aca="false">COUNTIFS(Transactions!$C$2:$C$13107,$A516,Transactions!$E$2:$E$13107,G$1)</f>
        <v>0</v>
      </c>
      <c r="H516" s="24" t="n">
        <f aca="false">COUNTIFS(Transactions!$C$2:$C$13107,$A516,Transactions!$E$2:$E$13107,H$1)</f>
        <v>0</v>
      </c>
      <c r="I516" s="24" t="n">
        <f aca="false">COUNTIFS(Transactions!$C$2:$C$13107,$A516,Transactions!$E$2:$E$13107,I$1)</f>
        <v>8</v>
      </c>
      <c r="J516" s="24" t="n">
        <f aca="false">SUM(D516:I516)</f>
        <v>28</v>
      </c>
      <c r="K516" s="38" t="n">
        <f aca="false">SUMIFS(Transactions!$F$2:$F$13107,Transactions!$C$2:$C$13107,A516)</f>
        <v>89400</v>
      </c>
      <c r="L516" s="38" t="n">
        <f aca="false">SUMIFS(Transactions!$I$2:$I$13107,Transactions!$C$2:$C$13107,A516)</f>
        <v>881.55</v>
      </c>
      <c r="M516" s="39" t="n">
        <f aca="false">IF(J516=0,"",_xlfn.MAXIFS(Transactions!$B$2:$B$13107,Transactions!$C$2:$C$13107,A516))</f>
        <v>46290</v>
      </c>
      <c r="N516" s="24" t="n">
        <f aca="false">IF(J516=0,999,Assumptions!$B$4-M516)</f>
        <v>5</v>
      </c>
      <c r="O516" s="24" t="str">
        <f aca="false">IF(N516&lt;=Assumptions!$B$7,"Active",IF(N516&lt;=Assumptions!$B$8,"Slipping","Churned"))</f>
        <v>Active</v>
      </c>
      <c r="P516" s="24" t="n">
        <f aca="false">COUNTIF(D516:I516,"&gt;0")</f>
        <v>4</v>
      </c>
      <c r="Q516" s="24" t="n">
        <f aca="false">IF(N516&lt;=Assumptions!$B$22,5,IF(N516&lt;=Assumptions!$B$23,4,IF(N516&lt;=Assumptions!$B$24,3,IF(N516&lt;=Assumptions!$B$25,2,1))))</f>
        <v>5</v>
      </c>
      <c r="R516" s="24" t="n">
        <f aca="false">1+(J516&gt;=Assumptions!$C$25)+(J516&gt;=Assumptions!$C$24)+(J516&gt;=Assumptions!$C$23)+(J516&gt;=Assumptions!$C$22)</f>
        <v>4</v>
      </c>
      <c r="S516" s="24" t="n">
        <f aca="false">1+(L516&gt;=Assumptions!$D$25)+(L516&gt;=Assumptions!$D$24)+(L516&gt;=Assumptions!$D$23)+(L516&gt;=Assumptions!$D$22)</f>
        <v>5</v>
      </c>
      <c r="T516" s="24" t="str">
        <f aca="false">IF(AND(Q516&gt;=4,R516&gt;=4),"Champions",IF(AND(Q516&gt;=3,R516&gt;=3),"Loyal",IF(AND(Q516&lt;=2,R516&gt;=3),"At Risk",IF(Q516&lt;=2,"Hibernating","Potential"))))</f>
        <v>Champions</v>
      </c>
      <c r="U516" s="38" t="n">
        <f aca="false">L516/Assumptions!$B$6</f>
        <v>97.95</v>
      </c>
      <c r="V516" s="38" t="n">
        <f aca="false">IF(O516="Slipping",U516,0)</f>
        <v>0</v>
      </c>
      <c r="W516" s="38" t="n">
        <f aca="false">IF(O516="Churned",U516,0)</f>
        <v>0</v>
      </c>
      <c r="X516" s="24" t="str">
        <f aca="false">IF(AND(O516="Active",P516&lt;=2),"Yes","No")</f>
        <v>No</v>
      </c>
    </row>
    <row r="517" customFormat="false" ht="15" hidden="false" customHeight="false" outlineLevel="0" collapsed="false">
      <c r="A517" s="24" t="str">
        <f aca="false">Customers!A517</f>
        <v>C0516</v>
      </c>
      <c r="B517" s="24" t="str">
        <f aca="false">Customers!B517</f>
        <v>Eastern</v>
      </c>
      <c r="C517" s="24" t="str">
        <f aca="false">Customers!C517</f>
        <v>Prepaid</v>
      </c>
      <c r="D517" s="24" t="n">
        <f aca="false">COUNTIFS(Transactions!$C$2:$C$13107,$A517,Transactions!$E$2:$E$13107,D$1)</f>
        <v>1</v>
      </c>
      <c r="E517" s="24" t="n">
        <f aca="false">COUNTIFS(Transactions!$C$2:$C$13107,$A517,Transactions!$E$2:$E$13107,E$1)</f>
        <v>0</v>
      </c>
      <c r="F517" s="24" t="n">
        <f aca="false">COUNTIFS(Transactions!$C$2:$C$13107,$A517,Transactions!$E$2:$E$13107,F$1)</f>
        <v>1</v>
      </c>
      <c r="G517" s="24" t="n">
        <f aca="false">COUNTIFS(Transactions!$C$2:$C$13107,$A517,Transactions!$E$2:$E$13107,G$1)</f>
        <v>0</v>
      </c>
      <c r="H517" s="24" t="n">
        <f aca="false">COUNTIFS(Transactions!$C$2:$C$13107,$A517,Transactions!$E$2:$E$13107,H$1)</f>
        <v>8</v>
      </c>
      <c r="I517" s="24" t="n">
        <f aca="false">COUNTIFS(Transactions!$C$2:$C$13107,$A517,Transactions!$E$2:$E$13107,I$1)</f>
        <v>2</v>
      </c>
      <c r="J517" s="24" t="n">
        <f aca="false">SUM(D517:I517)</f>
        <v>12</v>
      </c>
      <c r="K517" s="38" t="n">
        <f aca="false">SUMIFS(Transactions!$F$2:$F$13107,Transactions!$C$2:$C$13107,A517)</f>
        <v>13530</v>
      </c>
      <c r="L517" s="38" t="n">
        <f aca="false">SUMIFS(Transactions!$I$2:$I$13107,Transactions!$C$2:$C$13107,A517)</f>
        <v>144.2</v>
      </c>
      <c r="M517" s="39" t="n">
        <f aca="false">IF(J517=0,"",_xlfn.MAXIFS(Transactions!$B$2:$B$13107,Transactions!$C$2:$C$13107,A517))</f>
        <v>46290</v>
      </c>
      <c r="N517" s="24" t="n">
        <f aca="false">IF(J517=0,999,Assumptions!$B$4-M517)</f>
        <v>5</v>
      </c>
      <c r="O517" s="24" t="str">
        <f aca="false">IF(N517&lt;=Assumptions!$B$7,"Active",IF(N517&lt;=Assumptions!$B$8,"Slipping","Churned"))</f>
        <v>Active</v>
      </c>
      <c r="P517" s="24" t="n">
        <f aca="false">COUNTIF(D517:I517,"&gt;0")</f>
        <v>4</v>
      </c>
      <c r="Q517" s="24" t="n">
        <f aca="false">IF(N517&lt;=Assumptions!$B$22,5,IF(N517&lt;=Assumptions!$B$23,4,IF(N517&lt;=Assumptions!$B$24,3,IF(N517&lt;=Assumptions!$B$25,2,1))))</f>
        <v>5</v>
      </c>
      <c r="R517" s="24" t="n">
        <f aca="false">1+(J517&gt;=Assumptions!$C$25)+(J517&gt;=Assumptions!$C$24)+(J517&gt;=Assumptions!$C$23)+(J517&gt;=Assumptions!$C$22)</f>
        <v>2</v>
      </c>
      <c r="S517" s="24" t="n">
        <f aca="false">1+(L517&gt;=Assumptions!$D$25)+(L517&gt;=Assumptions!$D$24)+(L517&gt;=Assumptions!$D$23)+(L517&gt;=Assumptions!$D$22)</f>
        <v>1</v>
      </c>
      <c r="T517" s="24" t="str">
        <f aca="false">IF(AND(Q517&gt;=4,R517&gt;=4),"Champions",IF(AND(Q517&gt;=3,R517&gt;=3),"Loyal",IF(AND(Q517&lt;=2,R517&gt;=3),"At Risk",IF(Q517&lt;=2,"Hibernating","Potential"))))</f>
        <v>Potential</v>
      </c>
      <c r="U517" s="38" t="n">
        <f aca="false">L517/Assumptions!$B$6</f>
        <v>16.0222222222222</v>
      </c>
      <c r="V517" s="38" t="n">
        <f aca="false">IF(O517="Slipping",U517,0)</f>
        <v>0</v>
      </c>
      <c r="W517" s="38" t="n">
        <f aca="false">IF(O517="Churned",U517,0)</f>
        <v>0</v>
      </c>
      <c r="X517" s="24" t="str">
        <f aca="false">IF(AND(O517="Active",P517&lt;=2),"Yes","No")</f>
        <v>No</v>
      </c>
    </row>
    <row r="518" customFormat="false" ht="15" hidden="false" customHeight="false" outlineLevel="0" collapsed="false">
      <c r="A518" s="24" t="str">
        <f aca="false">Customers!A518</f>
        <v>C0517</v>
      </c>
      <c r="B518" s="24" t="str">
        <f aca="false">Customers!B518</f>
        <v>Rift Valley</v>
      </c>
      <c r="C518" s="24" t="str">
        <f aca="false">Customers!C518</f>
        <v>Prepaid</v>
      </c>
      <c r="D518" s="24" t="n">
        <f aca="false">COUNTIFS(Transactions!$C$2:$C$13107,$A518,Transactions!$E$2:$E$13107,D$1)</f>
        <v>1</v>
      </c>
      <c r="E518" s="24" t="n">
        <f aca="false">COUNTIFS(Transactions!$C$2:$C$13107,$A518,Transactions!$E$2:$E$13107,E$1)</f>
        <v>0</v>
      </c>
      <c r="F518" s="24" t="n">
        <f aca="false">COUNTIFS(Transactions!$C$2:$C$13107,$A518,Transactions!$E$2:$E$13107,F$1)</f>
        <v>1</v>
      </c>
      <c r="G518" s="24" t="n">
        <f aca="false">COUNTIFS(Transactions!$C$2:$C$13107,$A518,Transactions!$E$2:$E$13107,G$1)</f>
        <v>0</v>
      </c>
      <c r="H518" s="24" t="n">
        <f aca="false">COUNTIFS(Transactions!$C$2:$C$13107,$A518,Transactions!$E$2:$E$13107,H$1)</f>
        <v>2</v>
      </c>
      <c r="I518" s="24" t="n">
        <f aca="false">COUNTIFS(Transactions!$C$2:$C$13107,$A518,Transactions!$E$2:$E$13107,I$1)</f>
        <v>2</v>
      </c>
      <c r="J518" s="24" t="n">
        <f aca="false">SUM(D518:I518)</f>
        <v>6</v>
      </c>
      <c r="K518" s="38" t="n">
        <f aca="false">SUMIFS(Transactions!$F$2:$F$13107,Transactions!$C$2:$C$13107,A518)</f>
        <v>8970</v>
      </c>
      <c r="L518" s="38" t="n">
        <f aca="false">SUMIFS(Transactions!$I$2:$I$13107,Transactions!$C$2:$C$13107,A518)</f>
        <v>69.5</v>
      </c>
      <c r="M518" s="39" t="n">
        <f aca="false">IF(J518=0,"",_xlfn.MAXIFS(Transactions!$B$2:$B$13107,Transactions!$C$2:$C$13107,A518))</f>
        <v>46291</v>
      </c>
      <c r="N518" s="24" t="n">
        <f aca="false">IF(J518=0,999,Assumptions!$B$4-M518)</f>
        <v>4</v>
      </c>
      <c r="O518" s="24" t="str">
        <f aca="false">IF(N518&lt;=Assumptions!$B$7,"Active",IF(N518&lt;=Assumptions!$B$8,"Slipping","Churned"))</f>
        <v>Active</v>
      </c>
      <c r="P518" s="24" t="n">
        <f aca="false">COUNTIF(D518:I518,"&gt;0")</f>
        <v>4</v>
      </c>
      <c r="Q518" s="24" t="n">
        <f aca="false">IF(N518&lt;=Assumptions!$B$22,5,IF(N518&lt;=Assumptions!$B$23,4,IF(N518&lt;=Assumptions!$B$24,3,IF(N518&lt;=Assumptions!$B$25,2,1))))</f>
        <v>5</v>
      </c>
      <c r="R518" s="24" t="n">
        <f aca="false">1+(J518&gt;=Assumptions!$C$25)+(J518&gt;=Assumptions!$C$24)+(J518&gt;=Assumptions!$C$23)+(J518&gt;=Assumptions!$C$22)</f>
        <v>1</v>
      </c>
      <c r="S518" s="24" t="n">
        <f aca="false">1+(L518&gt;=Assumptions!$D$25)+(L518&gt;=Assumptions!$D$24)+(L518&gt;=Assumptions!$D$23)+(L518&gt;=Assumptions!$D$22)</f>
        <v>1</v>
      </c>
      <c r="T518" s="24" t="str">
        <f aca="false">IF(AND(Q518&gt;=4,R518&gt;=4),"Champions",IF(AND(Q518&gt;=3,R518&gt;=3),"Loyal",IF(AND(Q518&lt;=2,R518&gt;=3),"At Risk",IF(Q518&lt;=2,"Hibernating","Potential"))))</f>
        <v>Potential</v>
      </c>
      <c r="U518" s="38" t="n">
        <f aca="false">L518/Assumptions!$B$6</f>
        <v>7.72222222222222</v>
      </c>
      <c r="V518" s="38" t="n">
        <f aca="false">IF(O518="Slipping",U518,0)</f>
        <v>0</v>
      </c>
      <c r="W518" s="38" t="n">
        <f aca="false">IF(O518="Churned",U518,0)</f>
        <v>0</v>
      </c>
      <c r="X518" s="24" t="str">
        <f aca="false">IF(AND(O518="Active",P518&lt;=2),"Yes","No")</f>
        <v>No</v>
      </c>
    </row>
    <row r="519" customFormat="false" ht="15" hidden="false" customHeight="false" outlineLevel="0" collapsed="false">
      <c r="A519" s="24" t="str">
        <f aca="false">Customers!A519</f>
        <v>C0518</v>
      </c>
      <c r="B519" s="24" t="str">
        <f aca="false">Customers!B519</f>
        <v>Rift Valley</v>
      </c>
      <c r="C519" s="24" t="str">
        <f aca="false">Customers!C519</f>
        <v>Prepaid</v>
      </c>
      <c r="D519" s="24" t="n">
        <f aca="false">COUNTIFS(Transactions!$C$2:$C$13107,$A519,Transactions!$E$2:$E$13107,D$1)</f>
        <v>0</v>
      </c>
      <c r="E519" s="24" t="n">
        <f aca="false">COUNTIFS(Transactions!$C$2:$C$13107,$A519,Transactions!$E$2:$E$13107,E$1)</f>
        <v>0</v>
      </c>
      <c r="F519" s="24" t="n">
        <f aca="false">COUNTIFS(Transactions!$C$2:$C$13107,$A519,Transactions!$E$2:$E$13107,F$1)</f>
        <v>1</v>
      </c>
      <c r="G519" s="24" t="n">
        <f aca="false">COUNTIFS(Transactions!$C$2:$C$13107,$A519,Transactions!$E$2:$E$13107,G$1)</f>
        <v>2</v>
      </c>
      <c r="H519" s="24" t="n">
        <f aca="false">COUNTIFS(Transactions!$C$2:$C$13107,$A519,Transactions!$E$2:$E$13107,H$1)</f>
        <v>8</v>
      </c>
      <c r="I519" s="24" t="n">
        <f aca="false">COUNTIFS(Transactions!$C$2:$C$13107,$A519,Transactions!$E$2:$E$13107,I$1)</f>
        <v>0</v>
      </c>
      <c r="J519" s="24" t="n">
        <f aca="false">SUM(D519:I519)</f>
        <v>11</v>
      </c>
      <c r="K519" s="38" t="n">
        <f aca="false">SUMIFS(Transactions!$F$2:$F$13107,Transactions!$C$2:$C$13107,A519)</f>
        <v>23040</v>
      </c>
      <c r="L519" s="38" t="n">
        <f aca="false">SUMIFS(Transactions!$I$2:$I$13107,Transactions!$C$2:$C$13107,A519)</f>
        <v>62.12</v>
      </c>
      <c r="M519" s="39" t="n">
        <f aca="false">IF(J519=0,"",_xlfn.MAXIFS(Transactions!$B$2:$B$13107,Transactions!$C$2:$C$13107,A519))</f>
        <v>46289</v>
      </c>
      <c r="N519" s="24" t="n">
        <f aca="false">IF(J519=0,999,Assumptions!$B$4-M519)</f>
        <v>6</v>
      </c>
      <c r="O519" s="24" t="str">
        <f aca="false">IF(N519&lt;=Assumptions!$B$7,"Active",IF(N519&lt;=Assumptions!$B$8,"Slipping","Churned"))</f>
        <v>Active</v>
      </c>
      <c r="P519" s="24" t="n">
        <f aca="false">COUNTIF(D519:I519,"&gt;0")</f>
        <v>3</v>
      </c>
      <c r="Q519" s="24" t="n">
        <f aca="false">IF(N519&lt;=Assumptions!$B$22,5,IF(N519&lt;=Assumptions!$B$23,4,IF(N519&lt;=Assumptions!$B$24,3,IF(N519&lt;=Assumptions!$B$25,2,1))))</f>
        <v>5</v>
      </c>
      <c r="R519" s="24" t="n">
        <f aca="false">1+(J519&gt;=Assumptions!$C$25)+(J519&gt;=Assumptions!$C$24)+(J519&gt;=Assumptions!$C$23)+(J519&gt;=Assumptions!$C$22)</f>
        <v>2</v>
      </c>
      <c r="S519" s="24" t="n">
        <f aca="false">1+(L519&gt;=Assumptions!$D$25)+(L519&gt;=Assumptions!$D$24)+(L519&gt;=Assumptions!$D$23)+(L519&gt;=Assumptions!$D$22)</f>
        <v>1</v>
      </c>
      <c r="T519" s="24" t="str">
        <f aca="false">IF(AND(Q519&gt;=4,R519&gt;=4),"Champions",IF(AND(Q519&gt;=3,R519&gt;=3),"Loyal",IF(AND(Q519&lt;=2,R519&gt;=3),"At Risk",IF(Q519&lt;=2,"Hibernating","Potential"))))</f>
        <v>Potential</v>
      </c>
      <c r="U519" s="38" t="n">
        <f aca="false">L519/Assumptions!$B$6</f>
        <v>6.90222222222222</v>
      </c>
      <c r="V519" s="38" t="n">
        <f aca="false">IF(O519="Slipping",U519,0)</f>
        <v>0</v>
      </c>
      <c r="W519" s="38" t="n">
        <f aca="false">IF(O519="Churned",U519,0)</f>
        <v>0</v>
      </c>
      <c r="X519" s="24" t="str">
        <f aca="false">IF(AND(O519="Active",P519&lt;=2),"Yes","No")</f>
        <v>No</v>
      </c>
    </row>
    <row r="520" customFormat="false" ht="15" hidden="false" customHeight="false" outlineLevel="0" collapsed="false">
      <c r="A520" s="24" t="str">
        <f aca="false">Customers!A520</f>
        <v>C0519</v>
      </c>
      <c r="B520" s="24" t="str">
        <f aca="false">Customers!B520</f>
        <v>Rift Valley</v>
      </c>
      <c r="C520" s="24" t="str">
        <f aca="false">Customers!C520</f>
        <v>Prepaid</v>
      </c>
      <c r="D520" s="24" t="n">
        <f aca="false">COUNTIFS(Transactions!$C$2:$C$13107,$A520,Transactions!$E$2:$E$13107,D$1)</f>
        <v>1</v>
      </c>
      <c r="E520" s="24" t="n">
        <f aca="false">COUNTIFS(Transactions!$C$2:$C$13107,$A520,Transactions!$E$2:$E$13107,E$1)</f>
        <v>0</v>
      </c>
      <c r="F520" s="24" t="n">
        <f aca="false">COUNTIFS(Transactions!$C$2:$C$13107,$A520,Transactions!$E$2:$E$13107,F$1)</f>
        <v>1</v>
      </c>
      <c r="G520" s="24" t="n">
        <f aca="false">COUNTIFS(Transactions!$C$2:$C$13107,$A520,Transactions!$E$2:$E$13107,G$1)</f>
        <v>1</v>
      </c>
      <c r="H520" s="24" t="n">
        <f aca="false">COUNTIFS(Transactions!$C$2:$C$13107,$A520,Transactions!$E$2:$E$13107,H$1)</f>
        <v>2</v>
      </c>
      <c r="I520" s="24" t="n">
        <f aca="false">COUNTIFS(Transactions!$C$2:$C$13107,$A520,Transactions!$E$2:$E$13107,I$1)</f>
        <v>2</v>
      </c>
      <c r="J520" s="24" t="n">
        <f aca="false">SUM(D520:I520)</f>
        <v>7</v>
      </c>
      <c r="K520" s="38" t="n">
        <f aca="false">SUMIFS(Transactions!$F$2:$F$13107,Transactions!$C$2:$C$13107,A520)</f>
        <v>5199</v>
      </c>
      <c r="L520" s="38" t="n">
        <f aca="false">SUMIFS(Transactions!$I$2:$I$13107,Transactions!$C$2:$C$13107,A520)</f>
        <v>36.63</v>
      </c>
      <c r="M520" s="39" t="n">
        <f aca="false">IF(J520=0,"",_xlfn.MAXIFS(Transactions!$B$2:$B$13107,Transactions!$C$2:$C$13107,A520))</f>
        <v>46289</v>
      </c>
      <c r="N520" s="24" t="n">
        <f aca="false">IF(J520=0,999,Assumptions!$B$4-M520)</f>
        <v>6</v>
      </c>
      <c r="O520" s="24" t="str">
        <f aca="false">IF(N520&lt;=Assumptions!$B$7,"Active",IF(N520&lt;=Assumptions!$B$8,"Slipping","Churned"))</f>
        <v>Active</v>
      </c>
      <c r="P520" s="24" t="n">
        <f aca="false">COUNTIF(D520:I520,"&gt;0")</f>
        <v>5</v>
      </c>
      <c r="Q520" s="24" t="n">
        <f aca="false">IF(N520&lt;=Assumptions!$B$22,5,IF(N520&lt;=Assumptions!$B$23,4,IF(N520&lt;=Assumptions!$B$24,3,IF(N520&lt;=Assumptions!$B$25,2,1))))</f>
        <v>5</v>
      </c>
      <c r="R520" s="24" t="n">
        <f aca="false">1+(J520&gt;=Assumptions!$C$25)+(J520&gt;=Assumptions!$C$24)+(J520&gt;=Assumptions!$C$23)+(J520&gt;=Assumptions!$C$22)</f>
        <v>1</v>
      </c>
      <c r="S520" s="24" t="n">
        <f aca="false">1+(L520&gt;=Assumptions!$D$25)+(L520&gt;=Assumptions!$D$24)+(L520&gt;=Assumptions!$D$23)+(L520&gt;=Assumptions!$D$22)</f>
        <v>1</v>
      </c>
      <c r="T520" s="24" t="str">
        <f aca="false">IF(AND(Q520&gt;=4,R520&gt;=4),"Champions",IF(AND(Q520&gt;=3,R520&gt;=3),"Loyal",IF(AND(Q520&lt;=2,R520&gt;=3),"At Risk",IF(Q520&lt;=2,"Hibernating","Potential"))))</f>
        <v>Potential</v>
      </c>
      <c r="U520" s="38" t="n">
        <f aca="false">L520/Assumptions!$B$6</f>
        <v>4.07</v>
      </c>
      <c r="V520" s="38" t="n">
        <f aca="false">IF(O520="Slipping",U520,0)</f>
        <v>0</v>
      </c>
      <c r="W520" s="38" t="n">
        <f aca="false">IF(O520="Churned",U520,0)</f>
        <v>0</v>
      </c>
      <c r="X520" s="24" t="str">
        <f aca="false">IF(AND(O520="Active",P520&lt;=2),"Yes","No")</f>
        <v>No</v>
      </c>
    </row>
    <row r="521" customFormat="false" ht="15" hidden="false" customHeight="false" outlineLevel="0" collapsed="false">
      <c r="A521" s="24" t="str">
        <f aca="false">Customers!A521</f>
        <v>C0520</v>
      </c>
      <c r="B521" s="24" t="str">
        <f aca="false">Customers!B521</f>
        <v>Nairobi</v>
      </c>
      <c r="C521" s="24" t="str">
        <f aca="false">Customers!C521</f>
        <v>Prepaid</v>
      </c>
      <c r="D521" s="24" t="n">
        <f aca="false">COUNTIFS(Transactions!$C$2:$C$13107,$A521,Transactions!$E$2:$E$13107,D$1)</f>
        <v>7</v>
      </c>
      <c r="E521" s="24" t="n">
        <f aca="false">COUNTIFS(Transactions!$C$2:$C$13107,$A521,Transactions!$E$2:$E$13107,E$1)</f>
        <v>1</v>
      </c>
      <c r="F521" s="24" t="n">
        <f aca="false">COUNTIFS(Transactions!$C$2:$C$13107,$A521,Transactions!$E$2:$E$13107,F$1)</f>
        <v>4</v>
      </c>
      <c r="G521" s="24" t="n">
        <f aca="false">COUNTIFS(Transactions!$C$2:$C$13107,$A521,Transactions!$E$2:$E$13107,G$1)</f>
        <v>0</v>
      </c>
      <c r="H521" s="24" t="n">
        <f aca="false">COUNTIFS(Transactions!$C$2:$C$13107,$A521,Transactions!$E$2:$E$13107,H$1)</f>
        <v>8</v>
      </c>
      <c r="I521" s="24" t="n">
        <f aca="false">COUNTIFS(Transactions!$C$2:$C$13107,$A521,Transactions!$E$2:$E$13107,I$1)</f>
        <v>0</v>
      </c>
      <c r="J521" s="24" t="n">
        <f aca="false">SUM(D521:I521)</f>
        <v>20</v>
      </c>
      <c r="K521" s="38" t="n">
        <f aca="false">SUMIFS(Transactions!$F$2:$F$13107,Transactions!$C$2:$C$13107,A521)</f>
        <v>55460</v>
      </c>
      <c r="L521" s="38" t="n">
        <f aca="false">SUMIFS(Transactions!$I$2:$I$13107,Transactions!$C$2:$C$13107,A521)</f>
        <v>149.5</v>
      </c>
      <c r="M521" s="39" t="n">
        <f aca="false">IF(J521=0,"",_xlfn.MAXIFS(Transactions!$B$2:$B$13107,Transactions!$C$2:$C$13107,A521))</f>
        <v>46247</v>
      </c>
      <c r="N521" s="24" t="n">
        <f aca="false">IF(J521=0,999,Assumptions!$B$4-M521)</f>
        <v>48</v>
      </c>
      <c r="O521" s="24" t="str">
        <f aca="false">IF(N521&lt;=Assumptions!$B$7,"Active",IF(N521&lt;=Assumptions!$B$8,"Slipping","Churned"))</f>
        <v>Slipping</v>
      </c>
      <c r="P521" s="24" t="n">
        <f aca="false">COUNTIF(D521:I521,"&gt;0")</f>
        <v>4</v>
      </c>
      <c r="Q521" s="24" t="n">
        <f aca="false">IF(N521&lt;=Assumptions!$B$22,5,IF(N521&lt;=Assumptions!$B$23,4,IF(N521&lt;=Assumptions!$B$24,3,IF(N521&lt;=Assumptions!$B$25,2,1))))</f>
        <v>3</v>
      </c>
      <c r="R521" s="24" t="n">
        <f aca="false">1+(J521&gt;=Assumptions!$C$25)+(J521&gt;=Assumptions!$C$24)+(J521&gt;=Assumptions!$C$23)+(J521&gt;=Assumptions!$C$22)</f>
        <v>3</v>
      </c>
      <c r="S521" s="24" t="n">
        <f aca="false">1+(L521&gt;=Assumptions!$D$25)+(L521&gt;=Assumptions!$D$24)+(L521&gt;=Assumptions!$D$23)+(L521&gt;=Assumptions!$D$22)</f>
        <v>1</v>
      </c>
      <c r="T521" s="24" t="str">
        <f aca="false">IF(AND(Q521&gt;=4,R521&gt;=4),"Champions",IF(AND(Q521&gt;=3,R521&gt;=3),"Loyal",IF(AND(Q521&lt;=2,R521&gt;=3),"At Risk",IF(Q521&lt;=2,"Hibernating","Potential"))))</f>
        <v>Loyal</v>
      </c>
      <c r="U521" s="38" t="n">
        <f aca="false">L521/Assumptions!$B$6</f>
        <v>16.6111111111111</v>
      </c>
      <c r="V521" s="38" t="n">
        <f aca="false">IF(O521="Slipping",U521,0)</f>
        <v>16.6111111111111</v>
      </c>
      <c r="W521" s="38" t="n">
        <f aca="false">IF(O521="Churned",U521,0)</f>
        <v>0</v>
      </c>
      <c r="X521" s="24" t="str">
        <f aca="false">IF(AND(O521="Active",P521&lt;=2),"Yes","No")</f>
        <v>No</v>
      </c>
    </row>
    <row r="522" customFormat="false" ht="15" hidden="false" customHeight="false" outlineLevel="0" collapsed="false">
      <c r="A522" s="24" t="str">
        <f aca="false">Customers!A522</f>
        <v>C0521</v>
      </c>
      <c r="B522" s="24" t="str">
        <f aca="false">Customers!B522</f>
        <v>Coast</v>
      </c>
      <c r="C522" s="24" t="str">
        <f aca="false">Customers!C522</f>
        <v>Prepaid</v>
      </c>
      <c r="D522" s="24" t="n">
        <f aca="false">COUNTIFS(Transactions!$C$2:$C$13107,$A522,Transactions!$E$2:$E$13107,D$1)</f>
        <v>1</v>
      </c>
      <c r="E522" s="24" t="n">
        <f aca="false">COUNTIFS(Transactions!$C$2:$C$13107,$A522,Transactions!$E$2:$E$13107,E$1)</f>
        <v>0</v>
      </c>
      <c r="F522" s="24" t="n">
        <f aca="false">COUNTIFS(Transactions!$C$2:$C$13107,$A522,Transactions!$E$2:$E$13107,F$1)</f>
        <v>0</v>
      </c>
      <c r="G522" s="24" t="n">
        <f aca="false">COUNTIFS(Transactions!$C$2:$C$13107,$A522,Transactions!$E$2:$E$13107,G$1)</f>
        <v>1</v>
      </c>
      <c r="H522" s="24" t="n">
        <f aca="false">COUNTIFS(Transactions!$C$2:$C$13107,$A522,Transactions!$E$2:$E$13107,H$1)</f>
        <v>2</v>
      </c>
      <c r="I522" s="24" t="n">
        <f aca="false">COUNTIFS(Transactions!$C$2:$C$13107,$A522,Transactions!$E$2:$E$13107,I$1)</f>
        <v>5</v>
      </c>
      <c r="J522" s="24" t="n">
        <f aca="false">SUM(D522:I522)</f>
        <v>9</v>
      </c>
      <c r="K522" s="38" t="n">
        <f aca="false">SUMIFS(Transactions!$F$2:$F$13107,Transactions!$C$2:$C$13107,A522)</f>
        <v>8888</v>
      </c>
      <c r="L522" s="38" t="n">
        <f aca="false">SUMIFS(Transactions!$I$2:$I$13107,Transactions!$C$2:$C$13107,A522)</f>
        <v>167</v>
      </c>
      <c r="M522" s="39" t="n">
        <f aca="false">IF(J522=0,"",_xlfn.MAXIFS(Transactions!$B$2:$B$13107,Transactions!$C$2:$C$13107,A522))</f>
        <v>46289</v>
      </c>
      <c r="N522" s="24" t="n">
        <f aca="false">IF(J522=0,999,Assumptions!$B$4-M522)</f>
        <v>6</v>
      </c>
      <c r="O522" s="24" t="str">
        <f aca="false">IF(N522&lt;=Assumptions!$B$7,"Active",IF(N522&lt;=Assumptions!$B$8,"Slipping","Churned"))</f>
        <v>Active</v>
      </c>
      <c r="P522" s="24" t="n">
        <f aca="false">COUNTIF(D522:I522,"&gt;0")</f>
        <v>4</v>
      </c>
      <c r="Q522" s="24" t="n">
        <f aca="false">IF(N522&lt;=Assumptions!$B$22,5,IF(N522&lt;=Assumptions!$B$23,4,IF(N522&lt;=Assumptions!$B$24,3,IF(N522&lt;=Assumptions!$B$25,2,1))))</f>
        <v>5</v>
      </c>
      <c r="R522" s="24" t="n">
        <f aca="false">1+(J522&gt;=Assumptions!$C$25)+(J522&gt;=Assumptions!$C$24)+(J522&gt;=Assumptions!$C$23)+(J522&gt;=Assumptions!$C$22)</f>
        <v>2</v>
      </c>
      <c r="S522" s="24" t="n">
        <f aca="false">1+(L522&gt;=Assumptions!$D$25)+(L522&gt;=Assumptions!$D$24)+(L522&gt;=Assumptions!$D$23)+(L522&gt;=Assumptions!$D$22)</f>
        <v>2</v>
      </c>
      <c r="T522" s="24" t="str">
        <f aca="false">IF(AND(Q522&gt;=4,R522&gt;=4),"Champions",IF(AND(Q522&gt;=3,R522&gt;=3),"Loyal",IF(AND(Q522&lt;=2,R522&gt;=3),"At Risk",IF(Q522&lt;=2,"Hibernating","Potential"))))</f>
        <v>Potential</v>
      </c>
      <c r="U522" s="38" t="n">
        <f aca="false">L522/Assumptions!$B$6</f>
        <v>18.5555555555556</v>
      </c>
      <c r="V522" s="38" t="n">
        <f aca="false">IF(O522="Slipping",U522,0)</f>
        <v>0</v>
      </c>
      <c r="W522" s="38" t="n">
        <f aca="false">IF(O522="Churned",U522,0)</f>
        <v>0</v>
      </c>
      <c r="X522" s="24" t="str">
        <f aca="false">IF(AND(O522="Active",P522&lt;=2),"Yes","No")</f>
        <v>No</v>
      </c>
    </row>
    <row r="523" customFormat="false" ht="15" hidden="false" customHeight="false" outlineLevel="0" collapsed="false">
      <c r="A523" s="24" t="str">
        <f aca="false">Customers!A523</f>
        <v>C0522</v>
      </c>
      <c r="B523" s="24" t="str">
        <f aca="false">Customers!B523</f>
        <v>Eastern</v>
      </c>
      <c r="C523" s="24" t="str">
        <f aca="false">Customers!C523</f>
        <v>Prepaid</v>
      </c>
      <c r="D523" s="24" t="n">
        <f aca="false">COUNTIFS(Transactions!$C$2:$C$13107,$A523,Transactions!$E$2:$E$13107,D$1)</f>
        <v>6</v>
      </c>
      <c r="E523" s="24" t="n">
        <f aca="false">COUNTIFS(Transactions!$C$2:$C$13107,$A523,Transactions!$E$2:$E$13107,E$1)</f>
        <v>6</v>
      </c>
      <c r="F523" s="24" t="n">
        <f aca="false">COUNTIFS(Transactions!$C$2:$C$13107,$A523,Transactions!$E$2:$E$13107,F$1)</f>
        <v>11</v>
      </c>
      <c r="G523" s="24" t="n">
        <f aca="false">COUNTIFS(Transactions!$C$2:$C$13107,$A523,Transactions!$E$2:$E$13107,G$1)</f>
        <v>0</v>
      </c>
      <c r="H523" s="24" t="n">
        <f aca="false">COUNTIFS(Transactions!$C$2:$C$13107,$A523,Transactions!$E$2:$E$13107,H$1)</f>
        <v>11</v>
      </c>
      <c r="I523" s="24" t="n">
        <f aca="false">COUNTIFS(Transactions!$C$2:$C$13107,$A523,Transactions!$E$2:$E$13107,I$1)</f>
        <v>2</v>
      </c>
      <c r="J523" s="24" t="n">
        <f aca="false">SUM(D523:I523)</f>
        <v>36</v>
      </c>
      <c r="K523" s="38" t="n">
        <f aca="false">SUMIFS(Transactions!$F$2:$F$13107,Transactions!$C$2:$C$13107,A523)</f>
        <v>108208</v>
      </c>
      <c r="L523" s="38" t="n">
        <f aca="false">SUMIFS(Transactions!$I$2:$I$13107,Transactions!$C$2:$C$13107,A523)</f>
        <v>502.2</v>
      </c>
      <c r="M523" s="39" t="n">
        <f aca="false">IF(J523=0,"",_xlfn.MAXIFS(Transactions!$B$2:$B$13107,Transactions!$C$2:$C$13107,A523))</f>
        <v>46293</v>
      </c>
      <c r="N523" s="24" t="n">
        <f aca="false">IF(J523=0,999,Assumptions!$B$4-M523)</f>
        <v>2</v>
      </c>
      <c r="O523" s="24" t="str">
        <f aca="false">IF(N523&lt;=Assumptions!$B$7,"Active",IF(N523&lt;=Assumptions!$B$8,"Slipping","Churned"))</f>
        <v>Active</v>
      </c>
      <c r="P523" s="24" t="n">
        <f aca="false">COUNTIF(D523:I523,"&gt;0")</f>
        <v>5</v>
      </c>
      <c r="Q523" s="24" t="n">
        <f aca="false">IF(N523&lt;=Assumptions!$B$22,5,IF(N523&lt;=Assumptions!$B$23,4,IF(N523&lt;=Assumptions!$B$24,3,IF(N523&lt;=Assumptions!$B$25,2,1))))</f>
        <v>5</v>
      </c>
      <c r="R523" s="24" t="n">
        <f aca="false">1+(J523&gt;=Assumptions!$C$25)+(J523&gt;=Assumptions!$C$24)+(J523&gt;=Assumptions!$C$23)+(J523&gt;=Assumptions!$C$22)</f>
        <v>5</v>
      </c>
      <c r="S523" s="24" t="n">
        <f aca="false">1+(L523&gt;=Assumptions!$D$25)+(L523&gt;=Assumptions!$D$24)+(L523&gt;=Assumptions!$D$23)+(L523&gt;=Assumptions!$D$22)</f>
        <v>4</v>
      </c>
      <c r="T523" s="24" t="str">
        <f aca="false">IF(AND(Q523&gt;=4,R523&gt;=4),"Champions",IF(AND(Q523&gt;=3,R523&gt;=3),"Loyal",IF(AND(Q523&lt;=2,R523&gt;=3),"At Risk",IF(Q523&lt;=2,"Hibernating","Potential"))))</f>
        <v>Champions</v>
      </c>
      <c r="U523" s="38" t="n">
        <f aca="false">L523/Assumptions!$B$6</f>
        <v>55.8</v>
      </c>
      <c r="V523" s="38" t="n">
        <f aca="false">IF(O523="Slipping",U523,0)</f>
        <v>0</v>
      </c>
      <c r="W523" s="38" t="n">
        <f aca="false">IF(O523="Churned",U523,0)</f>
        <v>0</v>
      </c>
      <c r="X523" s="24" t="str">
        <f aca="false">IF(AND(O523="Active",P523&lt;=2),"Yes","No")</f>
        <v>No</v>
      </c>
    </row>
    <row r="524" customFormat="false" ht="15" hidden="false" customHeight="false" outlineLevel="0" collapsed="false">
      <c r="A524" s="24" t="str">
        <f aca="false">Customers!A524</f>
        <v>C0523</v>
      </c>
      <c r="B524" s="24" t="str">
        <f aca="false">Customers!B524</f>
        <v>Eastern</v>
      </c>
      <c r="C524" s="24" t="str">
        <f aca="false">Customers!C524</f>
        <v>Business</v>
      </c>
      <c r="D524" s="24" t="n">
        <f aca="false">COUNTIFS(Transactions!$C$2:$C$13107,$A524,Transactions!$E$2:$E$13107,D$1)</f>
        <v>17</v>
      </c>
      <c r="E524" s="24" t="n">
        <f aca="false">COUNTIFS(Transactions!$C$2:$C$13107,$A524,Transactions!$E$2:$E$13107,E$1)</f>
        <v>2</v>
      </c>
      <c r="F524" s="24" t="n">
        <f aca="false">COUNTIFS(Transactions!$C$2:$C$13107,$A524,Transactions!$E$2:$E$13107,F$1)</f>
        <v>3</v>
      </c>
      <c r="G524" s="24" t="n">
        <f aca="false">COUNTIFS(Transactions!$C$2:$C$13107,$A524,Transactions!$E$2:$E$13107,G$1)</f>
        <v>0</v>
      </c>
      <c r="H524" s="24" t="n">
        <f aca="false">COUNTIFS(Transactions!$C$2:$C$13107,$A524,Transactions!$E$2:$E$13107,H$1)</f>
        <v>1</v>
      </c>
      <c r="I524" s="24" t="n">
        <f aca="false">COUNTIFS(Transactions!$C$2:$C$13107,$A524,Transactions!$E$2:$E$13107,I$1)</f>
        <v>2</v>
      </c>
      <c r="J524" s="24" t="n">
        <f aca="false">SUM(D524:I524)</f>
        <v>25</v>
      </c>
      <c r="K524" s="38" t="n">
        <f aca="false">SUMIFS(Transactions!$F$2:$F$13107,Transactions!$C$2:$C$13107,A524)</f>
        <v>186010</v>
      </c>
      <c r="L524" s="38" t="n">
        <f aca="false">SUMIFS(Transactions!$I$2:$I$13107,Transactions!$C$2:$C$13107,A524)</f>
        <v>1325.55</v>
      </c>
      <c r="M524" s="39" t="n">
        <f aca="false">IF(J524=0,"",_xlfn.MAXIFS(Transactions!$B$2:$B$13107,Transactions!$C$2:$C$13107,A524))</f>
        <v>46292</v>
      </c>
      <c r="N524" s="24" t="n">
        <f aca="false">IF(J524=0,999,Assumptions!$B$4-M524)</f>
        <v>3</v>
      </c>
      <c r="O524" s="24" t="str">
        <f aca="false">IF(N524&lt;=Assumptions!$B$7,"Active",IF(N524&lt;=Assumptions!$B$8,"Slipping","Churned"))</f>
        <v>Active</v>
      </c>
      <c r="P524" s="24" t="n">
        <f aca="false">COUNTIF(D524:I524,"&gt;0")</f>
        <v>5</v>
      </c>
      <c r="Q524" s="24" t="n">
        <f aca="false">IF(N524&lt;=Assumptions!$B$22,5,IF(N524&lt;=Assumptions!$B$23,4,IF(N524&lt;=Assumptions!$B$24,3,IF(N524&lt;=Assumptions!$B$25,2,1))))</f>
        <v>5</v>
      </c>
      <c r="R524" s="24" t="n">
        <f aca="false">1+(J524&gt;=Assumptions!$C$25)+(J524&gt;=Assumptions!$C$24)+(J524&gt;=Assumptions!$C$23)+(J524&gt;=Assumptions!$C$22)</f>
        <v>4</v>
      </c>
      <c r="S524" s="24" t="n">
        <f aca="false">1+(L524&gt;=Assumptions!$D$25)+(L524&gt;=Assumptions!$D$24)+(L524&gt;=Assumptions!$D$23)+(L524&gt;=Assumptions!$D$22)</f>
        <v>5</v>
      </c>
      <c r="T524" s="24" t="str">
        <f aca="false">IF(AND(Q524&gt;=4,R524&gt;=4),"Champions",IF(AND(Q524&gt;=3,R524&gt;=3),"Loyal",IF(AND(Q524&lt;=2,R524&gt;=3),"At Risk",IF(Q524&lt;=2,"Hibernating","Potential"))))</f>
        <v>Champions</v>
      </c>
      <c r="U524" s="38" t="n">
        <f aca="false">L524/Assumptions!$B$6</f>
        <v>147.283333333333</v>
      </c>
      <c r="V524" s="38" t="n">
        <f aca="false">IF(O524="Slipping",U524,0)</f>
        <v>0</v>
      </c>
      <c r="W524" s="38" t="n">
        <f aca="false">IF(O524="Churned",U524,0)</f>
        <v>0</v>
      </c>
      <c r="X524" s="24" t="str">
        <f aca="false">IF(AND(O524="Active",P524&lt;=2),"Yes","No")</f>
        <v>No</v>
      </c>
    </row>
    <row r="525" customFormat="false" ht="15" hidden="false" customHeight="false" outlineLevel="0" collapsed="false">
      <c r="A525" s="24" t="str">
        <f aca="false">Customers!A525</f>
        <v>C0524</v>
      </c>
      <c r="B525" s="24" t="str">
        <f aca="false">Customers!B525</f>
        <v>Rift Valley</v>
      </c>
      <c r="C525" s="24" t="str">
        <f aca="false">Customers!C525</f>
        <v>Prepaid</v>
      </c>
      <c r="D525" s="24" t="n">
        <f aca="false">COUNTIFS(Transactions!$C$2:$C$13107,$A525,Transactions!$E$2:$E$13107,D$1)</f>
        <v>7</v>
      </c>
      <c r="E525" s="24" t="n">
        <f aca="false">COUNTIFS(Transactions!$C$2:$C$13107,$A525,Transactions!$E$2:$E$13107,E$1)</f>
        <v>15</v>
      </c>
      <c r="F525" s="24" t="n">
        <f aca="false">COUNTIFS(Transactions!$C$2:$C$13107,$A525,Transactions!$E$2:$E$13107,F$1)</f>
        <v>1</v>
      </c>
      <c r="G525" s="24" t="n">
        <f aca="false">COUNTIFS(Transactions!$C$2:$C$13107,$A525,Transactions!$E$2:$E$13107,G$1)</f>
        <v>3</v>
      </c>
      <c r="H525" s="24" t="n">
        <f aca="false">COUNTIFS(Transactions!$C$2:$C$13107,$A525,Transactions!$E$2:$E$13107,H$1)</f>
        <v>3</v>
      </c>
      <c r="I525" s="24" t="n">
        <f aca="false">COUNTIFS(Transactions!$C$2:$C$13107,$A525,Transactions!$E$2:$E$13107,I$1)</f>
        <v>0</v>
      </c>
      <c r="J525" s="24" t="n">
        <f aca="false">SUM(D525:I525)</f>
        <v>29</v>
      </c>
      <c r="K525" s="38" t="n">
        <f aca="false">SUMIFS(Transactions!$F$2:$F$13107,Transactions!$C$2:$C$13107,A525)</f>
        <v>88610</v>
      </c>
      <c r="L525" s="38" t="n">
        <f aca="false">SUMIFS(Transactions!$I$2:$I$13107,Transactions!$C$2:$C$13107,A525)</f>
        <v>907.79</v>
      </c>
      <c r="M525" s="39" t="n">
        <f aca="false">IF(J525=0,"",_xlfn.MAXIFS(Transactions!$B$2:$B$13107,Transactions!$C$2:$C$13107,A525))</f>
        <v>46292</v>
      </c>
      <c r="N525" s="24" t="n">
        <f aca="false">IF(J525=0,999,Assumptions!$B$4-M525)</f>
        <v>3</v>
      </c>
      <c r="O525" s="24" t="str">
        <f aca="false">IF(N525&lt;=Assumptions!$B$7,"Active",IF(N525&lt;=Assumptions!$B$8,"Slipping","Churned"))</f>
        <v>Active</v>
      </c>
      <c r="P525" s="24" t="n">
        <f aca="false">COUNTIF(D525:I525,"&gt;0")</f>
        <v>5</v>
      </c>
      <c r="Q525" s="24" t="n">
        <f aca="false">IF(N525&lt;=Assumptions!$B$22,5,IF(N525&lt;=Assumptions!$B$23,4,IF(N525&lt;=Assumptions!$B$24,3,IF(N525&lt;=Assumptions!$B$25,2,1))))</f>
        <v>5</v>
      </c>
      <c r="R525" s="24" t="n">
        <f aca="false">1+(J525&gt;=Assumptions!$C$25)+(J525&gt;=Assumptions!$C$24)+(J525&gt;=Assumptions!$C$23)+(J525&gt;=Assumptions!$C$22)</f>
        <v>4</v>
      </c>
      <c r="S525" s="24" t="n">
        <f aca="false">1+(L525&gt;=Assumptions!$D$25)+(L525&gt;=Assumptions!$D$24)+(L525&gt;=Assumptions!$D$23)+(L525&gt;=Assumptions!$D$22)</f>
        <v>5</v>
      </c>
      <c r="T525" s="24" t="str">
        <f aca="false">IF(AND(Q525&gt;=4,R525&gt;=4),"Champions",IF(AND(Q525&gt;=3,R525&gt;=3),"Loyal",IF(AND(Q525&lt;=2,R525&gt;=3),"At Risk",IF(Q525&lt;=2,"Hibernating","Potential"))))</f>
        <v>Champions</v>
      </c>
      <c r="U525" s="38" t="n">
        <f aca="false">L525/Assumptions!$B$6</f>
        <v>100.865555555556</v>
      </c>
      <c r="V525" s="38" t="n">
        <f aca="false">IF(O525="Slipping",U525,0)</f>
        <v>0</v>
      </c>
      <c r="W525" s="38" t="n">
        <f aca="false">IF(O525="Churned",U525,0)</f>
        <v>0</v>
      </c>
      <c r="X525" s="24" t="str">
        <f aca="false">IF(AND(O525="Active",P525&lt;=2),"Yes","No")</f>
        <v>No</v>
      </c>
    </row>
    <row r="526" customFormat="false" ht="15" hidden="false" customHeight="false" outlineLevel="0" collapsed="false">
      <c r="A526" s="24" t="str">
        <f aca="false">Customers!A526</f>
        <v>C0525</v>
      </c>
      <c r="B526" s="24" t="str">
        <f aca="false">Customers!B526</f>
        <v>Central</v>
      </c>
      <c r="C526" s="24" t="str">
        <f aca="false">Customers!C526</f>
        <v>Prepaid</v>
      </c>
      <c r="D526" s="24" t="n">
        <f aca="false">COUNTIFS(Transactions!$C$2:$C$13107,$A526,Transactions!$E$2:$E$13107,D$1)</f>
        <v>10</v>
      </c>
      <c r="E526" s="24" t="n">
        <f aca="false">COUNTIFS(Transactions!$C$2:$C$13107,$A526,Transactions!$E$2:$E$13107,E$1)</f>
        <v>2</v>
      </c>
      <c r="F526" s="24" t="n">
        <f aca="false">COUNTIFS(Transactions!$C$2:$C$13107,$A526,Transactions!$E$2:$E$13107,F$1)</f>
        <v>1</v>
      </c>
      <c r="G526" s="24" t="n">
        <f aca="false">COUNTIFS(Transactions!$C$2:$C$13107,$A526,Transactions!$E$2:$E$13107,G$1)</f>
        <v>0</v>
      </c>
      <c r="H526" s="24" t="n">
        <f aca="false">COUNTIFS(Transactions!$C$2:$C$13107,$A526,Transactions!$E$2:$E$13107,H$1)</f>
        <v>0</v>
      </c>
      <c r="I526" s="24" t="n">
        <f aca="false">COUNTIFS(Transactions!$C$2:$C$13107,$A526,Transactions!$E$2:$E$13107,I$1)</f>
        <v>2</v>
      </c>
      <c r="J526" s="24" t="n">
        <f aca="false">SUM(D526:I526)</f>
        <v>15</v>
      </c>
      <c r="K526" s="38" t="n">
        <f aca="false">SUMIFS(Transactions!$F$2:$F$13107,Transactions!$C$2:$C$13107,A526)</f>
        <v>41269</v>
      </c>
      <c r="L526" s="38" t="n">
        <f aca="false">SUMIFS(Transactions!$I$2:$I$13107,Transactions!$C$2:$C$13107,A526)</f>
        <v>404.25</v>
      </c>
      <c r="M526" s="39" t="n">
        <f aca="false">IF(J526=0,"",_xlfn.MAXIFS(Transactions!$B$2:$B$13107,Transactions!$C$2:$C$13107,A526))</f>
        <v>46284</v>
      </c>
      <c r="N526" s="24" t="n">
        <f aca="false">IF(J526=0,999,Assumptions!$B$4-M526)</f>
        <v>11</v>
      </c>
      <c r="O526" s="24" t="str">
        <f aca="false">IF(N526&lt;=Assumptions!$B$7,"Active",IF(N526&lt;=Assumptions!$B$8,"Slipping","Churned"))</f>
        <v>Active</v>
      </c>
      <c r="P526" s="24" t="n">
        <f aca="false">COUNTIF(D526:I526,"&gt;0")</f>
        <v>4</v>
      </c>
      <c r="Q526" s="24" t="n">
        <f aca="false">IF(N526&lt;=Assumptions!$B$22,5,IF(N526&lt;=Assumptions!$B$23,4,IF(N526&lt;=Assumptions!$B$24,3,IF(N526&lt;=Assumptions!$B$25,2,1))))</f>
        <v>5</v>
      </c>
      <c r="R526" s="24" t="n">
        <f aca="false">1+(J526&gt;=Assumptions!$C$25)+(J526&gt;=Assumptions!$C$24)+(J526&gt;=Assumptions!$C$23)+(J526&gt;=Assumptions!$C$22)</f>
        <v>3</v>
      </c>
      <c r="S526" s="24" t="n">
        <f aca="false">1+(L526&gt;=Assumptions!$D$25)+(L526&gt;=Assumptions!$D$24)+(L526&gt;=Assumptions!$D$23)+(L526&gt;=Assumptions!$D$22)</f>
        <v>3</v>
      </c>
      <c r="T526" s="24" t="str">
        <f aca="false">IF(AND(Q526&gt;=4,R526&gt;=4),"Champions",IF(AND(Q526&gt;=3,R526&gt;=3),"Loyal",IF(AND(Q526&lt;=2,R526&gt;=3),"At Risk",IF(Q526&lt;=2,"Hibernating","Potential"))))</f>
        <v>Loyal</v>
      </c>
      <c r="U526" s="38" t="n">
        <f aca="false">L526/Assumptions!$B$6</f>
        <v>44.9166666666667</v>
      </c>
      <c r="V526" s="38" t="n">
        <f aca="false">IF(O526="Slipping",U526,0)</f>
        <v>0</v>
      </c>
      <c r="W526" s="38" t="n">
        <f aca="false">IF(O526="Churned",U526,0)</f>
        <v>0</v>
      </c>
      <c r="X526" s="24" t="str">
        <f aca="false">IF(AND(O526="Active",P526&lt;=2),"Yes","No")</f>
        <v>No</v>
      </c>
    </row>
    <row r="527" customFormat="false" ht="15" hidden="false" customHeight="false" outlineLevel="0" collapsed="false">
      <c r="A527" s="24" t="str">
        <f aca="false">Customers!A527</f>
        <v>C0526</v>
      </c>
      <c r="B527" s="24" t="str">
        <f aca="false">Customers!B527</f>
        <v>Coast</v>
      </c>
      <c r="C527" s="24" t="str">
        <f aca="false">Customers!C527</f>
        <v>Prepaid</v>
      </c>
      <c r="D527" s="24" t="n">
        <f aca="false">COUNTIFS(Transactions!$C$2:$C$13107,$A527,Transactions!$E$2:$E$13107,D$1)</f>
        <v>3</v>
      </c>
      <c r="E527" s="24" t="n">
        <f aca="false">COUNTIFS(Transactions!$C$2:$C$13107,$A527,Transactions!$E$2:$E$13107,E$1)</f>
        <v>2</v>
      </c>
      <c r="F527" s="24" t="n">
        <f aca="false">COUNTIFS(Transactions!$C$2:$C$13107,$A527,Transactions!$E$2:$E$13107,F$1)</f>
        <v>0</v>
      </c>
      <c r="G527" s="24" t="n">
        <f aca="false">COUNTIFS(Transactions!$C$2:$C$13107,$A527,Transactions!$E$2:$E$13107,G$1)</f>
        <v>0</v>
      </c>
      <c r="H527" s="24" t="n">
        <f aca="false">COUNTIFS(Transactions!$C$2:$C$13107,$A527,Transactions!$E$2:$E$13107,H$1)</f>
        <v>6</v>
      </c>
      <c r="I527" s="24" t="n">
        <f aca="false">COUNTIFS(Transactions!$C$2:$C$13107,$A527,Transactions!$E$2:$E$13107,I$1)</f>
        <v>0</v>
      </c>
      <c r="J527" s="24" t="n">
        <f aca="false">SUM(D527:I527)</f>
        <v>11</v>
      </c>
      <c r="K527" s="38" t="n">
        <f aca="false">SUMIFS(Transactions!$F$2:$F$13107,Transactions!$C$2:$C$13107,A527)</f>
        <v>11180</v>
      </c>
      <c r="L527" s="38" t="n">
        <f aca="false">SUMIFS(Transactions!$I$2:$I$13107,Transactions!$C$2:$C$13107,A527)</f>
        <v>171</v>
      </c>
      <c r="M527" s="39" t="n">
        <f aca="false">IF(J527=0,"",_xlfn.MAXIFS(Transactions!$B$2:$B$13107,Transactions!$C$2:$C$13107,A527))</f>
        <v>46281</v>
      </c>
      <c r="N527" s="24" t="n">
        <f aca="false">IF(J527=0,999,Assumptions!$B$4-M527)</f>
        <v>14</v>
      </c>
      <c r="O527" s="24" t="str">
        <f aca="false">IF(N527&lt;=Assumptions!$B$7,"Active",IF(N527&lt;=Assumptions!$B$8,"Slipping","Churned"))</f>
        <v>Active</v>
      </c>
      <c r="P527" s="24" t="n">
        <f aca="false">COUNTIF(D527:I527,"&gt;0")</f>
        <v>3</v>
      </c>
      <c r="Q527" s="24" t="n">
        <f aca="false">IF(N527&lt;=Assumptions!$B$22,5,IF(N527&lt;=Assumptions!$B$23,4,IF(N527&lt;=Assumptions!$B$24,3,IF(N527&lt;=Assumptions!$B$25,2,1))))</f>
        <v>5</v>
      </c>
      <c r="R527" s="24" t="n">
        <f aca="false">1+(J527&gt;=Assumptions!$C$25)+(J527&gt;=Assumptions!$C$24)+(J527&gt;=Assumptions!$C$23)+(J527&gt;=Assumptions!$C$22)</f>
        <v>2</v>
      </c>
      <c r="S527" s="24" t="n">
        <f aca="false">1+(L527&gt;=Assumptions!$D$25)+(L527&gt;=Assumptions!$D$24)+(L527&gt;=Assumptions!$D$23)+(L527&gt;=Assumptions!$D$22)</f>
        <v>2</v>
      </c>
      <c r="T527" s="24" t="str">
        <f aca="false">IF(AND(Q527&gt;=4,R527&gt;=4),"Champions",IF(AND(Q527&gt;=3,R527&gt;=3),"Loyal",IF(AND(Q527&lt;=2,R527&gt;=3),"At Risk",IF(Q527&lt;=2,"Hibernating","Potential"))))</f>
        <v>Potential</v>
      </c>
      <c r="U527" s="38" t="n">
        <f aca="false">L527/Assumptions!$B$6</f>
        <v>19</v>
      </c>
      <c r="V527" s="38" t="n">
        <f aca="false">IF(O527="Slipping",U527,0)</f>
        <v>0</v>
      </c>
      <c r="W527" s="38" t="n">
        <f aca="false">IF(O527="Churned",U527,0)</f>
        <v>0</v>
      </c>
      <c r="X527" s="24" t="str">
        <f aca="false">IF(AND(O527="Active",P527&lt;=2),"Yes","No")</f>
        <v>No</v>
      </c>
    </row>
    <row r="528" customFormat="false" ht="15" hidden="false" customHeight="false" outlineLevel="0" collapsed="false">
      <c r="A528" s="24" t="str">
        <f aca="false">Customers!A528</f>
        <v>C0527</v>
      </c>
      <c r="B528" s="24" t="str">
        <f aca="false">Customers!B528</f>
        <v>Eastern</v>
      </c>
      <c r="C528" s="24" t="str">
        <f aca="false">Customers!C528</f>
        <v>Prepaid</v>
      </c>
      <c r="D528" s="24" t="n">
        <f aca="false">COUNTIFS(Transactions!$C$2:$C$13107,$A528,Transactions!$E$2:$E$13107,D$1)</f>
        <v>6</v>
      </c>
      <c r="E528" s="24" t="n">
        <f aca="false">COUNTIFS(Transactions!$C$2:$C$13107,$A528,Transactions!$E$2:$E$13107,E$1)</f>
        <v>11</v>
      </c>
      <c r="F528" s="24" t="n">
        <f aca="false">COUNTIFS(Transactions!$C$2:$C$13107,$A528,Transactions!$E$2:$E$13107,F$1)</f>
        <v>4</v>
      </c>
      <c r="G528" s="24" t="n">
        <f aca="false">COUNTIFS(Transactions!$C$2:$C$13107,$A528,Transactions!$E$2:$E$13107,G$1)</f>
        <v>0</v>
      </c>
      <c r="H528" s="24" t="n">
        <f aca="false">COUNTIFS(Transactions!$C$2:$C$13107,$A528,Transactions!$E$2:$E$13107,H$1)</f>
        <v>1</v>
      </c>
      <c r="I528" s="24" t="n">
        <f aca="false">COUNTIFS(Transactions!$C$2:$C$13107,$A528,Transactions!$E$2:$E$13107,I$1)</f>
        <v>0</v>
      </c>
      <c r="J528" s="24" t="n">
        <f aca="false">SUM(D528:I528)</f>
        <v>22</v>
      </c>
      <c r="K528" s="38" t="n">
        <f aca="false">SUMIFS(Transactions!$F$2:$F$13107,Transactions!$C$2:$C$13107,A528)</f>
        <v>56750</v>
      </c>
      <c r="L528" s="38" t="n">
        <f aca="false">SUMIFS(Transactions!$I$2:$I$13107,Transactions!$C$2:$C$13107,A528)</f>
        <v>622.8</v>
      </c>
      <c r="M528" s="39" t="n">
        <f aca="false">IF(J528=0,"",_xlfn.MAXIFS(Transactions!$B$2:$B$13107,Transactions!$C$2:$C$13107,A528))</f>
        <v>46126</v>
      </c>
      <c r="N528" s="24" t="n">
        <f aca="false">IF(J528=0,999,Assumptions!$B$4-M528)</f>
        <v>169</v>
      </c>
      <c r="O528" s="24" t="str">
        <f aca="false">IF(N528&lt;=Assumptions!$B$7,"Active",IF(N528&lt;=Assumptions!$B$8,"Slipping","Churned"))</f>
        <v>Churned</v>
      </c>
      <c r="P528" s="24" t="n">
        <f aca="false">COUNTIF(D528:I528,"&gt;0")</f>
        <v>4</v>
      </c>
      <c r="Q528" s="24" t="n">
        <f aca="false">IF(N528&lt;=Assumptions!$B$22,5,IF(N528&lt;=Assumptions!$B$23,4,IF(N528&lt;=Assumptions!$B$24,3,IF(N528&lt;=Assumptions!$B$25,2,1))))</f>
        <v>1</v>
      </c>
      <c r="R528" s="24" t="n">
        <f aca="false">1+(J528&gt;=Assumptions!$C$25)+(J528&gt;=Assumptions!$C$24)+(J528&gt;=Assumptions!$C$23)+(J528&gt;=Assumptions!$C$22)</f>
        <v>4</v>
      </c>
      <c r="S528" s="24" t="n">
        <f aca="false">1+(L528&gt;=Assumptions!$D$25)+(L528&gt;=Assumptions!$D$24)+(L528&gt;=Assumptions!$D$23)+(L528&gt;=Assumptions!$D$22)</f>
        <v>4</v>
      </c>
      <c r="T528" s="24" t="str">
        <f aca="false">IF(AND(Q528&gt;=4,R528&gt;=4),"Champions",IF(AND(Q528&gt;=3,R528&gt;=3),"Loyal",IF(AND(Q528&lt;=2,R528&gt;=3),"At Risk",IF(Q528&lt;=2,"Hibernating","Potential"))))</f>
        <v>At Risk</v>
      </c>
      <c r="U528" s="38" t="n">
        <f aca="false">L528/Assumptions!$B$6</f>
        <v>69.2</v>
      </c>
      <c r="V528" s="38" t="n">
        <f aca="false">IF(O528="Slipping",U528,0)</f>
        <v>0</v>
      </c>
      <c r="W528" s="38" t="n">
        <f aca="false">IF(O528="Churned",U528,0)</f>
        <v>69.2</v>
      </c>
      <c r="X528" s="24" t="str">
        <f aca="false">IF(AND(O528="Active",P528&lt;=2),"Yes","No")</f>
        <v>No</v>
      </c>
    </row>
    <row r="529" customFormat="false" ht="15" hidden="false" customHeight="false" outlineLevel="0" collapsed="false">
      <c r="A529" s="24" t="str">
        <f aca="false">Customers!A529</f>
        <v>C0528</v>
      </c>
      <c r="B529" s="24" t="str">
        <f aca="false">Customers!B529</f>
        <v>Eastern</v>
      </c>
      <c r="C529" s="24" t="str">
        <f aca="false">Customers!C529</f>
        <v>Business</v>
      </c>
      <c r="D529" s="24" t="n">
        <f aca="false">COUNTIFS(Transactions!$C$2:$C$13107,$A529,Transactions!$E$2:$E$13107,D$1)</f>
        <v>2</v>
      </c>
      <c r="E529" s="24" t="n">
        <f aca="false">COUNTIFS(Transactions!$C$2:$C$13107,$A529,Transactions!$E$2:$E$13107,E$1)</f>
        <v>0</v>
      </c>
      <c r="F529" s="24" t="n">
        <f aca="false">COUNTIFS(Transactions!$C$2:$C$13107,$A529,Transactions!$E$2:$E$13107,F$1)</f>
        <v>10</v>
      </c>
      <c r="G529" s="24" t="n">
        <f aca="false">COUNTIFS(Transactions!$C$2:$C$13107,$A529,Transactions!$E$2:$E$13107,G$1)</f>
        <v>5</v>
      </c>
      <c r="H529" s="24" t="n">
        <f aca="false">COUNTIFS(Transactions!$C$2:$C$13107,$A529,Transactions!$E$2:$E$13107,H$1)</f>
        <v>2</v>
      </c>
      <c r="I529" s="24" t="n">
        <f aca="false">COUNTIFS(Transactions!$C$2:$C$13107,$A529,Transactions!$E$2:$E$13107,I$1)</f>
        <v>0</v>
      </c>
      <c r="J529" s="24" t="n">
        <f aca="false">SUM(D529:I529)</f>
        <v>19</v>
      </c>
      <c r="K529" s="38" t="n">
        <f aca="false">SUMIFS(Transactions!$F$2:$F$13107,Transactions!$C$2:$C$13107,A529)</f>
        <v>421740</v>
      </c>
      <c r="L529" s="38" t="n">
        <f aca="false">SUMIFS(Transactions!$I$2:$I$13107,Transactions!$C$2:$C$13107,A529)</f>
        <v>192.5</v>
      </c>
      <c r="M529" s="39" t="n">
        <f aca="false">IF(J529=0,"",_xlfn.MAXIFS(Transactions!$B$2:$B$13107,Transactions!$C$2:$C$13107,A529))</f>
        <v>46268</v>
      </c>
      <c r="N529" s="24" t="n">
        <f aca="false">IF(J529=0,999,Assumptions!$B$4-M529)</f>
        <v>27</v>
      </c>
      <c r="O529" s="24" t="str">
        <f aca="false">IF(N529&lt;=Assumptions!$B$7,"Active",IF(N529&lt;=Assumptions!$B$8,"Slipping","Churned"))</f>
        <v>Active</v>
      </c>
      <c r="P529" s="24" t="n">
        <f aca="false">COUNTIF(D529:I529,"&gt;0")</f>
        <v>4</v>
      </c>
      <c r="Q529" s="24" t="n">
        <f aca="false">IF(N529&lt;=Assumptions!$B$22,5,IF(N529&lt;=Assumptions!$B$23,4,IF(N529&lt;=Assumptions!$B$24,3,IF(N529&lt;=Assumptions!$B$25,2,1))))</f>
        <v>4</v>
      </c>
      <c r="R529" s="24" t="n">
        <f aca="false">1+(J529&gt;=Assumptions!$C$25)+(J529&gt;=Assumptions!$C$24)+(J529&gt;=Assumptions!$C$23)+(J529&gt;=Assumptions!$C$22)</f>
        <v>3</v>
      </c>
      <c r="S529" s="24" t="n">
        <f aca="false">1+(L529&gt;=Assumptions!$D$25)+(L529&gt;=Assumptions!$D$24)+(L529&gt;=Assumptions!$D$23)+(L529&gt;=Assumptions!$D$22)</f>
        <v>2</v>
      </c>
      <c r="T529" s="24" t="str">
        <f aca="false">IF(AND(Q529&gt;=4,R529&gt;=4),"Champions",IF(AND(Q529&gt;=3,R529&gt;=3),"Loyal",IF(AND(Q529&lt;=2,R529&gt;=3),"At Risk",IF(Q529&lt;=2,"Hibernating","Potential"))))</f>
        <v>Loyal</v>
      </c>
      <c r="U529" s="38" t="n">
        <f aca="false">L529/Assumptions!$B$6</f>
        <v>21.3888888888889</v>
      </c>
      <c r="V529" s="38" t="n">
        <f aca="false">IF(O529="Slipping",U529,0)</f>
        <v>0</v>
      </c>
      <c r="W529" s="38" t="n">
        <f aca="false">IF(O529="Churned",U529,0)</f>
        <v>0</v>
      </c>
      <c r="X529" s="24" t="str">
        <f aca="false">IF(AND(O529="Active",P529&lt;=2),"Yes","No")</f>
        <v>No</v>
      </c>
    </row>
    <row r="530" customFormat="false" ht="15" hidden="false" customHeight="false" outlineLevel="0" collapsed="false">
      <c r="A530" s="24" t="str">
        <f aca="false">Customers!A530</f>
        <v>C0529</v>
      </c>
      <c r="B530" s="24" t="str">
        <f aca="false">Customers!B530</f>
        <v>Nairobi</v>
      </c>
      <c r="C530" s="24" t="str">
        <f aca="false">Customers!C530</f>
        <v>Prepaid</v>
      </c>
      <c r="D530" s="24" t="n">
        <f aca="false">COUNTIFS(Transactions!$C$2:$C$13107,$A530,Transactions!$E$2:$E$13107,D$1)</f>
        <v>1</v>
      </c>
      <c r="E530" s="24" t="n">
        <f aca="false">COUNTIFS(Transactions!$C$2:$C$13107,$A530,Transactions!$E$2:$E$13107,E$1)</f>
        <v>1</v>
      </c>
      <c r="F530" s="24" t="n">
        <f aca="false">COUNTIFS(Transactions!$C$2:$C$13107,$A530,Transactions!$E$2:$E$13107,F$1)</f>
        <v>5</v>
      </c>
      <c r="G530" s="24" t="n">
        <f aca="false">COUNTIFS(Transactions!$C$2:$C$13107,$A530,Transactions!$E$2:$E$13107,G$1)</f>
        <v>0</v>
      </c>
      <c r="H530" s="24" t="n">
        <f aca="false">COUNTIFS(Transactions!$C$2:$C$13107,$A530,Transactions!$E$2:$E$13107,H$1)</f>
        <v>7</v>
      </c>
      <c r="I530" s="24" t="n">
        <f aca="false">COUNTIFS(Transactions!$C$2:$C$13107,$A530,Transactions!$E$2:$E$13107,I$1)</f>
        <v>10</v>
      </c>
      <c r="J530" s="24" t="n">
        <f aca="false">SUM(D530:I530)</f>
        <v>24</v>
      </c>
      <c r="K530" s="38" t="n">
        <f aca="false">SUMIFS(Transactions!$F$2:$F$13107,Transactions!$C$2:$C$13107,A530)</f>
        <v>48928</v>
      </c>
      <c r="L530" s="38" t="n">
        <f aca="false">SUMIFS(Transactions!$I$2:$I$13107,Transactions!$C$2:$C$13107,A530)</f>
        <v>332.8</v>
      </c>
      <c r="M530" s="39" t="n">
        <f aca="false">IF(J530=0,"",_xlfn.MAXIFS(Transactions!$B$2:$B$13107,Transactions!$C$2:$C$13107,A530))</f>
        <v>46288</v>
      </c>
      <c r="N530" s="24" t="n">
        <f aca="false">IF(J530=0,999,Assumptions!$B$4-M530)</f>
        <v>7</v>
      </c>
      <c r="O530" s="24" t="str">
        <f aca="false">IF(N530&lt;=Assumptions!$B$7,"Active",IF(N530&lt;=Assumptions!$B$8,"Slipping","Churned"))</f>
        <v>Active</v>
      </c>
      <c r="P530" s="24" t="n">
        <f aca="false">COUNTIF(D530:I530,"&gt;0")</f>
        <v>5</v>
      </c>
      <c r="Q530" s="24" t="n">
        <f aca="false">IF(N530&lt;=Assumptions!$B$22,5,IF(N530&lt;=Assumptions!$B$23,4,IF(N530&lt;=Assumptions!$B$24,3,IF(N530&lt;=Assumptions!$B$25,2,1))))</f>
        <v>5</v>
      </c>
      <c r="R530" s="24" t="n">
        <f aca="false">1+(J530&gt;=Assumptions!$C$25)+(J530&gt;=Assumptions!$C$24)+(J530&gt;=Assumptions!$C$23)+(J530&gt;=Assumptions!$C$22)</f>
        <v>4</v>
      </c>
      <c r="S530" s="24" t="n">
        <f aca="false">1+(L530&gt;=Assumptions!$D$25)+(L530&gt;=Assumptions!$D$24)+(L530&gt;=Assumptions!$D$23)+(L530&gt;=Assumptions!$D$22)</f>
        <v>3</v>
      </c>
      <c r="T530" s="24" t="str">
        <f aca="false">IF(AND(Q530&gt;=4,R530&gt;=4),"Champions",IF(AND(Q530&gt;=3,R530&gt;=3),"Loyal",IF(AND(Q530&lt;=2,R530&gt;=3),"At Risk",IF(Q530&lt;=2,"Hibernating","Potential"))))</f>
        <v>Champions</v>
      </c>
      <c r="U530" s="38" t="n">
        <f aca="false">L530/Assumptions!$B$6</f>
        <v>36.9777777777778</v>
      </c>
      <c r="V530" s="38" t="n">
        <f aca="false">IF(O530="Slipping",U530,0)</f>
        <v>0</v>
      </c>
      <c r="W530" s="38" t="n">
        <f aca="false">IF(O530="Churned",U530,0)</f>
        <v>0</v>
      </c>
      <c r="X530" s="24" t="str">
        <f aca="false">IF(AND(O530="Active",P530&lt;=2),"Yes","No")</f>
        <v>No</v>
      </c>
    </row>
    <row r="531" customFormat="false" ht="15" hidden="false" customHeight="false" outlineLevel="0" collapsed="false">
      <c r="A531" s="24" t="str">
        <f aca="false">Customers!A531</f>
        <v>C0530</v>
      </c>
      <c r="B531" s="24" t="str">
        <f aca="false">Customers!B531</f>
        <v>Eastern</v>
      </c>
      <c r="C531" s="24" t="str">
        <f aca="false">Customers!C531</f>
        <v>Prepaid</v>
      </c>
      <c r="D531" s="24" t="n">
        <f aca="false">COUNTIFS(Transactions!$C$2:$C$13107,$A531,Transactions!$E$2:$E$13107,D$1)</f>
        <v>1</v>
      </c>
      <c r="E531" s="24" t="n">
        <f aca="false">COUNTIFS(Transactions!$C$2:$C$13107,$A531,Transactions!$E$2:$E$13107,E$1)</f>
        <v>8</v>
      </c>
      <c r="F531" s="24" t="n">
        <f aca="false">COUNTIFS(Transactions!$C$2:$C$13107,$A531,Transactions!$E$2:$E$13107,F$1)</f>
        <v>2</v>
      </c>
      <c r="G531" s="24" t="n">
        <f aca="false">COUNTIFS(Transactions!$C$2:$C$13107,$A531,Transactions!$E$2:$E$13107,G$1)</f>
        <v>1</v>
      </c>
      <c r="H531" s="24" t="n">
        <f aca="false">COUNTIFS(Transactions!$C$2:$C$13107,$A531,Transactions!$E$2:$E$13107,H$1)</f>
        <v>2</v>
      </c>
      <c r="I531" s="24" t="n">
        <f aca="false">COUNTIFS(Transactions!$C$2:$C$13107,$A531,Transactions!$E$2:$E$13107,I$1)</f>
        <v>2</v>
      </c>
      <c r="J531" s="24" t="n">
        <f aca="false">SUM(D531:I531)</f>
        <v>16</v>
      </c>
      <c r="K531" s="38" t="n">
        <f aca="false">SUMIFS(Transactions!$F$2:$F$13107,Transactions!$C$2:$C$13107,A531)</f>
        <v>95898</v>
      </c>
      <c r="L531" s="38" t="n">
        <f aca="false">SUMIFS(Transactions!$I$2:$I$13107,Transactions!$C$2:$C$13107,A531)</f>
        <v>717.67</v>
      </c>
      <c r="M531" s="39" t="n">
        <f aca="false">IF(J531=0,"",_xlfn.MAXIFS(Transactions!$B$2:$B$13107,Transactions!$C$2:$C$13107,A531))</f>
        <v>46238</v>
      </c>
      <c r="N531" s="24" t="n">
        <f aca="false">IF(J531=0,999,Assumptions!$B$4-M531)</f>
        <v>57</v>
      </c>
      <c r="O531" s="24" t="str">
        <f aca="false">IF(N531&lt;=Assumptions!$B$7,"Active",IF(N531&lt;=Assumptions!$B$8,"Slipping","Churned"))</f>
        <v>Slipping</v>
      </c>
      <c r="P531" s="24" t="n">
        <f aca="false">COUNTIF(D531:I531,"&gt;0")</f>
        <v>6</v>
      </c>
      <c r="Q531" s="24" t="n">
        <f aca="false">IF(N531&lt;=Assumptions!$B$22,5,IF(N531&lt;=Assumptions!$B$23,4,IF(N531&lt;=Assumptions!$B$24,3,IF(N531&lt;=Assumptions!$B$25,2,1))))</f>
        <v>3</v>
      </c>
      <c r="R531" s="24" t="n">
        <f aca="false">1+(J531&gt;=Assumptions!$C$25)+(J531&gt;=Assumptions!$C$24)+(J531&gt;=Assumptions!$C$23)+(J531&gt;=Assumptions!$C$22)</f>
        <v>3</v>
      </c>
      <c r="S531" s="24" t="n">
        <f aca="false">1+(L531&gt;=Assumptions!$D$25)+(L531&gt;=Assumptions!$D$24)+(L531&gt;=Assumptions!$D$23)+(L531&gt;=Assumptions!$D$22)</f>
        <v>4</v>
      </c>
      <c r="T531" s="24" t="str">
        <f aca="false">IF(AND(Q531&gt;=4,R531&gt;=4),"Champions",IF(AND(Q531&gt;=3,R531&gt;=3),"Loyal",IF(AND(Q531&lt;=2,R531&gt;=3),"At Risk",IF(Q531&lt;=2,"Hibernating","Potential"))))</f>
        <v>Loyal</v>
      </c>
      <c r="U531" s="38" t="n">
        <f aca="false">L531/Assumptions!$B$6</f>
        <v>79.7411111111111</v>
      </c>
      <c r="V531" s="38" t="n">
        <f aca="false">IF(O531="Slipping",U531,0)</f>
        <v>79.7411111111111</v>
      </c>
      <c r="W531" s="38" t="n">
        <f aca="false">IF(O531="Churned",U531,0)</f>
        <v>0</v>
      </c>
      <c r="X531" s="24" t="str">
        <f aca="false">IF(AND(O531="Active",P531&lt;=2),"Yes","No")</f>
        <v>No</v>
      </c>
    </row>
    <row r="532" customFormat="false" ht="15" hidden="false" customHeight="false" outlineLevel="0" collapsed="false">
      <c r="A532" s="24" t="str">
        <f aca="false">Customers!A532</f>
        <v>C0531</v>
      </c>
      <c r="B532" s="24" t="str">
        <f aca="false">Customers!B532</f>
        <v>Coast</v>
      </c>
      <c r="C532" s="24" t="str">
        <f aca="false">Customers!C532</f>
        <v>Postpaid</v>
      </c>
      <c r="D532" s="24" t="n">
        <f aca="false">COUNTIFS(Transactions!$C$2:$C$13107,$A532,Transactions!$E$2:$E$13107,D$1)</f>
        <v>7</v>
      </c>
      <c r="E532" s="24" t="n">
        <f aca="false">COUNTIFS(Transactions!$C$2:$C$13107,$A532,Transactions!$E$2:$E$13107,E$1)</f>
        <v>7</v>
      </c>
      <c r="F532" s="24" t="n">
        <f aca="false">COUNTIFS(Transactions!$C$2:$C$13107,$A532,Transactions!$E$2:$E$13107,F$1)</f>
        <v>3</v>
      </c>
      <c r="G532" s="24" t="n">
        <f aca="false">COUNTIFS(Transactions!$C$2:$C$13107,$A532,Transactions!$E$2:$E$13107,G$1)</f>
        <v>18</v>
      </c>
      <c r="H532" s="24" t="n">
        <f aca="false">COUNTIFS(Transactions!$C$2:$C$13107,$A532,Transactions!$E$2:$E$13107,H$1)</f>
        <v>4</v>
      </c>
      <c r="I532" s="24" t="n">
        <f aca="false">COUNTIFS(Transactions!$C$2:$C$13107,$A532,Transactions!$E$2:$E$13107,I$1)</f>
        <v>4</v>
      </c>
      <c r="J532" s="24" t="n">
        <f aca="false">SUM(D532:I532)</f>
        <v>43</v>
      </c>
      <c r="K532" s="38" t="n">
        <f aca="false">SUMIFS(Transactions!$F$2:$F$13107,Transactions!$C$2:$C$13107,A532)</f>
        <v>219248</v>
      </c>
      <c r="L532" s="38" t="n">
        <f aca="false">SUMIFS(Transactions!$I$2:$I$13107,Transactions!$C$2:$C$13107,A532)</f>
        <v>988.52</v>
      </c>
      <c r="M532" s="39" t="n">
        <f aca="false">IF(J532=0,"",_xlfn.MAXIFS(Transactions!$B$2:$B$13107,Transactions!$C$2:$C$13107,A532))</f>
        <v>46295</v>
      </c>
      <c r="N532" s="24" t="n">
        <f aca="false">IF(J532=0,999,Assumptions!$B$4-M532)</f>
        <v>0</v>
      </c>
      <c r="O532" s="24" t="str">
        <f aca="false">IF(N532&lt;=Assumptions!$B$7,"Active",IF(N532&lt;=Assumptions!$B$8,"Slipping","Churned"))</f>
        <v>Active</v>
      </c>
      <c r="P532" s="24" t="n">
        <f aca="false">COUNTIF(D532:I532,"&gt;0")</f>
        <v>6</v>
      </c>
      <c r="Q532" s="24" t="n">
        <f aca="false">IF(N532&lt;=Assumptions!$B$22,5,IF(N532&lt;=Assumptions!$B$23,4,IF(N532&lt;=Assumptions!$B$24,3,IF(N532&lt;=Assumptions!$B$25,2,1))))</f>
        <v>5</v>
      </c>
      <c r="R532" s="24" t="n">
        <f aca="false">1+(J532&gt;=Assumptions!$C$25)+(J532&gt;=Assumptions!$C$24)+(J532&gt;=Assumptions!$C$23)+(J532&gt;=Assumptions!$C$22)</f>
        <v>5</v>
      </c>
      <c r="S532" s="24" t="n">
        <f aca="false">1+(L532&gt;=Assumptions!$D$25)+(L532&gt;=Assumptions!$D$24)+(L532&gt;=Assumptions!$D$23)+(L532&gt;=Assumptions!$D$22)</f>
        <v>5</v>
      </c>
      <c r="T532" s="24" t="str">
        <f aca="false">IF(AND(Q532&gt;=4,R532&gt;=4),"Champions",IF(AND(Q532&gt;=3,R532&gt;=3),"Loyal",IF(AND(Q532&lt;=2,R532&gt;=3),"At Risk",IF(Q532&lt;=2,"Hibernating","Potential"))))</f>
        <v>Champions</v>
      </c>
      <c r="U532" s="38" t="n">
        <f aca="false">L532/Assumptions!$B$6</f>
        <v>109.835555555556</v>
      </c>
      <c r="V532" s="38" t="n">
        <f aca="false">IF(O532="Slipping",U532,0)</f>
        <v>0</v>
      </c>
      <c r="W532" s="38" t="n">
        <f aca="false">IF(O532="Churned",U532,0)</f>
        <v>0</v>
      </c>
      <c r="X532" s="24" t="str">
        <f aca="false">IF(AND(O532="Active",P532&lt;=2),"Yes","No")</f>
        <v>No</v>
      </c>
    </row>
    <row r="533" customFormat="false" ht="15" hidden="false" customHeight="false" outlineLevel="0" collapsed="false">
      <c r="A533" s="24" t="str">
        <f aca="false">Customers!A533</f>
        <v>C0532</v>
      </c>
      <c r="B533" s="24" t="str">
        <f aca="false">Customers!B533</f>
        <v>Western</v>
      </c>
      <c r="C533" s="24" t="str">
        <f aca="false">Customers!C533</f>
        <v>Business</v>
      </c>
      <c r="D533" s="24" t="n">
        <f aca="false">COUNTIFS(Transactions!$C$2:$C$13107,$A533,Transactions!$E$2:$E$13107,D$1)</f>
        <v>2</v>
      </c>
      <c r="E533" s="24" t="n">
        <f aca="false">COUNTIFS(Transactions!$C$2:$C$13107,$A533,Transactions!$E$2:$E$13107,E$1)</f>
        <v>1</v>
      </c>
      <c r="F533" s="24" t="n">
        <f aca="false">COUNTIFS(Transactions!$C$2:$C$13107,$A533,Transactions!$E$2:$E$13107,F$1)</f>
        <v>0</v>
      </c>
      <c r="G533" s="24" t="n">
        <f aca="false">COUNTIFS(Transactions!$C$2:$C$13107,$A533,Transactions!$E$2:$E$13107,G$1)</f>
        <v>0</v>
      </c>
      <c r="H533" s="24" t="n">
        <f aca="false">COUNTIFS(Transactions!$C$2:$C$13107,$A533,Transactions!$E$2:$E$13107,H$1)</f>
        <v>0</v>
      </c>
      <c r="I533" s="24" t="n">
        <f aca="false">COUNTIFS(Transactions!$C$2:$C$13107,$A533,Transactions!$E$2:$E$13107,I$1)</f>
        <v>1</v>
      </c>
      <c r="J533" s="24" t="n">
        <f aca="false">SUM(D533:I533)</f>
        <v>4</v>
      </c>
      <c r="K533" s="38" t="n">
        <f aca="false">SUMIFS(Transactions!$F$2:$F$13107,Transactions!$C$2:$C$13107,A533)</f>
        <v>28840</v>
      </c>
      <c r="L533" s="38" t="n">
        <f aca="false">SUMIFS(Transactions!$I$2:$I$13107,Transactions!$C$2:$C$13107,A533)</f>
        <v>335.1</v>
      </c>
      <c r="M533" s="39" t="n">
        <f aca="false">IF(J533=0,"",_xlfn.MAXIFS(Transactions!$B$2:$B$13107,Transactions!$C$2:$C$13107,A533))</f>
        <v>46277</v>
      </c>
      <c r="N533" s="24" t="n">
        <f aca="false">IF(J533=0,999,Assumptions!$B$4-M533)</f>
        <v>18</v>
      </c>
      <c r="O533" s="24" t="str">
        <f aca="false">IF(N533&lt;=Assumptions!$B$7,"Active",IF(N533&lt;=Assumptions!$B$8,"Slipping","Churned"))</f>
        <v>Active</v>
      </c>
      <c r="P533" s="24" t="n">
        <f aca="false">COUNTIF(D533:I533,"&gt;0")</f>
        <v>3</v>
      </c>
      <c r="Q533" s="24" t="n">
        <f aca="false">IF(N533&lt;=Assumptions!$B$22,5,IF(N533&lt;=Assumptions!$B$23,4,IF(N533&lt;=Assumptions!$B$24,3,IF(N533&lt;=Assumptions!$B$25,2,1))))</f>
        <v>4</v>
      </c>
      <c r="R533" s="24" t="n">
        <f aca="false">1+(J533&gt;=Assumptions!$C$25)+(J533&gt;=Assumptions!$C$24)+(J533&gt;=Assumptions!$C$23)+(J533&gt;=Assumptions!$C$22)</f>
        <v>1</v>
      </c>
      <c r="S533" s="24" t="n">
        <f aca="false">1+(L533&gt;=Assumptions!$D$25)+(L533&gt;=Assumptions!$D$24)+(L533&gt;=Assumptions!$D$23)+(L533&gt;=Assumptions!$D$22)</f>
        <v>3</v>
      </c>
      <c r="T533" s="24" t="str">
        <f aca="false">IF(AND(Q533&gt;=4,R533&gt;=4),"Champions",IF(AND(Q533&gt;=3,R533&gt;=3),"Loyal",IF(AND(Q533&lt;=2,R533&gt;=3),"At Risk",IF(Q533&lt;=2,"Hibernating","Potential"))))</f>
        <v>Potential</v>
      </c>
      <c r="U533" s="38" t="n">
        <f aca="false">L533/Assumptions!$B$6</f>
        <v>37.2333333333333</v>
      </c>
      <c r="V533" s="38" t="n">
        <f aca="false">IF(O533="Slipping",U533,0)</f>
        <v>0</v>
      </c>
      <c r="W533" s="38" t="n">
        <f aca="false">IF(O533="Churned",U533,0)</f>
        <v>0</v>
      </c>
      <c r="X533" s="24" t="str">
        <f aca="false">IF(AND(O533="Active",P533&lt;=2),"Yes","No")</f>
        <v>No</v>
      </c>
    </row>
    <row r="534" customFormat="false" ht="15" hidden="false" customHeight="false" outlineLevel="0" collapsed="false">
      <c r="A534" s="24" t="str">
        <f aca="false">Customers!A534</f>
        <v>C0533</v>
      </c>
      <c r="B534" s="24" t="str">
        <f aca="false">Customers!B534</f>
        <v>Nairobi</v>
      </c>
      <c r="C534" s="24" t="str">
        <f aca="false">Customers!C534</f>
        <v>Prepaid</v>
      </c>
      <c r="D534" s="24" t="n">
        <f aca="false">COUNTIFS(Transactions!$C$2:$C$13107,$A534,Transactions!$E$2:$E$13107,D$1)</f>
        <v>6</v>
      </c>
      <c r="E534" s="24" t="n">
        <f aca="false">COUNTIFS(Transactions!$C$2:$C$13107,$A534,Transactions!$E$2:$E$13107,E$1)</f>
        <v>3</v>
      </c>
      <c r="F534" s="24" t="n">
        <f aca="false">COUNTIFS(Transactions!$C$2:$C$13107,$A534,Transactions!$E$2:$E$13107,F$1)</f>
        <v>3</v>
      </c>
      <c r="G534" s="24" t="n">
        <f aca="false">COUNTIFS(Transactions!$C$2:$C$13107,$A534,Transactions!$E$2:$E$13107,G$1)</f>
        <v>2</v>
      </c>
      <c r="H534" s="24" t="n">
        <f aca="false">COUNTIFS(Transactions!$C$2:$C$13107,$A534,Transactions!$E$2:$E$13107,H$1)</f>
        <v>3</v>
      </c>
      <c r="I534" s="24" t="n">
        <f aca="false">COUNTIFS(Transactions!$C$2:$C$13107,$A534,Transactions!$E$2:$E$13107,I$1)</f>
        <v>1</v>
      </c>
      <c r="J534" s="24" t="n">
        <f aca="false">SUM(D534:I534)</f>
        <v>18</v>
      </c>
      <c r="K534" s="38" t="n">
        <f aca="false">SUMIFS(Transactions!$F$2:$F$13107,Transactions!$C$2:$C$13107,A534)</f>
        <v>46150</v>
      </c>
      <c r="L534" s="38" t="n">
        <f aca="false">SUMIFS(Transactions!$I$2:$I$13107,Transactions!$C$2:$C$13107,A534)</f>
        <v>404.74</v>
      </c>
      <c r="M534" s="39" t="n">
        <f aca="false">IF(J534=0,"",_xlfn.MAXIFS(Transactions!$B$2:$B$13107,Transactions!$C$2:$C$13107,A534))</f>
        <v>46276</v>
      </c>
      <c r="N534" s="24" t="n">
        <f aca="false">IF(J534=0,999,Assumptions!$B$4-M534)</f>
        <v>19</v>
      </c>
      <c r="O534" s="24" t="str">
        <f aca="false">IF(N534&lt;=Assumptions!$B$7,"Active",IF(N534&lt;=Assumptions!$B$8,"Slipping","Churned"))</f>
        <v>Active</v>
      </c>
      <c r="P534" s="24" t="n">
        <f aca="false">COUNTIF(D534:I534,"&gt;0")</f>
        <v>6</v>
      </c>
      <c r="Q534" s="24" t="n">
        <f aca="false">IF(N534&lt;=Assumptions!$B$22,5,IF(N534&lt;=Assumptions!$B$23,4,IF(N534&lt;=Assumptions!$B$24,3,IF(N534&lt;=Assumptions!$B$25,2,1))))</f>
        <v>4</v>
      </c>
      <c r="R534" s="24" t="n">
        <f aca="false">1+(J534&gt;=Assumptions!$C$25)+(J534&gt;=Assumptions!$C$24)+(J534&gt;=Assumptions!$C$23)+(J534&gt;=Assumptions!$C$22)</f>
        <v>3</v>
      </c>
      <c r="S534" s="24" t="n">
        <f aca="false">1+(L534&gt;=Assumptions!$D$25)+(L534&gt;=Assumptions!$D$24)+(L534&gt;=Assumptions!$D$23)+(L534&gt;=Assumptions!$D$22)</f>
        <v>3</v>
      </c>
      <c r="T534" s="24" t="str">
        <f aca="false">IF(AND(Q534&gt;=4,R534&gt;=4),"Champions",IF(AND(Q534&gt;=3,R534&gt;=3),"Loyal",IF(AND(Q534&lt;=2,R534&gt;=3),"At Risk",IF(Q534&lt;=2,"Hibernating","Potential"))))</f>
        <v>Loyal</v>
      </c>
      <c r="U534" s="38" t="n">
        <f aca="false">L534/Assumptions!$B$6</f>
        <v>44.9711111111111</v>
      </c>
      <c r="V534" s="38" t="n">
        <f aca="false">IF(O534="Slipping",U534,0)</f>
        <v>0</v>
      </c>
      <c r="W534" s="38" t="n">
        <f aca="false">IF(O534="Churned",U534,0)</f>
        <v>0</v>
      </c>
      <c r="X534" s="24" t="str">
        <f aca="false">IF(AND(O534="Active",P534&lt;=2),"Yes","No")</f>
        <v>No</v>
      </c>
    </row>
    <row r="535" customFormat="false" ht="15" hidden="false" customHeight="false" outlineLevel="0" collapsed="false">
      <c r="A535" s="24" t="str">
        <f aca="false">Customers!A535</f>
        <v>C0534</v>
      </c>
      <c r="B535" s="24" t="str">
        <f aca="false">Customers!B535</f>
        <v>Eastern</v>
      </c>
      <c r="C535" s="24" t="str">
        <f aca="false">Customers!C535</f>
        <v>Postpaid</v>
      </c>
      <c r="D535" s="24" t="n">
        <f aca="false">COUNTIFS(Transactions!$C$2:$C$13107,$A535,Transactions!$E$2:$E$13107,D$1)</f>
        <v>5</v>
      </c>
      <c r="E535" s="24" t="n">
        <f aca="false">COUNTIFS(Transactions!$C$2:$C$13107,$A535,Transactions!$E$2:$E$13107,E$1)</f>
        <v>1</v>
      </c>
      <c r="F535" s="24" t="n">
        <f aca="false">COUNTIFS(Transactions!$C$2:$C$13107,$A535,Transactions!$E$2:$E$13107,F$1)</f>
        <v>0</v>
      </c>
      <c r="G535" s="24" t="n">
        <f aca="false">COUNTIFS(Transactions!$C$2:$C$13107,$A535,Transactions!$E$2:$E$13107,G$1)</f>
        <v>8</v>
      </c>
      <c r="H535" s="24" t="n">
        <f aca="false">COUNTIFS(Transactions!$C$2:$C$13107,$A535,Transactions!$E$2:$E$13107,H$1)</f>
        <v>1</v>
      </c>
      <c r="I535" s="24" t="n">
        <f aca="false">COUNTIFS(Transactions!$C$2:$C$13107,$A535,Transactions!$E$2:$E$13107,I$1)</f>
        <v>0</v>
      </c>
      <c r="J535" s="24" t="n">
        <f aca="false">SUM(D535:I535)</f>
        <v>15</v>
      </c>
      <c r="K535" s="38" t="n">
        <f aca="false">SUMIFS(Transactions!$F$2:$F$13107,Transactions!$C$2:$C$13107,A535)</f>
        <v>67810</v>
      </c>
      <c r="L535" s="38" t="n">
        <f aca="false">SUMIFS(Transactions!$I$2:$I$13107,Transactions!$C$2:$C$13107,A535)</f>
        <v>367.48</v>
      </c>
      <c r="M535" s="39" t="n">
        <f aca="false">IF(J535=0,"",_xlfn.MAXIFS(Transactions!$B$2:$B$13107,Transactions!$C$2:$C$13107,A535))</f>
        <v>46254</v>
      </c>
      <c r="N535" s="24" t="n">
        <f aca="false">IF(J535=0,999,Assumptions!$B$4-M535)</f>
        <v>41</v>
      </c>
      <c r="O535" s="24" t="str">
        <f aca="false">IF(N535&lt;=Assumptions!$B$7,"Active",IF(N535&lt;=Assumptions!$B$8,"Slipping","Churned"))</f>
        <v>Slipping</v>
      </c>
      <c r="P535" s="24" t="n">
        <f aca="false">COUNTIF(D535:I535,"&gt;0")</f>
        <v>4</v>
      </c>
      <c r="Q535" s="24" t="n">
        <f aca="false">IF(N535&lt;=Assumptions!$B$22,5,IF(N535&lt;=Assumptions!$B$23,4,IF(N535&lt;=Assumptions!$B$24,3,IF(N535&lt;=Assumptions!$B$25,2,1))))</f>
        <v>3</v>
      </c>
      <c r="R535" s="24" t="n">
        <f aca="false">1+(J535&gt;=Assumptions!$C$25)+(J535&gt;=Assumptions!$C$24)+(J535&gt;=Assumptions!$C$23)+(J535&gt;=Assumptions!$C$22)</f>
        <v>3</v>
      </c>
      <c r="S535" s="24" t="n">
        <f aca="false">1+(L535&gt;=Assumptions!$D$25)+(L535&gt;=Assumptions!$D$24)+(L535&gt;=Assumptions!$D$23)+(L535&gt;=Assumptions!$D$22)</f>
        <v>3</v>
      </c>
      <c r="T535" s="24" t="str">
        <f aca="false">IF(AND(Q535&gt;=4,R535&gt;=4),"Champions",IF(AND(Q535&gt;=3,R535&gt;=3),"Loyal",IF(AND(Q535&lt;=2,R535&gt;=3),"At Risk",IF(Q535&lt;=2,"Hibernating","Potential"))))</f>
        <v>Loyal</v>
      </c>
      <c r="U535" s="38" t="n">
        <f aca="false">L535/Assumptions!$B$6</f>
        <v>40.8311111111111</v>
      </c>
      <c r="V535" s="38" t="n">
        <f aca="false">IF(O535="Slipping",U535,0)</f>
        <v>40.8311111111111</v>
      </c>
      <c r="W535" s="38" t="n">
        <f aca="false">IF(O535="Churned",U535,0)</f>
        <v>0</v>
      </c>
      <c r="X535" s="24" t="str">
        <f aca="false">IF(AND(O535="Active",P535&lt;=2),"Yes","No")</f>
        <v>No</v>
      </c>
    </row>
    <row r="536" customFormat="false" ht="15" hidden="false" customHeight="false" outlineLevel="0" collapsed="false">
      <c r="A536" s="24" t="str">
        <f aca="false">Customers!A536</f>
        <v>C0535</v>
      </c>
      <c r="B536" s="24" t="str">
        <f aca="false">Customers!B536</f>
        <v>Western</v>
      </c>
      <c r="C536" s="24" t="str">
        <f aca="false">Customers!C536</f>
        <v>Business</v>
      </c>
      <c r="D536" s="24" t="n">
        <f aca="false">COUNTIFS(Transactions!$C$2:$C$13107,$A536,Transactions!$E$2:$E$13107,D$1)</f>
        <v>0</v>
      </c>
      <c r="E536" s="24" t="n">
        <f aca="false">COUNTIFS(Transactions!$C$2:$C$13107,$A536,Transactions!$E$2:$E$13107,E$1)</f>
        <v>3</v>
      </c>
      <c r="F536" s="24" t="n">
        <f aca="false">COUNTIFS(Transactions!$C$2:$C$13107,$A536,Transactions!$E$2:$E$13107,F$1)</f>
        <v>6</v>
      </c>
      <c r="G536" s="24" t="n">
        <f aca="false">COUNTIFS(Transactions!$C$2:$C$13107,$A536,Transactions!$E$2:$E$13107,G$1)</f>
        <v>4</v>
      </c>
      <c r="H536" s="24" t="n">
        <f aca="false">COUNTIFS(Transactions!$C$2:$C$13107,$A536,Transactions!$E$2:$E$13107,H$1)</f>
        <v>0</v>
      </c>
      <c r="I536" s="24" t="n">
        <f aca="false">COUNTIFS(Transactions!$C$2:$C$13107,$A536,Transactions!$E$2:$E$13107,I$1)</f>
        <v>0</v>
      </c>
      <c r="J536" s="24" t="n">
        <f aca="false">SUM(D536:I536)</f>
        <v>13</v>
      </c>
      <c r="K536" s="38" t="n">
        <f aca="false">SUMIFS(Transactions!$F$2:$F$13107,Transactions!$C$2:$C$13107,A536)</f>
        <v>237960</v>
      </c>
      <c r="L536" s="38" t="n">
        <f aca="false">SUMIFS(Transactions!$I$2:$I$13107,Transactions!$C$2:$C$13107,A536)</f>
        <v>492.1</v>
      </c>
      <c r="M536" s="39" t="n">
        <f aca="false">IF(J536=0,"",_xlfn.MAXIFS(Transactions!$B$2:$B$13107,Transactions!$C$2:$C$13107,A536))</f>
        <v>46290</v>
      </c>
      <c r="N536" s="24" t="n">
        <f aca="false">IF(J536=0,999,Assumptions!$B$4-M536)</f>
        <v>5</v>
      </c>
      <c r="O536" s="24" t="str">
        <f aca="false">IF(N536&lt;=Assumptions!$B$7,"Active",IF(N536&lt;=Assumptions!$B$8,"Slipping","Churned"))</f>
        <v>Active</v>
      </c>
      <c r="P536" s="24" t="n">
        <f aca="false">COUNTIF(D536:I536,"&gt;0")</f>
        <v>3</v>
      </c>
      <c r="Q536" s="24" t="n">
        <f aca="false">IF(N536&lt;=Assumptions!$B$22,5,IF(N536&lt;=Assumptions!$B$23,4,IF(N536&lt;=Assumptions!$B$24,3,IF(N536&lt;=Assumptions!$B$25,2,1))))</f>
        <v>5</v>
      </c>
      <c r="R536" s="24" t="n">
        <f aca="false">1+(J536&gt;=Assumptions!$C$25)+(J536&gt;=Assumptions!$C$24)+(J536&gt;=Assumptions!$C$23)+(J536&gt;=Assumptions!$C$22)</f>
        <v>2</v>
      </c>
      <c r="S536" s="24" t="n">
        <f aca="false">1+(L536&gt;=Assumptions!$D$25)+(L536&gt;=Assumptions!$D$24)+(L536&gt;=Assumptions!$D$23)+(L536&gt;=Assumptions!$D$22)</f>
        <v>4</v>
      </c>
      <c r="T536" s="24" t="str">
        <f aca="false">IF(AND(Q536&gt;=4,R536&gt;=4),"Champions",IF(AND(Q536&gt;=3,R536&gt;=3),"Loyal",IF(AND(Q536&lt;=2,R536&gt;=3),"At Risk",IF(Q536&lt;=2,"Hibernating","Potential"))))</f>
        <v>Potential</v>
      </c>
      <c r="U536" s="38" t="n">
        <f aca="false">L536/Assumptions!$B$6</f>
        <v>54.6777777777778</v>
      </c>
      <c r="V536" s="38" t="n">
        <f aca="false">IF(O536="Slipping",U536,0)</f>
        <v>0</v>
      </c>
      <c r="W536" s="38" t="n">
        <f aca="false">IF(O536="Churned",U536,0)</f>
        <v>0</v>
      </c>
      <c r="X536" s="24" t="str">
        <f aca="false">IF(AND(O536="Active",P536&lt;=2),"Yes","No")</f>
        <v>No</v>
      </c>
    </row>
    <row r="537" customFormat="false" ht="15" hidden="false" customHeight="false" outlineLevel="0" collapsed="false">
      <c r="A537" s="24" t="str">
        <f aca="false">Customers!A537</f>
        <v>C0536</v>
      </c>
      <c r="B537" s="24" t="str">
        <f aca="false">Customers!B537</f>
        <v>Nairobi</v>
      </c>
      <c r="C537" s="24" t="str">
        <f aca="false">Customers!C537</f>
        <v>Prepaid</v>
      </c>
      <c r="D537" s="24" t="n">
        <f aca="false">COUNTIFS(Transactions!$C$2:$C$13107,$A537,Transactions!$E$2:$E$13107,D$1)</f>
        <v>0</v>
      </c>
      <c r="E537" s="24" t="n">
        <f aca="false">COUNTIFS(Transactions!$C$2:$C$13107,$A537,Transactions!$E$2:$E$13107,E$1)</f>
        <v>2</v>
      </c>
      <c r="F537" s="24" t="n">
        <f aca="false">COUNTIFS(Transactions!$C$2:$C$13107,$A537,Transactions!$E$2:$E$13107,F$1)</f>
        <v>0</v>
      </c>
      <c r="G537" s="24" t="n">
        <f aca="false">COUNTIFS(Transactions!$C$2:$C$13107,$A537,Transactions!$E$2:$E$13107,G$1)</f>
        <v>0</v>
      </c>
      <c r="H537" s="24" t="n">
        <f aca="false">COUNTIFS(Transactions!$C$2:$C$13107,$A537,Transactions!$E$2:$E$13107,H$1)</f>
        <v>2</v>
      </c>
      <c r="I537" s="24" t="n">
        <f aca="false">COUNTIFS(Transactions!$C$2:$C$13107,$A537,Transactions!$E$2:$E$13107,I$1)</f>
        <v>2</v>
      </c>
      <c r="J537" s="24" t="n">
        <f aca="false">SUM(D537:I537)</f>
        <v>6</v>
      </c>
      <c r="K537" s="38" t="n">
        <f aca="false">SUMIFS(Transactions!$F$2:$F$13107,Transactions!$C$2:$C$13107,A537)</f>
        <v>15519</v>
      </c>
      <c r="L537" s="38" t="n">
        <f aca="false">SUMIFS(Transactions!$I$2:$I$13107,Transactions!$C$2:$C$13107,A537)</f>
        <v>256.25</v>
      </c>
      <c r="M537" s="39" t="n">
        <f aca="false">IF(J537=0,"",_xlfn.MAXIFS(Transactions!$B$2:$B$13107,Transactions!$C$2:$C$13107,A537))</f>
        <v>46266</v>
      </c>
      <c r="N537" s="24" t="n">
        <f aca="false">IF(J537=0,999,Assumptions!$B$4-M537)</f>
        <v>29</v>
      </c>
      <c r="O537" s="24" t="str">
        <f aca="false">IF(N537&lt;=Assumptions!$B$7,"Active",IF(N537&lt;=Assumptions!$B$8,"Slipping","Churned"))</f>
        <v>Active</v>
      </c>
      <c r="P537" s="24" t="n">
        <f aca="false">COUNTIF(D537:I537,"&gt;0")</f>
        <v>3</v>
      </c>
      <c r="Q537" s="24" t="n">
        <f aca="false">IF(N537&lt;=Assumptions!$B$22,5,IF(N537&lt;=Assumptions!$B$23,4,IF(N537&lt;=Assumptions!$B$24,3,IF(N537&lt;=Assumptions!$B$25,2,1))))</f>
        <v>4</v>
      </c>
      <c r="R537" s="24" t="n">
        <f aca="false">1+(J537&gt;=Assumptions!$C$25)+(J537&gt;=Assumptions!$C$24)+(J537&gt;=Assumptions!$C$23)+(J537&gt;=Assumptions!$C$22)</f>
        <v>1</v>
      </c>
      <c r="S537" s="24" t="n">
        <f aca="false">1+(L537&gt;=Assumptions!$D$25)+(L537&gt;=Assumptions!$D$24)+(L537&gt;=Assumptions!$D$23)+(L537&gt;=Assumptions!$D$22)</f>
        <v>2</v>
      </c>
      <c r="T537" s="24" t="str">
        <f aca="false">IF(AND(Q537&gt;=4,R537&gt;=4),"Champions",IF(AND(Q537&gt;=3,R537&gt;=3),"Loyal",IF(AND(Q537&lt;=2,R537&gt;=3),"At Risk",IF(Q537&lt;=2,"Hibernating","Potential"))))</f>
        <v>Potential</v>
      </c>
      <c r="U537" s="38" t="n">
        <f aca="false">L537/Assumptions!$B$6</f>
        <v>28.4722222222222</v>
      </c>
      <c r="V537" s="38" t="n">
        <f aca="false">IF(O537="Slipping",U537,0)</f>
        <v>0</v>
      </c>
      <c r="W537" s="38" t="n">
        <f aca="false">IF(O537="Churned",U537,0)</f>
        <v>0</v>
      </c>
      <c r="X537" s="24" t="str">
        <f aca="false">IF(AND(O537="Active",P537&lt;=2),"Yes","No")</f>
        <v>No</v>
      </c>
    </row>
    <row r="538" customFormat="false" ht="15" hidden="false" customHeight="false" outlineLevel="0" collapsed="false">
      <c r="A538" s="24" t="str">
        <f aca="false">Customers!A538</f>
        <v>C0537</v>
      </c>
      <c r="B538" s="24" t="str">
        <f aca="false">Customers!B538</f>
        <v>Rift Valley</v>
      </c>
      <c r="C538" s="24" t="str">
        <f aca="false">Customers!C538</f>
        <v>Prepaid</v>
      </c>
      <c r="D538" s="24" t="n">
        <f aca="false">COUNTIFS(Transactions!$C$2:$C$13107,$A538,Transactions!$E$2:$E$13107,D$1)</f>
        <v>3</v>
      </c>
      <c r="E538" s="24" t="n">
        <f aca="false">COUNTIFS(Transactions!$C$2:$C$13107,$A538,Transactions!$E$2:$E$13107,E$1)</f>
        <v>1</v>
      </c>
      <c r="F538" s="24" t="n">
        <f aca="false">COUNTIFS(Transactions!$C$2:$C$13107,$A538,Transactions!$E$2:$E$13107,F$1)</f>
        <v>4</v>
      </c>
      <c r="G538" s="24" t="n">
        <f aca="false">COUNTIFS(Transactions!$C$2:$C$13107,$A538,Transactions!$E$2:$E$13107,G$1)</f>
        <v>0</v>
      </c>
      <c r="H538" s="24" t="n">
        <f aca="false">COUNTIFS(Transactions!$C$2:$C$13107,$A538,Transactions!$E$2:$E$13107,H$1)</f>
        <v>0</v>
      </c>
      <c r="I538" s="24" t="n">
        <f aca="false">COUNTIFS(Transactions!$C$2:$C$13107,$A538,Transactions!$E$2:$E$13107,I$1)</f>
        <v>0</v>
      </c>
      <c r="J538" s="24" t="n">
        <f aca="false">SUM(D538:I538)</f>
        <v>8</v>
      </c>
      <c r="K538" s="38" t="n">
        <f aca="false">SUMIFS(Transactions!$F$2:$F$13107,Transactions!$C$2:$C$13107,A538)</f>
        <v>80440</v>
      </c>
      <c r="L538" s="38" t="n">
        <f aca="false">SUMIFS(Transactions!$I$2:$I$13107,Transactions!$C$2:$C$13107,A538)</f>
        <v>109.35</v>
      </c>
      <c r="M538" s="39" t="n">
        <f aca="false">IF(J538=0,"",_xlfn.MAXIFS(Transactions!$B$2:$B$13107,Transactions!$C$2:$C$13107,A538))</f>
        <v>46286</v>
      </c>
      <c r="N538" s="24" t="n">
        <f aca="false">IF(J538=0,999,Assumptions!$B$4-M538)</f>
        <v>9</v>
      </c>
      <c r="O538" s="24" t="str">
        <f aca="false">IF(N538&lt;=Assumptions!$B$7,"Active",IF(N538&lt;=Assumptions!$B$8,"Slipping","Churned"))</f>
        <v>Active</v>
      </c>
      <c r="P538" s="24" t="n">
        <f aca="false">COUNTIF(D538:I538,"&gt;0")</f>
        <v>3</v>
      </c>
      <c r="Q538" s="24" t="n">
        <f aca="false">IF(N538&lt;=Assumptions!$B$22,5,IF(N538&lt;=Assumptions!$B$23,4,IF(N538&lt;=Assumptions!$B$24,3,IF(N538&lt;=Assumptions!$B$25,2,1))))</f>
        <v>5</v>
      </c>
      <c r="R538" s="24" t="n">
        <f aca="false">1+(J538&gt;=Assumptions!$C$25)+(J538&gt;=Assumptions!$C$24)+(J538&gt;=Assumptions!$C$23)+(J538&gt;=Assumptions!$C$22)</f>
        <v>1</v>
      </c>
      <c r="S538" s="24" t="n">
        <f aca="false">1+(L538&gt;=Assumptions!$D$25)+(L538&gt;=Assumptions!$D$24)+(L538&gt;=Assumptions!$D$23)+(L538&gt;=Assumptions!$D$22)</f>
        <v>1</v>
      </c>
      <c r="T538" s="24" t="str">
        <f aca="false">IF(AND(Q538&gt;=4,R538&gt;=4),"Champions",IF(AND(Q538&gt;=3,R538&gt;=3),"Loyal",IF(AND(Q538&lt;=2,R538&gt;=3),"At Risk",IF(Q538&lt;=2,"Hibernating","Potential"))))</f>
        <v>Potential</v>
      </c>
      <c r="U538" s="38" t="n">
        <f aca="false">L538/Assumptions!$B$6</f>
        <v>12.15</v>
      </c>
      <c r="V538" s="38" t="n">
        <f aca="false">IF(O538="Slipping",U538,0)</f>
        <v>0</v>
      </c>
      <c r="W538" s="38" t="n">
        <f aca="false">IF(O538="Churned",U538,0)</f>
        <v>0</v>
      </c>
      <c r="X538" s="24" t="str">
        <f aca="false">IF(AND(O538="Active",P538&lt;=2),"Yes","No")</f>
        <v>No</v>
      </c>
    </row>
    <row r="539" customFormat="false" ht="15" hidden="false" customHeight="false" outlineLevel="0" collapsed="false">
      <c r="A539" s="24" t="str">
        <f aca="false">Customers!A539</f>
        <v>C0538</v>
      </c>
      <c r="B539" s="24" t="str">
        <f aca="false">Customers!B539</f>
        <v>Nairobi</v>
      </c>
      <c r="C539" s="24" t="str">
        <f aca="false">Customers!C539</f>
        <v>Prepaid</v>
      </c>
      <c r="D539" s="24" t="n">
        <f aca="false">COUNTIFS(Transactions!$C$2:$C$13107,$A539,Transactions!$E$2:$E$13107,D$1)</f>
        <v>1</v>
      </c>
      <c r="E539" s="24" t="n">
        <f aca="false">COUNTIFS(Transactions!$C$2:$C$13107,$A539,Transactions!$E$2:$E$13107,E$1)</f>
        <v>0</v>
      </c>
      <c r="F539" s="24" t="n">
        <f aca="false">COUNTIFS(Transactions!$C$2:$C$13107,$A539,Transactions!$E$2:$E$13107,F$1)</f>
        <v>2</v>
      </c>
      <c r="G539" s="24" t="n">
        <f aca="false">COUNTIFS(Transactions!$C$2:$C$13107,$A539,Transactions!$E$2:$E$13107,G$1)</f>
        <v>1</v>
      </c>
      <c r="H539" s="24" t="n">
        <f aca="false">COUNTIFS(Transactions!$C$2:$C$13107,$A539,Transactions!$E$2:$E$13107,H$1)</f>
        <v>1</v>
      </c>
      <c r="I539" s="24" t="n">
        <f aca="false">COUNTIFS(Transactions!$C$2:$C$13107,$A539,Transactions!$E$2:$E$13107,I$1)</f>
        <v>0</v>
      </c>
      <c r="J539" s="24" t="n">
        <f aca="false">SUM(D539:I539)</f>
        <v>5</v>
      </c>
      <c r="K539" s="38" t="n">
        <f aca="false">SUMIFS(Transactions!$F$2:$F$13107,Transactions!$C$2:$C$13107,A539)</f>
        <v>10150</v>
      </c>
      <c r="L539" s="38" t="n">
        <f aca="false">SUMIFS(Transactions!$I$2:$I$13107,Transactions!$C$2:$C$13107,A539)</f>
        <v>27.82</v>
      </c>
      <c r="M539" s="39" t="n">
        <f aca="false">IF(J539=0,"",_xlfn.MAXIFS(Transactions!$B$2:$B$13107,Transactions!$C$2:$C$13107,A539))</f>
        <v>46272</v>
      </c>
      <c r="N539" s="24" t="n">
        <f aca="false">IF(J539=0,999,Assumptions!$B$4-M539)</f>
        <v>23</v>
      </c>
      <c r="O539" s="24" t="str">
        <f aca="false">IF(N539&lt;=Assumptions!$B$7,"Active",IF(N539&lt;=Assumptions!$B$8,"Slipping","Churned"))</f>
        <v>Active</v>
      </c>
      <c r="P539" s="24" t="n">
        <f aca="false">COUNTIF(D539:I539,"&gt;0")</f>
        <v>4</v>
      </c>
      <c r="Q539" s="24" t="n">
        <f aca="false">IF(N539&lt;=Assumptions!$B$22,5,IF(N539&lt;=Assumptions!$B$23,4,IF(N539&lt;=Assumptions!$B$24,3,IF(N539&lt;=Assumptions!$B$25,2,1))))</f>
        <v>4</v>
      </c>
      <c r="R539" s="24" t="n">
        <f aca="false">1+(J539&gt;=Assumptions!$C$25)+(J539&gt;=Assumptions!$C$24)+(J539&gt;=Assumptions!$C$23)+(J539&gt;=Assumptions!$C$22)</f>
        <v>1</v>
      </c>
      <c r="S539" s="24" t="n">
        <f aca="false">1+(L539&gt;=Assumptions!$D$25)+(L539&gt;=Assumptions!$D$24)+(L539&gt;=Assumptions!$D$23)+(L539&gt;=Assumptions!$D$22)</f>
        <v>1</v>
      </c>
      <c r="T539" s="24" t="str">
        <f aca="false">IF(AND(Q539&gt;=4,R539&gt;=4),"Champions",IF(AND(Q539&gt;=3,R539&gt;=3),"Loyal",IF(AND(Q539&lt;=2,R539&gt;=3),"At Risk",IF(Q539&lt;=2,"Hibernating","Potential"))))</f>
        <v>Potential</v>
      </c>
      <c r="U539" s="38" t="n">
        <f aca="false">L539/Assumptions!$B$6</f>
        <v>3.09111111111111</v>
      </c>
      <c r="V539" s="38" t="n">
        <f aca="false">IF(O539="Slipping",U539,0)</f>
        <v>0</v>
      </c>
      <c r="W539" s="38" t="n">
        <f aca="false">IF(O539="Churned",U539,0)</f>
        <v>0</v>
      </c>
      <c r="X539" s="24" t="str">
        <f aca="false">IF(AND(O539="Active",P539&lt;=2),"Yes","No")</f>
        <v>No</v>
      </c>
    </row>
    <row r="540" customFormat="false" ht="15" hidden="false" customHeight="false" outlineLevel="0" collapsed="false">
      <c r="A540" s="24" t="str">
        <f aca="false">Customers!A540</f>
        <v>C0539</v>
      </c>
      <c r="B540" s="24" t="str">
        <f aca="false">Customers!B540</f>
        <v>Coast</v>
      </c>
      <c r="C540" s="24" t="str">
        <f aca="false">Customers!C540</f>
        <v>Prepaid</v>
      </c>
      <c r="D540" s="24" t="n">
        <f aca="false">COUNTIFS(Transactions!$C$2:$C$13107,$A540,Transactions!$E$2:$E$13107,D$1)</f>
        <v>18</v>
      </c>
      <c r="E540" s="24" t="n">
        <f aca="false">COUNTIFS(Transactions!$C$2:$C$13107,$A540,Transactions!$E$2:$E$13107,E$1)</f>
        <v>8</v>
      </c>
      <c r="F540" s="24" t="n">
        <f aca="false">COUNTIFS(Transactions!$C$2:$C$13107,$A540,Transactions!$E$2:$E$13107,F$1)</f>
        <v>2</v>
      </c>
      <c r="G540" s="24" t="n">
        <f aca="false">COUNTIFS(Transactions!$C$2:$C$13107,$A540,Transactions!$E$2:$E$13107,G$1)</f>
        <v>0</v>
      </c>
      <c r="H540" s="24" t="n">
        <f aca="false">COUNTIFS(Transactions!$C$2:$C$13107,$A540,Transactions!$E$2:$E$13107,H$1)</f>
        <v>3</v>
      </c>
      <c r="I540" s="24" t="n">
        <f aca="false">COUNTIFS(Transactions!$C$2:$C$13107,$A540,Transactions!$E$2:$E$13107,I$1)</f>
        <v>3</v>
      </c>
      <c r="J540" s="24" t="n">
        <f aca="false">SUM(D540:I540)</f>
        <v>34</v>
      </c>
      <c r="K540" s="38" t="n">
        <f aca="false">SUMIFS(Transactions!$F$2:$F$13107,Transactions!$C$2:$C$13107,A540)</f>
        <v>74610</v>
      </c>
      <c r="L540" s="38" t="n">
        <f aca="false">SUMIFS(Transactions!$I$2:$I$13107,Transactions!$C$2:$C$13107,A540)</f>
        <v>900.85</v>
      </c>
      <c r="M540" s="39" t="n">
        <f aca="false">IF(J540=0,"",_xlfn.MAXIFS(Transactions!$B$2:$B$13107,Transactions!$C$2:$C$13107,A540))</f>
        <v>46290</v>
      </c>
      <c r="N540" s="24" t="n">
        <f aca="false">IF(J540=0,999,Assumptions!$B$4-M540)</f>
        <v>5</v>
      </c>
      <c r="O540" s="24" t="str">
        <f aca="false">IF(N540&lt;=Assumptions!$B$7,"Active",IF(N540&lt;=Assumptions!$B$8,"Slipping","Churned"))</f>
        <v>Active</v>
      </c>
      <c r="P540" s="24" t="n">
        <f aca="false">COUNTIF(D540:I540,"&gt;0")</f>
        <v>5</v>
      </c>
      <c r="Q540" s="24" t="n">
        <f aca="false">IF(N540&lt;=Assumptions!$B$22,5,IF(N540&lt;=Assumptions!$B$23,4,IF(N540&lt;=Assumptions!$B$24,3,IF(N540&lt;=Assumptions!$B$25,2,1))))</f>
        <v>5</v>
      </c>
      <c r="R540" s="24" t="n">
        <f aca="false">1+(J540&gt;=Assumptions!$C$25)+(J540&gt;=Assumptions!$C$24)+(J540&gt;=Assumptions!$C$23)+(J540&gt;=Assumptions!$C$22)</f>
        <v>5</v>
      </c>
      <c r="S540" s="24" t="n">
        <f aca="false">1+(L540&gt;=Assumptions!$D$25)+(L540&gt;=Assumptions!$D$24)+(L540&gt;=Assumptions!$D$23)+(L540&gt;=Assumptions!$D$22)</f>
        <v>5</v>
      </c>
      <c r="T540" s="24" t="str">
        <f aca="false">IF(AND(Q540&gt;=4,R540&gt;=4),"Champions",IF(AND(Q540&gt;=3,R540&gt;=3),"Loyal",IF(AND(Q540&lt;=2,R540&gt;=3),"At Risk",IF(Q540&lt;=2,"Hibernating","Potential"))))</f>
        <v>Champions</v>
      </c>
      <c r="U540" s="38" t="n">
        <f aca="false">L540/Assumptions!$B$6</f>
        <v>100.094444444444</v>
      </c>
      <c r="V540" s="38" t="n">
        <f aca="false">IF(O540="Slipping",U540,0)</f>
        <v>0</v>
      </c>
      <c r="W540" s="38" t="n">
        <f aca="false">IF(O540="Churned",U540,0)</f>
        <v>0</v>
      </c>
      <c r="X540" s="24" t="str">
        <f aca="false">IF(AND(O540="Active",P540&lt;=2),"Yes","No")</f>
        <v>No</v>
      </c>
    </row>
    <row r="541" customFormat="false" ht="15" hidden="false" customHeight="false" outlineLevel="0" collapsed="false">
      <c r="A541" s="24" t="str">
        <f aca="false">Customers!A541</f>
        <v>C0540</v>
      </c>
      <c r="B541" s="24" t="str">
        <f aca="false">Customers!B541</f>
        <v>Rift Valley</v>
      </c>
      <c r="C541" s="24" t="str">
        <f aca="false">Customers!C541</f>
        <v>Prepaid</v>
      </c>
      <c r="D541" s="24" t="n">
        <f aca="false">COUNTIFS(Transactions!$C$2:$C$13107,$A541,Transactions!$E$2:$E$13107,D$1)</f>
        <v>40</v>
      </c>
      <c r="E541" s="24" t="n">
        <f aca="false">COUNTIFS(Transactions!$C$2:$C$13107,$A541,Transactions!$E$2:$E$13107,E$1)</f>
        <v>4</v>
      </c>
      <c r="F541" s="24" t="n">
        <f aca="false">COUNTIFS(Transactions!$C$2:$C$13107,$A541,Transactions!$E$2:$E$13107,F$1)</f>
        <v>1</v>
      </c>
      <c r="G541" s="24" t="n">
        <f aca="false">COUNTIFS(Transactions!$C$2:$C$13107,$A541,Transactions!$E$2:$E$13107,G$1)</f>
        <v>2</v>
      </c>
      <c r="H541" s="24" t="n">
        <f aca="false">COUNTIFS(Transactions!$C$2:$C$13107,$A541,Transactions!$E$2:$E$13107,H$1)</f>
        <v>8</v>
      </c>
      <c r="I541" s="24" t="n">
        <f aca="false">COUNTIFS(Transactions!$C$2:$C$13107,$A541,Transactions!$E$2:$E$13107,I$1)</f>
        <v>0</v>
      </c>
      <c r="J541" s="24" t="n">
        <f aca="false">SUM(D541:I541)</f>
        <v>55</v>
      </c>
      <c r="K541" s="38" t="n">
        <f aca="false">SUMIFS(Transactions!$F$2:$F$13107,Transactions!$C$2:$C$13107,A541)</f>
        <v>107320</v>
      </c>
      <c r="L541" s="38" t="n">
        <f aca="false">SUMIFS(Transactions!$I$2:$I$13107,Transactions!$C$2:$C$13107,A541)</f>
        <v>1076.32</v>
      </c>
      <c r="M541" s="39" t="n">
        <f aca="false">IF(J541=0,"",_xlfn.MAXIFS(Transactions!$B$2:$B$13107,Transactions!$C$2:$C$13107,A541))</f>
        <v>46294</v>
      </c>
      <c r="N541" s="24" t="n">
        <f aca="false">IF(J541=0,999,Assumptions!$B$4-M541)</f>
        <v>1</v>
      </c>
      <c r="O541" s="24" t="str">
        <f aca="false">IF(N541&lt;=Assumptions!$B$7,"Active",IF(N541&lt;=Assumptions!$B$8,"Slipping","Churned"))</f>
        <v>Active</v>
      </c>
      <c r="P541" s="24" t="n">
        <f aca="false">COUNTIF(D541:I541,"&gt;0")</f>
        <v>5</v>
      </c>
      <c r="Q541" s="24" t="n">
        <f aca="false">IF(N541&lt;=Assumptions!$B$22,5,IF(N541&lt;=Assumptions!$B$23,4,IF(N541&lt;=Assumptions!$B$24,3,IF(N541&lt;=Assumptions!$B$25,2,1))))</f>
        <v>5</v>
      </c>
      <c r="R541" s="24" t="n">
        <f aca="false">1+(J541&gt;=Assumptions!$C$25)+(J541&gt;=Assumptions!$C$24)+(J541&gt;=Assumptions!$C$23)+(J541&gt;=Assumptions!$C$22)</f>
        <v>5</v>
      </c>
      <c r="S541" s="24" t="n">
        <f aca="false">1+(L541&gt;=Assumptions!$D$25)+(L541&gt;=Assumptions!$D$24)+(L541&gt;=Assumptions!$D$23)+(L541&gt;=Assumptions!$D$22)</f>
        <v>5</v>
      </c>
      <c r="T541" s="24" t="str">
        <f aca="false">IF(AND(Q541&gt;=4,R541&gt;=4),"Champions",IF(AND(Q541&gt;=3,R541&gt;=3),"Loyal",IF(AND(Q541&lt;=2,R541&gt;=3),"At Risk",IF(Q541&lt;=2,"Hibernating","Potential"))))</f>
        <v>Champions</v>
      </c>
      <c r="U541" s="38" t="n">
        <f aca="false">L541/Assumptions!$B$6</f>
        <v>119.591111111111</v>
      </c>
      <c r="V541" s="38" t="n">
        <f aca="false">IF(O541="Slipping",U541,0)</f>
        <v>0</v>
      </c>
      <c r="W541" s="38" t="n">
        <f aca="false">IF(O541="Churned",U541,0)</f>
        <v>0</v>
      </c>
      <c r="X541" s="24" t="str">
        <f aca="false">IF(AND(O541="Active",P541&lt;=2),"Yes","No")</f>
        <v>No</v>
      </c>
    </row>
    <row r="542" customFormat="false" ht="15" hidden="false" customHeight="false" outlineLevel="0" collapsed="false">
      <c r="A542" s="24" t="str">
        <f aca="false">Customers!A542</f>
        <v>C0541</v>
      </c>
      <c r="B542" s="24" t="str">
        <f aca="false">Customers!B542</f>
        <v>Rift Valley</v>
      </c>
      <c r="C542" s="24" t="str">
        <f aca="false">Customers!C542</f>
        <v>Prepaid</v>
      </c>
      <c r="D542" s="24" t="n">
        <f aca="false">COUNTIFS(Transactions!$C$2:$C$13107,$A542,Transactions!$E$2:$E$13107,D$1)</f>
        <v>2</v>
      </c>
      <c r="E542" s="24" t="n">
        <f aca="false">COUNTIFS(Transactions!$C$2:$C$13107,$A542,Transactions!$E$2:$E$13107,E$1)</f>
        <v>2</v>
      </c>
      <c r="F542" s="24" t="n">
        <f aca="false">COUNTIFS(Transactions!$C$2:$C$13107,$A542,Transactions!$E$2:$E$13107,F$1)</f>
        <v>5</v>
      </c>
      <c r="G542" s="24" t="n">
        <f aca="false">COUNTIFS(Transactions!$C$2:$C$13107,$A542,Transactions!$E$2:$E$13107,G$1)</f>
        <v>2</v>
      </c>
      <c r="H542" s="24" t="n">
        <f aca="false">COUNTIFS(Transactions!$C$2:$C$13107,$A542,Transactions!$E$2:$E$13107,H$1)</f>
        <v>0</v>
      </c>
      <c r="I542" s="24" t="n">
        <f aca="false">COUNTIFS(Transactions!$C$2:$C$13107,$A542,Transactions!$E$2:$E$13107,I$1)</f>
        <v>2</v>
      </c>
      <c r="J542" s="24" t="n">
        <f aca="false">SUM(D542:I542)</f>
        <v>13</v>
      </c>
      <c r="K542" s="38" t="n">
        <f aca="false">SUMIFS(Transactions!$F$2:$F$13107,Transactions!$C$2:$C$13107,A542)</f>
        <v>39410</v>
      </c>
      <c r="L542" s="38" t="n">
        <f aca="false">SUMIFS(Transactions!$I$2:$I$13107,Transactions!$C$2:$C$13107,A542)</f>
        <v>283.74</v>
      </c>
      <c r="M542" s="39" t="n">
        <f aca="false">IF(J542=0,"",_xlfn.MAXIFS(Transactions!$B$2:$B$13107,Transactions!$C$2:$C$13107,A542))</f>
        <v>46292</v>
      </c>
      <c r="N542" s="24" t="n">
        <f aca="false">IF(J542=0,999,Assumptions!$B$4-M542)</f>
        <v>3</v>
      </c>
      <c r="O542" s="24" t="str">
        <f aca="false">IF(N542&lt;=Assumptions!$B$7,"Active",IF(N542&lt;=Assumptions!$B$8,"Slipping","Churned"))</f>
        <v>Active</v>
      </c>
      <c r="P542" s="24" t="n">
        <f aca="false">COUNTIF(D542:I542,"&gt;0")</f>
        <v>5</v>
      </c>
      <c r="Q542" s="24" t="n">
        <f aca="false">IF(N542&lt;=Assumptions!$B$22,5,IF(N542&lt;=Assumptions!$B$23,4,IF(N542&lt;=Assumptions!$B$24,3,IF(N542&lt;=Assumptions!$B$25,2,1))))</f>
        <v>5</v>
      </c>
      <c r="R542" s="24" t="n">
        <f aca="false">1+(J542&gt;=Assumptions!$C$25)+(J542&gt;=Assumptions!$C$24)+(J542&gt;=Assumptions!$C$23)+(J542&gt;=Assumptions!$C$22)</f>
        <v>2</v>
      </c>
      <c r="S542" s="24" t="n">
        <f aca="false">1+(L542&gt;=Assumptions!$D$25)+(L542&gt;=Assumptions!$D$24)+(L542&gt;=Assumptions!$D$23)+(L542&gt;=Assumptions!$D$22)</f>
        <v>2</v>
      </c>
      <c r="T542" s="24" t="str">
        <f aca="false">IF(AND(Q542&gt;=4,R542&gt;=4),"Champions",IF(AND(Q542&gt;=3,R542&gt;=3),"Loyal",IF(AND(Q542&lt;=2,R542&gt;=3),"At Risk",IF(Q542&lt;=2,"Hibernating","Potential"))))</f>
        <v>Potential</v>
      </c>
      <c r="U542" s="38" t="n">
        <f aca="false">L542/Assumptions!$B$6</f>
        <v>31.5266666666667</v>
      </c>
      <c r="V542" s="38" t="n">
        <f aca="false">IF(O542="Slipping",U542,0)</f>
        <v>0</v>
      </c>
      <c r="W542" s="38" t="n">
        <f aca="false">IF(O542="Churned",U542,0)</f>
        <v>0</v>
      </c>
      <c r="X542" s="24" t="str">
        <f aca="false">IF(AND(O542="Active",P542&lt;=2),"Yes","No")</f>
        <v>No</v>
      </c>
    </row>
    <row r="543" customFormat="false" ht="15" hidden="false" customHeight="false" outlineLevel="0" collapsed="false">
      <c r="A543" s="24" t="str">
        <f aca="false">Customers!A543</f>
        <v>C0542</v>
      </c>
      <c r="B543" s="24" t="str">
        <f aca="false">Customers!B543</f>
        <v>Western</v>
      </c>
      <c r="C543" s="24" t="str">
        <f aca="false">Customers!C543</f>
        <v>Postpaid</v>
      </c>
      <c r="D543" s="24" t="n">
        <f aca="false">COUNTIFS(Transactions!$C$2:$C$13107,$A543,Transactions!$E$2:$E$13107,D$1)</f>
        <v>47</v>
      </c>
      <c r="E543" s="24" t="n">
        <f aca="false">COUNTIFS(Transactions!$C$2:$C$13107,$A543,Transactions!$E$2:$E$13107,E$1)</f>
        <v>0</v>
      </c>
      <c r="F543" s="24" t="n">
        <f aca="false">COUNTIFS(Transactions!$C$2:$C$13107,$A543,Transactions!$E$2:$E$13107,F$1)</f>
        <v>3</v>
      </c>
      <c r="G543" s="24" t="n">
        <f aca="false">COUNTIFS(Transactions!$C$2:$C$13107,$A543,Transactions!$E$2:$E$13107,G$1)</f>
        <v>1</v>
      </c>
      <c r="H543" s="24" t="n">
        <f aca="false">COUNTIFS(Transactions!$C$2:$C$13107,$A543,Transactions!$E$2:$E$13107,H$1)</f>
        <v>14</v>
      </c>
      <c r="I543" s="24" t="n">
        <f aca="false">COUNTIFS(Transactions!$C$2:$C$13107,$A543,Transactions!$E$2:$E$13107,I$1)</f>
        <v>0</v>
      </c>
      <c r="J543" s="24" t="n">
        <f aca="false">SUM(D543:I543)</f>
        <v>65</v>
      </c>
      <c r="K543" s="38" t="n">
        <f aca="false">SUMIFS(Transactions!$F$2:$F$13107,Transactions!$C$2:$C$13107,A543)</f>
        <v>101250</v>
      </c>
      <c r="L543" s="38" t="n">
        <f aca="false">SUMIFS(Transactions!$I$2:$I$13107,Transactions!$C$2:$C$13107,A543)</f>
        <v>975.74</v>
      </c>
      <c r="M543" s="39" t="n">
        <f aca="false">IF(J543=0,"",_xlfn.MAXIFS(Transactions!$B$2:$B$13107,Transactions!$C$2:$C$13107,A543))</f>
        <v>46291</v>
      </c>
      <c r="N543" s="24" t="n">
        <f aca="false">IF(J543=0,999,Assumptions!$B$4-M543)</f>
        <v>4</v>
      </c>
      <c r="O543" s="24" t="str">
        <f aca="false">IF(N543&lt;=Assumptions!$B$7,"Active",IF(N543&lt;=Assumptions!$B$8,"Slipping","Churned"))</f>
        <v>Active</v>
      </c>
      <c r="P543" s="24" t="n">
        <f aca="false">COUNTIF(D543:I543,"&gt;0")</f>
        <v>4</v>
      </c>
      <c r="Q543" s="24" t="n">
        <f aca="false">IF(N543&lt;=Assumptions!$B$22,5,IF(N543&lt;=Assumptions!$B$23,4,IF(N543&lt;=Assumptions!$B$24,3,IF(N543&lt;=Assumptions!$B$25,2,1))))</f>
        <v>5</v>
      </c>
      <c r="R543" s="24" t="n">
        <f aca="false">1+(J543&gt;=Assumptions!$C$25)+(J543&gt;=Assumptions!$C$24)+(J543&gt;=Assumptions!$C$23)+(J543&gt;=Assumptions!$C$22)</f>
        <v>5</v>
      </c>
      <c r="S543" s="24" t="n">
        <f aca="false">1+(L543&gt;=Assumptions!$D$25)+(L543&gt;=Assumptions!$D$24)+(L543&gt;=Assumptions!$D$23)+(L543&gt;=Assumptions!$D$22)</f>
        <v>5</v>
      </c>
      <c r="T543" s="24" t="str">
        <f aca="false">IF(AND(Q543&gt;=4,R543&gt;=4),"Champions",IF(AND(Q543&gt;=3,R543&gt;=3),"Loyal",IF(AND(Q543&lt;=2,R543&gt;=3),"At Risk",IF(Q543&lt;=2,"Hibernating","Potential"))))</f>
        <v>Champions</v>
      </c>
      <c r="U543" s="38" t="n">
        <f aca="false">L543/Assumptions!$B$6</f>
        <v>108.415555555556</v>
      </c>
      <c r="V543" s="38" t="n">
        <f aca="false">IF(O543="Slipping",U543,0)</f>
        <v>0</v>
      </c>
      <c r="W543" s="38" t="n">
        <f aca="false">IF(O543="Churned",U543,0)</f>
        <v>0</v>
      </c>
      <c r="X543" s="24" t="str">
        <f aca="false">IF(AND(O543="Active",P543&lt;=2),"Yes","No")</f>
        <v>No</v>
      </c>
    </row>
    <row r="544" customFormat="false" ht="15" hidden="false" customHeight="false" outlineLevel="0" collapsed="false">
      <c r="A544" s="24" t="str">
        <f aca="false">Customers!A544</f>
        <v>C0543</v>
      </c>
      <c r="B544" s="24" t="str">
        <f aca="false">Customers!B544</f>
        <v>Western</v>
      </c>
      <c r="C544" s="24" t="str">
        <f aca="false">Customers!C544</f>
        <v>Postpaid</v>
      </c>
      <c r="D544" s="24" t="n">
        <f aca="false">COUNTIFS(Transactions!$C$2:$C$13107,$A544,Transactions!$E$2:$E$13107,D$1)</f>
        <v>13</v>
      </c>
      <c r="E544" s="24" t="n">
        <f aca="false">COUNTIFS(Transactions!$C$2:$C$13107,$A544,Transactions!$E$2:$E$13107,E$1)</f>
        <v>0</v>
      </c>
      <c r="F544" s="24" t="n">
        <f aca="false">COUNTIFS(Transactions!$C$2:$C$13107,$A544,Transactions!$E$2:$E$13107,F$1)</f>
        <v>2</v>
      </c>
      <c r="G544" s="24" t="n">
        <f aca="false">COUNTIFS(Transactions!$C$2:$C$13107,$A544,Transactions!$E$2:$E$13107,G$1)</f>
        <v>3</v>
      </c>
      <c r="H544" s="24" t="n">
        <f aca="false">COUNTIFS(Transactions!$C$2:$C$13107,$A544,Transactions!$E$2:$E$13107,H$1)</f>
        <v>3</v>
      </c>
      <c r="I544" s="24" t="n">
        <f aca="false">COUNTIFS(Transactions!$C$2:$C$13107,$A544,Transactions!$E$2:$E$13107,I$1)</f>
        <v>1</v>
      </c>
      <c r="J544" s="24" t="n">
        <f aca="false">SUM(D544:I544)</f>
        <v>22</v>
      </c>
      <c r="K544" s="38" t="n">
        <f aca="false">SUMIFS(Transactions!$F$2:$F$13107,Transactions!$C$2:$C$13107,A544)</f>
        <v>89370</v>
      </c>
      <c r="L544" s="38" t="n">
        <f aca="false">SUMIFS(Transactions!$I$2:$I$13107,Transactions!$C$2:$C$13107,A544)</f>
        <v>674.72</v>
      </c>
      <c r="M544" s="39" t="n">
        <f aca="false">IF(J544=0,"",_xlfn.MAXIFS(Transactions!$B$2:$B$13107,Transactions!$C$2:$C$13107,A544))</f>
        <v>46102</v>
      </c>
      <c r="N544" s="24" t="n">
        <f aca="false">IF(J544=0,999,Assumptions!$B$4-M544)</f>
        <v>193</v>
      </c>
      <c r="O544" s="24" t="str">
        <f aca="false">IF(N544&lt;=Assumptions!$B$7,"Active",IF(N544&lt;=Assumptions!$B$8,"Slipping","Churned"))</f>
        <v>Churned</v>
      </c>
      <c r="P544" s="24" t="n">
        <f aca="false">COUNTIF(D544:I544,"&gt;0")</f>
        <v>5</v>
      </c>
      <c r="Q544" s="24" t="n">
        <f aca="false">IF(N544&lt;=Assumptions!$B$22,5,IF(N544&lt;=Assumptions!$B$23,4,IF(N544&lt;=Assumptions!$B$24,3,IF(N544&lt;=Assumptions!$B$25,2,1))))</f>
        <v>1</v>
      </c>
      <c r="R544" s="24" t="n">
        <f aca="false">1+(J544&gt;=Assumptions!$C$25)+(J544&gt;=Assumptions!$C$24)+(J544&gt;=Assumptions!$C$23)+(J544&gt;=Assumptions!$C$22)</f>
        <v>4</v>
      </c>
      <c r="S544" s="24" t="n">
        <f aca="false">1+(L544&gt;=Assumptions!$D$25)+(L544&gt;=Assumptions!$D$24)+(L544&gt;=Assumptions!$D$23)+(L544&gt;=Assumptions!$D$22)</f>
        <v>4</v>
      </c>
      <c r="T544" s="24" t="str">
        <f aca="false">IF(AND(Q544&gt;=4,R544&gt;=4),"Champions",IF(AND(Q544&gt;=3,R544&gt;=3),"Loyal",IF(AND(Q544&lt;=2,R544&gt;=3),"At Risk",IF(Q544&lt;=2,"Hibernating","Potential"))))</f>
        <v>At Risk</v>
      </c>
      <c r="U544" s="38" t="n">
        <f aca="false">L544/Assumptions!$B$6</f>
        <v>74.9688888888889</v>
      </c>
      <c r="V544" s="38" t="n">
        <f aca="false">IF(O544="Slipping",U544,0)</f>
        <v>0</v>
      </c>
      <c r="W544" s="38" t="n">
        <f aca="false">IF(O544="Churned",U544,0)</f>
        <v>74.9688888888889</v>
      </c>
      <c r="X544" s="24" t="str">
        <f aca="false">IF(AND(O544="Active",P544&lt;=2),"Yes","No")</f>
        <v>No</v>
      </c>
    </row>
    <row r="545" customFormat="false" ht="15" hidden="false" customHeight="false" outlineLevel="0" collapsed="false">
      <c r="A545" s="24" t="str">
        <f aca="false">Customers!A545</f>
        <v>C0544</v>
      </c>
      <c r="B545" s="24" t="str">
        <f aca="false">Customers!B545</f>
        <v>Nairobi</v>
      </c>
      <c r="C545" s="24" t="str">
        <f aca="false">Customers!C545</f>
        <v>Prepaid</v>
      </c>
      <c r="D545" s="24" t="n">
        <f aca="false">COUNTIFS(Transactions!$C$2:$C$13107,$A545,Transactions!$E$2:$E$13107,D$1)</f>
        <v>6</v>
      </c>
      <c r="E545" s="24" t="n">
        <f aca="false">COUNTIFS(Transactions!$C$2:$C$13107,$A545,Transactions!$E$2:$E$13107,E$1)</f>
        <v>2</v>
      </c>
      <c r="F545" s="24" t="n">
        <f aca="false">COUNTIFS(Transactions!$C$2:$C$13107,$A545,Transactions!$E$2:$E$13107,F$1)</f>
        <v>0</v>
      </c>
      <c r="G545" s="24" t="n">
        <f aca="false">COUNTIFS(Transactions!$C$2:$C$13107,$A545,Transactions!$E$2:$E$13107,G$1)</f>
        <v>0</v>
      </c>
      <c r="H545" s="24" t="n">
        <f aca="false">COUNTIFS(Transactions!$C$2:$C$13107,$A545,Transactions!$E$2:$E$13107,H$1)</f>
        <v>1</v>
      </c>
      <c r="I545" s="24" t="n">
        <f aca="false">COUNTIFS(Transactions!$C$2:$C$13107,$A545,Transactions!$E$2:$E$13107,I$1)</f>
        <v>2</v>
      </c>
      <c r="J545" s="24" t="n">
        <f aca="false">SUM(D545:I545)</f>
        <v>11</v>
      </c>
      <c r="K545" s="38" t="n">
        <f aca="false">SUMIFS(Transactions!$F$2:$F$13107,Transactions!$C$2:$C$13107,A545)</f>
        <v>21320</v>
      </c>
      <c r="L545" s="38" t="n">
        <f aca="false">SUMIFS(Transactions!$I$2:$I$13107,Transactions!$C$2:$C$13107,A545)</f>
        <v>287.65</v>
      </c>
      <c r="M545" s="39" t="n">
        <f aca="false">IF(J545=0,"",_xlfn.MAXIFS(Transactions!$B$2:$B$13107,Transactions!$C$2:$C$13107,A545))</f>
        <v>46245</v>
      </c>
      <c r="N545" s="24" t="n">
        <f aca="false">IF(J545=0,999,Assumptions!$B$4-M545)</f>
        <v>50</v>
      </c>
      <c r="O545" s="24" t="str">
        <f aca="false">IF(N545&lt;=Assumptions!$B$7,"Active",IF(N545&lt;=Assumptions!$B$8,"Slipping","Churned"))</f>
        <v>Slipping</v>
      </c>
      <c r="P545" s="24" t="n">
        <f aca="false">COUNTIF(D545:I545,"&gt;0")</f>
        <v>4</v>
      </c>
      <c r="Q545" s="24" t="n">
        <f aca="false">IF(N545&lt;=Assumptions!$B$22,5,IF(N545&lt;=Assumptions!$B$23,4,IF(N545&lt;=Assumptions!$B$24,3,IF(N545&lt;=Assumptions!$B$25,2,1))))</f>
        <v>3</v>
      </c>
      <c r="R545" s="24" t="n">
        <f aca="false">1+(J545&gt;=Assumptions!$C$25)+(J545&gt;=Assumptions!$C$24)+(J545&gt;=Assumptions!$C$23)+(J545&gt;=Assumptions!$C$22)</f>
        <v>2</v>
      </c>
      <c r="S545" s="24" t="n">
        <f aca="false">1+(L545&gt;=Assumptions!$D$25)+(L545&gt;=Assumptions!$D$24)+(L545&gt;=Assumptions!$D$23)+(L545&gt;=Assumptions!$D$22)</f>
        <v>2</v>
      </c>
      <c r="T545" s="24" t="str">
        <f aca="false">IF(AND(Q545&gt;=4,R545&gt;=4),"Champions",IF(AND(Q545&gt;=3,R545&gt;=3),"Loyal",IF(AND(Q545&lt;=2,R545&gt;=3),"At Risk",IF(Q545&lt;=2,"Hibernating","Potential"))))</f>
        <v>Potential</v>
      </c>
      <c r="U545" s="38" t="n">
        <f aca="false">L545/Assumptions!$B$6</f>
        <v>31.9611111111111</v>
      </c>
      <c r="V545" s="38" t="n">
        <f aca="false">IF(O545="Slipping",U545,0)</f>
        <v>31.9611111111111</v>
      </c>
      <c r="W545" s="38" t="n">
        <f aca="false">IF(O545="Churned",U545,0)</f>
        <v>0</v>
      </c>
      <c r="X545" s="24" t="str">
        <f aca="false">IF(AND(O545="Active",P545&lt;=2),"Yes","No")</f>
        <v>No</v>
      </c>
    </row>
    <row r="546" customFormat="false" ht="15" hidden="false" customHeight="false" outlineLevel="0" collapsed="false">
      <c r="A546" s="24" t="str">
        <f aca="false">Customers!A546</f>
        <v>C0545</v>
      </c>
      <c r="B546" s="24" t="str">
        <f aca="false">Customers!B546</f>
        <v>Western</v>
      </c>
      <c r="C546" s="24" t="str">
        <f aca="false">Customers!C546</f>
        <v>Postpaid</v>
      </c>
      <c r="D546" s="24" t="n">
        <f aca="false">COUNTIFS(Transactions!$C$2:$C$13107,$A546,Transactions!$E$2:$E$13107,D$1)</f>
        <v>3</v>
      </c>
      <c r="E546" s="24" t="n">
        <f aca="false">COUNTIFS(Transactions!$C$2:$C$13107,$A546,Transactions!$E$2:$E$13107,E$1)</f>
        <v>0</v>
      </c>
      <c r="F546" s="24" t="n">
        <f aca="false">COUNTIFS(Transactions!$C$2:$C$13107,$A546,Transactions!$E$2:$E$13107,F$1)</f>
        <v>1</v>
      </c>
      <c r="G546" s="24" t="n">
        <f aca="false">COUNTIFS(Transactions!$C$2:$C$13107,$A546,Transactions!$E$2:$E$13107,G$1)</f>
        <v>2</v>
      </c>
      <c r="H546" s="24" t="n">
        <f aca="false">COUNTIFS(Transactions!$C$2:$C$13107,$A546,Transactions!$E$2:$E$13107,H$1)</f>
        <v>0</v>
      </c>
      <c r="I546" s="24" t="n">
        <f aca="false">COUNTIFS(Transactions!$C$2:$C$13107,$A546,Transactions!$E$2:$E$13107,I$1)</f>
        <v>2</v>
      </c>
      <c r="J546" s="24" t="n">
        <f aca="false">SUM(D546:I546)</f>
        <v>8</v>
      </c>
      <c r="K546" s="38" t="n">
        <f aca="false">SUMIFS(Transactions!$F$2:$F$13107,Transactions!$C$2:$C$13107,A546)</f>
        <v>21760</v>
      </c>
      <c r="L546" s="38" t="n">
        <f aca="false">SUMIFS(Transactions!$I$2:$I$13107,Transactions!$C$2:$C$13107,A546)</f>
        <v>83.86</v>
      </c>
      <c r="M546" s="39" t="n">
        <f aca="false">IF(J546=0,"",_xlfn.MAXIFS(Transactions!$B$2:$B$13107,Transactions!$C$2:$C$13107,A546))</f>
        <v>46275</v>
      </c>
      <c r="N546" s="24" t="n">
        <f aca="false">IF(J546=0,999,Assumptions!$B$4-M546)</f>
        <v>20</v>
      </c>
      <c r="O546" s="24" t="str">
        <f aca="false">IF(N546&lt;=Assumptions!$B$7,"Active",IF(N546&lt;=Assumptions!$B$8,"Slipping","Churned"))</f>
        <v>Active</v>
      </c>
      <c r="P546" s="24" t="n">
        <f aca="false">COUNTIF(D546:I546,"&gt;0")</f>
        <v>4</v>
      </c>
      <c r="Q546" s="24" t="n">
        <f aca="false">IF(N546&lt;=Assumptions!$B$22,5,IF(N546&lt;=Assumptions!$B$23,4,IF(N546&lt;=Assumptions!$B$24,3,IF(N546&lt;=Assumptions!$B$25,2,1))))</f>
        <v>4</v>
      </c>
      <c r="R546" s="24" t="n">
        <f aca="false">1+(J546&gt;=Assumptions!$C$25)+(J546&gt;=Assumptions!$C$24)+(J546&gt;=Assumptions!$C$23)+(J546&gt;=Assumptions!$C$22)</f>
        <v>1</v>
      </c>
      <c r="S546" s="24" t="n">
        <f aca="false">1+(L546&gt;=Assumptions!$D$25)+(L546&gt;=Assumptions!$D$24)+(L546&gt;=Assumptions!$D$23)+(L546&gt;=Assumptions!$D$22)</f>
        <v>1</v>
      </c>
      <c r="T546" s="24" t="str">
        <f aca="false">IF(AND(Q546&gt;=4,R546&gt;=4),"Champions",IF(AND(Q546&gt;=3,R546&gt;=3),"Loyal",IF(AND(Q546&lt;=2,R546&gt;=3),"At Risk",IF(Q546&lt;=2,"Hibernating","Potential"))))</f>
        <v>Potential</v>
      </c>
      <c r="U546" s="38" t="n">
        <f aca="false">L546/Assumptions!$B$6</f>
        <v>9.31777777777778</v>
      </c>
      <c r="V546" s="38" t="n">
        <f aca="false">IF(O546="Slipping",U546,0)</f>
        <v>0</v>
      </c>
      <c r="W546" s="38" t="n">
        <f aca="false">IF(O546="Churned",U546,0)</f>
        <v>0</v>
      </c>
      <c r="X546" s="24" t="str">
        <f aca="false">IF(AND(O546="Active",P546&lt;=2),"Yes","No")</f>
        <v>No</v>
      </c>
    </row>
    <row r="547" customFormat="false" ht="15" hidden="false" customHeight="false" outlineLevel="0" collapsed="false">
      <c r="A547" s="24" t="str">
        <f aca="false">Customers!A547</f>
        <v>C0546</v>
      </c>
      <c r="B547" s="24" t="str">
        <f aca="false">Customers!B547</f>
        <v>Rift Valley</v>
      </c>
      <c r="C547" s="24" t="str">
        <f aca="false">Customers!C547</f>
        <v>Prepaid</v>
      </c>
      <c r="D547" s="24" t="n">
        <f aca="false">COUNTIFS(Transactions!$C$2:$C$13107,$A547,Transactions!$E$2:$E$13107,D$1)</f>
        <v>0</v>
      </c>
      <c r="E547" s="24" t="n">
        <f aca="false">COUNTIFS(Transactions!$C$2:$C$13107,$A547,Transactions!$E$2:$E$13107,E$1)</f>
        <v>2</v>
      </c>
      <c r="F547" s="24" t="n">
        <f aca="false">COUNTIFS(Transactions!$C$2:$C$13107,$A547,Transactions!$E$2:$E$13107,F$1)</f>
        <v>5</v>
      </c>
      <c r="G547" s="24" t="n">
        <f aca="false">COUNTIFS(Transactions!$C$2:$C$13107,$A547,Transactions!$E$2:$E$13107,G$1)</f>
        <v>3</v>
      </c>
      <c r="H547" s="24" t="n">
        <f aca="false">COUNTIFS(Transactions!$C$2:$C$13107,$A547,Transactions!$E$2:$E$13107,H$1)</f>
        <v>2</v>
      </c>
      <c r="I547" s="24" t="n">
        <f aca="false">COUNTIFS(Transactions!$C$2:$C$13107,$A547,Transactions!$E$2:$E$13107,I$1)</f>
        <v>10</v>
      </c>
      <c r="J547" s="24" t="n">
        <f aca="false">SUM(D547:I547)</f>
        <v>22</v>
      </c>
      <c r="K547" s="38" t="n">
        <f aca="false">SUMIFS(Transactions!$F$2:$F$13107,Transactions!$C$2:$C$13107,A547)</f>
        <v>73718</v>
      </c>
      <c r="L547" s="38" t="n">
        <f aca="false">SUMIFS(Transactions!$I$2:$I$13107,Transactions!$C$2:$C$13107,A547)</f>
        <v>304.75</v>
      </c>
      <c r="M547" s="39" t="n">
        <f aca="false">IF(J547=0,"",_xlfn.MAXIFS(Transactions!$B$2:$B$13107,Transactions!$C$2:$C$13107,A547))</f>
        <v>46291</v>
      </c>
      <c r="N547" s="24" t="n">
        <f aca="false">IF(J547=0,999,Assumptions!$B$4-M547)</f>
        <v>4</v>
      </c>
      <c r="O547" s="24" t="str">
        <f aca="false">IF(N547&lt;=Assumptions!$B$7,"Active",IF(N547&lt;=Assumptions!$B$8,"Slipping","Churned"))</f>
        <v>Active</v>
      </c>
      <c r="P547" s="24" t="n">
        <f aca="false">COUNTIF(D547:I547,"&gt;0")</f>
        <v>5</v>
      </c>
      <c r="Q547" s="24" t="n">
        <f aca="false">IF(N547&lt;=Assumptions!$B$22,5,IF(N547&lt;=Assumptions!$B$23,4,IF(N547&lt;=Assumptions!$B$24,3,IF(N547&lt;=Assumptions!$B$25,2,1))))</f>
        <v>5</v>
      </c>
      <c r="R547" s="24" t="n">
        <f aca="false">1+(J547&gt;=Assumptions!$C$25)+(J547&gt;=Assumptions!$C$24)+(J547&gt;=Assumptions!$C$23)+(J547&gt;=Assumptions!$C$22)</f>
        <v>4</v>
      </c>
      <c r="S547" s="24" t="n">
        <f aca="false">1+(L547&gt;=Assumptions!$D$25)+(L547&gt;=Assumptions!$D$24)+(L547&gt;=Assumptions!$D$23)+(L547&gt;=Assumptions!$D$22)</f>
        <v>3</v>
      </c>
      <c r="T547" s="24" t="str">
        <f aca="false">IF(AND(Q547&gt;=4,R547&gt;=4),"Champions",IF(AND(Q547&gt;=3,R547&gt;=3),"Loyal",IF(AND(Q547&lt;=2,R547&gt;=3),"At Risk",IF(Q547&lt;=2,"Hibernating","Potential"))))</f>
        <v>Champions</v>
      </c>
      <c r="U547" s="38" t="n">
        <f aca="false">L547/Assumptions!$B$6</f>
        <v>33.8611111111111</v>
      </c>
      <c r="V547" s="38" t="n">
        <f aca="false">IF(O547="Slipping",U547,0)</f>
        <v>0</v>
      </c>
      <c r="W547" s="38" t="n">
        <f aca="false">IF(O547="Churned",U547,0)</f>
        <v>0</v>
      </c>
      <c r="X547" s="24" t="str">
        <f aca="false">IF(AND(O547="Active",P547&lt;=2),"Yes","No")</f>
        <v>No</v>
      </c>
    </row>
    <row r="548" customFormat="false" ht="15" hidden="false" customHeight="false" outlineLevel="0" collapsed="false">
      <c r="A548" s="24" t="str">
        <f aca="false">Customers!A548</f>
        <v>C0547</v>
      </c>
      <c r="B548" s="24" t="str">
        <f aca="false">Customers!B548</f>
        <v>Nairobi</v>
      </c>
      <c r="C548" s="24" t="str">
        <f aca="false">Customers!C548</f>
        <v>Prepaid</v>
      </c>
      <c r="D548" s="24" t="n">
        <f aca="false">COUNTIFS(Transactions!$C$2:$C$13107,$A548,Transactions!$E$2:$E$13107,D$1)</f>
        <v>9</v>
      </c>
      <c r="E548" s="24" t="n">
        <f aca="false">COUNTIFS(Transactions!$C$2:$C$13107,$A548,Transactions!$E$2:$E$13107,E$1)</f>
        <v>8</v>
      </c>
      <c r="F548" s="24" t="n">
        <f aca="false">COUNTIFS(Transactions!$C$2:$C$13107,$A548,Transactions!$E$2:$E$13107,F$1)</f>
        <v>0</v>
      </c>
      <c r="G548" s="24" t="n">
        <f aca="false">COUNTIFS(Transactions!$C$2:$C$13107,$A548,Transactions!$E$2:$E$13107,G$1)</f>
        <v>9</v>
      </c>
      <c r="H548" s="24" t="n">
        <f aca="false">COUNTIFS(Transactions!$C$2:$C$13107,$A548,Transactions!$E$2:$E$13107,H$1)</f>
        <v>11</v>
      </c>
      <c r="I548" s="24" t="n">
        <f aca="false">COUNTIFS(Transactions!$C$2:$C$13107,$A548,Transactions!$E$2:$E$13107,I$1)</f>
        <v>0</v>
      </c>
      <c r="J548" s="24" t="n">
        <f aca="false">SUM(D548:I548)</f>
        <v>37</v>
      </c>
      <c r="K548" s="38" t="n">
        <f aca="false">SUMIFS(Transactions!$F$2:$F$13107,Transactions!$C$2:$C$13107,A548)</f>
        <v>110410</v>
      </c>
      <c r="L548" s="38" t="n">
        <f aca="false">SUMIFS(Transactions!$I$2:$I$13107,Transactions!$C$2:$C$13107,A548)</f>
        <v>940.65</v>
      </c>
      <c r="M548" s="39" t="n">
        <f aca="false">IF(J548=0,"",_xlfn.MAXIFS(Transactions!$B$2:$B$13107,Transactions!$C$2:$C$13107,A548))</f>
        <v>46294</v>
      </c>
      <c r="N548" s="24" t="n">
        <f aca="false">IF(J548=0,999,Assumptions!$B$4-M548)</f>
        <v>1</v>
      </c>
      <c r="O548" s="24" t="str">
        <f aca="false">IF(N548&lt;=Assumptions!$B$7,"Active",IF(N548&lt;=Assumptions!$B$8,"Slipping","Churned"))</f>
        <v>Active</v>
      </c>
      <c r="P548" s="24" t="n">
        <f aca="false">COUNTIF(D548:I548,"&gt;0")</f>
        <v>4</v>
      </c>
      <c r="Q548" s="24" t="n">
        <f aca="false">IF(N548&lt;=Assumptions!$B$22,5,IF(N548&lt;=Assumptions!$B$23,4,IF(N548&lt;=Assumptions!$B$24,3,IF(N548&lt;=Assumptions!$B$25,2,1))))</f>
        <v>5</v>
      </c>
      <c r="R548" s="24" t="n">
        <f aca="false">1+(J548&gt;=Assumptions!$C$25)+(J548&gt;=Assumptions!$C$24)+(J548&gt;=Assumptions!$C$23)+(J548&gt;=Assumptions!$C$22)</f>
        <v>5</v>
      </c>
      <c r="S548" s="24" t="n">
        <f aca="false">1+(L548&gt;=Assumptions!$D$25)+(L548&gt;=Assumptions!$D$24)+(L548&gt;=Assumptions!$D$23)+(L548&gt;=Assumptions!$D$22)</f>
        <v>5</v>
      </c>
      <c r="T548" s="24" t="str">
        <f aca="false">IF(AND(Q548&gt;=4,R548&gt;=4),"Champions",IF(AND(Q548&gt;=3,R548&gt;=3),"Loyal",IF(AND(Q548&lt;=2,R548&gt;=3),"At Risk",IF(Q548&lt;=2,"Hibernating","Potential"))))</f>
        <v>Champions</v>
      </c>
      <c r="U548" s="38" t="n">
        <f aca="false">L548/Assumptions!$B$6</f>
        <v>104.516666666667</v>
      </c>
      <c r="V548" s="38" t="n">
        <f aca="false">IF(O548="Slipping",U548,0)</f>
        <v>0</v>
      </c>
      <c r="W548" s="38" t="n">
        <f aca="false">IF(O548="Churned",U548,0)</f>
        <v>0</v>
      </c>
      <c r="X548" s="24" t="str">
        <f aca="false">IF(AND(O548="Active",P548&lt;=2),"Yes","No")</f>
        <v>No</v>
      </c>
    </row>
    <row r="549" customFormat="false" ht="15" hidden="false" customHeight="false" outlineLevel="0" collapsed="false">
      <c r="A549" s="24" t="str">
        <f aca="false">Customers!A549</f>
        <v>C0548</v>
      </c>
      <c r="B549" s="24" t="str">
        <f aca="false">Customers!B549</f>
        <v>Central</v>
      </c>
      <c r="C549" s="24" t="str">
        <f aca="false">Customers!C549</f>
        <v>Prepaid</v>
      </c>
      <c r="D549" s="24" t="n">
        <f aca="false">COUNTIFS(Transactions!$C$2:$C$13107,$A549,Transactions!$E$2:$E$13107,D$1)</f>
        <v>0</v>
      </c>
      <c r="E549" s="24" t="n">
        <f aca="false">COUNTIFS(Transactions!$C$2:$C$13107,$A549,Transactions!$E$2:$E$13107,E$1)</f>
        <v>1</v>
      </c>
      <c r="F549" s="24" t="n">
        <f aca="false">COUNTIFS(Transactions!$C$2:$C$13107,$A549,Transactions!$E$2:$E$13107,F$1)</f>
        <v>4</v>
      </c>
      <c r="G549" s="24" t="n">
        <f aca="false">COUNTIFS(Transactions!$C$2:$C$13107,$A549,Transactions!$E$2:$E$13107,G$1)</f>
        <v>3</v>
      </c>
      <c r="H549" s="24" t="n">
        <f aca="false">COUNTIFS(Transactions!$C$2:$C$13107,$A549,Transactions!$E$2:$E$13107,H$1)</f>
        <v>0</v>
      </c>
      <c r="I549" s="24" t="n">
        <f aca="false">COUNTIFS(Transactions!$C$2:$C$13107,$A549,Transactions!$E$2:$E$13107,I$1)</f>
        <v>3</v>
      </c>
      <c r="J549" s="24" t="n">
        <f aca="false">SUM(D549:I549)</f>
        <v>11</v>
      </c>
      <c r="K549" s="38" t="n">
        <f aca="false">SUMIFS(Transactions!$F$2:$F$13107,Transactions!$C$2:$C$13107,A549)</f>
        <v>38749</v>
      </c>
      <c r="L549" s="38" t="n">
        <f aca="false">SUMIFS(Transactions!$I$2:$I$13107,Transactions!$C$2:$C$13107,A549)</f>
        <v>129.11</v>
      </c>
      <c r="M549" s="39" t="n">
        <f aca="false">IF(J549=0,"",_xlfn.MAXIFS(Transactions!$B$2:$B$13107,Transactions!$C$2:$C$13107,A549))</f>
        <v>46271</v>
      </c>
      <c r="N549" s="24" t="n">
        <f aca="false">IF(J549=0,999,Assumptions!$B$4-M549)</f>
        <v>24</v>
      </c>
      <c r="O549" s="24" t="str">
        <f aca="false">IF(N549&lt;=Assumptions!$B$7,"Active",IF(N549&lt;=Assumptions!$B$8,"Slipping","Churned"))</f>
        <v>Active</v>
      </c>
      <c r="P549" s="24" t="n">
        <f aca="false">COUNTIF(D549:I549,"&gt;0")</f>
        <v>4</v>
      </c>
      <c r="Q549" s="24" t="n">
        <f aca="false">IF(N549&lt;=Assumptions!$B$22,5,IF(N549&lt;=Assumptions!$B$23,4,IF(N549&lt;=Assumptions!$B$24,3,IF(N549&lt;=Assumptions!$B$25,2,1))))</f>
        <v>4</v>
      </c>
      <c r="R549" s="24" t="n">
        <f aca="false">1+(J549&gt;=Assumptions!$C$25)+(J549&gt;=Assumptions!$C$24)+(J549&gt;=Assumptions!$C$23)+(J549&gt;=Assumptions!$C$22)</f>
        <v>2</v>
      </c>
      <c r="S549" s="24" t="n">
        <f aca="false">1+(L549&gt;=Assumptions!$D$25)+(L549&gt;=Assumptions!$D$24)+(L549&gt;=Assumptions!$D$23)+(L549&gt;=Assumptions!$D$22)</f>
        <v>1</v>
      </c>
      <c r="T549" s="24" t="str">
        <f aca="false">IF(AND(Q549&gt;=4,R549&gt;=4),"Champions",IF(AND(Q549&gt;=3,R549&gt;=3),"Loyal",IF(AND(Q549&lt;=2,R549&gt;=3),"At Risk",IF(Q549&lt;=2,"Hibernating","Potential"))))</f>
        <v>Potential</v>
      </c>
      <c r="U549" s="38" t="n">
        <f aca="false">L549/Assumptions!$B$6</f>
        <v>14.3455555555556</v>
      </c>
      <c r="V549" s="38" t="n">
        <f aca="false">IF(O549="Slipping",U549,0)</f>
        <v>0</v>
      </c>
      <c r="W549" s="38" t="n">
        <f aca="false">IF(O549="Churned",U549,0)</f>
        <v>0</v>
      </c>
      <c r="X549" s="24" t="str">
        <f aca="false">IF(AND(O549="Active",P549&lt;=2),"Yes","No")</f>
        <v>No</v>
      </c>
    </row>
    <row r="550" customFormat="false" ht="15" hidden="false" customHeight="false" outlineLevel="0" collapsed="false">
      <c r="A550" s="24" t="str">
        <f aca="false">Customers!A550</f>
        <v>C0549</v>
      </c>
      <c r="B550" s="24" t="str">
        <f aca="false">Customers!B550</f>
        <v>Rift Valley</v>
      </c>
      <c r="C550" s="24" t="str">
        <f aca="false">Customers!C550</f>
        <v>Prepaid</v>
      </c>
      <c r="D550" s="24" t="n">
        <f aca="false">COUNTIFS(Transactions!$C$2:$C$13107,$A550,Transactions!$E$2:$E$13107,D$1)</f>
        <v>6</v>
      </c>
      <c r="E550" s="24" t="n">
        <f aca="false">COUNTIFS(Transactions!$C$2:$C$13107,$A550,Transactions!$E$2:$E$13107,E$1)</f>
        <v>2</v>
      </c>
      <c r="F550" s="24" t="n">
        <f aca="false">COUNTIFS(Transactions!$C$2:$C$13107,$A550,Transactions!$E$2:$E$13107,F$1)</f>
        <v>3</v>
      </c>
      <c r="G550" s="24" t="n">
        <f aca="false">COUNTIFS(Transactions!$C$2:$C$13107,$A550,Transactions!$E$2:$E$13107,G$1)</f>
        <v>0</v>
      </c>
      <c r="H550" s="24" t="n">
        <f aca="false">COUNTIFS(Transactions!$C$2:$C$13107,$A550,Transactions!$E$2:$E$13107,H$1)</f>
        <v>1</v>
      </c>
      <c r="I550" s="24" t="n">
        <f aca="false">COUNTIFS(Transactions!$C$2:$C$13107,$A550,Transactions!$E$2:$E$13107,I$1)</f>
        <v>0</v>
      </c>
      <c r="J550" s="24" t="n">
        <f aca="false">SUM(D550:I550)</f>
        <v>12</v>
      </c>
      <c r="K550" s="38" t="n">
        <f aca="false">SUMIFS(Transactions!$F$2:$F$13107,Transactions!$C$2:$C$13107,A550)</f>
        <v>18820</v>
      </c>
      <c r="L550" s="38" t="n">
        <f aca="false">SUMIFS(Transactions!$I$2:$I$13107,Transactions!$C$2:$C$13107,A550)</f>
        <v>183.35</v>
      </c>
      <c r="M550" s="39" t="n">
        <f aca="false">IF(J550=0,"",_xlfn.MAXIFS(Transactions!$B$2:$B$13107,Transactions!$C$2:$C$13107,A550))</f>
        <v>46271</v>
      </c>
      <c r="N550" s="24" t="n">
        <f aca="false">IF(J550=0,999,Assumptions!$B$4-M550)</f>
        <v>24</v>
      </c>
      <c r="O550" s="24" t="str">
        <f aca="false">IF(N550&lt;=Assumptions!$B$7,"Active",IF(N550&lt;=Assumptions!$B$8,"Slipping","Churned"))</f>
        <v>Active</v>
      </c>
      <c r="P550" s="24" t="n">
        <f aca="false">COUNTIF(D550:I550,"&gt;0")</f>
        <v>4</v>
      </c>
      <c r="Q550" s="24" t="n">
        <f aca="false">IF(N550&lt;=Assumptions!$B$22,5,IF(N550&lt;=Assumptions!$B$23,4,IF(N550&lt;=Assumptions!$B$24,3,IF(N550&lt;=Assumptions!$B$25,2,1))))</f>
        <v>4</v>
      </c>
      <c r="R550" s="24" t="n">
        <f aca="false">1+(J550&gt;=Assumptions!$C$25)+(J550&gt;=Assumptions!$C$24)+(J550&gt;=Assumptions!$C$23)+(J550&gt;=Assumptions!$C$22)</f>
        <v>2</v>
      </c>
      <c r="S550" s="24" t="n">
        <f aca="false">1+(L550&gt;=Assumptions!$D$25)+(L550&gt;=Assumptions!$D$24)+(L550&gt;=Assumptions!$D$23)+(L550&gt;=Assumptions!$D$22)</f>
        <v>2</v>
      </c>
      <c r="T550" s="24" t="str">
        <f aca="false">IF(AND(Q550&gt;=4,R550&gt;=4),"Champions",IF(AND(Q550&gt;=3,R550&gt;=3),"Loyal",IF(AND(Q550&lt;=2,R550&gt;=3),"At Risk",IF(Q550&lt;=2,"Hibernating","Potential"))))</f>
        <v>Potential</v>
      </c>
      <c r="U550" s="38" t="n">
        <f aca="false">L550/Assumptions!$B$6</f>
        <v>20.3722222222222</v>
      </c>
      <c r="V550" s="38" t="n">
        <f aca="false">IF(O550="Slipping",U550,0)</f>
        <v>0</v>
      </c>
      <c r="W550" s="38" t="n">
        <f aca="false">IF(O550="Churned",U550,0)</f>
        <v>0</v>
      </c>
      <c r="X550" s="24" t="str">
        <f aca="false">IF(AND(O550="Active",P550&lt;=2),"Yes","No")</f>
        <v>No</v>
      </c>
    </row>
    <row r="551" customFormat="false" ht="15" hidden="false" customHeight="false" outlineLevel="0" collapsed="false">
      <c r="A551" s="24" t="str">
        <f aca="false">Customers!A551</f>
        <v>C0550</v>
      </c>
      <c r="B551" s="24" t="str">
        <f aca="false">Customers!B551</f>
        <v>Western</v>
      </c>
      <c r="C551" s="24" t="str">
        <f aca="false">Customers!C551</f>
        <v>Postpaid</v>
      </c>
      <c r="D551" s="24" t="n">
        <f aca="false">COUNTIFS(Transactions!$C$2:$C$13107,$A551,Transactions!$E$2:$E$13107,D$1)</f>
        <v>7</v>
      </c>
      <c r="E551" s="24" t="n">
        <f aca="false">COUNTIFS(Transactions!$C$2:$C$13107,$A551,Transactions!$E$2:$E$13107,E$1)</f>
        <v>0</v>
      </c>
      <c r="F551" s="24" t="n">
        <f aca="false">COUNTIFS(Transactions!$C$2:$C$13107,$A551,Transactions!$E$2:$E$13107,F$1)</f>
        <v>1</v>
      </c>
      <c r="G551" s="24" t="n">
        <f aca="false">COUNTIFS(Transactions!$C$2:$C$13107,$A551,Transactions!$E$2:$E$13107,G$1)</f>
        <v>3</v>
      </c>
      <c r="H551" s="24" t="n">
        <f aca="false">COUNTIFS(Transactions!$C$2:$C$13107,$A551,Transactions!$E$2:$E$13107,H$1)</f>
        <v>0</v>
      </c>
      <c r="I551" s="24" t="n">
        <f aca="false">COUNTIFS(Transactions!$C$2:$C$13107,$A551,Transactions!$E$2:$E$13107,I$1)</f>
        <v>4</v>
      </c>
      <c r="J551" s="24" t="n">
        <f aca="false">SUM(D551:I551)</f>
        <v>15</v>
      </c>
      <c r="K551" s="38" t="n">
        <f aca="false">SUMIFS(Transactions!$F$2:$F$13107,Transactions!$C$2:$C$13107,A551)</f>
        <v>47390</v>
      </c>
      <c r="L551" s="38" t="n">
        <f aca="false">SUMIFS(Transactions!$I$2:$I$13107,Transactions!$C$2:$C$13107,A551)</f>
        <v>281.46</v>
      </c>
      <c r="M551" s="39" t="n">
        <f aca="false">IF(J551=0,"",_xlfn.MAXIFS(Transactions!$B$2:$B$13107,Transactions!$C$2:$C$13107,A551))</f>
        <v>46236</v>
      </c>
      <c r="N551" s="24" t="n">
        <f aca="false">IF(J551=0,999,Assumptions!$B$4-M551)</f>
        <v>59</v>
      </c>
      <c r="O551" s="24" t="str">
        <f aca="false">IF(N551&lt;=Assumptions!$B$7,"Active",IF(N551&lt;=Assumptions!$B$8,"Slipping","Churned"))</f>
        <v>Slipping</v>
      </c>
      <c r="P551" s="24" t="n">
        <f aca="false">COUNTIF(D551:I551,"&gt;0")</f>
        <v>4</v>
      </c>
      <c r="Q551" s="24" t="n">
        <f aca="false">IF(N551&lt;=Assumptions!$B$22,5,IF(N551&lt;=Assumptions!$B$23,4,IF(N551&lt;=Assumptions!$B$24,3,IF(N551&lt;=Assumptions!$B$25,2,1))))</f>
        <v>3</v>
      </c>
      <c r="R551" s="24" t="n">
        <f aca="false">1+(J551&gt;=Assumptions!$C$25)+(J551&gt;=Assumptions!$C$24)+(J551&gt;=Assumptions!$C$23)+(J551&gt;=Assumptions!$C$22)</f>
        <v>3</v>
      </c>
      <c r="S551" s="24" t="n">
        <f aca="false">1+(L551&gt;=Assumptions!$D$25)+(L551&gt;=Assumptions!$D$24)+(L551&gt;=Assumptions!$D$23)+(L551&gt;=Assumptions!$D$22)</f>
        <v>2</v>
      </c>
      <c r="T551" s="24" t="str">
        <f aca="false">IF(AND(Q551&gt;=4,R551&gt;=4),"Champions",IF(AND(Q551&gt;=3,R551&gt;=3),"Loyal",IF(AND(Q551&lt;=2,R551&gt;=3),"At Risk",IF(Q551&lt;=2,"Hibernating","Potential"))))</f>
        <v>Loyal</v>
      </c>
      <c r="U551" s="38" t="n">
        <f aca="false">L551/Assumptions!$B$6</f>
        <v>31.2733333333333</v>
      </c>
      <c r="V551" s="38" t="n">
        <f aca="false">IF(O551="Slipping",U551,0)</f>
        <v>31.2733333333333</v>
      </c>
      <c r="W551" s="38" t="n">
        <f aca="false">IF(O551="Churned",U551,0)</f>
        <v>0</v>
      </c>
      <c r="X551" s="24" t="str">
        <f aca="false">IF(AND(O551="Active",P551&lt;=2),"Yes","No")</f>
        <v>No</v>
      </c>
    </row>
    <row r="552" customFormat="false" ht="15" hidden="false" customHeight="false" outlineLevel="0" collapsed="false">
      <c r="A552" s="24" t="str">
        <f aca="false">Customers!A552</f>
        <v>C0551</v>
      </c>
      <c r="B552" s="24" t="str">
        <f aca="false">Customers!B552</f>
        <v>Eastern</v>
      </c>
      <c r="C552" s="24" t="str">
        <f aca="false">Customers!C552</f>
        <v>Prepaid</v>
      </c>
      <c r="D552" s="24" t="n">
        <f aca="false">COUNTIFS(Transactions!$C$2:$C$13107,$A552,Transactions!$E$2:$E$13107,D$1)</f>
        <v>0</v>
      </c>
      <c r="E552" s="24" t="n">
        <f aca="false">COUNTIFS(Transactions!$C$2:$C$13107,$A552,Transactions!$E$2:$E$13107,E$1)</f>
        <v>3</v>
      </c>
      <c r="F552" s="24" t="n">
        <f aca="false">COUNTIFS(Transactions!$C$2:$C$13107,$A552,Transactions!$E$2:$E$13107,F$1)</f>
        <v>0</v>
      </c>
      <c r="G552" s="24" t="n">
        <f aca="false">COUNTIFS(Transactions!$C$2:$C$13107,$A552,Transactions!$E$2:$E$13107,G$1)</f>
        <v>2</v>
      </c>
      <c r="H552" s="24" t="n">
        <f aca="false">COUNTIFS(Transactions!$C$2:$C$13107,$A552,Transactions!$E$2:$E$13107,H$1)</f>
        <v>1</v>
      </c>
      <c r="I552" s="24" t="n">
        <f aca="false">COUNTIFS(Transactions!$C$2:$C$13107,$A552,Transactions!$E$2:$E$13107,I$1)</f>
        <v>4</v>
      </c>
      <c r="J552" s="24" t="n">
        <f aca="false">SUM(D552:I552)</f>
        <v>10</v>
      </c>
      <c r="K552" s="38" t="n">
        <f aca="false">SUMIFS(Transactions!$F$2:$F$13107,Transactions!$C$2:$C$13107,A552)</f>
        <v>23250</v>
      </c>
      <c r="L552" s="38" t="n">
        <f aca="false">SUMIFS(Transactions!$I$2:$I$13107,Transactions!$C$2:$C$13107,A552)</f>
        <v>451.89</v>
      </c>
      <c r="M552" s="39" t="n">
        <f aca="false">IF(J552=0,"",_xlfn.MAXIFS(Transactions!$B$2:$B$13107,Transactions!$C$2:$C$13107,A552))</f>
        <v>46295</v>
      </c>
      <c r="N552" s="24" t="n">
        <f aca="false">IF(J552=0,999,Assumptions!$B$4-M552)</f>
        <v>0</v>
      </c>
      <c r="O552" s="24" t="str">
        <f aca="false">IF(N552&lt;=Assumptions!$B$7,"Active",IF(N552&lt;=Assumptions!$B$8,"Slipping","Churned"))</f>
        <v>Active</v>
      </c>
      <c r="P552" s="24" t="n">
        <f aca="false">COUNTIF(D552:I552,"&gt;0")</f>
        <v>4</v>
      </c>
      <c r="Q552" s="24" t="n">
        <f aca="false">IF(N552&lt;=Assumptions!$B$22,5,IF(N552&lt;=Assumptions!$B$23,4,IF(N552&lt;=Assumptions!$B$24,3,IF(N552&lt;=Assumptions!$B$25,2,1))))</f>
        <v>5</v>
      </c>
      <c r="R552" s="24" t="n">
        <f aca="false">1+(J552&gt;=Assumptions!$C$25)+(J552&gt;=Assumptions!$C$24)+(J552&gt;=Assumptions!$C$23)+(J552&gt;=Assumptions!$C$22)</f>
        <v>2</v>
      </c>
      <c r="S552" s="24" t="n">
        <f aca="false">1+(L552&gt;=Assumptions!$D$25)+(L552&gt;=Assumptions!$D$24)+(L552&gt;=Assumptions!$D$23)+(L552&gt;=Assumptions!$D$22)</f>
        <v>3</v>
      </c>
      <c r="T552" s="24" t="str">
        <f aca="false">IF(AND(Q552&gt;=4,R552&gt;=4),"Champions",IF(AND(Q552&gt;=3,R552&gt;=3),"Loyal",IF(AND(Q552&lt;=2,R552&gt;=3),"At Risk",IF(Q552&lt;=2,"Hibernating","Potential"))))</f>
        <v>Potential</v>
      </c>
      <c r="U552" s="38" t="n">
        <f aca="false">L552/Assumptions!$B$6</f>
        <v>50.21</v>
      </c>
      <c r="V552" s="38" t="n">
        <f aca="false">IF(O552="Slipping",U552,0)</f>
        <v>0</v>
      </c>
      <c r="W552" s="38" t="n">
        <f aca="false">IF(O552="Churned",U552,0)</f>
        <v>0</v>
      </c>
      <c r="X552" s="24" t="str">
        <f aca="false">IF(AND(O552="Active",P552&lt;=2),"Yes","No")</f>
        <v>No</v>
      </c>
    </row>
    <row r="553" customFormat="false" ht="15" hidden="false" customHeight="false" outlineLevel="0" collapsed="false">
      <c r="A553" s="24" t="str">
        <f aca="false">Customers!A553</f>
        <v>C0552</v>
      </c>
      <c r="B553" s="24" t="str">
        <f aca="false">Customers!B553</f>
        <v>Nairobi</v>
      </c>
      <c r="C553" s="24" t="str">
        <f aca="false">Customers!C553</f>
        <v>Prepaid</v>
      </c>
      <c r="D553" s="24" t="n">
        <f aca="false">COUNTIFS(Transactions!$C$2:$C$13107,$A553,Transactions!$E$2:$E$13107,D$1)</f>
        <v>1</v>
      </c>
      <c r="E553" s="24" t="n">
        <f aca="false">COUNTIFS(Transactions!$C$2:$C$13107,$A553,Transactions!$E$2:$E$13107,E$1)</f>
        <v>0</v>
      </c>
      <c r="F553" s="24" t="n">
        <f aca="false">COUNTIFS(Transactions!$C$2:$C$13107,$A553,Transactions!$E$2:$E$13107,F$1)</f>
        <v>0</v>
      </c>
      <c r="G553" s="24" t="n">
        <f aca="false">COUNTIFS(Transactions!$C$2:$C$13107,$A553,Transactions!$E$2:$E$13107,G$1)</f>
        <v>6</v>
      </c>
      <c r="H553" s="24" t="n">
        <f aca="false">COUNTIFS(Transactions!$C$2:$C$13107,$A553,Transactions!$E$2:$E$13107,H$1)</f>
        <v>9</v>
      </c>
      <c r="I553" s="24" t="n">
        <f aca="false">COUNTIFS(Transactions!$C$2:$C$13107,$A553,Transactions!$E$2:$E$13107,I$1)</f>
        <v>6</v>
      </c>
      <c r="J553" s="24" t="n">
        <f aca="false">SUM(D553:I553)</f>
        <v>22</v>
      </c>
      <c r="K553" s="38" t="n">
        <f aca="false">SUMIFS(Transactions!$F$2:$F$13107,Transactions!$C$2:$C$13107,A553)</f>
        <v>35410</v>
      </c>
      <c r="L553" s="38" t="n">
        <f aca="false">SUMIFS(Transactions!$I$2:$I$13107,Transactions!$C$2:$C$13107,A553)</f>
        <v>305.36</v>
      </c>
      <c r="M553" s="39" t="n">
        <f aca="false">IF(J553=0,"",_xlfn.MAXIFS(Transactions!$B$2:$B$13107,Transactions!$C$2:$C$13107,A553))</f>
        <v>46290</v>
      </c>
      <c r="N553" s="24" t="n">
        <f aca="false">IF(J553=0,999,Assumptions!$B$4-M553)</f>
        <v>5</v>
      </c>
      <c r="O553" s="24" t="str">
        <f aca="false">IF(N553&lt;=Assumptions!$B$7,"Active",IF(N553&lt;=Assumptions!$B$8,"Slipping","Churned"))</f>
        <v>Active</v>
      </c>
      <c r="P553" s="24" t="n">
        <f aca="false">COUNTIF(D553:I553,"&gt;0")</f>
        <v>4</v>
      </c>
      <c r="Q553" s="24" t="n">
        <f aca="false">IF(N553&lt;=Assumptions!$B$22,5,IF(N553&lt;=Assumptions!$B$23,4,IF(N553&lt;=Assumptions!$B$24,3,IF(N553&lt;=Assumptions!$B$25,2,1))))</f>
        <v>5</v>
      </c>
      <c r="R553" s="24" t="n">
        <f aca="false">1+(J553&gt;=Assumptions!$C$25)+(J553&gt;=Assumptions!$C$24)+(J553&gt;=Assumptions!$C$23)+(J553&gt;=Assumptions!$C$22)</f>
        <v>4</v>
      </c>
      <c r="S553" s="24" t="n">
        <f aca="false">1+(L553&gt;=Assumptions!$D$25)+(L553&gt;=Assumptions!$D$24)+(L553&gt;=Assumptions!$D$23)+(L553&gt;=Assumptions!$D$22)</f>
        <v>3</v>
      </c>
      <c r="T553" s="24" t="str">
        <f aca="false">IF(AND(Q553&gt;=4,R553&gt;=4),"Champions",IF(AND(Q553&gt;=3,R553&gt;=3),"Loyal",IF(AND(Q553&lt;=2,R553&gt;=3),"At Risk",IF(Q553&lt;=2,"Hibernating","Potential"))))</f>
        <v>Champions</v>
      </c>
      <c r="U553" s="38" t="n">
        <f aca="false">L553/Assumptions!$B$6</f>
        <v>33.9288888888889</v>
      </c>
      <c r="V553" s="38" t="n">
        <f aca="false">IF(O553="Slipping",U553,0)</f>
        <v>0</v>
      </c>
      <c r="W553" s="38" t="n">
        <f aca="false">IF(O553="Churned",U553,0)</f>
        <v>0</v>
      </c>
      <c r="X553" s="24" t="str">
        <f aca="false">IF(AND(O553="Active",P553&lt;=2),"Yes","No")</f>
        <v>No</v>
      </c>
    </row>
    <row r="554" customFormat="false" ht="15" hidden="false" customHeight="false" outlineLevel="0" collapsed="false">
      <c r="A554" s="24" t="str">
        <f aca="false">Customers!A554</f>
        <v>C0553</v>
      </c>
      <c r="B554" s="24" t="str">
        <f aca="false">Customers!B554</f>
        <v>Rift Valley</v>
      </c>
      <c r="C554" s="24" t="str">
        <f aca="false">Customers!C554</f>
        <v>Prepaid</v>
      </c>
      <c r="D554" s="24" t="n">
        <f aca="false">COUNTIFS(Transactions!$C$2:$C$13107,$A554,Transactions!$E$2:$E$13107,D$1)</f>
        <v>2</v>
      </c>
      <c r="E554" s="24" t="n">
        <f aca="false">COUNTIFS(Transactions!$C$2:$C$13107,$A554,Transactions!$E$2:$E$13107,E$1)</f>
        <v>1</v>
      </c>
      <c r="F554" s="24" t="n">
        <f aca="false">COUNTIFS(Transactions!$C$2:$C$13107,$A554,Transactions!$E$2:$E$13107,F$1)</f>
        <v>2</v>
      </c>
      <c r="G554" s="24" t="n">
        <f aca="false">COUNTIFS(Transactions!$C$2:$C$13107,$A554,Transactions!$E$2:$E$13107,G$1)</f>
        <v>0</v>
      </c>
      <c r="H554" s="24" t="n">
        <f aca="false">COUNTIFS(Transactions!$C$2:$C$13107,$A554,Transactions!$E$2:$E$13107,H$1)</f>
        <v>6</v>
      </c>
      <c r="I554" s="24" t="n">
        <f aca="false">COUNTIFS(Transactions!$C$2:$C$13107,$A554,Transactions!$E$2:$E$13107,I$1)</f>
        <v>1</v>
      </c>
      <c r="J554" s="24" t="n">
        <f aca="false">SUM(D554:I554)</f>
        <v>12</v>
      </c>
      <c r="K554" s="38" t="n">
        <f aca="false">SUMIFS(Transactions!$F$2:$F$13107,Transactions!$C$2:$C$13107,A554)</f>
        <v>31270</v>
      </c>
      <c r="L554" s="38" t="n">
        <f aca="false">SUMIFS(Transactions!$I$2:$I$13107,Transactions!$C$2:$C$13107,A554)</f>
        <v>284.8</v>
      </c>
      <c r="M554" s="39" t="n">
        <f aca="false">IF(J554=0,"",_xlfn.MAXIFS(Transactions!$B$2:$B$13107,Transactions!$C$2:$C$13107,A554))</f>
        <v>46254</v>
      </c>
      <c r="N554" s="24" t="n">
        <f aca="false">IF(J554=0,999,Assumptions!$B$4-M554)</f>
        <v>41</v>
      </c>
      <c r="O554" s="24" t="str">
        <f aca="false">IF(N554&lt;=Assumptions!$B$7,"Active",IF(N554&lt;=Assumptions!$B$8,"Slipping","Churned"))</f>
        <v>Slipping</v>
      </c>
      <c r="P554" s="24" t="n">
        <f aca="false">COUNTIF(D554:I554,"&gt;0")</f>
        <v>5</v>
      </c>
      <c r="Q554" s="24" t="n">
        <f aca="false">IF(N554&lt;=Assumptions!$B$22,5,IF(N554&lt;=Assumptions!$B$23,4,IF(N554&lt;=Assumptions!$B$24,3,IF(N554&lt;=Assumptions!$B$25,2,1))))</f>
        <v>3</v>
      </c>
      <c r="R554" s="24" t="n">
        <f aca="false">1+(J554&gt;=Assumptions!$C$25)+(J554&gt;=Assumptions!$C$24)+(J554&gt;=Assumptions!$C$23)+(J554&gt;=Assumptions!$C$22)</f>
        <v>2</v>
      </c>
      <c r="S554" s="24" t="n">
        <f aca="false">1+(L554&gt;=Assumptions!$D$25)+(L554&gt;=Assumptions!$D$24)+(L554&gt;=Assumptions!$D$23)+(L554&gt;=Assumptions!$D$22)</f>
        <v>2</v>
      </c>
      <c r="T554" s="24" t="str">
        <f aca="false">IF(AND(Q554&gt;=4,R554&gt;=4),"Champions",IF(AND(Q554&gt;=3,R554&gt;=3),"Loyal",IF(AND(Q554&lt;=2,R554&gt;=3),"At Risk",IF(Q554&lt;=2,"Hibernating","Potential"))))</f>
        <v>Potential</v>
      </c>
      <c r="U554" s="38" t="n">
        <f aca="false">L554/Assumptions!$B$6</f>
        <v>31.6444444444444</v>
      </c>
      <c r="V554" s="38" t="n">
        <f aca="false">IF(O554="Slipping",U554,0)</f>
        <v>31.6444444444444</v>
      </c>
      <c r="W554" s="38" t="n">
        <f aca="false">IF(O554="Churned",U554,0)</f>
        <v>0</v>
      </c>
      <c r="X554" s="24" t="str">
        <f aca="false">IF(AND(O554="Active",P554&lt;=2),"Yes","No")</f>
        <v>No</v>
      </c>
    </row>
    <row r="555" customFormat="false" ht="15" hidden="false" customHeight="false" outlineLevel="0" collapsed="false">
      <c r="A555" s="24" t="str">
        <f aca="false">Customers!A555</f>
        <v>C0554</v>
      </c>
      <c r="B555" s="24" t="str">
        <f aca="false">Customers!B555</f>
        <v>Western</v>
      </c>
      <c r="C555" s="24" t="str">
        <f aca="false">Customers!C555</f>
        <v>Business</v>
      </c>
      <c r="D555" s="24" t="n">
        <f aca="false">COUNTIFS(Transactions!$C$2:$C$13107,$A555,Transactions!$E$2:$E$13107,D$1)</f>
        <v>0</v>
      </c>
      <c r="E555" s="24" t="n">
        <f aca="false">COUNTIFS(Transactions!$C$2:$C$13107,$A555,Transactions!$E$2:$E$13107,E$1)</f>
        <v>9</v>
      </c>
      <c r="F555" s="24" t="n">
        <f aca="false">COUNTIFS(Transactions!$C$2:$C$13107,$A555,Transactions!$E$2:$E$13107,F$1)</f>
        <v>6</v>
      </c>
      <c r="G555" s="24" t="n">
        <f aca="false">COUNTIFS(Transactions!$C$2:$C$13107,$A555,Transactions!$E$2:$E$13107,G$1)</f>
        <v>2</v>
      </c>
      <c r="H555" s="24" t="n">
        <f aca="false">COUNTIFS(Transactions!$C$2:$C$13107,$A555,Transactions!$E$2:$E$13107,H$1)</f>
        <v>4</v>
      </c>
      <c r="I555" s="24" t="n">
        <f aca="false">COUNTIFS(Transactions!$C$2:$C$13107,$A555,Transactions!$E$2:$E$13107,I$1)</f>
        <v>2</v>
      </c>
      <c r="J555" s="24" t="n">
        <f aca="false">SUM(D555:I555)</f>
        <v>23</v>
      </c>
      <c r="K555" s="38" t="n">
        <f aca="false">SUMIFS(Transactions!$F$2:$F$13107,Transactions!$C$2:$C$13107,A555)</f>
        <v>263120</v>
      </c>
      <c r="L555" s="38" t="n">
        <f aca="false">SUMIFS(Transactions!$I$2:$I$13107,Transactions!$C$2:$C$13107,A555)</f>
        <v>1287.36</v>
      </c>
      <c r="M555" s="39" t="n">
        <f aca="false">IF(J555=0,"",_xlfn.MAXIFS(Transactions!$B$2:$B$13107,Transactions!$C$2:$C$13107,A555))</f>
        <v>46295</v>
      </c>
      <c r="N555" s="24" t="n">
        <f aca="false">IF(J555=0,999,Assumptions!$B$4-M555)</f>
        <v>0</v>
      </c>
      <c r="O555" s="24" t="str">
        <f aca="false">IF(N555&lt;=Assumptions!$B$7,"Active",IF(N555&lt;=Assumptions!$B$8,"Slipping","Churned"))</f>
        <v>Active</v>
      </c>
      <c r="P555" s="24" t="n">
        <f aca="false">COUNTIF(D555:I555,"&gt;0")</f>
        <v>5</v>
      </c>
      <c r="Q555" s="24" t="n">
        <f aca="false">IF(N555&lt;=Assumptions!$B$22,5,IF(N555&lt;=Assumptions!$B$23,4,IF(N555&lt;=Assumptions!$B$24,3,IF(N555&lt;=Assumptions!$B$25,2,1))))</f>
        <v>5</v>
      </c>
      <c r="R555" s="24" t="n">
        <f aca="false">1+(J555&gt;=Assumptions!$C$25)+(J555&gt;=Assumptions!$C$24)+(J555&gt;=Assumptions!$C$23)+(J555&gt;=Assumptions!$C$22)</f>
        <v>4</v>
      </c>
      <c r="S555" s="24" t="n">
        <f aca="false">1+(L555&gt;=Assumptions!$D$25)+(L555&gt;=Assumptions!$D$24)+(L555&gt;=Assumptions!$D$23)+(L555&gt;=Assumptions!$D$22)</f>
        <v>5</v>
      </c>
      <c r="T555" s="24" t="str">
        <f aca="false">IF(AND(Q555&gt;=4,R555&gt;=4),"Champions",IF(AND(Q555&gt;=3,R555&gt;=3),"Loyal",IF(AND(Q555&lt;=2,R555&gt;=3),"At Risk",IF(Q555&lt;=2,"Hibernating","Potential"))))</f>
        <v>Champions</v>
      </c>
      <c r="U555" s="38" t="n">
        <f aca="false">L555/Assumptions!$B$6</f>
        <v>143.04</v>
      </c>
      <c r="V555" s="38" t="n">
        <f aca="false">IF(O555="Slipping",U555,0)</f>
        <v>0</v>
      </c>
      <c r="W555" s="38" t="n">
        <f aca="false">IF(O555="Churned",U555,0)</f>
        <v>0</v>
      </c>
      <c r="X555" s="24" t="str">
        <f aca="false">IF(AND(O555="Active",P555&lt;=2),"Yes","No")</f>
        <v>No</v>
      </c>
    </row>
    <row r="556" customFormat="false" ht="15" hidden="false" customHeight="false" outlineLevel="0" collapsed="false">
      <c r="A556" s="24" t="str">
        <f aca="false">Customers!A556</f>
        <v>C0555</v>
      </c>
      <c r="B556" s="24" t="str">
        <f aca="false">Customers!B556</f>
        <v>Rift Valley</v>
      </c>
      <c r="C556" s="24" t="str">
        <f aca="false">Customers!C556</f>
        <v>Prepaid</v>
      </c>
      <c r="D556" s="24" t="n">
        <f aca="false">COUNTIFS(Transactions!$C$2:$C$13107,$A556,Transactions!$E$2:$E$13107,D$1)</f>
        <v>1</v>
      </c>
      <c r="E556" s="24" t="n">
        <f aca="false">COUNTIFS(Transactions!$C$2:$C$13107,$A556,Transactions!$E$2:$E$13107,E$1)</f>
        <v>0</v>
      </c>
      <c r="F556" s="24" t="n">
        <f aca="false">COUNTIFS(Transactions!$C$2:$C$13107,$A556,Transactions!$E$2:$E$13107,F$1)</f>
        <v>0</v>
      </c>
      <c r="G556" s="24" t="n">
        <f aca="false">COUNTIFS(Transactions!$C$2:$C$13107,$A556,Transactions!$E$2:$E$13107,G$1)</f>
        <v>0</v>
      </c>
      <c r="H556" s="24" t="n">
        <f aca="false">COUNTIFS(Transactions!$C$2:$C$13107,$A556,Transactions!$E$2:$E$13107,H$1)</f>
        <v>3</v>
      </c>
      <c r="I556" s="24" t="n">
        <f aca="false">COUNTIFS(Transactions!$C$2:$C$13107,$A556,Transactions!$E$2:$E$13107,I$1)</f>
        <v>1</v>
      </c>
      <c r="J556" s="24" t="n">
        <f aca="false">SUM(D556:I556)</f>
        <v>5</v>
      </c>
      <c r="K556" s="38" t="n">
        <f aca="false">SUMIFS(Transactions!$F$2:$F$13107,Transactions!$C$2:$C$13107,A556)</f>
        <v>3800</v>
      </c>
      <c r="L556" s="38" t="n">
        <f aca="false">SUMIFS(Transactions!$I$2:$I$13107,Transactions!$C$2:$C$13107,A556)</f>
        <v>73</v>
      </c>
      <c r="M556" s="39" t="n">
        <f aca="false">IF(J556=0,"",_xlfn.MAXIFS(Transactions!$B$2:$B$13107,Transactions!$C$2:$C$13107,A556))</f>
        <v>46293</v>
      </c>
      <c r="N556" s="24" t="n">
        <f aca="false">IF(J556=0,999,Assumptions!$B$4-M556)</f>
        <v>2</v>
      </c>
      <c r="O556" s="24" t="str">
        <f aca="false">IF(N556&lt;=Assumptions!$B$7,"Active",IF(N556&lt;=Assumptions!$B$8,"Slipping","Churned"))</f>
        <v>Active</v>
      </c>
      <c r="P556" s="24" t="n">
        <f aca="false">COUNTIF(D556:I556,"&gt;0")</f>
        <v>3</v>
      </c>
      <c r="Q556" s="24" t="n">
        <f aca="false">IF(N556&lt;=Assumptions!$B$22,5,IF(N556&lt;=Assumptions!$B$23,4,IF(N556&lt;=Assumptions!$B$24,3,IF(N556&lt;=Assumptions!$B$25,2,1))))</f>
        <v>5</v>
      </c>
      <c r="R556" s="24" t="n">
        <f aca="false">1+(J556&gt;=Assumptions!$C$25)+(J556&gt;=Assumptions!$C$24)+(J556&gt;=Assumptions!$C$23)+(J556&gt;=Assumptions!$C$22)</f>
        <v>1</v>
      </c>
      <c r="S556" s="24" t="n">
        <f aca="false">1+(L556&gt;=Assumptions!$D$25)+(L556&gt;=Assumptions!$D$24)+(L556&gt;=Assumptions!$D$23)+(L556&gt;=Assumptions!$D$22)</f>
        <v>1</v>
      </c>
      <c r="T556" s="24" t="str">
        <f aca="false">IF(AND(Q556&gt;=4,R556&gt;=4),"Champions",IF(AND(Q556&gt;=3,R556&gt;=3),"Loyal",IF(AND(Q556&lt;=2,R556&gt;=3),"At Risk",IF(Q556&lt;=2,"Hibernating","Potential"))))</f>
        <v>Potential</v>
      </c>
      <c r="U556" s="38" t="n">
        <f aca="false">L556/Assumptions!$B$6</f>
        <v>8.11111111111111</v>
      </c>
      <c r="V556" s="38" t="n">
        <f aca="false">IF(O556="Slipping",U556,0)</f>
        <v>0</v>
      </c>
      <c r="W556" s="38" t="n">
        <f aca="false">IF(O556="Churned",U556,0)</f>
        <v>0</v>
      </c>
      <c r="X556" s="24" t="str">
        <f aca="false">IF(AND(O556="Active",P556&lt;=2),"Yes","No")</f>
        <v>No</v>
      </c>
    </row>
    <row r="557" customFormat="false" ht="15" hidden="false" customHeight="false" outlineLevel="0" collapsed="false">
      <c r="A557" s="24" t="str">
        <f aca="false">Customers!A557</f>
        <v>C0556</v>
      </c>
      <c r="B557" s="24" t="str">
        <f aca="false">Customers!B557</f>
        <v>Western</v>
      </c>
      <c r="C557" s="24" t="str">
        <f aca="false">Customers!C557</f>
        <v>Prepaid</v>
      </c>
      <c r="D557" s="24" t="n">
        <f aca="false">COUNTIFS(Transactions!$C$2:$C$13107,$A557,Transactions!$E$2:$E$13107,D$1)</f>
        <v>0</v>
      </c>
      <c r="E557" s="24" t="n">
        <f aca="false">COUNTIFS(Transactions!$C$2:$C$13107,$A557,Transactions!$E$2:$E$13107,E$1)</f>
        <v>0</v>
      </c>
      <c r="F557" s="24" t="n">
        <f aca="false">COUNTIFS(Transactions!$C$2:$C$13107,$A557,Transactions!$E$2:$E$13107,F$1)</f>
        <v>0</v>
      </c>
      <c r="G557" s="24" t="n">
        <f aca="false">COUNTIFS(Transactions!$C$2:$C$13107,$A557,Transactions!$E$2:$E$13107,G$1)</f>
        <v>0</v>
      </c>
      <c r="H557" s="24" t="n">
        <f aca="false">COUNTIFS(Transactions!$C$2:$C$13107,$A557,Transactions!$E$2:$E$13107,H$1)</f>
        <v>0</v>
      </c>
      <c r="I557" s="24" t="n">
        <f aca="false">COUNTIFS(Transactions!$C$2:$C$13107,$A557,Transactions!$E$2:$E$13107,I$1)</f>
        <v>1</v>
      </c>
      <c r="J557" s="24" t="n">
        <f aca="false">SUM(D557:I557)</f>
        <v>1</v>
      </c>
      <c r="K557" s="38" t="n">
        <f aca="false">SUMIFS(Transactions!$F$2:$F$13107,Transactions!$C$2:$C$13107,A557)</f>
        <v>500</v>
      </c>
      <c r="L557" s="38" t="n">
        <f aca="false">SUMIFS(Transactions!$I$2:$I$13107,Transactions!$C$2:$C$13107,A557)</f>
        <v>25</v>
      </c>
      <c r="M557" s="39" t="n">
        <f aca="false">IF(J557=0,"",_xlfn.MAXIFS(Transactions!$B$2:$B$13107,Transactions!$C$2:$C$13107,A557))</f>
        <v>46259</v>
      </c>
      <c r="N557" s="24" t="n">
        <f aca="false">IF(J557=0,999,Assumptions!$B$4-M557)</f>
        <v>36</v>
      </c>
      <c r="O557" s="24" t="str">
        <f aca="false">IF(N557&lt;=Assumptions!$B$7,"Active",IF(N557&lt;=Assumptions!$B$8,"Slipping","Churned"))</f>
        <v>Slipping</v>
      </c>
      <c r="P557" s="24" t="n">
        <f aca="false">COUNTIF(D557:I557,"&gt;0")</f>
        <v>1</v>
      </c>
      <c r="Q557" s="24" t="n">
        <f aca="false">IF(N557&lt;=Assumptions!$B$22,5,IF(N557&lt;=Assumptions!$B$23,4,IF(N557&lt;=Assumptions!$B$24,3,IF(N557&lt;=Assumptions!$B$25,2,1))))</f>
        <v>3</v>
      </c>
      <c r="R557" s="24" t="n">
        <f aca="false">1+(J557&gt;=Assumptions!$C$25)+(J557&gt;=Assumptions!$C$24)+(J557&gt;=Assumptions!$C$23)+(J557&gt;=Assumptions!$C$22)</f>
        <v>1</v>
      </c>
      <c r="S557" s="24" t="n">
        <f aca="false">1+(L557&gt;=Assumptions!$D$25)+(L557&gt;=Assumptions!$D$24)+(L557&gt;=Assumptions!$D$23)+(L557&gt;=Assumptions!$D$22)</f>
        <v>1</v>
      </c>
      <c r="T557" s="24" t="str">
        <f aca="false">IF(AND(Q557&gt;=4,R557&gt;=4),"Champions",IF(AND(Q557&gt;=3,R557&gt;=3),"Loyal",IF(AND(Q557&lt;=2,R557&gt;=3),"At Risk",IF(Q557&lt;=2,"Hibernating","Potential"))))</f>
        <v>Potential</v>
      </c>
      <c r="U557" s="38" t="n">
        <f aca="false">L557/Assumptions!$B$6</f>
        <v>2.77777777777778</v>
      </c>
      <c r="V557" s="38" t="n">
        <f aca="false">IF(O557="Slipping",U557,0)</f>
        <v>2.77777777777778</v>
      </c>
      <c r="W557" s="38" t="n">
        <f aca="false">IF(O557="Churned",U557,0)</f>
        <v>0</v>
      </c>
      <c r="X557" s="24" t="str">
        <f aca="false">IF(AND(O557="Active",P557&lt;=2),"Yes","No")</f>
        <v>No</v>
      </c>
    </row>
    <row r="558" customFormat="false" ht="15" hidden="false" customHeight="false" outlineLevel="0" collapsed="false">
      <c r="A558" s="24" t="str">
        <f aca="false">Customers!A558</f>
        <v>C0557</v>
      </c>
      <c r="B558" s="24" t="str">
        <f aca="false">Customers!B558</f>
        <v>Rift Valley</v>
      </c>
      <c r="C558" s="24" t="str">
        <f aca="false">Customers!C558</f>
        <v>Prepaid</v>
      </c>
      <c r="D558" s="24" t="n">
        <f aca="false">COUNTIFS(Transactions!$C$2:$C$13107,$A558,Transactions!$E$2:$E$13107,D$1)</f>
        <v>0</v>
      </c>
      <c r="E558" s="24" t="n">
        <f aca="false">COUNTIFS(Transactions!$C$2:$C$13107,$A558,Transactions!$E$2:$E$13107,E$1)</f>
        <v>0</v>
      </c>
      <c r="F558" s="24" t="n">
        <f aca="false">COUNTIFS(Transactions!$C$2:$C$13107,$A558,Transactions!$E$2:$E$13107,F$1)</f>
        <v>0</v>
      </c>
      <c r="G558" s="24" t="n">
        <f aca="false">COUNTIFS(Transactions!$C$2:$C$13107,$A558,Transactions!$E$2:$E$13107,G$1)</f>
        <v>3</v>
      </c>
      <c r="H558" s="24" t="n">
        <f aca="false">COUNTIFS(Transactions!$C$2:$C$13107,$A558,Transactions!$E$2:$E$13107,H$1)</f>
        <v>3</v>
      </c>
      <c r="I558" s="24" t="n">
        <f aca="false">COUNTIFS(Transactions!$C$2:$C$13107,$A558,Transactions!$E$2:$E$13107,I$1)</f>
        <v>1</v>
      </c>
      <c r="J558" s="24" t="n">
        <f aca="false">SUM(D558:I558)</f>
        <v>7</v>
      </c>
      <c r="K558" s="38" t="n">
        <f aca="false">SUMIFS(Transactions!$F$2:$F$13107,Transactions!$C$2:$C$13107,A558)</f>
        <v>17810</v>
      </c>
      <c r="L558" s="38" t="n">
        <f aca="false">SUMIFS(Transactions!$I$2:$I$13107,Transactions!$C$2:$C$13107,A558)</f>
        <v>105.06</v>
      </c>
      <c r="M558" s="39" t="n">
        <f aca="false">IF(J558=0,"",_xlfn.MAXIFS(Transactions!$B$2:$B$13107,Transactions!$C$2:$C$13107,A558))</f>
        <v>46283</v>
      </c>
      <c r="N558" s="24" t="n">
        <f aca="false">IF(J558=0,999,Assumptions!$B$4-M558)</f>
        <v>12</v>
      </c>
      <c r="O558" s="24" t="str">
        <f aca="false">IF(N558&lt;=Assumptions!$B$7,"Active",IF(N558&lt;=Assumptions!$B$8,"Slipping","Churned"))</f>
        <v>Active</v>
      </c>
      <c r="P558" s="24" t="n">
        <f aca="false">COUNTIF(D558:I558,"&gt;0")</f>
        <v>3</v>
      </c>
      <c r="Q558" s="24" t="n">
        <f aca="false">IF(N558&lt;=Assumptions!$B$22,5,IF(N558&lt;=Assumptions!$B$23,4,IF(N558&lt;=Assumptions!$B$24,3,IF(N558&lt;=Assumptions!$B$25,2,1))))</f>
        <v>5</v>
      </c>
      <c r="R558" s="24" t="n">
        <f aca="false">1+(J558&gt;=Assumptions!$C$25)+(J558&gt;=Assumptions!$C$24)+(J558&gt;=Assumptions!$C$23)+(J558&gt;=Assumptions!$C$22)</f>
        <v>1</v>
      </c>
      <c r="S558" s="24" t="n">
        <f aca="false">1+(L558&gt;=Assumptions!$D$25)+(L558&gt;=Assumptions!$D$24)+(L558&gt;=Assumptions!$D$23)+(L558&gt;=Assumptions!$D$22)</f>
        <v>1</v>
      </c>
      <c r="T558" s="24" t="str">
        <f aca="false">IF(AND(Q558&gt;=4,R558&gt;=4),"Champions",IF(AND(Q558&gt;=3,R558&gt;=3),"Loyal",IF(AND(Q558&lt;=2,R558&gt;=3),"At Risk",IF(Q558&lt;=2,"Hibernating","Potential"))))</f>
        <v>Potential</v>
      </c>
      <c r="U558" s="38" t="n">
        <f aca="false">L558/Assumptions!$B$6</f>
        <v>11.6733333333333</v>
      </c>
      <c r="V558" s="38" t="n">
        <f aca="false">IF(O558="Slipping",U558,0)</f>
        <v>0</v>
      </c>
      <c r="W558" s="38" t="n">
        <f aca="false">IF(O558="Churned",U558,0)</f>
        <v>0</v>
      </c>
      <c r="X558" s="24" t="str">
        <f aca="false">IF(AND(O558="Active",P558&lt;=2),"Yes","No")</f>
        <v>No</v>
      </c>
    </row>
    <row r="559" customFormat="false" ht="15" hidden="false" customHeight="false" outlineLevel="0" collapsed="false">
      <c r="A559" s="24" t="str">
        <f aca="false">Customers!A559</f>
        <v>C0558</v>
      </c>
      <c r="B559" s="24" t="str">
        <f aca="false">Customers!B559</f>
        <v>Nairobi</v>
      </c>
      <c r="C559" s="24" t="str">
        <f aca="false">Customers!C559</f>
        <v>Prepaid</v>
      </c>
      <c r="D559" s="24" t="n">
        <f aca="false">COUNTIFS(Transactions!$C$2:$C$13107,$A559,Transactions!$E$2:$E$13107,D$1)</f>
        <v>2</v>
      </c>
      <c r="E559" s="24" t="n">
        <f aca="false">COUNTIFS(Transactions!$C$2:$C$13107,$A559,Transactions!$E$2:$E$13107,E$1)</f>
        <v>0</v>
      </c>
      <c r="F559" s="24" t="n">
        <f aca="false">COUNTIFS(Transactions!$C$2:$C$13107,$A559,Transactions!$E$2:$E$13107,F$1)</f>
        <v>0</v>
      </c>
      <c r="G559" s="24" t="n">
        <f aca="false">COUNTIFS(Transactions!$C$2:$C$13107,$A559,Transactions!$E$2:$E$13107,G$1)</f>
        <v>4</v>
      </c>
      <c r="H559" s="24" t="n">
        <f aca="false">COUNTIFS(Transactions!$C$2:$C$13107,$A559,Transactions!$E$2:$E$13107,H$1)</f>
        <v>4</v>
      </c>
      <c r="I559" s="24" t="n">
        <f aca="false">COUNTIFS(Transactions!$C$2:$C$13107,$A559,Transactions!$E$2:$E$13107,I$1)</f>
        <v>1</v>
      </c>
      <c r="J559" s="24" t="n">
        <f aca="false">SUM(D559:I559)</f>
        <v>11</v>
      </c>
      <c r="K559" s="38" t="n">
        <f aca="false">SUMIFS(Transactions!$F$2:$F$13107,Transactions!$C$2:$C$13107,A559)</f>
        <v>28430</v>
      </c>
      <c r="L559" s="38" t="n">
        <f aca="false">SUMIFS(Transactions!$I$2:$I$13107,Transactions!$C$2:$C$13107,A559)</f>
        <v>141.08</v>
      </c>
      <c r="M559" s="39" t="n">
        <f aca="false">IF(J559=0,"",_xlfn.MAXIFS(Transactions!$B$2:$B$13107,Transactions!$C$2:$C$13107,A559))</f>
        <v>46229</v>
      </c>
      <c r="N559" s="24" t="n">
        <f aca="false">IF(J559=0,999,Assumptions!$B$4-M559)</f>
        <v>66</v>
      </c>
      <c r="O559" s="24" t="str">
        <f aca="false">IF(N559&lt;=Assumptions!$B$7,"Active",IF(N559&lt;=Assumptions!$B$8,"Slipping","Churned"))</f>
        <v>Churned</v>
      </c>
      <c r="P559" s="24" t="n">
        <f aca="false">COUNTIF(D559:I559,"&gt;0")</f>
        <v>4</v>
      </c>
      <c r="Q559" s="24" t="n">
        <f aca="false">IF(N559&lt;=Assumptions!$B$22,5,IF(N559&lt;=Assumptions!$B$23,4,IF(N559&lt;=Assumptions!$B$24,3,IF(N559&lt;=Assumptions!$B$25,2,1))))</f>
        <v>2</v>
      </c>
      <c r="R559" s="24" t="n">
        <f aca="false">1+(J559&gt;=Assumptions!$C$25)+(J559&gt;=Assumptions!$C$24)+(J559&gt;=Assumptions!$C$23)+(J559&gt;=Assumptions!$C$22)</f>
        <v>2</v>
      </c>
      <c r="S559" s="24" t="n">
        <f aca="false">1+(L559&gt;=Assumptions!$D$25)+(L559&gt;=Assumptions!$D$24)+(L559&gt;=Assumptions!$D$23)+(L559&gt;=Assumptions!$D$22)</f>
        <v>1</v>
      </c>
      <c r="T559" s="24" t="str">
        <f aca="false">IF(AND(Q559&gt;=4,R559&gt;=4),"Champions",IF(AND(Q559&gt;=3,R559&gt;=3),"Loyal",IF(AND(Q559&lt;=2,R559&gt;=3),"At Risk",IF(Q559&lt;=2,"Hibernating","Potential"))))</f>
        <v>Hibernating</v>
      </c>
      <c r="U559" s="38" t="n">
        <f aca="false">L559/Assumptions!$B$6</f>
        <v>15.6755555555556</v>
      </c>
      <c r="V559" s="38" t="n">
        <f aca="false">IF(O559="Slipping",U559,0)</f>
        <v>0</v>
      </c>
      <c r="W559" s="38" t="n">
        <f aca="false">IF(O559="Churned",U559,0)</f>
        <v>15.6755555555556</v>
      </c>
      <c r="X559" s="24" t="str">
        <f aca="false">IF(AND(O559="Active",P559&lt;=2),"Yes","No")</f>
        <v>No</v>
      </c>
    </row>
    <row r="560" customFormat="false" ht="15" hidden="false" customHeight="false" outlineLevel="0" collapsed="false">
      <c r="A560" s="24" t="str">
        <f aca="false">Customers!A560</f>
        <v>C0559</v>
      </c>
      <c r="B560" s="24" t="str">
        <f aca="false">Customers!B560</f>
        <v>Rift Valley</v>
      </c>
      <c r="C560" s="24" t="str">
        <f aca="false">Customers!C560</f>
        <v>Prepaid</v>
      </c>
      <c r="D560" s="24" t="n">
        <f aca="false">COUNTIFS(Transactions!$C$2:$C$13107,$A560,Transactions!$E$2:$E$13107,D$1)</f>
        <v>8</v>
      </c>
      <c r="E560" s="24" t="n">
        <f aca="false">COUNTIFS(Transactions!$C$2:$C$13107,$A560,Transactions!$E$2:$E$13107,E$1)</f>
        <v>2</v>
      </c>
      <c r="F560" s="24" t="n">
        <f aca="false">COUNTIFS(Transactions!$C$2:$C$13107,$A560,Transactions!$E$2:$E$13107,F$1)</f>
        <v>1</v>
      </c>
      <c r="G560" s="24" t="n">
        <f aca="false">COUNTIFS(Transactions!$C$2:$C$13107,$A560,Transactions!$E$2:$E$13107,G$1)</f>
        <v>0</v>
      </c>
      <c r="H560" s="24" t="n">
        <f aca="false">COUNTIFS(Transactions!$C$2:$C$13107,$A560,Transactions!$E$2:$E$13107,H$1)</f>
        <v>1</v>
      </c>
      <c r="I560" s="24" t="n">
        <f aca="false">COUNTIFS(Transactions!$C$2:$C$13107,$A560,Transactions!$E$2:$E$13107,I$1)</f>
        <v>0</v>
      </c>
      <c r="J560" s="24" t="n">
        <f aca="false">SUM(D560:I560)</f>
        <v>12</v>
      </c>
      <c r="K560" s="38" t="n">
        <f aca="false">SUMIFS(Transactions!$F$2:$F$13107,Transactions!$C$2:$C$13107,A560)</f>
        <v>29500</v>
      </c>
      <c r="L560" s="38" t="n">
        <f aca="false">SUMIFS(Transactions!$I$2:$I$13107,Transactions!$C$2:$C$13107,A560)</f>
        <v>350.65</v>
      </c>
      <c r="M560" s="39" t="n">
        <f aca="false">IF(J560=0,"",_xlfn.MAXIFS(Transactions!$B$2:$B$13107,Transactions!$C$2:$C$13107,A560))</f>
        <v>46293</v>
      </c>
      <c r="N560" s="24" t="n">
        <f aca="false">IF(J560=0,999,Assumptions!$B$4-M560)</f>
        <v>2</v>
      </c>
      <c r="O560" s="24" t="str">
        <f aca="false">IF(N560&lt;=Assumptions!$B$7,"Active",IF(N560&lt;=Assumptions!$B$8,"Slipping","Churned"))</f>
        <v>Active</v>
      </c>
      <c r="P560" s="24" t="n">
        <f aca="false">COUNTIF(D560:I560,"&gt;0")</f>
        <v>4</v>
      </c>
      <c r="Q560" s="24" t="n">
        <f aca="false">IF(N560&lt;=Assumptions!$B$22,5,IF(N560&lt;=Assumptions!$B$23,4,IF(N560&lt;=Assumptions!$B$24,3,IF(N560&lt;=Assumptions!$B$25,2,1))))</f>
        <v>5</v>
      </c>
      <c r="R560" s="24" t="n">
        <f aca="false">1+(J560&gt;=Assumptions!$C$25)+(J560&gt;=Assumptions!$C$24)+(J560&gt;=Assumptions!$C$23)+(J560&gt;=Assumptions!$C$22)</f>
        <v>2</v>
      </c>
      <c r="S560" s="24" t="n">
        <f aca="false">1+(L560&gt;=Assumptions!$D$25)+(L560&gt;=Assumptions!$D$24)+(L560&gt;=Assumptions!$D$23)+(L560&gt;=Assumptions!$D$22)</f>
        <v>3</v>
      </c>
      <c r="T560" s="24" t="str">
        <f aca="false">IF(AND(Q560&gt;=4,R560&gt;=4),"Champions",IF(AND(Q560&gt;=3,R560&gt;=3),"Loyal",IF(AND(Q560&lt;=2,R560&gt;=3),"At Risk",IF(Q560&lt;=2,"Hibernating","Potential"))))</f>
        <v>Potential</v>
      </c>
      <c r="U560" s="38" t="n">
        <f aca="false">L560/Assumptions!$B$6</f>
        <v>38.9611111111111</v>
      </c>
      <c r="V560" s="38" t="n">
        <f aca="false">IF(O560="Slipping",U560,0)</f>
        <v>0</v>
      </c>
      <c r="W560" s="38" t="n">
        <f aca="false">IF(O560="Churned",U560,0)</f>
        <v>0</v>
      </c>
      <c r="X560" s="24" t="str">
        <f aca="false">IF(AND(O560="Active",P560&lt;=2),"Yes","No")</f>
        <v>No</v>
      </c>
    </row>
    <row r="561" customFormat="false" ht="15" hidden="false" customHeight="false" outlineLevel="0" collapsed="false">
      <c r="A561" s="24" t="str">
        <f aca="false">Customers!A561</f>
        <v>C0560</v>
      </c>
      <c r="B561" s="24" t="str">
        <f aca="false">Customers!B561</f>
        <v>Rift Valley</v>
      </c>
      <c r="C561" s="24" t="str">
        <f aca="false">Customers!C561</f>
        <v>Prepaid</v>
      </c>
      <c r="D561" s="24" t="n">
        <f aca="false">COUNTIFS(Transactions!$C$2:$C$13107,$A561,Transactions!$E$2:$E$13107,D$1)</f>
        <v>3</v>
      </c>
      <c r="E561" s="24" t="n">
        <f aca="false">COUNTIFS(Transactions!$C$2:$C$13107,$A561,Transactions!$E$2:$E$13107,E$1)</f>
        <v>0</v>
      </c>
      <c r="F561" s="24" t="n">
        <f aca="false">COUNTIFS(Transactions!$C$2:$C$13107,$A561,Transactions!$E$2:$E$13107,F$1)</f>
        <v>3</v>
      </c>
      <c r="G561" s="24" t="n">
        <f aca="false">COUNTIFS(Transactions!$C$2:$C$13107,$A561,Transactions!$E$2:$E$13107,G$1)</f>
        <v>2</v>
      </c>
      <c r="H561" s="24" t="n">
        <f aca="false">COUNTIFS(Transactions!$C$2:$C$13107,$A561,Transactions!$E$2:$E$13107,H$1)</f>
        <v>2</v>
      </c>
      <c r="I561" s="24" t="n">
        <f aca="false">COUNTIFS(Transactions!$C$2:$C$13107,$A561,Transactions!$E$2:$E$13107,I$1)</f>
        <v>1</v>
      </c>
      <c r="J561" s="24" t="n">
        <f aca="false">SUM(D561:I561)</f>
        <v>11</v>
      </c>
      <c r="K561" s="38" t="n">
        <f aca="false">SUMIFS(Transactions!$F$2:$F$13107,Transactions!$C$2:$C$13107,A561)</f>
        <v>19820</v>
      </c>
      <c r="L561" s="38" t="n">
        <f aca="false">SUMIFS(Transactions!$I$2:$I$13107,Transactions!$C$2:$C$13107,A561)</f>
        <v>73.42</v>
      </c>
      <c r="M561" s="39" t="n">
        <f aca="false">IF(J561=0,"",_xlfn.MAXIFS(Transactions!$B$2:$B$13107,Transactions!$C$2:$C$13107,A561))</f>
        <v>46241</v>
      </c>
      <c r="N561" s="24" t="n">
        <f aca="false">IF(J561=0,999,Assumptions!$B$4-M561)</f>
        <v>54</v>
      </c>
      <c r="O561" s="24" t="str">
        <f aca="false">IF(N561&lt;=Assumptions!$B$7,"Active",IF(N561&lt;=Assumptions!$B$8,"Slipping","Churned"))</f>
        <v>Slipping</v>
      </c>
      <c r="P561" s="24" t="n">
        <f aca="false">COUNTIF(D561:I561,"&gt;0")</f>
        <v>5</v>
      </c>
      <c r="Q561" s="24" t="n">
        <f aca="false">IF(N561&lt;=Assumptions!$B$22,5,IF(N561&lt;=Assumptions!$B$23,4,IF(N561&lt;=Assumptions!$B$24,3,IF(N561&lt;=Assumptions!$B$25,2,1))))</f>
        <v>3</v>
      </c>
      <c r="R561" s="24" t="n">
        <f aca="false">1+(J561&gt;=Assumptions!$C$25)+(J561&gt;=Assumptions!$C$24)+(J561&gt;=Assumptions!$C$23)+(J561&gt;=Assumptions!$C$22)</f>
        <v>2</v>
      </c>
      <c r="S561" s="24" t="n">
        <f aca="false">1+(L561&gt;=Assumptions!$D$25)+(L561&gt;=Assumptions!$D$24)+(L561&gt;=Assumptions!$D$23)+(L561&gt;=Assumptions!$D$22)</f>
        <v>1</v>
      </c>
      <c r="T561" s="24" t="str">
        <f aca="false">IF(AND(Q561&gt;=4,R561&gt;=4),"Champions",IF(AND(Q561&gt;=3,R561&gt;=3),"Loyal",IF(AND(Q561&lt;=2,R561&gt;=3),"At Risk",IF(Q561&lt;=2,"Hibernating","Potential"))))</f>
        <v>Potential</v>
      </c>
      <c r="U561" s="38" t="n">
        <f aca="false">L561/Assumptions!$B$6</f>
        <v>8.15777777777778</v>
      </c>
      <c r="V561" s="38" t="n">
        <f aca="false">IF(O561="Slipping",U561,0)</f>
        <v>8.15777777777778</v>
      </c>
      <c r="W561" s="38" t="n">
        <f aca="false">IF(O561="Churned",U561,0)</f>
        <v>0</v>
      </c>
      <c r="X561" s="24" t="str">
        <f aca="false">IF(AND(O561="Active",P561&lt;=2),"Yes","No")</f>
        <v>No</v>
      </c>
    </row>
    <row r="562" customFormat="false" ht="15" hidden="false" customHeight="false" outlineLevel="0" collapsed="false">
      <c r="A562" s="24" t="str">
        <f aca="false">Customers!A562</f>
        <v>C0561</v>
      </c>
      <c r="B562" s="24" t="str">
        <f aca="false">Customers!B562</f>
        <v>Eastern</v>
      </c>
      <c r="C562" s="24" t="str">
        <f aca="false">Customers!C562</f>
        <v>Prepaid</v>
      </c>
      <c r="D562" s="24" t="n">
        <f aca="false">COUNTIFS(Transactions!$C$2:$C$13107,$A562,Transactions!$E$2:$E$13107,D$1)</f>
        <v>0</v>
      </c>
      <c r="E562" s="24" t="n">
        <f aca="false">COUNTIFS(Transactions!$C$2:$C$13107,$A562,Transactions!$E$2:$E$13107,E$1)</f>
        <v>1</v>
      </c>
      <c r="F562" s="24" t="n">
        <f aca="false">COUNTIFS(Transactions!$C$2:$C$13107,$A562,Transactions!$E$2:$E$13107,F$1)</f>
        <v>1</v>
      </c>
      <c r="G562" s="24" t="n">
        <f aca="false">COUNTIFS(Transactions!$C$2:$C$13107,$A562,Transactions!$E$2:$E$13107,G$1)</f>
        <v>0</v>
      </c>
      <c r="H562" s="24" t="n">
        <f aca="false">COUNTIFS(Transactions!$C$2:$C$13107,$A562,Transactions!$E$2:$E$13107,H$1)</f>
        <v>3</v>
      </c>
      <c r="I562" s="24" t="n">
        <f aca="false">COUNTIFS(Transactions!$C$2:$C$13107,$A562,Transactions!$E$2:$E$13107,I$1)</f>
        <v>1</v>
      </c>
      <c r="J562" s="24" t="n">
        <f aca="false">SUM(D562:I562)</f>
        <v>6</v>
      </c>
      <c r="K562" s="38" t="n">
        <f aca="false">SUMIFS(Transactions!$F$2:$F$13107,Transactions!$C$2:$C$13107,A562)</f>
        <v>8320</v>
      </c>
      <c r="L562" s="38" t="n">
        <f aca="false">SUMIFS(Transactions!$I$2:$I$13107,Transactions!$C$2:$C$13107,A562)</f>
        <v>199.2</v>
      </c>
      <c r="M562" s="39" t="n">
        <f aca="false">IF(J562=0,"",_xlfn.MAXIFS(Transactions!$B$2:$B$13107,Transactions!$C$2:$C$13107,A562))</f>
        <v>46250</v>
      </c>
      <c r="N562" s="24" t="n">
        <f aca="false">IF(J562=0,999,Assumptions!$B$4-M562)</f>
        <v>45</v>
      </c>
      <c r="O562" s="24" t="str">
        <f aca="false">IF(N562&lt;=Assumptions!$B$7,"Active",IF(N562&lt;=Assumptions!$B$8,"Slipping","Churned"))</f>
        <v>Slipping</v>
      </c>
      <c r="P562" s="24" t="n">
        <f aca="false">COUNTIF(D562:I562,"&gt;0")</f>
        <v>4</v>
      </c>
      <c r="Q562" s="24" t="n">
        <f aca="false">IF(N562&lt;=Assumptions!$B$22,5,IF(N562&lt;=Assumptions!$B$23,4,IF(N562&lt;=Assumptions!$B$24,3,IF(N562&lt;=Assumptions!$B$25,2,1))))</f>
        <v>3</v>
      </c>
      <c r="R562" s="24" t="n">
        <f aca="false">1+(J562&gt;=Assumptions!$C$25)+(J562&gt;=Assumptions!$C$24)+(J562&gt;=Assumptions!$C$23)+(J562&gt;=Assumptions!$C$22)</f>
        <v>1</v>
      </c>
      <c r="S562" s="24" t="n">
        <f aca="false">1+(L562&gt;=Assumptions!$D$25)+(L562&gt;=Assumptions!$D$24)+(L562&gt;=Assumptions!$D$23)+(L562&gt;=Assumptions!$D$22)</f>
        <v>2</v>
      </c>
      <c r="T562" s="24" t="str">
        <f aca="false">IF(AND(Q562&gt;=4,R562&gt;=4),"Champions",IF(AND(Q562&gt;=3,R562&gt;=3),"Loyal",IF(AND(Q562&lt;=2,R562&gt;=3),"At Risk",IF(Q562&lt;=2,"Hibernating","Potential"))))</f>
        <v>Potential</v>
      </c>
      <c r="U562" s="38" t="n">
        <f aca="false">L562/Assumptions!$B$6</f>
        <v>22.1333333333333</v>
      </c>
      <c r="V562" s="38" t="n">
        <f aca="false">IF(O562="Slipping",U562,0)</f>
        <v>22.1333333333333</v>
      </c>
      <c r="W562" s="38" t="n">
        <f aca="false">IF(O562="Churned",U562,0)</f>
        <v>0</v>
      </c>
      <c r="X562" s="24" t="str">
        <f aca="false">IF(AND(O562="Active",P562&lt;=2),"Yes","No")</f>
        <v>No</v>
      </c>
    </row>
    <row r="563" customFormat="false" ht="15" hidden="false" customHeight="false" outlineLevel="0" collapsed="false">
      <c r="A563" s="24" t="str">
        <f aca="false">Customers!A563</f>
        <v>C0562</v>
      </c>
      <c r="B563" s="24" t="str">
        <f aca="false">Customers!B563</f>
        <v>Central</v>
      </c>
      <c r="C563" s="24" t="str">
        <f aca="false">Customers!C563</f>
        <v>Prepaid</v>
      </c>
      <c r="D563" s="24" t="n">
        <f aca="false">COUNTIFS(Transactions!$C$2:$C$13107,$A563,Transactions!$E$2:$E$13107,D$1)</f>
        <v>1</v>
      </c>
      <c r="E563" s="24" t="n">
        <f aca="false">COUNTIFS(Transactions!$C$2:$C$13107,$A563,Transactions!$E$2:$E$13107,E$1)</f>
        <v>1</v>
      </c>
      <c r="F563" s="24" t="n">
        <f aca="false">COUNTIFS(Transactions!$C$2:$C$13107,$A563,Transactions!$E$2:$E$13107,F$1)</f>
        <v>0</v>
      </c>
      <c r="G563" s="24" t="n">
        <f aca="false">COUNTIFS(Transactions!$C$2:$C$13107,$A563,Transactions!$E$2:$E$13107,G$1)</f>
        <v>0</v>
      </c>
      <c r="H563" s="24" t="n">
        <f aca="false">COUNTIFS(Transactions!$C$2:$C$13107,$A563,Transactions!$E$2:$E$13107,H$1)</f>
        <v>4</v>
      </c>
      <c r="I563" s="24" t="n">
        <f aca="false">COUNTIFS(Transactions!$C$2:$C$13107,$A563,Transactions!$E$2:$E$13107,I$1)</f>
        <v>5</v>
      </c>
      <c r="J563" s="24" t="n">
        <f aca="false">SUM(D563:I563)</f>
        <v>11</v>
      </c>
      <c r="K563" s="38" t="n">
        <f aca="false">SUMIFS(Transactions!$F$2:$F$13107,Transactions!$C$2:$C$13107,A563)</f>
        <v>8517</v>
      </c>
      <c r="L563" s="38" t="n">
        <f aca="false">SUMIFS(Transactions!$I$2:$I$13107,Transactions!$C$2:$C$13107,A563)</f>
        <v>203.5</v>
      </c>
      <c r="M563" s="39" t="n">
        <f aca="false">IF(J563=0,"",_xlfn.MAXIFS(Transactions!$B$2:$B$13107,Transactions!$C$2:$C$13107,A563))</f>
        <v>46288</v>
      </c>
      <c r="N563" s="24" t="n">
        <f aca="false">IF(J563=0,999,Assumptions!$B$4-M563)</f>
        <v>7</v>
      </c>
      <c r="O563" s="24" t="str">
        <f aca="false">IF(N563&lt;=Assumptions!$B$7,"Active",IF(N563&lt;=Assumptions!$B$8,"Slipping","Churned"))</f>
        <v>Active</v>
      </c>
      <c r="P563" s="24" t="n">
        <f aca="false">COUNTIF(D563:I563,"&gt;0")</f>
        <v>4</v>
      </c>
      <c r="Q563" s="24" t="n">
        <f aca="false">IF(N563&lt;=Assumptions!$B$22,5,IF(N563&lt;=Assumptions!$B$23,4,IF(N563&lt;=Assumptions!$B$24,3,IF(N563&lt;=Assumptions!$B$25,2,1))))</f>
        <v>5</v>
      </c>
      <c r="R563" s="24" t="n">
        <f aca="false">1+(J563&gt;=Assumptions!$C$25)+(J563&gt;=Assumptions!$C$24)+(J563&gt;=Assumptions!$C$23)+(J563&gt;=Assumptions!$C$22)</f>
        <v>2</v>
      </c>
      <c r="S563" s="24" t="n">
        <f aca="false">1+(L563&gt;=Assumptions!$D$25)+(L563&gt;=Assumptions!$D$24)+(L563&gt;=Assumptions!$D$23)+(L563&gt;=Assumptions!$D$22)</f>
        <v>2</v>
      </c>
      <c r="T563" s="24" t="str">
        <f aca="false">IF(AND(Q563&gt;=4,R563&gt;=4),"Champions",IF(AND(Q563&gt;=3,R563&gt;=3),"Loyal",IF(AND(Q563&lt;=2,R563&gt;=3),"At Risk",IF(Q563&lt;=2,"Hibernating","Potential"))))</f>
        <v>Potential</v>
      </c>
      <c r="U563" s="38" t="n">
        <f aca="false">L563/Assumptions!$B$6</f>
        <v>22.6111111111111</v>
      </c>
      <c r="V563" s="38" t="n">
        <f aca="false">IF(O563="Slipping",U563,0)</f>
        <v>0</v>
      </c>
      <c r="W563" s="38" t="n">
        <f aca="false">IF(O563="Churned",U563,0)</f>
        <v>0</v>
      </c>
      <c r="X563" s="24" t="str">
        <f aca="false">IF(AND(O563="Active",P563&lt;=2),"Yes","No")</f>
        <v>No</v>
      </c>
    </row>
    <row r="564" customFormat="false" ht="15" hidden="false" customHeight="false" outlineLevel="0" collapsed="false">
      <c r="A564" s="24" t="str">
        <f aca="false">Customers!A564</f>
        <v>C0563</v>
      </c>
      <c r="B564" s="24" t="str">
        <f aca="false">Customers!B564</f>
        <v>Nairobi</v>
      </c>
      <c r="C564" s="24" t="str">
        <f aca="false">Customers!C564</f>
        <v>Prepaid</v>
      </c>
      <c r="D564" s="24" t="n">
        <f aca="false">COUNTIFS(Transactions!$C$2:$C$13107,$A564,Transactions!$E$2:$E$13107,D$1)</f>
        <v>5</v>
      </c>
      <c r="E564" s="24" t="n">
        <f aca="false">COUNTIFS(Transactions!$C$2:$C$13107,$A564,Transactions!$E$2:$E$13107,E$1)</f>
        <v>5</v>
      </c>
      <c r="F564" s="24" t="n">
        <f aca="false">COUNTIFS(Transactions!$C$2:$C$13107,$A564,Transactions!$E$2:$E$13107,F$1)</f>
        <v>2</v>
      </c>
      <c r="G564" s="24" t="n">
        <f aca="false">COUNTIFS(Transactions!$C$2:$C$13107,$A564,Transactions!$E$2:$E$13107,G$1)</f>
        <v>1</v>
      </c>
      <c r="H564" s="24" t="n">
        <f aca="false">COUNTIFS(Transactions!$C$2:$C$13107,$A564,Transactions!$E$2:$E$13107,H$1)</f>
        <v>0</v>
      </c>
      <c r="I564" s="24" t="n">
        <f aca="false">COUNTIFS(Transactions!$C$2:$C$13107,$A564,Transactions!$E$2:$E$13107,I$1)</f>
        <v>4</v>
      </c>
      <c r="J564" s="24" t="n">
        <f aca="false">SUM(D564:I564)</f>
        <v>17</v>
      </c>
      <c r="K564" s="38" t="n">
        <f aca="false">SUMIFS(Transactions!$F$2:$F$13107,Transactions!$C$2:$C$13107,A564)</f>
        <v>41357</v>
      </c>
      <c r="L564" s="38" t="n">
        <f aca="false">SUMIFS(Transactions!$I$2:$I$13107,Transactions!$C$2:$C$13107,A564)</f>
        <v>477.7</v>
      </c>
      <c r="M564" s="39" t="n">
        <f aca="false">IF(J564=0,"",_xlfn.MAXIFS(Transactions!$B$2:$B$13107,Transactions!$C$2:$C$13107,A564))</f>
        <v>46291</v>
      </c>
      <c r="N564" s="24" t="n">
        <f aca="false">IF(J564=0,999,Assumptions!$B$4-M564)</f>
        <v>4</v>
      </c>
      <c r="O564" s="24" t="str">
        <f aca="false">IF(N564&lt;=Assumptions!$B$7,"Active",IF(N564&lt;=Assumptions!$B$8,"Slipping","Churned"))</f>
        <v>Active</v>
      </c>
      <c r="P564" s="24" t="n">
        <f aca="false">COUNTIF(D564:I564,"&gt;0")</f>
        <v>5</v>
      </c>
      <c r="Q564" s="24" t="n">
        <f aca="false">IF(N564&lt;=Assumptions!$B$22,5,IF(N564&lt;=Assumptions!$B$23,4,IF(N564&lt;=Assumptions!$B$24,3,IF(N564&lt;=Assumptions!$B$25,2,1))))</f>
        <v>5</v>
      </c>
      <c r="R564" s="24" t="n">
        <f aca="false">1+(J564&gt;=Assumptions!$C$25)+(J564&gt;=Assumptions!$C$24)+(J564&gt;=Assumptions!$C$23)+(J564&gt;=Assumptions!$C$22)</f>
        <v>3</v>
      </c>
      <c r="S564" s="24" t="n">
        <f aca="false">1+(L564&gt;=Assumptions!$D$25)+(L564&gt;=Assumptions!$D$24)+(L564&gt;=Assumptions!$D$23)+(L564&gt;=Assumptions!$D$22)</f>
        <v>4</v>
      </c>
      <c r="T564" s="24" t="str">
        <f aca="false">IF(AND(Q564&gt;=4,R564&gt;=4),"Champions",IF(AND(Q564&gt;=3,R564&gt;=3),"Loyal",IF(AND(Q564&lt;=2,R564&gt;=3),"At Risk",IF(Q564&lt;=2,"Hibernating","Potential"))))</f>
        <v>Loyal</v>
      </c>
      <c r="U564" s="38" t="n">
        <f aca="false">L564/Assumptions!$B$6</f>
        <v>53.0777777777778</v>
      </c>
      <c r="V564" s="38" t="n">
        <f aca="false">IF(O564="Slipping",U564,0)</f>
        <v>0</v>
      </c>
      <c r="W564" s="38" t="n">
        <f aca="false">IF(O564="Churned",U564,0)</f>
        <v>0</v>
      </c>
      <c r="X564" s="24" t="str">
        <f aca="false">IF(AND(O564="Active",P564&lt;=2),"Yes","No")</f>
        <v>No</v>
      </c>
    </row>
    <row r="565" customFormat="false" ht="15" hidden="false" customHeight="false" outlineLevel="0" collapsed="false">
      <c r="A565" s="24" t="str">
        <f aca="false">Customers!A565</f>
        <v>C0564</v>
      </c>
      <c r="B565" s="24" t="str">
        <f aca="false">Customers!B565</f>
        <v>Western</v>
      </c>
      <c r="C565" s="24" t="str">
        <f aca="false">Customers!C565</f>
        <v>Prepaid</v>
      </c>
      <c r="D565" s="24" t="n">
        <f aca="false">COUNTIFS(Transactions!$C$2:$C$13107,$A565,Transactions!$E$2:$E$13107,D$1)</f>
        <v>0</v>
      </c>
      <c r="E565" s="24" t="n">
        <f aca="false">COUNTIFS(Transactions!$C$2:$C$13107,$A565,Transactions!$E$2:$E$13107,E$1)</f>
        <v>0</v>
      </c>
      <c r="F565" s="24" t="n">
        <f aca="false">COUNTIFS(Transactions!$C$2:$C$13107,$A565,Transactions!$E$2:$E$13107,F$1)</f>
        <v>6</v>
      </c>
      <c r="G565" s="24" t="n">
        <f aca="false">COUNTIFS(Transactions!$C$2:$C$13107,$A565,Transactions!$E$2:$E$13107,G$1)</f>
        <v>0</v>
      </c>
      <c r="H565" s="24" t="n">
        <f aca="false">COUNTIFS(Transactions!$C$2:$C$13107,$A565,Transactions!$E$2:$E$13107,H$1)</f>
        <v>1</v>
      </c>
      <c r="I565" s="24" t="n">
        <f aca="false">COUNTIFS(Transactions!$C$2:$C$13107,$A565,Transactions!$E$2:$E$13107,I$1)</f>
        <v>1</v>
      </c>
      <c r="J565" s="24" t="n">
        <f aca="false">SUM(D565:I565)</f>
        <v>8</v>
      </c>
      <c r="K565" s="38" t="n">
        <f aca="false">SUMIFS(Transactions!$F$2:$F$13107,Transactions!$C$2:$C$13107,A565)</f>
        <v>28820</v>
      </c>
      <c r="L565" s="38" t="n">
        <f aca="false">SUMIFS(Transactions!$I$2:$I$13107,Transactions!$C$2:$C$13107,A565)</f>
        <v>13.3</v>
      </c>
      <c r="M565" s="39" t="n">
        <f aca="false">IF(J565=0,"",_xlfn.MAXIFS(Transactions!$B$2:$B$13107,Transactions!$C$2:$C$13107,A565))</f>
        <v>46290</v>
      </c>
      <c r="N565" s="24" t="n">
        <f aca="false">IF(J565=0,999,Assumptions!$B$4-M565)</f>
        <v>5</v>
      </c>
      <c r="O565" s="24" t="str">
        <f aca="false">IF(N565&lt;=Assumptions!$B$7,"Active",IF(N565&lt;=Assumptions!$B$8,"Slipping","Churned"))</f>
        <v>Active</v>
      </c>
      <c r="P565" s="24" t="n">
        <f aca="false">COUNTIF(D565:I565,"&gt;0")</f>
        <v>3</v>
      </c>
      <c r="Q565" s="24" t="n">
        <f aca="false">IF(N565&lt;=Assumptions!$B$22,5,IF(N565&lt;=Assumptions!$B$23,4,IF(N565&lt;=Assumptions!$B$24,3,IF(N565&lt;=Assumptions!$B$25,2,1))))</f>
        <v>5</v>
      </c>
      <c r="R565" s="24" t="n">
        <f aca="false">1+(J565&gt;=Assumptions!$C$25)+(J565&gt;=Assumptions!$C$24)+(J565&gt;=Assumptions!$C$23)+(J565&gt;=Assumptions!$C$22)</f>
        <v>1</v>
      </c>
      <c r="S565" s="24" t="n">
        <f aca="false">1+(L565&gt;=Assumptions!$D$25)+(L565&gt;=Assumptions!$D$24)+(L565&gt;=Assumptions!$D$23)+(L565&gt;=Assumptions!$D$22)</f>
        <v>1</v>
      </c>
      <c r="T565" s="24" t="str">
        <f aca="false">IF(AND(Q565&gt;=4,R565&gt;=4),"Champions",IF(AND(Q565&gt;=3,R565&gt;=3),"Loyal",IF(AND(Q565&lt;=2,R565&gt;=3),"At Risk",IF(Q565&lt;=2,"Hibernating","Potential"))))</f>
        <v>Potential</v>
      </c>
      <c r="U565" s="38" t="n">
        <f aca="false">L565/Assumptions!$B$6</f>
        <v>1.47777777777778</v>
      </c>
      <c r="V565" s="38" t="n">
        <f aca="false">IF(O565="Slipping",U565,0)</f>
        <v>0</v>
      </c>
      <c r="W565" s="38" t="n">
        <f aca="false">IF(O565="Churned",U565,0)</f>
        <v>0</v>
      </c>
      <c r="X565" s="24" t="str">
        <f aca="false">IF(AND(O565="Active",P565&lt;=2),"Yes","No")</f>
        <v>No</v>
      </c>
    </row>
    <row r="566" customFormat="false" ht="15" hidden="false" customHeight="false" outlineLevel="0" collapsed="false">
      <c r="A566" s="24" t="str">
        <f aca="false">Customers!A566</f>
        <v>C0565</v>
      </c>
      <c r="B566" s="24" t="str">
        <f aca="false">Customers!B566</f>
        <v>Central</v>
      </c>
      <c r="C566" s="24" t="str">
        <f aca="false">Customers!C566</f>
        <v>Prepaid</v>
      </c>
      <c r="D566" s="24" t="n">
        <f aca="false">COUNTIFS(Transactions!$C$2:$C$13107,$A566,Transactions!$E$2:$E$13107,D$1)</f>
        <v>10</v>
      </c>
      <c r="E566" s="24" t="n">
        <f aca="false">COUNTIFS(Transactions!$C$2:$C$13107,$A566,Transactions!$E$2:$E$13107,E$1)</f>
        <v>5</v>
      </c>
      <c r="F566" s="24" t="n">
        <f aca="false">COUNTIFS(Transactions!$C$2:$C$13107,$A566,Transactions!$E$2:$E$13107,F$1)</f>
        <v>2</v>
      </c>
      <c r="G566" s="24" t="n">
        <f aca="false">COUNTIFS(Transactions!$C$2:$C$13107,$A566,Transactions!$E$2:$E$13107,G$1)</f>
        <v>0</v>
      </c>
      <c r="H566" s="24" t="n">
        <f aca="false">COUNTIFS(Transactions!$C$2:$C$13107,$A566,Transactions!$E$2:$E$13107,H$1)</f>
        <v>6</v>
      </c>
      <c r="I566" s="24" t="n">
        <f aca="false">COUNTIFS(Transactions!$C$2:$C$13107,$A566,Transactions!$E$2:$E$13107,I$1)</f>
        <v>1</v>
      </c>
      <c r="J566" s="24" t="n">
        <f aca="false">SUM(D566:I566)</f>
        <v>24</v>
      </c>
      <c r="K566" s="38" t="n">
        <f aca="false">SUMIFS(Transactions!$F$2:$F$13107,Transactions!$C$2:$C$13107,A566)</f>
        <v>57740</v>
      </c>
      <c r="L566" s="38" t="n">
        <f aca="false">SUMIFS(Transactions!$I$2:$I$13107,Transactions!$C$2:$C$13107,A566)</f>
        <v>514.5</v>
      </c>
      <c r="M566" s="39" t="n">
        <f aca="false">IF(J566=0,"",_xlfn.MAXIFS(Transactions!$B$2:$B$13107,Transactions!$C$2:$C$13107,A566))</f>
        <v>46294</v>
      </c>
      <c r="N566" s="24" t="n">
        <f aca="false">IF(J566=0,999,Assumptions!$B$4-M566)</f>
        <v>1</v>
      </c>
      <c r="O566" s="24" t="str">
        <f aca="false">IF(N566&lt;=Assumptions!$B$7,"Active",IF(N566&lt;=Assumptions!$B$8,"Slipping","Churned"))</f>
        <v>Active</v>
      </c>
      <c r="P566" s="24" t="n">
        <f aca="false">COUNTIF(D566:I566,"&gt;0")</f>
        <v>5</v>
      </c>
      <c r="Q566" s="24" t="n">
        <f aca="false">IF(N566&lt;=Assumptions!$B$22,5,IF(N566&lt;=Assumptions!$B$23,4,IF(N566&lt;=Assumptions!$B$24,3,IF(N566&lt;=Assumptions!$B$25,2,1))))</f>
        <v>5</v>
      </c>
      <c r="R566" s="24" t="n">
        <f aca="false">1+(J566&gt;=Assumptions!$C$25)+(J566&gt;=Assumptions!$C$24)+(J566&gt;=Assumptions!$C$23)+(J566&gt;=Assumptions!$C$22)</f>
        <v>4</v>
      </c>
      <c r="S566" s="24" t="n">
        <f aca="false">1+(L566&gt;=Assumptions!$D$25)+(L566&gt;=Assumptions!$D$24)+(L566&gt;=Assumptions!$D$23)+(L566&gt;=Assumptions!$D$22)</f>
        <v>4</v>
      </c>
      <c r="T566" s="24" t="str">
        <f aca="false">IF(AND(Q566&gt;=4,R566&gt;=4),"Champions",IF(AND(Q566&gt;=3,R566&gt;=3),"Loyal",IF(AND(Q566&lt;=2,R566&gt;=3),"At Risk",IF(Q566&lt;=2,"Hibernating","Potential"))))</f>
        <v>Champions</v>
      </c>
      <c r="U566" s="38" t="n">
        <f aca="false">L566/Assumptions!$B$6</f>
        <v>57.1666666666667</v>
      </c>
      <c r="V566" s="38" t="n">
        <f aca="false">IF(O566="Slipping",U566,0)</f>
        <v>0</v>
      </c>
      <c r="W566" s="38" t="n">
        <f aca="false">IF(O566="Churned",U566,0)</f>
        <v>0</v>
      </c>
      <c r="X566" s="24" t="str">
        <f aca="false">IF(AND(O566="Active",P566&lt;=2),"Yes","No")</f>
        <v>No</v>
      </c>
    </row>
    <row r="567" customFormat="false" ht="15" hidden="false" customHeight="false" outlineLevel="0" collapsed="false">
      <c r="A567" s="24" t="str">
        <f aca="false">Customers!A567</f>
        <v>C0566</v>
      </c>
      <c r="B567" s="24" t="str">
        <f aca="false">Customers!B567</f>
        <v>Rift Valley</v>
      </c>
      <c r="C567" s="24" t="str">
        <f aca="false">Customers!C567</f>
        <v>Business</v>
      </c>
      <c r="D567" s="24" t="n">
        <f aca="false">COUNTIFS(Transactions!$C$2:$C$13107,$A567,Transactions!$E$2:$E$13107,D$1)</f>
        <v>14</v>
      </c>
      <c r="E567" s="24" t="n">
        <f aca="false">COUNTIFS(Transactions!$C$2:$C$13107,$A567,Transactions!$E$2:$E$13107,E$1)</f>
        <v>6</v>
      </c>
      <c r="F567" s="24" t="n">
        <f aca="false">COUNTIFS(Transactions!$C$2:$C$13107,$A567,Transactions!$E$2:$E$13107,F$1)</f>
        <v>1</v>
      </c>
      <c r="G567" s="24" t="n">
        <f aca="false">COUNTIFS(Transactions!$C$2:$C$13107,$A567,Transactions!$E$2:$E$13107,G$1)</f>
        <v>35</v>
      </c>
      <c r="H567" s="24" t="n">
        <f aca="false">COUNTIFS(Transactions!$C$2:$C$13107,$A567,Transactions!$E$2:$E$13107,H$1)</f>
        <v>6</v>
      </c>
      <c r="I567" s="24" t="n">
        <f aca="false">COUNTIFS(Transactions!$C$2:$C$13107,$A567,Transactions!$E$2:$E$13107,I$1)</f>
        <v>0</v>
      </c>
      <c r="J567" s="24" t="n">
        <f aca="false">SUM(D567:I567)</f>
        <v>62</v>
      </c>
      <c r="K567" s="38" t="n">
        <f aca="false">SUMIFS(Transactions!$F$2:$F$13107,Transactions!$C$2:$C$13107,A567)</f>
        <v>622060</v>
      </c>
      <c r="L567" s="38" t="n">
        <f aca="false">SUMIFS(Transactions!$I$2:$I$13107,Transactions!$C$2:$C$13107,A567)</f>
        <v>2178.07</v>
      </c>
      <c r="M567" s="39" t="n">
        <f aca="false">IF(J567=0,"",_xlfn.MAXIFS(Transactions!$B$2:$B$13107,Transactions!$C$2:$C$13107,A567))</f>
        <v>46294</v>
      </c>
      <c r="N567" s="24" t="n">
        <f aca="false">IF(J567=0,999,Assumptions!$B$4-M567)</f>
        <v>1</v>
      </c>
      <c r="O567" s="24" t="str">
        <f aca="false">IF(N567&lt;=Assumptions!$B$7,"Active",IF(N567&lt;=Assumptions!$B$8,"Slipping","Churned"))</f>
        <v>Active</v>
      </c>
      <c r="P567" s="24" t="n">
        <f aca="false">COUNTIF(D567:I567,"&gt;0")</f>
        <v>5</v>
      </c>
      <c r="Q567" s="24" t="n">
        <f aca="false">IF(N567&lt;=Assumptions!$B$22,5,IF(N567&lt;=Assumptions!$B$23,4,IF(N567&lt;=Assumptions!$B$24,3,IF(N567&lt;=Assumptions!$B$25,2,1))))</f>
        <v>5</v>
      </c>
      <c r="R567" s="24" t="n">
        <f aca="false">1+(J567&gt;=Assumptions!$C$25)+(J567&gt;=Assumptions!$C$24)+(J567&gt;=Assumptions!$C$23)+(J567&gt;=Assumptions!$C$22)</f>
        <v>5</v>
      </c>
      <c r="S567" s="24" t="n">
        <f aca="false">1+(L567&gt;=Assumptions!$D$25)+(L567&gt;=Assumptions!$D$24)+(L567&gt;=Assumptions!$D$23)+(L567&gt;=Assumptions!$D$22)</f>
        <v>5</v>
      </c>
      <c r="T567" s="24" t="str">
        <f aca="false">IF(AND(Q567&gt;=4,R567&gt;=4),"Champions",IF(AND(Q567&gt;=3,R567&gt;=3),"Loyal",IF(AND(Q567&lt;=2,R567&gt;=3),"At Risk",IF(Q567&lt;=2,"Hibernating","Potential"))))</f>
        <v>Champions</v>
      </c>
      <c r="U567" s="38" t="n">
        <f aca="false">L567/Assumptions!$B$6</f>
        <v>242.007777777778</v>
      </c>
      <c r="V567" s="38" t="n">
        <f aca="false">IF(O567="Slipping",U567,0)</f>
        <v>0</v>
      </c>
      <c r="W567" s="38" t="n">
        <f aca="false">IF(O567="Churned",U567,0)</f>
        <v>0</v>
      </c>
      <c r="X567" s="24" t="str">
        <f aca="false">IF(AND(O567="Active",P567&lt;=2),"Yes","No")</f>
        <v>No</v>
      </c>
    </row>
    <row r="568" customFormat="false" ht="15" hidden="false" customHeight="false" outlineLevel="0" collapsed="false">
      <c r="A568" s="24" t="str">
        <f aca="false">Customers!A568</f>
        <v>C0567</v>
      </c>
      <c r="B568" s="24" t="str">
        <f aca="false">Customers!B568</f>
        <v>Eastern</v>
      </c>
      <c r="C568" s="24" t="str">
        <f aca="false">Customers!C568</f>
        <v>Prepaid</v>
      </c>
      <c r="D568" s="24" t="n">
        <f aca="false">COUNTIFS(Transactions!$C$2:$C$13107,$A568,Transactions!$E$2:$E$13107,D$1)</f>
        <v>0</v>
      </c>
      <c r="E568" s="24" t="n">
        <f aca="false">COUNTIFS(Transactions!$C$2:$C$13107,$A568,Transactions!$E$2:$E$13107,E$1)</f>
        <v>4</v>
      </c>
      <c r="F568" s="24" t="n">
        <f aca="false">COUNTIFS(Transactions!$C$2:$C$13107,$A568,Transactions!$E$2:$E$13107,F$1)</f>
        <v>1</v>
      </c>
      <c r="G568" s="24" t="n">
        <f aca="false">COUNTIFS(Transactions!$C$2:$C$13107,$A568,Transactions!$E$2:$E$13107,G$1)</f>
        <v>8</v>
      </c>
      <c r="H568" s="24" t="n">
        <f aca="false">COUNTIFS(Transactions!$C$2:$C$13107,$A568,Transactions!$E$2:$E$13107,H$1)</f>
        <v>10</v>
      </c>
      <c r="I568" s="24" t="n">
        <f aca="false">COUNTIFS(Transactions!$C$2:$C$13107,$A568,Transactions!$E$2:$E$13107,I$1)</f>
        <v>9</v>
      </c>
      <c r="J568" s="24" t="n">
        <f aca="false">SUM(D568:I568)</f>
        <v>32</v>
      </c>
      <c r="K568" s="38" t="n">
        <f aca="false">SUMIFS(Transactions!$F$2:$F$13107,Transactions!$C$2:$C$13107,A568)</f>
        <v>63799</v>
      </c>
      <c r="L568" s="38" t="n">
        <f aca="false">SUMIFS(Transactions!$I$2:$I$13107,Transactions!$C$2:$C$13107,A568)</f>
        <v>551.33</v>
      </c>
      <c r="M568" s="39" t="n">
        <f aca="false">IF(J568=0,"",_xlfn.MAXIFS(Transactions!$B$2:$B$13107,Transactions!$C$2:$C$13107,A568))</f>
        <v>46292</v>
      </c>
      <c r="N568" s="24" t="n">
        <f aca="false">IF(J568=0,999,Assumptions!$B$4-M568)</f>
        <v>3</v>
      </c>
      <c r="O568" s="24" t="str">
        <f aca="false">IF(N568&lt;=Assumptions!$B$7,"Active",IF(N568&lt;=Assumptions!$B$8,"Slipping","Churned"))</f>
        <v>Active</v>
      </c>
      <c r="P568" s="24" t="n">
        <f aca="false">COUNTIF(D568:I568,"&gt;0")</f>
        <v>5</v>
      </c>
      <c r="Q568" s="24" t="n">
        <f aca="false">IF(N568&lt;=Assumptions!$B$22,5,IF(N568&lt;=Assumptions!$B$23,4,IF(N568&lt;=Assumptions!$B$24,3,IF(N568&lt;=Assumptions!$B$25,2,1))))</f>
        <v>5</v>
      </c>
      <c r="R568" s="24" t="n">
        <f aca="false">1+(J568&gt;=Assumptions!$C$25)+(J568&gt;=Assumptions!$C$24)+(J568&gt;=Assumptions!$C$23)+(J568&gt;=Assumptions!$C$22)</f>
        <v>5</v>
      </c>
      <c r="S568" s="24" t="n">
        <f aca="false">1+(L568&gt;=Assumptions!$D$25)+(L568&gt;=Assumptions!$D$24)+(L568&gt;=Assumptions!$D$23)+(L568&gt;=Assumptions!$D$22)</f>
        <v>4</v>
      </c>
      <c r="T568" s="24" t="str">
        <f aca="false">IF(AND(Q568&gt;=4,R568&gt;=4),"Champions",IF(AND(Q568&gt;=3,R568&gt;=3),"Loyal",IF(AND(Q568&lt;=2,R568&gt;=3),"At Risk",IF(Q568&lt;=2,"Hibernating","Potential"))))</f>
        <v>Champions</v>
      </c>
      <c r="U568" s="38" t="n">
        <f aca="false">L568/Assumptions!$B$6</f>
        <v>61.2588888888889</v>
      </c>
      <c r="V568" s="38" t="n">
        <f aca="false">IF(O568="Slipping",U568,0)</f>
        <v>0</v>
      </c>
      <c r="W568" s="38" t="n">
        <f aca="false">IF(O568="Churned",U568,0)</f>
        <v>0</v>
      </c>
      <c r="X568" s="24" t="str">
        <f aca="false">IF(AND(O568="Active",P568&lt;=2),"Yes","No")</f>
        <v>No</v>
      </c>
    </row>
    <row r="569" customFormat="false" ht="15" hidden="false" customHeight="false" outlineLevel="0" collapsed="false">
      <c r="A569" s="24" t="str">
        <f aca="false">Customers!A569</f>
        <v>C0568</v>
      </c>
      <c r="B569" s="24" t="str">
        <f aca="false">Customers!B569</f>
        <v>Coast</v>
      </c>
      <c r="C569" s="24" t="str">
        <f aca="false">Customers!C569</f>
        <v>Business</v>
      </c>
      <c r="D569" s="24" t="n">
        <f aca="false">COUNTIFS(Transactions!$C$2:$C$13107,$A569,Transactions!$E$2:$E$13107,D$1)</f>
        <v>3</v>
      </c>
      <c r="E569" s="24" t="n">
        <f aca="false">COUNTIFS(Transactions!$C$2:$C$13107,$A569,Transactions!$E$2:$E$13107,E$1)</f>
        <v>0</v>
      </c>
      <c r="F569" s="24" t="n">
        <f aca="false">COUNTIFS(Transactions!$C$2:$C$13107,$A569,Transactions!$E$2:$E$13107,F$1)</f>
        <v>1</v>
      </c>
      <c r="G569" s="24" t="n">
        <f aca="false">COUNTIFS(Transactions!$C$2:$C$13107,$A569,Transactions!$E$2:$E$13107,G$1)</f>
        <v>17</v>
      </c>
      <c r="H569" s="24" t="n">
        <f aca="false">COUNTIFS(Transactions!$C$2:$C$13107,$A569,Transactions!$E$2:$E$13107,H$1)</f>
        <v>0</v>
      </c>
      <c r="I569" s="24" t="n">
        <f aca="false">COUNTIFS(Transactions!$C$2:$C$13107,$A569,Transactions!$E$2:$E$13107,I$1)</f>
        <v>1</v>
      </c>
      <c r="J569" s="24" t="n">
        <f aca="false">SUM(D569:I569)</f>
        <v>22</v>
      </c>
      <c r="K569" s="38" t="n">
        <f aca="false">SUMIFS(Transactions!$F$2:$F$13107,Transactions!$C$2:$C$13107,A569)</f>
        <v>341150</v>
      </c>
      <c r="L569" s="38" t="n">
        <f aca="false">SUMIFS(Transactions!$I$2:$I$13107,Transactions!$C$2:$C$13107,A569)</f>
        <v>811.14</v>
      </c>
      <c r="M569" s="39" t="n">
        <f aca="false">IF(J569=0,"",_xlfn.MAXIFS(Transactions!$B$2:$B$13107,Transactions!$C$2:$C$13107,A569))</f>
        <v>46294</v>
      </c>
      <c r="N569" s="24" t="n">
        <f aca="false">IF(J569=0,999,Assumptions!$B$4-M569)</f>
        <v>1</v>
      </c>
      <c r="O569" s="24" t="str">
        <f aca="false">IF(N569&lt;=Assumptions!$B$7,"Active",IF(N569&lt;=Assumptions!$B$8,"Slipping","Churned"))</f>
        <v>Active</v>
      </c>
      <c r="P569" s="24" t="n">
        <f aca="false">COUNTIF(D569:I569,"&gt;0")</f>
        <v>4</v>
      </c>
      <c r="Q569" s="24" t="n">
        <f aca="false">IF(N569&lt;=Assumptions!$B$22,5,IF(N569&lt;=Assumptions!$B$23,4,IF(N569&lt;=Assumptions!$B$24,3,IF(N569&lt;=Assumptions!$B$25,2,1))))</f>
        <v>5</v>
      </c>
      <c r="R569" s="24" t="n">
        <f aca="false">1+(J569&gt;=Assumptions!$C$25)+(J569&gt;=Assumptions!$C$24)+(J569&gt;=Assumptions!$C$23)+(J569&gt;=Assumptions!$C$22)</f>
        <v>4</v>
      </c>
      <c r="S569" s="24" t="n">
        <f aca="false">1+(L569&gt;=Assumptions!$D$25)+(L569&gt;=Assumptions!$D$24)+(L569&gt;=Assumptions!$D$23)+(L569&gt;=Assumptions!$D$22)</f>
        <v>5</v>
      </c>
      <c r="T569" s="24" t="str">
        <f aca="false">IF(AND(Q569&gt;=4,R569&gt;=4),"Champions",IF(AND(Q569&gt;=3,R569&gt;=3),"Loyal",IF(AND(Q569&lt;=2,R569&gt;=3),"At Risk",IF(Q569&lt;=2,"Hibernating","Potential"))))</f>
        <v>Champions</v>
      </c>
      <c r="U569" s="38" t="n">
        <f aca="false">L569/Assumptions!$B$6</f>
        <v>90.1266666666667</v>
      </c>
      <c r="V569" s="38" t="n">
        <f aca="false">IF(O569="Slipping",U569,0)</f>
        <v>0</v>
      </c>
      <c r="W569" s="38" t="n">
        <f aca="false">IF(O569="Churned",U569,0)</f>
        <v>0</v>
      </c>
      <c r="X569" s="24" t="str">
        <f aca="false">IF(AND(O569="Active",P569&lt;=2),"Yes","No")</f>
        <v>No</v>
      </c>
    </row>
    <row r="570" customFormat="false" ht="15" hidden="false" customHeight="false" outlineLevel="0" collapsed="false">
      <c r="A570" s="24" t="str">
        <f aca="false">Customers!A570</f>
        <v>C0569</v>
      </c>
      <c r="B570" s="24" t="str">
        <f aca="false">Customers!B570</f>
        <v>Coast</v>
      </c>
      <c r="C570" s="24" t="str">
        <f aca="false">Customers!C570</f>
        <v>Prepaid</v>
      </c>
      <c r="D570" s="24" t="n">
        <f aca="false">COUNTIFS(Transactions!$C$2:$C$13107,$A570,Transactions!$E$2:$E$13107,D$1)</f>
        <v>1</v>
      </c>
      <c r="E570" s="24" t="n">
        <f aca="false">COUNTIFS(Transactions!$C$2:$C$13107,$A570,Transactions!$E$2:$E$13107,E$1)</f>
        <v>5</v>
      </c>
      <c r="F570" s="24" t="n">
        <f aca="false">COUNTIFS(Transactions!$C$2:$C$13107,$A570,Transactions!$E$2:$E$13107,F$1)</f>
        <v>0</v>
      </c>
      <c r="G570" s="24" t="n">
        <f aca="false">COUNTIFS(Transactions!$C$2:$C$13107,$A570,Transactions!$E$2:$E$13107,G$1)</f>
        <v>0</v>
      </c>
      <c r="H570" s="24" t="n">
        <f aca="false">COUNTIFS(Transactions!$C$2:$C$13107,$A570,Transactions!$E$2:$E$13107,H$1)</f>
        <v>6</v>
      </c>
      <c r="I570" s="24" t="n">
        <f aca="false">COUNTIFS(Transactions!$C$2:$C$13107,$A570,Transactions!$E$2:$E$13107,I$1)</f>
        <v>1</v>
      </c>
      <c r="J570" s="24" t="n">
        <f aca="false">SUM(D570:I570)</f>
        <v>13</v>
      </c>
      <c r="K570" s="38" t="n">
        <f aca="false">SUMIFS(Transactions!$F$2:$F$13107,Transactions!$C$2:$C$13107,A570)</f>
        <v>15830</v>
      </c>
      <c r="L570" s="38" t="n">
        <f aca="false">SUMIFS(Transactions!$I$2:$I$13107,Transactions!$C$2:$C$13107,A570)</f>
        <v>280.05</v>
      </c>
      <c r="M570" s="39" t="n">
        <f aca="false">IF(J570=0,"",_xlfn.MAXIFS(Transactions!$B$2:$B$13107,Transactions!$C$2:$C$13107,A570))</f>
        <v>46262</v>
      </c>
      <c r="N570" s="24" t="n">
        <f aca="false">IF(J570=0,999,Assumptions!$B$4-M570)</f>
        <v>33</v>
      </c>
      <c r="O570" s="24" t="str">
        <f aca="false">IF(N570&lt;=Assumptions!$B$7,"Active",IF(N570&lt;=Assumptions!$B$8,"Slipping","Churned"))</f>
        <v>Slipping</v>
      </c>
      <c r="P570" s="24" t="n">
        <f aca="false">COUNTIF(D570:I570,"&gt;0")</f>
        <v>4</v>
      </c>
      <c r="Q570" s="24" t="n">
        <f aca="false">IF(N570&lt;=Assumptions!$B$22,5,IF(N570&lt;=Assumptions!$B$23,4,IF(N570&lt;=Assumptions!$B$24,3,IF(N570&lt;=Assumptions!$B$25,2,1))))</f>
        <v>3</v>
      </c>
      <c r="R570" s="24" t="n">
        <f aca="false">1+(J570&gt;=Assumptions!$C$25)+(J570&gt;=Assumptions!$C$24)+(J570&gt;=Assumptions!$C$23)+(J570&gt;=Assumptions!$C$22)</f>
        <v>2</v>
      </c>
      <c r="S570" s="24" t="n">
        <f aca="false">1+(L570&gt;=Assumptions!$D$25)+(L570&gt;=Assumptions!$D$24)+(L570&gt;=Assumptions!$D$23)+(L570&gt;=Assumptions!$D$22)</f>
        <v>2</v>
      </c>
      <c r="T570" s="24" t="str">
        <f aca="false">IF(AND(Q570&gt;=4,R570&gt;=4),"Champions",IF(AND(Q570&gt;=3,R570&gt;=3),"Loyal",IF(AND(Q570&lt;=2,R570&gt;=3),"At Risk",IF(Q570&lt;=2,"Hibernating","Potential"))))</f>
        <v>Potential</v>
      </c>
      <c r="U570" s="38" t="n">
        <f aca="false">L570/Assumptions!$B$6</f>
        <v>31.1166666666667</v>
      </c>
      <c r="V570" s="38" t="n">
        <f aca="false">IF(O570="Slipping",U570,0)</f>
        <v>31.1166666666667</v>
      </c>
      <c r="W570" s="38" t="n">
        <f aca="false">IF(O570="Churned",U570,0)</f>
        <v>0</v>
      </c>
      <c r="X570" s="24" t="str">
        <f aca="false">IF(AND(O570="Active",P570&lt;=2),"Yes","No")</f>
        <v>No</v>
      </c>
    </row>
    <row r="571" customFormat="false" ht="15" hidden="false" customHeight="false" outlineLevel="0" collapsed="false">
      <c r="A571" s="24" t="str">
        <f aca="false">Customers!A571</f>
        <v>C0570</v>
      </c>
      <c r="B571" s="24" t="str">
        <f aca="false">Customers!B571</f>
        <v>Eastern</v>
      </c>
      <c r="C571" s="24" t="str">
        <f aca="false">Customers!C571</f>
        <v>Prepaid</v>
      </c>
      <c r="D571" s="24" t="n">
        <f aca="false">COUNTIFS(Transactions!$C$2:$C$13107,$A571,Transactions!$E$2:$E$13107,D$1)</f>
        <v>11</v>
      </c>
      <c r="E571" s="24" t="n">
        <f aca="false">COUNTIFS(Transactions!$C$2:$C$13107,$A571,Transactions!$E$2:$E$13107,E$1)</f>
        <v>5</v>
      </c>
      <c r="F571" s="24" t="n">
        <f aca="false">COUNTIFS(Transactions!$C$2:$C$13107,$A571,Transactions!$E$2:$E$13107,F$1)</f>
        <v>8</v>
      </c>
      <c r="G571" s="24" t="n">
        <f aca="false">COUNTIFS(Transactions!$C$2:$C$13107,$A571,Transactions!$E$2:$E$13107,G$1)</f>
        <v>2</v>
      </c>
      <c r="H571" s="24" t="n">
        <f aca="false">COUNTIFS(Transactions!$C$2:$C$13107,$A571,Transactions!$E$2:$E$13107,H$1)</f>
        <v>0</v>
      </c>
      <c r="I571" s="24" t="n">
        <f aca="false">COUNTIFS(Transactions!$C$2:$C$13107,$A571,Transactions!$E$2:$E$13107,I$1)</f>
        <v>0</v>
      </c>
      <c r="J571" s="24" t="n">
        <f aca="false">SUM(D571:I571)</f>
        <v>26</v>
      </c>
      <c r="K571" s="38" t="n">
        <f aca="false">SUMIFS(Transactions!$F$2:$F$13107,Transactions!$C$2:$C$13107,A571)</f>
        <v>136190</v>
      </c>
      <c r="L571" s="38" t="n">
        <f aca="false">SUMIFS(Transactions!$I$2:$I$13107,Transactions!$C$2:$C$13107,A571)</f>
        <v>625.16</v>
      </c>
      <c r="M571" s="39" t="n">
        <f aca="false">IF(J571=0,"",_xlfn.MAXIFS(Transactions!$B$2:$B$13107,Transactions!$C$2:$C$13107,A571))</f>
        <v>46295</v>
      </c>
      <c r="N571" s="24" t="n">
        <f aca="false">IF(J571=0,999,Assumptions!$B$4-M571)</f>
        <v>0</v>
      </c>
      <c r="O571" s="24" t="str">
        <f aca="false">IF(N571&lt;=Assumptions!$B$7,"Active",IF(N571&lt;=Assumptions!$B$8,"Slipping","Churned"))</f>
        <v>Active</v>
      </c>
      <c r="P571" s="24" t="n">
        <f aca="false">COUNTIF(D571:I571,"&gt;0")</f>
        <v>4</v>
      </c>
      <c r="Q571" s="24" t="n">
        <f aca="false">IF(N571&lt;=Assumptions!$B$22,5,IF(N571&lt;=Assumptions!$B$23,4,IF(N571&lt;=Assumptions!$B$24,3,IF(N571&lt;=Assumptions!$B$25,2,1))))</f>
        <v>5</v>
      </c>
      <c r="R571" s="24" t="n">
        <f aca="false">1+(J571&gt;=Assumptions!$C$25)+(J571&gt;=Assumptions!$C$24)+(J571&gt;=Assumptions!$C$23)+(J571&gt;=Assumptions!$C$22)</f>
        <v>4</v>
      </c>
      <c r="S571" s="24" t="n">
        <f aca="false">1+(L571&gt;=Assumptions!$D$25)+(L571&gt;=Assumptions!$D$24)+(L571&gt;=Assumptions!$D$23)+(L571&gt;=Assumptions!$D$22)</f>
        <v>4</v>
      </c>
      <c r="T571" s="24" t="str">
        <f aca="false">IF(AND(Q571&gt;=4,R571&gt;=4),"Champions",IF(AND(Q571&gt;=3,R571&gt;=3),"Loyal",IF(AND(Q571&lt;=2,R571&gt;=3),"At Risk",IF(Q571&lt;=2,"Hibernating","Potential"))))</f>
        <v>Champions</v>
      </c>
      <c r="U571" s="38" t="n">
        <f aca="false">L571/Assumptions!$B$6</f>
        <v>69.4622222222222</v>
      </c>
      <c r="V571" s="38" t="n">
        <f aca="false">IF(O571="Slipping",U571,0)</f>
        <v>0</v>
      </c>
      <c r="W571" s="38" t="n">
        <f aca="false">IF(O571="Churned",U571,0)</f>
        <v>0</v>
      </c>
      <c r="X571" s="24" t="str">
        <f aca="false">IF(AND(O571="Active",P571&lt;=2),"Yes","No")</f>
        <v>No</v>
      </c>
    </row>
    <row r="572" customFormat="false" ht="15" hidden="false" customHeight="false" outlineLevel="0" collapsed="false">
      <c r="A572" s="24" t="str">
        <f aca="false">Customers!A572</f>
        <v>C0571</v>
      </c>
      <c r="B572" s="24" t="str">
        <f aca="false">Customers!B572</f>
        <v>Coast</v>
      </c>
      <c r="C572" s="24" t="str">
        <f aca="false">Customers!C572</f>
        <v>Prepaid</v>
      </c>
      <c r="D572" s="24" t="n">
        <f aca="false">COUNTIFS(Transactions!$C$2:$C$13107,$A572,Transactions!$E$2:$E$13107,D$1)</f>
        <v>2</v>
      </c>
      <c r="E572" s="24" t="n">
        <f aca="false">COUNTIFS(Transactions!$C$2:$C$13107,$A572,Transactions!$E$2:$E$13107,E$1)</f>
        <v>4</v>
      </c>
      <c r="F572" s="24" t="n">
        <f aca="false">COUNTIFS(Transactions!$C$2:$C$13107,$A572,Transactions!$E$2:$E$13107,F$1)</f>
        <v>0</v>
      </c>
      <c r="G572" s="24" t="n">
        <f aca="false">COUNTIFS(Transactions!$C$2:$C$13107,$A572,Transactions!$E$2:$E$13107,G$1)</f>
        <v>0</v>
      </c>
      <c r="H572" s="24" t="n">
        <f aca="false">COUNTIFS(Transactions!$C$2:$C$13107,$A572,Transactions!$E$2:$E$13107,H$1)</f>
        <v>8</v>
      </c>
      <c r="I572" s="24" t="n">
        <f aca="false">COUNTIFS(Transactions!$C$2:$C$13107,$A572,Transactions!$E$2:$E$13107,I$1)</f>
        <v>5</v>
      </c>
      <c r="J572" s="24" t="n">
        <f aca="false">SUM(D572:I572)</f>
        <v>19</v>
      </c>
      <c r="K572" s="38" t="n">
        <f aca="false">SUMIFS(Transactions!$F$2:$F$13107,Transactions!$C$2:$C$13107,A572)</f>
        <v>37818</v>
      </c>
      <c r="L572" s="38" t="n">
        <f aca="false">SUMIFS(Transactions!$I$2:$I$13107,Transactions!$C$2:$C$13107,A572)</f>
        <v>523.9</v>
      </c>
      <c r="M572" s="39" t="n">
        <f aca="false">IF(J572=0,"",_xlfn.MAXIFS(Transactions!$B$2:$B$13107,Transactions!$C$2:$C$13107,A572))</f>
        <v>46292</v>
      </c>
      <c r="N572" s="24" t="n">
        <f aca="false">IF(J572=0,999,Assumptions!$B$4-M572)</f>
        <v>3</v>
      </c>
      <c r="O572" s="24" t="str">
        <f aca="false">IF(N572&lt;=Assumptions!$B$7,"Active",IF(N572&lt;=Assumptions!$B$8,"Slipping","Churned"))</f>
        <v>Active</v>
      </c>
      <c r="P572" s="24" t="n">
        <f aca="false">COUNTIF(D572:I572,"&gt;0")</f>
        <v>4</v>
      </c>
      <c r="Q572" s="24" t="n">
        <f aca="false">IF(N572&lt;=Assumptions!$B$22,5,IF(N572&lt;=Assumptions!$B$23,4,IF(N572&lt;=Assumptions!$B$24,3,IF(N572&lt;=Assumptions!$B$25,2,1))))</f>
        <v>5</v>
      </c>
      <c r="R572" s="24" t="n">
        <f aca="false">1+(J572&gt;=Assumptions!$C$25)+(J572&gt;=Assumptions!$C$24)+(J572&gt;=Assumptions!$C$23)+(J572&gt;=Assumptions!$C$22)</f>
        <v>3</v>
      </c>
      <c r="S572" s="24" t="n">
        <f aca="false">1+(L572&gt;=Assumptions!$D$25)+(L572&gt;=Assumptions!$D$24)+(L572&gt;=Assumptions!$D$23)+(L572&gt;=Assumptions!$D$22)</f>
        <v>4</v>
      </c>
      <c r="T572" s="24" t="str">
        <f aca="false">IF(AND(Q572&gt;=4,R572&gt;=4),"Champions",IF(AND(Q572&gt;=3,R572&gt;=3),"Loyal",IF(AND(Q572&lt;=2,R572&gt;=3),"At Risk",IF(Q572&lt;=2,"Hibernating","Potential"))))</f>
        <v>Loyal</v>
      </c>
      <c r="U572" s="38" t="n">
        <f aca="false">L572/Assumptions!$B$6</f>
        <v>58.2111111111111</v>
      </c>
      <c r="V572" s="38" t="n">
        <f aca="false">IF(O572="Slipping",U572,0)</f>
        <v>0</v>
      </c>
      <c r="W572" s="38" t="n">
        <f aca="false">IF(O572="Churned",U572,0)</f>
        <v>0</v>
      </c>
      <c r="X572" s="24" t="str">
        <f aca="false">IF(AND(O572="Active",P572&lt;=2),"Yes","No")</f>
        <v>No</v>
      </c>
    </row>
    <row r="573" customFormat="false" ht="15" hidden="false" customHeight="false" outlineLevel="0" collapsed="false">
      <c r="A573" s="24" t="str">
        <f aca="false">Customers!A573</f>
        <v>C0572</v>
      </c>
      <c r="B573" s="24" t="str">
        <f aca="false">Customers!B573</f>
        <v>Eastern</v>
      </c>
      <c r="C573" s="24" t="str">
        <f aca="false">Customers!C573</f>
        <v>Prepaid</v>
      </c>
      <c r="D573" s="24" t="n">
        <f aca="false">COUNTIFS(Transactions!$C$2:$C$13107,$A573,Transactions!$E$2:$E$13107,D$1)</f>
        <v>3</v>
      </c>
      <c r="E573" s="24" t="n">
        <f aca="false">COUNTIFS(Transactions!$C$2:$C$13107,$A573,Transactions!$E$2:$E$13107,E$1)</f>
        <v>2</v>
      </c>
      <c r="F573" s="24" t="n">
        <f aca="false">COUNTIFS(Transactions!$C$2:$C$13107,$A573,Transactions!$E$2:$E$13107,F$1)</f>
        <v>1</v>
      </c>
      <c r="G573" s="24" t="n">
        <f aca="false">COUNTIFS(Transactions!$C$2:$C$13107,$A573,Transactions!$E$2:$E$13107,G$1)</f>
        <v>2</v>
      </c>
      <c r="H573" s="24" t="n">
        <f aca="false">COUNTIFS(Transactions!$C$2:$C$13107,$A573,Transactions!$E$2:$E$13107,H$1)</f>
        <v>4</v>
      </c>
      <c r="I573" s="24" t="n">
        <f aca="false">COUNTIFS(Transactions!$C$2:$C$13107,$A573,Transactions!$E$2:$E$13107,I$1)</f>
        <v>2</v>
      </c>
      <c r="J573" s="24" t="n">
        <f aca="false">SUM(D573:I573)</f>
        <v>14</v>
      </c>
      <c r="K573" s="38" t="n">
        <f aca="false">SUMIFS(Transactions!$F$2:$F$13107,Transactions!$C$2:$C$13107,A573)</f>
        <v>21710</v>
      </c>
      <c r="L573" s="38" t="n">
        <f aca="false">SUMIFS(Transactions!$I$2:$I$13107,Transactions!$C$2:$C$13107,A573)</f>
        <v>209.57</v>
      </c>
      <c r="M573" s="39" t="n">
        <f aca="false">IF(J573=0,"",_xlfn.MAXIFS(Transactions!$B$2:$B$13107,Transactions!$C$2:$C$13107,A573))</f>
        <v>46263</v>
      </c>
      <c r="N573" s="24" t="n">
        <f aca="false">IF(J573=0,999,Assumptions!$B$4-M573)</f>
        <v>32</v>
      </c>
      <c r="O573" s="24" t="str">
        <f aca="false">IF(N573&lt;=Assumptions!$B$7,"Active",IF(N573&lt;=Assumptions!$B$8,"Slipping","Churned"))</f>
        <v>Slipping</v>
      </c>
      <c r="P573" s="24" t="n">
        <f aca="false">COUNTIF(D573:I573,"&gt;0")</f>
        <v>6</v>
      </c>
      <c r="Q573" s="24" t="n">
        <f aca="false">IF(N573&lt;=Assumptions!$B$22,5,IF(N573&lt;=Assumptions!$B$23,4,IF(N573&lt;=Assumptions!$B$24,3,IF(N573&lt;=Assumptions!$B$25,2,1))))</f>
        <v>3</v>
      </c>
      <c r="R573" s="24" t="n">
        <f aca="false">1+(J573&gt;=Assumptions!$C$25)+(J573&gt;=Assumptions!$C$24)+(J573&gt;=Assumptions!$C$23)+(J573&gt;=Assumptions!$C$22)</f>
        <v>3</v>
      </c>
      <c r="S573" s="24" t="n">
        <f aca="false">1+(L573&gt;=Assumptions!$D$25)+(L573&gt;=Assumptions!$D$24)+(L573&gt;=Assumptions!$D$23)+(L573&gt;=Assumptions!$D$22)</f>
        <v>2</v>
      </c>
      <c r="T573" s="24" t="str">
        <f aca="false">IF(AND(Q573&gt;=4,R573&gt;=4),"Champions",IF(AND(Q573&gt;=3,R573&gt;=3),"Loyal",IF(AND(Q573&lt;=2,R573&gt;=3),"At Risk",IF(Q573&lt;=2,"Hibernating","Potential"))))</f>
        <v>Loyal</v>
      </c>
      <c r="U573" s="38" t="n">
        <f aca="false">L573/Assumptions!$B$6</f>
        <v>23.2855555555556</v>
      </c>
      <c r="V573" s="38" t="n">
        <f aca="false">IF(O573="Slipping",U573,0)</f>
        <v>23.2855555555556</v>
      </c>
      <c r="W573" s="38" t="n">
        <f aca="false">IF(O573="Churned",U573,0)</f>
        <v>0</v>
      </c>
      <c r="X573" s="24" t="str">
        <f aca="false">IF(AND(O573="Active",P573&lt;=2),"Yes","No")</f>
        <v>No</v>
      </c>
    </row>
    <row r="574" customFormat="false" ht="15" hidden="false" customHeight="false" outlineLevel="0" collapsed="false">
      <c r="A574" s="24" t="str">
        <f aca="false">Customers!A574</f>
        <v>C0573</v>
      </c>
      <c r="B574" s="24" t="str">
        <f aca="false">Customers!B574</f>
        <v>Coast</v>
      </c>
      <c r="C574" s="24" t="str">
        <f aca="false">Customers!C574</f>
        <v>Postpaid</v>
      </c>
      <c r="D574" s="24" t="n">
        <f aca="false">COUNTIFS(Transactions!$C$2:$C$13107,$A574,Transactions!$E$2:$E$13107,D$1)</f>
        <v>9</v>
      </c>
      <c r="E574" s="24" t="n">
        <f aca="false">COUNTIFS(Transactions!$C$2:$C$13107,$A574,Transactions!$E$2:$E$13107,E$1)</f>
        <v>0</v>
      </c>
      <c r="F574" s="24" t="n">
        <f aca="false">COUNTIFS(Transactions!$C$2:$C$13107,$A574,Transactions!$E$2:$E$13107,F$1)</f>
        <v>4</v>
      </c>
      <c r="G574" s="24" t="n">
        <f aca="false">COUNTIFS(Transactions!$C$2:$C$13107,$A574,Transactions!$E$2:$E$13107,G$1)</f>
        <v>1</v>
      </c>
      <c r="H574" s="24" t="n">
        <f aca="false">COUNTIFS(Transactions!$C$2:$C$13107,$A574,Transactions!$E$2:$E$13107,H$1)</f>
        <v>1</v>
      </c>
      <c r="I574" s="24" t="n">
        <f aca="false">COUNTIFS(Transactions!$C$2:$C$13107,$A574,Transactions!$E$2:$E$13107,I$1)</f>
        <v>3</v>
      </c>
      <c r="J574" s="24" t="n">
        <f aca="false">SUM(D574:I574)</f>
        <v>18</v>
      </c>
      <c r="K574" s="38" t="n">
        <f aca="false">SUMIFS(Transactions!$F$2:$F$13107,Transactions!$C$2:$C$13107,A574)</f>
        <v>71410</v>
      </c>
      <c r="L574" s="38" t="n">
        <f aca="false">SUMIFS(Transactions!$I$2:$I$13107,Transactions!$C$2:$C$13107,A574)</f>
        <v>484.16</v>
      </c>
      <c r="M574" s="39" t="n">
        <f aca="false">IF(J574=0,"",_xlfn.MAXIFS(Transactions!$B$2:$B$13107,Transactions!$C$2:$C$13107,A574))</f>
        <v>46252</v>
      </c>
      <c r="N574" s="24" t="n">
        <f aca="false">IF(J574=0,999,Assumptions!$B$4-M574)</f>
        <v>43</v>
      </c>
      <c r="O574" s="24" t="str">
        <f aca="false">IF(N574&lt;=Assumptions!$B$7,"Active",IF(N574&lt;=Assumptions!$B$8,"Slipping","Churned"))</f>
        <v>Slipping</v>
      </c>
      <c r="P574" s="24" t="n">
        <f aca="false">COUNTIF(D574:I574,"&gt;0")</f>
        <v>5</v>
      </c>
      <c r="Q574" s="24" t="n">
        <f aca="false">IF(N574&lt;=Assumptions!$B$22,5,IF(N574&lt;=Assumptions!$B$23,4,IF(N574&lt;=Assumptions!$B$24,3,IF(N574&lt;=Assumptions!$B$25,2,1))))</f>
        <v>3</v>
      </c>
      <c r="R574" s="24" t="n">
        <f aca="false">1+(J574&gt;=Assumptions!$C$25)+(J574&gt;=Assumptions!$C$24)+(J574&gt;=Assumptions!$C$23)+(J574&gt;=Assumptions!$C$22)</f>
        <v>3</v>
      </c>
      <c r="S574" s="24" t="n">
        <f aca="false">1+(L574&gt;=Assumptions!$D$25)+(L574&gt;=Assumptions!$D$24)+(L574&gt;=Assumptions!$D$23)+(L574&gt;=Assumptions!$D$22)</f>
        <v>4</v>
      </c>
      <c r="T574" s="24" t="str">
        <f aca="false">IF(AND(Q574&gt;=4,R574&gt;=4),"Champions",IF(AND(Q574&gt;=3,R574&gt;=3),"Loyal",IF(AND(Q574&lt;=2,R574&gt;=3),"At Risk",IF(Q574&lt;=2,"Hibernating","Potential"))))</f>
        <v>Loyal</v>
      </c>
      <c r="U574" s="38" t="n">
        <f aca="false">L574/Assumptions!$B$6</f>
        <v>53.7955555555556</v>
      </c>
      <c r="V574" s="38" t="n">
        <f aca="false">IF(O574="Slipping",U574,0)</f>
        <v>53.7955555555556</v>
      </c>
      <c r="W574" s="38" t="n">
        <f aca="false">IF(O574="Churned",U574,0)</f>
        <v>0</v>
      </c>
      <c r="X574" s="24" t="str">
        <f aca="false">IF(AND(O574="Active",P574&lt;=2),"Yes","No")</f>
        <v>No</v>
      </c>
    </row>
    <row r="575" customFormat="false" ht="15" hidden="false" customHeight="false" outlineLevel="0" collapsed="false">
      <c r="A575" s="24" t="str">
        <f aca="false">Customers!A575</f>
        <v>C0574</v>
      </c>
      <c r="B575" s="24" t="str">
        <f aca="false">Customers!B575</f>
        <v>Rift Valley</v>
      </c>
      <c r="C575" s="24" t="str">
        <f aca="false">Customers!C575</f>
        <v>Prepaid</v>
      </c>
      <c r="D575" s="24" t="n">
        <f aca="false">COUNTIFS(Transactions!$C$2:$C$13107,$A575,Transactions!$E$2:$E$13107,D$1)</f>
        <v>6</v>
      </c>
      <c r="E575" s="24" t="n">
        <f aca="false">COUNTIFS(Transactions!$C$2:$C$13107,$A575,Transactions!$E$2:$E$13107,E$1)</f>
        <v>1</v>
      </c>
      <c r="F575" s="24" t="n">
        <f aca="false">COUNTIFS(Transactions!$C$2:$C$13107,$A575,Transactions!$E$2:$E$13107,F$1)</f>
        <v>0</v>
      </c>
      <c r="G575" s="24" t="n">
        <f aca="false">COUNTIFS(Transactions!$C$2:$C$13107,$A575,Transactions!$E$2:$E$13107,G$1)</f>
        <v>0</v>
      </c>
      <c r="H575" s="24" t="n">
        <f aca="false">COUNTIFS(Transactions!$C$2:$C$13107,$A575,Transactions!$E$2:$E$13107,H$1)</f>
        <v>2</v>
      </c>
      <c r="I575" s="24" t="n">
        <f aca="false">COUNTIFS(Transactions!$C$2:$C$13107,$A575,Transactions!$E$2:$E$13107,I$1)</f>
        <v>0</v>
      </c>
      <c r="J575" s="24" t="n">
        <f aca="false">SUM(D575:I575)</f>
        <v>9</v>
      </c>
      <c r="K575" s="38" t="n">
        <f aca="false">SUMIFS(Transactions!$F$2:$F$13107,Transactions!$C$2:$C$13107,A575)</f>
        <v>24160</v>
      </c>
      <c r="L575" s="38" t="n">
        <f aca="false">SUMIFS(Transactions!$I$2:$I$13107,Transactions!$C$2:$C$13107,A575)</f>
        <v>332.35</v>
      </c>
      <c r="M575" s="39" t="n">
        <f aca="false">IF(J575=0,"",_xlfn.MAXIFS(Transactions!$B$2:$B$13107,Transactions!$C$2:$C$13107,A575))</f>
        <v>46266</v>
      </c>
      <c r="N575" s="24" t="n">
        <f aca="false">IF(J575=0,999,Assumptions!$B$4-M575)</f>
        <v>29</v>
      </c>
      <c r="O575" s="24" t="str">
        <f aca="false">IF(N575&lt;=Assumptions!$B$7,"Active",IF(N575&lt;=Assumptions!$B$8,"Slipping","Churned"))</f>
        <v>Active</v>
      </c>
      <c r="P575" s="24" t="n">
        <f aca="false">COUNTIF(D575:I575,"&gt;0")</f>
        <v>3</v>
      </c>
      <c r="Q575" s="24" t="n">
        <f aca="false">IF(N575&lt;=Assumptions!$B$22,5,IF(N575&lt;=Assumptions!$B$23,4,IF(N575&lt;=Assumptions!$B$24,3,IF(N575&lt;=Assumptions!$B$25,2,1))))</f>
        <v>4</v>
      </c>
      <c r="R575" s="24" t="n">
        <f aca="false">1+(J575&gt;=Assumptions!$C$25)+(J575&gt;=Assumptions!$C$24)+(J575&gt;=Assumptions!$C$23)+(J575&gt;=Assumptions!$C$22)</f>
        <v>2</v>
      </c>
      <c r="S575" s="24" t="n">
        <f aca="false">1+(L575&gt;=Assumptions!$D$25)+(L575&gt;=Assumptions!$D$24)+(L575&gt;=Assumptions!$D$23)+(L575&gt;=Assumptions!$D$22)</f>
        <v>3</v>
      </c>
      <c r="T575" s="24" t="str">
        <f aca="false">IF(AND(Q575&gt;=4,R575&gt;=4),"Champions",IF(AND(Q575&gt;=3,R575&gt;=3),"Loyal",IF(AND(Q575&lt;=2,R575&gt;=3),"At Risk",IF(Q575&lt;=2,"Hibernating","Potential"))))</f>
        <v>Potential</v>
      </c>
      <c r="U575" s="38" t="n">
        <f aca="false">L575/Assumptions!$B$6</f>
        <v>36.9277777777778</v>
      </c>
      <c r="V575" s="38" t="n">
        <f aca="false">IF(O575="Slipping",U575,0)</f>
        <v>0</v>
      </c>
      <c r="W575" s="38" t="n">
        <f aca="false">IF(O575="Churned",U575,0)</f>
        <v>0</v>
      </c>
      <c r="X575" s="24" t="str">
        <f aca="false">IF(AND(O575="Active",P575&lt;=2),"Yes","No")</f>
        <v>No</v>
      </c>
    </row>
    <row r="576" customFormat="false" ht="15" hidden="false" customHeight="false" outlineLevel="0" collapsed="false">
      <c r="A576" s="24" t="str">
        <f aca="false">Customers!A576</f>
        <v>C0575</v>
      </c>
      <c r="B576" s="24" t="str">
        <f aca="false">Customers!B576</f>
        <v>Nairobi</v>
      </c>
      <c r="C576" s="24" t="str">
        <f aca="false">Customers!C576</f>
        <v>Prepaid</v>
      </c>
      <c r="D576" s="24" t="n">
        <f aca="false">COUNTIFS(Transactions!$C$2:$C$13107,$A576,Transactions!$E$2:$E$13107,D$1)</f>
        <v>0</v>
      </c>
      <c r="E576" s="24" t="n">
        <f aca="false">COUNTIFS(Transactions!$C$2:$C$13107,$A576,Transactions!$E$2:$E$13107,E$1)</f>
        <v>0</v>
      </c>
      <c r="F576" s="24" t="n">
        <f aca="false">COUNTIFS(Transactions!$C$2:$C$13107,$A576,Transactions!$E$2:$E$13107,F$1)</f>
        <v>2</v>
      </c>
      <c r="G576" s="24" t="n">
        <f aca="false">COUNTIFS(Transactions!$C$2:$C$13107,$A576,Transactions!$E$2:$E$13107,G$1)</f>
        <v>0</v>
      </c>
      <c r="H576" s="24" t="n">
        <f aca="false">COUNTIFS(Transactions!$C$2:$C$13107,$A576,Transactions!$E$2:$E$13107,H$1)</f>
        <v>6</v>
      </c>
      <c r="I576" s="24" t="n">
        <f aca="false">COUNTIFS(Transactions!$C$2:$C$13107,$A576,Transactions!$E$2:$E$13107,I$1)</f>
        <v>0</v>
      </c>
      <c r="J576" s="24" t="n">
        <f aca="false">SUM(D576:I576)</f>
        <v>8</v>
      </c>
      <c r="K576" s="38" t="n">
        <f aca="false">SUMIFS(Transactions!$F$2:$F$13107,Transactions!$C$2:$C$13107,A576)</f>
        <v>17790</v>
      </c>
      <c r="L576" s="38" t="n">
        <f aca="false">SUMIFS(Transactions!$I$2:$I$13107,Transactions!$C$2:$C$13107,A576)</f>
        <v>16.8</v>
      </c>
      <c r="M576" s="39" t="n">
        <f aca="false">IF(J576=0,"",_xlfn.MAXIFS(Transactions!$B$2:$B$13107,Transactions!$C$2:$C$13107,A576))</f>
        <v>46293</v>
      </c>
      <c r="N576" s="24" t="n">
        <f aca="false">IF(J576=0,999,Assumptions!$B$4-M576)</f>
        <v>2</v>
      </c>
      <c r="O576" s="24" t="str">
        <f aca="false">IF(N576&lt;=Assumptions!$B$7,"Active",IF(N576&lt;=Assumptions!$B$8,"Slipping","Churned"))</f>
        <v>Active</v>
      </c>
      <c r="P576" s="24" t="n">
        <f aca="false">COUNTIF(D576:I576,"&gt;0")</f>
        <v>2</v>
      </c>
      <c r="Q576" s="24" t="n">
        <f aca="false">IF(N576&lt;=Assumptions!$B$22,5,IF(N576&lt;=Assumptions!$B$23,4,IF(N576&lt;=Assumptions!$B$24,3,IF(N576&lt;=Assumptions!$B$25,2,1))))</f>
        <v>5</v>
      </c>
      <c r="R576" s="24" t="n">
        <f aca="false">1+(J576&gt;=Assumptions!$C$25)+(J576&gt;=Assumptions!$C$24)+(J576&gt;=Assumptions!$C$23)+(J576&gt;=Assumptions!$C$22)</f>
        <v>1</v>
      </c>
      <c r="S576" s="24" t="n">
        <f aca="false">1+(L576&gt;=Assumptions!$D$25)+(L576&gt;=Assumptions!$D$24)+(L576&gt;=Assumptions!$D$23)+(L576&gt;=Assumptions!$D$22)</f>
        <v>1</v>
      </c>
      <c r="T576" s="24" t="str">
        <f aca="false">IF(AND(Q576&gt;=4,R576&gt;=4),"Champions",IF(AND(Q576&gt;=3,R576&gt;=3),"Loyal",IF(AND(Q576&lt;=2,R576&gt;=3),"At Risk",IF(Q576&lt;=2,"Hibernating","Potential"))))</f>
        <v>Potential</v>
      </c>
      <c r="U576" s="38" t="n">
        <f aca="false">L576/Assumptions!$B$6</f>
        <v>1.86666666666667</v>
      </c>
      <c r="V576" s="38" t="n">
        <f aca="false">IF(O576="Slipping",U576,0)</f>
        <v>0</v>
      </c>
      <c r="W576" s="38" t="n">
        <f aca="false">IF(O576="Churned",U576,0)</f>
        <v>0</v>
      </c>
      <c r="X576" s="24" t="str">
        <f aca="false">IF(AND(O576="Active",P576&lt;=2),"Yes","No")</f>
        <v>Yes</v>
      </c>
    </row>
    <row r="577" customFormat="false" ht="15" hidden="false" customHeight="false" outlineLevel="0" collapsed="false">
      <c r="A577" s="24" t="str">
        <f aca="false">Customers!A577</f>
        <v>C0576</v>
      </c>
      <c r="B577" s="24" t="str">
        <f aca="false">Customers!B577</f>
        <v>Nairobi</v>
      </c>
      <c r="C577" s="24" t="str">
        <f aca="false">Customers!C577</f>
        <v>Prepaid</v>
      </c>
      <c r="D577" s="24" t="n">
        <f aca="false">COUNTIFS(Transactions!$C$2:$C$13107,$A577,Transactions!$E$2:$E$13107,D$1)</f>
        <v>3</v>
      </c>
      <c r="E577" s="24" t="n">
        <f aca="false">COUNTIFS(Transactions!$C$2:$C$13107,$A577,Transactions!$E$2:$E$13107,E$1)</f>
        <v>3</v>
      </c>
      <c r="F577" s="24" t="n">
        <f aca="false">COUNTIFS(Transactions!$C$2:$C$13107,$A577,Transactions!$E$2:$E$13107,F$1)</f>
        <v>0</v>
      </c>
      <c r="G577" s="24" t="n">
        <f aca="false">COUNTIFS(Transactions!$C$2:$C$13107,$A577,Transactions!$E$2:$E$13107,G$1)</f>
        <v>0</v>
      </c>
      <c r="H577" s="24" t="n">
        <f aca="false">COUNTIFS(Transactions!$C$2:$C$13107,$A577,Transactions!$E$2:$E$13107,H$1)</f>
        <v>0</v>
      </c>
      <c r="I577" s="24" t="n">
        <f aca="false">COUNTIFS(Transactions!$C$2:$C$13107,$A577,Transactions!$E$2:$E$13107,I$1)</f>
        <v>2</v>
      </c>
      <c r="J577" s="24" t="n">
        <f aca="false">SUM(D577:I577)</f>
        <v>8</v>
      </c>
      <c r="K577" s="38" t="n">
        <f aca="false">SUMIFS(Transactions!$F$2:$F$13107,Transactions!$C$2:$C$13107,A577)</f>
        <v>15380</v>
      </c>
      <c r="L577" s="38" t="n">
        <f aca="false">SUMIFS(Transactions!$I$2:$I$13107,Transactions!$C$2:$C$13107,A577)</f>
        <v>248.45</v>
      </c>
      <c r="M577" s="39" t="n">
        <f aca="false">IF(J577=0,"",_xlfn.MAXIFS(Transactions!$B$2:$B$13107,Transactions!$C$2:$C$13107,A577))</f>
        <v>46293</v>
      </c>
      <c r="N577" s="24" t="n">
        <f aca="false">IF(J577=0,999,Assumptions!$B$4-M577)</f>
        <v>2</v>
      </c>
      <c r="O577" s="24" t="str">
        <f aca="false">IF(N577&lt;=Assumptions!$B$7,"Active",IF(N577&lt;=Assumptions!$B$8,"Slipping","Churned"))</f>
        <v>Active</v>
      </c>
      <c r="P577" s="24" t="n">
        <f aca="false">COUNTIF(D577:I577,"&gt;0")</f>
        <v>3</v>
      </c>
      <c r="Q577" s="24" t="n">
        <f aca="false">IF(N577&lt;=Assumptions!$B$22,5,IF(N577&lt;=Assumptions!$B$23,4,IF(N577&lt;=Assumptions!$B$24,3,IF(N577&lt;=Assumptions!$B$25,2,1))))</f>
        <v>5</v>
      </c>
      <c r="R577" s="24" t="n">
        <f aca="false">1+(J577&gt;=Assumptions!$C$25)+(J577&gt;=Assumptions!$C$24)+(J577&gt;=Assumptions!$C$23)+(J577&gt;=Assumptions!$C$22)</f>
        <v>1</v>
      </c>
      <c r="S577" s="24" t="n">
        <f aca="false">1+(L577&gt;=Assumptions!$D$25)+(L577&gt;=Assumptions!$D$24)+(L577&gt;=Assumptions!$D$23)+(L577&gt;=Assumptions!$D$22)</f>
        <v>2</v>
      </c>
      <c r="T577" s="24" t="str">
        <f aca="false">IF(AND(Q577&gt;=4,R577&gt;=4),"Champions",IF(AND(Q577&gt;=3,R577&gt;=3),"Loyal",IF(AND(Q577&lt;=2,R577&gt;=3),"At Risk",IF(Q577&lt;=2,"Hibernating","Potential"))))</f>
        <v>Potential</v>
      </c>
      <c r="U577" s="38" t="n">
        <f aca="false">L577/Assumptions!$B$6</f>
        <v>27.6055555555556</v>
      </c>
      <c r="V577" s="38" t="n">
        <f aca="false">IF(O577="Slipping",U577,0)</f>
        <v>0</v>
      </c>
      <c r="W577" s="38" t="n">
        <f aca="false">IF(O577="Churned",U577,0)</f>
        <v>0</v>
      </c>
      <c r="X577" s="24" t="str">
        <f aca="false">IF(AND(O577="Active",P577&lt;=2),"Yes","No")</f>
        <v>No</v>
      </c>
    </row>
    <row r="578" customFormat="false" ht="15" hidden="false" customHeight="false" outlineLevel="0" collapsed="false">
      <c r="A578" s="24" t="str">
        <f aca="false">Customers!A578</f>
        <v>C0577</v>
      </c>
      <c r="B578" s="24" t="str">
        <f aca="false">Customers!B578</f>
        <v>Rift Valley</v>
      </c>
      <c r="C578" s="24" t="str">
        <f aca="false">Customers!C578</f>
        <v>Postpaid</v>
      </c>
      <c r="D578" s="24" t="n">
        <f aca="false">COUNTIFS(Transactions!$C$2:$C$13107,$A578,Transactions!$E$2:$E$13107,D$1)</f>
        <v>4</v>
      </c>
      <c r="E578" s="24" t="n">
        <f aca="false">COUNTIFS(Transactions!$C$2:$C$13107,$A578,Transactions!$E$2:$E$13107,E$1)</f>
        <v>0</v>
      </c>
      <c r="F578" s="24" t="n">
        <f aca="false">COUNTIFS(Transactions!$C$2:$C$13107,$A578,Transactions!$E$2:$E$13107,F$1)</f>
        <v>2</v>
      </c>
      <c r="G578" s="24" t="n">
        <f aca="false">COUNTIFS(Transactions!$C$2:$C$13107,$A578,Transactions!$E$2:$E$13107,G$1)</f>
        <v>5</v>
      </c>
      <c r="H578" s="24" t="n">
        <f aca="false">COUNTIFS(Transactions!$C$2:$C$13107,$A578,Transactions!$E$2:$E$13107,H$1)</f>
        <v>1</v>
      </c>
      <c r="I578" s="24" t="n">
        <f aca="false">COUNTIFS(Transactions!$C$2:$C$13107,$A578,Transactions!$E$2:$E$13107,I$1)</f>
        <v>0</v>
      </c>
      <c r="J578" s="24" t="n">
        <f aca="false">SUM(D578:I578)</f>
        <v>12</v>
      </c>
      <c r="K578" s="38" t="n">
        <f aca="false">SUMIFS(Transactions!$F$2:$F$13107,Transactions!$C$2:$C$13107,A578)</f>
        <v>49220</v>
      </c>
      <c r="L578" s="38" t="n">
        <f aca="false">SUMIFS(Transactions!$I$2:$I$13107,Transactions!$C$2:$C$13107,A578)</f>
        <v>195.08</v>
      </c>
      <c r="M578" s="39" t="n">
        <f aca="false">IF(J578=0,"",_xlfn.MAXIFS(Transactions!$B$2:$B$13107,Transactions!$C$2:$C$13107,A578))</f>
        <v>46252</v>
      </c>
      <c r="N578" s="24" t="n">
        <f aca="false">IF(J578=0,999,Assumptions!$B$4-M578)</f>
        <v>43</v>
      </c>
      <c r="O578" s="24" t="str">
        <f aca="false">IF(N578&lt;=Assumptions!$B$7,"Active",IF(N578&lt;=Assumptions!$B$8,"Slipping","Churned"))</f>
        <v>Slipping</v>
      </c>
      <c r="P578" s="24" t="n">
        <f aca="false">COUNTIF(D578:I578,"&gt;0")</f>
        <v>4</v>
      </c>
      <c r="Q578" s="24" t="n">
        <f aca="false">IF(N578&lt;=Assumptions!$B$22,5,IF(N578&lt;=Assumptions!$B$23,4,IF(N578&lt;=Assumptions!$B$24,3,IF(N578&lt;=Assumptions!$B$25,2,1))))</f>
        <v>3</v>
      </c>
      <c r="R578" s="24" t="n">
        <f aca="false">1+(J578&gt;=Assumptions!$C$25)+(J578&gt;=Assumptions!$C$24)+(J578&gt;=Assumptions!$C$23)+(J578&gt;=Assumptions!$C$22)</f>
        <v>2</v>
      </c>
      <c r="S578" s="24" t="n">
        <f aca="false">1+(L578&gt;=Assumptions!$D$25)+(L578&gt;=Assumptions!$D$24)+(L578&gt;=Assumptions!$D$23)+(L578&gt;=Assumptions!$D$22)</f>
        <v>2</v>
      </c>
      <c r="T578" s="24" t="str">
        <f aca="false">IF(AND(Q578&gt;=4,R578&gt;=4),"Champions",IF(AND(Q578&gt;=3,R578&gt;=3),"Loyal",IF(AND(Q578&lt;=2,R578&gt;=3),"At Risk",IF(Q578&lt;=2,"Hibernating","Potential"))))</f>
        <v>Potential</v>
      </c>
      <c r="U578" s="38" t="n">
        <f aca="false">L578/Assumptions!$B$6</f>
        <v>21.6755555555556</v>
      </c>
      <c r="V578" s="38" t="n">
        <f aca="false">IF(O578="Slipping",U578,0)</f>
        <v>21.6755555555556</v>
      </c>
      <c r="W578" s="38" t="n">
        <f aca="false">IF(O578="Churned",U578,0)</f>
        <v>0</v>
      </c>
      <c r="X578" s="24" t="str">
        <f aca="false">IF(AND(O578="Active",P578&lt;=2),"Yes","No")</f>
        <v>No</v>
      </c>
    </row>
    <row r="579" customFormat="false" ht="15" hidden="false" customHeight="false" outlineLevel="0" collapsed="false">
      <c r="A579" s="24" t="str">
        <f aca="false">Customers!A579</f>
        <v>C0578</v>
      </c>
      <c r="B579" s="24" t="str">
        <f aca="false">Customers!B579</f>
        <v>Nairobi</v>
      </c>
      <c r="C579" s="24" t="str">
        <f aca="false">Customers!C579</f>
        <v>Prepaid</v>
      </c>
      <c r="D579" s="24" t="n">
        <f aca="false">COUNTIFS(Transactions!$C$2:$C$13107,$A579,Transactions!$E$2:$E$13107,D$1)</f>
        <v>4</v>
      </c>
      <c r="E579" s="24" t="n">
        <f aca="false">COUNTIFS(Transactions!$C$2:$C$13107,$A579,Transactions!$E$2:$E$13107,E$1)</f>
        <v>1</v>
      </c>
      <c r="F579" s="24" t="n">
        <f aca="false">COUNTIFS(Transactions!$C$2:$C$13107,$A579,Transactions!$E$2:$E$13107,F$1)</f>
        <v>0</v>
      </c>
      <c r="G579" s="24" t="n">
        <f aca="false">COUNTIFS(Transactions!$C$2:$C$13107,$A579,Transactions!$E$2:$E$13107,G$1)</f>
        <v>0</v>
      </c>
      <c r="H579" s="24" t="n">
        <f aca="false">COUNTIFS(Transactions!$C$2:$C$13107,$A579,Transactions!$E$2:$E$13107,H$1)</f>
        <v>3</v>
      </c>
      <c r="I579" s="24" t="n">
        <f aca="false">COUNTIFS(Transactions!$C$2:$C$13107,$A579,Transactions!$E$2:$E$13107,I$1)</f>
        <v>1</v>
      </c>
      <c r="J579" s="24" t="n">
        <f aca="false">SUM(D579:I579)</f>
        <v>9</v>
      </c>
      <c r="K579" s="38" t="n">
        <f aca="false">SUMIFS(Transactions!$F$2:$F$13107,Transactions!$C$2:$C$13107,A579)</f>
        <v>17480</v>
      </c>
      <c r="L579" s="38" t="n">
        <f aca="false">SUMIFS(Transactions!$I$2:$I$13107,Transactions!$C$2:$C$13107,A579)</f>
        <v>233.5</v>
      </c>
      <c r="M579" s="39" t="n">
        <f aca="false">IF(J579=0,"",_xlfn.MAXIFS(Transactions!$B$2:$B$13107,Transactions!$C$2:$C$13107,A579))</f>
        <v>46270</v>
      </c>
      <c r="N579" s="24" t="n">
        <f aca="false">IF(J579=0,999,Assumptions!$B$4-M579)</f>
        <v>25</v>
      </c>
      <c r="O579" s="24" t="str">
        <f aca="false">IF(N579&lt;=Assumptions!$B$7,"Active",IF(N579&lt;=Assumptions!$B$8,"Slipping","Churned"))</f>
        <v>Active</v>
      </c>
      <c r="P579" s="24" t="n">
        <f aca="false">COUNTIF(D579:I579,"&gt;0")</f>
        <v>4</v>
      </c>
      <c r="Q579" s="24" t="n">
        <f aca="false">IF(N579&lt;=Assumptions!$B$22,5,IF(N579&lt;=Assumptions!$B$23,4,IF(N579&lt;=Assumptions!$B$24,3,IF(N579&lt;=Assumptions!$B$25,2,1))))</f>
        <v>4</v>
      </c>
      <c r="R579" s="24" t="n">
        <f aca="false">1+(J579&gt;=Assumptions!$C$25)+(J579&gt;=Assumptions!$C$24)+(J579&gt;=Assumptions!$C$23)+(J579&gt;=Assumptions!$C$22)</f>
        <v>2</v>
      </c>
      <c r="S579" s="24" t="n">
        <f aca="false">1+(L579&gt;=Assumptions!$D$25)+(L579&gt;=Assumptions!$D$24)+(L579&gt;=Assumptions!$D$23)+(L579&gt;=Assumptions!$D$22)</f>
        <v>2</v>
      </c>
      <c r="T579" s="24" t="str">
        <f aca="false">IF(AND(Q579&gt;=4,R579&gt;=4),"Champions",IF(AND(Q579&gt;=3,R579&gt;=3),"Loyal",IF(AND(Q579&lt;=2,R579&gt;=3),"At Risk",IF(Q579&lt;=2,"Hibernating","Potential"))))</f>
        <v>Potential</v>
      </c>
      <c r="U579" s="38" t="n">
        <f aca="false">L579/Assumptions!$B$6</f>
        <v>25.9444444444444</v>
      </c>
      <c r="V579" s="38" t="n">
        <f aca="false">IF(O579="Slipping",U579,0)</f>
        <v>0</v>
      </c>
      <c r="W579" s="38" t="n">
        <f aca="false">IF(O579="Churned",U579,0)</f>
        <v>0</v>
      </c>
      <c r="X579" s="24" t="str">
        <f aca="false">IF(AND(O579="Active",P579&lt;=2),"Yes","No")</f>
        <v>No</v>
      </c>
    </row>
    <row r="580" customFormat="false" ht="15" hidden="false" customHeight="false" outlineLevel="0" collapsed="false">
      <c r="A580" s="24" t="str">
        <f aca="false">Customers!A580</f>
        <v>C0579</v>
      </c>
      <c r="B580" s="24" t="str">
        <f aca="false">Customers!B580</f>
        <v>Nairobi</v>
      </c>
      <c r="C580" s="24" t="str">
        <f aca="false">Customers!C580</f>
        <v>Prepaid</v>
      </c>
      <c r="D580" s="24" t="n">
        <f aca="false">COUNTIFS(Transactions!$C$2:$C$13107,$A580,Transactions!$E$2:$E$13107,D$1)</f>
        <v>1</v>
      </c>
      <c r="E580" s="24" t="n">
        <f aca="false">COUNTIFS(Transactions!$C$2:$C$13107,$A580,Transactions!$E$2:$E$13107,E$1)</f>
        <v>1</v>
      </c>
      <c r="F580" s="24" t="n">
        <f aca="false">COUNTIFS(Transactions!$C$2:$C$13107,$A580,Transactions!$E$2:$E$13107,F$1)</f>
        <v>1</v>
      </c>
      <c r="G580" s="24" t="n">
        <f aca="false">COUNTIFS(Transactions!$C$2:$C$13107,$A580,Transactions!$E$2:$E$13107,G$1)</f>
        <v>0</v>
      </c>
      <c r="H580" s="24" t="n">
        <f aca="false">COUNTIFS(Transactions!$C$2:$C$13107,$A580,Transactions!$E$2:$E$13107,H$1)</f>
        <v>0</v>
      </c>
      <c r="I580" s="24" t="n">
        <f aca="false">COUNTIFS(Transactions!$C$2:$C$13107,$A580,Transactions!$E$2:$E$13107,I$1)</f>
        <v>2</v>
      </c>
      <c r="J580" s="24" t="n">
        <f aca="false">SUM(D580:I580)</f>
        <v>5</v>
      </c>
      <c r="K580" s="38" t="n">
        <f aca="false">SUMIFS(Transactions!$F$2:$F$13107,Transactions!$C$2:$C$13107,A580)</f>
        <v>10740</v>
      </c>
      <c r="L580" s="38" t="n">
        <f aca="false">SUMIFS(Transactions!$I$2:$I$13107,Transactions!$C$2:$C$13107,A580)</f>
        <v>150.1</v>
      </c>
      <c r="M580" s="39" t="n">
        <f aca="false">IF(J580=0,"",_xlfn.MAXIFS(Transactions!$B$2:$B$13107,Transactions!$C$2:$C$13107,A580))</f>
        <v>46293</v>
      </c>
      <c r="N580" s="24" t="n">
        <f aca="false">IF(J580=0,999,Assumptions!$B$4-M580)</f>
        <v>2</v>
      </c>
      <c r="O580" s="24" t="str">
        <f aca="false">IF(N580&lt;=Assumptions!$B$7,"Active",IF(N580&lt;=Assumptions!$B$8,"Slipping","Churned"))</f>
        <v>Active</v>
      </c>
      <c r="P580" s="24" t="n">
        <f aca="false">COUNTIF(D580:I580,"&gt;0")</f>
        <v>4</v>
      </c>
      <c r="Q580" s="24" t="n">
        <f aca="false">IF(N580&lt;=Assumptions!$B$22,5,IF(N580&lt;=Assumptions!$B$23,4,IF(N580&lt;=Assumptions!$B$24,3,IF(N580&lt;=Assumptions!$B$25,2,1))))</f>
        <v>5</v>
      </c>
      <c r="R580" s="24" t="n">
        <f aca="false">1+(J580&gt;=Assumptions!$C$25)+(J580&gt;=Assumptions!$C$24)+(J580&gt;=Assumptions!$C$23)+(J580&gt;=Assumptions!$C$22)</f>
        <v>1</v>
      </c>
      <c r="S580" s="24" t="n">
        <f aca="false">1+(L580&gt;=Assumptions!$D$25)+(L580&gt;=Assumptions!$D$24)+(L580&gt;=Assumptions!$D$23)+(L580&gt;=Assumptions!$D$22)</f>
        <v>1</v>
      </c>
      <c r="T580" s="24" t="str">
        <f aca="false">IF(AND(Q580&gt;=4,R580&gt;=4),"Champions",IF(AND(Q580&gt;=3,R580&gt;=3),"Loyal",IF(AND(Q580&lt;=2,R580&gt;=3),"At Risk",IF(Q580&lt;=2,"Hibernating","Potential"))))</f>
        <v>Potential</v>
      </c>
      <c r="U580" s="38" t="n">
        <f aca="false">L580/Assumptions!$B$6</f>
        <v>16.6777777777778</v>
      </c>
      <c r="V580" s="38" t="n">
        <f aca="false">IF(O580="Slipping",U580,0)</f>
        <v>0</v>
      </c>
      <c r="W580" s="38" t="n">
        <f aca="false">IF(O580="Churned",U580,0)</f>
        <v>0</v>
      </c>
      <c r="X580" s="24" t="str">
        <f aca="false">IF(AND(O580="Active",P580&lt;=2),"Yes","No")</f>
        <v>No</v>
      </c>
    </row>
    <row r="581" customFormat="false" ht="15" hidden="false" customHeight="false" outlineLevel="0" collapsed="false">
      <c r="A581" s="24" t="str">
        <f aca="false">Customers!A581</f>
        <v>C0580</v>
      </c>
      <c r="B581" s="24" t="str">
        <f aca="false">Customers!B581</f>
        <v>Coast</v>
      </c>
      <c r="C581" s="24" t="str">
        <f aca="false">Customers!C581</f>
        <v>Prepaid</v>
      </c>
      <c r="D581" s="24" t="n">
        <f aca="false">COUNTIFS(Transactions!$C$2:$C$13107,$A581,Transactions!$E$2:$E$13107,D$1)</f>
        <v>7</v>
      </c>
      <c r="E581" s="24" t="n">
        <f aca="false">COUNTIFS(Transactions!$C$2:$C$13107,$A581,Transactions!$E$2:$E$13107,E$1)</f>
        <v>4</v>
      </c>
      <c r="F581" s="24" t="n">
        <f aca="false">COUNTIFS(Transactions!$C$2:$C$13107,$A581,Transactions!$E$2:$E$13107,F$1)</f>
        <v>2</v>
      </c>
      <c r="G581" s="24" t="n">
        <f aca="false">COUNTIFS(Transactions!$C$2:$C$13107,$A581,Transactions!$E$2:$E$13107,G$1)</f>
        <v>2</v>
      </c>
      <c r="H581" s="24" t="n">
        <f aca="false">COUNTIFS(Transactions!$C$2:$C$13107,$A581,Transactions!$E$2:$E$13107,H$1)</f>
        <v>0</v>
      </c>
      <c r="I581" s="24" t="n">
        <f aca="false">COUNTIFS(Transactions!$C$2:$C$13107,$A581,Transactions!$E$2:$E$13107,I$1)</f>
        <v>9</v>
      </c>
      <c r="J581" s="24" t="n">
        <f aca="false">SUM(D581:I581)</f>
        <v>24</v>
      </c>
      <c r="K581" s="38" t="n">
        <f aca="false">SUMIFS(Transactions!$F$2:$F$13107,Transactions!$C$2:$C$13107,A581)</f>
        <v>73408</v>
      </c>
      <c r="L581" s="38" t="n">
        <f aca="false">SUMIFS(Transactions!$I$2:$I$13107,Transactions!$C$2:$C$13107,A581)</f>
        <v>738.35</v>
      </c>
      <c r="M581" s="39" t="n">
        <f aca="false">IF(J581=0,"",_xlfn.MAXIFS(Transactions!$B$2:$B$13107,Transactions!$C$2:$C$13107,A581))</f>
        <v>46290</v>
      </c>
      <c r="N581" s="24" t="n">
        <f aca="false">IF(J581=0,999,Assumptions!$B$4-M581)</f>
        <v>5</v>
      </c>
      <c r="O581" s="24" t="str">
        <f aca="false">IF(N581&lt;=Assumptions!$B$7,"Active",IF(N581&lt;=Assumptions!$B$8,"Slipping","Churned"))</f>
        <v>Active</v>
      </c>
      <c r="P581" s="24" t="n">
        <f aca="false">COUNTIF(D581:I581,"&gt;0")</f>
        <v>5</v>
      </c>
      <c r="Q581" s="24" t="n">
        <f aca="false">IF(N581&lt;=Assumptions!$B$22,5,IF(N581&lt;=Assumptions!$B$23,4,IF(N581&lt;=Assumptions!$B$24,3,IF(N581&lt;=Assumptions!$B$25,2,1))))</f>
        <v>5</v>
      </c>
      <c r="R581" s="24" t="n">
        <f aca="false">1+(J581&gt;=Assumptions!$C$25)+(J581&gt;=Assumptions!$C$24)+(J581&gt;=Assumptions!$C$23)+(J581&gt;=Assumptions!$C$22)</f>
        <v>4</v>
      </c>
      <c r="S581" s="24" t="n">
        <f aca="false">1+(L581&gt;=Assumptions!$D$25)+(L581&gt;=Assumptions!$D$24)+(L581&gt;=Assumptions!$D$23)+(L581&gt;=Assumptions!$D$22)</f>
        <v>4</v>
      </c>
      <c r="T581" s="24" t="str">
        <f aca="false">IF(AND(Q581&gt;=4,R581&gt;=4),"Champions",IF(AND(Q581&gt;=3,R581&gt;=3),"Loyal",IF(AND(Q581&lt;=2,R581&gt;=3),"At Risk",IF(Q581&lt;=2,"Hibernating","Potential"))))</f>
        <v>Champions</v>
      </c>
      <c r="U581" s="38" t="n">
        <f aca="false">L581/Assumptions!$B$6</f>
        <v>82.0388888888889</v>
      </c>
      <c r="V581" s="38" t="n">
        <f aca="false">IF(O581="Slipping",U581,0)</f>
        <v>0</v>
      </c>
      <c r="W581" s="38" t="n">
        <f aca="false">IF(O581="Churned",U581,0)</f>
        <v>0</v>
      </c>
      <c r="X581" s="24" t="str">
        <f aca="false">IF(AND(O581="Active",P581&lt;=2),"Yes","No")</f>
        <v>No</v>
      </c>
    </row>
    <row r="582" customFormat="false" ht="15" hidden="false" customHeight="false" outlineLevel="0" collapsed="false">
      <c r="A582" s="24" t="str">
        <f aca="false">Customers!A582</f>
        <v>C0581</v>
      </c>
      <c r="B582" s="24" t="str">
        <f aca="false">Customers!B582</f>
        <v>Coast</v>
      </c>
      <c r="C582" s="24" t="str">
        <f aca="false">Customers!C582</f>
        <v>Prepaid</v>
      </c>
      <c r="D582" s="24" t="n">
        <f aca="false">COUNTIFS(Transactions!$C$2:$C$13107,$A582,Transactions!$E$2:$E$13107,D$1)</f>
        <v>6</v>
      </c>
      <c r="E582" s="24" t="n">
        <f aca="false">COUNTIFS(Transactions!$C$2:$C$13107,$A582,Transactions!$E$2:$E$13107,E$1)</f>
        <v>11</v>
      </c>
      <c r="F582" s="24" t="n">
        <f aca="false">COUNTIFS(Transactions!$C$2:$C$13107,$A582,Transactions!$E$2:$E$13107,F$1)</f>
        <v>0</v>
      </c>
      <c r="G582" s="24" t="n">
        <f aca="false">COUNTIFS(Transactions!$C$2:$C$13107,$A582,Transactions!$E$2:$E$13107,G$1)</f>
        <v>0</v>
      </c>
      <c r="H582" s="24" t="n">
        <f aca="false">COUNTIFS(Transactions!$C$2:$C$13107,$A582,Transactions!$E$2:$E$13107,H$1)</f>
        <v>0</v>
      </c>
      <c r="I582" s="24" t="n">
        <f aca="false">COUNTIFS(Transactions!$C$2:$C$13107,$A582,Transactions!$E$2:$E$13107,I$1)</f>
        <v>0</v>
      </c>
      <c r="J582" s="24" t="n">
        <f aca="false">SUM(D582:I582)</f>
        <v>17</v>
      </c>
      <c r="K582" s="38" t="n">
        <f aca="false">SUMIFS(Transactions!$F$2:$F$13107,Transactions!$C$2:$C$13107,A582)</f>
        <v>83460</v>
      </c>
      <c r="L582" s="38" t="n">
        <f aca="false">SUMIFS(Transactions!$I$2:$I$13107,Transactions!$C$2:$C$13107,A582)</f>
        <v>1149.9</v>
      </c>
      <c r="M582" s="39" t="n">
        <f aca="false">IF(J582=0,"",_xlfn.MAXIFS(Transactions!$B$2:$B$13107,Transactions!$C$2:$C$13107,A582))</f>
        <v>46290</v>
      </c>
      <c r="N582" s="24" t="n">
        <f aca="false">IF(J582=0,999,Assumptions!$B$4-M582)</f>
        <v>5</v>
      </c>
      <c r="O582" s="24" t="str">
        <f aca="false">IF(N582&lt;=Assumptions!$B$7,"Active",IF(N582&lt;=Assumptions!$B$8,"Slipping","Churned"))</f>
        <v>Active</v>
      </c>
      <c r="P582" s="24" t="n">
        <f aca="false">COUNTIF(D582:I582,"&gt;0")</f>
        <v>2</v>
      </c>
      <c r="Q582" s="24" t="n">
        <f aca="false">IF(N582&lt;=Assumptions!$B$22,5,IF(N582&lt;=Assumptions!$B$23,4,IF(N582&lt;=Assumptions!$B$24,3,IF(N582&lt;=Assumptions!$B$25,2,1))))</f>
        <v>5</v>
      </c>
      <c r="R582" s="24" t="n">
        <f aca="false">1+(J582&gt;=Assumptions!$C$25)+(J582&gt;=Assumptions!$C$24)+(J582&gt;=Assumptions!$C$23)+(J582&gt;=Assumptions!$C$22)</f>
        <v>3</v>
      </c>
      <c r="S582" s="24" t="n">
        <f aca="false">1+(L582&gt;=Assumptions!$D$25)+(L582&gt;=Assumptions!$D$24)+(L582&gt;=Assumptions!$D$23)+(L582&gt;=Assumptions!$D$22)</f>
        <v>5</v>
      </c>
      <c r="T582" s="24" t="str">
        <f aca="false">IF(AND(Q582&gt;=4,R582&gt;=4),"Champions",IF(AND(Q582&gt;=3,R582&gt;=3),"Loyal",IF(AND(Q582&lt;=2,R582&gt;=3),"At Risk",IF(Q582&lt;=2,"Hibernating","Potential"))))</f>
        <v>Loyal</v>
      </c>
      <c r="U582" s="38" t="n">
        <f aca="false">L582/Assumptions!$B$6</f>
        <v>127.766666666667</v>
      </c>
      <c r="V582" s="38" t="n">
        <f aca="false">IF(O582="Slipping",U582,0)</f>
        <v>0</v>
      </c>
      <c r="W582" s="38" t="n">
        <f aca="false">IF(O582="Churned",U582,0)</f>
        <v>0</v>
      </c>
      <c r="X582" s="24" t="str">
        <f aca="false">IF(AND(O582="Active",P582&lt;=2),"Yes","No")</f>
        <v>Yes</v>
      </c>
    </row>
    <row r="583" customFormat="false" ht="15" hidden="false" customHeight="false" outlineLevel="0" collapsed="false">
      <c r="A583" s="24" t="str">
        <f aca="false">Customers!A583</f>
        <v>C0582</v>
      </c>
      <c r="B583" s="24" t="str">
        <f aca="false">Customers!B583</f>
        <v>Nairobi</v>
      </c>
      <c r="C583" s="24" t="str">
        <f aca="false">Customers!C583</f>
        <v>Postpaid</v>
      </c>
      <c r="D583" s="24" t="n">
        <f aca="false">COUNTIFS(Transactions!$C$2:$C$13107,$A583,Transactions!$E$2:$E$13107,D$1)</f>
        <v>8</v>
      </c>
      <c r="E583" s="24" t="n">
        <f aca="false">COUNTIFS(Transactions!$C$2:$C$13107,$A583,Transactions!$E$2:$E$13107,E$1)</f>
        <v>1</v>
      </c>
      <c r="F583" s="24" t="n">
        <f aca="false">COUNTIFS(Transactions!$C$2:$C$13107,$A583,Transactions!$E$2:$E$13107,F$1)</f>
        <v>0</v>
      </c>
      <c r="G583" s="24" t="n">
        <f aca="false">COUNTIFS(Transactions!$C$2:$C$13107,$A583,Transactions!$E$2:$E$13107,G$1)</f>
        <v>4</v>
      </c>
      <c r="H583" s="24" t="n">
        <f aca="false">COUNTIFS(Transactions!$C$2:$C$13107,$A583,Transactions!$E$2:$E$13107,H$1)</f>
        <v>2</v>
      </c>
      <c r="I583" s="24" t="n">
        <f aca="false">COUNTIFS(Transactions!$C$2:$C$13107,$A583,Transactions!$E$2:$E$13107,I$1)</f>
        <v>1</v>
      </c>
      <c r="J583" s="24" t="n">
        <f aca="false">SUM(D583:I583)</f>
        <v>16</v>
      </c>
      <c r="K583" s="38" t="n">
        <f aca="false">SUMIFS(Transactions!$F$2:$F$13107,Transactions!$C$2:$C$13107,A583)</f>
        <v>79900</v>
      </c>
      <c r="L583" s="38" t="n">
        <f aca="false">SUMIFS(Transactions!$I$2:$I$13107,Transactions!$C$2:$C$13107,A583)</f>
        <v>482.22</v>
      </c>
      <c r="M583" s="39" t="n">
        <f aca="false">IF(J583=0,"",_xlfn.MAXIFS(Transactions!$B$2:$B$13107,Transactions!$C$2:$C$13107,A583))</f>
        <v>46284</v>
      </c>
      <c r="N583" s="24" t="n">
        <f aca="false">IF(J583=0,999,Assumptions!$B$4-M583)</f>
        <v>11</v>
      </c>
      <c r="O583" s="24" t="str">
        <f aca="false">IF(N583&lt;=Assumptions!$B$7,"Active",IF(N583&lt;=Assumptions!$B$8,"Slipping","Churned"))</f>
        <v>Active</v>
      </c>
      <c r="P583" s="24" t="n">
        <f aca="false">COUNTIF(D583:I583,"&gt;0")</f>
        <v>5</v>
      </c>
      <c r="Q583" s="24" t="n">
        <f aca="false">IF(N583&lt;=Assumptions!$B$22,5,IF(N583&lt;=Assumptions!$B$23,4,IF(N583&lt;=Assumptions!$B$24,3,IF(N583&lt;=Assumptions!$B$25,2,1))))</f>
        <v>5</v>
      </c>
      <c r="R583" s="24" t="n">
        <f aca="false">1+(J583&gt;=Assumptions!$C$25)+(J583&gt;=Assumptions!$C$24)+(J583&gt;=Assumptions!$C$23)+(J583&gt;=Assumptions!$C$22)</f>
        <v>3</v>
      </c>
      <c r="S583" s="24" t="n">
        <f aca="false">1+(L583&gt;=Assumptions!$D$25)+(L583&gt;=Assumptions!$D$24)+(L583&gt;=Assumptions!$D$23)+(L583&gt;=Assumptions!$D$22)</f>
        <v>4</v>
      </c>
      <c r="T583" s="24" t="str">
        <f aca="false">IF(AND(Q583&gt;=4,R583&gt;=4),"Champions",IF(AND(Q583&gt;=3,R583&gt;=3),"Loyal",IF(AND(Q583&lt;=2,R583&gt;=3),"At Risk",IF(Q583&lt;=2,"Hibernating","Potential"))))</f>
        <v>Loyal</v>
      </c>
      <c r="U583" s="38" t="n">
        <f aca="false">L583/Assumptions!$B$6</f>
        <v>53.58</v>
      </c>
      <c r="V583" s="38" t="n">
        <f aca="false">IF(O583="Slipping",U583,0)</f>
        <v>0</v>
      </c>
      <c r="W583" s="38" t="n">
        <f aca="false">IF(O583="Churned",U583,0)</f>
        <v>0</v>
      </c>
      <c r="X583" s="24" t="str">
        <f aca="false">IF(AND(O583="Active",P583&lt;=2),"Yes","No")</f>
        <v>No</v>
      </c>
    </row>
    <row r="584" customFormat="false" ht="15" hidden="false" customHeight="false" outlineLevel="0" collapsed="false">
      <c r="A584" s="24" t="str">
        <f aca="false">Customers!A584</f>
        <v>C0583</v>
      </c>
      <c r="B584" s="24" t="str">
        <f aca="false">Customers!B584</f>
        <v>Nairobi</v>
      </c>
      <c r="C584" s="24" t="str">
        <f aca="false">Customers!C584</f>
        <v>Prepaid</v>
      </c>
      <c r="D584" s="24" t="n">
        <f aca="false">COUNTIFS(Transactions!$C$2:$C$13107,$A584,Transactions!$E$2:$E$13107,D$1)</f>
        <v>4</v>
      </c>
      <c r="E584" s="24" t="n">
        <f aca="false">COUNTIFS(Transactions!$C$2:$C$13107,$A584,Transactions!$E$2:$E$13107,E$1)</f>
        <v>4</v>
      </c>
      <c r="F584" s="24" t="n">
        <f aca="false">COUNTIFS(Transactions!$C$2:$C$13107,$A584,Transactions!$E$2:$E$13107,F$1)</f>
        <v>0</v>
      </c>
      <c r="G584" s="24" t="n">
        <f aca="false">COUNTIFS(Transactions!$C$2:$C$13107,$A584,Transactions!$E$2:$E$13107,G$1)</f>
        <v>5</v>
      </c>
      <c r="H584" s="24" t="n">
        <f aca="false">COUNTIFS(Transactions!$C$2:$C$13107,$A584,Transactions!$E$2:$E$13107,H$1)</f>
        <v>15</v>
      </c>
      <c r="I584" s="24" t="n">
        <f aca="false">COUNTIFS(Transactions!$C$2:$C$13107,$A584,Transactions!$E$2:$E$13107,I$1)</f>
        <v>4</v>
      </c>
      <c r="J584" s="24" t="n">
        <f aca="false">SUM(D584:I584)</f>
        <v>32</v>
      </c>
      <c r="K584" s="38" t="n">
        <f aca="false">SUMIFS(Transactions!$F$2:$F$13107,Transactions!$C$2:$C$13107,A584)</f>
        <v>65750</v>
      </c>
      <c r="L584" s="38" t="n">
        <f aca="false">SUMIFS(Transactions!$I$2:$I$13107,Transactions!$C$2:$C$13107,A584)</f>
        <v>815.97</v>
      </c>
      <c r="M584" s="39" t="n">
        <f aca="false">IF(J584=0,"",_xlfn.MAXIFS(Transactions!$B$2:$B$13107,Transactions!$C$2:$C$13107,A584))</f>
        <v>46295</v>
      </c>
      <c r="N584" s="24" t="n">
        <f aca="false">IF(J584=0,999,Assumptions!$B$4-M584)</f>
        <v>0</v>
      </c>
      <c r="O584" s="24" t="str">
        <f aca="false">IF(N584&lt;=Assumptions!$B$7,"Active",IF(N584&lt;=Assumptions!$B$8,"Slipping","Churned"))</f>
        <v>Active</v>
      </c>
      <c r="P584" s="24" t="n">
        <f aca="false">COUNTIF(D584:I584,"&gt;0")</f>
        <v>5</v>
      </c>
      <c r="Q584" s="24" t="n">
        <f aca="false">IF(N584&lt;=Assumptions!$B$22,5,IF(N584&lt;=Assumptions!$B$23,4,IF(N584&lt;=Assumptions!$B$24,3,IF(N584&lt;=Assumptions!$B$25,2,1))))</f>
        <v>5</v>
      </c>
      <c r="R584" s="24" t="n">
        <f aca="false">1+(J584&gt;=Assumptions!$C$25)+(J584&gt;=Assumptions!$C$24)+(J584&gt;=Assumptions!$C$23)+(J584&gt;=Assumptions!$C$22)</f>
        <v>5</v>
      </c>
      <c r="S584" s="24" t="n">
        <f aca="false">1+(L584&gt;=Assumptions!$D$25)+(L584&gt;=Assumptions!$D$24)+(L584&gt;=Assumptions!$D$23)+(L584&gt;=Assumptions!$D$22)</f>
        <v>5</v>
      </c>
      <c r="T584" s="24" t="str">
        <f aca="false">IF(AND(Q584&gt;=4,R584&gt;=4),"Champions",IF(AND(Q584&gt;=3,R584&gt;=3),"Loyal",IF(AND(Q584&lt;=2,R584&gt;=3),"At Risk",IF(Q584&lt;=2,"Hibernating","Potential"))))</f>
        <v>Champions</v>
      </c>
      <c r="U584" s="38" t="n">
        <f aca="false">L584/Assumptions!$B$6</f>
        <v>90.6633333333333</v>
      </c>
      <c r="V584" s="38" t="n">
        <f aca="false">IF(O584="Slipping",U584,0)</f>
        <v>0</v>
      </c>
      <c r="W584" s="38" t="n">
        <f aca="false">IF(O584="Churned",U584,0)</f>
        <v>0</v>
      </c>
      <c r="X584" s="24" t="str">
        <f aca="false">IF(AND(O584="Active",P584&lt;=2),"Yes","No")</f>
        <v>No</v>
      </c>
    </row>
    <row r="585" customFormat="false" ht="15" hidden="false" customHeight="false" outlineLevel="0" collapsed="false">
      <c r="A585" s="24" t="str">
        <f aca="false">Customers!A585</f>
        <v>C0584</v>
      </c>
      <c r="B585" s="24" t="str">
        <f aca="false">Customers!B585</f>
        <v>Rift Valley</v>
      </c>
      <c r="C585" s="24" t="str">
        <f aca="false">Customers!C585</f>
        <v>Prepaid</v>
      </c>
      <c r="D585" s="24" t="n">
        <f aca="false">COUNTIFS(Transactions!$C$2:$C$13107,$A585,Transactions!$E$2:$E$13107,D$1)</f>
        <v>3</v>
      </c>
      <c r="E585" s="24" t="n">
        <f aca="false">COUNTIFS(Transactions!$C$2:$C$13107,$A585,Transactions!$E$2:$E$13107,E$1)</f>
        <v>1</v>
      </c>
      <c r="F585" s="24" t="n">
        <f aca="false">COUNTIFS(Transactions!$C$2:$C$13107,$A585,Transactions!$E$2:$E$13107,F$1)</f>
        <v>1</v>
      </c>
      <c r="G585" s="24" t="n">
        <f aca="false">COUNTIFS(Transactions!$C$2:$C$13107,$A585,Transactions!$E$2:$E$13107,G$1)</f>
        <v>0</v>
      </c>
      <c r="H585" s="24" t="n">
        <f aca="false">COUNTIFS(Transactions!$C$2:$C$13107,$A585,Transactions!$E$2:$E$13107,H$1)</f>
        <v>1</v>
      </c>
      <c r="I585" s="24" t="n">
        <f aca="false">COUNTIFS(Transactions!$C$2:$C$13107,$A585,Transactions!$E$2:$E$13107,I$1)</f>
        <v>0</v>
      </c>
      <c r="J585" s="24" t="n">
        <f aca="false">SUM(D585:I585)</f>
        <v>6</v>
      </c>
      <c r="K585" s="38" t="n">
        <f aca="false">SUMIFS(Transactions!$F$2:$F$13107,Transactions!$C$2:$C$13107,A585)</f>
        <v>17190</v>
      </c>
      <c r="L585" s="38" t="n">
        <f aca="false">SUMIFS(Transactions!$I$2:$I$13107,Transactions!$C$2:$C$13107,A585)</f>
        <v>115.5</v>
      </c>
      <c r="M585" s="39" t="n">
        <f aca="false">IF(J585=0,"",_xlfn.MAXIFS(Transactions!$B$2:$B$13107,Transactions!$C$2:$C$13107,A585))</f>
        <v>46289</v>
      </c>
      <c r="N585" s="24" t="n">
        <f aca="false">IF(J585=0,999,Assumptions!$B$4-M585)</f>
        <v>6</v>
      </c>
      <c r="O585" s="24" t="str">
        <f aca="false">IF(N585&lt;=Assumptions!$B$7,"Active",IF(N585&lt;=Assumptions!$B$8,"Slipping","Churned"))</f>
        <v>Active</v>
      </c>
      <c r="P585" s="24" t="n">
        <f aca="false">COUNTIF(D585:I585,"&gt;0")</f>
        <v>4</v>
      </c>
      <c r="Q585" s="24" t="n">
        <f aca="false">IF(N585&lt;=Assumptions!$B$22,5,IF(N585&lt;=Assumptions!$B$23,4,IF(N585&lt;=Assumptions!$B$24,3,IF(N585&lt;=Assumptions!$B$25,2,1))))</f>
        <v>5</v>
      </c>
      <c r="R585" s="24" t="n">
        <f aca="false">1+(J585&gt;=Assumptions!$C$25)+(J585&gt;=Assumptions!$C$24)+(J585&gt;=Assumptions!$C$23)+(J585&gt;=Assumptions!$C$22)</f>
        <v>1</v>
      </c>
      <c r="S585" s="24" t="n">
        <f aca="false">1+(L585&gt;=Assumptions!$D$25)+(L585&gt;=Assumptions!$D$24)+(L585&gt;=Assumptions!$D$23)+(L585&gt;=Assumptions!$D$22)</f>
        <v>1</v>
      </c>
      <c r="T585" s="24" t="str">
        <f aca="false">IF(AND(Q585&gt;=4,R585&gt;=4),"Champions",IF(AND(Q585&gt;=3,R585&gt;=3),"Loyal",IF(AND(Q585&lt;=2,R585&gt;=3),"At Risk",IF(Q585&lt;=2,"Hibernating","Potential"))))</f>
        <v>Potential</v>
      </c>
      <c r="U585" s="38" t="n">
        <f aca="false">L585/Assumptions!$B$6</f>
        <v>12.8333333333333</v>
      </c>
      <c r="V585" s="38" t="n">
        <f aca="false">IF(O585="Slipping",U585,0)</f>
        <v>0</v>
      </c>
      <c r="W585" s="38" t="n">
        <f aca="false">IF(O585="Churned",U585,0)</f>
        <v>0</v>
      </c>
      <c r="X585" s="24" t="str">
        <f aca="false">IF(AND(O585="Active",P585&lt;=2),"Yes","No")</f>
        <v>No</v>
      </c>
    </row>
    <row r="586" customFormat="false" ht="15" hidden="false" customHeight="false" outlineLevel="0" collapsed="false">
      <c r="A586" s="24" t="str">
        <f aca="false">Customers!A586</f>
        <v>C0585</v>
      </c>
      <c r="B586" s="24" t="str">
        <f aca="false">Customers!B586</f>
        <v>Central</v>
      </c>
      <c r="C586" s="24" t="str">
        <f aca="false">Customers!C586</f>
        <v>Prepaid</v>
      </c>
      <c r="D586" s="24" t="n">
        <f aca="false">COUNTIFS(Transactions!$C$2:$C$13107,$A586,Transactions!$E$2:$E$13107,D$1)</f>
        <v>1</v>
      </c>
      <c r="E586" s="24" t="n">
        <f aca="false">COUNTIFS(Transactions!$C$2:$C$13107,$A586,Transactions!$E$2:$E$13107,E$1)</f>
        <v>0</v>
      </c>
      <c r="F586" s="24" t="n">
        <f aca="false">COUNTIFS(Transactions!$C$2:$C$13107,$A586,Transactions!$E$2:$E$13107,F$1)</f>
        <v>0</v>
      </c>
      <c r="G586" s="24" t="n">
        <f aca="false">COUNTIFS(Transactions!$C$2:$C$13107,$A586,Transactions!$E$2:$E$13107,G$1)</f>
        <v>0</v>
      </c>
      <c r="H586" s="24" t="n">
        <f aca="false">COUNTIFS(Transactions!$C$2:$C$13107,$A586,Transactions!$E$2:$E$13107,H$1)</f>
        <v>1</v>
      </c>
      <c r="I586" s="24" t="n">
        <f aca="false">COUNTIFS(Transactions!$C$2:$C$13107,$A586,Transactions!$E$2:$E$13107,I$1)</f>
        <v>0</v>
      </c>
      <c r="J586" s="24" t="n">
        <f aca="false">SUM(D586:I586)</f>
        <v>2</v>
      </c>
      <c r="K586" s="38" t="n">
        <f aca="false">SUMIFS(Transactions!$F$2:$F$13107,Transactions!$C$2:$C$13107,A586)</f>
        <v>920</v>
      </c>
      <c r="L586" s="38" t="n">
        <f aca="false">SUMIFS(Transactions!$I$2:$I$13107,Transactions!$C$2:$C$13107,A586)</f>
        <v>12.2</v>
      </c>
      <c r="M586" s="39" t="n">
        <f aca="false">IF(J586=0,"",_xlfn.MAXIFS(Transactions!$B$2:$B$13107,Transactions!$C$2:$C$13107,A586))</f>
        <v>46292</v>
      </c>
      <c r="N586" s="24" t="n">
        <f aca="false">IF(J586=0,999,Assumptions!$B$4-M586)</f>
        <v>3</v>
      </c>
      <c r="O586" s="24" t="str">
        <f aca="false">IF(N586&lt;=Assumptions!$B$7,"Active",IF(N586&lt;=Assumptions!$B$8,"Slipping","Churned"))</f>
        <v>Active</v>
      </c>
      <c r="P586" s="24" t="n">
        <f aca="false">COUNTIF(D586:I586,"&gt;0")</f>
        <v>2</v>
      </c>
      <c r="Q586" s="24" t="n">
        <f aca="false">IF(N586&lt;=Assumptions!$B$22,5,IF(N586&lt;=Assumptions!$B$23,4,IF(N586&lt;=Assumptions!$B$24,3,IF(N586&lt;=Assumptions!$B$25,2,1))))</f>
        <v>5</v>
      </c>
      <c r="R586" s="24" t="n">
        <f aca="false">1+(J586&gt;=Assumptions!$C$25)+(J586&gt;=Assumptions!$C$24)+(J586&gt;=Assumptions!$C$23)+(J586&gt;=Assumptions!$C$22)</f>
        <v>1</v>
      </c>
      <c r="S586" s="24" t="n">
        <f aca="false">1+(L586&gt;=Assumptions!$D$25)+(L586&gt;=Assumptions!$D$24)+(L586&gt;=Assumptions!$D$23)+(L586&gt;=Assumptions!$D$22)</f>
        <v>1</v>
      </c>
      <c r="T586" s="24" t="str">
        <f aca="false">IF(AND(Q586&gt;=4,R586&gt;=4),"Champions",IF(AND(Q586&gt;=3,R586&gt;=3),"Loyal",IF(AND(Q586&lt;=2,R586&gt;=3),"At Risk",IF(Q586&lt;=2,"Hibernating","Potential"))))</f>
        <v>Potential</v>
      </c>
      <c r="U586" s="38" t="n">
        <f aca="false">L586/Assumptions!$B$6</f>
        <v>1.35555555555556</v>
      </c>
      <c r="V586" s="38" t="n">
        <f aca="false">IF(O586="Slipping",U586,0)</f>
        <v>0</v>
      </c>
      <c r="W586" s="38" t="n">
        <f aca="false">IF(O586="Churned",U586,0)</f>
        <v>0</v>
      </c>
      <c r="X586" s="24" t="str">
        <f aca="false">IF(AND(O586="Active",P586&lt;=2),"Yes","No")</f>
        <v>Yes</v>
      </c>
    </row>
    <row r="587" customFormat="false" ht="15" hidden="false" customHeight="false" outlineLevel="0" collapsed="false">
      <c r="A587" s="24" t="str">
        <f aca="false">Customers!A587</f>
        <v>C0586</v>
      </c>
      <c r="B587" s="24" t="str">
        <f aca="false">Customers!B587</f>
        <v>Rift Valley</v>
      </c>
      <c r="C587" s="24" t="str">
        <f aca="false">Customers!C587</f>
        <v>Prepaid</v>
      </c>
      <c r="D587" s="24" t="n">
        <f aca="false">COUNTIFS(Transactions!$C$2:$C$13107,$A587,Transactions!$E$2:$E$13107,D$1)</f>
        <v>6</v>
      </c>
      <c r="E587" s="24" t="n">
        <f aca="false">COUNTIFS(Transactions!$C$2:$C$13107,$A587,Transactions!$E$2:$E$13107,E$1)</f>
        <v>5</v>
      </c>
      <c r="F587" s="24" t="n">
        <f aca="false">COUNTIFS(Transactions!$C$2:$C$13107,$A587,Transactions!$E$2:$E$13107,F$1)</f>
        <v>0</v>
      </c>
      <c r="G587" s="24" t="n">
        <f aca="false">COUNTIFS(Transactions!$C$2:$C$13107,$A587,Transactions!$E$2:$E$13107,G$1)</f>
        <v>1</v>
      </c>
      <c r="H587" s="24" t="n">
        <f aca="false">COUNTIFS(Transactions!$C$2:$C$13107,$A587,Transactions!$E$2:$E$13107,H$1)</f>
        <v>2</v>
      </c>
      <c r="I587" s="24" t="n">
        <f aca="false">COUNTIFS(Transactions!$C$2:$C$13107,$A587,Transactions!$E$2:$E$13107,I$1)</f>
        <v>0</v>
      </c>
      <c r="J587" s="24" t="n">
        <f aca="false">SUM(D587:I587)</f>
        <v>14</v>
      </c>
      <c r="K587" s="38" t="n">
        <f aca="false">SUMIFS(Transactions!$F$2:$F$13107,Transactions!$C$2:$C$13107,A587)</f>
        <v>53010</v>
      </c>
      <c r="L587" s="38" t="n">
        <f aca="false">SUMIFS(Transactions!$I$2:$I$13107,Transactions!$C$2:$C$13107,A587)</f>
        <v>539.05</v>
      </c>
      <c r="M587" s="39" t="n">
        <f aca="false">IF(J587=0,"",_xlfn.MAXIFS(Transactions!$B$2:$B$13107,Transactions!$C$2:$C$13107,A587))</f>
        <v>46285</v>
      </c>
      <c r="N587" s="24" t="n">
        <f aca="false">IF(J587=0,999,Assumptions!$B$4-M587)</f>
        <v>10</v>
      </c>
      <c r="O587" s="24" t="str">
        <f aca="false">IF(N587&lt;=Assumptions!$B$7,"Active",IF(N587&lt;=Assumptions!$B$8,"Slipping","Churned"))</f>
        <v>Active</v>
      </c>
      <c r="P587" s="24" t="n">
        <f aca="false">COUNTIF(D587:I587,"&gt;0")</f>
        <v>4</v>
      </c>
      <c r="Q587" s="24" t="n">
        <f aca="false">IF(N587&lt;=Assumptions!$B$22,5,IF(N587&lt;=Assumptions!$B$23,4,IF(N587&lt;=Assumptions!$B$24,3,IF(N587&lt;=Assumptions!$B$25,2,1))))</f>
        <v>5</v>
      </c>
      <c r="R587" s="24" t="n">
        <f aca="false">1+(J587&gt;=Assumptions!$C$25)+(J587&gt;=Assumptions!$C$24)+(J587&gt;=Assumptions!$C$23)+(J587&gt;=Assumptions!$C$22)</f>
        <v>3</v>
      </c>
      <c r="S587" s="24" t="n">
        <f aca="false">1+(L587&gt;=Assumptions!$D$25)+(L587&gt;=Assumptions!$D$24)+(L587&gt;=Assumptions!$D$23)+(L587&gt;=Assumptions!$D$22)</f>
        <v>4</v>
      </c>
      <c r="T587" s="24" t="str">
        <f aca="false">IF(AND(Q587&gt;=4,R587&gt;=4),"Champions",IF(AND(Q587&gt;=3,R587&gt;=3),"Loyal",IF(AND(Q587&lt;=2,R587&gt;=3),"At Risk",IF(Q587&lt;=2,"Hibernating","Potential"))))</f>
        <v>Loyal</v>
      </c>
      <c r="U587" s="38" t="n">
        <f aca="false">L587/Assumptions!$B$6</f>
        <v>59.8944444444444</v>
      </c>
      <c r="V587" s="38" t="n">
        <f aca="false">IF(O587="Slipping",U587,0)</f>
        <v>0</v>
      </c>
      <c r="W587" s="38" t="n">
        <f aca="false">IF(O587="Churned",U587,0)</f>
        <v>0</v>
      </c>
      <c r="X587" s="24" t="str">
        <f aca="false">IF(AND(O587="Active",P587&lt;=2),"Yes","No")</f>
        <v>No</v>
      </c>
    </row>
    <row r="588" customFormat="false" ht="15" hidden="false" customHeight="false" outlineLevel="0" collapsed="false">
      <c r="A588" s="24" t="str">
        <f aca="false">Customers!A588</f>
        <v>C0587</v>
      </c>
      <c r="B588" s="24" t="str">
        <f aca="false">Customers!B588</f>
        <v>Nairobi</v>
      </c>
      <c r="C588" s="24" t="str">
        <f aca="false">Customers!C588</f>
        <v>Business</v>
      </c>
      <c r="D588" s="24" t="n">
        <f aca="false">COUNTIFS(Transactions!$C$2:$C$13107,$A588,Transactions!$E$2:$E$13107,D$1)</f>
        <v>14</v>
      </c>
      <c r="E588" s="24" t="n">
        <f aca="false">COUNTIFS(Transactions!$C$2:$C$13107,$A588,Transactions!$E$2:$E$13107,E$1)</f>
        <v>13</v>
      </c>
      <c r="F588" s="24" t="n">
        <f aca="false">COUNTIFS(Transactions!$C$2:$C$13107,$A588,Transactions!$E$2:$E$13107,F$1)</f>
        <v>10</v>
      </c>
      <c r="G588" s="24" t="n">
        <f aca="false">COUNTIFS(Transactions!$C$2:$C$13107,$A588,Transactions!$E$2:$E$13107,G$1)</f>
        <v>3</v>
      </c>
      <c r="H588" s="24" t="n">
        <f aca="false">COUNTIFS(Transactions!$C$2:$C$13107,$A588,Transactions!$E$2:$E$13107,H$1)</f>
        <v>5</v>
      </c>
      <c r="I588" s="24" t="n">
        <f aca="false">COUNTIFS(Transactions!$C$2:$C$13107,$A588,Transactions!$E$2:$E$13107,I$1)</f>
        <v>27</v>
      </c>
      <c r="J588" s="24" t="n">
        <f aca="false">SUM(D588:I588)</f>
        <v>72</v>
      </c>
      <c r="K588" s="38" t="n">
        <f aca="false">SUMIFS(Transactions!$F$2:$F$13107,Transactions!$C$2:$C$13107,A588)</f>
        <v>596176</v>
      </c>
      <c r="L588" s="38" t="n">
        <f aca="false">SUMIFS(Transactions!$I$2:$I$13107,Transactions!$C$2:$C$13107,A588)</f>
        <v>3155.85</v>
      </c>
      <c r="M588" s="39" t="n">
        <f aca="false">IF(J588=0,"",_xlfn.MAXIFS(Transactions!$B$2:$B$13107,Transactions!$C$2:$C$13107,A588))</f>
        <v>46293</v>
      </c>
      <c r="N588" s="24" t="n">
        <f aca="false">IF(J588=0,999,Assumptions!$B$4-M588)</f>
        <v>2</v>
      </c>
      <c r="O588" s="24" t="str">
        <f aca="false">IF(N588&lt;=Assumptions!$B$7,"Active",IF(N588&lt;=Assumptions!$B$8,"Slipping","Churned"))</f>
        <v>Active</v>
      </c>
      <c r="P588" s="24" t="n">
        <f aca="false">COUNTIF(D588:I588,"&gt;0")</f>
        <v>6</v>
      </c>
      <c r="Q588" s="24" t="n">
        <f aca="false">IF(N588&lt;=Assumptions!$B$22,5,IF(N588&lt;=Assumptions!$B$23,4,IF(N588&lt;=Assumptions!$B$24,3,IF(N588&lt;=Assumptions!$B$25,2,1))))</f>
        <v>5</v>
      </c>
      <c r="R588" s="24" t="n">
        <f aca="false">1+(J588&gt;=Assumptions!$C$25)+(J588&gt;=Assumptions!$C$24)+(J588&gt;=Assumptions!$C$23)+(J588&gt;=Assumptions!$C$22)</f>
        <v>5</v>
      </c>
      <c r="S588" s="24" t="n">
        <f aca="false">1+(L588&gt;=Assumptions!$D$25)+(L588&gt;=Assumptions!$D$24)+(L588&gt;=Assumptions!$D$23)+(L588&gt;=Assumptions!$D$22)</f>
        <v>5</v>
      </c>
      <c r="T588" s="24" t="str">
        <f aca="false">IF(AND(Q588&gt;=4,R588&gt;=4),"Champions",IF(AND(Q588&gt;=3,R588&gt;=3),"Loyal",IF(AND(Q588&lt;=2,R588&gt;=3),"At Risk",IF(Q588&lt;=2,"Hibernating","Potential"))))</f>
        <v>Champions</v>
      </c>
      <c r="U588" s="38" t="n">
        <f aca="false">L588/Assumptions!$B$6</f>
        <v>350.65</v>
      </c>
      <c r="V588" s="38" t="n">
        <f aca="false">IF(O588="Slipping",U588,0)</f>
        <v>0</v>
      </c>
      <c r="W588" s="38" t="n">
        <f aca="false">IF(O588="Churned",U588,0)</f>
        <v>0</v>
      </c>
      <c r="X588" s="24" t="str">
        <f aca="false">IF(AND(O588="Active",P588&lt;=2),"Yes","No")</f>
        <v>No</v>
      </c>
    </row>
    <row r="589" customFormat="false" ht="15" hidden="false" customHeight="false" outlineLevel="0" collapsed="false">
      <c r="A589" s="24" t="str">
        <f aca="false">Customers!A589</f>
        <v>C0588</v>
      </c>
      <c r="B589" s="24" t="str">
        <f aca="false">Customers!B589</f>
        <v>Western</v>
      </c>
      <c r="C589" s="24" t="str">
        <f aca="false">Customers!C589</f>
        <v>Postpaid</v>
      </c>
      <c r="D589" s="24" t="n">
        <f aca="false">COUNTIFS(Transactions!$C$2:$C$13107,$A589,Transactions!$E$2:$E$13107,D$1)</f>
        <v>3</v>
      </c>
      <c r="E589" s="24" t="n">
        <f aca="false">COUNTIFS(Transactions!$C$2:$C$13107,$A589,Transactions!$E$2:$E$13107,E$1)</f>
        <v>0</v>
      </c>
      <c r="F589" s="24" t="n">
        <f aca="false">COUNTIFS(Transactions!$C$2:$C$13107,$A589,Transactions!$E$2:$E$13107,F$1)</f>
        <v>5</v>
      </c>
      <c r="G589" s="24" t="n">
        <f aca="false">COUNTIFS(Transactions!$C$2:$C$13107,$A589,Transactions!$E$2:$E$13107,G$1)</f>
        <v>7</v>
      </c>
      <c r="H589" s="24" t="n">
        <f aca="false">COUNTIFS(Transactions!$C$2:$C$13107,$A589,Transactions!$E$2:$E$13107,H$1)</f>
        <v>0</v>
      </c>
      <c r="I589" s="24" t="n">
        <f aca="false">COUNTIFS(Transactions!$C$2:$C$13107,$A589,Transactions!$E$2:$E$13107,I$1)</f>
        <v>33</v>
      </c>
      <c r="J589" s="24" t="n">
        <f aca="false">SUM(D589:I589)</f>
        <v>48</v>
      </c>
      <c r="K589" s="38" t="n">
        <f aca="false">SUMIFS(Transactions!$F$2:$F$13107,Transactions!$C$2:$C$13107,A589)</f>
        <v>72263</v>
      </c>
      <c r="L589" s="38" t="n">
        <f aca="false">SUMIFS(Transactions!$I$2:$I$13107,Transactions!$C$2:$C$13107,A589)</f>
        <v>954.83</v>
      </c>
      <c r="M589" s="39" t="n">
        <f aca="false">IF(J589=0,"",_xlfn.MAXIFS(Transactions!$B$2:$B$13107,Transactions!$C$2:$C$13107,A589))</f>
        <v>46243</v>
      </c>
      <c r="N589" s="24" t="n">
        <f aca="false">IF(J589=0,999,Assumptions!$B$4-M589)</f>
        <v>52</v>
      </c>
      <c r="O589" s="24" t="str">
        <f aca="false">IF(N589&lt;=Assumptions!$B$7,"Active",IF(N589&lt;=Assumptions!$B$8,"Slipping","Churned"))</f>
        <v>Slipping</v>
      </c>
      <c r="P589" s="24" t="n">
        <f aca="false">COUNTIF(D589:I589,"&gt;0")</f>
        <v>4</v>
      </c>
      <c r="Q589" s="24" t="n">
        <f aca="false">IF(N589&lt;=Assumptions!$B$22,5,IF(N589&lt;=Assumptions!$B$23,4,IF(N589&lt;=Assumptions!$B$24,3,IF(N589&lt;=Assumptions!$B$25,2,1))))</f>
        <v>3</v>
      </c>
      <c r="R589" s="24" t="n">
        <f aca="false">1+(J589&gt;=Assumptions!$C$25)+(J589&gt;=Assumptions!$C$24)+(J589&gt;=Assumptions!$C$23)+(J589&gt;=Assumptions!$C$22)</f>
        <v>5</v>
      </c>
      <c r="S589" s="24" t="n">
        <f aca="false">1+(L589&gt;=Assumptions!$D$25)+(L589&gt;=Assumptions!$D$24)+(L589&gt;=Assumptions!$D$23)+(L589&gt;=Assumptions!$D$22)</f>
        <v>5</v>
      </c>
      <c r="T589" s="24" t="str">
        <f aca="false">IF(AND(Q589&gt;=4,R589&gt;=4),"Champions",IF(AND(Q589&gt;=3,R589&gt;=3),"Loyal",IF(AND(Q589&lt;=2,R589&gt;=3),"At Risk",IF(Q589&lt;=2,"Hibernating","Potential"))))</f>
        <v>Loyal</v>
      </c>
      <c r="U589" s="38" t="n">
        <f aca="false">L589/Assumptions!$B$6</f>
        <v>106.092222222222</v>
      </c>
      <c r="V589" s="38" t="n">
        <f aca="false">IF(O589="Slipping",U589,0)</f>
        <v>106.092222222222</v>
      </c>
      <c r="W589" s="38" t="n">
        <f aca="false">IF(O589="Churned",U589,0)</f>
        <v>0</v>
      </c>
      <c r="X589" s="24" t="str">
        <f aca="false">IF(AND(O589="Active",P589&lt;=2),"Yes","No")</f>
        <v>No</v>
      </c>
    </row>
    <row r="590" customFormat="false" ht="15" hidden="false" customHeight="false" outlineLevel="0" collapsed="false">
      <c r="A590" s="24" t="str">
        <f aca="false">Customers!A590</f>
        <v>C0589</v>
      </c>
      <c r="B590" s="24" t="str">
        <f aca="false">Customers!B590</f>
        <v>Nairobi</v>
      </c>
      <c r="C590" s="24" t="str">
        <f aca="false">Customers!C590</f>
        <v>Prepaid</v>
      </c>
      <c r="D590" s="24" t="n">
        <f aca="false">COUNTIFS(Transactions!$C$2:$C$13107,$A590,Transactions!$E$2:$E$13107,D$1)</f>
        <v>2</v>
      </c>
      <c r="E590" s="24" t="n">
        <f aca="false">COUNTIFS(Transactions!$C$2:$C$13107,$A590,Transactions!$E$2:$E$13107,E$1)</f>
        <v>9</v>
      </c>
      <c r="F590" s="24" t="n">
        <f aca="false">COUNTIFS(Transactions!$C$2:$C$13107,$A590,Transactions!$E$2:$E$13107,F$1)</f>
        <v>0</v>
      </c>
      <c r="G590" s="24" t="n">
        <f aca="false">COUNTIFS(Transactions!$C$2:$C$13107,$A590,Transactions!$E$2:$E$13107,G$1)</f>
        <v>1</v>
      </c>
      <c r="H590" s="24" t="n">
        <f aca="false">COUNTIFS(Transactions!$C$2:$C$13107,$A590,Transactions!$E$2:$E$13107,H$1)</f>
        <v>0</v>
      </c>
      <c r="I590" s="24" t="n">
        <f aca="false">COUNTIFS(Transactions!$C$2:$C$13107,$A590,Transactions!$E$2:$E$13107,I$1)</f>
        <v>6</v>
      </c>
      <c r="J590" s="24" t="n">
        <f aca="false">SUM(D590:I590)</f>
        <v>18</v>
      </c>
      <c r="K590" s="38" t="n">
        <f aca="false">SUMIFS(Transactions!$F$2:$F$13107,Transactions!$C$2:$C$13107,A590)</f>
        <v>87520</v>
      </c>
      <c r="L590" s="38" t="n">
        <f aca="false">SUMIFS(Transactions!$I$2:$I$13107,Transactions!$C$2:$C$13107,A590)</f>
        <v>1295.33</v>
      </c>
      <c r="M590" s="39" t="n">
        <f aca="false">IF(J590=0,"",_xlfn.MAXIFS(Transactions!$B$2:$B$13107,Transactions!$C$2:$C$13107,A590))</f>
        <v>46290</v>
      </c>
      <c r="N590" s="24" t="n">
        <f aca="false">IF(J590=0,999,Assumptions!$B$4-M590)</f>
        <v>5</v>
      </c>
      <c r="O590" s="24" t="str">
        <f aca="false">IF(N590&lt;=Assumptions!$B$7,"Active",IF(N590&lt;=Assumptions!$B$8,"Slipping","Churned"))</f>
        <v>Active</v>
      </c>
      <c r="P590" s="24" t="n">
        <f aca="false">COUNTIF(D590:I590,"&gt;0")</f>
        <v>4</v>
      </c>
      <c r="Q590" s="24" t="n">
        <f aca="false">IF(N590&lt;=Assumptions!$B$22,5,IF(N590&lt;=Assumptions!$B$23,4,IF(N590&lt;=Assumptions!$B$24,3,IF(N590&lt;=Assumptions!$B$25,2,1))))</f>
        <v>5</v>
      </c>
      <c r="R590" s="24" t="n">
        <f aca="false">1+(J590&gt;=Assumptions!$C$25)+(J590&gt;=Assumptions!$C$24)+(J590&gt;=Assumptions!$C$23)+(J590&gt;=Assumptions!$C$22)</f>
        <v>3</v>
      </c>
      <c r="S590" s="24" t="n">
        <f aca="false">1+(L590&gt;=Assumptions!$D$25)+(L590&gt;=Assumptions!$D$24)+(L590&gt;=Assumptions!$D$23)+(L590&gt;=Assumptions!$D$22)</f>
        <v>5</v>
      </c>
      <c r="T590" s="24" t="str">
        <f aca="false">IF(AND(Q590&gt;=4,R590&gt;=4),"Champions",IF(AND(Q590&gt;=3,R590&gt;=3),"Loyal",IF(AND(Q590&lt;=2,R590&gt;=3),"At Risk",IF(Q590&lt;=2,"Hibernating","Potential"))))</f>
        <v>Loyal</v>
      </c>
      <c r="U590" s="38" t="n">
        <f aca="false">L590/Assumptions!$B$6</f>
        <v>143.925555555556</v>
      </c>
      <c r="V590" s="38" t="n">
        <f aca="false">IF(O590="Slipping",U590,0)</f>
        <v>0</v>
      </c>
      <c r="W590" s="38" t="n">
        <f aca="false">IF(O590="Churned",U590,0)</f>
        <v>0</v>
      </c>
      <c r="X590" s="24" t="str">
        <f aca="false">IF(AND(O590="Active",P590&lt;=2),"Yes","No")</f>
        <v>No</v>
      </c>
    </row>
    <row r="591" customFormat="false" ht="15" hidden="false" customHeight="false" outlineLevel="0" collapsed="false">
      <c r="A591" s="24" t="str">
        <f aca="false">Customers!A591</f>
        <v>C0590</v>
      </c>
      <c r="B591" s="24" t="str">
        <f aca="false">Customers!B591</f>
        <v>Central</v>
      </c>
      <c r="C591" s="24" t="str">
        <f aca="false">Customers!C591</f>
        <v>Prepaid</v>
      </c>
      <c r="D591" s="24" t="n">
        <f aca="false">COUNTIFS(Transactions!$C$2:$C$13107,$A591,Transactions!$E$2:$E$13107,D$1)</f>
        <v>7</v>
      </c>
      <c r="E591" s="24" t="n">
        <f aca="false">COUNTIFS(Transactions!$C$2:$C$13107,$A591,Transactions!$E$2:$E$13107,E$1)</f>
        <v>0</v>
      </c>
      <c r="F591" s="24" t="n">
        <f aca="false">COUNTIFS(Transactions!$C$2:$C$13107,$A591,Transactions!$E$2:$E$13107,F$1)</f>
        <v>0</v>
      </c>
      <c r="G591" s="24" t="n">
        <f aca="false">COUNTIFS(Transactions!$C$2:$C$13107,$A591,Transactions!$E$2:$E$13107,G$1)</f>
        <v>11</v>
      </c>
      <c r="H591" s="24" t="n">
        <f aca="false">COUNTIFS(Transactions!$C$2:$C$13107,$A591,Transactions!$E$2:$E$13107,H$1)</f>
        <v>3</v>
      </c>
      <c r="I591" s="24" t="n">
        <f aca="false">COUNTIFS(Transactions!$C$2:$C$13107,$A591,Transactions!$E$2:$E$13107,I$1)</f>
        <v>3</v>
      </c>
      <c r="J591" s="24" t="n">
        <f aca="false">SUM(D591:I591)</f>
        <v>24</v>
      </c>
      <c r="K591" s="38" t="n">
        <f aca="false">SUMIFS(Transactions!$F$2:$F$13107,Transactions!$C$2:$C$13107,A591)</f>
        <v>36169</v>
      </c>
      <c r="L591" s="38" t="n">
        <f aca="false">SUMIFS(Transactions!$I$2:$I$13107,Transactions!$C$2:$C$13107,A591)</f>
        <v>289.61</v>
      </c>
      <c r="M591" s="39" t="n">
        <f aca="false">IF(J591=0,"",_xlfn.MAXIFS(Transactions!$B$2:$B$13107,Transactions!$C$2:$C$13107,A591))</f>
        <v>46295</v>
      </c>
      <c r="N591" s="24" t="n">
        <f aca="false">IF(J591=0,999,Assumptions!$B$4-M591)</f>
        <v>0</v>
      </c>
      <c r="O591" s="24" t="str">
        <f aca="false">IF(N591&lt;=Assumptions!$B$7,"Active",IF(N591&lt;=Assumptions!$B$8,"Slipping","Churned"))</f>
        <v>Active</v>
      </c>
      <c r="P591" s="24" t="n">
        <f aca="false">COUNTIF(D591:I591,"&gt;0")</f>
        <v>4</v>
      </c>
      <c r="Q591" s="24" t="n">
        <f aca="false">IF(N591&lt;=Assumptions!$B$22,5,IF(N591&lt;=Assumptions!$B$23,4,IF(N591&lt;=Assumptions!$B$24,3,IF(N591&lt;=Assumptions!$B$25,2,1))))</f>
        <v>5</v>
      </c>
      <c r="R591" s="24" t="n">
        <f aca="false">1+(J591&gt;=Assumptions!$C$25)+(J591&gt;=Assumptions!$C$24)+(J591&gt;=Assumptions!$C$23)+(J591&gt;=Assumptions!$C$22)</f>
        <v>4</v>
      </c>
      <c r="S591" s="24" t="n">
        <f aca="false">1+(L591&gt;=Assumptions!$D$25)+(L591&gt;=Assumptions!$D$24)+(L591&gt;=Assumptions!$D$23)+(L591&gt;=Assumptions!$D$22)</f>
        <v>3</v>
      </c>
      <c r="T591" s="24" t="str">
        <f aca="false">IF(AND(Q591&gt;=4,R591&gt;=4),"Champions",IF(AND(Q591&gt;=3,R591&gt;=3),"Loyal",IF(AND(Q591&lt;=2,R591&gt;=3),"At Risk",IF(Q591&lt;=2,"Hibernating","Potential"))))</f>
        <v>Champions</v>
      </c>
      <c r="U591" s="38" t="n">
        <f aca="false">L591/Assumptions!$B$6</f>
        <v>32.1788888888889</v>
      </c>
      <c r="V591" s="38" t="n">
        <f aca="false">IF(O591="Slipping",U591,0)</f>
        <v>0</v>
      </c>
      <c r="W591" s="38" t="n">
        <f aca="false">IF(O591="Churned",U591,0)</f>
        <v>0</v>
      </c>
      <c r="X591" s="24" t="str">
        <f aca="false">IF(AND(O591="Active",P591&lt;=2),"Yes","No")</f>
        <v>No</v>
      </c>
    </row>
    <row r="592" customFormat="false" ht="15" hidden="false" customHeight="false" outlineLevel="0" collapsed="false">
      <c r="A592" s="24" t="str">
        <f aca="false">Customers!A592</f>
        <v>C0591</v>
      </c>
      <c r="B592" s="24" t="str">
        <f aca="false">Customers!B592</f>
        <v>Rift Valley</v>
      </c>
      <c r="C592" s="24" t="str">
        <f aca="false">Customers!C592</f>
        <v>Prepaid</v>
      </c>
      <c r="D592" s="24" t="n">
        <f aca="false">COUNTIFS(Transactions!$C$2:$C$13107,$A592,Transactions!$E$2:$E$13107,D$1)</f>
        <v>4</v>
      </c>
      <c r="E592" s="24" t="n">
        <f aca="false">COUNTIFS(Transactions!$C$2:$C$13107,$A592,Transactions!$E$2:$E$13107,E$1)</f>
        <v>1</v>
      </c>
      <c r="F592" s="24" t="n">
        <f aca="false">COUNTIFS(Transactions!$C$2:$C$13107,$A592,Transactions!$E$2:$E$13107,F$1)</f>
        <v>2</v>
      </c>
      <c r="G592" s="24" t="n">
        <f aca="false">COUNTIFS(Transactions!$C$2:$C$13107,$A592,Transactions!$E$2:$E$13107,G$1)</f>
        <v>3</v>
      </c>
      <c r="H592" s="24" t="n">
        <f aca="false">COUNTIFS(Transactions!$C$2:$C$13107,$A592,Transactions!$E$2:$E$13107,H$1)</f>
        <v>1</v>
      </c>
      <c r="I592" s="24" t="n">
        <f aca="false">COUNTIFS(Transactions!$C$2:$C$13107,$A592,Transactions!$E$2:$E$13107,I$1)</f>
        <v>0</v>
      </c>
      <c r="J592" s="24" t="n">
        <f aca="false">SUM(D592:I592)</f>
        <v>11</v>
      </c>
      <c r="K592" s="38" t="n">
        <f aca="false">SUMIFS(Transactions!$F$2:$F$13107,Transactions!$C$2:$C$13107,A592)</f>
        <v>36650</v>
      </c>
      <c r="L592" s="38" t="n">
        <f aca="false">SUMIFS(Transactions!$I$2:$I$13107,Transactions!$C$2:$C$13107,A592)</f>
        <v>179.56</v>
      </c>
      <c r="M592" s="39" t="n">
        <f aca="false">IF(J592=0,"",_xlfn.MAXIFS(Transactions!$B$2:$B$13107,Transactions!$C$2:$C$13107,A592))</f>
        <v>46270</v>
      </c>
      <c r="N592" s="24" t="n">
        <f aca="false">IF(J592=0,999,Assumptions!$B$4-M592)</f>
        <v>25</v>
      </c>
      <c r="O592" s="24" t="str">
        <f aca="false">IF(N592&lt;=Assumptions!$B$7,"Active",IF(N592&lt;=Assumptions!$B$8,"Slipping","Churned"))</f>
        <v>Active</v>
      </c>
      <c r="P592" s="24" t="n">
        <f aca="false">COUNTIF(D592:I592,"&gt;0")</f>
        <v>5</v>
      </c>
      <c r="Q592" s="24" t="n">
        <f aca="false">IF(N592&lt;=Assumptions!$B$22,5,IF(N592&lt;=Assumptions!$B$23,4,IF(N592&lt;=Assumptions!$B$24,3,IF(N592&lt;=Assumptions!$B$25,2,1))))</f>
        <v>4</v>
      </c>
      <c r="R592" s="24" t="n">
        <f aca="false">1+(J592&gt;=Assumptions!$C$25)+(J592&gt;=Assumptions!$C$24)+(J592&gt;=Assumptions!$C$23)+(J592&gt;=Assumptions!$C$22)</f>
        <v>2</v>
      </c>
      <c r="S592" s="24" t="n">
        <f aca="false">1+(L592&gt;=Assumptions!$D$25)+(L592&gt;=Assumptions!$D$24)+(L592&gt;=Assumptions!$D$23)+(L592&gt;=Assumptions!$D$22)</f>
        <v>2</v>
      </c>
      <c r="T592" s="24" t="str">
        <f aca="false">IF(AND(Q592&gt;=4,R592&gt;=4),"Champions",IF(AND(Q592&gt;=3,R592&gt;=3),"Loyal",IF(AND(Q592&lt;=2,R592&gt;=3),"At Risk",IF(Q592&lt;=2,"Hibernating","Potential"))))</f>
        <v>Potential</v>
      </c>
      <c r="U592" s="38" t="n">
        <f aca="false">L592/Assumptions!$B$6</f>
        <v>19.9511111111111</v>
      </c>
      <c r="V592" s="38" t="n">
        <f aca="false">IF(O592="Slipping",U592,0)</f>
        <v>0</v>
      </c>
      <c r="W592" s="38" t="n">
        <f aca="false">IF(O592="Churned",U592,0)</f>
        <v>0</v>
      </c>
      <c r="X592" s="24" t="str">
        <f aca="false">IF(AND(O592="Active",P592&lt;=2),"Yes","No")</f>
        <v>No</v>
      </c>
    </row>
    <row r="593" customFormat="false" ht="15" hidden="false" customHeight="false" outlineLevel="0" collapsed="false">
      <c r="A593" s="24" t="str">
        <f aca="false">Customers!A593</f>
        <v>C0592</v>
      </c>
      <c r="B593" s="24" t="str">
        <f aca="false">Customers!B593</f>
        <v>Rift Valley</v>
      </c>
      <c r="C593" s="24" t="str">
        <f aca="false">Customers!C593</f>
        <v>Prepaid</v>
      </c>
      <c r="D593" s="24" t="n">
        <f aca="false">COUNTIFS(Transactions!$C$2:$C$13107,$A593,Transactions!$E$2:$E$13107,D$1)</f>
        <v>0</v>
      </c>
      <c r="E593" s="24" t="n">
        <f aca="false">COUNTIFS(Transactions!$C$2:$C$13107,$A593,Transactions!$E$2:$E$13107,E$1)</f>
        <v>0</v>
      </c>
      <c r="F593" s="24" t="n">
        <f aca="false">COUNTIFS(Transactions!$C$2:$C$13107,$A593,Transactions!$E$2:$E$13107,F$1)</f>
        <v>1</v>
      </c>
      <c r="G593" s="24" t="n">
        <f aca="false">COUNTIFS(Transactions!$C$2:$C$13107,$A593,Transactions!$E$2:$E$13107,G$1)</f>
        <v>0</v>
      </c>
      <c r="H593" s="24" t="n">
        <f aca="false">COUNTIFS(Transactions!$C$2:$C$13107,$A593,Transactions!$E$2:$E$13107,H$1)</f>
        <v>1</v>
      </c>
      <c r="I593" s="24" t="n">
        <f aca="false">COUNTIFS(Transactions!$C$2:$C$13107,$A593,Transactions!$E$2:$E$13107,I$1)</f>
        <v>0</v>
      </c>
      <c r="J593" s="24" t="n">
        <f aca="false">SUM(D593:I593)</f>
        <v>2</v>
      </c>
      <c r="K593" s="38" t="n">
        <f aca="false">SUMIFS(Transactions!$F$2:$F$13107,Transactions!$C$2:$C$13107,A593)</f>
        <v>3120</v>
      </c>
      <c r="L593" s="38" t="n">
        <f aca="false">SUMIFS(Transactions!$I$2:$I$13107,Transactions!$C$2:$C$13107,A593)</f>
        <v>4</v>
      </c>
      <c r="M593" s="39" t="n">
        <f aca="false">IF(J593=0,"",_xlfn.MAXIFS(Transactions!$B$2:$B$13107,Transactions!$C$2:$C$13107,A593))</f>
        <v>46257</v>
      </c>
      <c r="N593" s="24" t="n">
        <f aca="false">IF(J593=0,999,Assumptions!$B$4-M593)</f>
        <v>38</v>
      </c>
      <c r="O593" s="24" t="str">
        <f aca="false">IF(N593&lt;=Assumptions!$B$7,"Active",IF(N593&lt;=Assumptions!$B$8,"Slipping","Churned"))</f>
        <v>Slipping</v>
      </c>
      <c r="P593" s="24" t="n">
        <f aca="false">COUNTIF(D593:I593,"&gt;0")</f>
        <v>2</v>
      </c>
      <c r="Q593" s="24" t="n">
        <f aca="false">IF(N593&lt;=Assumptions!$B$22,5,IF(N593&lt;=Assumptions!$B$23,4,IF(N593&lt;=Assumptions!$B$24,3,IF(N593&lt;=Assumptions!$B$25,2,1))))</f>
        <v>3</v>
      </c>
      <c r="R593" s="24" t="n">
        <f aca="false">1+(J593&gt;=Assumptions!$C$25)+(J593&gt;=Assumptions!$C$24)+(J593&gt;=Assumptions!$C$23)+(J593&gt;=Assumptions!$C$22)</f>
        <v>1</v>
      </c>
      <c r="S593" s="24" t="n">
        <f aca="false">1+(L593&gt;=Assumptions!$D$25)+(L593&gt;=Assumptions!$D$24)+(L593&gt;=Assumptions!$D$23)+(L593&gt;=Assumptions!$D$22)</f>
        <v>1</v>
      </c>
      <c r="T593" s="24" t="str">
        <f aca="false">IF(AND(Q593&gt;=4,R593&gt;=4),"Champions",IF(AND(Q593&gt;=3,R593&gt;=3),"Loyal",IF(AND(Q593&lt;=2,R593&gt;=3),"At Risk",IF(Q593&lt;=2,"Hibernating","Potential"))))</f>
        <v>Potential</v>
      </c>
      <c r="U593" s="38" t="n">
        <f aca="false">L593/Assumptions!$B$6</f>
        <v>0.444444444444444</v>
      </c>
      <c r="V593" s="38" t="n">
        <f aca="false">IF(O593="Slipping",U593,0)</f>
        <v>0.444444444444444</v>
      </c>
      <c r="W593" s="38" t="n">
        <f aca="false">IF(O593="Churned",U593,0)</f>
        <v>0</v>
      </c>
      <c r="X593" s="24" t="str">
        <f aca="false">IF(AND(O593="Active",P593&lt;=2),"Yes","No")</f>
        <v>No</v>
      </c>
    </row>
    <row r="594" customFormat="false" ht="15" hidden="false" customHeight="false" outlineLevel="0" collapsed="false">
      <c r="A594" s="24" t="str">
        <f aca="false">Customers!A594</f>
        <v>C0593</v>
      </c>
      <c r="B594" s="24" t="str">
        <f aca="false">Customers!B594</f>
        <v>Eastern</v>
      </c>
      <c r="C594" s="24" t="str">
        <f aca="false">Customers!C594</f>
        <v>Postpaid</v>
      </c>
      <c r="D594" s="24" t="n">
        <f aca="false">COUNTIFS(Transactions!$C$2:$C$13107,$A594,Transactions!$E$2:$E$13107,D$1)</f>
        <v>0</v>
      </c>
      <c r="E594" s="24" t="n">
        <f aca="false">COUNTIFS(Transactions!$C$2:$C$13107,$A594,Transactions!$E$2:$E$13107,E$1)</f>
        <v>1</v>
      </c>
      <c r="F594" s="24" t="n">
        <f aca="false">COUNTIFS(Transactions!$C$2:$C$13107,$A594,Transactions!$E$2:$E$13107,F$1)</f>
        <v>0</v>
      </c>
      <c r="G594" s="24" t="n">
        <f aca="false">COUNTIFS(Transactions!$C$2:$C$13107,$A594,Transactions!$E$2:$E$13107,G$1)</f>
        <v>5</v>
      </c>
      <c r="H594" s="24" t="n">
        <f aca="false">COUNTIFS(Transactions!$C$2:$C$13107,$A594,Transactions!$E$2:$E$13107,H$1)</f>
        <v>6</v>
      </c>
      <c r="I594" s="24" t="n">
        <f aca="false">COUNTIFS(Transactions!$C$2:$C$13107,$A594,Transactions!$E$2:$E$13107,I$1)</f>
        <v>9</v>
      </c>
      <c r="J594" s="24" t="n">
        <f aca="false">SUM(D594:I594)</f>
        <v>21</v>
      </c>
      <c r="K594" s="38" t="n">
        <f aca="false">SUMIFS(Transactions!$F$2:$F$13107,Transactions!$C$2:$C$13107,A594)</f>
        <v>50017</v>
      </c>
      <c r="L594" s="38" t="n">
        <f aca="false">SUMIFS(Transactions!$I$2:$I$13107,Transactions!$C$2:$C$13107,A594)</f>
        <v>371.86</v>
      </c>
      <c r="M594" s="39" t="n">
        <f aca="false">IF(J594=0,"",_xlfn.MAXIFS(Transactions!$B$2:$B$13107,Transactions!$C$2:$C$13107,A594))</f>
        <v>46287</v>
      </c>
      <c r="N594" s="24" t="n">
        <f aca="false">IF(J594=0,999,Assumptions!$B$4-M594)</f>
        <v>8</v>
      </c>
      <c r="O594" s="24" t="str">
        <f aca="false">IF(N594&lt;=Assumptions!$B$7,"Active",IF(N594&lt;=Assumptions!$B$8,"Slipping","Churned"))</f>
        <v>Active</v>
      </c>
      <c r="P594" s="24" t="n">
        <f aca="false">COUNTIF(D594:I594,"&gt;0")</f>
        <v>4</v>
      </c>
      <c r="Q594" s="24" t="n">
        <f aca="false">IF(N594&lt;=Assumptions!$B$22,5,IF(N594&lt;=Assumptions!$B$23,4,IF(N594&lt;=Assumptions!$B$24,3,IF(N594&lt;=Assumptions!$B$25,2,1))))</f>
        <v>5</v>
      </c>
      <c r="R594" s="24" t="n">
        <f aca="false">1+(J594&gt;=Assumptions!$C$25)+(J594&gt;=Assumptions!$C$24)+(J594&gt;=Assumptions!$C$23)+(J594&gt;=Assumptions!$C$22)</f>
        <v>3</v>
      </c>
      <c r="S594" s="24" t="n">
        <f aca="false">1+(L594&gt;=Assumptions!$D$25)+(L594&gt;=Assumptions!$D$24)+(L594&gt;=Assumptions!$D$23)+(L594&gt;=Assumptions!$D$22)</f>
        <v>3</v>
      </c>
      <c r="T594" s="24" t="str">
        <f aca="false">IF(AND(Q594&gt;=4,R594&gt;=4),"Champions",IF(AND(Q594&gt;=3,R594&gt;=3),"Loyal",IF(AND(Q594&lt;=2,R594&gt;=3),"At Risk",IF(Q594&lt;=2,"Hibernating","Potential"))))</f>
        <v>Loyal</v>
      </c>
      <c r="U594" s="38" t="n">
        <f aca="false">L594/Assumptions!$B$6</f>
        <v>41.3177777777778</v>
      </c>
      <c r="V594" s="38" t="n">
        <f aca="false">IF(O594="Slipping",U594,0)</f>
        <v>0</v>
      </c>
      <c r="W594" s="38" t="n">
        <f aca="false">IF(O594="Churned",U594,0)</f>
        <v>0</v>
      </c>
      <c r="X594" s="24" t="str">
        <f aca="false">IF(AND(O594="Active",P594&lt;=2),"Yes","No")</f>
        <v>No</v>
      </c>
    </row>
    <row r="595" customFormat="false" ht="15" hidden="false" customHeight="false" outlineLevel="0" collapsed="false">
      <c r="A595" s="24" t="str">
        <f aca="false">Customers!A595</f>
        <v>C0594</v>
      </c>
      <c r="B595" s="24" t="str">
        <f aca="false">Customers!B595</f>
        <v>Nairobi</v>
      </c>
      <c r="C595" s="24" t="str">
        <f aca="false">Customers!C595</f>
        <v>Prepaid</v>
      </c>
      <c r="D595" s="24" t="n">
        <f aca="false">COUNTIFS(Transactions!$C$2:$C$13107,$A595,Transactions!$E$2:$E$13107,D$1)</f>
        <v>0</v>
      </c>
      <c r="E595" s="24" t="n">
        <f aca="false">COUNTIFS(Transactions!$C$2:$C$13107,$A595,Transactions!$E$2:$E$13107,E$1)</f>
        <v>3</v>
      </c>
      <c r="F595" s="24" t="n">
        <f aca="false">COUNTIFS(Transactions!$C$2:$C$13107,$A595,Transactions!$E$2:$E$13107,F$1)</f>
        <v>0</v>
      </c>
      <c r="G595" s="24" t="n">
        <f aca="false">COUNTIFS(Transactions!$C$2:$C$13107,$A595,Transactions!$E$2:$E$13107,G$1)</f>
        <v>5</v>
      </c>
      <c r="H595" s="24" t="n">
        <f aca="false">COUNTIFS(Transactions!$C$2:$C$13107,$A595,Transactions!$E$2:$E$13107,H$1)</f>
        <v>2</v>
      </c>
      <c r="I595" s="24" t="n">
        <f aca="false">COUNTIFS(Transactions!$C$2:$C$13107,$A595,Transactions!$E$2:$E$13107,I$1)</f>
        <v>1</v>
      </c>
      <c r="J595" s="24" t="n">
        <f aca="false">SUM(D595:I595)</f>
        <v>11</v>
      </c>
      <c r="K595" s="38" t="n">
        <f aca="false">SUMIFS(Transactions!$F$2:$F$13107,Transactions!$C$2:$C$13107,A595)</f>
        <v>35410</v>
      </c>
      <c r="L595" s="38" t="n">
        <f aca="false">SUMIFS(Transactions!$I$2:$I$13107,Transactions!$C$2:$C$13107,A595)</f>
        <v>460.76</v>
      </c>
      <c r="M595" s="39" t="n">
        <f aca="false">IF(J595=0,"",_xlfn.MAXIFS(Transactions!$B$2:$B$13107,Transactions!$C$2:$C$13107,A595))</f>
        <v>46235</v>
      </c>
      <c r="N595" s="24" t="n">
        <f aca="false">IF(J595=0,999,Assumptions!$B$4-M595)</f>
        <v>60</v>
      </c>
      <c r="O595" s="24" t="str">
        <f aca="false">IF(N595&lt;=Assumptions!$B$7,"Active",IF(N595&lt;=Assumptions!$B$8,"Slipping","Churned"))</f>
        <v>Slipping</v>
      </c>
      <c r="P595" s="24" t="n">
        <f aca="false">COUNTIF(D595:I595,"&gt;0")</f>
        <v>4</v>
      </c>
      <c r="Q595" s="24" t="n">
        <f aca="false">IF(N595&lt;=Assumptions!$B$22,5,IF(N595&lt;=Assumptions!$B$23,4,IF(N595&lt;=Assumptions!$B$24,3,IF(N595&lt;=Assumptions!$B$25,2,1))))</f>
        <v>3</v>
      </c>
      <c r="R595" s="24" t="n">
        <f aca="false">1+(J595&gt;=Assumptions!$C$25)+(J595&gt;=Assumptions!$C$24)+(J595&gt;=Assumptions!$C$23)+(J595&gt;=Assumptions!$C$22)</f>
        <v>2</v>
      </c>
      <c r="S595" s="24" t="n">
        <f aca="false">1+(L595&gt;=Assumptions!$D$25)+(L595&gt;=Assumptions!$D$24)+(L595&gt;=Assumptions!$D$23)+(L595&gt;=Assumptions!$D$22)</f>
        <v>3</v>
      </c>
      <c r="T595" s="24" t="str">
        <f aca="false">IF(AND(Q595&gt;=4,R595&gt;=4),"Champions",IF(AND(Q595&gt;=3,R595&gt;=3),"Loyal",IF(AND(Q595&lt;=2,R595&gt;=3),"At Risk",IF(Q595&lt;=2,"Hibernating","Potential"))))</f>
        <v>Potential</v>
      </c>
      <c r="U595" s="38" t="n">
        <f aca="false">L595/Assumptions!$B$6</f>
        <v>51.1955555555556</v>
      </c>
      <c r="V595" s="38" t="n">
        <f aca="false">IF(O595="Slipping",U595,0)</f>
        <v>51.1955555555556</v>
      </c>
      <c r="W595" s="38" t="n">
        <f aca="false">IF(O595="Churned",U595,0)</f>
        <v>0</v>
      </c>
      <c r="X595" s="24" t="str">
        <f aca="false">IF(AND(O595="Active",P595&lt;=2),"Yes","No")</f>
        <v>No</v>
      </c>
    </row>
    <row r="596" customFormat="false" ht="15" hidden="false" customHeight="false" outlineLevel="0" collapsed="false">
      <c r="A596" s="24" t="str">
        <f aca="false">Customers!A596</f>
        <v>C0595</v>
      </c>
      <c r="B596" s="24" t="str">
        <f aca="false">Customers!B596</f>
        <v>Nairobi</v>
      </c>
      <c r="C596" s="24" t="str">
        <f aca="false">Customers!C596</f>
        <v>Prepaid</v>
      </c>
      <c r="D596" s="24" t="n">
        <f aca="false">COUNTIFS(Transactions!$C$2:$C$13107,$A596,Transactions!$E$2:$E$13107,D$1)</f>
        <v>0</v>
      </c>
      <c r="E596" s="24" t="n">
        <f aca="false">COUNTIFS(Transactions!$C$2:$C$13107,$A596,Transactions!$E$2:$E$13107,E$1)</f>
        <v>1</v>
      </c>
      <c r="F596" s="24" t="n">
        <f aca="false">COUNTIFS(Transactions!$C$2:$C$13107,$A596,Transactions!$E$2:$E$13107,F$1)</f>
        <v>0</v>
      </c>
      <c r="G596" s="24" t="n">
        <f aca="false">COUNTIFS(Transactions!$C$2:$C$13107,$A596,Transactions!$E$2:$E$13107,G$1)</f>
        <v>0</v>
      </c>
      <c r="H596" s="24" t="n">
        <f aca="false">COUNTIFS(Transactions!$C$2:$C$13107,$A596,Transactions!$E$2:$E$13107,H$1)</f>
        <v>13</v>
      </c>
      <c r="I596" s="24" t="n">
        <f aca="false">COUNTIFS(Transactions!$C$2:$C$13107,$A596,Transactions!$E$2:$E$13107,I$1)</f>
        <v>0</v>
      </c>
      <c r="J596" s="24" t="n">
        <f aca="false">SUM(D596:I596)</f>
        <v>14</v>
      </c>
      <c r="K596" s="38" t="n">
        <f aca="false">SUMIFS(Transactions!$F$2:$F$13107,Transactions!$C$2:$C$13107,A596)</f>
        <v>5540</v>
      </c>
      <c r="L596" s="38" t="n">
        <f aca="false">SUMIFS(Transactions!$I$2:$I$13107,Transactions!$C$2:$C$13107,A596)</f>
        <v>150.35</v>
      </c>
      <c r="M596" s="39" t="n">
        <f aca="false">IF(J596=0,"",_xlfn.MAXIFS(Transactions!$B$2:$B$13107,Transactions!$C$2:$C$13107,A596))</f>
        <v>46275</v>
      </c>
      <c r="N596" s="24" t="n">
        <f aca="false">IF(J596=0,999,Assumptions!$B$4-M596)</f>
        <v>20</v>
      </c>
      <c r="O596" s="24" t="str">
        <f aca="false">IF(N596&lt;=Assumptions!$B$7,"Active",IF(N596&lt;=Assumptions!$B$8,"Slipping","Churned"))</f>
        <v>Active</v>
      </c>
      <c r="P596" s="24" t="n">
        <f aca="false">COUNTIF(D596:I596,"&gt;0")</f>
        <v>2</v>
      </c>
      <c r="Q596" s="24" t="n">
        <f aca="false">IF(N596&lt;=Assumptions!$B$22,5,IF(N596&lt;=Assumptions!$B$23,4,IF(N596&lt;=Assumptions!$B$24,3,IF(N596&lt;=Assumptions!$B$25,2,1))))</f>
        <v>4</v>
      </c>
      <c r="R596" s="24" t="n">
        <f aca="false">1+(J596&gt;=Assumptions!$C$25)+(J596&gt;=Assumptions!$C$24)+(J596&gt;=Assumptions!$C$23)+(J596&gt;=Assumptions!$C$22)</f>
        <v>3</v>
      </c>
      <c r="S596" s="24" t="n">
        <f aca="false">1+(L596&gt;=Assumptions!$D$25)+(L596&gt;=Assumptions!$D$24)+(L596&gt;=Assumptions!$D$23)+(L596&gt;=Assumptions!$D$22)</f>
        <v>1</v>
      </c>
      <c r="T596" s="24" t="str">
        <f aca="false">IF(AND(Q596&gt;=4,R596&gt;=4),"Champions",IF(AND(Q596&gt;=3,R596&gt;=3),"Loyal",IF(AND(Q596&lt;=2,R596&gt;=3),"At Risk",IF(Q596&lt;=2,"Hibernating","Potential"))))</f>
        <v>Loyal</v>
      </c>
      <c r="U596" s="38" t="n">
        <f aca="false">L596/Assumptions!$B$6</f>
        <v>16.7055555555556</v>
      </c>
      <c r="V596" s="38" t="n">
        <f aca="false">IF(O596="Slipping",U596,0)</f>
        <v>0</v>
      </c>
      <c r="W596" s="38" t="n">
        <f aca="false">IF(O596="Churned",U596,0)</f>
        <v>0</v>
      </c>
      <c r="X596" s="24" t="str">
        <f aca="false">IF(AND(O596="Active",P596&lt;=2),"Yes","No")</f>
        <v>Yes</v>
      </c>
    </row>
    <row r="597" customFormat="false" ht="15" hidden="false" customHeight="false" outlineLevel="0" collapsed="false">
      <c r="A597" s="24" t="str">
        <f aca="false">Customers!A597</f>
        <v>C0596</v>
      </c>
      <c r="B597" s="24" t="str">
        <f aca="false">Customers!B597</f>
        <v>Nairobi</v>
      </c>
      <c r="C597" s="24" t="str">
        <f aca="false">Customers!C597</f>
        <v>Postpaid</v>
      </c>
      <c r="D597" s="24" t="n">
        <f aca="false">COUNTIFS(Transactions!$C$2:$C$13107,$A597,Transactions!$E$2:$E$13107,D$1)</f>
        <v>40</v>
      </c>
      <c r="E597" s="24" t="n">
        <f aca="false">COUNTIFS(Transactions!$C$2:$C$13107,$A597,Transactions!$E$2:$E$13107,E$1)</f>
        <v>2</v>
      </c>
      <c r="F597" s="24" t="n">
        <f aca="false">COUNTIFS(Transactions!$C$2:$C$13107,$A597,Transactions!$E$2:$E$13107,F$1)</f>
        <v>0</v>
      </c>
      <c r="G597" s="24" t="n">
        <f aca="false">COUNTIFS(Transactions!$C$2:$C$13107,$A597,Transactions!$E$2:$E$13107,G$1)</f>
        <v>7</v>
      </c>
      <c r="H597" s="24" t="n">
        <f aca="false">COUNTIFS(Transactions!$C$2:$C$13107,$A597,Transactions!$E$2:$E$13107,H$1)</f>
        <v>3</v>
      </c>
      <c r="I597" s="24" t="n">
        <f aca="false">COUNTIFS(Transactions!$C$2:$C$13107,$A597,Transactions!$E$2:$E$13107,I$1)</f>
        <v>13</v>
      </c>
      <c r="J597" s="24" t="n">
        <f aca="false">SUM(D597:I597)</f>
        <v>65</v>
      </c>
      <c r="K597" s="38" t="n">
        <f aca="false">SUMIFS(Transactions!$F$2:$F$13107,Transactions!$C$2:$C$13107,A597)</f>
        <v>158456</v>
      </c>
      <c r="L597" s="38" t="n">
        <f aca="false">SUMIFS(Transactions!$I$2:$I$13107,Transactions!$C$2:$C$13107,A597)</f>
        <v>1392.33</v>
      </c>
      <c r="M597" s="39" t="n">
        <f aca="false">IF(J597=0,"",_xlfn.MAXIFS(Transactions!$B$2:$B$13107,Transactions!$C$2:$C$13107,A597))</f>
        <v>46294</v>
      </c>
      <c r="N597" s="24" t="n">
        <f aca="false">IF(J597=0,999,Assumptions!$B$4-M597)</f>
        <v>1</v>
      </c>
      <c r="O597" s="24" t="str">
        <f aca="false">IF(N597&lt;=Assumptions!$B$7,"Active",IF(N597&lt;=Assumptions!$B$8,"Slipping","Churned"))</f>
        <v>Active</v>
      </c>
      <c r="P597" s="24" t="n">
        <f aca="false">COUNTIF(D597:I597,"&gt;0")</f>
        <v>5</v>
      </c>
      <c r="Q597" s="24" t="n">
        <f aca="false">IF(N597&lt;=Assumptions!$B$22,5,IF(N597&lt;=Assumptions!$B$23,4,IF(N597&lt;=Assumptions!$B$24,3,IF(N597&lt;=Assumptions!$B$25,2,1))))</f>
        <v>5</v>
      </c>
      <c r="R597" s="24" t="n">
        <f aca="false">1+(J597&gt;=Assumptions!$C$25)+(J597&gt;=Assumptions!$C$24)+(J597&gt;=Assumptions!$C$23)+(J597&gt;=Assumptions!$C$22)</f>
        <v>5</v>
      </c>
      <c r="S597" s="24" t="n">
        <f aca="false">1+(L597&gt;=Assumptions!$D$25)+(L597&gt;=Assumptions!$D$24)+(L597&gt;=Assumptions!$D$23)+(L597&gt;=Assumptions!$D$22)</f>
        <v>5</v>
      </c>
      <c r="T597" s="24" t="str">
        <f aca="false">IF(AND(Q597&gt;=4,R597&gt;=4),"Champions",IF(AND(Q597&gt;=3,R597&gt;=3),"Loyal",IF(AND(Q597&lt;=2,R597&gt;=3),"At Risk",IF(Q597&lt;=2,"Hibernating","Potential"))))</f>
        <v>Champions</v>
      </c>
      <c r="U597" s="38" t="n">
        <f aca="false">L597/Assumptions!$B$6</f>
        <v>154.703333333333</v>
      </c>
      <c r="V597" s="38" t="n">
        <f aca="false">IF(O597="Slipping",U597,0)</f>
        <v>0</v>
      </c>
      <c r="W597" s="38" t="n">
        <f aca="false">IF(O597="Churned",U597,0)</f>
        <v>0</v>
      </c>
      <c r="X597" s="24" t="str">
        <f aca="false">IF(AND(O597="Active",P597&lt;=2),"Yes","No")</f>
        <v>No</v>
      </c>
    </row>
    <row r="598" customFormat="false" ht="15" hidden="false" customHeight="false" outlineLevel="0" collapsed="false">
      <c r="A598" s="24" t="str">
        <f aca="false">Customers!A598</f>
        <v>C0597</v>
      </c>
      <c r="B598" s="24" t="str">
        <f aca="false">Customers!B598</f>
        <v>Western</v>
      </c>
      <c r="C598" s="24" t="str">
        <f aca="false">Customers!C598</f>
        <v>Prepaid</v>
      </c>
      <c r="D598" s="24" t="n">
        <f aca="false">COUNTIFS(Transactions!$C$2:$C$13107,$A598,Transactions!$E$2:$E$13107,D$1)</f>
        <v>17</v>
      </c>
      <c r="E598" s="24" t="n">
        <f aca="false">COUNTIFS(Transactions!$C$2:$C$13107,$A598,Transactions!$E$2:$E$13107,E$1)</f>
        <v>4</v>
      </c>
      <c r="F598" s="24" t="n">
        <f aca="false">COUNTIFS(Transactions!$C$2:$C$13107,$A598,Transactions!$E$2:$E$13107,F$1)</f>
        <v>1</v>
      </c>
      <c r="G598" s="24" t="n">
        <f aca="false">COUNTIFS(Transactions!$C$2:$C$13107,$A598,Transactions!$E$2:$E$13107,G$1)</f>
        <v>0</v>
      </c>
      <c r="H598" s="24" t="n">
        <f aca="false">COUNTIFS(Transactions!$C$2:$C$13107,$A598,Transactions!$E$2:$E$13107,H$1)</f>
        <v>2</v>
      </c>
      <c r="I598" s="24" t="n">
        <f aca="false">COUNTIFS(Transactions!$C$2:$C$13107,$A598,Transactions!$E$2:$E$13107,I$1)</f>
        <v>1</v>
      </c>
      <c r="J598" s="24" t="n">
        <f aca="false">SUM(D598:I598)</f>
        <v>25</v>
      </c>
      <c r="K598" s="38" t="n">
        <f aca="false">SUMIFS(Transactions!$F$2:$F$13107,Transactions!$C$2:$C$13107,A598)</f>
        <v>35560</v>
      </c>
      <c r="L598" s="38" t="n">
        <f aca="false">SUMIFS(Transactions!$I$2:$I$13107,Transactions!$C$2:$C$13107,A598)</f>
        <v>398.6</v>
      </c>
      <c r="M598" s="39" t="n">
        <f aca="false">IF(J598=0,"",_xlfn.MAXIFS(Transactions!$B$2:$B$13107,Transactions!$C$2:$C$13107,A598))</f>
        <v>46258</v>
      </c>
      <c r="N598" s="24" t="n">
        <f aca="false">IF(J598=0,999,Assumptions!$B$4-M598)</f>
        <v>37</v>
      </c>
      <c r="O598" s="24" t="str">
        <f aca="false">IF(N598&lt;=Assumptions!$B$7,"Active",IF(N598&lt;=Assumptions!$B$8,"Slipping","Churned"))</f>
        <v>Slipping</v>
      </c>
      <c r="P598" s="24" t="n">
        <f aca="false">COUNTIF(D598:I598,"&gt;0")</f>
        <v>5</v>
      </c>
      <c r="Q598" s="24" t="n">
        <f aca="false">IF(N598&lt;=Assumptions!$B$22,5,IF(N598&lt;=Assumptions!$B$23,4,IF(N598&lt;=Assumptions!$B$24,3,IF(N598&lt;=Assumptions!$B$25,2,1))))</f>
        <v>3</v>
      </c>
      <c r="R598" s="24" t="n">
        <f aca="false">1+(J598&gt;=Assumptions!$C$25)+(J598&gt;=Assumptions!$C$24)+(J598&gt;=Assumptions!$C$23)+(J598&gt;=Assumptions!$C$22)</f>
        <v>4</v>
      </c>
      <c r="S598" s="24" t="n">
        <f aca="false">1+(L598&gt;=Assumptions!$D$25)+(L598&gt;=Assumptions!$D$24)+(L598&gt;=Assumptions!$D$23)+(L598&gt;=Assumptions!$D$22)</f>
        <v>3</v>
      </c>
      <c r="T598" s="24" t="str">
        <f aca="false">IF(AND(Q598&gt;=4,R598&gt;=4),"Champions",IF(AND(Q598&gt;=3,R598&gt;=3),"Loyal",IF(AND(Q598&lt;=2,R598&gt;=3),"At Risk",IF(Q598&lt;=2,"Hibernating","Potential"))))</f>
        <v>Loyal</v>
      </c>
      <c r="U598" s="38" t="n">
        <f aca="false">L598/Assumptions!$B$6</f>
        <v>44.2888888888889</v>
      </c>
      <c r="V598" s="38" t="n">
        <f aca="false">IF(O598="Slipping",U598,0)</f>
        <v>44.2888888888889</v>
      </c>
      <c r="W598" s="38" t="n">
        <f aca="false">IF(O598="Churned",U598,0)</f>
        <v>0</v>
      </c>
      <c r="X598" s="24" t="str">
        <f aca="false">IF(AND(O598="Active",P598&lt;=2),"Yes","No")</f>
        <v>No</v>
      </c>
    </row>
    <row r="599" customFormat="false" ht="15" hidden="false" customHeight="false" outlineLevel="0" collapsed="false">
      <c r="A599" s="24" t="str">
        <f aca="false">Customers!A599</f>
        <v>C0598</v>
      </c>
      <c r="B599" s="24" t="str">
        <f aca="false">Customers!B599</f>
        <v>Central</v>
      </c>
      <c r="C599" s="24" t="str">
        <f aca="false">Customers!C599</f>
        <v>Prepaid</v>
      </c>
      <c r="D599" s="24" t="n">
        <f aca="false">COUNTIFS(Transactions!$C$2:$C$13107,$A599,Transactions!$E$2:$E$13107,D$1)</f>
        <v>3</v>
      </c>
      <c r="E599" s="24" t="n">
        <f aca="false">COUNTIFS(Transactions!$C$2:$C$13107,$A599,Transactions!$E$2:$E$13107,E$1)</f>
        <v>0</v>
      </c>
      <c r="F599" s="24" t="n">
        <f aca="false">COUNTIFS(Transactions!$C$2:$C$13107,$A599,Transactions!$E$2:$E$13107,F$1)</f>
        <v>0</v>
      </c>
      <c r="G599" s="24" t="n">
        <f aca="false">COUNTIFS(Transactions!$C$2:$C$13107,$A599,Transactions!$E$2:$E$13107,G$1)</f>
        <v>0</v>
      </c>
      <c r="H599" s="24" t="n">
        <f aca="false">COUNTIFS(Transactions!$C$2:$C$13107,$A599,Transactions!$E$2:$E$13107,H$1)</f>
        <v>2</v>
      </c>
      <c r="I599" s="24" t="n">
        <f aca="false">COUNTIFS(Transactions!$C$2:$C$13107,$A599,Transactions!$E$2:$E$13107,I$1)</f>
        <v>7</v>
      </c>
      <c r="J599" s="24" t="n">
        <f aca="false">SUM(D599:I599)</f>
        <v>12</v>
      </c>
      <c r="K599" s="38" t="n">
        <f aca="false">SUMIFS(Transactions!$F$2:$F$13107,Transactions!$C$2:$C$13107,A599)</f>
        <v>5190</v>
      </c>
      <c r="L599" s="38" t="n">
        <f aca="false">SUMIFS(Transactions!$I$2:$I$13107,Transactions!$C$2:$C$13107,A599)</f>
        <v>143.9</v>
      </c>
      <c r="M599" s="39" t="n">
        <f aca="false">IF(J599=0,"",_xlfn.MAXIFS(Transactions!$B$2:$B$13107,Transactions!$C$2:$C$13107,A599))</f>
        <v>46287</v>
      </c>
      <c r="N599" s="24" t="n">
        <f aca="false">IF(J599=0,999,Assumptions!$B$4-M599)</f>
        <v>8</v>
      </c>
      <c r="O599" s="24" t="str">
        <f aca="false">IF(N599&lt;=Assumptions!$B$7,"Active",IF(N599&lt;=Assumptions!$B$8,"Slipping","Churned"))</f>
        <v>Active</v>
      </c>
      <c r="P599" s="24" t="n">
        <f aca="false">COUNTIF(D599:I599,"&gt;0")</f>
        <v>3</v>
      </c>
      <c r="Q599" s="24" t="n">
        <f aca="false">IF(N599&lt;=Assumptions!$B$22,5,IF(N599&lt;=Assumptions!$B$23,4,IF(N599&lt;=Assumptions!$B$24,3,IF(N599&lt;=Assumptions!$B$25,2,1))))</f>
        <v>5</v>
      </c>
      <c r="R599" s="24" t="n">
        <f aca="false">1+(J599&gt;=Assumptions!$C$25)+(J599&gt;=Assumptions!$C$24)+(J599&gt;=Assumptions!$C$23)+(J599&gt;=Assumptions!$C$22)</f>
        <v>2</v>
      </c>
      <c r="S599" s="24" t="n">
        <f aca="false">1+(L599&gt;=Assumptions!$D$25)+(L599&gt;=Assumptions!$D$24)+(L599&gt;=Assumptions!$D$23)+(L599&gt;=Assumptions!$D$22)</f>
        <v>1</v>
      </c>
      <c r="T599" s="24" t="str">
        <f aca="false">IF(AND(Q599&gt;=4,R599&gt;=4),"Champions",IF(AND(Q599&gt;=3,R599&gt;=3),"Loyal",IF(AND(Q599&lt;=2,R599&gt;=3),"At Risk",IF(Q599&lt;=2,"Hibernating","Potential"))))</f>
        <v>Potential</v>
      </c>
      <c r="U599" s="38" t="n">
        <f aca="false">L599/Assumptions!$B$6</f>
        <v>15.9888888888889</v>
      </c>
      <c r="V599" s="38" t="n">
        <f aca="false">IF(O599="Slipping",U599,0)</f>
        <v>0</v>
      </c>
      <c r="W599" s="38" t="n">
        <f aca="false">IF(O599="Churned",U599,0)</f>
        <v>0</v>
      </c>
      <c r="X599" s="24" t="str">
        <f aca="false">IF(AND(O599="Active",P599&lt;=2),"Yes","No")</f>
        <v>No</v>
      </c>
    </row>
    <row r="600" customFormat="false" ht="15" hidden="false" customHeight="false" outlineLevel="0" collapsed="false">
      <c r="A600" s="24" t="str">
        <f aca="false">Customers!A600</f>
        <v>C0599</v>
      </c>
      <c r="B600" s="24" t="str">
        <f aca="false">Customers!B600</f>
        <v>Eastern</v>
      </c>
      <c r="C600" s="24" t="str">
        <f aca="false">Customers!C600</f>
        <v>Prepaid</v>
      </c>
      <c r="D600" s="24" t="n">
        <f aca="false">COUNTIFS(Transactions!$C$2:$C$13107,$A600,Transactions!$E$2:$E$13107,D$1)</f>
        <v>5</v>
      </c>
      <c r="E600" s="24" t="n">
        <f aca="false">COUNTIFS(Transactions!$C$2:$C$13107,$A600,Transactions!$E$2:$E$13107,E$1)</f>
        <v>3</v>
      </c>
      <c r="F600" s="24" t="n">
        <f aca="false">COUNTIFS(Transactions!$C$2:$C$13107,$A600,Transactions!$E$2:$E$13107,F$1)</f>
        <v>1</v>
      </c>
      <c r="G600" s="24" t="n">
        <f aca="false">COUNTIFS(Transactions!$C$2:$C$13107,$A600,Transactions!$E$2:$E$13107,G$1)</f>
        <v>0</v>
      </c>
      <c r="H600" s="24" t="n">
        <f aca="false">COUNTIFS(Transactions!$C$2:$C$13107,$A600,Transactions!$E$2:$E$13107,H$1)</f>
        <v>0</v>
      </c>
      <c r="I600" s="24" t="n">
        <f aca="false">COUNTIFS(Transactions!$C$2:$C$13107,$A600,Transactions!$E$2:$E$13107,I$1)</f>
        <v>3</v>
      </c>
      <c r="J600" s="24" t="n">
        <f aca="false">SUM(D600:I600)</f>
        <v>12</v>
      </c>
      <c r="K600" s="38" t="n">
        <f aca="false">SUMIFS(Transactions!$F$2:$F$13107,Transactions!$C$2:$C$13107,A600)</f>
        <v>18600</v>
      </c>
      <c r="L600" s="38" t="n">
        <f aca="false">SUMIFS(Transactions!$I$2:$I$13107,Transactions!$C$2:$C$13107,A600)</f>
        <v>274.55</v>
      </c>
      <c r="M600" s="39" t="n">
        <f aca="false">IF(J600=0,"",_xlfn.MAXIFS(Transactions!$B$2:$B$13107,Transactions!$C$2:$C$13107,A600))</f>
        <v>46245</v>
      </c>
      <c r="N600" s="24" t="n">
        <f aca="false">IF(J600=0,999,Assumptions!$B$4-M600)</f>
        <v>50</v>
      </c>
      <c r="O600" s="24" t="str">
        <f aca="false">IF(N600&lt;=Assumptions!$B$7,"Active",IF(N600&lt;=Assumptions!$B$8,"Slipping","Churned"))</f>
        <v>Slipping</v>
      </c>
      <c r="P600" s="24" t="n">
        <f aca="false">COUNTIF(D600:I600,"&gt;0")</f>
        <v>4</v>
      </c>
      <c r="Q600" s="24" t="n">
        <f aca="false">IF(N600&lt;=Assumptions!$B$22,5,IF(N600&lt;=Assumptions!$B$23,4,IF(N600&lt;=Assumptions!$B$24,3,IF(N600&lt;=Assumptions!$B$25,2,1))))</f>
        <v>3</v>
      </c>
      <c r="R600" s="24" t="n">
        <f aca="false">1+(J600&gt;=Assumptions!$C$25)+(J600&gt;=Assumptions!$C$24)+(J600&gt;=Assumptions!$C$23)+(J600&gt;=Assumptions!$C$22)</f>
        <v>2</v>
      </c>
      <c r="S600" s="24" t="n">
        <f aca="false">1+(L600&gt;=Assumptions!$D$25)+(L600&gt;=Assumptions!$D$24)+(L600&gt;=Assumptions!$D$23)+(L600&gt;=Assumptions!$D$22)</f>
        <v>2</v>
      </c>
      <c r="T600" s="24" t="str">
        <f aca="false">IF(AND(Q600&gt;=4,R600&gt;=4),"Champions",IF(AND(Q600&gt;=3,R600&gt;=3),"Loyal",IF(AND(Q600&lt;=2,R600&gt;=3),"At Risk",IF(Q600&lt;=2,"Hibernating","Potential"))))</f>
        <v>Potential</v>
      </c>
      <c r="U600" s="38" t="n">
        <f aca="false">L600/Assumptions!$B$6</f>
        <v>30.5055555555556</v>
      </c>
      <c r="V600" s="38" t="n">
        <f aca="false">IF(O600="Slipping",U600,0)</f>
        <v>30.5055555555556</v>
      </c>
      <c r="W600" s="38" t="n">
        <f aca="false">IF(O600="Churned",U600,0)</f>
        <v>0</v>
      </c>
      <c r="X600" s="24" t="str">
        <f aca="false">IF(AND(O600="Active",P600&lt;=2),"Yes","No")</f>
        <v>No</v>
      </c>
    </row>
    <row r="601" customFormat="false" ht="15" hidden="false" customHeight="false" outlineLevel="0" collapsed="false">
      <c r="A601" s="24" t="str">
        <f aca="false">Customers!A601</f>
        <v>C0600</v>
      </c>
      <c r="B601" s="24" t="str">
        <f aca="false">Customers!B601</f>
        <v>Nairobi</v>
      </c>
      <c r="C601" s="24" t="str">
        <f aca="false">Customers!C601</f>
        <v>Prepaid</v>
      </c>
      <c r="D601" s="24" t="n">
        <f aca="false">COUNTIFS(Transactions!$C$2:$C$13107,$A601,Transactions!$E$2:$E$13107,D$1)</f>
        <v>1</v>
      </c>
      <c r="E601" s="24" t="n">
        <f aca="false">COUNTIFS(Transactions!$C$2:$C$13107,$A601,Transactions!$E$2:$E$13107,E$1)</f>
        <v>4</v>
      </c>
      <c r="F601" s="24" t="n">
        <f aca="false">COUNTIFS(Transactions!$C$2:$C$13107,$A601,Transactions!$E$2:$E$13107,F$1)</f>
        <v>1</v>
      </c>
      <c r="G601" s="24" t="n">
        <f aca="false">COUNTIFS(Transactions!$C$2:$C$13107,$A601,Transactions!$E$2:$E$13107,G$1)</f>
        <v>0</v>
      </c>
      <c r="H601" s="24" t="n">
        <f aca="false">COUNTIFS(Transactions!$C$2:$C$13107,$A601,Transactions!$E$2:$E$13107,H$1)</f>
        <v>0</v>
      </c>
      <c r="I601" s="24" t="n">
        <f aca="false">COUNTIFS(Transactions!$C$2:$C$13107,$A601,Transactions!$E$2:$E$13107,I$1)</f>
        <v>1</v>
      </c>
      <c r="J601" s="24" t="n">
        <f aca="false">SUM(D601:I601)</f>
        <v>7</v>
      </c>
      <c r="K601" s="38" t="n">
        <f aca="false">SUMIFS(Transactions!$F$2:$F$13107,Transactions!$C$2:$C$13107,A601)</f>
        <v>15040</v>
      </c>
      <c r="L601" s="38" t="n">
        <f aca="false">SUMIFS(Transactions!$I$2:$I$13107,Transactions!$C$2:$C$13107,A601)</f>
        <v>141</v>
      </c>
      <c r="M601" s="39" t="n">
        <f aca="false">IF(J601=0,"",_xlfn.MAXIFS(Transactions!$B$2:$B$13107,Transactions!$C$2:$C$13107,A601))</f>
        <v>46275</v>
      </c>
      <c r="N601" s="24" t="n">
        <f aca="false">IF(J601=0,999,Assumptions!$B$4-M601)</f>
        <v>20</v>
      </c>
      <c r="O601" s="24" t="str">
        <f aca="false">IF(N601&lt;=Assumptions!$B$7,"Active",IF(N601&lt;=Assumptions!$B$8,"Slipping","Churned"))</f>
        <v>Active</v>
      </c>
      <c r="P601" s="24" t="n">
        <f aca="false">COUNTIF(D601:I601,"&gt;0")</f>
        <v>4</v>
      </c>
      <c r="Q601" s="24" t="n">
        <f aca="false">IF(N601&lt;=Assumptions!$B$22,5,IF(N601&lt;=Assumptions!$B$23,4,IF(N601&lt;=Assumptions!$B$24,3,IF(N601&lt;=Assumptions!$B$25,2,1))))</f>
        <v>4</v>
      </c>
      <c r="R601" s="24" t="n">
        <f aca="false">1+(J601&gt;=Assumptions!$C$25)+(J601&gt;=Assumptions!$C$24)+(J601&gt;=Assumptions!$C$23)+(J601&gt;=Assumptions!$C$22)</f>
        <v>1</v>
      </c>
      <c r="S601" s="24" t="n">
        <f aca="false">1+(L601&gt;=Assumptions!$D$25)+(L601&gt;=Assumptions!$D$24)+(L601&gt;=Assumptions!$D$23)+(L601&gt;=Assumptions!$D$22)</f>
        <v>1</v>
      </c>
      <c r="T601" s="24" t="str">
        <f aca="false">IF(AND(Q601&gt;=4,R601&gt;=4),"Champions",IF(AND(Q601&gt;=3,R601&gt;=3),"Loyal",IF(AND(Q601&lt;=2,R601&gt;=3),"At Risk",IF(Q601&lt;=2,"Hibernating","Potential"))))</f>
        <v>Potential</v>
      </c>
      <c r="U601" s="38" t="n">
        <f aca="false">L601/Assumptions!$B$6</f>
        <v>15.6666666666667</v>
      </c>
      <c r="V601" s="38" t="n">
        <f aca="false">IF(O601="Slipping",U601,0)</f>
        <v>0</v>
      </c>
      <c r="W601" s="38" t="n">
        <f aca="false">IF(O601="Churned",U601,0)</f>
        <v>0</v>
      </c>
      <c r="X601" s="24" t="str">
        <f aca="false">IF(AND(O601="Active",P601&lt;=2),"Yes","No")</f>
        <v>No</v>
      </c>
    </row>
  </sheetData>
  <autoFilter ref="A1:X601"/>
  <conditionalFormatting sqref="O2:O601">
    <cfRule type="expression" priority="2" aboveAverage="0" equalAverage="0" bottom="0" percent="0" rank="0" text="" dxfId="6">
      <formula>$O2="Churned"</formula>
    </cfRule>
    <cfRule type="expression" priority="3" aboveAverage="0" equalAverage="0" bottom="0" percent="0" rank="0" text="" dxfId="7">
      <formula>$O2="Slipping"</formula>
    </cfRule>
    <cfRule type="expression" priority="4" aboveAverage="0" equalAverage="0" bottom="0" percent="0" rank="0" text="" dxfId="8">
      <formula>$O2="Active"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9"/>
    <col collapsed="false" customWidth="true" hidden="false" outlineLevel="0" max="4" min="4" style="0" width="14"/>
    <col collapsed="false" customWidth="true" hidden="false" outlineLevel="0" max="5" min="5" style="0" width="22"/>
    <col collapsed="false" customWidth="true" hidden="false" outlineLevel="0" max="6" min="6" style="0" width="15"/>
    <col collapsed="false" customWidth="true" hidden="false" outlineLevel="0" max="7" min="7" style="0" width="14"/>
    <col collapsed="false" customWidth="true" hidden="false" outlineLevel="0" max="8" min="8" style="0" width="13"/>
    <col collapsed="false" customWidth="true" hidden="false" outlineLevel="0" max="9" min="9" style="0" width="17"/>
    <col collapsed="false" customWidth="true" hidden="false" outlineLevel="0" max="10" min="10" style="0" width="13"/>
  </cols>
  <sheetData>
    <row r="1" customFormat="false" ht="23.85" hidden="false" customHeight="false" outlineLevel="0" collapsed="false">
      <c r="A1" s="30" t="s">
        <v>143</v>
      </c>
      <c r="B1" s="30" t="s">
        <v>50</v>
      </c>
      <c r="C1" s="30" t="s">
        <v>144</v>
      </c>
      <c r="D1" s="30" t="s">
        <v>41</v>
      </c>
      <c r="E1" s="30" t="s">
        <v>145</v>
      </c>
      <c r="F1" s="30" t="s">
        <v>42</v>
      </c>
      <c r="G1" s="30" t="s">
        <v>146</v>
      </c>
      <c r="H1" s="30" t="s">
        <v>147</v>
      </c>
      <c r="I1" s="30" t="s">
        <v>148</v>
      </c>
      <c r="J1" s="30" t="s">
        <v>149</v>
      </c>
    </row>
    <row r="2" customFormat="false" ht="15" hidden="false" customHeight="false" outlineLevel="0" collapsed="false">
      <c r="A2" s="24" t="s">
        <v>150</v>
      </c>
      <c r="B2" s="24" t="s">
        <v>56</v>
      </c>
      <c r="C2" s="24" t="s">
        <v>151</v>
      </c>
      <c r="D2" s="38" t="n">
        <f aca="false">COUNTIFS(Transactions!$D$2:$D$13107,A2)</f>
        <v>141</v>
      </c>
      <c r="E2" s="38" t="n">
        <f aca="false">SUMIFS(Transactions!$F$2:$F$13107,Transactions!$D$2:$D$13107,A2)</f>
        <v>1228460</v>
      </c>
      <c r="F2" s="38" t="n">
        <f aca="false">SUMIFS(Transactions!$I$2:$I$13107,Transactions!$D$2:$D$13107,A2)</f>
        <v>5035.75</v>
      </c>
      <c r="G2" s="40" t="n">
        <f aca="false">AVERAGEIFS($D$2:$D$61,$C$2:$C$61,C2)</f>
        <v>111.833333333333</v>
      </c>
      <c r="H2" s="41" t="n">
        <f aca="false">IFERROR(D2/G2,0)</f>
        <v>1.26080476900149</v>
      </c>
      <c r="I2" s="24" t="str">
        <f aca="false">IF(H2&lt;Assumptions!$B$9,"Underperforming","OK")</f>
        <v>OK</v>
      </c>
      <c r="J2" s="24" t="n">
        <f aca="false">RANK(F2,$F$2:$F$61)+COUNTIF($F$2:F2,F2)-1</f>
        <v>6</v>
      </c>
    </row>
    <row r="3" customFormat="false" ht="15" hidden="false" customHeight="false" outlineLevel="0" collapsed="false">
      <c r="A3" s="24" t="s">
        <v>152</v>
      </c>
      <c r="B3" s="24" t="s">
        <v>56</v>
      </c>
      <c r="C3" s="24" t="s">
        <v>151</v>
      </c>
      <c r="D3" s="38" t="n">
        <f aca="false">COUNTIFS(Transactions!$D$2:$D$13107,A3)</f>
        <v>251</v>
      </c>
      <c r="E3" s="38" t="n">
        <f aca="false">SUMIFS(Transactions!$F$2:$F$13107,Transactions!$D$2:$D$13107,A3)</f>
        <v>2420350</v>
      </c>
      <c r="F3" s="38" t="n">
        <f aca="false">SUMIFS(Transactions!$I$2:$I$13107,Transactions!$D$2:$D$13107,A3)</f>
        <v>11275.4</v>
      </c>
      <c r="G3" s="40" t="n">
        <f aca="false">AVERAGEIFS($D$2:$D$61,$C$2:$C$61,C3)</f>
        <v>111.833333333333</v>
      </c>
      <c r="H3" s="41" t="n">
        <f aca="false">IFERROR(D3/G3,0)</f>
        <v>2.24441132637854</v>
      </c>
      <c r="I3" s="24" t="str">
        <f aca="false">IF(H3&lt;Assumptions!$B$9,"Underperforming","OK")</f>
        <v>OK</v>
      </c>
      <c r="J3" s="24" t="n">
        <f aca="false">RANK(F3,$F$2:$F$61)+COUNTIF($F$2:F3,F3)-1</f>
        <v>1</v>
      </c>
    </row>
    <row r="4" customFormat="false" ht="15" hidden="false" customHeight="false" outlineLevel="0" collapsed="false">
      <c r="A4" s="24" t="s">
        <v>153</v>
      </c>
      <c r="B4" s="24" t="s">
        <v>56</v>
      </c>
      <c r="C4" s="24" t="s">
        <v>151</v>
      </c>
      <c r="D4" s="38" t="n">
        <f aca="false">COUNTIFS(Transactions!$D$2:$D$13107,A4)</f>
        <v>258</v>
      </c>
      <c r="E4" s="38" t="n">
        <f aca="false">SUMIFS(Transactions!$F$2:$F$13107,Transactions!$D$2:$D$13107,A4)</f>
        <v>2974430</v>
      </c>
      <c r="F4" s="38" t="n">
        <f aca="false">SUMIFS(Transactions!$I$2:$I$13107,Transactions!$D$2:$D$13107,A4)</f>
        <v>10245.15</v>
      </c>
      <c r="G4" s="40" t="n">
        <f aca="false">AVERAGEIFS($D$2:$D$61,$C$2:$C$61,C4)</f>
        <v>111.833333333333</v>
      </c>
      <c r="H4" s="41" t="n">
        <f aca="false">IFERROR(D4/G4,0)</f>
        <v>2.3070044709389</v>
      </c>
      <c r="I4" s="24" t="str">
        <f aca="false">IF(H4&lt;Assumptions!$B$9,"Underperforming","OK")</f>
        <v>OK</v>
      </c>
      <c r="J4" s="24" t="n">
        <f aca="false">RANK(F4,$F$2:$F$61)+COUNTIF($F$2:F4,F4)-1</f>
        <v>3</v>
      </c>
    </row>
    <row r="5" customFormat="false" ht="15" hidden="false" customHeight="false" outlineLevel="0" collapsed="false">
      <c r="A5" s="24" t="s">
        <v>154</v>
      </c>
      <c r="B5" s="24" t="s">
        <v>56</v>
      </c>
      <c r="C5" s="24" t="s">
        <v>155</v>
      </c>
      <c r="D5" s="38" t="n">
        <f aca="false">COUNTIFS(Transactions!$D$2:$D$13107,A5)</f>
        <v>58</v>
      </c>
      <c r="E5" s="38" t="n">
        <f aca="false">SUMIFS(Transactions!$F$2:$F$13107,Transactions!$D$2:$D$13107,A5)</f>
        <v>478460</v>
      </c>
      <c r="F5" s="38" t="n">
        <f aca="false">SUMIFS(Transactions!$I$2:$I$13107,Transactions!$D$2:$D$13107,A5)</f>
        <v>2340.95</v>
      </c>
      <c r="G5" s="40" t="n">
        <f aca="false">AVERAGEIFS($D$2:$D$61,$C$2:$C$61,C5)</f>
        <v>42.2083333333333</v>
      </c>
      <c r="H5" s="41" t="n">
        <f aca="false">IFERROR(D5/G5,0)</f>
        <v>1.3741362290227</v>
      </c>
      <c r="I5" s="24" t="str">
        <f aca="false">IF(H5&lt;Assumptions!$B$9,"Underperforming","OK")</f>
        <v>OK</v>
      </c>
      <c r="J5" s="24" t="n">
        <f aca="false">RANK(F5,$F$2:$F$61)+COUNTIF($F$2:F5,F5)-1</f>
        <v>25</v>
      </c>
    </row>
    <row r="6" customFormat="false" ht="15" hidden="false" customHeight="false" outlineLevel="0" collapsed="false">
      <c r="A6" s="24" t="s">
        <v>156</v>
      </c>
      <c r="B6" s="24" t="s">
        <v>56</v>
      </c>
      <c r="C6" s="24" t="s">
        <v>155</v>
      </c>
      <c r="D6" s="38" t="n">
        <f aca="false">COUNTIFS(Transactions!$D$2:$D$13107,A6)</f>
        <v>81</v>
      </c>
      <c r="E6" s="38" t="n">
        <f aca="false">SUMIFS(Transactions!$F$2:$F$13107,Transactions!$D$2:$D$13107,A6)</f>
        <v>758840</v>
      </c>
      <c r="F6" s="38" t="n">
        <f aca="false">SUMIFS(Transactions!$I$2:$I$13107,Transactions!$D$2:$D$13107,A6)</f>
        <v>2969.8</v>
      </c>
      <c r="G6" s="40" t="n">
        <f aca="false">AVERAGEIFS($D$2:$D$61,$C$2:$C$61,C6)</f>
        <v>42.2083333333333</v>
      </c>
      <c r="H6" s="41" t="n">
        <f aca="false">IFERROR(D6/G6,0)</f>
        <v>1.91905231984205</v>
      </c>
      <c r="I6" s="24" t="str">
        <f aca="false">IF(H6&lt;Assumptions!$B$9,"Underperforming","OK")</f>
        <v>OK</v>
      </c>
      <c r="J6" s="24" t="n">
        <f aca="false">RANK(F6,$F$2:$F$61)+COUNTIF($F$2:F6,F6)-1</f>
        <v>18</v>
      </c>
    </row>
    <row r="7" customFormat="false" ht="15" hidden="false" customHeight="false" outlineLevel="0" collapsed="false">
      <c r="A7" s="24" t="s">
        <v>157</v>
      </c>
      <c r="B7" s="24" t="s">
        <v>56</v>
      </c>
      <c r="C7" s="24" t="s">
        <v>155</v>
      </c>
      <c r="D7" s="38" t="n">
        <f aca="false">COUNTIFS(Transactions!$D$2:$D$13107,A7)</f>
        <v>62</v>
      </c>
      <c r="E7" s="38" t="n">
        <f aca="false">SUMIFS(Transactions!$F$2:$F$13107,Transactions!$D$2:$D$13107,A7)</f>
        <v>614260</v>
      </c>
      <c r="F7" s="38" t="n">
        <f aca="false">SUMIFS(Transactions!$I$2:$I$13107,Transactions!$D$2:$D$13107,A7)</f>
        <v>4200.65</v>
      </c>
      <c r="G7" s="40" t="n">
        <f aca="false">AVERAGEIFS($D$2:$D$61,$C$2:$C$61,C7)</f>
        <v>42.2083333333333</v>
      </c>
      <c r="H7" s="41" t="n">
        <f aca="false">IFERROR(D7/G7,0)</f>
        <v>1.46890424481737</v>
      </c>
      <c r="I7" s="24" t="str">
        <f aca="false">IF(H7&lt;Assumptions!$B$9,"Underperforming","OK")</f>
        <v>OK</v>
      </c>
      <c r="J7" s="24" t="n">
        <f aca="false">RANK(F7,$F$2:$F$61)+COUNTIF($F$2:F7,F7)-1</f>
        <v>8</v>
      </c>
    </row>
    <row r="8" customFormat="false" ht="15" hidden="false" customHeight="false" outlineLevel="0" collapsed="false">
      <c r="A8" s="24" t="s">
        <v>158</v>
      </c>
      <c r="B8" s="24" t="s">
        <v>56</v>
      </c>
      <c r="C8" s="24" t="s">
        <v>155</v>
      </c>
      <c r="D8" s="38" t="n">
        <f aca="false">COUNTIFS(Transactions!$D$2:$D$13107,A8)</f>
        <v>2</v>
      </c>
      <c r="E8" s="38" t="n">
        <f aca="false">SUMIFS(Transactions!$F$2:$F$13107,Transactions!$D$2:$D$13107,A8)</f>
        <v>32390</v>
      </c>
      <c r="F8" s="38" t="n">
        <f aca="false">SUMIFS(Transactions!$I$2:$I$13107,Transactions!$D$2:$D$13107,A8)</f>
        <v>0</v>
      </c>
      <c r="G8" s="40" t="n">
        <f aca="false">AVERAGEIFS($D$2:$D$61,$C$2:$C$61,C8)</f>
        <v>42.2083333333333</v>
      </c>
      <c r="H8" s="41" t="n">
        <f aca="false">IFERROR(D8/G8,0)</f>
        <v>0.0473840078973347</v>
      </c>
      <c r="I8" s="24" t="str">
        <f aca="false">IF(H8&lt;Assumptions!$B$9,"Underperforming","OK")</f>
        <v>Underperforming</v>
      </c>
      <c r="J8" s="24" t="n">
        <f aca="false">RANK(F8,$F$2:$F$61)+COUNTIF($F$2:F8,F8)-1</f>
        <v>60</v>
      </c>
    </row>
    <row r="9" customFormat="false" ht="15" hidden="false" customHeight="false" outlineLevel="0" collapsed="false">
      <c r="A9" s="24" t="s">
        <v>159</v>
      </c>
      <c r="B9" s="24" t="s">
        <v>56</v>
      </c>
      <c r="C9" s="24" t="s">
        <v>160</v>
      </c>
      <c r="D9" s="38" t="n">
        <f aca="false">COUNTIFS(Transactions!$D$2:$D$13107,A9)</f>
        <v>50</v>
      </c>
      <c r="E9" s="38" t="n">
        <f aca="false">SUMIFS(Transactions!$F$2:$F$13107,Transactions!$D$2:$D$13107,A9)</f>
        <v>516330</v>
      </c>
      <c r="F9" s="38" t="n">
        <f aca="false">SUMIFS(Transactions!$I$2:$I$13107,Transactions!$D$2:$D$13107,A9)</f>
        <v>1779.05</v>
      </c>
      <c r="G9" s="40" t="n">
        <f aca="false">AVERAGEIFS($D$2:$D$61,$C$2:$C$61,C9)</f>
        <v>23.3333333333333</v>
      </c>
      <c r="H9" s="41" t="n">
        <f aca="false">IFERROR(D9/G9,0)</f>
        <v>2.14285714285714</v>
      </c>
      <c r="I9" s="24" t="str">
        <f aca="false">IF(H9&lt;Assumptions!$B$9,"Underperforming","OK")</f>
        <v>OK</v>
      </c>
      <c r="J9" s="24" t="n">
        <f aca="false">RANK(F9,$F$2:$F$61)+COUNTIF($F$2:F9,F9)-1</f>
        <v>29</v>
      </c>
    </row>
    <row r="10" customFormat="false" ht="15" hidden="false" customHeight="false" outlineLevel="0" collapsed="false">
      <c r="A10" s="24" t="s">
        <v>161</v>
      </c>
      <c r="B10" s="24" t="s">
        <v>56</v>
      </c>
      <c r="C10" s="24" t="s">
        <v>160</v>
      </c>
      <c r="D10" s="38" t="n">
        <f aca="false">COUNTIFS(Transactions!$D$2:$D$13107,A10)</f>
        <v>27</v>
      </c>
      <c r="E10" s="38" t="n">
        <f aca="false">SUMIFS(Transactions!$F$2:$F$13107,Transactions!$D$2:$D$13107,A10)</f>
        <v>199280</v>
      </c>
      <c r="F10" s="38" t="n">
        <f aca="false">SUMIFS(Transactions!$I$2:$I$13107,Transactions!$D$2:$D$13107,A10)</f>
        <v>864.25</v>
      </c>
      <c r="G10" s="40" t="n">
        <f aca="false">AVERAGEIFS($D$2:$D$61,$C$2:$C$61,C10)</f>
        <v>23.3333333333333</v>
      </c>
      <c r="H10" s="41" t="n">
        <f aca="false">IFERROR(D10/G10,0)</f>
        <v>1.15714285714286</v>
      </c>
      <c r="I10" s="24" t="str">
        <f aca="false">IF(H10&lt;Assumptions!$B$9,"Underperforming","OK")</f>
        <v>OK</v>
      </c>
      <c r="J10" s="24" t="n">
        <f aca="false">RANK(F10,$F$2:$F$61)+COUNTIF($F$2:F10,F10)-1</f>
        <v>44</v>
      </c>
    </row>
    <row r="11" customFormat="false" ht="15" hidden="false" customHeight="false" outlineLevel="0" collapsed="false">
      <c r="A11" s="24" t="s">
        <v>162</v>
      </c>
      <c r="B11" s="24" t="s">
        <v>56</v>
      </c>
      <c r="C11" s="24" t="s">
        <v>160</v>
      </c>
      <c r="D11" s="38" t="n">
        <f aca="false">COUNTIFS(Transactions!$D$2:$D$13107,A11)</f>
        <v>48</v>
      </c>
      <c r="E11" s="38" t="n">
        <f aca="false">SUMIFS(Transactions!$F$2:$F$13107,Transactions!$D$2:$D$13107,A11)</f>
        <v>431640</v>
      </c>
      <c r="F11" s="38" t="n">
        <f aca="false">SUMIFS(Transactions!$I$2:$I$13107,Transactions!$D$2:$D$13107,A11)</f>
        <v>2458.7</v>
      </c>
      <c r="G11" s="40" t="n">
        <f aca="false">AVERAGEIFS($D$2:$D$61,$C$2:$C$61,C11)</f>
        <v>23.3333333333333</v>
      </c>
      <c r="H11" s="41" t="n">
        <f aca="false">IFERROR(D11/G11,0)</f>
        <v>2.05714285714286</v>
      </c>
      <c r="I11" s="24" t="str">
        <f aca="false">IF(H11&lt;Assumptions!$B$9,"Underperforming","OK")</f>
        <v>OK</v>
      </c>
      <c r="J11" s="24" t="n">
        <f aca="false">RANK(F11,$F$2:$F$61)+COUNTIF($F$2:F11,F11)-1</f>
        <v>22</v>
      </c>
    </row>
    <row r="12" customFormat="false" ht="15" hidden="false" customHeight="false" outlineLevel="0" collapsed="false">
      <c r="A12" s="24" t="s">
        <v>163</v>
      </c>
      <c r="B12" s="24" t="s">
        <v>57</v>
      </c>
      <c r="C12" s="24" t="s">
        <v>151</v>
      </c>
      <c r="D12" s="38" t="n">
        <f aca="false">COUNTIFS(Transactions!$D$2:$D$13107,A12)</f>
        <v>47</v>
      </c>
      <c r="E12" s="38" t="n">
        <f aca="false">SUMIFS(Transactions!$F$2:$F$13107,Transactions!$D$2:$D$13107,A12)</f>
        <v>518760</v>
      </c>
      <c r="F12" s="38" t="n">
        <f aca="false">SUMIFS(Transactions!$I$2:$I$13107,Transactions!$D$2:$D$13107,A12)</f>
        <v>2429.25</v>
      </c>
      <c r="G12" s="40" t="n">
        <f aca="false">AVERAGEIFS($D$2:$D$61,$C$2:$C$61,C12)</f>
        <v>111.833333333333</v>
      </c>
      <c r="H12" s="41" t="n">
        <f aca="false">IFERROR(D12/G12,0)</f>
        <v>0.42026825633383</v>
      </c>
      <c r="I12" s="24" t="str">
        <f aca="false">IF(H12&lt;Assumptions!$B$9,"Underperforming","OK")</f>
        <v>Underperforming</v>
      </c>
      <c r="J12" s="24" t="n">
        <f aca="false">RANK(F12,$F$2:$F$61)+COUNTIF($F$2:F12,F12)-1</f>
        <v>23</v>
      </c>
    </row>
    <row r="13" customFormat="false" ht="15" hidden="false" customHeight="false" outlineLevel="0" collapsed="false">
      <c r="A13" s="24" t="s">
        <v>164</v>
      </c>
      <c r="B13" s="24" t="s">
        <v>57</v>
      </c>
      <c r="C13" s="24" t="s">
        <v>151</v>
      </c>
      <c r="D13" s="38" t="n">
        <f aca="false">COUNTIFS(Transactions!$D$2:$D$13107,A13)</f>
        <v>129</v>
      </c>
      <c r="E13" s="38" t="n">
        <f aca="false">SUMIFS(Transactions!$F$2:$F$13107,Transactions!$D$2:$D$13107,A13)</f>
        <v>1430340</v>
      </c>
      <c r="F13" s="38" t="n">
        <f aca="false">SUMIFS(Transactions!$I$2:$I$13107,Transactions!$D$2:$D$13107,A13)</f>
        <v>6130.25</v>
      </c>
      <c r="G13" s="40" t="n">
        <f aca="false">AVERAGEIFS($D$2:$D$61,$C$2:$C$61,C13)</f>
        <v>111.833333333333</v>
      </c>
      <c r="H13" s="41" t="n">
        <f aca="false">IFERROR(D13/G13,0)</f>
        <v>1.15350223546945</v>
      </c>
      <c r="I13" s="24" t="str">
        <f aca="false">IF(H13&lt;Assumptions!$B$9,"Underperforming","OK")</f>
        <v>OK</v>
      </c>
      <c r="J13" s="24" t="n">
        <f aca="false">RANK(F13,$F$2:$F$61)+COUNTIF($F$2:F13,F13)-1</f>
        <v>4</v>
      </c>
    </row>
    <row r="14" customFormat="false" ht="15" hidden="false" customHeight="false" outlineLevel="0" collapsed="false">
      <c r="A14" s="24" t="s">
        <v>165</v>
      </c>
      <c r="B14" s="24" t="s">
        <v>57</v>
      </c>
      <c r="C14" s="24" t="s">
        <v>151</v>
      </c>
      <c r="D14" s="38" t="n">
        <f aca="false">COUNTIFS(Transactions!$D$2:$D$13107,A14)</f>
        <v>207</v>
      </c>
      <c r="E14" s="38" t="n">
        <f aca="false">SUMIFS(Transactions!$F$2:$F$13107,Transactions!$D$2:$D$13107,A14)</f>
        <v>2540160</v>
      </c>
      <c r="F14" s="38" t="n">
        <f aca="false">SUMIFS(Transactions!$I$2:$I$13107,Transactions!$D$2:$D$13107,A14)</f>
        <v>10989.2</v>
      </c>
      <c r="G14" s="40" t="n">
        <f aca="false">AVERAGEIFS($D$2:$D$61,$C$2:$C$61,C14)</f>
        <v>111.833333333333</v>
      </c>
      <c r="H14" s="41" t="n">
        <f aca="false">IFERROR(D14/G14,0)</f>
        <v>1.85096870342772</v>
      </c>
      <c r="I14" s="24" t="str">
        <f aca="false">IF(H14&lt;Assumptions!$B$9,"Underperforming","OK")</f>
        <v>OK</v>
      </c>
      <c r="J14" s="24" t="n">
        <f aca="false">RANK(F14,$F$2:$F$61)+COUNTIF($F$2:F14,F14)-1</f>
        <v>2</v>
      </c>
    </row>
    <row r="15" customFormat="false" ht="15" hidden="false" customHeight="false" outlineLevel="0" collapsed="false">
      <c r="A15" s="24" t="s">
        <v>166</v>
      </c>
      <c r="B15" s="24" t="s">
        <v>57</v>
      </c>
      <c r="C15" s="24" t="s">
        <v>155</v>
      </c>
      <c r="D15" s="38" t="n">
        <f aca="false">COUNTIFS(Transactions!$D$2:$D$13107,A15)</f>
        <v>34</v>
      </c>
      <c r="E15" s="38" t="n">
        <f aca="false">SUMIFS(Transactions!$F$2:$F$13107,Transactions!$D$2:$D$13107,A15)</f>
        <v>559730</v>
      </c>
      <c r="F15" s="38" t="n">
        <f aca="false">SUMIFS(Transactions!$I$2:$I$13107,Transactions!$D$2:$D$13107,A15)</f>
        <v>2408.55</v>
      </c>
      <c r="G15" s="40" t="n">
        <f aca="false">AVERAGEIFS($D$2:$D$61,$C$2:$C$61,C15)</f>
        <v>42.2083333333333</v>
      </c>
      <c r="H15" s="41" t="n">
        <f aca="false">IFERROR(D15/G15,0)</f>
        <v>0.805528134254689</v>
      </c>
      <c r="I15" s="24" t="str">
        <f aca="false">IF(H15&lt;Assumptions!$B$9,"Underperforming","OK")</f>
        <v>OK</v>
      </c>
      <c r="J15" s="24" t="n">
        <f aca="false">RANK(F15,$F$2:$F$61)+COUNTIF($F$2:F15,F15)-1</f>
        <v>24</v>
      </c>
    </row>
    <row r="16" customFormat="false" ht="15" hidden="false" customHeight="false" outlineLevel="0" collapsed="false">
      <c r="A16" s="24" t="s">
        <v>167</v>
      </c>
      <c r="B16" s="24" t="s">
        <v>57</v>
      </c>
      <c r="C16" s="24" t="s">
        <v>155</v>
      </c>
      <c r="D16" s="38" t="n">
        <f aca="false">COUNTIFS(Transactions!$D$2:$D$13107,A16)</f>
        <v>4</v>
      </c>
      <c r="E16" s="38" t="n">
        <f aca="false">SUMIFS(Transactions!$F$2:$F$13107,Transactions!$D$2:$D$13107,A16)</f>
        <v>72460</v>
      </c>
      <c r="F16" s="38" t="n">
        <f aca="false">SUMIFS(Transactions!$I$2:$I$13107,Transactions!$D$2:$D$13107,A16)</f>
        <v>287.45</v>
      </c>
      <c r="G16" s="40" t="n">
        <f aca="false">AVERAGEIFS($D$2:$D$61,$C$2:$C$61,C16)</f>
        <v>42.2083333333333</v>
      </c>
      <c r="H16" s="41" t="n">
        <f aca="false">IFERROR(D16/G16,0)</f>
        <v>0.0947680157946693</v>
      </c>
      <c r="I16" s="24" t="str">
        <f aca="false">IF(H16&lt;Assumptions!$B$9,"Underperforming","OK")</f>
        <v>Underperforming</v>
      </c>
      <c r="J16" s="24" t="n">
        <f aca="false">RANK(F16,$F$2:$F$61)+COUNTIF($F$2:F16,F16)-1</f>
        <v>55</v>
      </c>
    </row>
    <row r="17" customFormat="false" ht="15" hidden="false" customHeight="false" outlineLevel="0" collapsed="false">
      <c r="A17" s="24" t="s">
        <v>168</v>
      </c>
      <c r="B17" s="24" t="s">
        <v>57</v>
      </c>
      <c r="C17" s="24" t="s">
        <v>155</v>
      </c>
      <c r="D17" s="38" t="n">
        <f aca="false">COUNTIFS(Transactions!$D$2:$D$13107,A17)</f>
        <v>23</v>
      </c>
      <c r="E17" s="38" t="n">
        <f aca="false">SUMIFS(Transactions!$F$2:$F$13107,Transactions!$D$2:$D$13107,A17)</f>
        <v>176880</v>
      </c>
      <c r="F17" s="38" t="n">
        <f aca="false">SUMIFS(Transactions!$I$2:$I$13107,Transactions!$D$2:$D$13107,A17)</f>
        <v>1408.8</v>
      </c>
      <c r="G17" s="40" t="n">
        <f aca="false">AVERAGEIFS($D$2:$D$61,$C$2:$C$61,C17)</f>
        <v>42.2083333333333</v>
      </c>
      <c r="H17" s="41" t="n">
        <f aca="false">IFERROR(D17/G17,0)</f>
        <v>0.544916090819348</v>
      </c>
      <c r="I17" s="24" t="str">
        <f aca="false">IF(H17&lt;Assumptions!$B$9,"Underperforming","OK")</f>
        <v>Underperforming</v>
      </c>
      <c r="J17" s="24" t="n">
        <f aca="false">RANK(F17,$F$2:$F$61)+COUNTIF($F$2:F17,F17)-1</f>
        <v>34</v>
      </c>
    </row>
    <row r="18" customFormat="false" ht="15" hidden="false" customHeight="false" outlineLevel="0" collapsed="false">
      <c r="A18" s="24" t="s">
        <v>169</v>
      </c>
      <c r="B18" s="24" t="s">
        <v>57</v>
      </c>
      <c r="C18" s="24" t="s">
        <v>155</v>
      </c>
      <c r="D18" s="38" t="n">
        <f aca="false">COUNTIFS(Transactions!$D$2:$D$13107,A18)</f>
        <v>40</v>
      </c>
      <c r="E18" s="38" t="n">
        <f aca="false">SUMIFS(Transactions!$F$2:$F$13107,Transactions!$D$2:$D$13107,A18)</f>
        <v>416320</v>
      </c>
      <c r="F18" s="38" t="n">
        <f aca="false">SUMIFS(Transactions!$I$2:$I$13107,Transactions!$D$2:$D$13107,A18)</f>
        <v>1886</v>
      </c>
      <c r="G18" s="40" t="n">
        <f aca="false">AVERAGEIFS($D$2:$D$61,$C$2:$C$61,C18)</f>
        <v>42.2083333333333</v>
      </c>
      <c r="H18" s="41" t="n">
        <f aca="false">IFERROR(D18/G18,0)</f>
        <v>0.947680157946693</v>
      </c>
      <c r="I18" s="24" t="str">
        <f aca="false">IF(H18&lt;Assumptions!$B$9,"Underperforming","OK")</f>
        <v>OK</v>
      </c>
      <c r="J18" s="24" t="n">
        <f aca="false">RANK(F18,$F$2:$F$61)+COUNTIF($F$2:F18,F18)-1</f>
        <v>27</v>
      </c>
    </row>
    <row r="19" customFormat="false" ht="15" hidden="false" customHeight="false" outlineLevel="0" collapsed="false">
      <c r="A19" s="24" t="s">
        <v>170</v>
      </c>
      <c r="B19" s="24" t="s">
        <v>57</v>
      </c>
      <c r="C19" s="24" t="s">
        <v>160</v>
      </c>
      <c r="D19" s="38" t="n">
        <f aca="false">COUNTIFS(Transactions!$D$2:$D$13107,A19)</f>
        <v>38</v>
      </c>
      <c r="E19" s="38" t="n">
        <f aca="false">SUMIFS(Transactions!$F$2:$F$13107,Transactions!$D$2:$D$13107,A19)</f>
        <v>336650</v>
      </c>
      <c r="F19" s="38" t="n">
        <f aca="false">SUMIFS(Transactions!$I$2:$I$13107,Transactions!$D$2:$D$13107,A19)</f>
        <v>1842.45</v>
      </c>
      <c r="G19" s="40" t="n">
        <f aca="false">AVERAGEIFS($D$2:$D$61,$C$2:$C$61,C19)</f>
        <v>23.3333333333333</v>
      </c>
      <c r="H19" s="41" t="n">
        <f aca="false">IFERROR(D19/G19,0)</f>
        <v>1.62857142857143</v>
      </c>
      <c r="I19" s="24" t="str">
        <f aca="false">IF(H19&lt;Assumptions!$B$9,"Underperforming","OK")</f>
        <v>OK</v>
      </c>
      <c r="J19" s="24" t="n">
        <f aca="false">RANK(F19,$F$2:$F$61)+COUNTIF($F$2:F19,F19)-1</f>
        <v>28</v>
      </c>
    </row>
    <row r="20" customFormat="false" ht="15" hidden="false" customHeight="false" outlineLevel="0" collapsed="false">
      <c r="A20" s="24" t="s">
        <v>171</v>
      </c>
      <c r="B20" s="24" t="s">
        <v>57</v>
      </c>
      <c r="C20" s="24" t="s">
        <v>160</v>
      </c>
      <c r="D20" s="38" t="n">
        <f aca="false">COUNTIFS(Transactions!$D$2:$D$13107,A20)</f>
        <v>19</v>
      </c>
      <c r="E20" s="38" t="n">
        <f aca="false">SUMIFS(Transactions!$F$2:$F$13107,Transactions!$D$2:$D$13107,A20)</f>
        <v>138290</v>
      </c>
      <c r="F20" s="38" t="n">
        <f aca="false">SUMIFS(Transactions!$I$2:$I$13107,Transactions!$D$2:$D$13107,A20)</f>
        <v>802.85</v>
      </c>
      <c r="G20" s="40" t="n">
        <f aca="false">AVERAGEIFS($D$2:$D$61,$C$2:$C$61,C20)</f>
        <v>23.3333333333333</v>
      </c>
      <c r="H20" s="41" t="n">
        <f aca="false">IFERROR(D20/G20,0)</f>
        <v>0.814285714285714</v>
      </c>
      <c r="I20" s="24" t="str">
        <f aca="false">IF(H20&lt;Assumptions!$B$9,"Underperforming","OK")</f>
        <v>OK</v>
      </c>
      <c r="J20" s="24" t="n">
        <f aca="false">RANK(F20,$F$2:$F$61)+COUNTIF($F$2:F20,F20)-1</f>
        <v>46</v>
      </c>
    </row>
    <row r="21" customFormat="false" ht="15" hidden="false" customHeight="false" outlineLevel="0" collapsed="false">
      <c r="A21" s="24" t="s">
        <v>172</v>
      </c>
      <c r="B21" s="24" t="s">
        <v>57</v>
      </c>
      <c r="C21" s="24" t="s">
        <v>160</v>
      </c>
      <c r="D21" s="38" t="n">
        <f aca="false">COUNTIFS(Transactions!$D$2:$D$13107,A21)</f>
        <v>14</v>
      </c>
      <c r="E21" s="38" t="n">
        <f aca="false">SUMIFS(Transactions!$F$2:$F$13107,Transactions!$D$2:$D$13107,A21)</f>
        <v>143670</v>
      </c>
      <c r="F21" s="38" t="n">
        <f aca="false">SUMIFS(Transactions!$I$2:$I$13107,Transactions!$D$2:$D$13107,A21)</f>
        <v>515.1</v>
      </c>
      <c r="G21" s="40" t="n">
        <f aca="false">AVERAGEIFS($D$2:$D$61,$C$2:$C$61,C21)</f>
        <v>23.3333333333333</v>
      </c>
      <c r="H21" s="41" t="n">
        <f aca="false">IFERROR(D21/G21,0)</f>
        <v>0.6</v>
      </c>
      <c r="I21" s="24" t="str">
        <f aca="false">IF(H21&lt;Assumptions!$B$9,"Underperforming","OK")</f>
        <v>OK</v>
      </c>
      <c r="J21" s="24" t="n">
        <f aca="false">RANK(F21,$F$2:$F$61)+COUNTIF($F$2:F21,F21)-1</f>
        <v>49</v>
      </c>
    </row>
    <row r="22" customFormat="false" ht="15" hidden="false" customHeight="false" outlineLevel="0" collapsed="false">
      <c r="A22" s="24" t="s">
        <v>173</v>
      </c>
      <c r="B22" s="24" t="s">
        <v>58</v>
      </c>
      <c r="C22" s="24" t="s">
        <v>151</v>
      </c>
      <c r="D22" s="38" t="n">
        <f aca="false">COUNTIFS(Transactions!$D$2:$D$13107,A22)</f>
        <v>110</v>
      </c>
      <c r="E22" s="38" t="n">
        <f aca="false">SUMIFS(Transactions!$F$2:$F$13107,Transactions!$D$2:$D$13107,A22)</f>
        <v>800940</v>
      </c>
      <c r="F22" s="38" t="n">
        <f aca="false">SUMIFS(Transactions!$I$2:$I$13107,Transactions!$D$2:$D$13107,A22)</f>
        <v>3241.8</v>
      </c>
      <c r="G22" s="40" t="n">
        <f aca="false">AVERAGEIFS($D$2:$D$61,$C$2:$C$61,C22)</f>
        <v>111.833333333333</v>
      </c>
      <c r="H22" s="41" t="n">
        <f aca="false">IFERROR(D22/G22,0)</f>
        <v>0.983606557377049</v>
      </c>
      <c r="I22" s="24" t="str">
        <f aca="false">IF(H22&lt;Assumptions!$B$9,"Underperforming","OK")</f>
        <v>OK</v>
      </c>
      <c r="J22" s="24" t="n">
        <f aca="false">RANK(F22,$F$2:$F$61)+COUNTIF($F$2:F22,F22)-1</f>
        <v>14</v>
      </c>
    </row>
    <row r="23" customFormat="false" ht="15" hidden="false" customHeight="false" outlineLevel="0" collapsed="false">
      <c r="A23" s="24" t="s">
        <v>174</v>
      </c>
      <c r="B23" s="24" t="s">
        <v>58</v>
      </c>
      <c r="C23" s="24" t="s">
        <v>151</v>
      </c>
      <c r="D23" s="38" t="n">
        <f aca="false">COUNTIFS(Transactions!$D$2:$D$13107,A23)</f>
        <v>88</v>
      </c>
      <c r="E23" s="38" t="n">
        <f aca="false">SUMIFS(Transactions!$F$2:$F$13107,Transactions!$D$2:$D$13107,A23)</f>
        <v>657990</v>
      </c>
      <c r="F23" s="38" t="n">
        <f aca="false">SUMIFS(Transactions!$I$2:$I$13107,Transactions!$D$2:$D$13107,A23)</f>
        <v>3214.55</v>
      </c>
      <c r="G23" s="40" t="n">
        <f aca="false">AVERAGEIFS($D$2:$D$61,$C$2:$C$61,C23)</f>
        <v>111.833333333333</v>
      </c>
      <c r="H23" s="41" t="n">
        <f aca="false">IFERROR(D23/G23,0)</f>
        <v>0.786885245901639</v>
      </c>
      <c r="I23" s="24" t="str">
        <f aca="false">IF(H23&lt;Assumptions!$B$9,"Underperforming","OK")</f>
        <v>OK</v>
      </c>
      <c r="J23" s="24" t="n">
        <f aca="false">RANK(F23,$F$2:$F$61)+COUNTIF($F$2:F23,F23)-1</f>
        <v>15</v>
      </c>
    </row>
    <row r="24" customFormat="false" ht="15" hidden="false" customHeight="false" outlineLevel="0" collapsed="false">
      <c r="A24" s="24" t="s">
        <v>175</v>
      </c>
      <c r="B24" s="24" t="s">
        <v>58</v>
      </c>
      <c r="C24" s="24" t="s">
        <v>151</v>
      </c>
      <c r="D24" s="38" t="n">
        <f aca="false">COUNTIFS(Transactions!$D$2:$D$13107,A24)</f>
        <v>141</v>
      </c>
      <c r="E24" s="38" t="n">
        <f aca="false">SUMIFS(Transactions!$F$2:$F$13107,Transactions!$D$2:$D$13107,A24)</f>
        <v>1282610</v>
      </c>
      <c r="F24" s="38" t="n">
        <f aca="false">SUMIFS(Transactions!$I$2:$I$13107,Transactions!$D$2:$D$13107,A24)</f>
        <v>5782.65</v>
      </c>
      <c r="G24" s="40" t="n">
        <f aca="false">AVERAGEIFS($D$2:$D$61,$C$2:$C$61,C24)</f>
        <v>111.833333333333</v>
      </c>
      <c r="H24" s="41" t="n">
        <f aca="false">IFERROR(D24/G24,0)</f>
        <v>1.26080476900149</v>
      </c>
      <c r="I24" s="24" t="str">
        <f aca="false">IF(H24&lt;Assumptions!$B$9,"Underperforming","OK")</f>
        <v>OK</v>
      </c>
      <c r="J24" s="24" t="n">
        <f aca="false">RANK(F24,$F$2:$F$61)+COUNTIF($F$2:F24,F24)-1</f>
        <v>5</v>
      </c>
    </row>
    <row r="25" customFormat="false" ht="15" hidden="false" customHeight="false" outlineLevel="0" collapsed="false">
      <c r="A25" s="24" t="s">
        <v>176</v>
      </c>
      <c r="B25" s="24" t="s">
        <v>58</v>
      </c>
      <c r="C25" s="24" t="s">
        <v>155</v>
      </c>
      <c r="D25" s="38" t="n">
        <f aca="false">COUNTIFS(Transactions!$D$2:$D$13107,A25)</f>
        <v>42</v>
      </c>
      <c r="E25" s="38" t="n">
        <f aca="false">SUMIFS(Transactions!$F$2:$F$13107,Transactions!$D$2:$D$13107,A25)</f>
        <v>290930</v>
      </c>
      <c r="F25" s="38" t="n">
        <f aca="false">SUMIFS(Transactions!$I$2:$I$13107,Transactions!$D$2:$D$13107,A25)</f>
        <v>1314.1</v>
      </c>
      <c r="G25" s="40" t="n">
        <f aca="false">AVERAGEIFS($D$2:$D$61,$C$2:$C$61,C25)</f>
        <v>42.2083333333333</v>
      </c>
      <c r="H25" s="41" t="n">
        <f aca="false">IFERROR(D25/G25,0)</f>
        <v>0.995064165844028</v>
      </c>
      <c r="I25" s="24" t="str">
        <f aca="false">IF(H25&lt;Assumptions!$B$9,"Underperforming","OK")</f>
        <v>OK</v>
      </c>
      <c r="J25" s="24" t="n">
        <f aca="false">RANK(F25,$F$2:$F$61)+COUNTIF($F$2:F25,F25)-1</f>
        <v>36</v>
      </c>
    </row>
    <row r="26" customFormat="false" ht="15" hidden="false" customHeight="false" outlineLevel="0" collapsed="false">
      <c r="A26" s="24" t="s">
        <v>177</v>
      </c>
      <c r="B26" s="24" t="s">
        <v>58</v>
      </c>
      <c r="C26" s="24" t="s">
        <v>155</v>
      </c>
      <c r="D26" s="38" t="n">
        <f aca="false">COUNTIFS(Transactions!$D$2:$D$13107,A26)</f>
        <v>8</v>
      </c>
      <c r="E26" s="38" t="n">
        <f aca="false">SUMIFS(Transactions!$F$2:$F$13107,Transactions!$D$2:$D$13107,A26)</f>
        <v>95280</v>
      </c>
      <c r="F26" s="38" t="n">
        <f aca="false">SUMIFS(Transactions!$I$2:$I$13107,Transactions!$D$2:$D$13107,A26)</f>
        <v>130.65</v>
      </c>
      <c r="G26" s="40" t="n">
        <f aca="false">AVERAGEIFS($D$2:$D$61,$C$2:$C$61,C26)</f>
        <v>42.2083333333333</v>
      </c>
      <c r="H26" s="41" t="n">
        <f aca="false">IFERROR(D26/G26,0)</f>
        <v>0.189536031589339</v>
      </c>
      <c r="I26" s="24" t="str">
        <f aca="false">IF(H26&lt;Assumptions!$B$9,"Underperforming","OK")</f>
        <v>Underperforming</v>
      </c>
      <c r="J26" s="24" t="n">
        <f aca="false">RANK(F26,$F$2:$F$61)+COUNTIF($F$2:F26,F26)-1</f>
        <v>57</v>
      </c>
    </row>
    <row r="27" customFormat="false" ht="15" hidden="false" customHeight="false" outlineLevel="0" collapsed="false">
      <c r="A27" s="24" t="s">
        <v>178</v>
      </c>
      <c r="B27" s="24" t="s">
        <v>58</v>
      </c>
      <c r="C27" s="24" t="s">
        <v>155</v>
      </c>
      <c r="D27" s="38" t="n">
        <f aca="false">COUNTIFS(Transactions!$D$2:$D$13107,A27)</f>
        <v>51</v>
      </c>
      <c r="E27" s="38" t="n">
        <f aca="false">SUMIFS(Transactions!$F$2:$F$13107,Transactions!$D$2:$D$13107,A27)</f>
        <v>424740</v>
      </c>
      <c r="F27" s="38" t="n">
        <f aca="false">SUMIFS(Transactions!$I$2:$I$13107,Transactions!$D$2:$D$13107,A27)</f>
        <v>2507.1</v>
      </c>
      <c r="G27" s="40" t="n">
        <f aca="false">AVERAGEIFS($D$2:$D$61,$C$2:$C$61,C27)</f>
        <v>42.2083333333333</v>
      </c>
      <c r="H27" s="41" t="n">
        <f aca="false">IFERROR(D27/G27,0)</f>
        <v>1.20829220138203</v>
      </c>
      <c r="I27" s="24" t="str">
        <f aca="false">IF(H27&lt;Assumptions!$B$9,"Underperforming","OK")</f>
        <v>OK</v>
      </c>
      <c r="J27" s="24" t="n">
        <f aca="false">RANK(F27,$F$2:$F$61)+COUNTIF($F$2:F27,F27)-1</f>
        <v>20</v>
      </c>
    </row>
    <row r="28" customFormat="false" ht="15" hidden="false" customHeight="false" outlineLevel="0" collapsed="false">
      <c r="A28" s="24" t="s">
        <v>179</v>
      </c>
      <c r="B28" s="24" t="s">
        <v>58</v>
      </c>
      <c r="C28" s="24" t="s">
        <v>155</v>
      </c>
      <c r="D28" s="38" t="n">
        <f aca="false">COUNTIFS(Transactions!$D$2:$D$13107,A28)</f>
        <v>33</v>
      </c>
      <c r="E28" s="38" t="n">
        <f aca="false">SUMIFS(Transactions!$F$2:$F$13107,Transactions!$D$2:$D$13107,A28)</f>
        <v>347220</v>
      </c>
      <c r="F28" s="38" t="n">
        <f aca="false">SUMIFS(Transactions!$I$2:$I$13107,Transactions!$D$2:$D$13107,A28)</f>
        <v>1523.5</v>
      </c>
      <c r="G28" s="40" t="n">
        <f aca="false">AVERAGEIFS($D$2:$D$61,$C$2:$C$61,C28)</f>
        <v>42.2083333333333</v>
      </c>
      <c r="H28" s="41" t="n">
        <f aca="false">IFERROR(D28/G28,0)</f>
        <v>0.781836130306022</v>
      </c>
      <c r="I28" s="24" t="str">
        <f aca="false">IF(H28&lt;Assumptions!$B$9,"Underperforming","OK")</f>
        <v>OK</v>
      </c>
      <c r="J28" s="24" t="n">
        <f aca="false">RANK(F28,$F$2:$F$61)+COUNTIF($F$2:F28,F28)-1</f>
        <v>33</v>
      </c>
    </row>
    <row r="29" customFormat="false" ht="15" hidden="false" customHeight="false" outlineLevel="0" collapsed="false">
      <c r="A29" s="24" t="s">
        <v>180</v>
      </c>
      <c r="B29" s="24" t="s">
        <v>58</v>
      </c>
      <c r="C29" s="24" t="s">
        <v>160</v>
      </c>
      <c r="D29" s="38" t="n">
        <f aca="false">COUNTIFS(Transactions!$D$2:$D$13107,A29)</f>
        <v>16</v>
      </c>
      <c r="E29" s="38" t="n">
        <f aca="false">SUMIFS(Transactions!$F$2:$F$13107,Transactions!$D$2:$D$13107,A29)</f>
        <v>195170</v>
      </c>
      <c r="F29" s="38" t="n">
        <f aca="false">SUMIFS(Transactions!$I$2:$I$13107,Transactions!$D$2:$D$13107,A29)</f>
        <v>803.3</v>
      </c>
      <c r="G29" s="40" t="n">
        <f aca="false">AVERAGEIFS($D$2:$D$61,$C$2:$C$61,C29)</f>
        <v>23.3333333333333</v>
      </c>
      <c r="H29" s="41" t="n">
        <f aca="false">IFERROR(D29/G29,0)</f>
        <v>0.685714285714286</v>
      </c>
      <c r="I29" s="24" t="str">
        <f aca="false">IF(H29&lt;Assumptions!$B$9,"Underperforming","OK")</f>
        <v>OK</v>
      </c>
      <c r="J29" s="24" t="n">
        <f aca="false">RANK(F29,$F$2:$F$61)+COUNTIF($F$2:F29,F29)-1</f>
        <v>45</v>
      </c>
    </row>
    <row r="30" customFormat="false" ht="15" hidden="false" customHeight="false" outlineLevel="0" collapsed="false">
      <c r="A30" s="24" t="s">
        <v>181</v>
      </c>
      <c r="B30" s="24" t="s">
        <v>58</v>
      </c>
      <c r="C30" s="24" t="s">
        <v>160</v>
      </c>
      <c r="D30" s="38" t="n">
        <f aca="false">COUNTIFS(Transactions!$D$2:$D$13107,A30)</f>
        <v>40</v>
      </c>
      <c r="E30" s="38" t="n">
        <f aca="false">SUMIFS(Transactions!$F$2:$F$13107,Transactions!$D$2:$D$13107,A30)</f>
        <v>264130</v>
      </c>
      <c r="F30" s="38" t="n">
        <f aca="false">SUMIFS(Transactions!$I$2:$I$13107,Transactions!$D$2:$D$13107,A30)</f>
        <v>873.2</v>
      </c>
      <c r="G30" s="40" t="n">
        <f aca="false">AVERAGEIFS($D$2:$D$61,$C$2:$C$61,C30)</f>
        <v>23.3333333333333</v>
      </c>
      <c r="H30" s="41" t="n">
        <f aca="false">IFERROR(D30/G30,0)</f>
        <v>1.71428571428571</v>
      </c>
      <c r="I30" s="24" t="str">
        <f aca="false">IF(H30&lt;Assumptions!$B$9,"Underperforming","OK")</f>
        <v>OK</v>
      </c>
      <c r="J30" s="24" t="n">
        <f aca="false">RANK(F30,$F$2:$F$61)+COUNTIF($F$2:F30,F30)-1</f>
        <v>43</v>
      </c>
    </row>
    <row r="31" customFormat="false" ht="15" hidden="false" customHeight="false" outlineLevel="0" collapsed="false">
      <c r="A31" s="24" t="s">
        <v>182</v>
      </c>
      <c r="B31" s="24" t="s">
        <v>58</v>
      </c>
      <c r="C31" s="24" t="s">
        <v>160</v>
      </c>
      <c r="D31" s="38" t="n">
        <f aca="false">COUNTIFS(Transactions!$D$2:$D$13107,A31)</f>
        <v>31</v>
      </c>
      <c r="E31" s="38" t="n">
        <f aca="false">SUMIFS(Transactions!$F$2:$F$13107,Transactions!$D$2:$D$13107,A31)</f>
        <v>335100</v>
      </c>
      <c r="F31" s="38" t="n">
        <f aca="false">SUMIFS(Transactions!$I$2:$I$13107,Transactions!$D$2:$D$13107,A31)</f>
        <v>1344.25</v>
      </c>
      <c r="G31" s="40" t="n">
        <f aca="false">AVERAGEIFS($D$2:$D$61,$C$2:$C$61,C31)</f>
        <v>23.3333333333333</v>
      </c>
      <c r="H31" s="41" t="n">
        <f aca="false">IFERROR(D31/G31,0)</f>
        <v>1.32857142857143</v>
      </c>
      <c r="I31" s="24" t="str">
        <f aca="false">IF(H31&lt;Assumptions!$B$9,"Underperforming","OK")</f>
        <v>OK</v>
      </c>
      <c r="J31" s="24" t="n">
        <f aca="false">RANK(F31,$F$2:$F$61)+COUNTIF($F$2:F31,F31)-1</f>
        <v>35</v>
      </c>
    </row>
    <row r="32" customFormat="false" ht="15" hidden="false" customHeight="false" outlineLevel="0" collapsed="false">
      <c r="A32" s="24" t="s">
        <v>183</v>
      </c>
      <c r="B32" s="24" t="s">
        <v>59</v>
      </c>
      <c r="C32" s="24" t="s">
        <v>151</v>
      </c>
      <c r="D32" s="38" t="n">
        <f aca="false">COUNTIFS(Transactions!$D$2:$D$13107,A32)</f>
        <v>83</v>
      </c>
      <c r="E32" s="38" t="n">
        <f aca="false">SUMIFS(Transactions!$F$2:$F$13107,Transactions!$D$2:$D$13107,A32)</f>
        <v>962590</v>
      </c>
      <c r="F32" s="38" t="n">
        <f aca="false">SUMIFS(Transactions!$I$2:$I$13107,Transactions!$D$2:$D$13107,A32)</f>
        <v>4090.9</v>
      </c>
      <c r="G32" s="40" t="n">
        <f aca="false">AVERAGEIFS($D$2:$D$61,$C$2:$C$61,C32)</f>
        <v>111.833333333333</v>
      </c>
      <c r="H32" s="41" t="n">
        <f aca="false">IFERROR(D32/G32,0)</f>
        <v>0.742175856929955</v>
      </c>
      <c r="I32" s="24" t="str">
        <f aca="false">IF(H32&lt;Assumptions!$B$9,"Underperforming","OK")</f>
        <v>OK</v>
      </c>
      <c r="J32" s="24" t="n">
        <f aca="false">RANK(F32,$F$2:$F$61)+COUNTIF($F$2:F32,F32)-1</f>
        <v>9</v>
      </c>
    </row>
    <row r="33" customFormat="false" ht="15" hidden="false" customHeight="false" outlineLevel="0" collapsed="false">
      <c r="A33" s="24" t="s">
        <v>184</v>
      </c>
      <c r="B33" s="24" t="s">
        <v>59</v>
      </c>
      <c r="C33" s="24" t="s">
        <v>151</v>
      </c>
      <c r="D33" s="38" t="n">
        <f aca="false">COUNTIFS(Transactions!$D$2:$D$13107,A33)</f>
        <v>83</v>
      </c>
      <c r="E33" s="38" t="n">
        <f aca="false">SUMIFS(Transactions!$F$2:$F$13107,Transactions!$D$2:$D$13107,A33)</f>
        <v>760040</v>
      </c>
      <c r="F33" s="38" t="n">
        <f aca="false">SUMIFS(Transactions!$I$2:$I$13107,Transactions!$D$2:$D$13107,A33)</f>
        <v>3761.3</v>
      </c>
      <c r="G33" s="40" t="n">
        <f aca="false">AVERAGEIFS($D$2:$D$61,$C$2:$C$61,C33)</f>
        <v>111.833333333333</v>
      </c>
      <c r="H33" s="41" t="n">
        <f aca="false">IFERROR(D33/G33,0)</f>
        <v>0.742175856929955</v>
      </c>
      <c r="I33" s="24" t="str">
        <f aca="false">IF(H33&lt;Assumptions!$B$9,"Underperforming","OK")</f>
        <v>OK</v>
      </c>
      <c r="J33" s="24" t="n">
        <f aca="false">RANK(F33,$F$2:$F$61)+COUNTIF($F$2:F33,F33)-1</f>
        <v>11</v>
      </c>
    </row>
    <row r="34" customFormat="false" ht="15" hidden="false" customHeight="false" outlineLevel="0" collapsed="false">
      <c r="A34" s="24" t="s">
        <v>185</v>
      </c>
      <c r="B34" s="24" t="s">
        <v>59</v>
      </c>
      <c r="C34" s="24" t="s">
        <v>151</v>
      </c>
      <c r="D34" s="38" t="n">
        <f aca="false">COUNTIFS(Transactions!$D$2:$D$13107,A34)</f>
        <v>1</v>
      </c>
      <c r="E34" s="38" t="n">
        <f aca="false">SUMIFS(Transactions!$F$2:$F$13107,Transactions!$D$2:$D$13107,A34)</f>
        <v>3230</v>
      </c>
      <c r="F34" s="38" t="n">
        <f aca="false">SUMIFS(Transactions!$I$2:$I$13107,Transactions!$D$2:$D$13107,A34)</f>
        <v>48.45</v>
      </c>
      <c r="G34" s="40" t="n">
        <f aca="false">AVERAGEIFS($D$2:$D$61,$C$2:$C$61,C34)</f>
        <v>111.833333333333</v>
      </c>
      <c r="H34" s="41" t="n">
        <f aca="false">IFERROR(D34/G34,0)</f>
        <v>0.00894187779433681</v>
      </c>
      <c r="I34" s="24" t="str">
        <f aca="false">IF(H34&lt;Assumptions!$B$9,"Underperforming","OK")</f>
        <v>Underperforming</v>
      </c>
      <c r="J34" s="24" t="n">
        <f aca="false">RANK(F34,$F$2:$F$61)+COUNTIF($F$2:F34,F34)-1</f>
        <v>59</v>
      </c>
    </row>
    <row r="35" customFormat="false" ht="15" hidden="false" customHeight="false" outlineLevel="0" collapsed="false">
      <c r="A35" s="24" t="s">
        <v>186</v>
      </c>
      <c r="B35" s="24" t="s">
        <v>59</v>
      </c>
      <c r="C35" s="24" t="s">
        <v>155</v>
      </c>
      <c r="D35" s="38" t="n">
        <f aca="false">COUNTIFS(Transactions!$D$2:$D$13107,A35)</f>
        <v>29</v>
      </c>
      <c r="E35" s="38" t="n">
        <f aca="false">SUMIFS(Transactions!$F$2:$F$13107,Transactions!$D$2:$D$13107,A35)</f>
        <v>257920</v>
      </c>
      <c r="F35" s="38" t="n">
        <f aca="false">SUMIFS(Transactions!$I$2:$I$13107,Transactions!$D$2:$D$13107,A35)</f>
        <v>1205.5</v>
      </c>
      <c r="G35" s="40" t="n">
        <f aca="false">AVERAGEIFS($D$2:$D$61,$C$2:$C$61,C35)</f>
        <v>42.2083333333333</v>
      </c>
      <c r="H35" s="41" t="n">
        <f aca="false">IFERROR(D35/G35,0)</f>
        <v>0.687068114511352</v>
      </c>
      <c r="I35" s="24" t="str">
        <f aca="false">IF(H35&lt;Assumptions!$B$9,"Underperforming","OK")</f>
        <v>OK</v>
      </c>
      <c r="J35" s="24" t="n">
        <f aca="false">RANK(F35,$F$2:$F$61)+COUNTIF($F$2:F35,F35)-1</f>
        <v>37</v>
      </c>
    </row>
    <row r="36" customFormat="false" ht="15" hidden="false" customHeight="false" outlineLevel="0" collapsed="false">
      <c r="A36" s="24" t="s">
        <v>187</v>
      </c>
      <c r="B36" s="24" t="s">
        <v>59</v>
      </c>
      <c r="C36" s="24" t="s">
        <v>155</v>
      </c>
      <c r="D36" s="38" t="n">
        <f aca="false">COUNTIFS(Transactions!$D$2:$D$13107,A36)</f>
        <v>39</v>
      </c>
      <c r="E36" s="38" t="n">
        <f aca="false">SUMIFS(Transactions!$F$2:$F$13107,Transactions!$D$2:$D$13107,A36)</f>
        <v>255760</v>
      </c>
      <c r="F36" s="38" t="n">
        <f aca="false">SUMIFS(Transactions!$I$2:$I$13107,Transactions!$D$2:$D$13107,A36)</f>
        <v>1711.6</v>
      </c>
      <c r="G36" s="40" t="n">
        <f aca="false">AVERAGEIFS($D$2:$D$61,$C$2:$C$61,C36)</f>
        <v>42.2083333333333</v>
      </c>
      <c r="H36" s="41" t="n">
        <f aca="false">IFERROR(D36/G36,0)</f>
        <v>0.923988153998026</v>
      </c>
      <c r="I36" s="24" t="str">
        <f aca="false">IF(H36&lt;Assumptions!$B$9,"Underperforming","OK")</f>
        <v>OK</v>
      </c>
      <c r="J36" s="24" t="n">
        <f aca="false">RANK(F36,$F$2:$F$61)+COUNTIF($F$2:F36,F36)-1</f>
        <v>30</v>
      </c>
    </row>
    <row r="37" customFormat="false" ht="15" hidden="false" customHeight="false" outlineLevel="0" collapsed="false">
      <c r="A37" s="24" t="s">
        <v>188</v>
      </c>
      <c r="B37" s="24" t="s">
        <v>59</v>
      </c>
      <c r="C37" s="24" t="s">
        <v>155</v>
      </c>
      <c r="D37" s="38" t="n">
        <f aca="false">COUNTIFS(Transactions!$D$2:$D$13107,A37)</f>
        <v>61</v>
      </c>
      <c r="E37" s="38" t="n">
        <f aca="false">SUMIFS(Transactions!$F$2:$F$13107,Transactions!$D$2:$D$13107,A37)</f>
        <v>577380</v>
      </c>
      <c r="F37" s="38" t="n">
        <f aca="false">SUMIFS(Transactions!$I$2:$I$13107,Transactions!$D$2:$D$13107,A37)</f>
        <v>2601.5</v>
      </c>
      <c r="G37" s="40" t="n">
        <f aca="false">AVERAGEIFS($D$2:$D$61,$C$2:$C$61,C37)</f>
        <v>42.2083333333333</v>
      </c>
      <c r="H37" s="41" t="n">
        <f aca="false">IFERROR(D37/G37,0)</f>
        <v>1.44521224086871</v>
      </c>
      <c r="I37" s="24" t="str">
        <f aca="false">IF(H37&lt;Assumptions!$B$9,"Underperforming","OK")</f>
        <v>OK</v>
      </c>
      <c r="J37" s="24" t="n">
        <f aca="false">RANK(F37,$F$2:$F$61)+COUNTIF($F$2:F37,F37)-1</f>
        <v>19</v>
      </c>
    </row>
    <row r="38" customFormat="false" ht="15" hidden="false" customHeight="false" outlineLevel="0" collapsed="false">
      <c r="A38" s="24" t="s">
        <v>189</v>
      </c>
      <c r="B38" s="24" t="s">
        <v>59</v>
      </c>
      <c r="C38" s="24" t="s">
        <v>155</v>
      </c>
      <c r="D38" s="38" t="n">
        <f aca="false">COUNTIFS(Transactions!$D$2:$D$13107,A38)</f>
        <v>60</v>
      </c>
      <c r="E38" s="38" t="n">
        <f aca="false">SUMIFS(Transactions!$F$2:$F$13107,Transactions!$D$2:$D$13107,A38)</f>
        <v>469320</v>
      </c>
      <c r="F38" s="38" t="n">
        <f aca="false">SUMIFS(Transactions!$I$2:$I$13107,Transactions!$D$2:$D$13107,A38)</f>
        <v>3127</v>
      </c>
      <c r="G38" s="40" t="n">
        <f aca="false">AVERAGEIFS($D$2:$D$61,$C$2:$C$61,C38)</f>
        <v>42.2083333333333</v>
      </c>
      <c r="H38" s="41" t="n">
        <f aca="false">IFERROR(D38/G38,0)</f>
        <v>1.42152023692004</v>
      </c>
      <c r="I38" s="24" t="str">
        <f aca="false">IF(H38&lt;Assumptions!$B$9,"Underperforming","OK")</f>
        <v>OK</v>
      </c>
      <c r="J38" s="24" t="n">
        <f aca="false">RANK(F38,$F$2:$F$61)+COUNTIF($F$2:F38,F38)-1</f>
        <v>16</v>
      </c>
    </row>
    <row r="39" customFormat="false" ht="15" hidden="false" customHeight="false" outlineLevel="0" collapsed="false">
      <c r="A39" s="24" t="s">
        <v>190</v>
      </c>
      <c r="B39" s="24" t="s">
        <v>59</v>
      </c>
      <c r="C39" s="24" t="s">
        <v>160</v>
      </c>
      <c r="D39" s="38" t="n">
        <f aca="false">COUNTIFS(Transactions!$D$2:$D$13107,A39)</f>
        <v>5</v>
      </c>
      <c r="E39" s="38" t="n">
        <f aca="false">SUMIFS(Transactions!$F$2:$F$13107,Transactions!$D$2:$D$13107,A39)</f>
        <v>26190</v>
      </c>
      <c r="F39" s="38" t="n">
        <f aca="false">SUMIFS(Transactions!$I$2:$I$13107,Transactions!$D$2:$D$13107,A39)</f>
        <v>355.35</v>
      </c>
      <c r="G39" s="40" t="n">
        <f aca="false">AVERAGEIFS($D$2:$D$61,$C$2:$C$61,C39)</f>
        <v>23.3333333333333</v>
      </c>
      <c r="H39" s="41" t="n">
        <f aca="false">IFERROR(D39/G39,0)</f>
        <v>0.214285714285714</v>
      </c>
      <c r="I39" s="24" t="str">
        <f aca="false">IF(H39&lt;Assumptions!$B$9,"Underperforming","OK")</f>
        <v>Underperforming</v>
      </c>
      <c r="J39" s="24" t="n">
        <f aca="false">RANK(F39,$F$2:$F$61)+COUNTIF($F$2:F39,F39)-1</f>
        <v>54</v>
      </c>
    </row>
    <row r="40" customFormat="false" ht="15" hidden="false" customHeight="false" outlineLevel="0" collapsed="false">
      <c r="A40" s="24" t="s">
        <v>191</v>
      </c>
      <c r="B40" s="24" t="s">
        <v>59</v>
      </c>
      <c r="C40" s="24" t="s">
        <v>160</v>
      </c>
      <c r="D40" s="38" t="n">
        <f aca="false">COUNTIFS(Transactions!$D$2:$D$13107,A40)</f>
        <v>19</v>
      </c>
      <c r="E40" s="38" t="n">
        <f aca="false">SUMIFS(Transactions!$F$2:$F$13107,Transactions!$D$2:$D$13107,A40)</f>
        <v>209310</v>
      </c>
      <c r="F40" s="38" t="n">
        <f aca="false">SUMIFS(Transactions!$I$2:$I$13107,Transactions!$D$2:$D$13107,A40)</f>
        <v>494.75</v>
      </c>
      <c r="G40" s="40" t="n">
        <f aca="false">AVERAGEIFS($D$2:$D$61,$C$2:$C$61,C40)</f>
        <v>23.3333333333333</v>
      </c>
      <c r="H40" s="41" t="n">
        <f aca="false">IFERROR(D40/G40,0)</f>
        <v>0.814285714285714</v>
      </c>
      <c r="I40" s="24" t="str">
        <f aca="false">IF(H40&lt;Assumptions!$B$9,"Underperforming","OK")</f>
        <v>OK</v>
      </c>
      <c r="J40" s="24" t="n">
        <f aca="false">RANK(F40,$F$2:$F$61)+COUNTIF($F$2:F40,F40)-1</f>
        <v>50</v>
      </c>
    </row>
    <row r="41" customFormat="false" ht="15" hidden="false" customHeight="false" outlineLevel="0" collapsed="false">
      <c r="A41" s="24" t="s">
        <v>192</v>
      </c>
      <c r="B41" s="24" t="s">
        <v>59</v>
      </c>
      <c r="C41" s="24" t="s">
        <v>160</v>
      </c>
      <c r="D41" s="38" t="n">
        <f aca="false">COUNTIFS(Transactions!$D$2:$D$13107,A41)</f>
        <v>2</v>
      </c>
      <c r="E41" s="38" t="n">
        <f aca="false">SUMIFS(Transactions!$F$2:$F$13107,Transactions!$D$2:$D$13107,A41)</f>
        <v>5430</v>
      </c>
      <c r="F41" s="38" t="n">
        <f aca="false">SUMIFS(Transactions!$I$2:$I$13107,Transactions!$D$2:$D$13107,A41)</f>
        <v>83.8</v>
      </c>
      <c r="G41" s="40" t="n">
        <f aca="false">AVERAGEIFS($D$2:$D$61,$C$2:$C$61,C41)</f>
        <v>23.3333333333333</v>
      </c>
      <c r="H41" s="41" t="n">
        <f aca="false">IFERROR(D41/G41,0)</f>
        <v>0.0857142857142857</v>
      </c>
      <c r="I41" s="24" t="str">
        <f aca="false">IF(H41&lt;Assumptions!$B$9,"Underperforming","OK")</f>
        <v>Underperforming</v>
      </c>
      <c r="J41" s="24" t="n">
        <f aca="false">RANK(F41,$F$2:$F$61)+COUNTIF($F$2:F41,F41)-1</f>
        <v>58</v>
      </c>
    </row>
    <row r="42" customFormat="false" ht="15" hidden="false" customHeight="false" outlineLevel="0" collapsed="false">
      <c r="A42" s="24" t="s">
        <v>193</v>
      </c>
      <c r="B42" s="24" t="s">
        <v>60</v>
      </c>
      <c r="C42" s="24" t="s">
        <v>151</v>
      </c>
      <c r="D42" s="38" t="n">
        <f aca="false">COUNTIFS(Transactions!$D$2:$D$13107,A42)</f>
        <v>81</v>
      </c>
      <c r="E42" s="38" t="n">
        <f aca="false">SUMIFS(Transactions!$F$2:$F$13107,Transactions!$D$2:$D$13107,A42)</f>
        <v>436820</v>
      </c>
      <c r="F42" s="38" t="n">
        <f aca="false">SUMIFS(Transactions!$I$2:$I$13107,Transactions!$D$2:$D$13107,A42)</f>
        <v>3299.1</v>
      </c>
      <c r="G42" s="40" t="n">
        <f aca="false">AVERAGEIFS($D$2:$D$61,$C$2:$C$61,C42)</f>
        <v>111.833333333333</v>
      </c>
      <c r="H42" s="41" t="n">
        <f aca="false">IFERROR(D42/G42,0)</f>
        <v>0.724292101341282</v>
      </c>
      <c r="I42" s="24" t="str">
        <f aca="false">IF(H42&lt;Assumptions!$B$9,"Underperforming","OK")</f>
        <v>OK</v>
      </c>
      <c r="J42" s="24" t="n">
        <f aca="false">RANK(F42,$F$2:$F$61)+COUNTIF($F$2:F42,F42)-1</f>
        <v>13</v>
      </c>
    </row>
    <row r="43" customFormat="false" ht="15" hidden="false" customHeight="false" outlineLevel="0" collapsed="false">
      <c r="A43" s="24" t="s">
        <v>194</v>
      </c>
      <c r="B43" s="24" t="s">
        <v>60</v>
      </c>
      <c r="C43" s="24" t="s">
        <v>151</v>
      </c>
      <c r="D43" s="38" t="n">
        <f aca="false">COUNTIFS(Transactions!$D$2:$D$13107,A43)</f>
        <v>41</v>
      </c>
      <c r="E43" s="38" t="n">
        <f aca="false">SUMIFS(Transactions!$F$2:$F$13107,Transactions!$D$2:$D$13107,A43)</f>
        <v>282290</v>
      </c>
      <c r="F43" s="38" t="n">
        <f aca="false">SUMIFS(Transactions!$I$2:$I$13107,Transactions!$D$2:$D$13107,A43)</f>
        <v>1709.7</v>
      </c>
      <c r="G43" s="40" t="n">
        <f aca="false">AVERAGEIFS($D$2:$D$61,$C$2:$C$61,C43)</f>
        <v>111.833333333333</v>
      </c>
      <c r="H43" s="41" t="n">
        <f aca="false">IFERROR(D43/G43,0)</f>
        <v>0.366616989567809</v>
      </c>
      <c r="I43" s="24" t="str">
        <f aca="false">IF(H43&lt;Assumptions!$B$9,"Underperforming","OK")</f>
        <v>Underperforming</v>
      </c>
      <c r="J43" s="24" t="n">
        <f aca="false">RANK(F43,$F$2:$F$61)+COUNTIF($F$2:F43,F43)-1</f>
        <v>31</v>
      </c>
    </row>
    <row r="44" customFormat="false" ht="15" hidden="false" customHeight="false" outlineLevel="0" collapsed="false">
      <c r="A44" s="24" t="s">
        <v>195</v>
      </c>
      <c r="B44" s="24" t="s">
        <v>60</v>
      </c>
      <c r="C44" s="24" t="s">
        <v>151</v>
      </c>
      <c r="D44" s="38" t="n">
        <f aca="false">COUNTIFS(Transactions!$D$2:$D$13107,A44)</f>
        <v>59</v>
      </c>
      <c r="E44" s="38" t="n">
        <f aca="false">SUMIFS(Transactions!$F$2:$F$13107,Transactions!$D$2:$D$13107,A44)</f>
        <v>541830</v>
      </c>
      <c r="F44" s="38" t="n">
        <f aca="false">SUMIFS(Transactions!$I$2:$I$13107,Transactions!$D$2:$D$13107,A44)</f>
        <v>2974.65</v>
      </c>
      <c r="G44" s="40" t="n">
        <f aca="false">AVERAGEIFS($D$2:$D$61,$C$2:$C$61,C44)</f>
        <v>111.833333333333</v>
      </c>
      <c r="H44" s="41" t="n">
        <f aca="false">IFERROR(D44/G44,0)</f>
        <v>0.527570789865872</v>
      </c>
      <c r="I44" s="24" t="str">
        <f aca="false">IF(H44&lt;Assumptions!$B$9,"Underperforming","OK")</f>
        <v>Underperforming</v>
      </c>
      <c r="J44" s="24" t="n">
        <f aca="false">RANK(F44,$F$2:$F$61)+COUNTIF($F$2:F44,F44)-1</f>
        <v>17</v>
      </c>
    </row>
    <row r="45" customFormat="false" ht="15" hidden="false" customHeight="false" outlineLevel="0" collapsed="false">
      <c r="A45" s="24" t="s">
        <v>196</v>
      </c>
      <c r="B45" s="24" t="s">
        <v>60</v>
      </c>
      <c r="C45" s="24" t="s">
        <v>155</v>
      </c>
      <c r="D45" s="38" t="n">
        <f aca="false">COUNTIFS(Transactions!$D$2:$D$13107,A45)</f>
        <v>29</v>
      </c>
      <c r="E45" s="38" t="n">
        <f aca="false">SUMIFS(Transactions!$F$2:$F$13107,Transactions!$D$2:$D$13107,A45)</f>
        <v>237040</v>
      </c>
      <c r="F45" s="38" t="n">
        <f aca="false">SUMIFS(Transactions!$I$2:$I$13107,Transactions!$D$2:$D$13107,A45)</f>
        <v>959.35</v>
      </c>
      <c r="G45" s="40" t="n">
        <f aca="false">AVERAGEIFS($D$2:$D$61,$C$2:$C$61,C45)</f>
        <v>42.2083333333333</v>
      </c>
      <c r="H45" s="41" t="n">
        <f aca="false">IFERROR(D45/G45,0)</f>
        <v>0.687068114511352</v>
      </c>
      <c r="I45" s="24" t="str">
        <f aca="false">IF(H45&lt;Assumptions!$B$9,"Underperforming","OK")</f>
        <v>OK</v>
      </c>
      <c r="J45" s="24" t="n">
        <f aca="false">RANK(F45,$F$2:$F$61)+COUNTIF($F$2:F45,F45)-1</f>
        <v>41</v>
      </c>
    </row>
    <row r="46" customFormat="false" ht="15" hidden="false" customHeight="false" outlineLevel="0" collapsed="false">
      <c r="A46" s="24" t="s">
        <v>197</v>
      </c>
      <c r="B46" s="24" t="s">
        <v>60</v>
      </c>
      <c r="C46" s="24" t="s">
        <v>155</v>
      </c>
      <c r="D46" s="38" t="n">
        <f aca="false">COUNTIFS(Transactions!$D$2:$D$13107,A46)</f>
        <v>38</v>
      </c>
      <c r="E46" s="38" t="n">
        <f aca="false">SUMIFS(Transactions!$F$2:$F$13107,Transactions!$D$2:$D$13107,A46)</f>
        <v>365110</v>
      </c>
      <c r="F46" s="38" t="n">
        <f aca="false">SUMIFS(Transactions!$I$2:$I$13107,Transactions!$D$2:$D$13107,A46)</f>
        <v>1036</v>
      </c>
      <c r="G46" s="40" t="n">
        <f aca="false">AVERAGEIFS($D$2:$D$61,$C$2:$C$61,C46)</f>
        <v>42.2083333333333</v>
      </c>
      <c r="H46" s="41" t="n">
        <f aca="false">IFERROR(D46/G46,0)</f>
        <v>0.900296150049358</v>
      </c>
      <c r="I46" s="24" t="str">
        <f aca="false">IF(H46&lt;Assumptions!$B$9,"Underperforming","OK")</f>
        <v>OK</v>
      </c>
      <c r="J46" s="24" t="n">
        <f aca="false">RANK(F46,$F$2:$F$61)+COUNTIF($F$2:F46,F46)-1</f>
        <v>40</v>
      </c>
    </row>
    <row r="47" customFormat="false" ht="15" hidden="false" customHeight="false" outlineLevel="0" collapsed="false">
      <c r="A47" s="24" t="s">
        <v>198</v>
      </c>
      <c r="B47" s="24" t="s">
        <v>60</v>
      </c>
      <c r="C47" s="24" t="s">
        <v>155</v>
      </c>
      <c r="D47" s="38" t="n">
        <f aca="false">COUNTIFS(Transactions!$D$2:$D$13107,A47)</f>
        <v>18</v>
      </c>
      <c r="E47" s="38" t="n">
        <f aca="false">SUMIFS(Transactions!$F$2:$F$13107,Transactions!$D$2:$D$13107,A47)</f>
        <v>139000</v>
      </c>
      <c r="F47" s="38" t="n">
        <f aca="false">SUMIFS(Transactions!$I$2:$I$13107,Transactions!$D$2:$D$13107,A47)</f>
        <v>369.6</v>
      </c>
      <c r="G47" s="40" t="n">
        <f aca="false">AVERAGEIFS($D$2:$D$61,$C$2:$C$61,C47)</f>
        <v>42.2083333333333</v>
      </c>
      <c r="H47" s="41" t="n">
        <f aca="false">IFERROR(D47/G47,0)</f>
        <v>0.426456071076012</v>
      </c>
      <c r="I47" s="24" t="str">
        <f aca="false">IF(H47&lt;Assumptions!$B$9,"Underperforming","OK")</f>
        <v>Underperforming</v>
      </c>
      <c r="J47" s="24" t="n">
        <f aca="false">RANK(F47,$F$2:$F$61)+COUNTIF($F$2:F47,F47)-1</f>
        <v>53</v>
      </c>
    </row>
    <row r="48" customFormat="false" ht="15" hidden="false" customHeight="false" outlineLevel="0" collapsed="false">
      <c r="A48" s="24" t="s">
        <v>199</v>
      </c>
      <c r="B48" s="24" t="s">
        <v>60</v>
      </c>
      <c r="C48" s="24" t="s">
        <v>155</v>
      </c>
      <c r="D48" s="38" t="n">
        <f aca="false">COUNTIFS(Transactions!$D$2:$D$13107,A48)</f>
        <v>35</v>
      </c>
      <c r="E48" s="38" t="n">
        <f aca="false">SUMIFS(Transactions!$F$2:$F$13107,Transactions!$D$2:$D$13107,A48)</f>
        <v>190580</v>
      </c>
      <c r="F48" s="38" t="n">
        <f aca="false">SUMIFS(Transactions!$I$2:$I$13107,Transactions!$D$2:$D$13107,A48)</f>
        <v>1196.5</v>
      </c>
      <c r="G48" s="40" t="n">
        <f aca="false">AVERAGEIFS($D$2:$D$61,$C$2:$C$61,C48)</f>
        <v>42.2083333333333</v>
      </c>
      <c r="H48" s="41" t="n">
        <f aca="false">IFERROR(D48/G48,0)</f>
        <v>0.829220138203356</v>
      </c>
      <c r="I48" s="24" t="str">
        <f aca="false">IF(H48&lt;Assumptions!$B$9,"Underperforming","OK")</f>
        <v>OK</v>
      </c>
      <c r="J48" s="24" t="n">
        <f aca="false">RANK(F48,$F$2:$F$61)+COUNTIF($F$2:F48,F48)-1</f>
        <v>38</v>
      </c>
    </row>
    <row r="49" customFormat="false" ht="15" hidden="false" customHeight="false" outlineLevel="0" collapsed="false">
      <c r="A49" s="24" t="s">
        <v>200</v>
      </c>
      <c r="B49" s="24" t="s">
        <v>60</v>
      </c>
      <c r="C49" s="24" t="s">
        <v>160</v>
      </c>
      <c r="D49" s="38" t="n">
        <f aca="false">COUNTIFS(Transactions!$D$2:$D$13107,A49)</f>
        <v>13</v>
      </c>
      <c r="E49" s="38" t="n">
        <f aca="false">SUMIFS(Transactions!$F$2:$F$13107,Transactions!$D$2:$D$13107,A49)</f>
        <v>92520</v>
      </c>
      <c r="F49" s="38" t="n">
        <f aca="false">SUMIFS(Transactions!$I$2:$I$13107,Transactions!$D$2:$D$13107,A49)</f>
        <v>475.8</v>
      </c>
      <c r="G49" s="40" t="n">
        <f aca="false">AVERAGEIFS($D$2:$D$61,$C$2:$C$61,C49)</f>
        <v>23.3333333333333</v>
      </c>
      <c r="H49" s="41" t="n">
        <f aca="false">IFERROR(D49/G49,0)</f>
        <v>0.557142857142857</v>
      </c>
      <c r="I49" s="24" t="str">
        <f aca="false">IF(H49&lt;Assumptions!$B$9,"Underperforming","OK")</f>
        <v>Underperforming</v>
      </c>
      <c r="J49" s="24" t="n">
        <f aca="false">RANK(F49,$F$2:$F$61)+COUNTIF($F$2:F49,F49)-1</f>
        <v>51</v>
      </c>
    </row>
    <row r="50" customFormat="false" ht="15" hidden="false" customHeight="false" outlineLevel="0" collapsed="false">
      <c r="A50" s="24" t="s">
        <v>201</v>
      </c>
      <c r="B50" s="24" t="s">
        <v>60</v>
      </c>
      <c r="C50" s="24" t="s">
        <v>160</v>
      </c>
      <c r="D50" s="38" t="n">
        <f aca="false">COUNTIFS(Transactions!$D$2:$D$13107,A50)</f>
        <v>28</v>
      </c>
      <c r="E50" s="38" t="n">
        <f aca="false">SUMIFS(Transactions!$F$2:$F$13107,Transactions!$D$2:$D$13107,A50)</f>
        <v>188040</v>
      </c>
      <c r="F50" s="38" t="n">
        <f aca="false">SUMIFS(Transactions!$I$2:$I$13107,Transactions!$D$2:$D$13107,A50)</f>
        <v>1037.9</v>
      </c>
      <c r="G50" s="40" t="n">
        <f aca="false">AVERAGEIFS($D$2:$D$61,$C$2:$C$61,C50)</f>
        <v>23.3333333333333</v>
      </c>
      <c r="H50" s="41" t="n">
        <f aca="false">IFERROR(D50/G50,0)</f>
        <v>1.2</v>
      </c>
      <c r="I50" s="24" t="str">
        <f aca="false">IF(H50&lt;Assumptions!$B$9,"Underperforming","OK")</f>
        <v>OK</v>
      </c>
      <c r="J50" s="24" t="n">
        <f aca="false">RANK(F50,$F$2:$F$61)+COUNTIF($F$2:F50,F50)-1</f>
        <v>39</v>
      </c>
    </row>
    <row r="51" customFormat="false" ht="15" hidden="false" customHeight="false" outlineLevel="0" collapsed="false">
      <c r="A51" s="24" t="s">
        <v>202</v>
      </c>
      <c r="B51" s="24" t="s">
        <v>60</v>
      </c>
      <c r="C51" s="24" t="s">
        <v>160</v>
      </c>
      <c r="D51" s="38" t="n">
        <f aca="false">COUNTIFS(Transactions!$D$2:$D$13107,A51)</f>
        <v>12</v>
      </c>
      <c r="E51" s="38" t="n">
        <f aca="false">SUMIFS(Transactions!$F$2:$F$13107,Transactions!$D$2:$D$13107,A51)</f>
        <v>57980</v>
      </c>
      <c r="F51" s="38" t="n">
        <f aca="false">SUMIFS(Transactions!$I$2:$I$13107,Transactions!$D$2:$D$13107,A51)</f>
        <v>729.9</v>
      </c>
      <c r="G51" s="40" t="n">
        <f aca="false">AVERAGEIFS($D$2:$D$61,$C$2:$C$61,C51)</f>
        <v>23.3333333333333</v>
      </c>
      <c r="H51" s="41" t="n">
        <f aca="false">IFERROR(D51/G51,0)</f>
        <v>0.514285714285714</v>
      </c>
      <c r="I51" s="24" t="str">
        <f aca="false">IF(H51&lt;Assumptions!$B$9,"Underperforming","OK")</f>
        <v>Underperforming</v>
      </c>
      <c r="J51" s="24" t="n">
        <f aca="false">RANK(F51,$F$2:$F$61)+COUNTIF($F$2:F51,F51)-1</f>
        <v>47</v>
      </c>
    </row>
    <row r="52" customFormat="false" ht="15" hidden="false" customHeight="false" outlineLevel="0" collapsed="false">
      <c r="A52" s="24" t="s">
        <v>203</v>
      </c>
      <c r="B52" s="24" t="s">
        <v>61</v>
      </c>
      <c r="C52" s="24" t="s">
        <v>151</v>
      </c>
      <c r="D52" s="38" t="n">
        <f aca="false">COUNTIFS(Transactions!$D$2:$D$13107,A52)</f>
        <v>25</v>
      </c>
      <c r="E52" s="38" t="n">
        <f aca="false">SUMIFS(Transactions!$F$2:$F$13107,Transactions!$D$2:$D$13107,A52)</f>
        <v>197000</v>
      </c>
      <c r="F52" s="38" t="n">
        <f aca="false">SUMIFS(Transactions!$I$2:$I$13107,Transactions!$D$2:$D$13107,A52)</f>
        <v>911.1</v>
      </c>
      <c r="G52" s="40" t="n">
        <f aca="false">AVERAGEIFS($D$2:$D$61,$C$2:$C$61,C52)</f>
        <v>111.833333333333</v>
      </c>
      <c r="H52" s="41" t="n">
        <f aca="false">IFERROR(D52/G52,0)</f>
        <v>0.22354694485842</v>
      </c>
      <c r="I52" s="24" t="str">
        <f aca="false">IF(H52&lt;Assumptions!$B$9,"Underperforming","OK")</f>
        <v>Underperforming</v>
      </c>
      <c r="J52" s="24" t="n">
        <f aca="false">RANK(F52,$F$2:$F$61)+COUNTIF($F$2:F52,F52)-1</f>
        <v>42</v>
      </c>
    </row>
    <row r="53" customFormat="false" ht="15" hidden="false" customHeight="false" outlineLevel="0" collapsed="false">
      <c r="A53" s="24" t="s">
        <v>204</v>
      </c>
      <c r="B53" s="24" t="s">
        <v>61</v>
      </c>
      <c r="C53" s="24" t="s">
        <v>151</v>
      </c>
      <c r="D53" s="38" t="n">
        <f aca="false">COUNTIFS(Transactions!$D$2:$D$13107,A53)</f>
        <v>115</v>
      </c>
      <c r="E53" s="38" t="n">
        <f aca="false">SUMIFS(Transactions!$F$2:$F$13107,Transactions!$D$2:$D$13107,A53)</f>
        <v>1515170</v>
      </c>
      <c r="F53" s="38" t="n">
        <f aca="false">SUMIFS(Transactions!$I$2:$I$13107,Transactions!$D$2:$D$13107,A53)</f>
        <v>4064.3</v>
      </c>
      <c r="G53" s="40" t="n">
        <f aca="false">AVERAGEIFS($D$2:$D$61,$C$2:$C$61,C53)</f>
        <v>111.833333333333</v>
      </c>
      <c r="H53" s="41" t="n">
        <f aca="false">IFERROR(D53/G53,0)</f>
        <v>1.02831594634873</v>
      </c>
      <c r="I53" s="24" t="str">
        <f aca="false">IF(H53&lt;Assumptions!$B$9,"Underperforming","OK")</f>
        <v>OK</v>
      </c>
      <c r="J53" s="24" t="n">
        <f aca="false">RANK(F53,$F$2:$F$61)+COUNTIF($F$2:F53,F53)-1</f>
        <v>10</v>
      </c>
    </row>
    <row r="54" customFormat="false" ht="15" hidden="false" customHeight="false" outlineLevel="0" collapsed="false">
      <c r="A54" s="24" t="s">
        <v>205</v>
      </c>
      <c r="B54" s="24" t="s">
        <v>61</v>
      </c>
      <c r="C54" s="24" t="s">
        <v>151</v>
      </c>
      <c r="D54" s="38" t="n">
        <f aca="false">COUNTIFS(Transactions!$D$2:$D$13107,A54)</f>
        <v>153</v>
      </c>
      <c r="E54" s="38" t="n">
        <f aca="false">SUMIFS(Transactions!$F$2:$F$13107,Transactions!$D$2:$D$13107,A54)</f>
        <v>1958490</v>
      </c>
      <c r="F54" s="38" t="n">
        <f aca="false">SUMIFS(Transactions!$I$2:$I$13107,Transactions!$D$2:$D$13107,A54)</f>
        <v>4947.35</v>
      </c>
      <c r="G54" s="40" t="n">
        <f aca="false">AVERAGEIFS($D$2:$D$61,$C$2:$C$61,C54)</f>
        <v>111.833333333333</v>
      </c>
      <c r="H54" s="41" t="n">
        <f aca="false">IFERROR(D54/G54,0)</f>
        <v>1.36810730253353</v>
      </c>
      <c r="I54" s="24" t="str">
        <f aca="false">IF(H54&lt;Assumptions!$B$9,"Underperforming","OK")</f>
        <v>OK</v>
      </c>
      <c r="J54" s="24" t="n">
        <f aca="false">RANK(F54,$F$2:$F$61)+COUNTIF($F$2:F54,F54)-1</f>
        <v>7</v>
      </c>
    </row>
    <row r="55" customFormat="false" ht="15" hidden="false" customHeight="false" outlineLevel="0" collapsed="false">
      <c r="A55" s="24" t="s">
        <v>206</v>
      </c>
      <c r="B55" s="24" t="s">
        <v>61</v>
      </c>
      <c r="C55" s="24" t="s">
        <v>155</v>
      </c>
      <c r="D55" s="38" t="n">
        <f aca="false">COUNTIFS(Transactions!$D$2:$D$13107,A55)</f>
        <v>87</v>
      </c>
      <c r="E55" s="38" t="n">
        <f aca="false">SUMIFS(Transactions!$F$2:$F$13107,Transactions!$D$2:$D$13107,A55)</f>
        <v>951570</v>
      </c>
      <c r="F55" s="38" t="n">
        <f aca="false">SUMIFS(Transactions!$I$2:$I$13107,Transactions!$D$2:$D$13107,A55)</f>
        <v>3476</v>
      </c>
      <c r="G55" s="40" t="n">
        <f aca="false">AVERAGEIFS($D$2:$D$61,$C$2:$C$61,C55)</f>
        <v>42.2083333333333</v>
      </c>
      <c r="H55" s="41" t="n">
        <f aca="false">IFERROR(D55/G55,0)</f>
        <v>2.06120434353406</v>
      </c>
      <c r="I55" s="24" t="str">
        <f aca="false">IF(H55&lt;Assumptions!$B$9,"Underperforming","OK")</f>
        <v>OK</v>
      </c>
      <c r="J55" s="24" t="n">
        <f aca="false">RANK(F55,$F$2:$F$61)+COUNTIF($F$2:F55,F55)-1</f>
        <v>12</v>
      </c>
    </row>
    <row r="56" customFormat="false" ht="15" hidden="false" customHeight="false" outlineLevel="0" collapsed="false">
      <c r="A56" s="24" t="s">
        <v>207</v>
      </c>
      <c r="B56" s="24" t="s">
        <v>61</v>
      </c>
      <c r="C56" s="24" t="s">
        <v>155</v>
      </c>
      <c r="D56" s="38" t="n">
        <f aca="false">COUNTIFS(Transactions!$D$2:$D$13107,A56)</f>
        <v>100</v>
      </c>
      <c r="E56" s="38" t="n">
        <f aca="false">SUMIFS(Transactions!$F$2:$F$13107,Transactions!$D$2:$D$13107,A56)</f>
        <v>1361040</v>
      </c>
      <c r="F56" s="38" t="n">
        <f aca="false">SUMIFS(Transactions!$I$2:$I$13107,Transactions!$D$2:$D$13107,A56)</f>
        <v>2305.95</v>
      </c>
      <c r="G56" s="40" t="n">
        <f aca="false">AVERAGEIFS($D$2:$D$61,$C$2:$C$61,C56)</f>
        <v>42.2083333333333</v>
      </c>
      <c r="H56" s="41" t="n">
        <f aca="false">IFERROR(D56/G56,0)</f>
        <v>2.36920039486673</v>
      </c>
      <c r="I56" s="24" t="str">
        <f aca="false">IF(H56&lt;Assumptions!$B$9,"Underperforming","OK")</f>
        <v>OK</v>
      </c>
      <c r="J56" s="24" t="n">
        <f aca="false">RANK(F56,$F$2:$F$61)+COUNTIF($F$2:F56,F56)-1</f>
        <v>26</v>
      </c>
    </row>
    <row r="57" customFormat="false" ht="15" hidden="false" customHeight="false" outlineLevel="0" collapsed="false">
      <c r="A57" s="24" t="s">
        <v>208</v>
      </c>
      <c r="B57" s="24" t="s">
        <v>61</v>
      </c>
      <c r="C57" s="24" t="s">
        <v>155</v>
      </c>
      <c r="D57" s="38" t="n">
        <f aca="false">COUNTIFS(Transactions!$D$2:$D$13107,A57)</f>
        <v>13</v>
      </c>
      <c r="E57" s="38" t="n">
        <f aca="false">SUMIFS(Transactions!$F$2:$F$13107,Transactions!$D$2:$D$13107,A57)</f>
        <v>126130</v>
      </c>
      <c r="F57" s="38" t="n">
        <f aca="false">SUMIFS(Transactions!$I$2:$I$13107,Transactions!$D$2:$D$13107,A57)</f>
        <v>718.85</v>
      </c>
      <c r="G57" s="40" t="n">
        <f aca="false">AVERAGEIFS($D$2:$D$61,$C$2:$C$61,C57)</f>
        <v>42.2083333333333</v>
      </c>
      <c r="H57" s="41" t="n">
        <f aca="false">IFERROR(D57/G57,0)</f>
        <v>0.307996051332675</v>
      </c>
      <c r="I57" s="24" t="str">
        <f aca="false">IF(H57&lt;Assumptions!$B$9,"Underperforming","OK")</f>
        <v>Underperforming</v>
      </c>
      <c r="J57" s="24" t="n">
        <f aca="false">RANK(F57,$F$2:$F$61)+COUNTIF($F$2:F57,F57)-1</f>
        <v>48</v>
      </c>
    </row>
    <row r="58" customFormat="false" ht="15" hidden="false" customHeight="false" outlineLevel="0" collapsed="false">
      <c r="A58" s="24" t="s">
        <v>209</v>
      </c>
      <c r="B58" s="24" t="s">
        <v>61</v>
      </c>
      <c r="C58" s="24" t="s">
        <v>155</v>
      </c>
      <c r="D58" s="38" t="n">
        <f aca="false">COUNTIFS(Transactions!$D$2:$D$13107,A58)</f>
        <v>66</v>
      </c>
      <c r="E58" s="38" t="n">
        <f aca="false">SUMIFS(Transactions!$F$2:$F$13107,Transactions!$D$2:$D$13107,A58)</f>
        <v>648290</v>
      </c>
      <c r="F58" s="38" t="n">
        <f aca="false">SUMIFS(Transactions!$I$2:$I$13107,Transactions!$D$2:$D$13107,A58)</f>
        <v>2466.8</v>
      </c>
      <c r="G58" s="40" t="n">
        <f aca="false">AVERAGEIFS($D$2:$D$61,$C$2:$C$61,C58)</f>
        <v>42.2083333333333</v>
      </c>
      <c r="H58" s="41" t="n">
        <f aca="false">IFERROR(D58/G58,0)</f>
        <v>1.56367226061204</v>
      </c>
      <c r="I58" s="24" t="str">
        <f aca="false">IF(H58&lt;Assumptions!$B$9,"Underperforming","OK")</f>
        <v>OK</v>
      </c>
      <c r="J58" s="24" t="n">
        <f aca="false">RANK(F58,$F$2:$F$61)+COUNTIF($F$2:F58,F58)-1</f>
        <v>21</v>
      </c>
    </row>
    <row r="59" customFormat="false" ht="15" hidden="false" customHeight="false" outlineLevel="0" collapsed="false">
      <c r="A59" s="24" t="s">
        <v>210</v>
      </c>
      <c r="B59" s="24" t="s">
        <v>61</v>
      </c>
      <c r="C59" s="24" t="s">
        <v>160</v>
      </c>
      <c r="D59" s="38" t="n">
        <f aca="false">COUNTIFS(Transactions!$D$2:$D$13107,A59)</f>
        <v>43</v>
      </c>
      <c r="E59" s="38" t="n">
        <f aca="false">SUMIFS(Transactions!$F$2:$F$13107,Transactions!$D$2:$D$13107,A59)</f>
        <v>307500</v>
      </c>
      <c r="F59" s="38" t="n">
        <f aca="false">SUMIFS(Transactions!$I$2:$I$13107,Transactions!$D$2:$D$13107,A59)</f>
        <v>1660.85</v>
      </c>
      <c r="G59" s="40" t="n">
        <f aca="false">AVERAGEIFS($D$2:$D$61,$C$2:$C$61,C59)</f>
        <v>23.3333333333333</v>
      </c>
      <c r="H59" s="41" t="n">
        <f aca="false">IFERROR(D59/G59,0)</f>
        <v>1.84285714285714</v>
      </c>
      <c r="I59" s="24" t="str">
        <f aca="false">IF(H59&lt;Assumptions!$B$9,"Underperforming","OK")</f>
        <v>OK</v>
      </c>
      <c r="J59" s="24" t="n">
        <f aca="false">RANK(F59,$F$2:$F$61)+COUNTIF($F$2:F59,F59)-1</f>
        <v>32</v>
      </c>
    </row>
    <row r="60" customFormat="false" ht="15" hidden="false" customHeight="false" outlineLevel="0" collapsed="false">
      <c r="A60" s="24" t="s">
        <v>211</v>
      </c>
      <c r="B60" s="24" t="s">
        <v>61</v>
      </c>
      <c r="C60" s="24" t="s">
        <v>160</v>
      </c>
      <c r="D60" s="38" t="n">
        <f aca="false">COUNTIFS(Transactions!$D$2:$D$13107,A60)</f>
        <v>13</v>
      </c>
      <c r="E60" s="38" t="n">
        <f aca="false">SUMIFS(Transactions!$F$2:$F$13107,Transactions!$D$2:$D$13107,A60)</f>
        <v>177610</v>
      </c>
      <c r="F60" s="38" t="n">
        <f aca="false">SUMIFS(Transactions!$I$2:$I$13107,Transactions!$D$2:$D$13107,A60)</f>
        <v>427.65</v>
      </c>
      <c r="G60" s="40" t="n">
        <f aca="false">AVERAGEIFS($D$2:$D$61,$C$2:$C$61,C60)</f>
        <v>23.3333333333333</v>
      </c>
      <c r="H60" s="41" t="n">
        <f aca="false">IFERROR(D60/G60,0)</f>
        <v>0.557142857142857</v>
      </c>
      <c r="I60" s="24" t="str">
        <f aca="false">IF(H60&lt;Assumptions!$B$9,"Underperforming","OK")</f>
        <v>Underperforming</v>
      </c>
      <c r="J60" s="24" t="n">
        <f aca="false">RANK(F60,$F$2:$F$61)+COUNTIF($F$2:F60,F60)-1</f>
        <v>52</v>
      </c>
    </row>
    <row r="61" customFormat="false" ht="15" hidden="false" customHeight="false" outlineLevel="0" collapsed="false">
      <c r="A61" s="24" t="s">
        <v>212</v>
      </c>
      <c r="B61" s="24" t="s">
        <v>61</v>
      </c>
      <c r="C61" s="24" t="s">
        <v>160</v>
      </c>
      <c r="D61" s="38" t="n">
        <f aca="false">COUNTIFS(Transactions!$D$2:$D$13107,A61)</f>
        <v>2</v>
      </c>
      <c r="E61" s="38" t="n">
        <f aca="false">SUMIFS(Transactions!$F$2:$F$13107,Transactions!$D$2:$D$13107,A61)</f>
        <v>35000</v>
      </c>
      <c r="F61" s="38" t="n">
        <f aca="false">SUMIFS(Transactions!$I$2:$I$13107,Transactions!$D$2:$D$13107,A61)</f>
        <v>248</v>
      </c>
      <c r="G61" s="40" t="n">
        <f aca="false">AVERAGEIFS($D$2:$D$61,$C$2:$C$61,C61)</f>
        <v>23.3333333333333</v>
      </c>
      <c r="H61" s="41" t="n">
        <f aca="false">IFERROR(D61/G61,0)</f>
        <v>0.0857142857142857</v>
      </c>
      <c r="I61" s="24" t="str">
        <f aca="false">IF(H61&lt;Assumptions!$B$9,"Underperforming","OK")</f>
        <v>Underperforming</v>
      </c>
      <c r="J61" s="24" t="n">
        <f aca="false">RANK(F61,$F$2:$F$61)+COUNTIF($F$2:F61,F61)-1</f>
        <v>56</v>
      </c>
    </row>
  </sheetData>
  <autoFilter ref="A1:J61"/>
  <conditionalFormatting sqref="I2:I61">
    <cfRule type="expression" priority="2" aboveAverage="0" equalAverage="0" bottom="0" percent="0" rank="0" text="" dxfId="10">
      <formula>$I2="Underperforming"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5"/>
  </cols>
  <sheetData>
    <row r="1" customFormat="false" ht="23.85" hidden="false" customHeight="false" outlineLevel="0" collapsed="false">
      <c r="A1" s="30" t="s">
        <v>128</v>
      </c>
      <c r="B1" s="30" t="s">
        <v>50</v>
      </c>
      <c r="C1" s="30" t="s">
        <v>72</v>
      </c>
      <c r="D1" s="30" t="s">
        <v>213</v>
      </c>
      <c r="E1" s="30" t="s">
        <v>214</v>
      </c>
      <c r="F1" s="30" t="s">
        <v>215</v>
      </c>
    </row>
    <row r="2" customFormat="false" ht="15" hidden="false" customHeight="false" outlineLevel="0" collapsed="false">
      <c r="A2" s="24" t="s">
        <v>216</v>
      </c>
      <c r="B2" s="24" t="s">
        <v>56</v>
      </c>
      <c r="C2" s="24" t="s">
        <v>75</v>
      </c>
      <c r="D2" s="24" t="s">
        <v>217</v>
      </c>
      <c r="E2" s="39" t="n">
        <v>45788</v>
      </c>
      <c r="F2" s="24" t="n">
        <f aca="false">DATEDIF(E2,Assumptions!$B$4,"m")</f>
        <v>16</v>
      </c>
    </row>
    <row r="3" customFormat="false" ht="15" hidden="false" customHeight="false" outlineLevel="0" collapsed="false">
      <c r="A3" s="24" t="s">
        <v>218</v>
      </c>
      <c r="B3" s="24" t="s">
        <v>59</v>
      </c>
      <c r="C3" s="24" t="s">
        <v>76</v>
      </c>
      <c r="D3" s="24" t="s">
        <v>217</v>
      </c>
      <c r="E3" s="39" t="n">
        <v>45945</v>
      </c>
      <c r="F3" s="24" t="n">
        <f aca="false">DATEDIF(E3,Assumptions!$B$4,"m")</f>
        <v>11</v>
      </c>
    </row>
    <row r="4" customFormat="false" ht="15" hidden="false" customHeight="false" outlineLevel="0" collapsed="false">
      <c r="A4" s="24" t="s">
        <v>219</v>
      </c>
      <c r="B4" s="24" t="s">
        <v>58</v>
      </c>
      <c r="C4" s="24" t="s">
        <v>75</v>
      </c>
      <c r="D4" s="24" t="s">
        <v>220</v>
      </c>
      <c r="E4" s="39" t="n">
        <v>44478</v>
      </c>
      <c r="F4" s="24" t="n">
        <f aca="false">DATEDIF(E4,Assumptions!$B$4,"m")</f>
        <v>59</v>
      </c>
    </row>
    <row r="5" customFormat="false" ht="15" hidden="false" customHeight="false" outlineLevel="0" collapsed="false">
      <c r="A5" s="24" t="s">
        <v>221</v>
      </c>
      <c r="B5" s="24" t="s">
        <v>57</v>
      </c>
      <c r="C5" s="24" t="s">
        <v>75</v>
      </c>
      <c r="D5" s="24" t="s">
        <v>222</v>
      </c>
      <c r="E5" s="39" t="n">
        <v>43256</v>
      </c>
      <c r="F5" s="24" t="n">
        <f aca="false">DATEDIF(E5,Assumptions!$B$4,"m")</f>
        <v>99</v>
      </c>
    </row>
    <row r="6" customFormat="false" ht="15" hidden="false" customHeight="false" outlineLevel="0" collapsed="false">
      <c r="A6" s="24" t="s">
        <v>223</v>
      </c>
      <c r="B6" s="24" t="s">
        <v>57</v>
      </c>
      <c r="C6" s="24" t="s">
        <v>76</v>
      </c>
      <c r="D6" s="24" t="s">
        <v>217</v>
      </c>
      <c r="E6" s="39" t="n">
        <v>45891</v>
      </c>
      <c r="F6" s="24" t="n">
        <f aca="false">DATEDIF(E6,Assumptions!$B$4,"m")</f>
        <v>13</v>
      </c>
    </row>
    <row r="7" customFormat="false" ht="15" hidden="false" customHeight="false" outlineLevel="0" collapsed="false">
      <c r="A7" s="24" t="s">
        <v>224</v>
      </c>
      <c r="B7" s="24" t="s">
        <v>60</v>
      </c>
      <c r="C7" s="24" t="s">
        <v>75</v>
      </c>
      <c r="D7" s="24" t="s">
        <v>222</v>
      </c>
      <c r="E7" s="39" t="n">
        <v>45433</v>
      </c>
      <c r="F7" s="24" t="n">
        <f aca="false">DATEDIF(E7,Assumptions!$B$4,"m")</f>
        <v>28</v>
      </c>
    </row>
    <row r="8" customFormat="false" ht="15" hidden="false" customHeight="false" outlineLevel="0" collapsed="false">
      <c r="A8" s="24" t="s">
        <v>225</v>
      </c>
      <c r="B8" s="24" t="s">
        <v>61</v>
      </c>
      <c r="C8" s="24" t="s">
        <v>77</v>
      </c>
      <c r="D8" s="24" t="s">
        <v>226</v>
      </c>
      <c r="E8" s="39" t="n">
        <v>45155</v>
      </c>
      <c r="F8" s="24" t="n">
        <f aca="false">DATEDIF(E8,Assumptions!$B$4,"m")</f>
        <v>37</v>
      </c>
    </row>
    <row r="9" customFormat="false" ht="15" hidden="false" customHeight="false" outlineLevel="0" collapsed="false">
      <c r="A9" s="24" t="s">
        <v>227</v>
      </c>
      <c r="B9" s="24" t="s">
        <v>56</v>
      </c>
      <c r="C9" s="24" t="s">
        <v>75</v>
      </c>
      <c r="D9" s="24" t="s">
        <v>222</v>
      </c>
      <c r="E9" s="39" t="n">
        <v>46199</v>
      </c>
      <c r="F9" s="24" t="n">
        <f aca="false">DATEDIF(E9,Assumptions!$B$4,"m")</f>
        <v>3</v>
      </c>
    </row>
    <row r="10" customFormat="false" ht="15" hidden="false" customHeight="false" outlineLevel="0" collapsed="false">
      <c r="A10" s="24" t="s">
        <v>228</v>
      </c>
      <c r="B10" s="24" t="s">
        <v>59</v>
      </c>
      <c r="C10" s="24" t="s">
        <v>75</v>
      </c>
      <c r="D10" s="24" t="s">
        <v>217</v>
      </c>
      <c r="E10" s="39" t="n">
        <v>44532</v>
      </c>
      <c r="F10" s="24" t="n">
        <f aca="false">DATEDIF(E10,Assumptions!$B$4,"m")</f>
        <v>57</v>
      </c>
    </row>
    <row r="11" customFormat="false" ht="15" hidden="false" customHeight="false" outlineLevel="0" collapsed="false">
      <c r="A11" s="24" t="s">
        <v>229</v>
      </c>
      <c r="B11" s="24" t="s">
        <v>56</v>
      </c>
      <c r="C11" s="24" t="s">
        <v>75</v>
      </c>
      <c r="D11" s="24" t="s">
        <v>222</v>
      </c>
      <c r="E11" s="39" t="n">
        <v>44221</v>
      </c>
      <c r="F11" s="24" t="n">
        <f aca="false">DATEDIF(E11,Assumptions!$B$4,"m")</f>
        <v>68</v>
      </c>
    </row>
    <row r="12" customFormat="false" ht="15" hidden="false" customHeight="false" outlineLevel="0" collapsed="false">
      <c r="A12" s="24" t="s">
        <v>230</v>
      </c>
      <c r="B12" s="24" t="s">
        <v>61</v>
      </c>
      <c r="C12" s="24" t="s">
        <v>77</v>
      </c>
      <c r="D12" s="24" t="s">
        <v>220</v>
      </c>
      <c r="E12" s="39" t="n">
        <v>46023</v>
      </c>
      <c r="F12" s="24" t="n">
        <f aca="false">DATEDIF(E12,Assumptions!$B$4,"m")</f>
        <v>8</v>
      </c>
    </row>
    <row r="13" customFormat="false" ht="15" hidden="false" customHeight="false" outlineLevel="0" collapsed="false">
      <c r="A13" s="24" t="s">
        <v>231</v>
      </c>
      <c r="B13" s="24" t="s">
        <v>61</v>
      </c>
      <c r="C13" s="24" t="s">
        <v>75</v>
      </c>
      <c r="D13" s="24" t="s">
        <v>220</v>
      </c>
      <c r="E13" s="39" t="n">
        <v>45092</v>
      </c>
      <c r="F13" s="24" t="n">
        <f aca="false">DATEDIF(E13,Assumptions!$B$4,"m")</f>
        <v>39</v>
      </c>
    </row>
    <row r="14" customFormat="false" ht="15" hidden="false" customHeight="false" outlineLevel="0" collapsed="false">
      <c r="A14" s="24" t="s">
        <v>232</v>
      </c>
      <c r="B14" s="24" t="s">
        <v>59</v>
      </c>
      <c r="C14" s="24" t="s">
        <v>76</v>
      </c>
      <c r="D14" s="24" t="s">
        <v>217</v>
      </c>
      <c r="E14" s="39" t="n">
        <v>44297</v>
      </c>
      <c r="F14" s="24" t="n">
        <f aca="false">DATEDIF(E14,Assumptions!$B$4,"m")</f>
        <v>65</v>
      </c>
    </row>
    <row r="15" customFormat="false" ht="15" hidden="false" customHeight="false" outlineLevel="0" collapsed="false">
      <c r="A15" s="24" t="s">
        <v>233</v>
      </c>
      <c r="B15" s="24" t="s">
        <v>60</v>
      </c>
      <c r="C15" s="24" t="s">
        <v>75</v>
      </c>
      <c r="D15" s="24" t="s">
        <v>226</v>
      </c>
      <c r="E15" s="39" t="n">
        <v>45503</v>
      </c>
      <c r="F15" s="24" t="n">
        <f aca="false">DATEDIF(E15,Assumptions!$B$4,"m")</f>
        <v>26</v>
      </c>
    </row>
    <row r="16" customFormat="false" ht="15" hidden="false" customHeight="false" outlineLevel="0" collapsed="false">
      <c r="A16" s="24" t="s">
        <v>234</v>
      </c>
      <c r="B16" s="24" t="s">
        <v>58</v>
      </c>
      <c r="C16" s="24" t="s">
        <v>76</v>
      </c>
      <c r="D16" s="24" t="s">
        <v>226</v>
      </c>
      <c r="E16" s="39" t="n">
        <v>43631</v>
      </c>
      <c r="F16" s="24" t="n">
        <f aca="false">DATEDIF(E16,Assumptions!$B$4,"m")</f>
        <v>87</v>
      </c>
    </row>
    <row r="17" customFormat="false" ht="15" hidden="false" customHeight="false" outlineLevel="0" collapsed="false">
      <c r="A17" s="24" t="s">
        <v>235</v>
      </c>
      <c r="B17" s="24" t="s">
        <v>60</v>
      </c>
      <c r="C17" s="24" t="s">
        <v>75</v>
      </c>
      <c r="D17" s="24" t="s">
        <v>217</v>
      </c>
      <c r="E17" s="39" t="n">
        <v>46115</v>
      </c>
      <c r="F17" s="24" t="n">
        <f aca="false">DATEDIF(E17,Assumptions!$B$4,"m")</f>
        <v>5</v>
      </c>
    </row>
    <row r="18" customFormat="false" ht="15" hidden="false" customHeight="false" outlineLevel="0" collapsed="false">
      <c r="A18" s="24" t="s">
        <v>236</v>
      </c>
      <c r="B18" s="24" t="s">
        <v>58</v>
      </c>
      <c r="C18" s="24" t="s">
        <v>75</v>
      </c>
      <c r="D18" s="24" t="s">
        <v>226</v>
      </c>
      <c r="E18" s="39" t="n">
        <v>45484</v>
      </c>
      <c r="F18" s="24" t="n">
        <f aca="false">DATEDIF(E18,Assumptions!$B$4,"m")</f>
        <v>26</v>
      </c>
    </row>
    <row r="19" customFormat="false" ht="15" hidden="false" customHeight="false" outlineLevel="0" collapsed="false">
      <c r="A19" s="24" t="s">
        <v>237</v>
      </c>
      <c r="B19" s="24" t="s">
        <v>57</v>
      </c>
      <c r="C19" s="24" t="s">
        <v>76</v>
      </c>
      <c r="D19" s="24" t="s">
        <v>217</v>
      </c>
      <c r="E19" s="39" t="n">
        <v>43955</v>
      </c>
      <c r="F19" s="24" t="n">
        <f aca="false">DATEDIF(E19,Assumptions!$B$4,"m")</f>
        <v>76</v>
      </c>
    </row>
    <row r="20" customFormat="false" ht="15" hidden="false" customHeight="false" outlineLevel="0" collapsed="false">
      <c r="A20" s="24" t="s">
        <v>238</v>
      </c>
      <c r="B20" s="24" t="s">
        <v>56</v>
      </c>
      <c r="C20" s="24" t="s">
        <v>75</v>
      </c>
      <c r="D20" s="24" t="s">
        <v>239</v>
      </c>
      <c r="E20" s="39" t="n">
        <v>44073</v>
      </c>
      <c r="F20" s="24" t="n">
        <f aca="false">DATEDIF(E20,Assumptions!$B$4,"m")</f>
        <v>73</v>
      </c>
    </row>
    <row r="21" customFormat="false" ht="15" hidden="false" customHeight="false" outlineLevel="0" collapsed="false">
      <c r="A21" s="24" t="s">
        <v>240</v>
      </c>
      <c r="B21" s="24" t="s">
        <v>56</v>
      </c>
      <c r="C21" s="24" t="s">
        <v>75</v>
      </c>
      <c r="D21" s="24" t="s">
        <v>217</v>
      </c>
      <c r="E21" s="39" t="n">
        <v>46022</v>
      </c>
      <c r="F21" s="24" t="n">
        <f aca="false">DATEDIF(E21,Assumptions!$B$4,"m")</f>
        <v>8</v>
      </c>
    </row>
    <row r="22" customFormat="false" ht="15" hidden="false" customHeight="false" outlineLevel="0" collapsed="false">
      <c r="A22" s="24" t="s">
        <v>241</v>
      </c>
      <c r="B22" s="24" t="s">
        <v>58</v>
      </c>
      <c r="C22" s="24" t="s">
        <v>76</v>
      </c>
      <c r="D22" s="24" t="s">
        <v>217</v>
      </c>
      <c r="E22" s="39" t="n">
        <v>44635</v>
      </c>
      <c r="F22" s="24" t="n">
        <f aca="false">DATEDIF(E22,Assumptions!$B$4,"m")</f>
        <v>54</v>
      </c>
    </row>
    <row r="23" customFormat="false" ht="15" hidden="false" customHeight="false" outlineLevel="0" collapsed="false">
      <c r="A23" s="24" t="s">
        <v>242</v>
      </c>
      <c r="B23" s="24" t="s">
        <v>57</v>
      </c>
      <c r="C23" s="24" t="s">
        <v>76</v>
      </c>
      <c r="D23" s="24" t="s">
        <v>239</v>
      </c>
      <c r="E23" s="39" t="n">
        <v>45996</v>
      </c>
      <c r="F23" s="24" t="n">
        <f aca="false">DATEDIF(E23,Assumptions!$B$4,"m")</f>
        <v>9</v>
      </c>
    </row>
    <row r="24" customFormat="false" ht="15" hidden="false" customHeight="false" outlineLevel="0" collapsed="false">
      <c r="A24" s="24" t="s">
        <v>243</v>
      </c>
      <c r="B24" s="24" t="s">
        <v>59</v>
      </c>
      <c r="C24" s="24" t="s">
        <v>76</v>
      </c>
      <c r="D24" s="24" t="s">
        <v>222</v>
      </c>
      <c r="E24" s="39" t="n">
        <v>44134</v>
      </c>
      <c r="F24" s="24" t="n">
        <f aca="false">DATEDIF(E24,Assumptions!$B$4,"m")</f>
        <v>71</v>
      </c>
    </row>
    <row r="25" customFormat="false" ht="15" hidden="false" customHeight="false" outlineLevel="0" collapsed="false">
      <c r="A25" s="24" t="s">
        <v>244</v>
      </c>
      <c r="B25" s="24" t="s">
        <v>56</v>
      </c>
      <c r="C25" s="24" t="s">
        <v>75</v>
      </c>
      <c r="D25" s="24" t="s">
        <v>217</v>
      </c>
      <c r="E25" s="39" t="n">
        <v>45676</v>
      </c>
      <c r="F25" s="24" t="n">
        <f aca="false">DATEDIF(E25,Assumptions!$B$4,"m")</f>
        <v>20</v>
      </c>
    </row>
    <row r="26" customFormat="false" ht="15" hidden="false" customHeight="false" outlineLevel="0" collapsed="false">
      <c r="A26" s="24" t="s">
        <v>245</v>
      </c>
      <c r="B26" s="24" t="s">
        <v>58</v>
      </c>
      <c r="C26" s="24" t="s">
        <v>76</v>
      </c>
      <c r="D26" s="24" t="s">
        <v>217</v>
      </c>
      <c r="E26" s="39" t="n">
        <v>45811</v>
      </c>
      <c r="F26" s="24" t="n">
        <f aca="false">DATEDIF(E26,Assumptions!$B$4,"m")</f>
        <v>15</v>
      </c>
    </row>
    <row r="27" customFormat="false" ht="15" hidden="false" customHeight="false" outlineLevel="0" collapsed="false">
      <c r="A27" s="24" t="s">
        <v>246</v>
      </c>
      <c r="B27" s="24" t="s">
        <v>57</v>
      </c>
      <c r="C27" s="24" t="s">
        <v>76</v>
      </c>
      <c r="D27" s="24" t="s">
        <v>217</v>
      </c>
      <c r="E27" s="39" t="n">
        <v>46134</v>
      </c>
      <c r="F27" s="24" t="n">
        <f aca="false">DATEDIF(E27,Assumptions!$B$4,"m")</f>
        <v>5</v>
      </c>
    </row>
    <row r="28" customFormat="false" ht="15" hidden="false" customHeight="false" outlineLevel="0" collapsed="false">
      <c r="A28" s="24" t="s">
        <v>247</v>
      </c>
      <c r="B28" s="24" t="s">
        <v>56</v>
      </c>
      <c r="C28" s="24" t="s">
        <v>75</v>
      </c>
      <c r="D28" s="24" t="s">
        <v>222</v>
      </c>
      <c r="E28" s="39" t="n">
        <v>44775</v>
      </c>
      <c r="F28" s="24" t="n">
        <f aca="false">DATEDIF(E28,Assumptions!$B$4,"m")</f>
        <v>49</v>
      </c>
    </row>
    <row r="29" customFormat="false" ht="15" hidden="false" customHeight="false" outlineLevel="0" collapsed="false">
      <c r="A29" s="24" t="s">
        <v>248</v>
      </c>
      <c r="B29" s="24" t="s">
        <v>58</v>
      </c>
      <c r="C29" s="24" t="s">
        <v>76</v>
      </c>
      <c r="D29" s="24" t="s">
        <v>226</v>
      </c>
      <c r="E29" s="39" t="n">
        <v>45445</v>
      </c>
      <c r="F29" s="24" t="n">
        <f aca="false">DATEDIF(E29,Assumptions!$B$4,"m")</f>
        <v>27</v>
      </c>
    </row>
    <row r="30" customFormat="false" ht="15" hidden="false" customHeight="false" outlineLevel="0" collapsed="false">
      <c r="A30" s="24" t="s">
        <v>249</v>
      </c>
      <c r="B30" s="24" t="s">
        <v>57</v>
      </c>
      <c r="C30" s="24" t="s">
        <v>77</v>
      </c>
      <c r="D30" s="24" t="s">
        <v>222</v>
      </c>
      <c r="E30" s="39" t="n">
        <v>44986</v>
      </c>
      <c r="F30" s="24" t="n">
        <f aca="false">DATEDIF(E30,Assumptions!$B$4,"m")</f>
        <v>42</v>
      </c>
    </row>
    <row r="31" customFormat="false" ht="15" hidden="false" customHeight="false" outlineLevel="0" collapsed="false">
      <c r="A31" s="24" t="s">
        <v>250</v>
      </c>
      <c r="B31" s="24" t="s">
        <v>56</v>
      </c>
      <c r="C31" s="24" t="s">
        <v>75</v>
      </c>
      <c r="D31" s="24" t="s">
        <v>226</v>
      </c>
      <c r="E31" s="39" t="n">
        <v>46191</v>
      </c>
      <c r="F31" s="24" t="n">
        <f aca="false">DATEDIF(E31,Assumptions!$B$4,"m")</f>
        <v>3</v>
      </c>
    </row>
    <row r="32" customFormat="false" ht="15" hidden="false" customHeight="false" outlineLevel="0" collapsed="false">
      <c r="A32" s="24" t="s">
        <v>251</v>
      </c>
      <c r="B32" s="24" t="s">
        <v>56</v>
      </c>
      <c r="C32" s="24" t="s">
        <v>75</v>
      </c>
      <c r="D32" s="24" t="s">
        <v>217</v>
      </c>
      <c r="E32" s="39" t="n">
        <v>45909</v>
      </c>
      <c r="F32" s="24" t="n">
        <f aca="false">DATEDIF(E32,Assumptions!$B$4,"m")</f>
        <v>12</v>
      </c>
    </row>
    <row r="33" customFormat="false" ht="15" hidden="false" customHeight="false" outlineLevel="0" collapsed="false">
      <c r="A33" s="24" t="s">
        <v>252</v>
      </c>
      <c r="B33" s="24" t="s">
        <v>60</v>
      </c>
      <c r="C33" s="24" t="s">
        <v>75</v>
      </c>
      <c r="D33" s="24" t="s">
        <v>220</v>
      </c>
      <c r="E33" s="39" t="n">
        <v>45806</v>
      </c>
      <c r="F33" s="24" t="n">
        <f aca="false">DATEDIF(E33,Assumptions!$B$4,"m")</f>
        <v>16</v>
      </c>
    </row>
    <row r="34" customFormat="false" ht="15" hidden="false" customHeight="false" outlineLevel="0" collapsed="false">
      <c r="A34" s="24" t="s">
        <v>253</v>
      </c>
      <c r="B34" s="24" t="s">
        <v>60</v>
      </c>
      <c r="C34" s="24" t="s">
        <v>76</v>
      </c>
      <c r="D34" s="24" t="s">
        <v>226</v>
      </c>
      <c r="E34" s="39" t="n">
        <v>44275</v>
      </c>
      <c r="F34" s="24" t="n">
        <f aca="false">DATEDIF(E34,Assumptions!$B$4,"m")</f>
        <v>66</v>
      </c>
    </row>
    <row r="35" customFormat="false" ht="15" hidden="false" customHeight="false" outlineLevel="0" collapsed="false">
      <c r="A35" s="24" t="s">
        <v>254</v>
      </c>
      <c r="B35" s="24" t="s">
        <v>58</v>
      </c>
      <c r="C35" s="24" t="s">
        <v>75</v>
      </c>
      <c r="D35" s="24" t="s">
        <v>222</v>
      </c>
      <c r="E35" s="39" t="n">
        <v>44389</v>
      </c>
      <c r="F35" s="24" t="n">
        <f aca="false">DATEDIF(E35,Assumptions!$B$4,"m")</f>
        <v>62</v>
      </c>
    </row>
    <row r="36" customFormat="false" ht="15" hidden="false" customHeight="false" outlineLevel="0" collapsed="false">
      <c r="A36" s="24" t="s">
        <v>255</v>
      </c>
      <c r="B36" s="24" t="s">
        <v>57</v>
      </c>
      <c r="C36" s="24" t="s">
        <v>77</v>
      </c>
      <c r="D36" s="24" t="s">
        <v>217</v>
      </c>
      <c r="E36" s="39" t="n">
        <v>44916</v>
      </c>
      <c r="F36" s="24" t="n">
        <f aca="false">DATEDIF(E36,Assumptions!$B$4,"m")</f>
        <v>45</v>
      </c>
    </row>
    <row r="37" customFormat="false" ht="15" hidden="false" customHeight="false" outlineLevel="0" collapsed="false">
      <c r="A37" s="24" t="s">
        <v>256</v>
      </c>
      <c r="B37" s="24" t="s">
        <v>61</v>
      </c>
      <c r="C37" s="24" t="s">
        <v>77</v>
      </c>
      <c r="D37" s="24" t="s">
        <v>217</v>
      </c>
      <c r="E37" s="39" t="n">
        <v>44614</v>
      </c>
      <c r="F37" s="24" t="n">
        <f aca="false">DATEDIF(E37,Assumptions!$B$4,"m")</f>
        <v>55</v>
      </c>
    </row>
    <row r="38" customFormat="false" ht="15" hidden="false" customHeight="false" outlineLevel="0" collapsed="false">
      <c r="A38" s="24" t="s">
        <v>257</v>
      </c>
      <c r="B38" s="24" t="s">
        <v>58</v>
      </c>
      <c r="C38" s="24" t="s">
        <v>76</v>
      </c>
      <c r="D38" s="24" t="s">
        <v>217</v>
      </c>
      <c r="E38" s="39" t="n">
        <v>44894</v>
      </c>
      <c r="F38" s="24" t="n">
        <f aca="false">DATEDIF(E38,Assumptions!$B$4,"m")</f>
        <v>46</v>
      </c>
    </row>
    <row r="39" customFormat="false" ht="15" hidden="false" customHeight="false" outlineLevel="0" collapsed="false">
      <c r="A39" s="24" t="s">
        <v>258</v>
      </c>
      <c r="B39" s="24" t="s">
        <v>57</v>
      </c>
      <c r="C39" s="24" t="s">
        <v>76</v>
      </c>
      <c r="D39" s="24" t="s">
        <v>226</v>
      </c>
      <c r="E39" s="39" t="n">
        <v>45296</v>
      </c>
      <c r="F39" s="24" t="n">
        <f aca="false">DATEDIF(E39,Assumptions!$B$4,"m")</f>
        <v>32</v>
      </c>
    </row>
    <row r="40" customFormat="false" ht="15" hidden="false" customHeight="false" outlineLevel="0" collapsed="false">
      <c r="A40" s="24" t="s">
        <v>259</v>
      </c>
      <c r="B40" s="24" t="s">
        <v>61</v>
      </c>
      <c r="C40" s="24" t="s">
        <v>75</v>
      </c>
      <c r="D40" s="24" t="s">
        <v>217</v>
      </c>
      <c r="E40" s="39" t="n">
        <v>46120</v>
      </c>
      <c r="F40" s="24" t="n">
        <f aca="false">DATEDIF(E40,Assumptions!$B$4,"m")</f>
        <v>5</v>
      </c>
    </row>
    <row r="41" customFormat="false" ht="15" hidden="false" customHeight="false" outlineLevel="0" collapsed="false">
      <c r="A41" s="24" t="s">
        <v>260</v>
      </c>
      <c r="B41" s="24" t="s">
        <v>57</v>
      </c>
      <c r="C41" s="24" t="s">
        <v>75</v>
      </c>
      <c r="D41" s="24" t="s">
        <v>217</v>
      </c>
      <c r="E41" s="39" t="n">
        <v>46091</v>
      </c>
      <c r="F41" s="24" t="n">
        <f aca="false">DATEDIF(E41,Assumptions!$B$4,"m")</f>
        <v>6</v>
      </c>
    </row>
    <row r="42" customFormat="false" ht="15" hidden="false" customHeight="false" outlineLevel="0" collapsed="false">
      <c r="A42" s="24" t="s">
        <v>261</v>
      </c>
      <c r="B42" s="24" t="s">
        <v>59</v>
      </c>
      <c r="C42" s="24" t="s">
        <v>76</v>
      </c>
      <c r="D42" s="24" t="s">
        <v>222</v>
      </c>
      <c r="E42" s="39" t="n">
        <v>44804</v>
      </c>
      <c r="F42" s="24" t="n">
        <f aca="false">DATEDIF(E42,Assumptions!$B$4,"m")</f>
        <v>48</v>
      </c>
    </row>
    <row r="43" customFormat="false" ht="15" hidden="false" customHeight="false" outlineLevel="0" collapsed="false">
      <c r="A43" s="24" t="s">
        <v>262</v>
      </c>
      <c r="B43" s="24" t="s">
        <v>57</v>
      </c>
      <c r="C43" s="24" t="s">
        <v>75</v>
      </c>
      <c r="D43" s="24" t="s">
        <v>222</v>
      </c>
      <c r="E43" s="39" t="n">
        <v>46018</v>
      </c>
      <c r="F43" s="24" t="n">
        <f aca="false">DATEDIF(E43,Assumptions!$B$4,"m")</f>
        <v>9</v>
      </c>
    </row>
    <row r="44" customFormat="false" ht="15" hidden="false" customHeight="false" outlineLevel="0" collapsed="false">
      <c r="A44" s="24" t="s">
        <v>263</v>
      </c>
      <c r="B44" s="24" t="s">
        <v>56</v>
      </c>
      <c r="C44" s="24" t="s">
        <v>75</v>
      </c>
      <c r="D44" s="24" t="s">
        <v>239</v>
      </c>
      <c r="E44" s="39" t="n">
        <v>44154</v>
      </c>
      <c r="F44" s="24" t="n">
        <f aca="false">DATEDIF(E44,Assumptions!$B$4,"m")</f>
        <v>70</v>
      </c>
    </row>
    <row r="45" customFormat="false" ht="15" hidden="false" customHeight="false" outlineLevel="0" collapsed="false">
      <c r="A45" s="24" t="s">
        <v>264</v>
      </c>
      <c r="B45" s="24" t="s">
        <v>59</v>
      </c>
      <c r="C45" s="24" t="s">
        <v>75</v>
      </c>
      <c r="D45" s="24" t="s">
        <v>217</v>
      </c>
      <c r="E45" s="39" t="n">
        <v>43731</v>
      </c>
      <c r="F45" s="24" t="n">
        <f aca="false">DATEDIF(E45,Assumptions!$B$4,"m")</f>
        <v>84</v>
      </c>
    </row>
    <row r="46" customFormat="false" ht="15" hidden="false" customHeight="false" outlineLevel="0" collapsed="false">
      <c r="A46" s="24" t="s">
        <v>265</v>
      </c>
      <c r="B46" s="24" t="s">
        <v>56</v>
      </c>
      <c r="C46" s="24" t="s">
        <v>75</v>
      </c>
      <c r="D46" s="24" t="s">
        <v>239</v>
      </c>
      <c r="E46" s="39" t="n">
        <v>43699</v>
      </c>
      <c r="F46" s="24" t="n">
        <f aca="false">DATEDIF(E46,Assumptions!$B$4,"m")</f>
        <v>85</v>
      </c>
    </row>
    <row r="47" customFormat="false" ht="15" hidden="false" customHeight="false" outlineLevel="0" collapsed="false">
      <c r="A47" s="24" t="s">
        <v>266</v>
      </c>
      <c r="B47" s="24" t="s">
        <v>58</v>
      </c>
      <c r="C47" s="24" t="s">
        <v>75</v>
      </c>
      <c r="D47" s="24" t="s">
        <v>239</v>
      </c>
      <c r="E47" s="39" t="n">
        <v>44738</v>
      </c>
      <c r="F47" s="24" t="n">
        <f aca="false">DATEDIF(E47,Assumptions!$B$4,"m")</f>
        <v>51</v>
      </c>
    </row>
    <row r="48" customFormat="false" ht="15" hidden="false" customHeight="false" outlineLevel="0" collapsed="false">
      <c r="A48" s="24" t="s">
        <v>267</v>
      </c>
      <c r="B48" s="24" t="s">
        <v>58</v>
      </c>
      <c r="C48" s="24" t="s">
        <v>77</v>
      </c>
      <c r="D48" s="24" t="s">
        <v>217</v>
      </c>
      <c r="E48" s="39" t="n">
        <v>43878</v>
      </c>
      <c r="F48" s="24" t="n">
        <f aca="false">DATEDIF(E48,Assumptions!$B$4,"m")</f>
        <v>79</v>
      </c>
    </row>
    <row r="49" customFormat="false" ht="15" hidden="false" customHeight="false" outlineLevel="0" collapsed="false">
      <c r="A49" s="24" t="s">
        <v>268</v>
      </c>
      <c r="B49" s="24" t="s">
        <v>56</v>
      </c>
      <c r="C49" s="24" t="s">
        <v>75</v>
      </c>
      <c r="D49" s="24" t="s">
        <v>226</v>
      </c>
      <c r="E49" s="39" t="n">
        <v>44613</v>
      </c>
      <c r="F49" s="24" t="n">
        <f aca="false">DATEDIF(E49,Assumptions!$B$4,"m")</f>
        <v>55</v>
      </c>
    </row>
    <row r="50" customFormat="false" ht="15" hidden="false" customHeight="false" outlineLevel="0" collapsed="false">
      <c r="A50" s="24" t="s">
        <v>269</v>
      </c>
      <c r="B50" s="24" t="s">
        <v>59</v>
      </c>
      <c r="C50" s="24" t="s">
        <v>76</v>
      </c>
      <c r="D50" s="24" t="s">
        <v>217</v>
      </c>
      <c r="E50" s="39" t="n">
        <v>43999</v>
      </c>
      <c r="F50" s="24" t="n">
        <f aca="false">DATEDIF(E50,Assumptions!$B$4,"m")</f>
        <v>75</v>
      </c>
    </row>
    <row r="51" customFormat="false" ht="15" hidden="false" customHeight="false" outlineLevel="0" collapsed="false">
      <c r="A51" s="24" t="s">
        <v>270</v>
      </c>
      <c r="B51" s="24" t="s">
        <v>58</v>
      </c>
      <c r="C51" s="24" t="s">
        <v>75</v>
      </c>
      <c r="D51" s="24" t="s">
        <v>222</v>
      </c>
      <c r="E51" s="39" t="n">
        <v>44907</v>
      </c>
      <c r="F51" s="24" t="n">
        <f aca="false">DATEDIF(E51,Assumptions!$B$4,"m")</f>
        <v>45</v>
      </c>
    </row>
    <row r="52" customFormat="false" ht="15" hidden="false" customHeight="false" outlineLevel="0" collapsed="false">
      <c r="A52" s="24" t="s">
        <v>271</v>
      </c>
      <c r="B52" s="24" t="s">
        <v>59</v>
      </c>
      <c r="C52" s="24" t="s">
        <v>76</v>
      </c>
      <c r="D52" s="24" t="s">
        <v>217</v>
      </c>
      <c r="E52" s="39" t="n">
        <v>45941</v>
      </c>
      <c r="F52" s="24" t="n">
        <f aca="false">DATEDIF(E52,Assumptions!$B$4,"m")</f>
        <v>11</v>
      </c>
    </row>
    <row r="53" customFormat="false" ht="15" hidden="false" customHeight="false" outlineLevel="0" collapsed="false">
      <c r="A53" s="24" t="s">
        <v>272</v>
      </c>
      <c r="B53" s="24" t="s">
        <v>57</v>
      </c>
      <c r="C53" s="24" t="s">
        <v>77</v>
      </c>
      <c r="D53" s="24" t="s">
        <v>226</v>
      </c>
      <c r="E53" s="39" t="n">
        <v>45423</v>
      </c>
      <c r="F53" s="24" t="n">
        <f aca="false">DATEDIF(E53,Assumptions!$B$4,"m")</f>
        <v>28</v>
      </c>
    </row>
    <row r="54" customFormat="false" ht="15" hidden="false" customHeight="false" outlineLevel="0" collapsed="false">
      <c r="A54" s="24" t="s">
        <v>273</v>
      </c>
      <c r="B54" s="24" t="s">
        <v>57</v>
      </c>
      <c r="C54" s="24" t="s">
        <v>75</v>
      </c>
      <c r="D54" s="24" t="s">
        <v>239</v>
      </c>
      <c r="E54" s="39" t="n">
        <v>45604</v>
      </c>
      <c r="F54" s="24" t="n">
        <f aca="false">DATEDIF(E54,Assumptions!$B$4,"m")</f>
        <v>22</v>
      </c>
    </row>
    <row r="55" customFormat="false" ht="15" hidden="false" customHeight="false" outlineLevel="0" collapsed="false">
      <c r="A55" s="24" t="s">
        <v>274</v>
      </c>
      <c r="B55" s="24" t="s">
        <v>58</v>
      </c>
      <c r="C55" s="24" t="s">
        <v>75</v>
      </c>
      <c r="D55" s="24" t="s">
        <v>222</v>
      </c>
      <c r="E55" s="39" t="n">
        <v>44754</v>
      </c>
      <c r="F55" s="24" t="n">
        <f aca="false">DATEDIF(E55,Assumptions!$B$4,"m")</f>
        <v>50</v>
      </c>
    </row>
    <row r="56" customFormat="false" ht="15" hidden="false" customHeight="false" outlineLevel="0" collapsed="false">
      <c r="A56" s="24" t="s">
        <v>275</v>
      </c>
      <c r="B56" s="24" t="s">
        <v>58</v>
      </c>
      <c r="C56" s="24" t="s">
        <v>77</v>
      </c>
      <c r="D56" s="24" t="s">
        <v>226</v>
      </c>
      <c r="E56" s="39" t="n">
        <v>45352</v>
      </c>
      <c r="F56" s="24" t="n">
        <f aca="false">DATEDIF(E56,Assumptions!$B$4,"m")</f>
        <v>30</v>
      </c>
    </row>
    <row r="57" customFormat="false" ht="15" hidden="false" customHeight="false" outlineLevel="0" collapsed="false">
      <c r="A57" s="24" t="s">
        <v>276</v>
      </c>
      <c r="B57" s="24" t="s">
        <v>59</v>
      </c>
      <c r="C57" s="24" t="s">
        <v>75</v>
      </c>
      <c r="D57" s="24" t="s">
        <v>239</v>
      </c>
      <c r="E57" s="39" t="n">
        <v>45176</v>
      </c>
      <c r="F57" s="24" t="n">
        <f aca="false">DATEDIF(E57,Assumptions!$B$4,"m")</f>
        <v>36</v>
      </c>
    </row>
    <row r="58" customFormat="false" ht="15" hidden="false" customHeight="false" outlineLevel="0" collapsed="false">
      <c r="A58" s="24" t="s">
        <v>277</v>
      </c>
      <c r="B58" s="24" t="s">
        <v>58</v>
      </c>
      <c r="C58" s="24" t="s">
        <v>77</v>
      </c>
      <c r="D58" s="24" t="s">
        <v>217</v>
      </c>
      <c r="E58" s="39" t="n">
        <v>45635</v>
      </c>
      <c r="F58" s="24" t="n">
        <f aca="false">DATEDIF(E58,Assumptions!$B$4,"m")</f>
        <v>21</v>
      </c>
    </row>
    <row r="59" customFormat="false" ht="15" hidden="false" customHeight="false" outlineLevel="0" collapsed="false">
      <c r="A59" s="24" t="s">
        <v>278</v>
      </c>
      <c r="B59" s="24" t="s">
        <v>57</v>
      </c>
      <c r="C59" s="24" t="s">
        <v>77</v>
      </c>
      <c r="D59" s="24" t="s">
        <v>217</v>
      </c>
      <c r="E59" s="39" t="n">
        <v>45608</v>
      </c>
      <c r="F59" s="24" t="n">
        <f aca="false">DATEDIF(E59,Assumptions!$B$4,"m")</f>
        <v>22</v>
      </c>
    </row>
    <row r="60" customFormat="false" ht="15" hidden="false" customHeight="false" outlineLevel="0" collapsed="false">
      <c r="A60" s="24" t="s">
        <v>279</v>
      </c>
      <c r="B60" s="24" t="s">
        <v>56</v>
      </c>
      <c r="C60" s="24" t="s">
        <v>77</v>
      </c>
      <c r="D60" s="24" t="s">
        <v>217</v>
      </c>
      <c r="E60" s="39" t="n">
        <v>43635</v>
      </c>
      <c r="F60" s="24" t="n">
        <f aca="false">DATEDIF(E60,Assumptions!$B$4,"m")</f>
        <v>87</v>
      </c>
    </row>
    <row r="61" customFormat="false" ht="15" hidden="false" customHeight="false" outlineLevel="0" collapsed="false">
      <c r="A61" s="24" t="s">
        <v>280</v>
      </c>
      <c r="B61" s="24" t="s">
        <v>60</v>
      </c>
      <c r="C61" s="24" t="s">
        <v>76</v>
      </c>
      <c r="D61" s="24" t="s">
        <v>217</v>
      </c>
      <c r="E61" s="39" t="n">
        <v>45364</v>
      </c>
      <c r="F61" s="24" t="n">
        <f aca="false">DATEDIF(E61,Assumptions!$B$4,"m")</f>
        <v>30</v>
      </c>
    </row>
    <row r="62" customFormat="false" ht="15" hidden="false" customHeight="false" outlineLevel="0" collapsed="false">
      <c r="A62" s="24" t="s">
        <v>281</v>
      </c>
      <c r="B62" s="24" t="s">
        <v>58</v>
      </c>
      <c r="C62" s="24" t="s">
        <v>75</v>
      </c>
      <c r="D62" s="24" t="s">
        <v>220</v>
      </c>
      <c r="E62" s="39" t="n">
        <v>46236</v>
      </c>
      <c r="F62" s="24" t="n">
        <f aca="false">DATEDIF(E62,Assumptions!$B$4,"m")</f>
        <v>1</v>
      </c>
    </row>
    <row r="63" customFormat="false" ht="15" hidden="false" customHeight="false" outlineLevel="0" collapsed="false">
      <c r="A63" s="24" t="s">
        <v>282</v>
      </c>
      <c r="B63" s="24" t="s">
        <v>57</v>
      </c>
      <c r="C63" s="24" t="s">
        <v>75</v>
      </c>
      <c r="D63" s="24" t="s">
        <v>222</v>
      </c>
      <c r="E63" s="39" t="n">
        <v>43827</v>
      </c>
      <c r="F63" s="24" t="n">
        <f aca="false">DATEDIF(E63,Assumptions!$B$4,"m")</f>
        <v>81</v>
      </c>
    </row>
    <row r="64" customFormat="false" ht="15" hidden="false" customHeight="false" outlineLevel="0" collapsed="false">
      <c r="A64" s="24" t="s">
        <v>283</v>
      </c>
      <c r="B64" s="24" t="s">
        <v>58</v>
      </c>
      <c r="C64" s="24" t="s">
        <v>75</v>
      </c>
      <c r="D64" s="24" t="s">
        <v>217</v>
      </c>
      <c r="E64" s="39" t="n">
        <v>44842</v>
      </c>
      <c r="F64" s="24" t="n">
        <f aca="false">DATEDIF(E64,Assumptions!$B$4,"m")</f>
        <v>47</v>
      </c>
    </row>
    <row r="65" customFormat="false" ht="15" hidden="false" customHeight="false" outlineLevel="0" collapsed="false">
      <c r="A65" s="24" t="s">
        <v>284</v>
      </c>
      <c r="B65" s="24" t="s">
        <v>56</v>
      </c>
      <c r="C65" s="24" t="s">
        <v>75</v>
      </c>
      <c r="D65" s="24" t="s">
        <v>217</v>
      </c>
      <c r="E65" s="39" t="n">
        <v>45872</v>
      </c>
      <c r="F65" s="24" t="n">
        <f aca="false">DATEDIF(E65,Assumptions!$B$4,"m")</f>
        <v>13</v>
      </c>
    </row>
    <row r="66" customFormat="false" ht="15" hidden="false" customHeight="false" outlineLevel="0" collapsed="false">
      <c r="A66" s="24" t="s">
        <v>285</v>
      </c>
      <c r="B66" s="24" t="s">
        <v>61</v>
      </c>
      <c r="C66" s="24" t="s">
        <v>77</v>
      </c>
      <c r="D66" s="24" t="s">
        <v>226</v>
      </c>
      <c r="E66" s="39" t="n">
        <v>45259</v>
      </c>
      <c r="F66" s="24" t="n">
        <f aca="false">DATEDIF(E66,Assumptions!$B$4,"m")</f>
        <v>34</v>
      </c>
    </row>
    <row r="67" customFormat="false" ht="15" hidden="false" customHeight="false" outlineLevel="0" collapsed="false">
      <c r="A67" s="24" t="s">
        <v>286</v>
      </c>
      <c r="B67" s="24" t="s">
        <v>61</v>
      </c>
      <c r="C67" s="24" t="s">
        <v>75</v>
      </c>
      <c r="D67" s="24" t="s">
        <v>217</v>
      </c>
      <c r="E67" s="39" t="n">
        <v>46044</v>
      </c>
      <c r="F67" s="24" t="n">
        <f aca="false">DATEDIF(E67,Assumptions!$B$4,"m")</f>
        <v>8</v>
      </c>
    </row>
    <row r="68" customFormat="false" ht="15" hidden="false" customHeight="false" outlineLevel="0" collapsed="false">
      <c r="A68" s="24" t="s">
        <v>287</v>
      </c>
      <c r="B68" s="24" t="s">
        <v>56</v>
      </c>
      <c r="C68" s="24" t="s">
        <v>75</v>
      </c>
      <c r="D68" s="24" t="s">
        <v>222</v>
      </c>
      <c r="E68" s="39" t="n">
        <v>45198</v>
      </c>
      <c r="F68" s="24" t="n">
        <f aca="false">DATEDIF(E68,Assumptions!$B$4,"m")</f>
        <v>36</v>
      </c>
    </row>
    <row r="69" customFormat="false" ht="15" hidden="false" customHeight="false" outlineLevel="0" collapsed="false">
      <c r="A69" s="24" t="s">
        <v>288</v>
      </c>
      <c r="B69" s="24" t="s">
        <v>57</v>
      </c>
      <c r="C69" s="24" t="s">
        <v>77</v>
      </c>
      <c r="D69" s="24" t="s">
        <v>217</v>
      </c>
      <c r="E69" s="39" t="n">
        <v>45739</v>
      </c>
      <c r="F69" s="24" t="n">
        <f aca="false">DATEDIF(E69,Assumptions!$B$4,"m")</f>
        <v>18</v>
      </c>
    </row>
    <row r="70" customFormat="false" ht="15" hidden="false" customHeight="false" outlineLevel="0" collapsed="false">
      <c r="A70" s="24" t="s">
        <v>289</v>
      </c>
      <c r="B70" s="24" t="s">
        <v>59</v>
      </c>
      <c r="C70" s="24" t="s">
        <v>77</v>
      </c>
      <c r="D70" s="24" t="s">
        <v>222</v>
      </c>
      <c r="E70" s="39" t="n">
        <v>45600</v>
      </c>
      <c r="F70" s="24" t="n">
        <f aca="false">DATEDIF(E70,Assumptions!$B$4,"m")</f>
        <v>22</v>
      </c>
    </row>
    <row r="71" customFormat="false" ht="15" hidden="false" customHeight="false" outlineLevel="0" collapsed="false">
      <c r="A71" s="24" t="s">
        <v>290</v>
      </c>
      <c r="B71" s="24" t="s">
        <v>57</v>
      </c>
      <c r="C71" s="24" t="s">
        <v>75</v>
      </c>
      <c r="D71" s="24" t="s">
        <v>217</v>
      </c>
      <c r="E71" s="39" t="n">
        <v>45925</v>
      </c>
      <c r="F71" s="24" t="n">
        <f aca="false">DATEDIF(E71,Assumptions!$B$4,"m")</f>
        <v>12</v>
      </c>
    </row>
    <row r="72" customFormat="false" ht="15" hidden="false" customHeight="false" outlineLevel="0" collapsed="false">
      <c r="A72" s="24" t="s">
        <v>291</v>
      </c>
      <c r="B72" s="24" t="s">
        <v>58</v>
      </c>
      <c r="C72" s="24" t="s">
        <v>77</v>
      </c>
      <c r="D72" s="24" t="s">
        <v>222</v>
      </c>
      <c r="E72" s="39" t="n">
        <v>45724</v>
      </c>
      <c r="F72" s="24" t="n">
        <f aca="false">DATEDIF(E72,Assumptions!$B$4,"m")</f>
        <v>18</v>
      </c>
    </row>
    <row r="73" customFormat="false" ht="15" hidden="false" customHeight="false" outlineLevel="0" collapsed="false">
      <c r="A73" s="24" t="s">
        <v>292</v>
      </c>
      <c r="B73" s="24" t="s">
        <v>57</v>
      </c>
      <c r="C73" s="24" t="s">
        <v>76</v>
      </c>
      <c r="D73" s="24" t="s">
        <v>226</v>
      </c>
      <c r="E73" s="39" t="n">
        <v>45574</v>
      </c>
      <c r="F73" s="24" t="n">
        <f aca="false">DATEDIF(E73,Assumptions!$B$4,"m")</f>
        <v>23</v>
      </c>
    </row>
    <row r="74" customFormat="false" ht="15" hidden="false" customHeight="false" outlineLevel="0" collapsed="false">
      <c r="A74" s="24" t="s">
        <v>293</v>
      </c>
      <c r="B74" s="24" t="s">
        <v>60</v>
      </c>
      <c r="C74" s="24" t="s">
        <v>76</v>
      </c>
      <c r="D74" s="24" t="s">
        <v>226</v>
      </c>
      <c r="E74" s="39" t="n">
        <v>43899</v>
      </c>
      <c r="F74" s="24" t="n">
        <f aca="false">DATEDIF(E74,Assumptions!$B$4,"m")</f>
        <v>78</v>
      </c>
    </row>
    <row r="75" customFormat="false" ht="15" hidden="false" customHeight="false" outlineLevel="0" collapsed="false">
      <c r="A75" s="24" t="s">
        <v>294</v>
      </c>
      <c r="B75" s="24" t="s">
        <v>61</v>
      </c>
      <c r="C75" s="24" t="s">
        <v>75</v>
      </c>
      <c r="D75" s="24" t="s">
        <v>217</v>
      </c>
      <c r="E75" s="39" t="n">
        <v>44295</v>
      </c>
      <c r="F75" s="24" t="n">
        <f aca="false">DATEDIF(E75,Assumptions!$B$4,"m")</f>
        <v>65</v>
      </c>
    </row>
    <row r="76" customFormat="false" ht="15" hidden="false" customHeight="false" outlineLevel="0" collapsed="false">
      <c r="A76" s="24" t="s">
        <v>295</v>
      </c>
      <c r="B76" s="24" t="s">
        <v>61</v>
      </c>
      <c r="C76" s="24" t="s">
        <v>75</v>
      </c>
      <c r="D76" s="24" t="s">
        <v>239</v>
      </c>
      <c r="E76" s="39" t="n">
        <v>44725</v>
      </c>
      <c r="F76" s="24" t="n">
        <f aca="false">DATEDIF(E76,Assumptions!$B$4,"m")</f>
        <v>51</v>
      </c>
    </row>
    <row r="77" customFormat="false" ht="15" hidden="false" customHeight="false" outlineLevel="0" collapsed="false">
      <c r="A77" s="24" t="s">
        <v>296</v>
      </c>
      <c r="B77" s="24" t="s">
        <v>59</v>
      </c>
      <c r="C77" s="24" t="s">
        <v>75</v>
      </c>
      <c r="D77" s="24" t="s">
        <v>222</v>
      </c>
      <c r="E77" s="39" t="n">
        <v>45606</v>
      </c>
      <c r="F77" s="24" t="n">
        <f aca="false">DATEDIF(E77,Assumptions!$B$4,"m")</f>
        <v>22</v>
      </c>
    </row>
    <row r="78" customFormat="false" ht="15" hidden="false" customHeight="false" outlineLevel="0" collapsed="false">
      <c r="A78" s="24" t="s">
        <v>297</v>
      </c>
      <c r="B78" s="24" t="s">
        <v>56</v>
      </c>
      <c r="C78" s="24" t="s">
        <v>75</v>
      </c>
      <c r="D78" s="24" t="s">
        <v>217</v>
      </c>
      <c r="E78" s="39" t="n">
        <v>43923</v>
      </c>
      <c r="F78" s="24" t="n">
        <f aca="false">DATEDIF(E78,Assumptions!$B$4,"m")</f>
        <v>77</v>
      </c>
    </row>
    <row r="79" customFormat="false" ht="15" hidden="false" customHeight="false" outlineLevel="0" collapsed="false">
      <c r="A79" s="24" t="s">
        <v>298</v>
      </c>
      <c r="B79" s="24" t="s">
        <v>61</v>
      </c>
      <c r="C79" s="24" t="s">
        <v>75</v>
      </c>
      <c r="D79" s="24" t="s">
        <v>217</v>
      </c>
      <c r="E79" s="39" t="n">
        <v>43780</v>
      </c>
      <c r="F79" s="24" t="n">
        <f aca="false">DATEDIF(E79,Assumptions!$B$4,"m")</f>
        <v>82</v>
      </c>
    </row>
    <row r="80" customFormat="false" ht="15" hidden="false" customHeight="false" outlineLevel="0" collapsed="false">
      <c r="A80" s="24" t="s">
        <v>299</v>
      </c>
      <c r="B80" s="24" t="s">
        <v>56</v>
      </c>
      <c r="C80" s="24" t="s">
        <v>75</v>
      </c>
      <c r="D80" s="24" t="s">
        <v>226</v>
      </c>
      <c r="E80" s="39" t="n">
        <v>44772</v>
      </c>
      <c r="F80" s="24" t="n">
        <f aca="false">DATEDIF(E80,Assumptions!$B$4,"m")</f>
        <v>50</v>
      </c>
    </row>
    <row r="81" customFormat="false" ht="15" hidden="false" customHeight="false" outlineLevel="0" collapsed="false">
      <c r="A81" s="24" t="s">
        <v>300</v>
      </c>
      <c r="B81" s="24" t="s">
        <v>56</v>
      </c>
      <c r="C81" s="24" t="s">
        <v>75</v>
      </c>
      <c r="D81" s="24" t="s">
        <v>222</v>
      </c>
      <c r="E81" s="39" t="n">
        <v>45973</v>
      </c>
      <c r="F81" s="24" t="n">
        <f aca="false">DATEDIF(E81,Assumptions!$B$4,"m")</f>
        <v>10</v>
      </c>
    </row>
    <row r="82" customFormat="false" ht="15" hidden="false" customHeight="false" outlineLevel="0" collapsed="false">
      <c r="A82" s="24" t="s">
        <v>301</v>
      </c>
      <c r="B82" s="24" t="s">
        <v>56</v>
      </c>
      <c r="C82" s="24" t="s">
        <v>75</v>
      </c>
      <c r="D82" s="24" t="s">
        <v>220</v>
      </c>
      <c r="E82" s="39" t="n">
        <v>43867</v>
      </c>
      <c r="F82" s="24" t="n">
        <f aca="false">DATEDIF(E82,Assumptions!$B$4,"m")</f>
        <v>79</v>
      </c>
    </row>
    <row r="83" customFormat="false" ht="15" hidden="false" customHeight="false" outlineLevel="0" collapsed="false">
      <c r="A83" s="24" t="s">
        <v>302</v>
      </c>
      <c r="B83" s="24" t="s">
        <v>59</v>
      </c>
      <c r="C83" s="24" t="s">
        <v>75</v>
      </c>
      <c r="D83" s="24" t="s">
        <v>222</v>
      </c>
      <c r="E83" s="39" t="n">
        <v>44378</v>
      </c>
      <c r="F83" s="24" t="n">
        <f aca="false">DATEDIF(E83,Assumptions!$B$4,"m")</f>
        <v>62</v>
      </c>
    </row>
    <row r="84" customFormat="false" ht="15" hidden="false" customHeight="false" outlineLevel="0" collapsed="false">
      <c r="A84" s="24" t="s">
        <v>303</v>
      </c>
      <c r="B84" s="24" t="s">
        <v>58</v>
      </c>
      <c r="C84" s="24" t="s">
        <v>76</v>
      </c>
      <c r="D84" s="24" t="s">
        <v>222</v>
      </c>
      <c r="E84" s="39" t="n">
        <v>43563</v>
      </c>
      <c r="F84" s="24" t="n">
        <f aca="false">DATEDIF(E84,Assumptions!$B$4,"m")</f>
        <v>89</v>
      </c>
    </row>
    <row r="85" customFormat="false" ht="15" hidden="false" customHeight="false" outlineLevel="0" collapsed="false">
      <c r="A85" s="24" t="s">
        <v>304</v>
      </c>
      <c r="B85" s="24" t="s">
        <v>56</v>
      </c>
      <c r="C85" s="24" t="s">
        <v>75</v>
      </c>
      <c r="D85" s="24" t="s">
        <v>217</v>
      </c>
      <c r="E85" s="39" t="n">
        <v>44645</v>
      </c>
      <c r="F85" s="24" t="n">
        <f aca="false">DATEDIF(E85,Assumptions!$B$4,"m")</f>
        <v>54</v>
      </c>
    </row>
    <row r="86" customFormat="false" ht="15" hidden="false" customHeight="false" outlineLevel="0" collapsed="false">
      <c r="A86" s="24" t="s">
        <v>305</v>
      </c>
      <c r="B86" s="24" t="s">
        <v>56</v>
      </c>
      <c r="C86" s="24" t="s">
        <v>75</v>
      </c>
      <c r="D86" s="24" t="s">
        <v>222</v>
      </c>
      <c r="E86" s="39" t="n">
        <v>44091</v>
      </c>
      <c r="F86" s="24" t="n">
        <f aca="false">DATEDIF(E86,Assumptions!$B$4,"m")</f>
        <v>72</v>
      </c>
    </row>
    <row r="87" customFormat="false" ht="15" hidden="false" customHeight="false" outlineLevel="0" collapsed="false">
      <c r="A87" s="24" t="s">
        <v>306</v>
      </c>
      <c r="B87" s="24" t="s">
        <v>58</v>
      </c>
      <c r="C87" s="24" t="s">
        <v>76</v>
      </c>
      <c r="D87" s="24" t="s">
        <v>217</v>
      </c>
      <c r="E87" s="39" t="n">
        <v>44479</v>
      </c>
      <c r="F87" s="24" t="n">
        <f aca="false">DATEDIF(E87,Assumptions!$B$4,"m")</f>
        <v>59</v>
      </c>
    </row>
    <row r="88" customFormat="false" ht="15" hidden="false" customHeight="false" outlineLevel="0" collapsed="false">
      <c r="A88" s="24" t="s">
        <v>307</v>
      </c>
      <c r="B88" s="24" t="s">
        <v>58</v>
      </c>
      <c r="C88" s="24" t="s">
        <v>76</v>
      </c>
      <c r="D88" s="24" t="s">
        <v>222</v>
      </c>
      <c r="E88" s="39" t="n">
        <v>45244</v>
      </c>
      <c r="F88" s="24" t="n">
        <f aca="false">DATEDIF(E88,Assumptions!$B$4,"m")</f>
        <v>34</v>
      </c>
    </row>
    <row r="89" customFormat="false" ht="15" hidden="false" customHeight="false" outlineLevel="0" collapsed="false">
      <c r="A89" s="24" t="s">
        <v>308</v>
      </c>
      <c r="B89" s="24" t="s">
        <v>58</v>
      </c>
      <c r="C89" s="24" t="s">
        <v>75</v>
      </c>
      <c r="D89" s="24" t="s">
        <v>217</v>
      </c>
      <c r="E89" s="39" t="n">
        <v>45072</v>
      </c>
      <c r="F89" s="24" t="n">
        <f aca="false">DATEDIF(E89,Assumptions!$B$4,"m")</f>
        <v>40</v>
      </c>
    </row>
    <row r="90" customFormat="false" ht="15" hidden="false" customHeight="false" outlineLevel="0" collapsed="false">
      <c r="A90" s="24" t="s">
        <v>309</v>
      </c>
      <c r="B90" s="24" t="s">
        <v>58</v>
      </c>
      <c r="C90" s="24" t="s">
        <v>75</v>
      </c>
      <c r="D90" s="24" t="s">
        <v>222</v>
      </c>
      <c r="E90" s="39" t="n">
        <v>44904</v>
      </c>
      <c r="F90" s="24" t="n">
        <f aca="false">DATEDIF(E90,Assumptions!$B$4,"m")</f>
        <v>45</v>
      </c>
    </row>
    <row r="91" customFormat="false" ht="15" hidden="false" customHeight="false" outlineLevel="0" collapsed="false">
      <c r="A91" s="24" t="s">
        <v>310</v>
      </c>
      <c r="B91" s="24" t="s">
        <v>61</v>
      </c>
      <c r="C91" s="24" t="s">
        <v>77</v>
      </c>
      <c r="D91" s="24" t="s">
        <v>217</v>
      </c>
      <c r="E91" s="39" t="n">
        <v>43290</v>
      </c>
      <c r="F91" s="24" t="n">
        <f aca="false">DATEDIF(E91,Assumptions!$B$4,"m")</f>
        <v>98</v>
      </c>
    </row>
    <row r="92" customFormat="false" ht="15" hidden="false" customHeight="false" outlineLevel="0" collapsed="false">
      <c r="A92" s="24" t="s">
        <v>311</v>
      </c>
      <c r="B92" s="24" t="s">
        <v>61</v>
      </c>
      <c r="C92" s="24" t="s">
        <v>75</v>
      </c>
      <c r="D92" s="24" t="s">
        <v>217</v>
      </c>
      <c r="E92" s="39" t="n">
        <v>45783</v>
      </c>
      <c r="F92" s="24" t="n">
        <f aca="false">DATEDIF(E92,Assumptions!$B$4,"m")</f>
        <v>16</v>
      </c>
    </row>
    <row r="93" customFormat="false" ht="15" hidden="false" customHeight="false" outlineLevel="0" collapsed="false">
      <c r="A93" s="24" t="s">
        <v>312</v>
      </c>
      <c r="B93" s="24" t="s">
        <v>56</v>
      </c>
      <c r="C93" s="24" t="s">
        <v>75</v>
      </c>
      <c r="D93" s="24" t="s">
        <v>217</v>
      </c>
      <c r="E93" s="39" t="n">
        <v>44185</v>
      </c>
      <c r="F93" s="24" t="n">
        <f aca="false">DATEDIF(E93,Assumptions!$B$4,"m")</f>
        <v>69</v>
      </c>
    </row>
    <row r="94" customFormat="false" ht="15" hidden="false" customHeight="false" outlineLevel="0" collapsed="false">
      <c r="A94" s="24" t="s">
        <v>313</v>
      </c>
      <c r="B94" s="24" t="s">
        <v>61</v>
      </c>
      <c r="C94" s="24" t="s">
        <v>76</v>
      </c>
      <c r="D94" s="24" t="s">
        <v>217</v>
      </c>
      <c r="E94" s="39" t="n">
        <v>45518</v>
      </c>
      <c r="F94" s="24" t="n">
        <f aca="false">DATEDIF(E94,Assumptions!$B$4,"m")</f>
        <v>25</v>
      </c>
    </row>
    <row r="95" customFormat="false" ht="15" hidden="false" customHeight="false" outlineLevel="0" collapsed="false">
      <c r="A95" s="24" t="s">
        <v>314</v>
      </c>
      <c r="B95" s="24" t="s">
        <v>60</v>
      </c>
      <c r="C95" s="24" t="s">
        <v>75</v>
      </c>
      <c r="D95" s="24" t="s">
        <v>226</v>
      </c>
      <c r="E95" s="39" t="n">
        <v>45345</v>
      </c>
      <c r="F95" s="24" t="n">
        <f aca="false">DATEDIF(E95,Assumptions!$B$4,"m")</f>
        <v>31</v>
      </c>
    </row>
    <row r="96" customFormat="false" ht="15" hidden="false" customHeight="false" outlineLevel="0" collapsed="false">
      <c r="A96" s="24" t="s">
        <v>315</v>
      </c>
      <c r="B96" s="24" t="s">
        <v>59</v>
      </c>
      <c r="C96" s="24" t="s">
        <v>76</v>
      </c>
      <c r="D96" s="24" t="s">
        <v>222</v>
      </c>
      <c r="E96" s="39" t="n">
        <v>45714</v>
      </c>
      <c r="F96" s="24" t="n">
        <f aca="false">DATEDIF(E96,Assumptions!$B$4,"m")</f>
        <v>19</v>
      </c>
    </row>
    <row r="97" customFormat="false" ht="15" hidden="false" customHeight="false" outlineLevel="0" collapsed="false">
      <c r="A97" s="24" t="s">
        <v>316</v>
      </c>
      <c r="B97" s="24" t="s">
        <v>59</v>
      </c>
      <c r="C97" s="24" t="s">
        <v>76</v>
      </c>
      <c r="D97" s="24" t="s">
        <v>222</v>
      </c>
      <c r="E97" s="39" t="n">
        <v>45838</v>
      </c>
      <c r="F97" s="24" t="n">
        <f aca="false">DATEDIF(E97,Assumptions!$B$4,"m")</f>
        <v>15</v>
      </c>
    </row>
    <row r="98" customFormat="false" ht="15" hidden="false" customHeight="false" outlineLevel="0" collapsed="false">
      <c r="A98" s="24" t="s">
        <v>317</v>
      </c>
      <c r="B98" s="24" t="s">
        <v>58</v>
      </c>
      <c r="C98" s="24" t="s">
        <v>76</v>
      </c>
      <c r="D98" s="24" t="s">
        <v>217</v>
      </c>
      <c r="E98" s="39" t="n">
        <v>45253</v>
      </c>
      <c r="F98" s="24" t="n">
        <f aca="false">DATEDIF(E98,Assumptions!$B$4,"m")</f>
        <v>34</v>
      </c>
    </row>
    <row r="99" customFormat="false" ht="15" hidden="false" customHeight="false" outlineLevel="0" collapsed="false">
      <c r="A99" s="24" t="s">
        <v>318</v>
      </c>
      <c r="B99" s="24" t="s">
        <v>61</v>
      </c>
      <c r="C99" s="24" t="s">
        <v>75</v>
      </c>
      <c r="D99" s="24" t="s">
        <v>222</v>
      </c>
      <c r="E99" s="39" t="n">
        <v>44179</v>
      </c>
      <c r="F99" s="24" t="n">
        <f aca="false">DATEDIF(E99,Assumptions!$B$4,"m")</f>
        <v>69</v>
      </c>
    </row>
    <row r="100" customFormat="false" ht="15" hidden="false" customHeight="false" outlineLevel="0" collapsed="false">
      <c r="A100" s="24" t="s">
        <v>319</v>
      </c>
      <c r="B100" s="24" t="s">
        <v>56</v>
      </c>
      <c r="C100" s="24" t="s">
        <v>76</v>
      </c>
      <c r="D100" s="24" t="s">
        <v>222</v>
      </c>
      <c r="E100" s="39" t="n">
        <v>45595</v>
      </c>
      <c r="F100" s="24" t="n">
        <f aca="false">DATEDIF(E100,Assumptions!$B$4,"m")</f>
        <v>23</v>
      </c>
    </row>
    <row r="101" customFormat="false" ht="15" hidden="false" customHeight="false" outlineLevel="0" collapsed="false">
      <c r="A101" s="24" t="s">
        <v>320</v>
      </c>
      <c r="B101" s="24" t="s">
        <v>58</v>
      </c>
      <c r="C101" s="24" t="s">
        <v>76</v>
      </c>
      <c r="D101" s="24" t="s">
        <v>220</v>
      </c>
      <c r="E101" s="39" t="n">
        <v>46164</v>
      </c>
      <c r="F101" s="24" t="n">
        <f aca="false">DATEDIF(E101,Assumptions!$B$4,"m")</f>
        <v>4</v>
      </c>
    </row>
    <row r="102" customFormat="false" ht="15" hidden="false" customHeight="false" outlineLevel="0" collapsed="false">
      <c r="A102" s="24" t="s">
        <v>321</v>
      </c>
      <c r="B102" s="24" t="s">
        <v>60</v>
      </c>
      <c r="C102" s="24" t="s">
        <v>75</v>
      </c>
      <c r="D102" s="24" t="s">
        <v>239</v>
      </c>
      <c r="E102" s="39" t="n">
        <v>45979</v>
      </c>
      <c r="F102" s="24" t="n">
        <f aca="false">DATEDIF(E102,Assumptions!$B$4,"m")</f>
        <v>10</v>
      </c>
    </row>
    <row r="103" customFormat="false" ht="15" hidden="false" customHeight="false" outlineLevel="0" collapsed="false">
      <c r="A103" s="24" t="s">
        <v>322</v>
      </c>
      <c r="B103" s="24" t="s">
        <v>56</v>
      </c>
      <c r="C103" s="24" t="s">
        <v>75</v>
      </c>
      <c r="D103" s="24" t="s">
        <v>220</v>
      </c>
      <c r="E103" s="39" t="n">
        <v>45754</v>
      </c>
      <c r="F103" s="24" t="n">
        <f aca="false">DATEDIF(E103,Assumptions!$B$4,"m")</f>
        <v>17</v>
      </c>
    </row>
    <row r="104" customFormat="false" ht="15" hidden="false" customHeight="false" outlineLevel="0" collapsed="false">
      <c r="A104" s="24" t="s">
        <v>323</v>
      </c>
      <c r="B104" s="24" t="s">
        <v>58</v>
      </c>
      <c r="C104" s="24" t="s">
        <v>77</v>
      </c>
      <c r="D104" s="24" t="s">
        <v>239</v>
      </c>
      <c r="E104" s="39" t="n">
        <v>45975</v>
      </c>
      <c r="F104" s="24" t="n">
        <f aca="false">DATEDIF(E104,Assumptions!$B$4,"m")</f>
        <v>10</v>
      </c>
    </row>
    <row r="105" customFormat="false" ht="15" hidden="false" customHeight="false" outlineLevel="0" collapsed="false">
      <c r="A105" s="24" t="s">
        <v>324</v>
      </c>
      <c r="B105" s="24" t="s">
        <v>57</v>
      </c>
      <c r="C105" s="24" t="s">
        <v>75</v>
      </c>
      <c r="D105" s="24" t="s">
        <v>239</v>
      </c>
      <c r="E105" s="39" t="n">
        <v>43853</v>
      </c>
      <c r="F105" s="24" t="n">
        <f aca="false">DATEDIF(E105,Assumptions!$B$4,"m")</f>
        <v>80</v>
      </c>
    </row>
    <row r="106" customFormat="false" ht="15" hidden="false" customHeight="false" outlineLevel="0" collapsed="false">
      <c r="A106" s="24" t="s">
        <v>325</v>
      </c>
      <c r="B106" s="24" t="s">
        <v>60</v>
      </c>
      <c r="C106" s="24" t="s">
        <v>75</v>
      </c>
      <c r="D106" s="24" t="s">
        <v>220</v>
      </c>
      <c r="E106" s="39" t="n">
        <v>44548</v>
      </c>
      <c r="F106" s="24" t="n">
        <f aca="false">DATEDIF(E106,Assumptions!$B$4,"m")</f>
        <v>57</v>
      </c>
    </row>
    <row r="107" customFormat="false" ht="15" hidden="false" customHeight="false" outlineLevel="0" collapsed="false">
      <c r="A107" s="24" t="s">
        <v>326</v>
      </c>
      <c r="B107" s="24" t="s">
        <v>56</v>
      </c>
      <c r="C107" s="24" t="s">
        <v>75</v>
      </c>
      <c r="D107" s="24" t="s">
        <v>220</v>
      </c>
      <c r="E107" s="39" t="n">
        <v>45044</v>
      </c>
      <c r="F107" s="24" t="n">
        <f aca="false">DATEDIF(E107,Assumptions!$B$4,"m")</f>
        <v>41</v>
      </c>
    </row>
    <row r="108" customFormat="false" ht="15" hidden="false" customHeight="false" outlineLevel="0" collapsed="false">
      <c r="A108" s="24" t="s">
        <v>327</v>
      </c>
      <c r="B108" s="24" t="s">
        <v>58</v>
      </c>
      <c r="C108" s="24" t="s">
        <v>75</v>
      </c>
      <c r="D108" s="24" t="s">
        <v>217</v>
      </c>
      <c r="E108" s="39" t="n">
        <v>45639</v>
      </c>
      <c r="F108" s="24" t="n">
        <f aca="false">DATEDIF(E108,Assumptions!$B$4,"m")</f>
        <v>21</v>
      </c>
    </row>
    <row r="109" customFormat="false" ht="15" hidden="false" customHeight="false" outlineLevel="0" collapsed="false">
      <c r="A109" s="24" t="s">
        <v>328</v>
      </c>
      <c r="B109" s="24" t="s">
        <v>60</v>
      </c>
      <c r="C109" s="24" t="s">
        <v>75</v>
      </c>
      <c r="D109" s="24" t="s">
        <v>226</v>
      </c>
      <c r="E109" s="39" t="n">
        <v>45387</v>
      </c>
      <c r="F109" s="24" t="n">
        <f aca="false">DATEDIF(E109,Assumptions!$B$4,"m")</f>
        <v>29</v>
      </c>
    </row>
    <row r="110" customFormat="false" ht="15" hidden="false" customHeight="false" outlineLevel="0" collapsed="false">
      <c r="A110" s="24" t="s">
        <v>329</v>
      </c>
      <c r="B110" s="24" t="s">
        <v>59</v>
      </c>
      <c r="C110" s="24" t="s">
        <v>75</v>
      </c>
      <c r="D110" s="24" t="s">
        <v>239</v>
      </c>
      <c r="E110" s="39" t="n">
        <v>45999</v>
      </c>
      <c r="F110" s="24" t="n">
        <f aca="false">DATEDIF(E110,Assumptions!$B$4,"m")</f>
        <v>9</v>
      </c>
    </row>
    <row r="111" customFormat="false" ht="15" hidden="false" customHeight="false" outlineLevel="0" collapsed="false">
      <c r="A111" s="24" t="s">
        <v>330</v>
      </c>
      <c r="B111" s="24" t="s">
        <v>57</v>
      </c>
      <c r="C111" s="24" t="s">
        <v>75</v>
      </c>
      <c r="D111" s="24" t="s">
        <v>217</v>
      </c>
      <c r="E111" s="39" t="n">
        <v>45349</v>
      </c>
      <c r="F111" s="24" t="n">
        <f aca="false">DATEDIF(E111,Assumptions!$B$4,"m")</f>
        <v>31</v>
      </c>
    </row>
    <row r="112" customFormat="false" ht="15" hidden="false" customHeight="false" outlineLevel="0" collapsed="false">
      <c r="A112" s="24" t="s">
        <v>331</v>
      </c>
      <c r="B112" s="24" t="s">
        <v>59</v>
      </c>
      <c r="C112" s="24" t="s">
        <v>75</v>
      </c>
      <c r="D112" s="24" t="s">
        <v>239</v>
      </c>
      <c r="E112" s="39" t="n">
        <v>45765</v>
      </c>
      <c r="F112" s="24" t="n">
        <f aca="false">DATEDIF(E112,Assumptions!$B$4,"m")</f>
        <v>17</v>
      </c>
    </row>
    <row r="113" customFormat="false" ht="15" hidden="false" customHeight="false" outlineLevel="0" collapsed="false">
      <c r="A113" s="24" t="s">
        <v>332</v>
      </c>
      <c r="B113" s="24" t="s">
        <v>57</v>
      </c>
      <c r="C113" s="24" t="s">
        <v>77</v>
      </c>
      <c r="D113" s="24" t="s">
        <v>220</v>
      </c>
      <c r="E113" s="39" t="n">
        <v>44398</v>
      </c>
      <c r="F113" s="24" t="n">
        <f aca="false">DATEDIF(E113,Assumptions!$B$4,"m")</f>
        <v>62</v>
      </c>
    </row>
    <row r="114" customFormat="false" ht="15" hidden="false" customHeight="false" outlineLevel="0" collapsed="false">
      <c r="A114" s="24" t="s">
        <v>333</v>
      </c>
      <c r="B114" s="24" t="s">
        <v>59</v>
      </c>
      <c r="C114" s="24" t="s">
        <v>75</v>
      </c>
      <c r="D114" s="24" t="s">
        <v>222</v>
      </c>
      <c r="E114" s="39" t="n">
        <v>44551</v>
      </c>
      <c r="F114" s="24" t="n">
        <f aca="false">DATEDIF(E114,Assumptions!$B$4,"m")</f>
        <v>57</v>
      </c>
    </row>
    <row r="115" customFormat="false" ht="15" hidden="false" customHeight="false" outlineLevel="0" collapsed="false">
      <c r="A115" s="24" t="s">
        <v>334</v>
      </c>
      <c r="B115" s="24" t="s">
        <v>56</v>
      </c>
      <c r="C115" s="24" t="s">
        <v>77</v>
      </c>
      <c r="D115" s="24" t="s">
        <v>217</v>
      </c>
      <c r="E115" s="39" t="n">
        <v>45565</v>
      </c>
      <c r="F115" s="24" t="n">
        <f aca="false">DATEDIF(E115,Assumptions!$B$4,"m")</f>
        <v>24</v>
      </c>
    </row>
    <row r="116" customFormat="false" ht="15" hidden="false" customHeight="false" outlineLevel="0" collapsed="false">
      <c r="A116" s="24" t="s">
        <v>335</v>
      </c>
      <c r="B116" s="24" t="s">
        <v>56</v>
      </c>
      <c r="C116" s="24" t="s">
        <v>75</v>
      </c>
      <c r="D116" s="24" t="s">
        <v>222</v>
      </c>
      <c r="E116" s="39" t="n">
        <v>44504</v>
      </c>
      <c r="F116" s="24" t="n">
        <f aca="false">DATEDIF(E116,Assumptions!$B$4,"m")</f>
        <v>58</v>
      </c>
    </row>
    <row r="117" customFormat="false" ht="15" hidden="false" customHeight="false" outlineLevel="0" collapsed="false">
      <c r="A117" s="24" t="s">
        <v>336</v>
      </c>
      <c r="B117" s="24" t="s">
        <v>56</v>
      </c>
      <c r="C117" s="24" t="s">
        <v>75</v>
      </c>
      <c r="D117" s="24" t="s">
        <v>239</v>
      </c>
      <c r="E117" s="39" t="n">
        <v>46117</v>
      </c>
      <c r="F117" s="24" t="n">
        <f aca="false">DATEDIF(E117,Assumptions!$B$4,"m")</f>
        <v>5</v>
      </c>
    </row>
    <row r="118" customFormat="false" ht="15" hidden="false" customHeight="false" outlineLevel="0" collapsed="false">
      <c r="A118" s="24" t="s">
        <v>337</v>
      </c>
      <c r="B118" s="24" t="s">
        <v>56</v>
      </c>
      <c r="C118" s="24" t="s">
        <v>76</v>
      </c>
      <c r="D118" s="24" t="s">
        <v>226</v>
      </c>
      <c r="E118" s="39" t="n">
        <v>43345</v>
      </c>
      <c r="F118" s="24" t="n">
        <f aca="false">DATEDIF(E118,Assumptions!$B$4,"m")</f>
        <v>96</v>
      </c>
    </row>
    <row r="119" customFormat="false" ht="15" hidden="false" customHeight="false" outlineLevel="0" collapsed="false">
      <c r="A119" s="24" t="s">
        <v>338</v>
      </c>
      <c r="B119" s="24" t="s">
        <v>58</v>
      </c>
      <c r="C119" s="24" t="s">
        <v>75</v>
      </c>
      <c r="D119" s="24" t="s">
        <v>239</v>
      </c>
      <c r="E119" s="39" t="n">
        <v>45671</v>
      </c>
      <c r="F119" s="24" t="n">
        <f aca="false">DATEDIF(E119,Assumptions!$B$4,"m")</f>
        <v>20</v>
      </c>
    </row>
    <row r="120" customFormat="false" ht="15" hidden="false" customHeight="false" outlineLevel="0" collapsed="false">
      <c r="A120" s="24" t="s">
        <v>339</v>
      </c>
      <c r="B120" s="24" t="s">
        <v>56</v>
      </c>
      <c r="C120" s="24" t="s">
        <v>76</v>
      </c>
      <c r="D120" s="24" t="s">
        <v>222</v>
      </c>
      <c r="E120" s="39" t="n">
        <v>44850</v>
      </c>
      <c r="F120" s="24" t="n">
        <f aca="false">DATEDIF(E120,Assumptions!$B$4,"m")</f>
        <v>47</v>
      </c>
    </row>
    <row r="121" customFormat="false" ht="15" hidden="false" customHeight="false" outlineLevel="0" collapsed="false">
      <c r="A121" s="24" t="s">
        <v>340</v>
      </c>
      <c r="B121" s="24" t="s">
        <v>58</v>
      </c>
      <c r="C121" s="24" t="s">
        <v>75</v>
      </c>
      <c r="D121" s="24" t="s">
        <v>239</v>
      </c>
      <c r="E121" s="39" t="n">
        <v>46071</v>
      </c>
      <c r="F121" s="24" t="n">
        <f aca="false">DATEDIF(E121,Assumptions!$B$4,"m")</f>
        <v>7</v>
      </c>
    </row>
    <row r="122" customFormat="false" ht="15" hidden="false" customHeight="false" outlineLevel="0" collapsed="false">
      <c r="A122" s="24" t="s">
        <v>341</v>
      </c>
      <c r="B122" s="24" t="s">
        <v>59</v>
      </c>
      <c r="C122" s="24" t="s">
        <v>76</v>
      </c>
      <c r="D122" s="24" t="s">
        <v>217</v>
      </c>
      <c r="E122" s="39" t="n">
        <v>45194</v>
      </c>
      <c r="F122" s="24" t="n">
        <f aca="false">DATEDIF(E122,Assumptions!$B$4,"m")</f>
        <v>36</v>
      </c>
    </row>
    <row r="123" customFormat="false" ht="15" hidden="false" customHeight="false" outlineLevel="0" collapsed="false">
      <c r="A123" s="24" t="s">
        <v>342</v>
      </c>
      <c r="B123" s="24" t="s">
        <v>61</v>
      </c>
      <c r="C123" s="24" t="s">
        <v>75</v>
      </c>
      <c r="D123" s="24" t="s">
        <v>239</v>
      </c>
      <c r="E123" s="39" t="n">
        <v>43740</v>
      </c>
      <c r="F123" s="24" t="n">
        <f aca="false">DATEDIF(E123,Assumptions!$B$4,"m")</f>
        <v>83</v>
      </c>
    </row>
    <row r="124" customFormat="false" ht="15" hidden="false" customHeight="false" outlineLevel="0" collapsed="false">
      <c r="A124" s="24" t="s">
        <v>343</v>
      </c>
      <c r="B124" s="24" t="s">
        <v>57</v>
      </c>
      <c r="C124" s="24" t="s">
        <v>77</v>
      </c>
      <c r="D124" s="24" t="s">
        <v>226</v>
      </c>
      <c r="E124" s="39" t="n">
        <v>45754</v>
      </c>
      <c r="F124" s="24" t="n">
        <f aca="false">DATEDIF(E124,Assumptions!$B$4,"m")</f>
        <v>17</v>
      </c>
    </row>
    <row r="125" customFormat="false" ht="15" hidden="false" customHeight="false" outlineLevel="0" collapsed="false">
      <c r="A125" s="24" t="s">
        <v>344</v>
      </c>
      <c r="B125" s="24" t="s">
        <v>57</v>
      </c>
      <c r="C125" s="24" t="s">
        <v>77</v>
      </c>
      <c r="D125" s="24" t="s">
        <v>222</v>
      </c>
      <c r="E125" s="39" t="n">
        <v>45051</v>
      </c>
      <c r="F125" s="24" t="n">
        <f aca="false">DATEDIF(E125,Assumptions!$B$4,"m")</f>
        <v>40</v>
      </c>
    </row>
    <row r="126" customFormat="false" ht="15" hidden="false" customHeight="false" outlineLevel="0" collapsed="false">
      <c r="A126" s="24" t="s">
        <v>345</v>
      </c>
      <c r="B126" s="24" t="s">
        <v>57</v>
      </c>
      <c r="C126" s="24" t="s">
        <v>76</v>
      </c>
      <c r="D126" s="24" t="s">
        <v>239</v>
      </c>
      <c r="E126" s="39" t="n">
        <v>44504</v>
      </c>
      <c r="F126" s="24" t="n">
        <f aca="false">DATEDIF(E126,Assumptions!$B$4,"m")</f>
        <v>58</v>
      </c>
    </row>
    <row r="127" customFormat="false" ht="15" hidden="false" customHeight="false" outlineLevel="0" collapsed="false">
      <c r="A127" s="24" t="s">
        <v>346</v>
      </c>
      <c r="B127" s="24" t="s">
        <v>56</v>
      </c>
      <c r="C127" s="24" t="s">
        <v>76</v>
      </c>
      <c r="D127" s="24" t="s">
        <v>217</v>
      </c>
      <c r="E127" s="39" t="n">
        <v>45672</v>
      </c>
      <c r="F127" s="24" t="n">
        <f aca="false">DATEDIF(E127,Assumptions!$B$4,"m")</f>
        <v>20</v>
      </c>
    </row>
    <row r="128" customFormat="false" ht="15" hidden="false" customHeight="false" outlineLevel="0" collapsed="false">
      <c r="A128" s="24" t="s">
        <v>347</v>
      </c>
      <c r="B128" s="24" t="s">
        <v>59</v>
      </c>
      <c r="C128" s="24" t="s">
        <v>77</v>
      </c>
      <c r="D128" s="24" t="s">
        <v>226</v>
      </c>
      <c r="E128" s="39" t="n">
        <v>44442</v>
      </c>
      <c r="F128" s="24" t="n">
        <f aca="false">DATEDIF(E128,Assumptions!$B$4,"m")</f>
        <v>60</v>
      </c>
    </row>
    <row r="129" customFormat="false" ht="15" hidden="false" customHeight="false" outlineLevel="0" collapsed="false">
      <c r="A129" s="24" t="s">
        <v>348</v>
      </c>
      <c r="B129" s="24" t="s">
        <v>60</v>
      </c>
      <c r="C129" s="24" t="s">
        <v>76</v>
      </c>
      <c r="D129" s="24" t="s">
        <v>220</v>
      </c>
      <c r="E129" s="39" t="n">
        <v>44181</v>
      </c>
      <c r="F129" s="24" t="n">
        <f aca="false">DATEDIF(E129,Assumptions!$B$4,"m")</f>
        <v>69</v>
      </c>
    </row>
    <row r="130" customFormat="false" ht="15" hidden="false" customHeight="false" outlineLevel="0" collapsed="false">
      <c r="A130" s="24" t="s">
        <v>349</v>
      </c>
      <c r="B130" s="24" t="s">
        <v>58</v>
      </c>
      <c r="C130" s="24" t="s">
        <v>75</v>
      </c>
      <c r="D130" s="24" t="s">
        <v>217</v>
      </c>
      <c r="E130" s="39" t="n">
        <v>44949</v>
      </c>
      <c r="F130" s="24" t="n">
        <f aca="false">DATEDIF(E130,Assumptions!$B$4,"m")</f>
        <v>44</v>
      </c>
    </row>
    <row r="131" customFormat="false" ht="15" hidden="false" customHeight="false" outlineLevel="0" collapsed="false">
      <c r="A131" s="24" t="s">
        <v>350</v>
      </c>
      <c r="B131" s="24" t="s">
        <v>58</v>
      </c>
      <c r="C131" s="24" t="s">
        <v>75</v>
      </c>
      <c r="D131" s="24" t="s">
        <v>217</v>
      </c>
      <c r="E131" s="39" t="n">
        <v>44387</v>
      </c>
      <c r="F131" s="24" t="n">
        <f aca="false">DATEDIF(E131,Assumptions!$B$4,"m")</f>
        <v>62</v>
      </c>
    </row>
    <row r="132" customFormat="false" ht="15" hidden="false" customHeight="false" outlineLevel="0" collapsed="false">
      <c r="A132" s="24" t="s">
        <v>351</v>
      </c>
      <c r="B132" s="24" t="s">
        <v>61</v>
      </c>
      <c r="C132" s="24" t="s">
        <v>75</v>
      </c>
      <c r="D132" s="24" t="s">
        <v>239</v>
      </c>
      <c r="E132" s="39" t="n">
        <v>45209</v>
      </c>
      <c r="F132" s="24" t="n">
        <f aca="false">DATEDIF(E132,Assumptions!$B$4,"m")</f>
        <v>35</v>
      </c>
    </row>
    <row r="133" customFormat="false" ht="15" hidden="false" customHeight="false" outlineLevel="0" collapsed="false">
      <c r="A133" s="24" t="s">
        <v>352</v>
      </c>
      <c r="B133" s="24" t="s">
        <v>59</v>
      </c>
      <c r="C133" s="24" t="s">
        <v>75</v>
      </c>
      <c r="D133" s="24" t="s">
        <v>239</v>
      </c>
      <c r="E133" s="39" t="n">
        <v>45958</v>
      </c>
      <c r="F133" s="24" t="n">
        <f aca="false">DATEDIF(E133,Assumptions!$B$4,"m")</f>
        <v>11</v>
      </c>
    </row>
    <row r="134" customFormat="false" ht="15" hidden="false" customHeight="false" outlineLevel="0" collapsed="false">
      <c r="A134" s="24" t="s">
        <v>353</v>
      </c>
      <c r="B134" s="24" t="s">
        <v>60</v>
      </c>
      <c r="C134" s="24" t="s">
        <v>75</v>
      </c>
      <c r="D134" s="24" t="s">
        <v>239</v>
      </c>
      <c r="E134" s="39" t="n">
        <v>45731</v>
      </c>
      <c r="F134" s="24" t="n">
        <f aca="false">DATEDIF(E134,Assumptions!$B$4,"m")</f>
        <v>18</v>
      </c>
    </row>
    <row r="135" customFormat="false" ht="15" hidden="false" customHeight="false" outlineLevel="0" collapsed="false">
      <c r="A135" s="24" t="s">
        <v>354</v>
      </c>
      <c r="B135" s="24" t="s">
        <v>61</v>
      </c>
      <c r="C135" s="24" t="s">
        <v>75</v>
      </c>
      <c r="D135" s="24" t="s">
        <v>222</v>
      </c>
      <c r="E135" s="39" t="n">
        <v>45595</v>
      </c>
      <c r="F135" s="24" t="n">
        <f aca="false">DATEDIF(E135,Assumptions!$B$4,"m")</f>
        <v>23</v>
      </c>
    </row>
    <row r="136" customFormat="false" ht="15" hidden="false" customHeight="false" outlineLevel="0" collapsed="false">
      <c r="A136" s="24" t="s">
        <v>355</v>
      </c>
      <c r="B136" s="24" t="s">
        <v>56</v>
      </c>
      <c r="C136" s="24" t="s">
        <v>75</v>
      </c>
      <c r="D136" s="24" t="s">
        <v>226</v>
      </c>
      <c r="E136" s="39" t="n">
        <v>45340</v>
      </c>
      <c r="F136" s="24" t="n">
        <f aca="false">DATEDIF(E136,Assumptions!$B$4,"m")</f>
        <v>31</v>
      </c>
    </row>
    <row r="137" customFormat="false" ht="15" hidden="false" customHeight="false" outlineLevel="0" collapsed="false">
      <c r="A137" s="24" t="s">
        <v>356</v>
      </c>
      <c r="B137" s="24" t="s">
        <v>59</v>
      </c>
      <c r="C137" s="24" t="s">
        <v>75</v>
      </c>
      <c r="D137" s="24" t="s">
        <v>217</v>
      </c>
      <c r="E137" s="39" t="n">
        <v>46017</v>
      </c>
      <c r="F137" s="24" t="n">
        <f aca="false">DATEDIF(E137,Assumptions!$B$4,"m")</f>
        <v>9</v>
      </c>
    </row>
    <row r="138" customFormat="false" ht="15" hidden="false" customHeight="false" outlineLevel="0" collapsed="false">
      <c r="A138" s="24" t="s">
        <v>357</v>
      </c>
      <c r="B138" s="24" t="s">
        <v>59</v>
      </c>
      <c r="C138" s="24" t="s">
        <v>75</v>
      </c>
      <c r="D138" s="24" t="s">
        <v>217</v>
      </c>
      <c r="E138" s="39" t="n">
        <v>44767</v>
      </c>
      <c r="F138" s="24" t="n">
        <f aca="false">DATEDIF(E138,Assumptions!$B$4,"m")</f>
        <v>50</v>
      </c>
    </row>
    <row r="139" customFormat="false" ht="15" hidden="false" customHeight="false" outlineLevel="0" collapsed="false">
      <c r="A139" s="24" t="s">
        <v>358</v>
      </c>
      <c r="B139" s="24" t="s">
        <v>60</v>
      </c>
      <c r="C139" s="24" t="s">
        <v>75</v>
      </c>
      <c r="D139" s="24" t="s">
        <v>217</v>
      </c>
      <c r="E139" s="39" t="n">
        <v>45935</v>
      </c>
      <c r="F139" s="24" t="n">
        <f aca="false">DATEDIF(E139,Assumptions!$B$4,"m")</f>
        <v>11</v>
      </c>
    </row>
    <row r="140" customFormat="false" ht="15" hidden="false" customHeight="false" outlineLevel="0" collapsed="false">
      <c r="A140" s="24" t="s">
        <v>359</v>
      </c>
      <c r="B140" s="24" t="s">
        <v>57</v>
      </c>
      <c r="C140" s="24" t="s">
        <v>77</v>
      </c>
      <c r="D140" s="24" t="s">
        <v>226</v>
      </c>
      <c r="E140" s="39" t="n">
        <v>46116</v>
      </c>
      <c r="F140" s="24" t="n">
        <f aca="false">DATEDIF(E140,Assumptions!$B$4,"m")</f>
        <v>5</v>
      </c>
    </row>
    <row r="141" customFormat="false" ht="15" hidden="false" customHeight="false" outlineLevel="0" collapsed="false">
      <c r="A141" s="24" t="s">
        <v>360</v>
      </c>
      <c r="B141" s="24" t="s">
        <v>59</v>
      </c>
      <c r="C141" s="24" t="s">
        <v>75</v>
      </c>
      <c r="D141" s="24" t="s">
        <v>217</v>
      </c>
      <c r="E141" s="39" t="n">
        <v>46066</v>
      </c>
      <c r="F141" s="24" t="n">
        <f aca="false">DATEDIF(E141,Assumptions!$B$4,"m")</f>
        <v>7</v>
      </c>
    </row>
    <row r="142" customFormat="false" ht="15" hidden="false" customHeight="false" outlineLevel="0" collapsed="false">
      <c r="A142" s="24" t="s">
        <v>361</v>
      </c>
      <c r="B142" s="24" t="s">
        <v>58</v>
      </c>
      <c r="C142" s="24" t="s">
        <v>76</v>
      </c>
      <c r="D142" s="24" t="s">
        <v>217</v>
      </c>
      <c r="E142" s="39" t="n">
        <v>45859</v>
      </c>
      <c r="F142" s="24" t="n">
        <f aca="false">DATEDIF(E142,Assumptions!$B$4,"m")</f>
        <v>14</v>
      </c>
    </row>
    <row r="143" customFormat="false" ht="15" hidden="false" customHeight="false" outlineLevel="0" collapsed="false">
      <c r="A143" s="24" t="s">
        <v>362</v>
      </c>
      <c r="B143" s="24" t="s">
        <v>57</v>
      </c>
      <c r="C143" s="24" t="s">
        <v>75</v>
      </c>
      <c r="D143" s="24" t="s">
        <v>226</v>
      </c>
      <c r="E143" s="39" t="n">
        <v>45216</v>
      </c>
      <c r="F143" s="24" t="n">
        <f aca="false">DATEDIF(E143,Assumptions!$B$4,"m")</f>
        <v>35</v>
      </c>
    </row>
    <row r="144" customFormat="false" ht="15" hidden="false" customHeight="false" outlineLevel="0" collapsed="false">
      <c r="A144" s="24" t="s">
        <v>363</v>
      </c>
      <c r="B144" s="24" t="s">
        <v>56</v>
      </c>
      <c r="C144" s="24" t="s">
        <v>76</v>
      </c>
      <c r="D144" s="24" t="s">
        <v>217</v>
      </c>
      <c r="E144" s="39" t="n">
        <v>43805</v>
      </c>
      <c r="F144" s="24" t="n">
        <f aca="false">DATEDIF(E144,Assumptions!$B$4,"m")</f>
        <v>81</v>
      </c>
    </row>
    <row r="145" customFormat="false" ht="15" hidden="false" customHeight="false" outlineLevel="0" collapsed="false">
      <c r="A145" s="24" t="s">
        <v>364</v>
      </c>
      <c r="B145" s="24" t="s">
        <v>57</v>
      </c>
      <c r="C145" s="24" t="s">
        <v>75</v>
      </c>
      <c r="D145" s="24" t="s">
        <v>217</v>
      </c>
      <c r="E145" s="39" t="n">
        <v>45909</v>
      </c>
      <c r="F145" s="24" t="n">
        <f aca="false">DATEDIF(E145,Assumptions!$B$4,"m")</f>
        <v>12</v>
      </c>
    </row>
    <row r="146" customFormat="false" ht="15" hidden="false" customHeight="false" outlineLevel="0" collapsed="false">
      <c r="A146" s="24" t="s">
        <v>365</v>
      </c>
      <c r="B146" s="24" t="s">
        <v>61</v>
      </c>
      <c r="C146" s="24" t="s">
        <v>75</v>
      </c>
      <c r="D146" s="24" t="s">
        <v>222</v>
      </c>
      <c r="E146" s="39" t="n">
        <v>45622</v>
      </c>
      <c r="F146" s="24" t="n">
        <f aca="false">DATEDIF(E146,Assumptions!$B$4,"m")</f>
        <v>22</v>
      </c>
    </row>
    <row r="147" customFormat="false" ht="15" hidden="false" customHeight="false" outlineLevel="0" collapsed="false">
      <c r="A147" s="24" t="s">
        <v>366</v>
      </c>
      <c r="B147" s="24" t="s">
        <v>56</v>
      </c>
      <c r="C147" s="24" t="s">
        <v>75</v>
      </c>
      <c r="D147" s="24" t="s">
        <v>217</v>
      </c>
      <c r="E147" s="39" t="n">
        <v>43525</v>
      </c>
      <c r="F147" s="24" t="n">
        <f aca="false">DATEDIF(E147,Assumptions!$B$4,"m")</f>
        <v>90</v>
      </c>
    </row>
    <row r="148" customFormat="false" ht="15" hidden="false" customHeight="false" outlineLevel="0" collapsed="false">
      <c r="A148" s="24" t="s">
        <v>367</v>
      </c>
      <c r="B148" s="24" t="s">
        <v>56</v>
      </c>
      <c r="C148" s="24" t="s">
        <v>76</v>
      </c>
      <c r="D148" s="24" t="s">
        <v>217</v>
      </c>
      <c r="E148" s="39" t="n">
        <v>44875</v>
      </c>
      <c r="F148" s="24" t="n">
        <f aca="false">DATEDIF(E148,Assumptions!$B$4,"m")</f>
        <v>46</v>
      </c>
    </row>
    <row r="149" customFormat="false" ht="15" hidden="false" customHeight="false" outlineLevel="0" collapsed="false">
      <c r="A149" s="24" t="s">
        <v>368</v>
      </c>
      <c r="B149" s="24" t="s">
        <v>57</v>
      </c>
      <c r="C149" s="24" t="s">
        <v>75</v>
      </c>
      <c r="D149" s="24" t="s">
        <v>226</v>
      </c>
      <c r="E149" s="39" t="n">
        <v>45792</v>
      </c>
      <c r="F149" s="24" t="n">
        <f aca="false">DATEDIF(E149,Assumptions!$B$4,"m")</f>
        <v>16</v>
      </c>
    </row>
    <row r="150" customFormat="false" ht="15" hidden="false" customHeight="false" outlineLevel="0" collapsed="false">
      <c r="A150" s="24" t="s">
        <v>369</v>
      </c>
      <c r="B150" s="24" t="s">
        <v>56</v>
      </c>
      <c r="C150" s="24" t="s">
        <v>75</v>
      </c>
      <c r="D150" s="24" t="s">
        <v>217</v>
      </c>
      <c r="E150" s="39" t="n">
        <v>44810</v>
      </c>
      <c r="F150" s="24" t="n">
        <f aca="false">DATEDIF(E150,Assumptions!$B$4,"m")</f>
        <v>48</v>
      </c>
    </row>
    <row r="151" customFormat="false" ht="15" hidden="false" customHeight="false" outlineLevel="0" collapsed="false">
      <c r="A151" s="24" t="s">
        <v>370</v>
      </c>
      <c r="B151" s="24" t="s">
        <v>56</v>
      </c>
      <c r="C151" s="24" t="s">
        <v>76</v>
      </c>
      <c r="D151" s="24" t="s">
        <v>217</v>
      </c>
      <c r="E151" s="39" t="n">
        <v>43345</v>
      </c>
      <c r="F151" s="24" t="n">
        <f aca="false">DATEDIF(E151,Assumptions!$B$4,"m")</f>
        <v>96</v>
      </c>
    </row>
    <row r="152" customFormat="false" ht="15" hidden="false" customHeight="false" outlineLevel="0" collapsed="false">
      <c r="A152" s="24" t="s">
        <v>371</v>
      </c>
      <c r="B152" s="24" t="s">
        <v>61</v>
      </c>
      <c r="C152" s="24" t="s">
        <v>75</v>
      </c>
      <c r="D152" s="24" t="s">
        <v>226</v>
      </c>
      <c r="E152" s="39" t="n">
        <v>43986</v>
      </c>
      <c r="F152" s="24" t="n">
        <f aca="false">DATEDIF(E152,Assumptions!$B$4,"m")</f>
        <v>75</v>
      </c>
    </row>
    <row r="153" customFormat="false" ht="15" hidden="false" customHeight="false" outlineLevel="0" collapsed="false">
      <c r="A153" s="24" t="s">
        <v>372</v>
      </c>
      <c r="B153" s="24" t="s">
        <v>57</v>
      </c>
      <c r="C153" s="24" t="s">
        <v>75</v>
      </c>
      <c r="D153" s="24" t="s">
        <v>217</v>
      </c>
      <c r="E153" s="39" t="n">
        <v>44809</v>
      </c>
      <c r="F153" s="24" t="n">
        <f aca="false">DATEDIF(E153,Assumptions!$B$4,"m")</f>
        <v>48</v>
      </c>
    </row>
    <row r="154" customFormat="false" ht="15" hidden="false" customHeight="false" outlineLevel="0" collapsed="false">
      <c r="A154" s="24" t="s">
        <v>373</v>
      </c>
      <c r="B154" s="24" t="s">
        <v>58</v>
      </c>
      <c r="C154" s="24" t="s">
        <v>76</v>
      </c>
      <c r="D154" s="24" t="s">
        <v>217</v>
      </c>
      <c r="E154" s="39" t="n">
        <v>46027</v>
      </c>
      <c r="F154" s="24" t="n">
        <f aca="false">DATEDIF(E154,Assumptions!$B$4,"m")</f>
        <v>8</v>
      </c>
    </row>
    <row r="155" customFormat="false" ht="15" hidden="false" customHeight="false" outlineLevel="0" collapsed="false">
      <c r="A155" s="24" t="s">
        <v>374</v>
      </c>
      <c r="B155" s="24" t="s">
        <v>56</v>
      </c>
      <c r="C155" s="24" t="s">
        <v>75</v>
      </c>
      <c r="D155" s="24" t="s">
        <v>217</v>
      </c>
      <c r="E155" s="39" t="n">
        <v>45200</v>
      </c>
      <c r="F155" s="24" t="n">
        <f aca="false">DATEDIF(E155,Assumptions!$B$4,"m")</f>
        <v>35</v>
      </c>
    </row>
    <row r="156" customFormat="false" ht="15" hidden="false" customHeight="false" outlineLevel="0" collapsed="false">
      <c r="A156" s="24" t="s">
        <v>375</v>
      </c>
      <c r="B156" s="24" t="s">
        <v>59</v>
      </c>
      <c r="C156" s="24" t="s">
        <v>75</v>
      </c>
      <c r="D156" s="24" t="s">
        <v>217</v>
      </c>
      <c r="E156" s="39" t="n">
        <v>46056</v>
      </c>
      <c r="F156" s="24" t="n">
        <f aca="false">DATEDIF(E156,Assumptions!$B$4,"m")</f>
        <v>7</v>
      </c>
    </row>
    <row r="157" customFormat="false" ht="15" hidden="false" customHeight="false" outlineLevel="0" collapsed="false">
      <c r="A157" s="24" t="s">
        <v>376</v>
      </c>
      <c r="B157" s="24" t="s">
        <v>56</v>
      </c>
      <c r="C157" s="24" t="s">
        <v>75</v>
      </c>
      <c r="D157" s="24" t="s">
        <v>222</v>
      </c>
      <c r="E157" s="39" t="n">
        <v>44628</v>
      </c>
      <c r="F157" s="24" t="n">
        <f aca="false">DATEDIF(E157,Assumptions!$B$4,"m")</f>
        <v>54</v>
      </c>
    </row>
    <row r="158" customFormat="false" ht="15" hidden="false" customHeight="false" outlineLevel="0" collapsed="false">
      <c r="A158" s="24" t="s">
        <v>377</v>
      </c>
      <c r="B158" s="24" t="s">
        <v>60</v>
      </c>
      <c r="C158" s="24" t="s">
        <v>76</v>
      </c>
      <c r="D158" s="24" t="s">
        <v>217</v>
      </c>
      <c r="E158" s="39" t="n">
        <v>45679</v>
      </c>
      <c r="F158" s="24" t="n">
        <f aca="false">DATEDIF(E158,Assumptions!$B$4,"m")</f>
        <v>20</v>
      </c>
    </row>
    <row r="159" customFormat="false" ht="15" hidden="false" customHeight="false" outlineLevel="0" collapsed="false">
      <c r="A159" s="24" t="s">
        <v>378</v>
      </c>
      <c r="B159" s="24" t="s">
        <v>57</v>
      </c>
      <c r="C159" s="24" t="s">
        <v>76</v>
      </c>
      <c r="D159" s="24" t="s">
        <v>217</v>
      </c>
      <c r="E159" s="39" t="n">
        <v>45162</v>
      </c>
      <c r="F159" s="24" t="n">
        <f aca="false">DATEDIF(E159,Assumptions!$B$4,"m")</f>
        <v>37</v>
      </c>
    </row>
    <row r="160" customFormat="false" ht="15" hidden="false" customHeight="false" outlineLevel="0" collapsed="false">
      <c r="A160" s="24" t="s">
        <v>379</v>
      </c>
      <c r="B160" s="24" t="s">
        <v>56</v>
      </c>
      <c r="C160" s="24" t="s">
        <v>76</v>
      </c>
      <c r="D160" s="24" t="s">
        <v>222</v>
      </c>
      <c r="E160" s="39" t="n">
        <v>44506</v>
      </c>
      <c r="F160" s="24" t="n">
        <f aca="false">DATEDIF(E160,Assumptions!$B$4,"m")</f>
        <v>58</v>
      </c>
    </row>
    <row r="161" customFormat="false" ht="15" hidden="false" customHeight="false" outlineLevel="0" collapsed="false">
      <c r="A161" s="24" t="s">
        <v>380</v>
      </c>
      <c r="B161" s="24" t="s">
        <v>60</v>
      </c>
      <c r="C161" s="24" t="s">
        <v>76</v>
      </c>
      <c r="D161" s="24" t="s">
        <v>222</v>
      </c>
      <c r="E161" s="39" t="n">
        <v>44887</v>
      </c>
      <c r="F161" s="24" t="n">
        <f aca="false">DATEDIF(E161,Assumptions!$B$4,"m")</f>
        <v>46</v>
      </c>
    </row>
    <row r="162" customFormat="false" ht="15" hidden="false" customHeight="false" outlineLevel="0" collapsed="false">
      <c r="A162" s="24" t="s">
        <v>381</v>
      </c>
      <c r="B162" s="24" t="s">
        <v>58</v>
      </c>
      <c r="C162" s="24" t="s">
        <v>76</v>
      </c>
      <c r="D162" s="24" t="s">
        <v>222</v>
      </c>
      <c r="E162" s="39" t="n">
        <v>45187</v>
      </c>
      <c r="F162" s="24" t="n">
        <f aca="false">DATEDIF(E162,Assumptions!$B$4,"m")</f>
        <v>36</v>
      </c>
    </row>
    <row r="163" customFormat="false" ht="15" hidden="false" customHeight="false" outlineLevel="0" collapsed="false">
      <c r="A163" s="24" t="s">
        <v>382</v>
      </c>
      <c r="B163" s="24" t="s">
        <v>57</v>
      </c>
      <c r="C163" s="24" t="s">
        <v>77</v>
      </c>
      <c r="D163" s="24" t="s">
        <v>217</v>
      </c>
      <c r="E163" s="39" t="n">
        <v>46002</v>
      </c>
      <c r="F163" s="24" t="n">
        <f aca="false">DATEDIF(E163,Assumptions!$B$4,"m")</f>
        <v>9</v>
      </c>
    </row>
    <row r="164" customFormat="false" ht="15" hidden="false" customHeight="false" outlineLevel="0" collapsed="false">
      <c r="A164" s="24" t="s">
        <v>383</v>
      </c>
      <c r="B164" s="24" t="s">
        <v>56</v>
      </c>
      <c r="C164" s="24" t="s">
        <v>75</v>
      </c>
      <c r="D164" s="24" t="s">
        <v>226</v>
      </c>
      <c r="E164" s="39" t="n">
        <v>44842</v>
      </c>
      <c r="F164" s="24" t="n">
        <f aca="false">DATEDIF(E164,Assumptions!$B$4,"m")</f>
        <v>47</v>
      </c>
    </row>
    <row r="165" customFormat="false" ht="15" hidden="false" customHeight="false" outlineLevel="0" collapsed="false">
      <c r="A165" s="24" t="s">
        <v>384</v>
      </c>
      <c r="B165" s="24" t="s">
        <v>60</v>
      </c>
      <c r="C165" s="24" t="s">
        <v>75</v>
      </c>
      <c r="D165" s="24" t="s">
        <v>239</v>
      </c>
      <c r="E165" s="39" t="n">
        <v>45873</v>
      </c>
      <c r="F165" s="24" t="n">
        <f aca="false">DATEDIF(E165,Assumptions!$B$4,"m")</f>
        <v>13</v>
      </c>
    </row>
    <row r="166" customFormat="false" ht="15" hidden="false" customHeight="false" outlineLevel="0" collapsed="false">
      <c r="A166" s="24" t="s">
        <v>385</v>
      </c>
      <c r="B166" s="24" t="s">
        <v>57</v>
      </c>
      <c r="C166" s="24" t="s">
        <v>77</v>
      </c>
      <c r="D166" s="24" t="s">
        <v>222</v>
      </c>
      <c r="E166" s="39" t="n">
        <v>45618</v>
      </c>
      <c r="F166" s="24" t="n">
        <f aca="false">DATEDIF(E166,Assumptions!$B$4,"m")</f>
        <v>22</v>
      </c>
    </row>
    <row r="167" customFormat="false" ht="15" hidden="false" customHeight="false" outlineLevel="0" collapsed="false">
      <c r="A167" s="24" t="s">
        <v>386</v>
      </c>
      <c r="B167" s="24" t="s">
        <v>56</v>
      </c>
      <c r="C167" s="24" t="s">
        <v>75</v>
      </c>
      <c r="D167" s="24" t="s">
        <v>220</v>
      </c>
      <c r="E167" s="39" t="n">
        <v>45416</v>
      </c>
      <c r="F167" s="24" t="n">
        <f aca="false">DATEDIF(E167,Assumptions!$B$4,"m")</f>
        <v>28</v>
      </c>
    </row>
    <row r="168" customFormat="false" ht="15" hidden="false" customHeight="false" outlineLevel="0" collapsed="false">
      <c r="A168" s="24" t="s">
        <v>387</v>
      </c>
      <c r="B168" s="24" t="s">
        <v>61</v>
      </c>
      <c r="C168" s="24" t="s">
        <v>75</v>
      </c>
      <c r="D168" s="24" t="s">
        <v>226</v>
      </c>
      <c r="E168" s="39" t="n">
        <v>43820</v>
      </c>
      <c r="F168" s="24" t="n">
        <f aca="false">DATEDIF(E168,Assumptions!$B$4,"m")</f>
        <v>81</v>
      </c>
    </row>
    <row r="169" customFormat="false" ht="15" hidden="false" customHeight="false" outlineLevel="0" collapsed="false">
      <c r="A169" s="24" t="s">
        <v>388</v>
      </c>
      <c r="B169" s="24" t="s">
        <v>56</v>
      </c>
      <c r="C169" s="24" t="s">
        <v>77</v>
      </c>
      <c r="D169" s="24" t="s">
        <v>226</v>
      </c>
      <c r="E169" s="39" t="n">
        <v>46200</v>
      </c>
      <c r="F169" s="24" t="n">
        <f aca="false">DATEDIF(E169,Assumptions!$B$4,"m")</f>
        <v>3</v>
      </c>
    </row>
    <row r="170" customFormat="false" ht="15" hidden="false" customHeight="false" outlineLevel="0" collapsed="false">
      <c r="A170" s="24" t="s">
        <v>389</v>
      </c>
      <c r="B170" s="24" t="s">
        <v>56</v>
      </c>
      <c r="C170" s="24" t="s">
        <v>75</v>
      </c>
      <c r="D170" s="24" t="s">
        <v>239</v>
      </c>
      <c r="E170" s="39" t="n">
        <v>45770</v>
      </c>
      <c r="F170" s="24" t="n">
        <f aca="false">DATEDIF(E170,Assumptions!$B$4,"m")</f>
        <v>17</v>
      </c>
    </row>
    <row r="171" customFormat="false" ht="15" hidden="false" customHeight="false" outlineLevel="0" collapsed="false">
      <c r="A171" s="24" t="s">
        <v>390</v>
      </c>
      <c r="B171" s="24" t="s">
        <v>58</v>
      </c>
      <c r="C171" s="24" t="s">
        <v>75</v>
      </c>
      <c r="D171" s="24" t="s">
        <v>217</v>
      </c>
      <c r="E171" s="39" t="n">
        <v>45187</v>
      </c>
      <c r="F171" s="24" t="n">
        <f aca="false">DATEDIF(E171,Assumptions!$B$4,"m")</f>
        <v>36</v>
      </c>
    </row>
    <row r="172" customFormat="false" ht="15" hidden="false" customHeight="false" outlineLevel="0" collapsed="false">
      <c r="A172" s="24" t="s">
        <v>391</v>
      </c>
      <c r="B172" s="24" t="s">
        <v>56</v>
      </c>
      <c r="C172" s="24" t="s">
        <v>77</v>
      </c>
      <c r="D172" s="24" t="s">
        <v>220</v>
      </c>
      <c r="E172" s="39" t="n">
        <v>46082</v>
      </c>
      <c r="F172" s="24" t="n">
        <f aca="false">DATEDIF(E172,Assumptions!$B$4,"m")</f>
        <v>6</v>
      </c>
    </row>
    <row r="173" customFormat="false" ht="15" hidden="false" customHeight="false" outlineLevel="0" collapsed="false">
      <c r="A173" s="24" t="s">
        <v>392</v>
      </c>
      <c r="B173" s="24" t="s">
        <v>57</v>
      </c>
      <c r="C173" s="24" t="s">
        <v>76</v>
      </c>
      <c r="D173" s="24" t="s">
        <v>222</v>
      </c>
      <c r="E173" s="39" t="n">
        <v>43975</v>
      </c>
      <c r="F173" s="24" t="n">
        <f aca="false">DATEDIF(E173,Assumptions!$B$4,"m")</f>
        <v>76</v>
      </c>
    </row>
    <row r="174" customFormat="false" ht="15" hidden="false" customHeight="false" outlineLevel="0" collapsed="false">
      <c r="A174" s="24" t="s">
        <v>393</v>
      </c>
      <c r="B174" s="24" t="s">
        <v>58</v>
      </c>
      <c r="C174" s="24" t="s">
        <v>75</v>
      </c>
      <c r="D174" s="24" t="s">
        <v>217</v>
      </c>
      <c r="E174" s="39" t="n">
        <v>45929</v>
      </c>
      <c r="F174" s="24" t="n">
        <f aca="false">DATEDIF(E174,Assumptions!$B$4,"m")</f>
        <v>12</v>
      </c>
    </row>
    <row r="175" customFormat="false" ht="15" hidden="false" customHeight="false" outlineLevel="0" collapsed="false">
      <c r="A175" s="24" t="s">
        <v>394</v>
      </c>
      <c r="B175" s="24" t="s">
        <v>61</v>
      </c>
      <c r="C175" s="24" t="s">
        <v>75</v>
      </c>
      <c r="D175" s="24" t="s">
        <v>222</v>
      </c>
      <c r="E175" s="39" t="n">
        <v>43648</v>
      </c>
      <c r="F175" s="24" t="n">
        <f aca="false">DATEDIF(E175,Assumptions!$B$4,"m")</f>
        <v>86</v>
      </c>
    </row>
    <row r="176" customFormat="false" ht="15" hidden="false" customHeight="false" outlineLevel="0" collapsed="false">
      <c r="A176" s="24" t="s">
        <v>395</v>
      </c>
      <c r="B176" s="24" t="s">
        <v>61</v>
      </c>
      <c r="C176" s="24" t="s">
        <v>75</v>
      </c>
      <c r="D176" s="24" t="s">
        <v>217</v>
      </c>
      <c r="E176" s="39" t="n">
        <v>45415</v>
      </c>
      <c r="F176" s="24" t="n">
        <f aca="false">DATEDIF(E176,Assumptions!$B$4,"m")</f>
        <v>28</v>
      </c>
    </row>
    <row r="177" customFormat="false" ht="15" hidden="false" customHeight="false" outlineLevel="0" collapsed="false">
      <c r="A177" s="24" t="s">
        <v>396</v>
      </c>
      <c r="B177" s="24" t="s">
        <v>56</v>
      </c>
      <c r="C177" s="24" t="s">
        <v>75</v>
      </c>
      <c r="D177" s="24" t="s">
        <v>239</v>
      </c>
      <c r="E177" s="39" t="n">
        <v>45442</v>
      </c>
      <c r="F177" s="24" t="n">
        <f aca="false">DATEDIF(E177,Assumptions!$B$4,"m")</f>
        <v>28</v>
      </c>
    </row>
    <row r="178" customFormat="false" ht="15" hidden="false" customHeight="false" outlineLevel="0" collapsed="false">
      <c r="A178" s="24" t="s">
        <v>397</v>
      </c>
      <c r="B178" s="24" t="s">
        <v>60</v>
      </c>
      <c r="C178" s="24" t="s">
        <v>76</v>
      </c>
      <c r="D178" s="24" t="s">
        <v>222</v>
      </c>
      <c r="E178" s="39" t="n">
        <v>44687</v>
      </c>
      <c r="F178" s="24" t="n">
        <f aca="false">DATEDIF(E178,Assumptions!$B$4,"m")</f>
        <v>52</v>
      </c>
    </row>
    <row r="179" customFormat="false" ht="15" hidden="false" customHeight="false" outlineLevel="0" collapsed="false">
      <c r="A179" s="24" t="s">
        <v>398</v>
      </c>
      <c r="B179" s="24" t="s">
        <v>56</v>
      </c>
      <c r="C179" s="24" t="s">
        <v>75</v>
      </c>
      <c r="D179" s="24" t="s">
        <v>222</v>
      </c>
      <c r="E179" s="39" t="n">
        <v>45691</v>
      </c>
      <c r="F179" s="24" t="n">
        <f aca="false">DATEDIF(E179,Assumptions!$B$4,"m")</f>
        <v>19</v>
      </c>
    </row>
    <row r="180" customFormat="false" ht="15" hidden="false" customHeight="false" outlineLevel="0" collapsed="false">
      <c r="A180" s="24" t="s">
        <v>399</v>
      </c>
      <c r="B180" s="24" t="s">
        <v>60</v>
      </c>
      <c r="C180" s="24" t="s">
        <v>76</v>
      </c>
      <c r="D180" s="24" t="s">
        <v>217</v>
      </c>
      <c r="E180" s="39" t="n">
        <v>45429</v>
      </c>
      <c r="F180" s="24" t="n">
        <f aca="false">DATEDIF(E180,Assumptions!$B$4,"m")</f>
        <v>28</v>
      </c>
    </row>
    <row r="181" customFormat="false" ht="15" hidden="false" customHeight="false" outlineLevel="0" collapsed="false">
      <c r="A181" s="24" t="s">
        <v>400</v>
      </c>
      <c r="B181" s="24" t="s">
        <v>56</v>
      </c>
      <c r="C181" s="24" t="s">
        <v>77</v>
      </c>
      <c r="D181" s="24" t="s">
        <v>226</v>
      </c>
      <c r="E181" s="39" t="n">
        <v>45042</v>
      </c>
      <c r="F181" s="24" t="n">
        <f aca="false">DATEDIF(E181,Assumptions!$B$4,"m")</f>
        <v>41</v>
      </c>
    </row>
    <row r="182" customFormat="false" ht="15" hidden="false" customHeight="false" outlineLevel="0" collapsed="false">
      <c r="A182" s="24" t="s">
        <v>401</v>
      </c>
      <c r="B182" s="24" t="s">
        <v>59</v>
      </c>
      <c r="C182" s="24" t="s">
        <v>75</v>
      </c>
      <c r="D182" s="24" t="s">
        <v>217</v>
      </c>
      <c r="E182" s="39" t="n">
        <v>45878</v>
      </c>
      <c r="F182" s="24" t="n">
        <f aca="false">DATEDIF(E182,Assumptions!$B$4,"m")</f>
        <v>13</v>
      </c>
    </row>
    <row r="183" customFormat="false" ht="15" hidden="false" customHeight="false" outlineLevel="0" collapsed="false">
      <c r="A183" s="24" t="s">
        <v>402</v>
      </c>
      <c r="B183" s="24" t="s">
        <v>59</v>
      </c>
      <c r="C183" s="24" t="s">
        <v>76</v>
      </c>
      <c r="D183" s="24" t="s">
        <v>222</v>
      </c>
      <c r="E183" s="39" t="n">
        <v>44921</v>
      </c>
      <c r="F183" s="24" t="n">
        <f aca="false">DATEDIF(E183,Assumptions!$B$4,"m")</f>
        <v>45</v>
      </c>
    </row>
    <row r="184" customFormat="false" ht="15" hidden="false" customHeight="false" outlineLevel="0" collapsed="false">
      <c r="A184" s="24" t="s">
        <v>403</v>
      </c>
      <c r="B184" s="24" t="s">
        <v>60</v>
      </c>
      <c r="C184" s="24" t="s">
        <v>76</v>
      </c>
      <c r="D184" s="24" t="s">
        <v>239</v>
      </c>
      <c r="E184" s="39" t="n">
        <v>45854</v>
      </c>
      <c r="F184" s="24" t="n">
        <f aca="false">DATEDIF(E184,Assumptions!$B$4,"m")</f>
        <v>14</v>
      </c>
    </row>
    <row r="185" customFormat="false" ht="15" hidden="false" customHeight="false" outlineLevel="0" collapsed="false">
      <c r="A185" s="24" t="s">
        <v>404</v>
      </c>
      <c r="B185" s="24" t="s">
        <v>61</v>
      </c>
      <c r="C185" s="24" t="s">
        <v>75</v>
      </c>
      <c r="D185" s="24" t="s">
        <v>217</v>
      </c>
      <c r="E185" s="39" t="n">
        <v>44159</v>
      </c>
      <c r="F185" s="24" t="n">
        <f aca="false">DATEDIF(E185,Assumptions!$B$4,"m")</f>
        <v>70</v>
      </c>
    </row>
    <row r="186" customFormat="false" ht="15" hidden="false" customHeight="false" outlineLevel="0" collapsed="false">
      <c r="A186" s="24" t="s">
        <v>405</v>
      </c>
      <c r="B186" s="24" t="s">
        <v>56</v>
      </c>
      <c r="C186" s="24" t="s">
        <v>75</v>
      </c>
      <c r="D186" s="24" t="s">
        <v>217</v>
      </c>
      <c r="E186" s="39" t="n">
        <v>44392</v>
      </c>
      <c r="F186" s="24" t="n">
        <f aca="false">DATEDIF(E186,Assumptions!$B$4,"m")</f>
        <v>62</v>
      </c>
    </row>
    <row r="187" customFormat="false" ht="15" hidden="false" customHeight="false" outlineLevel="0" collapsed="false">
      <c r="A187" s="24" t="s">
        <v>406</v>
      </c>
      <c r="B187" s="24" t="s">
        <v>59</v>
      </c>
      <c r="C187" s="24" t="s">
        <v>76</v>
      </c>
      <c r="D187" s="24" t="s">
        <v>239</v>
      </c>
      <c r="E187" s="39" t="n">
        <v>44334</v>
      </c>
      <c r="F187" s="24" t="n">
        <f aca="false">DATEDIF(E187,Assumptions!$B$4,"m")</f>
        <v>64</v>
      </c>
    </row>
    <row r="188" customFormat="false" ht="15" hidden="false" customHeight="false" outlineLevel="0" collapsed="false">
      <c r="A188" s="24" t="s">
        <v>407</v>
      </c>
      <c r="B188" s="24" t="s">
        <v>59</v>
      </c>
      <c r="C188" s="24" t="s">
        <v>76</v>
      </c>
      <c r="D188" s="24" t="s">
        <v>217</v>
      </c>
      <c r="E188" s="39" t="n">
        <v>44902</v>
      </c>
      <c r="F188" s="24" t="n">
        <f aca="false">DATEDIF(E188,Assumptions!$B$4,"m")</f>
        <v>45</v>
      </c>
    </row>
    <row r="189" customFormat="false" ht="15" hidden="false" customHeight="false" outlineLevel="0" collapsed="false">
      <c r="A189" s="24" t="s">
        <v>408</v>
      </c>
      <c r="B189" s="24" t="s">
        <v>56</v>
      </c>
      <c r="C189" s="24" t="s">
        <v>77</v>
      </c>
      <c r="D189" s="24" t="s">
        <v>222</v>
      </c>
      <c r="E189" s="39" t="n">
        <v>45928</v>
      </c>
      <c r="F189" s="24" t="n">
        <f aca="false">DATEDIF(E189,Assumptions!$B$4,"m")</f>
        <v>12</v>
      </c>
    </row>
    <row r="190" customFormat="false" ht="15" hidden="false" customHeight="false" outlineLevel="0" collapsed="false">
      <c r="A190" s="24" t="s">
        <v>409</v>
      </c>
      <c r="B190" s="24" t="s">
        <v>59</v>
      </c>
      <c r="C190" s="24" t="s">
        <v>75</v>
      </c>
      <c r="D190" s="24" t="s">
        <v>239</v>
      </c>
      <c r="E190" s="39" t="n">
        <v>45835</v>
      </c>
      <c r="F190" s="24" t="n">
        <f aca="false">DATEDIF(E190,Assumptions!$B$4,"m")</f>
        <v>15</v>
      </c>
    </row>
    <row r="191" customFormat="false" ht="15" hidden="false" customHeight="false" outlineLevel="0" collapsed="false">
      <c r="A191" s="24" t="s">
        <v>410</v>
      </c>
      <c r="B191" s="24" t="s">
        <v>57</v>
      </c>
      <c r="C191" s="24" t="s">
        <v>75</v>
      </c>
      <c r="D191" s="24" t="s">
        <v>222</v>
      </c>
      <c r="E191" s="39" t="n">
        <v>45359</v>
      </c>
      <c r="F191" s="24" t="n">
        <f aca="false">DATEDIF(E191,Assumptions!$B$4,"m")</f>
        <v>30</v>
      </c>
    </row>
    <row r="192" customFormat="false" ht="15" hidden="false" customHeight="false" outlineLevel="0" collapsed="false">
      <c r="A192" s="24" t="s">
        <v>411</v>
      </c>
      <c r="B192" s="24" t="s">
        <v>56</v>
      </c>
      <c r="C192" s="24" t="s">
        <v>75</v>
      </c>
      <c r="D192" s="24" t="s">
        <v>226</v>
      </c>
      <c r="E192" s="39" t="n">
        <v>45843</v>
      </c>
      <c r="F192" s="24" t="n">
        <f aca="false">DATEDIF(E192,Assumptions!$B$4,"m")</f>
        <v>14</v>
      </c>
    </row>
    <row r="193" customFormat="false" ht="15" hidden="false" customHeight="false" outlineLevel="0" collapsed="false">
      <c r="A193" s="24" t="s">
        <v>412</v>
      </c>
      <c r="B193" s="24" t="s">
        <v>58</v>
      </c>
      <c r="C193" s="24" t="s">
        <v>75</v>
      </c>
      <c r="D193" s="24" t="s">
        <v>222</v>
      </c>
      <c r="E193" s="39" t="n">
        <v>44848</v>
      </c>
      <c r="F193" s="24" t="n">
        <f aca="false">DATEDIF(E193,Assumptions!$B$4,"m")</f>
        <v>47</v>
      </c>
    </row>
    <row r="194" customFormat="false" ht="15" hidden="false" customHeight="false" outlineLevel="0" collapsed="false">
      <c r="A194" s="24" t="s">
        <v>413</v>
      </c>
      <c r="B194" s="24" t="s">
        <v>58</v>
      </c>
      <c r="C194" s="24" t="s">
        <v>75</v>
      </c>
      <c r="D194" s="24" t="s">
        <v>226</v>
      </c>
      <c r="E194" s="39" t="n">
        <v>45344</v>
      </c>
      <c r="F194" s="24" t="n">
        <f aca="false">DATEDIF(E194,Assumptions!$B$4,"m")</f>
        <v>31</v>
      </c>
    </row>
    <row r="195" customFormat="false" ht="15" hidden="false" customHeight="false" outlineLevel="0" collapsed="false">
      <c r="A195" s="24" t="s">
        <v>414</v>
      </c>
      <c r="B195" s="24" t="s">
        <v>58</v>
      </c>
      <c r="C195" s="24" t="s">
        <v>75</v>
      </c>
      <c r="D195" s="24" t="s">
        <v>217</v>
      </c>
      <c r="E195" s="39" t="n">
        <v>46053</v>
      </c>
      <c r="F195" s="24" t="n">
        <f aca="false">DATEDIF(E195,Assumptions!$B$4,"m")</f>
        <v>7</v>
      </c>
    </row>
    <row r="196" customFormat="false" ht="15" hidden="false" customHeight="false" outlineLevel="0" collapsed="false">
      <c r="A196" s="24" t="s">
        <v>415</v>
      </c>
      <c r="B196" s="24" t="s">
        <v>59</v>
      </c>
      <c r="C196" s="24" t="s">
        <v>77</v>
      </c>
      <c r="D196" s="24" t="s">
        <v>239</v>
      </c>
      <c r="E196" s="39" t="n">
        <v>45916</v>
      </c>
      <c r="F196" s="24" t="n">
        <f aca="false">DATEDIF(E196,Assumptions!$B$4,"m")</f>
        <v>12</v>
      </c>
    </row>
    <row r="197" customFormat="false" ht="15" hidden="false" customHeight="false" outlineLevel="0" collapsed="false">
      <c r="A197" s="24" t="s">
        <v>416</v>
      </c>
      <c r="B197" s="24" t="s">
        <v>58</v>
      </c>
      <c r="C197" s="24" t="s">
        <v>76</v>
      </c>
      <c r="D197" s="24" t="s">
        <v>222</v>
      </c>
      <c r="E197" s="39" t="n">
        <v>44302</v>
      </c>
      <c r="F197" s="24" t="n">
        <f aca="false">DATEDIF(E197,Assumptions!$B$4,"m")</f>
        <v>65</v>
      </c>
    </row>
    <row r="198" customFormat="false" ht="15" hidden="false" customHeight="false" outlineLevel="0" collapsed="false">
      <c r="A198" s="24" t="s">
        <v>417</v>
      </c>
      <c r="B198" s="24" t="s">
        <v>61</v>
      </c>
      <c r="C198" s="24" t="s">
        <v>75</v>
      </c>
      <c r="D198" s="24" t="s">
        <v>226</v>
      </c>
      <c r="E198" s="39" t="n">
        <v>45123</v>
      </c>
      <c r="F198" s="24" t="n">
        <f aca="false">DATEDIF(E198,Assumptions!$B$4,"m")</f>
        <v>38</v>
      </c>
    </row>
    <row r="199" customFormat="false" ht="15" hidden="false" customHeight="false" outlineLevel="0" collapsed="false">
      <c r="A199" s="24" t="s">
        <v>418</v>
      </c>
      <c r="B199" s="24" t="s">
        <v>56</v>
      </c>
      <c r="C199" s="24" t="s">
        <v>76</v>
      </c>
      <c r="D199" s="24" t="s">
        <v>222</v>
      </c>
      <c r="E199" s="39" t="n">
        <v>44663</v>
      </c>
      <c r="F199" s="24" t="n">
        <f aca="false">DATEDIF(E199,Assumptions!$B$4,"m")</f>
        <v>53</v>
      </c>
    </row>
    <row r="200" customFormat="false" ht="15" hidden="false" customHeight="false" outlineLevel="0" collapsed="false">
      <c r="A200" s="24" t="s">
        <v>419</v>
      </c>
      <c r="B200" s="24" t="s">
        <v>56</v>
      </c>
      <c r="C200" s="24" t="s">
        <v>75</v>
      </c>
      <c r="D200" s="24" t="s">
        <v>217</v>
      </c>
      <c r="E200" s="39" t="n">
        <v>43976</v>
      </c>
      <c r="F200" s="24" t="n">
        <f aca="false">DATEDIF(E200,Assumptions!$B$4,"m")</f>
        <v>76</v>
      </c>
    </row>
    <row r="201" customFormat="false" ht="15" hidden="false" customHeight="false" outlineLevel="0" collapsed="false">
      <c r="A201" s="24" t="s">
        <v>420</v>
      </c>
      <c r="B201" s="24" t="s">
        <v>57</v>
      </c>
      <c r="C201" s="24" t="s">
        <v>75</v>
      </c>
      <c r="D201" s="24" t="s">
        <v>222</v>
      </c>
      <c r="E201" s="39" t="n">
        <v>44472</v>
      </c>
      <c r="F201" s="24" t="n">
        <f aca="false">DATEDIF(E201,Assumptions!$B$4,"m")</f>
        <v>59</v>
      </c>
    </row>
    <row r="202" customFormat="false" ht="15" hidden="false" customHeight="false" outlineLevel="0" collapsed="false">
      <c r="A202" s="24" t="s">
        <v>421</v>
      </c>
      <c r="B202" s="24" t="s">
        <v>60</v>
      </c>
      <c r="C202" s="24" t="s">
        <v>76</v>
      </c>
      <c r="D202" s="24" t="s">
        <v>222</v>
      </c>
      <c r="E202" s="39" t="n">
        <v>45059</v>
      </c>
      <c r="F202" s="24" t="n">
        <f aca="false">DATEDIF(E202,Assumptions!$B$4,"m")</f>
        <v>40</v>
      </c>
    </row>
    <row r="203" customFormat="false" ht="15" hidden="false" customHeight="false" outlineLevel="0" collapsed="false">
      <c r="A203" s="24" t="s">
        <v>422</v>
      </c>
      <c r="B203" s="24" t="s">
        <v>59</v>
      </c>
      <c r="C203" s="24" t="s">
        <v>75</v>
      </c>
      <c r="D203" s="24" t="s">
        <v>239</v>
      </c>
      <c r="E203" s="39" t="n">
        <v>44605</v>
      </c>
      <c r="F203" s="24" t="n">
        <f aca="false">DATEDIF(E203,Assumptions!$B$4,"m")</f>
        <v>55</v>
      </c>
    </row>
    <row r="204" customFormat="false" ht="15" hidden="false" customHeight="false" outlineLevel="0" collapsed="false">
      <c r="A204" s="24" t="s">
        <v>423</v>
      </c>
      <c r="B204" s="24" t="s">
        <v>56</v>
      </c>
      <c r="C204" s="24" t="s">
        <v>76</v>
      </c>
      <c r="D204" s="24" t="s">
        <v>222</v>
      </c>
      <c r="E204" s="39" t="n">
        <v>45399</v>
      </c>
      <c r="F204" s="24" t="n">
        <f aca="false">DATEDIF(E204,Assumptions!$B$4,"m")</f>
        <v>29</v>
      </c>
    </row>
    <row r="205" customFormat="false" ht="15" hidden="false" customHeight="false" outlineLevel="0" collapsed="false">
      <c r="A205" s="24" t="s">
        <v>424</v>
      </c>
      <c r="B205" s="24" t="s">
        <v>60</v>
      </c>
      <c r="C205" s="24" t="s">
        <v>75</v>
      </c>
      <c r="D205" s="24" t="s">
        <v>226</v>
      </c>
      <c r="E205" s="39" t="n">
        <v>46170</v>
      </c>
      <c r="F205" s="24" t="n">
        <f aca="false">DATEDIF(E205,Assumptions!$B$4,"m")</f>
        <v>4</v>
      </c>
    </row>
    <row r="206" customFormat="false" ht="15" hidden="false" customHeight="false" outlineLevel="0" collapsed="false">
      <c r="A206" s="24" t="s">
        <v>425</v>
      </c>
      <c r="B206" s="24" t="s">
        <v>60</v>
      </c>
      <c r="C206" s="24" t="s">
        <v>75</v>
      </c>
      <c r="D206" s="24" t="s">
        <v>217</v>
      </c>
      <c r="E206" s="39" t="n">
        <v>45175</v>
      </c>
      <c r="F206" s="24" t="n">
        <f aca="false">DATEDIF(E206,Assumptions!$B$4,"m")</f>
        <v>36</v>
      </c>
    </row>
    <row r="207" customFormat="false" ht="15" hidden="false" customHeight="false" outlineLevel="0" collapsed="false">
      <c r="A207" s="24" t="s">
        <v>426</v>
      </c>
      <c r="B207" s="24" t="s">
        <v>60</v>
      </c>
      <c r="C207" s="24" t="s">
        <v>75</v>
      </c>
      <c r="D207" s="24" t="s">
        <v>226</v>
      </c>
      <c r="E207" s="39" t="n">
        <v>44226</v>
      </c>
      <c r="F207" s="24" t="n">
        <f aca="false">DATEDIF(E207,Assumptions!$B$4,"m")</f>
        <v>68</v>
      </c>
    </row>
    <row r="208" customFormat="false" ht="15" hidden="false" customHeight="false" outlineLevel="0" collapsed="false">
      <c r="A208" s="24" t="s">
        <v>427</v>
      </c>
      <c r="B208" s="24" t="s">
        <v>56</v>
      </c>
      <c r="C208" s="24" t="s">
        <v>76</v>
      </c>
      <c r="D208" s="24" t="s">
        <v>217</v>
      </c>
      <c r="E208" s="39" t="n">
        <v>45124</v>
      </c>
      <c r="F208" s="24" t="n">
        <f aca="false">DATEDIF(E208,Assumptions!$B$4,"m")</f>
        <v>38</v>
      </c>
    </row>
    <row r="209" customFormat="false" ht="15" hidden="false" customHeight="false" outlineLevel="0" collapsed="false">
      <c r="A209" s="24" t="s">
        <v>428</v>
      </c>
      <c r="B209" s="24" t="s">
        <v>56</v>
      </c>
      <c r="C209" s="24" t="s">
        <v>76</v>
      </c>
      <c r="D209" s="24" t="s">
        <v>217</v>
      </c>
      <c r="E209" s="39" t="n">
        <v>45413</v>
      </c>
      <c r="F209" s="24" t="n">
        <f aca="false">DATEDIF(E209,Assumptions!$B$4,"m")</f>
        <v>28</v>
      </c>
    </row>
    <row r="210" customFormat="false" ht="15" hidden="false" customHeight="false" outlineLevel="0" collapsed="false">
      <c r="A210" s="24" t="s">
        <v>429</v>
      </c>
      <c r="B210" s="24" t="s">
        <v>61</v>
      </c>
      <c r="C210" s="24" t="s">
        <v>77</v>
      </c>
      <c r="D210" s="24" t="s">
        <v>217</v>
      </c>
      <c r="E210" s="39" t="n">
        <v>45984</v>
      </c>
      <c r="F210" s="24" t="n">
        <f aca="false">DATEDIF(E210,Assumptions!$B$4,"m")</f>
        <v>10</v>
      </c>
    </row>
    <row r="211" customFormat="false" ht="15" hidden="false" customHeight="false" outlineLevel="0" collapsed="false">
      <c r="A211" s="24" t="s">
        <v>430</v>
      </c>
      <c r="B211" s="24" t="s">
        <v>60</v>
      </c>
      <c r="C211" s="24" t="s">
        <v>77</v>
      </c>
      <c r="D211" s="24" t="s">
        <v>217</v>
      </c>
      <c r="E211" s="39" t="n">
        <v>45822</v>
      </c>
      <c r="F211" s="24" t="n">
        <f aca="false">DATEDIF(E211,Assumptions!$B$4,"m")</f>
        <v>15</v>
      </c>
    </row>
    <row r="212" customFormat="false" ht="15" hidden="false" customHeight="false" outlineLevel="0" collapsed="false">
      <c r="A212" s="24" t="s">
        <v>431</v>
      </c>
      <c r="B212" s="24" t="s">
        <v>56</v>
      </c>
      <c r="C212" s="24" t="s">
        <v>75</v>
      </c>
      <c r="D212" s="24" t="s">
        <v>217</v>
      </c>
      <c r="E212" s="39" t="n">
        <v>45830</v>
      </c>
      <c r="F212" s="24" t="n">
        <f aca="false">DATEDIF(E212,Assumptions!$B$4,"m")</f>
        <v>15</v>
      </c>
    </row>
    <row r="213" customFormat="false" ht="15" hidden="false" customHeight="false" outlineLevel="0" collapsed="false">
      <c r="A213" s="24" t="s">
        <v>432</v>
      </c>
      <c r="B213" s="24" t="s">
        <v>58</v>
      </c>
      <c r="C213" s="24" t="s">
        <v>76</v>
      </c>
      <c r="D213" s="24" t="s">
        <v>239</v>
      </c>
      <c r="E213" s="39" t="n">
        <v>45332</v>
      </c>
      <c r="F213" s="24" t="n">
        <f aca="false">DATEDIF(E213,Assumptions!$B$4,"m")</f>
        <v>31</v>
      </c>
    </row>
    <row r="214" customFormat="false" ht="15" hidden="false" customHeight="false" outlineLevel="0" collapsed="false">
      <c r="A214" s="24" t="s">
        <v>433</v>
      </c>
      <c r="B214" s="24" t="s">
        <v>56</v>
      </c>
      <c r="C214" s="24" t="s">
        <v>77</v>
      </c>
      <c r="D214" s="24" t="s">
        <v>226</v>
      </c>
      <c r="E214" s="39" t="n">
        <v>44643</v>
      </c>
      <c r="F214" s="24" t="n">
        <f aca="false">DATEDIF(E214,Assumptions!$B$4,"m")</f>
        <v>54</v>
      </c>
    </row>
    <row r="215" customFormat="false" ht="15" hidden="false" customHeight="false" outlineLevel="0" collapsed="false">
      <c r="A215" s="24" t="s">
        <v>434</v>
      </c>
      <c r="B215" s="24" t="s">
        <v>57</v>
      </c>
      <c r="C215" s="24" t="s">
        <v>75</v>
      </c>
      <c r="D215" s="24" t="s">
        <v>217</v>
      </c>
      <c r="E215" s="39" t="n">
        <v>46136</v>
      </c>
      <c r="F215" s="24" t="n">
        <f aca="false">DATEDIF(E215,Assumptions!$B$4,"m")</f>
        <v>5</v>
      </c>
    </row>
    <row r="216" customFormat="false" ht="15" hidden="false" customHeight="false" outlineLevel="0" collapsed="false">
      <c r="A216" s="24" t="s">
        <v>435</v>
      </c>
      <c r="B216" s="24" t="s">
        <v>56</v>
      </c>
      <c r="C216" s="24" t="s">
        <v>75</v>
      </c>
      <c r="D216" s="24" t="s">
        <v>222</v>
      </c>
      <c r="E216" s="39" t="n">
        <v>44466</v>
      </c>
      <c r="F216" s="24" t="n">
        <f aca="false">DATEDIF(E216,Assumptions!$B$4,"m")</f>
        <v>60</v>
      </c>
    </row>
    <row r="217" customFormat="false" ht="15" hidden="false" customHeight="false" outlineLevel="0" collapsed="false">
      <c r="A217" s="24" t="s">
        <v>436</v>
      </c>
      <c r="B217" s="24" t="s">
        <v>56</v>
      </c>
      <c r="C217" s="24" t="s">
        <v>75</v>
      </c>
      <c r="D217" s="24" t="s">
        <v>226</v>
      </c>
      <c r="E217" s="39" t="n">
        <v>45228</v>
      </c>
      <c r="F217" s="24" t="n">
        <f aca="false">DATEDIF(E217,Assumptions!$B$4,"m")</f>
        <v>35</v>
      </c>
    </row>
    <row r="218" customFormat="false" ht="15" hidden="false" customHeight="false" outlineLevel="0" collapsed="false">
      <c r="A218" s="24" t="s">
        <v>437</v>
      </c>
      <c r="B218" s="24" t="s">
        <v>56</v>
      </c>
      <c r="C218" s="24" t="s">
        <v>76</v>
      </c>
      <c r="D218" s="24" t="s">
        <v>217</v>
      </c>
      <c r="E218" s="39" t="n">
        <v>45651</v>
      </c>
      <c r="F218" s="24" t="n">
        <f aca="false">DATEDIF(E218,Assumptions!$B$4,"m")</f>
        <v>21</v>
      </c>
    </row>
    <row r="219" customFormat="false" ht="15" hidden="false" customHeight="false" outlineLevel="0" collapsed="false">
      <c r="A219" s="24" t="s">
        <v>438</v>
      </c>
      <c r="B219" s="24" t="s">
        <v>61</v>
      </c>
      <c r="C219" s="24" t="s">
        <v>76</v>
      </c>
      <c r="D219" s="24" t="s">
        <v>217</v>
      </c>
      <c r="E219" s="39" t="n">
        <v>45452</v>
      </c>
      <c r="F219" s="24" t="n">
        <f aca="false">DATEDIF(E219,Assumptions!$B$4,"m")</f>
        <v>27</v>
      </c>
    </row>
    <row r="220" customFormat="false" ht="15" hidden="false" customHeight="false" outlineLevel="0" collapsed="false">
      <c r="A220" s="24" t="s">
        <v>439</v>
      </c>
      <c r="B220" s="24" t="s">
        <v>58</v>
      </c>
      <c r="C220" s="24" t="s">
        <v>75</v>
      </c>
      <c r="D220" s="24" t="s">
        <v>239</v>
      </c>
      <c r="E220" s="39" t="n">
        <v>45230</v>
      </c>
      <c r="F220" s="24" t="n">
        <f aca="false">DATEDIF(E220,Assumptions!$B$4,"m")</f>
        <v>34</v>
      </c>
    </row>
    <row r="221" customFormat="false" ht="15" hidden="false" customHeight="false" outlineLevel="0" collapsed="false">
      <c r="A221" s="24" t="s">
        <v>440</v>
      </c>
      <c r="B221" s="24" t="s">
        <v>56</v>
      </c>
      <c r="C221" s="24" t="s">
        <v>77</v>
      </c>
      <c r="D221" s="24" t="s">
        <v>226</v>
      </c>
      <c r="E221" s="39" t="n">
        <v>45081</v>
      </c>
      <c r="F221" s="24" t="n">
        <f aca="false">DATEDIF(E221,Assumptions!$B$4,"m")</f>
        <v>39</v>
      </c>
    </row>
    <row r="222" customFormat="false" ht="15" hidden="false" customHeight="false" outlineLevel="0" collapsed="false">
      <c r="A222" s="24" t="s">
        <v>441</v>
      </c>
      <c r="B222" s="24" t="s">
        <v>57</v>
      </c>
      <c r="C222" s="24" t="s">
        <v>75</v>
      </c>
      <c r="D222" s="24" t="s">
        <v>226</v>
      </c>
      <c r="E222" s="39" t="n">
        <v>44172</v>
      </c>
      <c r="F222" s="24" t="n">
        <f aca="false">DATEDIF(E222,Assumptions!$B$4,"m")</f>
        <v>69</v>
      </c>
    </row>
    <row r="223" customFormat="false" ht="15" hidden="false" customHeight="false" outlineLevel="0" collapsed="false">
      <c r="A223" s="24" t="s">
        <v>442</v>
      </c>
      <c r="B223" s="24" t="s">
        <v>58</v>
      </c>
      <c r="C223" s="24" t="s">
        <v>76</v>
      </c>
      <c r="D223" s="24" t="s">
        <v>217</v>
      </c>
      <c r="E223" s="39" t="n">
        <v>44303</v>
      </c>
      <c r="F223" s="24" t="n">
        <f aca="false">DATEDIF(E223,Assumptions!$B$4,"m")</f>
        <v>65</v>
      </c>
    </row>
    <row r="224" customFormat="false" ht="15" hidden="false" customHeight="false" outlineLevel="0" collapsed="false">
      <c r="A224" s="24" t="s">
        <v>443</v>
      </c>
      <c r="B224" s="24" t="s">
        <v>59</v>
      </c>
      <c r="C224" s="24" t="s">
        <v>75</v>
      </c>
      <c r="D224" s="24" t="s">
        <v>222</v>
      </c>
      <c r="E224" s="39" t="n">
        <v>45045</v>
      </c>
      <c r="F224" s="24" t="n">
        <f aca="false">DATEDIF(E224,Assumptions!$B$4,"m")</f>
        <v>41</v>
      </c>
    </row>
    <row r="225" customFormat="false" ht="15" hidden="false" customHeight="false" outlineLevel="0" collapsed="false">
      <c r="A225" s="24" t="s">
        <v>444</v>
      </c>
      <c r="B225" s="24" t="s">
        <v>58</v>
      </c>
      <c r="C225" s="24" t="s">
        <v>76</v>
      </c>
      <c r="D225" s="24" t="s">
        <v>239</v>
      </c>
      <c r="E225" s="39" t="n">
        <v>44437</v>
      </c>
      <c r="F225" s="24" t="n">
        <f aca="false">DATEDIF(E225,Assumptions!$B$4,"m")</f>
        <v>61</v>
      </c>
    </row>
    <row r="226" customFormat="false" ht="15" hidden="false" customHeight="false" outlineLevel="0" collapsed="false">
      <c r="A226" s="24" t="s">
        <v>445</v>
      </c>
      <c r="B226" s="24" t="s">
        <v>57</v>
      </c>
      <c r="C226" s="24" t="s">
        <v>75</v>
      </c>
      <c r="D226" s="24" t="s">
        <v>217</v>
      </c>
      <c r="E226" s="39" t="n">
        <v>43926</v>
      </c>
      <c r="F226" s="24" t="n">
        <f aca="false">DATEDIF(E226,Assumptions!$B$4,"m")</f>
        <v>77</v>
      </c>
    </row>
    <row r="227" customFormat="false" ht="15" hidden="false" customHeight="false" outlineLevel="0" collapsed="false">
      <c r="A227" s="24" t="s">
        <v>446</v>
      </c>
      <c r="B227" s="24" t="s">
        <v>57</v>
      </c>
      <c r="C227" s="24" t="s">
        <v>75</v>
      </c>
      <c r="D227" s="24" t="s">
        <v>220</v>
      </c>
      <c r="E227" s="39" t="n">
        <v>46053</v>
      </c>
      <c r="F227" s="24" t="n">
        <f aca="false">DATEDIF(E227,Assumptions!$B$4,"m")</f>
        <v>7</v>
      </c>
    </row>
    <row r="228" customFormat="false" ht="15" hidden="false" customHeight="false" outlineLevel="0" collapsed="false">
      <c r="A228" s="24" t="s">
        <v>447</v>
      </c>
      <c r="B228" s="24" t="s">
        <v>58</v>
      </c>
      <c r="C228" s="24" t="s">
        <v>75</v>
      </c>
      <c r="D228" s="24" t="s">
        <v>222</v>
      </c>
      <c r="E228" s="39" t="n">
        <v>45611</v>
      </c>
      <c r="F228" s="24" t="n">
        <f aca="false">DATEDIF(E228,Assumptions!$B$4,"m")</f>
        <v>22</v>
      </c>
    </row>
    <row r="229" customFormat="false" ht="15" hidden="false" customHeight="false" outlineLevel="0" collapsed="false">
      <c r="A229" s="24" t="s">
        <v>448</v>
      </c>
      <c r="B229" s="24" t="s">
        <v>61</v>
      </c>
      <c r="C229" s="24" t="s">
        <v>75</v>
      </c>
      <c r="D229" s="24" t="s">
        <v>220</v>
      </c>
      <c r="E229" s="39" t="n">
        <v>45485</v>
      </c>
      <c r="F229" s="24" t="n">
        <f aca="false">DATEDIF(E229,Assumptions!$B$4,"m")</f>
        <v>26</v>
      </c>
    </row>
    <row r="230" customFormat="false" ht="15" hidden="false" customHeight="false" outlineLevel="0" collapsed="false">
      <c r="A230" s="24" t="s">
        <v>449</v>
      </c>
      <c r="B230" s="24" t="s">
        <v>58</v>
      </c>
      <c r="C230" s="24" t="s">
        <v>76</v>
      </c>
      <c r="D230" s="24" t="s">
        <v>239</v>
      </c>
      <c r="E230" s="39" t="n">
        <v>44446</v>
      </c>
      <c r="F230" s="24" t="n">
        <f aca="false">DATEDIF(E230,Assumptions!$B$4,"m")</f>
        <v>60</v>
      </c>
    </row>
    <row r="231" customFormat="false" ht="15" hidden="false" customHeight="false" outlineLevel="0" collapsed="false">
      <c r="A231" s="24" t="s">
        <v>450</v>
      </c>
      <c r="B231" s="24" t="s">
        <v>61</v>
      </c>
      <c r="C231" s="24" t="s">
        <v>75</v>
      </c>
      <c r="D231" s="24" t="s">
        <v>239</v>
      </c>
      <c r="E231" s="39" t="n">
        <v>43989</v>
      </c>
      <c r="F231" s="24" t="n">
        <f aca="false">DATEDIF(E231,Assumptions!$B$4,"m")</f>
        <v>75</v>
      </c>
    </row>
    <row r="232" customFormat="false" ht="15" hidden="false" customHeight="false" outlineLevel="0" collapsed="false">
      <c r="A232" s="24" t="s">
        <v>451</v>
      </c>
      <c r="B232" s="24" t="s">
        <v>56</v>
      </c>
      <c r="C232" s="24" t="s">
        <v>77</v>
      </c>
      <c r="D232" s="24" t="s">
        <v>226</v>
      </c>
      <c r="E232" s="39" t="n">
        <v>44216</v>
      </c>
      <c r="F232" s="24" t="n">
        <f aca="false">DATEDIF(E232,Assumptions!$B$4,"m")</f>
        <v>68</v>
      </c>
    </row>
    <row r="233" customFormat="false" ht="15" hidden="false" customHeight="false" outlineLevel="0" collapsed="false">
      <c r="A233" s="24" t="s">
        <v>452</v>
      </c>
      <c r="B233" s="24" t="s">
        <v>56</v>
      </c>
      <c r="C233" s="24" t="s">
        <v>75</v>
      </c>
      <c r="D233" s="24" t="s">
        <v>239</v>
      </c>
      <c r="E233" s="39" t="n">
        <v>44396</v>
      </c>
      <c r="F233" s="24" t="n">
        <f aca="false">DATEDIF(E233,Assumptions!$B$4,"m")</f>
        <v>62</v>
      </c>
    </row>
    <row r="234" customFormat="false" ht="15" hidden="false" customHeight="false" outlineLevel="0" collapsed="false">
      <c r="A234" s="24" t="s">
        <v>453</v>
      </c>
      <c r="B234" s="24" t="s">
        <v>60</v>
      </c>
      <c r="C234" s="24" t="s">
        <v>75</v>
      </c>
      <c r="D234" s="24" t="s">
        <v>222</v>
      </c>
      <c r="E234" s="39" t="n">
        <v>46120</v>
      </c>
      <c r="F234" s="24" t="n">
        <f aca="false">DATEDIF(E234,Assumptions!$B$4,"m")</f>
        <v>5</v>
      </c>
    </row>
    <row r="235" customFormat="false" ht="15" hidden="false" customHeight="false" outlineLevel="0" collapsed="false">
      <c r="A235" s="24" t="s">
        <v>454</v>
      </c>
      <c r="B235" s="24" t="s">
        <v>58</v>
      </c>
      <c r="C235" s="24" t="s">
        <v>75</v>
      </c>
      <c r="D235" s="24" t="s">
        <v>226</v>
      </c>
      <c r="E235" s="39" t="n">
        <v>43816</v>
      </c>
      <c r="F235" s="24" t="n">
        <f aca="false">DATEDIF(E235,Assumptions!$B$4,"m")</f>
        <v>81</v>
      </c>
    </row>
    <row r="236" customFormat="false" ht="15" hidden="false" customHeight="false" outlineLevel="0" collapsed="false">
      <c r="A236" s="24" t="s">
        <v>455</v>
      </c>
      <c r="B236" s="24" t="s">
        <v>58</v>
      </c>
      <c r="C236" s="24" t="s">
        <v>75</v>
      </c>
      <c r="D236" s="24" t="s">
        <v>226</v>
      </c>
      <c r="E236" s="39" t="n">
        <v>45677</v>
      </c>
      <c r="F236" s="24" t="n">
        <f aca="false">DATEDIF(E236,Assumptions!$B$4,"m")</f>
        <v>20</v>
      </c>
    </row>
    <row r="237" customFormat="false" ht="15" hidden="false" customHeight="false" outlineLevel="0" collapsed="false">
      <c r="A237" s="24" t="s">
        <v>456</v>
      </c>
      <c r="B237" s="24" t="s">
        <v>57</v>
      </c>
      <c r="C237" s="24" t="s">
        <v>75</v>
      </c>
      <c r="D237" s="24" t="s">
        <v>226</v>
      </c>
      <c r="E237" s="39" t="n">
        <v>45752</v>
      </c>
      <c r="F237" s="24" t="n">
        <f aca="false">DATEDIF(E237,Assumptions!$B$4,"m")</f>
        <v>17</v>
      </c>
    </row>
    <row r="238" customFormat="false" ht="15" hidden="false" customHeight="false" outlineLevel="0" collapsed="false">
      <c r="A238" s="24" t="s">
        <v>457</v>
      </c>
      <c r="B238" s="24" t="s">
        <v>56</v>
      </c>
      <c r="C238" s="24" t="s">
        <v>76</v>
      </c>
      <c r="D238" s="24" t="s">
        <v>217</v>
      </c>
      <c r="E238" s="39" t="n">
        <v>46119</v>
      </c>
      <c r="F238" s="24" t="n">
        <f aca="false">DATEDIF(E238,Assumptions!$B$4,"m")</f>
        <v>5</v>
      </c>
    </row>
    <row r="239" customFormat="false" ht="15" hidden="false" customHeight="false" outlineLevel="0" collapsed="false">
      <c r="A239" s="24" t="s">
        <v>458</v>
      </c>
      <c r="B239" s="24" t="s">
        <v>59</v>
      </c>
      <c r="C239" s="24" t="s">
        <v>75</v>
      </c>
      <c r="D239" s="24" t="s">
        <v>226</v>
      </c>
      <c r="E239" s="39" t="n">
        <v>44922</v>
      </c>
      <c r="F239" s="24" t="n">
        <f aca="false">DATEDIF(E239,Assumptions!$B$4,"m")</f>
        <v>45</v>
      </c>
    </row>
    <row r="240" customFormat="false" ht="15" hidden="false" customHeight="false" outlineLevel="0" collapsed="false">
      <c r="A240" s="24" t="s">
        <v>459</v>
      </c>
      <c r="B240" s="24" t="s">
        <v>57</v>
      </c>
      <c r="C240" s="24" t="s">
        <v>75</v>
      </c>
      <c r="D240" s="24" t="s">
        <v>217</v>
      </c>
      <c r="E240" s="39" t="n">
        <v>45121</v>
      </c>
      <c r="F240" s="24" t="n">
        <f aca="false">DATEDIF(E240,Assumptions!$B$4,"m")</f>
        <v>38</v>
      </c>
    </row>
    <row r="241" customFormat="false" ht="15" hidden="false" customHeight="false" outlineLevel="0" collapsed="false">
      <c r="A241" s="24" t="s">
        <v>460</v>
      </c>
      <c r="B241" s="24" t="s">
        <v>57</v>
      </c>
      <c r="C241" s="24" t="s">
        <v>75</v>
      </c>
      <c r="D241" s="24" t="s">
        <v>226</v>
      </c>
      <c r="E241" s="39" t="n">
        <v>43969</v>
      </c>
      <c r="F241" s="24" t="n">
        <f aca="false">DATEDIF(E241,Assumptions!$B$4,"m")</f>
        <v>76</v>
      </c>
    </row>
    <row r="242" customFormat="false" ht="15" hidden="false" customHeight="false" outlineLevel="0" collapsed="false">
      <c r="A242" s="24" t="s">
        <v>461</v>
      </c>
      <c r="B242" s="24" t="s">
        <v>60</v>
      </c>
      <c r="C242" s="24" t="s">
        <v>75</v>
      </c>
      <c r="D242" s="24" t="s">
        <v>226</v>
      </c>
      <c r="E242" s="39" t="n">
        <v>44222</v>
      </c>
      <c r="F242" s="24" t="n">
        <f aca="false">DATEDIF(E242,Assumptions!$B$4,"m")</f>
        <v>68</v>
      </c>
    </row>
    <row r="243" customFormat="false" ht="15" hidden="false" customHeight="false" outlineLevel="0" collapsed="false">
      <c r="A243" s="24" t="s">
        <v>462</v>
      </c>
      <c r="B243" s="24" t="s">
        <v>61</v>
      </c>
      <c r="C243" s="24" t="s">
        <v>75</v>
      </c>
      <c r="D243" s="24" t="s">
        <v>226</v>
      </c>
      <c r="E243" s="39" t="n">
        <v>45598</v>
      </c>
      <c r="F243" s="24" t="n">
        <f aca="false">DATEDIF(E243,Assumptions!$B$4,"m")</f>
        <v>22</v>
      </c>
    </row>
    <row r="244" customFormat="false" ht="15" hidden="false" customHeight="false" outlineLevel="0" collapsed="false">
      <c r="A244" s="24" t="s">
        <v>463</v>
      </c>
      <c r="B244" s="24" t="s">
        <v>61</v>
      </c>
      <c r="C244" s="24" t="s">
        <v>75</v>
      </c>
      <c r="D244" s="24" t="s">
        <v>226</v>
      </c>
      <c r="E244" s="39" t="n">
        <v>45160</v>
      </c>
      <c r="F244" s="24" t="n">
        <f aca="false">DATEDIF(E244,Assumptions!$B$4,"m")</f>
        <v>37</v>
      </c>
    </row>
    <row r="245" customFormat="false" ht="15" hidden="false" customHeight="false" outlineLevel="0" collapsed="false">
      <c r="A245" s="24" t="s">
        <v>464</v>
      </c>
      <c r="B245" s="24" t="s">
        <v>58</v>
      </c>
      <c r="C245" s="24" t="s">
        <v>75</v>
      </c>
      <c r="D245" s="24" t="s">
        <v>239</v>
      </c>
      <c r="E245" s="39" t="n">
        <v>45420</v>
      </c>
      <c r="F245" s="24" t="n">
        <f aca="false">DATEDIF(E245,Assumptions!$B$4,"m")</f>
        <v>28</v>
      </c>
    </row>
    <row r="246" customFormat="false" ht="15" hidden="false" customHeight="false" outlineLevel="0" collapsed="false">
      <c r="A246" s="24" t="s">
        <v>465</v>
      </c>
      <c r="B246" s="24" t="s">
        <v>56</v>
      </c>
      <c r="C246" s="24" t="s">
        <v>75</v>
      </c>
      <c r="D246" s="24" t="s">
        <v>222</v>
      </c>
      <c r="E246" s="39" t="n">
        <v>45193</v>
      </c>
      <c r="F246" s="24" t="n">
        <f aca="false">DATEDIF(E246,Assumptions!$B$4,"m")</f>
        <v>36</v>
      </c>
    </row>
    <row r="247" customFormat="false" ht="15" hidden="false" customHeight="false" outlineLevel="0" collapsed="false">
      <c r="A247" s="24" t="s">
        <v>466</v>
      </c>
      <c r="B247" s="24" t="s">
        <v>56</v>
      </c>
      <c r="C247" s="24" t="s">
        <v>76</v>
      </c>
      <c r="D247" s="24" t="s">
        <v>222</v>
      </c>
      <c r="E247" s="39" t="n">
        <v>45998</v>
      </c>
      <c r="F247" s="24" t="n">
        <f aca="false">DATEDIF(E247,Assumptions!$B$4,"m")</f>
        <v>9</v>
      </c>
    </row>
    <row r="248" customFormat="false" ht="15" hidden="false" customHeight="false" outlineLevel="0" collapsed="false">
      <c r="A248" s="24" t="s">
        <v>467</v>
      </c>
      <c r="B248" s="24" t="s">
        <v>58</v>
      </c>
      <c r="C248" s="24" t="s">
        <v>75</v>
      </c>
      <c r="D248" s="24" t="s">
        <v>220</v>
      </c>
      <c r="E248" s="39" t="n">
        <v>44016</v>
      </c>
      <c r="F248" s="24" t="n">
        <f aca="false">DATEDIF(E248,Assumptions!$B$4,"m")</f>
        <v>74</v>
      </c>
    </row>
    <row r="249" customFormat="false" ht="15" hidden="false" customHeight="false" outlineLevel="0" collapsed="false">
      <c r="A249" s="24" t="s">
        <v>468</v>
      </c>
      <c r="B249" s="24" t="s">
        <v>56</v>
      </c>
      <c r="C249" s="24" t="s">
        <v>75</v>
      </c>
      <c r="D249" s="24" t="s">
        <v>217</v>
      </c>
      <c r="E249" s="39" t="n">
        <v>44328</v>
      </c>
      <c r="F249" s="24" t="n">
        <f aca="false">DATEDIF(E249,Assumptions!$B$4,"m")</f>
        <v>64</v>
      </c>
    </row>
    <row r="250" customFormat="false" ht="15" hidden="false" customHeight="false" outlineLevel="0" collapsed="false">
      <c r="A250" s="24" t="s">
        <v>469</v>
      </c>
      <c r="B250" s="24" t="s">
        <v>56</v>
      </c>
      <c r="C250" s="24" t="s">
        <v>76</v>
      </c>
      <c r="D250" s="24" t="s">
        <v>239</v>
      </c>
      <c r="E250" s="39" t="n">
        <v>44339</v>
      </c>
      <c r="F250" s="24" t="n">
        <f aca="false">DATEDIF(E250,Assumptions!$B$4,"m")</f>
        <v>64</v>
      </c>
    </row>
    <row r="251" customFormat="false" ht="15" hidden="false" customHeight="false" outlineLevel="0" collapsed="false">
      <c r="A251" s="24" t="s">
        <v>470</v>
      </c>
      <c r="B251" s="24" t="s">
        <v>56</v>
      </c>
      <c r="C251" s="24" t="s">
        <v>75</v>
      </c>
      <c r="D251" s="24" t="s">
        <v>222</v>
      </c>
      <c r="E251" s="39" t="n">
        <v>46017</v>
      </c>
      <c r="F251" s="24" t="n">
        <f aca="false">DATEDIF(E251,Assumptions!$B$4,"m")</f>
        <v>9</v>
      </c>
    </row>
    <row r="252" customFormat="false" ht="15" hidden="false" customHeight="false" outlineLevel="0" collapsed="false">
      <c r="A252" s="24" t="s">
        <v>471</v>
      </c>
      <c r="B252" s="24" t="s">
        <v>61</v>
      </c>
      <c r="C252" s="24" t="s">
        <v>75</v>
      </c>
      <c r="D252" s="24" t="s">
        <v>217</v>
      </c>
      <c r="E252" s="39" t="n">
        <v>43875</v>
      </c>
      <c r="F252" s="24" t="n">
        <f aca="false">DATEDIF(E252,Assumptions!$B$4,"m")</f>
        <v>79</v>
      </c>
    </row>
    <row r="253" customFormat="false" ht="15" hidden="false" customHeight="false" outlineLevel="0" collapsed="false">
      <c r="A253" s="24" t="s">
        <v>472</v>
      </c>
      <c r="B253" s="24" t="s">
        <v>56</v>
      </c>
      <c r="C253" s="24" t="s">
        <v>77</v>
      </c>
      <c r="D253" s="24" t="s">
        <v>222</v>
      </c>
      <c r="E253" s="39" t="n">
        <v>44506</v>
      </c>
      <c r="F253" s="24" t="n">
        <f aca="false">DATEDIF(E253,Assumptions!$B$4,"m")</f>
        <v>58</v>
      </c>
    </row>
    <row r="254" customFormat="false" ht="15" hidden="false" customHeight="false" outlineLevel="0" collapsed="false">
      <c r="A254" s="24" t="s">
        <v>473</v>
      </c>
      <c r="B254" s="24" t="s">
        <v>56</v>
      </c>
      <c r="C254" s="24" t="s">
        <v>75</v>
      </c>
      <c r="D254" s="24" t="s">
        <v>217</v>
      </c>
      <c r="E254" s="39" t="n">
        <v>45501</v>
      </c>
      <c r="F254" s="24" t="n">
        <f aca="false">DATEDIF(E254,Assumptions!$B$4,"m")</f>
        <v>26</v>
      </c>
    </row>
    <row r="255" customFormat="false" ht="15" hidden="false" customHeight="false" outlineLevel="0" collapsed="false">
      <c r="A255" s="24" t="s">
        <v>474</v>
      </c>
      <c r="B255" s="24" t="s">
        <v>61</v>
      </c>
      <c r="C255" s="24" t="s">
        <v>75</v>
      </c>
      <c r="D255" s="24" t="s">
        <v>226</v>
      </c>
      <c r="E255" s="39" t="n">
        <v>44080</v>
      </c>
      <c r="F255" s="24" t="n">
        <f aca="false">DATEDIF(E255,Assumptions!$B$4,"m")</f>
        <v>72</v>
      </c>
    </row>
    <row r="256" customFormat="false" ht="15" hidden="false" customHeight="false" outlineLevel="0" collapsed="false">
      <c r="A256" s="24" t="s">
        <v>475</v>
      </c>
      <c r="B256" s="24" t="s">
        <v>59</v>
      </c>
      <c r="C256" s="24" t="s">
        <v>75</v>
      </c>
      <c r="D256" s="24" t="s">
        <v>226</v>
      </c>
      <c r="E256" s="39" t="n">
        <v>43567</v>
      </c>
      <c r="F256" s="24" t="n">
        <f aca="false">DATEDIF(E256,Assumptions!$B$4,"m")</f>
        <v>89</v>
      </c>
    </row>
    <row r="257" customFormat="false" ht="15" hidden="false" customHeight="false" outlineLevel="0" collapsed="false">
      <c r="A257" s="24" t="s">
        <v>476</v>
      </c>
      <c r="B257" s="24" t="s">
        <v>59</v>
      </c>
      <c r="C257" s="24" t="s">
        <v>75</v>
      </c>
      <c r="D257" s="24" t="s">
        <v>239</v>
      </c>
      <c r="E257" s="39" t="n">
        <v>45730</v>
      </c>
      <c r="F257" s="24" t="n">
        <f aca="false">DATEDIF(E257,Assumptions!$B$4,"m")</f>
        <v>18</v>
      </c>
    </row>
    <row r="258" customFormat="false" ht="15" hidden="false" customHeight="false" outlineLevel="0" collapsed="false">
      <c r="A258" s="24" t="s">
        <v>477</v>
      </c>
      <c r="B258" s="24" t="s">
        <v>57</v>
      </c>
      <c r="C258" s="24" t="s">
        <v>76</v>
      </c>
      <c r="D258" s="24" t="s">
        <v>217</v>
      </c>
      <c r="E258" s="39" t="n">
        <v>45091</v>
      </c>
      <c r="F258" s="24" t="n">
        <f aca="false">DATEDIF(E258,Assumptions!$B$4,"m")</f>
        <v>39</v>
      </c>
    </row>
    <row r="259" customFormat="false" ht="15" hidden="false" customHeight="false" outlineLevel="0" collapsed="false">
      <c r="A259" s="24" t="s">
        <v>478</v>
      </c>
      <c r="B259" s="24" t="s">
        <v>61</v>
      </c>
      <c r="C259" s="24" t="s">
        <v>76</v>
      </c>
      <c r="D259" s="24" t="s">
        <v>239</v>
      </c>
      <c r="E259" s="39" t="n">
        <v>45242</v>
      </c>
      <c r="F259" s="24" t="n">
        <f aca="false">DATEDIF(E259,Assumptions!$B$4,"m")</f>
        <v>34</v>
      </c>
    </row>
    <row r="260" customFormat="false" ht="15" hidden="false" customHeight="false" outlineLevel="0" collapsed="false">
      <c r="A260" s="24" t="s">
        <v>479</v>
      </c>
      <c r="B260" s="24" t="s">
        <v>61</v>
      </c>
      <c r="C260" s="24" t="s">
        <v>75</v>
      </c>
      <c r="D260" s="24" t="s">
        <v>217</v>
      </c>
      <c r="E260" s="39" t="n">
        <v>45914</v>
      </c>
      <c r="F260" s="24" t="n">
        <f aca="false">DATEDIF(E260,Assumptions!$B$4,"m")</f>
        <v>12</v>
      </c>
    </row>
    <row r="261" customFormat="false" ht="15" hidden="false" customHeight="false" outlineLevel="0" collapsed="false">
      <c r="A261" s="24" t="s">
        <v>480</v>
      </c>
      <c r="B261" s="24" t="s">
        <v>58</v>
      </c>
      <c r="C261" s="24" t="s">
        <v>75</v>
      </c>
      <c r="D261" s="24" t="s">
        <v>226</v>
      </c>
      <c r="E261" s="39" t="n">
        <v>45092</v>
      </c>
      <c r="F261" s="24" t="n">
        <f aca="false">DATEDIF(E261,Assumptions!$B$4,"m")</f>
        <v>39</v>
      </c>
    </row>
    <row r="262" customFormat="false" ht="15" hidden="false" customHeight="false" outlineLevel="0" collapsed="false">
      <c r="A262" s="24" t="s">
        <v>481</v>
      </c>
      <c r="B262" s="24" t="s">
        <v>61</v>
      </c>
      <c r="C262" s="24" t="s">
        <v>75</v>
      </c>
      <c r="D262" s="24" t="s">
        <v>217</v>
      </c>
      <c r="E262" s="39" t="n">
        <v>44627</v>
      </c>
      <c r="F262" s="24" t="n">
        <f aca="false">DATEDIF(E262,Assumptions!$B$4,"m")</f>
        <v>54</v>
      </c>
    </row>
    <row r="263" customFormat="false" ht="15" hidden="false" customHeight="false" outlineLevel="0" collapsed="false">
      <c r="A263" s="24" t="s">
        <v>482</v>
      </c>
      <c r="B263" s="24" t="s">
        <v>58</v>
      </c>
      <c r="C263" s="24" t="s">
        <v>75</v>
      </c>
      <c r="D263" s="24" t="s">
        <v>226</v>
      </c>
      <c r="E263" s="39" t="n">
        <v>44198</v>
      </c>
      <c r="F263" s="24" t="n">
        <f aca="false">DATEDIF(E263,Assumptions!$B$4,"m")</f>
        <v>68</v>
      </c>
    </row>
    <row r="264" customFormat="false" ht="15" hidden="false" customHeight="false" outlineLevel="0" collapsed="false">
      <c r="A264" s="24" t="s">
        <v>483</v>
      </c>
      <c r="B264" s="24" t="s">
        <v>57</v>
      </c>
      <c r="C264" s="24" t="s">
        <v>75</v>
      </c>
      <c r="D264" s="24" t="s">
        <v>222</v>
      </c>
      <c r="E264" s="39" t="n">
        <v>45374</v>
      </c>
      <c r="F264" s="24" t="n">
        <f aca="false">DATEDIF(E264,Assumptions!$B$4,"m")</f>
        <v>30</v>
      </c>
    </row>
    <row r="265" customFormat="false" ht="15" hidden="false" customHeight="false" outlineLevel="0" collapsed="false">
      <c r="A265" s="24" t="s">
        <v>484</v>
      </c>
      <c r="B265" s="24" t="s">
        <v>60</v>
      </c>
      <c r="C265" s="24" t="s">
        <v>75</v>
      </c>
      <c r="D265" s="24" t="s">
        <v>217</v>
      </c>
      <c r="E265" s="39" t="n">
        <v>46064</v>
      </c>
      <c r="F265" s="24" t="n">
        <f aca="false">DATEDIF(E265,Assumptions!$B$4,"m")</f>
        <v>7</v>
      </c>
    </row>
    <row r="266" customFormat="false" ht="15" hidden="false" customHeight="false" outlineLevel="0" collapsed="false">
      <c r="A266" s="24" t="s">
        <v>485</v>
      </c>
      <c r="B266" s="24" t="s">
        <v>59</v>
      </c>
      <c r="C266" s="24" t="s">
        <v>76</v>
      </c>
      <c r="D266" s="24" t="s">
        <v>222</v>
      </c>
      <c r="E266" s="39" t="n">
        <v>44302</v>
      </c>
      <c r="F266" s="24" t="n">
        <f aca="false">DATEDIF(E266,Assumptions!$B$4,"m")</f>
        <v>65</v>
      </c>
    </row>
    <row r="267" customFormat="false" ht="15" hidden="false" customHeight="false" outlineLevel="0" collapsed="false">
      <c r="A267" s="24" t="s">
        <v>486</v>
      </c>
      <c r="B267" s="24" t="s">
        <v>56</v>
      </c>
      <c r="C267" s="24" t="s">
        <v>75</v>
      </c>
      <c r="D267" s="24" t="s">
        <v>226</v>
      </c>
      <c r="E267" s="39" t="n">
        <v>45954</v>
      </c>
      <c r="F267" s="24" t="n">
        <f aca="false">DATEDIF(E267,Assumptions!$B$4,"m")</f>
        <v>11</v>
      </c>
    </row>
    <row r="268" customFormat="false" ht="15" hidden="false" customHeight="false" outlineLevel="0" collapsed="false">
      <c r="A268" s="24" t="s">
        <v>487</v>
      </c>
      <c r="B268" s="24" t="s">
        <v>58</v>
      </c>
      <c r="C268" s="24" t="s">
        <v>76</v>
      </c>
      <c r="D268" s="24" t="s">
        <v>226</v>
      </c>
      <c r="E268" s="39" t="n">
        <v>45067</v>
      </c>
      <c r="F268" s="24" t="n">
        <f aca="false">DATEDIF(E268,Assumptions!$B$4,"m")</f>
        <v>40</v>
      </c>
    </row>
    <row r="269" customFormat="false" ht="15" hidden="false" customHeight="false" outlineLevel="0" collapsed="false">
      <c r="A269" s="24" t="s">
        <v>488</v>
      </c>
      <c r="B269" s="24" t="s">
        <v>56</v>
      </c>
      <c r="C269" s="24" t="s">
        <v>75</v>
      </c>
      <c r="D269" s="24" t="s">
        <v>226</v>
      </c>
      <c r="E269" s="39" t="n">
        <v>45282</v>
      </c>
      <c r="F269" s="24" t="n">
        <f aca="false">DATEDIF(E269,Assumptions!$B$4,"m")</f>
        <v>33</v>
      </c>
    </row>
    <row r="270" customFormat="false" ht="15" hidden="false" customHeight="false" outlineLevel="0" collapsed="false">
      <c r="A270" s="24" t="s">
        <v>489</v>
      </c>
      <c r="B270" s="24" t="s">
        <v>60</v>
      </c>
      <c r="C270" s="24" t="s">
        <v>75</v>
      </c>
      <c r="D270" s="24" t="s">
        <v>220</v>
      </c>
      <c r="E270" s="39" t="n">
        <v>45920</v>
      </c>
      <c r="F270" s="24" t="n">
        <f aca="false">DATEDIF(E270,Assumptions!$B$4,"m")</f>
        <v>12</v>
      </c>
    </row>
    <row r="271" customFormat="false" ht="15" hidden="false" customHeight="false" outlineLevel="0" collapsed="false">
      <c r="A271" s="24" t="s">
        <v>490</v>
      </c>
      <c r="B271" s="24" t="s">
        <v>58</v>
      </c>
      <c r="C271" s="24" t="s">
        <v>75</v>
      </c>
      <c r="D271" s="24" t="s">
        <v>217</v>
      </c>
      <c r="E271" s="39" t="n">
        <v>46043</v>
      </c>
      <c r="F271" s="24" t="n">
        <f aca="false">DATEDIF(E271,Assumptions!$B$4,"m")</f>
        <v>8</v>
      </c>
    </row>
    <row r="272" customFormat="false" ht="15" hidden="false" customHeight="false" outlineLevel="0" collapsed="false">
      <c r="A272" s="24" t="s">
        <v>491</v>
      </c>
      <c r="B272" s="24" t="s">
        <v>56</v>
      </c>
      <c r="C272" s="24" t="s">
        <v>76</v>
      </c>
      <c r="D272" s="24" t="s">
        <v>217</v>
      </c>
      <c r="E272" s="39" t="n">
        <v>46215</v>
      </c>
      <c r="F272" s="24" t="n">
        <f aca="false">DATEDIF(E272,Assumptions!$B$4,"m")</f>
        <v>2</v>
      </c>
    </row>
    <row r="273" customFormat="false" ht="15" hidden="false" customHeight="false" outlineLevel="0" collapsed="false">
      <c r="A273" s="24" t="s">
        <v>492</v>
      </c>
      <c r="B273" s="24" t="s">
        <v>61</v>
      </c>
      <c r="C273" s="24" t="s">
        <v>75</v>
      </c>
      <c r="D273" s="24" t="s">
        <v>217</v>
      </c>
      <c r="E273" s="39" t="n">
        <v>45439</v>
      </c>
      <c r="F273" s="24" t="n">
        <f aca="false">DATEDIF(E273,Assumptions!$B$4,"m")</f>
        <v>28</v>
      </c>
    </row>
    <row r="274" customFormat="false" ht="15" hidden="false" customHeight="false" outlineLevel="0" collapsed="false">
      <c r="A274" s="24" t="s">
        <v>493</v>
      </c>
      <c r="B274" s="24" t="s">
        <v>61</v>
      </c>
      <c r="C274" s="24" t="s">
        <v>75</v>
      </c>
      <c r="D274" s="24" t="s">
        <v>226</v>
      </c>
      <c r="E274" s="39" t="n">
        <v>44989</v>
      </c>
      <c r="F274" s="24" t="n">
        <f aca="false">DATEDIF(E274,Assumptions!$B$4,"m")</f>
        <v>42</v>
      </c>
    </row>
    <row r="275" customFormat="false" ht="15" hidden="false" customHeight="false" outlineLevel="0" collapsed="false">
      <c r="A275" s="24" t="s">
        <v>494</v>
      </c>
      <c r="B275" s="24" t="s">
        <v>59</v>
      </c>
      <c r="C275" s="24" t="s">
        <v>75</v>
      </c>
      <c r="D275" s="24" t="s">
        <v>226</v>
      </c>
      <c r="E275" s="39" t="n">
        <v>43595</v>
      </c>
      <c r="F275" s="24" t="n">
        <f aca="false">DATEDIF(E275,Assumptions!$B$4,"m")</f>
        <v>88</v>
      </c>
    </row>
    <row r="276" customFormat="false" ht="15" hidden="false" customHeight="false" outlineLevel="0" collapsed="false">
      <c r="A276" s="24" t="s">
        <v>495</v>
      </c>
      <c r="B276" s="24" t="s">
        <v>57</v>
      </c>
      <c r="C276" s="24" t="s">
        <v>75</v>
      </c>
      <c r="D276" s="24" t="s">
        <v>217</v>
      </c>
      <c r="E276" s="39" t="n">
        <v>45019</v>
      </c>
      <c r="F276" s="24" t="n">
        <f aca="false">DATEDIF(E276,Assumptions!$B$4,"m")</f>
        <v>41</v>
      </c>
    </row>
    <row r="277" customFormat="false" ht="15" hidden="false" customHeight="false" outlineLevel="0" collapsed="false">
      <c r="A277" s="24" t="s">
        <v>496</v>
      </c>
      <c r="B277" s="24" t="s">
        <v>58</v>
      </c>
      <c r="C277" s="24" t="s">
        <v>75</v>
      </c>
      <c r="D277" s="24" t="s">
        <v>217</v>
      </c>
      <c r="E277" s="39" t="n">
        <v>45403</v>
      </c>
      <c r="F277" s="24" t="n">
        <f aca="false">DATEDIF(E277,Assumptions!$B$4,"m")</f>
        <v>29</v>
      </c>
    </row>
    <row r="278" customFormat="false" ht="15" hidden="false" customHeight="false" outlineLevel="0" collapsed="false">
      <c r="A278" s="24" t="s">
        <v>497</v>
      </c>
      <c r="B278" s="24" t="s">
        <v>56</v>
      </c>
      <c r="C278" s="24" t="s">
        <v>75</v>
      </c>
      <c r="D278" s="24" t="s">
        <v>220</v>
      </c>
      <c r="E278" s="39" t="n">
        <v>45227</v>
      </c>
      <c r="F278" s="24" t="n">
        <f aca="false">DATEDIF(E278,Assumptions!$B$4,"m")</f>
        <v>35</v>
      </c>
    </row>
    <row r="279" customFormat="false" ht="15" hidden="false" customHeight="false" outlineLevel="0" collapsed="false">
      <c r="A279" s="24" t="s">
        <v>498</v>
      </c>
      <c r="B279" s="24" t="s">
        <v>56</v>
      </c>
      <c r="C279" s="24" t="s">
        <v>76</v>
      </c>
      <c r="D279" s="24" t="s">
        <v>239</v>
      </c>
      <c r="E279" s="39" t="n">
        <v>45306</v>
      </c>
      <c r="F279" s="24" t="n">
        <f aca="false">DATEDIF(E279,Assumptions!$B$4,"m")</f>
        <v>32</v>
      </c>
    </row>
    <row r="280" customFormat="false" ht="15" hidden="false" customHeight="false" outlineLevel="0" collapsed="false">
      <c r="A280" s="24" t="s">
        <v>499</v>
      </c>
      <c r="B280" s="24" t="s">
        <v>57</v>
      </c>
      <c r="C280" s="24" t="s">
        <v>75</v>
      </c>
      <c r="D280" s="24" t="s">
        <v>222</v>
      </c>
      <c r="E280" s="39" t="n">
        <v>45851</v>
      </c>
      <c r="F280" s="24" t="n">
        <f aca="false">DATEDIF(E280,Assumptions!$B$4,"m")</f>
        <v>14</v>
      </c>
    </row>
    <row r="281" customFormat="false" ht="15" hidden="false" customHeight="false" outlineLevel="0" collapsed="false">
      <c r="A281" s="24" t="s">
        <v>500</v>
      </c>
      <c r="B281" s="24" t="s">
        <v>57</v>
      </c>
      <c r="C281" s="24" t="s">
        <v>75</v>
      </c>
      <c r="D281" s="24" t="s">
        <v>226</v>
      </c>
      <c r="E281" s="39" t="n">
        <v>44208</v>
      </c>
      <c r="F281" s="24" t="n">
        <f aca="false">DATEDIF(E281,Assumptions!$B$4,"m")</f>
        <v>68</v>
      </c>
    </row>
    <row r="282" customFormat="false" ht="15" hidden="false" customHeight="false" outlineLevel="0" collapsed="false">
      <c r="A282" s="24" t="s">
        <v>501</v>
      </c>
      <c r="B282" s="24" t="s">
        <v>60</v>
      </c>
      <c r="C282" s="24" t="s">
        <v>75</v>
      </c>
      <c r="D282" s="24" t="s">
        <v>217</v>
      </c>
      <c r="E282" s="39" t="n">
        <v>45248</v>
      </c>
      <c r="F282" s="24" t="n">
        <f aca="false">DATEDIF(E282,Assumptions!$B$4,"m")</f>
        <v>34</v>
      </c>
    </row>
    <row r="283" customFormat="false" ht="15" hidden="false" customHeight="false" outlineLevel="0" collapsed="false">
      <c r="A283" s="24" t="s">
        <v>502</v>
      </c>
      <c r="B283" s="24" t="s">
        <v>56</v>
      </c>
      <c r="C283" s="24" t="s">
        <v>75</v>
      </c>
      <c r="D283" s="24" t="s">
        <v>226</v>
      </c>
      <c r="E283" s="39" t="n">
        <v>45990</v>
      </c>
      <c r="F283" s="24" t="n">
        <f aca="false">DATEDIF(E283,Assumptions!$B$4,"m")</f>
        <v>10</v>
      </c>
    </row>
    <row r="284" customFormat="false" ht="15" hidden="false" customHeight="false" outlineLevel="0" collapsed="false">
      <c r="A284" s="24" t="s">
        <v>503</v>
      </c>
      <c r="B284" s="24" t="s">
        <v>56</v>
      </c>
      <c r="C284" s="24" t="s">
        <v>76</v>
      </c>
      <c r="D284" s="24" t="s">
        <v>239</v>
      </c>
      <c r="E284" s="39" t="n">
        <v>45042</v>
      </c>
      <c r="F284" s="24" t="n">
        <f aca="false">DATEDIF(E284,Assumptions!$B$4,"m")</f>
        <v>41</v>
      </c>
    </row>
    <row r="285" customFormat="false" ht="15" hidden="false" customHeight="false" outlineLevel="0" collapsed="false">
      <c r="A285" s="24" t="s">
        <v>504</v>
      </c>
      <c r="B285" s="24" t="s">
        <v>59</v>
      </c>
      <c r="C285" s="24" t="s">
        <v>76</v>
      </c>
      <c r="D285" s="24" t="s">
        <v>217</v>
      </c>
      <c r="E285" s="39" t="n">
        <v>44984</v>
      </c>
      <c r="F285" s="24" t="n">
        <f aca="false">DATEDIF(E285,Assumptions!$B$4,"m")</f>
        <v>43</v>
      </c>
    </row>
    <row r="286" customFormat="false" ht="15" hidden="false" customHeight="false" outlineLevel="0" collapsed="false">
      <c r="A286" s="24" t="s">
        <v>505</v>
      </c>
      <c r="B286" s="24" t="s">
        <v>61</v>
      </c>
      <c r="C286" s="24" t="s">
        <v>75</v>
      </c>
      <c r="D286" s="24" t="s">
        <v>217</v>
      </c>
      <c r="E286" s="39" t="n">
        <v>44080</v>
      </c>
      <c r="F286" s="24" t="n">
        <f aca="false">DATEDIF(E286,Assumptions!$B$4,"m")</f>
        <v>72</v>
      </c>
    </row>
    <row r="287" customFormat="false" ht="15" hidden="false" customHeight="false" outlineLevel="0" collapsed="false">
      <c r="A287" s="24" t="s">
        <v>506</v>
      </c>
      <c r="B287" s="24" t="s">
        <v>60</v>
      </c>
      <c r="C287" s="24" t="s">
        <v>75</v>
      </c>
      <c r="D287" s="24" t="s">
        <v>217</v>
      </c>
      <c r="E287" s="39" t="n">
        <v>44446</v>
      </c>
      <c r="F287" s="24" t="n">
        <f aca="false">DATEDIF(E287,Assumptions!$B$4,"m")</f>
        <v>60</v>
      </c>
    </row>
    <row r="288" customFormat="false" ht="15" hidden="false" customHeight="false" outlineLevel="0" collapsed="false">
      <c r="A288" s="24" t="s">
        <v>507</v>
      </c>
      <c r="B288" s="24" t="s">
        <v>60</v>
      </c>
      <c r="C288" s="24" t="s">
        <v>75</v>
      </c>
      <c r="D288" s="24" t="s">
        <v>226</v>
      </c>
      <c r="E288" s="39" t="n">
        <v>45105</v>
      </c>
      <c r="F288" s="24" t="n">
        <f aca="false">DATEDIF(E288,Assumptions!$B$4,"m")</f>
        <v>39</v>
      </c>
    </row>
    <row r="289" customFormat="false" ht="15" hidden="false" customHeight="false" outlineLevel="0" collapsed="false">
      <c r="A289" s="24" t="s">
        <v>508</v>
      </c>
      <c r="B289" s="24" t="s">
        <v>61</v>
      </c>
      <c r="C289" s="24" t="s">
        <v>75</v>
      </c>
      <c r="D289" s="24" t="s">
        <v>220</v>
      </c>
      <c r="E289" s="39" t="n">
        <v>44197</v>
      </c>
      <c r="F289" s="24" t="n">
        <f aca="false">DATEDIF(E289,Assumptions!$B$4,"m")</f>
        <v>68</v>
      </c>
    </row>
    <row r="290" customFormat="false" ht="15" hidden="false" customHeight="false" outlineLevel="0" collapsed="false">
      <c r="A290" s="24" t="s">
        <v>509</v>
      </c>
      <c r="B290" s="24" t="s">
        <v>58</v>
      </c>
      <c r="C290" s="24" t="s">
        <v>76</v>
      </c>
      <c r="D290" s="24" t="s">
        <v>217</v>
      </c>
      <c r="E290" s="39" t="n">
        <v>45195</v>
      </c>
      <c r="F290" s="24" t="n">
        <f aca="false">DATEDIF(E290,Assumptions!$B$4,"m")</f>
        <v>36</v>
      </c>
    </row>
    <row r="291" customFormat="false" ht="15" hidden="false" customHeight="false" outlineLevel="0" collapsed="false">
      <c r="A291" s="24" t="s">
        <v>510</v>
      </c>
      <c r="B291" s="24" t="s">
        <v>60</v>
      </c>
      <c r="C291" s="24" t="s">
        <v>75</v>
      </c>
      <c r="D291" s="24" t="s">
        <v>217</v>
      </c>
      <c r="E291" s="39" t="n">
        <v>45129</v>
      </c>
      <c r="F291" s="24" t="n">
        <f aca="false">DATEDIF(E291,Assumptions!$B$4,"m")</f>
        <v>38</v>
      </c>
    </row>
    <row r="292" customFormat="false" ht="15" hidden="false" customHeight="false" outlineLevel="0" collapsed="false">
      <c r="A292" s="24" t="s">
        <v>511</v>
      </c>
      <c r="B292" s="24" t="s">
        <v>57</v>
      </c>
      <c r="C292" s="24" t="s">
        <v>75</v>
      </c>
      <c r="D292" s="24" t="s">
        <v>222</v>
      </c>
      <c r="E292" s="39" t="n">
        <v>45995</v>
      </c>
      <c r="F292" s="24" t="n">
        <f aca="false">DATEDIF(E292,Assumptions!$B$4,"m")</f>
        <v>9</v>
      </c>
    </row>
    <row r="293" customFormat="false" ht="15" hidden="false" customHeight="false" outlineLevel="0" collapsed="false">
      <c r="A293" s="24" t="s">
        <v>512</v>
      </c>
      <c r="B293" s="24" t="s">
        <v>57</v>
      </c>
      <c r="C293" s="24" t="s">
        <v>75</v>
      </c>
      <c r="D293" s="24" t="s">
        <v>217</v>
      </c>
      <c r="E293" s="39" t="n">
        <v>44694</v>
      </c>
      <c r="F293" s="24" t="n">
        <f aca="false">DATEDIF(E293,Assumptions!$B$4,"m")</f>
        <v>52</v>
      </c>
    </row>
    <row r="294" customFormat="false" ht="15" hidden="false" customHeight="false" outlineLevel="0" collapsed="false">
      <c r="A294" s="24" t="s">
        <v>513</v>
      </c>
      <c r="B294" s="24" t="s">
        <v>61</v>
      </c>
      <c r="C294" s="24" t="s">
        <v>75</v>
      </c>
      <c r="D294" s="24" t="s">
        <v>239</v>
      </c>
      <c r="E294" s="39" t="n">
        <v>46198</v>
      </c>
      <c r="F294" s="24" t="n">
        <f aca="false">DATEDIF(E294,Assumptions!$B$4,"m")</f>
        <v>3</v>
      </c>
    </row>
    <row r="295" customFormat="false" ht="15" hidden="false" customHeight="false" outlineLevel="0" collapsed="false">
      <c r="A295" s="24" t="s">
        <v>514</v>
      </c>
      <c r="B295" s="24" t="s">
        <v>57</v>
      </c>
      <c r="C295" s="24" t="s">
        <v>76</v>
      </c>
      <c r="D295" s="24" t="s">
        <v>222</v>
      </c>
      <c r="E295" s="39" t="n">
        <v>45725</v>
      </c>
      <c r="F295" s="24" t="n">
        <f aca="false">DATEDIF(E295,Assumptions!$B$4,"m")</f>
        <v>18</v>
      </c>
    </row>
    <row r="296" customFormat="false" ht="15" hidden="false" customHeight="false" outlineLevel="0" collapsed="false">
      <c r="A296" s="24" t="s">
        <v>515</v>
      </c>
      <c r="B296" s="24" t="s">
        <v>60</v>
      </c>
      <c r="C296" s="24" t="s">
        <v>76</v>
      </c>
      <c r="D296" s="24" t="s">
        <v>226</v>
      </c>
      <c r="E296" s="39" t="n">
        <v>45593</v>
      </c>
      <c r="F296" s="24" t="n">
        <f aca="false">DATEDIF(E296,Assumptions!$B$4,"m")</f>
        <v>23</v>
      </c>
    </row>
    <row r="297" customFormat="false" ht="15" hidden="false" customHeight="false" outlineLevel="0" collapsed="false">
      <c r="A297" s="24" t="s">
        <v>516</v>
      </c>
      <c r="B297" s="24" t="s">
        <v>58</v>
      </c>
      <c r="C297" s="24" t="s">
        <v>76</v>
      </c>
      <c r="D297" s="24" t="s">
        <v>217</v>
      </c>
      <c r="E297" s="39" t="n">
        <v>45456</v>
      </c>
      <c r="F297" s="24" t="n">
        <f aca="false">DATEDIF(E297,Assumptions!$B$4,"m")</f>
        <v>27</v>
      </c>
    </row>
    <row r="298" customFormat="false" ht="15" hidden="false" customHeight="false" outlineLevel="0" collapsed="false">
      <c r="A298" s="24" t="s">
        <v>517</v>
      </c>
      <c r="B298" s="24" t="s">
        <v>56</v>
      </c>
      <c r="C298" s="24" t="s">
        <v>77</v>
      </c>
      <c r="D298" s="24" t="s">
        <v>226</v>
      </c>
      <c r="E298" s="39" t="n">
        <v>45919</v>
      </c>
      <c r="F298" s="24" t="n">
        <f aca="false">DATEDIF(E298,Assumptions!$B$4,"m")</f>
        <v>12</v>
      </c>
    </row>
    <row r="299" customFormat="false" ht="15" hidden="false" customHeight="false" outlineLevel="0" collapsed="false">
      <c r="A299" s="24" t="s">
        <v>518</v>
      </c>
      <c r="B299" s="24" t="s">
        <v>56</v>
      </c>
      <c r="C299" s="24" t="s">
        <v>75</v>
      </c>
      <c r="D299" s="24" t="s">
        <v>217</v>
      </c>
      <c r="E299" s="39" t="n">
        <v>45569</v>
      </c>
      <c r="F299" s="24" t="n">
        <f aca="false">DATEDIF(E299,Assumptions!$B$4,"m")</f>
        <v>23</v>
      </c>
    </row>
    <row r="300" customFormat="false" ht="15" hidden="false" customHeight="false" outlineLevel="0" collapsed="false">
      <c r="A300" s="24" t="s">
        <v>519</v>
      </c>
      <c r="B300" s="24" t="s">
        <v>58</v>
      </c>
      <c r="C300" s="24" t="s">
        <v>75</v>
      </c>
      <c r="D300" s="24" t="s">
        <v>217</v>
      </c>
      <c r="E300" s="39" t="n">
        <v>46178</v>
      </c>
      <c r="F300" s="24" t="n">
        <f aca="false">DATEDIF(E300,Assumptions!$B$4,"m")</f>
        <v>3</v>
      </c>
    </row>
    <row r="301" customFormat="false" ht="15" hidden="false" customHeight="false" outlineLevel="0" collapsed="false">
      <c r="A301" s="24" t="s">
        <v>520</v>
      </c>
      <c r="B301" s="24" t="s">
        <v>59</v>
      </c>
      <c r="C301" s="24" t="s">
        <v>76</v>
      </c>
      <c r="D301" s="24" t="s">
        <v>222</v>
      </c>
      <c r="E301" s="39" t="n">
        <v>45173</v>
      </c>
      <c r="F301" s="24" t="n">
        <f aca="false">DATEDIF(E301,Assumptions!$B$4,"m")</f>
        <v>36</v>
      </c>
    </row>
    <row r="302" customFormat="false" ht="15" hidden="false" customHeight="false" outlineLevel="0" collapsed="false">
      <c r="A302" s="24" t="s">
        <v>521</v>
      </c>
      <c r="B302" s="24" t="s">
        <v>60</v>
      </c>
      <c r="C302" s="24" t="s">
        <v>75</v>
      </c>
      <c r="D302" s="24" t="s">
        <v>217</v>
      </c>
      <c r="E302" s="39" t="n">
        <v>45669</v>
      </c>
      <c r="F302" s="24" t="n">
        <f aca="false">DATEDIF(E302,Assumptions!$B$4,"m")</f>
        <v>20</v>
      </c>
    </row>
    <row r="303" customFormat="false" ht="15" hidden="false" customHeight="false" outlineLevel="0" collapsed="false">
      <c r="A303" s="24" t="s">
        <v>522</v>
      </c>
      <c r="B303" s="24" t="s">
        <v>57</v>
      </c>
      <c r="C303" s="24" t="s">
        <v>77</v>
      </c>
      <c r="D303" s="24" t="s">
        <v>217</v>
      </c>
      <c r="E303" s="39" t="n">
        <v>46126</v>
      </c>
      <c r="F303" s="24" t="n">
        <f aca="false">DATEDIF(E303,Assumptions!$B$4,"m")</f>
        <v>5</v>
      </c>
    </row>
    <row r="304" customFormat="false" ht="15" hidden="false" customHeight="false" outlineLevel="0" collapsed="false">
      <c r="A304" s="24" t="s">
        <v>523</v>
      </c>
      <c r="B304" s="24" t="s">
        <v>56</v>
      </c>
      <c r="C304" s="24" t="s">
        <v>75</v>
      </c>
      <c r="D304" s="24" t="s">
        <v>217</v>
      </c>
      <c r="E304" s="39" t="n">
        <v>45675</v>
      </c>
      <c r="F304" s="24" t="n">
        <f aca="false">DATEDIF(E304,Assumptions!$B$4,"m")</f>
        <v>20</v>
      </c>
    </row>
    <row r="305" customFormat="false" ht="15" hidden="false" customHeight="false" outlineLevel="0" collapsed="false">
      <c r="A305" s="24" t="s">
        <v>524</v>
      </c>
      <c r="B305" s="24" t="s">
        <v>58</v>
      </c>
      <c r="C305" s="24" t="s">
        <v>75</v>
      </c>
      <c r="D305" s="24" t="s">
        <v>239</v>
      </c>
      <c r="E305" s="39" t="n">
        <v>45953</v>
      </c>
      <c r="F305" s="24" t="n">
        <f aca="false">DATEDIF(E305,Assumptions!$B$4,"m")</f>
        <v>11</v>
      </c>
    </row>
    <row r="306" customFormat="false" ht="15" hidden="false" customHeight="false" outlineLevel="0" collapsed="false">
      <c r="A306" s="24" t="s">
        <v>525</v>
      </c>
      <c r="B306" s="24" t="s">
        <v>56</v>
      </c>
      <c r="C306" s="24" t="s">
        <v>75</v>
      </c>
      <c r="D306" s="24" t="s">
        <v>222</v>
      </c>
      <c r="E306" s="39" t="n">
        <v>44955</v>
      </c>
      <c r="F306" s="24" t="n">
        <f aca="false">DATEDIF(E306,Assumptions!$B$4,"m")</f>
        <v>44</v>
      </c>
    </row>
    <row r="307" customFormat="false" ht="15" hidden="false" customHeight="false" outlineLevel="0" collapsed="false">
      <c r="A307" s="24" t="s">
        <v>526</v>
      </c>
      <c r="B307" s="24" t="s">
        <v>57</v>
      </c>
      <c r="C307" s="24" t="s">
        <v>77</v>
      </c>
      <c r="D307" s="24" t="s">
        <v>226</v>
      </c>
      <c r="E307" s="39" t="n">
        <v>45414</v>
      </c>
      <c r="F307" s="24" t="n">
        <f aca="false">DATEDIF(E307,Assumptions!$B$4,"m")</f>
        <v>28</v>
      </c>
    </row>
    <row r="308" customFormat="false" ht="15" hidden="false" customHeight="false" outlineLevel="0" collapsed="false">
      <c r="A308" s="24" t="s">
        <v>527</v>
      </c>
      <c r="B308" s="24" t="s">
        <v>58</v>
      </c>
      <c r="C308" s="24" t="s">
        <v>75</v>
      </c>
      <c r="D308" s="24" t="s">
        <v>222</v>
      </c>
      <c r="E308" s="39" t="n">
        <v>44681</v>
      </c>
      <c r="F308" s="24" t="n">
        <f aca="false">DATEDIF(E308,Assumptions!$B$4,"m")</f>
        <v>53</v>
      </c>
    </row>
    <row r="309" customFormat="false" ht="15" hidden="false" customHeight="false" outlineLevel="0" collapsed="false">
      <c r="A309" s="24" t="s">
        <v>528</v>
      </c>
      <c r="B309" s="24" t="s">
        <v>57</v>
      </c>
      <c r="C309" s="24" t="s">
        <v>77</v>
      </c>
      <c r="D309" s="24" t="s">
        <v>226</v>
      </c>
      <c r="E309" s="39" t="n">
        <v>45305</v>
      </c>
      <c r="F309" s="24" t="n">
        <f aca="false">DATEDIF(E309,Assumptions!$B$4,"m")</f>
        <v>32</v>
      </c>
    </row>
    <row r="310" customFormat="false" ht="15" hidden="false" customHeight="false" outlineLevel="0" collapsed="false">
      <c r="A310" s="24" t="s">
        <v>529</v>
      </c>
      <c r="B310" s="24" t="s">
        <v>58</v>
      </c>
      <c r="C310" s="24" t="s">
        <v>75</v>
      </c>
      <c r="D310" s="24" t="s">
        <v>222</v>
      </c>
      <c r="E310" s="39" t="n">
        <v>43853</v>
      </c>
      <c r="F310" s="24" t="n">
        <f aca="false">DATEDIF(E310,Assumptions!$B$4,"m")</f>
        <v>80</v>
      </c>
    </row>
    <row r="311" customFormat="false" ht="15" hidden="false" customHeight="false" outlineLevel="0" collapsed="false">
      <c r="A311" s="24" t="s">
        <v>530</v>
      </c>
      <c r="B311" s="24" t="s">
        <v>56</v>
      </c>
      <c r="C311" s="24" t="s">
        <v>77</v>
      </c>
      <c r="D311" s="24" t="s">
        <v>226</v>
      </c>
      <c r="E311" s="39" t="n">
        <v>45641</v>
      </c>
      <c r="F311" s="24" t="n">
        <f aca="false">DATEDIF(E311,Assumptions!$B$4,"m")</f>
        <v>21</v>
      </c>
    </row>
    <row r="312" customFormat="false" ht="15" hidden="false" customHeight="false" outlineLevel="0" collapsed="false">
      <c r="A312" s="24" t="s">
        <v>531</v>
      </c>
      <c r="B312" s="24" t="s">
        <v>56</v>
      </c>
      <c r="C312" s="24" t="s">
        <v>75</v>
      </c>
      <c r="D312" s="24" t="s">
        <v>226</v>
      </c>
      <c r="E312" s="39" t="n">
        <v>46086</v>
      </c>
      <c r="F312" s="24" t="n">
        <f aca="false">DATEDIF(E312,Assumptions!$B$4,"m")</f>
        <v>6</v>
      </c>
    </row>
    <row r="313" customFormat="false" ht="15" hidden="false" customHeight="false" outlineLevel="0" collapsed="false">
      <c r="A313" s="24" t="s">
        <v>532</v>
      </c>
      <c r="B313" s="24" t="s">
        <v>60</v>
      </c>
      <c r="C313" s="24" t="s">
        <v>75</v>
      </c>
      <c r="D313" s="24" t="s">
        <v>239</v>
      </c>
      <c r="E313" s="39" t="n">
        <v>43726</v>
      </c>
      <c r="F313" s="24" t="n">
        <f aca="false">DATEDIF(E313,Assumptions!$B$4,"m")</f>
        <v>84</v>
      </c>
    </row>
    <row r="314" customFormat="false" ht="15" hidden="false" customHeight="false" outlineLevel="0" collapsed="false">
      <c r="A314" s="24" t="s">
        <v>533</v>
      </c>
      <c r="B314" s="24" t="s">
        <v>58</v>
      </c>
      <c r="C314" s="24" t="s">
        <v>76</v>
      </c>
      <c r="D314" s="24" t="s">
        <v>239</v>
      </c>
      <c r="E314" s="39" t="n">
        <v>45946</v>
      </c>
      <c r="F314" s="24" t="n">
        <f aca="false">DATEDIF(E314,Assumptions!$B$4,"m")</f>
        <v>11</v>
      </c>
    </row>
    <row r="315" customFormat="false" ht="15" hidden="false" customHeight="false" outlineLevel="0" collapsed="false">
      <c r="A315" s="24" t="s">
        <v>534</v>
      </c>
      <c r="B315" s="24" t="s">
        <v>61</v>
      </c>
      <c r="C315" s="24" t="s">
        <v>75</v>
      </c>
      <c r="D315" s="24" t="s">
        <v>217</v>
      </c>
      <c r="E315" s="39" t="n">
        <v>45686</v>
      </c>
      <c r="F315" s="24" t="n">
        <f aca="false">DATEDIF(E315,Assumptions!$B$4,"m")</f>
        <v>20</v>
      </c>
    </row>
    <row r="316" customFormat="false" ht="15" hidden="false" customHeight="false" outlineLevel="0" collapsed="false">
      <c r="A316" s="24" t="s">
        <v>535</v>
      </c>
      <c r="B316" s="24" t="s">
        <v>60</v>
      </c>
      <c r="C316" s="24" t="s">
        <v>75</v>
      </c>
      <c r="D316" s="24" t="s">
        <v>226</v>
      </c>
      <c r="E316" s="39" t="n">
        <v>43673</v>
      </c>
      <c r="F316" s="24" t="n">
        <f aca="false">DATEDIF(E316,Assumptions!$B$4,"m")</f>
        <v>86</v>
      </c>
    </row>
    <row r="317" customFormat="false" ht="15" hidden="false" customHeight="false" outlineLevel="0" collapsed="false">
      <c r="A317" s="24" t="s">
        <v>536</v>
      </c>
      <c r="B317" s="24" t="s">
        <v>56</v>
      </c>
      <c r="C317" s="24" t="s">
        <v>75</v>
      </c>
      <c r="D317" s="24" t="s">
        <v>217</v>
      </c>
      <c r="E317" s="39" t="n">
        <v>44119</v>
      </c>
      <c r="F317" s="24" t="n">
        <f aca="false">DATEDIF(E317,Assumptions!$B$4,"m")</f>
        <v>71</v>
      </c>
    </row>
    <row r="318" customFormat="false" ht="15" hidden="false" customHeight="false" outlineLevel="0" collapsed="false">
      <c r="A318" s="24" t="s">
        <v>537</v>
      </c>
      <c r="B318" s="24" t="s">
        <v>57</v>
      </c>
      <c r="C318" s="24" t="s">
        <v>75</v>
      </c>
      <c r="D318" s="24" t="s">
        <v>217</v>
      </c>
      <c r="E318" s="39" t="n">
        <v>45161</v>
      </c>
      <c r="F318" s="24" t="n">
        <f aca="false">DATEDIF(E318,Assumptions!$B$4,"m")</f>
        <v>37</v>
      </c>
    </row>
    <row r="319" customFormat="false" ht="15" hidden="false" customHeight="false" outlineLevel="0" collapsed="false">
      <c r="A319" s="24" t="s">
        <v>538</v>
      </c>
      <c r="B319" s="24" t="s">
        <v>58</v>
      </c>
      <c r="C319" s="24" t="s">
        <v>76</v>
      </c>
      <c r="D319" s="24" t="s">
        <v>217</v>
      </c>
      <c r="E319" s="39" t="n">
        <v>46084</v>
      </c>
      <c r="F319" s="24" t="n">
        <f aca="false">DATEDIF(E319,Assumptions!$B$4,"m")</f>
        <v>6</v>
      </c>
    </row>
    <row r="320" customFormat="false" ht="15" hidden="false" customHeight="false" outlineLevel="0" collapsed="false">
      <c r="A320" s="24" t="s">
        <v>539</v>
      </c>
      <c r="B320" s="24" t="s">
        <v>56</v>
      </c>
      <c r="C320" s="24" t="s">
        <v>75</v>
      </c>
      <c r="D320" s="24" t="s">
        <v>226</v>
      </c>
      <c r="E320" s="39" t="n">
        <v>46196</v>
      </c>
      <c r="F320" s="24" t="n">
        <f aca="false">DATEDIF(E320,Assumptions!$B$4,"m")</f>
        <v>3</v>
      </c>
    </row>
    <row r="321" customFormat="false" ht="15" hidden="false" customHeight="false" outlineLevel="0" collapsed="false">
      <c r="A321" s="24" t="s">
        <v>540</v>
      </c>
      <c r="B321" s="24" t="s">
        <v>56</v>
      </c>
      <c r="C321" s="24" t="s">
        <v>76</v>
      </c>
      <c r="D321" s="24" t="s">
        <v>217</v>
      </c>
      <c r="E321" s="39" t="n">
        <v>45359</v>
      </c>
      <c r="F321" s="24" t="n">
        <f aca="false">DATEDIF(E321,Assumptions!$B$4,"m")</f>
        <v>30</v>
      </c>
    </row>
    <row r="322" customFormat="false" ht="15" hidden="false" customHeight="false" outlineLevel="0" collapsed="false">
      <c r="A322" s="24" t="s">
        <v>541</v>
      </c>
      <c r="B322" s="24" t="s">
        <v>60</v>
      </c>
      <c r="C322" s="24" t="s">
        <v>75</v>
      </c>
      <c r="D322" s="24" t="s">
        <v>226</v>
      </c>
      <c r="E322" s="39" t="n">
        <v>44426</v>
      </c>
      <c r="F322" s="24" t="n">
        <f aca="false">DATEDIF(E322,Assumptions!$B$4,"m")</f>
        <v>61</v>
      </c>
    </row>
    <row r="323" customFormat="false" ht="15" hidden="false" customHeight="false" outlineLevel="0" collapsed="false">
      <c r="A323" s="24" t="s">
        <v>542</v>
      </c>
      <c r="B323" s="24" t="s">
        <v>60</v>
      </c>
      <c r="C323" s="24" t="s">
        <v>75</v>
      </c>
      <c r="D323" s="24" t="s">
        <v>226</v>
      </c>
      <c r="E323" s="39" t="n">
        <v>45461</v>
      </c>
      <c r="F323" s="24" t="n">
        <f aca="false">DATEDIF(E323,Assumptions!$B$4,"m")</f>
        <v>27</v>
      </c>
    </row>
    <row r="324" customFormat="false" ht="15" hidden="false" customHeight="false" outlineLevel="0" collapsed="false">
      <c r="A324" s="24" t="s">
        <v>543</v>
      </c>
      <c r="B324" s="24" t="s">
        <v>57</v>
      </c>
      <c r="C324" s="24" t="s">
        <v>77</v>
      </c>
      <c r="D324" s="24" t="s">
        <v>239</v>
      </c>
      <c r="E324" s="39" t="n">
        <v>45645</v>
      </c>
      <c r="F324" s="24" t="n">
        <f aca="false">DATEDIF(E324,Assumptions!$B$4,"m")</f>
        <v>21</v>
      </c>
    </row>
    <row r="325" customFormat="false" ht="15" hidden="false" customHeight="false" outlineLevel="0" collapsed="false">
      <c r="A325" s="24" t="s">
        <v>544</v>
      </c>
      <c r="B325" s="24" t="s">
        <v>59</v>
      </c>
      <c r="C325" s="24" t="s">
        <v>77</v>
      </c>
      <c r="D325" s="24" t="s">
        <v>222</v>
      </c>
      <c r="E325" s="39" t="n">
        <v>45671</v>
      </c>
      <c r="F325" s="24" t="n">
        <f aca="false">DATEDIF(E325,Assumptions!$B$4,"m")</f>
        <v>20</v>
      </c>
    </row>
    <row r="326" customFormat="false" ht="15" hidden="false" customHeight="false" outlineLevel="0" collapsed="false">
      <c r="A326" s="24" t="s">
        <v>545</v>
      </c>
      <c r="B326" s="24" t="s">
        <v>58</v>
      </c>
      <c r="C326" s="24" t="s">
        <v>75</v>
      </c>
      <c r="D326" s="24" t="s">
        <v>222</v>
      </c>
      <c r="E326" s="39" t="n">
        <v>46026</v>
      </c>
      <c r="F326" s="24" t="n">
        <f aca="false">DATEDIF(E326,Assumptions!$B$4,"m")</f>
        <v>8</v>
      </c>
    </row>
    <row r="327" customFormat="false" ht="15" hidden="false" customHeight="false" outlineLevel="0" collapsed="false">
      <c r="A327" s="24" t="s">
        <v>546</v>
      </c>
      <c r="B327" s="24" t="s">
        <v>60</v>
      </c>
      <c r="C327" s="24" t="s">
        <v>75</v>
      </c>
      <c r="D327" s="24" t="s">
        <v>222</v>
      </c>
      <c r="E327" s="39" t="n">
        <v>44184</v>
      </c>
      <c r="F327" s="24" t="n">
        <f aca="false">DATEDIF(E327,Assumptions!$B$4,"m")</f>
        <v>69</v>
      </c>
    </row>
    <row r="328" customFormat="false" ht="15" hidden="false" customHeight="false" outlineLevel="0" collapsed="false">
      <c r="A328" s="24" t="s">
        <v>547</v>
      </c>
      <c r="B328" s="24" t="s">
        <v>57</v>
      </c>
      <c r="C328" s="24" t="s">
        <v>75</v>
      </c>
      <c r="D328" s="24" t="s">
        <v>217</v>
      </c>
      <c r="E328" s="39" t="n">
        <v>45904</v>
      </c>
      <c r="F328" s="24" t="n">
        <f aca="false">DATEDIF(E328,Assumptions!$B$4,"m")</f>
        <v>12</v>
      </c>
    </row>
    <row r="329" customFormat="false" ht="15" hidden="false" customHeight="false" outlineLevel="0" collapsed="false">
      <c r="A329" s="24" t="s">
        <v>548</v>
      </c>
      <c r="B329" s="24" t="s">
        <v>58</v>
      </c>
      <c r="C329" s="24" t="s">
        <v>75</v>
      </c>
      <c r="D329" s="24" t="s">
        <v>222</v>
      </c>
      <c r="E329" s="39" t="n">
        <v>46121</v>
      </c>
      <c r="F329" s="24" t="n">
        <f aca="false">DATEDIF(E329,Assumptions!$B$4,"m")</f>
        <v>5</v>
      </c>
    </row>
    <row r="330" customFormat="false" ht="15" hidden="false" customHeight="false" outlineLevel="0" collapsed="false">
      <c r="A330" s="24" t="s">
        <v>549</v>
      </c>
      <c r="B330" s="24" t="s">
        <v>61</v>
      </c>
      <c r="C330" s="24" t="s">
        <v>75</v>
      </c>
      <c r="D330" s="24" t="s">
        <v>239</v>
      </c>
      <c r="E330" s="39" t="n">
        <v>45705</v>
      </c>
      <c r="F330" s="24" t="n">
        <f aca="false">DATEDIF(E330,Assumptions!$B$4,"m")</f>
        <v>19</v>
      </c>
    </row>
    <row r="331" customFormat="false" ht="15" hidden="false" customHeight="false" outlineLevel="0" collapsed="false">
      <c r="A331" s="24" t="s">
        <v>550</v>
      </c>
      <c r="B331" s="24" t="s">
        <v>60</v>
      </c>
      <c r="C331" s="24" t="s">
        <v>75</v>
      </c>
      <c r="D331" s="24" t="s">
        <v>239</v>
      </c>
      <c r="E331" s="39" t="n">
        <v>45617</v>
      </c>
      <c r="F331" s="24" t="n">
        <f aca="false">DATEDIF(E331,Assumptions!$B$4,"m")</f>
        <v>22</v>
      </c>
    </row>
    <row r="332" customFormat="false" ht="15" hidden="false" customHeight="false" outlineLevel="0" collapsed="false">
      <c r="A332" s="24" t="s">
        <v>551</v>
      </c>
      <c r="B332" s="24" t="s">
        <v>57</v>
      </c>
      <c r="C332" s="24" t="s">
        <v>75</v>
      </c>
      <c r="D332" s="24" t="s">
        <v>217</v>
      </c>
      <c r="E332" s="39" t="n">
        <v>44965</v>
      </c>
      <c r="F332" s="24" t="n">
        <f aca="false">DATEDIF(E332,Assumptions!$B$4,"m")</f>
        <v>43</v>
      </c>
    </row>
    <row r="333" customFormat="false" ht="15" hidden="false" customHeight="false" outlineLevel="0" collapsed="false">
      <c r="A333" s="24" t="s">
        <v>552</v>
      </c>
      <c r="B333" s="24" t="s">
        <v>61</v>
      </c>
      <c r="C333" s="24" t="s">
        <v>76</v>
      </c>
      <c r="D333" s="24" t="s">
        <v>239</v>
      </c>
      <c r="E333" s="39" t="n">
        <v>45003</v>
      </c>
      <c r="F333" s="24" t="n">
        <f aca="false">DATEDIF(E333,Assumptions!$B$4,"m")</f>
        <v>42</v>
      </c>
    </row>
    <row r="334" customFormat="false" ht="15" hidden="false" customHeight="false" outlineLevel="0" collapsed="false">
      <c r="A334" s="24" t="s">
        <v>553</v>
      </c>
      <c r="B334" s="24" t="s">
        <v>57</v>
      </c>
      <c r="C334" s="24" t="s">
        <v>75</v>
      </c>
      <c r="D334" s="24" t="s">
        <v>222</v>
      </c>
      <c r="E334" s="39" t="n">
        <v>44071</v>
      </c>
      <c r="F334" s="24" t="n">
        <f aca="false">DATEDIF(E334,Assumptions!$B$4,"m")</f>
        <v>73</v>
      </c>
    </row>
    <row r="335" customFormat="false" ht="15" hidden="false" customHeight="false" outlineLevel="0" collapsed="false">
      <c r="A335" s="24" t="s">
        <v>554</v>
      </c>
      <c r="B335" s="24" t="s">
        <v>59</v>
      </c>
      <c r="C335" s="24" t="s">
        <v>77</v>
      </c>
      <c r="D335" s="24" t="s">
        <v>226</v>
      </c>
      <c r="E335" s="39" t="n">
        <v>45851</v>
      </c>
      <c r="F335" s="24" t="n">
        <f aca="false">DATEDIF(E335,Assumptions!$B$4,"m")</f>
        <v>14</v>
      </c>
    </row>
    <row r="336" customFormat="false" ht="15" hidden="false" customHeight="false" outlineLevel="0" collapsed="false">
      <c r="A336" s="24" t="s">
        <v>555</v>
      </c>
      <c r="B336" s="24" t="s">
        <v>59</v>
      </c>
      <c r="C336" s="24" t="s">
        <v>75</v>
      </c>
      <c r="D336" s="24" t="s">
        <v>217</v>
      </c>
      <c r="E336" s="39" t="n">
        <v>45258</v>
      </c>
      <c r="F336" s="24" t="n">
        <f aca="false">DATEDIF(E336,Assumptions!$B$4,"m")</f>
        <v>34</v>
      </c>
    </row>
    <row r="337" customFormat="false" ht="15" hidden="false" customHeight="false" outlineLevel="0" collapsed="false">
      <c r="A337" s="24" t="s">
        <v>556</v>
      </c>
      <c r="B337" s="24" t="s">
        <v>57</v>
      </c>
      <c r="C337" s="24" t="s">
        <v>76</v>
      </c>
      <c r="D337" s="24" t="s">
        <v>217</v>
      </c>
      <c r="E337" s="39" t="n">
        <v>44807</v>
      </c>
      <c r="F337" s="24" t="n">
        <f aca="false">DATEDIF(E337,Assumptions!$B$4,"m")</f>
        <v>48</v>
      </c>
    </row>
    <row r="338" customFormat="false" ht="15" hidden="false" customHeight="false" outlineLevel="0" collapsed="false">
      <c r="A338" s="24" t="s">
        <v>557</v>
      </c>
      <c r="B338" s="24" t="s">
        <v>60</v>
      </c>
      <c r="C338" s="24" t="s">
        <v>75</v>
      </c>
      <c r="D338" s="24" t="s">
        <v>226</v>
      </c>
      <c r="E338" s="39" t="n">
        <v>43381</v>
      </c>
      <c r="F338" s="24" t="n">
        <f aca="false">DATEDIF(E338,Assumptions!$B$4,"m")</f>
        <v>95</v>
      </c>
    </row>
    <row r="339" customFormat="false" ht="15" hidden="false" customHeight="false" outlineLevel="0" collapsed="false">
      <c r="A339" s="24" t="s">
        <v>558</v>
      </c>
      <c r="B339" s="24" t="s">
        <v>58</v>
      </c>
      <c r="C339" s="24" t="s">
        <v>76</v>
      </c>
      <c r="D339" s="24" t="s">
        <v>217</v>
      </c>
      <c r="E339" s="39" t="n">
        <v>44906</v>
      </c>
      <c r="F339" s="24" t="n">
        <f aca="false">DATEDIF(E339,Assumptions!$B$4,"m")</f>
        <v>45</v>
      </c>
    </row>
    <row r="340" customFormat="false" ht="15" hidden="false" customHeight="false" outlineLevel="0" collapsed="false">
      <c r="A340" s="24" t="s">
        <v>559</v>
      </c>
      <c r="B340" s="24" t="s">
        <v>61</v>
      </c>
      <c r="C340" s="24" t="s">
        <v>75</v>
      </c>
      <c r="D340" s="24" t="s">
        <v>222</v>
      </c>
      <c r="E340" s="39" t="n">
        <v>45406</v>
      </c>
      <c r="F340" s="24" t="n">
        <f aca="false">DATEDIF(E340,Assumptions!$B$4,"m")</f>
        <v>29</v>
      </c>
    </row>
    <row r="341" customFormat="false" ht="15" hidden="false" customHeight="false" outlineLevel="0" collapsed="false">
      <c r="A341" s="24" t="s">
        <v>560</v>
      </c>
      <c r="B341" s="24" t="s">
        <v>61</v>
      </c>
      <c r="C341" s="24" t="s">
        <v>75</v>
      </c>
      <c r="D341" s="24" t="s">
        <v>226</v>
      </c>
      <c r="E341" s="39" t="n">
        <v>45658</v>
      </c>
      <c r="F341" s="24" t="n">
        <f aca="false">DATEDIF(E341,Assumptions!$B$4,"m")</f>
        <v>20</v>
      </c>
    </row>
    <row r="342" customFormat="false" ht="15" hidden="false" customHeight="false" outlineLevel="0" collapsed="false">
      <c r="A342" s="24" t="s">
        <v>561</v>
      </c>
      <c r="B342" s="24" t="s">
        <v>61</v>
      </c>
      <c r="C342" s="24" t="s">
        <v>75</v>
      </c>
      <c r="D342" s="24" t="s">
        <v>217</v>
      </c>
      <c r="E342" s="39" t="n">
        <v>46161</v>
      </c>
      <c r="F342" s="24" t="n">
        <f aca="false">DATEDIF(E342,Assumptions!$B$4,"m")</f>
        <v>4</v>
      </c>
    </row>
    <row r="343" customFormat="false" ht="15" hidden="false" customHeight="false" outlineLevel="0" collapsed="false">
      <c r="A343" s="24" t="s">
        <v>562</v>
      </c>
      <c r="B343" s="24" t="s">
        <v>61</v>
      </c>
      <c r="C343" s="24" t="s">
        <v>77</v>
      </c>
      <c r="D343" s="24" t="s">
        <v>217</v>
      </c>
      <c r="E343" s="39" t="n">
        <v>45570</v>
      </c>
      <c r="F343" s="24" t="n">
        <f aca="false">DATEDIF(E343,Assumptions!$B$4,"m")</f>
        <v>23</v>
      </c>
    </row>
    <row r="344" customFormat="false" ht="15" hidden="false" customHeight="false" outlineLevel="0" collapsed="false">
      <c r="A344" s="24" t="s">
        <v>563</v>
      </c>
      <c r="B344" s="24" t="s">
        <v>56</v>
      </c>
      <c r="C344" s="24" t="s">
        <v>75</v>
      </c>
      <c r="D344" s="24" t="s">
        <v>217</v>
      </c>
      <c r="E344" s="39" t="n">
        <v>44570</v>
      </c>
      <c r="F344" s="24" t="n">
        <f aca="false">DATEDIF(E344,Assumptions!$B$4,"m")</f>
        <v>56</v>
      </c>
    </row>
    <row r="345" customFormat="false" ht="15" hidden="false" customHeight="false" outlineLevel="0" collapsed="false">
      <c r="A345" s="24" t="s">
        <v>564</v>
      </c>
      <c r="B345" s="24" t="s">
        <v>59</v>
      </c>
      <c r="C345" s="24" t="s">
        <v>75</v>
      </c>
      <c r="D345" s="24" t="s">
        <v>222</v>
      </c>
      <c r="E345" s="39" t="n">
        <v>45779</v>
      </c>
      <c r="F345" s="24" t="n">
        <f aca="false">DATEDIF(E345,Assumptions!$B$4,"m")</f>
        <v>16</v>
      </c>
    </row>
    <row r="346" customFormat="false" ht="15" hidden="false" customHeight="false" outlineLevel="0" collapsed="false">
      <c r="A346" s="24" t="s">
        <v>565</v>
      </c>
      <c r="B346" s="24" t="s">
        <v>60</v>
      </c>
      <c r="C346" s="24" t="s">
        <v>75</v>
      </c>
      <c r="D346" s="24" t="s">
        <v>217</v>
      </c>
      <c r="E346" s="39" t="n">
        <v>43632</v>
      </c>
      <c r="F346" s="24" t="n">
        <f aca="false">DATEDIF(E346,Assumptions!$B$4,"m")</f>
        <v>87</v>
      </c>
    </row>
    <row r="347" customFormat="false" ht="15" hidden="false" customHeight="false" outlineLevel="0" collapsed="false">
      <c r="A347" s="24" t="s">
        <v>566</v>
      </c>
      <c r="B347" s="24" t="s">
        <v>58</v>
      </c>
      <c r="C347" s="24" t="s">
        <v>75</v>
      </c>
      <c r="D347" s="24" t="s">
        <v>217</v>
      </c>
      <c r="E347" s="39" t="n">
        <v>44216</v>
      </c>
      <c r="F347" s="24" t="n">
        <f aca="false">DATEDIF(E347,Assumptions!$B$4,"m")</f>
        <v>68</v>
      </c>
    </row>
    <row r="348" customFormat="false" ht="15" hidden="false" customHeight="false" outlineLevel="0" collapsed="false">
      <c r="A348" s="24" t="s">
        <v>567</v>
      </c>
      <c r="B348" s="24" t="s">
        <v>58</v>
      </c>
      <c r="C348" s="24" t="s">
        <v>75</v>
      </c>
      <c r="D348" s="24" t="s">
        <v>239</v>
      </c>
      <c r="E348" s="39" t="n">
        <v>45761</v>
      </c>
      <c r="F348" s="24" t="n">
        <f aca="false">DATEDIF(E348,Assumptions!$B$4,"m")</f>
        <v>17</v>
      </c>
    </row>
    <row r="349" customFormat="false" ht="15" hidden="false" customHeight="false" outlineLevel="0" collapsed="false">
      <c r="A349" s="24" t="s">
        <v>568</v>
      </c>
      <c r="B349" s="24" t="s">
        <v>56</v>
      </c>
      <c r="C349" s="24" t="s">
        <v>75</v>
      </c>
      <c r="D349" s="24" t="s">
        <v>239</v>
      </c>
      <c r="E349" s="39" t="n">
        <v>45123</v>
      </c>
      <c r="F349" s="24" t="n">
        <f aca="false">DATEDIF(E349,Assumptions!$B$4,"m")</f>
        <v>38</v>
      </c>
    </row>
    <row r="350" customFormat="false" ht="15" hidden="false" customHeight="false" outlineLevel="0" collapsed="false">
      <c r="A350" s="24" t="s">
        <v>569</v>
      </c>
      <c r="B350" s="24" t="s">
        <v>56</v>
      </c>
      <c r="C350" s="24" t="s">
        <v>77</v>
      </c>
      <c r="D350" s="24" t="s">
        <v>226</v>
      </c>
      <c r="E350" s="39" t="n">
        <v>45949</v>
      </c>
      <c r="F350" s="24" t="n">
        <f aca="false">DATEDIF(E350,Assumptions!$B$4,"m")</f>
        <v>11</v>
      </c>
    </row>
    <row r="351" customFormat="false" ht="15" hidden="false" customHeight="false" outlineLevel="0" collapsed="false">
      <c r="A351" s="24" t="s">
        <v>570</v>
      </c>
      <c r="B351" s="24" t="s">
        <v>60</v>
      </c>
      <c r="C351" s="24" t="s">
        <v>75</v>
      </c>
      <c r="D351" s="24" t="s">
        <v>217</v>
      </c>
      <c r="E351" s="39" t="n">
        <v>45311</v>
      </c>
      <c r="F351" s="24" t="n">
        <f aca="false">DATEDIF(E351,Assumptions!$B$4,"m")</f>
        <v>32</v>
      </c>
    </row>
    <row r="352" customFormat="false" ht="15" hidden="false" customHeight="false" outlineLevel="0" collapsed="false">
      <c r="A352" s="24" t="s">
        <v>571</v>
      </c>
      <c r="B352" s="24" t="s">
        <v>56</v>
      </c>
      <c r="C352" s="24" t="s">
        <v>75</v>
      </c>
      <c r="D352" s="24" t="s">
        <v>217</v>
      </c>
      <c r="E352" s="39" t="n">
        <v>45087</v>
      </c>
      <c r="F352" s="24" t="n">
        <f aca="false">DATEDIF(E352,Assumptions!$B$4,"m")</f>
        <v>39</v>
      </c>
    </row>
    <row r="353" customFormat="false" ht="15" hidden="false" customHeight="false" outlineLevel="0" collapsed="false">
      <c r="A353" s="24" t="s">
        <v>572</v>
      </c>
      <c r="B353" s="24" t="s">
        <v>59</v>
      </c>
      <c r="C353" s="24" t="s">
        <v>75</v>
      </c>
      <c r="D353" s="24" t="s">
        <v>217</v>
      </c>
      <c r="E353" s="39" t="n">
        <v>44423</v>
      </c>
      <c r="F353" s="24" t="n">
        <f aca="false">DATEDIF(E353,Assumptions!$B$4,"m")</f>
        <v>61</v>
      </c>
    </row>
    <row r="354" customFormat="false" ht="15" hidden="false" customHeight="false" outlineLevel="0" collapsed="false">
      <c r="A354" s="24" t="s">
        <v>573</v>
      </c>
      <c r="B354" s="24" t="s">
        <v>56</v>
      </c>
      <c r="C354" s="24" t="s">
        <v>75</v>
      </c>
      <c r="D354" s="24" t="s">
        <v>217</v>
      </c>
      <c r="E354" s="39" t="n">
        <v>44672</v>
      </c>
      <c r="F354" s="24" t="n">
        <f aca="false">DATEDIF(E354,Assumptions!$B$4,"m")</f>
        <v>53</v>
      </c>
    </row>
    <row r="355" customFormat="false" ht="15" hidden="false" customHeight="false" outlineLevel="0" collapsed="false">
      <c r="A355" s="24" t="s">
        <v>574</v>
      </c>
      <c r="B355" s="24" t="s">
        <v>57</v>
      </c>
      <c r="C355" s="24" t="s">
        <v>75</v>
      </c>
      <c r="D355" s="24" t="s">
        <v>222</v>
      </c>
      <c r="E355" s="39" t="n">
        <v>45696</v>
      </c>
      <c r="F355" s="24" t="n">
        <f aca="false">DATEDIF(E355,Assumptions!$B$4,"m")</f>
        <v>19</v>
      </c>
    </row>
    <row r="356" customFormat="false" ht="15" hidden="false" customHeight="false" outlineLevel="0" collapsed="false">
      <c r="A356" s="24" t="s">
        <v>575</v>
      </c>
      <c r="B356" s="24" t="s">
        <v>56</v>
      </c>
      <c r="C356" s="24" t="s">
        <v>75</v>
      </c>
      <c r="D356" s="24" t="s">
        <v>217</v>
      </c>
      <c r="E356" s="39" t="n">
        <v>45888</v>
      </c>
      <c r="F356" s="24" t="n">
        <f aca="false">DATEDIF(E356,Assumptions!$B$4,"m")</f>
        <v>13</v>
      </c>
    </row>
    <row r="357" customFormat="false" ht="15" hidden="false" customHeight="false" outlineLevel="0" collapsed="false">
      <c r="A357" s="24" t="s">
        <v>576</v>
      </c>
      <c r="B357" s="24" t="s">
        <v>59</v>
      </c>
      <c r="C357" s="24" t="s">
        <v>75</v>
      </c>
      <c r="D357" s="24" t="s">
        <v>226</v>
      </c>
      <c r="E357" s="39" t="n">
        <v>45718</v>
      </c>
      <c r="F357" s="24" t="n">
        <f aca="false">DATEDIF(E357,Assumptions!$B$4,"m")</f>
        <v>18</v>
      </c>
    </row>
    <row r="358" customFormat="false" ht="15" hidden="false" customHeight="false" outlineLevel="0" collapsed="false">
      <c r="A358" s="24" t="s">
        <v>577</v>
      </c>
      <c r="B358" s="24" t="s">
        <v>56</v>
      </c>
      <c r="C358" s="24" t="s">
        <v>76</v>
      </c>
      <c r="D358" s="24" t="s">
        <v>226</v>
      </c>
      <c r="E358" s="39" t="n">
        <v>45560</v>
      </c>
      <c r="F358" s="24" t="n">
        <f aca="false">DATEDIF(E358,Assumptions!$B$4,"m")</f>
        <v>24</v>
      </c>
    </row>
    <row r="359" customFormat="false" ht="15" hidden="false" customHeight="false" outlineLevel="0" collapsed="false">
      <c r="A359" s="24" t="s">
        <v>578</v>
      </c>
      <c r="B359" s="24" t="s">
        <v>58</v>
      </c>
      <c r="C359" s="24" t="s">
        <v>77</v>
      </c>
      <c r="D359" s="24" t="s">
        <v>217</v>
      </c>
      <c r="E359" s="39" t="n">
        <v>45684</v>
      </c>
      <c r="F359" s="24" t="n">
        <f aca="false">DATEDIF(E359,Assumptions!$B$4,"m")</f>
        <v>20</v>
      </c>
    </row>
    <row r="360" customFormat="false" ht="15" hidden="false" customHeight="false" outlineLevel="0" collapsed="false">
      <c r="A360" s="24" t="s">
        <v>579</v>
      </c>
      <c r="B360" s="24" t="s">
        <v>56</v>
      </c>
      <c r="C360" s="24" t="s">
        <v>75</v>
      </c>
      <c r="D360" s="24" t="s">
        <v>222</v>
      </c>
      <c r="E360" s="39" t="n">
        <v>45584</v>
      </c>
      <c r="F360" s="24" t="n">
        <f aca="false">DATEDIF(E360,Assumptions!$B$4,"m")</f>
        <v>23</v>
      </c>
    </row>
    <row r="361" customFormat="false" ht="15" hidden="false" customHeight="false" outlineLevel="0" collapsed="false">
      <c r="A361" s="24" t="s">
        <v>580</v>
      </c>
      <c r="B361" s="24" t="s">
        <v>58</v>
      </c>
      <c r="C361" s="24" t="s">
        <v>75</v>
      </c>
      <c r="D361" s="24" t="s">
        <v>226</v>
      </c>
      <c r="E361" s="39" t="n">
        <v>46213</v>
      </c>
      <c r="F361" s="24" t="n">
        <f aca="false">DATEDIF(E361,Assumptions!$B$4,"m")</f>
        <v>2</v>
      </c>
    </row>
    <row r="362" customFormat="false" ht="15" hidden="false" customHeight="false" outlineLevel="0" collapsed="false">
      <c r="A362" s="24" t="s">
        <v>581</v>
      </c>
      <c r="B362" s="24" t="s">
        <v>59</v>
      </c>
      <c r="C362" s="24" t="s">
        <v>76</v>
      </c>
      <c r="D362" s="24" t="s">
        <v>226</v>
      </c>
      <c r="E362" s="39" t="n">
        <v>44732</v>
      </c>
      <c r="F362" s="24" t="n">
        <f aca="false">DATEDIF(E362,Assumptions!$B$4,"m")</f>
        <v>51</v>
      </c>
    </row>
    <row r="363" customFormat="false" ht="15" hidden="false" customHeight="false" outlineLevel="0" collapsed="false">
      <c r="A363" s="24" t="s">
        <v>582</v>
      </c>
      <c r="B363" s="24" t="s">
        <v>56</v>
      </c>
      <c r="C363" s="24" t="s">
        <v>75</v>
      </c>
      <c r="D363" s="24" t="s">
        <v>222</v>
      </c>
      <c r="E363" s="39" t="n">
        <v>45920</v>
      </c>
      <c r="F363" s="24" t="n">
        <f aca="false">DATEDIF(E363,Assumptions!$B$4,"m")</f>
        <v>12</v>
      </c>
    </row>
    <row r="364" customFormat="false" ht="15" hidden="false" customHeight="false" outlineLevel="0" collapsed="false">
      <c r="A364" s="24" t="s">
        <v>583</v>
      </c>
      <c r="B364" s="24" t="s">
        <v>60</v>
      </c>
      <c r="C364" s="24" t="s">
        <v>75</v>
      </c>
      <c r="D364" s="24" t="s">
        <v>226</v>
      </c>
      <c r="E364" s="39" t="n">
        <v>45862</v>
      </c>
      <c r="F364" s="24" t="n">
        <f aca="false">DATEDIF(E364,Assumptions!$B$4,"m")</f>
        <v>14</v>
      </c>
    </row>
    <row r="365" customFormat="false" ht="15" hidden="false" customHeight="false" outlineLevel="0" collapsed="false">
      <c r="A365" s="24" t="s">
        <v>584</v>
      </c>
      <c r="B365" s="24" t="s">
        <v>60</v>
      </c>
      <c r="C365" s="24" t="s">
        <v>75</v>
      </c>
      <c r="D365" s="24" t="s">
        <v>222</v>
      </c>
      <c r="E365" s="39" t="n">
        <v>45109</v>
      </c>
      <c r="F365" s="24" t="n">
        <f aca="false">DATEDIF(E365,Assumptions!$B$4,"m")</f>
        <v>38</v>
      </c>
    </row>
    <row r="366" customFormat="false" ht="15" hidden="false" customHeight="false" outlineLevel="0" collapsed="false">
      <c r="A366" s="24" t="s">
        <v>585</v>
      </c>
      <c r="B366" s="24" t="s">
        <v>61</v>
      </c>
      <c r="C366" s="24" t="s">
        <v>77</v>
      </c>
      <c r="D366" s="24" t="s">
        <v>226</v>
      </c>
      <c r="E366" s="39" t="n">
        <v>45941</v>
      </c>
      <c r="F366" s="24" t="n">
        <f aca="false">DATEDIF(E366,Assumptions!$B$4,"m")</f>
        <v>11</v>
      </c>
    </row>
    <row r="367" customFormat="false" ht="15" hidden="false" customHeight="false" outlineLevel="0" collapsed="false">
      <c r="A367" s="24" t="s">
        <v>586</v>
      </c>
      <c r="B367" s="24" t="s">
        <v>57</v>
      </c>
      <c r="C367" s="24" t="s">
        <v>76</v>
      </c>
      <c r="D367" s="24" t="s">
        <v>222</v>
      </c>
      <c r="E367" s="39" t="n">
        <v>45531</v>
      </c>
      <c r="F367" s="24" t="n">
        <f aca="false">DATEDIF(E367,Assumptions!$B$4,"m")</f>
        <v>25</v>
      </c>
    </row>
    <row r="368" customFormat="false" ht="15" hidden="false" customHeight="false" outlineLevel="0" collapsed="false">
      <c r="A368" s="24" t="s">
        <v>587</v>
      </c>
      <c r="B368" s="24" t="s">
        <v>60</v>
      </c>
      <c r="C368" s="24" t="s">
        <v>75</v>
      </c>
      <c r="D368" s="24" t="s">
        <v>217</v>
      </c>
      <c r="E368" s="39" t="n">
        <v>45054</v>
      </c>
      <c r="F368" s="24" t="n">
        <f aca="false">DATEDIF(E368,Assumptions!$B$4,"m")</f>
        <v>40</v>
      </c>
    </row>
    <row r="369" customFormat="false" ht="15" hidden="false" customHeight="false" outlineLevel="0" collapsed="false">
      <c r="A369" s="24" t="s">
        <v>588</v>
      </c>
      <c r="B369" s="24" t="s">
        <v>56</v>
      </c>
      <c r="C369" s="24" t="s">
        <v>75</v>
      </c>
      <c r="D369" s="24" t="s">
        <v>226</v>
      </c>
      <c r="E369" s="39" t="n">
        <v>45677</v>
      </c>
      <c r="F369" s="24" t="n">
        <f aca="false">DATEDIF(E369,Assumptions!$B$4,"m")</f>
        <v>20</v>
      </c>
    </row>
    <row r="370" customFormat="false" ht="15" hidden="false" customHeight="false" outlineLevel="0" collapsed="false">
      <c r="A370" s="24" t="s">
        <v>589</v>
      </c>
      <c r="B370" s="24" t="s">
        <v>61</v>
      </c>
      <c r="C370" s="24" t="s">
        <v>77</v>
      </c>
      <c r="D370" s="24" t="s">
        <v>222</v>
      </c>
      <c r="E370" s="39" t="n">
        <v>45210</v>
      </c>
      <c r="F370" s="24" t="n">
        <f aca="false">DATEDIF(E370,Assumptions!$B$4,"m")</f>
        <v>35</v>
      </c>
    </row>
    <row r="371" customFormat="false" ht="15" hidden="false" customHeight="false" outlineLevel="0" collapsed="false">
      <c r="A371" s="24" t="s">
        <v>590</v>
      </c>
      <c r="B371" s="24" t="s">
        <v>56</v>
      </c>
      <c r="C371" s="24" t="s">
        <v>75</v>
      </c>
      <c r="D371" s="24" t="s">
        <v>226</v>
      </c>
      <c r="E371" s="39" t="n">
        <v>45077</v>
      </c>
      <c r="F371" s="24" t="n">
        <f aca="false">DATEDIF(E371,Assumptions!$B$4,"m")</f>
        <v>39</v>
      </c>
    </row>
    <row r="372" customFormat="false" ht="15" hidden="false" customHeight="false" outlineLevel="0" collapsed="false">
      <c r="A372" s="24" t="s">
        <v>591</v>
      </c>
      <c r="B372" s="24" t="s">
        <v>57</v>
      </c>
      <c r="C372" s="24" t="s">
        <v>75</v>
      </c>
      <c r="D372" s="24" t="s">
        <v>222</v>
      </c>
      <c r="E372" s="39" t="n">
        <v>46062</v>
      </c>
      <c r="F372" s="24" t="n">
        <f aca="false">DATEDIF(E372,Assumptions!$B$4,"m")</f>
        <v>7</v>
      </c>
    </row>
    <row r="373" customFormat="false" ht="15" hidden="false" customHeight="false" outlineLevel="0" collapsed="false">
      <c r="A373" s="24" t="s">
        <v>592</v>
      </c>
      <c r="B373" s="24" t="s">
        <v>56</v>
      </c>
      <c r="C373" s="24" t="s">
        <v>76</v>
      </c>
      <c r="D373" s="24" t="s">
        <v>239</v>
      </c>
      <c r="E373" s="39" t="n">
        <v>46181</v>
      </c>
      <c r="F373" s="24" t="n">
        <f aca="false">DATEDIF(E373,Assumptions!$B$4,"m")</f>
        <v>3</v>
      </c>
    </row>
    <row r="374" customFormat="false" ht="15" hidden="false" customHeight="false" outlineLevel="0" collapsed="false">
      <c r="A374" s="24" t="s">
        <v>593</v>
      </c>
      <c r="B374" s="24" t="s">
        <v>60</v>
      </c>
      <c r="C374" s="24" t="s">
        <v>76</v>
      </c>
      <c r="D374" s="24" t="s">
        <v>226</v>
      </c>
      <c r="E374" s="39" t="n">
        <v>46099</v>
      </c>
      <c r="F374" s="24" t="n">
        <f aca="false">DATEDIF(E374,Assumptions!$B$4,"m")</f>
        <v>6</v>
      </c>
    </row>
    <row r="375" customFormat="false" ht="15" hidden="false" customHeight="false" outlineLevel="0" collapsed="false">
      <c r="A375" s="24" t="s">
        <v>594</v>
      </c>
      <c r="B375" s="24" t="s">
        <v>58</v>
      </c>
      <c r="C375" s="24" t="s">
        <v>75</v>
      </c>
      <c r="D375" s="24" t="s">
        <v>217</v>
      </c>
      <c r="E375" s="39" t="n">
        <v>44429</v>
      </c>
      <c r="F375" s="24" t="n">
        <f aca="false">DATEDIF(E375,Assumptions!$B$4,"m")</f>
        <v>61</v>
      </c>
    </row>
    <row r="376" customFormat="false" ht="15" hidden="false" customHeight="false" outlineLevel="0" collapsed="false">
      <c r="A376" s="24" t="s">
        <v>595</v>
      </c>
      <c r="B376" s="24" t="s">
        <v>61</v>
      </c>
      <c r="C376" s="24" t="s">
        <v>75</v>
      </c>
      <c r="D376" s="24" t="s">
        <v>222</v>
      </c>
      <c r="E376" s="39" t="n">
        <v>45391</v>
      </c>
      <c r="F376" s="24" t="n">
        <f aca="false">DATEDIF(E376,Assumptions!$B$4,"m")</f>
        <v>29</v>
      </c>
    </row>
    <row r="377" customFormat="false" ht="15" hidden="false" customHeight="false" outlineLevel="0" collapsed="false">
      <c r="A377" s="24" t="s">
        <v>596</v>
      </c>
      <c r="B377" s="24" t="s">
        <v>56</v>
      </c>
      <c r="C377" s="24" t="s">
        <v>75</v>
      </c>
      <c r="D377" s="24" t="s">
        <v>217</v>
      </c>
      <c r="E377" s="39" t="n">
        <v>44583</v>
      </c>
      <c r="F377" s="24" t="n">
        <f aca="false">DATEDIF(E377,Assumptions!$B$4,"m")</f>
        <v>56</v>
      </c>
    </row>
    <row r="378" customFormat="false" ht="15" hidden="false" customHeight="false" outlineLevel="0" collapsed="false">
      <c r="A378" s="24" t="s">
        <v>597</v>
      </c>
      <c r="B378" s="24" t="s">
        <v>61</v>
      </c>
      <c r="C378" s="24" t="s">
        <v>77</v>
      </c>
      <c r="D378" s="24" t="s">
        <v>217</v>
      </c>
      <c r="E378" s="39" t="n">
        <v>44313</v>
      </c>
      <c r="F378" s="24" t="n">
        <f aca="false">DATEDIF(E378,Assumptions!$B$4,"m")</f>
        <v>65</v>
      </c>
    </row>
    <row r="379" customFormat="false" ht="15" hidden="false" customHeight="false" outlineLevel="0" collapsed="false">
      <c r="A379" s="24" t="s">
        <v>598</v>
      </c>
      <c r="B379" s="24" t="s">
        <v>57</v>
      </c>
      <c r="C379" s="24" t="s">
        <v>75</v>
      </c>
      <c r="D379" s="24" t="s">
        <v>226</v>
      </c>
      <c r="E379" s="39" t="n">
        <v>45833</v>
      </c>
      <c r="F379" s="24" t="n">
        <f aca="false">DATEDIF(E379,Assumptions!$B$4,"m")</f>
        <v>15</v>
      </c>
    </row>
    <row r="380" customFormat="false" ht="15" hidden="false" customHeight="false" outlineLevel="0" collapsed="false">
      <c r="A380" s="24" t="s">
        <v>599</v>
      </c>
      <c r="B380" s="24" t="s">
        <v>56</v>
      </c>
      <c r="C380" s="24" t="s">
        <v>75</v>
      </c>
      <c r="D380" s="24" t="s">
        <v>217</v>
      </c>
      <c r="E380" s="39" t="n">
        <v>45627</v>
      </c>
      <c r="F380" s="24" t="n">
        <f aca="false">DATEDIF(E380,Assumptions!$B$4,"m")</f>
        <v>21</v>
      </c>
    </row>
    <row r="381" customFormat="false" ht="15" hidden="false" customHeight="false" outlineLevel="0" collapsed="false">
      <c r="A381" s="24" t="s">
        <v>600</v>
      </c>
      <c r="B381" s="24" t="s">
        <v>59</v>
      </c>
      <c r="C381" s="24" t="s">
        <v>75</v>
      </c>
      <c r="D381" s="24" t="s">
        <v>217</v>
      </c>
      <c r="E381" s="39" t="n">
        <v>45805</v>
      </c>
      <c r="F381" s="24" t="n">
        <f aca="false">DATEDIF(E381,Assumptions!$B$4,"m")</f>
        <v>16</v>
      </c>
    </row>
    <row r="382" customFormat="false" ht="15" hidden="false" customHeight="false" outlineLevel="0" collapsed="false">
      <c r="A382" s="24" t="s">
        <v>601</v>
      </c>
      <c r="B382" s="24" t="s">
        <v>56</v>
      </c>
      <c r="C382" s="24" t="s">
        <v>77</v>
      </c>
      <c r="D382" s="24" t="s">
        <v>222</v>
      </c>
      <c r="E382" s="39" t="n">
        <v>45409</v>
      </c>
      <c r="F382" s="24" t="n">
        <f aca="false">DATEDIF(E382,Assumptions!$B$4,"m")</f>
        <v>29</v>
      </c>
    </row>
    <row r="383" customFormat="false" ht="15" hidden="false" customHeight="false" outlineLevel="0" collapsed="false">
      <c r="A383" s="24" t="s">
        <v>602</v>
      </c>
      <c r="B383" s="24" t="s">
        <v>58</v>
      </c>
      <c r="C383" s="24" t="s">
        <v>75</v>
      </c>
      <c r="D383" s="24" t="s">
        <v>222</v>
      </c>
      <c r="E383" s="39" t="n">
        <v>45228</v>
      </c>
      <c r="F383" s="24" t="n">
        <f aca="false">DATEDIF(E383,Assumptions!$B$4,"m")</f>
        <v>35</v>
      </c>
    </row>
    <row r="384" customFormat="false" ht="15" hidden="false" customHeight="false" outlineLevel="0" collapsed="false">
      <c r="A384" s="24" t="s">
        <v>603</v>
      </c>
      <c r="B384" s="24" t="s">
        <v>58</v>
      </c>
      <c r="C384" s="24" t="s">
        <v>75</v>
      </c>
      <c r="D384" s="24" t="s">
        <v>222</v>
      </c>
      <c r="E384" s="39" t="n">
        <v>44848</v>
      </c>
      <c r="F384" s="24" t="n">
        <f aca="false">DATEDIF(E384,Assumptions!$B$4,"m")</f>
        <v>47</v>
      </c>
    </row>
    <row r="385" customFormat="false" ht="15" hidden="false" customHeight="false" outlineLevel="0" collapsed="false">
      <c r="A385" s="24" t="s">
        <v>604</v>
      </c>
      <c r="B385" s="24" t="s">
        <v>56</v>
      </c>
      <c r="C385" s="24" t="s">
        <v>75</v>
      </c>
      <c r="D385" s="24" t="s">
        <v>239</v>
      </c>
      <c r="E385" s="39" t="n">
        <v>46161</v>
      </c>
      <c r="F385" s="24" t="n">
        <f aca="false">DATEDIF(E385,Assumptions!$B$4,"m")</f>
        <v>4</v>
      </c>
    </row>
    <row r="386" customFormat="false" ht="15" hidden="false" customHeight="false" outlineLevel="0" collapsed="false">
      <c r="A386" s="24" t="s">
        <v>605</v>
      </c>
      <c r="B386" s="24" t="s">
        <v>57</v>
      </c>
      <c r="C386" s="24" t="s">
        <v>75</v>
      </c>
      <c r="D386" s="24" t="s">
        <v>239</v>
      </c>
      <c r="E386" s="39" t="n">
        <v>44478</v>
      </c>
      <c r="F386" s="24" t="n">
        <f aca="false">DATEDIF(E386,Assumptions!$B$4,"m")</f>
        <v>59</v>
      </c>
    </row>
    <row r="387" customFormat="false" ht="15" hidden="false" customHeight="false" outlineLevel="0" collapsed="false">
      <c r="A387" s="24" t="s">
        <v>606</v>
      </c>
      <c r="B387" s="24" t="s">
        <v>57</v>
      </c>
      <c r="C387" s="24" t="s">
        <v>76</v>
      </c>
      <c r="D387" s="24" t="s">
        <v>226</v>
      </c>
      <c r="E387" s="39" t="n">
        <v>44407</v>
      </c>
      <c r="F387" s="24" t="n">
        <f aca="false">DATEDIF(E387,Assumptions!$B$4,"m")</f>
        <v>62</v>
      </c>
    </row>
    <row r="388" customFormat="false" ht="15" hidden="false" customHeight="false" outlineLevel="0" collapsed="false">
      <c r="A388" s="24" t="s">
        <v>607</v>
      </c>
      <c r="B388" s="24" t="s">
        <v>56</v>
      </c>
      <c r="C388" s="24" t="s">
        <v>75</v>
      </c>
      <c r="D388" s="24" t="s">
        <v>222</v>
      </c>
      <c r="E388" s="39" t="n">
        <v>43608</v>
      </c>
      <c r="F388" s="24" t="n">
        <f aca="false">DATEDIF(E388,Assumptions!$B$4,"m")</f>
        <v>88</v>
      </c>
    </row>
    <row r="389" customFormat="false" ht="15" hidden="false" customHeight="false" outlineLevel="0" collapsed="false">
      <c r="A389" s="24" t="s">
        <v>608</v>
      </c>
      <c r="B389" s="24" t="s">
        <v>61</v>
      </c>
      <c r="C389" s="24" t="s">
        <v>77</v>
      </c>
      <c r="D389" s="24" t="s">
        <v>217</v>
      </c>
      <c r="E389" s="39" t="n">
        <v>45136</v>
      </c>
      <c r="F389" s="24" t="n">
        <f aca="false">DATEDIF(E389,Assumptions!$B$4,"m")</f>
        <v>38</v>
      </c>
    </row>
    <row r="390" customFormat="false" ht="15" hidden="false" customHeight="false" outlineLevel="0" collapsed="false">
      <c r="A390" s="24" t="s">
        <v>609</v>
      </c>
      <c r="B390" s="24" t="s">
        <v>58</v>
      </c>
      <c r="C390" s="24" t="s">
        <v>77</v>
      </c>
      <c r="D390" s="24" t="s">
        <v>217</v>
      </c>
      <c r="E390" s="39" t="n">
        <v>45558</v>
      </c>
      <c r="F390" s="24" t="n">
        <f aca="false">DATEDIF(E390,Assumptions!$B$4,"m")</f>
        <v>24</v>
      </c>
    </row>
    <row r="391" customFormat="false" ht="15" hidden="false" customHeight="false" outlineLevel="0" collapsed="false">
      <c r="A391" s="24" t="s">
        <v>610</v>
      </c>
      <c r="B391" s="24" t="s">
        <v>56</v>
      </c>
      <c r="C391" s="24" t="s">
        <v>75</v>
      </c>
      <c r="D391" s="24" t="s">
        <v>239</v>
      </c>
      <c r="E391" s="39" t="n">
        <v>45286</v>
      </c>
      <c r="F391" s="24" t="n">
        <f aca="false">DATEDIF(E391,Assumptions!$B$4,"m")</f>
        <v>33</v>
      </c>
    </row>
    <row r="392" customFormat="false" ht="15" hidden="false" customHeight="false" outlineLevel="0" collapsed="false">
      <c r="A392" s="24" t="s">
        <v>611</v>
      </c>
      <c r="B392" s="24" t="s">
        <v>60</v>
      </c>
      <c r="C392" s="24" t="s">
        <v>75</v>
      </c>
      <c r="D392" s="24" t="s">
        <v>217</v>
      </c>
      <c r="E392" s="39" t="n">
        <v>44096</v>
      </c>
      <c r="F392" s="24" t="n">
        <f aca="false">DATEDIF(E392,Assumptions!$B$4,"m")</f>
        <v>72</v>
      </c>
    </row>
    <row r="393" customFormat="false" ht="15" hidden="false" customHeight="false" outlineLevel="0" collapsed="false">
      <c r="A393" s="24" t="s">
        <v>612</v>
      </c>
      <c r="B393" s="24" t="s">
        <v>57</v>
      </c>
      <c r="C393" s="24" t="s">
        <v>77</v>
      </c>
      <c r="D393" s="24" t="s">
        <v>217</v>
      </c>
      <c r="E393" s="39" t="n">
        <v>44487</v>
      </c>
      <c r="F393" s="24" t="n">
        <f aca="false">DATEDIF(E393,Assumptions!$B$4,"m")</f>
        <v>59</v>
      </c>
    </row>
    <row r="394" customFormat="false" ht="15" hidden="false" customHeight="false" outlineLevel="0" collapsed="false">
      <c r="A394" s="24" t="s">
        <v>613</v>
      </c>
      <c r="B394" s="24" t="s">
        <v>58</v>
      </c>
      <c r="C394" s="24" t="s">
        <v>76</v>
      </c>
      <c r="D394" s="24" t="s">
        <v>226</v>
      </c>
      <c r="E394" s="39" t="n">
        <v>45184</v>
      </c>
      <c r="F394" s="24" t="n">
        <f aca="false">DATEDIF(E394,Assumptions!$B$4,"m")</f>
        <v>36</v>
      </c>
    </row>
    <row r="395" customFormat="false" ht="15" hidden="false" customHeight="false" outlineLevel="0" collapsed="false">
      <c r="A395" s="24" t="s">
        <v>614</v>
      </c>
      <c r="B395" s="24" t="s">
        <v>57</v>
      </c>
      <c r="C395" s="24" t="s">
        <v>76</v>
      </c>
      <c r="D395" s="24" t="s">
        <v>222</v>
      </c>
      <c r="E395" s="39" t="n">
        <v>44317</v>
      </c>
      <c r="F395" s="24" t="n">
        <f aca="false">DATEDIF(E395,Assumptions!$B$4,"m")</f>
        <v>64</v>
      </c>
    </row>
    <row r="396" customFormat="false" ht="15" hidden="false" customHeight="false" outlineLevel="0" collapsed="false">
      <c r="A396" s="24" t="s">
        <v>615</v>
      </c>
      <c r="B396" s="24" t="s">
        <v>59</v>
      </c>
      <c r="C396" s="24" t="s">
        <v>75</v>
      </c>
      <c r="D396" s="24" t="s">
        <v>239</v>
      </c>
      <c r="E396" s="39" t="n">
        <v>43714</v>
      </c>
      <c r="F396" s="24" t="n">
        <f aca="false">DATEDIF(E396,Assumptions!$B$4,"m")</f>
        <v>84</v>
      </c>
    </row>
    <row r="397" customFormat="false" ht="15" hidden="false" customHeight="false" outlineLevel="0" collapsed="false">
      <c r="A397" s="24" t="s">
        <v>616</v>
      </c>
      <c r="B397" s="24" t="s">
        <v>59</v>
      </c>
      <c r="C397" s="24" t="s">
        <v>75</v>
      </c>
      <c r="D397" s="24" t="s">
        <v>222</v>
      </c>
      <c r="E397" s="39" t="n">
        <v>46142</v>
      </c>
      <c r="F397" s="24" t="n">
        <f aca="false">DATEDIF(E397,Assumptions!$B$4,"m")</f>
        <v>5</v>
      </c>
    </row>
    <row r="398" customFormat="false" ht="15" hidden="false" customHeight="false" outlineLevel="0" collapsed="false">
      <c r="A398" s="24" t="s">
        <v>617</v>
      </c>
      <c r="B398" s="24" t="s">
        <v>56</v>
      </c>
      <c r="C398" s="24" t="s">
        <v>76</v>
      </c>
      <c r="D398" s="24" t="s">
        <v>222</v>
      </c>
      <c r="E398" s="39" t="n">
        <v>46107</v>
      </c>
      <c r="F398" s="24" t="n">
        <f aca="false">DATEDIF(E398,Assumptions!$B$4,"m")</f>
        <v>6</v>
      </c>
    </row>
    <row r="399" customFormat="false" ht="15" hidden="false" customHeight="false" outlineLevel="0" collapsed="false">
      <c r="A399" s="24" t="s">
        <v>618</v>
      </c>
      <c r="B399" s="24" t="s">
        <v>60</v>
      </c>
      <c r="C399" s="24" t="s">
        <v>75</v>
      </c>
      <c r="D399" s="24" t="s">
        <v>226</v>
      </c>
      <c r="E399" s="39" t="n">
        <v>45721</v>
      </c>
      <c r="F399" s="24" t="n">
        <f aca="false">DATEDIF(E399,Assumptions!$B$4,"m")</f>
        <v>18</v>
      </c>
    </row>
    <row r="400" customFormat="false" ht="15" hidden="false" customHeight="false" outlineLevel="0" collapsed="false">
      <c r="A400" s="24" t="s">
        <v>619</v>
      </c>
      <c r="B400" s="24" t="s">
        <v>58</v>
      </c>
      <c r="C400" s="24" t="s">
        <v>75</v>
      </c>
      <c r="D400" s="24" t="s">
        <v>217</v>
      </c>
      <c r="E400" s="39" t="n">
        <v>44283</v>
      </c>
      <c r="F400" s="24" t="n">
        <f aca="false">DATEDIF(E400,Assumptions!$B$4,"m")</f>
        <v>66</v>
      </c>
    </row>
    <row r="401" customFormat="false" ht="15" hidden="false" customHeight="false" outlineLevel="0" collapsed="false">
      <c r="A401" s="24" t="s">
        <v>620</v>
      </c>
      <c r="B401" s="24" t="s">
        <v>58</v>
      </c>
      <c r="C401" s="24" t="s">
        <v>75</v>
      </c>
      <c r="D401" s="24" t="s">
        <v>217</v>
      </c>
      <c r="E401" s="39" t="n">
        <v>43550</v>
      </c>
      <c r="F401" s="24" t="n">
        <f aca="false">DATEDIF(E401,Assumptions!$B$4,"m")</f>
        <v>90</v>
      </c>
    </row>
    <row r="402" customFormat="false" ht="15" hidden="false" customHeight="false" outlineLevel="0" collapsed="false">
      <c r="A402" s="24" t="s">
        <v>621</v>
      </c>
      <c r="B402" s="24" t="s">
        <v>56</v>
      </c>
      <c r="C402" s="24" t="s">
        <v>76</v>
      </c>
      <c r="D402" s="24" t="s">
        <v>222</v>
      </c>
      <c r="E402" s="39" t="n">
        <v>44388</v>
      </c>
      <c r="F402" s="24" t="n">
        <f aca="false">DATEDIF(E402,Assumptions!$B$4,"m")</f>
        <v>62</v>
      </c>
    </row>
    <row r="403" customFormat="false" ht="15" hidden="false" customHeight="false" outlineLevel="0" collapsed="false">
      <c r="A403" s="24" t="s">
        <v>622</v>
      </c>
      <c r="B403" s="24" t="s">
        <v>56</v>
      </c>
      <c r="C403" s="24" t="s">
        <v>75</v>
      </c>
      <c r="D403" s="24" t="s">
        <v>226</v>
      </c>
      <c r="E403" s="39" t="n">
        <v>46191</v>
      </c>
      <c r="F403" s="24" t="n">
        <f aca="false">DATEDIF(E403,Assumptions!$B$4,"m")</f>
        <v>3</v>
      </c>
    </row>
    <row r="404" customFormat="false" ht="15" hidden="false" customHeight="false" outlineLevel="0" collapsed="false">
      <c r="A404" s="24" t="s">
        <v>623</v>
      </c>
      <c r="B404" s="24" t="s">
        <v>57</v>
      </c>
      <c r="C404" s="24" t="s">
        <v>76</v>
      </c>
      <c r="D404" s="24" t="s">
        <v>226</v>
      </c>
      <c r="E404" s="39" t="n">
        <v>45754</v>
      </c>
      <c r="F404" s="24" t="n">
        <f aca="false">DATEDIF(E404,Assumptions!$B$4,"m")</f>
        <v>17</v>
      </c>
    </row>
    <row r="405" customFormat="false" ht="15" hidden="false" customHeight="false" outlineLevel="0" collapsed="false">
      <c r="A405" s="24" t="s">
        <v>624</v>
      </c>
      <c r="B405" s="24" t="s">
        <v>56</v>
      </c>
      <c r="C405" s="24" t="s">
        <v>75</v>
      </c>
      <c r="D405" s="24" t="s">
        <v>220</v>
      </c>
      <c r="E405" s="39" t="n">
        <v>45608</v>
      </c>
      <c r="F405" s="24" t="n">
        <f aca="false">DATEDIF(E405,Assumptions!$B$4,"m")</f>
        <v>22</v>
      </c>
    </row>
    <row r="406" customFormat="false" ht="15" hidden="false" customHeight="false" outlineLevel="0" collapsed="false">
      <c r="A406" s="24" t="s">
        <v>625</v>
      </c>
      <c r="B406" s="24" t="s">
        <v>56</v>
      </c>
      <c r="C406" s="24" t="s">
        <v>76</v>
      </c>
      <c r="D406" s="24" t="s">
        <v>226</v>
      </c>
      <c r="E406" s="39" t="n">
        <v>45716</v>
      </c>
      <c r="F406" s="24" t="n">
        <f aca="false">DATEDIF(E406,Assumptions!$B$4,"m")</f>
        <v>19</v>
      </c>
    </row>
    <row r="407" customFormat="false" ht="15" hidden="false" customHeight="false" outlineLevel="0" collapsed="false">
      <c r="A407" s="24" t="s">
        <v>626</v>
      </c>
      <c r="B407" s="24" t="s">
        <v>59</v>
      </c>
      <c r="C407" s="24" t="s">
        <v>75</v>
      </c>
      <c r="D407" s="24" t="s">
        <v>222</v>
      </c>
      <c r="E407" s="39" t="n">
        <v>44966</v>
      </c>
      <c r="F407" s="24" t="n">
        <f aca="false">DATEDIF(E407,Assumptions!$B$4,"m")</f>
        <v>43</v>
      </c>
    </row>
    <row r="408" customFormat="false" ht="15" hidden="false" customHeight="false" outlineLevel="0" collapsed="false">
      <c r="A408" s="24" t="s">
        <v>627</v>
      </c>
      <c r="B408" s="24" t="s">
        <v>57</v>
      </c>
      <c r="C408" s="24" t="s">
        <v>77</v>
      </c>
      <c r="D408" s="24" t="s">
        <v>217</v>
      </c>
      <c r="E408" s="39" t="n">
        <v>43863</v>
      </c>
      <c r="F408" s="24" t="n">
        <f aca="false">DATEDIF(E408,Assumptions!$B$4,"m")</f>
        <v>79</v>
      </c>
    </row>
    <row r="409" customFormat="false" ht="15" hidden="false" customHeight="false" outlineLevel="0" collapsed="false">
      <c r="A409" s="24" t="s">
        <v>628</v>
      </c>
      <c r="B409" s="24" t="s">
        <v>59</v>
      </c>
      <c r="C409" s="24" t="s">
        <v>75</v>
      </c>
      <c r="D409" s="24" t="s">
        <v>239</v>
      </c>
      <c r="E409" s="39" t="n">
        <v>44232</v>
      </c>
      <c r="F409" s="24" t="n">
        <f aca="false">DATEDIF(E409,Assumptions!$B$4,"m")</f>
        <v>67</v>
      </c>
    </row>
    <row r="410" customFormat="false" ht="15" hidden="false" customHeight="false" outlineLevel="0" collapsed="false">
      <c r="A410" s="24" t="s">
        <v>629</v>
      </c>
      <c r="B410" s="24" t="s">
        <v>56</v>
      </c>
      <c r="C410" s="24" t="s">
        <v>76</v>
      </c>
      <c r="D410" s="24" t="s">
        <v>226</v>
      </c>
      <c r="E410" s="39" t="n">
        <v>44888</v>
      </c>
      <c r="F410" s="24" t="n">
        <f aca="false">DATEDIF(E410,Assumptions!$B$4,"m")</f>
        <v>46</v>
      </c>
    </row>
    <row r="411" customFormat="false" ht="15" hidden="false" customHeight="false" outlineLevel="0" collapsed="false">
      <c r="A411" s="24" t="s">
        <v>630</v>
      </c>
      <c r="B411" s="24" t="s">
        <v>60</v>
      </c>
      <c r="C411" s="24" t="s">
        <v>75</v>
      </c>
      <c r="D411" s="24" t="s">
        <v>222</v>
      </c>
      <c r="E411" s="39" t="n">
        <v>44815</v>
      </c>
      <c r="F411" s="24" t="n">
        <f aca="false">DATEDIF(E411,Assumptions!$B$4,"m")</f>
        <v>48</v>
      </c>
    </row>
    <row r="412" customFormat="false" ht="15" hidden="false" customHeight="false" outlineLevel="0" collapsed="false">
      <c r="A412" s="24" t="s">
        <v>631</v>
      </c>
      <c r="B412" s="24" t="s">
        <v>56</v>
      </c>
      <c r="C412" s="24" t="s">
        <v>76</v>
      </c>
      <c r="D412" s="24" t="s">
        <v>220</v>
      </c>
      <c r="E412" s="39" t="n">
        <v>45285</v>
      </c>
      <c r="F412" s="24" t="n">
        <f aca="false">DATEDIF(E412,Assumptions!$B$4,"m")</f>
        <v>33</v>
      </c>
    </row>
    <row r="413" customFormat="false" ht="15" hidden="false" customHeight="false" outlineLevel="0" collapsed="false">
      <c r="A413" s="24" t="s">
        <v>632</v>
      </c>
      <c r="B413" s="24" t="s">
        <v>60</v>
      </c>
      <c r="C413" s="24" t="s">
        <v>75</v>
      </c>
      <c r="D413" s="24" t="s">
        <v>222</v>
      </c>
      <c r="E413" s="39" t="n">
        <v>45407</v>
      </c>
      <c r="F413" s="24" t="n">
        <f aca="false">DATEDIF(E413,Assumptions!$B$4,"m")</f>
        <v>29</v>
      </c>
    </row>
    <row r="414" customFormat="false" ht="15" hidden="false" customHeight="false" outlineLevel="0" collapsed="false">
      <c r="A414" s="24" t="s">
        <v>633</v>
      </c>
      <c r="B414" s="24" t="s">
        <v>61</v>
      </c>
      <c r="C414" s="24" t="s">
        <v>75</v>
      </c>
      <c r="D414" s="24" t="s">
        <v>217</v>
      </c>
      <c r="E414" s="39" t="n">
        <v>45292</v>
      </c>
      <c r="F414" s="24" t="n">
        <f aca="false">DATEDIF(E414,Assumptions!$B$4,"m")</f>
        <v>32</v>
      </c>
    </row>
    <row r="415" customFormat="false" ht="15" hidden="false" customHeight="false" outlineLevel="0" collapsed="false">
      <c r="A415" s="24" t="s">
        <v>634</v>
      </c>
      <c r="B415" s="24" t="s">
        <v>59</v>
      </c>
      <c r="C415" s="24" t="s">
        <v>76</v>
      </c>
      <c r="D415" s="24" t="s">
        <v>220</v>
      </c>
      <c r="E415" s="39" t="n">
        <v>45695</v>
      </c>
      <c r="F415" s="24" t="n">
        <f aca="false">DATEDIF(E415,Assumptions!$B$4,"m")</f>
        <v>19</v>
      </c>
    </row>
    <row r="416" customFormat="false" ht="15" hidden="false" customHeight="false" outlineLevel="0" collapsed="false">
      <c r="A416" s="24" t="s">
        <v>635</v>
      </c>
      <c r="B416" s="24" t="s">
        <v>57</v>
      </c>
      <c r="C416" s="24" t="s">
        <v>75</v>
      </c>
      <c r="D416" s="24" t="s">
        <v>222</v>
      </c>
      <c r="E416" s="39" t="n">
        <v>45167</v>
      </c>
      <c r="F416" s="24" t="n">
        <f aca="false">DATEDIF(E416,Assumptions!$B$4,"m")</f>
        <v>37</v>
      </c>
    </row>
    <row r="417" customFormat="false" ht="15" hidden="false" customHeight="false" outlineLevel="0" collapsed="false">
      <c r="A417" s="24" t="s">
        <v>636</v>
      </c>
      <c r="B417" s="24" t="s">
        <v>56</v>
      </c>
      <c r="C417" s="24" t="s">
        <v>75</v>
      </c>
      <c r="D417" s="24" t="s">
        <v>222</v>
      </c>
      <c r="E417" s="39" t="n">
        <v>44715</v>
      </c>
      <c r="F417" s="24" t="n">
        <f aca="false">DATEDIF(E417,Assumptions!$B$4,"m")</f>
        <v>51</v>
      </c>
    </row>
    <row r="418" customFormat="false" ht="15" hidden="false" customHeight="false" outlineLevel="0" collapsed="false">
      <c r="A418" s="24" t="s">
        <v>637</v>
      </c>
      <c r="B418" s="24" t="s">
        <v>60</v>
      </c>
      <c r="C418" s="24" t="s">
        <v>75</v>
      </c>
      <c r="D418" s="24" t="s">
        <v>217</v>
      </c>
      <c r="E418" s="39" t="n">
        <v>44632</v>
      </c>
      <c r="F418" s="24" t="n">
        <f aca="false">DATEDIF(E418,Assumptions!$B$4,"m")</f>
        <v>54</v>
      </c>
    </row>
    <row r="419" customFormat="false" ht="15" hidden="false" customHeight="false" outlineLevel="0" collapsed="false">
      <c r="A419" s="24" t="s">
        <v>638</v>
      </c>
      <c r="B419" s="24" t="s">
        <v>58</v>
      </c>
      <c r="C419" s="24" t="s">
        <v>75</v>
      </c>
      <c r="D419" s="24" t="s">
        <v>222</v>
      </c>
      <c r="E419" s="39" t="n">
        <v>44912</v>
      </c>
      <c r="F419" s="24" t="n">
        <f aca="false">DATEDIF(E419,Assumptions!$B$4,"m")</f>
        <v>45</v>
      </c>
    </row>
    <row r="420" customFormat="false" ht="15" hidden="false" customHeight="false" outlineLevel="0" collapsed="false">
      <c r="A420" s="24" t="s">
        <v>639</v>
      </c>
      <c r="B420" s="24" t="s">
        <v>56</v>
      </c>
      <c r="C420" s="24" t="s">
        <v>75</v>
      </c>
      <c r="D420" s="24" t="s">
        <v>239</v>
      </c>
      <c r="E420" s="39" t="n">
        <v>45591</v>
      </c>
      <c r="F420" s="24" t="n">
        <f aca="false">DATEDIF(E420,Assumptions!$B$4,"m")</f>
        <v>23</v>
      </c>
    </row>
    <row r="421" customFormat="false" ht="15" hidden="false" customHeight="false" outlineLevel="0" collapsed="false">
      <c r="A421" s="24" t="s">
        <v>640</v>
      </c>
      <c r="B421" s="24" t="s">
        <v>58</v>
      </c>
      <c r="C421" s="24" t="s">
        <v>77</v>
      </c>
      <c r="D421" s="24" t="s">
        <v>222</v>
      </c>
      <c r="E421" s="39" t="n">
        <v>45119</v>
      </c>
      <c r="F421" s="24" t="n">
        <f aca="false">DATEDIF(E421,Assumptions!$B$4,"m")</f>
        <v>38</v>
      </c>
    </row>
    <row r="422" customFormat="false" ht="15" hidden="false" customHeight="false" outlineLevel="0" collapsed="false">
      <c r="A422" s="24" t="s">
        <v>641</v>
      </c>
      <c r="B422" s="24" t="s">
        <v>56</v>
      </c>
      <c r="C422" s="24" t="s">
        <v>75</v>
      </c>
      <c r="D422" s="24" t="s">
        <v>217</v>
      </c>
      <c r="E422" s="39" t="n">
        <v>45480</v>
      </c>
      <c r="F422" s="24" t="n">
        <f aca="false">DATEDIF(E422,Assumptions!$B$4,"m")</f>
        <v>26</v>
      </c>
    </row>
    <row r="423" customFormat="false" ht="15" hidden="false" customHeight="false" outlineLevel="0" collapsed="false">
      <c r="A423" s="24" t="s">
        <v>642</v>
      </c>
      <c r="B423" s="24" t="s">
        <v>58</v>
      </c>
      <c r="C423" s="24" t="s">
        <v>76</v>
      </c>
      <c r="D423" s="24" t="s">
        <v>220</v>
      </c>
      <c r="E423" s="39" t="n">
        <v>45334</v>
      </c>
      <c r="F423" s="24" t="n">
        <f aca="false">DATEDIF(E423,Assumptions!$B$4,"m")</f>
        <v>31</v>
      </c>
    </row>
    <row r="424" customFormat="false" ht="15" hidden="false" customHeight="false" outlineLevel="0" collapsed="false">
      <c r="A424" s="24" t="s">
        <v>643</v>
      </c>
      <c r="B424" s="24" t="s">
        <v>58</v>
      </c>
      <c r="C424" s="24" t="s">
        <v>75</v>
      </c>
      <c r="D424" s="24" t="s">
        <v>226</v>
      </c>
      <c r="E424" s="39" t="n">
        <v>43721</v>
      </c>
      <c r="F424" s="24" t="n">
        <f aca="false">DATEDIF(E424,Assumptions!$B$4,"m")</f>
        <v>84</v>
      </c>
    </row>
    <row r="425" customFormat="false" ht="15" hidden="false" customHeight="false" outlineLevel="0" collapsed="false">
      <c r="A425" s="24" t="s">
        <v>644</v>
      </c>
      <c r="B425" s="24" t="s">
        <v>60</v>
      </c>
      <c r="C425" s="24" t="s">
        <v>75</v>
      </c>
      <c r="D425" s="24" t="s">
        <v>217</v>
      </c>
      <c r="E425" s="39" t="n">
        <v>44761</v>
      </c>
      <c r="F425" s="24" t="n">
        <f aca="false">DATEDIF(E425,Assumptions!$B$4,"m")</f>
        <v>50</v>
      </c>
    </row>
    <row r="426" customFormat="false" ht="15" hidden="false" customHeight="false" outlineLevel="0" collapsed="false">
      <c r="A426" s="24" t="s">
        <v>645</v>
      </c>
      <c r="B426" s="24" t="s">
        <v>56</v>
      </c>
      <c r="C426" s="24" t="s">
        <v>75</v>
      </c>
      <c r="D426" s="24" t="s">
        <v>220</v>
      </c>
      <c r="E426" s="39" t="n">
        <v>44380</v>
      </c>
      <c r="F426" s="24" t="n">
        <f aca="false">DATEDIF(E426,Assumptions!$B$4,"m")</f>
        <v>62</v>
      </c>
    </row>
    <row r="427" customFormat="false" ht="15" hidden="false" customHeight="false" outlineLevel="0" collapsed="false">
      <c r="A427" s="24" t="s">
        <v>646</v>
      </c>
      <c r="B427" s="24" t="s">
        <v>56</v>
      </c>
      <c r="C427" s="24" t="s">
        <v>75</v>
      </c>
      <c r="D427" s="24" t="s">
        <v>222</v>
      </c>
      <c r="E427" s="39" t="n">
        <v>45982</v>
      </c>
      <c r="F427" s="24" t="n">
        <f aca="false">DATEDIF(E427,Assumptions!$B$4,"m")</f>
        <v>10</v>
      </c>
    </row>
    <row r="428" customFormat="false" ht="15" hidden="false" customHeight="false" outlineLevel="0" collapsed="false">
      <c r="A428" s="24" t="s">
        <v>647</v>
      </c>
      <c r="B428" s="24" t="s">
        <v>57</v>
      </c>
      <c r="C428" s="24" t="s">
        <v>75</v>
      </c>
      <c r="D428" s="24" t="s">
        <v>226</v>
      </c>
      <c r="E428" s="39" t="n">
        <v>44949</v>
      </c>
      <c r="F428" s="24" t="n">
        <f aca="false">DATEDIF(E428,Assumptions!$B$4,"m")</f>
        <v>44</v>
      </c>
    </row>
    <row r="429" customFormat="false" ht="15" hidden="false" customHeight="false" outlineLevel="0" collapsed="false">
      <c r="A429" s="24" t="s">
        <v>648</v>
      </c>
      <c r="B429" s="24" t="s">
        <v>56</v>
      </c>
      <c r="C429" s="24" t="s">
        <v>75</v>
      </c>
      <c r="D429" s="24" t="s">
        <v>217</v>
      </c>
      <c r="E429" s="39" t="n">
        <v>44950</v>
      </c>
      <c r="F429" s="24" t="n">
        <f aca="false">DATEDIF(E429,Assumptions!$B$4,"m")</f>
        <v>44</v>
      </c>
    </row>
    <row r="430" customFormat="false" ht="15" hidden="false" customHeight="false" outlineLevel="0" collapsed="false">
      <c r="A430" s="24" t="s">
        <v>649</v>
      </c>
      <c r="B430" s="24" t="s">
        <v>61</v>
      </c>
      <c r="C430" s="24" t="s">
        <v>77</v>
      </c>
      <c r="D430" s="24" t="s">
        <v>220</v>
      </c>
      <c r="E430" s="39" t="n">
        <v>44949</v>
      </c>
      <c r="F430" s="24" t="n">
        <f aca="false">DATEDIF(E430,Assumptions!$B$4,"m")</f>
        <v>44</v>
      </c>
    </row>
    <row r="431" customFormat="false" ht="15" hidden="false" customHeight="false" outlineLevel="0" collapsed="false">
      <c r="A431" s="24" t="s">
        <v>650</v>
      </c>
      <c r="B431" s="24" t="s">
        <v>61</v>
      </c>
      <c r="C431" s="24" t="s">
        <v>76</v>
      </c>
      <c r="D431" s="24" t="s">
        <v>239</v>
      </c>
      <c r="E431" s="39" t="n">
        <v>45164</v>
      </c>
      <c r="F431" s="24" t="n">
        <f aca="false">DATEDIF(E431,Assumptions!$B$4,"m")</f>
        <v>37</v>
      </c>
    </row>
    <row r="432" customFormat="false" ht="15" hidden="false" customHeight="false" outlineLevel="0" collapsed="false">
      <c r="A432" s="24" t="s">
        <v>651</v>
      </c>
      <c r="B432" s="24" t="s">
        <v>58</v>
      </c>
      <c r="C432" s="24" t="s">
        <v>75</v>
      </c>
      <c r="D432" s="24" t="s">
        <v>217</v>
      </c>
      <c r="E432" s="39" t="n">
        <v>44543</v>
      </c>
      <c r="F432" s="24" t="n">
        <f aca="false">DATEDIF(E432,Assumptions!$B$4,"m")</f>
        <v>57</v>
      </c>
    </row>
    <row r="433" customFormat="false" ht="15" hidden="false" customHeight="false" outlineLevel="0" collapsed="false">
      <c r="A433" s="24" t="s">
        <v>652</v>
      </c>
      <c r="B433" s="24" t="s">
        <v>56</v>
      </c>
      <c r="C433" s="24" t="s">
        <v>75</v>
      </c>
      <c r="D433" s="24" t="s">
        <v>217</v>
      </c>
      <c r="E433" s="39" t="n">
        <v>44750</v>
      </c>
      <c r="F433" s="24" t="n">
        <f aca="false">DATEDIF(E433,Assumptions!$B$4,"m")</f>
        <v>50</v>
      </c>
    </row>
    <row r="434" customFormat="false" ht="15" hidden="false" customHeight="false" outlineLevel="0" collapsed="false">
      <c r="A434" s="24" t="s">
        <v>653</v>
      </c>
      <c r="B434" s="24" t="s">
        <v>56</v>
      </c>
      <c r="C434" s="24" t="s">
        <v>75</v>
      </c>
      <c r="D434" s="24" t="s">
        <v>217</v>
      </c>
      <c r="E434" s="39" t="n">
        <v>44125</v>
      </c>
      <c r="F434" s="24" t="n">
        <f aca="false">DATEDIF(E434,Assumptions!$B$4,"m")</f>
        <v>71</v>
      </c>
    </row>
    <row r="435" customFormat="false" ht="15" hidden="false" customHeight="false" outlineLevel="0" collapsed="false">
      <c r="A435" s="24" t="s">
        <v>654</v>
      </c>
      <c r="B435" s="24" t="s">
        <v>61</v>
      </c>
      <c r="C435" s="24" t="s">
        <v>75</v>
      </c>
      <c r="D435" s="24" t="s">
        <v>226</v>
      </c>
      <c r="E435" s="39" t="n">
        <v>44887</v>
      </c>
      <c r="F435" s="24" t="n">
        <f aca="false">DATEDIF(E435,Assumptions!$B$4,"m")</f>
        <v>46</v>
      </c>
    </row>
    <row r="436" customFormat="false" ht="15" hidden="false" customHeight="false" outlineLevel="0" collapsed="false">
      <c r="A436" s="24" t="s">
        <v>655</v>
      </c>
      <c r="B436" s="24" t="s">
        <v>56</v>
      </c>
      <c r="C436" s="24" t="s">
        <v>76</v>
      </c>
      <c r="D436" s="24" t="s">
        <v>226</v>
      </c>
      <c r="E436" s="39" t="n">
        <v>46000</v>
      </c>
      <c r="F436" s="24" t="n">
        <f aca="false">DATEDIF(E436,Assumptions!$B$4,"m")</f>
        <v>9</v>
      </c>
    </row>
    <row r="437" customFormat="false" ht="15" hidden="false" customHeight="false" outlineLevel="0" collapsed="false">
      <c r="A437" s="24" t="s">
        <v>656</v>
      </c>
      <c r="B437" s="24" t="s">
        <v>56</v>
      </c>
      <c r="C437" s="24" t="s">
        <v>76</v>
      </c>
      <c r="D437" s="24" t="s">
        <v>217</v>
      </c>
      <c r="E437" s="39" t="n">
        <v>45219</v>
      </c>
      <c r="F437" s="24" t="n">
        <f aca="false">DATEDIF(E437,Assumptions!$B$4,"m")</f>
        <v>35</v>
      </c>
    </row>
    <row r="438" customFormat="false" ht="15" hidden="false" customHeight="false" outlineLevel="0" collapsed="false">
      <c r="A438" s="24" t="s">
        <v>657</v>
      </c>
      <c r="B438" s="24" t="s">
        <v>60</v>
      </c>
      <c r="C438" s="24" t="s">
        <v>75</v>
      </c>
      <c r="D438" s="24" t="s">
        <v>222</v>
      </c>
      <c r="E438" s="39" t="n">
        <v>44994</v>
      </c>
      <c r="F438" s="24" t="n">
        <f aca="false">DATEDIF(E438,Assumptions!$B$4,"m")</f>
        <v>42</v>
      </c>
    </row>
    <row r="439" customFormat="false" ht="15" hidden="false" customHeight="false" outlineLevel="0" collapsed="false">
      <c r="A439" s="24" t="s">
        <v>658</v>
      </c>
      <c r="B439" s="24" t="s">
        <v>57</v>
      </c>
      <c r="C439" s="24" t="s">
        <v>75</v>
      </c>
      <c r="D439" s="24" t="s">
        <v>217</v>
      </c>
      <c r="E439" s="39" t="n">
        <v>46151</v>
      </c>
      <c r="F439" s="24" t="n">
        <f aca="false">DATEDIF(E439,Assumptions!$B$4,"m")</f>
        <v>4</v>
      </c>
    </row>
    <row r="440" customFormat="false" ht="15" hidden="false" customHeight="false" outlineLevel="0" collapsed="false">
      <c r="A440" s="24" t="s">
        <v>659</v>
      </c>
      <c r="B440" s="24" t="s">
        <v>57</v>
      </c>
      <c r="C440" s="24" t="s">
        <v>75</v>
      </c>
      <c r="D440" s="24" t="s">
        <v>217</v>
      </c>
      <c r="E440" s="39" t="n">
        <v>45916</v>
      </c>
      <c r="F440" s="24" t="n">
        <f aca="false">DATEDIF(E440,Assumptions!$B$4,"m")</f>
        <v>12</v>
      </c>
    </row>
    <row r="441" customFormat="false" ht="15" hidden="false" customHeight="false" outlineLevel="0" collapsed="false">
      <c r="A441" s="24" t="s">
        <v>660</v>
      </c>
      <c r="B441" s="24" t="s">
        <v>57</v>
      </c>
      <c r="C441" s="24" t="s">
        <v>75</v>
      </c>
      <c r="D441" s="24" t="s">
        <v>239</v>
      </c>
      <c r="E441" s="39" t="n">
        <v>45060</v>
      </c>
      <c r="F441" s="24" t="n">
        <f aca="false">DATEDIF(E441,Assumptions!$B$4,"m")</f>
        <v>40</v>
      </c>
    </row>
    <row r="442" customFormat="false" ht="15" hidden="false" customHeight="false" outlineLevel="0" collapsed="false">
      <c r="A442" s="24" t="s">
        <v>661</v>
      </c>
      <c r="B442" s="24" t="s">
        <v>59</v>
      </c>
      <c r="C442" s="24" t="s">
        <v>77</v>
      </c>
      <c r="D442" s="24" t="s">
        <v>217</v>
      </c>
      <c r="E442" s="39" t="n">
        <v>45273</v>
      </c>
      <c r="F442" s="24" t="n">
        <f aca="false">DATEDIF(E442,Assumptions!$B$4,"m")</f>
        <v>33</v>
      </c>
    </row>
    <row r="443" customFormat="false" ht="15" hidden="false" customHeight="false" outlineLevel="0" collapsed="false">
      <c r="A443" s="24" t="s">
        <v>662</v>
      </c>
      <c r="B443" s="24" t="s">
        <v>58</v>
      </c>
      <c r="C443" s="24" t="s">
        <v>75</v>
      </c>
      <c r="D443" s="24" t="s">
        <v>226</v>
      </c>
      <c r="E443" s="39" t="n">
        <v>43788</v>
      </c>
      <c r="F443" s="24" t="n">
        <f aca="false">DATEDIF(E443,Assumptions!$B$4,"m")</f>
        <v>82</v>
      </c>
    </row>
    <row r="444" customFormat="false" ht="15" hidden="false" customHeight="false" outlineLevel="0" collapsed="false">
      <c r="A444" s="24" t="s">
        <v>663</v>
      </c>
      <c r="B444" s="24" t="s">
        <v>60</v>
      </c>
      <c r="C444" s="24" t="s">
        <v>75</v>
      </c>
      <c r="D444" s="24" t="s">
        <v>222</v>
      </c>
      <c r="E444" s="39" t="n">
        <v>45442</v>
      </c>
      <c r="F444" s="24" t="n">
        <f aca="false">DATEDIF(E444,Assumptions!$B$4,"m")</f>
        <v>28</v>
      </c>
    </row>
    <row r="445" customFormat="false" ht="15" hidden="false" customHeight="false" outlineLevel="0" collapsed="false">
      <c r="A445" s="24" t="s">
        <v>664</v>
      </c>
      <c r="B445" s="24" t="s">
        <v>58</v>
      </c>
      <c r="C445" s="24" t="s">
        <v>76</v>
      </c>
      <c r="D445" s="24" t="s">
        <v>226</v>
      </c>
      <c r="E445" s="39" t="n">
        <v>45573</v>
      </c>
      <c r="F445" s="24" t="n">
        <f aca="false">DATEDIF(E445,Assumptions!$B$4,"m")</f>
        <v>23</v>
      </c>
    </row>
    <row r="446" customFormat="false" ht="15" hidden="false" customHeight="false" outlineLevel="0" collapsed="false">
      <c r="A446" s="24" t="s">
        <v>665</v>
      </c>
      <c r="B446" s="24" t="s">
        <v>56</v>
      </c>
      <c r="C446" s="24" t="s">
        <v>76</v>
      </c>
      <c r="D446" s="24" t="s">
        <v>226</v>
      </c>
      <c r="E446" s="39" t="n">
        <v>44588</v>
      </c>
      <c r="F446" s="24" t="n">
        <f aca="false">DATEDIF(E446,Assumptions!$B$4,"m")</f>
        <v>56</v>
      </c>
    </row>
    <row r="447" customFormat="false" ht="15" hidden="false" customHeight="false" outlineLevel="0" collapsed="false">
      <c r="A447" s="24" t="s">
        <v>666</v>
      </c>
      <c r="B447" s="24" t="s">
        <v>56</v>
      </c>
      <c r="C447" s="24" t="s">
        <v>75</v>
      </c>
      <c r="D447" s="24" t="s">
        <v>222</v>
      </c>
      <c r="E447" s="39" t="n">
        <v>44770</v>
      </c>
      <c r="F447" s="24" t="n">
        <f aca="false">DATEDIF(E447,Assumptions!$B$4,"m")</f>
        <v>50</v>
      </c>
    </row>
    <row r="448" customFormat="false" ht="15" hidden="false" customHeight="false" outlineLevel="0" collapsed="false">
      <c r="A448" s="24" t="s">
        <v>667</v>
      </c>
      <c r="B448" s="24" t="s">
        <v>60</v>
      </c>
      <c r="C448" s="24" t="s">
        <v>75</v>
      </c>
      <c r="D448" s="24" t="s">
        <v>217</v>
      </c>
      <c r="E448" s="39" t="n">
        <v>44435</v>
      </c>
      <c r="F448" s="24" t="n">
        <f aca="false">DATEDIF(E448,Assumptions!$B$4,"m")</f>
        <v>61</v>
      </c>
    </row>
    <row r="449" customFormat="false" ht="15" hidden="false" customHeight="false" outlineLevel="0" collapsed="false">
      <c r="A449" s="24" t="s">
        <v>668</v>
      </c>
      <c r="B449" s="24" t="s">
        <v>56</v>
      </c>
      <c r="C449" s="24" t="s">
        <v>75</v>
      </c>
      <c r="D449" s="24" t="s">
        <v>222</v>
      </c>
      <c r="E449" s="39" t="n">
        <v>44701</v>
      </c>
      <c r="F449" s="24" t="n">
        <f aca="false">DATEDIF(E449,Assumptions!$B$4,"m")</f>
        <v>52</v>
      </c>
    </row>
    <row r="450" customFormat="false" ht="15" hidden="false" customHeight="false" outlineLevel="0" collapsed="false">
      <c r="A450" s="24" t="s">
        <v>669</v>
      </c>
      <c r="B450" s="24" t="s">
        <v>58</v>
      </c>
      <c r="C450" s="24" t="s">
        <v>77</v>
      </c>
      <c r="D450" s="24" t="s">
        <v>217</v>
      </c>
      <c r="E450" s="39" t="n">
        <v>46202</v>
      </c>
      <c r="F450" s="24" t="n">
        <f aca="false">DATEDIF(E450,Assumptions!$B$4,"m")</f>
        <v>3</v>
      </c>
    </row>
    <row r="451" customFormat="false" ht="15" hidden="false" customHeight="false" outlineLevel="0" collapsed="false">
      <c r="A451" s="24" t="s">
        <v>670</v>
      </c>
      <c r="B451" s="24" t="s">
        <v>58</v>
      </c>
      <c r="C451" s="24" t="s">
        <v>76</v>
      </c>
      <c r="D451" s="24" t="s">
        <v>220</v>
      </c>
      <c r="E451" s="39" t="n">
        <v>45320</v>
      </c>
      <c r="F451" s="24" t="n">
        <f aca="false">DATEDIF(E451,Assumptions!$B$4,"m")</f>
        <v>32</v>
      </c>
    </row>
    <row r="452" customFormat="false" ht="15" hidden="false" customHeight="false" outlineLevel="0" collapsed="false">
      <c r="A452" s="24" t="s">
        <v>671</v>
      </c>
      <c r="B452" s="24" t="s">
        <v>61</v>
      </c>
      <c r="C452" s="24" t="s">
        <v>75</v>
      </c>
      <c r="D452" s="24" t="s">
        <v>226</v>
      </c>
      <c r="E452" s="39" t="n">
        <v>45777</v>
      </c>
      <c r="F452" s="24" t="n">
        <f aca="false">DATEDIF(E452,Assumptions!$B$4,"m")</f>
        <v>17</v>
      </c>
    </row>
    <row r="453" customFormat="false" ht="15" hidden="false" customHeight="false" outlineLevel="0" collapsed="false">
      <c r="A453" s="24" t="s">
        <v>672</v>
      </c>
      <c r="B453" s="24" t="s">
        <v>56</v>
      </c>
      <c r="C453" s="24" t="s">
        <v>75</v>
      </c>
      <c r="D453" s="24" t="s">
        <v>220</v>
      </c>
      <c r="E453" s="39" t="n">
        <v>44641</v>
      </c>
      <c r="F453" s="24" t="n">
        <f aca="false">DATEDIF(E453,Assumptions!$B$4,"m")</f>
        <v>54</v>
      </c>
    </row>
    <row r="454" customFormat="false" ht="15" hidden="false" customHeight="false" outlineLevel="0" collapsed="false">
      <c r="A454" s="24" t="s">
        <v>673</v>
      </c>
      <c r="B454" s="24" t="s">
        <v>56</v>
      </c>
      <c r="C454" s="24" t="s">
        <v>76</v>
      </c>
      <c r="D454" s="24" t="s">
        <v>222</v>
      </c>
      <c r="E454" s="39" t="n">
        <v>43759</v>
      </c>
      <c r="F454" s="24" t="n">
        <f aca="false">DATEDIF(E454,Assumptions!$B$4,"m")</f>
        <v>83</v>
      </c>
    </row>
    <row r="455" customFormat="false" ht="15" hidden="false" customHeight="false" outlineLevel="0" collapsed="false">
      <c r="A455" s="24" t="s">
        <v>674</v>
      </c>
      <c r="B455" s="24" t="s">
        <v>59</v>
      </c>
      <c r="C455" s="24" t="s">
        <v>75</v>
      </c>
      <c r="D455" s="24" t="s">
        <v>220</v>
      </c>
      <c r="E455" s="39" t="n">
        <v>45165</v>
      </c>
      <c r="F455" s="24" t="n">
        <f aca="false">DATEDIF(E455,Assumptions!$B$4,"m")</f>
        <v>37</v>
      </c>
    </row>
    <row r="456" customFormat="false" ht="15" hidden="false" customHeight="false" outlineLevel="0" collapsed="false">
      <c r="A456" s="24" t="s">
        <v>675</v>
      </c>
      <c r="B456" s="24" t="s">
        <v>57</v>
      </c>
      <c r="C456" s="24" t="s">
        <v>75</v>
      </c>
      <c r="D456" s="24" t="s">
        <v>226</v>
      </c>
      <c r="E456" s="39" t="n">
        <v>45878</v>
      </c>
      <c r="F456" s="24" t="n">
        <f aca="false">DATEDIF(E456,Assumptions!$B$4,"m")</f>
        <v>13</v>
      </c>
    </row>
    <row r="457" customFormat="false" ht="15" hidden="false" customHeight="false" outlineLevel="0" collapsed="false">
      <c r="A457" s="24" t="s">
        <v>676</v>
      </c>
      <c r="B457" s="24" t="s">
        <v>56</v>
      </c>
      <c r="C457" s="24" t="s">
        <v>75</v>
      </c>
      <c r="D457" s="24" t="s">
        <v>217</v>
      </c>
      <c r="E457" s="39" t="n">
        <v>45965</v>
      </c>
      <c r="F457" s="24" t="n">
        <f aca="false">DATEDIF(E457,Assumptions!$B$4,"m")</f>
        <v>10</v>
      </c>
    </row>
    <row r="458" customFormat="false" ht="15" hidden="false" customHeight="false" outlineLevel="0" collapsed="false">
      <c r="A458" s="24" t="s">
        <v>677</v>
      </c>
      <c r="B458" s="24" t="s">
        <v>61</v>
      </c>
      <c r="C458" s="24" t="s">
        <v>75</v>
      </c>
      <c r="D458" s="24" t="s">
        <v>226</v>
      </c>
      <c r="E458" s="39" t="n">
        <v>45262</v>
      </c>
      <c r="F458" s="24" t="n">
        <f aca="false">DATEDIF(E458,Assumptions!$B$4,"m")</f>
        <v>33</v>
      </c>
    </row>
    <row r="459" customFormat="false" ht="15" hidden="false" customHeight="false" outlineLevel="0" collapsed="false">
      <c r="A459" s="24" t="s">
        <v>678</v>
      </c>
      <c r="B459" s="24" t="s">
        <v>59</v>
      </c>
      <c r="C459" s="24" t="s">
        <v>75</v>
      </c>
      <c r="D459" s="24" t="s">
        <v>220</v>
      </c>
      <c r="E459" s="39" t="n">
        <v>45388</v>
      </c>
      <c r="F459" s="24" t="n">
        <f aca="false">DATEDIF(E459,Assumptions!$B$4,"m")</f>
        <v>29</v>
      </c>
    </row>
    <row r="460" customFormat="false" ht="15" hidden="false" customHeight="false" outlineLevel="0" collapsed="false">
      <c r="A460" s="24" t="s">
        <v>679</v>
      </c>
      <c r="B460" s="24" t="s">
        <v>56</v>
      </c>
      <c r="C460" s="24" t="s">
        <v>75</v>
      </c>
      <c r="D460" s="24" t="s">
        <v>217</v>
      </c>
      <c r="E460" s="39" t="n">
        <v>46078</v>
      </c>
      <c r="F460" s="24" t="n">
        <f aca="false">DATEDIF(E460,Assumptions!$B$4,"m")</f>
        <v>7</v>
      </c>
    </row>
    <row r="461" customFormat="false" ht="15" hidden="false" customHeight="false" outlineLevel="0" collapsed="false">
      <c r="A461" s="24" t="s">
        <v>680</v>
      </c>
      <c r="B461" s="24" t="s">
        <v>56</v>
      </c>
      <c r="C461" s="24" t="s">
        <v>75</v>
      </c>
      <c r="D461" s="24" t="s">
        <v>217</v>
      </c>
      <c r="E461" s="39" t="n">
        <v>45522</v>
      </c>
      <c r="F461" s="24" t="n">
        <f aca="false">DATEDIF(E461,Assumptions!$B$4,"m")</f>
        <v>25</v>
      </c>
    </row>
    <row r="462" customFormat="false" ht="15" hidden="false" customHeight="false" outlineLevel="0" collapsed="false">
      <c r="A462" s="24" t="s">
        <v>681</v>
      </c>
      <c r="B462" s="24" t="s">
        <v>60</v>
      </c>
      <c r="C462" s="24" t="s">
        <v>76</v>
      </c>
      <c r="D462" s="24" t="s">
        <v>217</v>
      </c>
      <c r="E462" s="39" t="n">
        <v>44637</v>
      </c>
      <c r="F462" s="24" t="n">
        <f aca="false">DATEDIF(E462,Assumptions!$B$4,"m")</f>
        <v>54</v>
      </c>
    </row>
    <row r="463" customFormat="false" ht="15" hidden="false" customHeight="false" outlineLevel="0" collapsed="false">
      <c r="A463" s="24" t="s">
        <v>682</v>
      </c>
      <c r="B463" s="24" t="s">
        <v>58</v>
      </c>
      <c r="C463" s="24" t="s">
        <v>76</v>
      </c>
      <c r="D463" s="24" t="s">
        <v>239</v>
      </c>
      <c r="E463" s="39" t="n">
        <v>44738</v>
      </c>
      <c r="F463" s="24" t="n">
        <f aca="false">DATEDIF(E463,Assumptions!$B$4,"m")</f>
        <v>51</v>
      </c>
    </row>
    <row r="464" customFormat="false" ht="15" hidden="false" customHeight="false" outlineLevel="0" collapsed="false">
      <c r="A464" s="24" t="s">
        <v>683</v>
      </c>
      <c r="B464" s="24" t="s">
        <v>61</v>
      </c>
      <c r="C464" s="24" t="s">
        <v>75</v>
      </c>
      <c r="D464" s="24" t="s">
        <v>217</v>
      </c>
      <c r="E464" s="39" t="n">
        <v>44090</v>
      </c>
      <c r="F464" s="24" t="n">
        <f aca="false">DATEDIF(E464,Assumptions!$B$4,"m")</f>
        <v>72</v>
      </c>
    </row>
    <row r="465" customFormat="false" ht="15" hidden="false" customHeight="false" outlineLevel="0" collapsed="false">
      <c r="A465" s="24" t="s">
        <v>684</v>
      </c>
      <c r="B465" s="24" t="s">
        <v>58</v>
      </c>
      <c r="C465" s="24" t="s">
        <v>76</v>
      </c>
      <c r="D465" s="24" t="s">
        <v>226</v>
      </c>
      <c r="E465" s="39" t="n">
        <v>46155</v>
      </c>
      <c r="F465" s="24" t="n">
        <f aca="false">DATEDIF(E465,Assumptions!$B$4,"m")</f>
        <v>4</v>
      </c>
    </row>
    <row r="466" customFormat="false" ht="15" hidden="false" customHeight="false" outlineLevel="0" collapsed="false">
      <c r="A466" s="24" t="s">
        <v>685</v>
      </c>
      <c r="B466" s="24" t="s">
        <v>56</v>
      </c>
      <c r="C466" s="24" t="s">
        <v>75</v>
      </c>
      <c r="D466" s="24" t="s">
        <v>217</v>
      </c>
      <c r="E466" s="39" t="n">
        <v>45194</v>
      </c>
      <c r="F466" s="24" t="n">
        <f aca="false">DATEDIF(E466,Assumptions!$B$4,"m")</f>
        <v>36</v>
      </c>
    </row>
    <row r="467" customFormat="false" ht="15" hidden="false" customHeight="false" outlineLevel="0" collapsed="false">
      <c r="A467" s="24" t="s">
        <v>686</v>
      </c>
      <c r="B467" s="24" t="s">
        <v>56</v>
      </c>
      <c r="C467" s="24" t="s">
        <v>76</v>
      </c>
      <c r="D467" s="24" t="s">
        <v>222</v>
      </c>
      <c r="E467" s="39" t="n">
        <v>44855</v>
      </c>
      <c r="F467" s="24" t="n">
        <f aca="false">DATEDIF(E467,Assumptions!$B$4,"m")</f>
        <v>47</v>
      </c>
    </row>
    <row r="468" customFormat="false" ht="15" hidden="false" customHeight="false" outlineLevel="0" collapsed="false">
      <c r="A468" s="24" t="s">
        <v>687</v>
      </c>
      <c r="B468" s="24" t="s">
        <v>57</v>
      </c>
      <c r="C468" s="24" t="s">
        <v>75</v>
      </c>
      <c r="D468" s="24" t="s">
        <v>217</v>
      </c>
      <c r="E468" s="39" t="n">
        <v>43954</v>
      </c>
      <c r="F468" s="24" t="n">
        <f aca="false">DATEDIF(E468,Assumptions!$B$4,"m")</f>
        <v>76</v>
      </c>
    </row>
    <row r="469" customFormat="false" ht="15" hidden="false" customHeight="false" outlineLevel="0" collapsed="false">
      <c r="A469" s="24" t="s">
        <v>688</v>
      </c>
      <c r="B469" s="24" t="s">
        <v>59</v>
      </c>
      <c r="C469" s="24" t="s">
        <v>75</v>
      </c>
      <c r="D469" s="24" t="s">
        <v>226</v>
      </c>
      <c r="E469" s="39" t="n">
        <v>45597</v>
      </c>
      <c r="F469" s="24" t="n">
        <f aca="false">DATEDIF(E469,Assumptions!$B$4,"m")</f>
        <v>22</v>
      </c>
    </row>
    <row r="470" customFormat="false" ht="15" hidden="false" customHeight="false" outlineLevel="0" collapsed="false">
      <c r="A470" s="24" t="s">
        <v>689</v>
      </c>
      <c r="B470" s="24" t="s">
        <v>56</v>
      </c>
      <c r="C470" s="24" t="s">
        <v>75</v>
      </c>
      <c r="D470" s="24" t="s">
        <v>217</v>
      </c>
      <c r="E470" s="39" t="n">
        <v>45984</v>
      </c>
      <c r="F470" s="24" t="n">
        <f aca="false">DATEDIF(E470,Assumptions!$B$4,"m")</f>
        <v>10</v>
      </c>
    </row>
    <row r="471" customFormat="false" ht="15" hidden="false" customHeight="false" outlineLevel="0" collapsed="false">
      <c r="A471" s="24" t="s">
        <v>690</v>
      </c>
      <c r="B471" s="24" t="s">
        <v>57</v>
      </c>
      <c r="C471" s="24" t="s">
        <v>75</v>
      </c>
      <c r="D471" s="24" t="s">
        <v>217</v>
      </c>
      <c r="E471" s="39" t="n">
        <v>44692</v>
      </c>
      <c r="F471" s="24" t="n">
        <f aca="false">DATEDIF(E471,Assumptions!$B$4,"m")</f>
        <v>52</v>
      </c>
    </row>
    <row r="472" customFormat="false" ht="15" hidden="false" customHeight="false" outlineLevel="0" collapsed="false">
      <c r="A472" s="24" t="s">
        <v>691</v>
      </c>
      <c r="B472" s="24" t="s">
        <v>57</v>
      </c>
      <c r="C472" s="24" t="s">
        <v>75</v>
      </c>
      <c r="D472" s="24" t="s">
        <v>226</v>
      </c>
      <c r="E472" s="39" t="n">
        <v>45997</v>
      </c>
      <c r="F472" s="24" t="n">
        <f aca="false">DATEDIF(E472,Assumptions!$B$4,"m")</f>
        <v>9</v>
      </c>
    </row>
    <row r="473" customFormat="false" ht="15" hidden="false" customHeight="false" outlineLevel="0" collapsed="false">
      <c r="A473" s="24" t="s">
        <v>692</v>
      </c>
      <c r="B473" s="24" t="s">
        <v>59</v>
      </c>
      <c r="C473" s="24" t="s">
        <v>76</v>
      </c>
      <c r="D473" s="24" t="s">
        <v>222</v>
      </c>
      <c r="E473" s="39" t="n">
        <v>45531</v>
      </c>
      <c r="F473" s="24" t="n">
        <f aca="false">DATEDIF(E473,Assumptions!$B$4,"m")</f>
        <v>25</v>
      </c>
    </row>
    <row r="474" customFormat="false" ht="15" hidden="false" customHeight="false" outlineLevel="0" collapsed="false">
      <c r="A474" s="24" t="s">
        <v>693</v>
      </c>
      <c r="B474" s="24" t="s">
        <v>56</v>
      </c>
      <c r="C474" s="24" t="s">
        <v>75</v>
      </c>
      <c r="D474" s="24" t="s">
        <v>239</v>
      </c>
      <c r="E474" s="39" t="n">
        <v>44544</v>
      </c>
      <c r="F474" s="24" t="n">
        <f aca="false">DATEDIF(E474,Assumptions!$B$4,"m")</f>
        <v>57</v>
      </c>
    </row>
    <row r="475" customFormat="false" ht="15" hidden="false" customHeight="false" outlineLevel="0" collapsed="false">
      <c r="A475" s="24" t="s">
        <v>694</v>
      </c>
      <c r="B475" s="24" t="s">
        <v>60</v>
      </c>
      <c r="C475" s="24" t="s">
        <v>76</v>
      </c>
      <c r="D475" s="24" t="s">
        <v>226</v>
      </c>
      <c r="E475" s="39" t="n">
        <v>44686</v>
      </c>
      <c r="F475" s="24" t="n">
        <f aca="false">DATEDIF(E475,Assumptions!$B$4,"m")</f>
        <v>52</v>
      </c>
    </row>
    <row r="476" customFormat="false" ht="15" hidden="false" customHeight="false" outlineLevel="0" collapsed="false">
      <c r="A476" s="24" t="s">
        <v>695</v>
      </c>
      <c r="B476" s="24" t="s">
        <v>57</v>
      </c>
      <c r="C476" s="24" t="s">
        <v>75</v>
      </c>
      <c r="D476" s="24" t="s">
        <v>222</v>
      </c>
      <c r="E476" s="39" t="n">
        <v>45827</v>
      </c>
      <c r="F476" s="24" t="n">
        <f aca="false">DATEDIF(E476,Assumptions!$B$4,"m")</f>
        <v>15</v>
      </c>
    </row>
    <row r="477" customFormat="false" ht="15" hidden="false" customHeight="false" outlineLevel="0" collapsed="false">
      <c r="A477" s="24" t="s">
        <v>696</v>
      </c>
      <c r="B477" s="24" t="s">
        <v>60</v>
      </c>
      <c r="C477" s="24" t="s">
        <v>75</v>
      </c>
      <c r="D477" s="24" t="s">
        <v>217</v>
      </c>
      <c r="E477" s="39" t="n">
        <v>43776</v>
      </c>
      <c r="F477" s="24" t="n">
        <f aca="false">DATEDIF(E477,Assumptions!$B$4,"m")</f>
        <v>82</v>
      </c>
    </row>
    <row r="478" customFormat="false" ht="15" hidden="false" customHeight="false" outlineLevel="0" collapsed="false">
      <c r="A478" s="24" t="s">
        <v>697</v>
      </c>
      <c r="B478" s="24" t="s">
        <v>60</v>
      </c>
      <c r="C478" s="24" t="s">
        <v>75</v>
      </c>
      <c r="D478" s="24" t="s">
        <v>217</v>
      </c>
      <c r="E478" s="39" t="n">
        <v>45108</v>
      </c>
      <c r="F478" s="24" t="n">
        <f aca="false">DATEDIF(E478,Assumptions!$B$4,"m")</f>
        <v>38</v>
      </c>
    </row>
    <row r="479" customFormat="false" ht="15" hidden="false" customHeight="false" outlineLevel="0" collapsed="false">
      <c r="A479" s="24" t="s">
        <v>698</v>
      </c>
      <c r="B479" s="24" t="s">
        <v>61</v>
      </c>
      <c r="C479" s="24" t="s">
        <v>75</v>
      </c>
      <c r="D479" s="24" t="s">
        <v>217</v>
      </c>
      <c r="E479" s="39" t="n">
        <v>44966</v>
      </c>
      <c r="F479" s="24" t="n">
        <f aca="false">DATEDIF(E479,Assumptions!$B$4,"m")</f>
        <v>43</v>
      </c>
    </row>
    <row r="480" customFormat="false" ht="15" hidden="false" customHeight="false" outlineLevel="0" collapsed="false">
      <c r="A480" s="24" t="s">
        <v>699</v>
      </c>
      <c r="B480" s="24" t="s">
        <v>56</v>
      </c>
      <c r="C480" s="24" t="s">
        <v>75</v>
      </c>
      <c r="D480" s="24" t="s">
        <v>226</v>
      </c>
      <c r="E480" s="39" t="n">
        <v>44534</v>
      </c>
      <c r="F480" s="24" t="n">
        <f aca="false">DATEDIF(E480,Assumptions!$B$4,"m")</f>
        <v>57</v>
      </c>
    </row>
    <row r="481" customFormat="false" ht="15" hidden="false" customHeight="false" outlineLevel="0" collapsed="false">
      <c r="A481" s="24" t="s">
        <v>700</v>
      </c>
      <c r="B481" s="24" t="s">
        <v>60</v>
      </c>
      <c r="C481" s="24" t="s">
        <v>75</v>
      </c>
      <c r="D481" s="24" t="s">
        <v>217</v>
      </c>
      <c r="E481" s="39" t="n">
        <v>45717</v>
      </c>
      <c r="F481" s="24" t="n">
        <f aca="false">DATEDIF(E481,Assumptions!$B$4,"m")</f>
        <v>18</v>
      </c>
    </row>
    <row r="482" customFormat="false" ht="15" hidden="false" customHeight="false" outlineLevel="0" collapsed="false">
      <c r="A482" s="24" t="s">
        <v>701</v>
      </c>
      <c r="B482" s="24" t="s">
        <v>56</v>
      </c>
      <c r="C482" s="24" t="s">
        <v>77</v>
      </c>
      <c r="D482" s="24" t="s">
        <v>222</v>
      </c>
      <c r="E482" s="39" t="n">
        <v>44537</v>
      </c>
      <c r="F482" s="24" t="n">
        <f aca="false">DATEDIF(E482,Assumptions!$B$4,"m")</f>
        <v>57</v>
      </c>
    </row>
    <row r="483" customFormat="false" ht="15" hidden="false" customHeight="false" outlineLevel="0" collapsed="false">
      <c r="A483" s="24" t="s">
        <v>702</v>
      </c>
      <c r="B483" s="24" t="s">
        <v>57</v>
      </c>
      <c r="C483" s="24" t="s">
        <v>75</v>
      </c>
      <c r="D483" s="24" t="s">
        <v>217</v>
      </c>
      <c r="E483" s="39" t="n">
        <v>45234</v>
      </c>
      <c r="F483" s="24" t="n">
        <f aca="false">DATEDIF(E483,Assumptions!$B$4,"m")</f>
        <v>34</v>
      </c>
    </row>
    <row r="484" customFormat="false" ht="15" hidden="false" customHeight="false" outlineLevel="0" collapsed="false">
      <c r="A484" s="24" t="s">
        <v>703</v>
      </c>
      <c r="B484" s="24" t="s">
        <v>56</v>
      </c>
      <c r="C484" s="24" t="s">
        <v>75</v>
      </c>
      <c r="D484" s="24" t="s">
        <v>220</v>
      </c>
      <c r="E484" s="39" t="n">
        <v>43822</v>
      </c>
      <c r="F484" s="24" t="n">
        <f aca="false">DATEDIF(E484,Assumptions!$B$4,"m")</f>
        <v>81</v>
      </c>
    </row>
    <row r="485" customFormat="false" ht="15" hidden="false" customHeight="false" outlineLevel="0" collapsed="false">
      <c r="A485" s="24" t="s">
        <v>704</v>
      </c>
      <c r="B485" s="24" t="s">
        <v>58</v>
      </c>
      <c r="C485" s="24" t="s">
        <v>75</v>
      </c>
      <c r="D485" s="24" t="s">
        <v>217</v>
      </c>
      <c r="E485" s="39" t="n">
        <v>45352</v>
      </c>
      <c r="F485" s="24" t="n">
        <f aca="false">DATEDIF(E485,Assumptions!$B$4,"m")</f>
        <v>30</v>
      </c>
    </row>
    <row r="486" customFormat="false" ht="15" hidden="false" customHeight="false" outlineLevel="0" collapsed="false">
      <c r="A486" s="24" t="s">
        <v>705</v>
      </c>
      <c r="B486" s="24" t="s">
        <v>56</v>
      </c>
      <c r="C486" s="24" t="s">
        <v>75</v>
      </c>
      <c r="D486" s="24" t="s">
        <v>217</v>
      </c>
      <c r="E486" s="39" t="n">
        <v>44894</v>
      </c>
      <c r="F486" s="24" t="n">
        <f aca="false">DATEDIF(E486,Assumptions!$B$4,"m")</f>
        <v>46</v>
      </c>
    </row>
    <row r="487" customFormat="false" ht="15" hidden="false" customHeight="false" outlineLevel="0" collapsed="false">
      <c r="A487" s="24" t="s">
        <v>706</v>
      </c>
      <c r="B487" s="24" t="s">
        <v>61</v>
      </c>
      <c r="C487" s="24" t="s">
        <v>75</v>
      </c>
      <c r="D487" s="24" t="s">
        <v>217</v>
      </c>
      <c r="E487" s="39" t="n">
        <v>45485</v>
      </c>
      <c r="F487" s="24" t="n">
        <f aca="false">DATEDIF(E487,Assumptions!$B$4,"m")</f>
        <v>26</v>
      </c>
    </row>
    <row r="488" customFormat="false" ht="15" hidden="false" customHeight="false" outlineLevel="0" collapsed="false">
      <c r="A488" s="24" t="s">
        <v>707</v>
      </c>
      <c r="B488" s="24" t="s">
        <v>56</v>
      </c>
      <c r="C488" s="24" t="s">
        <v>75</v>
      </c>
      <c r="D488" s="24" t="s">
        <v>222</v>
      </c>
      <c r="E488" s="39" t="n">
        <v>44175</v>
      </c>
      <c r="F488" s="24" t="n">
        <f aca="false">DATEDIF(E488,Assumptions!$B$4,"m")</f>
        <v>69</v>
      </c>
    </row>
    <row r="489" customFormat="false" ht="15" hidden="false" customHeight="false" outlineLevel="0" collapsed="false">
      <c r="A489" s="24" t="s">
        <v>708</v>
      </c>
      <c r="B489" s="24" t="s">
        <v>58</v>
      </c>
      <c r="C489" s="24" t="s">
        <v>75</v>
      </c>
      <c r="D489" s="24" t="s">
        <v>222</v>
      </c>
      <c r="E489" s="39" t="n">
        <v>45831</v>
      </c>
      <c r="F489" s="24" t="n">
        <f aca="false">DATEDIF(E489,Assumptions!$B$4,"m")</f>
        <v>15</v>
      </c>
    </row>
    <row r="490" customFormat="false" ht="15" hidden="false" customHeight="false" outlineLevel="0" collapsed="false">
      <c r="A490" s="24" t="s">
        <v>709</v>
      </c>
      <c r="B490" s="24" t="s">
        <v>60</v>
      </c>
      <c r="C490" s="24" t="s">
        <v>75</v>
      </c>
      <c r="D490" s="24" t="s">
        <v>217</v>
      </c>
      <c r="E490" s="39" t="n">
        <v>44880</v>
      </c>
      <c r="F490" s="24" t="n">
        <f aca="false">DATEDIF(E490,Assumptions!$B$4,"m")</f>
        <v>46</v>
      </c>
    </row>
    <row r="491" customFormat="false" ht="15" hidden="false" customHeight="false" outlineLevel="0" collapsed="false">
      <c r="A491" s="24" t="s">
        <v>710</v>
      </c>
      <c r="B491" s="24" t="s">
        <v>56</v>
      </c>
      <c r="C491" s="24" t="s">
        <v>76</v>
      </c>
      <c r="D491" s="24" t="s">
        <v>226</v>
      </c>
      <c r="E491" s="39" t="n">
        <v>45694</v>
      </c>
      <c r="F491" s="24" t="n">
        <f aca="false">DATEDIF(E491,Assumptions!$B$4,"m")</f>
        <v>19</v>
      </c>
    </row>
    <row r="492" customFormat="false" ht="15" hidden="false" customHeight="false" outlineLevel="0" collapsed="false">
      <c r="A492" s="24" t="s">
        <v>711</v>
      </c>
      <c r="B492" s="24" t="s">
        <v>58</v>
      </c>
      <c r="C492" s="24" t="s">
        <v>77</v>
      </c>
      <c r="D492" s="24" t="s">
        <v>217</v>
      </c>
      <c r="E492" s="39" t="n">
        <v>45727</v>
      </c>
      <c r="F492" s="24" t="n">
        <f aca="false">DATEDIF(E492,Assumptions!$B$4,"m")</f>
        <v>18</v>
      </c>
    </row>
    <row r="493" customFormat="false" ht="15" hidden="false" customHeight="false" outlineLevel="0" collapsed="false">
      <c r="A493" s="24" t="s">
        <v>712</v>
      </c>
      <c r="B493" s="24" t="s">
        <v>58</v>
      </c>
      <c r="C493" s="24" t="s">
        <v>75</v>
      </c>
      <c r="D493" s="24" t="s">
        <v>217</v>
      </c>
      <c r="E493" s="39" t="n">
        <v>44353</v>
      </c>
      <c r="F493" s="24" t="n">
        <f aca="false">DATEDIF(E493,Assumptions!$B$4,"m")</f>
        <v>63</v>
      </c>
    </row>
    <row r="494" customFormat="false" ht="15" hidden="false" customHeight="false" outlineLevel="0" collapsed="false">
      <c r="A494" s="24" t="s">
        <v>713</v>
      </c>
      <c r="B494" s="24" t="s">
        <v>60</v>
      </c>
      <c r="C494" s="24" t="s">
        <v>75</v>
      </c>
      <c r="D494" s="24" t="s">
        <v>226</v>
      </c>
      <c r="E494" s="39" t="n">
        <v>43765</v>
      </c>
      <c r="F494" s="24" t="n">
        <f aca="false">DATEDIF(E494,Assumptions!$B$4,"m")</f>
        <v>83</v>
      </c>
    </row>
    <row r="495" customFormat="false" ht="15" hidden="false" customHeight="false" outlineLevel="0" collapsed="false">
      <c r="A495" s="24" t="s">
        <v>714</v>
      </c>
      <c r="B495" s="24" t="s">
        <v>59</v>
      </c>
      <c r="C495" s="24" t="s">
        <v>75</v>
      </c>
      <c r="D495" s="24" t="s">
        <v>226</v>
      </c>
      <c r="E495" s="39" t="n">
        <v>43670</v>
      </c>
      <c r="F495" s="24" t="n">
        <f aca="false">DATEDIF(E495,Assumptions!$B$4,"m")</f>
        <v>86</v>
      </c>
    </row>
    <row r="496" customFormat="false" ht="15" hidden="false" customHeight="false" outlineLevel="0" collapsed="false">
      <c r="A496" s="24" t="s">
        <v>715</v>
      </c>
      <c r="B496" s="24" t="s">
        <v>60</v>
      </c>
      <c r="C496" s="24" t="s">
        <v>75</v>
      </c>
      <c r="D496" s="24" t="s">
        <v>222</v>
      </c>
      <c r="E496" s="39" t="n">
        <v>45203</v>
      </c>
      <c r="F496" s="24" t="n">
        <f aca="false">DATEDIF(E496,Assumptions!$B$4,"m")</f>
        <v>35</v>
      </c>
    </row>
    <row r="497" customFormat="false" ht="15" hidden="false" customHeight="false" outlineLevel="0" collapsed="false">
      <c r="A497" s="24" t="s">
        <v>716</v>
      </c>
      <c r="B497" s="24" t="s">
        <v>60</v>
      </c>
      <c r="C497" s="24" t="s">
        <v>75</v>
      </c>
      <c r="D497" s="24" t="s">
        <v>217</v>
      </c>
      <c r="E497" s="39" t="n">
        <v>45437</v>
      </c>
      <c r="F497" s="24" t="n">
        <f aca="false">DATEDIF(E497,Assumptions!$B$4,"m")</f>
        <v>28</v>
      </c>
    </row>
    <row r="498" customFormat="false" ht="15" hidden="false" customHeight="false" outlineLevel="0" collapsed="false">
      <c r="A498" s="24" t="s">
        <v>717</v>
      </c>
      <c r="B498" s="24" t="s">
        <v>58</v>
      </c>
      <c r="C498" s="24" t="s">
        <v>76</v>
      </c>
      <c r="D498" s="24" t="s">
        <v>239</v>
      </c>
      <c r="E498" s="39" t="n">
        <v>44623</v>
      </c>
      <c r="F498" s="24" t="n">
        <f aca="false">DATEDIF(E498,Assumptions!$B$4,"m")</f>
        <v>54</v>
      </c>
    </row>
    <row r="499" customFormat="false" ht="15" hidden="false" customHeight="false" outlineLevel="0" collapsed="false">
      <c r="A499" s="24" t="s">
        <v>718</v>
      </c>
      <c r="B499" s="24" t="s">
        <v>57</v>
      </c>
      <c r="C499" s="24" t="s">
        <v>75</v>
      </c>
      <c r="D499" s="24" t="s">
        <v>217</v>
      </c>
      <c r="E499" s="39" t="n">
        <v>45794</v>
      </c>
      <c r="F499" s="24" t="n">
        <f aca="false">DATEDIF(E499,Assumptions!$B$4,"m")</f>
        <v>16</v>
      </c>
    </row>
    <row r="500" customFormat="false" ht="15" hidden="false" customHeight="false" outlineLevel="0" collapsed="false">
      <c r="A500" s="24" t="s">
        <v>719</v>
      </c>
      <c r="B500" s="24" t="s">
        <v>56</v>
      </c>
      <c r="C500" s="24" t="s">
        <v>76</v>
      </c>
      <c r="D500" s="24" t="s">
        <v>226</v>
      </c>
      <c r="E500" s="39" t="n">
        <v>45153</v>
      </c>
      <c r="F500" s="24" t="n">
        <f aca="false">DATEDIF(E500,Assumptions!$B$4,"m")</f>
        <v>37</v>
      </c>
    </row>
    <row r="501" customFormat="false" ht="15" hidden="false" customHeight="false" outlineLevel="0" collapsed="false">
      <c r="A501" s="24" t="s">
        <v>720</v>
      </c>
      <c r="B501" s="24" t="s">
        <v>56</v>
      </c>
      <c r="C501" s="24" t="s">
        <v>75</v>
      </c>
      <c r="D501" s="24" t="s">
        <v>222</v>
      </c>
      <c r="E501" s="39" t="n">
        <v>44373</v>
      </c>
      <c r="F501" s="24" t="n">
        <f aca="false">DATEDIF(E501,Assumptions!$B$4,"m")</f>
        <v>63</v>
      </c>
    </row>
    <row r="502" customFormat="false" ht="15" hidden="false" customHeight="false" outlineLevel="0" collapsed="false">
      <c r="A502" s="24" t="s">
        <v>721</v>
      </c>
      <c r="B502" s="24" t="s">
        <v>60</v>
      </c>
      <c r="C502" s="24" t="s">
        <v>75</v>
      </c>
      <c r="D502" s="24" t="s">
        <v>226</v>
      </c>
      <c r="E502" s="39" t="n">
        <v>45417</v>
      </c>
      <c r="F502" s="24" t="n">
        <f aca="false">DATEDIF(E502,Assumptions!$B$4,"m")</f>
        <v>28</v>
      </c>
    </row>
    <row r="503" customFormat="false" ht="15" hidden="false" customHeight="false" outlineLevel="0" collapsed="false">
      <c r="A503" s="24" t="s">
        <v>722</v>
      </c>
      <c r="B503" s="24" t="s">
        <v>56</v>
      </c>
      <c r="C503" s="24" t="s">
        <v>76</v>
      </c>
      <c r="D503" s="24" t="s">
        <v>217</v>
      </c>
      <c r="E503" s="39" t="n">
        <v>44230</v>
      </c>
      <c r="F503" s="24" t="n">
        <f aca="false">DATEDIF(E503,Assumptions!$B$4,"m")</f>
        <v>67</v>
      </c>
    </row>
    <row r="504" customFormat="false" ht="15" hidden="false" customHeight="false" outlineLevel="0" collapsed="false">
      <c r="A504" s="24" t="s">
        <v>723</v>
      </c>
      <c r="B504" s="24" t="s">
        <v>61</v>
      </c>
      <c r="C504" s="24" t="s">
        <v>75</v>
      </c>
      <c r="D504" s="24" t="s">
        <v>217</v>
      </c>
      <c r="E504" s="39" t="n">
        <v>45693</v>
      </c>
      <c r="F504" s="24" t="n">
        <f aca="false">DATEDIF(E504,Assumptions!$B$4,"m")</f>
        <v>19</v>
      </c>
    </row>
    <row r="505" customFormat="false" ht="15" hidden="false" customHeight="false" outlineLevel="0" collapsed="false">
      <c r="A505" s="24" t="s">
        <v>724</v>
      </c>
      <c r="B505" s="24" t="s">
        <v>57</v>
      </c>
      <c r="C505" s="24" t="s">
        <v>76</v>
      </c>
      <c r="D505" s="24" t="s">
        <v>226</v>
      </c>
      <c r="E505" s="39" t="n">
        <v>44709</v>
      </c>
      <c r="F505" s="24" t="n">
        <f aca="false">DATEDIF(E505,Assumptions!$B$4,"m")</f>
        <v>52</v>
      </c>
    </row>
    <row r="506" customFormat="false" ht="15" hidden="false" customHeight="false" outlineLevel="0" collapsed="false">
      <c r="A506" s="24" t="s">
        <v>725</v>
      </c>
      <c r="B506" s="24" t="s">
        <v>56</v>
      </c>
      <c r="C506" s="24" t="s">
        <v>76</v>
      </c>
      <c r="D506" s="24" t="s">
        <v>239</v>
      </c>
      <c r="E506" s="39" t="n">
        <v>44044</v>
      </c>
      <c r="F506" s="24" t="n">
        <f aca="false">DATEDIF(E506,Assumptions!$B$4,"m")</f>
        <v>73</v>
      </c>
    </row>
    <row r="507" customFormat="false" ht="15" hidden="false" customHeight="false" outlineLevel="0" collapsed="false">
      <c r="A507" s="24" t="s">
        <v>726</v>
      </c>
      <c r="B507" s="24" t="s">
        <v>56</v>
      </c>
      <c r="C507" s="24" t="s">
        <v>75</v>
      </c>
      <c r="D507" s="24" t="s">
        <v>217</v>
      </c>
      <c r="E507" s="39" t="n">
        <v>44606</v>
      </c>
      <c r="F507" s="24" t="n">
        <f aca="false">DATEDIF(E507,Assumptions!$B$4,"m")</f>
        <v>55</v>
      </c>
    </row>
    <row r="508" customFormat="false" ht="15" hidden="false" customHeight="false" outlineLevel="0" collapsed="false">
      <c r="A508" s="24" t="s">
        <v>727</v>
      </c>
      <c r="B508" s="24" t="s">
        <v>57</v>
      </c>
      <c r="C508" s="24" t="s">
        <v>75</v>
      </c>
      <c r="D508" s="24" t="s">
        <v>222</v>
      </c>
      <c r="E508" s="39" t="n">
        <v>45521</v>
      </c>
      <c r="F508" s="24" t="n">
        <f aca="false">DATEDIF(E508,Assumptions!$B$4,"m")</f>
        <v>25</v>
      </c>
    </row>
    <row r="509" customFormat="false" ht="15" hidden="false" customHeight="false" outlineLevel="0" collapsed="false">
      <c r="A509" s="24" t="s">
        <v>728</v>
      </c>
      <c r="B509" s="24" t="s">
        <v>56</v>
      </c>
      <c r="C509" s="24" t="s">
        <v>75</v>
      </c>
      <c r="D509" s="24" t="s">
        <v>217</v>
      </c>
      <c r="E509" s="39" t="n">
        <v>44997</v>
      </c>
      <c r="F509" s="24" t="n">
        <f aca="false">DATEDIF(E509,Assumptions!$B$4,"m")</f>
        <v>42</v>
      </c>
    </row>
    <row r="510" customFormat="false" ht="15" hidden="false" customHeight="false" outlineLevel="0" collapsed="false">
      <c r="A510" s="24" t="s">
        <v>729</v>
      </c>
      <c r="B510" s="24" t="s">
        <v>57</v>
      </c>
      <c r="C510" s="24" t="s">
        <v>75</v>
      </c>
      <c r="D510" s="24" t="s">
        <v>217</v>
      </c>
      <c r="E510" s="39" t="n">
        <v>44557</v>
      </c>
      <c r="F510" s="24" t="n">
        <f aca="false">DATEDIF(E510,Assumptions!$B$4,"m")</f>
        <v>57</v>
      </c>
    </row>
    <row r="511" customFormat="false" ht="15" hidden="false" customHeight="false" outlineLevel="0" collapsed="false">
      <c r="A511" s="24" t="s">
        <v>730</v>
      </c>
      <c r="B511" s="24" t="s">
        <v>60</v>
      </c>
      <c r="C511" s="24" t="s">
        <v>75</v>
      </c>
      <c r="D511" s="24" t="s">
        <v>239</v>
      </c>
      <c r="E511" s="39" t="n">
        <v>44661</v>
      </c>
      <c r="F511" s="24" t="n">
        <f aca="false">DATEDIF(E511,Assumptions!$B$4,"m")</f>
        <v>53</v>
      </c>
    </row>
    <row r="512" customFormat="false" ht="15" hidden="false" customHeight="false" outlineLevel="0" collapsed="false">
      <c r="A512" s="24" t="s">
        <v>731</v>
      </c>
      <c r="B512" s="24" t="s">
        <v>57</v>
      </c>
      <c r="C512" s="24" t="s">
        <v>76</v>
      </c>
      <c r="D512" s="24" t="s">
        <v>226</v>
      </c>
      <c r="E512" s="39" t="n">
        <v>46028</v>
      </c>
      <c r="F512" s="24" t="n">
        <f aca="false">DATEDIF(E512,Assumptions!$B$4,"m")</f>
        <v>8</v>
      </c>
    </row>
    <row r="513" customFormat="false" ht="15" hidden="false" customHeight="false" outlineLevel="0" collapsed="false">
      <c r="A513" s="24" t="s">
        <v>732</v>
      </c>
      <c r="B513" s="24" t="s">
        <v>58</v>
      </c>
      <c r="C513" s="24" t="s">
        <v>76</v>
      </c>
      <c r="D513" s="24" t="s">
        <v>217</v>
      </c>
      <c r="E513" s="39" t="n">
        <v>46209</v>
      </c>
      <c r="F513" s="24" t="n">
        <f aca="false">DATEDIF(E513,Assumptions!$B$4,"m")</f>
        <v>2</v>
      </c>
    </row>
    <row r="514" customFormat="false" ht="15" hidden="false" customHeight="false" outlineLevel="0" collapsed="false">
      <c r="A514" s="24" t="s">
        <v>733</v>
      </c>
      <c r="B514" s="24" t="s">
        <v>61</v>
      </c>
      <c r="C514" s="24" t="s">
        <v>75</v>
      </c>
      <c r="D514" s="24" t="s">
        <v>217</v>
      </c>
      <c r="E514" s="39" t="n">
        <v>46210</v>
      </c>
      <c r="F514" s="24" t="n">
        <f aca="false">DATEDIF(E514,Assumptions!$B$4,"m")</f>
        <v>2</v>
      </c>
    </row>
    <row r="515" customFormat="false" ht="15" hidden="false" customHeight="false" outlineLevel="0" collapsed="false">
      <c r="A515" s="24" t="s">
        <v>734</v>
      </c>
      <c r="B515" s="24" t="s">
        <v>56</v>
      </c>
      <c r="C515" s="24" t="s">
        <v>75</v>
      </c>
      <c r="D515" s="24" t="s">
        <v>226</v>
      </c>
      <c r="E515" s="39" t="n">
        <v>45589</v>
      </c>
      <c r="F515" s="24" t="n">
        <f aca="false">DATEDIF(E515,Assumptions!$B$4,"m")</f>
        <v>23</v>
      </c>
    </row>
    <row r="516" customFormat="false" ht="15" hidden="false" customHeight="false" outlineLevel="0" collapsed="false">
      <c r="A516" s="24" t="s">
        <v>735</v>
      </c>
      <c r="B516" s="24" t="s">
        <v>58</v>
      </c>
      <c r="C516" s="24" t="s">
        <v>76</v>
      </c>
      <c r="D516" s="24" t="s">
        <v>217</v>
      </c>
      <c r="E516" s="39" t="n">
        <v>44289</v>
      </c>
      <c r="F516" s="24" t="n">
        <f aca="false">DATEDIF(E516,Assumptions!$B$4,"m")</f>
        <v>65</v>
      </c>
    </row>
    <row r="517" customFormat="false" ht="15" hidden="false" customHeight="false" outlineLevel="0" collapsed="false">
      <c r="A517" s="24" t="s">
        <v>736</v>
      </c>
      <c r="B517" s="24" t="s">
        <v>61</v>
      </c>
      <c r="C517" s="24" t="s">
        <v>75</v>
      </c>
      <c r="D517" s="24" t="s">
        <v>220</v>
      </c>
      <c r="E517" s="39" t="n">
        <v>45219</v>
      </c>
      <c r="F517" s="24" t="n">
        <f aca="false">DATEDIF(E517,Assumptions!$B$4,"m")</f>
        <v>35</v>
      </c>
    </row>
    <row r="518" customFormat="false" ht="15" hidden="false" customHeight="false" outlineLevel="0" collapsed="false">
      <c r="A518" s="24" t="s">
        <v>737</v>
      </c>
      <c r="B518" s="24" t="s">
        <v>58</v>
      </c>
      <c r="C518" s="24" t="s">
        <v>75</v>
      </c>
      <c r="D518" s="24" t="s">
        <v>222</v>
      </c>
      <c r="E518" s="39" t="n">
        <v>46127</v>
      </c>
      <c r="F518" s="24" t="n">
        <f aca="false">DATEDIF(E518,Assumptions!$B$4,"m")</f>
        <v>5</v>
      </c>
    </row>
    <row r="519" customFormat="false" ht="15" hidden="false" customHeight="false" outlineLevel="0" collapsed="false">
      <c r="A519" s="24" t="s">
        <v>738</v>
      </c>
      <c r="B519" s="24" t="s">
        <v>58</v>
      </c>
      <c r="C519" s="24" t="s">
        <v>75</v>
      </c>
      <c r="D519" s="24" t="s">
        <v>217</v>
      </c>
      <c r="E519" s="39" t="n">
        <v>45070</v>
      </c>
      <c r="F519" s="24" t="n">
        <f aca="false">DATEDIF(E519,Assumptions!$B$4,"m")</f>
        <v>40</v>
      </c>
    </row>
    <row r="520" customFormat="false" ht="15" hidden="false" customHeight="false" outlineLevel="0" collapsed="false">
      <c r="A520" s="24" t="s">
        <v>739</v>
      </c>
      <c r="B520" s="24" t="s">
        <v>58</v>
      </c>
      <c r="C520" s="24" t="s">
        <v>75</v>
      </c>
      <c r="D520" s="24" t="s">
        <v>226</v>
      </c>
      <c r="E520" s="39" t="n">
        <v>46118</v>
      </c>
      <c r="F520" s="24" t="n">
        <f aca="false">DATEDIF(E520,Assumptions!$B$4,"m")</f>
        <v>5</v>
      </c>
    </row>
    <row r="521" customFormat="false" ht="15" hidden="false" customHeight="false" outlineLevel="0" collapsed="false">
      <c r="A521" s="24" t="s">
        <v>740</v>
      </c>
      <c r="B521" s="24" t="s">
        <v>56</v>
      </c>
      <c r="C521" s="24" t="s">
        <v>75</v>
      </c>
      <c r="D521" s="24" t="s">
        <v>226</v>
      </c>
      <c r="E521" s="39" t="n">
        <v>45898</v>
      </c>
      <c r="F521" s="24" t="n">
        <f aca="false">DATEDIF(E521,Assumptions!$B$4,"m")</f>
        <v>13</v>
      </c>
    </row>
    <row r="522" customFormat="false" ht="15" hidden="false" customHeight="false" outlineLevel="0" collapsed="false">
      <c r="A522" s="24" t="s">
        <v>741</v>
      </c>
      <c r="B522" s="24" t="s">
        <v>59</v>
      </c>
      <c r="C522" s="24" t="s">
        <v>75</v>
      </c>
      <c r="D522" s="24" t="s">
        <v>239</v>
      </c>
      <c r="E522" s="39" t="n">
        <v>45804</v>
      </c>
      <c r="F522" s="24" t="n">
        <f aca="false">DATEDIF(E522,Assumptions!$B$4,"m")</f>
        <v>16</v>
      </c>
    </row>
    <row r="523" customFormat="false" ht="15" hidden="false" customHeight="false" outlineLevel="0" collapsed="false">
      <c r="A523" s="24" t="s">
        <v>742</v>
      </c>
      <c r="B523" s="24" t="s">
        <v>61</v>
      </c>
      <c r="C523" s="24" t="s">
        <v>75</v>
      </c>
      <c r="D523" s="24" t="s">
        <v>222</v>
      </c>
      <c r="E523" s="39" t="n">
        <v>45376</v>
      </c>
      <c r="F523" s="24" t="n">
        <f aca="false">DATEDIF(E523,Assumptions!$B$4,"m")</f>
        <v>30</v>
      </c>
    </row>
    <row r="524" customFormat="false" ht="15" hidden="false" customHeight="false" outlineLevel="0" collapsed="false">
      <c r="A524" s="24" t="s">
        <v>743</v>
      </c>
      <c r="B524" s="24" t="s">
        <v>61</v>
      </c>
      <c r="C524" s="24" t="s">
        <v>77</v>
      </c>
      <c r="D524" s="24" t="s">
        <v>222</v>
      </c>
      <c r="E524" s="39" t="n">
        <v>45450</v>
      </c>
      <c r="F524" s="24" t="n">
        <f aca="false">DATEDIF(E524,Assumptions!$B$4,"m")</f>
        <v>27</v>
      </c>
    </row>
    <row r="525" customFormat="false" ht="15" hidden="false" customHeight="false" outlineLevel="0" collapsed="false">
      <c r="A525" s="24" t="s">
        <v>744</v>
      </c>
      <c r="B525" s="24" t="s">
        <v>58</v>
      </c>
      <c r="C525" s="24" t="s">
        <v>75</v>
      </c>
      <c r="D525" s="24" t="s">
        <v>217</v>
      </c>
      <c r="E525" s="39" t="n">
        <v>44457</v>
      </c>
      <c r="F525" s="24" t="n">
        <f aca="false">DATEDIF(E525,Assumptions!$B$4,"m")</f>
        <v>60</v>
      </c>
    </row>
    <row r="526" customFormat="false" ht="15" hidden="false" customHeight="false" outlineLevel="0" collapsed="false">
      <c r="A526" s="24" t="s">
        <v>745</v>
      </c>
      <c r="B526" s="24" t="s">
        <v>57</v>
      </c>
      <c r="C526" s="24" t="s">
        <v>75</v>
      </c>
      <c r="D526" s="24" t="s">
        <v>226</v>
      </c>
      <c r="E526" s="39" t="n">
        <v>46145</v>
      </c>
      <c r="F526" s="24" t="n">
        <f aca="false">DATEDIF(E526,Assumptions!$B$4,"m")</f>
        <v>4</v>
      </c>
    </row>
    <row r="527" customFormat="false" ht="15" hidden="false" customHeight="false" outlineLevel="0" collapsed="false">
      <c r="A527" s="24" t="s">
        <v>746</v>
      </c>
      <c r="B527" s="24" t="s">
        <v>59</v>
      </c>
      <c r="C527" s="24" t="s">
        <v>75</v>
      </c>
      <c r="D527" s="24" t="s">
        <v>217</v>
      </c>
      <c r="E527" s="39" t="n">
        <v>45023</v>
      </c>
      <c r="F527" s="24" t="n">
        <f aca="false">DATEDIF(E527,Assumptions!$B$4,"m")</f>
        <v>41</v>
      </c>
    </row>
    <row r="528" customFormat="false" ht="15" hidden="false" customHeight="false" outlineLevel="0" collapsed="false">
      <c r="A528" s="24" t="s">
        <v>747</v>
      </c>
      <c r="B528" s="24" t="s">
        <v>61</v>
      </c>
      <c r="C528" s="24" t="s">
        <v>75</v>
      </c>
      <c r="D528" s="24" t="s">
        <v>217</v>
      </c>
      <c r="E528" s="39" t="n">
        <v>44223</v>
      </c>
      <c r="F528" s="24" t="n">
        <f aca="false">DATEDIF(E528,Assumptions!$B$4,"m")</f>
        <v>68</v>
      </c>
    </row>
    <row r="529" customFormat="false" ht="15" hidden="false" customHeight="false" outlineLevel="0" collapsed="false">
      <c r="A529" s="24" t="s">
        <v>748</v>
      </c>
      <c r="B529" s="24" t="s">
        <v>61</v>
      </c>
      <c r="C529" s="24" t="s">
        <v>77</v>
      </c>
      <c r="D529" s="24" t="s">
        <v>226</v>
      </c>
      <c r="E529" s="39" t="n">
        <v>45214</v>
      </c>
      <c r="F529" s="24" t="n">
        <f aca="false">DATEDIF(E529,Assumptions!$B$4,"m")</f>
        <v>35</v>
      </c>
    </row>
    <row r="530" customFormat="false" ht="15" hidden="false" customHeight="false" outlineLevel="0" collapsed="false">
      <c r="A530" s="24" t="s">
        <v>749</v>
      </c>
      <c r="B530" s="24" t="s">
        <v>56</v>
      </c>
      <c r="C530" s="24" t="s">
        <v>75</v>
      </c>
      <c r="D530" s="24" t="s">
        <v>217</v>
      </c>
      <c r="E530" s="39" t="n">
        <v>45723</v>
      </c>
      <c r="F530" s="24" t="n">
        <f aca="false">DATEDIF(E530,Assumptions!$B$4,"m")</f>
        <v>18</v>
      </c>
    </row>
    <row r="531" customFormat="false" ht="15" hidden="false" customHeight="false" outlineLevel="0" collapsed="false">
      <c r="A531" s="24" t="s">
        <v>750</v>
      </c>
      <c r="B531" s="24" t="s">
        <v>61</v>
      </c>
      <c r="C531" s="24" t="s">
        <v>75</v>
      </c>
      <c r="D531" s="24" t="s">
        <v>222</v>
      </c>
      <c r="E531" s="39" t="n">
        <v>45493</v>
      </c>
      <c r="F531" s="24" t="n">
        <f aca="false">DATEDIF(E531,Assumptions!$B$4,"m")</f>
        <v>26</v>
      </c>
    </row>
    <row r="532" customFormat="false" ht="15" hidden="false" customHeight="false" outlineLevel="0" collapsed="false">
      <c r="A532" s="24" t="s">
        <v>751</v>
      </c>
      <c r="B532" s="24" t="s">
        <v>59</v>
      </c>
      <c r="C532" s="24" t="s">
        <v>76</v>
      </c>
      <c r="D532" s="24" t="s">
        <v>226</v>
      </c>
      <c r="E532" s="39" t="n">
        <v>45230</v>
      </c>
      <c r="F532" s="24" t="n">
        <f aca="false">DATEDIF(E532,Assumptions!$B$4,"m")</f>
        <v>34</v>
      </c>
    </row>
    <row r="533" customFormat="false" ht="15" hidden="false" customHeight="false" outlineLevel="0" collapsed="false">
      <c r="A533" s="24" t="s">
        <v>752</v>
      </c>
      <c r="B533" s="24" t="s">
        <v>60</v>
      </c>
      <c r="C533" s="24" t="s">
        <v>77</v>
      </c>
      <c r="D533" s="24" t="s">
        <v>217</v>
      </c>
      <c r="E533" s="39" t="n">
        <v>46052</v>
      </c>
      <c r="F533" s="24" t="n">
        <f aca="false">DATEDIF(E533,Assumptions!$B$4,"m")</f>
        <v>8</v>
      </c>
    </row>
    <row r="534" customFormat="false" ht="15" hidden="false" customHeight="false" outlineLevel="0" collapsed="false">
      <c r="A534" s="24" t="s">
        <v>753</v>
      </c>
      <c r="B534" s="24" t="s">
        <v>56</v>
      </c>
      <c r="C534" s="24" t="s">
        <v>75</v>
      </c>
      <c r="D534" s="24" t="s">
        <v>217</v>
      </c>
      <c r="E534" s="39" t="n">
        <v>45824</v>
      </c>
      <c r="F534" s="24" t="n">
        <f aca="false">DATEDIF(E534,Assumptions!$B$4,"m")</f>
        <v>15</v>
      </c>
    </row>
    <row r="535" customFormat="false" ht="15" hidden="false" customHeight="false" outlineLevel="0" collapsed="false">
      <c r="A535" s="24" t="s">
        <v>754</v>
      </c>
      <c r="B535" s="24" t="s">
        <v>61</v>
      </c>
      <c r="C535" s="24" t="s">
        <v>76</v>
      </c>
      <c r="D535" s="24" t="s">
        <v>222</v>
      </c>
      <c r="E535" s="39" t="n">
        <v>45506</v>
      </c>
      <c r="F535" s="24" t="n">
        <f aca="false">DATEDIF(E535,Assumptions!$B$4,"m")</f>
        <v>25</v>
      </c>
    </row>
    <row r="536" customFormat="false" ht="15" hidden="false" customHeight="false" outlineLevel="0" collapsed="false">
      <c r="A536" s="24" t="s">
        <v>755</v>
      </c>
      <c r="B536" s="24" t="s">
        <v>60</v>
      </c>
      <c r="C536" s="24" t="s">
        <v>77</v>
      </c>
      <c r="D536" s="24" t="s">
        <v>217</v>
      </c>
      <c r="E536" s="39" t="n">
        <v>45628</v>
      </c>
      <c r="F536" s="24" t="n">
        <f aca="false">DATEDIF(E536,Assumptions!$B$4,"m")</f>
        <v>21</v>
      </c>
    </row>
    <row r="537" customFormat="false" ht="15" hidden="false" customHeight="false" outlineLevel="0" collapsed="false">
      <c r="A537" s="24" t="s">
        <v>756</v>
      </c>
      <c r="B537" s="24" t="s">
        <v>56</v>
      </c>
      <c r="C537" s="24" t="s">
        <v>75</v>
      </c>
      <c r="D537" s="24" t="s">
        <v>222</v>
      </c>
      <c r="E537" s="39" t="n">
        <v>46147</v>
      </c>
      <c r="F537" s="24" t="n">
        <f aca="false">DATEDIF(E537,Assumptions!$B$4,"m")</f>
        <v>4</v>
      </c>
    </row>
    <row r="538" customFormat="false" ht="15" hidden="false" customHeight="false" outlineLevel="0" collapsed="false">
      <c r="A538" s="24" t="s">
        <v>757</v>
      </c>
      <c r="B538" s="24" t="s">
        <v>58</v>
      </c>
      <c r="C538" s="24" t="s">
        <v>75</v>
      </c>
      <c r="D538" s="24" t="s">
        <v>217</v>
      </c>
      <c r="E538" s="39" t="n">
        <v>44883</v>
      </c>
      <c r="F538" s="24" t="n">
        <f aca="false">DATEDIF(E538,Assumptions!$B$4,"m")</f>
        <v>46</v>
      </c>
    </row>
    <row r="539" customFormat="false" ht="15" hidden="false" customHeight="false" outlineLevel="0" collapsed="false">
      <c r="A539" s="24" t="s">
        <v>758</v>
      </c>
      <c r="B539" s="24" t="s">
        <v>56</v>
      </c>
      <c r="C539" s="24" t="s">
        <v>75</v>
      </c>
      <c r="D539" s="24" t="s">
        <v>217</v>
      </c>
      <c r="E539" s="39" t="n">
        <v>46218</v>
      </c>
      <c r="F539" s="24" t="n">
        <f aca="false">DATEDIF(E539,Assumptions!$B$4,"m")</f>
        <v>2</v>
      </c>
    </row>
    <row r="540" customFormat="false" ht="15" hidden="false" customHeight="false" outlineLevel="0" collapsed="false">
      <c r="A540" s="24" t="s">
        <v>759</v>
      </c>
      <c r="B540" s="24" t="s">
        <v>59</v>
      </c>
      <c r="C540" s="24" t="s">
        <v>75</v>
      </c>
      <c r="D540" s="24" t="s">
        <v>226</v>
      </c>
      <c r="E540" s="39" t="n">
        <v>44570</v>
      </c>
      <c r="F540" s="24" t="n">
        <f aca="false">DATEDIF(E540,Assumptions!$B$4,"m")</f>
        <v>56</v>
      </c>
    </row>
    <row r="541" customFormat="false" ht="15" hidden="false" customHeight="false" outlineLevel="0" collapsed="false">
      <c r="A541" s="24" t="s">
        <v>760</v>
      </c>
      <c r="B541" s="24" t="s">
        <v>58</v>
      </c>
      <c r="C541" s="24" t="s">
        <v>75</v>
      </c>
      <c r="D541" s="24" t="s">
        <v>217</v>
      </c>
      <c r="E541" s="39" t="n">
        <v>44419</v>
      </c>
      <c r="F541" s="24" t="n">
        <f aca="false">DATEDIF(E541,Assumptions!$B$4,"m")</f>
        <v>61</v>
      </c>
    </row>
    <row r="542" customFormat="false" ht="15" hidden="false" customHeight="false" outlineLevel="0" collapsed="false">
      <c r="A542" s="24" t="s">
        <v>761</v>
      </c>
      <c r="B542" s="24" t="s">
        <v>58</v>
      </c>
      <c r="C542" s="24" t="s">
        <v>75</v>
      </c>
      <c r="D542" s="24" t="s">
        <v>220</v>
      </c>
      <c r="E542" s="39" t="n">
        <v>46127</v>
      </c>
      <c r="F542" s="24" t="n">
        <f aca="false">DATEDIF(E542,Assumptions!$B$4,"m")</f>
        <v>5</v>
      </c>
    </row>
    <row r="543" customFormat="false" ht="15" hidden="false" customHeight="false" outlineLevel="0" collapsed="false">
      <c r="A543" s="24" t="s">
        <v>762</v>
      </c>
      <c r="B543" s="24" t="s">
        <v>60</v>
      </c>
      <c r="C543" s="24" t="s">
        <v>76</v>
      </c>
      <c r="D543" s="24" t="s">
        <v>222</v>
      </c>
      <c r="E543" s="39" t="n">
        <v>45899</v>
      </c>
      <c r="F543" s="24" t="n">
        <f aca="false">DATEDIF(E543,Assumptions!$B$4,"m")</f>
        <v>13</v>
      </c>
    </row>
    <row r="544" customFormat="false" ht="15" hidden="false" customHeight="false" outlineLevel="0" collapsed="false">
      <c r="A544" s="24" t="s">
        <v>763</v>
      </c>
      <c r="B544" s="24" t="s">
        <v>60</v>
      </c>
      <c r="C544" s="24" t="s">
        <v>76</v>
      </c>
      <c r="D544" s="24" t="s">
        <v>222</v>
      </c>
      <c r="E544" s="39" t="n">
        <v>45084</v>
      </c>
      <c r="F544" s="24" t="n">
        <f aca="false">DATEDIF(E544,Assumptions!$B$4,"m")</f>
        <v>39</v>
      </c>
    </row>
    <row r="545" customFormat="false" ht="15" hidden="false" customHeight="false" outlineLevel="0" collapsed="false">
      <c r="A545" s="24" t="s">
        <v>764</v>
      </c>
      <c r="B545" s="24" t="s">
        <v>56</v>
      </c>
      <c r="C545" s="24" t="s">
        <v>75</v>
      </c>
      <c r="D545" s="24" t="s">
        <v>222</v>
      </c>
      <c r="E545" s="39" t="n">
        <v>45096</v>
      </c>
      <c r="F545" s="24" t="n">
        <f aca="false">DATEDIF(E545,Assumptions!$B$4,"m")</f>
        <v>39</v>
      </c>
    </row>
    <row r="546" customFormat="false" ht="15" hidden="false" customHeight="false" outlineLevel="0" collapsed="false">
      <c r="A546" s="24" t="s">
        <v>765</v>
      </c>
      <c r="B546" s="24" t="s">
        <v>60</v>
      </c>
      <c r="C546" s="24" t="s">
        <v>76</v>
      </c>
      <c r="D546" s="24" t="s">
        <v>226</v>
      </c>
      <c r="E546" s="39" t="n">
        <v>43810</v>
      </c>
      <c r="F546" s="24" t="n">
        <f aca="false">DATEDIF(E546,Assumptions!$B$4,"m")</f>
        <v>81</v>
      </c>
    </row>
    <row r="547" customFormat="false" ht="15" hidden="false" customHeight="false" outlineLevel="0" collapsed="false">
      <c r="A547" s="24" t="s">
        <v>766</v>
      </c>
      <c r="B547" s="24" t="s">
        <v>58</v>
      </c>
      <c r="C547" s="24" t="s">
        <v>75</v>
      </c>
      <c r="D547" s="24" t="s">
        <v>222</v>
      </c>
      <c r="E547" s="39" t="n">
        <v>44675</v>
      </c>
      <c r="F547" s="24" t="n">
        <f aca="false">DATEDIF(E547,Assumptions!$B$4,"m")</f>
        <v>53</v>
      </c>
    </row>
    <row r="548" customFormat="false" ht="15" hidden="false" customHeight="false" outlineLevel="0" collapsed="false">
      <c r="A548" s="24" t="s">
        <v>767</v>
      </c>
      <c r="B548" s="24" t="s">
        <v>56</v>
      </c>
      <c r="C548" s="24" t="s">
        <v>75</v>
      </c>
      <c r="D548" s="24" t="s">
        <v>222</v>
      </c>
      <c r="E548" s="39" t="n">
        <v>45866</v>
      </c>
      <c r="F548" s="24" t="n">
        <f aca="false">DATEDIF(E548,Assumptions!$B$4,"m")</f>
        <v>14</v>
      </c>
    </row>
    <row r="549" customFormat="false" ht="15" hidden="false" customHeight="false" outlineLevel="0" collapsed="false">
      <c r="A549" s="24" t="s">
        <v>768</v>
      </c>
      <c r="B549" s="24" t="s">
        <v>57</v>
      </c>
      <c r="C549" s="24" t="s">
        <v>75</v>
      </c>
      <c r="D549" s="24" t="s">
        <v>222</v>
      </c>
      <c r="E549" s="39" t="n">
        <v>45182</v>
      </c>
      <c r="F549" s="24" t="n">
        <f aca="false">DATEDIF(E549,Assumptions!$B$4,"m")</f>
        <v>36</v>
      </c>
    </row>
    <row r="550" customFormat="false" ht="15" hidden="false" customHeight="false" outlineLevel="0" collapsed="false">
      <c r="A550" s="24" t="s">
        <v>769</v>
      </c>
      <c r="B550" s="24" t="s">
        <v>58</v>
      </c>
      <c r="C550" s="24" t="s">
        <v>75</v>
      </c>
      <c r="D550" s="24" t="s">
        <v>239</v>
      </c>
      <c r="E550" s="39" t="n">
        <v>44911</v>
      </c>
      <c r="F550" s="24" t="n">
        <f aca="false">DATEDIF(E550,Assumptions!$B$4,"m")</f>
        <v>45</v>
      </c>
    </row>
    <row r="551" customFormat="false" ht="15" hidden="false" customHeight="false" outlineLevel="0" collapsed="false">
      <c r="A551" s="24" t="s">
        <v>770</v>
      </c>
      <c r="B551" s="24" t="s">
        <v>60</v>
      </c>
      <c r="C551" s="24" t="s">
        <v>76</v>
      </c>
      <c r="D551" s="24" t="s">
        <v>226</v>
      </c>
      <c r="E551" s="39" t="n">
        <v>43897</v>
      </c>
      <c r="F551" s="24" t="n">
        <f aca="false">DATEDIF(E551,Assumptions!$B$4,"m")</f>
        <v>78</v>
      </c>
    </row>
    <row r="552" customFormat="false" ht="15" hidden="false" customHeight="false" outlineLevel="0" collapsed="false">
      <c r="A552" s="24" t="s">
        <v>771</v>
      </c>
      <c r="B552" s="24" t="s">
        <v>61</v>
      </c>
      <c r="C552" s="24" t="s">
        <v>75</v>
      </c>
      <c r="D552" s="24" t="s">
        <v>226</v>
      </c>
      <c r="E552" s="39" t="n">
        <v>44690</v>
      </c>
      <c r="F552" s="24" t="n">
        <f aca="false">DATEDIF(E552,Assumptions!$B$4,"m")</f>
        <v>52</v>
      </c>
    </row>
    <row r="553" customFormat="false" ht="15" hidden="false" customHeight="false" outlineLevel="0" collapsed="false">
      <c r="A553" s="24" t="s">
        <v>772</v>
      </c>
      <c r="B553" s="24" t="s">
        <v>56</v>
      </c>
      <c r="C553" s="24" t="s">
        <v>75</v>
      </c>
      <c r="D553" s="24" t="s">
        <v>239</v>
      </c>
      <c r="E553" s="39" t="n">
        <v>44609</v>
      </c>
      <c r="F553" s="24" t="n">
        <f aca="false">DATEDIF(E553,Assumptions!$B$4,"m")</f>
        <v>55</v>
      </c>
    </row>
    <row r="554" customFormat="false" ht="15" hidden="false" customHeight="false" outlineLevel="0" collapsed="false">
      <c r="A554" s="24" t="s">
        <v>773</v>
      </c>
      <c r="B554" s="24" t="s">
        <v>58</v>
      </c>
      <c r="C554" s="24" t="s">
        <v>75</v>
      </c>
      <c r="D554" s="24" t="s">
        <v>217</v>
      </c>
      <c r="E554" s="39" t="n">
        <v>44488</v>
      </c>
      <c r="F554" s="24" t="n">
        <f aca="false">DATEDIF(E554,Assumptions!$B$4,"m")</f>
        <v>59</v>
      </c>
    </row>
    <row r="555" customFormat="false" ht="15" hidden="false" customHeight="false" outlineLevel="0" collapsed="false">
      <c r="A555" s="24" t="s">
        <v>774</v>
      </c>
      <c r="B555" s="24" t="s">
        <v>60</v>
      </c>
      <c r="C555" s="24" t="s">
        <v>77</v>
      </c>
      <c r="D555" s="24" t="s">
        <v>220</v>
      </c>
      <c r="E555" s="39" t="n">
        <v>45492</v>
      </c>
      <c r="F555" s="24" t="n">
        <f aca="false">DATEDIF(E555,Assumptions!$B$4,"m")</f>
        <v>26</v>
      </c>
    </row>
    <row r="556" customFormat="false" ht="15" hidden="false" customHeight="false" outlineLevel="0" collapsed="false">
      <c r="A556" s="24" t="s">
        <v>775</v>
      </c>
      <c r="B556" s="24" t="s">
        <v>58</v>
      </c>
      <c r="C556" s="24" t="s">
        <v>75</v>
      </c>
      <c r="D556" s="24" t="s">
        <v>217</v>
      </c>
      <c r="E556" s="39" t="n">
        <v>44061</v>
      </c>
      <c r="F556" s="24" t="n">
        <f aca="false">DATEDIF(E556,Assumptions!$B$4,"m")</f>
        <v>73</v>
      </c>
    </row>
    <row r="557" customFormat="false" ht="15" hidden="false" customHeight="false" outlineLevel="0" collapsed="false">
      <c r="A557" s="24" t="s">
        <v>776</v>
      </c>
      <c r="B557" s="24" t="s">
        <v>60</v>
      </c>
      <c r="C557" s="24" t="s">
        <v>75</v>
      </c>
      <c r="D557" s="24" t="s">
        <v>217</v>
      </c>
      <c r="E557" s="39" t="n">
        <v>46254</v>
      </c>
      <c r="F557" s="24" t="n">
        <f aca="false">DATEDIF(E557,Assumptions!$B$4,"m")</f>
        <v>1</v>
      </c>
    </row>
    <row r="558" customFormat="false" ht="15" hidden="false" customHeight="false" outlineLevel="0" collapsed="false">
      <c r="A558" s="24" t="s">
        <v>777</v>
      </c>
      <c r="B558" s="24" t="s">
        <v>58</v>
      </c>
      <c r="C558" s="24" t="s">
        <v>75</v>
      </c>
      <c r="D558" s="24" t="s">
        <v>222</v>
      </c>
      <c r="E558" s="39" t="n">
        <v>45310</v>
      </c>
      <c r="F558" s="24" t="n">
        <f aca="false">DATEDIF(E558,Assumptions!$B$4,"m")</f>
        <v>32</v>
      </c>
    </row>
    <row r="559" customFormat="false" ht="15" hidden="false" customHeight="false" outlineLevel="0" collapsed="false">
      <c r="A559" s="24" t="s">
        <v>778</v>
      </c>
      <c r="B559" s="24" t="s">
        <v>56</v>
      </c>
      <c r="C559" s="24" t="s">
        <v>75</v>
      </c>
      <c r="D559" s="24" t="s">
        <v>217</v>
      </c>
      <c r="E559" s="39" t="n">
        <v>45090</v>
      </c>
      <c r="F559" s="24" t="n">
        <f aca="false">DATEDIF(E559,Assumptions!$B$4,"m")</f>
        <v>39</v>
      </c>
    </row>
    <row r="560" customFormat="false" ht="15" hidden="false" customHeight="false" outlineLevel="0" collapsed="false">
      <c r="A560" s="24" t="s">
        <v>779</v>
      </c>
      <c r="B560" s="24" t="s">
        <v>58</v>
      </c>
      <c r="C560" s="24" t="s">
        <v>75</v>
      </c>
      <c r="D560" s="24" t="s">
        <v>226</v>
      </c>
      <c r="E560" s="39" t="n">
        <v>44799</v>
      </c>
      <c r="F560" s="24" t="n">
        <f aca="false">DATEDIF(E560,Assumptions!$B$4,"m")</f>
        <v>49</v>
      </c>
    </row>
    <row r="561" customFormat="false" ht="15" hidden="false" customHeight="false" outlineLevel="0" collapsed="false">
      <c r="A561" s="24" t="s">
        <v>780</v>
      </c>
      <c r="B561" s="24" t="s">
        <v>58</v>
      </c>
      <c r="C561" s="24" t="s">
        <v>75</v>
      </c>
      <c r="D561" s="24" t="s">
        <v>217</v>
      </c>
      <c r="E561" s="39" t="n">
        <v>46078</v>
      </c>
      <c r="F561" s="24" t="n">
        <f aca="false">DATEDIF(E561,Assumptions!$B$4,"m")</f>
        <v>7</v>
      </c>
    </row>
    <row r="562" customFormat="false" ht="15" hidden="false" customHeight="false" outlineLevel="0" collapsed="false">
      <c r="A562" s="24" t="s">
        <v>781</v>
      </c>
      <c r="B562" s="24" t="s">
        <v>61</v>
      </c>
      <c r="C562" s="24" t="s">
        <v>75</v>
      </c>
      <c r="D562" s="24" t="s">
        <v>226</v>
      </c>
      <c r="E562" s="39" t="n">
        <v>45544</v>
      </c>
      <c r="F562" s="24" t="n">
        <f aca="false">DATEDIF(E562,Assumptions!$B$4,"m")</f>
        <v>24</v>
      </c>
    </row>
    <row r="563" customFormat="false" ht="15" hidden="false" customHeight="false" outlineLevel="0" collapsed="false">
      <c r="A563" s="24" t="s">
        <v>782</v>
      </c>
      <c r="B563" s="24" t="s">
        <v>57</v>
      </c>
      <c r="C563" s="24" t="s">
        <v>75</v>
      </c>
      <c r="D563" s="24" t="s">
        <v>239</v>
      </c>
      <c r="E563" s="39" t="n">
        <v>45553</v>
      </c>
      <c r="F563" s="24" t="n">
        <f aca="false">DATEDIF(E563,Assumptions!$B$4,"m")</f>
        <v>24</v>
      </c>
    </row>
    <row r="564" customFormat="false" ht="15" hidden="false" customHeight="false" outlineLevel="0" collapsed="false">
      <c r="A564" s="24" t="s">
        <v>783</v>
      </c>
      <c r="B564" s="24" t="s">
        <v>56</v>
      </c>
      <c r="C564" s="24" t="s">
        <v>75</v>
      </c>
      <c r="D564" s="24" t="s">
        <v>239</v>
      </c>
      <c r="E564" s="39" t="n">
        <v>45926</v>
      </c>
      <c r="F564" s="24" t="n">
        <f aca="false">DATEDIF(E564,Assumptions!$B$4,"m")</f>
        <v>12</v>
      </c>
    </row>
    <row r="565" customFormat="false" ht="15" hidden="false" customHeight="false" outlineLevel="0" collapsed="false">
      <c r="A565" s="24" t="s">
        <v>784</v>
      </c>
      <c r="B565" s="24" t="s">
        <v>60</v>
      </c>
      <c r="C565" s="24" t="s">
        <v>75</v>
      </c>
      <c r="D565" s="24" t="s">
        <v>226</v>
      </c>
      <c r="E565" s="39" t="n">
        <v>45360</v>
      </c>
      <c r="F565" s="24" t="n">
        <f aca="false">DATEDIF(E565,Assumptions!$B$4,"m")</f>
        <v>30</v>
      </c>
    </row>
    <row r="566" customFormat="false" ht="15" hidden="false" customHeight="false" outlineLevel="0" collapsed="false">
      <c r="A566" s="24" t="s">
        <v>785</v>
      </c>
      <c r="B566" s="24" t="s">
        <v>57</v>
      </c>
      <c r="C566" s="24" t="s">
        <v>75</v>
      </c>
      <c r="D566" s="24" t="s">
        <v>217</v>
      </c>
      <c r="E566" s="39" t="n">
        <v>45844</v>
      </c>
      <c r="F566" s="24" t="n">
        <f aca="false">DATEDIF(E566,Assumptions!$B$4,"m")</f>
        <v>14</v>
      </c>
    </row>
    <row r="567" customFormat="false" ht="15" hidden="false" customHeight="false" outlineLevel="0" collapsed="false">
      <c r="A567" s="24" t="s">
        <v>786</v>
      </c>
      <c r="B567" s="24" t="s">
        <v>58</v>
      </c>
      <c r="C567" s="24" t="s">
        <v>77</v>
      </c>
      <c r="D567" s="24" t="s">
        <v>222</v>
      </c>
      <c r="E567" s="39" t="n">
        <v>46132</v>
      </c>
      <c r="F567" s="24" t="n">
        <f aca="false">DATEDIF(E567,Assumptions!$B$4,"m")</f>
        <v>5</v>
      </c>
    </row>
    <row r="568" customFormat="false" ht="15" hidden="false" customHeight="false" outlineLevel="0" collapsed="false">
      <c r="A568" s="24" t="s">
        <v>787</v>
      </c>
      <c r="B568" s="24" t="s">
        <v>61</v>
      </c>
      <c r="C568" s="24" t="s">
        <v>75</v>
      </c>
      <c r="D568" s="24" t="s">
        <v>226</v>
      </c>
      <c r="E568" s="39" t="n">
        <v>45300</v>
      </c>
      <c r="F568" s="24" t="n">
        <f aca="false">DATEDIF(E568,Assumptions!$B$4,"m")</f>
        <v>32</v>
      </c>
    </row>
    <row r="569" customFormat="false" ht="15" hidden="false" customHeight="false" outlineLevel="0" collapsed="false">
      <c r="A569" s="24" t="s">
        <v>788</v>
      </c>
      <c r="B569" s="24" t="s">
        <v>59</v>
      </c>
      <c r="C569" s="24" t="s">
        <v>77</v>
      </c>
      <c r="D569" s="24" t="s">
        <v>226</v>
      </c>
      <c r="E569" s="39" t="n">
        <v>45786</v>
      </c>
      <c r="F569" s="24" t="n">
        <f aca="false">DATEDIF(E569,Assumptions!$B$4,"m")</f>
        <v>16</v>
      </c>
    </row>
    <row r="570" customFormat="false" ht="15" hidden="false" customHeight="false" outlineLevel="0" collapsed="false">
      <c r="A570" s="24" t="s">
        <v>789</v>
      </c>
      <c r="B570" s="24" t="s">
        <v>59</v>
      </c>
      <c r="C570" s="24" t="s">
        <v>75</v>
      </c>
      <c r="D570" s="24" t="s">
        <v>226</v>
      </c>
      <c r="E570" s="39" t="n">
        <v>43597</v>
      </c>
      <c r="F570" s="24" t="n">
        <f aca="false">DATEDIF(E570,Assumptions!$B$4,"m")</f>
        <v>88</v>
      </c>
    </row>
    <row r="571" customFormat="false" ht="15" hidden="false" customHeight="false" outlineLevel="0" collapsed="false">
      <c r="A571" s="24" t="s">
        <v>790</v>
      </c>
      <c r="B571" s="24" t="s">
        <v>61</v>
      </c>
      <c r="C571" s="24" t="s">
        <v>75</v>
      </c>
      <c r="D571" s="24" t="s">
        <v>239</v>
      </c>
      <c r="E571" s="39" t="n">
        <v>44582</v>
      </c>
      <c r="F571" s="24" t="n">
        <f aca="false">DATEDIF(E571,Assumptions!$B$4,"m")</f>
        <v>56</v>
      </c>
    </row>
    <row r="572" customFormat="false" ht="15" hidden="false" customHeight="false" outlineLevel="0" collapsed="false">
      <c r="A572" s="24" t="s">
        <v>791</v>
      </c>
      <c r="B572" s="24" t="s">
        <v>59</v>
      </c>
      <c r="C572" s="24" t="s">
        <v>75</v>
      </c>
      <c r="D572" s="24" t="s">
        <v>217</v>
      </c>
      <c r="E572" s="39" t="n">
        <v>44737</v>
      </c>
      <c r="F572" s="24" t="n">
        <f aca="false">DATEDIF(E572,Assumptions!$B$4,"m")</f>
        <v>51</v>
      </c>
    </row>
    <row r="573" customFormat="false" ht="15" hidden="false" customHeight="false" outlineLevel="0" collapsed="false">
      <c r="A573" s="24" t="s">
        <v>792</v>
      </c>
      <c r="B573" s="24" t="s">
        <v>61</v>
      </c>
      <c r="C573" s="24" t="s">
        <v>75</v>
      </c>
      <c r="D573" s="24" t="s">
        <v>226</v>
      </c>
      <c r="E573" s="39" t="n">
        <v>45707</v>
      </c>
      <c r="F573" s="24" t="n">
        <f aca="false">DATEDIF(E573,Assumptions!$B$4,"m")</f>
        <v>19</v>
      </c>
    </row>
    <row r="574" customFormat="false" ht="15" hidden="false" customHeight="false" outlineLevel="0" collapsed="false">
      <c r="A574" s="24" t="s">
        <v>793</v>
      </c>
      <c r="B574" s="24" t="s">
        <v>59</v>
      </c>
      <c r="C574" s="24" t="s">
        <v>76</v>
      </c>
      <c r="D574" s="24" t="s">
        <v>226</v>
      </c>
      <c r="E574" s="39" t="n">
        <v>44107</v>
      </c>
      <c r="F574" s="24" t="n">
        <f aca="false">DATEDIF(E574,Assumptions!$B$4,"m")</f>
        <v>71</v>
      </c>
    </row>
    <row r="575" customFormat="false" ht="15" hidden="false" customHeight="false" outlineLevel="0" collapsed="false">
      <c r="A575" s="24" t="s">
        <v>794</v>
      </c>
      <c r="B575" s="24" t="s">
        <v>58</v>
      </c>
      <c r="C575" s="24" t="s">
        <v>75</v>
      </c>
      <c r="D575" s="24" t="s">
        <v>226</v>
      </c>
      <c r="E575" s="39" t="n">
        <v>44976</v>
      </c>
      <c r="F575" s="24" t="n">
        <f aca="false">DATEDIF(E575,Assumptions!$B$4,"m")</f>
        <v>43</v>
      </c>
    </row>
    <row r="576" customFormat="false" ht="15" hidden="false" customHeight="false" outlineLevel="0" collapsed="false">
      <c r="A576" s="24" t="s">
        <v>795</v>
      </c>
      <c r="B576" s="24" t="s">
        <v>56</v>
      </c>
      <c r="C576" s="24" t="s">
        <v>75</v>
      </c>
      <c r="D576" s="24" t="s">
        <v>217</v>
      </c>
      <c r="E576" s="39" t="n">
        <v>44798</v>
      </c>
      <c r="F576" s="24" t="n">
        <f aca="false">DATEDIF(E576,Assumptions!$B$4,"m")</f>
        <v>49</v>
      </c>
    </row>
    <row r="577" customFormat="false" ht="15" hidden="false" customHeight="false" outlineLevel="0" collapsed="false">
      <c r="A577" s="24" t="s">
        <v>796</v>
      </c>
      <c r="B577" s="24" t="s">
        <v>56</v>
      </c>
      <c r="C577" s="24" t="s">
        <v>75</v>
      </c>
      <c r="D577" s="24" t="s">
        <v>226</v>
      </c>
      <c r="E577" s="39" t="n">
        <v>45175</v>
      </c>
      <c r="F577" s="24" t="n">
        <f aca="false">DATEDIF(E577,Assumptions!$B$4,"m")</f>
        <v>36</v>
      </c>
    </row>
    <row r="578" customFormat="false" ht="15" hidden="false" customHeight="false" outlineLevel="0" collapsed="false">
      <c r="A578" s="24" t="s">
        <v>797</v>
      </c>
      <c r="B578" s="24" t="s">
        <v>58</v>
      </c>
      <c r="C578" s="24" t="s">
        <v>76</v>
      </c>
      <c r="D578" s="24" t="s">
        <v>222</v>
      </c>
      <c r="E578" s="39" t="n">
        <v>45493</v>
      </c>
      <c r="F578" s="24" t="n">
        <f aca="false">DATEDIF(E578,Assumptions!$B$4,"m")</f>
        <v>26</v>
      </c>
    </row>
    <row r="579" customFormat="false" ht="15" hidden="false" customHeight="false" outlineLevel="0" collapsed="false">
      <c r="A579" s="24" t="s">
        <v>798</v>
      </c>
      <c r="B579" s="24" t="s">
        <v>56</v>
      </c>
      <c r="C579" s="24" t="s">
        <v>75</v>
      </c>
      <c r="D579" s="24" t="s">
        <v>220</v>
      </c>
      <c r="E579" s="39" t="n">
        <v>45558</v>
      </c>
      <c r="F579" s="24" t="n">
        <f aca="false">DATEDIF(E579,Assumptions!$B$4,"m")</f>
        <v>24</v>
      </c>
    </row>
    <row r="580" customFormat="false" ht="15" hidden="false" customHeight="false" outlineLevel="0" collapsed="false">
      <c r="A580" s="24" t="s">
        <v>799</v>
      </c>
      <c r="B580" s="24" t="s">
        <v>56</v>
      </c>
      <c r="C580" s="24" t="s">
        <v>75</v>
      </c>
      <c r="D580" s="24" t="s">
        <v>222</v>
      </c>
      <c r="E580" s="39" t="n">
        <v>46096</v>
      </c>
      <c r="F580" s="24" t="n">
        <f aca="false">DATEDIF(E580,Assumptions!$B$4,"m")</f>
        <v>6</v>
      </c>
    </row>
    <row r="581" customFormat="false" ht="15" hidden="false" customHeight="false" outlineLevel="0" collapsed="false">
      <c r="A581" s="24" t="s">
        <v>800</v>
      </c>
      <c r="B581" s="24" t="s">
        <v>59</v>
      </c>
      <c r="C581" s="24" t="s">
        <v>75</v>
      </c>
      <c r="D581" s="24" t="s">
        <v>217</v>
      </c>
      <c r="E581" s="39" t="n">
        <v>45071</v>
      </c>
      <c r="F581" s="24" t="n">
        <f aca="false">DATEDIF(E581,Assumptions!$B$4,"m")</f>
        <v>40</v>
      </c>
    </row>
    <row r="582" customFormat="false" ht="15" hidden="false" customHeight="false" outlineLevel="0" collapsed="false">
      <c r="A582" s="24" t="s">
        <v>801</v>
      </c>
      <c r="B582" s="24" t="s">
        <v>59</v>
      </c>
      <c r="C582" s="24" t="s">
        <v>75</v>
      </c>
      <c r="D582" s="24" t="s">
        <v>226</v>
      </c>
      <c r="E582" s="39" t="n">
        <v>44881</v>
      </c>
      <c r="F582" s="24" t="n">
        <f aca="false">DATEDIF(E582,Assumptions!$B$4,"m")</f>
        <v>46</v>
      </c>
    </row>
    <row r="583" customFormat="false" ht="15" hidden="false" customHeight="false" outlineLevel="0" collapsed="false">
      <c r="A583" s="24" t="s">
        <v>802</v>
      </c>
      <c r="B583" s="24" t="s">
        <v>56</v>
      </c>
      <c r="C583" s="24" t="s">
        <v>76</v>
      </c>
      <c r="D583" s="24" t="s">
        <v>217</v>
      </c>
      <c r="E583" s="39" t="n">
        <v>45726</v>
      </c>
      <c r="F583" s="24" t="n">
        <f aca="false">DATEDIF(E583,Assumptions!$B$4,"m")</f>
        <v>18</v>
      </c>
    </row>
    <row r="584" customFormat="false" ht="15" hidden="false" customHeight="false" outlineLevel="0" collapsed="false">
      <c r="A584" s="24" t="s">
        <v>803</v>
      </c>
      <c r="B584" s="24" t="s">
        <v>56</v>
      </c>
      <c r="C584" s="24" t="s">
        <v>75</v>
      </c>
      <c r="D584" s="24" t="s">
        <v>217</v>
      </c>
      <c r="E584" s="39" t="n">
        <v>43882</v>
      </c>
      <c r="F584" s="24" t="n">
        <f aca="false">DATEDIF(E584,Assumptions!$B$4,"m")</f>
        <v>79</v>
      </c>
    </row>
    <row r="585" customFormat="false" ht="15" hidden="false" customHeight="false" outlineLevel="0" collapsed="false">
      <c r="A585" s="24" t="s">
        <v>804</v>
      </c>
      <c r="B585" s="24" t="s">
        <v>58</v>
      </c>
      <c r="C585" s="24" t="s">
        <v>75</v>
      </c>
      <c r="D585" s="24" t="s">
        <v>226</v>
      </c>
      <c r="E585" s="39" t="n">
        <v>45552</v>
      </c>
      <c r="F585" s="24" t="n">
        <f aca="false">DATEDIF(E585,Assumptions!$B$4,"m")</f>
        <v>24</v>
      </c>
    </row>
    <row r="586" customFormat="false" ht="15" hidden="false" customHeight="false" outlineLevel="0" collapsed="false">
      <c r="A586" s="24" t="s">
        <v>805</v>
      </c>
      <c r="B586" s="24" t="s">
        <v>57</v>
      </c>
      <c r="C586" s="24" t="s">
        <v>75</v>
      </c>
      <c r="D586" s="24" t="s">
        <v>226</v>
      </c>
      <c r="E586" s="39" t="n">
        <v>46215</v>
      </c>
      <c r="F586" s="24" t="n">
        <f aca="false">DATEDIF(E586,Assumptions!$B$4,"m")</f>
        <v>2</v>
      </c>
    </row>
    <row r="587" customFormat="false" ht="15" hidden="false" customHeight="false" outlineLevel="0" collapsed="false">
      <c r="A587" s="24" t="s">
        <v>806</v>
      </c>
      <c r="B587" s="24" t="s">
        <v>58</v>
      </c>
      <c r="C587" s="24" t="s">
        <v>75</v>
      </c>
      <c r="D587" s="24" t="s">
        <v>222</v>
      </c>
      <c r="E587" s="39" t="n">
        <v>45613</v>
      </c>
      <c r="F587" s="24" t="n">
        <f aca="false">DATEDIF(E587,Assumptions!$B$4,"m")</f>
        <v>22</v>
      </c>
    </row>
    <row r="588" customFormat="false" ht="15" hidden="false" customHeight="false" outlineLevel="0" collapsed="false">
      <c r="A588" s="24" t="s">
        <v>807</v>
      </c>
      <c r="B588" s="24" t="s">
        <v>56</v>
      </c>
      <c r="C588" s="24" t="s">
        <v>77</v>
      </c>
      <c r="D588" s="24" t="s">
        <v>217</v>
      </c>
      <c r="E588" s="39" t="n">
        <v>44827</v>
      </c>
      <c r="F588" s="24" t="n">
        <f aca="false">DATEDIF(E588,Assumptions!$B$4,"m")</f>
        <v>48</v>
      </c>
    </row>
    <row r="589" customFormat="false" ht="15" hidden="false" customHeight="false" outlineLevel="0" collapsed="false">
      <c r="A589" s="24" t="s">
        <v>808</v>
      </c>
      <c r="B589" s="24" t="s">
        <v>60</v>
      </c>
      <c r="C589" s="24" t="s">
        <v>76</v>
      </c>
      <c r="D589" s="24" t="s">
        <v>222</v>
      </c>
      <c r="E589" s="39" t="n">
        <v>45354</v>
      </c>
      <c r="F589" s="24" t="n">
        <f aca="false">DATEDIF(E589,Assumptions!$B$4,"m")</f>
        <v>30</v>
      </c>
    </row>
    <row r="590" customFormat="false" ht="15" hidden="false" customHeight="false" outlineLevel="0" collapsed="false">
      <c r="A590" s="24" t="s">
        <v>809</v>
      </c>
      <c r="B590" s="24" t="s">
        <v>56</v>
      </c>
      <c r="C590" s="24" t="s">
        <v>75</v>
      </c>
      <c r="D590" s="24" t="s">
        <v>217</v>
      </c>
      <c r="E590" s="39" t="n">
        <v>44678</v>
      </c>
      <c r="F590" s="24" t="n">
        <f aca="false">DATEDIF(E590,Assumptions!$B$4,"m")</f>
        <v>53</v>
      </c>
    </row>
    <row r="591" customFormat="false" ht="15" hidden="false" customHeight="false" outlineLevel="0" collapsed="false">
      <c r="A591" s="24" t="s">
        <v>810</v>
      </c>
      <c r="B591" s="24" t="s">
        <v>57</v>
      </c>
      <c r="C591" s="24" t="s">
        <v>75</v>
      </c>
      <c r="D591" s="24" t="s">
        <v>217</v>
      </c>
      <c r="E591" s="39" t="n">
        <v>45842</v>
      </c>
      <c r="F591" s="24" t="n">
        <f aca="false">DATEDIF(E591,Assumptions!$B$4,"m")</f>
        <v>14</v>
      </c>
    </row>
    <row r="592" customFormat="false" ht="15" hidden="false" customHeight="false" outlineLevel="0" collapsed="false">
      <c r="A592" s="24" t="s">
        <v>811</v>
      </c>
      <c r="B592" s="24" t="s">
        <v>58</v>
      </c>
      <c r="C592" s="24" t="s">
        <v>75</v>
      </c>
      <c r="D592" s="24" t="s">
        <v>222</v>
      </c>
      <c r="E592" s="39" t="n">
        <v>45195</v>
      </c>
      <c r="F592" s="24" t="n">
        <f aca="false">DATEDIF(E592,Assumptions!$B$4,"m")</f>
        <v>36</v>
      </c>
    </row>
    <row r="593" customFormat="false" ht="15" hidden="false" customHeight="false" outlineLevel="0" collapsed="false">
      <c r="A593" s="24" t="s">
        <v>812</v>
      </c>
      <c r="B593" s="24" t="s">
        <v>58</v>
      </c>
      <c r="C593" s="24" t="s">
        <v>75</v>
      </c>
      <c r="D593" s="24" t="s">
        <v>217</v>
      </c>
      <c r="E593" s="39" t="n">
        <v>46198</v>
      </c>
      <c r="F593" s="24" t="n">
        <f aca="false">DATEDIF(E593,Assumptions!$B$4,"m")</f>
        <v>3</v>
      </c>
    </row>
    <row r="594" customFormat="false" ht="15" hidden="false" customHeight="false" outlineLevel="0" collapsed="false">
      <c r="A594" s="24" t="s">
        <v>813</v>
      </c>
      <c r="B594" s="24" t="s">
        <v>61</v>
      </c>
      <c r="C594" s="24" t="s">
        <v>76</v>
      </c>
      <c r="D594" s="24" t="s">
        <v>217</v>
      </c>
      <c r="E594" s="39" t="n">
        <v>43509</v>
      </c>
      <c r="F594" s="24" t="n">
        <f aca="false">DATEDIF(E594,Assumptions!$B$4,"m")</f>
        <v>91</v>
      </c>
    </row>
    <row r="595" customFormat="false" ht="15" hidden="false" customHeight="false" outlineLevel="0" collapsed="false">
      <c r="A595" s="24" t="s">
        <v>814</v>
      </c>
      <c r="B595" s="24" t="s">
        <v>56</v>
      </c>
      <c r="C595" s="24" t="s">
        <v>75</v>
      </c>
      <c r="D595" s="24" t="s">
        <v>239</v>
      </c>
      <c r="E595" s="39" t="n">
        <v>45566</v>
      </c>
      <c r="F595" s="24" t="n">
        <f aca="false">DATEDIF(E595,Assumptions!$B$4,"m")</f>
        <v>23</v>
      </c>
    </row>
    <row r="596" customFormat="false" ht="15" hidden="false" customHeight="false" outlineLevel="0" collapsed="false">
      <c r="A596" s="24" t="s">
        <v>815</v>
      </c>
      <c r="B596" s="24" t="s">
        <v>56</v>
      </c>
      <c r="C596" s="24" t="s">
        <v>75</v>
      </c>
      <c r="D596" s="24" t="s">
        <v>220</v>
      </c>
      <c r="E596" s="39" t="n">
        <v>45929</v>
      </c>
      <c r="F596" s="24" t="n">
        <f aca="false">DATEDIF(E596,Assumptions!$B$4,"m")</f>
        <v>12</v>
      </c>
    </row>
    <row r="597" customFormat="false" ht="15" hidden="false" customHeight="false" outlineLevel="0" collapsed="false">
      <c r="A597" s="24" t="s">
        <v>816</v>
      </c>
      <c r="B597" s="24" t="s">
        <v>56</v>
      </c>
      <c r="C597" s="24" t="s">
        <v>76</v>
      </c>
      <c r="D597" s="24" t="s">
        <v>222</v>
      </c>
      <c r="E597" s="39" t="n">
        <v>44278</v>
      </c>
      <c r="F597" s="24" t="n">
        <f aca="false">DATEDIF(E597,Assumptions!$B$4,"m")</f>
        <v>66</v>
      </c>
    </row>
    <row r="598" customFormat="false" ht="15" hidden="false" customHeight="false" outlineLevel="0" collapsed="false">
      <c r="A598" s="24" t="s">
        <v>817</v>
      </c>
      <c r="B598" s="24" t="s">
        <v>60</v>
      </c>
      <c r="C598" s="24" t="s">
        <v>75</v>
      </c>
      <c r="D598" s="24" t="s">
        <v>239</v>
      </c>
      <c r="E598" s="39" t="n">
        <v>44887</v>
      </c>
      <c r="F598" s="24" t="n">
        <f aca="false">DATEDIF(E598,Assumptions!$B$4,"m")</f>
        <v>46</v>
      </c>
    </row>
    <row r="599" customFormat="false" ht="15" hidden="false" customHeight="false" outlineLevel="0" collapsed="false">
      <c r="A599" s="24" t="s">
        <v>818</v>
      </c>
      <c r="B599" s="24" t="s">
        <v>57</v>
      </c>
      <c r="C599" s="24" t="s">
        <v>75</v>
      </c>
      <c r="D599" s="24" t="s">
        <v>217</v>
      </c>
      <c r="E599" s="39" t="n">
        <v>44552</v>
      </c>
      <c r="F599" s="24" t="n">
        <f aca="false">DATEDIF(E599,Assumptions!$B$4,"m")</f>
        <v>57</v>
      </c>
    </row>
    <row r="600" customFormat="false" ht="15" hidden="false" customHeight="false" outlineLevel="0" collapsed="false">
      <c r="A600" s="24" t="s">
        <v>819</v>
      </c>
      <c r="B600" s="24" t="s">
        <v>61</v>
      </c>
      <c r="C600" s="24" t="s">
        <v>75</v>
      </c>
      <c r="D600" s="24" t="s">
        <v>217</v>
      </c>
      <c r="E600" s="39" t="n">
        <v>45138</v>
      </c>
      <c r="F600" s="24" t="n">
        <f aca="false">DATEDIF(E600,Assumptions!$B$4,"m")</f>
        <v>37</v>
      </c>
    </row>
    <row r="601" customFormat="false" ht="15" hidden="false" customHeight="false" outlineLevel="0" collapsed="false">
      <c r="A601" s="24" t="s">
        <v>820</v>
      </c>
      <c r="B601" s="24" t="s">
        <v>56</v>
      </c>
      <c r="C601" s="24" t="s">
        <v>75</v>
      </c>
      <c r="D601" s="24" t="s">
        <v>239</v>
      </c>
      <c r="E601" s="39" t="n">
        <v>43591</v>
      </c>
      <c r="F601" s="24" t="n">
        <f aca="false">DATEDIF(E601,Assumptions!$B$4,"m")</f>
        <v>88</v>
      </c>
    </row>
  </sheetData>
  <autoFilter ref="A1:F6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2"/>
    <col collapsed="false" customWidth="true" hidden="false" outlineLevel="0" max="4" min="4" style="0" width="10"/>
    <col collapsed="false" customWidth="true" hidden="false" outlineLevel="0" max="5" min="5" style="0" width="15"/>
    <col collapsed="false" customWidth="true" hidden="false" outlineLevel="0" max="6" min="6" style="0" width="14"/>
    <col collapsed="false" customWidth="true" hidden="false" outlineLevel="0" max="7" min="7" style="0" width="11"/>
    <col collapsed="false" customWidth="true" hidden="false" outlineLevel="0" max="9" min="8" style="0" width="14"/>
  </cols>
  <sheetData>
    <row r="1" customFormat="false" ht="23.85" hidden="false" customHeight="false" outlineLevel="0" collapsed="false">
      <c r="A1" s="30" t="s">
        <v>821</v>
      </c>
      <c r="B1" s="30" t="s">
        <v>822</v>
      </c>
      <c r="C1" s="30" t="s">
        <v>128</v>
      </c>
      <c r="D1" s="30" t="s">
        <v>143</v>
      </c>
      <c r="E1" s="30" t="s">
        <v>45</v>
      </c>
      <c r="F1" s="30" t="s">
        <v>823</v>
      </c>
      <c r="G1" s="30" t="s">
        <v>40</v>
      </c>
      <c r="H1" s="30" t="s">
        <v>50</v>
      </c>
      <c r="I1" s="30" t="s">
        <v>42</v>
      </c>
    </row>
    <row r="2" customFormat="false" ht="15" hidden="false" customHeight="false" outlineLevel="0" collapsed="false">
      <c r="A2" s="24" t="s">
        <v>824</v>
      </c>
      <c r="B2" s="39" t="n">
        <v>46023</v>
      </c>
      <c r="C2" s="24" t="s">
        <v>219</v>
      </c>
      <c r="D2" s="24" t="s">
        <v>173</v>
      </c>
      <c r="E2" s="24" t="s">
        <v>107</v>
      </c>
      <c r="F2" s="38" t="n">
        <v>48360</v>
      </c>
      <c r="G2" s="42" t="n">
        <f aca="false">DATE(YEAR(B2),MONTH(B2),1)</f>
        <v>46023</v>
      </c>
      <c r="H2" s="24" t="str">
        <f aca="false">INDEX(Customers!$B$2:$B$601,MATCH(C2,Customers!$A$2:$A$601,0))</f>
        <v>Rift Valley</v>
      </c>
      <c r="I2" s="43" t="n">
        <f aca="false">ROUND(MIN(INDEX(Assumptions!$D$13:$D$18,MATCH(E2,Assumptions!$A$13:$A$18,0)),MAX(INDEX(Assumptions!$C$13:$C$18,MATCH(E2,Assumptions!$A$13:$A$18,0)),INDEX(Assumptions!$B$13:$B$18,MATCH(E2,Assumptions!$A$13:$A$18,0))*F2)),2)</f>
        <v>0</v>
      </c>
    </row>
    <row r="3" customFormat="false" ht="15" hidden="false" customHeight="false" outlineLevel="0" collapsed="false">
      <c r="A3" s="24" t="s">
        <v>825</v>
      </c>
      <c r="B3" s="39" t="n">
        <v>46023</v>
      </c>
      <c r="C3" s="24" t="s">
        <v>219</v>
      </c>
      <c r="D3" s="24" t="s">
        <v>826</v>
      </c>
      <c r="E3" s="24" t="s">
        <v>113</v>
      </c>
      <c r="F3" s="38" t="n">
        <v>250</v>
      </c>
      <c r="G3" s="42" t="n">
        <f aca="false">DATE(YEAR(B3),MONTH(B3),1)</f>
        <v>46023</v>
      </c>
      <c r="H3" s="24" t="str">
        <f aca="false">INDEX(Customers!$B$2:$B$601,MATCH(C3,Customers!$A$2:$A$601,0))</f>
        <v>Rift Valley</v>
      </c>
      <c r="I3" s="43" t="n">
        <f aca="false">ROUND(MIN(INDEX(Assumptions!$D$13:$D$18,MATCH(E3,Assumptions!$A$13:$A$18,0)),MAX(INDEX(Assumptions!$C$13:$C$18,MATCH(E3,Assumptions!$A$13:$A$18,0)),INDEX(Assumptions!$B$13:$B$18,MATCH(E3,Assumptions!$A$13:$A$18,0))*F3)),2)</f>
        <v>12.5</v>
      </c>
    </row>
    <row r="4" customFormat="false" ht="15" hidden="false" customHeight="false" outlineLevel="0" collapsed="false">
      <c r="A4" s="24" t="s">
        <v>827</v>
      </c>
      <c r="B4" s="39" t="n">
        <v>46023</v>
      </c>
      <c r="C4" s="24" t="s">
        <v>230</v>
      </c>
      <c r="D4" s="24" t="s">
        <v>826</v>
      </c>
      <c r="E4" s="24" t="s">
        <v>109</v>
      </c>
      <c r="F4" s="38" t="n">
        <v>13520</v>
      </c>
      <c r="G4" s="42" t="n">
        <f aca="false">DATE(YEAR(B4),MONTH(B4),1)</f>
        <v>46023</v>
      </c>
      <c r="H4" s="24" t="str">
        <f aca="false">INDEX(Customers!$B$2:$B$601,MATCH(C4,Customers!$A$2:$A$601,0))</f>
        <v>Eastern</v>
      </c>
      <c r="I4" s="43" t="n">
        <f aca="false">ROUND(MIN(INDEX(Assumptions!$D$13:$D$18,MATCH(E4,Assumptions!$A$13:$A$18,0)),MAX(INDEX(Assumptions!$C$13:$C$18,MATCH(E4,Assumptions!$A$13:$A$18,0)),INDEX(Assumptions!$B$13:$B$18,MATCH(E4,Assumptions!$A$13:$A$18,0))*F4)),2)</f>
        <v>40</v>
      </c>
    </row>
    <row r="5" customFormat="false" ht="15" hidden="false" customHeight="false" outlineLevel="0" collapsed="false">
      <c r="A5" s="24" t="s">
        <v>828</v>
      </c>
      <c r="B5" s="39" t="n">
        <v>46023</v>
      </c>
      <c r="C5" s="24" t="s">
        <v>247</v>
      </c>
      <c r="D5" s="24" t="s">
        <v>826</v>
      </c>
      <c r="E5" s="24" t="s">
        <v>103</v>
      </c>
      <c r="F5" s="38" t="n">
        <v>360</v>
      </c>
      <c r="G5" s="42" t="n">
        <f aca="false">DATE(YEAR(B5),MONTH(B5),1)</f>
        <v>46023</v>
      </c>
      <c r="H5" s="24" t="str">
        <f aca="false">INDEX(Customers!$B$2:$B$601,MATCH(C5,Customers!$A$2:$A$601,0))</f>
        <v>Nairobi</v>
      </c>
      <c r="I5" s="43" t="n">
        <f aca="false">ROUND(MIN(INDEX(Assumptions!$D$13:$D$18,MATCH(E5,Assumptions!$A$13:$A$18,0)),MAX(INDEX(Assumptions!$C$13:$C$18,MATCH(E5,Assumptions!$A$13:$A$18,0)),INDEX(Assumptions!$B$13:$B$18,MATCH(E5,Assumptions!$A$13:$A$18,0))*F5)),2)</f>
        <v>5</v>
      </c>
    </row>
    <row r="6" customFormat="false" ht="15" hidden="false" customHeight="false" outlineLevel="0" collapsed="false">
      <c r="A6" s="24" t="s">
        <v>829</v>
      </c>
      <c r="B6" s="39" t="n">
        <v>46023</v>
      </c>
      <c r="C6" s="24" t="s">
        <v>248</v>
      </c>
      <c r="D6" s="24" t="s">
        <v>826</v>
      </c>
      <c r="E6" s="24" t="s">
        <v>111</v>
      </c>
      <c r="F6" s="38" t="n">
        <v>50</v>
      </c>
      <c r="G6" s="42" t="n">
        <f aca="false">DATE(YEAR(B6),MONTH(B6),1)</f>
        <v>46023</v>
      </c>
      <c r="H6" s="24" t="str">
        <f aca="false">INDEX(Customers!$B$2:$B$601,MATCH(C6,Customers!$A$2:$A$601,0))</f>
        <v>Rift Valley</v>
      </c>
      <c r="I6" s="43" t="n">
        <f aca="false">ROUND(MIN(INDEX(Assumptions!$D$13:$D$18,MATCH(E6,Assumptions!$A$13:$A$18,0)),MAX(INDEX(Assumptions!$C$13:$C$18,MATCH(E6,Assumptions!$A$13:$A$18,0)),INDEX(Assumptions!$B$13:$B$18,MATCH(E6,Assumptions!$A$13:$A$18,0))*F6)),2)</f>
        <v>2</v>
      </c>
    </row>
    <row r="7" customFormat="false" ht="15" hidden="false" customHeight="false" outlineLevel="0" collapsed="false">
      <c r="A7" s="24" t="s">
        <v>830</v>
      </c>
      <c r="B7" s="39" t="n">
        <v>46023</v>
      </c>
      <c r="C7" s="24" t="s">
        <v>256</v>
      </c>
      <c r="D7" s="24" t="s">
        <v>205</v>
      </c>
      <c r="E7" s="24" t="s">
        <v>105</v>
      </c>
      <c r="F7" s="38" t="n">
        <v>9490</v>
      </c>
      <c r="G7" s="42" t="n">
        <f aca="false">DATE(YEAR(B7),MONTH(B7),1)</f>
        <v>46023</v>
      </c>
      <c r="H7" s="24" t="str">
        <f aca="false">INDEX(Customers!$B$2:$B$601,MATCH(C7,Customers!$A$2:$A$601,0))</f>
        <v>Eastern</v>
      </c>
      <c r="I7" s="43" t="n">
        <f aca="false">ROUND(MIN(INDEX(Assumptions!$D$13:$D$18,MATCH(E7,Assumptions!$A$13:$A$18,0)),MAX(INDEX(Assumptions!$C$13:$C$18,MATCH(E7,Assumptions!$A$13:$A$18,0)),INDEX(Assumptions!$B$13:$B$18,MATCH(E7,Assumptions!$A$13:$A$18,0))*F7)),2)</f>
        <v>142.35</v>
      </c>
    </row>
    <row r="8" customFormat="false" ht="15" hidden="false" customHeight="false" outlineLevel="0" collapsed="false">
      <c r="A8" s="24" t="s">
        <v>831</v>
      </c>
      <c r="B8" s="39" t="n">
        <v>46023</v>
      </c>
      <c r="C8" s="24" t="s">
        <v>261</v>
      </c>
      <c r="D8" s="24" t="s">
        <v>826</v>
      </c>
      <c r="E8" s="24" t="s">
        <v>103</v>
      </c>
      <c r="F8" s="38" t="n">
        <v>2000</v>
      </c>
      <c r="G8" s="42" t="n">
        <f aca="false">DATE(YEAR(B8),MONTH(B8),1)</f>
        <v>46023</v>
      </c>
      <c r="H8" s="24" t="str">
        <f aca="false">INDEX(Customers!$B$2:$B$601,MATCH(C8,Customers!$A$2:$A$601,0))</f>
        <v>Coast</v>
      </c>
      <c r="I8" s="43" t="n">
        <f aca="false">ROUND(MIN(INDEX(Assumptions!$D$13:$D$18,MATCH(E8,Assumptions!$A$13:$A$18,0)),MAX(INDEX(Assumptions!$C$13:$C$18,MATCH(E8,Assumptions!$A$13:$A$18,0)),INDEX(Assumptions!$B$13:$B$18,MATCH(E8,Assumptions!$A$13:$A$18,0))*F8)),2)</f>
        <v>20</v>
      </c>
    </row>
    <row r="9" customFormat="false" ht="15" hidden="false" customHeight="false" outlineLevel="0" collapsed="false">
      <c r="A9" s="24" t="s">
        <v>832</v>
      </c>
      <c r="B9" s="39" t="n">
        <v>46023</v>
      </c>
      <c r="C9" s="24" t="s">
        <v>285</v>
      </c>
      <c r="D9" s="24" t="s">
        <v>826</v>
      </c>
      <c r="E9" s="24" t="s">
        <v>109</v>
      </c>
      <c r="F9" s="38" t="n">
        <v>2820</v>
      </c>
      <c r="G9" s="42" t="n">
        <f aca="false">DATE(YEAR(B9),MONTH(B9),1)</f>
        <v>46023</v>
      </c>
      <c r="H9" s="24" t="str">
        <f aca="false">INDEX(Customers!$B$2:$B$601,MATCH(C9,Customers!$A$2:$A$601,0))</f>
        <v>Eastern</v>
      </c>
      <c r="I9" s="43" t="n">
        <f aca="false">ROUND(MIN(INDEX(Assumptions!$D$13:$D$18,MATCH(E9,Assumptions!$A$13:$A$18,0)),MAX(INDEX(Assumptions!$C$13:$C$18,MATCH(E9,Assumptions!$A$13:$A$18,0)),INDEX(Assumptions!$B$13:$B$18,MATCH(E9,Assumptions!$A$13:$A$18,0))*F9)),2)</f>
        <v>11.28</v>
      </c>
    </row>
    <row r="10" customFormat="false" ht="15" hidden="false" customHeight="false" outlineLevel="0" collapsed="false">
      <c r="A10" s="24" t="s">
        <v>833</v>
      </c>
      <c r="B10" s="39" t="n">
        <v>46023</v>
      </c>
      <c r="C10" s="24" t="s">
        <v>293</v>
      </c>
      <c r="D10" s="24" t="s">
        <v>826</v>
      </c>
      <c r="E10" s="24" t="s">
        <v>111</v>
      </c>
      <c r="F10" s="38" t="n">
        <v>100</v>
      </c>
      <c r="G10" s="42" t="n">
        <f aca="false">DATE(YEAR(B10),MONTH(B10),1)</f>
        <v>46023</v>
      </c>
      <c r="H10" s="24" t="str">
        <f aca="false">INDEX(Customers!$B$2:$B$601,MATCH(C10,Customers!$A$2:$A$601,0))</f>
        <v>Western</v>
      </c>
      <c r="I10" s="43" t="n">
        <f aca="false">ROUND(MIN(INDEX(Assumptions!$D$13:$D$18,MATCH(E10,Assumptions!$A$13:$A$18,0)),MAX(INDEX(Assumptions!$C$13:$C$18,MATCH(E10,Assumptions!$A$13:$A$18,0)),INDEX(Assumptions!$B$13:$B$18,MATCH(E10,Assumptions!$A$13:$A$18,0))*F10)),2)</f>
        <v>4</v>
      </c>
    </row>
    <row r="11" customFormat="false" ht="15" hidden="false" customHeight="false" outlineLevel="0" collapsed="false">
      <c r="A11" s="24" t="s">
        <v>834</v>
      </c>
      <c r="B11" s="39" t="n">
        <v>46023</v>
      </c>
      <c r="C11" s="24" t="s">
        <v>293</v>
      </c>
      <c r="D11" s="24" t="s">
        <v>826</v>
      </c>
      <c r="E11" s="24" t="s">
        <v>103</v>
      </c>
      <c r="F11" s="38" t="n">
        <v>850</v>
      </c>
      <c r="G11" s="42" t="n">
        <f aca="false">DATE(YEAR(B11),MONTH(B11),1)</f>
        <v>46023</v>
      </c>
      <c r="H11" s="24" t="str">
        <f aca="false">INDEX(Customers!$B$2:$B$601,MATCH(C11,Customers!$A$2:$A$601,0))</f>
        <v>Western</v>
      </c>
      <c r="I11" s="43" t="n">
        <f aca="false">ROUND(MIN(INDEX(Assumptions!$D$13:$D$18,MATCH(E11,Assumptions!$A$13:$A$18,0)),MAX(INDEX(Assumptions!$C$13:$C$18,MATCH(E11,Assumptions!$A$13:$A$18,0)),INDEX(Assumptions!$B$13:$B$18,MATCH(E11,Assumptions!$A$13:$A$18,0))*F11)),2)</f>
        <v>8.5</v>
      </c>
    </row>
    <row r="12" customFormat="false" ht="15" hidden="false" customHeight="false" outlineLevel="0" collapsed="false">
      <c r="A12" s="24" t="s">
        <v>835</v>
      </c>
      <c r="B12" s="39" t="n">
        <v>46023</v>
      </c>
      <c r="C12" s="24" t="s">
        <v>321</v>
      </c>
      <c r="D12" s="24" t="s">
        <v>198</v>
      </c>
      <c r="E12" s="24" t="s">
        <v>107</v>
      </c>
      <c r="F12" s="38" t="n">
        <v>9660</v>
      </c>
      <c r="G12" s="42" t="n">
        <f aca="false">DATE(YEAR(B12),MONTH(B12),1)</f>
        <v>46023</v>
      </c>
      <c r="H12" s="24" t="str">
        <f aca="false">INDEX(Customers!$B$2:$B$601,MATCH(C12,Customers!$A$2:$A$601,0))</f>
        <v>Western</v>
      </c>
      <c r="I12" s="43" t="n">
        <f aca="false">ROUND(MIN(INDEX(Assumptions!$D$13:$D$18,MATCH(E12,Assumptions!$A$13:$A$18,0)),MAX(INDEX(Assumptions!$C$13:$C$18,MATCH(E12,Assumptions!$A$13:$A$18,0)),INDEX(Assumptions!$B$13:$B$18,MATCH(E12,Assumptions!$A$13:$A$18,0))*F12)),2)</f>
        <v>0</v>
      </c>
    </row>
    <row r="13" customFormat="false" ht="15" hidden="false" customHeight="false" outlineLevel="0" collapsed="false">
      <c r="A13" s="24" t="s">
        <v>836</v>
      </c>
      <c r="B13" s="39" t="n">
        <v>46023</v>
      </c>
      <c r="C13" s="24" t="s">
        <v>328</v>
      </c>
      <c r="D13" s="24" t="s">
        <v>198</v>
      </c>
      <c r="E13" s="24" t="s">
        <v>105</v>
      </c>
      <c r="F13" s="38" t="n">
        <v>910</v>
      </c>
      <c r="G13" s="42" t="n">
        <f aca="false">DATE(YEAR(B13),MONTH(B13),1)</f>
        <v>46023</v>
      </c>
      <c r="H13" s="24" t="str">
        <f aca="false">INDEX(Customers!$B$2:$B$601,MATCH(C13,Customers!$A$2:$A$601,0))</f>
        <v>Western</v>
      </c>
      <c r="I13" s="43" t="n">
        <f aca="false">ROUND(MIN(INDEX(Assumptions!$D$13:$D$18,MATCH(E13,Assumptions!$A$13:$A$18,0)),MAX(INDEX(Assumptions!$C$13:$C$18,MATCH(E13,Assumptions!$A$13:$A$18,0)),INDEX(Assumptions!$B$13:$B$18,MATCH(E13,Assumptions!$A$13:$A$18,0))*F13)),2)</f>
        <v>13.65</v>
      </c>
    </row>
    <row r="14" customFormat="false" ht="15" hidden="false" customHeight="false" outlineLevel="0" collapsed="false">
      <c r="A14" s="24" t="s">
        <v>837</v>
      </c>
      <c r="B14" s="39" t="n">
        <v>46023</v>
      </c>
      <c r="C14" s="24" t="s">
        <v>328</v>
      </c>
      <c r="D14" s="24" t="s">
        <v>826</v>
      </c>
      <c r="E14" s="24" t="s">
        <v>109</v>
      </c>
      <c r="F14" s="38" t="n">
        <v>17960</v>
      </c>
      <c r="G14" s="42" t="n">
        <f aca="false">DATE(YEAR(B14),MONTH(B14),1)</f>
        <v>46023</v>
      </c>
      <c r="H14" s="24" t="str">
        <f aca="false">INDEX(Customers!$B$2:$B$601,MATCH(C14,Customers!$A$2:$A$601,0))</f>
        <v>Western</v>
      </c>
      <c r="I14" s="43" t="n">
        <f aca="false">ROUND(MIN(INDEX(Assumptions!$D$13:$D$18,MATCH(E14,Assumptions!$A$13:$A$18,0)),MAX(INDEX(Assumptions!$C$13:$C$18,MATCH(E14,Assumptions!$A$13:$A$18,0)),INDEX(Assumptions!$B$13:$B$18,MATCH(E14,Assumptions!$A$13:$A$18,0))*F14)),2)</f>
        <v>40</v>
      </c>
    </row>
    <row r="15" customFormat="false" ht="15" hidden="false" customHeight="false" outlineLevel="0" collapsed="false">
      <c r="A15" s="24" t="s">
        <v>838</v>
      </c>
      <c r="B15" s="39" t="n">
        <v>46023</v>
      </c>
      <c r="C15" s="24" t="s">
        <v>368</v>
      </c>
      <c r="D15" s="24" t="s">
        <v>826</v>
      </c>
      <c r="E15" s="24" t="s">
        <v>103</v>
      </c>
      <c r="F15" s="38" t="n">
        <v>630</v>
      </c>
      <c r="G15" s="42" t="n">
        <f aca="false">DATE(YEAR(B15),MONTH(B15),1)</f>
        <v>46023</v>
      </c>
      <c r="H15" s="24" t="str">
        <f aca="false">INDEX(Customers!$B$2:$B$601,MATCH(C15,Customers!$A$2:$A$601,0))</f>
        <v>Central</v>
      </c>
      <c r="I15" s="43" t="n">
        <f aca="false">ROUND(MIN(INDEX(Assumptions!$D$13:$D$18,MATCH(E15,Assumptions!$A$13:$A$18,0)),MAX(INDEX(Assumptions!$C$13:$C$18,MATCH(E15,Assumptions!$A$13:$A$18,0)),INDEX(Assumptions!$B$13:$B$18,MATCH(E15,Assumptions!$A$13:$A$18,0))*F15)),2)</f>
        <v>6.3</v>
      </c>
    </row>
    <row r="16" customFormat="false" ht="15" hidden="false" customHeight="false" outlineLevel="0" collapsed="false">
      <c r="A16" s="24" t="s">
        <v>839</v>
      </c>
      <c r="B16" s="39" t="n">
        <v>46023</v>
      </c>
      <c r="C16" s="24" t="s">
        <v>378</v>
      </c>
      <c r="D16" s="24" t="s">
        <v>826</v>
      </c>
      <c r="E16" s="24" t="s">
        <v>109</v>
      </c>
      <c r="F16" s="38" t="n">
        <v>1050</v>
      </c>
      <c r="G16" s="42" t="n">
        <f aca="false">DATE(YEAR(B16),MONTH(B16),1)</f>
        <v>46023</v>
      </c>
      <c r="H16" s="24" t="str">
        <f aca="false">INDEX(Customers!$B$2:$B$601,MATCH(C16,Customers!$A$2:$A$601,0))</f>
        <v>Central</v>
      </c>
      <c r="I16" s="43" t="n">
        <f aca="false">ROUND(MIN(INDEX(Assumptions!$D$13:$D$18,MATCH(E16,Assumptions!$A$13:$A$18,0)),MAX(INDEX(Assumptions!$C$13:$C$18,MATCH(E16,Assumptions!$A$13:$A$18,0)),INDEX(Assumptions!$B$13:$B$18,MATCH(E16,Assumptions!$A$13:$A$18,0))*F16)),2)</f>
        <v>4.2</v>
      </c>
    </row>
    <row r="17" customFormat="false" ht="15" hidden="false" customHeight="false" outlineLevel="0" collapsed="false">
      <c r="A17" s="24" t="s">
        <v>840</v>
      </c>
      <c r="B17" s="39" t="n">
        <v>46023</v>
      </c>
      <c r="C17" s="24" t="s">
        <v>393</v>
      </c>
      <c r="D17" s="24" t="s">
        <v>175</v>
      </c>
      <c r="E17" s="24" t="s">
        <v>105</v>
      </c>
      <c r="F17" s="38" t="n">
        <v>2600</v>
      </c>
      <c r="G17" s="42" t="n">
        <f aca="false">DATE(YEAR(B17),MONTH(B17),1)</f>
        <v>46023</v>
      </c>
      <c r="H17" s="24" t="str">
        <f aca="false">INDEX(Customers!$B$2:$B$601,MATCH(C17,Customers!$A$2:$A$601,0))</f>
        <v>Rift Valley</v>
      </c>
      <c r="I17" s="43" t="n">
        <f aca="false">ROUND(MIN(INDEX(Assumptions!$D$13:$D$18,MATCH(E17,Assumptions!$A$13:$A$18,0)),MAX(INDEX(Assumptions!$C$13:$C$18,MATCH(E17,Assumptions!$A$13:$A$18,0)),INDEX(Assumptions!$B$13:$B$18,MATCH(E17,Assumptions!$A$13:$A$18,0))*F17)),2)</f>
        <v>39</v>
      </c>
    </row>
    <row r="18" customFormat="false" ht="15" hidden="false" customHeight="false" outlineLevel="0" collapsed="false">
      <c r="A18" s="24" t="s">
        <v>841</v>
      </c>
      <c r="B18" s="39" t="n">
        <v>46023</v>
      </c>
      <c r="C18" s="24" t="s">
        <v>413</v>
      </c>
      <c r="D18" s="24" t="s">
        <v>826</v>
      </c>
      <c r="E18" s="24" t="s">
        <v>111</v>
      </c>
      <c r="F18" s="38" t="n">
        <v>50</v>
      </c>
      <c r="G18" s="42" t="n">
        <f aca="false">DATE(YEAR(B18),MONTH(B18),1)</f>
        <v>46023</v>
      </c>
      <c r="H18" s="24" t="str">
        <f aca="false">INDEX(Customers!$B$2:$B$601,MATCH(C18,Customers!$A$2:$A$601,0))</f>
        <v>Rift Valley</v>
      </c>
      <c r="I18" s="43" t="n">
        <f aca="false">ROUND(MIN(INDEX(Assumptions!$D$13:$D$18,MATCH(E18,Assumptions!$A$13:$A$18,0)),MAX(INDEX(Assumptions!$C$13:$C$18,MATCH(E18,Assumptions!$A$13:$A$18,0)),INDEX(Assumptions!$B$13:$B$18,MATCH(E18,Assumptions!$A$13:$A$18,0))*F18)),2)</f>
        <v>2</v>
      </c>
    </row>
    <row r="19" customFormat="false" ht="15" hidden="false" customHeight="false" outlineLevel="0" collapsed="false">
      <c r="A19" s="24" t="s">
        <v>842</v>
      </c>
      <c r="B19" s="39" t="n">
        <v>46023</v>
      </c>
      <c r="C19" s="24" t="s">
        <v>421</v>
      </c>
      <c r="D19" s="24" t="s">
        <v>826</v>
      </c>
      <c r="E19" s="24" t="s">
        <v>109</v>
      </c>
      <c r="F19" s="38" t="n">
        <v>1820</v>
      </c>
      <c r="G19" s="42" t="n">
        <f aca="false">DATE(YEAR(B19),MONTH(B19),1)</f>
        <v>46023</v>
      </c>
      <c r="H19" s="24" t="str">
        <f aca="false">INDEX(Customers!$B$2:$B$601,MATCH(C19,Customers!$A$2:$A$601,0))</f>
        <v>Western</v>
      </c>
      <c r="I19" s="43" t="n">
        <f aca="false">ROUND(MIN(INDEX(Assumptions!$D$13:$D$18,MATCH(E19,Assumptions!$A$13:$A$18,0)),MAX(INDEX(Assumptions!$C$13:$C$18,MATCH(E19,Assumptions!$A$13:$A$18,0)),INDEX(Assumptions!$B$13:$B$18,MATCH(E19,Assumptions!$A$13:$A$18,0))*F19)),2)</f>
        <v>7.28</v>
      </c>
    </row>
    <row r="20" customFormat="false" ht="15" hidden="false" customHeight="false" outlineLevel="0" collapsed="false">
      <c r="A20" s="24" t="s">
        <v>843</v>
      </c>
      <c r="B20" s="39" t="n">
        <v>46023</v>
      </c>
      <c r="C20" s="24" t="s">
        <v>430</v>
      </c>
      <c r="D20" s="24" t="s">
        <v>826</v>
      </c>
      <c r="E20" s="24" t="s">
        <v>103</v>
      </c>
      <c r="F20" s="38" t="n">
        <v>7970</v>
      </c>
      <c r="G20" s="42" t="n">
        <f aca="false">DATE(YEAR(B20),MONTH(B20),1)</f>
        <v>46023</v>
      </c>
      <c r="H20" s="24" t="str">
        <f aca="false">INDEX(Customers!$B$2:$B$601,MATCH(C20,Customers!$A$2:$A$601,0))</f>
        <v>Western</v>
      </c>
      <c r="I20" s="43" t="n">
        <f aca="false">ROUND(MIN(INDEX(Assumptions!$D$13:$D$18,MATCH(E20,Assumptions!$A$13:$A$18,0)),MAX(INDEX(Assumptions!$C$13:$C$18,MATCH(E20,Assumptions!$A$13:$A$18,0)),INDEX(Assumptions!$B$13:$B$18,MATCH(E20,Assumptions!$A$13:$A$18,0))*F20)),2)</f>
        <v>79.7</v>
      </c>
    </row>
    <row r="21" customFormat="false" ht="15" hidden="false" customHeight="false" outlineLevel="0" collapsed="false">
      <c r="A21" s="24" t="s">
        <v>844</v>
      </c>
      <c r="B21" s="39" t="n">
        <v>46023</v>
      </c>
      <c r="C21" s="24" t="s">
        <v>466</v>
      </c>
      <c r="D21" s="24" t="s">
        <v>826</v>
      </c>
      <c r="E21" s="24" t="s">
        <v>111</v>
      </c>
      <c r="F21" s="38" t="n">
        <v>100</v>
      </c>
      <c r="G21" s="42" t="n">
        <f aca="false">DATE(YEAR(B21),MONTH(B21),1)</f>
        <v>46023</v>
      </c>
      <c r="H21" s="24" t="str">
        <f aca="false">INDEX(Customers!$B$2:$B$601,MATCH(C21,Customers!$A$2:$A$601,0))</f>
        <v>Nairobi</v>
      </c>
      <c r="I21" s="43" t="n">
        <f aca="false">ROUND(MIN(INDEX(Assumptions!$D$13:$D$18,MATCH(E21,Assumptions!$A$13:$A$18,0)),MAX(INDEX(Assumptions!$C$13:$C$18,MATCH(E21,Assumptions!$A$13:$A$18,0)),INDEX(Assumptions!$B$13:$B$18,MATCH(E21,Assumptions!$A$13:$A$18,0))*F21)),2)</f>
        <v>4</v>
      </c>
    </row>
    <row r="22" customFormat="false" ht="15" hidden="false" customHeight="false" outlineLevel="0" collapsed="false">
      <c r="A22" s="24" t="s">
        <v>845</v>
      </c>
      <c r="B22" s="39" t="n">
        <v>46023</v>
      </c>
      <c r="C22" s="24" t="s">
        <v>474</v>
      </c>
      <c r="D22" s="24" t="s">
        <v>826</v>
      </c>
      <c r="E22" s="24" t="s">
        <v>103</v>
      </c>
      <c r="F22" s="38" t="n">
        <v>1880</v>
      </c>
      <c r="G22" s="42" t="n">
        <f aca="false">DATE(YEAR(B22),MONTH(B22),1)</f>
        <v>46023</v>
      </c>
      <c r="H22" s="24" t="str">
        <f aca="false">INDEX(Customers!$B$2:$B$601,MATCH(C22,Customers!$A$2:$A$601,0))</f>
        <v>Eastern</v>
      </c>
      <c r="I22" s="43" t="n">
        <f aca="false">ROUND(MIN(INDEX(Assumptions!$D$13:$D$18,MATCH(E22,Assumptions!$A$13:$A$18,0)),MAX(INDEX(Assumptions!$C$13:$C$18,MATCH(E22,Assumptions!$A$13:$A$18,0)),INDEX(Assumptions!$B$13:$B$18,MATCH(E22,Assumptions!$A$13:$A$18,0))*F22)),2)</f>
        <v>18.8</v>
      </c>
    </row>
    <row r="23" customFormat="false" ht="15" hidden="false" customHeight="false" outlineLevel="0" collapsed="false">
      <c r="A23" s="24" t="s">
        <v>846</v>
      </c>
      <c r="B23" s="39" t="n">
        <v>46023</v>
      </c>
      <c r="C23" s="24" t="s">
        <v>485</v>
      </c>
      <c r="D23" s="24" t="s">
        <v>183</v>
      </c>
      <c r="E23" s="24" t="s">
        <v>105</v>
      </c>
      <c r="F23" s="38" t="n">
        <v>7260</v>
      </c>
      <c r="G23" s="42" t="n">
        <f aca="false">DATE(YEAR(B23),MONTH(B23),1)</f>
        <v>46023</v>
      </c>
      <c r="H23" s="24" t="str">
        <f aca="false">INDEX(Customers!$B$2:$B$601,MATCH(C23,Customers!$A$2:$A$601,0))</f>
        <v>Coast</v>
      </c>
      <c r="I23" s="43" t="n">
        <f aca="false">ROUND(MIN(INDEX(Assumptions!$D$13:$D$18,MATCH(E23,Assumptions!$A$13:$A$18,0)),MAX(INDEX(Assumptions!$C$13:$C$18,MATCH(E23,Assumptions!$A$13:$A$18,0)),INDEX(Assumptions!$B$13:$B$18,MATCH(E23,Assumptions!$A$13:$A$18,0))*F23)),2)</f>
        <v>108.9</v>
      </c>
    </row>
    <row r="24" customFormat="false" ht="15" hidden="false" customHeight="false" outlineLevel="0" collapsed="false">
      <c r="A24" s="24" t="s">
        <v>847</v>
      </c>
      <c r="B24" s="39" t="n">
        <v>46023</v>
      </c>
      <c r="C24" s="24" t="s">
        <v>553</v>
      </c>
      <c r="D24" s="24" t="s">
        <v>826</v>
      </c>
      <c r="E24" s="24" t="s">
        <v>111</v>
      </c>
      <c r="F24" s="38" t="n">
        <v>200</v>
      </c>
      <c r="G24" s="42" t="n">
        <f aca="false">DATE(YEAR(B24),MONTH(B24),1)</f>
        <v>46023</v>
      </c>
      <c r="H24" s="24" t="str">
        <f aca="false">INDEX(Customers!$B$2:$B$601,MATCH(C24,Customers!$A$2:$A$601,0))</f>
        <v>Central</v>
      </c>
      <c r="I24" s="43" t="n">
        <f aca="false">ROUND(MIN(INDEX(Assumptions!$D$13:$D$18,MATCH(E24,Assumptions!$A$13:$A$18,0)),MAX(INDEX(Assumptions!$C$13:$C$18,MATCH(E24,Assumptions!$A$13:$A$18,0)),INDEX(Assumptions!$B$13:$B$18,MATCH(E24,Assumptions!$A$13:$A$18,0))*F24)),2)</f>
        <v>8</v>
      </c>
    </row>
    <row r="25" customFormat="false" ht="15" hidden="false" customHeight="false" outlineLevel="0" collapsed="false">
      <c r="A25" s="24" t="s">
        <v>848</v>
      </c>
      <c r="B25" s="39" t="n">
        <v>46023</v>
      </c>
      <c r="C25" s="24" t="s">
        <v>566</v>
      </c>
      <c r="D25" s="24" t="s">
        <v>826</v>
      </c>
      <c r="E25" s="24" t="s">
        <v>113</v>
      </c>
      <c r="F25" s="38" t="n">
        <v>250</v>
      </c>
      <c r="G25" s="42" t="n">
        <f aca="false">DATE(YEAR(B25),MONTH(B25),1)</f>
        <v>46023</v>
      </c>
      <c r="H25" s="24" t="str">
        <f aca="false">INDEX(Customers!$B$2:$B$601,MATCH(C25,Customers!$A$2:$A$601,0))</f>
        <v>Rift Valley</v>
      </c>
      <c r="I25" s="43" t="n">
        <f aca="false">ROUND(MIN(INDEX(Assumptions!$D$13:$D$18,MATCH(E25,Assumptions!$A$13:$A$18,0)),MAX(INDEX(Assumptions!$C$13:$C$18,MATCH(E25,Assumptions!$A$13:$A$18,0)),INDEX(Assumptions!$B$13:$B$18,MATCH(E25,Assumptions!$A$13:$A$18,0))*F25)),2)</f>
        <v>12.5</v>
      </c>
    </row>
    <row r="26" customFormat="false" ht="15" hidden="false" customHeight="false" outlineLevel="0" collapsed="false">
      <c r="A26" s="24" t="s">
        <v>849</v>
      </c>
      <c r="B26" s="39" t="n">
        <v>46023</v>
      </c>
      <c r="C26" s="24" t="s">
        <v>570</v>
      </c>
      <c r="D26" s="24" t="s">
        <v>826</v>
      </c>
      <c r="E26" s="24" t="s">
        <v>109</v>
      </c>
      <c r="F26" s="38" t="n">
        <v>350</v>
      </c>
      <c r="G26" s="42" t="n">
        <f aca="false">DATE(YEAR(B26),MONTH(B26),1)</f>
        <v>46023</v>
      </c>
      <c r="H26" s="24" t="str">
        <f aca="false">INDEX(Customers!$B$2:$B$601,MATCH(C26,Customers!$A$2:$A$601,0))</f>
        <v>Western</v>
      </c>
      <c r="I26" s="43" t="n">
        <f aca="false">ROUND(MIN(INDEX(Assumptions!$D$13:$D$18,MATCH(E26,Assumptions!$A$13:$A$18,0)),MAX(INDEX(Assumptions!$C$13:$C$18,MATCH(E26,Assumptions!$A$13:$A$18,0)),INDEX(Assumptions!$B$13:$B$18,MATCH(E26,Assumptions!$A$13:$A$18,0))*F26)),2)</f>
        <v>1.4</v>
      </c>
    </row>
    <row r="27" customFormat="false" ht="15" hidden="false" customHeight="false" outlineLevel="0" collapsed="false">
      <c r="A27" s="24" t="s">
        <v>850</v>
      </c>
      <c r="B27" s="39" t="n">
        <v>46023</v>
      </c>
      <c r="C27" s="24" t="s">
        <v>570</v>
      </c>
      <c r="D27" s="24" t="s">
        <v>826</v>
      </c>
      <c r="E27" s="24" t="s">
        <v>109</v>
      </c>
      <c r="F27" s="38" t="n">
        <v>2020</v>
      </c>
      <c r="G27" s="42" t="n">
        <f aca="false">DATE(YEAR(B27),MONTH(B27),1)</f>
        <v>46023</v>
      </c>
      <c r="H27" s="24" t="str">
        <f aca="false">INDEX(Customers!$B$2:$B$601,MATCH(C27,Customers!$A$2:$A$601,0))</f>
        <v>Western</v>
      </c>
      <c r="I27" s="43" t="n">
        <f aca="false">ROUND(MIN(INDEX(Assumptions!$D$13:$D$18,MATCH(E27,Assumptions!$A$13:$A$18,0)),MAX(INDEX(Assumptions!$C$13:$C$18,MATCH(E27,Assumptions!$A$13:$A$18,0)),INDEX(Assumptions!$B$13:$B$18,MATCH(E27,Assumptions!$A$13:$A$18,0))*F27)),2)</f>
        <v>8.08</v>
      </c>
    </row>
    <row r="28" customFormat="false" ht="15" hidden="false" customHeight="false" outlineLevel="0" collapsed="false">
      <c r="A28" s="24" t="s">
        <v>851</v>
      </c>
      <c r="B28" s="39" t="n">
        <v>46023</v>
      </c>
      <c r="C28" s="24" t="s">
        <v>597</v>
      </c>
      <c r="D28" s="24" t="s">
        <v>826</v>
      </c>
      <c r="E28" s="24" t="s">
        <v>109</v>
      </c>
      <c r="F28" s="38" t="n">
        <v>21730</v>
      </c>
      <c r="G28" s="42" t="n">
        <f aca="false">DATE(YEAR(B28),MONTH(B28),1)</f>
        <v>46023</v>
      </c>
      <c r="H28" s="24" t="str">
        <f aca="false">INDEX(Customers!$B$2:$B$601,MATCH(C28,Customers!$A$2:$A$601,0))</f>
        <v>Eastern</v>
      </c>
      <c r="I28" s="43" t="n">
        <f aca="false">ROUND(MIN(INDEX(Assumptions!$D$13:$D$18,MATCH(E28,Assumptions!$A$13:$A$18,0)),MAX(INDEX(Assumptions!$C$13:$C$18,MATCH(E28,Assumptions!$A$13:$A$18,0)),INDEX(Assumptions!$B$13:$B$18,MATCH(E28,Assumptions!$A$13:$A$18,0))*F28)),2)</f>
        <v>40</v>
      </c>
    </row>
    <row r="29" customFormat="false" ht="15" hidden="false" customHeight="false" outlineLevel="0" collapsed="false">
      <c r="A29" s="24" t="s">
        <v>852</v>
      </c>
      <c r="B29" s="39" t="n">
        <v>46023</v>
      </c>
      <c r="C29" s="24" t="s">
        <v>606</v>
      </c>
      <c r="D29" s="24" t="s">
        <v>826</v>
      </c>
      <c r="E29" s="24" t="s">
        <v>113</v>
      </c>
      <c r="F29" s="38" t="n">
        <v>99</v>
      </c>
      <c r="G29" s="42" t="n">
        <f aca="false">DATE(YEAR(B29),MONTH(B29),1)</f>
        <v>46023</v>
      </c>
      <c r="H29" s="24" t="str">
        <f aca="false">INDEX(Customers!$B$2:$B$601,MATCH(C29,Customers!$A$2:$A$601,0))</f>
        <v>Central</v>
      </c>
      <c r="I29" s="43" t="n">
        <f aca="false">ROUND(MIN(INDEX(Assumptions!$D$13:$D$18,MATCH(E29,Assumptions!$A$13:$A$18,0)),MAX(INDEX(Assumptions!$C$13:$C$18,MATCH(E29,Assumptions!$A$13:$A$18,0)),INDEX(Assumptions!$B$13:$B$18,MATCH(E29,Assumptions!$A$13:$A$18,0))*F29)),2)</f>
        <v>4.95</v>
      </c>
    </row>
    <row r="30" customFormat="false" ht="15" hidden="false" customHeight="false" outlineLevel="0" collapsed="false">
      <c r="A30" s="24" t="s">
        <v>853</v>
      </c>
      <c r="B30" s="39" t="n">
        <v>46023</v>
      </c>
      <c r="C30" s="24" t="s">
        <v>608</v>
      </c>
      <c r="D30" s="24" t="s">
        <v>826</v>
      </c>
      <c r="E30" s="24" t="s">
        <v>109</v>
      </c>
      <c r="F30" s="38" t="n">
        <v>8220</v>
      </c>
      <c r="G30" s="42" t="n">
        <f aca="false">DATE(YEAR(B30),MONTH(B30),1)</f>
        <v>46023</v>
      </c>
      <c r="H30" s="24" t="str">
        <f aca="false">INDEX(Customers!$B$2:$B$601,MATCH(C30,Customers!$A$2:$A$601,0))</f>
        <v>Eastern</v>
      </c>
      <c r="I30" s="43" t="n">
        <f aca="false">ROUND(MIN(INDEX(Assumptions!$D$13:$D$18,MATCH(E30,Assumptions!$A$13:$A$18,0)),MAX(INDEX(Assumptions!$C$13:$C$18,MATCH(E30,Assumptions!$A$13:$A$18,0)),INDEX(Assumptions!$B$13:$B$18,MATCH(E30,Assumptions!$A$13:$A$18,0))*F30)),2)</f>
        <v>32.88</v>
      </c>
    </row>
    <row r="31" customFormat="false" ht="15" hidden="false" customHeight="false" outlineLevel="0" collapsed="false">
      <c r="A31" s="24" t="s">
        <v>854</v>
      </c>
      <c r="B31" s="39" t="n">
        <v>46023</v>
      </c>
      <c r="C31" s="24" t="s">
        <v>612</v>
      </c>
      <c r="D31" s="24" t="s">
        <v>826</v>
      </c>
      <c r="E31" s="24" t="s">
        <v>109</v>
      </c>
      <c r="F31" s="38" t="n">
        <v>4660</v>
      </c>
      <c r="G31" s="42" t="n">
        <f aca="false">DATE(YEAR(B31),MONTH(B31),1)</f>
        <v>46023</v>
      </c>
      <c r="H31" s="24" t="str">
        <f aca="false">INDEX(Customers!$B$2:$B$601,MATCH(C31,Customers!$A$2:$A$601,0))</f>
        <v>Central</v>
      </c>
      <c r="I31" s="43" t="n">
        <f aca="false">ROUND(MIN(INDEX(Assumptions!$D$13:$D$18,MATCH(E31,Assumptions!$A$13:$A$18,0)),MAX(INDEX(Assumptions!$C$13:$C$18,MATCH(E31,Assumptions!$A$13:$A$18,0)),INDEX(Assumptions!$B$13:$B$18,MATCH(E31,Assumptions!$A$13:$A$18,0))*F31)),2)</f>
        <v>18.64</v>
      </c>
    </row>
    <row r="32" customFormat="false" ht="15" hidden="false" customHeight="false" outlineLevel="0" collapsed="false">
      <c r="A32" s="24" t="s">
        <v>855</v>
      </c>
      <c r="B32" s="39" t="n">
        <v>46023</v>
      </c>
      <c r="C32" s="24" t="s">
        <v>612</v>
      </c>
      <c r="D32" s="24" t="s">
        <v>826</v>
      </c>
      <c r="E32" s="24" t="s">
        <v>109</v>
      </c>
      <c r="F32" s="38" t="n">
        <v>6610</v>
      </c>
      <c r="G32" s="42" t="n">
        <f aca="false">DATE(YEAR(B32),MONTH(B32),1)</f>
        <v>46023</v>
      </c>
      <c r="H32" s="24" t="str">
        <f aca="false">INDEX(Customers!$B$2:$B$601,MATCH(C32,Customers!$A$2:$A$601,0))</f>
        <v>Central</v>
      </c>
      <c r="I32" s="43" t="n">
        <f aca="false">ROUND(MIN(INDEX(Assumptions!$D$13:$D$18,MATCH(E32,Assumptions!$A$13:$A$18,0)),MAX(INDEX(Assumptions!$C$13:$C$18,MATCH(E32,Assumptions!$A$13:$A$18,0)),INDEX(Assumptions!$B$13:$B$18,MATCH(E32,Assumptions!$A$13:$A$18,0))*F32)),2)</f>
        <v>26.44</v>
      </c>
    </row>
    <row r="33" customFormat="false" ht="15" hidden="false" customHeight="false" outlineLevel="0" collapsed="false">
      <c r="A33" s="24" t="s">
        <v>856</v>
      </c>
      <c r="B33" s="39" t="n">
        <v>46023</v>
      </c>
      <c r="C33" s="24" t="s">
        <v>636</v>
      </c>
      <c r="D33" s="24" t="s">
        <v>150</v>
      </c>
      <c r="E33" s="24" t="s">
        <v>105</v>
      </c>
      <c r="F33" s="38" t="n">
        <v>1310</v>
      </c>
      <c r="G33" s="42" t="n">
        <f aca="false">DATE(YEAR(B33),MONTH(B33),1)</f>
        <v>46023</v>
      </c>
      <c r="H33" s="24" t="str">
        <f aca="false">INDEX(Customers!$B$2:$B$601,MATCH(C33,Customers!$A$2:$A$601,0))</f>
        <v>Nairobi</v>
      </c>
      <c r="I33" s="43" t="n">
        <f aca="false">ROUND(MIN(INDEX(Assumptions!$D$13:$D$18,MATCH(E33,Assumptions!$A$13:$A$18,0)),MAX(INDEX(Assumptions!$C$13:$C$18,MATCH(E33,Assumptions!$A$13:$A$18,0)),INDEX(Assumptions!$B$13:$B$18,MATCH(E33,Assumptions!$A$13:$A$18,0))*F33)),2)</f>
        <v>19.65</v>
      </c>
    </row>
    <row r="34" customFormat="false" ht="15" hidden="false" customHeight="false" outlineLevel="0" collapsed="false">
      <c r="A34" s="24" t="s">
        <v>857</v>
      </c>
      <c r="B34" s="39" t="n">
        <v>46023</v>
      </c>
      <c r="C34" s="24" t="s">
        <v>648</v>
      </c>
      <c r="D34" s="24" t="s">
        <v>826</v>
      </c>
      <c r="E34" s="24" t="s">
        <v>111</v>
      </c>
      <c r="F34" s="38" t="n">
        <v>50</v>
      </c>
      <c r="G34" s="42" t="n">
        <f aca="false">DATE(YEAR(B34),MONTH(B34),1)</f>
        <v>46023</v>
      </c>
      <c r="H34" s="24" t="str">
        <f aca="false">INDEX(Customers!$B$2:$B$601,MATCH(C34,Customers!$A$2:$A$601,0))</f>
        <v>Nairobi</v>
      </c>
      <c r="I34" s="43" t="n">
        <f aca="false">ROUND(MIN(INDEX(Assumptions!$D$13:$D$18,MATCH(E34,Assumptions!$A$13:$A$18,0)),MAX(INDEX(Assumptions!$C$13:$C$18,MATCH(E34,Assumptions!$A$13:$A$18,0)),INDEX(Assumptions!$B$13:$B$18,MATCH(E34,Assumptions!$A$13:$A$18,0))*F34)),2)</f>
        <v>2</v>
      </c>
    </row>
    <row r="35" customFormat="false" ht="15" hidden="false" customHeight="false" outlineLevel="0" collapsed="false">
      <c r="A35" s="24" t="s">
        <v>858</v>
      </c>
      <c r="B35" s="39" t="n">
        <v>46023</v>
      </c>
      <c r="C35" s="24" t="s">
        <v>657</v>
      </c>
      <c r="D35" s="24" t="s">
        <v>193</v>
      </c>
      <c r="E35" s="24" t="s">
        <v>105</v>
      </c>
      <c r="F35" s="38" t="n">
        <v>3890</v>
      </c>
      <c r="G35" s="42" t="n">
        <f aca="false">DATE(YEAR(B35),MONTH(B35),1)</f>
        <v>46023</v>
      </c>
      <c r="H35" s="24" t="str">
        <f aca="false">INDEX(Customers!$B$2:$B$601,MATCH(C35,Customers!$A$2:$A$601,0))</f>
        <v>Western</v>
      </c>
      <c r="I35" s="43" t="n">
        <f aca="false">ROUND(MIN(INDEX(Assumptions!$D$13:$D$18,MATCH(E35,Assumptions!$A$13:$A$18,0)),MAX(INDEX(Assumptions!$C$13:$C$18,MATCH(E35,Assumptions!$A$13:$A$18,0)),INDEX(Assumptions!$B$13:$B$18,MATCH(E35,Assumptions!$A$13:$A$18,0))*F35)),2)</f>
        <v>58.35</v>
      </c>
    </row>
    <row r="36" customFormat="false" ht="15" hidden="false" customHeight="false" outlineLevel="0" collapsed="false">
      <c r="A36" s="24" t="s">
        <v>859</v>
      </c>
      <c r="B36" s="39" t="n">
        <v>46023</v>
      </c>
      <c r="C36" s="24" t="s">
        <v>659</v>
      </c>
      <c r="D36" s="24" t="s">
        <v>165</v>
      </c>
      <c r="E36" s="24" t="s">
        <v>107</v>
      </c>
      <c r="F36" s="38" t="n">
        <v>1740</v>
      </c>
      <c r="G36" s="42" t="n">
        <f aca="false">DATE(YEAR(B36),MONTH(B36),1)</f>
        <v>46023</v>
      </c>
      <c r="H36" s="24" t="str">
        <f aca="false">INDEX(Customers!$B$2:$B$601,MATCH(C36,Customers!$A$2:$A$601,0))</f>
        <v>Central</v>
      </c>
      <c r="I36" s="43" t="n">
        <f aca="false">ROUND(MIN(INDEX(Assumptions!$D$13:$D$18,MATCH(E36,Assumptions!$A$13:$A$18,0)),MAX(INDEX(Assumptions!$C$13:$C$18,MATCH(E36,Assumptions!$A$13:$A$18,0)),INDEX(Assumptions!$B$13:$B$18,MATCH(E36,Assumptions!$A$13:$A$18,0))*F36)),2)</f>
        <v>0</v>
      </c>
    </row>
    <row r="37" customFormat="false" ht="15" hidden="false" customHeight="false" outlineLevel="0" collapsed="false">
      <c r="A37" s="24" t="s">
        <v>860</v>
      </c>
      <c r="B37" s="39" t="n">
        <v>46023</v>
      </c>
      <c r="C37" s="24" t="s">
        <v>670</v>
      </c>
      <c r="D37" s="24" t="s">
        <v>165</v>
      </c>
      <c r="E37" s="24" t="s">
        <v>107</v>
      </c>
      <c r="F37" s="38" t="n">
        <v>5870</v>
      </c>
      <c r="G37" s="42" t="n">
        <f aca="false">DATE(YEAR(B37),MONTH(B37),1)</f>
        <v>46023</v>
      </c>
      <c r="H37" s="24" t="str">
        <f aca="false">INDEX(Customers!$B$2:$B$601,MATCH(C37,Customers!$A$2:$A$601,0))</f>
        <v>Rift Valley</v>
      </c>
      <c r="I37" s="43" t="n">
        <f aca="false">ROUND(MIN(INDEX(Assumptions!$D$13:$D$18,MATCH(E37,Assumptions!$A$13:$A$18,0)),MAX(INDEX(Assumptions!$C$13:$C$18,MATCH(E37,Assumptions!$A$13:$A$18,0)),INDEX(Assumptions!$B$13:$B$18,MATCH(E37,Assumptions!$A$13:$A$18,0))*F37)),2)</f>
        <v>0</v>
      </c>
    </row>
    <row r="38" customFormat="false" ht="15" hidden="false" customHeight="false" outlineLevel="0" collapsed="false">
      <c r="A38" s="24" t="s">
        <v>861</v>
      </c>
      <c r="B38" s="39" t="n">
        <v>46023</v>
      </c>
      <c r="C38" s="24" t="s">
        <v>670</v>
      </c>
      <c r="D38" s="24" t="s">
        <v>826</v>
      </c>
      <c r="E38" s="24" t="s">
        <v>103</v>
      </c>
      <c r="F38" s="38" t="n">
        <v>1050</v>
      </c>
      <c r="G38" s="42" t="n">
        <f aca="false">DATE(YEAR(B38),MONTH(B38),1)</f>
        <v>46023</v>
      </c>
      <c r="H38" s="24" t="str">
        <f aca="false">INDEX(Customers!$B$2:$B$601,MATCH(C38,Customers!$A$2:$A$601,0))</f>
        <v>Rift Valley</v>
      </c>
      <c r="I38" s="43" t="n">
        <f aca="false">ROUND(MIN(INDEX(Assumptions!$D$13:$D$18,MATCH(E38,Assumptions!$A$13:$A$18,0)),MAX(INDEX(Assumptions!$C$13:$C$18,MATCH(E38,Assumptions!$A$13:$A$18,0)),INDEX(Assumptions!$B$13:$B$18,MATCH(E38,Assumptions!$A$13:$A$18,0))*F38)),2)</f>
        <v>10.5</v>
      </c>
    </row>
    <row r="39" customFormat="false" ht="15" hidden="false" customHeight="false" outlineLevel="0" collapsed="false">
      <c r="A39" s="24" t="s">
        <v>862</v>
      </c>
      <c r="B39" s="39" t="n">
        <v>46023</v>
      </c>
      <c r="C39" s="24" t="s">
        <v>672</v>
      </c>
      <c r="D39" s="24" t="s">
        <v>156</v>
      </c>
      <c r="E39" s="24" t="s">
        <v>105</v>
      </c>
      <c r="F39" s="38" t="n">
        <v>540</v>
      </c>
      <c r="G39" s="42" t="n">
        <f aca="false">DATE(YEAR(B39),MONTH(B39),1)</f>
        <v>46023</v>
      </c>
      <c r="H39" s="24" t="str">
        <f aca="false">INDEX(Customers!$B$2:$B$601,MATCH(C39,Customers!$A$2:$A$601,0))</f>
        <v>Nairobi</v>
      </c>
      <c r="I39" s="43" t="n">
        <f aca="false">ROUND(MIN(INDEX(Assumptions!$D$13:$D$18,MATCH(E39,Assumptions!$A$13:$A$18,0)),MAX(INDEX(Assumptions!$C$13:$C$18,MATCH(E39,Assumptions!$A$13:$A$18,0)),INDEX(Assumptions!$B$13:$B$18,MATCH(E39,Assumptions!$A$13:$A$18,0))*F39)),2)</f>
        <v>10</v>
      </c>
    </row>
    <row r="40" customFormat="false" ht="15" hidden="false" customHeight="false" outlineLevel="0" collapsed="false">
      <c r="A40" s="24" t="s">
        <v>863</v>
      </c>
      <c r="B40" s="39" t="n">
        <v>46023</v>
      </c>
      <c r="C40" s="24" t="s">
        <v>675</v>
      </c>
      <c r="D40" s="24" t="s">
        <v>170</v>
      </c>
      <c r="E40" s="24" t="s">
        <v>105</v>
      </c>
      <c r="F40" s="38" t="n">
        <v>410</v>
      </c>
      <c r="G40" s="42" t="n">
        <f aca="false">DATE(YEAR(B40),MONTH(B40),1)</f>
        <v>46023</v>
      </c>
      <c r="H40" s="24" t="str">
        <f aca="false">INDEX(Customers!$B$2:$B$601,MATCH(C40,Customers!$A$2:$A$601,0))</f>
        <v>Central</v>
      </c>
      <c r="I40" s="43" t="n">
        <f aca="false">ROUND(MIN(INDEX(Assumptions!$D$13:$D$18,MATCH(E40,Assumptions!$A$13:$A$18,0)),MAX(INDEX(Assumptions!$C$13:$C$18,MATCH(E40,Assumptions!$A$13:$A$18,0)),INDEX(Assumptions!$B$13:$B$18,MATCH(E40,Assumptions!$A$13:$A$18,0))*F40)),2)</f>
        <v>10</v>
      </c>
    </row>
    <row r="41" customFormat="false" ht="15" hidden="false" customHeight="false" outlineLevel="0" collapsed="false">
      <c r="A41" s="24" t="s">
        <v>864</v>
      </c>
      <c r="B41" s="39" t="n">
        <v>46023</v>
      </c>
      <c r="C41" s="24" t="s">
        <v>701</v>
      </c>
      <c r="D41" s="24" t="s">
        <v>826</v>
      </c>
      <c r="E41" s="24" t="s">
        <v>113</v>
      </c>
      <c r="F41" s="38" t="n">
        <v>1000</v>
      </c>
      <c r="G41" s="42" t="n">
        <f aca="false">DATE(YEAR(B41),MONTH(B41),1)</f>
        <v>46023</v>
      </c>
      <c r="H41" s="24" t="str">
        <f aca="false">INDEX(Customers!$B$2:$B$601,MATCH(C41,Customers!$A$2:$A$601,0))</f>
        <v>Nairobi</v>
      </c>
      <c r="I41" s="43" t="n">
        <f aca="false">ROUND(MIN(INDEX(Assumptions!$D$13:$D$18,MATCH(E41,Assumptions!$A$13:$A$18,0)),MAX(INDEX(Assumptions!$C$13:$C$18,MATCH(E41,Assumptions!$A$13:$A$18,0)),INDEX(Assumptions!$B$13:$B$18,MATCH(E41,Assumptions!$A$13:$A$18,0))*F41)),2)</f>
        <v>50</v>
      </c>
    </row>
    <row r="42" customFormat="false" ht="15" hidden="false" customHeight="false" outlineLevel="0" collapsed="false">
      <c r="A42" s="24" t="s">
        <v>865</v>
      </c>
      <c r="B42" s="39" t="n">
        <v>46023</v>
      </c>
      <c r="C42" s="24" t="s">
        <v>726</v>
      </c>
      <c r="D42" s="24" t="s">
        <v>152</v>
      </c>
      <c r="E42" s="24" t="s">
        <v>107</v>
      </c>
      <c r="F42" s="38" t="n">
        <v>6470</v>
      </c>
      <c r="G42" s="42" t="n">
        <f aca="false">DATE(YEAR(B42),MONTH(B42),1)</f>
        <v>46023</v>
      </c>
      <c r="H42" s="24" t="str">
        <f aca="false">INDEX(Customers!$B$2:$B$601,MATCH(C42,Customers!$A$2:$A$601,0))</f>
        <v>Nairobi</v>
      </c>
      <c r="I42" s="43" t="n">
        <f aca="false">ROUND(MIN(INDEX(Assumptions!$D$13:$D$18,MATCH(E42,Assumptions!$A$13:$A$18,0)),MAX(INDEX(Assumptions!$C$13:$C$18,MATCH(E42,Assumptions!$A$13:$A$18,0)),INDEX(Assumptions!$B$13:$B$18,MATCH(E42,Assumptions!$A$13:$A$18,0))*F42)),2)</f>
        <v>0</v>
      </c>
    </row>
    <row r="43" customFormat="false" ht="15" hidden="false" customHeight="false" outlineLevel="0" collapsed="false">
      <c r="A43" s="24" t="s">
        <v>866</v>
      </c>
      <c r="B43" s="39" t="n">
        <v>46023</v>
      </c>
      <c r="C43" s="24" t="s">
        <v>742</v>
      </c>
      <c r="D43" s="24" t="s">
        <v>826</v>
      </c>
      <c r="E43" s="24" t="s">
        <v>111</v>
      </c>
      <c r="F43" s="38" t="n">
        <v>1000</v>
      </c>
      <c r="G43" s="42" t="n">
        <f aca="false">DATE(YEAR(B43),MONTH(B43),1)</f>
        <v>46023</v>
      </c>
      <c r="H43" s="24" t="str">
        <f aca="false">INDEX(Customers!$B$2:$B$601,MATCH(C43,Customers!$A$2:$A$601,0))</f>
        <v>Eastern</v>
      </c>
      <c r="I43" s="43" t="n">
        <f aca="false">ROUND(MIN(INDEX(Assumptions!$D$13:$D$18,MATCH(E43,Assumptions!$A$13:$A$18,0)),MAX(INDEX(Assumptions!$C$13:$C$18,MATCH(E43,Assumptions!$A$13:$A$18,0)),INDEX(Assumptions!$B$13:$B$18,MATCH(E43,Assumptions!$A$13:$A$18,0))*F43)),2)</f>
        <v>40</v>
      </c>
    </row>
    <row r="44" customFormat="false" ht="15" hidden="false" customHeight="false" outlineLevel="0" collapsed="false">
      <c r="A44" s="24" t="s">
        <v>867</v>
      </c>
      <c r="B44" s="39" t="n">
        <v>46023</v>
      </c>
      <c r="C44" s="24" t="s">
        <v>746</v>
      </c>
      <c r="D44" s="24" t="s">
        <v>184</v>
      </c>
      <c r="E44" s="24" t="s">
        <v>105</v>
      </c>
      <c r="F44" s="38" t="n">
        <v>1760</v>
      </c>
      <c r="G44" s="42" t="n">
        <f aca="false">DATE(YEAR(B44),MONTH(B44),1)</f>
        <v>46023</v>
      </c>
      <c r="H44" s="24" t="str">
        <f aca="false">INDEX(Customers!$B$2:$B$601,MATCH(C44,Customers!$A$2:$A$601,0))</f>
        <v>Coast</v>
      </c>
      <c r="I44" s="43" t="n">
        <f aca="false">ROUND(MIN(INDEX(Assumptions!$D$13:$D$18,MATCH(E44,Assumptions!$A$13:$A$18,0)),MAX(INDEX(Assumptions!$C$13:$C$18,MATCH(E44,Assumptions!$A$13:$A$18,0)),INDEX(Assumptions!$B$13:$B$18,MATCH(E44,Assumptions!$A$13:$A$18,0))*F44)),2)</f>
        <v>26.4</v>
      </c>
    </row>
    <row r="45" customFormat="false" ht="15" hidden="false" customHeight="false" outlineLevel="0" collapsed="false">
      <c r="A45" s="24" t="s">
        <v>868</v>
      </c>
      <c r="B45" s="39" t="n">
        <v>46023</v>
      </c>
      <c r="C45" s="24" t="s">
        <v>762</v>
      </c>
      <c r="D45" s="24" t="s">
        <v>826</v>
      </c>
      <c r="E45" s="24" t="s">
        <v>111</v>
      </c>
      <c r="F45" s="38" t="n">
        <v>50</v>
      </c>
      <c r="G45" s="42" t="n">
        <f aca="false">DATE(YEAR(B45),MONTH(B45),1)</f>
        <v>46023</v>
      </c>
      <c r="H45" s="24" t="str">
        <f aca="false">INDEX(Customers!$B$2:$B$601,MATCH(C45,Customers!$A$2:$A$601,0))</f>
        <v>Western</v>
      </c>
      <c r="I45" s="43" t="n">
        <f aca="false">ROUND(MIN(INDEX(Assumptions!$D$13:$D$18,MATCH(E45,Assumptions!$A$13:$A$18,0)),MAX(INDEX(Assumptions!$C$13:$C$18,MATCH(E45,Assumptions!$A$13:$A$18,0)),INDEX(Assumptions!$B$13:$B$18,MATCH(E45,Assumptions!$A$13:$A$18,0))*F45)),2)</f>
        <v>2</v>
      </c>
    </row>
    <row r="46" customFormat="false" ht="15" hidden="false" customHeight="false" outlineLevel="0" collapsed="false">
      <c r="A46" s="24" t="s">
        <v>869</v>
      </c>
      <c r="B46" s="39" t="n">
        <v>46023</v>
      </c>
      <c r="C46" s="24" t="s">
        <v>808</v>
      </c>
      <c r="D46" s="24" t="s">
        <v>826</v>
      </c>
      <c r="E46" s="24" t="s">
        <v>113</v>
      </c>
      <c r="F46" s="38" t="n">
        <v>99</v>
      </c>
      <c r="G46" s="42" t="n">
        <f aca="false">DATE(YEAR(B46),MONTH(B46),1)</f>
        <v>46023</v>
      </c>
      <c r="H46" s="24" t="str">
        <f aca="false">INDEX(Customers!$B$2:$B$601,MATCH(C46,Customers!$A$2:$A$601,0))</f>
        <v>Western</v>
      </c>
      <c r="I46" s="43" t="n">
        <f aca="false">ROUND(MIN(INDEX(Assumptions!$D$13:$D$18,MATCH(E46,Assumptions!$A$13:$A$18,0)),MAX(INDEX(Assumptions!$C$13:$C$18,MATCH(E46,Assumptions!$A$13:$A$18,0)),INDEX(Assumptions!$B$13:$B$18,MATCH(E46,Assumptions!$A$13:$A$18,0))*F46)),2)</f>
        <v>4.95</v>
      </c>
    </row>
    <row r="47" customFormat="false" ht="15" hidden="false" customHeight="false" outlineLevel="0" collapsed="false">
      <c r="A47" s="24" t="s">
        <v>870</v>
      </c>
      <c r="B47" s="39" t="n">
        <v>46023</v>
      </c>
      <c r="C47" s="24" t="s">
        <v>813</v>
      </c>
      <c r="D47" s="24" t="s">
        <v>209</v>
      </c>
      <c r="E47" s="24" t="s">
        <v>105</v>
      </c>
      <c r="F47" s="38" t="n">
        <v>3910</v>
      </c>
      <c r="G47" s="42" t="n">
        <f aca="false">DATE(YEAR(B47),MONTH(B47),1)</f>
        <v>46023</v>
      </c>
      <c r="H47" s="24" t="str">
        <f aca="false">INDEX(Customers!$B$2:$B$601,MATCH(C47,Customers!$A$2:$A$601,0))</f>
        <v>Eastern</v>
      </c>
      <c r="I47" s="43" t="n">
        <f aca="false">ROUND(MIN(INDEX(Assumptions!$D$13:$D$18,MATCH(E47,Assumptions!$A$13:$A$18,0)),MAX(INDEX(Assumptions!$C$13:$C$18,MATCH(E47,Assumptions!$A$13:$A$18,0)),INDEX(Assumptions!$B$13:$B$18,MATCH(E47,Assumptions!$A$13:$A$18,0))*F47)),2)</f>
        <v>58.65</v>
      </c>
    </row>
    <row r="48" customFormat="false" ht="15" hidden="false" customHeight="false" outlineLevel="0" collapsed="false">
      <c r="A48" s="24" t="s">
        <v>871</v>
      </c>
      <c r="B48" s="39" t="n">
        <v>46024</v>
      </c>
      <c r="C48" s="24" t="s">
        <v>233</v>
      </c>
      <c r="D48" s="24" t="s">
        <v>826</v>
      </c>
      <c r="E48" s="24" t="s">
        <v>103</v>
      </c>
      <c r="F48" s="38" t="n">
        <v>370</v>
      </c>
      <c r="G48" s="42" t="n">
        <f aca="false">DATE(YEAR(B48),MONTH(B48),1)</f>
        <v>46023</v>
      </c>
      <c r="H48" s="24" t="str">
        <f aca="false">INDEX(Customers!$B$2:$B$601,MATCH(C48,Customers!$A$2:$A$601,0))</f>
        <v>Western</v>
      </c>
      <c r="I48" s="43" t="n">
        <f aca="false">ROUND(MIN(INDEX(Assumptions!$D$13:$D$18,MATCH(E48,Assumptions!$A$13:$A$18,0)),MAX(INDEX(Assumptions!$C$13:$C$18,MATCH(E48,Assumptions!$A$13:$A$18,0)),INDEX(Assumptions!$B$13:$B$18,MATCH(E48,Assumptions!$A$13:$A$18,0))*F48)),2)</f>
        <v>5</v>
      </c>
    </row>
    <row r="49" customFormat="false" ht="15" hidden="false" customHeight="false" outlineLevel="0" collapsed="false">
      <c r="A49" s="24" t="s">
        <v>872</v>
      </c>
      <c r="B49" s="39" t="n">
        <v>46024</v>
      </c>
      <c r="C49" s="24" t="s">
        <v>237</v>
      </c>
      <c r="D49" s="24" t="s">
        <v>166</v>
      </c>
      <c r="E49" s="24" t="s">
        <v>107</v>
      </c>
      <c r="F49" s="38" t="n">
        <v>2700</v>
      </c>
      <c r="G49" s="42" t="n">
        <f aca="false">DATE(YEAR(B49),MONTH(B49),1)</f>
        <v>46023</v>
      </c>
      <c r="H49" s="24" t="str">
        <f aca="false">INDEX(Customers!$B$2:$B$601,MATCH(C49,Customers!$A$2:$A$601,0))</f>
        <v>Central</v>
      </c>
      <c r="I49" s="43" t="n">
        <f aca="false">ROUND(MIN(INDEX(Assumptions!$D$13:$D$18,MATCH(E49,Assumptions!$A$13:$A$18,0)),MAX(INDEX(Assumptions!$C$13:$C$18,MATCH(E49,Assumptions!$A$13:$A$18,0)),INDEX(Assumptions!$B$13:$B$18,MATCH(E49,Assumptions!$A$13:$A$18,0))*F49)),2)</f>
        <v>0</v>
      </c>
    </row>
    <row r="50" customFormat="false" ht="15" hidden="false" customHeight="false" outlineLevel="0" collapsed="false">
      <c r="A50" s="24" t="s">
        <v>873</v>
      </c>
      <c r="B50" s="39" t="n">
        <v>46024</v>
      </c>
      <c r="C50" s="24" t="s">
        <v>241</v>
      </c>
      <c r="D50" s="24" t="s">
        <v>826</v>
      </c>
      <c r="E50" s="24" t="s">
        <v>113</v>
      </c>
      <c r="F50" s="38" t="n">
        <v>250</v>
      </c>
      <c r="G50" s="42" t="n">
        <f aca="false">DATE(YEAR(B50),MONTH(B50),1)</f>
        <v>46023</v>
      </c>
      <c r="H50" s="24" t="str">
        <f aca="false">INDEX(Customers!$B$2:$B$601,MATCH(C50,Customers!$A$2:$A$601,0))</f>
        <v>Rift Valley</v>
      </c>
      <c r="I50" s="43" t="n">
        <f aca="false">ROUND(MIN(INDEX(Assumptions!$D$13:$D$18,MATCH(E50,Assumptions!$A$13:$A$18,0)),MAX(INDEX(Assumptions!$C$13:$C$18,MATCH(E50,Assumptions!$A$13:$A$18,0)),INDEX(Assumptions!$B$13:$B$18,MATCH(E50,Assumptions!$A$13:$A$18,0))*F50)),2)</f>
        <v>12.5</v>
      </c>
    </row>
    <row r="51" customFormat="false" ht="15" hidden="false" customHeight="false" outlineLevel="0" collapsed="false">
      <c r="A51" s="24" t="s">
        <v>874</v>
      </c>
      <c r="B51" s="39" t="n">
        <v>46024</v>
      </c>
      <c r="C51" s="24" t="s">
        <v>242</v>
      </c>
      <c r="D51" s="24" t="s">
        <v>826</v>
      </c>
      <c r="E51" s="24" t="s">
        <v>113</v>
      </c>
      <c r="F51" s="38" t="n">
        <v>1000</v>
      </c>
      <c r="G51" s="42" t="n">
        <f aca="false">DATE(YEAR(B51),MONTH(B51),1)</f>
        <v>46023</v>
      </c>
      <c r="H51" s="24" t="str">
        <f aca="false">INDEX(Customers!$B$2:$B$601,MATCH(C51,Customers!$A$2:$A$601,0))</f>
        <v>Central</v>
      </c>
      <c r="I51" s="43" t="n">
        <f aca="false">ROUND(MIN(INDEX(Assumptions!$D$13:$D$18,MATCH(E51,Assumptions!$A$13:$A$18,0)),MAX(INDEX(Assumptions!$C$13:$C$18,MATCH(E51,Assumptions!$A$13:$A$18,0)),INDEX(Assumptions!$B$13:$B$18,MATCH(E51,Assumptions!$A$13:$A$18,0))*F51)),2)</f>
        <v>50</v>
      </c>
    </row>
    <row r="52" customFormat="false" ht="15" hidden="false" customHeight="false" outlineLevel="0" collapsed="false">
      <c r="A52" s="24" t="s">
        <v>875</v>
      </c>
      <c r="B52" s="39" t="n">
        <v>46024</v>
      </c>
      <c r="C52" s="24" t="s">
        <v>242</v>
      </c>
      <c r="D52" s="24" t="s">
        <v>826</v>
      </c>
      <c r="E52" s="24" t="s">
        <v>113</v>
      </c>
      <c r="F52" s="38" t="n">
        <v>1000</v>
      </c>
      <c r="G52" s="42" t="n">
        <f aca="false">DATE(YEAR(B52),MONTH(B52),1)</f>
        <v>46023</v>
      </c>
      <c r="H52" s="24" t="str">
        <f aca="false">INDEX(Customers!$B$2:$B$601,MATCH(C52,Customers!$A$2:$A$601,0))</f>
        <v>Central</v>
      </c>
      <c r="I52" s="43" t="n">
        <f aca="false">ROUND(MIN(INDEX(Assumptions!$D$13:$D$18,MATCH(E52,Assumptions!$A$13:$A$18,0)),MAX(INDEX(Assumptions!$C$13:$C$18,MATCH(E52,Assumptions!$A$13:$A$18,0)),INDEX(Assumptions!$B$13:$B$18,MATCH(E52,Assumptions!$A$13:$A$18,0))*F52)),2)</f>
        <v>50</v>
      </c>
    </row>
    <row r="53" customFormat="false" ht="15" hidden="false" customHeight="false" outlineLevel="0" collapsed="false">
      <c r="A53" s="24" t="s">
        <v>876</v>
      </c>
      <c r="B53" s="39" t="n">
        <v>46024</v>
      </c>
      <c r="C53" s="24" t="s">
        <v>244</v>
      </c>
      <c r="D53" s="24" t="s">
        <v>154</v>
      </c>
      <c r="E53" s="24" t="s">
        <v>105</v>
      </c>
      <c r="F53" s="38" t="n">
        <v>6710</v>
      </c>
      <c r="G53" s="42" t="n">
        <f aca="false">DATE(YEAR(B53),MONTH(B53),1)</f>
        <v>46023</v>
      </c>
      <c r="H53" s="24" t="str">
        <f aca="false">INDEX(Customers!$B$2:$B$601,MATCH(C53,Customers!$A$2:$A$601,0))</f>
        <v>Nairobi</v>
      </c>
      <c r="I53" s="43" t="n">
        <f aca="false">ROUND(MIN(INDEX(Assumptions!$D$13:$D$18,MATCH(E53,Assumptions!$A$13:$A$18,0)),MAX(INDEX(Assumptions!$C$13:$C$18,MATCH(E53,Assumptions!$A$13:$A$18,0)),INDEX(Assumptions!$B$13:$B$18,MATCH(E53,Assumptions!$A$13:$A$18,0))*F53)),2)</f>
        <v>100.65</v>
      </c>
    </row>
    <row r="54" customFormat="false" ht="15" hidden="false" customHeight="false" outlineLevel="0" collapsed="false">
      <c r="A54" s="24" t="s">
        <v>877</v>
      </c>
      <c r="B54" s="39" t="n">
        <v>46024</v>
      </c>
      <c r="C54" s="24" t="s">
        <v>273</v>
      </c>
      <c r="D54" s="24" t="s">
        <v>826</v>
      </c>
      <c r="E54" s="24" t="s">
        <v>111</v>
      </c>
      <c r="F54" s="38" t="n">
        <v>50</v>
      </c>
      <c r="G54" s="42" t="n">
        <f aca="false">DATE(YEAR(B54),MONTH(B54),1)</f>
        <v>46023</v>
      </c>
      <c r="H54" s="24" t="str">
        <f aca="false">INDEX(Customers!$B$2:$B$601,MATCH(C54,Customers!$A$2:$A$601,0))</f>
        <v>Central</v>
      </c>
      <c r="I54" s="43" t="n">
        <f aca="false">ROUND(MIN(INDEX(Assumptions!$D$13:$D$18,MATCH(E54,Assumptions!$A$13:$A$18,0)),MAX(INDEX(Assumptions!$C$13:$C$18,MATCH(E54,Assumptions!$A$13:$A$18,0)),INDEX(Assumptions!$B$13:$B$18,MATCH(E54,Assumptions!$A$13:$A$18,0))*F54)),2)</f>
        <v>2</v>
      </c>
    </row>
    <row r="55" customFormat="false" ht="15" hidden="false" customHeight="false" outlineLevel="0" collapsed="false">
      <c r="A55" s="24" t="s">
        <v>878</v>
      </c>
      <c r="B55" s="39" t="n">
        <v>46024</v>
      </c>
      <c r="C55" s="24" t="s">
        <v>285</v>
      </c>
      <c r="D55" s="24" t="s">
        <v>204</v>
      </c>
      <c r="E55" s="24" t="s">
        <v>107</v>
      </c>
      <c r="F55" s="38" t="n">
        <v>13040</v>
      </c>
      <c r="G55" s="42" t="n">
        <f aca="false">DATE(YEAR(B55),MONTH(B55),1)</f>
        <v>46023</v>
      </c>
      <c r="H55" s="24" t="str">
        <f aca="false">INDEX(Customers!$B$2:$B$601,MATCH(C55,Customers!$A$2:$A$601,0))</f>
        <v>Eastern</v>
      </c>
      <c r="I55" s="43" t="n">
        <f aca="false">ROUND(MIN(INDEX(Assumptions!$D$13:$D$18,MATCH(E55,Assumptions!$A$13:$A$18,0)),MAX(INDEX(Assumptions!$C$13:$C$18,MATCH(E55,Assumptions!$A$13:$A$18,0)),INDEX(Assumptions!$B$13:$B$18,MATCH(E55,Assumptions!$A$13:$A$18,0))*F55)),2)</f>
        <v>0</v>
      </c>
    </row>
    <row r="56" customFormat="false" ht="15" hidden="false" customHeight="false" outlineLevel="0" collapsed="false">
      <c r="A56" s="24" t="s">
        <v>879</v>
      </c>
      <c r="B56" s="39" t="n">
        <v>46024</v>
      </c>
      <c r="C56" s="24" t="s">
        <v>295</v>
      </c>
      <c r="D56" s="24" t="s">
        <v>207</v>
      </c>
      <c r="E56" s="24" t="s">
        <v>107</v>
      </c>
      <c r="F56" s="38" t="n">
        <v>4370</v>
      </c>
      <c r="G56" s="42" t="n">
        <f aca="false">DATE(YEAR(B56),MONTH(B56),1)</f>
        <v>46023</v>
      </c>
      <c r="H56" s="24" t="str">
        <f aca="false">INDEX(Customers!$B$2:$B$601,MATCH(C56,Customers!$A$2:$A$601,0))</f>
        <v>Eastern</v>
      </c>
      <c r="I56" s="43" t="n">
        <f aca="false">ROUND(MIN(INDEX(Assumptions!$D$13:$D$18,MATCH(E56,Assumptions!$A$13:$A$18,0)),MAX(INDEX(Assumptions!$C$13:$C$18,MATCH(E56,Assumptions!$A$13:$A$18,0)),INDEX(Assumptions!$B$13:$B$18,MATCH(E56,Assumptions!$A$13:$A$18,0))*F56)),2)</f>
        <v>0</v>
      </c>
    </row>
    <row r="57" customFormat="false" ht="15" hidden="false" customHeight="false" outlineLevel="0" collapsed="false">
      <c r="A57" s="24" t="s">
        <v>880</v>
      </c>
      <c r="B57" s="39" t="n">
        <v>46024</v>
      </c>
      <c r="C57" s="24" t="s">
        <v>297</v>
      </c>
      <c r="D57" s="24" t="s">
        <v>826</v>
      </c>
      <c r="E57" s="24" t="s">
        <v>103</v>
      </c>
      <c r="F57" s="38" t="n">
        <v>1480</v>
      </c>
      <c r="G57" s="42" t="n">
        <f aca="false">DATE(YEAR(B57),MONTH(B57),1)</f>
        <v>46023</v>
      </c>
      <c r="H57" s="24" t="str">
        <f aca="false">INDEX(Customers!$B$2:$B$601,MATCH(C57,Customers!$A$2:$A$601,0))</f>
        <v>Nairobi</v>
      </c>
      <c r="I57" s="43" t="n">
        <f aca="false">ROUND(MIN(INDEX(Assumptions!$D$13:$D$18,MATCH(E57,Assumptions!$A$13:$A$18,0)),MAX(INDEX(Assumptions!$C$13:$C$18,MATCH(E57,Assumptions!$A$13:$A$18,0)),INDEX(Assumptions!$B$13:$B$18,MATCH(E57,Assumptions!$A$13:$A$18,0))*F57)),2)</f>
        <v>14.8</v>
      </c>
    </row>
    <row r="58" customFormat="false" ht="15" hidden="false" customHeight="false" outlineLevel="0" collapsed="false">
      <c r="A58" s="24" t="s">
        <v>881</v>
      </c>
      <c r="B58" s="39" t="n">
        <v>46024</v>
      </c>
      <c r="C58" s="24" t="s">
        <v>313</v>
      </c>
      <c r="D58" s="24" t="s">
        <v>826</v>
      </c>
      <c r="E58" s="24" t="s">
        <v>109</v>
      </c>
      <c r="F58" s="38" t="n">
        <v>8220</v>
      </c>
      <c r="G58" s="42" t="n">
        <f aca="false">DATE(YEAR(B58),MONTH(B58),1)</f>
        <v>46023</v>
      </c>
      <c r="H58" s="24" t="str">
        <f aca="false">INDEX(Customers!$B$2:$B$601,MATCH(C58,Customers!$A$2:$A$601,0))</f>
        <v>Eastern</v>
      </c>
      <c r="I58" s="43" t="n">
        <f aca="false">ROUND(MIN(INDEX(Assumptions!$D$13:$D$18,MATCH(E58,Assumptions!$A$13:$A$18,0)),MAX(INDEX(Assumptions!$C$13:$C$18,MATCH(E58,Assumptions!$A$13:$A$18,0)),INDEX(Assumptions!$B$13:$B$18,MATCH(E58,Assumptions!$A$13:$A$18,0))*F58)),2)</f>
        <v>32.88</v>
      </c>
    </row>
    <row r="59" customFormat="false" ht="15" hidden="false" customHeight="false" outlineLevel="0" collapsed="false">
      <c r="A59" s="24" t="s">
        <v>882</v>
      </c>
      <c r="B59" s="39" t="n">
        <v>46024</v>
      </c>
      <c r="C59" s="24" t="s">
        <v>316</v>
      </c>
      <c r="D59" s="24" t="s">
        <v>826</v>
      </c>
      <c r="E59" s="24" t="s">
        <v>103</v>
      </c>
      <c r="F59" s="38" t="n">
        <v>1740</v>
      </c>
      <c r="G59" s="42" t="n">
        <f aca="false">DATE(YEAR(B59),MONTH(B59),1)</f>
        <v>46023</v>
      </c>
      <c r="H59" s="24" t="str">
        <f aca="false">INDEX(Customers!$B$2:$B$601,MATCH(C59,Customers!$A$2:$A$601,0))</f>
        <v>Coast</v>
      </c>
      <c r="I59" s="43" t="n">
        <f aca="false">ROUND(MIN(INDEX(Assumptions!$D$13:$D$18,MATCH(E59,Assumptions!$A$13:$A$18,0)),MAX(INDEX(Assumptions!$C$13:$C$18,MATCH(E59,Assumptions!$A$13:$A$18,0)),INDEX(Assumptions!$B$13:$B$18,MATCH(E59,Assumptions!$A$13:$A$18,0))*F59)),2)</f>
        <v>17.4</v>
      </c>
    </row>
    <row r="60" customFormat="false" ht="15" hidden="false" customHeight="false" outlineLevel="0" collapsed="false">
      <c r="A60" s="24" t="s">
        <v>883</v>
      </c>
      <c r="B60" s="39" t="n">
        <v>46024</v>
      </c>
      <c r="C60" s="24" t="s">
        <v>316</v>
      </c>
      <c r="D60" s="24" t="s">
        <v>826</v>
      </c>
      <c r="E60" s="24" t="s">
        <v>103</v>
      </c>
      <c r="F60" s="38" t="n">
        <v>660</v>
      </c>
      <c r="G60" s="42" t="n">
        <f aca="false">DATE(YEAR(B60),MONTH(B60),1)</f>
        <v>46023</v>
      </c>
      <c r="H60" s="24" t="str">
        <f aca="false">INDEX(Customers!$B$2:$B$601,MATCH(C60,Customers!$A$2:$A$601,0))</f>
        <v>Coast</v>
      </c>
      <c r="I60" s="43" t="n">
        <f aca="false">ROUND(MIN(INDEX(Assumptions!$D$13:$D$18,MATCH(E60,Assumptions!$A$13:$A$18,0)),MAX(INDEX(Assumptions!$C$13:$C$18,MATCH(E60,Assumptions!$A$13:$A$18,0)),INDEX(Assumptions!$B$13:$B$18,MATCH(E60,Assumptions!$A$13:$A$18,0))*F60)),2)</f>
        <v>6.6</v>
      </c>
    </row>
    <row r="61" customFormat="false" ht="15" hidden="false" customHeight="false" outlineLevel="0" collapsed="false">
      <c r="A61" s="24" t="s">
        <v>884</v>
      </c>
      <c r="B61" s="39" t="n">
        <v>46024</v>
      </c>
      <c r="C61" s="24" t="s">
        <v>380</v>
      </c>
      <c r="D61" s="24" t="s">
        <v>826</v>
      </c>
      <c r="E61" s="24" t="s">
        <v>103</v>
      </c>
      <c r="F61" s="38" t="n">
        <v>1190</v>
      </c>
      <c r="G61" s="42" t="n">
        <f aca="false">DATE(YEAR(B61),MONTH(B61),1)</f>
        <v>46023</v>
      </c>
      <c r="H61" s="24" t="str">
        <f aca="false">INDEX(Customers!$B$2:$B$601,MATCH(C61,Customers!$A$2:$A$601,0))</f>
        <v>Western</v>
      </c>
      <c r="I61" s="43" t="n">
        <f aca="false">ROUND(MIN(INDEX(Assumptions!$D$13:$D$18,MATCH(E61,Assumptions!$A$13:$A$18,0)),MAX(INDEX(Assumptions!$C$13:$C$18,MATCH(E61,Assumptions!$A$13:$A$18,0)),INDEX(Assumptions!$B$13:$B$18,MATCH(E61,Assumptions!$A$13:$A$18,0))*F61)),2)</f>
        <v>11.9</v>
      </c>
    </row>
    <row r="62" customFormat="false" ht="15" hidden="false" customHeight="false" outlineLevel="0" collapsed="false">
      <c r="A62" s="24" t="s">
        <v>885</v>
      </c>
      <c r="B62" s="39" t="n">
        <v>46024</v>
      </c>
      <c r="C62" s="24" t="s">
        <v>397</v>
      </c>
      <c r="D62" s="24" t="s">
        <v>826</v>
      </c>
      <c r="E62" s="24" t="s">
        <v>103</v>
      </c>
      <c r="F62" s="38" t="n">
        <v>2030</v>
      </c>
      <c r="G62" s="42" t="n">
        <f aca="false">DATE(YEAR(B62),MONTH(B62),1)</f>
        <v>46023</v>
      </c>
      <c r="H62" s="24" t="str">
        <f aca="false">INDEX(Customers!$B$2:$B$601,MATCH(C62,Customers!$A$2:$A$601,0))</f>
        <v>Western</v>
      </c>
      <c r="I62" s="43" t="n">
        <f aca="false">ROUND(MIN(INDEX(Assumptions!$D$13:$D$18,MATCH(E62,Assumptions!$A$13:$A$18,0)),MAX(INDEX(Assumptions!$C$13:$C$18,MATCH(E62,Assumptions!$A$13:$A$18,0)),INDEX(Assumptions!$B$13:$B$18,MATCH(E62,Assumptions!$A$13:$A$18,0))*F62)),2)</f>
        <v>20.3</v>
      </c>
    </row>
    <row r="63" customFormat="false" ht="15" hidden="false" customHeight="false" outlineLevel="0" collapsed="false">
      <c r="A63" s="24" t="s">
        <v>886</v>
      </c>
      <c r="B63" s="39" t="n">
        <v>46024</v>
      </c>
      <c r="C63" s="24" t="s">
        <v>422</v>
      </c>
      <c r="D63" s="24" t="s">
        <v>826</v>
      </c>
      <c r="E63" s="24" t="s">
        <v>103</v>
      </c>
      <c r="F63" s="38" t="n">
        <v>2110</v>
      </c>
      <c r="G63" s="42" t="n">
        <f aca="false">DATE(YEAR(B63),MONTH(B63),1)</f>
        <v>46023</v>
      </c>
      <c r="H63" s="24" t="str">
        <f aca="false">INDEX(Customers!$B$2:$B$601,MATCH(C63,Customers!$A$2:$A$601,0))</f>
        <v>Coast</v>
      </c>
      <c r="I63" s="43" t="n">
        <f aca="false">ROUND(MIN(INDEX(Assumptions!$D$13:$D$18,MATCH(E63,Assumptions!$A$13:$A$18,0)),MAX(INDEX(Assumptions!$C$13:$C$18,MATCH(E63,Assumptions!$A$13:$A$18,0)),INDEX(Assumptions!$B$13:$B$18,MATCH(E63,Assumptions!$A$13:$A$18,0))*F63)),2)</f>
        <v>21.1</v>
      </c>
    </row>
    <row r="64" customFormat="false" ht="15" hidden="false" customHeight="false" outlineLevel="0" collapsed="false">
      <c r="A64" s="24" t="s">
        <v>887</v>
      </c>
      <c r="B64" s="39" t="n">
        <v>46024</v>
      </c>
      <c r="C64" s="24" t="s">
        <v>433</v>
      </c>
      <c r="D64" s="24" t="s">
        <v>152</v>
      </c>
      <c r="E64" s="24" t="s">
        <v>107</v>
      </c>
      <c r="F64" s="38" t="n">
        <v>3990</v>
      </c>
      <c r="G64" s="42" t="n">
        <f aca="false">DATE(YEAR(B64),MONTH(B64),1)</f>
        <v>46023</v>
      </c>
      <c r="H64" s="24" t="str">
        <f aca="false">INDEX(Customers!$B$2:$B$601,MATCH(C64,Customers!$A$2:$A$601,0))</f>
        <v>Nairobi</v>
      </c>
      <c r="I64" s="43" t="n">
        <f aca="false">ROUND(MIN(INDEX(Assumptions!$D$13:$D$18,MATCH(E64,Assumptions!$A$13:$A$18,0)),MAX(INDEX(Assumptions!$C$13:$C$18,MATCH(E64,Assumptions!$A$13:$A$18,0)),INDEX(Assumptions!$B$13:$B$18,MATCH(E64,Assumptions!$A$13:$A$18,0))*F64)),2)</f>
        <v>0</v>
      </c>
    </row>
    <row r="65" customFormat="false" ht="15" hidden="false" customHeight="false" outlineLevel="0" collapsed="false">
      <c r="A65" s="24" t="s">
        <v>888</v>
      </c>
      <c r="B65" s="39" t="n">
        <v>46024</v>
      </c>
      <c r="C65" s="24" t="s">
        <v>447</v>
      </c>
      <c r="D65" s="24" t="s">
        <v>174</v>
      </c>
      <c r="E65" s="24" t="s">
        <v>107</v>
      </c>
      <c r="F65" s="38" t="n">
        <v>9900</v>
      </c>
      <c r="G65" s="42" t="n">
        <f aca="false">DATE(YEAR(B65),MONTH(B65),1)</f>
        <v>46023</v>
      </c>
      <c r="H65" s="24" t="str">
        <f aca="false">INDEX(Customers!$B$2:$B$601,MATCH(C65,Customers!$A$2:$A$601,0))</f>
        <v>Rift Valley</v>
      </c>
      <c r="I65" s="43" t="n">
        <f aca="false">ROUND(MIN(INDEX(Assumptions!$D$13:$D$18,MATCH(E65,Assumptions!$A$13:$A$18,0)),MAX(INDEX(Assumptions!$C$13:$C$18,MATCH(E65,Assumptions!$A$13:$A$18,0)),INDEX(Assumptions!$B$13:$B$18,MATCH(E65,Assumptions!$A$13:$A$18,0))*F65)),2)</f>
        <v>0</v>
      </c>
    </row>
    <row r="66" customFormat="false" ht="15" hidden="false" customHeight="false" outlineLevel="0" collapsed="false">
      <c r="A66" s="24" t="s">
        <v>889</v>
      </c>
      <c r="B66" s="39" t="n">
        <v>46024</v>
      </c>
      <c r="C66" s="24" t="s">
        <v>455</v>
      </c>
      <c r="D66" s="24" t="s">
        <v>175</v>
      </c>
      <c r="E66" s="24" t="s">
        <v>105</v>
      </c>
      <c r="F66" s="38" t="n">
        <v>5700</v>
      </c>
      <c r="G66" s="42" t="n">
        <f aca="false">DATE(YEAR(B66),MONTH(B66),1)</f>
        <v>46023</v>
      </c>
      <c r="H66" s="24" t="str">
        <f aca="false">INDEX(Customers!$B$2:$B$601,MATCH(C66,Customers!$A$2:$A$601,0))</f>
        <v>Rift Valley</v>
      </c>
      <c r="I66" s="43" t="n">
        <f aca="false">ROUND(MIN(INDEX(Assumptions!$D$13:$D$18,MATCH(E66,Assumptions!$A$13:$A$18,0)),MAX(INDEX(Assumptions!$C$13:$C$18,MATCH(E66,Assumptions!$A$13:$A$18,0)),INDEX(Assumptions!$B$13:$B$18,MATCH(E66,Assumptions!$A$13:$A$18,0))*F66)),2)</f>
        <v>85.5</v>
      </c>
    </row>
    <row r="67" customFormat="false" ht="15" hidden="false" customHeight="false" outlineLevel="0" collapsed="false">
      <c r="A67" s="24" t="s">
        <v>890</v>
      </c>
      <c r="B67" s="39" t="n">
        <v>46024</v>
      </c>
      <c r="C67" s="24" t="s">
        <v>472</v>
      </c>
      <c r="D67" s="24" t="s">
        <v>826</v>
      </c>
      <c r="E67" s="24" t="s">
        <v>113</v>
      </c>
      <c r="F67" s="38" t="n">
        <v>2000</v>
      </c>
      <c r="G67" s="42" t="n">
        <f aca="false">DATE(YEAR(B67),MONTH(B67),1)</f>
        <v>46023</v>
      </c>
      <c r="H67" s="24" t="str">
        <f aca="false">INDEX(Customers!$B$2:$B$601,MATCH(C67,Customers!$A$2:$A$601,0))</f>
        <v>Nairobi</v>
      </c>
      <c r="I67" s="43" t="n">
        <f aca="false">ROUND(MIN(INDEX(Assumptions!$D$13:$D$18,MATCH(E67,Assumptions!$A$13:$A$18,0)),MAX(INDEX(Assumptions!$C$13:$C$18,MATCH(E67,Assumptions!$A$13:$A$18,0)),INDEX(Assumptions!$B$13:$B$18,MATCH(E67,Assumptions!$A$13:$A$18,0))*F67)),2)</f>
        <v>100</v>
      </c>
    </row>
    <row r="68" customFormat="false" ht="15" hidden="false" customHeight="false" outlineLevel="0" collapsed="false">
      <c r="A68" s="24" t="s">
        <v>891</v>
      </c>
      <c r="B68" s="39" t="n">
        <v>46024</v>
      </c>
      <c r="C68" s="24" t="s">
        <v>475</v>
      </c>
      <c r="D68" s="24" t="s">
        <v>183</v>
      </c>
      <c r="E68" s="24" t="s">
        <v>105</v>
      </c>
      <c r="F68" s="38" t="n">
        <v>2730</v>
      </c>
      <c r="G68" s="42" t="n">
        <f aca="false">DATE(YEAR(B68),MONTH(B68),1)</f>
        <v>46023</v>
      </c>
      <c r="H68" s="24" t="str">
        <f aca="false">INDEX(Customers!$B$2:$B$601,MATCH(C68,Customers!$A$2:$A$601,0))</f>
        <v>Coast</v>
      </c>
      <c r="I68" s="43" t="n">
        <f aca="false">ROUND(MIN(INDEX(Assumptions!$D$13:$D$18,MATCH(E68,Assumptions!$A$13:$A$18,0)),MAX(INDEX(Assumptions!$C$13:$C$18,MATCH(E68,Assumptions!$A$13:$A$18,0)),INDEX(Assumptions!$B$13:$B$18,MATCH(E68,Assumptions!$A$13:$A$18,0))*F68)),2)</f>
        <v>40.95</v>
      </c>
    </row>
    <row r="69" customFormat="false" ht="15" hidden="false" customHeight="false" outlineLevel="0" collapsed="false">
      <c r="A69" s="24" t="s">
        <v>892</v>
      </c>
      <c r="B69" s="39" t="n">
        <v>46024</v>
      </c>
      <c r="C69" s="24" t="s">
        <v>482</v>
      </c>
      <c r="D69" s="24" t="s">
        <v>826</v>
      </c>
      <c r="E69" s="24" t="s">
        <v>103</v>
      </c>
      <c r="F69" s="38" t="n">
        <v>5160</v>
      </c>
      <c r="G69" s="42" t="n">
        <f aca="false">DATE(YEAR(B69),MONTH(B69),1)</f>
        <v>46023</v>
      </c>
      <c r="H69" s="24" t="str">
        <f aca="false">INDEX(Customers!$B$2:$B$601,MATCH(C69,Customers!$A$2:$A$601,0))</f>
        <v>Rift Valley</v>
      </c>
      <c r="I69" s="43" t="n">
        <f aca="false">ROUND(MIN(INDEX(Assumptions!$D$13:$D$18,MATCH(E69,Assumptions!$A$13:$A$18,0)),MAX(INDEX(Assumptions!$C$13:$C$18,MATCH(E69,Assumptions!$A$13:$A$18,0)),INDEX(Assumptions!$B$13:$B$18,MATCH(E69,Assumptions!$A$13:$A$18,0))*F69)),2)</f>
        <v>51.6</v>
      </c>
    </row>
    <row r="70" customFormat="false" ht="15" hidden="false" customHeight="false" outlineLevel="0" collapsed="false">
      <c r="A70" s="24" t="s">
        <v>893</v>
      </c>
      <c r="B70" s="39" t="n">
        <v>46024</v>
      </c>
      <c r="C70" s="24" t="s">
        <v>488</v>
      </c>
      <c r="D70" s="24" t="s">
        <v>826</v>
      </c>
      <c r="E70" s="24" t="s">
        <v>113</v>
      </c>
      <c r="F70" s="38" t="n">
        <v>99</v>
      </c>
      <c r="G70" s="42" t="n">
        <f aca="false">DATE(YEAR(B70),MONTH(B70),1)</f>
        <v>46023</v>
      </c>
      <c r="H70" s="24" t="str">
        <f aca="false">INDEX(Customers!$B$2:$B$601,MATCH(C70,Customers!$A$2:$A$601,0))</f>
        <v>Nairobi</v>
      </c>
      <c r="I70" s="43" t="n">
        <f aca="false">ROUND(MIN(INDEX(Assumptions!$D$13:$D$18,MATCH(E70,Assumptions!$A$13:$A$18,0)),MAX(INDEX(Assumptions!$C$13:$C$18,MATCH(E70,Assumptions!$A$13:$A$18,0)),INDEX(Assumptions!$B$13:$B$18,MATCH(E70,Assumptions!$A$13:$A$18,0))*F70)),2)</f>
        <v>4.95</v>
      </c>
    </row>
    <row r="71" customFormat="false" ht="15" hidden="false" customHeight="false" outlineLevel="0" collapsed="false">
      <c r="A71" s="24" t="s">
        <v>894</v>
      </c>
      <c r="B71" s="39" t="n">
        <v>46024</v>
      </c>
      <c r="C71" s="24" t="s">
        <v>499</v>
      </c>
      <c r="D71" s="24" t="s">
        <v>826</v>
      </c>
      <c r="E71" s="24" t="s">
        <v>113</v>
      </c>
      <c r="F71" s="38" t="n">
        <v>500</v>
      </c>
      <c r="G71" s="42" t="n">
        <f aca="false">DATE(YEAR(B71),MONTH(B71),1)</f>
        <v>46023</v>
      </c>
      <c r="H71" s="24" t="str">
        <f aca="false">INDEX(Customers!$B$2:$B$601,MATCH(C71,Customers!$A$2:$A$601,0))</f>
        <v>Central</v>
      </c>
      <c r="I71" s="43" t="n">
        <f aca="false">ROUND(MIN(INDEX(Assumptions!$D$13:$D$18,MATCH(E71,Assumptions!$A$13:$A$18,0)),MAX(INDEX(Assumptions!$C$13:$C$18,MATCH(E71,Assumptions!$A$13:$A$18,0)),INDEX(Assumptions!$B$13:$B$18,MATCH(E71,Assumptions!$A$13:$A$18,0))*F71)),2)</f>
        <v>25</v>
      </c>
    </row>
    <row r="72" customFormat="false" ht="15" hidden="false" customHeight="false" outlineLevel="0" collapsed="false">
      <c r="A72" s="24" t="s">
        <v>895</v>
      </c>
      <c r="B72" s="39" t="n">
        <v>46024</v>
      </c>
      <c r="C72" s="24" t="s">
        <v>501</v>
      </c>
      <c r="D72" s="24" t="s">
        <v>826</v>
      </c>
      <c r="E72" s="24" t="s">
        <v>109</v>
      </c>
      <c r="F72" s="38" t="n">
        <v>520</v>
      </c>
      <c r="G72" s="42" t="n">
        <f aca="false">DATE(YEAR(B72),MONTH(B72),1)</f>
        <v>46023</v>
      </c>
      <c r="H72" s="24" t="str">
        <f aca="false">INDEX(Customers!$B$2:$B$601,MATCH(C72,Customers!$A$2:$A$601,0))</f>
        <v>Western</v>
      </c>
      <c r="I72" s="43" t="n">
        <f aca="false">ROUND(MIN(INDEX(Assumptions!$D$13:$D$18,MATCH(E72,Assumptions!$A$13:$A$18,0)),MAX(INDEX(Assumptions!$C$13:$C$18,MATCH(E72,Assumptions!$A$13:$A$18,0)),INDEX(Assumptions!$B$13:$B$18,MATCH(E72,Assumptions!$A$13:$A$18,0))*F72)),2)</f>
        <v>2.08</v>
      </c>
    </row>
    <row r="73" customFormat="false" ht="15" hidden="false" customHeight="false" outlineLevel="0" collapsed="false">
      <c r="A73" s="24" t="s">
        <v>896</v>
      </c>
      <c r="B73" s="39" t="n">
        <v>46024</v>
      </c>
      <c r="C73" s="24" t="s">
        <v>514</v>
      </c>
      <c r="D73" s="24" t="s">
        <v>826</v>
      </c>
      <c r="E73" s="24" t="s">
        <v>113</v>
      </c>
      <c r="F73" s="38" t="n">
        <v>250</v>
      </c>
      <c r="G73" s="42" t="n">
        <f aca="false">DATE(YEAR(B73),MONTH(B73),1)</f>
        <v>46023</v>
      </c>
      <c r="H73" s="24" t="str">
        <f aca="false">INDEX(Customers!$B$2:$B$601,MATCH(C73,Customers!$A$2:$A$601,0))</f>
        <v>Central</v>
      </c>
      <c r="I73" s="43" t="n">
        <f aca="false">ROUND(MIN(INDEX(Assumptions!$D$13:$D$18,MATCH(E73,Assumptions!$A$13:$A$18,0)),MAX(INDEX(Assumptions!$C$13:$C$18,MATCH(E73,Assumptions!$A$13:$A$18,0)),INDEX(Assumptions!$B$13:$B$18,MATCH(E73,Assumptions!$A$13:$A$18,0))*F73)),2)</f>
        <v>12.5</v>
      </c>
    </row>
    <row r="74" customFormat="false" ht="15" hidden="false" customHeight="false" outlineLevel="0" collapsed="false">
      <c r="A74" s="24" t="s">
        <v>897</v>
      </c>
      <c r="B74" s="39" t="n">
        <v>46024</v>
      </c>
      <c r="C74" s="24" t="s">
        <v>518</v>
      </c>
      <c r="D74" s="24" t="s">
        <v>826</v>
      </c>
      <c r="E74" s="24" t="s">
        <v>113</v>
      </c>
      <c r="F74" s="38" t="n">
        <v>1000</v>
      </c>
      <c r="G74" s="42" t="n">
        <f aca="false">DATE(YEAR(B74),MONTH(B74),1)</f>
        <v>46023</v>
      </c>
      <c r="H74" s="24" t="str">
        <f aca="false">INDEX(Customers!$B$2:$B$601,MATCH(C74,Customers!$A$2:$A$601,0))</f>
        <v>Nairobi</v>
      </c>
      <c r="I74" s="43" t="n">
        <f aca="false">ROUND(MIN(INDEX(Assumptions!$D$13:$D$18,MATCH(E74,Assumptions!$A$13:$A$18,0)),MAX(INDEX(Assumptions!$C$13:$C$18,MATCH(E74,Assumptions!$A$13:$A$18,0)),INDEX(Assumptions!$B$13:$B$18,MATCH(E74,Assumptions!$A$13:$A$18,0))*F74)),2)</f>
        <v>50</v>
      </c>
    </row>
    <row r="75" customFormat="false" ht="15" hidden="false" customHeight="false" outlineLevel="0" collapsed="false">
      <c r="A75" s="24" t="s">
        <v>898</v>
      </c>
      <c r="B75" s="39" t="n">
        <v>46024</v>
      </c>
      <c r="C75" s="24" t="s">
        <v>524</v>
      </c>
      <c r="D75" s="24" t="s">
        <v>826</v>
      </c>
      <c r="E75" s="24" t="s">
        <v>111</v>
      </c>
      <c r="F75" s="38" t="n">
        <v>20</v>
      </c>
      <c r="G75" s="42" t="n">
        <f aca="false">DATE(YEAR(B75),MONTH(B75),1)</f>
        <v>46023</v>
      </c>
      <c r="H75" s="24" t="str">
        <f aca="false">INDEX(Customers!$B$2:$B$601,MATCH(C75,Customers!$A$2:$A$601,0))</f>
        <v>Rift Valley</v>
      </c>
      <c r="I75" s="43" t="n">
        <f aca="false">ROUND(MIN(INDEX(Assumptions!$D$13:$D$18,MATCH(E75,Assumptions!$A$13:$A$18,0)),MAX(INDEX(Assumptions!$C$13:$C$18,MATCH(E75,Assumptions!$A$13:$A$18,0)),INDEX(Assumptions!$B$13:$B$18,MATCH(E75,Assumptions!$A$13:$A$18,0))*F75)),2)</f>
        <v>0.8</v>
      </c>
    </row>
    <row r="76" customFormat="false" ht="15" hidden="false" customHeight="false" outlineLevel="0" collapsed="false">
      <c r="A76" s="24" t="s">
        <v>899</v>
      </c>
      <c r="B76" s="39" t="n">
        <v>46024</v>
      </c>
      <c r="C76" s="24" t="s">
        <v>534</v>
      </c>
      <c r="D76" s="24" t="s">
        <v>209</v>
      </c>
      <c r="E76" s="24" t="s">
        <v>105</v>
      </c>
      <c r="F76" s="38" t="n">
        <v>8720</v>
      </c>
      <c r="G76" s="42" t="n">
        <f aca="false">DATE(YEAR(B76),MONTH(B76),1)</f>
        <v>46023</v>
      </c>
      <c r="H76" s="24" t="str">
        <f aca="false">INDEX(Customers!$B$2:$B$601,MATCH(C76,Customers!$A$2:$A$601,0))</f>
        <v>Eastern</v>
      </c>
      <c r="I76" s="43" t="n">
        <f aca="false">ROUND(MIN(INDEX(Assumptions!$D$13:$D$18,MATCH(E76,Assumptions!$A$13:$A$18,0)),MAX(INDEX(Assumptions!$C$13:$C$18,MATCH(E76,Assumptions!$A$13:$A$18,0)),INDEX(Assumptions!$B$13:$B$18,MATCH(E76,Assumptions!$A$13:$A$18,0))*F76)),2)</f>
        <v>130.8</v>
      </c>
    </row>
    <row r="77" customFormat="false" ht="15" hidden="false" customHeight="false" outlineLevel="0" collapsed="false">
      <c r="A77" s="24" t="s">
        <v>900</v>
      </c>
      <c r="B77" s="39" t="n">
        <v>46024</v>
      </c>
      <c r="C77" s="24" t="s">
        <v>536</v>
      </c>
      <c r="D77" s="24" t="s">
        <v>826</v>
      </c>
      <c r="E77" s="24" t="s">
        <v>109</v>
      </c>
      <c r="F77" s="38" t="n">
        <v>1730</v>
      </c>
      <c r="G77" s="42" t="n">
        <f aca="false">DATE(YEAR(B77),MONTH(B77),1)</f>
        <v>46023</v>
      </c>
      <c r="H77" s="24" t="str">
        <f aca="false">INDEX(Customers!$B$2:$B$601,MATCH(C77,Customers!$A$2:$A$601,0))</f>
        <v>Nairobi</v>
      </c>
      <c r="I77" s="43" t="n">
        <f aca="false">ROUND(MIN(INDEX(Assumptions!$D$13:$D$18,MATCH(E77,Assumptions!$A$13:$A$18,0)),MAX(INDEX(Assumptions!$C$13:$C$18,MATCH(E77,Assumptions!$A$13:$A$18,0)),INDEX(Assumptions!$B$13:$B$18,MATCH(E77,Assumptions!$A$13:$A$18,0))*F77)),2)</f>
        <v>6.92</v>
      </c>
    </row>
    <row r="78" customFormat="false" ht="15" hidden="false" customHeight="false" outlineLevel="0" collapsed="false">
      <c r="A78" s="24" t="s">
        <v>901</v>
      </c>
      <c r="B78" s="39" t="n">
        <v>46024</v>
      </c>
      <c r="C78" s="24" t="s">
        <v>537</v>
      </c>
      <c r="D78" s="24" t="s">
        <v>826</v>
      </c>
      <c r="E78" s="24" t="s">
        <v>111</v>
      </c>
      <c r="F78" s="38" t="n">
        <v>1000</v>
      </c>
      <c r="G78" s="42" t="n">
        <f aca="false">DATE(YEAR(B78),MONTH(B78),1)</f>
        <v>46023</v>
      </c>
      <c r="H78" s="24" t="str">
        <f aca="false">INDEX(Customers!$B$2:$B$601,MATCH(C78,Customers!$A$2:$A$601,0))</f>
        <v>Central</v>
      </c>
      <c r="I78" s="43" t="n">
        <f aca="false">ROUND(MIN(INDEX(Assumptions!$D$13:$D$18,MATCH(E78,Assumptions!$A$13:$A$18,0)),MAX(INDEX(Assumptions!$C$13:$C$18,MATCH(E78,Assumptions!$A$13:$A$18,0)),INDEX(Assumptions!$B$13:$B$18,MATCH(E78,Assumptions!$A$13:$A$18,0))*F78)),2)</f>
        <v>40</v>
      </c>
    </row>
    <row r="79" customFormat="false" ht="15" hidden="false" customHeight="false" outlineLevel="0" collapsed="false">
      <c r="A79" s="24" t="s">
        <v>902</v>
      </c>
      <c r="B79" s="39" t="n">
        <v>46024</v>
      </c>
      <c r="C79" s="24" t="s">
        <v>540</v>
      </c>
      <c r="D79" s="24" t="s">
        <v>826</v>
      </c>
      <c r="E79" s="24" t="s">
        <v>113</v>
      </c>
      <c r="F79" s="38" t="n">
        <v>250</v>
      </c>
      <c r="G79" s="42" t="n">
        <f aca="false">DATE(YEAR(B79),MONTH(B79),1)</f>
        <v>46023</v>
      </c>
      <c r="H79" s="24" t="str">
        <f aca="false">INDEX(Customers!$B$2:$B$601,MATCH(C79,Customers!$A$2:$A$601,0))</f>
        <v>Nairobi</v>
      </c>
      <c r="I79" s="43" t="n">
        <f aca="false">ROUND(MIN(INDEX(Assumptions!$D$13:$D$18,MATCH(E79,Assumptions!$A$13:$A$18,0)),MAX(INDEX(Assumptions!$C$13:$C$18,MATCH(E79,Assumptions!$A$13:$A$18,0)),INDEX(Assumptions!$B$13:$B$18,MATCH(E79,Assumptions!$A$13:$A$18,0))*F79)),2)</f>
        <v>12.5</v>
      </c>
    </row>
    <row r="80" customFormat="false" ht="15" hidden="false" customHeight="false" outlineLevel="0" collapsed="false">
      <c r="A80" s="24" t="s">
        <v>903</v>
      </c>
      <c r="B80" s="39" t="n">
        <v>46024</v>
      </c>
      <c r="C80" s="24" t="s">
        <v>543</v>
      </c>
      <c r="D80" s="24" t="s">
        <v>826</v>
      </c>
      <c r="E80" s="24" t="s">
        <v>103</v>
      </c>
      <c r="F80" s="38" t="n">
        <v>1600</v>
      </c>
      <c r="G80" s="42" t="n">
        <f aca="false">DATE(YEAR(B80),MONTH(B80),1)</f>
        <v>46023</v>
      </c>
      <c r="H80" s="24" t="str">
        <f aca="false">INDEX(Customers!$B$2:$B$601,MATCH(C80,Customers!$A$2:$A$601,0))</f>
        <v>Central</v>
      </c>
      <c r="I80" s="43" t="n">
        <f aca="false">ROUND(MIN(INDEX(Assumptions!$D$13:$D$18,MATCH(E80,Assumptions!$A$13:$A$18,0)),MAX(INDEX(Assumptions!$C$13:$C$18,MATCH(E80,Assumptions!$A$13:$A$18,0)),INDEX(Assumptions!$B$13:$B$18,MATCH(E80,Assumptions!$A$13:$A$18,0))*F80)),2)</f>
        <v>16</v>
      </c>
    </row>
    <row r="81" customFormat="false" ht="15" hidden="false" customHeight="false" outlineLevel="0" collapsed="false">
      <c r="A81" s="24" t="s">
        <v>904</v>
      </c>
      <c r="B81" s="39" t="n">
        <v>46024</v>
      </c>
      <c r="C81" s="24" t="s">
        <v>544</v>
      </c>
      <c r="D81" s="24" t="s">
        <v>826</v>
      </c>
      <c r="E81" s="24" t="s">
        <v>113</v>
      </c>
      <c r="F81" s="38" t="n">
        <v>500</v>
      </c>
      <c r="G81" s="42" t="n">
        <f aca="false">DATE(YEAR(B81),MONTH(B81),1)</f>
        <v>46023</v>
      </c>
      <c r="H81" s="24" t="str">
        <f aca="false">INDEX(Customers!$B$2:$B$601,MATCH(C81,Customers!$A$2:$A$601,0))</f>
        <v>Coast</v>
      </c>
      <c r="I81" s="43" t="n">
        <f aca="false">ROUND(MIN(INDEX(Assumptions!$D$13:$D$18,MATCH(E81,Assumptions!$A$13:$A$18,0)),MAX(INDEX(Assumptions!$C$13:$C$18,MATCH(E81,Assumptions!$A$13:$A$18,0)),INDEX(Assumptions!$B$13:$B$18,MATCH(E81,Assumptions!$A$13:$A$18,0))*F81)),2)</f>
        <v>25</v>
      </c>
    </row>
    <row r="82" customFormat="false" ht="15" hidden="false" customHeight="false" outlineLevel="0" collapsed="false">
      <c r="A82" s="24" t="s">
        <v>905</v>
      </c>
      <c r="B82" s="39" t="n">
        <v>46024</v>
      </c>
      <c r="C82" s="24" t="s">
        <v>563</v>
      </c>
      <c r="D82" s="24" t="s">
        <v>826</v>
      </c>
      <c r="E82" s="24" t="s">
        <v>103</v>
      </c>
      <c r="F82" s="38" t="n">
        <v>1350</v>
      </c>
      <c r="G82" s="42" t="n">
        <f aca="false">DATE(YEAR(B82),MONTH(B82),1)</f>
        <v>46023</v>
      </c>
      <c r="H82" s="24" t="str">
        <f aca="false">INDEX(Customers!$B$2:$B$601,MATCH(C82,Customers!$A$2:$A$601,0))</f>
        <v>Nairobi</v>
      </c>
      <c r="I82" s="43" t="n">
        <f aca="false">ROUND(MIN(INDEX(Assumptions!$D$13:$D$18,MATCH(E82,Assumptions!$A$13:$A$18,0)),MAX(INDEX(Assumptions!$C$13:$C$18,MATCH(E82,Assumptions!$A$13:$A$18,0)),INDEX(Assumptions!$B$13:$B$18,MATCH(E82,Assumptions!$A$13:$A$18,0))*F82)),2)</f>
        <v>13.5</v>
      </c>
    </row>
    <row r="83" customFormat="false" ht="15" hidden="false" customHeight="false" outlineLevel="0" collapsed="false">
      <c r="A83" s="24" t="s">
        <v>906</v>
      </c>
      <c r="B83" s="39" t="n">
        <v>46024</v>
      </c>
      <c r="C83" s="24" t="s">
        <v>570</v>
      </c>
      <c r="D83" s="24" t="s">
        <v>193</v>
      </c>
      <c r="E83" s="24" t="s">
        <v>105</v>
      </c>
      <c r="F83" s="38" t="n">
        <v>1480</v>
      </c>
      <c r="G83" s="42" t="n">
        <f aca="false">DATE(YEAR(B83),MONTH(B83),1)</f>
        <v>46023</v>
      </c>
      <c r="H83" s="24" t="str">
        <f aca="false">INDEX(Customers!$B$2:$B$601,MATCH(C83,Customers!$A$2:$A$601,0))</f>
        <v>Western</v>
      </c>
      <c r="I83" s="43" t="n">
        <f aca="false">ROUND(MIN(INDEX(Assumptions!$D$13:$D$18,MATCH(E83,Assumptions!$A$13:$A$18,0)),MAX(INDEX(Assumptions!$C$13:$C$18,MATCH(E83,Assumptions!$A$13:$A$18,0)),INDEX(Assumptions!$B$13:$B$18,MATCH(E83,Assumptions!$A$13:$A$18,0))*F83)),2)</f>
        <v>22.2</v>
      </c>
    </row>
    <row r="84" customFormat="false" ht="15" hidden="false" customHeight="false" outlineLevel="0" collapsed="false">
      <c r="A84" s="24" t="s">
        <v>907</v>
      </c>
      <c r="B84" s="39" t="n">
        <v>46024</v>
      </c>
      <c r="C84" s="24" t="s">
        <v>597</v>
      </c>
      <c r="D84" s="24" t="s">
        <v>209</v>
      </c>
      <c r="E84" s="24" t="s">
        <v>107</v>
      </c>
      <c r="F84" s="38" t="n">
        <v>6980</v>
      </c>
      <c r="G84" s="42" t="n">
        <f aca="false">DATE(YEAR(B84),MONTH(B84),1)</f>
        <v>46023</v>
      </c>
      <c r="H84" s="24" t="str">
        <f aca="false">INDEX(Customers!$B$2:$B$601,MATCH(C84,Customers!$A$2:$A$601,0))</f>
        <v>Eastern</v>
      </c>
      <c r="I84" s="43" t="n">
        <f aca="false">ROUND(MIN(INDEX(Assumptions!$D$13:$D$18,MATCH(E84,Assumptions!$A$13:$A$18,0)),MAX(INDEX(Assumptions!$C$13:$C$18,MATCH(E84,Assumptions!$A$13:$A$18,0)),INDEX(Assumptions!$B$13:$B$18,MATCH(E84,Assumptions!$A$13:$A$18,0))*F84)),2)</f>
        <v>0</v>
      </c>
    </row>
    <row r="85" customFormat="false" ht="15" hidden="false" customHeight="false" outlineLevel="0" collapsed="false">
      <c r="A85" s="24" t="s">
        <v>908</v>
      </c>
      <c r="B85" s="39" t="n">
        <v>46024</v>
      </c>
      <c r="C85" s="24" t="s">
        <v>597</v>
      </c>
      <c r="D85" s="24" t="s">
        <v>826</v>
      </c>
      <c r="E85" s="24" t="s">
        <v>109</v>
      </c>
      <c r="F85" s="38" t="n">
        <v>30990</v>
      </c>
      <c r="G85" s="42" t="n">
        <f aca="false">DATE(YEAR(B85),MONTH(B85),1)</f>
        <v>46023</v>
      </c>
      <c r="H85" s="24" t="str">
        <f aca="false">INDEX(Customers!$B$2:$B$601,MATCH(C85,Customers!$A$2:$A$601,0))</f>
        <v>Eastern</v>
      </c>
      <c r="I85" s="43" t="n">
        <f aca="false">ROUND(MIN(INDEX(Assumptions!$D$13:$D$18,MATCH(E85,Assumptions!$A$13:$A$18,0)),MAX(INDEX(Assumptions!$C$13:$C$18,MATCH(E85,Assumptions!$A$13:$A$18,0)),INDEX(Assumptions!$B$13:$B$18,MATCH(E85,Assumptions!$A$13:$A$18,0))*F85)),2)</f>
        <v>40</v>
      </c>
    </row>
    <row r="86" customFormat="false" ht="15" hidden="false" customHeight="false" outlineLevel="0" collapsed="false">
      <c r="A86" s="24" t="s">
        <v>909</v>
      </c>
      <c r="B86" s="39" t="n">
        <v>46024</v>
      </c>
      <c r="C86" s="24" t="s">
        <v>611</v>
      </c>
      <c r="D86" s="24" t="s">
        <v>826</v>
      </c>
      <c r="E86" s="24" t="s">
        <v>103</v>
      </c>
      <c r="F86" s="38" t="n">
        <v>4180</v>
      </c>
      <c r="G86" s="42" t="n">
        <f aca="false">DATE(YEAR(B86),MONTH(B86),1)</f>
        <v>46023</v>
      </c>
      <c r="H86" s="24" t="str">
        <f aca="false">INDEX(Customers!$B$2:$B$601,MATCH(C86,Customers!$A$2:$A$601,0))</f>
        <v>Western</v>
      </c>
      <c r="I86" s="43" t="n">
        <f aca="false">ROUND(MIN(INDEX(Assumptions!$D$13:$D$18,MATCH(E86,Assumptions!$A$13:$A$18,0)),MAX(INDEX(Assumptions!$C$13:$C$18,MATCH(E86,Assumptions!$A$13:$A$18,0)),INDEX(Assumptions!$B$13:$B$18,MATCH(E86,Assumptions!$A$13:$A$18,0))*F86)),2)</f>
        <v>41.8</v>
      </c>
    </row>
    <row r="87" customFormat="false" ht="15" hidden="false" customHeight="false" outlineLevel="0" collapsed="false">
      <c r="A87" s="24" t="s">
        <v>910</v>
      </c>
      <c r="B87" s="39" t="n">
        <v>46024</v>
      </c>
      <c r="C87" s="24" t="s">
        <v>623</v>
      </c>
      <c r="D87" s="24" t="s">
        <v>171</v>
      </c>
      <c r="E87" s="24" t="s">
        <v>105</v>
      </c>
      <c r="F87" s="38" t="n">
        <v>2370</v>
      </c>
      <c r="G87" s="42" t="n">
        <f aca="false">DATE(YEAR(B87),MONTH(B87),1)</f>
        <v>46023</v>
      </c>
      <c r="H87" s="24" t="str">
        <f aca="false">INDEX(Customers!$B$2:$B$601,MATCH(C87,Customers!$A$2:$A$601,0))</f>
        <v>Central</v>
      </c>
      <c r="I87" s="43" t="n">
        <f aca="false">ROUND(MIN(INDEX(Assumptions!$D$13:$D$18,MATCH(E87,Assumptions!$A$13:$A$18,0)),MAX(INDEX(Assumptions!$C$13:$C$18,MATCH(E87,Assumptions!$A$13:$A$18,0)),INDEX(Assumptions!$B$13:$B$18,MATCH(E87,Assumptions!$A$13:$A$18,0))*F87)),2)</f>
        <v>35.55</v>
      </c>
    </row>
    <row r="88" customFormat="false" ht="15" hidden="false" customHeight="false" outlineLevel="0" collapsed="false">
      <c r="A88" s="24" t="s">
        <v>911</v>
      </c>
      <c r="B88" s="39" t="n">
        <v>46024</v>
      </c>
      <c r="C88" s="24" t="s">
        <v>632</v>
      </c>
      <c r="D88" s="24" t="s">
        <v>826</v>
      </c>
      <c r="E88" s="24" t="s">
        <v>103</v>
      </c>
      <c r="F88" s="38" t="n">
        <v>1980</v>
      </c>
      <c r="G88" s="42" t="n">
        <f aca="false">DATE(YEAR(B88),MONTH(B88),1)</f>
        <v>46023</v>
      </c>
      <c r="H88" s="24" t="str">
        <f aca="false">INDEX(Customers!$B$2:$B$601,MATCH(C88,Customers!$A$2:$A$601,0))</f>
        <v>Western</v>
      </c>
      <c r="I88" s="43" t="n">
        <f aca="false">ROUND(MIN(INDEX(Assumptions!$D$13:$D$18,MATCH(E88,Assumptions!$A$13:$A$18,0)),MAX(INDEX(Assumptions!$C$13:$C$18,MATCH(E88,Assumptions!$A$13:$A$18,0)),INDEX(Assumptions!$B$13:$B$18,MATCH(E88,Assumptions!$A$13:$A$18,0))*F88)),2)</f>
        <v>19.8</v>
      </c>
    </row>
    <row r="89" customFormat="false" ht="15" hidden="false" customHeight="false" outlineLevel="0" collapsed="false">
      <c r="A89" s="24" t="s">
        <v>912</v>
      </c>
      <c r="B89" s="39" t="n">
        <v>46024</v>
      </c>
      <c r="C89" s="24" t="s">
        <v>632</v>
      </c>
      <c r="D89" s="24" t="s">
        <v>826</v>
      </c>
      <c r="E89" s="24" t="s">
        <v>103</v>
      </c>
      <c r="F89" s="38" t="n">
        <v>2860</v>
      </c>
      <c r="G89" s="42" t="n">
        <f aca="false">DATE(YEAR(B89),MONTH(B89),1)</f>
        <v>46023</v>
      </c>
      <c r="H89" s="24" t="str">
        <f aca="false">INDEX(Customers!$B$2:$B$601,MATCH(C89,Customers!$A$2:$A$601,0))</f>
        <v>Western</v>
      </c>
      <c r="I89" s="43" t="n">
        <f aca="false">ROUND(MIN(INDEX(Assumptions!$D$13:$D$18,MATCH(E89,Assumptions!$A$13:$A$18,0)),MAX(INDEX(Assumptions!$C$13:$C$18,MATCH(E89,Assumptions!$A$13:$A$18,0)),INDEX(Assumptions!$B$13:$B$18,MATCH(E89,Assumptions!$A$13:$A$18,0))*F89)),2)</f>
        <v>28.6</v>
      </c>
    </row>
    <row r="90" customFormat="false" ht="15" hidden="false" customHeight="false" outlineLevel="0" collapsed="false">
      <c r="A90" s="24" t="s">
        <v>913</v>
      </c>
      <c r="B90" s="39" t="n">
        <v>46024</v>
      </c>
      <c r="C90" s="24" t="s">
        <v>650</v>
      </c>
      <c r="D90" s="24" t="s">
        <v>826</v>
      </c>
      <c r="E90" s="24" t="s">
        <v>103</v>
      </c>
      <c r="F90" s="38" t="n">
        <v>6190</v>
      </c>
      <c r="G90" s="42" t="n">
        <f aca="false">DATE(YEAR(B90),MONTH(B90),1)</f>
        <v>46023</v>
      </c>
      <c r="H90" s="24" t="str">
        <f aca="false">INDEX(Customers!$B$2:$B$601,MATCH(C90,Customers!$A$2:$A$601,0))</f>
        <v>Eastern</v>
      </c>
      <c r="I90" s="43" t="n">
        <f aca="false">ROUND(MIN(INDEX(Assumptions!$D$13:$D$18,MATCH(E90,Assumptions!$A$13:$A$18,0)),MAX(INDEX(Assumptions!$C$13:$C$18,MATCH(E90,Assumptions!$A$13:$A$18,0)),INDEX(Assumptions!$B$13:$B$18,MATCH(E90,Assumptions!$A$13:$A$18,0))*F90)),2)</f>
        <v>61.9</v>
      </c>
    </row>
    <row r="91" customFormat="false" ht="15" hidden="false" customHeight="false" outlineLevel="0" collapsed="false">
      <c r="A91" s="24" t="s">
        <v>914</v>
      </c>
      <c r="B91" s="39" t="n">
        <v>46024</v>
      </c>
      <c r="C91" s="24" t="s">
        <v>650</v>
      </c>
      <c r="D91" s="24" t="s">
        <v>826</v>
      </c>
      <c r="E91" s="24" t="s">
        <v>109</v>
      </c>
      <c r="F91" s="38" t="n">
        <v>3340</v>
      </c>
      <c r="G91" s="42" t="n">
        <f aca="false">DATE(YEAR(B91),MONTH(B91),1)</f>
        <v>46023</v>
      </c>
      <c r="H91" s="24" t="str">
        <f aca="false">INDEX(Customers!$B$2:$B$601,MATCH(C91,Customers!$A$2:$A$601,0))</f>
        <v>Eastern</v>
      </c>
      <c r="I91" s="43" t="n">
        <f aca="false">ROUND(MIN(INDEX(Assumptions!$D$13:$D$18,MATCH(E91,Assumptions!$A$13:$A$18,0)),MAX(INDEX(Assumptions!$C$13:$C$18,MATCH(E91,Assumptions!$A$13:$A$18,0)),INDEX(Assumptions!$B$13:$B$18,MATCH(E91,Assumptions!$A$13:$A$18,0))*F91)),2)</f>
        <v>13.36</v>
      </c>
    </row>
    <row r="92" customFormat="false" ht="15" hidden="false" customHeight="false" outlineLevel="0" collapsed="false">
      <c r="A92" s="24" t="s">
        <v>915</v>
      </c>
      <c r="B92" s="39" t="n">
        <v>46024</v>
      </c>
      <c r="C92" s="24" t="s">
        <v>657</v>
      </c>
      <c r="D92" s="24" t="s">
        <v>201</v>
      </c>
      <c r="E92" s="24" t="s">
        <v>105</v>
      </c>
      <c r="F92" s="38" t="n">
        <v>5570</v>
      </c>
      <c r="G92" s="42" t="n">
        <f aca="false">DATE(YEAR(B92),MONTH(B92),1)</f>
        <v>46023</v>
      </c>
      <c r="H92" s="24" t="str">
        <f aca="false">INDEX(Customers!$B$2:$B$601,MATCH(C92,Customers!$A$2:$A$601,0))</f>
        <v>Western</v>
      </c>
      <c r="I92" s="43" t="n">
        <f aca="false">ROUND(MIN(INDEX(Assumptions!$D$13:$D$18,MATCH(E92,Assumptions!$A$13:$A$18,0)),MAX(INDEX(Assumptions!$C$13:$C$18,MATCH(E92,Assumptions!$A$13:$A$18,0)),INDEX(Assumptions!$B$13:$B$18,MATCH(E92,Assumptions!$A$13:$A$18,0))*F92)),2)</f>
        <v>83.55</v>
      </c>
    </row>
    <row r="93" customFormat="false" ht="15" hidden="false" customHeight="false" outlineLevel="0" collapsed="false">
      <c r="A93" s="24" t="s">
        <v>916</v>
      </c>
      <c r="B93" s="39" t="n">
        <v>46024</v>
      </c>
      <c r="C93" s="24" t="s">
        <v>665</v>
      </c>
      <c r="D93" s="24" t="s">
        <v>826</v>
      </c>
      <c r="E93" s="24" t="s">
        <v>113</v>
      </c>
      <c r="F93" s="38" t="n">
        <v>250</v>
      </c>
      <c r="G93" s="42" t="n">
        <f aca="false">DATE(YEAR(B93),MONTH(B93),1)</f>
        <v>46023</v>
      </c>
      <c r="H93" s="24" t="str">
        <f aca="false">INDEX(Customers!$B$2:$B$601,MATCH(C93,Customers!$A$2:$A$601,0))</f>
        <v>Nairobi</v>
      </c>
      <c r="I93" s="43" t="n">
        <f aca="false">ROUND(MIN(INDEX(Assumptions!$D$13:$D$18,MATCH(E93,Assumptions!$A$13:$A$18,0)),MAX(INDEX(Assumptions!$C$13:$C$18,MATCH(E93,Assumptions!$A$13:$A$18,0)),INDEX(Assumptions!$B$13:$B$18,MATCH(E93,Assumptions!$A$13:$A$18,0))*F93)),2)</f>
        <v>12.5</v>
      </c>
    </row>
    <row r="94" customFormat="false" ht="15" hidden="false" customHeight="false" outlineLevel="0" collapsed="false">
      <c r="A94" s="24" t="s">
        <v>917</v>
      </c>
      <c r="B94" s="39" t="n">
        <v>46024</v>
      </c>
      <c r="C94" s="24" t="s">
        <v>700</v>
      </c>
      <c r="D94" s="24" t="s">
        <v>826</v>
      </c>
      <c r="E94" s="24" t="s">
        <v>111</v>
      </c>
      <c r="F94" s="38" t="n">
        <v>20</v>
      </c>
      <c r="G94" s="42" t="n">
        <f aca="false">DATE(YEAR(B94),MONTH(B94),1)</f>
        <v>46023</v>
      </c>
      <c r="H94" s="24" t="str">
        <f aca="false">INDEX(Customers!$B$2:$B$601,MATCH(C94,Customers!$A$2:$A$601,0))</f>
        <v>Western</v>
      </c>
      <c r="I94" s="43" t="n">
        <f aca="false">ROUND(MIN(INDEX(Assumptions!$D$13:$D$18,MATCH(E94,Assumptions!$A$13:$A$18,0)),MAX(INDEX(Assumptions!$C$13:$C$18,MATCH(E94,Assumptions!$A$13:$A$18,0)),INDEX(Assumptions!$B$13:$B$18,MATCH(E94,Assumptions!$A$13:$A$18,0))*F94)),2)</f>
        <v>0.8</v>
      </c>
    </row>
    <row r="95" customFormat="false" ht="15" hidden="false" customHeight="false" outlineLevel="0" collapsed="false">
      <c r="A95" s="24" t="s">
        <v>918</v>
      </c>
      <c r="B95" s="39" t="n">
        <v>46024</v>
      </c>
      <c r="C95" s="24" t="s">
        <v>722</v>
      </c>
      <c r="D95" s="24" t="s">
        <v>826</v>
      </c>
      <c r="E95" s="24" t="s">
        <v>109</v>
      </c>
      <c r="F95" s="38" t="n">
        <v>3910</v>
      </c>
      <c r="G95" s="42" t="n">
        <f aca="false">DATE(YEAR(B95),MONTH(B95),1)</f>
        <v>46023</v>
      </c>
      <c r="H95" s="24" t="str">
        <f aca="false">INDEX(Customers!$B$2:$B$601,MATCH(C95,Customers!$A$2:$A$601,0))</f>
        <v>Nairobi</v>
      </c>
      <c r="I95" s="43" t="n">
        <f aca="false">ROUND(MIN(INDEX(Assumptions!$D$13:$D$18,MATCH(E95,Assumptions!$A$13:$A$18,0)),MAX(INDEX(Assumptions!$C$13:$C$18,MATCH(E95,Assumptions!$A$13:$A$18,0)),INDEX(Assumptions!$B$13:$B$18,MATCH(E95,Assumptions!$A$13:$A$18,0))*F95)),2)</f>
        <v>15.64</v>
      </c>
    </row>
    <row r="96" customFormat="false" ht="15" hidden="false" customHeight="false" outlineLevel="0" collapsed="false">
      <c r="A96" s="24" t="s">
        <v>919</v>
      </c>
      <c r="B96" s="39" t="n">
        <v>46024</v>
      </c>
      <c r="C96" s="24" t="s">
        <v>742</v>
      </c>
      <c r="D96" s="24" t="s">
        <v>211</v>
      </c>
      <c r="E96" s="24" t="s">
        <v>105</v>
      </c>
      <c r="F96" s="38" t="n">
        <v>3790</v>
      </c>
      <c r="G96" s="42" t="n">
        <f aca="false">DATE(YEAR(B96),MONTH(B96),1)</f>
        <v>46023</v>
      </c>
      <c r="H96" s="24" t="str">
        <f aca="false">INDEX(Customers!$B$2:$B$601,MATCH(C96,Customers!$A$2:$A$601,0))</f>
        <v>Eastern</v>
      </c>
      <c r="I96" s="43" t="n">
        <f aca="false">ROUND(MIN(INDEX(Assumptions!$D$13:$D$18,MATCH(E96,Assumptions!$A$13:$A$18,0)),MAX(INDEX(Assumptions!$C$13:$C$18,MATCH(E96,Assumptions!$A$13:$A$18,0)),INDEX(Assumptions!$B$13:$B$18,MATCH(E96,Assumptions!$A$13:$A$18,0))*F96)),2)</f>
        <v>56.85</v>
      </c>
    </row>
    <row r="97" customFormat="false" ht="15" hidden="false" customHeight="false" outlineLevel="0" collapsed="false">
      <c r="A97" s="24" t="s">
        <v>920</v>
      </c>
      <c r="B97" s="39" t="n">
        <v>46024</v>
      </c>
      <c r="C97" s="24" t="s">
        <v>743</v>
      </c>
      <c r="D97" s="24" t="s">
        <v>204</v>
      </c>
      <c r="E97" s="24" t="s">
        <v>107</v>
      </c>
      <c r="F97" s="38" t="n">
        <v>13110</v>
      </c>
      <c r="G97" s="42" t="n">
        <f aca="false">DATE(YEAR(B97),MONTH(B97),1)</f>
        <v>46023</v>
      </c>
      <c r="H97" s="24" t="str">
        <f aca="false">INDEX(Customers!$B$2:$B$601,MATCH(C97,Customers!$A$2:$A$601,0))</f>
        <v>Eastern</v>
      </c>
      <c r="I97" s="43" t="n">
        <f aca="false">ROUND(MIN(INDEX(Assumptions!$D$13:$D$18,MATCH(E97,Assumptions!$A$13:$A$18,0)),MAX(INDEX(Assumptions!$C$13:$C$18,MATCH(E97,Assumptions!$A$13:$A$18,0)),INDEX(Assumptions!$B$13:$B$18,MATCH(E97,Assumptions!$A$13:$A$18,0))*F97)),2)</f>
        <v>0</v>
      </c>
    </row>
    <row r="98" customFormat="false" ht="15" hidden="false" customHeight="false" outlineLevel="0" collapsed="false">
      <c r="A98" s="24" t="s">
        <v>921</v>
      </c>
      <c r="B98" s="39" t="n">
        <v>46024</v>
      </c>
      <c r="C98" s="24" t="s">
        <v>766</v>
      </c>
      <c r="D98" s="24" t="s">
        <v>173</v>
      </c>
      <c r="E98" s="24" t="s">
        <v>107</v>
      </c>
      <c r="F98" s="38" t="n">
        <v>1850</v>
      </c>
      <c r="G98" s="42" t="n">
        <f aca="false">DATE(YEAR(B98),MONTH(B98),1)</f>
        <v>46023</v>
      </c>
      <c r="H98" s="24" t="str">
        <f aca="false">INDEX(Customers!$B$2:$B$601,MATCH(C98,Customers!$A$2:$A$601,0))</f>
        <v>Rift Valley</v>
      </c>
      <c r="I98" s="43" t="n">
        <f aca="false">ROUND(MIN(INDEX(Assumptions!$D$13:$D$18,MATCH(E98,Assumptions!$A$13:$A$18,0)),MAX(INDEX(Assumptions!$C$13:$C$18,MATCH(E98,Assumptions!$A$13:$A$18,0)),INDEX(Assumptions!$B$13:$B$18,MATCH(E98,Assumptions!$A$13:$A$18,0))*F98)),2)</f>
        <v>0</v>
      </c>
    </row>
    <row r="99" customFormat="false" ht="15" hidden="false" customHeight="false" outlineLevel="0" collapsed="false">
      <c r="A99" s="24" t="s">
        <v>922</v>
      </c>
      <c r="B99" s="39" t="n">
        <v>46024</v>
      </c>
      <c r="C99" s="24" t="s">
        <v>773</v>
      </c>
      <c r="D99" s="24" t="s">
        <v>826</v>
      </c>
      <c r="E99" s="24" t="s">
        <v>111</v>
      </c>
      <c r="F99" s="38" t="n">
        <v>100</v>
      </c>
      <c r="G99" s="42" t="n">
        <f aca="false">DATE(YEAR(B99),MONTH(B99),1)</f>
        <v>46023</v>
      </c>
      <c r="H99" s="24" t="str">
        <f aca="false">INDEX(Customers!$B$2:$B$601,MATCH(C99,Customers!$A$2:$A$601,0))</f>
        <v>Rift Valley</v>
      </c>
      <c r="I99" s="43" t="n">
        <f aca="false">ROUND(MIN(INDEX(Assumptions!$D$13:$D$18,MATCH(E99,Assumptions!$A$13:$A$18,0)),MAX(INDEX(Assumptions!$C$13:$C$18,MATCH(E99,Assumptions!$A$13:$A$18,0)),INDEX(Assumptions!$B$13:$B$18,MATCH(E99,Assumptions!$A$13:$A$18,0))*F99)),2)</f>
        <v>4</v>
      </c>
    </row>
    <row r="100" customFormat="false" ht="15" hidden="false" customHeight="false" outlineLevel="0" collapsed="false">
      <c r="A100" s="24" t="s">
        <v>923</v>
      </c>
      <c r="B100" s="39" t="n">
        <v>46024</v>
      </c>
      <c r="C100" s="24" t="s">
        <v>777</v>
      </c>
      <c r="D100" s="24" t="s">
        <v>826</v>
      </c>
      <c r="E100" s="24" t="s">
        <v>109</v>
      </c>
      <c r="F100" s="38" t="n">
        <v>9790</v>
      </c>
      <c r="G100" s="42" t="n">
        <f aca="false">DATE(YEAR(B100),MONTH(B100),1)</f>
        <v>46023</v>
      </c>
      <c r="H100" s="24" t="str">
        <f aca="false">INDEX(Customers!$B$2:$B$601,MATCH(C100,Customers!$A$2:$A$601,0))</f>
        <v>Rift Valley</v>
      </c>
      <c r="I100" s="43" t="n">
        <f aca="false">ROUND(MIN(INDEX(Assumptions!$D$13:$D$18,MATCH(E100,Assumptions!$A$13:$A$18,0)),MAX(INDEX(Assumptions!$C$13:$C$18,MATCH(E100,Assumptions!$A$13:$A$18,0)),INDEX(Assumptions!$B$13:$B$18,MATCH(E100,Assumptions!$A$13:$A$18,0))*F100)),2)</f>
        <v>39.16</v>
      </c>
    </row>
    <row r="101" customFormat="false" ht="15" hidden="false" customHeight="false" outlineLevel="0" collapsed="false">
      <c r="A101" s="24" t="s">
        <v>924</v>
      </c>
      <c r="B101" s="39" t="n">
        <v>46024</v>
      </c>
      <c r="C101" s="24" t="s">
        <v>787</v>
      </c>
      <c r="D101" s="24" t="s">
        <v>205</v>
      </c>
      <c r="E101" s="24" t="s">
        <v>105</v>
      </c>
      <c r="F101" s="38" t="n">
        <v>4220</v>
      </c>
      <c r="G101" s="42" t="n">
        <f aca="false">DATE(YEAR(B101),MONTH(B101),1)</f>
        <v>46023</v>
      </c>
      <c r="H101" s="24" t="str">
        <f aca="false">INDEX(Customers!$B$2:$B$601,MATCH(C101,Customers!$A$2:$A$601,0))</f>
        <v>Eastern</v>
      </c>
      <c r="I101" s="43" t="n">
        <f aca="false">ROUND(MIN(INDEX(Assumptions!$D$13:$D$18,MATCH(E101,Assumptions!$A$13:$A$18,0)),MAX(INDEX(Assumptions!$C$13:$C$18,MATCH(E101,Assumptions!$A$13:$A$18,0)),INDEX(Assumptions!$B$13:$B$18,MATCH(E101,Assumptions!$A$13:$A$18,0))*F101)),2)</f>
        <v>63.3</v>
      </c>
    </row>
    <row r="102" customFormat="false" ht="15" hidden="false" customHeight="false" outlineLevel="0" collapsed="false">
      <c r="A102" s="24" t="s">
        <v>925</v>
      </c>
      <c r="B102" s="39" t="n">
        <v>46024</v>
      </c>
      <c r="C102" s="24" t="s">
        <v>792</v>
      </c>
      <c r="D102" s="24" t="s">
        <v>826</v>
      </c>
      <c r="E102" s="24" t="s">
        <v>103</v>
      </c>
      <c r="F102" s="38" t="n">
        <v>390</v>
      </c>
      <c r="G102" s="42" t="n">
        <f aca="false">DATE(YEAR(B102),MONTH(B102),1)</f>
        <v>46023</v>
      </c>
      <c r="H102" s="24" t="str">
        <f aca="false">INDEX(Customers!$B$2:$B$601,MATCH(C102,Customers!$A$2:$A$601,0))</f>
        <v>Eastern</v>
      </c>
      <c r="I102" s="43" t="n">
        <f aca="false">ROUND(MIN(INDEX(Assumptions!$D$13:$D$18,MATCH(E102,Assumptions!$A$13:$A$18,0)),MAX(INDEX(Assumptions!$C$13:$C$18,MATCH(E102,Assumptions!$A$13:$A$18,0)),INDEX(Assumptions!$B$13:$B$18,MATCH(E102,Assumptions!$A$13:$A$18,0))*F102)),2)</f>
        <v>5</v>
      </c>
    </row>
    <row r="103" customFormat="false" ht="15" hidden="false" customHeight="false" outlineLevel="0" collapsed="false">
      <c r="A103" s="24" t="s">
        <v>926</v>
      </c>
      <c r="B103" s="39" t="n">
        <v>46024</v>
      </c>
      <c r="C103" s="24" t="s">
        <v>795</v>
      </c>
      <c r="D103" s="24" t="s">
        <v>826</v>
      </c>
      <c r="E103" s="24" t="s">
        <v>111</v>
      </c>
      <c r="F103" s="38" t="n">
        <v>100</v>
      </c>
      <c r="G103" s="42" t="n">
        <f aca="false">DATE(YEAR(B103),MONTH(B103),1)</f>
        <v>46023</v>
      </c>
      <c r="H103" s="24" t="str">
        <f aca="false">INDEX(Customers!$B$2:$B$601,MATCH(C103,Customers!$A$2:$A$601,0))</f>
        <v>Nairobi</v>
      </c>
      <c r="I103" s="43" t="n">
        <f aca="false">ROUND(MIN(INDEX(Assumptions!$D$13:$D$18,MATCH(E103,Assumptions!$A$13:$A$18,0)),MAX(INDEX(Assumptions!$C$13:$C$18,MATCH(E103,Assumptions!$A$13:$A$18,0)),INDEX(Assumptions!$B$13:$B$18,MATCH(E103,Assumptions!$A$13:$A$18,0))*F103)),2)</f>
        <v>4</v>
      </c>
    </row>
    <row r="104" customFormat="false" ht="15" hidden="false" customHeight="false" outlineLevel="0" collapsed="false">
      <c r="A104" s="24" t="s">
        <v>927</v>
      </c>
      <c r="B104" s="39" t="n">
        <v>46024</v>
      </c>
      <c r="C104" s="24" t="s">
        <v>796</v>
      </c>
      <c r="D104" s="24" t="s">
        <v>826</v>
      </c>
      <c r="E104" s="24" t="s">
        <v>113</v>
      </c>
      <c r="F104" s="38" t="n">
        <v>250</v>
      </c>
      <c r="G104" s="42" t="n">
        <f aca="false">DATE(YEAR(B104),MONTH(B104),1)</f>
        <v>46023</v>
      </c>
      <c r="H104" s="24" t="str">
        <f aca="false">INDEX(Customers!$B$2:$B$601,MATCH(C104,Customers!$A$2:$A$601,0))</f>
        <v>Nairobi</v>
      </c>
      <c r="I104" s="43" t="n">
        <f aca="false">ROUND(MIN(INDEX(Assumptions!$D$13:$D$18,MATCH(E104,Assumptions!$A$13:$A$18,0)),MAX(INDEX(Assumptions!$C$13:$C$18,MATCH(E104,Assumptions!$A$13:$A$18,0)),INDEX(Assumptions!$B$13:$B$18,MATCH(E104,Assumptions!$A$13:$A$18,0))*F104)),2)</f>
        <v>12.5</v>
      </c>
    </row>
    <row r="105" customFormat="false" ht="15" hidden="false" customHeight="false" outlineLevel="0" collapsed="false">
      <c r="A105" s="24" t="s">
        <v>928</v>
      </c>
      <c r="B105" s="39" t="n">
        <v>46024</v>
      </c>
      <c r="C105" s="24" t="s">
        <v>814</v>
      </c>
      <c r="D105" s="24" t="s">
        <v>826</v>
      </c>
      <c r="E105" s="24" t="s">
        <v>109</v>
      </c>
      <c r="F105" s="38" t="n">
        <v>1450</v>
      </c>
      <c r="G105" s="42" t="n">
        <f aca="false">DATE(YEAR(B105),MONTH(B105),1)</f>
        <v>46023</v>
      </c>
      <c r="H105" s="24" t="str">
        <f aca="false">INDEX(Customers!$B$2:$B$601,MATCH(C105,Customers!$A$2:$A$601,0))</f>
        <v>Nairobi</v>
      </c>
      <c r="I105" s="43" t="n">
        <f aca="false">ROUND(MIN(INDEX(Assumptions!$D$13:$D$18,MATCH(E105,Assumptions!$A$13:$A$18,0)),MAX(INDEX(Assumptions!$C$13:$C$18,MATCH(E105,Assumptions!$A$13:$A$18,0)),INDEX(Assumptions!$B$13:$B$18,MATCH(E105,Assumptions!$A$13:$A$18,0))*F105)),2)</f>
        <v>5.8</v>
      </c>
    </row>
    <row r="106" customFormat="false" ht="15" hidden="false" customHeight="false" outlineLevel="0" collapsed="false">
      <c r="A106" s="24" t="s">
        <v>929</v>
      </c>
      <c r="B106" s="39" t="n">
        <v>46024</v>
      </c>
      <c r="C106" s="24" t="s">
        <v>815</v>
      </c>
      <c r="D106" s="24" t="s">
        <v>826</v>
      </c>
      <c r="E106" s="24" t="s">
        <v>111</v>
      </c>
      <c r="F106" s="38" t="n">
        <v>1000</v>
      </c>
      <c r="G106" s="42" t="n">
        <f aca="false">DATE(YEAR(B106),MONTH(B106),1)</f>
        <v>46023</v>
      </c>
      <c r="H106" s="24" t="str">
        <f aca="false">INDEX(Customers!$B$2:$B$601,MATCH(C106,Customers!$A$2:$A$601,0))</f>
        <v>Nairobi</v>
      </c>
      <c r="I106" s="43" t="n">
        <f aca="false">ROUND(MIN(INDEX(Assumptions!$D$13:$D$18,MATCH(E106,Assumptions!$A$13:$A$18,0)),MAX(INDEX(Assumptions!$C$13:$C$18,MATCH(E106,Assumptions!$A$13:$A$18,0)),INDEX(Assumptions!$B$13:$B$18,MATCH(E106,Assumptions!$A$13:$A$18,0))*F106)),2)</f>
        <v>40</v>
      </c>
    </row>
    <row r="107" customFormat="false" ht="15" hidden="false" customHeight="false" outlineLevel="0" collapsed="false">
      <c r="A107" s="24" t="s">
        <v>930</v>
      </c>
      <c r="B107" s="39" t="n">
        <v>46024</v>
      </c>
      <c r="C107" s="24" t="s">
        <v>819</v>
      </c>
      <c r="D107" s="24" t="s">
        <v>826</v>
      </c>
      <c r="E107" s="24" t="s">
        <v>103</v>
      </c>
      <c r="F107" s="38" t="n">
        <v>2310</v>
      </c>
      <c r="G107" s="42" t="n">
        <f aca="false">DATE(YEAR(B107),MONTH(B107),1)</f>
        <v>46023</v>
      </c>
      <c r="H107" s="24" t="str">
        <f aca="false">INDEX(Customers!$B$2:$B$601,MATCH(C107,Customers!$A$2:$A$601,0))</f>
        <v>Eastern</v>
      </c>
      <c r="I107" s="43" t="n">
        <f aca="false">ROUND(MIN(INDEX(Assumptions!$D$13:$D$18,MATCH(E107,Assumptions!$A$13:$A$18,0)),MAX(INDEX(Assumptions!$C$13:$C$18,MATCH(E107,Assumptions!$A$13:$A$18,0)),INDEX(Assumptions!$B$13:$B$18,MATCH(E107,Assumptions!$A$13:$A$18,0))*F107)),2)</f>
        <v>23.1</v>
      </c>
    </row>
    <row r="108" customFormat="false" ht="15" hidden="false" customHeight="false" outlineLevel="0" collapsed="false">
      <c r="A108" s="24" t="s">
        <v>931</v>
      </c>
      <c r="B108" s="39" t="n">
        <v>46025</v>
      </c>
      <c r="C108" s="24" t="s">
        <v>219</v>
      </c>
      <c r="D108" s="24" t="s">
        <v>173</v>
      </c>
      <c r="E108" s="24" t="s">
        <v>107</v>
      </c>
      <c r="F108" s="38" t="n">
        <v>4550</v>
      </c>
      <c r="G108" s="42" t="n">
        <f aca="false">DATE(YEAR(B108),MONTH(B108),1)</f>
        <v>46023</v>
      </c>
      <c r="H108" s="24" t="str">
        <f aca="false">INDEX(Customers!$B$2:$B$601,MATCH(C108,Customers!$A$2:$A$601,0))</f>
        <v>Rift Valley</v>
      </c>
      <c r="I108" s="43" t="n">
        <f aca="false">ROUND(MIN(INDEX(Assumptions!$D$13:$D$18,MATCH(E108,Assumptions!$A$13:$A$18,0)),MAX(INDEX(Assumptions!$C$13:$C$18,MATCH(E108,Assumptions!$A$13:$A$18,0)),INDEX(Assumptions!$B$13:$B$18,MATCH(E108,Assumptions!$A$13:$A$18,0))*F108)),2)</f>
        <v>0</v>
      </c>
    </row>
    <row r="109" customFormat="false" ht="15" hidden="false" customHeight="false" outlineLevel="0" collapsed="false">
      <c r="A109" s="24" t="s">
        <v>932</v>
      </c>
      <c r="B109" s="39" t="n">
        <v>46025</v>
      </c>
      <c r="C109" s="24" t="s">
        <v>224</v>
      </c>
      <c r="D109" s="24" t="s">
        <v>826</v>
      </c>
      <c r="E109" s="24" t="s">
        <v>103</v>
      </c>
      <c r="F109" s="38" t="n">
        <v>4040</v>
      </c>
      <c r="G109" s="42" t="n">
        <f aca="false">DATE(YEAR(B109),MONTH(B109),1)</f>
        <v>46023</v>
      </c>
      <c r="H109" s="24" t="str">
        <f aca="false">INDEX(Customers!$B$2:$B$601,MATCH(C109,Customers!$A$2:$A$601,0))</f>
        <v>Western</v>
      </c>
      <c r="I109" s="43" t="n">
        <f aca="false">ROUND(MIN(INDEX(Assumptions!$D$13:$D$18,MATCH(E109,Assumptions!$A$13:$A$18,0)),MAX(INDEX(Assumptions!$C$13:$C$18,MATCH(E109,Assumptions!$A$13:$A$18,0)),INDEX(Assumptions!$B$13:$B$18,MATCH(E109,Assumptions!$A$13:$A$18,0))*F109)),2)</f>
        <v>40.4</v>
      </c>
    </row>
    <row r="110" customFormat="false" ht="15" hidden="false" customHeight="false" outlineLevel="0" collapsed="false">
      <c r="A110" s="24" t="s">
        <v>933</v>
      </c>
      <c r="B110" s="39" t="n">
        <v>46025</v>
      </c>
      <c r="C110" s="24" t="s">
        <v>243</v>
      </c>
      <c r="D110" s="24" t="s">
        <v>826</v>
      </c>
      <c r="E110" s="24" t="s">
        <v>103</v>
      </c>
      <c r="F110" s="38" t="n">
        <v>1490</v>
      </c>
      <c r="G110" s="42" t="n">
        <f aca="false">DATE(YEAR(B110),MONTH(B110),1)</f>
        <v>46023</v>
      </c>
      <c r="H110" s="24" t="str">
        <f aca="false">INDEX(Customers!$B$2:$B$601,MATCH(C110,Customers!$A$2:$A$601,0))</f>
        <v>Coast</v>
      </c>
      <c r="I110" s="43" t="n">
        <f aca="false">ROUND(MIN(INDEX(Assumptions!$D$13:$D$18,MATCH(E110,Assumptions!$A$13:$A$18,0)),MAX(INDEX(Assumptions!$C$13:$C$18,MATCH(E110,Assumptions!$A$13:$A$18,0)),INDEX(Assumptions!$B$13:$B$18,MATCH(E110,Assumptions!$A$13:$A$18,0))*F110)),2)</f>
        <v>14.9</v>
      </c>
    </row>
    <row r="111" customFormat="false" ht="15" hidden="false" customHeight="false" outlineLevel="0" collapsed="false">
      <c r="A111" s="24" t="s">
        <v>934</v>
      </c>
      <c r="B111" s="39" t="n">
        <v>46025</v>
      </c>
      <c r="C111" s="24" t="s">
        <v>248</v>
      </c>
      <c r="D111" s="24" t="s">
        <v>826</v>
      </c>
      <c r="E111" s="24" t="s">
        <v>111</v>
      </c>
      <c r="F111" s="38" t="n">
        <v>100</v>
      </c>
      <c r="G111" s="42" t="n">
        <f aca="false">DATE(YEAR(B111),MONTH(B111),1)</f>
        <v>46023</v>
      </c>
      <c r="H111" s="24" t="str">
        <f aca="false">INDEX(Customers!$B$2:$B$601,MATCH(C111,Customers!$A$2:$A$601,0))</f>
        <v>Rift Valley</v>
      </c>
      <c r="I111" s="43" t="n">
        <f aca="false">ROUND(MIN(INDEX(Assumptions!$D$13:$D$18,MATCH(E111,Assumptions!$A$13:$A$18,0)),MAX(INDEX(Assumptions!$C$13:$C$18,MATCH(E111,Assumptions!$A$13:$A$18,0)),INDEX(Assumptions!$B$13:$B$18,MATCH(E111,Assumptions!$A$13:$A$18,0))*F111)),2)</f>
        <v>4</v>
      </c>
    </row>
    <row r="112" customFormat="false" ht="15" hidden="false" customHeight="false" outlineLevel="0" collapsed="false">
      <c r="A112" s="24" t="s">
        <v>935</v>
      </c>
      <c r="B112" s="39" t="n">
        <v>46025</v>
      </c>
      <c r="C112" s="24" t="s">
        <v>258</v>
      </c>
      <c r="D112" s="24" t="s">
        <v>826</v>
      </c>
      <c r="E112" s="24" t="s">
        <v>109</v>
      </c>
      <c r="F112" s="38" t="n">
        <v>2340</v>
      </c>
      <c r="G112" s="42" t="n">
        <f aca="false">DATE(YEAR(B112),MONTH(B112),1)</f>
        <v>46023</v>
      </c>
      <c r="H112" s="24" t="str">
        <f aca="false">INDEX(Customers!$B$2:$B$601,MATCH(C112,Customers!$A$2:$A$601,0))</f>
        <v>Central</v>
      </c>
      <c r="I112" s="43" t="n">
        <f aca="false">ROUND(MIN(INDEX(Assumptions!$D$13:$D$18,MATCH(E112,Assumptions!$A$13:$A$18,0)),MAX(INDEX(Assumptions!$C$13:$C$18,MATCH(E112,Assumptions!$A$13:$A$18,0)),INDEX(Assumptions!$B$13:$B$18,MATCH(E112,Assumptions!$A$13:$A$18,0))*F112)),2)</f>
        <v>9.36</v>
      </c>
    </row>
    <row r="113" customFormat="false" ht="15" hidden="false" customHeight="false" outlineLevel="0" collapsed="false">
      <c r="A113" s="24" t="s">
        <v>936</v>
      </c>
      <c r="B113" s="39" t="n">
        <v>46025</v>
      </c>
      <c r="C113" s="24" t="s">
        <v>261</v>
      </c>
      <c r="D113" s="24" t="s">
        <v>188</v>
      </c>
      <c r="E113" s="24" t="s">
        <v>107</v>
      </c>
      <c r="F113" s="38" t="n">
        <v>1660</v>
      </c>
      <c r="G113" s="42" t="n">
        <f aca="false">DATE(YEAR(B113),MONTH(B113),1)</f>
        <v>46023</v>
      </c>
      <c r="H113" s="24" t="str">
        <f aca="false">INDEX(Customers!$B$2:$B$601,MATCH(C113,Customers!$A$2:$A$601,0))</f>
        <v>Coast</v>
      </c>
      <c r="I113" s="43" t="n">
        <f aca="false">ROUND(MIN(INDEX(Assumptions!$D$13:$D$18,MATCH(E113,Assumptions!$A$13:$A$18,0)),MAX(INDEX(Assumptions!$C$13:$C$18,MATCH(E113,Assumptions!$A$13:$A$18,0)),INDEX(Assumptions!$B$13:$B$18,MATCH(E113,Assumptions!$A$13:$A$18,0))*F113)),2)</f>
        <v>0</v>
      </c>
    </row>
    <row r="114" customFormat="false" ht="15" hidden="false" customHeight="false" outlineLevel="0" collapsed="false">
      <c r="A114" s="24" t="s">
        <v>937</v>
      </c>
      <c r="B114" s="39" t="n">
        <v>46025</v>
      </c>
      <c r="C114" s="24" t="s">
        <v>268</v>
      </c>
      <c r="D114" s="24" t="s">
        <v>826</v>
      </c>
      <c r="E114" s="24" t="s">
        <v>113</v>
      </c>
      <c r="F114" s="38" t="n">
        <v>250</v>
      </c>
      <c r="G114" s="42" t="n">
        <f aca="false">DATE(YEAR(B114),MONTH(B114),1)</f>
        <v>46023</v>
      </c>
      <c r="H114" s="24" t="str">
        <f aca="false">INDEX(Customers!$B$2:$B$601,MATCH(C114,Customers!$A$2:$A$601,0))</f>
        <v>Nairobi</v>
      </c>
      <c r="I114" s="43" t="n">
        <f aca="false">ROUND(MIN(INDEX(Assumptions!$D$13:$D$18,MATCH(E114,Assumptions!$A$13:$A$18,0)),MAX(INDEX(Assumptions!$C$13:$C$18,MATCH(E114,Assumptions!$A$13:$A$18,0)),INDEX(Assumptions!$B$13:$B$18,MATCH(E114,Assumptions!$A$13:$A$18,0))*F114)),2)</f>
        <v>12.5</v>
      </c>
    </row>
    <row r="115" customFormat="false" ht="15" hidden="false" customHeight="false" outlineLevel="0" collapsed="false">
      <c r="A115" s="24" t="s">
        <v>938</v>
      </c>
      <c r="B115" s="39" t="n">
        <v>46025</v>
      </c>
      <c r="C115" s="24" t="s">
        <v>275</v>
      </c>
      <c r="D115" s="24" t="s">
        <v>826</v>
      </c>
      <c r="E115" s="24" t="s">
        <v>103</v>
      </c>
      <c r="F115" s="38" t="n">
        <v>2740</v>
      </c>
      <c r="G115" s="42" t="n">
        <f aca="false">DATE(YEAR(B115),MONTH(B115),1)</f>
        <v>46023</v>
      </c>
      <c r="H115" s="24" t="str">
        <f aca="false">INDEX(Customers!$B$2:$B$601,MATCH(C115,Customers!$A$2:$A$601,0))</f>
        <v>Rift Valley</v>
      </c>
      <c r="I115" s="43" t="n">
        <f aca="false">ROUND(MIN(INDEX(Assumptions!$D$13:$D$18,MATCH(E115,Assumptions!$A$13:$A$18,0)),MAX(INDEX(Assumptions!$C$13:$C$18,MATCH(E115,Assumptions!$A$13:$A$18,0)),INDEX(Assumptions!$B$13:$B$18,MATCH(E115,Assumptions!$A$13:$A$18,0))*F115)),2)</f>
        <v>27.4</v>
      </c>
    </row>
    <row r="116" customFormat="false" ht="15" hidden="false" customHeight="false" outlineLevel="0" collapsed="false">
      <c r="A116" s="24" t="s">
        <v>939</v>
      </c>
      <c r="B116" s="39" t="n">
        <v>46025</v>
      </c>
      <c r="C116" s="24" t="s">
        <v>282</v>
      </c>
      <c r="D116" s="24" t="s">
        <v>826</v>
      </c>
      <c r="E116" s="24" t="s">
        <v>113</v>
      </c>
      <c r="F116" s="38" t="n">
        <v>99</v>
      </c>
      <c r="G116" s="42" t="n">
        <f aca="false">DATE(YEAR(B116),MONTH(B116),1)</f>
        <v>46023</v>
      </c>
      <c r="H116" s="24" t="str">
        <f aca="false">INDEX(Customers!$B$2:$B$601,MATCH(C116,Customers!$A$2:$A$601,0))</f>
        <v>Central</v>
      </c>
      <c r="I116" s="43" t="n">
        <f aca="false">ROUND(MIN(INDEX(Assumptions!$D$13:$D$18,MATCH(E116,Assumptions!$A$13:$A$18,0)),MAX(INDEX(Assumptions!$C$13:$C$18,MATCH(E116,Assumptions!$A$13:$A$18,0)),INDEX(Assumptions!$B$13:$B$18,MATCH(E116,Assumptions!$A$13:$A$18,0))*F116)),2)</f>
        <v>4.95</v>
      </c>
    </row>
    <row r="117" customFormat="false" ht="15" hidden="false" customHeight="false" outlineLevel="0" collapsed="false">
      <c r="A117" s="24" t="s">
        <v>940</v>
      </c>
      <c r="B117" s="39" t="n">
        <v>46025</v>
      </c>
      <c r="C117" s="24" t="s">
        <v>285</v>
      </c>
      <c r="D117" s="24" t="s">
        <v>204</v>
      </c>
      <c r="E117" s="24" t="s">
        <v>107</v>
      </c>
      <c r="F117" s="38" t="n">
        <v>3090</v>
      </c>
      <c r="G117" s="42" t="n">
        <f aca="false">DATE(YEAR(B117),MONTH(B117),1)</f>
        <v>46023</v>
      </c>
      <c r="H117" s="24" t="str">
        <f aca="false">INDEX(Customers!$B$2:$B$601,MATCH(C117,Customers!$A$2:$A$601,0))</f>
        <v>Eastern</v>
      </c>
      <c r="I117" s="43" t="n">
        <f aca="false">ROUND(MIN(INDEX(Assumptions!$D$13:$D$18,MATCH(E117,Assumptions!$A$13:$A$18,0)),MAX(INDEX(Assumptions!$C$13:$C$18,MATCH(E117,Assumptions!$A$13:$A$18,0)),INDEX(Assumptions!$B$13:$B$18,MATCH(E117,Assumptions!$A$13:$A$18,0))*F117)),2)</f>
        <v>0</v>
      </c>
    </row>
    <row r="118" customFormat="false" ht="15" hidden="false" customHeight="false" outlineLevel="0" collapsed="false">
      <c r="A118" s="24" t="s">
        <v>941</v>
      </c>
      <c r="B118" s="39" t="n">
        <v>46025</v>
      </c>
      <c r="C118" s="24" t="s">
        <v>289</v>
      </c>
      <c r="D118" s="24" t="s">
        <v>826</v>
      </c>
      <c r="E118" s="24" t="s">
        <v>109</v>
      </c>
      <c r="F118" s="38" t="n">
        <v>7880</v>
      </c>
      <c r="G118" s="42" t="n">
        <f aca="false">DATE(YEAR(B118),MONTH(B118),1)</f>
        <v>46023</v>
      </c>
      <c r="H118" s="24" t="str">
        <f aca="false">INDEX(Customers!$B$2:$B$601,MATCH(C118,Customers!$A$2:$A$601,0))</f>
        <v>Coast</v>
      </c>
      <c r="I118" s="43" t="n">
        <f aca="false">ROUND(MIN(INDEX(Assumptions!$D$13:$D$18,MATCH(E118,Assumptions!$A$13:$A$18,0)),MAX(INDEX(Assumptions!$C$13:$C$18,MATCH(E118,Assumptions!$A$13:$A$18,0)),INDEX(Assumptions!$B$13:$B$18,MATCH(E118,Assumptions!$A$13:$A$18,0))*F118)),2)</f>
        <v>31.52</v>
      </c>
    </row>
    <row r="119" customFormat="false" ht="15" hidden="false" customHeight="false" outlineLevel="0" collapsed="false">
      <c r="A119" s="24" t="s">
        <v>942</v>
      </c>
      <c r="B119" s="39" t="n">
        <v>46025</v>
      </c>
      <c r="C119" s="24" t="s">
        <v>290</v>
      </c>
      <c r="D119" s="24" t="s">
        <v>826</v>
      </c>
      <c r="E119" s="24" t="s">
        <v>113</v>
      </c>
      <c r="F119" s="38" t="n">
        <v>2000</v>
      </c>
      <c r="G119" s="42" t="n">
        <f aca="false">DATE(YEAR(B119),MONTH(B119),1)</f>
        <v>46023</v>
      </c>
      <c r="H119" s="24" t="str">
        <f aca="false">INDEX(Customers!$B$2:$B$601,MATCH(C119,Customers!$A$2:$A$601,0))</f>
        <v>Central</v>
      </c>
      <c r="I119" s="43" t="n">
        <f aca="false">ROUND(MIN(INDEX(Assumptions!$D$13:$D$18,MATCH(E119,Assumptions!$A$13:$A$18,0)),MAX(INDEX(Assumptions!$C$13:$C$18,MATCH(E119,Assumptions!$A$13:$A$18,0)),INDEX(Assumptions!$B$13:$B$18,MATCH(E119,Assumptions!$A$13:$A$18,0))*F119)),2)</f>
        <v>100</v>
      </c>
    </row>
    <row r="120" customFormat="false" ht="15" hidden="false" customHeight="false" outlineLevel="0" collapsed="false">
      <c r="A120" s="24" t="s">
        <v>943</v>
      </c>
      <c r="B120" s="39" t="n">
        <v>46025</v>
      </c>
      <c r="C120" s="24" t="s">
        <v>291</v>
      </c>
      <c r="D120" s="24" t="s">
        <v>826</v>
      </c>
      <c r="E120" s="24" t="s">
        <v>113</v>
      </c>
      <c r="F120" s="38" t="n">
        <v>99</v>
      </c>
      <c r="G120" s="42" t="n">
        <f aca="false">DATE(YEAR(B120),MONTH(B120),1)</f>
        <v>46023</v>
      </c>
      <c r="H120" s="24" t="str">
        <f aca="false">INDEX(Customers!$B$2:$B$601,MATCH(C120,Customers!$A$2:$A$601,0))</f>
        <v>Rift Valley</v>
      </c>
      <c r="I120" s="43" t="n">
        <f aca="false">ROUND(MIN(INDEX(Assumptions!$D$13:$D$18,MATCH(E120,Assumptions!$A$13:$A$18,0)),MAX(INDEX(Assumptions!$C$13:$C$18,MATCH(E120,Assumptions!$A$13:$A$18,0)),INDEX(Assumptions!$B$13:$B$18,MATCH(E120,Assumptions!$A$13:$A$18,0))*F120)),2)</f>
        <v>4.95</v>
      </c>
    </row>
    <row r="121" customFormat="false" ht="15" hidden="false" customHeight="false" outlineLevel="0" collapsed="false">
      <c r="A121" s="24" t="s">
        <v>944</v>
      </c>
      <c r="B121" s="39" t="n">
        <v>46025</v>
      </c>
      <c r="C121" s="24" t="s">
        <v>297</v>
      </c>
      <c r="D121" s="24" t="s">
        <v>826</v>
      </c>
      <c r="E121" s="24" t="s">
        <v>103</v>
      </c>
      <c r="F121" s="38" t="n">
        <v>480</v>
      </c>
      <c r="G121" s="42" t="n">
        <f aca="false">DATE(YEAR(B121),MONTH(B121),1)</f>
        <v>46023</v>
      </c>
      <c r="H121" s="24" t="str">
        <f aca="false">INDEX(Customers!$B$2:$B$601,MATCH(C121,Customers!$A$2:$A$601,0))</f>
        <v>Nairobi</v>
      </c>
      <c r="I121" s="43" t="n">
        <f aca="false">ROUND(MIN(INDEX(Assumptions!$D$13:$D$18,MATCH(E121,Assumptions!$A$13:$A$18,0)),MAX(INDEX(Assumptions!$C$13:$C$18,MATCH(E121,Assumptions!$A$13:$A$18,0)),INDEX(Assumptions!$B$13:$B$18,MATCH(E121,Assumptions!$A$13:$A$18,0))*F121)),2)</f>
        <v>5</v>
      </c>
    </row>
    <row r="122" customFormat="false" ht="15" hidden="false" customHeight="false" outlineLevel="0" collapsed="false">
      <c r="A122" s="24" t="s">
        <v>945</v>
      </c>
      <c r="B122" s="39" t="n">
        <v>46025</v>
      </c>
      <c r="C122" s="24" t="s">
        <v>317</v>
      </c>
      <c r="D122" s="24" t="s">
        <v>177</v>
      </c>
      <c r="E122" s="24" t="s">
        <v>107</v>
      </c>
      <c r="F122" s="38" t="n">
        <v>3440</v>
      </c>
      <c r="G122" s="42" t="n">
        <f aca="false">DATE(YEAR(B122),MONTH(B122),1)</f>
        <v>46023</v>
      </c>
      <c r="H122" s="24" t="str">
        <f aca="false">INDEX(Customers!$B$2:$B$601,MATCH(C122,Customers!$A$2:$A$601,0))</f>
        <v>Rift Valley</v>
      </c>
      <c r="I122" s="43" t="n">
        <f aca="false">ROUND(MIN(INDEX(Assumptions!$D$13:$D$18,MATCH(E122,Assumptions!$A$13:$A$18,0)),MAX(INDEX(Assumptions!$C$13:$C$18,MATCH(E122,Assumptions!$A$13:$A$18,0)),INDEX(Assumptions!$B$13:$B$18,MATCH(E122,Assumptions!$A$13:$A$18,0))*F122)),2)</f>
        <v>0</v>
      </c>
    </row>
    <row r="123" customFormat="false" ht="15" hidden="false" customHeight="false" outlineLevel="0" collapsed="false">
      <c r="A123" s="24" t="s">
        <v>946</v>
      </c>
      <c r="B123" s="39" t="n">
        <v>46025</v>
      </c>
      <c r="C123" s="24" t="s">
        <v>328</v>
      </c>
      <c r="D123" s="24" t="s">
        <v>826</v>
      </c>
      <c r="E123" s="24" t="s">
        <v>113</v>
      </c>
      <c r="F123" s="38" t="n">
        <v>500</v>
      </c>
      <c r="G123" s="42" t="n">
        <f aca="false">DATE(YEAR(B123),MONTH(B123),1)</f>
        <v>46023</v>
      </c>
      <c r="H123" s="24" t="str">
        <f aca="false">INDEX(Customers!$B$2:$B$601,MATCH(C123,Customers!$A$2:$A$601,0))</f>
        <v>Western</v>
      </c>
      <c r="I123" s="43" t="n">
        <f aca="false">ROUND(MIN(INDEX(Assumptions!$D$13:$D$18,MATCH(E123,Assumptions!$A$13:$A$18,0)),MAX(INDEX(Assumptions!$C$13:$C$18,MATCH(E123,Assumptions!$A$13:$A$18,0)),INDEX(Assumptions!$B$13:$B$18,MATCH(E123,Assumptions!$A$13:$A$18,0))*F123)),2)</f>
        <v>25</v>
      </c>
    </row>
    <row r="124" customFormat="false" ht="15" hidden="false" customHeight="false" outlineLevel="0" collapsed="false">
      <c r="A124" s="24" t="s">
        <v>947</v>
      </c>
      <c r="B124" s="39" t="n">
        <v>46025</v>
      </c>
      <c r="C124" s="24" t="s">
        <v>333</v>
      </c>
      <c r="D124" s="24" t="s">
        <v>826</v>
      </c>
      <c r="E124" s="24" t="s">
        <v>103</v>
      </c>
      <c r="F124" s="38" t="n">
        <v>1120</v>
      </c>
      <c r="G124" s="42" t="n">
        <f aca="false">DATE(YEAR(B124),MONTH(B124),1)</f>
        <v>46023</v>
      </c>
      <c r="H124" s="24" t="str">
        <f aca="false">INDEX(Customers!$B$2:$B$601,MATCH(C124,Customers!$A$2:$A$601,0))</f>
        <v>Coast</v>
      </c>
      <c r="I124" s="43" t="n">
        <f aca="false">ROUND(MIN(INDEX(Assumptions!$D$13:$D$18,MATCH(E124,Assumptions!$A$13:$A$18,0)),MAX(INDEX(Assumptions!$C$13:$C$18,MATCH(E124,Assumptions!$A$13:$A$18,0)),INDEX(Assumptions!$B$13:$B$18,MATCH(E124,Assumptions!$A$13:$A$18,0))*F124)),2)</f>
        <v>11.2</v>
      </c>
    </row>
    <row r="125" customFormat="false" ht="15" hidden="false" customHeight="false" outlineLevel="0" collapsed="false">
      <c r="A125" s="24" t="s">
        <v>948</v>
      </c>
      <c r="B125" s="39" t="n">
        <v>46025</v>
      </c>
      <c r="C125" s="24" t="s">
        <v>334</v>
      </c>
      <c r="D125" s="24" t="s">
        <v>826</v>
      </c>
      <c r="E125" s="24" t="s">
        <v>109</v>
      </c>
      <c r="F125" s="38" t="n">
        <v>15970</v>
      </c>
      <c r="G125" s="42" t="n">
        <f aca="false">DATE(YEAR(B125),MONTH(B125),1)</f>
        <v>46023</v>
      </c>
      <c r="H125" s="24" t="str">
        <f aca="false">INDEX(Customers!$B$2:$B$601,MATCH(C125,Customers!$A$2:$A$601,0))</f>
        <v>Nairobi</v>
      </c>
      <c r="I125" s="43" t="n">
        <f aca="false">ROUND(MIN(INDEX(Assumptions!$D$13:$D$18,MATCH(E125,Assumptions!$A$13:$A$18,0)),MAX(INDEX(Assumptions!$C$13:$C$18,MATCH(E125,Assumptions!$A$13:$A$18,0)),INDEX(Assumptions!$B$13:$B$18,MATCH(E125,Assumptions!$A$13:$A$18,0))*F125)),2)</f>
        <v>40</v>
      </c>
    </row>
    <row r="126" customFormat="false" ht="15" hidden="false" customHeight="false" outlineLevel="0" collapsed="false">
      <c r="A126" s="24" t="s">
        <v>949</v>
      </c>
      <c r="B126" s="39" t="n">
        <v>46025</v>
      </c>
      <c r="C126" s="24" t="s">
        <v>334</v>
      </c>
      <c r="D126" s="24" t="s">
        <v>826</v>
      </c>
      <c r="E126" s="24" t="s">
        <v>103</v>
      </c>
      <c r="F126" s="38" t="n">
        <v>5920</v>
      </c>
      <c r="G126" s="42" t="n">
        <f aca="false">DATE(YEAR(B126),MONTH(B126),1)</f>
        <v>46023</v>
      </c>
      <c r="H126" s="24" t="str">
        <f aca="false">INDEX(Customers!$B$2:$B$601,MATCH(C126,Customers!$A$2:$A$601,0))</f>
        <v>Nairobi</v>
      </c>
      <c r="I126" s="43" t="n">
        <f aca="false">ROUND(MIN(INDEX(Assumptions!$D$13:$D$18,MATCH(E126,Assumptions!$A$13:$A$18,0)),MAX(INDEX(Assumptions!$C$13:$C$18,MATCH(E126,Assumptions!$A$13:$A$18,0)),INDEX(Assumptions!$B$13:$B$18,MATCH(E126,Assumptions!$A$13:$A$18,0))*F126)),2)</f>
        <v>59.2</v>
      </c>
    </row>
    <row r="127" customFormat="false" ht="15" hidden="false" customHeight="false" outlineLevel="0" collapsed="false">
      <c r="A127" s="24" t="s">
        <v>950</v>
      </c>
      <c r="B127" s="39" t="n">
        <v>46025</v>
      </c>
      <c r="C127" s="24" t="s">
        <v>352</v>
      </c>
      <c r="D127" s="24" t="s">
        <v>184</v>
      </c>
      <c r="E127" s="24" t="s">
        <v>105</v>
      </c>
      <c r="F127" s="38" t="n">
        <v>5280</v>
      </c>
      <c r="G127" s="42" t="n">
        <f aca="false">DATE(YEAR(B127),MONTH(B127),1)</f>
        <v>46023</v>
      </c>
      <c r="H127" s="24" t="str">
        <f aca="false">INDEX(Customers!$B$2:$B$601,MATCH(C127,Customers!$A$2:$A$601,0))</f>
        <v>Coast</v>
      </c>
      <c r="I127" s="43" t="n">
        <f aca="false">ROUND(MIN(INDEX(Assumptions!$D$13:$D$18,MATCH(E127,Assumptions!$A$13:$A$18,0)),MAX(INDEX(Assumptions!$C$13:$C$18,MATCH(E127,Assumptions!$A$13:$A$18,0)),INDEX(Assumptions!$B$13:$B$18,MATCH(E127,Assumptions!$A$13:$A$18,0))*F127)),2)</f>
        <v>79.2</v>
      </c>
    </row>
    <row r="128" customFormat="false" ht="15" hidden="false" customHeight="false" outlineLevel="0" collapsed="false">
      <c r="A128" s="24" t="s">
        <v>951</v>
      </c>
      <c r="B128" s="39" t="n">
        <v>46025</v>
      </c>
      <c r="C128" s="24" t="s">
        <v>398</v>
      </c>
      <c r="D128" s="24" t="s">
        <v>153</v>
      </c>
      <c r="E128" s="24" t="s">
        <v>105</v>
      </c>
      <c r="F128" s="38" t="n">
        <v>9230</v>
      </c>
      <c r="G128" s="42" t="n">
        <f aca="false">DATE(YEAR(B128),MONTH(B128),1)</f>
        <v>46023</v>
      </c>
      <c r="H128" s="24" t="str">
        <f aca="false">INDEX(Customers!$B$2:$B$601,MATCH(C128,Customers!$A$2:$A$601,0))</f>
        <v>Nairobi</v>
      </c>
      <c r="I128" s="43" t="n">
        <f aca="false">ROUND(MIN(INDEX(Assumptions!$D$13:$D$18,MATCH(E128,Assumptions!$A$13:$A$18,0)),MAX(INDEX(Assumptions!$C$13:$C$18,MATCH(E128,Assumptions!$A$13:$A$18,0)),INDEX(Assumptions!$B$13:$B$18,MATCH(E128,Assumptions!$A$13:$A$18,0))*F128)),2)</f>
        <v>138.45</v>
      </c>
    </row>
    <row r="129" customFormat="false" ht="15" hidden="false" customHeight="false" outlineLevel="0" collapsed="false">
      <c r="A129" s="24" t="s">
        <v>952</v>
      </c>
      <c r="B129" s="39" t="n">
        <v>46025</v>
      </c>
      <c r="C129" s="24" t="s">
        <v>405</v>
      </c>
      <c r="D129" s="24" t="s">
        <v>826</v>
      </c>
      <c r="E129" s="24" t="s">
        <v>103</v>
      </c>
      <c r="F129" s="38" t="n">
        <v>1390</v>
      </c>
      <c r="G129" s="42" t="n">
        <f aca="false">DATE(YEAR(B129),MONTH(B129),1)</f>
        <v>46023</v>
      </c>
      <c r="H129" s="24" t="str">
        <f aca="false">INDEX(Customers!$B$2:$B$601,MATCH(C129,Customers!$A$2:$A$601,0))</f>
        <v>Nairobi</v>
      </c>
      <c r="I129" s="43" t="n">
        <f aca="false">ROUND(MIN(INDEX(Assumptions!$D$13:$D$18,MATCH(E129,Assumptions!$A$13:$A$18,0)),MAX(INDEX(Assumptions!$C$13:$C$18,MATCH(E129,Assumptions!$A$13:$A$18,0)),INDEX(Assumptions!$B$13:$B$18,MATCH(E129,Assumptions!$A$13:$A$18,0))*F129)),2)</f>
        <v>13.9</v>
      </c>
    </row>
    <row r="130" customFormat="false" ht="15" hidden="false" customHeight="false" outlineLevel="0" collapsed="false">
      <c r="A130" s="24" t="s">
        <v>953</v>
      </c>
      <c r="B130" s="39" t="n">
        <v>46025</v>
      </c>
      <c r="C130" s="24" t="s">
        <v>409</v>
      </c>
      <c r="D130" s="24" t="s">
        <v>183</v>
      </c>
      <c r="E130" s="24" t="s">
        <v>107</v>
      </c>
      <c r="F130" s="38" t="n">
        <v>1500</v>
      </c>
      <c r="G130" s="42" t="n">
        <f aca="false">DATE(YEAR(B130),MONTH(B130),1)</f>
        <v>46023</v>
      </c>
      <c r="H130" s="24" t="str">
        <f aca="false">INDEX(Customers!$B$2:$B$601,MATCH(C130,Customers!$A$2:$A$601,0))</f>
        <v>Coast</v>
      </c>
      <c r="I130" s="43" t="n">
        <f aca="false">ROUND(MIN(INDEX(Assumptions!$D$13:$D$18,MATCH(E130,Assumptions!$A$13:$A$18,0)),MAX(INDEX(Assumptions!$C$13:$C$18,MATCH(E130,Assumptions!$A$13:$A$18,0)),INDEX(Assumptions!$B$13:$B$18,MATCH(E130,Assumptions!$A$13:$A$18,0))*F130)),2)</f>
        <v>0</v>
      </c>
    </row>
    <row r="131" customFormat="false" ht="15" hidden="false" customHeight="false" outlineLevel="0" collapsed="false">
      <c r="A131" s="24" t="s">
        <v>954</v>
      </c>
      <c r="B131" s="39" t="n">
        <v>46025</v>
      </c>
      <c r="C131" s="24" t="s">
        <v>429</v>
      </c>
      <c r="D131" s="24" t="s">
        <v>205</v>
      </c>
      <c r="E131" s="24" t="s">
        <v>107</v>
      </c>
      <c r="F131" s="38" t="n">
        <v>32580</v>
      </c>
      <c r="G131" s="42" t="n">
        <f aca="false">DATE(YEAR(B131),MONTH(B131),1)</f>
        <v>46023</v>
      </c>
      <c r="H131" s="24" t="str">
        <f aca="false">INDEX(Customers!$B$2:$B$601,MATCH(C131,Customers!$A$2:$A$601,0))</f>
        <v>Eastern</v>
      </c>
      <c r="I131" s="43" t="n">
        <f aca="false">ROUND(MIN(INDEX(Assumptions!$D$13:$D$18,MATCH(E131,Assumptions!$A$13:$A$18,0)),MAX(INDEX(Assumptions!$C$13:$C$18,MATCH(E131,Assumptions!$A$13:$A$18,0)),INDEX(Assumptions!$B$13:$B$18,MATCH(E131,Assumptions!$A$13:$A$18,0))*F131)),2)</f>
        <v>0</v>
      </c>
    </row>
    <row r="132" customFormat="false" ht="15" hidden="false" customHeight="false" outlineLevel="0" collapsed="false">
      <c r="A132" s="24" t="s">
        <v>955</v>
      </c>
      <c r="B132" s="39" t="n">
        <v>46025</v>
      </c>
      <c r="C132" s="24" t="s">
        <v>430</v>
      </c>
      <c r="D132" s="24" t="s">
        <v>826</v>
      </c>
      <c r="E132" s="24" t="s">
        <v>109</v>
      </c>
      <c r="F132" s="38" t="n">
        <v>7040</v>
      </c>
      <c r="G132" s="42" t="n">
        <f aca="false">DATE(YEAR(B132),MONTH(B132),1)</f>
        <v>46023</v>
      </c>
      <c r="H132" s="24" t="str">
        <f aca="false">INDEX(Customers!$B$2:$B$601,MATCH(C132,Customers!$A$2:$A$601,0))</f>
        <v>Western</v>
      </c>
      <c r="I132" s="43" t="n">
        <f aca="false">ROUND(MIN(INDEX(Assumptions!$D$13:$D$18,MATCH(E132,Assumptions!$A$13:$A$18,0)),MAX(INDEX(Assumptions!$C$13:$C$18,MATCH(E132,Assumptions!$A$13:$A$18,0)),INDEX(Assumptions!$B$13:$B$18,MATCH(E132,Assumptions!$A$13:$A$18,0))*F132)),2)</f>
        <v>28.16</v>
      </c>
    </row>
    <row r="133" customFormat="false" ht="15" hidden="false" customHeight="false" outlineLevel="0" collapsed="false">
      <c r="A133" s="24" t="s">
        <v>956</v>
      </c>
      <c r="B133" s="39" t="n">
        <v>46025</v>
      </c>
      <c r="C133" s="24" t="s">
        <v>433</v>
      </c>
      <c r="D133" s="24" t="s">
        <v>826</v>
      </c>
      <c r="E133" s="24" t="s">
        <v>109</v>
      </c>
      <c r="F133" s="38" t="n">
        <v>5920</v>
      </c>
      <c r="G133" s="42" t="n">
        <f aca="false">DATE(YEAR(B133),MONTH(B133),1)</f>
        <v>46023</v>
      </c>
      <c r="H133" s="24" t="str">
        <f aca="false">INDEX(Customers!$B$2:$B$601,MATCH(C133,Customers!$A$2:$A$601,0))</f>
        <v>Nairobi</v>
      </c>
      <c r="I133" s="43" t="n">
        <f aca="false">ROUND(MIN(INDEX(Assumptions!$D$13:$D$18,MATCH(E133,Assumptions!$A$13:$A$18,0)),MAX(INDEX(Assumptions!$C$13:$C$18,MATCH(E133,Assumptions!$A$13:$A$18,0)),INDEX(Assumptions!$B$13:$B$18,MATCH(E133,Assumptions!$A$13:$A$18,0))*F133)),2)</f>
        <v>23.68</v>
      </c>
    </row>
    <row r="134" customFormat="false" ht="15" hidden="false" customHeight="false" outlineLevel="0" collapsed="false">
      <c r="A134" s="24" t="s">
        <v>957</v>
      </c>
      <c r="B134" s="39" t="n">
        <v>46025</v>
      </c>
      <c r="C134" s="24" t="s">
        <v>447</v>
      </c>
      <c r="D134" s="24" t="s">
        <v>174</v>
      </c>
      <c r="E134" s="24" t="s">
        <v>107</v>
      </c>
      <c r="F134" s="38" t="n">
        <v>2790</v>
      </c>
      <c r="G134" s="42" t="n">
        <f aca="false">DATE(YEAR(B134),MONTH(B134),1)</f>
        <v>46023</v>
      </c>
      <c r="H134" s="24" t="str">
        <f aca="false">INDEX(Customers!$B$2:$B$601,MATCH(C134,Customers!$A$2:$A$601,0))</f>
        <v>Rift Valley</v>
      </c>
      <c r="I134" s="43" t="n">
        <f aca="false">ROUND(MIN(INDEX(Assumptions!$D$13:$D$18,MATCH(E134,Assumptions!$A$13:$A$18,0)),MAX(INDEX(Assumptions!$C$13:$C$18,MATCH(E134,Assumptions!$A$13:$A$18,0)),INDEX(Assumptions!$B$13:$B$18,MATCH(E134,Assumptions!$A$13:$A$18,0))*F134)),2)</f>
        <v>0</v>
      </c>
    </row>
    <row r="135" customFormat="false" ht="15" hidden="false" customHeight="false" outlineLevel="0" collapsed="false">
      <c r="A135" s="24" t="s">
        <v>958</v>
      </c>
      <c r="B135" s="39" t="n">
        <v>46025</v>
      </c>
      <c r="C135" s="24" t="s">
        <v>451</v>
      </c>
      <c r="D135" s="24" t="s">
        <v>826</v>
      </c>
      <c r="E135" s="24" t="s">
        <v>111</v>
      </c>
      <c r="F135" s="38" t="n">
        <v>200</v>
      </c>
      <c r="G135" s="42" t="n">
        <f aca="false">DATE(YEAR(B135),MONTH(B135),1)</f>
        <v>46023</v>
      </c>
      <c r="H135" s="24" t="str">
        <f aca="false">INDEX(Customers!$B$2:$B$601,MATCH(C135,Customers!$A$2:$A$601,0))</f>
        <v>Nairobi</v>
      </c>
      <c r="I135" s="43" t="n">
        <f aca="false">ROUND(MIN(INDEX(Assumptions!$D$13:$D$18,MATCH(E135,Assumptions!$A$13:$A$18,0)),MAX(INDEX(Assumptions!$C$13:$C$18,MATCH(E135,Assumptions!$A$13:$A$18,0)),INDEX(Assumptions!$B$13:$B$18,MATCH(E135,Assumptions!$A$13:$A$18,0))*F135)),2)</f>
        <v>8</v>
      </c>
    </row>
    <row r="136" customFormat="false" ht="15" hidden="false" customHeight="false" outlineLevel="0" collapsed="false">
      <c r="A136" s="24" t="s">
        <v>959</v>
      </c>
      <c r="B136" s="39" t="n">
        <v>46025</v>
      </c>
      <c r="C136" s="24" t="s">
        <v>458</v>
      </c>
      <c r="D136" s="24" t="s">
        <v>826</v>
      </c>
      <c r="E136" s="24" t="s">
        <v>113</v>
      </c>
      <c r="F136" s="38" t="n">
        <v>1000</v>
      </c>
      <c r="G136" s="42" t="n">
        <f aca="false">DATE(YEAR(B136),MONTH(B136),1)</f>
        <v>46023</v>
      </c>
      <c r="H136" s="24" t="str">
        <f aca="false">INDEX(Customers!$B$2:$B$601,MATCH(C136,Customers!$A$2:$A$601,0))</f>
        <v>Coast</v>
      </c>
      <c r="I136" s="43" t="n">
        <f aca="false">ROUND(MIN(INDEX(Assumptions!$D$13:$D$18,MATCH(E136,Assumptions!$A$13:$A$18,0)),MAX(INDEX(Assumptions!$C$13:$C$18,MATCH(E136,Assumptions!$A$13:$A$18,0)),INDEX(Assumptions!$B$13:$B$18,MATCH(E136,Assumptions!$A$13:$A$18,0))*F136)),2)</f>
        <v>50</v>
      </c>
    </row>
    <row r="137" customFormat="false" ht="15" hidden="false" customHeight="false" outlineLevel="0" collapsed="false">
      <c r="A137" s="24" t="s">
        <v>960</v>
      </c>
      <c r="B137" s="39" t="n">
        <v>46025</v>
      </c>
      <c r="C137" s="24" t="s">
        <v>466</v>
      </c>
      <c r="D137" s="24" t="s">
        <v>826</v>
      </c>
      <c r="E137" s="24" t="s">
        <v>111</v>
      </c>
      <c r="F137" s="38" t="n">
        <v>100</v>
      </c>
      <c r="G137" s="42" t="n">
        <f aca="false">DATE(YEAR(B137),MONTH(B137),1)</f>
        <v>46023</v>
      </c>
      <c r="H137" s="24" t="str">
        <f aca="false">INDEX(Customers!$B$2:$B$601,MATCH(C137,Customers!$A$2:$A$601,0))</f>
        <v>Nairobi</v>
      </c>
      <c r="I137" s="43" t="n">
        <f aca="false">ROUND(MIN(INDEX(Assumptions!$D$13:$D$18,MATCH(E137,Assumptions!$A$13:$A$18,0)),MAX(INDEX(Assumptions!$C$13:$C$18,MATCH(E137,Assumptions!$A$13:$A$18,0)),INDEX(Assumptions!$B$13:$B$18,MATCH(E137,Assumptions!$A$13:$A$18,0))*F137)),2)</f>
        <v>4</v>
      </c>
    </row>
    <row r="138" customFormat="false" ht="15" hidden="false" customHeight="false" outlineLevel="0" collapsed="false">
      <c r="A138" s="24" t="s">
        <v>961</v>
      </c>
      <c r="B138" s="39" t="n">
        <v>46025</v>
      </c>
      <c r="C138" s="24" t="s">
        <v>482</v>
      </c>
      <c r="D138" s="24" t="s">
        <v>826</v>
      </c>
      <c r="E138" s="24" t="s">
        <v>109</v>
      </c>
      <c r="F138" s="38" t="n">
        <v>2140</v>
      </c>
      <c r="G138" s="42" t="n">
        <f aca="false">DATE(YEAR(B138),MONTH(B138),1)</f>
        <v>46023</v>
      </c>
      <c r="H138" s="24" t="str">
        <f aca="false">INDEX(Customers!$B$2:$B$601,MATCH(C138,Customers!$A$2:$A$601,0))</f>
        <v>Rift Valley</v>
      </c>
      <c r="I138" s="43" t="n">
        <f aca="false">ROUND(MIN(INDEX(Assumptions!$D$13:$D$18,MATCH(E138,Assumptions!$A$13:$A$18,0)),MAX(INDEX(Assumptions!$C$13:$C$18,MATCH(E138,Assumptions!$A$13:$A$18,0)),INDEX(Assumptions!$B$13:$B$18,MATCH(E138,Assumptions!$A$13:$A$18,0))*F138)),2)</f>
        <v>8.56</v>
      </c>
    </row>
    <row r="139" customFormat="false" ht="15" hidden="false" customHeight="false" outlineLevel="0" collapsed="false">
      <c r="A139" s="24" t="s">
        <v>962</v>
      </c>
      <c r="B139" s="39" t="n">
        <v>46025</v>
      </c>
      <c r="C139" s="24" t="s">
        <v>502</v>
      </c>
      <c r="D139" s="24" t="s">
        <v>826</v>
      </c>
      <c r="E139" s="24" t="s">
        <v>103</v>
      </c>
      <c r="F139" s="38" t="n">
        <v>6530</v>
      </c>
      <c r="G139" s="42" t="n">
        <f aca="false">DATE(YEAR(B139),MONTH(B139),1)</f>
        <v>46023</v>
      </c>
      <c r="H139" s="24" t="str">
        <f aca="false">INDEX(Customers!$B$2:$B$601,MATCH(C139,Customers!$A$2:$A$601,0))</f>
        <v>Nairobi</v>
      </c>
      <c r="I139" s="43" t="n">
        <f aca="false">ROUND(MIN(INDEX(Assumptions!$D$13:$D$18,MATCH(E139,Assumptions!$A$13:$A$18,0)),MAX(INDEX(Assumptions!$C$13:$C$18,MATCH(E139,Assumptions!$A$13:$A$18,0)),INDEX(Assumptions!$B$13:$B$18,MATCH(E139,Assumptions!$A$13:$A$18,0))*F139)),2)</f>
        <v>65.3</v>
      </c>
    </row>
    <row r="140" customFormat="false" ht="15" hidden="false" customHeight="false" outlineLevel="0" collapsed="false">
      <c r="A140" s="24" t="s">
        <v>963</v>
      </c>
      <c r="B140" s="39" t="n">
        <v>46025</v>
      </c>
      <c r="C140" s="24" t="s">
        <v>504</v>
      </c>
      <c r="D140" s="24" t="s">
        <v>826</v>
      </c>
      <c r="E140" s="24" t="s">
        <v>109</v>
      </c>
      <c r="F140" s="38" t="n">
        <v>5020</v>
      </c>
      <c r="G140" s="42" t="n">
        <f aca="false">DATE(YEAR(B140),MONTH(B140),1)</f>
        <v>46023</v>
      </c>
      <c r="H140" s="24" t="str">
        <f aca="false">INDEX(Customers!$B$2:$B$601,MATCH(C140,Customers!$A$2:$A$601,0))</f>
        <v>Coast</v>
      </c>
      <c r="I140" s="43" t="n">
        <f aca="false">ROUND(MIN(INDEX(Assumptions!$D$13:$D$18,MATCH(E140,Assumptions!$A$13:$A$18,0)),MAX(INDEX(Assumptions!$C$13:$C$18,MATCH(E140,Assumptions!$A$13:$A$18,0)),INDEX(Assumptions!$B$13:$B$18,MATCH(E140,Assumptions!$A$13:$A$18,0))*F140)),2)</f>
        <v>20.08</v>
      </c>
    </row>
    <row r="141" customFormat="false" ht="15" hidden="false" customHeight="false" outlineLevel="0" collapsed="false">
      <c r="A141" s="24" t="s">
        <v>964</v>
      </c>
      <c r="B141" s="39" t="n">
        <v>46025</v>
      </c>
      <c r="C141" s="24" t="s">
        <v>512</v>
      </c>
      <c r="D141" s="24" t="s">
        <v>826</v>
      </c>
      <c r="E141" s="24" t="s">
        <v>111</v>
      </c>
      <c r="F141" s="38" t="n">
        <v>20</v>
      </c>
      <c r="G141" s="42" t="n">
        <f aca="false">DATE(YEAR(B141),MONTH(B141),1)</f>
        <v>46023</v>
      </c>
      <c r="H141" s="24" t="str">
        <f aca="false">INDEX(Customers!$B$2:$B$601,MATCH(C141,Customers!$A$2:$A$601,0))</f>
        <v>Central</v>
      </c>
      <c r="I141" s="43" t="n">
        <f aca="false">ROUND(MIN(INDEX(Assumptions!$D$13:$D$18,MATCH(E141,Assumptions!$A$13:$A$18,0)),MAX(INDEX(Assumptions!$C$13:$C$18,MATCH(E141,Assumptions!$A$13:$A$18,0)),INDEX(Assumptions!$B$13:$B$18,MATCH(E141,Assumptions!$A$13:$A$18,0))*F141)),2)</f>
        <v>0.8</v>
      </c>
    </row>
    <row r="142" customFormat="false" ht="15" hidden="false" customHeight="false" outlineLevel="0" collapsed="false">
      <c r="A142" s="24" t="s">
        <v>965</v>
      </c>
      <c r="B142" s="39" t="n">
        <v>46025</v>
      </c>
      <c r="C142" s="24" t="s">
        <v>515</v>
      </c>
      <c r="D142" s="24" t="s">
        <v>826</v>
      </c>
      <c r="E142" s="24" t="s">
        <v>103</v>
      </c>
      <c r="F142" s="38" t="n">
        <v>3090</v>
      </c>
      <c r="G142" s="42" t="n">
        <f aca="false">DATE(YEAR(B142),MONTH(B142),1)</f>
        <v>46023</v>
      </c>
      <c r="H142" s="24" t="str">
        <f aca="false">INDEX(Customers!$B$2:$B$601,MATCH(C142,Customers!$A$2:$A$601,0))</f>
        <v>Western</v>
      </c>
      <c r="I142" s="43" t="n">
        <f aca="false">ROUND(MIN(INDEX(Assumptions!$D$13:$D$18,MATCH(E142,Assumptions!$A$13:$A$18,0)),MAX(INDEX(Assumptions!$C$13:$C$18,MATCH(E142,Assumptions!$A$13:$A$18,0)),INDEX(Assumptions!$B$13:$B$18,MATCH(E142,Assumptions!$A$13:$A$18,0))*F142)),2)</f>
        <v>30.9</v>
      </c>
    </row>
    <row r="143" customFormat="false" ht="15" hidden="false" customHeight="false" outlineLevel="0" collapsed="false">
      <c r="A143" s="24" t="s">
        <v>966</v>
      </c>
      <c r="B143" s="39" t="n">
        <v>46025</v>
      </c>
      <c r="C143" s="24" t="s">
        <v>541</v>
      </c>
      <c r="D143" s="24" t="s">
        <v>826</v>
      </c>
      <c r="E143" s="24" t="s">
        <v>111</v>
      </c>
      <c r="F143" s="38" t="n">
        <v>200</v>
      </c>
      <c r="G143" s="42" t="n">
        <f aca="false">DATE(YEAR(B143),MONTH(B143),1)</f>
        <v>46023</v>
      </c>
      <c r="H143" s="24" t="str">
        <f aca="false">INDEX(Customers!$B$2:$B$601,MATCH(C143,Customers!$A$2:$A$601,0))</f>
        <v>Western</v>
      </c>
      <c r="I143" s="43" t="n">
        <f aca="false">ROUND(MIN(INDEX(Assumptions!$D$13:$D$18,MATCH(E143,Assumptions!$A$13:$A$18,0)),MAX(INDEX(Assumptions!$C$13:$C$18,MATCH(E143,Assumptions!$A$13:$A$18,0)),INDEX(Assumptions!$B$13:$B$18,MATCH(E143,Assumptions!$A$13:$A$18,0))*F143)),2)</f>
        <v>8</v>
      </c>
    </row>
    <row r="144" customFormat="false" ht="15" hidden="false" customHeight="false" outlineLevel="0" collapsed="false">
      <c r="A144" s="24" t="s">
        <v>967</v>
      </c>
      <c r="B144" s="39" t="n">
        <v>46025</v>
      </c>
      <c r="C144" s="24" t="s">
        <v>547</v>
      </c>
      <c r="D144" s="24" t="s">
        <v>163</v>
      </c>
      <c r="E144" s="24" t="s">
        <v>105</v>
      </c>
      <c r="F144" s="38" t="n">
        <v>3150</v>
      </c>
      <c r="G144" s="42" t="n">
        <f aca="false">DATE(YEAR(B144),MONTH(B144),1)</f>
        <v>46023</v>
      </c>
      <c r="H144" s="24" t="str">
        <f aca="false">INDEX(Customers!$B$2:$B$601,MATCH(C144,Customers!$A$2:$A$601,0))</f>
        <v>Central</v>
      </c>
      <c r="I144" s="43" t="n">
        <f aca="false">ROUND(MIN(INDEX(Assumptions!$D$13:$D$18,MATCH(E144,Assumptions!$A$13:$A$18,0)),MAX(INDEX(Assumptions!$C$13:$C$18,MATCH(E144,Assumptions!$A$13:$A$18,0)),INDEX(Assumptions!$B$13:$B$18,MATCH(E144,Assumptions!$A$13:$A$18,0))*F144)),2)</f>
        <v>47.25</v>
      </c>
    </row>
    <row r="145" customFormat="false" ht="15" hidden="false" customHeight="false" outlineLevel="0" collapsed="false">
      <c r="A145" s="24" t="s">
        <v>968</v>
      </c>
      <c r="B145" s="39" t="n">
        <v>46025</v>
      </c>
      <c r="C145" s="24" t="s">
        <v>552</v>
      </c>
      <c r="D145" s="24" t="s">
        <v>207</v>
      </c>
      <c r="E145" s="24" t="s">
        <v>107</v>
      </c>
      <c r="F145" s="38" t="n">
        <v>1180</v>
      </c>
      <c r="G145" s="42" t="n">
        <f aca="false">DATE(YEAR(B145),MONTH(B145),1)</f>
        <v>46023</v>
      </c>
      <c r="H145" s="24" t="str">
        <f aca="false">INDEX(Customers!$B$2:$B$601,MATCH(C145,Customers!$A$2:$A$601,0))</f>
        <v>Eastern</v>
      </c>
      <c r="I145" s="43" t="n">
        <f aca="false">ROUND(MIN(INDEX(Assumptions!$D$13:$D$18,MATCH(E145,Assumptions!$A$13:$A$18,0)),MAX(INDEX(Assumptions!$C$13:$C$18,MATCH(E145,Assumptions!$A$13:$A$18,0)),INDEX(Assumptions!$B$13:$B$18,MATCH(E145,Assumptions!$A$13:$A$18,0))*F145)),2)</f>
        <v>0</v>
      </c>
    </row>
    <row r="146" customFormat="false" ht="15" hidden="false" customHeight="false" outlineLevel="0" collapsed="false">
      <c r="A146" s="24" t="s">
        <v>969</v>
      </c>
      <c r="B146" s="39" t="n">
        <v>46025</v>
      </c>
      <c r="C146" s="24" t="s">
        <v>558</v>
      </c>
      <c r="D146" s="24" t="s">
        <v>826</v>
      </c>
      <c r="E146" s="24" t="s">
        <v>103</v>
      </c>
      <c r="F146" s="38" t="n">
        <v>1480</v>
      </c>
      <c r="G146" s="42" t="n">
        <f aca="false">DATE(YEAR(B146),MONTH(B146),1)</f>
        <v>46023</v>
      </c>
      <c r="H146" s="24" t="str">
        <f aca="false">INDEX(Customers!$B$2:$B$601,MATCH(C146,Customers!$A$2:$A$601,0))</f>
        <v>Rift Valley</v>
      </c>
      <c r="I146" s="43" t="n">
        <f aca="false">ROUND(MIN(INDEX(Assumptions!$D$13:$D$18,MATCH(E146,Assumptions!$A$13:$A$18,0)),MAX(INDEX(Assumptions!$C$13:$C$18,MATCH(E146,Assumptions!$A$13:$A$18,0)),INDEX(Assumptions!$B$13:$B$18,MATCH(E146,Assumptions!$A$13:$A$18,0))*F146)),2)</f>
        <v>14.8</v>
      </c>
    </row>
    <row r="147" customFormat="false" ht="15" hidden="false" customHeight="false" outlineLevel="0" collapsed="false">
      <c r="A147" s="24" t="s">
        <v>970</v>
      </c>
      <c r="B147" s="39" t="n">
        <v>46025</v>
      </c>
      <c r="C147" s="24" t="s">
        <v>558</v>
      </c>
      <c r="D147" s="24" t="s">
        <v>173</v>
      </c>
      <c r="E147" s="24" t="s">
        <v>107</v>
      </c>
      <c r="F147" s="38" t="n">
        <v>54320</v>
      </c>
      <c r="G147" s="42" t="n">
        <f aca="false">DATE(YEAR(B147),MONTH(B147),1)</f>
        <v>46023</v>
      </c>
      <c r="H147" s="24" t="str">
        <f aca="false">INDEX(Customers!$B$2:$B$601,MATCH(C147,Customers!$A$2:$A$601,0))</f>
        <v>Rift Valley</v>
      </c>
      <c r="I147" s="43" t="n">
        <f aca="false">ROUND(MIN(INDEX(Assumptions!$D$13:$D$18,MATCH(E147,Assumptions!$A$13:$A$18,0)),MAX(INDEX(Assumptions!$C$13:$C$18,MATCH(E147,Assumptions!$A$13:$A$18,0)),INDEX(Assumptions!$B$13:$B$18,MATCH(E147,Assumptions!$A$13:$A$18,0))*F147)),2)</f>
        <v>0</v>
      </c>
    </row>
    <row r="148" customFormat="false" ht="15" hidden="false" customHeight="false" outlineLevel="0" collapsed="false">
      <c r="A148" s="24" t="s">
        <v>971</v>
      </c>
      <c r="B148" s="39" t="n">
        <v>46025</v>
      </c>
      <c r="C148" s="24" t="s">
        <v>577</v>
      </c>
      <c r="D148" s="24" t="s">
        <v>826</v>
      </c>
      <c r="E148" s="24" t="s">
        <v>103</v>
      </c>
      <c r="F148" s="38" t="n">
        <v>1430</v>
      </c>
      <c r="G148" s="42" t="n">
        <f aca="false">DATE(YEAR(B148),MONTH(B148),1)</f>
        <v>46023</v>
      </c>
      <c r="H148" s="24" t="str">
        <f aca="false">INDEX(Customers!$B$2:$B$601,MATCH(C148,Customers!$A$2:$A$601,0))</f>
        <v>Nairobi</v>
      </c>
      <c r="I148" s="43" t="n">
        <f aca="false">ROUND(MIN(INDEX(Assumptions!$D$13:$D$18,MATCH(E148,Assumptions!$A$13:$A$18,0)),MAX(INDEX(Assumptions!$C$13:$C$18,MATCH(E148,Assumptions!$A$13:$A$18,0)),INDEX(Assumptions!$B$13:$B$18,MATCH(E148,Assumptions!$A$13:$A$18,0))*F148)),2)</f>
        <v>14.3</v>
      </c>
    </row>
    <row r="149" customFormat="false" ht="15" hidden="false" customHeight="false" outlineLevel="0" collapsed="false">
      <c r="A149" s="24" t="s">
        <v>972</v>
      </c>
      <c r="B149" s="39" t="n">
        <v>46025</v>
      </c>
      <c r="C149" s="24" t="s">
        <v>588</v>
      </c>
      <c r="D149" s="24" t="s">
        <v>157</v>
      </c>
      <c r="E149" s="24" t="s">
        <v>105</v>
      </c>
      <c r="F149" s="38" t="n">
        <v>4280</v>
      </c>
      <c r="G149" s="42" t="n">
        <f aca="false">DATE(YEAR(B149),MONTH(B149),1)</f>
        <v>46023</v>
      </c>
      <c r="H149" s="24" t="str">
        <f aca="false">INDEX(Customers!$B$2:$B$601,MATCH(C149,Customers!$A$2:$A$601,0))</f>
        <v>Nairobi</v>
      </c>
      <c r="I149" s="43" t="n">
        <f aca="false">ROUND(MIN(INDEX(Assumptions!$D$13:$D$18,MATCH(E149,Assumptions!$A$13:$A$18,0)),MAX(INDEX(Assumptions!$C$13:$C$18,MATCH(E149,Assumptions!$A$13:$A$18,0)),INDEX(Assumptions!$B$13:$B$18,MATCH(E149,Assumptions!$A$13:$A$18,0))*F149)),2)</f>
        <v>64.2</v>
      </c>
    </row>
    <row r="150" customFormat="false" ht="15" hidden="false" customHeight="false" outlineLevel="0" collapsed="false">
      <c r="A150" s="24" t="s">
        <v>973</v>
      </c>
      <c r="B150" s="39" t="n">
        <v>46025</v>
      </c>
      <c r="C150" s="24" t="s">
        <v>588</v>
      </c>
      <c r="D150" s="24" t="s">
        <v>826</v>
      </c>
      <c r="E150" s="24" t="s">
        <v>103</v>
      </c>
      <c r="F150" s="38" t="n">
        <v>300</v>
      </c>
      <c r="G150" s="42" t="n">
        <f aca="false">DATE(YEAR(B150),MONTH(B150),1)</f>
        <v>46023</v>
      </c>
      <c r="H150" s="24" t="str">
        <f aca="false">INDEX(Customers!$B$2:$B$601,MATCH(C150,Customers!$A$2:$A$601,0))</f>
        <v>Nairobi</v>
      </c>
      <c r="I150" s="43" t="n">
        <f aca="false">ROUND(MIN(INDEX(Assumptions!$D$13:$D$18,MATCH(E150,Assumptions!$A$13:$A$18,0)),MAX(INDEX(Assumptions!$C$13:$C$18,MATCH(E150,Assumptions!$A$13:$A$18,0)),INDEX(Assumptions!$B$13:$B$18,MATCH(E150,Assumptions!$A$13:$A$18,0))*F150)),2)</f>
        <v>5</v>
      </c>
    </row>
    <row r="151" customFormat="false" ht="15" hidden="false" customHeight="false" outlineLevel="0" collapsed="false">
      <c r="A151" s="24" t="s">
        <v>974</v>
      </c>
      <c r="B151" s="39" t="n">
        <v>46025</v>
      </c>
      <c r="C151" s="24" t="s">
        <v>589</v>
      </c>
      <c r="D151" s="24" t="s">
        <v>206</v>
      </c>
      <c r="E151" s="24" t="s">
        <v>107</v>
      </c>
      <c r="F151" s="38" t="n">
        <v>21630</v>
      </c>
      <c r="G151" s="42" t="n">
        <f aca="false">DATE(YEAR(B151),MONTH(B151),1)</f>
        <v>46023</v>
      </c>
      <c r="H151" s="24" t="str">
        <f aca="false">INDEX(Customers!$B$2:$B$601,MATCH(C151,Customers!$A$2:$A$601,0))</f>
        <v>Eastern</v>
      </c>
      <c r="I151" s="43" t="n">
        <f aca="false">ROUND(MIN(INDEX(Assumptions!$D$13:$D$18,MATCH(E151,Assumptions!$A$13:$A$18,0)),MAX(INDEX(Assumptions!$C$13:$C$18,MATCH(E151,Assumptions!$A$13:$A$18,0)),INDEX(Assumptions!$B$13:$B$18,MATCH(E151,Assumptions!$A$13:$A$18,0))*F151)),2)</f>
        <v>0</v>
      </c>
    </row>
    <row r="152" customFormat="false" ht="15" hidden="false" customHeight="false" outlineLevel="0" collapsed="false">
      <c r="A152" s="24" t="s">
        <v>975</v>
      </c>
      <c r="B152" s="39" t="n">
        <v>46025</v>
      </c>
      <c r="C152" s="24" t="s">
        <v>608</v>
      </c>
      <c r="D152" s="24" t="s">
        <v>826</v>
      </c>
      <c r="E152" s="24" t="s">
        <v>109</v>
      </c>
      <c r="F152" s="38" t="n">
        <v>1030</v>
      </c>
      <c r="G152" s="42" t="n">
        <f aca="false">DATE(YEAR(B152),MONTH(B152),1)</f>
        <v>46023</v>
      </c>
      <c r="H152" s="24" t="str">
        <f aca="false">INDEX(Customers!$B$2:$B$601,MATCH(C152,Customers!$A$2:$A$601,0))</f>
        <v>Eastern</v>
      </c>
      <c r="I152" s="43" t="n">
        <f aca="false">ROUND(MIN(INDEX(Assumptions!$D$13:$D$18,MATCH(E152,Assumptions!$A$13:$A$18,0)),MAX(INDEX(Assumptions!$C$13:$C$18,MATCH(E152,Assumptions!$A$13:$A$18,0)),INDEX(Assumptions!$B$13:$B$18,MATCH(E152,Assumptions!$A$13:$A$18,0))*F152)),2)</f>
        <v>4.12</v>
      </c>
    </row>
    <row r="153" customFormat="false" ht="15" hidden="false" customHeight="false" outlineLevel="0" collapsed="false">
      <c r="A153" s="24" t="s">
        <v>976</v>
      </c>
      <c r="B153" s="39" t="n">
        <v>46025</v>
      </c>
      <c r="C153" s="24" t="s">
        <v>625</v>
      </c>
      <c r="D153" s="24" t="s">
        <v>826</v>
      </c>
      <c r="E153" s="24" t="s">
        <v>113</v>
      </c>
      <c r="F153" s="38" t="n">
        <v>250</v>
      </c>
      <c r="G153" s="42" t="n">
        <f aca="false">DATE(YEAR(B153),MONTH(B153),1)</f>
        <v>46023</v>
      </c>
      <c r="H153" s="24" t="str">
        <f aca="false">INDEX(Customers!$B$2:$B$601,MATCH(C153,Customers!$A$2:$A$601,0))</f>
        <v>Nairobi</v>
      </c>
      <c r="I153" s="43" t="n">
        <f aca="false">ROUND(MIN(INDEX(Assumptions!$D$13:$D$18,MATCH(E153,Assumptions!$A$13:$A$18,0)),MAX(INDEX(Assumptions!$C$13:$C$18,MATCH(E153,Assumptions!$A$13:$A$18,0)),INDEX(Assumptions!$B$13:$B$18,MATCH(E153,Assumptions!$A$13:$A$18,0))*F153)),2)</f>
        <v>12.5</v>
      </c>
    </row>
    <row r="154" customFormat="false" ht="15" hidden="false" customHeight="false" outlineLevel="0" collapsed="false">
      <c r="A154" s="24" t="s">
        <v>977</v>
      </c>
      <c r="B154" s="39" t="n">
        <v>46025</v>
      </c>
      <c r="C154" s="24" t="s">
        <v>635</v>
      </c>
      <c r="D154" s="24" t="s">
        <v>166</v>
      </c>
      <c r="E154" s="24" t="s">
        <v>107</v>
      </c>
      <c r="F154" s="38" t="n">
        <v>6490</v>
      </c>
      <c r="G154" s="42" t="n">
        <f aca="false">DATE(YEAR(B154),MONTH(B154),1)</f>
        <v>46023</v>
      </c>
      <c r="H154" s="24" t="str">
        <f aca="false">INDEX(Customers!$B$2:$B$601,MATCH(C154,Customers!$A$2:$A$601,0))</f>
        <v>Central</v>
      </c>
      <c r="I154" s="43" t="n">
        <f aca="false">ROUND(MIN(INDEX(Assumptions!$D$13:$D$18,MATCH(E154,Assumptions!$A$13:$A$18,0)),MAX(INDEX(Assumptions!$C$13:$C$18,MATCH(E154,Assumptions!$A$13:$A$18,0)),INDEX(Assumptions!$B$13:$B$18,MATCH(E154,Assumptions!$A$13:$A$18,0))*F154)),2)</f>
        <v>0</v>
      </c>
    </row>
    <row r="155" customFormat="false" ht="15" hidden="false" customHeight="false" outlineLevel="0" collapsed="false">
      <c r="A155" s="24" t="s">
        <v>978</v>
      </c>
      <c r="B155" s="39" t="n">
        <v>46025</v>
      </c>
      <c r="C155" s="24" t="s">
        <v>637</v>
      </c>
      <c r="D155" s="24" t="s">
        <v>826</v>
      </c>
      <c r="E155" s="24" t="s">
        <v>103</v>
      </c>
      <c r="F155" s="38" t="n">
        <v>3280</v>
      </c>
      <c r="G155" s="42" t="n">
        <f aca="false">DATE(YEAR(B155),MONTH(B155),1)</f>
        <v>46023</v>
      </c>
      <c r="H155" s="24" t="str">
        <f aca="false">INDEX(Customers!$B$2:$B$601,MATCH(C155,Customers!$A$2:$A$601,0))</f>
        <v>Western</v>
      </c>
      <c r="I155" s="43" t="n">
        <f aca="false">ROUND(MIN(INDEX(Assumptions!$D$13:$D$18,MATCH(E155,Assumptions!$A$13:$A$18,0)),MAX(INDEX(Assumptions!$C$13:$C$18,MATCH(E155,Assumptions!$A$13:$A$18,0)),INDEX(Assumptions!$B$13:$B$18,MATCH(E155,Assumptions!$A$13:$A$18,0))*F155)),2)</f>
        <v>32.8</v>
      </c>
    </row>
    <row r="156" customFormat="false" ht="15" hidden="false" customHeight="false" outlineLevel="0" collapsed="false">
      <c r="A156" s="24" t="s">
        <v>979</v>
      </c>
      <c r="B156" s="39" t="n">
        <v>46025</v>
      </c>
      <c r="C156" s="24" t="s">
        <v>651</v>
      </c>
      <c r="D156" s="24" t="s">
        <v>182</v>
      </c>
      <c r="E156" s="24" t="s">
        <v>105</v>
      </c>
      <c r="F156" s="38" t="n">
        <v>23890</v>
      </c>
      <c r="G156" s="42" t="n">
        <f aca="false">DATE(YEAR(B156),MONTH(B156),1)</f>
        <v>46023</v>
      </c>
      <c r="H156" s="24" t="str">
        <f aca="false">INDEX(Customers!$B$2:$B$601,MATCH(C156,Customers!$A$2:$A$601,0))</f>
        <v>Rift Valley</v>
      </c>
      <c r="I156" s="43" t="n">
        <f aca="false">ROUND(MIN(INDEX(Assumptions!$D$13:$D$18,MATCH(E156,Assumptions!$A$13:$A$18,0)),MAX(INDEX(Assumptions!$C$13:$C$18,MATCH(E156,Assumptions!$A$13:$A$18,0)),INDEX(Assumptions!$B$13:$B$18,MATCH(E156,Assumptions!$A$13:$A$18,0))*F156)),2)</f>
        <v>200</v>
      </c>
    </row>
    <row r="157" customFormat="false" ht="15" hidden="false" customHeight="false" outlineLevel="0" collapsed="false">
      <c r="A157" s="24" t="s">
        <v>980</v>
      </c>
      <c r="B157" s="39" t="n">
        <v>46025</v>
      </c>
      <c r="C157" s="24" t="s">
        <v>664</v>
      </c>
      <c r="D157" s="24" t="s">
        <v>826</v>
      </c>
      <c r="E157" s="24" t="s">
        <v>111</v>
      </c>
      <c r="F157" s="38" t="n">
        <v>200</v>
      </c>
      <c r="G157" s="42" t="n">
        <f aca="false">DATE(YEAR(B157),MONTH(B157),1)</f>
        <v>46023</v>
      </c>
      <c r="H157" s="24" t="str">
        <f aca="false">INDEX(Customers!$B$2:$B$601,MATCH(C157,Customers!$A$2:$A$601,0))</f>
        <v>Rift Valley</v>
      </c>
      <c r="I157" s="43" t="n">
        <f aca="false">ROUND(MIN(INDEX(Assumptions!$D$13:$D$18,MATCH(E157,Assumptions!$A$13:$A$18,0)),MAX(INDEX(Assumptions!$C$13:$C$18,MATCH(E157,Assumptions!$A$13:$A$18,0)),INDEX(Assumptions!$B$13:$B$18,MATCH(E157,Assumptions!$A$13:$A$18,0))*F157)),2)</f>
        <v>8</v>
      </c>
    </row>
    <row r="158" customFormat="false" ht="15" hidden="false" customHeight="false" outlineLevel="0" collapsed="false">
      <c r="A158" s="24" t="s">
        <v>981</v>
      </c>
      <c r="B158" s="39" t="n">
        <v>46025</v>
      </c>
      <c r="C158" s="24" t="s">
        <v>664</v>
      </c>
      <c r="D158" s="24" t="s">
        <v>826</v>
      </c>
      <c r="E158" s="24" t="s">
        <v>103</v>
      </c>
      <c r="F158" s="38" t="n">
        <v>2240</v>
      </c>
      <c r="G158" s="42" t="n">
        <f aca="false">DATE(YEAR(B158),MONTH(B158),1)</f>
        <v>46023</v>
      </c>
      <c r="H158" s="24" t="str">
        <f aca="false">INDEX(Customers!$B$2:$B$601,MATCH(C158,Customers!$A$2:$A$601,0))</f>
        <v>Rift Valley</v>
      </c>
      <c r="I158" s="43" t="n">
        <f aca="false">ROUND(MIN(INDEX(Assumptions!$D$13:$D$18,MATCH(E158,Assumptions!$A$13:$A$18,0)),MAX(INDEX(Assumptions!$C$13:$C$18,MATCH(E158,Assumptions!$A$13:$A$18,0)),INDEX(Assumptions!$B$13:$B$18,MATCH(E158,Assumptions!$A$13:$A$18,0))*F158)),2)</f>
        <v>22.4</v>
      </c>
    </row>
    <row r="159" customFormat="false" ht="15" hidden="false" customHeight="false" outlineLevel="0" collapsed="false">
      <c r="A159" s="24" t="s">
        <v>982</v>
      </c>
      <c r="B159" s="39" t="n">
        <v>46025</v>
      </c>
      <c r="C159" s="24" t="s">
        <v>673</v>
      </c>
      <c r="D159" s="24" t="s">
        <v>826</v>
      </c>
      <c r="E159" s="24" t="s">
        <v>103</v>
      </c>
      <c r="F159" s="38" t="n">
        <v>1610</v>
      </c>
      <c r="G159" s="42" t="n">
        <f aca="false">DATE(YEAR(B159),MONTH(B159),1)</f>
        <v>46023</v>
      </c>
      <c r="H159" s="24" t="str">
        <f aca="false">INDEX(Customers!$B$2:$B$601,MATCH(C159,Customers!$A$2:$A$601,0))</f>
        <v>Nairobi</v>
      </c>
      <c r="I159" s="43" t="n">
        <f aca="false">ROUND(MIN(INDEX(Assumptions!$D$13:$D$18,MATCH(E159,Assumptions!$A$13:$A$18,0)),MAX(INDEX(Assumptions!$C$13:$C$18,MATCH(E159,Assumptions!$A$13:$A$18,0)),INDEX(Assumptions!$B$13:$B$18,MATCH(E159,Assumptions!$A$13:$A$18,0))*F159)),2)</f>
        <v>16.1</v>
      </c>
    </row>
    <row r="160" customFormat="false" ht="15" hidden="false" customHeight="false" outlineLevel="0" collapsed="false">
      <c r="A160" s="24" t="s">
        <v>983</v>
      </c>
      <c r="B160" s="39" t="n">
        <v>46025</v>
      </c>
      <c r="C160" s="24" t="s">
        <v>694</v>
      </c>
      <c r="D160" s="24" t="s">
        <v>826</v>
      </c>
      <c r="E160" s="24" t="s">
        <v>113</v>
      </c>
      <c r="F160" s="38" t="n">
        <v>500</v>
      </c>
      <c r="G160" s="42" t="n">
        <f aca="false">DATE(YEAR(B160),MONTH(B160),1)</f>
        <v>46023</v>
      </c>
      <c r="H160" s="24" t="str">
        <f aca="false">INDEX(Customers!$B$2:$B$601,MATCH(C160,Customers!$A$2:$A$601,0))</f>
        <v>Western</v>
      </c>
      <c r="I160" s="43" t="n">
        <f aca="false">ROUND(MIN(INDEX(Assumptions!$D$13:$D$18,MATCH(E160,Assumptions!$A$13:$A$18,0)),MAX(INDEX(Assumptions!$C$13:$C$18,MATCH(E160,Assumptions!$A$13:$A$18,0)),INDEX(Assumptions!$B$13:$B$18,MATCH(E160,Assumptions!$A$13:$A$18,0))*F160)),2)</f>
        <v>25</v>
      </c>
    </row>
    <row r="161" customFormat="false" ht="15" hidden="false" customHeight="false" outlineLevel="0" collapsed="false">
      <c r="A161" s="24" t="s">
        <v>984</v>
      </c>
      <c r="B161" s="39" t="n">
        <v>46025</v>
      </c>
      <c r="C161" s="24" t="s">
        <v>705</v>
      </c>
      <c r="D161" s="24" t="s">
        <v>826</v>
      </c>
      <c r="E161" s="24" t="s">
        <v>103</v>
      </c>
      <c r="F161" s="38" t="n">
        <v>730</v>
      </c>
      <c r="G161" s="42" t="n">
        <f aca="false">DATE(YEAR(B161),MONTH(B161),1)</f>
        <v>46023</v>
      </c>
      <c r="H161" s="24" t="str">
        <f aca="false">INDEX(Customers!$B$2:$B$601,MATCH(C161,Customers!$A$2:$A$601,0))</f>
        <v>Nairobi</v>
      </c>
      <c r="I161" s="43" t="n">
        <f aca="false">ROUND(MIN(INDEX(Assumptions!$D$13:$D$18,MATCH(E161,Assumptions!$A$13:$A$18,0)),MAX(INDEX(Assumptions!$C$13:$C$18,MATCH(E161,Assumptions!$A$13:$A$18,0)),INDEX(Assumptions!$B$13:$B$18,MATCH(E161,Assumptions!$A$13:$A$18,0))*F161)),2)</f>
        <v>7.3</v>
      </c>
    </row>
    <row r="162" customFormat="false" ht="15" hidden="false" customHeight="false" outlineLevel="0" collapsed="false">
      <c r="A162" s="24" t="s">
        <v>985</v>
      </c>
      <c r="B162" s="39" t="n">
        <v>46025</v>
      </c>
      <c r="C162" s="24" t="s">
        <v>721</v>
      </c>
      <c r="D162" s="24" t="s">
        <v>826</v>
      </c>
      <c r="E162" s="24" t="s">
        <v>103</v>
      </c>
      <c r="F162" s="38" t="n">
        <v>200</v>
      </c>
      <c r="G162" s="42" t="n">
        <f aca="false">DATE(YEAR(B162),MONTH(B162),1)</f>
        <v>46023</v>
      </c>
      <c r="H162" s="24" t="str">
        <f aca="false">INDEX(Customers!$B$2:$B$601,MATCH(C162,Customers!$A$2:$A$601,0))</f>
        <v>Western</v>
      </c>
      <c r="I162" s="43" t="n">
        <f aca="false">ROUND(MIN(INDEX(Assumptions!$D$13:$D$18,MATCH(E162,Assumptions!$A$13:$A$18,0)),MAX(INDEX(Assumptions!$C$13:$C$18,MATCH(E162,Assumptions!$A$13:$A$18,0)),INDEX(Assumptions!$B$13:$B$18,MATCH(E162,Assumptions!$A$13:$A$18,0))*F162)),2)</f>
        <v>5</v>
      </c>
    </row>
    <row r="163" customFormat="false" ht="15" hidden="false" customHeight="false" outlineLevel="0" collapsed="false">
      <c r="A163" s="24" t="s">
        <v>986</v>
      </c>
      <c r="B163" s="39" t="n">
        <v>46025</v>
      </c>
      <c r="C163" s="24" t="s">
        <v>721</v>
      </c>
      <c r="D163" s="24" t="s">
        <v>826</v>
      </c>
      <c r="E163" s="24" t="s">
        <v>103</v>
      </c>
      <c r="F163" s="38" t="n">
        <v>1890</v>
      </c>
      <c r="G163" s="42" t="n">
        <f aca="false">DATE(YEAR(B163),MONTH(B163),1)</f>
        <v>46023</v>
      </c>
      <c r="H163" s="24" t="str">
        <f aca="false">INDEX(Customers!$B$2:$B$601,MATCH(C163,Customers!$A$2:$A$601,0))</f>
        <v>Western</v>
      </c>
      <c r="I163" s="43" t="n">
        <f aca="false">ROUND(MIN(INDEX(Assumptions!$D$13:$D$18,MATCH(E163,Assumptions!$A$13:$A$18,0)),MAX(INDEX(Assumptions!$C$13:$C$18,MATCH(E163,Assumptions!$A$13:$A$18,0)),INDEX(Assumptions!$B$13:$B$18,MATCH(E163,Assumptions!$A$13:$A$18,0))*F163)),2)</f>
        <v>18.9</v>
      </c>
    </row>
    <row r="164" customFormat="false" ht="15" hidden="false" customHeight="false" outlineLevel="0" collapsed="false">
      <c r="A164" s="24" t="s">
        <v>987</v>
      </c>
      <c r="B164" s="39" t="n">
        <v>46025</v>
      </c>
      <c r="C164" s="24" t="s">
        <v>742</v>
      </c>
      <c r="D164" s="24" t="s">
        <v>826</v>
      </c>
      <c r="E164" s="24" t="s">
        <v>111</v>
      </c>
      <c r="F164" s="38" t="n">
        <v>200</v>
      </c>
      <c r="G164" s="42" t="n">
        <f aca="false">DATE(YEAR(B164),MONTH(B164),1)</f>
        <v>46023</v>
      </c>
      <c r="H164" s="24" t="str">
        <f aca="false">INDEX(Customers!$B$2:$B$601,MATCH(C164,Customers!$A$2:$A$601,0))</f>
        <v>Eastern</v>
      </c>
      <c r="I164" s="43" t="n">
        <f aca="false">ROUND(MIN(INDEX(Assumptions!$D$13:$D$18,MATCH(E164,Assumptions!$A$13:$A$18,0)),MAX(INDEX(Assumptions!$C$13:$C$18,MATCH(E164,Assumptions!$A$13:$A$18,0)),INDEX(Assumptions!$B$13:$B$18,MATCH(E164,Assumptions!$A$13:$A$18,0))*F164)),2)</f>
        <v>8</v>
      </c>
    </row>
    <row r="165" customFormat="false" ht="15" hidden="false" customHeight="false" outlineLevel="0" collapsed="false">
      <c r="A165" s="24" t="s">
        <v>988</v>
      </c>
      <c r="B165" s="39" t="n">
        <v>46025</v>
      </c>
      <c r="C165" s="24" t="s">
        <v>742</v>
      </c>
      <c r="D165" s="24" t="s">
        <v>209</v>
      </c>
      <c r="E165" s="24" t="s">
        <v>107</v>
      </c>
      <c r="F165" s="38" t="n">
        <v>12380</v>
      </c>
      <c r="G165" s="42" t="n">
        <f aca="false">DATE(YEAR(B165),MONTH(B165),1)</f>
        <v>46023</v>
      </c>
      <c r="H165" s="24" t="str">
        <f aca="false">INDEX(Customers!$B$2:$B$601,MATCH(C165,Customers!$A$2:$A$601,0))</f>
        <v>Eastern</v>
      </c>
      <c r="I165" s="43" t="n">
        <f aca="false">ROUND(MIN(INDEX(Assumptions!$D$13:$D$18,MATCH(E165,Assumptions!$A$13:$A$18,0)),MAX(INDEX(Assumptions!$C$13:$C$18,MATCH(E165,Assumptions!$A$13:$A$18,0)),INDEX(Assumptions!$B$13:$B$18,MATCH(E165,Assumptions!$A$13:$A$18,0))*F165)),2)</f>
        <v>0</v>
      </c>
    </row>
    <row r="166" customFormat="false" ht="15" hidden="false" customHeight="false" outlineLevel="0" collapsed="false">
      <c r="A166" s="24" t="s">
        <v>989</v>
      </c>
      <c r="B166" s="39" t="n">
        <v>46025</v>
      </c>
      <c r="C166" s="24" t="s">
        <v>749</v>
      </c>
      <c r="D166" s="24" t="s">
        <v>156</v>
      </c>
      <c r="E166" s="24" t="s">
        <v>107</v>
      </c>
      <c r="F166" s="38" t="n">
        <v>3200</v>
      </c>
      <c r="G166" s="42" t="n">
        <f aca="false">DATE(YEAR(B166),MONTH(B166),1)</f>
        <v>46023</v>
      </c>
      <c r="H166" s="24" t="str">
        <f aca="false">INDEX(Customers!$B$2:$B$601,MATCH(C166,Customers!$A$2:$A$601,0))</f>
        <v>Nairobi</v>
      </c>
      <c r="I166" s="43" t="n">
        <f aca="false">ROUND(MIN(INDEX(Assumptions!$D$13:$D$18,MATCH(E166,Assumptions!$A$13:$A$18,0)),MAX(INDEX(Assumptions!$C$13:$C$18,MATCH(E166,Assumptions!$A$13:$A$18,0)),INDEX(Assumptions!$B$13:$B$18,MATCH(E166,Assumptions!$A$13:$A$18,0))*F166)),2)</f>
        <v>0</v>
      </c>
    </row>
    <row r="167" customFormat="false" ht="15" hidden="false" customHeight="false" outlineLevel="0" collapsed="false">
      <c r="A167" s="24" t="s">
        <v>990</v>
      </c>
      <c r="B167" s="39" t="n">
        <v>46025</v>
      </c>
      <c r="C167" s="24" t="s">
        <v>750</v>
      </c>
      <c r="D167" s="24" t="s">
        <v>826</v>
      </c>
      <c r="E167" s="24" t="s">
        <v>113</v>
      </c>
      <c r="F167" s="38" t="n">
        <v>99</v>
      </c>
      <c r="G167" s="42" t="n">
        <f aca="false">DATE(YEAR(B167),MONTH(B167),1)</f>
        <v>46023</v>
      </c>
      <c r="H167" s="24" t="str">
        <f aca="false">INDEX(Customers!$B$2:$B$601,MATCH(C167,Customers!$A$2:$A$601,0))</f>
        <v>Eastern</v>
      </c>
      <c r="I167" s="43" t="n">
        <f aca="false">ROUND(MIN(INDEX(Assumptions!$D$13:$D$18,MATCH(E167,Assumptions!$A$13:$A$18,0)),MAX(INDEX(Assumptions!$C$13:$C$18,MATCH(E167,Assumptions!$A$13:$A$18,0)),INDEX(Assumptions!$B$13:$B$18,MATCH(E167,Assumptions!$A$13:$A$18,0))*F167)),2)</f>
        <v>4.95</v>
      </c>
    </row>
    <row r="168" customFormat="false" ht="15" hidden="false" customHeight="false" outlineLevel="0" collapsed="false">
      <c r="A168" s="24" t="s">
        <v>991</v>
      </c>
      <c r="B168" s="39" t="n">
        <v>46025</v>
      </c>
      <c r="C168" s="24" t="s">
        <v>750</v>
      </c>
      <c r="D168" s="24" t="s">
        <v>207</v>
      </c>
      <c r="E168" s="24" t="s">
        <v>107</v>
      </c>
      <c r="F168" s="38" t="n">
        <v>20830</v>
      </c>
      <c r="G168" s="42" t="n">
        <f aca="false">DATE(YEAR(B168),MONTH(B168),1)</f>
        <v>46023</v>
      </c>
      <c r="H168" s="24" t="str">
        <f aca="false">INDEX(Customers!$B$2:$B$601,MATCH(C168,Customers!$A$2:$A$601,0))</f>
        <v>Eastern</v>
      </c>
      <c r="I168" s="43" t="n">
        <f aca="false">ROUND(MIN(INDEX(Assumptions!$D$13:$D$18,MATCH(E168,Assumptions!$A$13:$A$18,0)),MAX(INDEX(Assumptions!$C$13:$C$18,MATCH(E168,Assumptions!$A$13:$A$18,0)),INDEX(Assumptions!$B$13:$B$18,MATCH(E168,Assumptions!$A$13:$A$18,0))*F168)),2)</f>
        <v>0</v>
      </c>
    </row>
    <row r="169" customFormat="false" ht="15" hidden="false" customHeight="false" outlineLevel="0" collapsed="false">
      <c r="A169" s="24" t="s">
        <v>992</v>
      </c>
      <c r="B169" s="39" t="n">
        <v>46025</v>
      </c>
      <c r="C169" s="24" t="s">
        <v>753</v>
      </c>
      <c r="D169" s="24" t="s">
        <v>153</v>
      </c>
      <c r="E169" s="24" t="s">
        <v>105</v>
      </c>
      <c r="F169" s="38" t="n">
        <v>15280</v>
      </c>
      <c r="G169" s="42" t="n">
        <f aca="false">DATE(YEAR(B169),MONTH(B169),1)</f>
        <v>46023</v>
      </c>
      <c r="H169" s="24" t="str">
        <f aca="false">INDEX(Customers!$B$2:$B$601,MATCH(C169,Customers!$A$2:$A$601,0))</f>
        <v>Nairobi</v>
      </c>
      <c r="I169" s="43" t="n">
        <f aca="false">ROUND(MIN(INDEX(Assumptions!$D$13:$D$18,MATCH(E169,Assumptions!$A$13:$A$18,0)),MAX(INDEX(Assumptions!$C$13:$C$18,MATCH(E169,Assumptions!$A$13:$A$18,0)),INDEX(Assumptions!$B$13:$B$18,MATCH(E169,Assumptions!$A$13:$A$18,0))*F169)),2)</f>
        <v>200</v>
      </c>
    </row>
    <row r="170" customFormat="false" ht="15" hidden="false" customHeight="false" outlineLevel="0" collapsed="false">
      <c r="A170" s="24" t="s">
        <v>993</v>
      </c>
      <c r="B170" s="39" t="n">
        <v>46025</v>
      </c>
      <c r="C170" s="24" t="s">
        <v>754</v>
      </c>
      <c r="D170" s="24" t="s">
        <v>826</v>
      </c>
      <c r="E170" s="24" t="s">
        <v>111</v>
      </c>
      <c r="F170" s="38" t="n">
        <v>50</v>
      </c>
      <c r="G170" s="42" t="n">
        <f aca="false">DATE(YEAR(B170),MONTH(B170),1)</f>
        <v>46023</v>
      </c>
      <c r="H170" s="24" t="str">
        <f aca="false">INDEX(Customers!$B$2:$B$601,MATCH(C170,Customers!$A$2:$A$601,0))</f>
        <v>Eastern</v>
      </c>
      <c r="I170" s="43" t="n">
        <f aca="false">ROUND(MIN(INDEX(Assumptions!$D$13:$D$18,MATCH(E170,Assumptions!$A$13:$A$18,0)),MAX(INDEX(Assumptions!$C$13:$C$18,MATCH(E170,Assumptions!$A$13:$A$18,0)),INDEX(Assumptions!$B$13:$B$18,MATCH(E170,Assumptions!$A$13:$A$18,0))*F170)),2)</f>
        <v>2</v>
      </c>
    </row>
    <row r="171" customFormat="false" ht="15" hidden="false" customHeight="false" outlineLevel="0" collapsed="false">
      <c r="A171" s="24" t="s">
        <v>994</v>
      </c>
      <c r="B171" s="39" t="n">
        <v>46025</v>
      </c>
      <c r="C171" s="24" t="s">
        <v>773</v>
      </c>
      <c r="D171" s="24" t="s">
        <v>826</v>
      </c>
      <c r="E171" s="24" t="s">
        <v>111</v>
      </c>
      <c r="F171" s="38" t="n">
        <v>50</v>
      </c>
      <c r="G171" s="42" t="n">
        <f aca="false">DATE(YEAR(B171),MONTH(B171),1)</f>
        <v>46023</v>
      </c>
      <c r="H171" s="24" t="str">
        <f aca="false">INDEX(Customers!$B$2:$B$601,MATCH(C171,Customers!$A$2:$A$601,0))</f>
        <v>Rift Valley</v>
      </c>
      <c r="I171" s="43" t="n">
        <f aca="false">ROUND(MIN(INDEX(Assumptions!$D$13:$D$18,MATCH(E171,Assumptions!$A$13:$A$18,0)),MAX(INDEX(Assumptions!$C$13:$C$18,MATCH(E171,Assumptions!$A$13:$A$18,0)),INDEX(Assumptions!$B$13:$B$18,MATCH(E171,Assumptions!$A$13:$A$18,0))*F171)),2)</f>
        <v>2</v>
      </c>
    </row>
    <row r="172" customFormat="false" ht="15" hidden="false" customHeight="false" outlineLevel="0" collapsed="false">
      <c r="A172" s="24" t="s">
        <v>995</v>
      </c>
      <c r="B172" s="39" t="n">
        <v>46026</v>
      </c>
      <c r="C172" s="24" t="s">
        <v>218</v>
      </c>
      <c r="D172" s="24" t="s">
        <v>826</v>
      </c>
      <c r="E172" s="24" t="s">
        <v>103</v>
      </c>
      <c r="F172" s="38" t="n">
        <v>3480</v>
      </c>
      <c r="G172" s="42" t="n">
        <f aca="false">DATE(YEAR(B172),MONTH(B172),1)</f>
        <v>46023</v>
      </c>
      <c r="H172" s="24" t="str">
        <f aca="false">INDEX(Customers!$B$2:$B$601,MATCH(C172,Customers!$A$2:$A$601,0))</f>
        <v>Coast</v>
      </c>
      <c r="I172" s="43" t="n">
        <f aca="false">ROUND(MIN(INDEX(Assumptions!$D$13:$D$18,MATCH(E172,Assumptions!$A$13:$A$18,0)),MAX(INDEX(Assumptions!$C$13:$C$18,MATCH(E172,Assumptions!$A$13:$A$18,0)),INDEX(Assumptions!$B$13:$B$18,MATCH(E172,Assumptions!$A$13:$A$18,0))*F172)),2)</f>
        <v>34.8</v>
      </c>
    </row>
    <row r="173" customFormat="false" ht="15" hidden="false" customHeight="false" outlineLevel="0" collapsed="false">
      <c r="A173" s="24" t="s">
        <v>996</v>
      </c>
      <c r="B173" s="39" t="n">
        <v>46026</v>
      </c>
      <c r="C173" s="24" t="s">
        <v>232</v>
      </c>
      <c r="D173" s="24" t="s">
        <v>826</v>
      </c>
      <c r="E173" s="24" t="s">
        <v>109</v>
      </c>
      <c r="F173" s="38" t="n">
        <v>15120</v>
      </c>
      <c r="G173" s="42" t="n">
        <f aca="false">DATE(YEAR(B173),MONTH(B173),1)</f>
        <v>46023</v>
      </c>
      <c r="H173" s="24" t="str">
        <f aca="false">INDEX(Customers!$B$2:$B$601,MATCH(C173,Customers!$A$2:$A$601,0))</f>
        <v>Coast</v>
      </c>
      <c r="I173" s="43" t="n">
        <f aca="false">ROUND(MIN(INDEX(Assumptions!$D$13:$D$18,MATCH(E173,Assumptions!$A$13:$A$18,0)),MAX(INDEX(Assumptions!$C$13:$C$18,MATCH(E173,Assumptions!$A$13:$A$18,0)),INDEX(Assumptions!$B$13:$B$18,MATCH(E173,Assumptions!$A$13:$A$18,0))*F173)),2)</f>
        <v>40</v>
      </c>
    </row>
    <row r="174" customFormat="false" ht="15" hidden="false" customHeight="false" outlineLevel="0" collapsed="false">
      <c r="A174" s="24" t="s">
        <v>997</v>
      </c>
      <c r="B174" s="39" t="n">
        <v>46026</v>
      </c>
      <c r="C174" s="24" t="s">
        <v>236</v>
      </c>
      <c r="D174" s="24" t="s">
        <v>826</v>
      </c>
      <c r="E174" s="24" t="s">
        <v>111</v>
      </c>
      <c r="F174" s="38" t="n">
        <v>500</v>
      </c>
      <c r="G174" s="42" t="n">
        <f aca="false">DATE(YEAR(B174),MONTH(B174),1)</f>
        <v>46023</v>
      </c>
      <c r="H174" s="24" t="str">
        <f aca="false">INDEX(Customers!$B$2:$B$601,MATCH(C174,Customers!$A$2:$A$601,0))</f>
        <v>Rift Valley</v>
      </c>
      <c r="I174" s="43" t="n">
        <f aca="false">ROUND(MIN(INDEX(Assumptions!$D$13:$D$18,MATCH(E174,Assumptions!$A$13:$A$18,0)),MAX(INDEX(Assumptions!$C$13:$C$18,MATCH(E174,Assumptions!$A$13:$A$18,0)),INDEX(Assumptions!$B$13:$B$18,MATCH(E174,Assumptions!$A$13:$A$18,0))*F174)),2)</f>
        <v>20</v>
      </c>
    </row>
    <row r="175" customFormat="false" ht="15" hidden="false" customHeight="false" outlineLevel="0" collapsed="false">
      <c r="A175" s="24" t="s">
        <v>998</v>
      </c>
      <c r="B175" s="39" t="n">
        <v>46026</v>
      </c>
      <c r="C175" s="24" t="s">
        <v>243</v>
      </c>
      <c r="D175" s="24" t="s">
        <v>826</v>
      </c>
      <c r="E175" s="24" t="s">
        <v>103</v>
      </c>
      <c r="F175" s="38" t="n">
        <v>690</v>
      </c>
      <c r="G175" s="42" t="n">
        <f aca="false">DATE(YEAR(B175),MONTH(B175),1)</f>
        <v>46023</v>
      </c>
      <c r="H175" s="24" t="str">
        <f aca="false">INDEX(Customers!$B$2:$B$601,MATCH(C175,Customers!$A$2:$A$601,0))</f>
        <v>Coast</v>
      </c>
      <c r="I175" s="43" t="n">
        <f aca="false">ROUND(MIN(INDEX(Assumptions!$D$13:$D$18,MATCH(E175,Assumptions!$A$13:$A$18,0)),MAX(INDEX(Assumptions!$C$13:$C$18,MATCH(E175,Assumptions!$A$13:$A$18,0)),INDEX(Assumptions!$B$13:$B$18,MATCH(E175,Assumptions!$A$13:$A$18,0))*F175)),2)</f>
        <v>6.9</v>
      </c>
    </row>
    <row r="176" customFormat="false" ht="15" hidden="false" customHeight="false" outlineLevel="0" collapsed="false">
      <c r="A176" s="24" t="s">
        <v>999</v>
      </c>
      <c r="B176" s="39" t="n">
        <v>46026</v>
      </c>
      <c r="C176" s="24" t="s">
        <v>245</v>
      </c>
      <c r="D176" s="24" t="s">
        <v>826</v>
      </c>
      <c r="E176" s="24" t="s">
        <v>103</v>
      </c>
      <c r="F176" s="38" t="n">
        <v>430</v>
      </c>
      <c r="G176" s="42" t="n">
        <f aca="false">DATE(YEAR(B176),MONTH(B176),1)</f>
        <v>46023</v>
      </c>
      <c r="H176" s="24" t="str">
        <f aca="false">INDEX(Customers!$B$2:$B$601,MATCH(C176,Customers!$A$2:$A$601,0))</f>
        <v>Rift Valley</v>
      </c>
      <c r="I176" s="43" t="n">
        <f aca="false">ROUND(MIN(INDEX(Assumptions!$D$13:$D$18,MATCH(E176,Assumptions!$A$13:$A$18,0)),MAX(INDEX(Assumptions!$C$13:$C$18,MATCH(E176,Assumptions!$A$13:$A$18,0)),INDEX(Assumptions!$B$13:$B$18,MATCH(E176,Assumptions!$A$13:$A$18,0))*F176)),2)</f>
        <v>5</v>
      </c>
    </row>
    <row r="177" customFormat="false" ht="15" hidden="false" customHeight="false" outlineLevel="0" collapsed="false">
      <c r="A177" s="24" t="s">
        <v>1000</v>
      </c>
      <c r="B177" s="39" t="n">
        <v>46026</v>
      </c>
      <c r="C177" s="24" t="s">
        <v>254</v>
      </c>
      <c r="D177" s="24" t="s">
        <v>826</v>
      </c>
      <c r="E177" s="24" t="s">
        <v>103</v>
      </c>
      <c r="F177" s="38" t="n">
        <v>560</v>
      </c>
      <c r="G177" s="42" t="n">
        <f aca="false">DATE(YEAR(B177),MONTH(B177),1)</f>
        <v>46023</v>
      </c>
      <c r="H177" s="24" t="str">
        <f aca="false">INDEX(Customers!$B$2:$B$601,MATCH(C177,Customers!$A$2:$A$601,0))</f>
        <v>Rift Valley</v>
      </c>
      <c r="I177" s="43" t="n">
        <f aca="false">ROUND(MIN(INDEX(Assumptions!$D$13:$D$18,MATCH(E177,Assumptions!$A$13:$A$18,0)),MAX(INDEX(Assumptions!$C$13:$C$18,MATCH(E177,Assumptions!$A$13:$A$18,0)),INDEX(Assumptions!$B$13:$B$18,MATCH(E177,Assumptions!$A$13:$A$18,0))*F177)),2)</f>
        <v>5.6</v>
      </c>
    </row>
    <row r="178" customFormat="false" ht="15" hidden="false" customHeight="false" outlineLevel="0" collapsed="false">
      <c r="A178" s="24" t="s">
        <v>1001</v>
      </c>
      <c r="B178" s="39" t="n">
        <v>46026</v>
      </c>
      <c r="C178" s="24" t="s">
        <v>255</v>
      </c>
      <c r="D178" s="24" t="s">
        <v>826</v>
      </c>
      <c r="E178" s="24" t="s">
        <v>109</v>
      </c>
      <c r="F178" s="38" t="n">
        <v>34930</v>
      </c>
      <c r="G178" s="42" t="n">
        <f aca="false">DATE(YEAR(B178),MONTH(B178),1)</f>
        <v>46023</v>
      </c>
      <c r="H178" s="24" t="str">
        <f aca="false">INDEX(Customers!$B$2:$B$601,MATCH(C178,Customers!$A$2:$A$601,0))</f>
        <v>Central</v>
      </c>
      <c r="I178" s="43" t="n">
        <f aca="false">ROUND(MIN(INDEX(Assumptions!$D$13:$D$18,MATCH(E178,Assumptions!$A$13:$A$18,0)),MAX(INDEX(Assumptions!$C$13:$C$18,MATCH(E178,Assumptions!$A$13:$A$18,0)),INDEX(Assumptions!$B$13:$B$18,MATCH(E178,Assumptions!$A$13:$A$18,0))*F178)),2)</f>
        <v>40</v>
      </c>
    </row>
    <row r="179" customFormat="false" ht="15" hidden="false" customHeight="false" outlineLevel="0" collapsed="false">
      <c r="A179" s="24" t="s">
        <v>1002</v>
      </c>
      <c r="B179" s="39" t="n">
        <v>46026</v>
      </c>
      <c r="C179" s="24" t="s">
        <v>266</v>
      </c>
      <c r="D179" s="24" t="s">
        <v>174</v>
      </c>
      <c r="E179" s="24" t="s">
        <v>105</v>
      </c>
      <c r="F179" s="38" t="n">
        <v>7230</v>
      </c>
      <c r="G179" s="42" t="n">
        <f aca="false">DATE(YEAR(B179),MONTH(B179),1)</f>
        <v>46023</v>
      </c>
      <c r="H179" s="24" t="str">
        <f aca="false">INDEX(Customers!$B$2:$B$601,MATCH(C179,Customers!$A$2:$A$601,0))</f>
        <v>Rift Valley</v>
      </c>
      <c r="I179" s="43" t="n">
        <f aca="false">ROUND(MIN(INDEX(Assumptions!$D$13:$D$18,MATCH(E179,Assumptions!$A$13:$A$18,0)),MAX(INDEX(Assumptions!$C$13:$C$18,MATCH(E179,Assumptions!$A$13:$A$18,0)),INDEX(Assumptions!$B$13:$B$18,MATCH(E179,Assumptions!$A$13:$A$18,0))*F179)),2)</f>
        <v>108.45</v>
      </c>
    </row>
    <row r="180" customFormat="false" ht="15" hidden="false" customHeight="false" outlineLevel="0" collapsed="false">
      <c r="A180" s="24" t="s">
        <v>1003</v>
      </c>
      <c r="B180" s="39" t="n">
        <v>46026</v>
      </c>
      <c r="C180" s="24" t="s">
        <v>271</v>
      </c>
      <c r="D180" s="24" t="s">
        <v>826</v>
      </c>
      <c r="E180" s="24" t="s">
        <v>109</v>
      </c>
      <c r="F180" s="38" t="n">
        <v>1170</v>
      </c>
      <c r="G180" s="42" t="n">
        <f aca="false">DATE(YEAR(B180),MONTH(B180),1)</f>
        <v>46023</v>
      </c>
      <c r="H180" s="24" t="str">
        <f aca="false">INDEX(Customers!$B$2:$B$601,MATCH(C180,Customers!$A$2:$A$601,0))</f>
        <v>Coast</v>
      </c>
      <c r="I180" s="43" t="n">
        <f aca="false">ROUND(MIN(INDEX(Assumptions!$D$13:$D$18,MATCH(E180,Assumptions!$A$13:$A$18,0)),MAX(INDEX(Assumptions!$C$13:$C$18,MATCH(E180,Assumptions!$A$13:$A$18,0)),INDEX(Assumptions!$B$13:$B$18,MATCH(E180,Assumptions!$A$13:$A$18,0))*F180)),2)</f>
        <v>4.68</v>
      </c>
    </row>
    <row r="181" customFormat="false" ht="15" hidden="false" customHeight="false" outlineLevel="0" collapsed="false">
      <c r="A181" s="24" t="s">
        <v>1004</v>
      </c>
      <c r="B181" s="39" t="n">
        <v>46026</v>
      </c>
      <c r="C181" s="24" t="s">
        <v>277</v>
      </c>
      <c r="D181" s="24" t="s">
        <v>826</v>
      </c>
      <c r="E181" s="24" t="s">
        <v>111</v>
      </c>
      <c r="F181" s="38" t="n">
        <v>500</v>
      </c>
      <c r="G181" s="42" t="n">
        <f aca="false">DATE(YEAR(B181),MONTH(B181),1)</f>
        <v>46023</v>
      </c>
      <c r="H181" s="24" t="str">
        <f aca="false">INDEX(Customers!$B$2:$B$601,MATCH(C181,Customers!$A$2:$A$601,0))</f>
        <v>Rift Valley</v>
      </c>
      <c r="I181" s="43" t="n">
        <f aca="false">ROUND(MIN(INDEX(Assumptions!$D$13:$D$18,MATCH(E181,Assumptions!$A$13:$A$18,0)),MAX(INDEX(Assumptions!$C$13:$C$18,MATCH(E181,Assumptions!$A$13:$A$18,0)),INDEX(Assumptions!$B$13:$B$18,MATCH(E181,Assumptions!$A$13:$A$18,0))*F181)),2)</f>
        <v>20</v>
      </c>
    </row>
    <row r="182" customFormat="false" ht="15" hidden="false" customHeight="false" outlineLevel="0" collapsed="false">
      <c r="A182" s="24" t="s">
        <v>1005</v>
      </c>
      <c r="B182" s="39" t="n">
        <v>46026</v>
      </c>
      <c r="C182" s="24" t="s">
        <v>277</v>
      </c>
      <c r="D182" s="24" t="s">
        <v>174</v>
      </c>
      <c r="E182" s="24" t="s">
        <v>107</v>
      </c>
      <c r="F182" s="38" t="n">
        <v>24380</v>
      </c>
      <c r="G182" s="42" t="n">
        <f aca="false">DATE(YEAR(B182),MONTH(B182),1)</f>
        <v>46023</v>
      </c>
      <c r="H182" s="24" t="str">
        <f aca="false">INDEX(Customers!$B$2:$B$601,MATCH(C182,Customers!$A$2:$A$601,0))</f>
        <v>Rift Valley</v>
      </c>
      <c r="I182" s="43" t="n">
        <f aca="false">ROUND(MIN(INDEX(Assumptions!$D$13:$D$18,MATCH(E182,Assumptions!$A$13:$A$18,0)),MAX(INDEX(Assumptions!$C$13:$C$18,MATCH(E182,Assumptions!$A$13:$A$18,0)),INDEX(Assumptions!$B$13:$B$18,MATCH(E182,Assumptions!$A$13:$A$18,0))*F182)),2)</f>
        <v>0</v>
      </c>
    </row>
    <row r="183" customFormat="false" ht="15" hidden="false" customHeight="false" outlineLevel="0" collapsed="false">
      <c r="A183" s="24" t="s">
        <v>1006</v>
      </c>
      <c r="B183" s="39" t="n">
        <v>46026</v>
      </c>
      <c r="C183" s="24" t="s">
        <v>277</v>
      </c>
      <c r="D183" s="24" t="s">
        <v>826</v>
      </c>
      <c r="E183" s="24" t="s">
        <v>103</v>
      </c>
      <c r="F183" s="38" t="n">
        <v>10650</v>
      </c>
      <c r="G183" s="42" t="n">
        <f aca="false">DATE(YEAR(B183),MONTH(B183),1)</f>
        <v>46023</v>
      </c>
      <c r="H183" s="24" t="str">
        <f aca="false">INDEX(Customers!$B$2:$B$601,MATCH(C183,Customers!$A$2:$A$601,0))</f>
        <v>Rift Valley</v>
      </c>
      <c r="I183" s="43" t="n">
        <f aca="false">ROUND(MIN(INDEX(Assumptions!$D$13:$D$18,MATCH(E183,Assumptions!$A$13:$A$18,0)),MAX(INDEX(Assumptions!$C$13:$C$18,MATCH(E183,Assumptions!$A$13:$A$18,0)),INDEX(Assumptions!$B$13:$B$18,MATCH(E183,Assumptions!$A$13:$A$18,0))*F183)),2)</f>
        <v>105</v>
      </c>
    </row>
    <row r="184" customFormat="false" ht="15" hidden="false" customHeight="false" outlineLevel="0" collapsed="false">
      <c r="A184" s="24" t="s">
        <v>1007</v>
      </c>
      <c r="B184" s="39" t="n">
        <v>46026</v>
      </c>
      <c r="C184" s="24" t="s">
        <v>279</v>
      </c>
      <c r="D184" s="24" t="s">
        <v>156</v>
      </c>
      <c r="E184" s="24" t="s">
        <v>107</v>
      </c>
      <c r="F184" s="38" t="n">
        <v>35710</v>
      </c>
      <c r="G184" s="42" t="n">
        <f aca="false">DATE(YEAR(B184),MONTH(B184),1)</f>
        <v>46023</v>
      </c>
      <c r="H184" s="24" t="str">
        <f aca="false">INDEX(Customers!$B$2:$B$601,MATCH(C184,Customers!$A$2:$A$601,0))</f>
        <v>Nairobi</v>
      </c>
      <c r="I184" s="43" t="n">
        <f aca="false">ROUND(MIN(INDEX(Assumptions!$D$13:$D$18,MATCH(E184,Assumptions!$A$13:$A$18,0)),MAX(INDEX(Assumptions!$C$13:$C$18,MATCH(E184,Assumptions!$A$13:$A$18,0)),INDEX(Assumptions!$B$13:$B$18,MATCH(E184,Assumptions!$A$13:$A$18,0))*F184)),2)</f>
        <v>0</v>
      </c>
    </row>
    <row r="185" customFormat="false" ht="15" hidden="false" customHeight="false" outlineLevel="0" collapsed="false">
      <c r="A185" s="24" t="s">
        <v>1008</v>
      </c>
      <c r="B185" s="39" t="n">
        <v>46026</v>
      </c>
      <c r="C185" s="24" t="s">
        <v>282</v>
      </c>
      <c r="D185" s="24" t="s">
        <v>826</v>
      </c>
      <c r="E185" s="24" t="s">
        <v>113</v>
      </c>
      <c r="F185" s="38" t="n">
        <v>99</v>
      </c>
      <c r="G185" s="42" t="n">
        <f aca="false">DATE(YEAR(B185),MONTH(B185),1)</f>
        <v>46023</v>
      </c>
      <c r="H185" s="24" t="str">
        <f aca="false">INDEX(Customers!$B$2:$B$601,MATCH(C185,Customers!$A$2:$A$601,0))</f>
        <v>Central</v>
      </c>
      <c r="I185" s="43" t="n">
        <f aca="false">ROUND(MIN(INDEX(Assumptions!$D$13:$D$18,MATCH(E185,Assumptions!$A$13:$A$18,0)),MAX(INDEX(Assumptions!$C$13:$C$18,MATCH(E185,Assumptions!$A$13:$A$18,0)),INDEX(Assumptions!$B$13:$B$18,MATCH(E185,Assumptions!$A$13:$A$18,0))*F185)),2)</f>
        <v>4.95</v>
      </c>
    </row>
    <row r="186" customFormat="false" ht="15" hidden="false" customHeight="false" outlineLevel="0" collapsed="false">
      <c r="A186" s="24" t="s">
        <v>1009</v>
      </c>
      <c r="B186" s="39" t="n">
        <v>46026</v>
      </c>
      <c r="C186" s="24" t="s">
        <v>285</v>
      </c>
      <c r="D186" s="24" t="s">
        <v>207</v>
      </c>
      <c r="E186" s="24" t="s">
        <v>107</v>
      </c>
      <c r="F186" s="38" t="n">
        <v>7140</v>
      </c>
      <c r="G186" s="42" t="n">
        <f aca="false">DATE(YEAR(B186),MONTH(B186),1)</f>
        <v>46023</v>
      </c>
      <c r="H186" s="24" t="str">
        <f aca="false">INDEX(Customers!$B$2:$B$601,MATCH(C186,Customers!$A$2:$A$601,0))</f>
        <v>Eastern</v>
      </c>
      <c r="I186" s="43" t="n">
        <f aca="false">ROUND(MIN(INDEX(Assumptions!$D$13:$D$18,MATCH(E186,Assumptions!$A$13:$A$18,0)),MAX(INDEX(Assumptions!$C$13:$C$18,MATCH(E186,Assumptions!$A$13:$A$18,0)),INDEX(Assumptions!$B$13:$B$18,MATCH(E186,Assumptions!$A$13:$A$18,0))*F186)),2)</f>
        <v>0</v>
      </c>
    </row>
    <row r="187" customFormat="false" ht="15" hidden="false" customHeight="false" outlineLevel="0" collapsed="false">
      <c r="A187" s="24" t="s">
        <v>1010</v>
      </c>
      <c r="B187" s="39" t="n">
        <v>46026</v>
      </c>
      <c r="C187" s="24" t="s">
        <v>302</v>
      </c>
      <c r="D187" s="24" t="s">
        <v>188</v>
      </c>
      <c r="E187" s="24" t="s">
        <v>107</v>
      </c>
      <c r="F187" s="38" t="n">
        <v>21560</v>
      </c>
      <c r="G187" s="42" t="n">
        <f aca="false">DATE(YEAR(B187),MONTH(B187),1)</f>
        <v>46023</v>
      </c>
      <c r="H187" s="24" t="str">
        <f aca="false">INDEX(Customers!$B$2:$B$601,MATCH(C187,Customers!$A$2:$A$601,0))</f>
        <v>Coast</v>
      </c>
      <c r="I187" s="43" t="n">
        <f aca="false">ROUND(MIN(INDEX(Assumptions!$D$13:$D$18,MATCH(E187,Assumptions!$A$13:$A$18,0)),MAX(INDEX(Assumptions!$C$13:$C$18,MATCH(E187,Assumptions!$A$13:$A$18,0)),INDEX(Assumptions!$B$13:$B$18,MATCH(E187,Assumptions!$A$13:$A$18,0))*F187)),2)</f>
        <v>0</v>
      </c>
    </row>
    <row r="188" customFormat="false" ht="15" hidden="false" customHeight="false" outlineLevel="0" collapsed="false">
      <c r="A188" s="24" t="s">
        <v>1011</v>
      </c>
      <c r="B188" s="39" t="n">
        <v>46026</v>
      </c>
      <c r="C188" s="24" t="s">
        <v>306</v>
      </c>
      <c r="D188" s="24" t="s">
        <v>175</v>
      </c>
      <c r="E188" s="24" t="s">
        <v>105</v>
      </c>
      <c r="F188" s="38" t="n">
        <v>9240</v>
      </c>
      <c r="G188" s="42" t="n">
        <f aca="false">DATE(YEAR(B188),MONTH(B188),1)</f>
        <v>46023</v>
      </c>
      <c r="H188" s="24" t="str">
        <f aca="false">INDEX(Customers!$B$2:$B$601,MATCH(C188,Customers!$A$2:$A$601,0))</f>
        <v>Rift Valley</v>
      </c>
      <c r="I188" s="43" t="n">
        <f aca="false">ROUND(MIN(INDEX(Assumptions!$D$13:$D$18,MATCH(E188,Assumptions!$A$13:$A$18,0)),MAX(INDEX(Assumptions!$C$13:$C$18,MATCH(E188,Assumptions!$A$13:$A$18,0)),INDEX(Assumptions!$B$13:$B$18,MATCH(E188,Assumptions!$A$13:$A$18,0))*F188)),2)</f>
        <v>138.6</v>
      </c>
    </row>
    <row r="189" customFormat="false" ht="15" hidden="false" customHeight="false" outlineLevel="0" collapsed="false">
      <c r="A189" s="24" t="s">
        <v>1012</v>
      </c>
      <c r="B189" s="39" t="n">
        <v>46026</v>
      </c>
      <c r="C189" s="24" t="s">
        <v>313</v>
      </c>
      <c r="D189" s="24" t="s">
        <v>826</v>
      </c>
      <c r="E189" s="24" t="s">
        <v>109</v>
      </c>
      <c r="F189" s="38" t="n">
        <v>12710</v>
      </c>
      <c r="G189" s="42" t="n">
        <f aca="false">DATE(YEAR(B189),MONTH(B189),1)</f>
        <v>46023</v>
      </c>
      <c r="H189" s="24" t="str">
        <f aca="false">INDEX(Customers!$B$2:$B$601,MATCH(C189,Customers!$A$2:$A$601,0))</f>
        <v>Eastern</v>
      </c>
      <c r="I189" s="43" t="n">
        <f aca="false">ROUND(MIN(INDEX(Assumptions!$D$13:$D$18,MATCH(E189,Assumptions!$A$13:$A$18,0)),MAX(INDEX(Assumptions!$C$13:$C$18,MATCH(E189,Assumptions!$A$13:$A$18,0)),INDEX(Assumptions!$B$13:$B$18,MATCH(E189,Assumptions!$A$13:$A$18,0))*F189)),2)</f>
        <v>40</v>
      </c>
    </row>
    <row r="190" customFormat="false" ht="15" hidden="false" customHeight="false" outlineLevel="0" collapsed="false">
      <c r="A190" s="24" t="s">
        <v>1013</v>
      </c>
      <c r="B190" s="39" t="n">
        <v>46026</v>
      </c>
      <c r="C190" s="24" t="s">
        <v>316</v>
      </c>
      <c r="D190" s="24" t="s">
        <v>826</v>
      </c>
      <c r="E190" s="24" t="s">
        <v>103</v>
      </c>
      <c r="F190" s="38" t="n">
        <v>940</v>
      </c>
      <c r="G190" s="42" t="n">
        <f aca="false">DATE(YEAR(B190),MONTH(B190),1)</f>
        <v>46023</v>
      </c>
      <c r="H190" s="24" t="str">
        <f aca="false">INDEX(Customers!$B$2:$B$601,MATCH(C190,Customers!$A$2:$A$601,0))</f>
        <v>Coast</v>
      </c>
      <c r="I190" s="43" t="n">
        <f aca="false">ROUND(MIN(INDEX(Assumptions!$D$13:$D$18,MATCH(E190,Assumptions!$A$13:$A$18,0)),MAX(INDEX(Assumptions!$C$13:$C$18,MATCH(E190,Assumptions!$A$13:$A$18,0)),INDEX(Assumptions!$B$13:$B$18,MATCH(E190,Assumptions!$A$13:$A$18,0))*F190)),2)</f>
        <v>9.4</v>
      </c>
    </row>
    <row r="191" customFormat="false" ht="15" hidden="false" customHeight="false" outlineLevel="0" collapsed="false">
      <c r="A191" s="24" t="s">
        <v>1014</v>
      </c>
      <c r="B191" s="39" t="n">
        <v>46026</v>
      </c>
      <c r="C191" s="24" t="s">
        <v>319</v>
      </c>
      <c r="D191" s="24" t="s">
        <v>162</v>
      </c>
      <c r="E191" s="24" t="s">
        <v>105</v>
      </c>
      <c r="F191" s="38" t="n">
        <v>5820</v>
      </c>
      <c r="G191" s="42" t="n">
        <f aca="false">DATE(YEAR(B191),MONTH(B191),1)</f>
        <v>46023</v>
      </c>
      <c r="H191" s="24" t="str">
        <f aca="false">INDEX(Customers!$B$2:$B$601,MATCH(C191,Customers!$A$2:$A$601,0))</f>
        <v>Nairobi</v>
      </c>
      <c r="I191" s="43" t="n">
        <f aca="false">ROUND(MIN(INDEX(Assumptions!$D$13:$D$18,MATCH(E191,Assumptions!$A$13:$A$18,0)),MAX(INDEX(Assumptions!$C$13:$C$18,MATCH(E191,Assumptions!$A$13:$A$18,0)),INDEX(Assumptions!$B$13:$B$18,MATCH(E191,Assumptions!$A$13:$A$18,0))*F191)),2)</f>
        <v>87.3</v>
      </c>
    </row>
    <row r="192" customFormat="false" ht="15" hidden="false" customHeight="false" outlineLevel="0" collapsed="false">
      <c r="A192" s="24" t="s">
        <v>1015</v>
      </c>
      <c r="B192" s="39" t="n">
        <v>46026</v>
      </c>
      <c r="C192" s="24" t="s">
        <v>334</v>
      </c>
      <c r="D192" s="24" t="s">
        <v>826</v>
      </c>
      <c r="E192" s="24" t="s">
        <v>109</v>
      </c>
      <c r="F192" s="38" t="n">
        <v>14840</v>
      </c>
      <c r="G192" s="42" t="n">
        <f aca="false">DATE(YEAR(B192),MONTH(B192),1)</f>
        <v>46023</v>
      </c>
      <c r="H192" s="24" t="str">
        <f aca="false">INDEX(Customers!$B$2:$B$601,MATCH(C192,Customers!$A$2:$A$601,0))</f>
        <v>Nairobi</v>
      </c>
      <c r="I192" s="43" t="n">
        <f aca="false">ROUND(MIN(INDEX(Assumptions!$D$13:$D$18,MATCH(E192,Assumptions!$A$13:$A$18,0)),MAX(INDEX(Assumptions!$C$13:$C$18,MATCH(E192,Assumptions!$A$13:$A$18,0)),INDEX(Assumptions!$B$13:$B$18,MATCH(E192,Assumptions!$A$13:$A$18,0))*F192)),2)</f>
        <v>40</v>
      </c>
    </row>
    <row r="193" customFormat="false" ht="15" hidden="false" customHeight="false" outlineLevel="0" collapsed="false">
      <c r="A193" s="24" t="s">
        <v>1016</v>
      </c>
      <c r="B193" s="39" t="n">
        <v>46026</v>
      </c>
      <c r="C193" s="24" t="s">
        <v>334</v>
      </c>
      <c r="D193" s="24" t="s">
        <v>153</v>
      </c>
      <c r="E193" s="24" t="s">
        <v>107</v>
      </c>
      <c r="F193" s="38" t="n">
        <v>11640</v>
      </c>
      <c r="G193" s="42" t="n">
        <f aca="false">DATE(YEAR(B193),MONTH(B193),1)</f>
        <v>46023</v>
      </c>
      <c r="H193" s="24" t="str">
        <f aca="false">INDEX(Customers!$B$2:$B$601,MATCH(C193,Customers!$A$2:$A$601,0))</f>
        <v>Nairobi</v>
      </c>
      <c r="I193" s="43" t="n">
        <f aca="false">ROUND(MIN(INDEX(Assumptions!$D$13:$D$18,MATCH(E193,Assumptions!$A$13:$A$18,0)),MAX(INDEX(Assumptions!$C$13:$C$18,MATCH(E193,Assumptions!$A$13:$A$18,0)),INDEX(Assumptions!$B$13:$B$18,MATCH(E193,Assumptions!$A$13:$A$18,0))*F193)),2)</f>
        <v>0</v>
      </c>
    </row>
    <row r="194" customFormat="false" ht="15" hidden="false" customHeight="false" outlineLevel="0" collapsed="false">
      <c r="A194" s="24" t="s">
        <v>1017</v>
      </c>
      <c r="B194" s="39" t="n">
        <v>46026</v>
      </c>
      <c r="C194" s="24" t="s">
        <v>345</v>
      </c>
      <c r="D194" s="24" t="s">
        <v>826</v>
      </c>
      <c r="E194" s="24" t="s">
        <v>113</v>
      </c>
      <c r="F194" s="38" t="n">
        <v>250</v>
      </c>
      <c r="G194" s="42" t="n">
        <f aca="false">DATE(YEAR(B194),MONTH(B194),1)</f>
        <v>46023</v>
      </c>
      <c r="H194" s="24" t="str">
        <f aca="false">INDEX(Customers!$B$2:$B$601,MATCH(C194,Customers!$A$2:$A$601,0))</f>
        <v>Central</v>
      </c>
      <c r="I194" s="43" t="n">
        <f aca="false">ROUND(MIN(INDEX(Assumptions!$D$13:$D$18,MATCH(E194,Assumptions!$A$13:$A$18,0)),MAX(INDEX(Assumptions!$C$13:$C$18,MATCH(E194,Assumptions!$A$13:$A$18,0)),INDEX(Assumptions!$B$13:$B$18,MATCH(E194,Assumptions!$A$13:$A$18,0))*F194)),2)</f>
        <v>12.5</v>
      </c>
    </row>
    <row r="195" customFormat="false" ht="15" hidden="false" customHeight="false" outlineLevel="0" collapsed="false">
      <c r="A195" s="24" t="s">
        <v>1018</v>
      </c>
      <c r="B195" s="39" t="n">
        <v>46026</v>
      </c>
      <c r="C195" s="24" t="s">
        <v>347</v>
      </c>
      <c r="D195" s="24" t="s">
        <v>183</v>
      </c>
      <c r="E195" s="24" t="s">
        <v>105</v>
      </c>
      <c r="F195" s="38" t="n">
        <v>3390</v>
      </c>
      <c r="G195" s="42" t="n">
        <f aca="false">DATE(YEAR(B195),MONTH(B195),1)</f>
        <v>46023</v>
      </c>
      <c r="H195" s="24" t="str">
        <f aca="false">INDEX(Customers!$B$2:$B$601,MATCH(C195,Customers!$A$2:$A$601,0))</f>
        <v>Coast</v>
      </c>
      <c r="I195" s="43" t="n">
        <f aca="false">ROUND(MIN(INDEX(Assumptions!$D$13:$D$18,MATCH(E195,Assumptions!$A$13:$A$18,0)),MAX(INDEX(Assumptions!$C$13:$C$18,MATCH(E195,Assumptions!$A$13:$A$18,0)),INDEX(Assumptions!$B$13:$B$18,MATCH(E195,Assumptions!$A$13:$A$18,0))*F195)),2)</f>
        <v>50.85</v>
      </c>
    </row>
    <row r="196" customFormat="false" ht="15" hidden="false" customHeight="false" outlineLevel="0" collapsed="false">
      <c r="A196" s="24" t="s">
        <v>1019</v>
      </c>
      <c r="B196" s="39" t="n">
        <v>46026</v>
      </c>
      <c r="C196" s="24" t="s">
        <v>365</v>
      </c>
      <c r="D196" s="24" t="s">
        <v>826</v>
      </c>
      <c r="E196" s="24" t="s">
        <v>103</v>
      </c>
      <c r="F196" s="38" t="n">
        <v>2280</v>
      </c>
      <c r="G196" s="42" t="n">
        <f aca="false">DATE(YEAR(B196),MONTH(B196),1)</f>
        <v>46023</v>
      </c>
      <c r="H196" s="24" t="str">
        <f aca="false">INDEX(Customers!$B$2:$B$601,MATCH(C196,Customers!$A$2:$A$601,0))</f>
        <v>Eastern</v>
      </c>
      <c r="I196" s="43" t="n">
        <f aca="false">ROUND(MIN(INDEX(Assumptions!$D$13:$D$18,MATCH(E196,Assumptions!$A$13:$A$18,0)),MAX(INDEX(Assumptions!$C$13:$C$18,MATCH(E196,Assumptions!$A$13:$A$18,0)),INDEX(Assumptions!$B$13:$B$18,MATCH(E196,Assumptions!$A$13:$A$18,0))*F196)),2)</f>
        <v>22.8</v>
      </c>
    </row>
    <row r="197" customFormat="false" ht="15" hidden="false" customHeight="false" outlineLevel="0" collapsed="false">
      <c r="A197" s="24" t="s">
        <v>1020</v>
      </c>
      <c r="B197" s="39" t="n">
        <v>46026</v>
      </c>
      <c r="C197" s="24" t="s">
        <v>367</v>
      </c>
      <c r="D197" s="24" t="s">
        <v>826</v>
      </c>
      <c r="E197" s="24" t="s">
        <v>109</v>
      </c>
      <c r="F197" s="38" t="n">
        <v>1810</v>
      </c>
      <c r="G197" s="42" t="n">
        <f aca="false">DATE(YEAR(B197),MONTH(B197),1)</f>
        <v>46023</v>
      </c>
      <c r="H197" s="24" t="str">
        <f aca="false">INDEX(Customers!$B$2:$B$601,MATCH(C197,Customers!$A$2:$A$601,0))</f>
        <v>Nairobi</v>
      </c>
      <c r="I197" s="43" t="n">
        <f aca="false">ROUND(MIN(INDEX(Assumptions!$D$13:$D$18,MATCH(E197,Assumptions!$A$13:$A$18,0)),MAX(INDEX(Assumptions!$C$13:$C$18,MATCH(E197,Assumptions!$A$13:$A$18,0)),INDEX(Assumptions!$B$13:$B$18,MATCH(E197,Assumptions!$A$13:$A$18,0))*F197)),2)</f>
        <v>7.24</v>
      </c>
    </row>
    <row r="198" customFormat="false" ht="15" hidden="false" customHeight="false" outlineLevel="0" collapsed="false">
      <c r="A198" s="24" t="s">
        <v>1021</v>
      </c>
      <c r="B198" s="39" t="n">
        <v>46026</v>
      </c>
      <c r="C198" s="24" t="s">
        <v>374</v>
      </c>
      <c r="D198" s="24" t="s">
        <v>826</v>
      </c>
      <c r="E198" s="24" t="s">
        <v>109</v>
      </c>
      <c r="F198" s="38" t="n">
        <v>2890</v>
      </c>
      <c r="G198" s="42" t="n">
        <f aca="false">DATE(YEAR(B198),MONTH(B198),1)</f>
        <v>46023</v>
      </c>
      <c r="H198" s="24" t="str">
        <f aca="false">INDEX(Customers!$B$2:$B$601,MATCH(C198,Customers!$A$2:$A$601,0))</f>
        <v>Nairobi</v>
      </c>
      <c r="I198" s="43" t="n">
        <f aca="false">ROUND(MIN(INDEX(Assumptions!$D$13:$D$18,MATCH(E198,Assumptions!$A$13:$A$18,0)),MAX(INDEX(Assumptions!$C$13:$C$18,MATCH(E198,Assumptions!$A$13:$A$18,0)),INDEX(Assumptions!$B$13:$B$18,MATCH(E198,Assumptions!$A$13:$A$18,0))*F198)),2)</f>
        <v>11.56</v>
      </c>
    </row>
    <row r="199" customFormat="false" ht="15" hidden="false" customHeight="false" outlineLevel="0" collapsed="false">
      <c r="A199" s="24" t="s">
        <v>1022</v>
      </c>
      <c r="B199" s="39" t="n">
        <v>46026</v>
      </c>
      <c r="C199" s="24" t="s">
        <v>376</v>
      </c>
      <c r="D199" s="24" t="s">
        <v>153</v>
      </c>
      <c r="E199" s="24" t="s">
        <v>105</v>
      </c>
      <c r="F199" s="38" t="n">
        <v>3630</v>
      </c>
      <c r="G199" s="42" t="n">
        <f aca="false">DATE(YEAR(B199),MONTH(B199),1)</f>
        <v>46023</v>
      </c>
      <c r="H199" s="24" t="str">
        <f aca="false">INDEX(Customers!$B$2:$B$601,MATCH(C199,Customers!$A$2:$A$601,0))</f>
        <v>Nairobi</v>
      </c>
      <c r="I199" s="43" t="n">
        <f aca="false">ROUND(MIN(INDEX(Assumptions!$D$13:$D$18,MATCH(E199,Assumptions!$A$13:$A$18,0)),MAX(INDEX(Assumptions!$C$13:$C$18,MATCH(E199,Assumptions!$A$13:$A$18,0)),INDEX(Assumptions!$B$13:$B$18,MATCH(E199,Assumptions!$A$13:$A$18,0))*F199)),2)</f>
        <v>54.45</v>
      </c>
    </row>
    <row r="200" customFormat="false" ht="15" hidden="false" customHeight="false" outlineLevel="0" collapsed="false">
      <c r="A200" s="24" t="s">
        <v>1023</v>
      </c>
      <c r="B200" s="39" t="n">
        <v>46026</v>
      </c>
      <c r="C200" s="24" t="s">
        <v>382</v>
      </c>
      <c r="D200" s="24" t="s">
        <v>826</v>
      </c>
      <c r="E200" s="24" t="s">
        <v>103</v>
      </c>
      <c r="F200" s="38" t="n">
        <v>2230</v>
      </c>
      <c r="G200" s="42" t="n">
        <f aca="false">DATE(YEAR(B200),MONTH(B200),1)</f>
        <v>46023</v>
      </c>
      <c r="H200" s="24" t="str">
        <f aca="false">INDEX(Customers!$B$2:$B$601,MATCH(C200,Customers!$A$2:$A$601,0))</f>
        <v>Central</v>
      </c>
      <c r="I200" s="43" t="n">
        <f aca="false">ROUND(MIN(INDEX(Assumptions!$D$13:$D$18,MATCH(E200,Assumptions!$A$13:$A$18,0)),MAX(INDEX(Assumptions!$C$13:$C$18,MATCH(E200,Assumptions!$A$13:$A$18,0)),INDEX(Assumptions!$B$13:$B$18,MATCH(E200,Assumptions!$A$13:$A$18,0))*F200)),2)</f>
        <v>22.3</v>
      </c>
    </row>
    <row r="201" customFormat="false" ht="15" hidden="false" customHeight="false" outlineLevel="0" collapsed="false">
      <c r="A201" s="24" t="s">
        <v>1024</v>
      </c>
      <c r="B201" s="39" t="n">
        <v>46026</v>
      </c>
      <c r="C201" s="24" t="s">
        <v>384</v>
      </c>
      <c r="D201" s="24" t="s">
        <v>826</v>
      </c>
      <c r="E201" s="24" t="s">
        <v>103</v>
      </c>
      <c r="F201" s="38" t="n">
        <v>2100</v>
      </c>
      <c r="G201" s="42" t="n">
        <f aca="false">DATE(YEAR(B201),MONTH(B201),1)</f>
        <v>46023</v>
      </c>
      <c r="H201" s="24" t="str">
        <f aca="false">INDEX(Customers!$B$2:$B$601,MATCH(C201,Customers!$A$2:$A$601,0))</f>
        <v>Western</v>
      </c>
      <c r="I201" s="43" t="n">
        <f aca="false">ROUND(MIN(INDEX(Assumptions!$D$13:$D$18,MATCH(E201,Assumptions!$A$13:$A$18,0)),MAX(INDEX(Assumptions!$C$13:$C$18,MATCH(E201,Assumptions!$A$13:$A$18,0)),INDEX(Assumptions!$B$13:$B$18,MATCH(E201,Assumptions!$A$13:$A$18,0))*F201)),2)</f>
        <v>21</v>
      </c>
    </row>
    <row r="202" customFormat="false" ht="15" hidden="false" customHeight="false" outlineLevel="0" collapsed="false">
      <c r="A202" s="24" t="s">
        <v>1025</v>
      </c>
      <c r="B202" s="39" t="n">
        <v>46026</v>
      </c>
      <c r="C202" s="24" t="s">
        <v>405</v>
      </c>
      <c r="D202" s="24" t="s">
        <v>826</v>
      </c>
      <c r="E202" s="24" t="s">
        <v>113</v>
      </c>
      <c r="F202" s="38" t="n">
        <v>99</v>
      </c>
      <c r="G202" s="42" t="n">
        <f aca="false">DATE(YEAR(B202),MONTH(B202),1)</f>
        <v>46023</v>
      </c>
      <c r="H202" s="24" t="str">
        <f aca="false">INDEX(Customers!$B$2:$B$601,MATCH(C202,Customers!$A$2:$A$601,0))</f>
        <v>Nairobi</v>
      </c>
      <c r="I202" s="43" t="n">
        <f aca="false">ROUND(MIN(INDEX(Assumptions!$D$13:$D$18,MATCH(E202,Assumptions!$A$13:$A$18,0)),MAX(INDEX(Assumptions!$C$13:$C$18,MATCH(E202,Assumptions!$A$13:$A$18,0)),INDEX(Assumptions!$B$13:$B$18,MATCH(E202,Assumptions!$A$13:$A$18,0))*F202)),2)</f>
        <v>4.95</v>
      </c>
    </row>
    <row r="203" customFormat="false" ht="15" hidden="false" customHeight="false" outlineLevel="0" collapsed="false">
      <c r="A203" s="24" t="s">
        <v>1026</v>
      </c>
      <c r="B203" s="39" t="n">
        <v>46026</v>
      </c>
      <c r="C203" s="24" t="s">
        <v>428</v>
      </c>
      <c r="D203" s="24" t="s">
        <v>826</v>
      </c>
      <c r="E203" s="24" t="s">
        <v>113</v>
      </c>
      <c r="F203" s="38" t="n">
        <v>99</v>
      </c>
      <c r="G203" s="42" t="n">
        <f aca="false">DATE(YEAR(B203),MONTH(B203),1)</f>
        <v>46023</v>
      </c>
      <c r="H203" s="24" t="str">
        <f aca="false">INDEX(Customers!$B$2:$B$601,MATCH(C203,Customers!$A$2:$A$601,0))</f>
        <v>Nairobi</v>
      </c>
      <c r="I203" s="43" t="n">
        <f aca="false">ROUND(MIN(INDEX(Assumptions!$D$13:$D$18,MATCH(E203,Assumptions!$A$13:$A$18,0)),MAX(INDEX(Assumptions!$C$13:$C$18,MATCH(E203,Assumptions!$A$13:$A$18,0)),INDEX(Assumptions!$B$13:$B$18,MATCH(E203,Assumptions!$A$13:$A$18,0))*F203)),2)</f>
        <v>4.95</v>
      </c>
    </row>
    <row r="204" customFormat="false" ht="15" hidden="false" customHeight="false" outlineLevel="0" collapsed="false">
      <c r="A204" s="24" t="s">
        <v>1027</v>
      </c>
      <c r="B204" s="39" t="n">
        <v>46026</v>
      </c>
      <c r="C204" s="24" t="s">
        <v>437</v>
      </c>
      <c r="D204" s="24" t="s">
        <v>826</v>
      </c>
      <c r="E204" s="24" t="s">
        <v>113</v>
      </c>
      <c r="F204" s="38" t="n">
        <v>250</v>
      </c>
      <c r="G204" s="42" t="n">
        <f aca="false">DATE(YEAR(B204),MONTH(B204),1)</f>
        <v>46023</v>
      </c>
      <c r="H204" s="24" t="str">
        <f aca="false">INDEX(Customers!$B$2:$B$601,MATCH(C204,Customers!$A$2:$A$601,0))</f>
        <v>Nairobi</v>
      </c>
      <c r="I204" s="43" t="n">
        <f aca="false">ROUND(MIN(INDEX(Assumptions!$D$13:$D$18,MATCH(E204,Assumptions!$A$13:$A$18,0)),MAX(INDEX(Assumptions!$C$13:$C$18,MATCH(E204,Assumptions!$A$13:$A$18,0)),INDEX(Assumptions!$B$13:$B$18,MATCH(E204,Assumptions!$A$13:$A$18,0))*F204)),2)</f>
        <v>12.5</v>
      </c>
    </row>
    <row r="205" customFormat="false" ht="15" hidden="false" customHeight="false" outlineLevel="0" collapsed="false">
      <c r="A205" s="24" t="s">
        <v>1028</v>
      </c>
      <c r="B205" s="39" t="n">
        <v>46026</v>
      </c>
      <c r="C205" s="24" t="s">
        <v>448</v>
      </c>
      <c r="D205" s="24" t="s">
        <v>826</v>
      </c>
      <c r="E205" s="24" t="s">
        <v>103</v>
      </c>
      <c r="F205" s="38" t="n">
        <v>980</v>
      </c>
      <c r="G205" s="42" t="n">
        <f aca="false">DATE(YEAR(B205),MONTH(B205),1)</f>
        <v>46023</v>
      </c>
      <c r="H205" s="24" t="str">
        <f aca="false">INDEX(Customers!$B$2:$B$601,MATCH(C205,Customers!$A$2:$A$601,0))</f>
        <v>Eastern</v>
      </c>
      <c r="I205" s="43" t="n">
        <f aca="false">ROUND(MIN(INDEX(Assumptions!$D$13:$D$18,MATCH(E205,Assumptions!$A$13:$A$18,0)),MAX(INDEX(Assumptions!$C$13:$C$18,MATCH(E205,Assumptions!$A$13:$A$18,0)),INDEX(Assumptions!$B$13:$B$18,MATCH(E205,Assumptions!$A$13:$A$18,0))*F205)),2)</f>
        <v>9.8</v>
      </c>
    </row>
    <row r="206" customFormat="false" ht="15" hidden="false" customHeight="false" outlineLevel="0" collapsed="false">
      <c r="A206" s="24" t="s">
        <v>1029</v>
      </c>
      <c r="B206" s="39" t="n">
        <v>46026</v>
      </c>
      <c r="C206" s="24" t="s">
        <v>463</v>
      </c>
      <c r="D206" s="24" t="s">
        <v>826</v>
      </c>
      <c r="E206" s="24" t="s">
        <v>111</v>
      </c>
      <c r="F206" s="38" t="n">
        <v>50</v>
      </c>
      <c r="G206" s="42" t="n">
        <f aca="false">DATE(YEAR(B206),MONTH(B206),1)</f>
        <v>46023</v>
      </c>
      <c r="H206" s="24" t="str">
        <f aca="false">INDEX(Customers!$B$2:$B$601,MATCH(C206,Customers!$A$2:$A$601,0))</f>
        <v>Eastern</v>
      </c>
      <c r="I206" s="43" t="n">
        <f aca="false">ROUND(MIN(INDEX(Assumptions!$D$13:$D$18,MATCH(E206,Assumptions!$A$13:$A$18,0)),MAX(INDEX(Assumptions!$C$13:$C$18,MATCH(E206,Assumptions!$A$13:$A$18,0)),INDEX(Assumptions!$B$13:$B$18,MATCH(E206,Assumptions!$A$13:$A$18,0))*F206)),2)</f>
        <v>2</v>
      </c>
    </row>
    <row r="207" customFormat="false" ht="15" hidden="false" customHeight="false" outlineLevel="0" collapsed="false">
      <c r="A207" s="24" t="s">
        <v>1030</v>
      </c>
      <c r="B207" s="39" t="n">
        <v>46026</v>
      </c>
      <c r="C207" s="24" t="s">
        <v>467</v>
      </c>
      <c r="D207" s="24" t="s">
        <v>826</v>
      </c>
      <c r="E207" s="24" t="s">
        <v>103</v>
      </c>
      <c r="F207" s="38" t="n">
        <v>1610</v>
      </c>
      <c r="G207" s="42" t="n">
        <f aca="false">DATE(YEAR(B207),MONTH(B207),1)</f>
        <v>46023</v>
      </c>
      <c r="H207" s="24" t="str">
        <f aca="false">INDEX(Customers!$B$2:$B$601,MATCH(C207,Customers!$A$2:$A$601,0))</f>
        <v>Rift Valley</v>
      </c>
      <c r="I207" s="43" t="n">
        <f aca="false">ROUND(MIN(INDEX(Assumptions!$D$13:$D$18,MATCH(E207,Assumptions!$A$13:$A$18,0)),MAX(INDEX(Assumptions!$C$13:$C$18,MATCH(E207,Assumptions!$A$13:$A$18,0)),INDEX(Assumptions!$B$13:$B$18,MATCH(E207,Assumptions!$A$13:$A$18,0))*F207)),2)</f>
        <v>16.1</v>
      </c>
    </row>
    <row r="208" customFormat="false" ht="15" hidden="false" customHeight="false" outlineLevel="0" collapsed="false">
      <c r="A208" s="24" t="s">
        <v>1031</v>
      </c>
      <c r="B208" s="39" t="n">
        <v>46026</v>
      </c>
      <c r="C208" s="24" t="s">
        <v>468</v>
      </c>
      <c r="D208" s="24" t="s">
        <v>826</v>
      </c>
      <c r="E208" s="24" t="s">
        <v>103</v>
      </c>
      <c r="F208" s="38" t="n">
        <v>1040</v>
      </c>
      <c r="G208" s="42" t="n">
        <f aca="false">DATE(YEAR(B208),MONTH(B208),1)</f>
        <v>46023</v>
      </c>
      <c r="H208" s="24" t="str">
        <f aca="false">INDEX(Customers!$B$2:$B$601,MATCH(C208,Customers!$A$2:$A$601,0))</f>
        <v>Nairobi</v>
      </c>
      <c r="I208" s="43" t="n">
        <f aca="false">ROUND(MIN(INDEX(Assumptions!$D$13:$D$18,MATCH(E208,Assumptions!$A$13:$A$18,0)),MAX(INDEX(Assumptions!$C$13:$C$18,MATCH(E208,Assumptions!$A$13:$A$18,0)),INDEX(Assumptions!$B$13:$B$18,MATCH(E208,Assumptions!$A$13:$A$18,0))*F208)),2)</f>
        <v>10.4</v>
      </c>
    </row>
    <row r="209" customFormat="false" ht="15" hidden="false" customHeight="false" outlineLevel="0" collapsed="false">
      <c r="A209" s="24" t="s">
        <v>1032</v>
      </c>
      <c r="B209" s="39" t="n">
        <v>46026</v>
      </c>
      <c r="C209" s="24" t="s">
        <v>468</v>
      </c>
      <c r="D209" s="24" t="s">
        <v>826</v>
      </c>
      <c r="E209" s="24" t="s">
        <v>111</v>
      </c>
      <c r="F209" s="38" t="n">
        <v>50</v>
      </c>
      <c r="G209" s="42" t="n">
        <f aca="false">DATE(YEAR(B209),MONTH(B209),1)</f>
        <v>46023</v>
      </c>
      <c r="H209" s="24" t="str">
        <f aca="false">INDEX(Customers!$B$2:$B$601,MATCH(C209,Customers!$A$2:$A$601,0))</f>
        <v>Nairobi</v>
      </c>
      <c r="I209" s="43" t="n">
        <f aca="false">ROUND(MIN(INDEX(Assumptions!$D$13:$D$18,MATCH(E209,Assumptions!$A$13:$A$18,0)),MAX(INDEX(Assumptions!$C$13:$C$18,MATCH(E209,Assumptions!$A$13:$A$18,0)),INDEX(Assumptions!$B$13:$B$18,MATCH(E209,Assumptions!$A$13:$A$18,0))*F209)),2)</f>
        <v>2</v>
      </c>
    </row>
    <row r="210" customFormat="false" ht="15" hidden="false" customHeight="false" outlineLevel="0" collapsed="false">
      <c r="A210" s="24" t="s">
        <v>1033</v>
      </c>
      <c r="B210" s="39" t="n">
        <v>46026</v>
      </c>
      <c r="C210" s="24" t="s">
        <v>473</v>
      </c>
      <c r="D210" s="24" t="s">
        <v>826</v>
      </c>
      <c r="E210" s="24" t="s">
        <v>109</v>
      </c>
      <c r="F210" s="38" t="n">
        <v>3620</v>
      </c>
      <c r="G210" s="42" t="n">
        <f aca="false">DATE(YEAR(B210),MONTH(B210),1)</f>
        <v>46023</v>
      </c>
      <c r="H210" s="24" t="str">
        <f aca="false">INDEX(Customers!$B$2:$B$601,MATCH(C210,Customers!$A$2:$A$601,0))</f>
        <v>Nairobi</v>
      </c>
      <c r="I210" s="43" t="n">
        <f aca="false">ROUND(MIN(INDEX(Assumptions!$D$13:$D$18,MATCH(E210,Assumptions!$A$13:$A$18,0)),MAX(INDEX(Assumptions!$C$13:$C$18,MATCH(E210,Assumptions!$A$13:$A$18,0)),INDEX(Assumptions!$B$13:$B$18,MATCH(E210,Assumptions!$A$13:$A$18,0))*F210)),2)</f>
        <v>14.48</v>
      </c>
    </row>
    <row r="211" customFormat="false" ht="15" hidden="false" customHeight="false" outlineLevel="0" collapsed="false">
      <c r="A211" s="24" t="s">
        <v>1034</v>
      </c>
      <c r="B211" s="39" t="n">
        <v>46026</v>
      </c>
      <c r="C211" s="24" t="s">
        <v>518</v>
      </c>
      <c r="D211" s="24" t="s">
        <v>152</v>
      </c>
      <c r="E211" s="24" t="s">
        <v>105</v>
      </c>
      <c r="F211" s="38" t="n">
        <v>800</v>
      </c>
      <c r="G211" s="42" t="n">
        <f aca="false">DATE(YEAR(B211),MONTH(B211),1)</f>
        <v>46023</v>
      </c>
      <c r="H211" s="24" t="str">
        <f aca="false">INDEX(Customers!$B$2:$B$601,MATCH(C211,Customers!$A$2:$A$601,0))</f>
        <v>Nairobi</v>
      </c>
      <c r="I211" s="43" t="n">
        <f aca="false">ROUND(MIN(INDEX(Assumptions!$D$13:$D$18,MATCH(E211,Assumptions!$A$13:$A$18,0)),MAX(INDEX(Assumptions!$C$13:$C$18,MATCH(E211,Assumptions!$A$13:$A$18,0)),INDEX(Assumptions!$B$13:$B$18,MATCH(E211,Assumptions!$A$13:$A$18,0))*F211)),2)</f>
        <v>12</v>
      </c>
    </row>
    <row r="212" customFormat="false" ht="15" hidden="false" customHeight="false" outlineLevel="0" collapsed="false">
      <c r="A212" s="24" t="s">
        <v>1035</v>
      </c>
      <c r="B212" s="39" t="n">
        <v>46026</v>
      </c>
      <c r="C212" s="24" t="s">
        <v>528</v>
      </c>
      <c r="D212" s="24" t="s">
        <v>826</v>
      </c>
      <c r="E212" s="24" t="s">
        <v>113</v>
      </c>
      <c r="F212" s="38" t="n">
        <v>500</v>
      </c>
      <c r="G212" s="42" t="n">
        <f aca="false">DATE(YEAR(B212),MONTH(B212),1)</f>
        <v>46023</v>
      </c>
      <c r="H212" s="24" t="str">
        <f aca="false">INDEX(Customers!$B$2:$B$601,MATCH(C212,Customers!$A$2:$A$601,0))</f>
        <v>Central</v>
      </c>
      <c r="I212" s="43" t="n">
        <f aca="false">ROUND(MIN(INDEX(Assumptions!$D$13:$D$18,MATCH(E212,Assumptions!$A$13:$A$18,0)),MAX(INDEX(Assumptions!$C$13:$C$18,MATCH(E212,Assumptions!$A$13:$A$18,0)),INDEX(Assumptions!$B$13:$B$18,MATCH(E212,Assumptions!$A$13:$A$18,0))*F212)),2)</f>
        <v>25</v>
      </c>
    </row>
    <row r="213" customFormat="false" ht="15" hidden="false" customHeight="false" outlineLevel="0" collapsed="false">
      <c r="A213" s="24" t="s">
        <v>1036</v>
      </c>
      <c r="B213" s="39" t="n">
        <v>46026</v>
      </c>
      <c r="C213" s="24" t="s">
        <v>542</v>
      </c>
      <c r="D213" s="24" t="s">
        <v>826</v>
      </c>
      <c r="E213" s="24" t="s">
        <v>111</v>
      </c>
      <c r="F213" s="38" t="n">
        <v>200</v>
      </c>
      <c r="G213" s="42" t="n">
        <f aca="false">DATE(YEAR(B213),MONTH(B213),1)</f>
        <v>46023</v>
      </c>
      <c r="H213" s="24" t="str">
        <f aca="false">INDEX(Customers!$B$2:$B$601,MATCH(C213,Customers!$A$2:$A$601,0))</f>
        <v>Western</v>
      </c>
      <c r="I213" s="43" t="n">
        <f aca="false">ROUND(MIN(INDEX(Assumptions!$D$13:$D$18,MATCH(E213,Assumptions!$A$13:$A$18,0)),MAX(INDEX(Assumptions!$C$13:$C$18,MATCH(E213,Assumptions!$A$13:$A$18,0)),INDEX(Assumptions!$B$13:$B$18,MATCH(E213,Assumptions!$A$13:$A$18,0))*F213)),2)</f>
        <v>8</v>
      </c>
    </row>
    <row r="214" customFormat="false" ht="15" hidden="false" customHeight="false" outlineLevel="0" collapsed="false">
      <c r="A214" s="24" t="s">
        <v>1037</v>
      </c>
      <c r="B214" s="39" t="n">
        <v>46026</v>
      </c>
      <c r="C214" s="24" t="s">
        <v>543</v>
      </c>
      <c r="D214" s="24" t="s">
        <v>826</v>
      </c>
      <c r="E214" s="24" t="s">
        <v>103</v>
      </c>
      <c r="F214" s="38" t="n">
        <v>5870</v>
      </c>
      <c r="G214" s="42" t="n">
        <f aca="false">DATE(YEAR(B214),MONTH(B214),1)</f>
        <v>46023</v>
      </c>
      <c r="H214" s="24" t="str">
        <f aca="false">INDEX(Customers!$B$2:$B$601,MATCH(C214,Customers!$A$2:$A$601,0))</f>
        <v>Central</v>
      </c>
      <c r="I214" s="43" t="n">
        <f aca="false">ROUND(MIN(INDEX(Assumptions!$D$13:$D$18,MATCH(E214,Assumptions!$A$13:$A$18,0)),MAX(INDEX(Assumptions!$C$13:$C$18,MATCH(E214,Assumptions!$A$13:$A$18,0)),INDEX(Assumptions!$B$13:$B$18,MATCH(E214,Assumptions!$A$13:$A$18,0))*F214)),2)</f>
        <v>58.7</v>
      </c>
    </row>
    <row r="215" customFormat="false" ht="15" hidden="false" customHeight="false" outlineLevel="0" collapsed="false">
      <c r="A215" s="24" t="s">
        <v>1038</v>
      </c>
      <c r="B215" s="39" t="n">
        <v>46026</v>
      </c>
      <c r="C215" s="24" t="s">
        <v>564</v>
      </c>
      <c r="D215" s="24" t="s">
        <v>826</v>
      </c>
      <c r="E215" s="24" t="s">
        <v>103</v>
      </c>
      <c r="F215" s="38" t="n">
        <v>7160</v>
      </c>
      <c r="G215" s="42" t="n">
        <f aca="false">DATE(YEAR(B215),MONTH(B215),1)</f>
        <v>46023</v>
      </c>
      <c r="H215" s="24" t="str">
        <f aca="false">INDEX(Customers!$B$2:$B$601,MATCH(C215,Customers!$A$2:$A$601,0))</f>
        <v>Coast</v>
      </c>
      <c r="I215" s="43" t="n">
        <f aca="false">ROUND(MIN(INDEX(Assumptions!$D$13:$D$18,MATCH(E215,Assumptions!$A$13:$A$18,0)),MAX(INDEX(Assumptions!$C$13:$C$18,MATCH(E215,Assumptions!$A$13:$A$18,0)),INDEX(Assumptions!$B$13:$B$18,MATCH(E215,Assumptions!$A$13:$A$18,0))*F215)),2)</f>
        <v>71.6</v>
      </c>
    </row>
    <row r="216" customFormat="false" ht="15" hidden="false" customHeight="false" outlineLevel="0" collapsed="false">
      <c r="A216" s="24" t="s">
        <v>1039</v>
      </c>
      <c r="B216" s="39" t="n">
        <v>46026</v>
      </c>
      <c r="C216" s="24" t="s">
        <v>574</v>
      </c>
      <c r="D216" s="24" t="s">
        <v>826</v>
      </c>
      <c r="E216" s="24" t="s">
        <v>103</v>
      </c>
      <c r="F216" s="38" t="n">
        <v>4470</v>
      </c>
      <c r="G216" s="42" t="n">
        <f aca="false">DATE(YEAR(B216),MONTH(B216),1)</f>
        <v>46023</v>
      </c>
      <c r="H216" s="24" t="str">
        <f aca="false">INDEX(Customers!$B$2:$B$601,MATCH(C216,Customers!$A$2:$A$601,0))</f>
        <v>Central</v>
      </c>
      <c r="I216" s="43" t="n">
        <f aca="false">ROUND(MIN(INDEX(Assumptions!$D$13:$D$18,MATCH(E216,Assumptions!$A$13:$A$18,0)),MAX(INDEX(Assumptions!$C$13:$C$18,MATCH(E216,Assumptions!$A$13:$A$18,0)),INDEX(Assumptions!$B$13:$B$18,MATCH(E216,Assumptions!$A$13:$A$18,0))*F216)),2)</f>
        <v>44.7</v>
      </c>
    </row>
    <row r="217" customFormat="false" ht="15" hidden="false" customHeight="false" outlineLevel="0" collapsed="false">
      <c r="A217" s="24" t="s">
        <v>1040</v>
      </c>
      <c r="B217" s="39" t="n">
        <v>46026</v>
      </c>
      <c r="C217" s="24" t="s">
        <v>578</v>
      </c>
      <c r="D217" s="24" t="s">
        <v>826</v>
      </c>
      <c r="E217" s="24" t="s">
        <v>109</v>
      </c>
      <c r="F217" s="38" t="n">
        <v>28800</v>
      </c>
      <c r="G217" s="42" t="n">
        <f aca="false">DATE(YEAR(B217),MONTH(B217),1)</f>
        <v>46023</v>
      </c>
      <c r="H217" s="24" t="str">
        <f aca="false">INDEX(Customers!$B$2:$B$601,MATCH(C217,Customers!$A$2:$A$601,0))</f>
        <v>Rift Valley</v>
      </c>
      <c r="I217" s="43" t="n">
        <f aca="false">ROUND(MIN(INDEX(Assumptions!$D$13:$D$18,MATCH(E217,Assumptions!$A$13:$A$18,0)),MAX(INDEX(Assumptions!$C$13:$C$18,MATCH(E217,Assumptions!$A$13:$A$18,0)),INDEX(Assumptions!$B$13:$B$18,MATCH(E217,Assumptions!$A$13:$A$18,0))*F217)),2)</f>
        <v>40</v>
      </c>
    </row>
    <row r="218" customFormat="false" ht="15" hidden="false" customHeight="false" outlineLevel="0" collapsed="false">
      <c r="A218" s="24" t="s">
        <v>1041</v>
      </c>
      <c r="B218" s="39" t="n">
        <v>46026</v>
      </c>
      <c r="C218" s="24" t="s">
        <v>588</v>
      </c>
      <c r="D218" s="24" t="s">
        <v>826</v>
      </c>
      <c r="E218" s="24" t="s">
        <v>103</v>
      </c>
      <c r="F218" s="38" t="n">
        <v>1030</v>
      </c>
      <c r="G218" s="42" t="n">
        <f aca="false">DATE(YEAR(B218),MONTH(B218),1)</f>
        <v>46023</v>
      </c>
      <c r="H218" s="24" t="str">
        <f aca="false">INDEX(Customers!$B$2:$B$601,MATCH(C218,Customers!$A$2:$A$601,0))</f>
        <v>Nairobi</v>
      </c>
      <c r="I218" s="43" t="n">
        <f aca="false">ROUND(MIN(INDEX(Assumptions!$D$13:$D$18,MATCH(E218,Assumptions!$A$13:$A$18,0)),MAX(INDEX(Assumptions!$C$13:$C$18,MATCH(E218,Assumptions!$A$13:$A$18,0)),INDEX(Assumptions!$B$13:$B$18,MATCH(E218,Assumptions!$A$13:$A$18,0))*F218)),2)</f>
        <v>10.3</v>
      </c>
    </row>
    <row r="219" customFormat="false" ht="15" hidden="false" customHeight="false" outlineLevel="0" collapsed="false">
      <c r="A219" s="24" t="s">
        <v>1042</v>
      </c>
      <c r="B219" s="39" t="n">
        <v>46026</v>
      </c>
      <c r="C219" s="24" t="s">
        <v>589</v>
      </c>
      <c r="D219" s="24" t="s">
        <v>826</v>
      </c>
      <c r="E219" s="24" t="s">
        <v>103</v>
      </c>
      <c r="F219" s="38" t="n">
        <v>3860</v>
      </c>
      <c r="G219" s="42" t="n">
        <f aca="false">DATE(YEAR(B219),MONTH(B219),1)</f>
        <v>46023</v>
      </c>
      <c r="H219" s="24" t="str">
        <f aca="false">INDEX(Customers!$B$2:$B$601,MATCH(C219,Customers!$A$2:$A$601,0))</f>
        <v>Eastern</v>
      </c>
      <c r="I219" s="43" t="n">
        <f aca="false">ROUND(MIN(INDEX(Assumptions!$D$13:$D$18,MATCH(E219,Assumptions!$A$13:$A$18,0)),MAX(INDEX(Assumptions!$C$13:$C$18,MATCH(E219,Assumptions!$A$13:$A$18,0)),INDEX(Assumptions!$B$13:$B$18,MATCH(E219,Assumptions!$A$13:$A$18,0))*F219)),2)</f>
        <v>38.6</v>
      </c>
    </row>
    <row r="220" customFormat="false" ht="15" hidden="false" customHeight="false" outlineLevel="0" collapsed="false">
      <c r="A220" s="24" t="s">
        <v>1043</v>
      </c>
      <c r="B220" s="39" t="n">
        <v>46026</v>
      </c>
      <c r="C220" s="24" t="s">
        <v>589</v>
      </c>
      <c r="D220" s="24" t="s">
        <v>204</v>
      </c>
      <c r="E220" s="24" t="s">
        <v>105</v>
      </c>
      <c r="F220" s="38" t="n">
        <v>6680</v>
      </c>
      <c r="G220" s="42" t="n">
        <f aca="false">DATE(YEAR(B220),MONTH(B220),1)</f>
        <v>46023</v>
      </c>
      <c r="H220" s="24" t="str">
        <f aca="false">INDEX(Customers!$B$2:$B$601,MATCH(C220,Customers!$A$2:$A$601,0))</f>
        <v>Eastern</v>
      </c>
      <c r="I220" s="43" t="n">
        <f aca="false">ROUND(MIN(INDEX(Assumptions!$D$13:$D$18,MATCH(E220,Assumptions!$A$13:$A$18,0)),MAX(INDEX(Assumptions!$C$13:$C$18,MATCH(E220,Assumptions!$A$13:$A$18,0)),INDEX(Assumptions!$B$13:$B$18,MATCH(E220,Assumptions!$A$13:$A$18,0))*F220)),2)</f>
        <v>100.2</v>
      </c>
    </row>
    <row r="221" customFormat="false" ht="15" hidden="false" customHeight="false" outlineLevel="0" collapsed="false">
      <c r="A221" s="24" t="s">
        <v>1044</v>
      </c>
      <c r="B221" s="39" t="n">
        <v>46026</v>
      </c>
      <c r="C221" s="24" t="s">
        <v>639</v>
      </c>
      <c r="D221" s="24" t="s">
        <v>826</v>
      </c>
      <c r="E221" s="24" t="s">
        <v>111</v>
      </c>
      <c r="F221" s="38" t="n">
        <v>500</v>
      </c>
      <c r="G221" s="42" t="n">
        <f aca="false">DATE(YEAR(B221),MONTH(B221),1)</f>
        <v>46023</v>
      </c>
      <c r="H221" s="24" t="str">
        <f aca="false">INDEX(Customers!$B$2:$B$601,MATCH(C221,Customers!$A$2:$A$601,0))</f>
        <v>Nairobi</v>
      </c>
      <c r="I221" s="43" t="n">
        <f aca="false">ROUND(MIN(INDEX(Assumptions!$D$13:$D$18,MATCH(E221,Assumptions!$A$13:$A$18,0)),MAX(INDEX(Assumptions!$C$13:$C$18,MATCH(E221,Assumptions!$A$13:$A$18,0)),INDEX(Assumptions!$B$13:$B$18,MATCH(E221,Assumptions!$A$13:$A$18,0))*F221)),2)</f>
        <v>20</v>
      </c>
    </row>
    <row r="222" customFormat="false" ht="15" hidden="false" customHeight="false" outlineLevel="0" collapsed="false">
      <c r="A222" s="24" t="s">
        <v>1045</v>
      </c>
      <c r="B222" s="39" t="n">
        <v>46026</v>
      </c>
      <c r="C222" s="24" t="s">
        <v>664</v>
      </c>
      <c r="D222" s="24" t="s">
        <v>826</v>
      </c>
      <c r="E222" s="24" t="s">
        <v>113</v>
      </c>
      <c r="F222" s="38" t="n">
        <v>250</v>
      </c>
      <c r="G222" s="42" t="n">
        <f aca="false">DATE(YEAR(B222),MONTH(B222),1)</f>
        <v>46023</v>
      </c>
      <c r="H222" s="24" t="str">
        <f aca="false">INDEX(Customers!$B$2:$B$601,MATCH(C222,Customers!$A$2:$A$601,0))</f>
        <v>Rift Valley</v>
      </c>
      <c r="I222" s="43" t="n">
        <f aca="false">ROUND(MIN(INDEX(Assumptions!$D$13:$D$18,MATCH(E222,Assumptions!$A$13:$A$18,0)),MAX(INDEX(Assumptions!$C$13:$C$18,MATCH(E222,Assumptions!$A$13:$A$18,0)),INDEX(Assumptions!$B$13:$B$18,MATCH(E222,Assumptions!$A$13:$A$18,0))*F222)),2)</f>
        <v>12.5</v>
      </c>
    </row>
    <row r="223" customFormat="false" ht="15" hidden="false" customHeight="false" outlineLevel="0" collapsed="false">
      <c r="A223" s="24" t="s">
        <v>1046</v>
      </c>
      <c r="B223" s="39" t="n">
        <v>46026</v>
      </c>
      <c r="C223" s="24" t="s">
        <v>683</v>
      </c>
      <c r="D223" s="24" t="s">
        <v>206</v>
      </c>
      <c r="E223" s="24" t="s">
        <v>105</v>
      </c>
      <c r="F223" s="38" t="n">
        <v>5460</v>
      </c>
      <c r="G223" s="42" t="n">
        <f aca="false">DATE(YEAR(B223),MONTH(B223),1)</f>
        <v>46023</v>
      </c>
      <c r="H223" s="24" t="str">
        <f aca="false">INDEX(Customers!$B$2:$B$601,MATCH(C223,Customers!$A$2:$A$601,0))</f>
        <v>Eastern</v>
      </c>
      <c r="I223" s="43" t="n">
        <f aca="false">ROUND(MIN(INDEX(Assumptions!$D$13:$D$18,MATCH(E223,Assumptions!$A$13:$A$18,0)),MAX(INDEX(Assumptions!$C$13:$C$18,MATCH(E223,Assumptions!$A$13:$A$18,0)),INDEX(Assumptions!$B$13:$B$18,MATCH(E223,Assumptions!$A$13:$A$18,0))*F223)),2)</f>
        <v>81.9</v>
      </c>
    </row>
    <row r="224" customFormat="false" ht="15" hidden="false" customHeight="false" outlineLevel="0" collapsed="false">
      <c r="A224" s="24" t="s">
        <v>1047</v>
      </c>
      <c r="B224" s="39" t="n">
        <v>46026</v>
      </c>
      <c r="C224" s="24" t="s">
        <v>689</v>
      </c>
      <c r="D224" s="24" t="s">
        <v>826</v>
      </c>
      <c r="E224" s="24" t="s">
        <v>111</v>
      </c>
      <c r="F224" s="38" t="n">
        <v>20</v>
      </c>
      <c r="G224" s="42" t="n">
        <f aca="false">DATE(YEAR(B224),MONTH(B224),1)</f>
        <v>46023</v>
      </c>
      <c r="H224" s="24" t="str">
        <f aca="false">INDEX(Customers!$B$2:$B$601,MATCH(C224,Customers!$A$2:$A$601,0))</f>
        <v>Nairobi</v>
      </c>
      <c r="I224" s="43" t="n">
        <f aca="false">ROUND(MIN(INDEX(Assumptions!$D$13:$D$18,MATCH(E224,Assumptions!$A$13:$A$18,0)),MAX(INDEX(Assumptions!$C$13:$C$18,MATCH(E224,Assumptions!$A$13:$A$18,0)),INDEX(Assumptions!$B$13:$B$18,MATCH(E224,Assumptions!$A$13:$A$18,0))*F224)),2)</f>
        <v>0.8</v>
      </c>
    </row>
    <row r="225" customFormat="false" ht="15" hidden="false" customHeight="false" outlineLevel="0" collapsed="false">
      <c r="A225" s="24" t="s">
        <v>1048</v>
      </c>
      <c r="B225" s="39" t="n">
        <v>46026</v>
      </c>
      <c r="C225" s="24" t="s">
        <v>695</v>
      </c>
      <c r="D225" s="24" t="s">
        <v>826</v>
      </c>
      <c r="E225" s="24" t="s">
        <v>111</v>
      </c>
      <c r="F225" s="38" t="n">
        <v>20</v>
      </c>
      <c r="G225" s="42" t="n">
        <f aca="false">DATE(YEAR(B225),MONTH(B225),1)</f>
        <v>46023</v>
      </c>
      <c r="H225" s="24" t="str">
        <f aca="false">INDEX(Customers!$B$2:$B$601,MATCH(C225,Customers!$A$2:$A$601,0))</f>
        <v>Central</v>
      </c>
      <c r="I225" s="43" t="n">
        <f aca="false">ROUND(MIN(INDEX(Assumptions!$D$13:$D$18,MATCH(E225,Assumptions!$A$13:$A$18,0)),MAX(INDEX(Assumptions!$C$13:$C$18,MATCH(E225,Assumptions!$A$13:$A$18,0)),INDEX(Assumptions!$B$13:$B$18,MATCH(E225,Assumptions!$A$13:$A$18,0))*F225)),2)</f>
        <v>0.8</v>
      </c>
    </row>
    <row r="226" customFormat="false" ht="15" hidden="false" customHeight="false" outlineLevel="0" collapsed="false">
      <c r="A226" s="24" t="s">
        <v>1049</v>
      </c>
      <c r="B226" s="39" t="n">
        <v>46026</v>
      </c>
      <c r="C226" s="24" t="s">
        <v>699</v>
      </c>
      <c r="D226" s="24" t="s">
        <v>826</v>
      </c>
      <c r="E226" s="24" t="s">
        <v>109</v>
      </c>
      <c r="F226" s="38" t="n">
        <v>1650</v>
      </c>
      <c r="G226" s="42" t="n">
        <f aca="false">DATE(YEAR(B226),MONTH(B226),1)</f>
        <v>46023</v>
      </c>
      <c r="H226" s="24" t="str">
        <f aca="false">INDEX(Customers!$B$2:$B$601,MATCH(C226,Customers!$A$2:$A$601,0))</f>
        <v>Nairobi</v>
      </c>
      <c r="I226" s="43" t="n">
        <f aca="false">ROUND(MIN(INDEX(Assumptions!$D$13:$D$18,MATCH(E226,Assumptions!$A$13:$A$18,0)),MAX(INDEX(Assumptions!$C$13:$C$18,MATCH(E226,Assumptions!$A$13:$A$18,0)),INDEX(Assumptions!$B$13:$B$18,MATCH(E226,Assumptions!$A$13:$A$18,0))*F226)),2)</f>
        <v>6.6</v>
      </c>
    </row>
    <row r="227" customFormat="false" ht="15" hidden="false" customHeight="false" outlineLevel="0" collapsed="false">
      <c r="A227" s="24" t="s">
        <v>1050</v>
      </c>
      <c r="B227" s="39" t="n">
        <v>46026</v>
      </c>
      <c r="C227" s="24" t="s">
        <v>718</v>
      </c>
      <c r="D227" s="24" t="s">
        <v>826</v>
      </c>
      <c r="E227" s="24" t="s">
        <v>103</v>
      </c>
      <c r="F227" s="38" t="n">
        <v>220</v>
      </c>
      <c r="G227" s="42" t="n">
        <f aca="false">DATE(YEAR(B227),MONTH(B227),1)</f>
        <v>46023</v>
      </c>
      <c r="H227" s="24" t="str">
        <f aca="false">INDEX(Customers!$B$2:$B$601,MATCH(C227,Customers!$A$2:$A$601,0))</f>
        <v>Central</v>
      </c>
      <c r="I227" s="43" t="n">
        <f aca="false">ROUND(MIN(INDEX(Assumptions!$D$13:$D$18,MATCH(E227,Assumptions!$A$13:$A$18,0)),MAX(INDEX(Assumptions!$C$13:$C$18,MATCH(E227,Assumptions!$A$13:$A$18,0)),INDEX(Assumptions!$B$13:$B$18,MATCH(E227,Assumptions!$A$13:$A$18,0))*F227)),2)</f>
        <v>5</v>
      </c>
    </row>
    <row r="228" customFormat="false" ht="15" hidden="false" customHeight="false" outlineLevel="0" collapsed="false">
      <c r="A228" s="24" t="s">
        <v>1051</v>
      </c>
      <c r="B228" s="39" t="n">
        <v>46026</v>
      </c>
      <c r="C228" s="24" t="s">
        <v>735</v>
      </c>
      <c r="D228" s="24" t="s">
        <v>173</v>
      </c>
      <c r="E228" s="24" t="s">
        <v>107</v>
      </c>
      <c r="F228" s="38" t="n">
        <v>2640</v>
      </c>
      <c r="G228" s="42" t="n">
        <f aca="false">DATE(YEAR(B228),MONTH(B228),1)</f>
        <v>46023</v>
      </c>
      <c r="H228" s="24" t="str">
        <f aca="false">INDEX(Customers!$B$2:$B$601,MATCH(C228,Customers!$A$2:$A$601,0))</f>
        <v>Rift Valley</v>
      </c>
      <c r="I228" s="43" t="n">
        <f aca="false">ROUND(MIN(INDEX(Assumptions!$D$13:$D$18,MATCH(E228,Assumptions!$A$13:$A$18,0)),MAX(INDEX(Assumptions!$C$13:$C$18,MATCH(E228,Assumptions!$A$13:$A$18,0)),INDEX(Assumptions!$B$13:$B$18,MATCH(E228,Assumptions!$A$13:$A$18,0))*F228)),2)</f>
        <v>0</v>
      </c>
    </row>
    <row r="229" customFormat="false" ht="15" hidden="false" customHeight="false" outlineLevel="0" collapsed="false">
      <c r="A229" s="24" t="s">
        <v>1052</v>
      </c>
      <c r="B229" s="39" t="n">
        <v>46026</v>
      </c>
      <c r="C229" s="24" t="s">
        <v>738</v>
      </c>
      <c r="D229" s="24" t="s">
        <v>826</v>
      </c>
      <c r="E229" s="24" t="s">
        <v>111</v>
      </c>
      <c r="F229" s="38" t="n">
        <v>200</v>
      </c>
      <c r="G229" s="42" t="n">
        <f aca="false">DATE(YEAR(B229),MONTH(B229),1)</f>
        <v>46023</v>
      </c>
      <c r="H229" s="24" t="str">
        <f aca="false">INDEX(Customers!$B$2:$B$601,MATCH(C229,Customers!$A$2:$A$601,0))</f>
        <v>Rift Valley</v>
      </c>
      <c r="I229" s="43" t="n">
        <f aca="false">ROUND(MIN(INDEX(Assumptions!$D$13:$D$18,MATCH(E229,Assumptions!$A$13:$A$18,0)),MAX(INDEX(Assumptions!$C$13:$C$18,MATCH(E229,Assumptions!$A$13:$A$18,0)),INDEX(Assumptions!$B$13:$B$18,MATCH(E229,Assumptions!$A$13:$A$18,0))*F229)),2)</f>
        <v>8</v>
      </c>
    </row>
    <row r="230" customFormat="false" ht="15" hidden="false" customHeight="false" outlineLevel="0" collapsed="false">
      <c r="A230" s="24" t="s">
        <v>1053</v>
      </c>
      <c r="B230" s="39" t="n">
        <v>46026</v>
      </c>
      <c r="C230" s="24" t="s">
        <v>813</v>
      </c>
      <c r="D230" s="24" t="s">
        <v>826</v>
      </c>
      <c r="E230" s="24" t="s">
        <v>113</v>
      </c>
      <c r="F230" s="38" t="n">
        <v>250</v>
      </c>
      <c r="G230" s="42" t="n">
        <f aca="false">DATE(YEAR(B230),MONTH(B230),1)</f>
        <v>46023</v>
      </c>
      <c r="H230" s="24" t="str">
        <f aca="false">INDEX(Customers!$B$2:$B$601,MATCH(C230,Customers!$A$2:$A$601,0))</f>
        <v>Eastern</v>
      </c>
      <c r="I230" s="43" t="n">
        <f aca="false">ROUND(MIN(INDEX(Assumptions!$D$13:$D$18,MATCH(E230,Assumptions!$A$13:$A$18,0)),MAX(INDEX(Assumptions!$C$13:$C$18,MATCH(E230,Assumptions!$A$13:$A$18,0)),INDEX(Assumptions!$B$13:$B$18,MATCH(E230,Assumptions!$A$13:$A$18,0))*F230)),2)</f>
        <v>12.5</v>
      </c>
    </row>
    <row r="231" customFormat="false" ht="15" hidden="false" customHeight="false" outlineLevel="0" collapsed="false">
      <c r="A231" s="24" t="s">
        <v>1054</v>
      </c>
      <c r="B231" s="39" t="n">
        <v>46026</v>
      </c>
      <c r="C231" s="24" t="s">
        <v>816</v>
      </c>
      <c r="D231" s="24" t="s">
        <v>826</v>
      </c>
      <c r="E231" s="24" t="s">
        <v>103</v>
      </c>
      <c r="F231" s="38" t="n">
        <v>8140</v>
      </c>
      <c r="G231" s="42" t="n">
        <f aca="false">DATE(YEAR(B231),MONTH(B231),1)</f>
        <v>46023</v>
      </c>
      <c r="H231" s="24" t="str">
        <f aca="false">INDEX(Customers!$B$2:$B$601,MATCH(C231,Customers!$A$2:$A$601,0))</f>
        <v>Nairobi</v>
      </c>
      <c r="I231" s="43" t="n">
        <f aca="false">ROUND(MIN(INDEX(Assumptions!$D$13:$D$18,MATCH(E231,Assumptions!$A$13:$A$18,0)),MAX(INDEX(Assumptions!$C$13:$C$18,MATCH(E231,Assumptions!$A$13:$A$18,0)),INDEX(Assumptions!$B$13:$B$18,MATCH(E231,Assumptions!$A$13:$A$18,0))*F231)),2)</f>
        <v>81.4</v>
      </c>
    </row>
    <row r="232" customFormat="false" ht="15" hidden="false" customHeight="false" outlineLevel="0" collapsed="false">
      <c r="A232" s="24" t="s">
        <v>1055</v>
      </c>
      <c r="B232" s="39" t="n">
        <v>46027</v>
      </c>
      <c r="C232" s="24" t="s">
        <v>231</v>
      </c>
      <c r="D232" s="24" t="s">
        <v>826</v>
      </c>
      <c r="E232" s="24" t="s">
        <v>113</v>
      </c>
      <c r="F232" s="38" t="n">
        <v>500</v>
      </c>
      <c r="G232" s="42" t="n">
        <f aca="false">DATE(YEAR(B232),MONTH(B232),1)</f>
        <v>46023</v>
      </c>
      <c r="H232" s="24" t="str">
        <f aca="false">INDEX(Customers!$B$2:$B$601,MATCH(C232,Customers!$A$2:$A$601,0))</f>
        <v>Eastern</v>
      </c>
      <c r="I232" s="43" t="n">
        <f aca="false">ROUND(MIN(INDEX(Assumptions!$D$13:$D$18,MATCH(E232,Assumptions!$A$13:$A$18,0)),MAX(INDEX(Assumptions!$C$13:$C$18,MATCH(E232,Assumptions!$A$13:$A$18,0)),INDEX(Assumptions!$B$13:$B$18,MATCH(E232,Assumptions!$A$13:$A$18,0))*F232)),2)</f>
        <v>25</v>
      </c>
    </row>
    <row r="233" customFormat="false" ht="15" hidden="false" customHeight="false" outlineLevel="0" collapsed="false">
      <c r="A233" s="24" t="s">
        <v>1056</v>
      </c>
      <c r="B233" s="39" t="n">
        <v>46027</v>
      </c>
      <c r="C233" s="24" t="s">
        <v>232</v>
      </c>
      <c r="D233" s="24" t="s">
        <v>188</v>
      </c>
      <c r="E233" s="24" t="s">
        <v>107</v>
      </c>
      <c r="F233" s="38" t="n">
        <v>14690</v>
      </c>
      <c r="G233" s="42" t="n">
        <f aca="false">DATE(YEAR(B233),MONTH(B233),1)</f>
        <v>46023</v>
      </c>
      <c r="H233" s="24" t="str">
        <f aca="false">INDEX(Customers!$B$2:$B$601,MATCH(C233,Customers!$A$2:$A$601,0))</f>
        <v>Coast</v>
      </c>
      <c r="I233" s="43" t="n">
        <f aca="false">ROUND(MIN(INDEX(Assumptions!$D$13:$D$18,MATCH(E233,Assumptions!$A$13:$A$18,0)),MAX(INDEX(Assumptions!$C$13:$C$18,MATCH(E233,Assumptions!$A$13:$A$18,0)),INDEX(Assumptions!$B$13:$B$18,MATCH(E233,Assumptions!$A$13:$A$18,0))*F233)),2)</f>
        <v>0</v>
      </c>
    </row>
    <row r="234" customFormat="false" ht="15" hidden="false" customHeight="false" outlineLevel="0" collapsed="false">
      <c r="A234" s="24" t="s">
        <v>1057</v>
      </c>
      <c r="B234" s="39" t="n">
        <v>46027</v>
      </c>
      <c r="C234" s="24" t="s">
        <v>236</v>
      </c>
      <c r="D234" s="24" t="s">
        <v>826</v>
      </c>
      <c r="E234" s="24" t="s">
        <v>111</v>
      </c>
      <c r="F234" s="38" t="n">
        <v>100</v>
      </c>
      <c r="G234" s="42" t="n">
        <f aca="false">DATE(YEAR(B234),MONTH(B234),1)</f>
        <v>46023</v>
      </c>
      <c r="H234" s="24" t="str">
        <f aca="false">INDEX(Customers!$B$2:$B$601,MATCH(C234,Customers!$A$2:$A$601,0))</f>
        <v>Rift Valley</v>
      </c>
      <c r="I234" s="43" t="n">
        <f aca="false">ROUND(MIN(INDEX(Assumptions!$D$13:$D$18,MATCH(E234,Assumptions!$A$13:$A$18,0)),MAX(INDEX(Assumptions!$C$13:$C$18,MATCH(E234,Assumptions!$A$13:$A$18,0)),INDEX(Assumptions!$B$13:$B$18,MATCH(E234,Assumptions!$A$13:$A$18,0))*F234)),2)</f>
        <v>4</v>
      </c>
    </row>
    <row r="235" customFormat="false" ht="15" hidden="false" customHeight="false" outlineLevel="0" collapsed="false">
      <c r="A235" s="24" t="s">
        <v>1058</v>
      </c>
      <c r="B235" s="39" t="n">
        <v>46027</v>
      </c>
      <c r="C235" s="24" t="s">
        <v>240</v>
      </c>
      <c r="D235" s="24" t="s">
        <v>153</v>
      </c>
      <c r="E235" s="24" t="s">
        <v>107</v>
      </c>
      <c r="F235" s="38" t="n">
        <v>8950</v>
      </c>
      <c r="G235" s="42" t="n">
        <f aca="false">DATE(YEAR(B235),MONTH(B235),1)</f>
        <v>46023</v>
      </c>
      <c r="H235" s="24" t="str">
        <f aca="false">INDEX(Customers!$B$2:$B$601,MATCH(C235,Customers!$A$2:$A$601,0))</f>
        <v>Nairobi</v>
      </c>
      <c r="I235" s="43" t="n">
        <f aca="false">ROUND(MIN(INDEX(Assumptions!$D$13:$D$18,MATCH(E235,Assumptions!$A$13:$A$18,0)),MAX(INDEX(Assumptions!$C$13:$C$18,MATCH(E235,Assumptions!$A$13:$A$18,0)),INDEX(Assumptions!$B$13:$B$18,MATCH(E235,Assumptions!$A$13:$A$18,0))*F235)),2)</f>
        <v>0</v>
      </c>
    </row>
    <row r="236" customFormat="false" ht="15" hidden="false" customHeight="false" outlineLevel="0" collapsed="false">
      <c r="A236" s="24" t="s">
        <v>1059</v>
      </c>
      <c r="B236" s="39" t="n">
        <v>46027</v>
      </c>
      <c r="C236" s="24" t="s">
        <v>253</v>
      </c>
      <c r="D236" s="24" t="s">
        <v>826</v>
      </c>
      <c r="E236" s="24" t="s">
        <v>111</v>
      </c>
      <c r="F236" s="38" t="n">
        <v>50</v>
      </c>
      <c r="G236" s="42" t="n">
        <f aca="false">DATE(YEAR(B236),MONTH(B236),1)</f>
        <v>46023</v>
      </c>
      <c r="H236" s="24" t="str">
        <f aca="false">INDEX(Customers!$B$2:$B$601,MATCH(C236,Customers!$A$2:$A$601,0))</f>
        <v>Western</v>
      </c>
      <c r="I236" s="43" t="n">
        <f aca="false">ROUND(MIN(INDEX(Assumptions!$D$13:$D$18,MATCH(E236,Assumptions!$A$13:$A$18,0)),MAX(INDEX(Assumptions!$C$13:$C$18,MATCH(E236,Assumptions!$A$13:$A$18,0)),INDEX(Assumptions!$B$13:$B$18,MATCH(E236,Assumptions!$A$13:$A$18,0))*F236)),2)</f>
        <v>2</v>
      </c>
    </row>
    <row r="237" customFormat="false" ht="15" hidden="false" customHeight="false" outlineLevel="0" collapsed="false">
      <c r="A237" s="24" t="s">
        <v>1060</v>
      </c>
      <c r="B237" s="39" t="n">
        <v>46027</v>
      </c>
      <c r="C237" s="24" t="s">
        <v>265</v>
      </c>
      <c r="D237" s="24" t="s">
        <v>153</v>
      </c>
      <c r="E237" s="24" t="s">
        <v>105</v>
      </c>
      <c r="F237" s="38" t="n">
        <v>3100</v>
      </c>
      <c r="G237" s="42" t="n">
        <f aca="false">DATE(YEAR(B237),MONTH(B237),1)</f>
        <v>46023</v>
      </c>
      <c r="H237" s="24" t="str">
        <f aca="false">INDEX(Customers!$B$2:$B$601,MATCH(C237,Customers!$A$2:$A$601,0))</f>
        <v>Nairobi</v>
      </c>
      <c r="I237" s="43" t="n">
        <f aca="false">ROUND(MIN(INDEX(Assumptions!$D$13:$D$18,MATCH(E237,Assumptions!$A$13:$A$18,0)),MAX(INDEX(Assumptions!$C$13:$C$18,MATCH(E237,Assumptions!$A$13:$A$18,0)),INDEX(Assumptions!$B$13:$B$18,MATCH(E237,Assumptions!$A$13:$A$18,0))*F237)),2)</f>
        <v>46.5</v>
      </c>
    </row>
    <row r="238" customFormat="false" ht="15" hidden="false" customHeight="false" outlineLevel="0" collapsed="false">
      <c r="A238" s="24" t="s">
        <v>1061</v>
      </c>
      <c r="B238" s="39" t="n">
        <v>46027</v>
      </c>
      <c r="C238" s="24" t="s">
        <v>282</v>
      </c>
      <c r="D238" s="24" t="s">
        <v>826</v>
      </c>
      <c r="E238" s="24" t="s">
        <v>113</v>
      </c>
      <c r="F238" s="38" t="n">
        <v>1000</v>
      </c>
      <c r="G238" s="42" t="n">
        <f aca="false">DATE(YEAR(B238),MONTH(B238),1)</f>
        <v>46023</v>
      </c>
      <c r="H238" s="24" t="str">
        <f aca="false">INDEX(Customers!$B$2:$B$601,MATCH(C238,Customers!$A$2:$A$601,0))</f>
        <v>Central</v>
      </c>
      <c r="I238" s="43" t="n">
        <f aca="false">ROUND(MIN(INDEX(Assumptions!$D$13:$D$18,MATCH(E238,Assumptions!$A$13:$A$18,0)),MAX(INDEX(Assumptions!$C$13:$C$18,MATCH(E238,Assumptions!$A$13:$A$18,0)),INDEX(Assumptions!$B$13:$B$18,MATCH(E238,Assumptions!$A$13:$A$18,0))*F238)),2)</f>
        <v>50</v>
      </c>
    </row>
    <row r="239" customFormat="false" ht="15" hidden="false" customHeight="false" outlineLevel="0" collapsed="false">
      <c r="A239" s="24" t="s">
        <v>1062</v>
      </c>
      <c r="B239" s="39" t="n">
        <v>46027</v>
      </c>
      <c r="C239" s="24" t="s">
        <v>284</v>
      </c>
      <c r="D239" s="24" t="s">
        <v>826</v>
      </c>
      <c r="E239" s="24" t="s">
        <v>103</v>
      </c>
      <c r="F239" s="38" t="n">
        <v>1330</v>
      </c>
      <c r="G239" s="42" t="n">
        <f aca="false">DATE(YEAR(B239),MONTH(B239),1)</f>
        <v>46023</v>
      </c>
      <c r="H239" s="24" t="str">
        <f aca="false">INDEX(Customers!$B$2:$B$601,MATCH(C239,Customers!$A$2:$A$601,0))</f>
        <v>Nairobi</v>
      </c>
      <c r="I239" s="43" t="n">
        <f aca="false">ROUND(MIN(INDEX(Assumptions!$D$13:$D$18,MATCH(E239,Assumptions!$A$13:$A$18,0)),MAX(INDEX(Assumptions!$C$13:$C$18,MATCH(E239,Assumptions!$A$13:$A$18,0)),INDEX(Assumptions!$B$13:$B$18,MATCH(E239,Assumptions!$A$13:$A$18,0))*F239)),2)</f>
        <v>13.3</v>
      </c>
    </row>
    <row r="240" customFormat="false" ht="15" hidden="false" customHeight="false" outlineLevel="0" collapsed="false">
      <c r="A240" s="24" t="s">
        <v>1063</v>
      </c>
      <c r="B240" s="39" t="n">
        <v>46027</v>
      </c>
      <c r="C240" s="24" t="s">
        <v>288</v>
      </c>
      <c r="D240" s="24" t="s">
        <v>826</v>
      </c>
      <c r="E240" s="24" t="s">
        <v>113</v>
      </c>
      <c r="F240" s="38" t="n">
        <v>250</v>
      </c>
      <c r="G240" s="42" t="n">
        <f aca="false">DATE(YEAR(B240),MONTH(B240),1)</f>
        <v>46023</v>
      </c>
      <c r="H240" s="24" t="str">
        <f aca="false">INDEX(Customers!$B$2:$B$601,MATCH(C240,Customers!$A$2:$A$601,0))</f>
        <v>Central</v>
      </c>
      <c r="I240" s="43" t="n">
        <f aca="false">ROUND(MIN(INDEX(Assumptions!$D$13:$D$18,MATCH(E240,Assumptions!$A$13:$A$18,0)),MAX(INDEX(Assumptions!$C$13:$C$18,MATCH(E240,Assumptions!$A$13:$A$18,0)),INDEX(Assumptions!$B$13:$B$18,MATCH(E240,Assumptions!$A$13:$A$18,0))*F240)),2)</f>
        <v>12.5</v>
      </c>
    </row>
    <row r="241" customFormat="false" ht="15" hidden="false" customHeight="false" outlineLevel="0" collapsed="false">
      <c r="A241" s="24" t="s">
        <v>1064</v>
      </c>
      <c r="B241" s="39" t="n">
        <v>46027</v>
      </c>
      <c r="C241" s="24" t="s">
        <v>289</v>
      </c>
      <c r="D241" s="24" t="s">
        <v>826</v>
      </c>
      <c r="E241" s="24" t="s">
        <v>109</v>
      </c>
      <c r="F241" s="38" t="n">
        <v>16330</v>
      </c>
      <c r="G241" s="42" t="n">
        <f aca="false">DATE(YEAR(B241),MONTH(B241),1)</f>
        <v>46023</v>
      </c>
      <c r="H241" s="24" t="str">
        <f aca="false">INDEX(Customers!$B$2:$B$601,MATCH(C241,Customers!$A$2:$A$601,0))</f>
        <v>Coast</v>
      </c>
      <c r="I241" s="43" t="n">
        <f aca="false">ROUND(MIN(INDEX(Assumptions!$D$13:$D$18,MATCH(E241,Assumptions!$A$13:$A$18,0)),MAX(INDEX(Assumptions!$C$13:$C$18,MATCH(E241,Assumptions!$A$13:$A$18,0)),INDEX(Assumptions!$B$13:$B$18,MATCH(E241,Assumptions!$A$13:$A$18,0))*F241)),2)</f>
        <v>40</v>
      </c>
    </row>
    <row r="242" customFormat="false" ht="15" hidden="false" customHeight="false" outlineLevel="0" collapsed="false">
      <c r="A242" s="24" t="s">
        <v>1065</v>
      </c>
      <c r="B242" s="39" t="n">
        <v>46027</v>
      </c>
      <c r="C242" s="24" t="s">
        <v>289</v>
      </c>
      <c r="D242" s="24" t="s">
        <v>183</v>
      </c>
      <c r="E242" s="24" t="s">
        <v>107</v>
      </c>
      <c r="F242" s="38" t="n">
        <v>15040</v>
      </c>
      <c r="G242" s="42" t="n">
        <f aca="false">DATE(YEAR(B242),MONTH(B242),1)</f>
        <v>46023</v>
      </c>
      <c r="H242" s="24" t="str">
        <f aca="false">INDEX(Customers!$B$2:$B$601,MATCH(C242,Customers!$A$2:$A$601,0))</f>
        <v>Coast</v>
      </c>
      <c r="I242" s="43" t="n">
        <f aca="false">ROUND(MIN(INDEX(Assumptions!$D$13:$D$18,MATCH(E242,Assumptions!$A$13:$A$18,0)),MAX(INDEX(Assumptions!$C$13:$C$18,MATCH(E242,Assumptions!$A$13:$A$18,0)),INDEX(Assumptions!$B$13:$B$18,MATCH(E242,Assumptions!$A$13:$A$18,0))*F242)),2)</f>
        <v>0</v>
      </c>
    </row>
    <row r="243" customFormat="false" ht="15" hidden="false" customHeight="false" outlineLevel="0" collapsed="false">
      <c r="A243" s="24" t="s">
        <v>1066</v>
      </c>
      <c r="B243" s="39" t="n">
        <v>46027</v>
      </c>
      <c r="C243" s="24" t="s">
        <v>293</v>
      </c>
      <c r="D243" s="24" t="s">
        <v>826</v>
      </c>
      <c r="E243" s="24" t="s">
        <v>103</v>
      </c>
      <c r="F243" s="38" t="n">
        <v>640</v>
      </c>
      <c r="G243" s="42" t="n">
        <f aca="false">DATE(YEAR(B243),MONTH(B243),1)</f>
        <v>46023</v>
      </c>
      <c r="H243" s="24" t="str">
        <f aca="false">INDEX(Customers!$B$2:$B$601,MATCH(C243,Customers!$A$2:$A$601,0))</f>
        <v>Western</v>
      </c>
      <c r="I243" s="43" t="n">
        <f aca="false">ROUND(MIN(INDEX(Assumptions!$D$13:$D$18,MATCH(E243,Assumptions!$A$13:$A$18,0)),MAX(INDEX(Assumptions!$C$13:$C$18,MATCH(E243,Assumptions!$A$13:$A$18,0)),INDEX(Assumptions!$B$13:$B$18,MATCH(E243,Assumptions!$A$13:$A$18,0))*F243)),2)</f>
        <v>6.4</v>
      </c>
    </row>
    <row r="244" customFormat="false" ht="15" hidden="false" customHeight="false" outlineLevel="0" collapsed="false">
      <c r="A244" s="24" t="s">
        <v>1067</v>
      </c>
      <c r="B244" s="39" t="n">
        <v>46027</v>
      </c>
      <c r="C244" s="24" t="s">
        <v>338</v>
      </c>
      <c r="D244" s="24" t="s">
        <v>826</v>
      </c>
      <c r="E244" s="24" t="s">
        <v>111</v>
      </c>
      <c r="F244" s="38" t="n">
        <v>100</v>
      </c>
      <c r="G244" s="42" t="n">
        <f aca="false">DATE(YEAR(B244),MONTH(B244),1)</f>
        <v>46023</v>
      </c>
      <c r="H244" s="24" t="str">
        <f aca="false">INDEX(Customers!$B$2:$B$601,MATCH(C244,Customers!$A$2:$A$601,0))</f>
        <v>Rift Valley</v>
      </c>
      <c r="I244" s="43" t="n">
        <f aca="false">ROUND(MIN(INDEX(Assumptions!$D$13:$D$18,MATCH(E244,Assumptions!$A$13:$A$18,0)),MAX(INDEX(Assumptions!$C$13:$C$18,MATCH(E244,Assumptions!$A$13:$A$18,0)),INDEX(Assumptions!$B$13:$B$18,MATCH(E244,Assumptions!$A$13:$A$18,0))*F244)),2)</f>
        <v>4</v>
      </c>
    </row>
    <row r="245" customFormat="false" ht="15" hidden="false" customHeight="false" outlineLevel="0" collapsed="false">
      <c r="A245" s="24" t="s">
        <v>1068</v>
      </c>
      <c r="B245" s="39" t="n">
        <v>46027</v>
      </c>
      <c r="C245" s="24" t="s">
        <v>344</v>
      </c>
      <c r="D245" s="24" t="s">
        <v>826</v>
      </c>
      <c r="E245" s="24" t="s">
        <v>109</v>
      </c>
      <c r="F245" s="38" t="n">
        <v>3140</v>
      </c>
      <c r="G245" s="42" t="n">
        <f aca="false">DATE(YEAR(B245),MONTH(B245),1)</f>
        <v>46023</v>
      </c>
      <c r="H245" s="24" t="str">
        <f aca="false">INDEX(Customers!$B$2:$B$601,MATCH(C245,Customers!$A$2:$A$601,0))</f>
        <v>Central</v>
      </c>
      <c r="I245" s="43" t="n">
        <f aca="false">ROUND(MIN(INDEX(Assumptions!$D$13:$D$18,MATCH(E245,Assumptions!$A$13:$A$18,0)),MAX(INDEX(Assumptions!$C$13:$C$18,MATCH(E245,Assumptions!$A$13:$A$18,0)),INDEX(Assumptions!$B$13:$B$18,MATCH(E245,Assumptions!$A$13:$A$18,0))*F245)),2)</f>
        <v>12.56</v>
      </c>
    </row>
    <row r="246" customFormat="false" ht="15" hidden="false" customHeight="false" outlineLevel="0" collapsed="false">
      <c r="A246" s="24" t="s">
        <v>1069</v>
      </c>
      <c r="B246" s="39" t="n">
        <v>46027</v>
      </c>
      <c r="C246" s="24" t="s">
        <v>347</v>
      </c>
      <c r="D246" s="24" t="s">
        <v>826</v>
      </c>
      <c r="E246" s="24" t="s">
        <v>109</v>
      </c>
      <c r="F246" s="38" t="n">
        <v>3680</v>
      </c>
      <c r="G246" s="42" t="n">
        <f aca="false">DATE(YEAR(B246),MONTH(B246),1)</f>
        <v>46023</v>
      </c>
      <c r="H246" s="24" t="str">
        <f aca="false">INDEX(Customers!$B$2:$B$601,MATCH(C246,Customers!$A$2:$A$601,0))</f>
        <v>Coast</v>
      </c>
      <c r="I246" s="43" t="n">
        <f aca="false">ROUND(MIN(INDEX(Assumptions!$D$13:$D$18,MATCH(E246,Assumptions!$A$13:$A$18,0)),MAX(INDEX(Assumptions!$C$13:$C$18,MATCH(E246,Assumptions!$A$13:$A$18,0)),INDEX(Assumptions!$B$13:$B$18,MATCH(E246,Assumptions!$A$13:$A$18,0))*F246)),2)</f>
        <v>14.72</v>
      </c>
    </row>
    <row r="247" customFormat="false" ht="15" hidden="false" customHeight="false" outlineLevel="0" collapsed="false">
      <c r="A247" s="24" t="s">
        <v>1070</v>
      </c>
      <c r="B247" s="39" t="n">
        <v>46027</v>
      </c>
      <c r="C247" s="24" t="s">
        <v>354</v>
      </c>
      <c r="D247" s="24" t="s">
        <v>826</v>
      </c>
      <c r="E247" s="24" t="s">
        <v>111</v>
      </c>
      <c r="F247" s="38" t="n">
        <v>500</v>
      </c>
      <c r="G247" s="42" t="n">
        <f aca="false">DATE(YEAR(B247),MONTH(B247),1)</f>
        <v>46023</v>
      </c>
      <c r="H247" s="24" t="str">
        <f aca="false">INDEX(Customers!$B$2:$B$601,MATCH(C247,Customers!$A$2:$A$601,0))</f>
        <v>Eastern</v>
      </c>
      <c r="I247" s="43" t="n">
        <f aca="false">ROUND(MIN(INDEX(Assumptions!$D$13:$D$18,MATCH(E247,Assumptions!$A$13:$A$18,0)),MAX(INDEX(Assumptions!$C$13:$C$18,MATCH(E247,Assumptions!$A$13:$A$18,0)),INDEX(Assumptions!$B$13:$B$18,MATCH(E247,Assumptions!$A$13:$A$18,0))*F247)),2)</f>
        <v>20</v>
      </c>
    </row>
    <row r="248" customFormat="false" ht="15" hidden="false" customHeight="false" outlineLevel="0" collapsed="false">
      <c r="A248" s="24" t="s">
        <v>1071</v>
      </c>
      <c r="B248" s="39" t="n">
        <v>46027</v>
      </c>
      <c r="C248" s="24" t="s">
        <v>373</v>
      </c>
      <c r="D248" s="24" t="s">
        <v>826</v>
      </c>
      <c r="E248" s="24" t="s">
        <v>109</v>
      </c>
      <c r="F248" s="38" t="n">
        <v>7880</v>
      </c>
      <c r="G248" s="42" t="n">
        <f aca="false">DATE(YEAR(B248),MONTH(B248),1)</f>
        <v>46023</v>
      </c>
      <c r="H248" s="24" t="str">
        <f aca="false">INDEX(Customers!$B$2:$B$601,MATCH(C248,Customers!$A$2:$A$601,0))</f>
        <v>Rift Valley</v>
      </c>
      <c r="I248" s="43" t="n">
        <f aca="false">ROUND(MIN(INDEX(Assumptions!$D$13:$D$18,MATCH(E248,Assumptions!$A$13:$A$18,0)),MAX(INDEX(Assumptions!$C$13:$C$18,MATCH(E248,Assumptions!$A$13:$A$18,0)),INDEX(Assumptions!$B$13:$B$18,MATCH(E248,Assumptions!$A$13:$A$18,0))*F248)),2)</f>
        <v>31.52</v>
      </c>
    </row>
    <row r="249" customFormat="false" ht="15" hidden="false" customHeight="false" outlineLevel="0" collapsed="false">
      <c r="A249" s="24" t="s">
        <v>1072</v>
      </c>
      <c r="B249" s="39" t="n">
        <v>46027</v>
      </c>
      <c r="C249" s="24" t="s">
        <v>380</v>
      </c>
      <c r="D249" s="24" t="s">
        <v>826</v>
      </c>
      <c r="E249" s="24" t="s">
        <v>113</v>
      </c>
      <c r="F249" s="38" t="n">
        <v>500</v>
      </c>
      <c r="G249" s="42" t="n">
        <f aca="false">DATE(YEAR(B249),MONTH(B249),1)</f>
        <v>46023</v>
      </c>
      <c r="H249" s="24" t="str">
        <f aca="false">INDEX(Customers!$B$2:$B$601,MATCH(C249,Customers!$A$2:$A$601,0))</f>
        <v>Western</v>
      </c>
      <c r="I249" s="43" t="n">
        <f aca="false">ROUND(MIN(INDEX(Assumptions!$D$13:$D$18,MATCH(E249,Assumptions!$A$13:$A$18,0)),MAX(INDEX(Assumptions!$C$13:$C$18,MATCH(E249,Assumptions!$A$13:$A$18,0)),INDEX(Assumptions!$B$13:$B$18,MATCH(E249,Assumptions!$A$13:$A$18,0))*F249)),2)</f>
        <v>25</v>
      </c>
    </row>
    <row r="250" customFormat="false" ht="15" hidden="false" customHeight="false" outlineLevel="0" collapsed="false">
      <c r="A250" s="24" t="s">
        <v>1073</v>
      </c>
      <c r="B250" s="39" t="n">
        <v>46027</v>
      </c>
      <c r="C250" s="24" t="s">
        <v>381</v>
      </c>
      <c r="D250" s="24" t="s">
        <v>826</v>
      </c>
      <c r="E250" s="24" t="s">
        <v>113</v>
      </c>
      <c r="F250" s="38" t="n">
        <v>250</v>
      </c>
      <c r="G250" s="42" t="n">
        <f aca="false">DATE(YEAR(B250),MONTH(B250),1)</f>
        <v>46023</v>
      </c>
      <c r="H250" s="24" t="str">
        <f aca="false">INDEX(Customers!$B$2:$B$601,MATCH(C250,Customers!$A$2:$A$601,0))</f>
        <v>Rift Valley</v>
      </c>
      <c r="I250" s="43" t="n">
        <f aca="false">ROUND(MIN(INDEX(Assumptions!$D$13:$D$18,MATCH(E250,Assumptions!$A$13:$A$18,0)),MAX(INDEX(Assumptions!$C$13:$C$18,MATCH(E250,Assumptions!$A$13:$A$18,0)),INDEX(Assumptions!$B$13:$B$18,MATCH(E250,Assumptions!$A$13:$A$18,0))*F250)),2)</f>
        <v>12.5</v>
      </c>
    </row>
    <row r="251" customFormat="false" ht="15" hidden="false" customHeight="false" outlineLevel="0" collapsed="false">
      <c r="A251" s="24" t="s">
        <v>1074</v>
      </c>
      <c r="B251" s="39" t="n">
        <v>46027</v>
      </c>
      <c r="C251" s="24" t="s">
        <v>382</v>
      </c>
      <c r="D251" s="24" t="s">
        <v>826</v>
      </c>
      <c r="E251" s="24" t="s">
        <v>113</v>
      </c>
      <c r="F251" s="38" t="n">
        <v>250</v>
      </c>
      <c r="G251" s="42" t="n">
        <f aca="false">DATE(YEAR(B251),MONTH(B251),1)</f>
        <v>46023</v>
      </c>
      <c r="H251" s="24" t="str">
        <f aca="false">INDEX(Customers!$B$2:$B$601,MATCH(C251,Customers!$A$2:$A$601,0))</f>
        <v>Central</v>
      </c>
      <c r="I251" s="43" t="n">
        <f aca="false">ROUND(MIN(INDEX(Assumptions!$D$13:$D$18,MATCH(E251,Assumptions!$A$13:$A$18,0)),MAX(INDEX(Assumptions!$C$13:$C$18,MATCH(E251,Assumptions!$A$13:$A$18,0)),INDEX(Assumptions!$B$13:$B$18,MATCH(E251,Assumptions!$A$13:$A$18,0))*F251)),2)</f>
        <v>12.5</v>
      </c>
    </row>
    <row r="252" customFormat="false" ht="15" hidden="false" customHeight="false" outlineLevel="0" collapsed="false">
      <c r="A252" s="24" t="s">
        <v>1075</v>
      </c>
      <c r="B252" s="39" t="n">
        <v>46027</v>
      </c>
      <c r="C252" s="24" t="s">
        <v>384</v>
      </c>
      <c r="D252" s="24" t="s">
        <v>826</v>
      </c>
      <c r="E252" s="24" t="s">
        <v>103</v>
      </c>
      <c r="F252" s="38" t="n">
        <v>2820</v>
      </c>
      <c r="G252" s="42" t="n">
        <f aca="false">DATE(YEAR(B252),MONTH(B252),1)</f>
        <v>46023</v>
      </c>
      <c r="H252" s="24" t="str">
        <f aca="false">INDEX(Customers!$B$2:$B$601,MATCH(C252,Customers!$A$2:$A$601,0))</f>
        <v>Western</v>
      </c>
      <c r="I252" s="43" t="n">
        <f aca="false">ROUND(MIN(INDEX(Assumptions!$D$13:$D$18,MATCH(E252,Assumptions!$A$13:$A$18,0)),MAX(INDEX(Assumptions!$C$13:$C$18,MATCH(E252,Assumptions!$A$13:$A$18,0)),INDEX(Assumptions!$B$13:$B$18,MATCH(E252,Assumptions!$A$13:$A$18,0))*F252)),2)</f>
        <v>28.2</v>
      </c>
    </row>
    <row r="253" customFormat="false" ht="15" hidden="false" customHeight="false" outlineLevel="0" collapsed="false">
      <c r="A253" s="24" t="s">
        <v>1076</v>
      </c>
      <c r="B253" s="39" t="n">
        <v>46027</v>
      </c>
      <c r="C253" s="24" t="s">
        <v>390</v>
      </c>
      <c r="D253" s="24" t="s">
        <v>826</v>
      </c>
      <c r="E253" s="24" t="s">
        <v>103</v>
      </c>
      <c r="F253" s="38" t="n">
        <v>1120</v>
      </c>
      <c r="G253" s="42" t="n">
        <f aca="false">DATE(YEAR(B253),MONTH(B253),1)</f>
        <v>46023</v>
      </c>
      <c r="H253" s="24" t="str">
        <f aca="false">INDEX(Customers!$B$2:$B$601,MATCH(C253,Customers!$A$2:$A$601,0))</f>
        <v>Rift Valley</v>
      </c>
      <c r="I253" s="43" t="n">
        <f aca="false">ROUND(MIN(INDEX(Assumptions!$D$13:$D$18,MATCH(E253,Assumptions!$A$13:$A$18,0)),MAX(INDEX(Assumptions!$C$13:$C$18,MATCH(E253,Assumptions!$A$13:$A$18,0)),INDEX(Assumptions!$B$13:$B$18,MATCH(E253,Assumptions!$A$13:$A$18,0))*F253)),2)</f>
        <v>11.2</v>
      </c>
    </row>
    <row r="254" customFormat="false" ht="15" hidden="false" customHeight="false" outlineLevel="0" collapsed="false">
      <c r="A254" s="24" t="s">
        <v>1077</v>
      </c>
      <c r="B254" s="39" t="n">
        <v>46027</v>
      </c>
      <c r="C254" s="24" t="s">
        <v>395</v>
      </c>
      <c r="D254" s="24" t="s">
        <v>826</v>
      </c>
      <c r="E254" s="24" t="s">
        <v>113</v>
      </c>
      <c r="F254" s="38" t="n">
        <v>99</v>
      </c>
      <c r="G254" s="42" t="n">
        <f aca="false">DATE(YEAR(B254),MONTH(B254),1)</f>
        <v>46023</v>
      </c>
      <c r="H254" s="24" t="str">
        <f aca="false">INDEX(Customers!$B$2:$B$601,MATCH(C254,Customers!$A$2:$A$601,0))</f>
        <v>Eastern</v>
      </c>
      <c r="I254" s="43" t="n">
        <f aca="false">ROUND(MIN(INDEX(Assumptions!$D$13:$D$18,MATCH(E254,Assumptions!$A$13:$A$18,0)),MAX(INDEX(Assumptions!$C$13:$C$18,MATCH(E254,Assumptions!$A$13:$A$18,0)),INDEX(Assumptions!$B$13:$B$18,MATCH(E254,Assumptions!$A$13:$A$18,0))*F254)),2)</f>
        <v>4.95</v>
      </c>
    </row>
    <row r="255" customFormat="false" ht="15" hidden="false" customHeight="false" outlineLevel="0" collapsed="false">
      <c r="A255" s="24" t="s">
        <v>1078</v>
      </c>
      <c r="B255" s="39" t="n">
        <v>46027</v>
      </c>
      <c r="C255" s="24" t="s">
        <v>400</v>
      </c>
      <c r="D255" s="24" t="s">
        <v>826</v>
      </c>
      <c r="E255" s="24" t="s">
        <v>109</v>
      </c>
      <c r="F255" s="38" t="n">
        <v>8720</v>
      </c>
      <c r="G255" s="42" t="n">
        <f aca="false">DATE(YEAR(B255),MONTH(B255),1)</f>
        <v>46023</v>
      </c>
      <c r="H255" s="24" t="str">
        <f aca="false">INDEX(Customers!$B$2:$B$601,MATCH(C255,Customers!$A$2:$A$601,0))</f>
        <v>Nairobi</v>
      </c>
      <c r="I255" s="43" t="n">
        <f aca="false">ROUND(MIN(INDEX(Assumptions!$D$13:$D$18,MATCH(E255,Assumptions!$A$13:$A$18,0)),MAX(INDEX(Assumptions!$C$13:$C$18,MATCH(E255,Assumptions!$A$13:$A$18,0)),INDEX(Assumptions!$B$13:$B$18,MATCH(E255,Assumptions!$A$13:$A$18,0))*F255)),2)</f>
        <v>34.88</v>
      </c>
    </row>
    <row r="256" customFormat="false" ht="15" hidden="false" customHeight="false" outlineLevel="0" collapsed="false">
      <c r="A256" s="24" t="s">
        <v>1079</v>
      </c>
      <c r="B256" s="39" t="n">
        <v>46027</v>
      </c>
      <c r="C256" s="24" t="s">
        <v>400</v>
      </c>
      <c r="D256" s="24" t="s">
        <v>826</v>
      </c>
      <c r="E256" s="24" t="s">
        <v>113</v>
      </c>
      <c r="F256" s="38" t="n">
        <v>500</v>
      </c>
      <c r="G256" s="42" t="n">
        <f aca="false">DATE(YEAR(B256),MONTH(B256),1)</f>
        <v>46023</v>
      </c>
      <c r="H256" s="24" t="str">
        <f aca="false">INDEX(Customers!$B$2:$B$601,MATCH(C256,Customers!$A$2:$A$601,0))</f>
        <v>Nairobi</v>
      </c>
      <c r="I256" s="43" t="n">
        <f aca="false">ROUND(MIN(INDEX(Assumptions!$D$13:$D$18,MATCH(E256,Assumptions!$A$13:$A$18,0)),MAX(INDEX(Assumptions!$C$13:$C$18,MATCH(E256,Assumptions!$A$13:$A$18,0)),INDEX(Assumptions!$B$13:$B$18,MATCH(E256,Assumptions!$A$13:$A$18,0))*F256)),2)</f>
        <v>25</v>
      </c>
    </row>
    <row r="257" customFormat="false" ht="15" hidden="false" customHeight="false" outlineLevel="0" collapsed="false">
      <c r="A257" s="24" t="s">
        <v>1080</v>
      </c>
      <c r="B257" s="39" t="n">
        <v>46027</v>
      </c>
      <c r="C257" s="24" t="s">
        <v>413</v>
      </c>
      <c r="D257" s="24" t="s">
        <v>826</v>
      </c>
      <c r="E257" s="24" t="s">
        <v>111</v>
      </c>
      <c r="F257" s="38" t="n">
        <v>100</v>
      </c>
      <c r="G257" s="42" t="n">
        <f aca="false">DATE(YEAR(B257),MONTH(B257),1)</f>
        <v>46023</v>
      </c>
      <c r="H257" s="24" t="str">
        <f aca="false">INDEX(Customers!$B$2:$B$601,MATCH(C257,Customers!$A$2:$A$601,0))</f>
        <v>Rift Valley</v>
      </c>
      <c r="I257" s="43" t="n">
        <f aca="false">ROUND(MIN(INDEX(Assumptions!$D$13:$D$18,MATCH(E257,Assumptions!$A$13:$A$18,0)),MAX(INDEX(Assumptions!$C$13:$C$18,MATCH(E257,Assumptions!$A$13:$A$18,0)),INDEX(Assumptions!$B$13:$B$18,MATCH(E257,Assumptions!$A$13:$A$18,0))*F257)),2)</f>
        <v>4</v>
      </c>
    </row>
    <row r="258" customFormat="false" ht="15" hidden="false" customHeight="false" outlineLevel="0" collapsed="false">
      <c r="A258" s="24" t="s">
        <v>1081</v>
      </c>
      <c r="B258" s="39" t="n">
        <v>46027</v>
      </c>
      <c r="C258" s="24" t="s">
        <v>421</v>
      </c>
      <c r="D258" s="24" t="s">
        <v>826</v>
      </c>
      <c r="E258" s="24" t="s">
        <v>109</v>
      </c>
      <c r="F258" s="38" t="n">
        <v>380</v>
      </c>
      <c r="G258" s="42" t="n">
        <f aca="false">DATE(YEAR(B258),MONTH(B258),1)</f>
        <v>46023</v>
      </c>
      <c r="H258" s="24" t="str">
        <f aca="false">INDEX(Customers!$B$2:$B$601,MATCH(C258,Customers!$A$2:$A$601,0))</f>
        <v>Western</v>
      </c>
      <c r="I258" s="43" t="n">
        <f aca="false">ROUND(MIN(INDEX(Assumptions!$D$13:$D$18,MATCH(E258,Assumptions!$A$13:$A$18,0)),MAX(INDEX(Assumptions!$C$13:$C$18,MATCH(E258,Assumptions!$A$13:$A$18,0)),INDEX(Assumptions!$B$13:$B$18,MATCH(E258,Assumptions!$A$13:$A$18,0))*F258)),2)</f>
        <v>1.52</v>
      </c>
    </row>
    <row r="259" customFormat="false" ht="15" hidden="false" customHeight="false" outlineLevel="0" collapsed="false">
      <c r="A259" s="24" t="s">
        <v>1082</v>
      </c>
      <c r="B259" s="39" t="n">
        <v>46027</v>
      </c>
      <c r="C259" s="24" t="s">
        <v>429</v>
      </c>
      <c r="D259" s="24" t="s">
        <v>209</v>
      </c>
      <c r="E259" s="24" t="s">
        <v>107</v>
      </c>
      <c r="F259" s="38" t="n">
        <v>11990</v>
      </c>
      <c r="G259" s="42" t="n">
        <f aca="false">DATE(YEAR(B259),MONTH(B259),1)</f>
        <v>46023</v>
      </c>
      <c r="H259" s="24" t="str">
        <f aca="false">INDEX(Customers!$B$2:$B$601,MATCH(C259,Customers!$A$2:$A$601,0))</f>
        <v>Eastern</v>
      </c>
      <c r="I259" s="43" t="n">
        <f aca="false">ROUND(MIN(INDEX(Assumptions!$D$13:$D$18,MATCH(E259,Assumptions!$A$13:$A$18,0)),MAX(INDEX(Assumptions!$C$13:$C$18,MATCH(E259,Assumptions!$A$13:$A$18,0)),INDEX(Assumptions!$B$13:$B$18,MATCH(E259,Assumptions!$A$13:$A$18,0))*F259)),2)</f>
        <v>0</v>
      </c>
    </row>
    <row r="260" customFormat="false" ht="15" hidden="false" customHeight="false" outlineLevel="0" collapsed="false">
      <c r="A260" s="24" t="s">
        <v>1083</v>
      </c>
      <c r="B260" s="39" t="n">
        <v>46027</v>
      </c>
      <c r="C260" s="24" t="s">
        <v>430</v>
      </c>
      <c r="D260" s="24" t="s">
        <v>826</v>
      </c>
      <c r="E260" s="24" t="s">
        <v>109</v>
      </c>
      <c r="F260" s="38" t="n">
        <v>1420</v>
      </c>
      <c r="G260" s="42" t="n">
        <f aca="false">DATE(YEAR(B260),MONTH(B260),1)</f>
        <v>46023</v>
      </c>
      <c r="H260" s="24" t="str">
        <f aca="false">INDEX(Customers!$B$2:$B$601,MATCH(C260,Customers!$A$2:$A$601,0))</f>
        <v>Western</v>
      </c>
      <c r="I260" s="43" t="n">
        <f aca="false">ROUND(MIN(INDEX(Assumptions!$D$13:$D$18,MATCH(E260,Assumptions!$A$13:$A$18,0)),MAX(INDEX(Assumptions!$C$13:$C$18,MATCH(E260,Assumptions!$A$13:$A$18,0)),INDEX(Assumptions!$B$13:$B$18,MATCH(E260,Assumptions!$A$13:$A$18,0))*F260)),2)</f>
        <v>5.68</v>
      </c>
    </row>
    <row r="261" customFormat="false" ht="15" hidden="false" customHeight="false" outlineLevel="0" collapsed="false">
      <c r="A261" s="24" t="s">
        <v>1084</v>
      </c>
      <c r="B261" s="39" t="n">
        <v>46027</v>
      </c>
      <c r="C261" s="24" t="s">
        <v>440</v>
      </c>
      <c r="D261" s="24" t="s">
        <v>826</v>
      </c>
      <c r="E261" s="24" t="s">
        <v>111</v>
      </c>
      <c r="F261" s="38" t="n">
        <v>100</v>
      </c>
      <c r="G261" s="42" t="n">
        <f aca="false">DATE(YEAR(B261),MONTH(B261),1)</f>
        <v>46023</v>
      </c>
      <c r="H261" s="24" t="str">
        <f aca="false">INDEX(Customers!$B$2:$B$601,MATCH(C261,Customers!$A$2:$A$601,0))</f>
        <v>Nairobi</v>
      </c>
      <c r="I261" s="43" t="n">
        <f aca="false">ROUND(MIN(INDEX(Assumptions!$D$13:$D$18,MATCH(E261,Assumptions!$A$13:$A$18,0)),MAX(INDEX(Assumptions!$C$13:$C$18,MATCH(E261,Assumptions!$A$13:$A$18,0)),INDEX(Assumptions!$B$13:$B$18,MATCH(E261,Assumptions!$A$13:$A$18,0))*F261)),2)</f>
        <v>4</v>
      </c>
    </row>
    <row r="262" customFormat="false" ht="15" hidden="false" customHeight="false" outlineLevel="0" collapsed="false">
      <c r="A262" s="24" t="s">
        <v>1085</v>
      </c>
      <c r="B262" s="39" t="n">
        <v>46027</v>
      </c>
      <c r="C262" s="24" t="s">
        <v>461</v>
      </c>
      <c r="D262" s="24" t="s">
        <v>826</v>
      </c>
      <c r="E262" s="24" t="s">
        <v>103</v>
      </c>
      <c r="F262" s="38" t="n">
        <v>530</v>
      </c>
      <c r="G262" s="42" t="n">
        <f aca="false">DATE(YEAR(B262),MONTH(B262),1)</f>
        <v>46023</v>
      </c>
      <c r="H262" s="24" t="str">
        <f aca="false">INDEX(Customers!$B$2:$B$601,MATCH(C262,Customers!$A$2:$A$601,0))</f>
        <v>Western</v>
      </c>
      <c r="I262" s="43" t="n">
        <f aca="false">ROUND(MIN(INDEX(Assumptions!$D$13:$D$18,MATCH(E262,Assumptions!$A$13:$A$18,0)),MAX(INDEX(Assumptions!$C$13:$C$18,MATCH(E262,Assumptions!$A$13:$A$18,0)),INDEX(Assumptions!$B$13:$B$18,MATCH(E262,Assumptions!$A$13:$A$18,0))*F262)),2)</f>
        <v>5.3</v>
      </c>
    </row>
    <row r="263" customFormat="false" ht="15" hidden="false" customHeight="false" outlineLevel="0" collapsed="false">
      <c r="A263" s="24" t="s">
        <v>1086</v>
      </c>
      <c r="B263" s="39" t="n">
        <v>46027</v>
      </c>
      <c r="C263" s="24" t="s">
        <v>485</v>
      </c>
      <c r="D263" s="24" t="s">
        <v>826</v>
      </c>
      <c r="E263" s="24" t="s">
        <v>113</v>
      </c>
      <c r="F263" s="38" t="n">
        <v>99</v>
      </c>
      <c r="G263" s="42" t="n">
        <f aca="false">DATE(YEAR(B263),MONTH(B263),1)</f>
        <v>46023</v>
      </c>
      <c r="H263" s="24" t="str">
        <f aca="false">INDEX(Customers!$B$2:$B$601,MATCH(C263,Customers!$A$2:$A$601,0))</f>
        <v>Coast</v>
      </c>
      <c r="I263" s="43" t="n">
        <f aca="false">ROUND(MIN(INDEX(Assumptions!$D$13:$D$18,MATCH(E263,Assumptions!$A$13:$A$18,0)),MAX(INDEX(Assumptions!$C$13:$C$18,MATCH(E263,Assumptions!$A$13:$A$18,0)),INDEX(Assumptions!$B$13:$B$18,MATCH(E263,Assumptions!$A$13:$A$18,0))*F263)),2)</f>
        <v>4.95</v>
      </c>
    </row>
    <row r="264" customFormat="false" ht="15" hidden="false" customHeight="false" outlineLevel="0" collapsed="false">
      <c r="A264" s="24" t="s">
        <v>1087</v>
      </c>
      <c r="B264" s="39" t="n">
        <v>46027</v>
      </c>
      <c r="C264" s="24" t="s">
        <v>497</v>
      </c>
      <c r="D264" s="24" t="s">
        <v>826</v>
      </c>
      <c r="E264" s="24" t="s">
        <v>113</v>
      </c>
      <c r="F264" s="38" t="n">
        <v>99</v>
      </c>
      <c r="G264" s="42" t="n">
        <f aca="false">DATE(YEAR(B264),MONTH(B264),1)</f>
        <v>46023</v>
      </c>
      <c r="H264" s="24" t="str">
        <f aca="false">INDEX(Customers!$B$2:$B$601,MATCH(C264,Customers!$A$2:$A$601,0))</f>
        <v>Nairobi</v>
      </c>
      <c r="I264" s="43" t="n">
        <f aca="false">ROUND(MIN(INDEX(Assumptions!$D$13:$D$18,MATCH(E264,Assumptions!$A$13:$A$18,0)),MAX(INDEX(Assumptions!$C$13:$C$18,MATCH(E264,Assumptions!$A$13:$A$18,0)),INDEX(Assumptions!$B$13:$B$18,MATCH(E264,Assumptions!$A$13:$A$18,0))*F264)),2)</f>
        <v>4.95</v>
      </c>
    </row>
    <row r="265" customFormat="false" ht="15" hidden="false" customHeight="false" outlineLevel="0" collapsed="false">
      <c r="A265" s="24" t="s">
        <v>1088</v>
      </c>
      <c r="B265" s="39" t="n">
        <v>46027</v>
      </c>
      <c r="C265" s="24" t="s">
        <v>508</v>
      </c>
      <c r="D265" s="24" t="s">
        <v>826</v>
      </c>
      <c r="E265" s="24" t="s">
        <v>103</v>
      </c>
      <c r="F265" s="38" t="n">
        <v>11920</v>
      </c>
      <c r="G265" s="42" t="n">
        <f aca="false">DATE(YEAR(B265),MONTH(B265),1)</f>
        <v>46023</v>
      </c>
      <c r="H265" s="24" t="str">
        <f aca="false">INDEX(Customers!$B$2:$B$601,MATCH(C265,Customers!$A$2:$A$601,0))</f>
        <v>Eastern</v>
      </c>
      <c r="I265" s="43" t="n">
        <f aca="false">ROUND(MIN(INDEX(Assumptions!$D$13:$D$18,MATCH(E265,Assumptions!$A$13:$A$18,0)),MAX(INDEX(Assumptions!$C$13:$C$18,MATCH(E265,Assumptions!$A$13:$A$18,0)),INDEX(Assumptions!$B$13:$B$18,MATCH(E265,Assumptions!$A$13:$A$18,0))*F265)),2)</f>
        <v>105</v>
      </c>
    </row>
    <row r="266" customFormat="false" ht="15" hidden="false" customHeight="false" outlineLevel="0" collapsed="false">
      <c r="A266" s="24" t="s">
        <v>1089</v>
      </c>
      <c r="B266" s="39" t="n">
        <v>46027</v>
      </c>
      <c r="C266" s="24" t="s">
        <v>545</v>
      </c>
      <c r="D266" s="24" t="s">
        <v>826</v>
      </c>
      <c r="E266" s="24" t="s">
        <v>111</v>
      </c>
      <c r="F266" s="38" t="n">
        <v>50</v>
      </c>
      <c r="G266" s="42" t="n">
        <f aca="false">DATE(YEAR(B266),MONTH(B266),1)</f>
        <v>46023</v>
      </c>
      <c r="H266" s="24" t="str">
        <f aca="false">INDEX(Customers!$B$2:$B$601,MATCH(C266,Customers!$A$2:$A$601,0))</f>
        <v>Rift Valley</v>
      </c>
      <c r="I266" s="43" t="n">
        <f aca="false">ROUND(MIN(INDEX(Assumptions!$D$13:$D$18,MATCH(E266,Assumptions!$A$13:$A$18,0)),MAX(INDEX(Assumptions!$C$13:$C$18,MATCH(E266,Assumptions!$A$13:$A$18,0)),INDEX(Assumptions!$B$13:$B$18,MATCH(E266,Assumptions!$A$13:$A$18,0))*F266)),2)</f>
        <v>2</v>
      </c>
    </row>
    <row r="267" customFormat="false" ht="15" hidden="false" customHeight="false" outlineLevel="0" collapsed="false">
      <c r="A267" s="24" t="s">
        <v>1090</v>
      </c>
      <c r="B267" s="39" t="n">
        <v>46027</v>
      </c>
      <c r="C267" s="24" t="s">
        <v>555</v>
      </c>
      <c r="D267" s="24" t="s">
        <v>826</v>
      </c>
      <c r="E267" s="24" t="s">
        <v>103</v>
      </c>
      <c r="F267" s="38" t="n">
        <v>240</v>
      </c>
      <c r="G267" s="42" t="n">
        <f aca="false">DATE(YEAR(B267),MONTH(B267),1)</f>
        <v>46023</v>
      </c>
      <c r="H267" s="24" t="str">
        <f aca="false">INDEX(Customers!$B$2:$B$601,MATCH(C267,Customers!$A$2:$A$601,0))</f>
        <v>Coast</v>
      </c>
      <c r="I267" s="43" t="n">
        <f aca="false">ROUND(MIN(INDEX(Assumptions!$D$13:$D$18,MATCH(E267,Assumptions!$A$13:$A$18,0)),MAX(INDEX(Assumptions!$C$13:$C$18,MATCH(E267,Assumptions!$A$13:$A$18,0)),INDEX(Assumptions!$B$13:$B$18,MATCH(E267,Assumptions!$A$13:$A$18,0))*F267)),2)</f>
        <v>5</v>
      </c>
    </row>
    <row r="268" customFormat="false" ht="15" hidden="false" customHeight="false" outlineLevel="0" collapsed="false">
      <c r="A268" s="24" t="s">
        <v>1091</v>
      </c>
      <c r="B268" s="39" t="n">
        <v>46027</v>
      </c>
      <c r="C268" s="24" t="s">
        <v>567</v>
      </c>
      <c r="D268" s="24" t="s">
        <v>826</v>
      </c>
      <c r="E268" s="24" t="s">
        <v>111</v>
      </c>
      <c r="F268" s="38" t="n">
        <v>200</v>
      </c>
      <c r="G268" s="42" t="n">
        <f aca="false">DATE(YEAR(B268),MONTH(B268),1)</f>
        <v>46023</v>
      </c>
      <c r="H268" s="24" t="str">
        <f aca="false">INDEX(Customers!$B$2:$B$601,MATCH(C268,Customers!$A$2:$A$601,0))</f>
        <v>Rift Valley</v>
      </c>
      <c r="I268" s="43" t="n">
        <f aca="false">ROUND(MIN(INDEX(Assumptions!$D$13:$D$18,MATCH(E268,Assumptions!$A$13:$A$18,0)),MAX(INDEX(Assumptions!$C$13:$C$18,MATCH(E268,Assumptions!$A$13:$A$18,0)),INDEX(Assumptions!$B$13:$B$18,MATCH(E268,Assumptions!$A$13:$A$18,0))*F268)),2)</f>
        <v>8</v>
      </c>
    </row>
    <row r="269" customFormat="false" ht="15" hidden="false" customHeight="false" outlineLevel="0" collapsed="false">
      <c r="A269" s="24" t="s">
        <v>1092</v>
      </c>
      <c r="B269" s="39" t="n">
        <v>46027</v>
      </c>
      <c r="C269" s="24" t="s">
        <v>570</v>
      </c>
      <c r="D269" s="24" t="s">
        <v>826</v>
      </c>
      <c r="E269" s="24" t="s">
        <v>103</v>
      </c>
      <c r="F269" s="38" t="n">
        <v>1050</v>
      </c>
      <c r="G269" s="42" t="n">
        <f aca="false">DATE(YEAR(B269),MONTH(B269),1)</f>
        <v>46023</v>
      </c>
      <c r="H269" s="24" t="str">
        <f aca="false">INDEX(Customers!$B$2:$B$601,MATCH(C269,Customers!$A$2:$A$601,0))</f>
        <v>Western</v>
      </c>
      <c r="I269" s="43" t="n">
        <f aca="false">ROUND(MIN(INDEX(Assumptions!$D$13:$D$18,MATCH(E269,Assumptions!$A$13:$A$18,0)),MAX(INDEX(Assumptions!$C$13:$C$18,MATCH(E269,Assumptions!$A$13:$A$18,0)),INDEX(Assumptions!$B$13:$B$18,MATCH(E269,Assumptions!$A$13:$A$18,0))*F269)),2)</f>
        <v>10.5</v>
      </c>
    </row>
    <row r="270" customFormat="false" ht="15" hidden="false" customHeight="false" outlineLevel="0" collapsed="false">
      <c r="A270" s="24" t="s">
        <v>1093</v>
      </c>
      <c r="B270" s="39" t="n">
        <v>46027</v>
      </c>
      <c r="C270" s="24" t="s">
        <v>575</v>
      </c>
      <c r="D270" s="24" t="s">
        <v>826</v>
      </c>
      <c r="E270" s="24" t="s">
        <v>109</v>
      </c>
      <c r="F270" s="38" t="n">
        <v>4890</v>
      </c>
      <c r="G270" s="42" t="n">
        <f aca="false">DATE(YEAR(B270),MONTH(B270),1)</f>
        <v>46023</v>
      </c>
      <c r="H270" s="24" t="str">
        <f aca="false">INDEX(Customers!$B$2:$B$601,MATCH(C270,Customers!$A$2:$A$601,0))</f>
        <v>Nairobi</v>
      </c>
      <c r="I270" s="43" t="n">
        <f aca="false">ROUND(MIN(INDEX(Assumptions!$D$13:$D$18,MATCH(E270,Assumptions!$A$13:$A$18,0)),MAX(INDEX(Assumptions!$C$13:$C$18,MATCH(E270,Assumptions!$A$13:$A$18,0)),INDEX(Assumptions!$B$13:$B$18,MATCH(E270,Assumptions!$A$13:$A$18,0))*F270)),2)</f>
        <v>19.56</v>
      </c>
    </row>
    <row r="271" customFormat="false" ht="15" hidden="false" customHeight="false" outlineLevel="0" collapsed="false">
      <c r="A271" s="24" t="s">
        <v>1094</v>
      </c>
      <c r="B271" s="39" t="n">
        <v>46027</v>
      </c>
      <c r="C271" s="24" t="s">
        <v>584</v>
      </c>
      <c r="D271" s="24" t="s">
        <v>826</v>
      </c>
      <c r="E271" s="24" t="s">
        <v>111</v>
      </c>
      <c r="F271" s="38" t="n">
        <v>20</v>
      </c>
      <c r="G271" s="42" t="n">
        <f aca="false">DATE(YEAR(B271),MONTH(B271),1)</f>
        <v>46023</v>
      </c>
      <c r="H271" s="24" t="str">
        <f aca="false">INDEX(Customers!$B$2:$B$601,MATCH(C271,Customers!$A$2:$A$601,0))</f>
        <v>Western</v>
      </c>
      <c r="I271" s="43" t="n">
        <f aca="false">ROUND(MIN(INDEX(Assumptions!$D$13:$D$18,MATCH(E271,Assumptions!$A$13:$A$18,0)),MAX(INDEX(Assumptions!$C$13:$C$18,MATCH(E271,Assumptions!$A$13:$A$18,0)),INDEX(Assumptions!$B$13:$B$18,MATCH(E271,Assumptions!$A$13:$A$18,0))*F271)),2)</f>
        <v>0.8</v>
      </c>
    </row>
    <row r="272" customFormat="false" ht="15" hidden="false" customHeight="false" outlineLevel="0" collapsed="false">
      <c r="A272" s="24" t="s">
        <v>1095</v>
      </c>
      <c r="B272" s="39" t="n">
        <v>46027</v>
      </c>
      <c r="C272" s="24" t="s">
        <v>596</v>
      </c>
      <c r="D272" s="24" t="s">
        <v>826</v>
      </c>
      <c r="E272" s="24" t="s">
        <v>111</v>
      </c>
      <c r="F272" s="38" t="n">
        <v>100</v>
      </c>
      <c r="G272" s="42" t="n">
        <f aca="false">DATE(YEAR(B272),MONTH(B272),1)</f>
        <v>46023</v>
      </c>
      <c r="H272" s="24" t="str">
        <f aca="false">INDEX(Customers!$B$2:$B$601,MATCH(C272,Customers!$A$2:$A$601,0))</f>
        <v>Nairobi</v>
      </c>
      <c r="I272" s="43" t="n">
        <f aca="false">ROUND(MIN(INDEX(Assumptions!$D$13:$D$18,MATCH(E272,Assumptions!$A$13:$A$18,0)),MAX(INDEX(Assumptions!$C$13:$C$18,MATCH(E272,Assumptions!$A$13:$A$18,0)),INDEX(Assumptions!$B$13:$B$18,MATCH(E272,Assumptions!$A$13:$A$18,0))*F272)),2)</f>
        <v>4</v>
      </c>
    </row>
    <row r="273" customFormat="false" ht="15" hidden="false" customHeight="false" outlineLevel="0" collapsed="false">
      <c r="A273" s="24" t="s">
        <v>1096</v>
      </c>
      <c r="B273" s="39" t="n">
        <v>46027</v>
      </c>
      <c r="C273" s="24" t="s">
        <v>606</v>
      </c>
      <c r="D273" s="24" t="s">
        <v>826</v>
      </c>
      <c r="E273" s="24" t="s">
        <v>113</v>
      </c>
      <c r="F273" s="38" t="n">
        <v>250</v>
      </c>
      <c r="G273" s="42" t="n">
        <f aca="false">DATE(YEAR(B273),MONTH(B273),1)</f>
        <v>46023</v>
      </c>
      <c r="H273" s="24" t="str">
        <f aca="false">INDEX(Customers!$B$2:$B$601,MATCH(C273,Customers!$A$2:$A$601,0))</f>
        <v>Central</v>
      </c>
      <c r="I273" s="43" t="n">
        <f aca="false">ROUND(MIN(INDEX(Assumptions!$D$13:$D$18,MATCH(E273,Assumptions!$A$13:$A$18,0)),MAX(INDEX(Assumptions!$C$13:$C$18,MATCH(E273,Assumptions!$A$13:$A$18,0)),INDEX(Assumptions!$B$13:$B$18,MATCH(E273,Assumptions!$A$13:$A$18,0))*F273)),2)</f>
        <v>12.5</v>
      </c>
    </row>
    <row r="274" customFormat="false" ht="15" hidden="false" customHeight="false" outlineLevel="0" collapsed="false">
      <c r="A274" s="24" t="s">
        <v>1097</v>
      </c>
      <c r="B274" s="39" t="n">
        <v>46027</v>
      </c>
      <c r="C274" s="24" t="s">
        <v>614</v>
      </c>
      <c r="D274" s="24" t="s">
        <v>826</v>
      </c>
      <c r="E274" s="24" t="s">
        <v>103</v>
      </c>
      <c r="F274" s="38" t="n">
        <v>1450</v>
      </c>
      <c r="G274" s="42" t="n">
        <f aca="false">DATE(YEAR(B274),MONTH(B274),1)</f>
        <v>46023</v>
      </c>
      <c r="H274" s="24" t="str">
        <f aca="false">INDEX(Customers!$B$2:$B$601,MATCH(C274,Customers!$A$2:$A$601,0))</f>
        <v>Central</v>
      </c>
      <c r="I274" s="43" t="n">
        <f aca="false">ROUND(MIN(INDEX(Assumptions!$D$13:$D$18,MATCH(E274,Assumptions!$A$13:$A$18,0)),MAX(INDEX(Assumptions!$C$13:$C$18,MATCH(E274,Assumptions!$A$13:$A$18,0)),INDEX(Assumptions!$B$13:$B$18,MATCH(E274,Assumptions!$A$13:$A$18,0))*F274)),2)</f>
        <v>14.5</v>
      </c>
    </row>
    <row r="275" customFormat="false" ht="15" hidden="false" customHeight="false" outlineLevel="0" collapsed="false">
      <c r="A275" s="24" t="s">
        <v>1098</v>
      </c>
      <c r="B275" s="39" t="n">
        <v>46027</v>
      </c>
      <c r="C275" s="24" t="s">
        <v>632</v>
      </c>
      <c r="D275" s="24" t="s">
        <v>826</v>
      </c>
      <c r="E275" s="24" t="s">
        <v>103</v>
      </c>
      <c r="F275" s="38" t="n">
        <v>2120</v>
      </c>
      <c r="G275" s="42" t="n">
        <f aca="false">DATE(YEAR(B275),MONTH(B275),1)</f>
        <v>46023</v>
      </c>
      <c r="H275" s="24" t="str">
        <f aca="false">INDEX(Customers!$B$2:$B$601,MATCH(C275,Customers!$A$2:$A$601,0))</f>
        <v>Western</v>
      </c>
      <c r="I275" s="43" t="n">
        <f aca="false">ROUND(MIN(INDEX(Assumptions!$D$13:$D$18,MATCH(E275,Assumptions!$A$13:$A$18,0)),MAX(INDEX(Assumptions!$C$13:$C$18,MATCH(E275,Assumptions!$A$13:$A$18,0)),INDEX(Assumptions!$B$13:$B$18,MATCH(E275,Assumptions!$A$13:$A$18,0))*F275)),2)</f>
        <v>21.2</v>
      </c>
    </row>
    <row r="276" customFormat="false" ht="15" hidden="false" customHeight="false" outlineLevel="0" collapsed="false">
      <c r="A276" s="24" t="s">
        <v>1099</v>
      </c>
      <c r="B276" s="39" t="n">
        <v>46027</v>
      </c>
      <c r="C276" s="24" t="s">
        <v>640</v>
      </c>
      <c r="D276" s="24" t="s">
        <v>173</v>
      </c>
      <c r="E276" s="24" t="s">
        <v>107</v>
      </c>
      <c r="F276" s="38" t="n">
        <v>8960</v>
      </c>
      <c r="G276" s="42" t="n">
        <f aca="false">DATE(YEAR(B276),MONTH(B276),1)</f>
        <v>46023</v>
      </c>
      <c r="H276" s="24" t="str">
        <f aca="false">INDEX(Customers!$B$2:$B$601,MATCH(C276,Customers!$A$2:$A$601,0))</f>
        <v>Rift Valley</v>
      </c>
      <c r="I276" s="43" t="n">
        <f aca="false">ROUND(MIN(INDEX(Assumptions!$D$13:$D$18,MATCH(E276,Assumptions!$A$13:$A$18,0)),MAX(INDEX(Assumptions!$C$13:$C$18,MATCH(E276,Assumptions!$A$13:$A$18,0)),INDEX(Assumptions!$B$13:$B$18,MATCH(E276,Assumptions!$A$13:$A$18,0))*F276)),2)</f>
        <v>0</v>
      </c>
    </row>
    <row r="277" customFormat="false" ht="15" hidden="false" customHeight="false" outlineLevel="0" collapsed="false">
      <c r="A277" s="24" t="s">
        <v>1100</v>
      </c>
      <c r="B277" s="39" t="n">
        <v>46027</v>
      </c>
      <c r="C277" s="24" t="s">
        <v>644</v>
      </c>
      <c r="D277" s="24" t="s">
        <v>826</v>
      </c>
      <c r="E277" s="24" t="s">
        <v>103</v>
      </c>
      <c r="F277" s="38" t="n">
        <v>510</v>
      </c>
      <c r="G277" s="42" t="n">
        <f aca="false">DATE(YEAR(B277),MONTH(B277),1)</f>
        <v>46023</v>
      </c>
      <c r="H277" s="24" t="str">
        <f aca="false">INDEX(Customers!$B$2:$B$601,MATCH(C277,Customers!$A$2:$A$601,0))</f>
        <v>Western</v>
      </c>
      <c r="I277" s="43" t="n">
        <f aca="false">ROUND(MIN(INDEX(Assumptions!$D$13:$D$18,MATCH(E277,Assumptions!$A$13:$A$18,0)),MAX(INDEX(Assumptions!$C$13:$C$18,MATCH(E277,Assumptions!$A$13:$A$18,0)),INDEX(Assumptions!$B$13:$B$18,MATCH(E277,Assumptions!$A$13:$A$18,0))*F277)),2)</f>
        <v>5.1</v>
      </c>
    </row>
    <row r="278" customFormat="false" ht="15" hidden="false" customHeight="false" outlineLevel="0" collapsed="false">
      <c r="A278" s="24" t="s">
        <v>1101</v>
      </c>
      <c r="B278" s="39" t="n">
        <v>46027</v>
      </c>
      <c r="C278" s="24" t="s">
        <v>660</v>
      </c>
      <c r="D278" s="24" t="s">
        <v>826</v>
      </c>
      <c r="E278" s="24" t="s">
        <v>109</v>
      </c>
      <c r="F278" s="38" t="n">
        <v>270</v>
      </c>
      <c r="G278" s="42" t="n">
        <f aca="false">DATE(YEAR(B278),MONTH(B278),1)</f>
        <v>46023</v>
      </c>
      <c r="H278" s="24" t="str">
        <f aca="false">INDEX(Customers!$B$2:$B$601,MATCH(C278,Customers!$A$2:$A$601,0))</f>
        <v>Central</v>
      </c>
      <c r="I278" s="43" t="n">
        <f aca="false">ROUND(MIN(INDEX(Assumptions!$D$13:$D$18,MATCH(E278,Assumptions!$A$13:$A$18,0)),MAX(INDEX(Assumptions!$C$13:$C$18,MATCH(E278,Assumptions!$A$13:$A$18,0)),INDEX(Assumptions!$B$13:$B$18,MATCH(E278,Assumptions!$A$13:$A$18,0))*F278)),2)</f>
        <v>1.08</v>
      </c>
    </row>
    <row r="279" customFormat="false" ht="15" hidden="false" customHeight="false" outlineLevel="0" collapsed="false">
      <c r="A279" s="24" t="s">
        <v>1102</v>
      </c>
      <c r="B279" s="39" t="n">
        <v>46027</v>
      </c>
      <c r="C279" s="24" t="s">
        <v>665</v>
      </c>
      <c r="D279" s="24" t="s">
        <v>826</v>
      </c>
      <c r="E279" s="24" t="s">
        <v>111</v>
      </c>
      <c r="F279" s="38" t="n">
        <v>200</v>
      </c>
      <c r="G279" s="42" t="n">
        <f aca="false">DATE(YEAR(B279),MONTH(B279),1)</f>
        <v>46023</v>
      </c>
      <c r="H279" s="24" t="str">
        <f aca="false">INDEX(Customers!$B$2:$B$601,MATCH(C279,Customers!$A$2:$A$601,0))</f>
        <v>Nairobi</v>
      </c>
      <c r="I279" s="43" t="n">
        <f aca="false">ROUND(MIN(INDEX(Assumptions!$D$13:$D$18,MATCH(E279,Assumptions!$A$13:$A$18,0)),MAX(INDEX(Assumptions!$C$13:$C$18,MATCH(E279,Assumptions!$A$13:$A$18,0)),INDEX(Assumptions!$B$13:$B$18,MATCH(E279,Assumptions!$A$13:$A$18,0))*F279)),2)</f>
        <v>8</v>
      </c>
    </row>
    <row r="280" customFormat="false" ht="15" hidden="false" customHeight="false" outlineLevel="0" collapsed="false">
      <c r="A280" s="24" t="s">
        <v>1103</v>
      </c>
      <c r="B280" s="39" t="n">
        <v>46027</v>
      </c>
      <c r="C280" s="24" t="s">
        <v>671</v>
      </c>
      <c r="D280" s="24" t="s">
        <v>826</v>
      </c>
      <c r="E280" s="24" t="s">
        <v>103</v>
      </c>
      <c r="F280" s="38" t="n">
        <v>1570</v>
      </c>
      <c r="G280" s="42" t="n">
        <f aca="false">DATE(YEAR(B280),MONTH(B280),1)</f>
        <v>46023</v>
      </c>
      <c r="H280" s="24" t="str">
        <f aca="false">INDEX(Customers!$B$2:$B$601,MATCH(C280,Customers!$A$2:$A$601,0))</f>
        <v>Eastern</v>
      </c>
      <c r="I280" s="43" t="n">
        <f aca="false">ROUND(MIN(INDEX(Assumptions!$D$13:$D$18,MATCH(E280,Assumptions!$A$13:$A$18,0)),MAX(INDEX(Assumptions!$C$13:$C$18,MATCH(E280,Assumptions!$A$13:$A$18,0)),INDEX(Assumptions!$B$13:$B$18,MATCH(E280,Assumptions!$A$13:$A$18,0))*F280)),2)</f>
        <v>15.7</v>
      </c>
    </row>
    <row r="281" customFormat="false" ht="15" hidden="false" customHeight="false" outlineLevel="0" collapsed="false">
      <c r="A281" s="24" t="s">
        <v>1104</v>
      </c>
      <c r="B281" s="39" t="n">
        <v>46027</v>
      </c>
      <c r="C281" s="24" t="s">
        <v>682</v>
      </c>
      <c r="D281" s="24" t="s">
        <v>826</v>
      </c>
      <c r="E281" s="24" t="s">
        <v>113</v>
      </c>
      <c r="F281" s="38" t="n">
        <v>250</v>
      </c>
      <c r="G281" s="42" t="n">
        <f aca="false">DATE(YEAR(B281),MONTH(B281),1)</f>
        <v>46023</v>
      </c>
      <c r="H281" s="24" t="str">
        <f aca="false">INDEX(Customers!$B$2:$B$601,MATCH(C281,Customers!$A$2:$A$601,0))</f>
        <v>Rift Valley</v>
      </c>
      <c r="I281" s="43" t="n">
        <f aca="false">ROUND(MIN(INDEX(Assumptions!$D$13:$D$18,MATCH(E281,Assumptions!$A$13:$A$18,0)),MAX(INDEX(Assumptions!$C$13:$C$18,MATCH(E281,Assumptions!$A$13:$A$18,0)),INDEX(Assumptions!$B$13:$B$18,MATCH(E281,Assumptions!$A$13:$A$18,0))*F281)),2)</f>
        <v>12.5</v>
      </c>
    </row>
    <row r="282" customFormat="false" ht="15" hidden="false" customHeight="false" outlineLevel="0" collapsed="false">
      <c r="A282" s="24" t="s">
        <v>1105</v>
      </c>
      <c r="B282" s="39" t="n">
        <v>46027</v>
      </c>
      <c r="C282" s="24" t="s">
        <v>692</v>
      </c>
      <c r="D282" s="24" t="s">
        <v>826</v>
      </c>
      <c r="E282" s="24" t="s">
        <v>103</v>
      </c>
      <c r="F282" s="38" t="n">
        <v>1100</v>
      </c>
      <c r="G282" s="42" t="n">
        <f aca="false">DATE(YEAR(B282),MONTH(B282),1)</f>
        <v>46023</v>
      </c>
      <c r="H282" s="24" t="str">
        <f aca="false">INDEX(Customers!$B$2:$B$601,MATCH(C282,Customers!$A$2:$A$601,0))</f>
        <v>Coast</v>
      </c>
      <c r="I282" s="43" t="n">
        <f aca="false">ROUND(MIN(INDEX(Assumptions!$D$13:$D$18,MATCH(E282,Assumptions!$A$13:$A$18,0)),MAX(INDEX(Assumptions!$C$13:$C$18,MATCH(E282,Assumptions!$A$13:$A$18,0)),INDEX(Assumptions!$B$13:$B$18,MATCH(E282,Assumptions!$A$13:$A$18,0))*F282)),2)</f>
        <v>11</v>
      </c>
    </row>
    <row r="283" customFormat="false" ht="15" hidden="false" customHeight="false" outlineLevel="0" collapsed="false">
      <c r="A283" s="24" t="s">
        <v>1106</v>
      </c>
      <c r="B283" s="39" t="n">
        <v>46027</v>
      </c>
      <c r="C283" s="24" t="s">
        <v>694</v>
      </c>
      <c r="D283" s="24" t="s">
        <v>826</v>
      </c>
      <c r="E283" s="24" t="s">
        <v>113</v>
      </c>
      <c r="F283" s="38" t="n">
        <v>99</v>
      </c>
      <c r="G283" s="42" t="n">
        <f aca="false">DATE(YEAR(B283),MONTH(B283),1)</f>
        <v>46023</v>
      </c>
      <c r="H283" s="24" t="str">
        <f aca="false">INDEX(Customers!$B$2:$B$601,MATCH(C283,Customers!$A$2:$A$601,0))</f>
        <v>Western</v>
      </c>
      <c r="I283" s="43" t="n">
        <f aca="false">ROUND(MIN(INDEX(Assumptions!$D$13:$D$18,MATCH(E283,Assumptions!$A$13:$A$18,0)),MAX(INDEX(Assumptions!$C$13:$C$18,MATCH(E283,Assumptions!$A$13:$A$18,0)),INDEX(Assumptions!$B$13:$B$18,MATCH(E283,Assumptions!$A$13:$A$18,0))*F283)),2)</f>
        <v>4.95</v>
      </c>
    </row>
    <row r="284" customFormat="false" ht="15" hidden="false" customHeight="false" outlineLevel="0" collapsed="false">
      <c r="A284" s="24" t="s">
        <v>1107</v>
      </c>
      <c r="B284" s="39" t="n">
        <v>46027</v>
      </c>
      <c r="C284" s="24" t="s">
        <v>712</v>
      </c>
      <c r="D284" s="24" t="s">
        <v>826</v>
      </c>
      <c r="E284" s="24" t="s">
        <v>111</v>
      </c>
      <c r="F284" s="38" t="n">
        <v>50</v>
      </c>
      <c r="G284" s="42" t="n">
        <f aca="false">DATE(YEAR(B284),MONTH(B284),1)</f>
        <v>46023</v>
      </c>
      <c r="H284" s="24" t="str">
        <f aca="false">INDEX(Customers!$B$2:$B$601,MATCH(C284,Customers!$A$2:$A$601,0))</f>
        <v>Rift Valley</v>
      </c>
      <c r="I284" s="43" t="n">
        <f aca="false">ROUND(MIN(INDEX(Assumptions!$D$13:$D$18,MATCH(E284,Assumptions!$A$13:$A$18,0)),MAX(INDEX(Assumptions!$C$13:$C$18,MATCH(E284,Assumptions!$A$13:$A$18,0)),INDEX(Assumptions!$B$13:$B$18,MATCH(E284,Assumptions!$A$13:$A$18,0))*F284)),2)</f>
        <v>2</v>
      </c>
    </row>
    <row r="285" customFormat="false" ht="15" hidden="false" customHeight="false" outlineLevel="0" collapsed="false">
      <c r="A285" s="24" t="s">
        <v>1108</v>
      </c>
      <c r="B285" s="39" t="n">
        <v>46027</v>
      </c>
      <c r="C285" s="24" t="s">
        <v>736</v>
      </c>
      <c r="D285" s="24" t="s">
        <v>826</v>
      </c>
      <c r="E285" s="24" t="s">
        <v>111</v>
      </c>
      <c r="F285" s="38" t="n">
        <v>1000</v>
      </c>
      <c r="G285" s="42" t="n">
        <f aca="false">DATE(YEAR(B285),MONTH(B285),1)</f>
        <v>46023</v>
      </c>
      <c r="H285" s="24" t="str">
        <f aca="false">INDEX(Customers!$B$2:$B$601,MATCH(C285,Customers!$A$2:$A$601,0))</f>
        <v>Eastern</v>
      </c>
      <c r="I285" s="43" t="n">
        <f aca="false">ROUND(MIN(INDEX(Assumptions!$D$13:$D$18,MATCH(E285,Assumptions!$A$13:$A$18,0)),MAX(INDEX(Assumptions!$C$13:$C$18,MATCH(E285,Assumptions!$A$13:$A$18,0)),INDEX(Assumptions!$B$13:$B$18,MATCH(E285,Assumptions!$A$13:$A$18,0))*F285)),2)</f>
        <v>40</v>
      </c>
    </row>
    <row r="286" customFormat="false" ht="15" hidden="false" customHeight="false" outlineLevel="0" collapsed="false">
      <c r="A286" s="24" t="s">
        <v>1109</v>
      </c>
      <c r="B286" s="39" t="n">
        <v>46027</v>
      </c>
      <c r="C286" s="24" t="s">
        <v>748</v>
      </c>
      <c r="D286" s="24" t="s">
        <v>826</v>
      </c>
      <c r="E286" s="24" t="s">
        <v>109</v>
      </c>
      <c r="F286" s="38" t="n">
        <v>2520</v>
      </c>
      <c r="G286" s="42" t="n">
        <f aca="false">DATE(YEAR(B286),MONTH(B286),1)</f>
        <v>46023</v>
      </c>
      <c r="H286" s="24" t="str">
        <f aca="false">INDEX(Customers!$B$2:$B$601,MATCH(C286,Customers!$A$2:$A$601,0))</f>
        <v>Eastern</v>
      </c>
      <c r="I286" s="43" t="n">
        <f aca="false">ROUND(MIN(INDEX(Assumptions!$D$13:$D$18,MATCH(E286,Assumptions!$A$13:$A$18,0)),MAX(INDEX(Assumptions!$C$13:$C$18,MATCH(E286,Assumptions!$A$13:$A$18,0)),INDEX(Assumptions!$B$13:$B$18,MATCH(E286,Assumptions!$A$13:$A$18,0))*F286)),2)</f>
        <v>10.08</v>
      </c>
    </row>
    <row r="287" customFormat="false" ht="15" hidden="false" customHeight="false" outlineLevel="0" collapsed="false">
      <c r="A287" s="24" t="s">
        <v>1110</v>
      </c>
      <c r="B287" s="39" t="n">
        <v>46027</v>
      </c>
      <c r="C287" s="24" t="s">
        <v>749</v>
      </c>
      <c r="D287" s="24" t="s">
        <v>826</v>
      </c>
      <c r="E287" s="24" t="s">
        <v>113</v>
      </c>
      <c r="F287" s="38" t="n">
        <v>250</v>
      </c>
      <c r="G287" s="42" t="n">
        <f aca="false">DATE(YEAR(B287),MONTH(B287),1)</f>
        <v>46023</v>
      </c>
      <c r="H287" s="24" t="str">
        <f aca="false">INDEX(Customers!$B$2:$B$601,MATCH(C287,Customers!$A$2:$A$601,0))</f>
        <v>Nairobi</v>
      </c>
      <c r="I287" s="43" t="n">
        <f aca="false">ROUND(MIN(INDEX(Assumptions!$D$13:$D$18,MATCH(E287,Assumptions!$A$13:$A$18,0)),MAX(INDEX(Assumptions!$C$13:$C$18,MATCH(E287,Assumptions!$A$13:$A$18,0)),INDEX(Assumptions!$B$13:$B$18,MATCH(E287,Assumptions!$A$13:$A$18,0))*F287)),2)</f>
        <v>12.5</v>
      </c>
    </row>
    <row r="288" customFormat="false" ht="15" hidden="false" customHeight="false" outlineLevel="0" collapsed="false">
      <c r="A288" s="24" t="s">
        <v>1111</v>
      </c>
      <c r="B288" s="39" t="n">
        <v>46027</v>
      </c>
      <c r="C288" s="24" t="s">
        <v>751</v>
      </c>
      <c r="D288" s="24" t="s">
        <v>826</v>
      </c>
      <c r="E288" s="24" t="s">
        <v>109</v>
      </c>
      <c r="F288" s="38" t="n">
        <v>7020</v>
      </c>
      <c r="G288" s="42" t="n">
        <f aca="false">DATE(YEAR(B288),MONTH(B288),1)</f>
        <v>46023</v>
      </c>
      <c r="H288" s="24" t="str">
        <f aca="false">INDEX(Customers!$B$2:$B$601,MATCH(C288,Customers!$A$2:$A$601,0))</f>
        <v>Coast</v>
      </c>
      <c r="I288" s="43" t="n">
        <f aca="false">ROUND(MIN(INDEX(Assumptions!$D$13:$D$18,MATCH(E288,Assumptions!$A$13:$A$18,0)),MAX(INDEX(Assumptions!$C$13:$C$18,MATCH(E288,Assumptions!$A$13:$A$18,0)),INDEX(Assumptions!$B$13:$B$18,MATCH(E288,Assumptions!$A$13:$A$18,0))*F288)),2)</f>
        <v>28.08</v>
      </c>
    </row>
    <row r="289" customFormat="false" ht="15" hidden="false" customHeight="false" outlineLevel="0" collapsed="false">
      <c r="A289" s="24" t="s">
        <v>1112</v>
      </c>
      <c r="B289" s="39" t="n">
        <v>46027</v>
      </c>
      <c r="C289" s="24" t="s">
        <v>751</v>
      </c>
      <c r="D289" s="24" t="s">
        <v>826</v>
      </c>
      <c r="E289" s="24" t="s">
        <v>109</v>
      </c>
      <c r="F289" s="38" t="n">
        <v>4820</v>
      </c>
      <c r="G289" s="42" t="n">
        <f aca="false">DATE(YEAR(B289),MONTH(B289),1)</f>
        <v>46023</v>
      </c>
      <c r="H289" s="24" t="str">
        <f aca="false">INDEX(Customers!$B$2:$B$601,MATCH(C289,Customers!$A$2:$A$601,0))</f>
        <v>Coast</v>
      </c>
      <c r="I289" s="43" t="n">
        <f aca="false">ROUND(MIN(INDEX(Assumptions!$D$13:$D$18,MATCH(E289,Assumptions!$A$13:$A$18,0)),MAX(INDEX(Assumptions!$C$13:$C$18,MATCH(E289,Assumptions!$A$13:$A$18,0)),INDEX(Assumptions!$B$13:$B$18,MATCH(E289,Assumptions!$A$13:$A$18,0))*F289)),2)</f>
        <v>19.28</v>
      </c>
    </row>
    <row r="290" customFormat="false" ht="15" hidden="false" customHeight="false" outlineLevel="0" collapsed="false">
      <c r="A290" s="24" t="s">
        <v>1113</v>
      </c>
      <c r="B290" s="39" t="n">
        <v>46027</v>
      </c>
      <c r="C290" s="24" t="s">
        <v>762</v>
      </c>
      <c r="D290" s="24" t="s">
        <v>826</v>
      </c>
      <c r="E290" s="24" t="s">
        <v>103</v>
      </c>
      <c r="F290" s="38" t="n">
        <v>2530</v>
      </c>
      <c r="G290" s="42" t="n">
        <f aca="false">DATE(YEAR(B290),MONTH(B290),1)</f>
        <v>46023</v>
      </c>
      <c r="H290" s="24" t="str">
        <f aca="false">INDEX(Customers!$B$2:$B$601,MATCH(C290,Customers!$A$2:$A$601,0))</f>
        <v>Western</v>
      </c>
      <c r="I290" s="43" t="n">
        <f aca="false">ROUND(MIN(INDEX(Assumptions!$D$13:$D$18,MATCH(E290,Assumptions!$A$13:$A$18,0)),MAX(INDEX(Assumptions!$C$13:$C$18,MATCH(E290,Assumptions!$A$13:$A$18,0)),INDEX(Assumptions!$B$13:$B$18,MATCH(E290,Assumptions!$A$13:$A$18,0))*F290)),2)</f>
        <v>25.3</v>
      </c>
    </row>
    <row r="291" customFormat="false" ht="15" hidden="false" customHeight="false" outlineLevel="0" collapsed="false">
      <c r="A291" s="24" t="s">
        <v>1114</v>
      </c>
      <c r="B291" s="39" t="n">
        <v>46027</v>
      </c>
      <c r="C291" s="24" t="s">
        <v>763</v>
      </c>
      <c r="D291" s="24" t="s">
        <v>826</v>
      </c>
      <c r="E291" s="24" t="s">
        <v>103</v>
      </c>
      <c r="F291" s="38" t="n">
        <v>4190</v>
      </c>
      <c r="G291" s="42" t="n">
        <f aca="false">DATE(YEAR(B291),MONTH(B291),1)</f>
        <v>46023</v>
      </c>
      <c r="H291" s="24" t="str">
        <f aca="false">INDEX(Customers!$B$2:$B$601,MATCH(C291,Customers!$A$2:$A$601,0))</f>
        <v>Western</v>
      </c>
      <c r="I291" s="43" t="n">
        <f aca="false">ROUND(MIN(INDEX(Assumptions!$D$13:$D$18,MATCH(E291,Assumptions!$A$13:$A$18,0)),MAX(INDEX(Assumptions!$C$13:$C$18,MATCH(E291,Assumptions!$A$13:$A$18,0)),INDEX(Assumptions!$B$13:$B$18,MATCH(E291,Assumptions!$A$13:$A$18,0))*F291)),2)</f>
        <v>41.9</v>
      </c>
    </row>
    <row r="292" customFormat="false" ht="15" hidden="false" customHeight="false" outlineLevel="0" collapsed="false">
      <c r="A292" s="24" t="s">
        <v>1115</v>
      </c>
      <c r="B292" s="39" t="n">
        <v>46027</v>
      </c>
      <c r="C292" s="24" t="s">
        <v>774</v>
      </c>
      <c r="D292" s="24" t="s">
        <v>826</v>
      </c>
      <c r="E292" s="24" t="s">
        <v>111</v>
      </c>
      <c r="F292" s="38" t="n">
        <v>100</v>
      </c>
      <c r="G292" s="42" t="n">
        <f aca="false">DATE(YEAR(B292),MONTH(B292),1)</f>
        <v>46023</v>
      </c>
      <c r="H292" s="24" t="str">
        <f aca="false">INDEX(Customers!$B$2:$B$601,MATCH(C292,Customers!$A$2:$A$601,0))</f>
        <v>Western</v>
      </c>
      <c r="I292" s="43" t="n">
        <f aca="false">ROUND(MIN(INDEX(Assumptions!$D$13:$D$18,MATCH(E292,Assumptions!$A$13:$A$18,0)),MAX(INDEX(Assumptions!$C$13:$C$18,MATCH(E292,Assumptions!$A$13:$A$18,0)),INDEX(Assumptions!$B$13:$B$18,MATCH(E292,Assumptions!$A$13:$A$18,0))*F292)),2)</f>
        <v>4</v>
      </c>
    </row>
    <row r="293" customFormat="false" ht="15" hidden="false" customHeight="false" outlineLevel="0" collapsed="false">
      <c r="A293" s="24" t="s">
        <v>1116</v>
      </c>
      <c r="B293" s="39" t="n">
        <v>46027</v>
      </c>
      <c r="C293" s="24" t="s">
        <v>804</v>
      </c>
      <c r="D293" s="24" t="s">
        <v>826</v>
      </c>
      <c r="E293" s="24" t="s">
        <v>103</v>
      </c>
      <c r="F293" s="38" t="n">
        <v>3130</v>
      </c>
      <c r="G293" s="42" t="n">
        <f aca="false">DATE(YEAR(B293),MONTH(B293),1)</f>
        <v>46023</v>
      </c>
      <c r="H293" s="24" t="str">
        <f aca="false">INDEX(Customers!$B$2:$B$601,MATCH(C293,Customers!$A$2:$A$601,0))</f>
        <v>Rift Valley</v>
      </c>
      <c r="I293" s="43" t="n">
        <f aca="false">ROUND(MIN(INDEX(Assumptions!$D$13:$D$18,MATCH(E293,Assumptions!$A$13:$A$18,0)),MAX(INDEX(Assumptions!$C$13:$C$18,MATCH(E293,Assumptions!$A$13:$A$18,0)),INDEX(Assumptions!$B$13:$B$18,MATCH(E293,Assumptions!$A$13:$A$18,0))*F293)),2)</f>
        <v>31.3</v>
      </c>
    </row>
    <row r="294" customFormat="false" ht="15" hidden="false" customHeight="false" outlineLevel="0" collapsed="false">
      <c r="A294" s="24" t="s">
        <v>1117</v>
      </c>
      <c r="B294" s="39" t="n">
        <v>46027</v>
      </c>
      <c r="C294" s="24" t="s">
        <v>808</v>
      </c>
      <c r="D294" s="24" t="s">
        <v>826</v>
      </c>
      <c r="E294" s="24" t="s">
        <v>113</v>
      </c>
      <c r="F294" s="38" t="n">
        <v>99</v>
      </c>
      <c r="G294" s="42" t="n">
        <f aca="false">DATE(YEAR(B294),MONTH(B294),1)</f>
        <v>46023</v>
      </c>
      <c r="H294" s="24" t="str">
        <f aca="false">INDEX(Customers!$B$2:$B$601,MATCH(C294,Customers!$A$2:$A$601,0))</f>
        <v>Western</v>
      </c>
      <c r="I294" s="43" t="n">
        <f aca="false">ROUND(MIN(INDEX(Assumptions!$D$13:$D$18,MATCH(E294,Assumptions!$A$13:$A$18,0)),MAX(INDEX(Assumptions!$C$13:$C$18,MATCH(E294,Assumptions!$A$13:$A$18,0)),INDEX(Assumptions!$B$13:$B$18,MATCH(E294,Assumptions!$A$13:$A$18,0))*F294)),2)</f>
        <v>4.95</v>
      </c>
    </row>
    <row r="295" customFormat="false" ht="15" hidden="false" customHeight="false" outlineLevel="0" collapsed="false">
      <c r="A295" s="24" t="s">
        <v>1118</v>
      </c>
      <c r="B295" s="39" t="n">
        <v>46027</v>
      </c>
      <c r="C295" s="24" t="s">
        <v>810</v>
      </c>
      <c r="D295" s="24" t="s">
        <v>826</v>
      </c>
      <c r="E295" s="24" t="s">
        <v>109</v>
      </c>
      <c r="F295" s="38" t="n">
        <v>630</v>
      </c>
      <c r="G295" s="42" t="n">
        <f aca="false">DATE(YEAR(B295),MONTH(B295),1)</f>
        <v>46023</v>
      </c>
      <c r="H295" s="24" t="str">
        <f aca="false">INDEX(Customers!$B$2:$B$601,MATCH(C295,Customers!$A$2:$A$601,0))</f>
        <v>Central</v>
      </c>
      <c r="I295" s="43" t="n">
        <f aca="false">ROUND(MIN(INDEX(Assumptions!$D$13:$D$18,MATCH(E295,Assumptions!$A$13:$A$18,0)),MAX(INDEX(Assumptions!$C$13:$C$18,MATCH(E295,Assumptions!$A$13:$A$18,0)),INDEX(Assumptions!$B$13:$B$18,MATCH(E295,Assumptions!$A$13:$A$18,0))*F295)),2)</f>
        <v>2.52</v>
      </c>
    </row>
    <row r="296" customFormat="false" ht="15" hidden="false" customHeight="false" outlineLevel="0" collapsed="false">
      <c r="A296" s="24" t="s">
        <v>1119</v>
      </c>
      <c r="B296" s="39" t="n">
        <v>46028</v>
      </c>
      <c r="C296" s="24" t="s">
        <v>224</v>
      </c>
      <c r="D296" s="24" t="s">
        <v>826</v>
      </c>
      <c r="E296" s="24" t="s">
        <v>103</v>
      </c>
      <c r="F296" s="38" t="n">
        <v>2360</v>
      </c>
      <c r="G296" s="42" t="n">
        <f aca="false">DATE(YEAR(B296),MONTH(B296),1)</f>
        <v>46023</v>
      </c>
      <c r="H296" s="24" t="str">
        <f aca="false">INDEX(Customers!$B$2:$B$601,MATCH(C296,Customers!$A$2:$A$601,0))</f>
        <v>Western</v>
      </c>
      <c r="I296" s="43" t="n">
        <f aca="false">ROUND(MIN(INDEX(Assumptions!$D$13:$D$18,MATCH(E296,Assumptions!$A$13:$A$18,0)),MAX(INDEX(Assumptions!$C$13:$C$18,MATCH(E296,Assumptions!$A$13:$A$18,0)),INDEX(Assumptions!$B$13:$B$18,MATCH(E296,Assumptions!$A$13:$A$18,0))*F296)),2)</f>
        <v>23.6</v>
      </c>
    </row>
    <row r="297" customFormat="false" ht="15" hidden="false" customHeight="false" outlineLevel="0" collapsed="false">
      <c r="A297" s="24" t="s">
        <v>1120</v>
      </c>
      <c r="B297" s="39" t="n">
        <v>46028</v>
      </c>
      <c r="C297" s="24" t="s">
        <v>262</v>
      </c>
      <c r="D297" s="24" t="s">
        <v>826</v>
      </c>
      <c r="E297" s="24" t="s">
        <v>103</v>
      </c>
      <c r="F297" s="38" t="n">
        <v>1390</v>
      </c>
      <c r="G297" s="42" t="n">
        <f aca="false">DATE(YEAR(B297),MONTH(B297),1)</f>
        <v>46023</v>
      </c>
      <c r="H297" s="24" t="str">
        <f aca="false">INDEX(Customers!$B$2:$B$601,MATCH(C297,Customers!$A$2:$A$601,0))</f>
        <v>Central</v>
      </c>
      <c r="I297" s="43" t="n">
        <f aca="false">ROUND(MIN(INDEX(Assumptions!$D$13:$D$18,MATCH(E297,Assumptions!$A$13:$A$18,0)),MAX(INDEX(Assumptions!$C$13:$C$18,MATCH(E297,Assumptions!$A$13:$A$18,0)),INDEX(Assumptions!$B$13:$B$18,MATCH(E297,Assumptions!$A$13:$A$18,0))*F297)),2)</f>
        <v>13.9</v>
      </c>
    </row>
    <row r="298" customFormat="false" ht="15" hidden="false" customHeight="false" outlineLevel="0" collapsed="false">
      <c r="A298" s="24" t="s">
        <v>1121</v>
      </c>
      <c r="B298" s="39" t="n">
        <v>46028</v>
      </c>
      <c r="C298" s="24" t="s">
        <v>305</v>
      </c>
      <c r="D298" s="24" t="s">
        <v>826</v>
      </c>
      <c r="E298" s="24" t="s">
        <v>109</v>
      </c>
      <c r="F298" s="38" t="n">
        <v>480</v>
      </c>
      <c r="G298" s="42" t="n">
        <f aca="false">DATE(YEAR(B298),MONTH(B298),1)</f>
        <v>46023</v>
      </c>
      <c r="H298" s="24" t="str">
        <f aca="false">INDEX(Customers!$B$2:$B$601,MATCH(C298,Customers!$A$2:$A$601,0))</f>
        <v>Nairobi</v>
      </c>
      <c r="I298" s="43" t="n">
        <f aca="false">ROUND(MIN(INDEX(Assumptions!$D$13:$D$18,MATCH(E298,Assumptions!$A$13:$A$18,0)),MAX(INDEX(Assumptions!$C$13:$C$18,MATCH(E298,Assumptions!$A$13:$A$18,0)),INDEX(Assumptions!$B$13:$B$18,MATCH(E298,Assumptions!$A$13:$A$18,0))*F298)),2)</f>
        <v>1.92</v>
      </c>
    </row>
    <row r="299" customFormat="false" ht="15" hidden="false" customHeight="false" outlineLevel="0" collapsed="false">
      <c r="A299" s="24" t="s">
        <v>1122</v>
      </c>
      <c r="B299" s="39" t="n">
        <v>46028</v>
      </c>
      <c r="C299" s="24" t="s">
        <v>324</v>
      </c>
      <c r="D299" s="24" t="s">
        <v>826</v>
      </c>
      <c r="E299" s="24" t="s">
        <v>111</v>
      </c>
      <c r="F299" s="38" t="n">
        <v>50</v>
      </c>
      <c r="G299" s="42" t="n">
        <f aca="false">DATE(YEAR(B299),MONTH(B299),1)</f>
        <v>46023</v>
      </c>
      <c r="H299" s="24" t="str">
        <f aca="false">INDEX(Customers!$B$2:$B$601,MATCH(C299,Customers!$A$2:$A$601,0))</f>
        <v>Central</v>
      </c>
      <c r="I299" s="43" t="n">
        <f aca="false">ROUND(MIN(INDEX(Assumptions!$D$13:$D$18,MATCH(E299,Assumptions!$A$13:$A$18,0)),MAX(INDEX(Assumptions!$C$13:$C$18,MATCH(E299,Assumptions!$A$13:$A$18,0)),INDEX(Assumptions!$B$13:$B$18,MATCH(E299,Assumptions!$A$13:$A$18,0))*F299)),2)</f>
        <v>2</v>
      </c>
    </row>
    <row r="300" customFormat="false" ht="15" hidden="false" customHeight="false" outlineLevel="0" collapsed="false">
      <c r="A300" s="24" t="s">
        <v>1123</v>
      </c>
      <c r="B300" s="39" t="n">
        <v>46028</v>
      </c>
      <c r="C300" s="24" t="s">
        <v>324</v>
      </c>
      <c r="D300" s="24" t="s">
        <v>826</v>
      </c>
      <c r="E300" s="24" t="s">
        <v>111</v>
      </c>
      <c r="F300" s="38" t="n">
        <v>50</v>
      </c>
      <c r="G300" s="42" t="n">
        <f aca="false">DATE(YEAR(B300),MONTH(B300),1)</f>
        <v>46023</v>
      </c>
      <c r="H300" s="24" t="str">
        <f aca="false">INDEX(Customers!$B$2:$B$601,MATCH(C300,Customers!$A$2:$A$601,0))</f>
        <v>Central</v>
      </c>
      <c r="I300" s="43" t="n">
        <f aca="false">ROUND(MIN(INDEX(Assumptions!$D$13:$D$18,MATCH(E300,Assumptions!$A$13:$A$18,0)),MAX(INDEX(Assumptions!$C$13:$C$18,MATCH(E300,Assumptions!$A$13:$A$18,0)),INDEX(Assumptions!$B$13:$B$18,MATCH(E300,Assumptions!$A$13:$A$18,0))*F300)),2)</f>
        <v>2</v>
      </c>
    </row>
    <row r="301" customFormat="false" ht="15" hidden="false" customHeight="false" outlineLevel="0" collapsed="false">
      <c r="A301" s="24" t="s">
        <v>1124</v>
      </c>
      <c r="B301" s="39" t="n">
        <v>46028</v>
      </c>
      <c r="C301" s="24" t="s">
        <v>328</v>
      </c>
      <c r="D301" s="24" t="s">
        <v>202</v>
      </c>
      <c r="E301" s="24" t="s">
        <v>105</v>
      </c>
      <c r="F301" s="38" t="n">
        <v>4050</v>
      </c>
      <c r="G301" s="42" t="n">
        <f aca="false">DATE(YEAR(B301),MONTH(B301),1)</f>
        <v>46023</v>
      </c>
      <c r="H301" s="24" t="str">
        <f aca="false">INDEX(Customers!$B$2:$B$601,MATCH(C301,Customers!$A$2:$A$601,0))</f>
        <v>Western</v>
      </c>
      <c r="I301" s="43" t="n">
        <f aca="false">ROUND(MIN(INDEX(Assumptions!$D$13:$D$18,MATCH(E301,Assumptions!$A$13:$A$18,0)),MAX(INDEX(Assumptions!$C$13:$C$18,MATCH(E301,Assumptions!$A$13:$A$18,0)),INDEX(Assumptions!$B$13:$B$18,MATCH(E301,Assumptions!$A$13:$A$18,0))*F301)),2)</f>
        <v>60.75</v>
      </c>
    </row>
    <row r="302" customFormat="false" ht="15" hidden="false" customHeight="false" outlineLevel="0" collapsed="false">
      <c r="A302" s="24" t="s">
        <v>1125</v>
      </c>
      <c r="B302" s="39" t="n">
        <v>46028</v>
      </c>
      <c r="C302" s="24" t="s">
        <v>329</v>
      </c>
      <c r="D302" s="24" t="s">
        <v>826</v>
      </c>
      <c r="E302" s="24" t="s">
        <v>103</v>
      </c>
      <c r="F302" s="38" t="n">
        <v>1670</v>
      </c>
      <c r="G302" s="42" t="n">
        <f aca="false">DATE(YEAR(B302),MONTH(B302),1)</f>
        <v>46023</v>
      </c>
      <c r="H302" s="24" t="str">
        <f aca="false">INDEX(Customers!$B$2:$B$601,MATCH(C302,Customers!$A$2:$A$601,0))</f>
        <v>Coast</v>
      </c>
      <c r="I302" s="43" t="n">
        <f aca="false">ROUND(MIN(INDEX(Assumptions!$D$13:$D$18,MATCH(E302,Assumptions!$A$13:$A$18,0)),MAX(INDEX(Assumptions!$C$13:$C$18,MATCH(E302,Assumptions!$A$13:$A$18,0)),INDEX(Assumptions!$B$13:$B$18,MATCH(E302,Assumptions!$A$13:$A$18,0))*F302)),2)</f>
        <v>16.7</v>
      </c>
    </row>
    <row r="303" customFormat="false" ht="15" hidden="false" customHeight="false" outlineLevel="0" collapsed="false">
      <c r="A303" s="24" t="s">
        <v>1126</v>
      </c>
      <c r="B303" s="39" t="n">
        <v>46028</v>
      </c>
      <c r="C303" s="24" t="s">
        <v>344</v>
      </c>
      <c r="D303" s="24" t="s">
        <v>826</v>
      </c>
      <c r="E303" s="24" t="s">
        <v>109</v>
      </c>
      <c r="F303" s="38" t="n">
        <v>6510</v>
      </c>
      <c r="G303" s="42" t="n">
        <f aca="false">DATE(YEAR(B303),MONTH(B303),1)</f>
        <v>46023</v>
      </c>
      <c r="H303" s="24" t="str">
        <f aca="false">INDEX(Customers!$B$2:$B$601,MATCH(C303,Customers!$A$2:$A$601,0))</f>
        <v>Central</v>
      </c>
      <c r="I303" s="43" t="n">
        <f aca="false">ROUND(MIN(INDEX(Assumptions!$D$13:$D$18,MATCH(E303,Assumptions!$A$13:$A$18,0)),MAX(INDEX(Assumptions!$C$13:$C$18,MATCH(E303,Assumptions!$A$13:$A$18,0)),INDEX(Assumptions!$B$13:$B$18,MATCH(E303,Assumptions!$A$13:$A$18,0))*F303)),2)</f>
        <v>26.04</v>
      </c>
    </row>
    <row r="304" customFormat="false" ht="15" hidden="false" customHeight="false" outlineLevel="0" collapsed="false">
      <c r="A304" s="24" t="s">
        <v>1127</v>
      </c>
      <c r="B304" s="39" t="n">
        <v>46028</v>
      </c>
      <c r="C304" s="24" t="s">
        <v>347</v>
      </c>
      <c r="D304" s="24" t="s">
        <v>826</v>
      </c>
      <c r="E304" s="24" t="s">
        <v>109</v>
      </c>
      <c r="F304" s="38" t="n">
        <v>5750</v>
      </c>
      <c r="G304" s="42" t="n">
        <f aca="false">DATE(YEAR(B304),MONTH(B304),1)</f>
        <v>46023</v>
      </c>
      <c r="H304" s="24" t="str">
        <f aca="false">INDEX(Customers!$B$2:$B$601,MATCH(C304,Customers!$A$2:$A$601,0))</f>
        <v>Coast</v>
      </c>
      <c r="I304" s="43" t="n">
        <f aca="false">ROUND(MIN(INDEX(Assumptions!$D$13:$D$18,MATCH(E304,Assumptions!$A$13:$A$18,0)),MAX(INDEX(Assumptions!$C$13:$C$18,MATCH(E304,Assumptions!$A$13:$A$18,0)),INDEX(Assumptions!$B$13:$B$18,MATCH(E304,Assumptions!$A$13:$A$18,0))*F304)),2)</f>
        <v>23</v>
      </c>
    </row>
    <row r="305" customFormat="false" ht="15" hidden="false" customHeight="false" outlineLevel="0" collapsed="false">
      <c r="A305" s="24" t="s">
        <v>1128</v>
      </c>
      <c r="B305" s="39" t="n">
        <v>46028</v>
      </c>
      <c r="C305" s="24" t="s">
        <v>365</v>
      </c>
      <c r="D305" s="24" t="s">
        <v>826</v>
      </c>
      <c r="E305" s="24" t="s">
        <v>111</v>
      </c>
      <c r="F305" s="38" t="n">
        <v>200</v>
      </c>
      <c r="G305" s="42" t="n">
        <f aca="false">DATE(YEAR(B305),MONTH(B305),1)</f>
        <v>46023</v>
      </c>
      <c r="H305" s="24" t="str">
        <f aca="false">INDEX(Customers!$B$2:$B$601,MATCH(C305,Customers!$A$2:$A$601,0))</f>
        <v>Eastern</v>
      </c>
      <c r="I305" s="43" t="n">
        <f aca="false">ROUND(MIN(INDEX(Assumptions!$D$13:$D$18,MATCH(E305,Assumptions!$A$13:$A$18,0)),MAX(INDEX(Assumptions!$C$13:$C$18,MATCH(E305,Assumptions!$A$13:$A$18,0)),INDEX(Assumptions!$B$13:$B$18,MATCH(E305,Assumptions!$A$13:$A$18,0))*F305)),2)</f>
        <v>8</v>
      </c>
    </row>
    <row r="306" customFormat="false" ht="15" hidden="false" customHeight="false" outlineLevel="0" collapsed="false">
      <c r="A306" s="24" t="s">
        <v>1129</v>
      </c>
      <c r="B306" s="39" t="n">
        <v>46028</v>
      </c>
      <c r="C306" s="24" t="s">
        <v>367</v>
      </c>
      <c r="D306" s="24" t="s">
        <v>826</v>
      </c>
      <c r="E306" s="24" t="s">
        <v>113</v>
      </c>
      <c r="F306" s="38" t="n">
        <v>250</v>
      </c>
      <c r="G306" s="42" t="n">
        <f aca="false">DATE(YEAR(B306),MONTH(B306),1)</f>
        <v>46023</v>
      </c>
      <c r="H306" s="24" t="str">
        <f aca="false">INDEX(Customers!$B$2:$B$601,MATCH(C306,Customers!$A$2:$A$601,0))</f>
        <v>Nairobi</v>
      </c>
      <c r="I306" s="43" t="n">
        <f aca="false">ROUND(MIN(INDEX(Assumptions!$D$13:$D$18,MATCH(E306,Assumptions!$A$13:$A$18,0)),MAX(INDEX(Assumptions!$C$13:$C$18,MATCH(E306,Assumptions!$A$13:$A$18,0)),INDEX(Assumptions!$B$13:$B$18,MATCH(E306,Assumptions!$A$13:$A$18,0))*F306)),2)</f>
        <v>12.5</v>
      </c>
    </row>
    <row r="307" customFormat="false" ht="15" hidden="false" customHeight="false" outlineLevel="0" collapsed="false">
      <c r="A307" s="24" t="s">
        <v>1130</v>
      </c>
      <c r="B307" s="39" t="n">
        <v>46028</v>
      </c>
      <c r="C307" s="24" t="s">
        <v>367</v>
      </c>
      <c r="D307" s="24" t="s">
        <v>153</v>
      </c>
      <c r="E307" s="24" t="s">
        <v>105</v>
      </c>
      <c r="F307" s="38" t="n">
        <v>8430</v>
      </c>
      <c r="G307" s="42" t="n">
        <f aca="false">DATE(YEAR(B307),MONTH(B307),1)</f>
        <v>46023</v>
      </c>
      <c r="H307" s="24" t="str">
        <f aca="false">INDEX(Customers!$B$2:$B$601,MATCH(C307,Customers!$A$2:$A$601,0))</f>
        <v>Nairobi</v>
      </c>
      <c r="I307" s="43" t="n">
        <f aca="false">ROUND(MIN(INDEX(Assumptions!$D$13:$D$18,MATCH(E307,Assumptions!$A$13:$A$18,0)),MAX(INDEX(Assumptions!$C$13:$C$18,MATCH(E307,Assumptions!$A$13:$A$18,0)),INDEX(Assumptions!$B$13:$B$18,MATCH(E307,Assumptions!$A$13:$A$18,0))*F307)),2)</f>
        <v>126.45</v>
      </c>
    </row>
    <row r="308" customFormat="false" ht="15" hidden="false" customHeight="false" outlineLevel="0" collapsed="false">
      <c r="A308" s="24" t="s">
        <v>1131</v>
      </c>
      <c r="B308" s="39" t="n">
        <v>46028</v>
      </c>
      <c r="C308" s="24" t="s">
        <v>376</v>
      </c>
      <c r="D308" s="24" t="s">
        <v>826</v>
      </c>
      <c r="E308" s="24" t="s">
        <v>113</v>
      </c>
      <c r="F308" s="38" t="n">
        <v>500</v>
      </c>
      <c r="G308" s="42" t="n">
        <f aca="false">DATE(YEAR(B308),MONTH(B308),1)</f>
        <v>46023</v>
      </c>
      <c r="H308" s="24" t="str">
        <f aca="false">INDEX(Customers!$B$2:$B$601,MATCH(C308,Customers!$A$2:$A$601,0))</f>
        <v>Nairobi</v>
      </c>
      <c r="I308" s="43" t="n">
        <f aca="false">ROUND(MIN(INDEX(Assumptions!$D$13:$D$18,MATCH(E308,Assumptions!$A$13:$A$18,0)),MAX(INDEX(Assumptions!$C$13:$C$18,MATCH(E308,Assumptions!$A$13:$A$18,0)),INDEX(Assumptions!$B$13:$B$18,MATCH(E308,Assumptions!$A$13:$A$18,0))*F308)),2)</f>
        <v>25</v>
      </c>
    </row>
    <row r="309" customFormat="false" ht="15" hidden="false" customHeight="false" outlineLevel="0" collapsed="false">
      <c r="A309" s="24" t="s">
        <v>1132</v>
      </c>
      <c r="B309" s="39" t="n">
        <v>46028</v>
      </c>
      <c r="C309" s="24" t="s">
        <v>390</v>
      </c>
      <c r="D309" s="24" t="s">
        <v>826</v>
      </c>
      <c r="E309" s="24" t="s">
        <v>103</v>
      </c>
      <c r="F309" s="38" t="n">
        <v>2690</v>
      </c>
      <c r="G309" s="42" t="n">
        <f aca="false">DATE(YEAR(B309),MONTH(B309),1)</f>
        <v>46023</v>
      </c>
      <c r="H309" s="24" t="str">
        <f aca="false">INDEX(Customers!$B$2:$B$601,MATCH(C309,Customers!$A$2:$A$601,0))</f>
        <v>Rift Valley</v>
      </c>
      <c r="I309" s="43" t="n">
        <f aca="false">ROUND(MIN(INDEX(Assumptions!$D$13:$D$18,MATCH(E309,Assumptions!$A$13:$A$18,0)),MAX(INDEX(Assumptions!$C$13:$C$18,MATCH(E309,Assumptions!$A$13:$A$18,0)),INDEX(Assumptions!$B$13:$B$18,MATCH(E309,Assumptions!$A$13:$A$18,0))*F309)),2)</f>
        <v>26.9</v>
      </c>
    </row>
    <row r="310" customFormat="false" ht="15" hidden="false" customHeight="false" outlineLevel="0" collapsed="false">
      <c r="A310" s="24" t="s">
        <v>1133</v>
      </c>
      <c r="B310" s="39" t="n">
        <v>46028</v>
      </c>
      <c r="C310" s="24" t="s">
        <v>398</v>
      </c>
      <c r="D310" s="24" t="s">
        <v>826</v>
      </c>
      <c r="E310" s="24" t="s">
        <v>103</v>
      </c>
      <c r="F310" s="38" t="n">
        <v>1090</v>
      </c>
      <c r="G310" s="42" t="n">
        <f aca="false">DATE(YEAR(B310),MONTH(B310),1)</f>
        <v>46023</v>
      </c>
      <c r="H310" s="24" t="str">
        <f aca="false">INDEX(Customers!$B$2:$B$601,MATCH(C310,Customers!$A$2:$A$601,0))</f>
        <v>Nairobi</v>
      </c>
      <c r="I310" s="43" t="n">
        <f aca="false">ROUND(MIN(INDEX(Assumptions!$D$13:$D$18,MATCH(E310,Assumptions!$A$13:$A$18,0)),MAX(INDEX(Assumptions!$C$13:$C$18,MATCH(E310,Assumptions!$A$13:$A$18,0)),INDEX(Assumptions!$B$13:$B$18,MATCH(E310,Assumptions!$A$13:$A$18,0))*F310)),2)</f>
        <v>10.9</v>
      </c>
    </row>
    <row r="311" customFormat="false" ht="15" hidden="false" customHeight="false" outlineLevel="0" collapsed="false">
      <c r="A311" s="24" t="s">
        <v>1134</v>
      </c>
      <c r="B311" s="39" t="n">
        <v>46028</v>
      </c>
      <c r="C311" s="24" t="s">
        <v>418</v>
      </c>
      <c r="D311" s="24" t="s">
        <v>826</v>
      </c>
      <c r="E311" s="24" t="s">
        <v>113</v>
      </c>
      <c r="F311" s="38" t="n">
        <v>99</v>
      </c>
      <c r="G311" s="42" t="n">
        <f aca="false">DATE(YEAR(B311),MONTH(B311),1)</f>
        <v>46023</v>
      </c>
      <c r="H311" s="24" t="str">
        <f aca="false">INDEX(Customers!$B$2:$B$601,MATCH(C311,Customers!$A$2:$A$601,0))</f>
        <v>Nairobi</v>
      </c>
      <c r="I311" s="43" t="n">
        <f aca="false">ROUND(MIN(INDEX(Assumptions!$D$13:$D$18,MATCH(E311,Assumptions!$A$13:$A$18,0)),MAX(INDEX(Assumptions!$C$13:$C$18,MATCH(E311,Assumptions!$A$13:$A$18,0)),INDEX(Assumptions!$B$13:$B$18,MATCH(E311,Assumptions!$A$13:$A$18,0))*F311)),2)</f>
        <v>4.95</v>
      </c>
    </row>
    <row r="312" customFormat="false" ht="15" hidden="false" customHeight="false" outlineLevel="0" collapsed="false">
      <c r="A312" s="24" t="s">
        <v>1135</v>
      </c>
      <c r="B312" s="39" t="n">
        <v>46028</v>
      </c>
      <c r="C312" s="24" t="s">
        <v>430</v>
      </c>
      <c r="D312" s="24" t="s">
        <v>826</v>
      </c>
      <c r="E312" s="24" t="s">
        <v>109</v>
      </c>
      <c r="F312" s="38" t="n">
        <v>5040</v>
      </c>
      <c r="G312" s="42" t="n">
        <f aca="false">DATE(YEAR(B312),MONTH(B312),1)</f>
        <v>46023</v>
      </c>
      <c r="H312" s="24" t="str">
        <f aca="false">INDEX(Customers!$B$2:$B$601,MATCH(C312,Customers!$A$2:$A$601,0))</f>
        <v>Western</v>
      </c>
      <c r="I312" s="43" t="n">
        <f aca="false">ROUND(MIN(INDEX(Assumptions!$D$13:$D$18,MATCH(E312,Assumptions!$A$13:$A$18,0)),MAX(INDEX(Assumptions!$C$13:$C$18,MATCH(E312,Assumptions!$A$13:$A$18,0)),INDEX(Assumptions!$B$13:$B$18,MATCH(E312,Assumptions!$A$13:$A$18,0))*F312)),2)</f>
        <v>20.16</v>
      </c>
    </row>
    <row r="313" customFormat="false" ht="15" hidden="false" customHeight="false" outlineLevel="0" collapsed="false">
      <c r="A313" s="24" t="s">
        <v>1136</v>
      </c>
      <c r="B313" s="39" t="n">
        <v>46028</v>
      </c>
      <c r="C313" s="24" t="s">
        <v>447</v>
      </c>
      <c r="D313" s="24" t="s">
        <v>181</v>
      </c>
      <c r="E313" s="24" t="s">
        <v>107</v>
      </c>
      <c r="F313" s="38" t="n">
        <v>1740</v>
      </c>
      <c r="G313" s="42" t="n">
        <f aca="false">DATE(YEAR(B313),MONTH(B313),1)</f>
        <v>46023</v>
      </c>
      <c r="H313" s="24" t="str">
        <f aca="false">INDEX(Customers!$B$2:$B$601,MATCH(C313,Customers!$A$2:$A$601,0))</f>
        <v>Rift Valley</v>
      </c>
      <c r="I313" s="43" t="n">
        <f aca="false">ROUND(MIN(INDEX(Assumptions!$D$13:$D$18,MATCH(E313,Assumptions!$A$13:$A$18,0)),MAX(INDEX(Assumptions!$C$13:$C$18,MATCH(E313,Assumptions!$A$13:$A$18,0)),INDEX(Assumptions!$B$13:$B$18,MATCH(E313,Assumptions!$A$13:$A$18,0))*F313)),2)</f>
        <v>0</v>
      </c>
    </row>
    <row r="314" customFormat="false" ht="15" hidden="false" customHeight="false" outlineLevel="0" collapsed="false">
      <c r="A314" s="24" t="s">
        <v>1137</v>
      </c>
      <c r="B314" s="39" t="n">
        <v>46028</v>
      </c>
      <c r="C314" s="24" t="s">
        <v>450</v>
      </c>
      <c r="D314" s="24" t="s">
        <v>826</v>
      </c>
      <c r="E314" s="24" t="s">
        <v>103</v>
      </c>
      <c r="F314" s="38" t="n">
        <v>2900</v>
      </c>
      <c r="G314" s="42" t="n">
        <f aca="false">DATE(YEAR(B314),MONTH(B314),1)</f>
        <v>46023</v>
      </c>
      <c r="H314" s="24" t="str">
        <f aca="false">INDEX(Customers!$B$2:$B$601,MATCH(C314,Customers!$A$2:$A$601,0))</f>
        <v>Eastern</v>
      </c>
      <c r="I314" s="43" t="n">
        <f aca="false">ROUND(MIN(INDEX(Assumptions!$D$13:$D$18,MATCH(E314,Assumptions!$A$13:$A$18,0)),MAX(INDEX(Assumptions!$C$13:$C$18,MATCH(E314,Assumptions!$A$13:$A$18,0)),INDEX(Assumptions!$B$13:$B$18,MATCH(E314,Assumptions!$A$13:$A$18,0))*F314)),2)</f>
        <v>29</v>
      </c>
    </row>
    <row r="315" customFormat="false" ht="15" hidden="false" customHeight="false" outlineLevel="0" collapsed="false">
      <c r="A315" s="24" t="s">
        <v>1138</v>
      </c>
      <c r="B315" s="39" t="n">
        <v>46028</v>
      </c>
      <c r="C315" s="24" t="s">
        <v>466</v>
      </c>
      <c r="D315" s="24" t="s">
        <v>826</v>
      </c>
      <c r="E315" s="24" t="s">
        <v>103</v>
      </c>
      <c r="F315" s="38" t="n">
        <v>9620</v>
      </c>
      <c r="G315" s="42" t="n">
        <f aca="false">DATE(YEAR(B315),MONTH(B315),1)</f>
        <v>46023</v>
      </c>
      <c r="H315" s="24" t="str">
        <f aca="false">INDEX(Customers!$B$2:$B$601,MATCH(C315,Customers!$A$2:$A$601,0))</f>
        <v>Nairobi</v>
      </c>
      <c r="I315" s="43" t="n">
        <f aca="false">ROUND(MIN(INDEX(Assumptions!$D$13:$D$18,MATCH(E315,Assumptions!$A$13:$A$18,0)),MAX(INDEX(Assumptions!$C$13:$C$18,MATCH(E315,Assumptions!$A$13:$A$18,0)),INDEX(Assumptions!$B$13:$B$18,MATCH(E315,Assumptions!$A$13:$A$18,0))*F315)),2)</f>
        <v>96.2</v>
      </c>
    </row>
    <row r="316" customFormat="false" ht="15" hidden="false" customHeight="false" outlineLevel="0" collapsed="false">
      <c r="A316" s="24" t="s">
        <v>1139</v>
      </c>
      <c r="B316" s="39" t="n">
        <v>46028</v>
      </c>
      <c r="C316" s="24" t="s">
        <v>492</v>
      </c>
      <c r="D316" s="24" t="s">
        <v>204</v>
      </c>
      <c r="E316" s="24" t="s">
        <v>105</v>
      </c>
      <c r="F316" s="38" t="n">
        <v>2150</v>
      </c>
      <c r="G316" s="42" t="n">
        <f aca="false">DATE(YEAR(B316),MONTH(B316),1)</f>
        <v>46023</v>
      </c>
      <c r="H316" s="24" t="str">
        <f aca="false">INDEX(Customers!$B$2:$B$601,MATCH(C316,Customers!$A$2:$A$601,0))</f>
        <v>Eastern</v>
      </c>
      <c r="I316" s="43" t="n">
        <f aca="false">ROUND(MIN(INDEX(Assumptions!$D$13:$D$18,MATCH(E316,Assumptions!$A$13:$A$18,0)),MAX(INDEX(Assumptions!$C$13:$C$18,MATCH(E316,Assumptions!$A$13:$A$18,0)),INDEX(Assumptions!$B$13:$B$18,MATCH(E316,Assumptions!$A$13:$A$18,0))*F316)),2)</f>
        <v>32.25</v>
      </c>
    </row>
    <row r="317" customFormat="false" ht="15" hidden="false" customHeight="false" outlineLevel="0" collapsed="false">
      <c r="A317" s="24" t="s">
        <v>1140</v>
      </c>
      <c r="B317" s="39" t="n">
        <v>46028</v>
      </c>
      <c r="C317" s="24" t="s">
        <v>492</v>
      </c>
      <c r="D317" s="24" t="s">
        <v>208</v>
      </c>
      <c r="E317" s="24" t="s">
        <v>105</v>
      </c>
      <c r="F317" s="38" t="n">
        <v>5150</v>
      </c>
      <c r="G317" s="42" t="n">
        <f aca="false">DATE(YEAR(B317),MONTH(B317),1)</f>
        <v>46023</v>
      </c>
      <c r="H317" s="24" t="str">
        <f aca="false">INDEX(Customers!$B$2:$B$601,MATCH(C317,Customers!$A$2:$A$601,0))</f>
        <v>Eastern</v>
      </c>
      <c r="I317" s="43" t="n">
        <f aca="false">ROUND(MIN(INDEX(Assumptions!$D$13:$D$18,MATCH(E317,Assumptions!$A$13:$A$18,0)),MAX(INDEX(Assumptions!$C$13:$C$18,MATCH(E317,Assumptions!$A$13:$A$18,0)),INDEX(Assumptions!$B$13:$B$18,MATCH(E317,Assumptions!$A$13:$A$18,0))*F317)),2)</f>
        <v>77.25</v>
      </c>
    </row>
    <row r="318" customFormat="false" ht="15" hidden="false" customHeight="false" outlineLevel="0" collapsed="false">
      <c r="A318" s="24" t="s">
        <v>1141</v>
      </c>
      <c r="B318" s="39" t="n">
        <v>46028</v>
      </c>
      <c r="C318" s="24" t="s">
        <v>520</v>
      </c>
      <c r="D318" s="24" t="s">
        <v>826</v>
      </c>
      <c r="E318" s="24" t="s">
        <v>113</v>
      </c>
      <c r="F318" s="38" t="n">
        <v>2000</v>
      </c>
      <c r="G318" s="42" t="n">
        <f aca="false">DATE(YEAR(B318),MONTH(B318),1)</f>
        <v>46023</v>
      </c>
      <c r="H318" s="24" t="str">
        <f aca="false">INDEX(Customers!$B$2:$B$601,MATCH(C318,Customers!$A$2:$A$601,0))</f>
        <v>Coast</v>
      </c>
      <c r="I318" s="43" t="n">
        <f aca="false">ROUND(MIN(INDEX(Assumptions!$D$13:$D$18,MATCH(E318,Assumptions!$A$13:$A$18,0)),MAX(INDEX(Assumptions!$C$13:$C$18,MATCH(E318,Assumptions!$A$13:$A$18,0)),INDEX(Assumptions!$B$13:$B$18,MATCH(E318,Assumptions!$A$13:$A$18,0))*F318)),2)</f>
        <v>100</v>
      </c>
    </row>
    <row r="319" customFormat="false" ht="15" hidden="false" customHeight="false" outlineLevel="0" collapsed="false">
      <c r="A319" s="24" t="s">
        <v>1142</v>
      </c>
      <c r="B319" s="39" t="n">
        <v>46028</v>
      </c>
      <c r="C319" s="24" t="s">
        <v>547</v>
      </c>
      <c r="D319" s="24" t="s">
        <v>826</v>
      </c>
      <c r="E319" s="24" t="s">
        <v>111</v>
      </c>
      <c r="F319" s="38" t="n">
        <v>50</v>
      </c>
      <c r="G319" s="42" t="n">
        <f aca="false">DATE(YEAR(B319),MONTH(B319),1)</f>
        <v>46023</v>
      </c>
      <c r="H319" s="24" t="str">
        <f aca="false">INDEX(Customers!$B$2:$B$601,MATCH(C319,Customers!$A$2:$A$601,0))</f>
        <v>Central</v>
      </c>
      <c r="I319" s="43" t="n">
        <f aca="false">ROUND(MIN(INDEX(Assumptions!$D$13:$D$18,MATCH(E319,Assumptions!$A$13:$A$18,0)),MAX(INDEX(Assumptions!$C$13:$C$18,MATCH(E319,Assumptions!$A$13:$A$18,0)),INDEX(Assumptions!$B$13:$B$18,MATCH(E319,Assumptions!$A$13:$A$18,0))*F319)),2)</f>
        <v>2</v>
      </c>
    </row>
    <row r="320" customFormat="false" ht="15" hidden="false" customHeight="false" outlineLevel="0" collapsed="false">
      <c r="A320" s="24" t="s">
        <v>1143</v>
      </c>
      <c r="B320" s="39" t="n">
        <v>46028</v>
      </c>
      <c r="C320" s="24" t="s">
        <v>554</v>
      </c>
      <c r="D320" s="24" t="s">
        <v>826</v>
      </c>
      <c r="E320" s="24" t="s">
        <v>113</v>
      </c>
      <c r="F320" s="38" t="n">
        <v>250</v>
      </c>
      <c r="G320" s="42" t="n">
        <f aca="false">DATE(YEAR(B320),MONTH(B320),1)</f>
        <v>46023</v>
      </c>
      <c r="H320" s="24" t="str">
        <f aca="false">INDEX(Customers!$B$2:$B$601,MATCH(C320,Customers!$A$2:$A$601,0))</f>
        <v>Coast</v>
      </c>
      <c r="I320" s="43" t="n">
        <f aca="false">ROUND(MIN(INDEX(Assumptions!$D$13:$D$18,MATCH(E320,Assumptions!$A$13:$A$18,0)),MAX(INDEX(Assumptions!$C$13:$C$18,MATCH(E320,Assumptions!$A$13:$A$18,0)),INDEX(Assumptions!$B$13:$B$18,MATCH(E320,Assumptions!$A$13:$A$18,0))*F320)),2)</f>
        <v>12.5</v>
      </c>
    </row>
    <row r="321" customFormat="false" ht="15" hidden="false" customHeight="false" outlineLevel="0" collapsed="false">
      <c r="A321" s="24" t="s">
        <v>1144</v>
      </c>
      <c r="B321" s="39" t="n">
        <v>46028</v>
      </c>
      <c r="C321" s="24" t="s">
        <v>558</v>
      </c>
      <c r="D321" s="24" t="s">
        <v>826</v>
      </c>
      <c r="E321" s="24" t="s">
        <v>103</v>
      </c>
      <c r="F321" s="38" t="n">
        <v>870</v>
      </c>
      <c r="G321" s="42" t="n">
        <f aca="false">DATE(YEAR(B321),MONTH(B321),1)</f>
        <v>46023</v>
      </c>
      <c r="H321" s="24" t="str">
        <f aca="false">INDEX(Customers!$B$2:$B$601,MATCH(C321,Customers!$A$2:$A$601,0))</f>
        <v>Rift Valley</v>
      </c>
      <c r="I321" s="43" t="n">
        <f aca="false">ROUND(MIN(INDEX(Assumptions!$D$13:$D$18,MATCH(E321,Assumptions!$A$13:$A$18,0)),MAX(INDEX(Assumptions!$C$13:$C$18,MATCH(E321,Assumptions!$A$13:$A$18,0)),INDEX(Assumptions!$B$13:$B$18,MATCH(E321,Assumptions!$A$13:$A$18,0))*F321)),2)</f>
        <v>8.7</v>
      </c>
    </row>
    <row r="322" customFormat="false" ht="15" hidden="false" customHeight="false" outlineLevel="0" collapsed="false">
      <c r="A322" s="24" t="s">
        <v>1145</v>
      </c>
      <c r="B322" s="39" t="n">
        <v>46028</v>
      </c>
      <c r="C322" s="24" t="s">
        <v>565</v>
      </c>
      <c r="D322" s="24" t="s">
        <v>826</v>
      </c>
      <c r="E322" s="24" t="s">
        <v>103</v>
      </c>
      <c r="F322" s="38" t="n">
        <v>620</v>
      </c>
      <c r="G322" s="42" t="n">
        <f aca="false">DATE(YEAR(B322),MONTH(B322),1)</f>
        <v>46023</v>
      </c>
      <c r="H322" s="24" t="str">
        <f aca="false">INDEX(Customers!$B$2:$B$601,MATCH(C322,Customers!$A$2:$A$601,0))</f>
        <v>Western</v>
      </c>
      <c r="I322" s="43" t="n">
        <f aca="false">ROUND(MIN(INDEX(Assumptions!$D$13:$D$18,MATCH(E322,Assumptions!$A$13:$A$18,0)),MAX(INDEX(Assumptions!$C$13:$C$18,MATCH(E322,Assumptions!$A$13:$A$18,0)),INDEX(Assumptions!$B$13:$B$18,MATCH(E322,Assumptions!$A$13:$A$18,0))*F322)),2)</f>
        <v>6.2</v>
      </c>
    </row>
    <row r="323" customFormat="false" ht="15" hidden="false" customHeight="false" outlineLevel="0" collapsed="false">
      <c r="A323" s="24" t="s">
        <v>1146</v>
      </c>
      <c r="B323" s="39" t="n">
        <v>46028</v>
      </c>
      <c r="C323" s="24" t="s">
        <v>566</v>
      </c>
      <c r="D323" s="24" t="s">
        <v>175</v>
      </c>
      <c r="E323" s="24" t="s">
        <v>105</v>
      </c>
      <c r="F323" s="38" t="n">
        <v>3220</v>
      </c>
      <c r="G323" s="42" t="n">
        <f aca="false">DATE(YEAR(B323),MONTH(B323),1)</f>
        <v>46023</v>
      </c>
      <c r="H323" s="24" t="str">
        <f aca="false">INDEX(Customers!$B$2:$B$601,MATCH(C323,Customers!$A$2:$A$601,0))</f>
        <v>Rift Valley</v>
      </c>
      <c r="I323" s="43" t="n">
        <f aca="false">ROUND(MIN(INDEX(Assumptions!$D$13:$D$18,MATCH(E323,Assumptions!$A$13:$A$18,0)),MAX(INDEX(Assumptions!$C$13:$C$18,MATCH(E323,Assumptions!$A$13:$A$18,0)),INDEX(Assumptions!$B$13:$B$18,MATCH(E323,Assumptions!$A$13:$A$18,0))*F323)),2)</f>
        <v>48.3</v>
      </c>
    </row>
    <row r="324" customFormat="false" ht="15" hidden="false" customHeight="false" outlineLevel="0" collapsed="false">
      <c r="A324" s="24" t="s">
        <v>1147</v>
      </c>
      <c r="B324" s="39" t="n">
        <v>46028</v>
      </c>
      <c r="C324" s="24" t="s">
        <v>576</v>
      </c>
      <c r="D324" s="24" t="s">
        <v>826</v>
      </c>
      <c r="E324" s="24" t="s">
        <v>109</v>
      </c>
      <c r="F324" s="38" t="n">
        <v>10190</v>
      </c>
      <c r="G324" s="42" t="n">
        <f aca="false">DATE(YEAR(B324),MONTH(B324),1)</f>
        <v>46023</v>
      </c>
      <c r="H324" s="24" t="str">
        <f aca="false">INDEX(Customers!$B$2:$B$601,MATCH(C324,Customers!$A$2:$A$601,0))</f>
        <v>Coast</v>
      </c>
      <c r="I324" s="43" t="n">
        <f aca="false">ROUND(MIN(INDEX(Assumptions!$D$13:$D$18,MATCH(E324,Assumptions!$A$13:$A$18,0)),MAX(INDEX(Assumptions!$C$13:$C$18,MATCH(E324,Assumptions!$A$13:$A$18,0)),INDEX(Assumptions!$B$13:$B$18,MATCH(E324,Assumptions!$A$13:$A$18,0))*F324)),2)</f>
        <v>40</v>
      </c>
    </row>
    <row r="325" customFormat="false" ht="15" hidden="false" customHeight="false" outlineLevel="0" collapsed="false">
      <c r="A325" s="24" t="s">
        <v>1148</v>
      </c>
      <c r="B325" s="39" t="n">
        <v>46028</v>
      </c>
      <c r="C325" s="24" t="s">
        <v>585</v>
      </c>
      <c r="D325" s="24" t="s">
        <v>207</v>
      </c>
      <c r="E325" s="24" t="s">
        <v>107</v>
      </c>
      <c r="F325" s="38" t="n">
        <v>6360</v>
      </c>
      <c r="G325" s="42" t="n">
        <f aca="false">DATE(YEAR(B325),MONTH(B325),1)</f>
        <v>46023</v>
      </c>
      <c r="H325" s="24" t="str">
        <f aca="false">INDEX(Customers!$B$2:$B$601,MATCH(C325,Customers!$A$2:$A$601,0))</f>
        <v>Eastern</v>
      </c>
      <c r="I325" s="43" t="n">
        <f aca="false">ROUND(MIN(INDEX(Assumptions!$D$13:$D$18,MATCH(E325,Assumptions!$A$13:$A$18,0)),MAX(INDEX(Assumptions!$C$13:$C$18,MATCH(E325,Assumptions!$A$13:$A$18,0)),INDEX(Assumptions!$B$13:$B$18,MATCH(E325,Assumptions!$A$13:$A$18,0))*F325)),2)</f>
        <v>0</v>
      </c>
    </row>
    <row r="326" customFormat="false" ht="15" hidden="false" customHeight="false" outlineLevel="0" collapsed="false">
      <c r="A326" s="24" t="s">
        <v>1149</v>
      </c>
      <c r="B326" s="39" t="n">
        <v>46028</v>
      </c>
      <c r="C326" s="24" t="s">
        <v>596</v>
      </c>
      <c r="D326" s="24" t="s">
        <v>826</v>
      </c>
      <c r="E326" s="24" t="s">
        <v>103</v>
      </c>
      <c r="F326" s="38" t="n">
        <v>5200</v>
      </c>
      <c r="G326" s="42" t="n">
        <f aca="false">DATE(YEAR(B326),MONTH(B326),1)</f>
        <v>46023</v>
      </c>
      <c r="H326" s="24" t="str">
        <f aca="false">INDEX(Customers!$B$2:$B$601,MATCH(C326,Customers!$A$2:$A$601,0))</f>
        <v>Nairobi</v>
      </c>
      <c r="I326" s="43" t="n">
        <f aca="false">ROUND(MIN(INDEX(Assumptions!$D$13:$D$18,MATCH(E326,Assumptions!$A$13:$A$18,0)),MAX(INDEX(Assumptions!$C$13:$C$18,MATCH(E326,Assumptions!$A$13:$A$18,0)),INDEX(Assumptions!$B$13:$B$18,MATCH(E326,Assumptions!$A$13:$A$18,0))*F326)),2)</f>
        <v>52</v>
      </c>
    </row>
    <row r="327" customFormat="false" ht="15" hidden="false" customHeight="false" outlineLevel="0" collapsed="false">
      <c r="A327" s="24" t="s">
        <v>1150</v>
      </c>
      <c r="B327" s="39" t="n">
        <v>46028</v>
      </c>
      <c r="C327" s="24" t="s">
        <v>625</v>
      </c>
      <c r="D327" s="24" t="s">
        <v>826</v>
      </c>
      <c r="E327" s="24" t="s">
        <v>113</v>
      </c>
      <c r="F327" s="38" t="n">
        <v>250</v>
      </c>
      <c r="G327" s="42" t="n">
        <f aca="false">DATE(YEAR(B327),MONTH(B327),1)</f>
        <v>46023</v>
      </c>
      <c r="H327" s="24" t="str">
        <f aca="false">INDEX(Customers!$B$2:$B$601,MATCH(C327,Customers!$A$2:$A$601,0))</f>
        <v>Nairobi</v>
      </c>
      <c r="I327" s="43" t="n">
        <f aca="false">ROUND(MIN(INDEX(Assumptions!$D$13:$D$18,MATCH(E327,Assumptions!$A$13:$A$18,0)),MAX(INDEX(Assumptions!$C$13:$C$18,MATCH(E327,Assumptions!$A$13:$A$18,0)),INDEX(Assumptions!$B$13:$B$18,MATCH(E327,Assumptions!$A$13:$A$18,0))*F327)),2)</f>
        <v>12.5</v>
      </c>
    </row>
    <row r="328" customFormat="false" ht="15" hidden="false" customHeight="false" outlineLevel="0" collapsed="false">
      <c r="A328" s="24" t="s">
        <v>1151</v>
      </c>
      <c r="B328" s="39" t="n">
        <v>46028</v>
      </c>
      <c r="C328" s="24" t="s">
        <v>632</v>
      </c>
      <c r="D328" s="24" t="s">
        <v>826</v>
      </c>
      <c r="E328" s="24" t="s">
        <v>103</v>
      </c>
      <c r="F328" s="38" t="n">
        <v>3660</v>
      </c>
      <c r="G328" s="42" t="n">
        <f aca="false">DATE(YEAR(B328),MONTH(B328),1)</f>
        <v>46023</v>
      </c>
      <c r="H328" s="24" t="str">
        <f aca="false">INDEX(Customers!$B$2:$B$601,MATCH(C328,Customers!$A$2:$A$601,0))</f>
        <v>Western</v>
      </c>
      <c r="I328" s="43" t="n">
        <f aca="false">ROUND(MIN(INDEX(Assumptions!$D$13:$D$18,MATCH(E328,Assumptions!$A$13:$A$18,0)),MAX(INDEX(Assumptions!$C$13:$C$18,MATCH(E328,Assumptions!$A$13:$A$18,0)),INDEX(Assumptions!$B$13:$B$18,MATCH(E328,Assumptions!$A$13:$A$18,0))*F328)),2)</f>
        <v>36.6</v>
      </c>
    </row>
    <row r="329" customFormat="false" ht="15" hidden="false" customHeight="false" outlineLevel="0" collapsed="false">
      <c r="A329" s="24" t="s">
        <v>1152</v>
      </c>
      <c r="B329" s="39" t="n">
        <v>46028</v>
      </c>
      <c r="C329" s="24" t="s">
        <v>660</v>
      </c>
      <c r="D329" s="24" t="s">
        <v>826</v>
      </c>
      <c r="E329" s="24" t="s">
        <v>111</v>
      </c>
      <c r="F329" s="38" t="n">
        <v>50</v>
      </c>
      <c r="G329" s="42" t="n">
        <f aca="false">DATE(YEAR(B329),MONTH(B329),1)</f>
        <v>46023</v>
      </c>
      <c r="H329" s="24" t="str">
        <f aca="false">INDEX(Customers!$B$2:$B$601,MATCH(C329,Customers!$A$2:$A$601,0))</f>
        <v>Central</v>
      </c>
      <c r="I329" s="43" t="n">
        <f aca="false">ROUND(MIN(INDEX(Assumptions!$D$13:$D$18,MATCH(E329,Assumptions!$A$13:$A$18,0)),MAX(INDEX(Assumptions!$C$13:$C$18,MATCH(E329,Assumptions!$A$13:$A$18,0)),INDEX(Assumptions!$B$13:$B$18,MATCH(E329,Assumptions!$A$13:$A$18,0))*F329)),2)</f>
        <v>2</v>
      </c>
    </row>
    <row r="330" customFormat="false" ht="15" hidden="false" customHeight="false" outlineLevel="0" collapsed="false">
      <c r="A330" s="24" t="s">
        <v>1153</v>
      </c>
      <c r="B330" s="39" t="n">
        <v>46028</v>
      </c>
      <c r="C330" s="24" t="s">
        <v>662</v>
      </c>
      <c r="D330" s="24" t="s">
        <v>826</v>
      </c>
      <c r="E330" s="24" t="s">
        <v>109</v>
      </c>
      <c r="F330" s="38" t="n">
        <v>1860</v>
      </c>
      <c r="G330" s="42" t="n">
        <f aca="false">DATE(YEAR(B330),MONTH(B330),1)</f>
        <v>46023</v>
      </c>
      <c r="H330" s="24" t="str">
        <f aca="false">INDEX(Customers!$B$2:$B$601,MATCH(C330,Customers!$A$2:$A$601,0))</f>
        <v>Rift Valley</v>
      </c>
      <c r="I330" s="43" t="n">
        <f aca="false">ROUND(MIN(INDEX(Assumptions!$D$13:$D$18,MATCH(E330,Assumptions!$A$13:$A$18,0)),MAX(INDEX(Assumptions!$C$13:$C$18,MATCH(E330,Assumptions!$A$13:$A$18,0)),INDEX(Assumptions!$B$13:$B$18,MATCH(E330,Assumptions!$A$13:$A$18,0))*F330)),2)</f>
        <v>7.44</v>
      </c>
    </row>
    <row r="331" customFormat="false" ht="15" hidden="false" customHeight="false" outlineLevel="0" collapsed="false">
      <c r="A331" s="24" t="s">
        <v>1154</v>
      </c>
      <c r="B331" s="39" t="n">
        <v>46028</v>
      </c>
      <c r="C331" s="24" t="s">
        <v>670</v>
      </c>
      <c r="D331" s="24" t="s">
        <v>826</v>
      </c>
      <c r="E331" s="24" t="s">
        <v>109</v>
      </c>
      <c r="F331" s="38" t="n">
        <v>410</v>
      </c>
      <c r="G331" s="42" t="n">
        <f aca="false">DATE(YEAR(B331),MONTH(B331),1)</f>
        <v>46023</v>
      </c>
      <c r="H331" s="24" t="str">
        <f aca="false">INDEX(Customers!$B$2:$B$601,MATCH(C331,Customers!$A$2:$A$601,0))</f>
        <v>Rift Valley</v>
      </c>
      <c r="I331" s="43" t="n">
        <f aca="false">ROUND(MIN(INDEX(Assumptions!$D$13:$D$18,MATCH(E331,Assumptions!$A$13:$A$18,0)),MAX(INDEX(Assumptions!$C$13:$C$18,MATCH(E331,Assumptions!$A$13:$A$18,0)),INDEX(Assumptions!$B$13:$B$18,MATCH(E331,Assumptions!$A$13:$A$18,0))*F331)),2)</f>
        <v>1.64</v>
      </c>
    </row>
    <row r="332" customFormat="false" ht="15" hidden="false" customHeight="false" outlineLevel="0" collapsed="false">
      <c r="A332" s="24" t="s">
        <v>1155</v>
      </c>
      <c r="B332" s="39" t="n">
        <v>46028</v>
      </c>
      <c r="C332" s="24" t="s">
        <v>704</v>
      </c>
      <c r="D332" s="24" t="s">
        <v>187</v>
      </c>
      <c r="E332" s="24" t="s">
        <v>105</v>
      </c>
      <c r="F332" s="38" t="n">
        <v>220</v>
      </c>
      <c r="G332" s="42" t="n">
        <f aca="false">DATE(YEAR(B332),MONTH(B332),1)</f>
        <v>46023</v>
      </c>
      <c r="H332" s="24" t="str">
        <f aca="false">INDEX(Customers!$B$2:$B$601,MATCH(C332,Customers!$A$2:$A$601,0))</f>
        <v>Rift Valley</v>
      </c>
      <c r="I332" s="43" t="n">
        <f aca="false">ROUND(MIN(INDEX(Assumptions!$D$13:$D$18,MATCH(E332,Assumptions!$A$13:$A$18,0)),MAX(INDEX(Assumptions!$C$13:$C$18,MATCH(E332,Assumptions!$A$13:$A$18,0)),INDEX(Assumptions!$B$13:$B$18,MATCH(E332,Assumptions!$A$13:$A$18,0))*F332)),2)</f>
        <v>10</v>
      </c>
    </row>
    <row r="333" customFormat="false" ht="15" hidden="false" customHeight="false" outlineLevel="0" collapsed="false">
      <c r="A333" s="24" t="s">
        <v>1156</v>
      </c>
      <c r="B333" s="39" t="n">
        <v>46028</v>
      </c>
      <c r="C333" s="24" t="s">
        <v>735</v>
      </c>
      <c r="D333" s="24" t="s">
        <v>826</v>
      </c>
      <c r="E333" s="24" t="s">
        <v>103</v>
      </c>
      <c r="F333" s="38" t="n">
        <v>2010</v>
      </c>
      <c r="G333" s="42" t="n">
        <f aca="false">DATE(YEAR(B333),MONTH(B333),1)</f>
        <v>46023</v>
      </c>
      <c r="H333" s="24" t="str">
        <f aca="false">INDEX(Customers!$B$2:$B$601,MATCH(C333,Customers!$A$2:$A$601,0))</f>
        <v>Rift Valley</v>
      </c>
      <c r="I333" s="43" t="n">
        <f aca="false">ROUND(MIN(INDEX(Assumptions!$D$13:$D$18,MATCH(E333,Assumptions!$A$13:$A$18,0)),MAX(INDEX(Assumptions!$C$13:$C$18,MATCH(E333,Assumptions!$A$13:$A$18,0)),INDEX(Assumptions!$B$13:$B$18,MATCH(E333,Assumptions!$A$13:$A$18,0))*F333)),2)</f>
        <v>20.1</v>
      </c>
    </row>
    <row r="334" customFormat="false" ht="15" hidden="false" customHeight="false" outlineLevel="0" collapsed="false">
      <c r="A334" s="24" t="s">
        <v>1157</v>
      </c>
      <c r="B334" s="39" t="n">
        <v>46028</v>
      </c>
      <c r="C334" s="24" t="s">
        <v>746</v>
      </c>
      <c r="D334" s="24" t="s">
        <v>826</v>
      </c>
      <c r="E334" s="24" t="s">
        <v>111</v>
      </c>
      <c r="F334" s="38" t="n">
        <v>200</v>
      </c>
      <c r="G334" s="42" t="n">
        <f aca="false">DATE(YEAR(B334),MONTH(B334),1)</f>
        <v>46023</v>
      </c>
      <c r="H334" s="24" t="str">
        <f aca="false">INDEX(Customers!$B$2:$B$601,MATCH(C334,Customers!$A$2:$A$601,0))</f>
        <v>Coast</v>
      </c>
      <c r="I334" s="43" t="n">
        <f aca="false">ROUND(MIN(INDEX(Assumptions!$D$13:$D$18,MATCH(E334,Assumptions!$A$13:$A$18,0)),MAX(INDEX(Assumptions!$C$13:$C$18,MATCH(E334,Assumptions!$A$13:$A$18,0)),INDEX(Assumptions!$B$13:$B$18,MATCH(E334,Assumptions!$A$13:$A$18,0))*F334)),2)</f>
        <v>8</v>
      </c>
    </row>
    <row r="335" customFormat="false" ht="15" hidden="false" customHeight="false" outlineLevel="0" collapsed="false">
      <c r="A335" s="24" t="s">
        <v>1158</v>
      </c>
      <c r="B335" s="39" t="n">
        <v>46028</v>
      </c>
      <c r="C335" s="24" t="s">
        <v>759</v>
      </c>
      <c r="D335" s="24" t="s">
        <v>826</v>
      </c>
      <c r="E335" s="24" t="s">
        <v>103</v>
      </c>
      <c r="F335" s="38" t="n">
        <v>470</v>
      </c>
      <c r="G335" s="42" t="n">
        <f aca="false">DATE(YEAR(B335),MONTH(B335),1)</f>
        <v>46023</v>
      </c>
      <c r="H335" s="24" t="str">
        <f aca="false">INDEX(Customers!$B$2:$B$601,MATCH(C335,Customers!$A$2:$A$601,0))</f>
        <v>Coast</v>
      </c>
      <c r="I335" s="43" t="n">
        <f aca="false">ROUND(MIN(INDEX(Assumptions!$D$13:$D$18,MATCH(E335,Assumptions!$A$13:$A$18,0)),MAX(INDEX(Assumptions!$C$13:$C$18,MATCH(E335,Assumptions!$A$13:$A$18,0)),INDEX(Assumptions!$B$13:$B$18,MATCH(E335,Assumptions!$A$13:$A$18,0))*F335)),2)</f>
        <v>5</v>
      </c>
    </row>
    <row r="336" customFormat="false" ht="15" hidden="false" customHeight="false" outlineLevel="0" collapsed="false">
      <c r="A336" s="24" t="s">
        <v>1159</v>
      </c>
      <c r="B336" s="39" t="n">
        <v>46028</v>
      </c>
      <c r="C336" s="24" t="s">
        <v>762</v>
      </c>
      <c r="D336" s="24" t="s">
        <v>826</v>
      </c>
      <c r="E336" s="24" t="s">
        <v>111</v>
      </c>
      <c r="F336" s="38" t="n">
        <v>100</v>
      </c>
      <c r="G336" s="42" t="n">
        <f aca="false">DATE(YEAR(B336),MONTH(B336),1)</f>
        <v>46023</v>
      </c>
      <c r="H336" s="24" t="str">
        <f aca="false">INDEX(Customers!$B$2:$B$601,MATCH(C336,Customers!$A$2:$A$601,0))</f>
        <v>Western</v>
      </c>
      <c r="I336" s="43" t="n">
        <f aca="false">ROUND(MIN(INDEX(Assumptions!$D$13:$D$18,MATCH(E336,Assumptions!$A$13:$A$18,0)),MAX(INDEX(Assumptions!$C$13:$C$18,MATCH(E336,Assumptions!$A$13:$A$18,0)),INDEX(Assumptions!$B$13:$B$18,MATCH(E336,Assumptions!$A$13:$A$18,0))*F336)),2)</f>
        <v>4</v>
      </c>
    </row>
    <row r="337" customFormat="false" ht="15" hidden="false" customHeight="false" outlineLevel="0" collapsed="false">
      <c r="A337" s="24" t="s">
        <v>1160</v>
      </c>
      <c r="B337" s="39" t="n">
        <v>46028</v>
      </c>
      <c r="C337" s="24" t="s">
        <v>763</v>
      </c>
      <c r="D337" s="24" t="s">
        <v>826</v>
      </c>
      <c r="E337" s="24" t="s">
        <v>103</v>
      </c>
      <c r="F337" s="38" t="n">
        <v>11370</v>
      </c>
      <c r="G337" s="42" t="n">
        <f aca="false">DATE(YEAR(B337),MONTH(B337),1)</f>
        <v>46023</v>
      </c>
      <c r="H337" s="24" t="str">
        <f aca="false">INDEX(Customers!$B$2:$B$601,MATCH(C337,Customers!$A$2:$A$601,0))</f>
        <v>Western</v>
      </c>
      <c r="I337" s="43" t="n">
        <f aca="false">ROUND(MIN(INDEX(Assumptions!$D$13:$D$18,MATCH(E337,Assumptions!$A$13:$A$18,0)),MAX(INDEX(Assumptions!$C$13:$C$18,MATCH(E337,Assumptions!$A$13:$A$18,0)),INDEX(Assumptions!$B$13:$B$18,MATCH(E337,Assumptions!$A$13:$A$18,0))*F337)),2)</f>
        <v>105</v>
      </c>
    </row>
    <row r="338" customFormat="false" ht="15" hidden="false" customHeight="false" outlineLevel="0" collapsed="false">
      <c r="A338" s="24" t="s">
        <v>1161</v>
      </c>
      <c r="B338" s="39" t="n">
        <v>46028</v>
      </c>
      <c r="C338" s="24" t="s">
        <v>766</v>
      </c>
      <c r="D338" s="24" t="s">
        <v>826</v>
      </c>
      <c r="E338" s="24" t="s">
        <v>111</v>
      </c>
      <c r="F338" s="38" t="n">
        <v>200</v>
      </c>
      <c r="G338" s="42" t="n">
        <f aca="false">DATE(YEAR(B338),MONTH(B338),1)</f>
        <v>46023</v>
      </c>
      <c r="H338" s="24" t="str">
        <f aca="false">INDEX(Customers!$B$2:$B$601,MATCH(C338,Customers!$A$2:$A$601,0))</f>
        <v>Rift Valley</v>
      </c>
      <c r="I338" s="43" t="n">
        <f aca="false">ROUND(MIN(INDEX(Assumptions!$D$13:$D$18,MATCH(E338,Assumptions!$A$13:$A$18,0)),MAX(INDEX(Assumptions!$C$13:$C$18,MATCH(E338,Assumptions!$A$13:$A$18,0)),INDEX(Assumptions!$B$13:$B$18,MATCH(E338,Assumptions!$A$13:$A$18,0))*F338)),2)</f>
        <v>8</v>
      </c>
    </row>
    <row r="339" customFormat="false" ht="15" hidden="false" customHeight="false" outlineLevel="0" collapsed="false">
      <c r="A339" s="24" t="s">
        <v>1162</v>
      </c>
      <c r="B339" s="39" t="n">
        <v>46028</v>
      </c>
      <c r="C339" s="24" t="s">
        <v>801</v>
      </c>
      <c r="D339" s="24" t="s">
        <v>826</v>
      </c>
      <c r="E339" s="24" t="s">
        <v>103</v>
      </c>
      <c r="F339" s="38" t="n">
        <v>1740</v>
      </c>
      <c r="G339" s="42" t="n">
        <f aca="false">DATE(YEAR(B339),MONTH(B339),1)</f>
        <v>46023</v>
      </c>
      <c r="H339" s="24" t="str">
        <f aca="false">INDEX(Customers!$B$2:$B$601,MATCH(C339,Customers!$A$2:$A$601,0))</f>
        <v>Coast</v>
      </c>
      <c r="I339" s="43" t="n">
        <f aca="false">ROUND(MIN(INDEX(Assumptions!$D$13:$D$18,MATCH(E339,Assumptions!$A$13:$A$18,0)),MAX(INDEX(Assumptions!$C$13:$C$18,MATCH(E339,Assumptions!$A$13:$A$18,0)),INDEX(Assumptions!$B$13:$B$18,MATCH(E339,Assumptions!$A$13:$A$18,0))*F339)),2)</f>
        <v>17.4</v>
      </c>
    </row>
    <row r="340" customFormat="false" ht="15" hidden="false" customHeight="false" outlineLevel="0" collapsed="false">
      <c r="A340" s="24" t="s">
        <v>1163</v>
      </c>
      <c r="B340" s="39" t="n">
        <v>46028</v>
      </c>
      <c r="C340" s="24" t="s">
        <v>803</v>
      </c>
      <c r="D340" s="24" t="s">
        <v>826</v>
      </c>
      <c r="E340" s="24" t="s">
        <v>111</v>
      </c>
      <c r="F340" s="38" t="n">
        <v>50</v>
      </c>
      <c r="G340" s="42" t="n">
        <f aca="false">DATE(YEAR(B340),MONTH(B340),1)</f>
        <v>46023</v>
      </c>
      <c r="H340" s="24" t="str">
        <f aca="false">INDEX(Customers!$B$2:$B$601,MATCH(C340,Customers!$A$2:$A$601,0))</f>
        <v>Nairobi</v>
      </c>
      <c r="I340" s="43" t="n">
        <f aca="false">ROUND(MIN(INDEX(Assumptions!$D$13:$D$18,MATCH(E340,Assumptions!$A$13:$A$18,0)),MAX(INDEX(Assumptions!$C$13:$C$18,MATCH(E340,Assumptions!$A$13:$A$18,0)),INDEX(Assumptions!$B$13:$B$18,MATCH(E340,Assumptions!$A$13:$A$18,0))*F340)),2)</f>
        <v>2</v>
      </c>
    </row>
    <row r="341" customFormat="false" ht="15" hidden="false" customHeight="false" outlineLevel="0" collapsed="false">
      <c r="A341" s="24" t="s">
        <v>1164</v>
      </c>
      <c r="B341" s="39" t="n">
        <v>46028</v>
      </c>
      <c r="C341" s="24" t="s">
        <v>813</v>
      </c>
      <c r="D341" s="24" t="s">
        <v>826</v>
      </c>
      <c r="E341" s="24" t="s">
        <v>113</v>
      </c>
      <c r="F341" s="38" t="n">
        <v>99</v>
      </c>
      <c r="G341" s="42" t="n">
        <f aca="false">DATE(YEAR(B341),MONTH(B341),1)</f>
        <v>46023</v>
      </c>
      <c r="H341" s="24" t="str">
        <f aca="false">INDEX(Customers!$B$2:$B$601,MATCH(C341,Customers!$A$2:$A$601,0))</f>
        <v>Eastern</v>
      </c>
      <c r="I341" s="43" t="n">
        <f aca="false">ROUND(MIN(INDEX(Assumptions!$D$13:$D$18,MATCH(E341,Assumptions!$A$13:$A$18,0)),MAX(INDEX(Assumptions!$C$13:$C$18,MATCH(E341,Assumptions!$A$13:$A$18,0)),INDEX(Assumptions!$B$13:$B$18,MATCH(E341,Assumptions!$A$13:$A$18,0))*F341)),2)</f>
        <v>4.95</v>
      </c>
    </row>
    <row r="342" customFormat="false" ht="15" hidden="false" customHeight="false" outlineLevel="0" collapsed="false">
      <c r="A342" s="24" t="s">
        <v>1165</v>
      </c>
      <c r="B342" s="39" t="n">
        <v>46029</v>
      </c>
      <c r="C342" s="24" t="s">
        <v>241</v>
      </c>
      <c r="D342" s="24" t="s">
        <v>826</v>
      </c>
      <c r="E342" s="24" t="s">
        <v>113</v>
      </c>
      <c r="F342" s="38" t="n">
        <v>99</v>
      </c>
      <c r="G342" s="42" t="n">
        <f aca="false">DATE(YEAR(B342),MONTH(B342),1)</f>
        <v>46023</v>
      </c>
      <c r="H342" s="24" t="str">
        <f aca="false">INDEX(Customers!$B$2:$B$601,MATCH(C342,Customers!$A$2:$A$601,0))</f>
        <v>Rift Valley</v>
      </c>
      <c r="I342" s="43" t="n">
        <f aca="false">ROUND(MIN(INDEX(Assumptions!$D$13:$D$18,MATCH(E342,Assumptions!$A$13:$A$18,0)),MAX(INDEX(Assumptions!$C$13:$C$18,MATCH(E342,Assumptions!$A$13:$A$18,0)),INDEX(Assumptions!$B$13:$B$18,MATCH(E342,Assumptions!$A$13:$A$18,0))*F342)),2)</f>
        <v>4.95</v>
      </c>
    </row>
    <row r="343" customFormat="false" ht="15" hidden="false" customHeight="false" outlineLevel="0" collapsed="false">
      <c r="A343" s="24" t="s">
        <v>1166</v>
      </c>
      <c r="B343" s="39" t="n">
        <v>46029</v>
      </c>
      <c r="C343" s="24" t="s">
        <v>242</v>
      </c>
      <c r="D343" s="24" t="s">
        <v>826</v>
      </c>
      <c r="E343" s="24" t="s">
        <v>103</v>
      </c>
      <c r="F343" s="38" t="n">
        <v>430</v>
      </c>
      <c r="G343" s="42" t="n">
        <f aca="false">DATE(YEAR(B343),MONTH(B343),1)</f>
        <v>46023</v>
      </c>
      <c r="H343" s="24" t="str">
        <f aca="false">INDEX(Customers!$B$2:$B$601,MATCH(C343,Customers!$A$2:$A$601,0))</f>
        <v>Central</v>
      </c>
      <c r="I343" s="43" t="n">
        <f aca="false">ROUND(MIN(INDEX(Assumptions!$D$13:$D$18,MATCH(E343,Assumptions!$A$13:$A$18,0)),MAX(INDEX(Assumptions!$C$13:$C$18,MATCH(E343,Assumptions!$A$13:$A$18,0)),INDEX(Assumptions!$B$13:$B$18,MATCH(E343,Assumptions!$A$13:$A$18,0))*F343)),2)</f>
        <v>5</v>
      </c>
    </row>
    <row r="344" customFormat="false" ht="15" hidden="false" customHeight="false" outlineLevel="0" collapsed="false">
      <c r="A344" s="24" t="s">
        <v>1167</v>
      </c>
      <c r="B344" s="39" t="n">
        <v>46029</v>
      </c>
      <c r="C344" s="24" t="s">
        <v>265</v>
      </c>
      <c r="D344" s="24" t="s">
        <v>826</v>
      </c>
      <c r="E344" s="24" t="s">
        <v>103</v>
      </c>
      <c r="F344" s="38" t="n">
        <v>1450</v>
      </c>
      <c r="G344" s="42" t="n">
        <f aca="false">DATE(YEAR(B344),MONTH(B344),1)</f>
        <v>46023</v>
      </c>
      <c r="H344" s="24" t="str">
        <f aca="false">INDEX(Customers!$B$2:$B$601,MATCH(C344,Customers!$A$2:$A$601,0))</f>
        <v>Nairobi</v>
      </c>
      <c r="I344" s="43" t="n">
        <f aca="false">ROUND(MIN(INDEX(Assumptions!$D$13:$D$18,MATCH(E344,Assumptions!$A$13:$A$18,0)),MAX(INDEX(Assumptions!$C$13:$C$18,MATCH(E344,Assumptions!$A$13:$A$18,0)),INDEX(Assumptions!$B$13:$B$18,MATCH(E344,Assumptions!$A$13:$A$18,0))*F344)),2)</f>
        <v>14.5</v>
      </c>
    </row>
    <row r="345" customFormat="false" ht="15" hidden="false" customHeight="false" outlineLevel="0" collapsed="false">
      <c r="A345" s="24" t="s">
        <v>1168</v>
      </c>
      <c r="B345" s="39" t="n">
        <v>46029</v>
      </c>
      <c r="C345" s="24" t="s">
        <v>278</v>
      </c>
      <c r="D345" s="24" t="s">
        <v>826</v>
      </c>
      <c r="E345" s="24" t="s">
        <v>103</v>
      </c>
      <c r="F345" s="38" t="n">
        <v>2520</v>
      </c>
      <c r="G345" s="42" t="n">
        <f aca="false">DATE(YEAR(B345),MONTH(B345),1)</f>
        <v>46023</v>
      </c>
      <c r="H345" s="24" t="str">
        <f aca="false">INDEX(Customers!$B$2:$B$601,MATCH(C345,Customers!$A$2:$A$601,0))</f>
        <v>Central</v>
      </c>
      <c r="I345" s="43" t="n">
        <f aca="false">ROUND(MIN(INDEX(Assumptions!$D$13:$D$18,MATCH(E345,Assumptions!$A$13:$A$18,0)),MAX(INDEX(Assumptions!$C$13:$C$18,MATCH(E345,Assumptions!$A$13:$A$18,0)),INDEX(Assumptions!$B$13:$B$18,MATCH(E345,Assumptions!$A$13:$A$18,0))*F345)),2)</f>
        <v>25.2</v>
      </c>
    </row>
    <row r="346" customFormat="false" ht="15" hidden="false" customHeight="false" outlineLevel="0" collapsed="false">
      <c r="A346" s="24" t="s">
        <v>1169</v>
      </c>
      <c r="B346" s="39" t="n">
        <v>46029</v>
      </c>
      <c r="C346" s="24" t="s">
        <v>280</v>
      </c>
      <c r="D346" s="24" t="s">
        <v>826</v>
      </c>
      <c r="E346" s="24" t="s">
        <v>113</v>
      </c>
      <c r="F346" s="38" t="n">
        <v>250</v>
      </c>
      <c r="G346" s="42" t="n">
        <f aca="false">DATE(YEAR(B346),MONTH(B346),1)</f>
        <v>46023</v>
      </c>
      <c r="H346" s="24" t="str">
        <f aca="false">INDEX(Customers!$B$2:$B$601,MATCH(C346,Customers!$A$2:$A$601,0))</f>
        <v>Western</v>
      </c>
      <c r="I346" s="43" t="n">
        <f aca="false">ROUND(MIN(INDEX(Assumptions!$D$13:$D$18,MATCH(E346,Assumptions!$A$13:$A$18,0)),MAX(INDEX(Assumptions!$C$13:$C$18,MATCH(E346,Assumptions!$A$13:$A$18,0)),INDEX(Assumptions!$B$13:$B$18,MATCH(E346,Assumptions!$A$13:$A$18,0))*F346)),2)</f>
        <v>12.5</v>
      </c>
    </row>
    <row r="347" customFormat="false" ht="15" hidden="false" customHeight="false" outlineLevel="0" collapsed="false">
      <c r="A347" s="24" t="s">
        <v>1170</v>
      </c>
      <c r="B347" s="39" t="n">
        <v>46029</v>
      </c>
      <c r="C347" s="24" t="s">
        <v>285</v>
      </c>
      <c r="D347" s="24" t="s">
        <v>205</v>
      </c>
      <c r="E347" s="24" t="s">
        <v>107</v>
      </c>
      <c r="F347" s="38" t="n">
        <v>21630</v>
      </c>
      <c r="G347" s="42" t="n">
        <f aca="false">DATE(YEAR(B347),MONTH(B347),1)</f>
        <v>46023</v>
      </c>
      <c r="H347" s="24" t="str">
        <f aca="false">INDEX(Customers!$B$2:$B$601,MATCH(C347,Customers!$A$2:$A$601,0))</f>
        <v>Eastern</v>
      </c>
      <c r="I347" s="43" t="n">
        <f aca="false">ROUND(MIN(INDEX(Assumptions!$D$13:$D$18,MATCH(E347,Assumptions!$A$13:$A$18,0)),MAX(INDEX(Assumptions!$C$13:$C$18,MATCH(E347,Assumptions!$A$13:$A$18,0)),INDEX(Assumptions!$B$13:$B$18,MATCH(E347,Assumptions!$A$13:$A$18,0))*F347)),2)</f>
        <v>0</v>
      </c>
    </row>
    <row r="348" customFormat="false" ht="15" hidden="false" customHeight="false" outlineLevel="0" collapsed="false">
      <c r="A348" s="24" t="s">
        <v>1171</v>
      </c>
      <c r="B348" s="39" t="n">
        <v>46029</v>
      </c>
      <c r="C348" s="24" t="s">
        <v>291</v>
      </c>
      <c r="D348" s="24" t="s">
        <v>826</v>
      </c>
      <c r="E348" s="24" t="s">
        <v>109</v>
      </c>
      <c r="F348" s="38" t="n">
        <v>6860</v>
      </c>
      <c r="G348" s="42" t="n">
        <f aca="false">DATE(YEAR(B348),MONTH(B348),1)</f>
        <v>46023</v>
      </c>
      <c r="H348" s="24" t="str">
        <f aca="false">INDEX(Customers!$B$2:$B$601,MATCH(C348,Customers!$A$2:$A$601,0))</f>
        <v>Rift Valley</v>
      </c>
      <c r="I348" s="43" t="n">
        <f aca="false">ROUND(MIN(INDEX(Assumptions!$D$13:$D$18,MATCH(E348,Assumptions!$A$13:$A$18,0)),MAX(INDEX(Assumptions!$C$13:$C$18,MATCH(E348,Assumptions!$A$13:$A$18,0)),INDEX(Assumptions!$B$13:$B$18,MATCH(E348,Assumptions!$A$13:$A$18,0))*F348)),2)</f>
        <v>27.44</v>
      </c>
    </row>
    <row r="349" customFormat="false" ht="15" hidden="false" customHeight="false" outlineLevel="0" collapsed="false">
      <c r="A349" s="24" t="s">
        <v>1172</v>
      </c>
      <c r="B349" s="39" t="n">
        <v>46029</v>
      </c>
      <c r="C349" s="24" t="s">
        <v>302</v>
      </c>
      <c r="D349" s="24" t="s">
        <v>826</v>
      </c>
      <c r="E349" s="24" t="s">
        <v>109</v>
      </c>
      <c r="F349" s="38" t="n">
        <v>6110</v>
      </c>
      <c r="G349" s="42" t="n">
        <f aca="false">DATE(YEAR(B349),MONTH(B349),1)</f>
        <v>46023</v>
      </c>
      <c r="H349" s="24" t="str">
        <f aca="false">INDEX(Customers!$B$2:$B$601,MATCH(C349,Customers!$A$2:$A$601,0))</f>
        <v>Coast</v>
      </c>
      <c r="I349" s="43" t="n">
        <f aca="false">ROUND(MIN(INDEX(Assumptions!$D$13:$D$18,MATCH(E349,Assumptions!$A$13:$A$18,0)),MAX(INDEX(Assumptions!$C$13:$C$18,MATCH(E349,Assumptions!$A$13:$A$18,0)),INDEX(Assumptions!$B$13:$B$18,MATCH(E349,Assumptions!$A$13:$A$18,0))*F349)),2)</f>
        <v>24.44</v>
      </c>
    </row>
    <row r="350" customFormat="false" ht="15" hidden="false" customHeight="false" outlineLevel="0" collapsed="false">
      <c r="A350" s="24" t="s">
        <v>1173</v>
      </c>
      <c r="B350" s="39" t="n">
        <v>46029</v>
      </c>
      <c r="C350" s="24" t="s">
        <v>315</v>
      </c>
      <c r="D350" s="24" t="s">
        <v>826</v>
      </c>
      <c r="E350" s="24" t="s">
        <v>109</v>
      </c>
      <c r="F350" s="38" t="n">
        <v>1810</v>
      </c>
      <c r="G350" s="42" t="n">
        <f aca="false">DATE(YEAR(B350),MONTH(B350),1)</f>
        <v>46023</v>
      </c>
      <c r="H350" s="24" t="str">
        <f aca="false">INDEX(Customers!$B$2:$B$601,MATCH(C350,Customers!$A$2:$A$601,0))</f>
        <v>Coast</v>
      </c>
      <c r="I350" s="43" t="n">
        <f aca="false">ROUND(MIN(INDEX(Assumptions!$D$13:$D$18,MATCH(E350,Assumptions!$A$13:$A$18,0)),MAX(INDEX(Assumptions!$C$13:$C$18,MATCH(E350,Assumptions!$A$13:$A$18,0)),INDEX(Assumptions!$B$13:$B$18,MATCH(E350,Assumptions!$A$13:$A$18,0))*F350)),2)</f>
        <v>7.24</v>
      </c>
    </row>
    <row r="351" customFormat="false" ht="15" hidden="false" customHeight="false" outlineLevel="0" collapsed="false">
      <c r="A351" s="24" t="s">
        <v>1174</v>
      </c>
      <c r="B351" s="39" t="n">
        <v>46029</v>
      </c>
      <c r="C351" s="24" t="s">
        <v>326</v>
      </c>
      <c r="D351" s="24" t="s">
        <v>154</v>
      </c>
      <c r="E351" s="24" t="s">
        <v>107</v>
      </c>
      <c r="F351" s="38" t="n">
        <v>9150</v>
      </c>
      <c r="G351" s="42" t="n">
        <f aca="false">DATE(YEAR(B351),MONTH(B351),1)</f>
        <v>46023</v>
      </c>
      <c r="H351" s="24" t="str">
        <f aca="false">INDEX(Customers!$B$2:$B$601,MATCH(C351,Customers!$A$2:$A$601,0))</f>
        <v>Nairobi</v>
      </c>
      <c r="I351" s="43" t="n">
        <f aca="false">ROUND(MIN(INDEX(Assumptions!$D$13:$D$18,MATCH(E351,Assumptions!$A$13:$A$18,0)),MAX(INDEX(Assumptions!$C$13:$C$18,MATCH(E351,Assumptions!$A$13:$A$18,0)),INDEX(Assumptions!$B$13:$B$18,MATCH(E351,Assumptions!$A$13:$A$18,0))*F351)),2)</f>
        <v>0</v>
      </c>
    </row>
    <row r="352" customFormat="false" ht="15" hidden="false" customHeight="false" outlineLevel="0" collapsed="false">
      <c r="A352" s="24" t="s">
        <v>1175</v>
      </c>
      <c r="B352" s="39" t="n">
        <v>46029</v>
      </c>
      <c r="C352" s="24" t="s">
        <v>329</v>
      </c>
      <c r="D352" s="24" t="s">
        <v>826</v>
      </c>
      <c r="E352" s="24" t="s">
        <v>111</v>
      </c>
      <c r="F352" s="38" t="n">
        <v>50</v>
      </c>
      <c r="G352" s="42" t="n">
        <f aca="false">DATE(YEAR(B352),MONTH(B352),1)</f>
        <v>46023</v>
      </c>
      <c r="H352" s="24" t="str">
        <f aca="false">INDEX(Customers!$B$2:$B$601,MATCH(C352,Customers!$A$2:$A$601,0))</f>
        <v>Coast</v>
      </c>
      <c r="I352" s="43" t="n">
        <f aca="false">ROUND(MIN(INDEX(Assumptions!$D$13:$D$18,MATCH(E352,Assumptions!$A$13:$A$18,0)),MAX(INDEX(Assumptions!$C$13:$C$18,MATCH(E352,Assumptions!$A$13:$A$18,0)),INDEX(Assumptions!$B$13:$B$18,MATCH(E352,Assumptions!$A$13:$A$18,0))*F352)),2)</f>
        <v>2</v>
      </c>
    </row>
    <row r="353" customFormat="false" ht="15" hidden="false" customHeight="false" outlineLevel="0" collapsed="false">
      <c r="A353" s="24" t="s">
        <v>1176</v>
      </c>
      <c r="B353" s="39" t="n">
        <v>46029</v>
      </c>
      <c r="C353" s="24" t="s">
        <v>329</v>
      </c>
      <c r="D353" s="24" t="s">
        <v>826</v>
      </c>
      <c r="E353" s="24" t="s">
        <v>111</v>
      </c>
      <c r="F353" s="38" t="n">
        <v>100</v>
      </c>
      <c r="G353" s="42" t="n">
        <f aca="false">DATE(YEAR(B353),MONTH(B353),1)</f>
        <v>46023</v>
      </c>
      <c r="H353" s="24" t="str">
        <f aca="false">INDEX(Customers!$B$2:$B$601,MATCH(C353,Customers!$A$2:$A$601,0))</f>
        <v>Coast</v>
      </c>
      <c r="I353" s="43" t="n">
        <f aca="false">ROUND(MIN(INDEX(Assumptions!$D$13:$D$18,MATCH(E353,Assumptions!$A$13:$A$18,0)),MAX(INDEX(Assumptions!$C$13:$C$18,MATCH(E353,Assumptions!$A$13:$A$18,0)),INDEX(Assumptions!$B$13:$B$18,MATCH(E353,Assumptions!$A$13:$A$18,0))*F353)),2)</f>
        <v>4</v>
      </c>
    </row>
    <row r="354" customFormat="false" ht="15" hidden="false" customHeight="false" outlineLevel="0" collapsed="false">
      <c r="A354" s="24" t="s">
        <v>1177</v>
      </c>
      <c r="B354" s="39" t="n">
        <v>46029</v>
      </c>
      <c r="C354" s="24" t="s">
        <v>334</v>
      </c>
      <c r="D354" s="24" t="s">
        <v>826</v>
      </c>
      <c r="E354" s="24" t="s">
        <v>109</v>
      </c>
      <c r="F354" s="38" t="n">
        <v>6890</v>
      </c>
      <c r="G354" s="42" t="n">
        <f aca="false">DATE(YEAR(B354),MONTH(B354),1)</f>
        <v>46023</v>
      </c>
      <c r="H354" s="24" t="str">
        <f aca="false">INDEX(Customers!$B$2:$B$601,MATCH(C354,Customers!$A$2:$A$601,0))</f>
        <v>Nairobi</v>
      </c>
      <c r="I354" s="43" t="n">
        <f aca="false">ROUND(MIN(INDEX(Assumptions!$D$13:$D$18,MATCH(E354,Assumptions!$A$13:$A$18,0)),MAX(INDEX(Assumptions!$C$13:$C$18,MATCH(E354,Assumptions!$A$13:$A$18,0)),INDEX(Assumptions!$B$13:$B$18,MATCH(E354,Assumptions!$A$13:$A$18,0))*F354)),2)</f>
        <v>27.56</v>
      </c>
    </row>
    <row r="355" customFormat="false" ht="15" hidden="false" customHeight="false" outlineLevel="0" collapsed="false">
      <c r="A355" s="24" t="s">
        <v>1178</v>
      </c>
      <c r="B355" s="39" t="n">
        <v>46029</v>
      </c>
      <c r="C355" s="24" t="s">
        <v>343</v>
      </c>
      <c r="D355" s="24" t="s">
        <v>826</v>
      </c>
      <c r="E355" s="24" t="s">
        <v>113</v>
      </c>
      <c r="F355" s="38" t="n">
        <v>1000</v>
      </c>
      <c r="G355" s="42" t="n">
        <f aca="false">DATE(YEAR(B355),MONTH(B355),1)</f>
        <v>46023</v>
      </c>
      <c r="H355" s="24" t="str">
        <f aca="false">INDEX(Customers!$B$2:$B$601,MATCH(C355,Customers!$A$2:$A$601,0))</f>
        <v>Central</v>
      </c>
      <c r="I355" s="43" t="n">
        <f aca="false">ROUND(MIN(INDEX(Assumptions!$D$13:$D$18,MATCH(E355,Assumptions!$A$13:$A$18,0)),MAX(INDEX(Assumptions!$C$13:$C$18,MATCH(E355,Assumptions!$A$13:$A$18,0)),INDEX(Assumptions!$B$13:$B$18,MATCH(E355,Assumptions!$A$13:$A$18,0))*F355)),2)</f>
        <v>50</v>
      </c>
    </row>
    <row r="356" customFormat="false" ht="15" hidden="false" customHeight="false" outlineLevel="0" collapsed="false">
      <c r="A356" s="24" t="s">
        <v>1179</v>
      </c>
      <c r="B356" s="39" t="n">
        <v>46029</v>
      </c>
      <c r="C356" s="24" t="s">
        <v>363</v>
      </c>
      <c r="D356" s="24" t="s">
        <v>826</v>
      </c>
      <c r="E356" s="24" t="s">
        <v>113</v>
      </c>
      <c r="F356" s="38" t="n">
        <v>1000</v>
      </c>
      <c r="G356" s="42" t="n">
        <f aca="false">DATE(YEAR(B356),MONTH(B356),1)</f>
        <v>46023</v>
      </c>
      <c r="H356" s="24" t="str">
        <f aca="false">INDEX(Customers!$B$2:$B$601,MATCH(C356,Customers!$A$2:$A$601,0))</f>
        <v>Nairobi</v>
      </c>
      <c r="I356" s="43" t="n">
        <f aca="false">ROUND(MIN(INDEX(Assumptions!$D$13:$D$18,MATCH(E356,Assumptions!$A$13:$A$18,0)),MAX(INDEX(Assumptions!$C$13:$C$18,MATCH(E356,Assumptions!$A$13:$A$18,0)),INDEX(Assumptions!$B$13:$B$18,MATCH(E356,Assumptions!$A$13:$A$18,0))*F356)),2)</f>
        <v>50</v>
      </c>
    </row>
    <row r="357" customFormat="false" ht="15" hidden="false" customHeight="false" outlineLevel="0" collapsed="false">
      <c r="A357" s="24" t="s">
        <v>1180</v>
      </c>
      <c r="B357" s="39" t="n">
        <v>46029</v>
      </c>
      <c r="C357" s="24" t="s">
        <v>376</v>
      </c>
      <c r="D357" s="24" t="s">
        <v>153</v>
      </c>
      <c r="E357" s="24" t="s">
        <v>105</v>
      </c>
      <c r="F357" s="38" t="n">
        <v>390</v>
      </c>
      <c r="G357" s="42" t="n">
        <f aca="false">DATE(YEAR(B357),MONTH(B357),1)</f>
        <v>46023</v>
      </c>
      <c r="H357" s="24" t="str">
        <f aca="false">INDEX(Customers!$B$2:$B$601,MATCH(C357,Customers!$A$2:$A$601,0))</f>
        <v>Nairobi</v>
      </c>
      <c r="I357" s="43" t="n">
        <f aca="false">ROUND(MIN(INDEX(Assumptions!$D$13:$D$18,MATCH(E357,Assumptions!$A$13:$A$18,0)),MAX(INDEX(Assumptions!$C$13:$C$18,MATCH(E357,Assumptions!$A$13:$A$18,0)),INDEX(Assumptions!$B$13:$B$18,MATCH(E357,Assumptions!$A$13:$A$18,0))*F357)),2)</f>
        <v>10</v>
      </c>
    </row>
    <row r="358" customFormat="false" ht="15" hidden="false" customHeight="false" outlineLevel="0" collapsed="false">
      <c r="A358" s="24" t="s">
        <v>1181</v>
      </c>
      <c r="B358" s="39" t="n">
        <v>46029</v>
      </c>
      <c r="C358" s="24" t="s">
        <v>380</v>
      </c>
      <c r="D358" s="24" t="s">
        <v>826</v>
      </c>
      <c r="E358" s="24" t="s">
        <v>103</v>
      </c>
      <c r="F358" s="38" t="n">
        <v>1590</v>
      </c>
      <c r="G358" s="42" t="n">
        <f aca="false">DATE(YEAR(B358),MONTH(B358),1)</f>
        <v>46023</v>
      </c>
      <c r="H358" s="24" t="str">
        <f aca="false">INDEX(Customers!$B$2:$B$601,MATCH(C358,Customers!$A$2:$A$601,0))</f>
        <v>Western</v>
      </c>
      <c r="I358" s="43" t="n">
        <f aca="false">ROUND(MIN(INDEX(Assumptions!$D$13:$D$18,MATCH(E358,Assumptions!$A$13:$A$18,0)),MAX(INDEX(Assumptions!$C$13:$C$18,MATCH(E358,Assumptions!$A$13:$A$18,0)),INDEX(Assumptions!$B$13:$B$18,MATCH(E358,Assumptions!$A$13:$A$18,0))*F358)),2)</f>
        <v>15.9</v>
      </c>
    </row>
    <row r="359" customFormat="false" ht="15" hidden="false" customHeight="false" outlineLevel="0" collapsed="false">
      <c r="A359" s="24" t="s">
        <v>1182</v>
      </c>
      <c r="B359" s="39" t="n">
        <v>46029</v>
      </c>
      <c r="C359" s="24" t="s">
        <v>382</v>
      </c>
      <c r="D359" s="24" t="s">
        <v>826</v>
      </c>
      <c r="E359" s="24" t="s">
        <v>113</v>
      </c>
      <c r="F359" s="38" t="n">
        <v>250</v>
      </c>
      <c r="G359" s="42" t="n">
        <f aca="false">DATE(YEAR(B359),MONTH(B359),1)</f>
        <v>46023</v>
      </c>
      <c r="H359" s="24" t="str">
        <f aca="false">INDEX(Customers!$B$2:$B$601,MATCH(C359,Customers!$A$2:$A$601,0))</f>
        <v>Central</v>
      </c>
      <c r="I359" s="43" t="n">
        <f aca="false">ROUND(MIN(INDEX(Assumptions!$D$13:$D$18,MATCH(E359,Assumptions!$A$13:$A$18,0)),MAX(INDEX(Assumptions!$C$13:$C$18,MATCH(E359,Assumptions!$A$13:$A$18,0)),INDEX(Assumptions!$B$13:$B$18,MATCH(E359,Assumptions!$A$13:$A$18,0))*F359)),2)</f>
        <v>12.5</v>
      </c>
    </row>
    <row r="360" customFormat="false" ht="15" hidden="false" customHeight="false" outlineLevel="0" collapsed="false">
      <c r="A360" s="24" t="s">
        <v>1183</v>
      </c>
      <c r="B360" s="39" t="n">
        <v>46029</v>
      </c>
      <c r="C360" s="24" t="s">
        <v>396</v>
      </c>
      <c r="D360" s="24" t="s">
        <v>826</v>
      </c>
      <c r="E360" s="24" t="s">
        <v>103</v>
      </c>
      <c r="F360" s="38" t="n">
        <v>830</v>
      </c>
      <c r="G360" s="42" t="n">
        <f aca="false">DATE(YEAR(B360),MONTH(B360),1)</f>
        <v>46023</v>
      </c>
      <c r="H360" s="24" t="str">
        <f aca="false">INDEX(Customers!$B$2:$B$601,MATCH(C360,Customers!$A$2:$A$601,0))</f>
        <v>Nairobi</v>
      </c>
      <c r="I360" s="43" t="n">
        <f aca="false">ROUND(MIN(INDEX(Assumptions!$D$13:$D$18,MATCH(E360,Assumptions!$A$13:$A$18,0)),MAX(INDEX(Assumptions!$C$13:$C$18,MATCH(E360,Assumptions!$A$13:$A$18,0)),INDEX(Assumptions!$B$13:$B$18,MATCH(E360,Assumptions!$A$13:$A$18,0))*F360)),2)</f>
        <v>8.3</v>
      </c>
    </row>
    <row r="361" customFormat="false" ht="15" hidden="false" customHeight="false" outlineLevel="0" collapsed="false">
      <c r="A361" s="24" t="s">
        <v>1184</v>
      </c>
      <c r="B361" s="39" t="n">
        <v>46029</v>
      </c>
      <c r="C361" s="24" t="s">
        <v>423</v>
      </c>
      <c r="D361" s="24" t="s">
        <v>826</v>
      </c>
      <c r="E361" s="24" t="s">
        <v>109</v>
      </c>
      <c r="F361" s="38" t="n">
        <v>7830</v>
      </c>
      <c r="G361" s="42" t="n">
        <f aca="false">DATE(YEAR(B361),MONTH(B361),1)</f>
        <v>46023</v>
      </c>
      <c r="H361" s="24" t="str">
        <f aca="false">INDEX(Customers!$B$2:$B$601,MATCH(C361,Customers!$A$2:$A$601,0))</f>
        <v>Nairobi</v>
      </c>
      <c r="I361" s="43" t="n">
        <f aca="false">ROUND(MIN(INDEX(Assumptions!$D$13:$D$18,MATCH(E361,Assumptions!$A$13:$A$18,0)),MAX(INDEX(Assumptions!$C$13:$C$18,MATCH(E361,Assumptions!$A$13:$A$18,0)),INDEX(Assumptions!$B$13:$B$18,MATCH(E361,Assumptions!$A$13:$A$18,0))*F361)),2)</f>
        <v>31.32</v>
      </c>
    </row>
    <row r="362" customFormat="false" ht="15" hidden="false" customHeight="false" outlineLevel="0" collapsed="false">
      <c r="A362" s="24" t="s">
        <v>1185</v>
      </c>
      <c r="B362" s="39" t="n">
        <v>46029</v>
      </c>
      <c r="C362" s="24" t="s">
        <v>428</v>
      </c>
      <c r="D362" s="24" t="s">
        <v>826</v>
      </c>
      <c r="E362" s="24" t="s">
        <v>113</v>
      </c>
      <c r="F362" s="38" t="n">
        <v>500</v>
      </c>
      <c r="G362" s="42" t="n">
        <f aca="false">DATE(YEAR(B362),MONTH(B362),1)</f>
        <v>46023</v>
      </c>
      <c r="H362" s="24" t="str">
        <f aca="false">INDEX(Customers!$B$2:$B$601,MATCH(C362,Customers!$A$2:$A$601,0))</f>
        <v>Nairobi</v>
      </c>
      <c r="I362" s="43" t="n">
        <f aca="false">ROUND(MIN(INDEX(Assumptions!$D$13:$D$18,MATCH(E362,Assumptions!$A$13:$A$18,0)),MAX(INDEX(Assumptions!$C$13:$C$18,MATCH(E362,Assumptions!$A$13:$A$18,0)),INDEX(Assumptions!$B$13:$B$18,MATCH(E362,Assumptions!$A$13:$A$18,0))*F362)),2)</f>
        <v>25</v>
      </c>
    </row>
    <row r="363" customFormat="false" ht="15" hidden="false" customHeight="false" outlineLevel="0" collapsed="false">
      <c r="A363" s="24" t="s">
        <v>1186</v>
      </c>
      <c r="B363" s="39" t="n">
        <v>46029</v>
      </c>
      <c r="C363" s="24" t="s">
        <v>465</v>
      </c>
      <c r="D363" s="24" t="s">
        <v>826</v>
      </c>
      <c r="E363" s="24" t="s">
        <v>113</v>
      </c>
      <c r="F363" s="38" t="n">
        <v>250</v>
      </c>
      <c r="G363" s="42" t="n">
        <f aca="false">DATE(YEAR(B363),MONTH(B363),1)</f>
        <v>46023</v>
      </c>
      <c r="H363" s="24" t="str">
        <f aca="false">INDEX(Customers!$B$2:$B$601,MATCH(C363,Customers!$A$2:$A$601,0))</f>
        <v>Nairobi</v>
      </c>
      <c r="I363" s="43" t="n">
        <f aca="false">ROUND(MIN(INDEX(Assumptions!$D$13:$D$18,MATCH(E363,Assumptions!$A$13:$A$18,0)),MAX(INDEX(Assumptions!$C$13:$C$18,MATCH(E363,Assumptions!$A$13:$A$18,0)),INDEX(Assumptions!$B$13:$B$18,MATCH(E363,Assumptions!$A$13:$A$18,0))*F363)),2)</f>
        <v>12.5</v>
      </c>
    </row>
    <row r="364" customFormat="false" ht="15" hidden="false" customHeight="false" outlineLevel="0" collapsed="false">
      <c r="A364" s="24" t="s">
        <v>1187</v>
      </c>
      <c r="B364" s="39" t="n">
        <v>46029</v>
      </c>
      <c r="C364" s="24" t="s">
        <v>479</v>
      </c>
      <c r="D364" s="24" t="s">
        <v>826</v>
      </c>
      <c r="E364" s="24" t="s">
        <v>113</v>
      </c>
      <c r="F364" s="38" t="n">
        <v>99</v>
      </c>
      <c r="G364" s="42" t="n">
        <f aca="false">DATE(YEAR(B364),MONTH(B364),1)</f>
        <v>46023</v>
      </c>
      <c r="H364" s="24" t="str">
        <f aca="false">INDEX(Customers!$B$2:$B$601,MATCH(C364,Customers!$A$2:$A$601,0))</f>
        <v>Eastern</v>
      </c>
      <c r="I364" s="43" t="n">
        <f aca="false">ROUND(MIN(INDEX(Assumptions!$D$13:$D$18,MATCH(E364,Assumptions!$A$13:$A$18,0)),MAX(INDEX(Assumptions!$C$13:$C$18,MATCH(E364,Assumptions!$A$13:$A$18,0)),INDEX(Assumptions!$B$13:$B$18,MATCH(E364,Assumptions!$A$13:$A$18,0))*F364)),2)</f>
        <v>4.95</v>
      </c>
    </row>
    <row r="365" customFormat="false" ht="15" hidden="false" customHeight="false" outlineLevel="0" collapsed="false">
      <c r="A365" s="24" t="s">
        <v>1188</v>
      </c>
      <c r="B365" s="39" t="n">
        <v>46029</v>
      </c>
      <c r="C365" s="24" t="s">
        <v>492</v>
      </c>
      <c r="D365" s="24" t="s">
        <v>207</v>
      </c>
      <c r="E365" s="24" t="s">
        <v>105</v>
      </c>
      <c r="F365" s="38" t="n">
        <v>2680</v>
      </c>
      <c r="G365" s="42" t="n">
        <f aca="false">DATE(YEAR(B365),MONTH(B365),1)</f>
        <v>46023</v>
      </c>
      <c r="H365" s="24" t="str">
        <f aca="false">INDEX(Customers!$B$2:$B$601,MATCH(C365,Customers!$A$2:$A$601,0))</f>
        <v>Eastern</v>
      </c>
      <c r="I365" s="43" t="n">
        <f aca="false">ROUND(MIN(INDEX(Assumptions!$D$13:$D$18,MATCH(E365,Assumptions!$A$13:$A$18,0)),MAX(INDEX(Assumptions!$C$13:$C$18,MATCH(E365,Assumptions!$A$13:$A$18,0)),INDEX(Assumptions!$B$13:$B$18,MATCH(E365,Assumptions!$A$13:$A$18,0))*F365)),2)</f>
        <v>40.2</v>
      </c>
    </row>
    <row r="366" customFormat="false" ht="15" hidden="false" customHeight="false" outlineLevel="0" collapsed="false">
      <c r="A366" s="24" t="s">
        <v>1189</v>
      </c>
      <c r="B366" s="39" t="n">
        <v>46029</v>
      </c>
      <c r="C366" s="24" t="s">
        <v>493</v>
      </c>
      <c r="D366" s="24" t="s">
        <v>826</v>
      </c>
      <c r="E366" s="24" t="s">
        <v>111</v>
      </c>
      <c r="F366" s="38" t="n">
        <v>50</v>
      </c>
      <c r="G366" s="42" t="n">
        <f aca="false">DATE(YEAR(B366),MONTH(B366),1)</f>
        <v>46023</v>
      </c>
      <c r="H366" s="24" t="str">
        <f aca="false">INDEX(Customers!$B$2:$B$601,MATCH(C366,Customers!$A$2:$A$601,0))</f>
        <v>Eastern</v>
      </c>
      <c r="I366" s="43" t="n">
        <f aca="false">ROUND(MIN(INDEX(Assumptions!$D$13:$D$18,MATCH(E366,Assumptions!$A$13:$A$18,0)),MAX(INDEX(Assumptions!$C$13:$C$18,MATCH(E366,Assumptions!$A$13:$A$18,0)),INDEX(Assumptions!$B$13:$B$18,MATCH(E366,Assumptions!$A$13:$A$18,0))*F366)),2)</f>
        <v>2</v>
      </c>
    </row>
    <row r="367" customFormat="false" ht="15" hidden="false" customHeight="false" outlineLevel="0" collapsed="false">
      <c r="A367" s="24" t="s">
        <v>1190</v>
      </c>
      <c r="B367" s="39" t="n">
        <v>46029</v>
      </c>
      <c r="C367" s="24" t="s">
        <v>497</v>
      </c>
      <c r="D367" s="24" t="s">
        <v>153</v>
      </c>
      <c r="E367" s="24" t="s">
        <v>105</v>
      </c>
      <c r="F367" s="38" t="n">
        <v>12900</v>
      </c>
      <c r="G367" s="42" t="n">
        <f aca="false">DATE(YEAR(B367),MONTH(B367),1)</f>
        <v>46023</v>
      </c>
      <c r="H367" s="24" t="str">
        <f aca="false">INDEX(Customers!$B$2:$B$601,MATCH(C367,Customers!$A$2:$A$601,0))</f>
        <v>Nairobi</v>
      </c>
      <c r="I367" s="43" t="n">
        <f aca="false">ROUND(MIN(INDEX(Assumptions!$D$13:$D$18,MATCH(E367,Assumptions!$A$13:$A$18,0)),MAX(INDEX(Assumptions!$C$13:$C$18,MATCH(E367,Assumptions!$A$13:$A$18,0)),INDEX(Assumptions!$B$13:$B$18,MATCH(E367,Assumptions!$A$13:$A$18,0))*F367)),2)</f>
        <v>193.5</v>
      </c>
    </row>
    <row r="368" customFormat="false" ht="15" hidden="false" customHeight="false" outlineLevel="0" collapsed="false">
      <c r="A368" s="24" t="s">
        <v>1191</v>
      </c>
      <c r="B368" s="39" t="n">
        <v>46029</v>
      </c>
      <c r="C368" s="24" t="s">
        <v>527</v>
      </c>
      <c r="D368" s="24" t="s">
        <v>826</v>
      </c>
      <c r="E368" s="24" t="s">
        <v>111</v>
      </c>
      <c r="F368" s="38" t="n">
        <v>100</v>
      </c>
      <c r="G368" s="42" t="n">
        <f aca="false">DATE(YEAR(B368),MONTH(B368),1)</f>
        <v>46023</v>
      </c>
      <c r="H368" s="24" t="str">
        <f aca="false">INDEX(Customers!$B$2:$B$601,MATCH(C368,Customers!$A$2:$A$601,0))</f>
        <v>Rift Valley</v>
      </c>
      <c r="I368" s="43" t="n">
        <f aca="false">ROUND(MIN(INDEX(Assumptions!$D$13:$D$18,MATCH(E368,Assumptions!$A$13:$A$18,0)),MAX(INDEX(Assumptions!$C$13:$C$18,MATCH(E368,Assumptions!$A$13:$A$18,0)),INDEX(Assumptions!$B$13:$B$18,MATCH(E368,Assumptions!$A$13:$A$18,0))*F368)),2)</f>
        <v>4</v>
      </c>
    </row>
    <row r="369" customFormat="false" ht="15" hidden="false" customHeight="false" outlineLevel="0" collapsed="false">
      <c r="A369" s="24" t="s">
        <v>1192</v>
      </c>
      <c r="B369" s="39" t="n">
        <v>46029</v>
      </c>
      <c r="C369" s="24" t="s">
        <v>537</v>
      </c>
      <c r="D369" s="24" t="s">
        <v>826</v>
      </c>
      <c r="E369" s="24" t="s">
        <v>111</v>
      </c>
      <c r="F369" s="38" t="n">
        <v>200</v>
      </c>
      <c r="G369" s="42" t="n">
        <f aca="false">DATE(YEAR(B369),MONTH(B369),1)</f>
        <v>46023</v>
      </c>
      <c r="H369" s="24" t="str">
        <f aca="false">INDEX(Customers!$B$2:$B$601,MATCH(C369,Customers!$A$2:$A$601,0))</f>
        <v>Central</v>
      </c>
      <c r="I369" s="43" t="n">
        <f aca="false">ROUND(MIN(INDEX(Assumptions!$D$13:$D$18,MATCH(E369,Assumptions!$A$13:$A$18,0)),MAX(INDEX(Assumptions!$C$13:$C$18,MATCH(E369,Assumptions!$A$13:$A$18,0)),INDEX(Assumptions!$B$13:$B$18,MATCH(E369,Assumptions!$A$13:$A$18,0))*F369)),2)</f>
        <v>8</v>
      </c>
    </row>
    <row r="370" customFormat="false" ht="15" hidden="false" customHeight="false" outlineLevel="0" collapsed="false">
      <c r="A370" s="24" t="s">
        <v>1193</v>
      </c>
      <c r="B370" s="39" t="n">
        <v>46029</v>
      </c>
      <c r="C370" s="24" t="s">
        <v>541</v>
      </c>
      <c r="D370" s="24" t="s">
        <v>207</v>
      </c>
      <c r="E370" s="24" t="s">
        <v>107</v>
      </c>
      <c r="F370" s="38" t="n">
        <v>5880</v>
      </c>
      <c r="G370" s="42" t="n">
        <f aca="false">DATE(YEAR(B370),MONTH(B370),1)</f>
        <v>46023</v>
      </c>
      <c r="H370" s="24" t="str">
        <f aca="false">INDEX(Customers!$B$2:$B$601,MATCH(C370,Customers!$A$2:$A$601,0))</f>
        <v>Western</v>
      </c>
      <c r="I370" s="43" t="n">
        <f aca="false">ROUND(MIN(INDEX(Assumptions!$D$13:$D$18,MATCH(E370,Assumptions!$A$13:$A$18,0)),MAX(INDEX(Assumptions!$C$13:$C$18,MATCH(E370,Assumptions!$A$13:$A$18,0)),INDEX(Assumptions!$B$13:$B$18,MATCH(E370,Assumptions!$A$13:$A$18,0))*F370)),2)</f>
        <v>0</v>
      </c>
    </row>
    <row r="371" customFormat="false" ht="15" hidden="false" customHeight="false" outlineLevel="0" collapsed="false">
      <c r="A371" s="24" t="s">
        <v>1194</v>
      </c>
      <c r="B371" s="39" t="n">
        <v>46029</v>
      </c>
      <c r="C371" s="24" t="s">
        <v>543</v>
      </c>
      <c r="D371" s="24" t="s">
        <v>168</v>
      </c>
      <c r="E371" s="24" t="s">
        <v>107</v>
      </c>
      <c r="F371" s="38" t="n">
        <v>23250</v>
      </c>
      <c r="G371" s="42" t="n">
        <f aca="false">DATE(YEAR(B371),MONTH(B371),1)</f>
        <v>46023</v>
      </c>
      <c r="H371" s="24" t="str">
        <f aca="false">INDEX(Customers!$B$2:$B$601,MATCH(C371,Customers!$A$2:$A$601,0))</f>
        <v>Central</v>
      </c>
      <c r="I371" s="43" t="n">
        <f aca="false">ROUND(MIN(INDEX(Assumptions!$D$13:$D$18,MATCH(E371,Assumptions!$A$13:$A$18,0)),MAX(INDEX(Assumptions!$C$13:$C$18,MATCH(E371,Assumptions!$A$13:$A$18,0)),INDEX(Assumptions!$B$13:$B$18,MATCH(E371,Assumptions!$A$13:$A$18,0))*F371)),2)</f>
        <v>0</v>
      </c>
    </row>
    <row r="372" customFormat="false" ht="15" hidden="false" customHeight="false" outlineLevel="0" collapsed="false">
      <c r="A372" s="24" t="s">
        <v>1195</v>
      </c>
      <c r="B372" s="39" t="n">
        <v>46029</v>
      </c>
      <c r="C372" s="24" t="s">
        <v>551</v>
      </c>
      <c r="D372" s="24" t="s">
        <v>826</v>
      </c>
      <c r="E372" s="24" t="s">
        <v>111</v>
      </c>
      <c r="F372" s="38" t="n">
        <v>100</v>
      </c>
      <c r="G372" s="42" t="n">
        <f aca="false">DATE(YEAR(B372),MONTH(B372),1)</f>
        <v>46023</v>
      </c>
      <c r="H372" s="24" t="str">
        <f aca="false">INDEX(Customers!$B$2:$B$601,MATCH(C372,Customers!$A$2:$A$601,0))</f>
        <v>Central</v>
      </c>
      <c r="I372" s="43" t="n">
        <f aca="false">ROUND(MIN(INDEX(Assumptions!$D$13:$D$18,MATCH(E372,Assumptions!$A$13:$A$18,0)),MAX(INDEX(Assumptions!$C$13:$C$18,MATCH(E372,Assumptions!$A$13:$A$18,0)),INDEX(Assumptions!$B$13:$B$18,MATCH(E372,Assumptions!$A$13:$A$18,0))*F372)),2)</f>
        <v>4</v>
      </c>
    </row>
    <row r="373" customFormat="false" ht="15" hidden="false" customHeight="false" outlineLevel="0" collapsed="false">
      <c r="A373" s="24" t="s">
        <v>1196</v>
      </c>
      <c r="B373" s="39" t="n">
        <v>46029</v>
      </c>
      <c r="C373" s="24" t="s">
        <v>554</v>
      </c>
      <c r="D373" s="24" t="s">
        <v>183</v>
      </c>
      <c r="E373" s="24" t="s">
        <v>107</v>
      </c>
      <c r="F373" s="38" t="n">
        <v>14180</v>
      </c>
      <c r="G373" s="42" t="n">
        <f aca="false">DATE(YEAR(B373),MONTH(B373),1)</f>
        <v>46023</v>
      </c>
      <c r="H373" s="24" t="str">
        <f aca="false">INDEX(Customers!$B$2:$B$601,MATCH(C373,Customers!$A$2:$A$601,0))</f>
        <v>Coast</v>
      </c>
      <c r="I373" s="43" t="n">
        <f aca="false">ROUND(MIN(INDEX(Assumptions!$D$13:$D$18,MATCH(E373,Assumptions!$A$13:$A$18,0)),MAX(INDEX(Assumptions!$C$13:$C$18,MATCH(E373,Assumptions!$A$13:$A$18,0)),INDEX(Assumptions!$B$13:$B$18,MATCH(E373,Assumptions!$A$13:$A$18,0))*F373)),2)</f>
        <v>0</v>
      </c>
    </row>
    <row r="374" customFormat="false" ht="15" hidden="false" customHeight="false" outlineLevel="0" collapsed="false">
      <c r="A374" s="24" t="s">
        <v>1197</v>
      </c>
      <c r="B374" s="39" t="n">
        <v>46029</v>
      </c>
      <c r="C374" s="24" t="s">
        <v>563</v>
      </c>
      <c r="D374" s="24" t="s">
        <v>826</v>
      </c>
      <c r="E374" s="24" t="s">
        <v>103</v>
      </c>
      <c r="F374" s="38" t="n">
        <v>610</v>
      </c>
      <c r="G374" s="42" t="n">
        <f aca="false">DATE(YEAR(B374),MONTH(B374),1)</f>
        <v>46023</v>
      </c>
      <c r="H374" s="24" t="str">
        <f aca="false">INDEX(Customers!$B$2:$B$601,MATCH(C374,Customers!$A$2:$A$601,0))</f>
        <v>Nairobi</v>
      </c>
      <c r="I374" s="43" t="n">
        <f aca="false">ROUND(MIN(INDEX(Assumptions!$D$13:$D$18,MATCH(E374,Assumptions!$A$13:$A$18,0)),MAX(INDEX(Assumptions!$C$13:$C$18,MATCH(E374,Assumptions!$A$13:$A$18,0)),INDEX(Assumptions!$B$13:$B$18,MATCH(E374,Assumptions!$A$13:$A$18,0))*F374)),2)</f>
        <v>6.1</v>
      </c>
    </row>
    <row r="375" customFormat="false" ht="15" hidden="false" customHeight="false" outlineLevel="0" collapsed="false">
      <c r="A375" s="24" t="s">
        <v>1198</v>
      </c>
      <c r="B375" s="39" t="n">
        <v>46029</v>
      </c>
      <c r="C375" s="24" t="s">
        <v>569</v>
      </c>
      <c r="D375" s="24" t="s">
        <v>826</v>
      </c>
      <c r="E375" s="24" t="s">
        <v>113</v>
      </c>
      <c r="F375" s="38" t="n">
        <v>250</v>
      </c>
      <c r="G375" s="42" t="n">
        <f aca="false">DATE(YEAR(B375),MONTH(B375),1)</f>
        <v>46023</v>
      </c>
      <c r="H375" s="24" t="str">
        <f aca="false">INDEX(Customers!$B$2:$B$601,MATCH(C375,Customers!$A$2:$A$601,0))</f>
        <v>Nairobi</v>
      </c>
      <c r="I375" s="43" t="n">
        <f aca="false">ROUND(MIN(INDEX(Assumptions!$D$13:$D$18,MATCH(E375,Assumptions!$A$13:$A$18,0)),MAX(INDEX(Assumptions!$C$13:$C$18,MATCH(E375,Assumptions!$A$13:$A$18,0)),INDEX(Assumptions!$B$13:$B$18,MATCH(E375,Assumptions!$A$13:$A$18,0))*F375)),2)</f>
        <v>12.5</v>
      </c>
    </row>
    <row r="376" customFormat="false" ht="15" hidden="false" customHeight="false" outlineLevel="0" collapsed="false">
      <c r="A376" s="24" t="s">
        <v>1199</v>
      </c>
      <c r="B376" s="39" t="n">
        <v>46029</v>
      </c>
      <c r="C376" s="24" t="s">
        <v>632</v>
      </c>
      <c r="D376" s="24" t="s">
        <v>826</v>
      </c>
      <c r="E376" s="24" t="s">
        <v>103</v>
      </c>
      <c r="F376" s="38" t="n">
        <v>440</v>
      </c>
      <c r="G376" s="42" t="n">
        <f aca="false">DATE(YEAR(B376),MONTH(B376),1)</f>
        <v>46023</v>
      </c>
      <c r="H376" s="24" t="str">
        <f aca="false">INDEX(Customers!$B$2:$B$601,MATCH(C376,Customers!$A$2:$A$601,0))</f>
        <v>Western</v>
      </c>
      <c r="I376" s="43" t="n">
        <f aca="false">ROUND(MIN(INDEX(Assumptions!$D$13:$D$18,MATCH(E376,Assumptions!$A$13:$A$18,0)),MAX(INDEX(Assumptions!$C$13:$C$18,MATCH(E376,Assumptions!$A$13:$A$18,0)),INDEX(Assumptions!$B$13:$B$18,MATCH(E376,Assumptions!$A$13:$A$18,0))*F376)),2)</f>
        <v>5</v>
      </c>
    </row>
    <row r="377" customFormat="false" ht="15" hidden="false" customHeight="false" outlineLevel="0" collapsed="false">
      <c r="A377" s="24" t="s">
        <v>1200</v>
      </c>
      <c r="B377" s="39" t="n">
        <v>46029</v>
      </c>
      <c r="C377" s="24" t="s">
        <v>633</v>
      </c>
      <c r="D377" s="24" t="s">
        <v>205</v>
      </c>
      <c r="E377" s="24" t="s">
        <v>105</v>
      </c>
      <c r="F377" s="38" t="n">
        <v>14450</v>
      </c>
      <c r="G377" s="42" t="n">
        <f aca="false">DATE(YEAR(B377),MONTH(B377),1)</f>
        <v>46023</v>
      </c>
      <c r="H377" s="24" t="str">
        <f aca="false">INDEX(Customers!$B$2:$B$601,MATCH(C377,Customers!$A$2:$A$601,0))</f>
        <v>Eastern</v>
      </c>
      <c r="I377" s="43" t="n">
        <f aca="false">ROUND(MIN(INDEX(Assumptions!$D$13:$D$18,MATCH(E377,Assumptions!$A$13:$A$18,0)),MAX(INDEX(Assumptions!$C$13:$C$18,MATCH(E377,Assumptions!$A$13:$A$18,0)),INDEX(Assumptions!$B$13:$B$18,MATCH(E377,Assumptions!$A$13:$A$18,0))*F377)),2)</f>
        <v>200</v>
      </c>
    </row>
    <row r="378" customFormat="false" ht="15" hidden="false" customHeight="false" outlineLevel="0" collapsed="false">
      <c r="A378" s="24" t="s">
        <v>1201</v>
      </c>
      <c r="B378" s="39" t="n">
        <v>46029</v>
      </c>
      <c r="C378" s="24" t="s">
        <v>673</v>
      </c>
      <c r="D378" s="24" t="s">
        <v>826</v>
      </c>
      <c r="E378" s="24" t="s">
        <v>109</v>
      </c>
      <c r="F378" s="38" t="n">
        <v>1800</v>
      </c>
      <c r="G378" s="42" t="n">
        <f aca="false">DATE(YEAR(B378),MONTH(B378),1)</f>
        <v>46023</v>
      </c>
      <c r="H378" s="24" t="str">
        <f aca="false">INDEX(Customers!$B$2:$B$601,MATCH(C378,Customers!$A$2:$A$601,0))</f>
        <v>Nairobi</v>
      </c>
      <c r="I378" s="43" t="n">
        <f aca="false">ROUND(MIN(INDEX(Assumptions!$D$13:$D$18,MATCH(E378,Assumptions!$A$13:$A$18,0)),MAX(INDEX(Assumptions!$C$13:$C$18,MATCH(E378,Assumptions!$A$13:$A$18,0)),INDEX(Assumptions!$B$13:$B$18,MATCH(E378,Assumptions!$A$13:$A$18,0))*F378)),2)</f>
        <v>7.2</v>
      </c>
    </row>
    <row r="379" customFormat="false" ht="15" hidden="false" customHeight="false" outlineLevel="0" collapsed="false">
      <c r="A379" s="24" t="s">
        <v>1202</v>
      </c>
      <c r="B379" s="39" t="n">
        <v>46029</v>
      </c>
      <c r="C379" s="24" t="s">
        <v>695</v>
      </c>
      <c r="D379" s="24" t="s">
        <v>826</v>
      </c>
      <c r="E379" s="24" t="s">
        <v>103</v>
      </c>
      <c r="F379" s="38" t="n">
        <v>1710</v>
      </c>
      <c r="G379" s="42" t="n">
        <f aca="false">DATE(YEAR(B379),MONTH(B379),1)</f>
        <v>46023</v>
      </c>
      <c r="H379" s="24" t="str">
        <f aca="false">INDEX(Customers!$B$2:$B$601,MATCH(C379,Customers!$A$2:$A$601,0))</f>
        <v>Central</v>
      </c>
      <c r="I379" s="43" t="n">
        <f aca="false">ROUND(MIN(INDEX(Assumptions!$D$13:$D$18,MATCH(E379,Assumptions!$A$13:$A$18,0)),MAX(INDEX(Assumptions!$C$13:$C$18,MATCH(E379,Assumptions!$A$13:$A$18,0)),INDEX(Assumptions!$B$13:$B$18,MATCH(E379,Assumptions!$A$13:$A$18,0))*F379)),2)</f>
        <v>17.1</v>
      </c>
    </row>
    <row r="380" customFormat="false" ht="15" hidden="false" customHeight="false" outlineLevel="0" collapsed="false">
      <c r="A380" s="24" t="s">
        <v>1203</v>
      </c>
      <c r="B380" s="39" t="n">
        <v>46029</v>
      </c>
      <c r="C380" s="24" t="s">
        <v>708</v>
      </c>
      <c r="D380" s="24" t="s">
        <v>826</v>
      </c>
      <c r="E380" s="24" t="s">
        <v>109</v>
      </c>
      <c r="F380" s="38" t="n">
        <v>2660</v>
      </c>
      <c r="G380" s="42" t="n">
        <f aca="false">DATE(YEAR(B380),MONTH(B380),1)</f>
        <v>46023</v>
      </c>
      <c r="H380" s="24" t="str">
        <f aca="false">INDEX(Customers!$B$2:$B$601,MATCH(C380,Customers!$A$2:$A$601,0))</f>
        <v>Rift Valley</v>
      </c>
      <c r="I380" s="43" t="n">
        <f aca="false">ROUND(MIN(INDEX(Assumptions!$D$13:$D$18,MATCH(E380,Assumptions!$A$13:$A$18,0)),MAX(INDEX(Assumptions!$C$13:$C$18,MATCH(E380,Assumptions!$A$13:$A$18,0)),INDEX(Assumptions!$B$13:$B$18,MATCH(E380,Assumptions!$A$13:$A$18,0))*F380)),2)</f>
        <v>10.64</v>
      </c>
    </row>
    <row r="381" customFormat="false" ht="15" hidden="false" customHeight="false" outlineLevel="0" collapsed="false">
      <c r="A381" s="24" t="s">
        <v>1204</v>
      </c>
      <c r="B381" s="39" t="n">
        <v>46029</v>
      </c>
      <c r="C381" s="24" t="s">
        <v>719</v>
      </c>
      <c r="D381" s="24" t="s">
        <v>826</v>
      </c>
      <c r="E381" s="24" t="s">
        <v>113</v>
      </c>
      <c r="F381" s="38" t="n">
        <v>99</v>
      </c>
      <c r="G381" s="42" t="n">
        <f aca="false">DATE(YEAR(B381),MONTH(B381),1)</f>
        <v>46023</v>
      </c>
      <c r="H381" s="24" t="str">
        <f aca="false">INDEX(Customers!$B$2:$B$601,MATCH(C381,Customers!$A$2:$A$601,0))</f>
        <v>Nairobi</v>
      </c>
      <c r="I381" s="43" t="n">
        <f aca="false">ROUND(MIN(INDEX(Assumptions!$D$13:$D$18,MATCH(E381,Assumptions!$A$13:$A$18,0)),MAX(INDEX(Assumptions!$C$13:$C$18,MATCH(E381,Assumptions!$A$13:$A$18,0)),INDEX(Assumptions!$B$13:$B$18,MATCH(E381,Assumptions!$A$13:$A$18,0))*F381)),2)</f>
        <v>4.95</v>
      </c>
    </row>
    <row r="382" customFormat="false" ht="15" hidden="false" customHeight="false" outlineLevel="0" collapsed="false">
      <c r="A382" s="24" t="s">
        <v>1205</v>
      </c>
      <c r="B382" s="39" t="n">
        <v>46029</v>
      </c>
      <c r="C382" s="24" t="s">
        <v>743</v>
      </c>
      <c r="D382" s="24" t="s">
        <v>826</v>
      </c>
      <c r="E382" s="24" t="s">
        <v>103</v>
      </c>
      <c r="F382" s="38" t="n">
        <v>7060</v>
      </c>
      <c r="G382" s="42" t="n">
        <f aca="false">DATE(YEAR(B382),MONTH(B382),1)</f>
        <v>46023</v>
      </c>
      <c r="H382" s="24" t="str">
        <f aca="false">INDEX(Customers!$B$2:$B$601,MATCH(C382,Customers!$A$2:$A$601,0))</f>
        <v>Eastern</v>
      </c>
      <c r="I382" s="43" t="n">
        <f aca="false">ROUND(MIN(INDEX(Assumptions!$D$13:$D$18,MATCH(E382,Assumptions!$A$13:$A$18,0)),MAX(INDEX(Assumptions!$C$13:$C$18,MATCH(E382,Assumptions!$A$13:$A$18,0)),INDEX(Assumptions!$B$13:$B$18,MATCH(E382,Assumptions!$A$13:$A$18,0))*F382)),2)</f>
        <v>70.6</v>
      </c>
    </row>
    <row r="383" customFormat="false" ht="15" hidden="false" customHeight="false" outlineLevel="0" collapsed="false">
      <c r="A383" s="24" t="s">
        <v>1206</v>
      </c>
      <c r="B383" s="39" t="n">
        <v>46029</v>
      </c>
      <c r="C383" s="24" t="s">
        <v>747</v>
      </c>
      <c r="D383" s="24" t="s">
        <v>210</v>
      </c>
      <c r="E383" s="24" t="s">
        <v>107</v>
      </c>
      <c r="F383" s="38" t="n">
        <v>2200</v>
      </c>
      <c r="G383" s="42" t="n">
        <f aca="false">DATE(YEAR(B383),MONTH(B383),1)</f>
        <v>46023</v>
      </c>
      <c r="H383" s="24" t="str">
        <f aca="false">INDEX(Customers!$B$2:$B$601,MATCH(C383,Customers!$A$2:$A$601,0))</f>
        <v>Eastern</v>
      </c>
      <c r="I383" s="43" t="n">
        <f aca="false">ROUND(MIN(INDEX(Assumptions!$D$13:$D$18,MATCH(E383,Assumptions!$A$13:$A$18,0)),MAX(INDEX(Assumptions!$C$13:$C$18,MATCH(E383,Assumptions!$A$13:$A$18,0)),INDEX(Assumptions!$B$13:$B$18,MATCH(E383,Assumptions!$A$13:$A$18,0))*F383)),2)</f>
        <v>0</v>
      </c>
    </row>
    <row r="384" customFormat="false" ht="15" hidden="false" customHeight="false" outlineLevel="0" collapsed="false">
      <c r="A384" s="24" t="s">
        <v>1207</v>
      </c>
      <c r="B384" s="39" t="n">
        <v>46029</v>
      </c>
      <c r="C384" s="24" t="s">
        <v>751</v>
      </c>
      <c r="D384" s="24" t="s">
        <v>826</v>
      </c>
      <c r="E384" s="24" t="s">
        <v>103</v>
      </c>
      <c r="F384" s="38" t="n">
        <v>520</v>
      </c>
      <c r="G384" s="42" t="n">
        <f aca="false">DATE(YEAR(B384),MONTH(B384),1)</f>
        <v>46023</v>
      </c>
      <c r="H384" s="24" t="str">
        <f aca="false">INDEX(Customers!$B$2:$B$601,MATCH(C384,Customers!$A$2:$A$601,0))</f>
        <v>Coast</v>
      </c>
      <c r="I384" s="43" t="n">
        <f aca="false">ROUND(MIN(INDEX(Assumptions!$D$13:$D$18,MATCH(E384,Assumptions!$A$13:$A$18,0)),MAX(INDEX(Assumptions!$C$13:$C$18,MATCH(E384,Assumptions!$A$13:$A$18,0)),INDEX(Assumptions!$B$13:$B$18,MATCH(E384,Assumptions!$A$13:$A$18,0))*F384)),2)</f>
        <v>5.2</v>
      </c>
    </row>
    <row r="385" customFormat="false" ht="15" hidden="false" customHeight="false" outlineLevel="0" collapsed="false">
      <c r="A385" s="24" t="s">
        <v>1208</v>
      </c>
      <c r="B385" s="39" t="n">
        <v>46029</v>
      </c>
      <c r="C385" s="24" t="s">
        <v>755</v>
      </c>
      <c r="D385" s="24" t="s">
        <v>193</v>
      </c>
      <c r="E385" s="24" t="s">
        <v>105</v>
      </c>
      <c r="F385" s="38" t="n">
        <v>48290</v>
      </c>
      <c r="G385" s="42" t="n">
        <f aca="false">DATE(YEAR(B385),MONTH(B385),1)</f>
        <v>46023</v>
      </c>
      <c r="H385" s="24" t="str">
        <f aca="false">INDEX(Customers!$B$2:$B$601,MATCH(C385,Customers!$A$2:$A$601,0))</f>
        <v>Western</v>
      </c>
      <c r="I385" s="43" t="n">
        <f aca="false">ROUND(MIN(INDEX(Assumptions!$D$13:$D$18,MATCH(E385,Assumptions!$A$13:$A$18,0)),MAX(INDEX(Assumptions!$C$13:$C$18,MATCH(E385,Assumptions!$A$13:$A$18,0)),INDEX(Assumptions!$B$13:$B$18,MATCH(E385,Assumptions!$A$13:$A$18,0))*F385)),2)</f>
        <v>200</v>
      </c>
    </row>
    <row r="386" customFormat="false" ht="15" hidden="false" customHeight="false" outlineLevel="0" collapsed="false">
      <c r="A386" s="24" t="s">
        <v>1209</v>
      </c>
      <c r="B386" s="39" t="n">
        <v>46029</v>
      </c>
      <c r="C386" s="24" t="s">
        <v>765</v>
      </c>
      <c r="D386" s="24" t="s">
        <v>826</v>
      </c>
      <c r="E386" s="24" t="s">
        <v>103</v>
      </c>
      <c r="F386" s="38" t="n">
        <v>2520</v>
      </c>
      <c r="G386" s="42" t="n">
        <f aca="false">DATE(YEAR(B386),MONTH(B386),1)</f>
        <v>46023</v>
      </c>
      <c r="H386" s="24" t="str">
        <f aca="false">INDEX(Customers!$B$2:$B$601,MATCH(C386,Customers!$A$2:$A$601,0))</f>
        <v>Western</v>
      </c>
      <c r="I386" s="43" t="n">
        <f aca="false">ROUND(MIN(INDEX(Assumptions!$D$13:$D$18,MATCH(E386,Assumptions!$A$13:$A$18,0)),MAX(INDEX(Assumptions!$C$13:$C$18,MATCH(E386,Assumptions!$A$13:$A$18,0)),INDEX(Assumptions!$B$13:$B$18,MATCH(E386,Assumptions!$A$13:$A$18,0))*F386)),2)</f>
        <v>25.2</v>
      </c>
    </row>
    <row r="387" customFormat="false" ht="15" hidden="false" customHeight="false" outlineLevel="0" collapsed="false">
      <c r="A387" s="24" t="s">
        <v>1210</v>
      </c>
      <c r="B387" s="39" t="n">
        <v>46029</v>
      </c>
      <c r="C387" s="24" t="s">
        <v>779</v>
      </c>
      <c r="D387" s="24" t="s">
        <v>175</v>
      </c>
      <c r="E387" s="24" t="s">
        <v>107</v>
      </c>
      <c r="F387" s="38" t="n">
        <v>1540</v>
      </c>
      <c r="G387" s="42" t="n">
        <f aca="false">DATE(YEAR(B387),MONTH(B387),1)</f>
        <v>46023</v>
      </c>
      <c r="H387" s="24" t="str">
        <f aca="false">INDEX(Customers!$B$2:$B$601,MATCH(C387,Customers!$A$2:$A$601,0))</f>
        <v>Rift Valley</v>
      </c>
      <c r="I387" s="43" t="n">
        <f aca="false">ROUND(MIN(INDEX(Assumptions!$D$13:$D$18,MATCH(E387,Assumptions!$A$13:$A$18,0)),MAX(INDEX(Assumptions!$C$13:$C$18,MATCH(E387,Assumptions!$A$13:$A$18,0)),INDEX(Assumptions!$B$13:$B$18,MATCH(E387,Assumptions!$A$13:$A$18,0))*F387)),2)</f>
        <v>0</v>
      </c>
    </row>
    <row r="388" customFormat="false" ht="15" hidden="false" customHeight="false" outlineLevel="0" collapsed="false">
      <c r="A388" s="24" t="s">
        <v>1211</v>
      </c>
      <c r="B388" s="39" t="n">
        <v>46029</v>
      </c>
      <c r="C388" s="24" t="s">
        <v>808</v>
      </c>
      <c r="D388" s="24" t="s">
        <v>826</v>
      </c>
      <c r="E388" s="24" t="s">
        <v>113</v>
      </c>
      <c r="F388" s="38" t="n">
        <v>250</v>
      </c>
      <c r="G388" s="42" t="n">
        <f aca="false">DATE(YEAR(B388),MONTH(B388),1)</f>
        <v>46023</v>
      </c>
      <c r="H388" s="24" t="str">
        <f aca="false">INDEX(Customers!$B$2:$B$601,MATCH(C388,Customers!$A$2:$A$601,0))</f>
        <v>Western</v>
      </c>
      <c r="I388" s="43" t="n">
        <f aca="false">ROUND(MIN(INDEX(Assumptions!$D$13:$D$18,MATCH(E388,Assumptions!$A$13:$A$18,0)),MAX(INDEX(Assumptions!$C$13:$C$18,MATCH(E388,Assumptions!$A$13:$A$18,0)),INDEX(Assumptions!$B$13:$B$18,MATCH(E388,Assumptions!$A$13:$A$18,0))*F388)),2)</f>
        <v>12.5</v>
      </c>
    </row>
    <row r="389" customFormat="false" ht="15" hidden="false" customHeight="false" outlineLevel="0" collapsed="false">
      <c r="A389" s="24" t="s">
        <v>1212</v>
      </c>
      <c r="B389" s="39" t="n">
        <v>46029</v>
      </c>
      <c r="C389" s="24" t="s">
        <v>816</v>
      </c>
      <c r="D389" s="24" t="s">
        <v>826</v>
      </c>
      <c r="E389" s="24" t="s">
        <v>103</v>
      </c>
      <c r="F389" s="38" t="n">
        <v>1660</v>
      </c>
      <c r="G389" s="42" t="n">
        <f aca="false">DATE(YEAR(B389),MONTH(B389),1)</f>
        <v>46023</v>
      </c>
      <c r="H389" s="24" t="str">
        <f aca="false">INDEX(Customers!$B$2:$B$601,MATCH(C389,Customers!$A$2:$A$601,0))</f>
        <v>Nairobi</v>
      </c>
      <c r="I389" s="43" t="n">
        <f aca="false">ROUND(MIN(INDEX(Assumptions!$D$13:$D$18,MATCH(E389,Assumptions!$A$13:$A$18,0)),MAX(INDEX(Assumptions!$C$13:$C$18,MATCH(E389,Assumptions!$A$13:$A$18,0)),INDEX(Assumptions!$B$13:$B$18,MATCH(E389,Assumptions!$A$13:$A$18,0))*F389)),2)</f>
        <v>16.6</v>
      </c>
    </row>
    <row r="390" customFormat="false" ht="15" hidden="false" customHeight="false" outlineLevel="0" collapsed="false">
      <c r="A390" s="24" t="s">
        <v>1213</v>
      </c>
      <c r="B390" s="39" t="n">
        <v>46030</v>
      </c>
      <c r="C390" s="24" t="s">
        <v>241</v>
      </c>
      <c r="D390" s="24" t="s">
        <v>826</v>
      </c>
      <c r="E390" s="24" t="s">
        <v>113</v>
      </c>
      <c r="F390" s="38" t="n">
        <v>2000</v>
      </c>
      <c r="G390" s="42" t="n">
        <f aca="false">DATE(YEAR(B390),MONTH(B390),1)</f>
        <v>46023</v>
      </c>
      <c r="H390" s="24" t="str">
        <f aca="false">INDEX(Customers!$B$2:$B$601,MATCH(C390,Customers!$A$2:$A$601,0))</f>
        <v>Rift Valley</v>
      </c>
      <c r="I390" s="43" t="n">
        <f aca="false">ROUND(MIN(INDEX(Assumptions!$D$13:$D$18,MATCH(E390,Assumptions!$A$13:$A$18,0)),MAX(INDEX(Assumptions!$C$13:$C$18,MATCH(E390,Assumptions!$A$13:$A$18,0)),INDEX(Assumptions!$B$13:$B$18,MATCH(E390,Assumptions!$A$13:$A$18,0))*F390)),2)</f>
        <v>100</v>
      </c>
    </row>
    <row r="391" customFormat="false" ht="15" hidden="false" customHeight="false" outlineLevel="0" collapsed="false">
      <c r="A391" s="24" t="s">
        <v>1214</v>
      </c>
      <c r="B391" s="39" t="n">
        <v>46030</v>
      </c>
      <c r="C391" s="24" t="s">
        <v>254</v>
      </c>
      <c r="D391" s="24" t="s">
        <v>826</v>
      </c>
      <c r="E391" s="24" t="s">
        <v>103</v>
      </c>
      <c r="F391" s="38" t="n">
        <v>400</v>
      </c>
      <c r="G391" s="42" t="n">
        <f aca="false">DATE(YEAR(B391),MONTH(B391),1)</f>
        <v>46023</v>
      </c>
      <c r="H391" s="24" t="str">
        <f aca="false">INDEX(Customers!$B$2:$B$601,MATCH(C391,Customers!$A$2:$A$601,0))</f>
        <v>Rift Valley</v>
      </c>
      <c r="I391" s="43" t="n">
        <f aca="false">ROUND(MIN(INDEX(Assumptions!$D$13:$D$18,MATCH(E391,Assumptions!$A$13:$A$18,0)),MAX(INDEX(Assumptions!$C$13:$C$18,MATCH(E391,Assumptions!$A$13:$A$18,0)),INDEX(Assumptions!$B$13:$B$18,MATCH(E391,Assumptions!$A$13:$A$18,0))*F391)),2)</f>
        <v>5</v>
      </c>
    </row>
    <row r="392" customFormat="false" ht="15" hidden="false" customHeight="false" outlineLevel="0" collapsed="false">
      <c r="A392" s="24" t="s">
        <v>1215</v>
      </c>
      <c r="B392" s="39" t="n">
        <v>46030</v>
      </c>
      <c r="C392" s="24" t="s">
        <v>266</v>
      </c>
      <c r="D392" s="24" t="s">
        <v>175</v>
      </c>
      <c r="E392" s="24" t="s">
        <v>105</v>
      </c>
      <c r="F392" s="38" t="n">
        <v>3660</v>
      </c>
      <c r="G392" s="42" t="n">
        <f aca="false">DATE(YEAR(B392),MONTH(B392),1)</f>
        <v>46023</v>
      </c>
      <c r="H392" s="24" t="str">
        <f aca="false">INDEX(Customers!$B$2:$B$601,MATCH(C392,Customers!$A$2:$A$601,0))</f>
        <v>Rift Valley</v>
      </c>
      <c r="I392" s="43" t="n">
        <f aca="false">ROUND(MIN(INDEX(Assumptions!$D$13:$D$18,MATCH(E392,Assumptions!$A$13:$A$18,0)),MAX(INDEX(Assumptions!$C$13:$C$18,MATCH(E392,Assumptions!$A$13:$A$18,0)),INDEX(Assumptions!$B$13:$B$18,MATCH(E392,Assumptions!$A$13:$A$18,0))*F392)),2)</f>
        <v>54.9</v>
      </c>
    </row>
    <row r="393" customFormat="false" ht="15" hidden="false" customHeight="false" outlineLevel="0" collapsed="false">
      <c r="A393" s="24" t="s">
        <v>1216</v>
      </c>
      <c r="B393" s="39" t="n">
        <v>46030</v>
      </c>
      <c r="C393" s="24" t="s">
        <v>267</v>
      </c>
      <c r="D393" s="24" t="s">
        <v>174</v>
      </c>
      <c r="E393" s="24" t="s">
        <v>105</v>
      </c>
      <c r="F393" s="38" t="n">
        <v>2610</v>
      </c>
      <c r="G393" s="42" t="n">
        <f aca="false">DATE(YEAR(B393),MONTH(B393),1)</f>
        <v>46023</v>
      </c>
      <c r="H393" s="24" t="str">
        <f aca="false">INDEX(Customers!$B$2:$B$601,MATCH(C393,Customers!$A$2:$A$601,0))</f>
        <v>Rift Valley</v>
      </c>
      <c r="I393" s="43" t="n">
        <f aca="false">ROUND(MIN(INDEX(Assumptions!$D$13:$D$18,MATCH(E393,Assumptions!$A$13:$A$18,0)),MAX(INDEX(Assumptions!$C$13:$C$18,MATCH(E393,Assumptions!$A$13:$A$18,0)),INDEX(Assumptions!$B$13:$B$18,MATCH(E393,Assumptions!$A$13:$A$18,0))*F393)),2)</f>
        <v>39.15</v>
      </c>
    </row>
    <row r="394" customFormat="false" ht="15" hidden="false" customHeight="false" outlineLevel="0" collapsed="false">
      <c r="A394" s="24" t="s">
        <v>1217</v>
      </c>
      <c r="B394" s="39" t="n">
        <v>46030</v>
      </c>
      <c r="C394" s="24" t="s">
        <v>273</v>
      </c>
      <c r="D394" s="24" t="s">
        <v>826</v>
      </c>
      <c r="E394" s="24" t="s">
        <v>103</v>
      </c>
      <c r="F394" s="38" t="n">
        <v>2320</v>
      </c>
      <c r="G394" s="42" t="n">
        <f aca="false">DATE(YEAR(B394),MONTH(B394),1)</f>
        <v>46023</v>
      </c>
      <c r="H394" s="24" t="str">
        <f aca="false">INDEX(Customers!$B$2:$B$601,MATCH(C394,Customers!$A$2:$A$601,0))</f>
        <v>Central</v>
      </c>
      <c r="I394" s="43" t="n">
        <f aca="false">ROUND(MIN(INDEX(Assumptions!$D$13:$D$18,MATCH(E394,Assumptions!$A$13:$A$18,0)),MAX(INDEX(Assumptions!$C$13:$C$18,MATCH(E394,Assumptions!$A$13:$A$18,0)),INDEX(Assumptions!$B$13:$B$18,MATCH(E394,Assumptions!$A$13:$A$18,0))*F394)),2)</f>
        <v>23.2</v>
      </c>
    </row>
    <row r="395" customFormat="false" ht="15" hidden="false" customHeight="false" outlineLevel="0" collapsed="false">
      <c r="A395" s="24" t="s">
        <v>1218</v>
      </c>
      <c r="B395" s="39" t="n">
        <v>46030</v>
      </c>
      <c r="C395" s="24" t="s">
        <v>296</v>
      </c>
      <c r="D395" s="24" t="s">
        <v>826</v>
      </c>
      <c r="E395" s="24" t="s">
        <v>113</v>
      </c>
      <c r="F395" s="38" t="n">
        <v>500</v>
      </c>
      <c r="G395" s="42" t="n">
        <f aca="false">DATE(YEAR(B395),MONTH(B395),1)</f>
        <v>46023</v>
      </c>
      <c r="H395" s="24" t="str">
        <f aca="false">INDEX(Customers!$B$2:$B$601,MATCH(C395,Customers!$A$2:$A$601,0))</f>
        <v>Coast</v>
      </c>
      <c r="I395" s="43" t="n">
        <f aca="false">ROUND(MIN(INDEX(Assumptions!$D$13:$D$18,MATCH(E395,Assumptions!$A$13:$A$18,0)),MAX(INDEX(Assumptions!$C$13:$C$18,MATCH(E395,Assumptions!$A$13:$A$18,0)),INDEX(Assumptions!$B$13:$B$18,MATCH(E395,Assumptions!$A$13:$A$18,0))*F395)),2)</f>
        <v>25</v>
      </c>
    </row>
    <row r="396" customFormat="false" ht="15" hidden="false" customHeight="false" outlineLevel="0" collapsed="false">
      <c r="A396" s="24" t="s">
        <v>1219</v>
      </c>
      <c r="B396" s="39" t="n">
        <v>46030</v>
      </c>
      <c r="C396" s="24" t="s">
        <v>328</v>
      </c>
      <c r="D396" s="24" t="s">
        <v>826</v>
      </c>
      <c r="E396" s="24" t="s">
        <v>103</v>
      </c>
      <c r="F396" s="38" t="n">
        <v>420</v>
      </c>
      <c r="G396" s="42" t="n">
        <f aca="false">DATE(YEAR(B396),MONTH(B396),1)</f>
        <v>46023</v>
      </c>
      <c r="H396" s="24" t="str">
        <f aca="false">INDEX(Customers!$B$2:$B$601,MATCH(C396,Customers!$A$2:$A$601,0))</f>
        <v>Western</v>
      </c>
      <c r="I396" s="43" t="n">
        <f aca="false">ROUND(MIN(INDEX(Assumptions!$D$13:$D$18,MATCH(E396,Assumptions!$A$13:$A$18,0)),MAX(INDEX(Assumptions!$C$13:$C$18,MATCH(E396,Assumptions!$A$13:$A$18,0)),INDEX(Assumptions!$B$13:$B$18,MATCH(E396,Assumptions!$A$13:$A$18,0))*F396)),2)</f>
        <v>5</v>
      </c>
    </row>
    <row r="397" customFormat="false" ht="15" hidden="false" customHeight="false" outlineLevel="0" collapsed="false">
      <c r="A397" s="24" t="s">
        <v>1220</v>
      </c>
      <c r="B397" s="39" t="n">
        <v>46030</v>
      </c>
      <c r="C397" s="24" t="s">
        <v>339</v>
      </c>
      <c r="D397" s="24" t="s">
        <v>826</v>
      </c>
      <c r="E397" s="24" t="s">
        <v>103</v>
      </c>
      <c r="F397" s="38" t="n">
        <v>2560</v>
      </c>
      <c r="G397" s="42" t="n">
        <f aca="false">DATE(YEAR(B397),MONTH(B397),1)</f>
        <v>46023</v>
      </c>
      <c r="H397" s="24" t="str">
        <f aca="false">INDEX(Customers!$B$2:$B$601,MATCH(C397,Customers!$A$2:$A$601,0))</f>
        <v>Nairobi</v>
      </c>
      <c r="I397" s="43" t="n">
        <f aca="false">ROUND(MIN(INDEX(Assumptions!$D$13:$D$18,MATCH(E397,Assumptions!$A$13:$A$18,0)),MAX(INDEX(Assumptions!$C$13:$C$18,MATCH(E397,Assumptions!$A$13:$A$18,0)),INDEX(Assumptions!$B$13:$B$18,MATCH(E397,Assumptions!$A$13:$A$18,0))*F397)),2)</f>
        <v>25.6</v>
      </c>
    </row>
    <row r="398" customFormat="false" ht="15" hidden="false" customHeight="false" outlineLevel="0" collapsed="false">
      <c r="A398" s="24" t="s">
        <v>1221</v>
      </c>
      <c r="B398" s="39" t="n">
        <v>46030</v>
      </c>
      <c r="C398" s="24" t="s">
        <v>342</v>
      </c>
      <c r="D398" s="24" t="s">
        <v>826</v>
      </c>
      <c r="E398" s="24" t="s">
        <v>111</v>
      </c>
      <c r="F398" s="38" t="n">
        <v>200</v>
      </c>
      <c r="G398" s="42" t="n">
        <f aca="false">DATE(YEAR(B398),MONTH(B398),1)</f>
        <v>46023</v>
      </c>
      <c r="H398" s="24" t="str">
        <f aca="false">INDEX(Customers!$B$2:$B$601,MATCH(C398,Customers!$A$2:$A$601,0))</f>
        <v>Eastern</v>
      </c>
      <c r="I398" s="43" t="n">
        <f aca="false">ROUND(MIN(INDEX(Assumptions!$D$13:$D$18,MATCH(E398,Assumptions!$A$13:$A$18,0)),MAX(INDEX(Assumptions!$C$13:$C$18,MATCH(E398,Assumptions!$A$13:$A$18,0)),INDEX(Assumptions!$B$13:$B$18,MATCH(E398,Assumptions!$A$13:$A$18,0))*F398)),2)</f>
        <v>8</v>
      </c>
    </row>
    <row r="399" customFormat="false" ht="15" hidden="false" customHeight="false" outlineLevel="0" collapsed="false">
      <c r="A399" s="24" t="s">
        <v>1222</v>
      </c>
      <c r="B399" s="39" t="n">
        <v>46030</v>
      </c>
      <c r="C399" s="24" t="s">
        <v>345</v>
      </c>
      <c r="D399" s="24" t="s">
        <v>826</v>
      </c>
      <c r="E399" s="24" t="s">
        <v>113</v>
      </c>
      <c r="F399" s="38" t="n">
        <v>99</v>
      </c>
      <c r="G399" s="42" t="n">
        <f aca="false">DATE(YEAR(B399),MONTH(B399),1)</f>
        <v>46023</v>
      </c>
      <c r="H399" s="24" t="str">
        <f aca="false">INDEX(Customers!$B$2:$B$601,MATCH(C399,Customers!$A$2:$A$601,0))</f>
        <v>Central</v>
      </c>
      <c r="I399" s="43" t="n">
        <f aca="false">ROUND(MIN(INDEX(Assumptions!$D$13:$D$18,MATCH(E399,Assumptions!$A$13:$A$18,0)),MAX(INDEX(Assumptions!$C$13:$C$18,MATCH(E399,Assumptions!$A$13:$A$18,0)),INDEX(Assumptions!$B$13:$B$18,MATCH(E399,Assumptions!$A$13:$A$18,0))*F399)),2)</f>
        <v>4.95</v>
      </c>
    </row>
    <row r="400" customFormat="false" ht="15" hidden="false" customHeight="false" outlineLevel="0" collapsed="false">
      <c r="A400" s="24" t="s">
        <v>1223</v>
      </c>
      <c r="B400" s="39" t="n">
        <v>46030</v>
      </c>
      <c r="C400" s="24" t="s">
        <v>370</v>
      </c>
      <c r="D400" s="24" t="s">
        <v>152</v>
      </c>
      <c r="E400" s="24" t="s">
        <v>105</v>
      </c>
      <c r="F400" s="38" t="n">
        <v>3460</v>
      </c>
      <c r="G400" s="42" t="n">
        <f aca="false">DATE(YEAR(B400),MONTH(B400),1)</f>
        <v>46023</v>
      </c>
      <c r="H400" s="24" t="str">
        <f aca="false">INDEX(Customers!$B$2:$B$601,MATCH(C400,Customers!$A$2:$A$601,0))</f>
        <v>Nairobi</v>
      </c>
      <c r="I400" s="43" t="n">
        <f aca="false">ROUND(MIN(INDEX(Assumptions!$D$13:$D$18,MATCH(E400,Assumptions!$A$13:$A$18,0)),MAX(INDEX(Assumptions!$C$13:$C$18,MATCH(E400,Assumptions!$A$13:$A$18,0)),INDEX(Assumptions!$B$13:$B$18,MATCH(E400,Assumptions!$A$13:$A$18,0))*F400)),2)</f>
        <v>51.9</v>
      </c>
    </row>
    <row r="401" customFormat="false" ht="15" hidden="false" customHeight="false" outlineLevel="0" collapsed="false">
      <c r="A401" s="24" t="s">
        <v>1224</v>
      </c>
      <c r="B401" s="39" t="n">
        <v>46030</v>
      </c>
      <c r="C401" s="24" t="s">
        <v>373</v>
      </c>
      <c r="D401" s="24" t="s">
        <v>826</v>
      </c>
      <c r="E401" s="24" t="s">
        <v>109</v>
      </c>
      <c r="F401" s="38" t="n">
        <v>1650</v>
      </c>
      <c r="G401" s="42" t="n">
        <f aca="false">DATE(YEAR(B401),MONTH(B401),1)</f>
        <v>46023</v>
      </c>
      <c r="H401" s="24" t="str">
        <f aca="false">INDEX(Customers!$B$2:$B$601,MATCH(C401,Customers!$A$2:$A$601,0))</f>
        <v>Rift Valley</v>
      </c>
      <c r="I401" s="43" t="n">
        <f aca="false">ROUND(MIN(INDEX(Assumptions!$D$13:$D$18,MATCH(E401,Assumptions!$A$13:$A$18,0)),MAX(INDEX(Assumptions!$C$13:$C$18,MATCH(E401,Assumptions!$A$13:$A$18,0)),INDEX(Assumptions!$B$13:$B$18,MATCH(E401,Assumptions!$A$13:$A$18,0))*F401)),2)</f>
        <v>6.6</v>
      </c>
    </row>
    <row r="402" customFormat="false" ht="15" hidden="false" customHeight="false" outlineLevel="0" collapsed="false">
      <c r="A402" s="24" t="s">
        <v>1225</v>
      </c>
      <c r="B402" s="39" t="n">
        <v>46030</v>
      </c>
      <c r="C402" s="24" t="s">
        <v>380</v>
      </c>
      <c r="D402" s="24" t="s">
        <v>826</v>
      </c>
      <c r="E402" s="24" t="s">
        <v>103</v>
      </c>
      <c r="F402" s="38" t="n">
        <v>950</v>
      </c>
      <c r="G402" s="42" t="n">
        <f aca="false">DATE(YEAR(B402),MONTH(B402),1)</f>
        <v>46023</v>
      </c>
      <c r="H402" s="24" t="str">
        <f aca="false">INDEX(Customers!$B$2:$B$601,MATCH(C402,Customers!$A$2:$A$601,0))</f>
        <v>Western</v>
      </c>
      <c r="I402" s="43" t="n">
        <f aca="false">ROUND(MIN(INDEX(Assumptions!$D$13:$D$18,MATCH(E402,Assumptions!$A$13:$A$18,0)),MAX(INDEX(Assumptions!$C$13:$C$18,MATCH(E402,Assumptions!$A$13:$A$18,0)),INDEX(Assumptions!$B$13:$B$18,MATCH(E402,Assumptions!$A$13:$A$18,0))*F402)),2)</f>
        <v>9.5</v>
      </c>
    </row>
    <row r="403" customFormat="false" ht="15" hidden="false" customHeight="false" outlineLevel="0" collapsed="false">
      <c r="A403" s="24" t="s">
        <v>1226</v>
      </c>
      <c r="B403" s="39" t="n">
        <v>46030</v>
      </c>
      <c r="C403" s="24" t="s">
        <v>382</v>
      </c>
      <c r="D403" s="24" t="s">
        <v>826</v>
      </c>
      <c r="E403" s="24" t="s">
        <v>109</v>
      </c>
      <c r="F403" s="38" t="n">
        <v>4340</v>
      </c>
      <c r="G403" s="42" t="n">
        <f aca="false">DATE(YEAR(B403),MONTH(B403),1)</f>
        <v>46023</v>
      </c>
      <c r="H403" s="24" t="str">
        <f aca="false">INDEX(Customers!$B$2:$B$601,MATCH(C403,Customers!$A$2:$A$601,0))</f>
        <v>Central</v>
      </c>
      <c r="I403" s="43" t="n">
        <f aca="false">ROUND(MIN(INDEX(Assumptions!$D$13:$D$18,MATCH(E403,Assumptions!$A$13:$A$18,0)),MAX(INDEX(Assumptions!$C$13:$C$18,MATCH(E403,Assumptions!$A$13:$A$18,0)),INDEX(Assumptions!$B$13:$B$18,MATCH(E403,Assumptions!$A$13:$A$18,0))*F403)),2)</f>
        <v>17.36</v>
      </c>
    </row>
    <row r="404" customFormat="false" ht="15" hidden="false" customHeight="false" outlineLevel="0" collapsed="false">
      <c r="A404" s="24" t="s">
        <v>1227</v>
      </c>
      <c r="B404" s="39" t="n">
        <v>46030</v>
      </c>
      <c r="C404" s="24" t="s">
        <v>387</v>
      </c>
      <c r="D404" s="24" t="s">
        <v>826</v>
      </c>
      <c r="E404" s="24" t="s">
        <v>111</v>
      </c>
      <c r="F404" s="38" t="n">
        <v>500</v>
      </c>
      <c r="G404" s="42" t="n">
        <f aca="false">DATE(YEAR(B404),MONTH(B404),1)</f>
        <v>46023</v>
      </c>
      <c r="H404" s="24" t="str">
        <f aca="false">INDEX(Customers!$B$2:$B$601,MATCH(C404,Customers!$A$2:$A$601,0))</f>
        <v>Eastern</v>
      </c>
      <c r="I404" s="43" t="n">
        <f aca="false">ROUND(MIN(INDEX(Assumptions!$D$13:$D$18,MATCH(E404,Assumptions!$A$13:$A$18,0)),MAX(INDEX(Assumptions!$C$13:$C$18,MATCH(E404,Assumptions!$A$13:$A$18,0)),INDEX(Assumptions!$B$13:$B$18,MATCH(E404,Assumptions!$A$13:$A$18,0))*F404)),2)</f>
        <v>20</v>
      </c>
    </row>
    <row r="405" customFormat="false" ht="15" hidden="false" customHeight="false" outlineLevel="0" collapsed="false">
      <c r="A405" s="24" t="s">
        <v>1228</v>
      </c>
      <c r="B405" s="39" t="n">
        <v>46030</v>
      </c>
      <c r="C405" s="24" t="s">
        <v>393</v>
      </c>
      <c r="D405" s="24" t="s">
        <v>826</v>
      </c>
      <c r="E405" s="24" t="s">
        <v>113</v>
      </c>
      <c r="F405" s="38" t="n">
        <v>1000</v>
      </c>
      <c r="G405" s="42" t="n">
        <f aca="false">DATE(YEAR(B405),MONTH(B405),1)</f>
        <v>46023</v>
      </c>
      <c r="H405" s="24" t="str">
        <f aca="false">INDEX(Customers!$B$2:$B$601,MATCH(C405,Customers!$A$2:$A$601,0))</f>
        <v>Rift Valley</v>
      </c>
      <c r="I405" s="43" t="n">
        <f aca="false">ROUND(MIN(INDEX(Assumptions!$D$13:$D$18,MATCH(E405,Assumptions!$A$13:$A$18,0)),MAX(INDEX(Assumptions!$C$13:$C$18,MATCH(E405,Assumptions!$A$13:$A$18,0)),INDEX(Assumptions!$B$13:$B$18,MATCH(E405,Assumptions!$A$13:$A$18,0))*F405)),2)</f>
        <v>50</v>
      </c>
    </row>
    <row r="406" customFormat="false" ht="15" hidden="false" customHeight="false" outlineLevel="0" collapsed="false">
      <c r="A406" s="24" t="s">
        <v>1229</v>
      </c>
      <c r="B406" s="39" t="n">
        <v>46030</v>
      </c>
      <c r="C406" s="24" t="s">
        <v>403</v>
      </c>
      <c r="D406" s="24" t="s">
        <v>826</v>
      </c>
      <c r="E406" s="24" t="s">
        <v>103</v>
      </c>
      <c r="F406" s="38" t="n">
        <v>2210</v>
      </c>
      <c r="G406" s="42" t="n">
        <f aca="false">DATE(YEAR(B406),MONTH(B406),1)</f>
        <v>46023</v>
      </c>
      <c r="H406" s="24" t="str">
        <f aca="false">INDEX(Customers!$B$2:$B$601,MATCH(C406,Customers!$A$2:$A$601,0))</f>
        <v>Western</v>
      </c>
      <c r="I406" s="43" t="n">
        <f aca="false">ROUND(MIN(INDEX(Assumptions!$D$13:$D$18,MATCH(E406,Assumptions!$A$13:$A$18,0)),MAX(INDEX(Assumptions!$C$13:$C$18,MATCH(E406,Assumptions!$A$13:$A$18,0)),INDEX(Assumptions!$B$13:$B$18,MATCH(E406,Assumptions!$A$13:$A$18,0))*F406)),2)</f>
        <v>22.1</v>
      </c>
    </row>
    <row r="407" customFormat="false" ht="15" hidden="false" customHeight="false" outlineLevel="0" collapsed="false">
      <c r="A407" s="24" t="s">
        <v>1230</v>
      </c>
      <c r="B407" s="39" t="n">
        <v>46030</v>
      </c>
      <c r="C407" s="24" t="s">
        <v>408</v>
      </c>
      <c r="D407" s="24" t="s">
        <v>826</v>
      </c>
      <c r="E407" s="24" t="s">
        <v>109</v>
      </c>
      <c r="F407" s="38" t="n">
        <v>9030</v>
      </c>
      <c r="G407" s="42" t="n">
        <f aca="false">DATE(YEAR(B407),MONTH(B407),1)</f>
        <v>46023</v>
      </c>
      <c r="H407" s="24" t="str">
        <f aca="false">INDEX(Customers!$B$2:$B$601,MATCH(C407,Customers!$A$2:$A$601,0))</f>
        <v>Nairobi</v>
      </c>
      <c r="I407" s="43" t="n">
        <f aca="false">ROUND(MIN(INDEX(Assumptions!$D$13:$D$18,MATCH(E407,Assumptions!$A$13:$A$18,0)),MAX(INDEX(Assumptions!$C$13:$C$18,MATCH(E407,Assumptions!$A$13:$A$18,0)),INDEX(Assumptions!$B$13:$B$18,MATCH(E407,Assumptions!$A$13:$A$18,0))*F407)),2)</f>
        <v>36.12</v>
      </c>
    </row>
    <row r="408" customFormat="false" ht="15" hidden="false" customHeight="false" outlineLevel="0" collapsed="false">
      <c r="A408" s="24" t="s">
        <v>1231</v>
      </c>
      <c r="B408" s="39" t="n">
        <v>46030</v>
      </c>
      <c r="C408" s="24" t="s">
        <v>421</v>
      </c>
      <c r="D408" s="24" t="s">
        <v>826</v>
      </c>
      <c r="E408" s="24" t="s">
        <v>103</v>
      </c>
      <c r="F408" s="38" t="n">
        <v>650</v>
      </c>
      <c r="G408" s="42" t="n">
        <f aca="false">DATE(YEAR(B408),MONTH(B408),1)</f>
        <v>46023</v>
      </c>
      <c r="H408" s="24" t="str">
        <f aca="false">INDEX(Customers!$B$2:$B$601,MATCH(C408,Customers!$A$2:$A$601,0))</f>
        <v>Western</v>
      </c>
      <c r="I408" s="43" t="n">
        <f aca="false">ROUND(MIN(INDEX(Assumptions!$D$13:$D$18,MATCH(E408,Assumptions!$A$13:$A$18,0)),MAX(INDEX(Assumptions!$C$13:$C$18,MATCH(E408,Assumptions!$A$13:$A$18,0)),INDEX(Assumptions!$B$13:$B$18,MATCH(E408,Assumptions!$A$13:$A$18,0))*F408)),2)</f>
        <v>6.5</v>
      </c>
    </row>
    <row r="409" customFormat="false" ht="15" hidden="false" customHeight="false" outlineLevel="0" collapsed="false">
      <c r="A409" s="24" t="s">
        <v>1232</v>
      </c>
      <c r="B409" s="39" t="n">
        <v>46030</v>
      </c>
      <c r="C409" s="24" t="s">
        <v>447</v>
      </c>
      <c r="D409" s="24" t="s">
        <v>826</v>
      </c>
      <c r="E409" s="24" t="s">
        <v>113</v>
      </c>
      <c r="F409" s="38" t="n">
        <v>1000</v>
      </c>
      <c r="G409" s="42" t="n">
        <f aca="false">DATE(YEAR(B409),MONTH(B409),1)</f>
        <v>46023</v>
      </c>
      <c r="H409" s="24" t="str">
        <f aca="false">INDEX(Customers!$B$2:$B$601,MATCH(C409,Customers!$A$2:$A$601,0))</f>
        <v>Rift Valley</v>
      </c>
      <c r="I409" s="43" t="n">
        <f aca="false">ROUND(MIN(INDEX(Assumptions!$D$13:$D$18,MATCH(E409,Assumptions!$A$13:$A$18,0)),MAX(INDEX(Assumptions!$C$13:$C$18,MATCH(E409,Assumptions!$A$13:$A$18,0)),INDEX(Assumptions!$B$13:$B$18,MATCH(E409,Assumptions!$A$13:$A$18,0))*F409)),2)</f>
        <v>50</v>
      </c>
    </row>
    <row r="410" customFormat="false" ht="15" hidden="false" customHeight="false" outlineLevel="0" collapsed="false">
      <c r="A410" s="24" t="s">
        <v>1233</v>
      </c>
      <c r="B410" s="39" t="n">
        <v>46030</v>
      </c>
      <c r="C410" s="24" t="s">
        <v>455</v>
      </c>
      <c r="D410" s="24" t="s">
        <v>826</v>
      </c>
      <c r="E410" s="24" t="s">
        <v>113</v>
      </c>
      <c r="F410" s="38" t="n">
        <v>250</v>
      </c>
      <c r="G410" s="42" t="n">
        <f aca="false">DATE(YEAR(B410),MONTH(B410),1)</f>
        <v>46023</v>
      </c>
      <c r="H410" s="24" t="str">
        <f aca="false">INDEX(Customers!$B$2:$B$601,MATCH(C410,Customers!$A$2:$A$601,0))</f>
        <v>Rift Valley</v>
      </c>
      <c r="I410" s="43" t="n">
        <f aca="false">ROUND(MIN(INDEX(Assumptions!$D$13:$D$18,MATCH(E410,Assumptions!$A$13:$A$18,0)),MAX(INDEX(Assumptions!$C$13:$C$18,MATCH(E410,Assumptions!$A$13:$A$18,0)),INDEX(Assumptions!$B$13:$B$18,MATCH(E410,Assumptions!$A$13:$A$18,0))*F410)),2)</f>
        <v>12.5</v>
      </c>
    </row>
    <row r="411" customFormat="false" ht="15" hidden="false" customHeight="false" outlineLevel="0" collapsed="false">
      <c r="A411" s="24" t="s">
        <v>1234</v>
      </c>
      <c r="B411" s="39" t="n">
        <v>46030</v>
      </c>
      <c r="C411" s="24" t="s">
        <v>464</v>
      </c>
      <c r="D411" s="24" t="s">
        <v>826</v>
      </c>
      <c r="E411" s="24" t="s">
        <v>103</v>
      </c>
      <c r="F411" s="38" t="n">
        <v>370</v>
      </c>
      <c r="G411" s="42" t="n">
        <f aca="false">DATE(YEAR(B411),MONTH(B411),1)</f>
        <v>46023</v>
      </c>
      <c r="H411" s="24" t="str">
        <f aca="false">INDEX(Customers!$B$2:$B$601,MATCH(C411,Customers!$A$2:$A$601,0))</f>
        <v>Rift Valley</v>
      </c>
      <c r="I411" s="43" t="n">
        <f aca="false">ROUND(MIN(INDEX(Assumptions!$D$13:$D$18,MATCH(E411,Assumptions!$A$13:$A$18,0)),MAX(INDEX(Assumptions!$C$13:$C$18,MATCH(E411,Assumptions!$A$13:$A$18,0)),INDEX(Assumptions!$B$13:$B$18,MATCH(E411,Assumptions!$A$13:$A$18,0))*F411)),2)</f>
        <v>5</v>
      </c>
    </row>
    <row r="412" customFormat="false" ht="15" hidden="false" customHeight="false" outlineLevel="0" collapsed="false">
      <c r="A412" s="24" t="s">
        <v>1235</v>
      </c>
      <c r="B412" s="39" t="n">
        <v>46030</v>
      </c>
      <c r="C412" s="24" t="s">
        <v>468</v>
      </c>
      <c r="D412" s="24" t="s">
        <v>826</v>
      </c>
      <c r="E412" s="24" t="s">
        <v>103</v>
      </c>
      <c r="F412" s="38" t="n">
        <v>1880</v>
      </c>
      <c r="G412" s="42" t="n">
        <f aca="false">DATE(YEAR(B412),MONTH(B412),1)</f>
        <v>46023</v>
      </c>
      <c r="H412" s="24" t="str">
        <f aca="false">INDEX(Customers!$B$2:$B$601,MATCH(C412,Customers!$A$2:$A$601,0))</f>
        <v>Nairobi</v>
      </c>
      <c r="I412" s="43" t="n">
        <f aca="false">ROUND(MIN(INDEX(Assumptions!$D$13:$D$18,MATCH(E412,Assumptions!$A$13:$A$18,0)),MAX(INDEX(Assumptions!$C$13:$C$18,MATCH(E412,Assumptions!$A$13:$A$18,0)),INDEX(Assumptions!$B$13:$B$18,MATCH(E412,Assumptions!$A$13:$A$18,0))*F412)),2)</f>
        <v>18.8</v>
      </c>
    </row>
    <row r="413" customFormat="false" ht="15" hidden="false" customHeight="false" outlineLevel="0" collapsed="false">
      <c r="A413" s="24" t="s">
        <v>1236</v>
      </c>
      <c r="B413" s="39" t="n">
        <v>46030</v>
      </c>
      <c r="C413" s="24" t="s">
        <v>474</v>
      </c>
      <c r="D413" s="24" t="s">
        <v>826</v>
      </c>
      <c r="E413" s="24" t="s">
        <v>111</v>
      </c>
      <c r="F413" s="38" t="n">
        <v>200</v>
      </c>
      <c r="G413" s="42" t="n">
        <f aca="false">DATE(YEAR(B413),MONTH(B413),1)</f>
        <v>46023</v>
      </c>
      <c r="H413" s="24" t="str">
        <f aca="false">INDEX(Customers!$B$2:$B$601,MATCH(C413,Customers!$A$2:$A$601,0))</f>
        <v>Eastern</v>
      </c>
      <c r="I413" s="43" t="n">
        <f aca="false">ROUND(MIN(INDEX(Assumptions!$D$13:$D$18,MATCH(E413,Assumptions!$A$13:$A$18,0)),MAX(INDEX(Assumptions!$C$13:$C$18,MATCH(E413,Assumptions!$A$13:$A$18,0)),INDEX(Assumptions!$B$13:$B$18,MATCH(E413,Assumptions!$A$13:$A$18,0))*F413)),2)</f>
        <v>8</v>
      </c>
    </row>
    <row r="414" customFormat="false" ht="15" hidden="false" customHeight="false" outlineLevel="0" collapsed="false">
      <c r="A414" s="24" t="s">
        <v>1237</v>
      </c>
      <c r="B414" s="39" t="n">
        <v>46030</v>
      </c>
      <c r="C414" s="24" t="s">
        <v>478</v>
      </c>
      <c r="D414" s="24" t="s">
        <v>826</v>
      </c>
      <c r="E414" s="24" t="s">
        <v>109</v>
      </c>
      <c r="F414" s="38" t="n">
        <v>8300</v>
      </c>
      <c r="G414" s="42" t="n">
        <f aca="false">DATE(YEAR(B414),MONTH(B414),1)</f>
        <v>46023</v>
      </c>
      <c r="H414" s="24" t="str">
        <f aca="false">INDEX(Customers!$B$2:$B$601,MATCH(C414,Customers!$A$2:$A$601,0))</f>
        <v>Eastern</v>
      </c>
      <c r="I414" s="43" t="n">
        <f aca="false">ROUND(MIN(INDEX(Assumptions!$D$13:$D$18,MATCH(E414,Assumptions!$A$13:$A$18,0)),MAX(INDEX(Assumptions!$C$13:$C$18,MATCH(E414,Assumptions!$A$13:$A$18,0)),INDEX(Assumptions!$B$13:$B$18,MATCH(E414,Assumptions!$A$13:$A$18,0))*F414)),2)</f>
        <v>33.2</v>
      </c>
    </row>
    <row r="415" customFormat="false" ht="15" hidden="false" customHeight="false" outlineLevel="0" collapsed="false">
      <c r="A415" s="24" t="s">
        <v>1238</v>
      </c>
      <c r="B415" s="39" t="n">
        <v>46030</v>
      </c>
      <c r="C415" s="24" t="s">
        <v>543</v>
      </c>
      <c r="D415" s="24" t="s">
        <v>164</v>
      </c>
      <c r="E415" s="24" t="s">
        <v>107</v>
      </c>
      <c r="F415" s="38" t="n">
        <v>32760</v>
      </c>
      <c r="G415" s="42" t="n">
        <f aca="false">DATE(YEAR(B415),MONTH(B415),1)</f>
        <v>46023</v>
      </c>
      <c r="H415" s="24" t="str">
        <f aca="false">INDEX(Customers!$B$2:$B$601,MATCH(C415,Customers!$A$2:$A$601,0))</f>
        <v>Central</v>
      </c>
      <c r="I415" s="43" t="n">
        <f aca="false">ROUND(MIN(INDEX(Assumptions!$D$13:$D$18,MATCH(E415,Assumptions!$A$13:$A$18,0)),MAX(INDEX(Assumptions!$C$13:$C$18,MATCH(E415,Assumptions!$A$13:$A$18,0)),INDEX(Assumptions!$B$13:$B$18,MATCH(E415,Assumptions!$A$13:$A$18,0))*F415)),2)</f>
        <v>0</v>
      </c>
    </row>
    <row r="416" customFormat="false" ht="15" hidden="false" customHeight="false" outlineLevel="0" collapsed="false">
      <c r="A416" s="24" t="s">
        <v>1239</v>
      </c>
      <c r="B416" s="39" t="n">
        <v>46030</v>
      </c>
      <c r="C416" s="24" t="s">
        <v>570</v>
      </c>
      <c r="D416" s="24" t="s">
        <v>826</v>
      </c>
      <c r="E416" s="24" t="s">
        <v>103</v>
      </c>
      <c r="F416" s="38" t="n">
        <v>430</v>
      </c>
      <c r="G416" s="42" t="n">
        <f aca="false">DATE(YEAR(B416),MONTH(B416),1)</f>
        <v>46023</v>
      </c>
      <c r="H416" s="24" t="str">
        <f aca="false">INDEX(Customers!$B$2:$B$601,MATCH(C416,Customers!$A$2:$A$601,0))</f>
        <v>Western</v>
      </c>
      <c r="I416" s="43" t="n">
        <f aca="false">ROUND(MIN(INDEX(Assumptions!$D$13:$D$18,MATCH(E416,Assumptions!$A$13:$A$18,0)),MAX(INDEX(Assumptions!$C$13:$C$18,MATCH(E416,Assumptions!$A$13:$A$18,0)),INDEX(Assumptions!$B$13:$B$18,MATCH(E416,Assumptions!$A$13:$A$18,0))*F416)),2)</f>
        <v>5</v>
      </c>
    </row>
    <row r="417" customFormat="false" ht="15" hidden="false" customHeight="false" outlineLevel="0" collapsed="false">
      <c r="A417" s="24" t="s">
        <v>1240</v>
      </c>
      <c r="B417" s="39" t="n">
        <v>46030</v>
      </c>
      <c r="C417" s="24" t="s">
        <v>586</v>
      </c>
      <c r="D417" s="24" t="s">
        <v>826</v>
      </c>
      <c r="E417" s="24" t="s">
        <v>113</v>
      </c>
      <c r="F417" s="38" t="n">
        <v>99</v>
      </c>
      <c r="G417" s="42" t="n">
        <f aca="false">DATE(YEAR(B417),MONTH(B417),1)</f>
        <v>46023</v>
      </c>
      <c r="H417" s="24" t="str">
        <f aca="false">INDEX(Customers!$B$2:$B$601,MATCH(C417,Customers!$A$2:$A$601,0))</f>
        <v>Central</v>
      </c>
      <c r="I417" s="43" t="n">
        <f aca="false">ROUND(MIN(INDEX(Assumptions!$D$13:$D$18,MATCH(E417,Assumptions!$A$13:$A$18,0)),MAX(INDEX(Assumptions!$C$13:$C$18,MATCH(E417,Assumptions!$A$13:$A$18,0)),INDEX(Assumptions!$B$13:$B$18,MATCH(E417,Assumptions!$A$13:$A$18,0))*F417)),2)</f>
        <v>4.95</v>
      </c>
    </row>
    <row r="418" customFormat="false" ht="15" hidden="false" customHeight="false" outlineLevel="0" collapsed="false">
      <c r="A418" s="24" t="s">
        <v>1241</v>
      </c>
      <c r="B418" s="39" t="n">
        <v>46030</v>
      </c>
      <c r="C418" s="24" t="s">
        <v>588</v>
      </c>
      <c r="D418" s="24" t="s">
        <v>826</v>
      </c>
      <c r="E418" s="24" t="s">
        <v>103</v>
      </c>
      <c r="F418" s="38" t="n">
        <v>730</v>
      </c>
      <c r="G418" s="42" t="n">
        <f aca="false">DATE(YEAR(B418),MONTH(B418),1)</f>
        <v>46023</v>
      </c>
      <c r="H418" s="24" t="str">
        <f aca="false">INDEX(Customers!$B$2:$B$601,MATCH(C418,Customers!$A$2:$A$601,0))</f>
        <v>Nairobi</v>
      </c>
      <c r="I418" s="43" t="n">
        <f aca="false">ROUND(MIN(INDEX(Assumptions!$D$13:$D$18,MATCH(E418,Assumptions!$A$13:$A$18,0)),MAX(INDEX(Assumptions!$C$13:$C$18,MATCH(E418,Assumptions!$A$13:$A$18,0)),INDEX(Assumptions!$B$13:$B$18,MATCH(E418,Assumptions!$A$13:$A$18,0))*F418)),2)</f>
        <v>7.3</v>
      </c>
    </row>
    <row r="419" customFormat="false" ht="15" hidden="false" customHeight="false" outlineLevel="0" collapsed="false">
      <c r="A419" s="24" t="s">
        <v>1242</v>
      </c>
      <c r="B419" s="39" t="n">
        <v>46030</v>
      </c>
      <c r="C419" s="24" t="s">
        <v>600</v>
      </c>
      <c r="D419" s="24" t="s">
        <v>826</v>
      </c>
      <c r="E419" s="24" t="s">
        <v>109</v>
      </c>
      <c r="F419" s="38" t="n">
        <v>740</v>
      </c>
      <c r="G419" s="42" t="n">
        <f aca="false">DATE(YEAR(B419),MONTH(B419),1)</f>
        <v>46023</v>
      </c>
      <c r="H419" s="24" t="str">
        <f aca="false">INDEX(Customers!$B$2:$B$601,MATCH(C419,Customers!$A$2:$A$601,0))</f>
        <v>Coast</v>
      </c>
      <c r="I419" s="43" t="n">
        <f aca="false">ROUND(MIN(INDEX(Assumptions!$D$13:$D$18,MATCH(E419,Assumptions!$A$13:$A$18,0)),MAX(INDEX(Assumptions!$C$13:$C$18,MATCH(E419,Assumptions!$A$13:$A$18,0)),INDEX(Assumptions!$B$13:$B$18,MATCH(E419,Assumptions!$A$13:$A$18,0))*F419)),2)</f>
        <v>2.96</v>
      </c>
    </row>
    <row r="420" customFormat="false" ht="15" hidden="false" customHeight="false" outlineLevel="0" collapsed="false">
      <c r="A420" s="24" t="s">
        <v>1243</v>
      </c>
      <c r="B420" s="39" t="n">
        <v>46030</v>
      </c>
      <c r="C420" s="24" t="s">
        <v>621</v>
      </c>
      <c r="D420" s="24" t="s">
        <v>826</v>
      </c>
      <c r="E420" s="24" t="s">
        <v>109</v>
      </c>
      <c r="F420" s="38" t="n">
        <v>2260</v>
      </c>
      <c r="G420" s="42" t="n">
        <f aca="false">DATE(YEAR(B420),MONTH(B420),1)</f>
        <v>46023</v>
      </c>
      <c r="H420" s="24" t="str">
        <f aca="false">INDEX(Customers!$B$2:$B$601,MATCH(C420,Customers!$A$2:$A$601,0))</f>
        <v>Nairobi</v>
      </c>
      <c r="I420" s="43" t="n">
        <f aca="false">ROUND(MIN(INDEX(Assumptions!$D$13:$D$18,MATCH(E420,Assumptions!$A$13:$A$18,0)),MAX(INDEX(Assumptions!$C$13:$C$18,MATCH(E420,Assumptions!$A$13:$A$18,0)),INDEX(Assumptions!$B$13:$B$18,MATCH(E420,Assumptions!$A$13:$A$18,0))*F420)),2)</f>
        <v>9.04</v>
      </c>
    </row>
    <row r="421" customFormat="false" ht="15" hidden="false" customHeight="false" outlineLevel="0" collapsed="false">
      <c r="A421" s="24" t="s">
        <v>1244</v>
      </c>
      <c r="B421" s="39" t="n">
        <v>46030</v>
      </c>
      <c r="C421" s="24" t="s">
        <v>646</v>
      </c>
      <c r="D421" s="24" t="s">
        <v>826</v>
      </c>
      <c r="E421" s="24" t="s">
        <v>103</v>
      </c>
      <c r="F421" s="38" t="n">
        <v>5200</v>
      </c>
      <c r="G421" s="42" t="n">
        <f aca="false">DATE(YEAR(B421),MONTH(B421),1)</f>
        <v>46023</v>
      </c>
      <c r="H421" s="24" t="str">
        <f aca="false">INDEX(Customers!$B$2:$B$601,MATCH(C421,Customers!$A$2:$A$601,0))</f>
        <v>Nairobi</v>
      </c>
      <c r="I421" s="43" t="n">
        <f aca="false">ROUND(MIN(INDEX(Assumptions!$D$13:$D$18,MATCH(E421,Assumptions!$A$13:$A$18,0)),MAX(INDEX(Assumptions!$C$13:$C$18,MATCH(E421,Assumptions!$A$13:$A$18,0)),INDEX(Assumptions!$B$13:$B$18,MATCH(E421,Assumptions!$A$13:$A$18,0))*F421)),2)</f>
        <v>52</v>
      </c>
    </row>
    <row r="422" customFormat="false" ht="15" hidden="false" customHeight="false" outlineLevel="0" collapsed="false">
      <c r="A422" s="24" t="s">
        <v>1245</v>
      </c>
      <c r="B422" s="39" t="n">
        <v>46030</v>
      </c>
      <c r="C422" s="24" t="s">
        <v>664</v>
      </c>
      <c r="D422" s="24" t="s">
        <v>826</v>
      </c>
      <c r="E422" s="24" t="s">
        <v>103</v>
      </c>
      <c r="F422" s="38" t="n">
        <v>1610</v>
      </c>
      <c r="G422" s="42" t="n">
        <f aca="false">DATE(YEAR(B422),MONTH(B422),1)</f>
        <v>46023</v>
      </c>
      <c r="H422" s="24" t="str">
        <f aca="false">INDEX(Customers!$B$2:$B$601,MATCH(C422,Customers!$A$2:$A$601,0))</f>
        <v>Rift Valley</v>
      </c>
      <c r="I422" s="43" t="n">
        <f aca="false">ROUND(MIN(INDEX(Assumptions!$D$13:$D$18,MATCH(E422,Assumptions!$A$13:$A$18,0)),MAX(INDEX(Assumptions!$C$13:$C$18,MATCH(E422,Assumptions!$A$13:$A$18,0)),INDEX(Assumptions!$B$13:$B$18,MATCH(E422,Assumptions!$A$13:$A$18,0))*F422)),2)</f>
        <v>16.1</v>
      </c>
    </row>
    <row r="423" customFormat="false" ht="15" hidden="false" customHeight="false" outlineLevel="0" collapsed="false">
      <c r="A423" s="24" t="s">
        <v>1246</v>
      </c>
      <c r="B423" s="39" t="n">
        <v>46030</v>
      </c>
      <c r="C423" s="24" t="s">
        <v>670</v>
      </c>
      <c r="D423" s="24" t="s">
        <v>826</v>
      </c>
      <c r="E423" s="24" t="s">
        <v>103</v>
      </c>
      <c r="F423" s="38" t="n">
        <v>1010</v>
      </c>
      <c r="G423" s="42" t="n">
        <f aca="false">DATE(YEAR(B423),MONTH(B423),1)</f>
        <v>46023</v>
      </c>
      <c r="H423" s="24" t="str">
        <f aca="false">INDEX(Customers!$B$2:$B$601,MATCH(C423,Customers!$A$2:$A$601,0))</f>
        <v>Rift Valley</v>
      </c>
      <c r="I423" s="43" t="n">
        <f aca="false">ROUND(MIN(INDEX(Assumptions!$D$13:$D$18,MATCH(E423,Assumptions!$A$13:$A$18,0)),MAX(INDEX(Assumptions!$C$13:$C$18,MATCH(E423,Assumptions!$A$13:$A$18,0)),INDEX(Assumptions!$B$13:$B$18,MATCH(E423,Assumptions!$A$13:$A$18,0))*F423)),2)</f>
        <v>10.1</v>
      </c>
    </row>
    <row r="424" customFormat="false" ht="15" hidden="false" customHeight="false" outlineLevel="0" collapsed="false">
      <c r="A424" s="24" t="s">
        <v>1247</v>
      </c>
      <c r="B424" s="39" t="n">
        <v>46030</v>
      </c>
      <c r="C424" s="24" t="s">
        <v>694</v>
      </c>
      <c r="D424" s="24" t="s">
        <v>197</v>
      </c>
      <c r="E424" s="24" t="s">
        <v>107</v>
      </c>
      <c r="F424" s="38" t="n">
        <v>20440</v>
      </c>
      <c r="G424" s="42" t="n">
        <f aca="false">DATE(YEAR(B424),MONTH(B424),1)</f>
        <v>46023</v>
      </c>
      <c r="H424" s="24" t="str">
        <f aca="false">INDEX(Customers!$B$2:$B$601,MATCH(C424,Customers!$A$2:$A$601,0))</f>
        <v>Western</v>
      </c>
      <c r="I424" s="43" t="n">
        <f aca="false">ROUND(MIN(INDEX(Assumptions!$D$13:$D$18,MATCH(E424,Assumptions!$A$13:$A$18,0)),MAX(INDEX(Assumptions!$C$13:$C$18,MATCH(E424,Assumptions!$A$13:$A$18,0)),INDEX(Assumptions!$B$13:$B$18,MATCH(E424,Assumptions!$A$13:$A$18,0))*F424)),2)</f>
        <v>0</v>
      </c>
    </row>
    <row r="425" customFormat="false" ht="15" hidden="false" customHeight="false" outlineLevel="0" collapsed="false">
      <c r="A425" s="24" t="s">
        <v>1248</v>
      </c>
      <c r="B425" s="39" t="n">
        <v>46030</v>
      </c>
      <c r="C425" s="24" t="s">
        <v>711</v>
      </c>
      <c r="D425" s="24" t="s">
        <v>826</v>
      </c>
      <c r="E425" s="24" t="s">
        <v>103</v>
      </c>
      <c r="F425" s="38" t="n">
        <v>3790</v>
      </c>
      <c r="G425" s="42" t="n">
        <f aca="false">DATE(YEAR(B425),MONTH(B425),1)</f>
        <v>46023</v>
      </c>
      <c r="H425" s="24" t="str">
        <f aca="false">INDEX(Customers!$B$2:$B$601,MATCH(C425,Customers!$A$2:$A$601,0))</f>
        <v>Rift Valley</v>
      </c>
      <c r="I425" s="43" t="n">
        <f aca="false">ROUND(MIN(INDEX(Assumptions!$D$13:$D$18,MATCH(E425,Assumptions!$A$13:$A$18,0)),MAX(INDEX(Assumptions!$C$13:$C$18,MATCH(E425,Assumptions!$A$13:$A$18,0)),INDEX(Assumptions!$B$13:$B$18,MATCH(E425,Assumptions!$A$13:$A$18,0))*F425)),2)</f>
        <v>37.9</v>
      </c>
    </row>
    <row r="426" customFormat="false" ht="15" hidden="false" customHeight="false" outlineLevel="0" collapsed="false">
      <c r="A426" s="24" t="s">
        <v>1249</v>
      </c>
      <c r="B426" s="39" t="n">
        <v>46030</v>
      </c>
      <c r="C426" s="24" t="s">
        <v>714</v>
      </c>
      <c r="D426" s="24" t="s">
        <v>826</v>
      </c>
      <c r="E426" s="24" t="s">
        <v>103</v>
      </c>
      <c r="F426" s="38" t="n">
        <v>2760</v>
      </c>
      <c r="G426" s="42" t="n">
        <f aca="false">DATE(YEAR(B426),MONTH(B426),1)</f>
        <v>46023</v>
      </c>
      <c r="H426" s="24" t="str">
        <f aca="false">INDEX(Customers!$B$2:$B$601,MATCH(C426,Customers!$A$2:$A$601,0))</f>
        <v>Coast</v>
      </c>
      <c r="I426" s="43" t="n">
        <f aca="false">ROUND(MIN(INDEX(Assumptions!$D$13:$D$18,MATCH(E426,Assumptions!$A$13:$A$18,0)),MAX(INDEX(Assumptions!$C$13:$C$18,MATCH(E426,Assumptions!$A$13:$A$18,0)),INDEX(Assumptions!$B$13:$B$18,MATCH(E426,Assumptions!$A$13:$A$18,0))*F426)),2)</f>
        <v>27.6</v>
      </c>
    </row>
    <row r="427" customFormat="false" ht="15" hidden="false" customHeight="false" outlineLevel="0" collapsed="false">
      <c r="A427" s="24" t="s">
        <v>1250</v>
      </c>
      <c r="B427" s="39" t="n">
        <v>46030</v>
      </c>
      <c r="C427" s="24" t="s">
        <v>723</v>
      </c>
      <c r="D427" s="24" t="s">
        <v>826</v>
      </c>
      <c r="E427" s="24" t="s">
        <v>103</v>
      </c>
      <c r="F427" s="38" t="n">
        <v>23460</v>
      </c>
      <c r="G427" s="42" t="n">
        <f aca="false">DATE(YEAR(B427),MONTH(B427),1)</f>
        <v>46023</v>
      </c>
      <c r="H427" s="24" t="str">
        <f aca="false">INDEX(Customers!$B$2:$B$601,MATCH(C427,Customers!$A$2:$A$601,0))</f>
        <v>Eastern</v>
      </c>
      <c r="I427" s="43" t="n">
        <f aca="false">ROUND(MIN(INDEX(Assumptions!$D$13:$D$18,MATCH(E427,Assumptions!$A$13:$A$18,0)),MAX(INDEX(Assumptions!$C$13:$C$18,MATCH(E427,Assumptions!$A$13:$A$18,0)),INDEX(Assumptions!$B$13:$B$18,MATCH(E427,Assumptions!$A$13:$A$18,0))*F427)),2)</f>
        <v>105</v>
      </c>
    </row>
    <row r="428" customFormat="false" ht="15" hidden="false" customHeight="false" outlineLevel="0" collapsed="false">
      <c r="A428" s="24" t="s">
        <v>1251</v>
      </c>
      <c r="B428" s="39" t="n">
        <v>46030</v>
      </c>
      <c r="C428" s="24" t="s">
        <v>747</v>
      </c>
      <c r="D428" s="24" t="s">
        <v>204</v>
      </c>
      <c r="E428" s="24" t="s">
        <v>105</v>
      </c>
      <c r="F428" s="38" t="n">
        <v>1810</v>
      </c>
      <c r="G428" s="42" t="n">
        <f aca="false">DATE(YEAR(B428),MONTH(B428),1)</f>
        <v>46023</v>
      </c>
      <c r="H428" s="24" t="str">
        <f aca="false">INDEX(Customers!$B$2:$B$601,MATCH(C428,Customers!$A$2:$A$601,0))</f>
        <v>Eastern</v>
      </c>
      <c r="I428" s="43" t="n">
        <f aca="false">ROUND(MIN(INDEX(Assumptions!$D$13:$D$18,MATCH(E428,Assumptions!$A$13:$A$18,0)),MAX(INDEX(Assumptions!$C$13:$C$18,MATCH(E428,Assumptions!$A$13:$A$18,0)),INDEX(Assumptions!$B$13:$B$18,MATCH(E428,Assumptions!$A$13:$A$18,0))*F428)),2)</f>
        <v>27.15</v>
      </c>
    </row>
    <row r="429" customFormat="false" ht="15" hidden="false" customHeight="false" outlineLevel="0" collapsed="false">
      <c r="A429" s="24" t="s">
        <v>1252</v>
      </c>
      <c r="B429" s="39" t="n">
        <v>46030</v>
      </c>
      <c r="C429" s="24" t="s">
        <v>759</v>
      </c>
      <c r="D429" s="24" t="s">
        <v>826</v>
      </c>
      <c r="E429" s="24" t="s">
        <v>103</v>
      </c>
      <c r="F429" s="38" t="n">
        <v>1270</v>
      </c>
      <c r="G429" s="42" t="n">
        <f aca="false">DATE(YEAR(B429),MONTH(B429),1)</f>
        <v>46023</v>
      </c>
      <c r="H429" s="24" t="str">
        <f aca="false">INDEX(Customers!$B$2:$B$601,MATCH(C429,Customers!$A$2:$A$601,0))</f>
        <v>Coast</v>
      </c>
      <c r="I429" s="43" t="n">
        <f aca="false">ROUND(MIN(INDEX(Assumptions!$D$13:$D$18,MATCH(E429,Assumptions!$A$13:$A$18,0)),MAX(INDEX(Assumptions!$C$13:$C$18,MATCH(E429,Assumptions!$A$13:$A$18,0)),INDEX(Assumptions!$B$13:$B$18,MATCH(E429,Assumptions!$A$13:$A$18,0))*F429)),2)</f>
        <v>12.7</v>
      </c>
    </row>
    <row r="430" customFormat="false" ht="15" hidden="false" customHeight="false" outlineLevel="0" collapsed="false">
      <c r="A430" s="24" t="s">
        <v>1253</v>
      </c>
      <c r="B430" s="39" t="n">
        <v>46030</v>
      </c>
      <c r="C430" s="24" t="s">
        <v>760</v>
      </c>
      <c r="D430" s="24" t="s">
        <v>826</v>
      </c>
      <c r="E430" s="24" t="s">
        <v>111</v>
      </c>
      <c r="F430" s="38" t="n">
        <v>50</v>
      </c>
      <c r="G430" s="42" t="n">
        <f aca="false">DATE(YEAR(B430),MONTH(B430),1)</f>
        <v>46023</v>
      </c>
      <c r="H430" s="24" t="str">
        <f aca="false">INDEX(Customers!$B$2:$B$601,MATCH(C430,Customers!$A$2:$A$601,0))</f>
        <v>Rift Valley</v>
      </c>
      <c r="I430" s="43" t="n">
        <f aca="false">ROUND(MIN(INDEX(Assumptions!$D$13:$D$18,MATCH(E430,Assumptions!$A$13:$A$18,0)),MAX(INDEX(Assumptions!$C$13:$C$18,MATCH(E430,Assumptions!$A$13:$A$18,0)),INDEX(Assumptions!$B$13:$B$18,MATCH(E430,Assumptions!$A$13:$A$18,0))*F430)),2)</f>
        <v>2</v>
      </c>
    </row>
    <row r="431" customFormat="false" ht="15" hidden="false" customHeight="false" outlineLevel="0" collapsed="false">
      <c r="A431" s="24" t="s">
        <v>1254</v>
      </c>
      <c r="B431" s="39" t="n">
        <v>46030</v>
      </c>
      <c r="C431" s="24" t="s">
        <v>766</v>
      </c>
      <c r="D431" s="24" t="s">
        <v>826</v>
      </c>
      <c r="E431" s="24" t="s">
        <v>111</v>
      </c>
      <c r="F431" s="38" t="n">
        <v>200</v>
      </c>
      <c r="G431" s="42" t="n">
        <f aca="false">DATE(YEAR(B431),MONTH(B431),1)</f>
        <v>46023</v>
      </c>
      <c r="H431" s="24" t="str">
        <f aca="false">INDEX(Customers!$B$2:$B$601,MATCH(C431,Customers!$A$2:$A$601,0))</f>
        <v>Rift Valley</v>
      </c>
      <c r="I431" s="43" t="n">
        <f aca="false">ROUND(MIN(INDEX(Assumptions!$D$13:$D$18,MATCH(E431,Assumptions!$A$13:$A$18,0)),MAX(INDEX(Assumptions!$C$13:$C$18,MATCH(E431,Assumptions!$A$13:$A$18,0)),INDEX(Assumptions!$B$13:$B$18,MATCH(E431,Assumptions!$A$13:$A$18,0))*F431)),2)</f>
        <v>8</v>
      </c>
    </row>
    <row r="432" customFormat="false" ht="15" hidden="false" customHeight="false" outlineLevel="0" collapsed="false">
      <c r="A432" s="24" t="s">
        <v>1255</v>
      </c>
      <c r="B432" s="39" t="n">
        <v>46030</v>
      </c>
      <c r="C432" s="24" t="s">
        <v>767</v>
      </c>
      <c r="D432" s="24" t="s">
        <v>826</v>
      </c>
      <c r="E432" s="24" t="s">
        <v>111</v>
      </c>
      <c r="F432" s="38" t="n">
        <v>50</v>
      </c>
      <c r="G432" s="42" t="n">
        <f aca="false">DATE(YEAR(B432),MONTH(B432),1)</f>
        <v>46023</v>
      </c>
      <c r="H432" s="24" t="str">
        <f aca="false">INDEX(Customers!$B$2:$B$601,MATCH(C432,Customers!$A$2:$A$601,0))</f>
        <v>Nairobi</v>
      </c>
      <c r="I432" s="43" t="n">
        <f aca="false">ROUND(MIN(INDEX(Assumptions!$D$13:$D$18,MATCH(E432,Assumptions!$A$13:$A$18,0)),MAX(INDEX(Assumptions!$C$13:$C$18,MATCH(E432,Assumptions!$A$13:$A$18,0)),INDEX(Assumptions!$B$13:$B$18,MATCH(E432,Assumptions!$A$13:$A$18,0))*F432)),2)</f>
        <v>2</v>
      </c>
    </row>
    <row r="433" customFormat="false" ht="15" hidden="false" customHeight="false" outlineLevel="0" collapsed="false">
      <c r="A433" s="24" t="s">
        <v>1256</v>
      </c>
      <c r="B433" s="39" t="n">
        <v>46030</v>
      </c>
      <c r="C433" s="24" t="s">
        <v>783</v>
      </c>
      <c r="D433" s="24" t="s">
        <v>153</v>
      </c>
      <c r="E433" s="24" t="s">
        <v>105</v>
      </c>
      <c r="F433" s="38" t="n">
        <v>2220</v>
      </c>
      <c r="G433" s="42" t="n">
        <f aca="false">DATE(YEAR(B433),MONTH(B433),1)</f>
        <v>46023</v>
      </c>
      <c r="H433" s="24" t="str">
        <f aca="false">INDEX(Customers!$B$2:$B$601,MATCH(C433,Customers!$A$2:$A$601,0))</f>
        <v>Nairobi</v>
      </c>
      <c r="I433" s="43" t="n">
        <f aca="false">ROUND(MIN(INDEX(Assumptions!$D$13:$D$18,MATCH(E433,Assumptions!$A$13:$A$18,0)),MAX(INDEX(Assumptions!$C$13:$C$18,MATCH(E433,Assumptions!$A$13:$A$18,0)),INDEX(Assumptions!$B$13:$B$18,MATCH(E433,Assumptions!$A$13:$A$18,0))*F433)),2)</f>
        <v>33.3</v>
      </c>
    </row>
    <row r="434" customFormat="false" ht="15" hidden="false" customHeight="false" outlineLevel="0" collapsed="false">
      <c r="A434" s="24" t="s">
        <v>1257</v>
      </c>
      <c r="B434" s="39" t="n">
        <v>46031</v>
      </c>
      <c r="C434" s="24" t="s">
        <v>224</v>
      </c>
      <c r="D434" s="24" t="s">
        <v>826</v>
      </c>
      <c r="E434" s="24" t="s">
        <v>103</v>
      </c>
      <c r="F434" s="38" t="n">
        <v>500</v>
      </c>
      <c r="G434" s="42" t="n">
        <f aca="false">DATE(YEAR(B434),MONTH(B434),1)</f>
        <v>46023</v>
      </c>
      <c r="H434" s="24" t="str">
        <f aca="false">INDEX(Customers!$B$2:$B$601,MATCH(C434,Customers!$A$2:$A$601,0))</f>
        <v>Western</v>
      </c>
      <c r="I434" s="43" t="n">
        <f aca="false">ROUND(MIN(INDEX(Assumptions!$D$13:$D$18,MATCH(E434,Assumptions!$A$13:$A$18,0)),MAX(INDEX(Assumptions!$C$13:$C$18,MATCH(E434,Assumptions!$A$13:$A$18,0)),INDEX(Assumptions!$B$13:$B$18,MATCH(E434,Assumptions!$A$13:$A$18,0))*F434)),2)</f>
        <v>5</v>
      </c>
    </row>
    <row r="435" customFormat="false" ht="15" hidden="false" customHeight="false" outlineLevel="0" collapsed="false">
      <c r="A435" s="24" t="s">
        <v>1258</v>
      </c>
      <c r="B435" s="39" t="n">
        <v>46031</v>
      </c>
      <c r="C435" s="24" t="s">
        <v>241</v>
      </c>
      <c r="D435" s="24" t="s">
        <v>826</v>
      </c>
      <c r="E435" s="24" t="s">
        <v>109</v>
      </c>
      <c r="F435" s="38" t="n">
        <v>2320</v>
      </c>
      <c r="G435" s="42" t="n">
        <f aca="false">DATE(YEAR(B435),MONTH(B435),1)</f>
        <v>46023</v>
      </c>
      <c r="H435" s="24" t="str">
        <f aca="false">INDEX(Customers!$B$2:$B$601,MATCH(C435,Customers!$A$2:$A$601,0))</f>
        <v>Rift Valley</v>
      </c>
      <c r="I435" s="43" t="n">
        <f aca="false">ROUND(MIN(INDEX(Assumptions!$D$13:$D$18,MATCH(E435,Assumptions!$A$13:$A$18,0)),MAX(INDEX(Assumptions!$C$13:$C$18,MATCH(E435,Assumptions!$A$13:$A$18,0)),INDEX(Assumptions!$B$13:$B$18,MATCH(E435,Assumptions!$A$13:$A$18,0))*F435)),2)</f>
        <v>9.28</v>
      </c>
    </row>
    <row r="436" customFormat="false" ht="15" hidden="false" customHeight="false" outlineLevel="0" collapsed="false">
      <c r="A436" s="24" t="s">
        <v>1259</v>
      </c>
      <c r="B436" s="39" t="n">
        <v>46031</v>
      </c>
      <c r="C436" s="24" t="s">
        <v>242</v>
      </c>
      <c r="D436" s="24" t="s">
        <v>826</v>
      </c>
      <c r="E436" s="24" t="s">
        <v>109</v>
      </c>
      <c r="F436" s="38" t="n">
        <v>910</v>
      </c>
      <c r="G436" s="42" t="n">
        <f aca="false">DATE(YEAR(B436),MONTH(B436),1)</f>
        <v>46023</v>
      </c>
      <c r="H436" s="24" t="str">
        <f aca="false">INDEX(Customers!$B$2:$B$601,MATCH(C436,Customers!$A$2:$A$601,0))</f>
        <v>Central</v>
      </c>
      <c r="I436" s="43" t="n">
        <f aca="false">ROUND(MIN(INDEX(Assumptions!$D$13:$D$18,MATCH(E436,Assumptions!$A$13:$A$18,0)),MAX(INDEX(Assumptions!$C$13:$C$18,MATCH(E436,Assumptions!$A$13:$A$18,0)),INDEX(Assumptions!$B$13:$B$18,MATCH(E436,Assumptions!$A$13:$A$18,0))*F436)),2)</f>
        <v>3.64</v>
      </c>
    </row>
    <row r="437" customFormat="false" ht="15" hidden="false" customHeight="false" outlineLevel="0" collapsed="false">
      <c r="A437" s="24" t="s">
        <v>1260</v>
      </c>
      <c r="B437" s="39" t="n">
        <v>46031</v>
      </c>
      <c r="C437" s="24" t="s">
        <v>242</v>
      </c>
      <c r="D437" s="24" t="s">
        <v>826</v>
      </c>
      <c r="E437" s="24" t="s">
        <v>103</v>
      </c>
      <c r="F437" s="38" t="n">
        <v>290</v>
      </c>
      <c r="G437" s="42" t="n">
        <f aca="false">DATE(YEAR(B437),MONTH(B437),1)</f>
        <v>46023</v>
      </c>
      <c r="H437" s="24" t="str">
        <f aca="false">INDEX(Customers!$B$2:$B$601,MATCH(C437,Customers!$A$2:$A$601,0))</f>
        <v>Central</v>
      </c>
      <c r="I437" s="43" t="n">
        <f aca="false">ROUND(MIN(INDEX(Assumptions!$D$13:$D$18,MATCH(E437,Assumptions!$A$13:$A$18,0)),MAX(INDEX(Assumptions!$C$13:$C$18,MATCH(E437,Assumptions!$A$13:$A$18,0)),INDEX(Assumptions!$B$13:$B$18,MATCH(E437,Assumptions!$A$13:$A$18,0))*F437)),2)</f>
        <v>5</v>
      </c>
    </row>
    <row r="438" customFormat="false" ht="15" hidden="false" customHeight="false" outlineLevel="0" collapsed="false">
      <c r="A438" s="24" t="s">
        <v>1261</v>
      </c>
      <c r="B438" s="39" t="n">
        <v>46031</v>
      </c>
      <c r="C438" s="24" t="s">
        <v>243</v>
      </c>
      <c r="D438" s="24" t="s">
        <v>826</v>
      </c>
      <c r="E438" s="24" t="s">
        <v>113</v>
      </c>
      <c r="F438" s="38" t="n">
        <v>99</v>
      </c>
      <c r="G438" s="42" t="n">
        <f aca="false">DATE(YEAR(B438),MONTH(B438),1)</f>
        <v>46023</v>
      </c>
      <c r="H438" s="24" t="str">
        <f aca="false">INDEX(Customers!$B$2:$B$601,MATCH(C438,Customers!$A$2:$A$601,0))</f>
        <v>Coast</v>
      </c>
      <c r="I438" s="43" t="n">
        <f aca="false">ROUND(MIN(INDEX(Assumptions!$D$13:$D$18,MATCH(E438,Assumptions!$A$13:$A$18,0)),MAX(INDEX(Assumptions!$C$13:$C$18,MATCH(E438,Assumptions!$A$13:$A$18,0)),INDEX(Assumptions!$B$13:$B$18,MATCH(E438,Assumptions!$A$13:$A$18,0))*F438)),2)</f>
        <v>4.95</v>
      </c>
    </row>
    <row r="439" customFormat="false" ht="15" hidden="false" customHeight="false" outlineLevel="0" collapsed="false">
      <c r="A439" s="24" t="s">
        <v>1262</v>
      </c>
      <c r="B439" s="39" t="n">
        <v>46031</v>
      </c>
      <c r="C439" s="24" t="s">
        <v>243</v>
      </c>
      <c r="D439" s="24" t="s">
        <v>826</v>
      </c>
      <c r="E439" s="24" t="s">
        <v>103</v>
      </c>
      <c r="F439" s="38" t="n">
        <v>1490</v>
      </c>
      <c r="G439" s="42" t="n">
        <f aca="false">DATE(YEAR(B439),MONTH(B439),1)</f>
        <v>46023</v>
      </c>
      <c r="H439" s="24" t="str">
        <f aca="false">INDEX(Customers!$B$2:$B$601,MATCH(C439,Customers!$A$2:$A$601,0))</f>
        <v>Coast</v>
      </c>
      <c r="I439" s="43" t="n">
        <f aca="false">ROUND(MIN(INDEX(Assumptions!$D$13:$D$18,MATCH(E439,Assumptions!$A$13:$A$18,0)),MAX(INDEX(Assumptions!$C$13:$C$18,MATCH(E439,Assumptions!$A$13:$A$18,0)),INDEX(Assumptions!$B$13:$B$18,MATCH(E439,Assumptions!$A$13:$A$18,0))*F439)),2)</f>
        <v>14.9</v>
      </c>
    </row>
    <row r="440" customFormat="false" ht="15" hidden="false" customHeight="false" outlineLevel="0" collapsed="false">
      <c r="A440" s="24" t="s">
        <v>1263</v>
      </c>
      <c r="B440" s="39" t="n">
        <v>46031</v>
      </c>
      <c r="C440" s="24" t="s">
        <v>247</v>
      </c>
      <c r="D440" s="24" t="s">
        <v>826</v>
      </c>
      <c r="E440" s="24" t="s">
        <v>109</v>
      </c>
      <c r="F440" s="38" t="n">
        <v>4990</v>
      </c>
      <c r="G440" s="42" t="n">
        <f aca="false">DATE(YEAR(B440),MONTH(B440),1)</f>
        <v>46023</v>
      </c>
      <c r="H440" s="24" t="str">
        <f aca="false">INDEX(Customers!$B$2:$B$601,MATCH(C440,Customers!$A$2:$A$601,0))</f>
        <v>Nairobi</v>
      </c>
      <c r="I440" s="43" t="n">
        <f aca="false">ROUND(MIN(INDEX(Assumptions!$D$13:$D$18,MATCH(E440,Assumptions!$A$13:$A$18,0)),MAX(INDEX(Assumptions!$C$13:$C$18,MATCH(E440,Assumptions!$A$13:$A$18,0)),INDEX(Assumptions!$B$13:$B$18,MATCH(E440,Assumptions!$A$13:$A$18,0))*F440)),2)</f>
        <v>19.96</v>
      </c>
    </row>
    <row r="441" customFormat="false" ht="15" hidden="false" customHeight="false" outlineLevel="0" collapsed="false">
      <c r="A441" s="24" t="s">
        <v>1264</v>
      </c>
      <c r="B441" s="39" t="n">
        <v>46031</v>
      </c>
      <c r="C441" s="24" t="s">
        <v>251</v>
      </c>
      <c r="D441" s="24" t="s">
        <v>157</v>
      </c>
      <c r="E441" s="24" t="s">
        <v>107</v>
      </c>
      <c r="F441" s="38" t="n">
        <v>1520</v>
      </c>
      <c r="G441" s="42" t="n">
        <f aca="false">DATE(YEAR(B441),MONTH(B441),1)</f>
        <v>46023</v>
      </c>
      <c r="H441" s="24" t="str">
        <f aca="false">INDEX(Customers!$B$2:$B$601,MATCH(C441,Customers!$A$2:$A$601,0))</f>
        <v>Nairobi</v>
      </c>
      <c r="I441" s="43" t="n">
        <f aca="false">ROUND(MIN(INDEX(Assumptions!$D$13:$D$18,MATCH(E441,Assumptions!$A$13:$A$18,0)),MAX(INDEX(Assumptions!$C$13:$C$18,MATCH(E441,Assumptions!$A$13:$A$18,0)),INDEX(Assumptions!$B$13:$B$18,MATCH(E441,Assumptions!$A$13:$A$18,0))*F441)),2)</f>
        <v>0</v>
      </c>
    </row>
    <row r="442" customFormat="false" ht="15" hidden="false" customHeight="false" outlineLevel="0" collapsed="false">
      <c r="A442" s="24" t="s">
        <v>1265</v>
      </c>
      <c r="B442" s="39" t="n">
        <v>46031</v>
      </c>
      <c r="C442" s="24" t="s">
        <v>253</v>
      </c>
      <c r="D442" s="24" t="s">
        <v>826</v>
      </c>
      <c r="E442" s="24" t="s">
        <v>109</v>
      </c>
      <c r="F442" s="38" t="n">
        <v>16250</v>
      </c>
      <c r="G442" s="42" t="n">
        <f aca="false">DATE(YEAR(B442),MONTH(B442),1)</f>
        <v>46023</v>
      </c>
      <c r="H442" s="24" t="str">
        <f aca="false">INDEX(Customers!$B$2:$B$601,MATCH(C442,Customers!$A$2:$A$601,0))</f>
        <v>Western</v>
      </c>
      <c r="I442" s="43" t="n">
        <f aca="false">ROUND(MIN(INDEX(Assumptions!$D$13:$D$18,MATCH(E442,Assumptions!$A$13:$A$18,0)),MAX(INDEX(Assumptions!$C$13:$C$18,MATCH(E442,Assumptions!$A$13:$A$18,0)),INDEX(Assumptions!$B$13:$B$18,MATCH(E442,Assumptions!$A$13:$A$18,0))*F442)),2)</f>
        <v>40</v>
      </c>
    </row>
    <row r="443" customFormat="false" ht="15" hidden="false" customHeight="false" outlineLevel="0" collapsed="false">
      <c r="A443" s="24" t="s">
        <v>1266</v>
      </c>
      <c r="B443" s="39" t="n">
        <v>46031</v>
      </c>
      <c r="C443" s="24" t="s">
        <v>272</v>
      </c>
      <c r="D443" s="24" t="s">
        <v>826</v>
      </c>
      <c r="E443" s="24" t="s">
        <v>103</v>
      </c>
      <c r="F443" s="38" t="n">
        <v>1930</v>
      </c>
      <c r="G443" s="42" t="n">
        <f aca="false">DATE(YEAR(B443),MONTH(B443),1)</f>
        <v>46023</v>
      </c>
      <c r="H443" s="24" t="str">
        <f aca="false">INDEX(Customers!$B$2:$B$601,MATCH(C443,Customers!$A$2:$A$601,0))</f>
        <v>Central</v>
      </c>
      <c r="I443" s="43" t="n">
        <f aca="false">ROUND(MIN(INDEX(Assumptions!$D$13:$D$18,MATCH(E443,Assumptions!$A$13:$A$18,0)),MAX(INDEX(Assumptions!$C$13:$C$18,MATCH(E443,Assumptions!$A$13:$A$18,0)),INDEX(Assumptions!$B$13:$B$18,MATCH(E443,Assumptions!$A$13:$A$18,0))*F443)),2)</f>
        <v>19.3</v>
      </c>
    </row>
    <row r="444" customFormat="false" ht="15" hidden="false" customHeight="false" outlineLevel="0" collapsed="false">
      <c r="A444" s="24" t="s">
        <v>1267</v>
      </c>
      <c r="B444" s="39" t="n">
        <v>46031</v>
      </c>
      <c r="C444" s="24" t="s">
        <v>273</v>
      </c>
      <c r="D444" s="24" t="s">
        <v>826</v>
      </c>
      <c r="E444" s="24" t="s">
        <v>111</v>
      </c>
      <c r="F444" s="38" t="n">
        <v>200</v>
      </c>
      <c r="G444" s="42" t="n">
        <f aca="false">DATE(YEAR(B444),MONTH(B444),1)</f>
        <v>46023</v>
      </c>
      <c r="H444" s="24" t="str">
        <f aca="false">INDEX(Customers!$B$2:$B$601,MATCH(C444,Customers!$A$2:$A$601,0))</f>
        <v>Central</v>
      </c>
      <c r="I444" s="43" t="n">
        <f aca="false">ROUND(MIN(INDEX(Assumptions!$D$13:$D$18,MATCH(E444,Assumptions!$A$13:$A$18,0)),MAX(INDEX(Assumptions!$C$13:$C$18,MATCH(E444,Assumptions!$A$13:$A$18,0)),INDEX(Assumptions!$B$13:$B$18,MATCH(E444,Assumptions!$A$13:$A$18,0))*F444)),2)</f>
        <v>8</v>
      </c>
    </row>
    <row r="445" customFormat="false" ht="15" hidden="false" customHeight="false" outlineLevel="0" collapsed="false">
      <c r="A445" s="24" t="s">
        <v>1268</v>
      </c>
      <c r="B445" s="39" t="n">
        <v>46031</v>
      </c>
      <c r="C445" s="24" t="s">
        <v>285</v>
      </c>
      <c r="D445" s="24" t="s">
        <v>205</v>
      </c>
      <c r="E445" s="24" t="s">
        <v>105</v>
      </c>
      <c r="F445" s="38" t="n">
        <v>4220</v>
      </c>
      <c r="G445" s="42" t="n">
        <f aca="false">DATE(YEAR(B445),MONTH(B445),1)</f>
        <v>46023</v>
      </c>
      <c r="H445" s="24" t="str">
        <f aca="false">INDEX(Customers!$B$2:$B$601,MATCH(C445,Customers!$A$2:$A$601,0))</f>
        <v>Eastern</v>
      </c>
      <c r="I445" s="43" t="n">
        <f aca="false">ROUND(MIN(INDEX(Assumptions!$D$13:$D$18,MATCH(E445,Assumptions!$A$13:$A$18,0)),MAX(INDEX(Assumptions!$C$13:$C$18,MATCH(E445,Assumptions!$A$13:$A$18,0)),INDEX(Assumptions!$B$13:$B$18,MATCH(E445,Assumptions!$A$13:$A$18,0))*F445)),2)</f>
        <v>63.3</v>
      </c>
    </row>
    <row r="446" customFormat="false" ht="15" hidden="false" customHeight="false" outlineLevel="0" collapsed="false">
      <c r="A446" s="24" t="s">
        <v>1269</v>
      </c>
      <c r="B446" s="39" t="n">
        <v>46031</v>
      </c>
      <c r="C446" s="24" t="s">
        <v>297</v>
      </c>
      <c r="D446" s="24" t="s">
        <v>826</v>
      </c>
      <c r="E446" s="24" t="s">
        <v>103</v>
      </c>
      <c r="F446" s="38" t="n">
        <v>3890</v>
      </c>
      <c r="G446" s="42" t="n">
        <f aca="false">DATE(YEAR(B446),MONTH(B446),1)</f>
        <v>46023</v>
      </c>
      <c r="H446" s="24" t="str">
        <f aca="false">INDEX(Customers!$B$2:$B$601,MATCH(C446,Customers!$A$2:$A$601,0))</f>
        <v>Nairobi</v>
      </c>
      <c r="I446" s="43" t="n">
        <f aca="false">ROUND(MIN(INDEX(Assumptions!$D$13:$D$18,MATCH(E446,Assumptions!$A$13:$A$18,0)),MAX(INDEX(Assumptions!$C$13:$C$18,MATCH(E446,Assumptions!$A$13:$A$18,0)),INDEX(Assumptions!$B$13:$B$18,MATCH(E446,Assumptions!$A$13:$A$18,0))*F446)),2)</f>
        <v>38.9</v>
      </c>
    </row>
    <row r="447" customFormat="false" ht="15" hidden="false" customHeight="false" outlineLevel="0" collapsed="false">
      <c r="A447" s="24" t="s">
        <v>1270</v>
      </c>
      <c r="B447" s="39" t="n">
        <v>46031</v>
      </c>
      <c r="C447" s="24" t="s">
        <v>302</v>
      </c>
      <c r="D447" s="24" t="s">
        <v>826</v>
      </c>
      <c r="E447" s="24" t="s">
        <v>103</v>
      </c>
      <c r="F447" s="38" t="n">
        <v>390</v>
      </c>
      <c r="G447" s="42" t="n">
        <f aca="false">DATE(YEAR(B447),MONTH(B447),1)</f>
        <v>46023</v>
      </c>
      <c r="H447" s="24" t="str">
        <f aca="false">INDEX(Customers!$B$2:$B$601,MATCH(C447,Customers!$A$2:$A$601,0))</f>
        <v>Coast</v>
      </c>
      <c r="I447" s="43" t="n">
        <f aca="false">ROUND(MIN(INDEX(Assumptions!$D$13:$D$18,MATCH(E447,Assumptions!$A$13:$A$18,0)),MAX(INDEX(Assumptions!$C$13:$C$18,MATCH(E447,Assumptions!$A$13:$A$18,0)),INDEX(Assumptions!$B$13:$B$18,MATCH(E447,Assumptions!$A$13:$A$18,0))*F447)),2)</f>
        <v>5</v>
      </c>
    </row>
    <row r="448" customFormat="false" ht="15" hidden="false" customHeight="false" outlineLevel="0" collapsed="false">
      <c r="A448" s="24" t="s">
        <v>1271</v>
      </c>
      <c r="B448" s="39" t="n">
        <v>46031</v>
      </c>
      <c r="C448" s="24" t="s">
        <v>313</v>
      </c>
      <c r="D448" s="24" t="s">
        <v>826</v>
      </c>
      <c r="E448" s="24" t="s">
        <v>109</v>
      </c>
      <c r="F448" s="38" t="n">
        <v>2010</v>
      </c>
      <c r="G448" s="42" t="n">
        <f aca="false">DATE(YEAR(B448),MONTH(B448),1)</f>
        <v>46023</v>
      </c>
      <c r="H448" s="24" t="str">
        <f aca="false">INDEX(Customers!$B$2:$B$601,MATCH(C448,Customers!$A$2:$A$601,0))</f>
        <v>Eastern</v>
      </c>
      <c r="I448" s="43" t="n">
        <f aca="false">ROUND(MIN(INDEX(Assumptions!$D$13:$D$18,MATCH(E448,Assumptions!$A$13:$A$18,0)),MAX(INDEX(Assumptions!$C$13:$C$18,MATCH(E448,Assumptions!$A$13:$A$18,0)),INDEX(Assumptions!$B$13:$B$18,MATCH(E448,Assumptions!$A$13:$A$18,0))*F448)),2)</f>
        <v>8.04</v>
      </c>
    </row>
    <row r="449" customFormat="false" ht="15" hidden="false" customHeight="false" outlineLevel="0" collapsed="false">
      <c r="A449" s="24" t="s">
        <v>1272</v>
      </c>
      <c r="B449" s="39" t="n">
        <v>46031</v>
      </c>
      <c r="C449" s="24" t="s">
        <v>334</v>
      </c>
      <c r="D449" s="24" t="s">
        <v>826</v>
      </c>
      <c r="E449" s="24" t="s">
        <v>109</v>
      </c>
      <c r="F449" s="38" t="n">
        <v>3340</v>
      </c>
      <c r="G449" s="42" t="n">
        <f aca="false">DATE(YEAR(B449),MONTH(B449),1)</f>
        <v>46023</v>
      </c>
      <c r="H449" s="24" t="str">
        <f aca="false">INDEX(Customers!$B$2:$B$601,MATCH(C449,Customers!$A$2:$A$601,0))</f>
        <v>Nairobi</v>
      </c>
      <c r="I449" s="43" t="n">
        <f aca="false">ROUND(MIN(INDEX(Assumptions!$D$13:$D$18,MATCH(E449,Assumptions!$A$13:$A$18,0)),MAX(INDEX(Assumptions!$C$13:$C$18,MATCH(E449,Assumptions!$A$13:$A$18,0)),INDEX(Assumptions!$B$13:$B$18,MATCH(E449,Assumptions!$A$13:$A$18,0))*F449)),2)</f>
        <v>13.36</v>
      </c>
    </row>
    <row r="450" customFormat="false" ht="15" hidden="false" customHeight="false" outlineLevel="0" collapsed="false">
      <c r="A450" s="24" t="s">
        <v>1273</v>
      </c>
      <c r="B450" s="39" t="n">
        <v>46031</v>
      </c>
      <c r="C450" s="24" t="s">
        <v>361</v>
      </c>
      <c r="D450" s="24" t="s">
        <v>826</v>
      </c>
      <c r="E450" s="24" t="s">
        <v>103</v>
      </c>
      <c r="F450" s="38" t="n">
        <v>870</v>
      </c>
      <c r="G450" s="42" t="n">
        <f aca="false">DATE(YEAR(B450),MONTH(B450),1)</f>
        <v>46023</v>
      </c>
      <c r="H450" s="24" t="str">
        <f aca="false">INDEX(Customers!$B$2:$B$601,MATCH(C450,Customers!$A$2:$A$601,0))</f>
        <v>Rift Valley</v>
      </c>
      <c r="I450" s="43" t="n">
        <f aca="false">ROUND(MIN(INDEX(Assumptions!$D$13:$D$18,MATCH(E450,Assumptions!$A$13:$A$18,0)),MAX(INDEX(Assumptions!$C$13:$C$18,MATCH(E450,Assumptions!$A$13:$A$18,0)),INDEX(Assumptions!$B$13:$B$18,MATCH(E450,Assumptions!$A$13:$A$18,0))*F450)),2)</f>
        <v>8.7</v>
      </c>
    </row>
    <row r="451" customFormat="false" ht="15" hidden="false" customHeight="false" outlineLevel="0" collapsed="false">
      <c r="A451" s="24" t="s">
        <v>1274</v>
      </c>
      <c r="B451" s="39" t="n">
        <v>46031</v>
      </c>
      <c r="C451" s="24" t="s">
        <v>363</v>
      </c>
      <c r="D451" s="24" t="s">
        <v>826</v>
      </c>
      <c r="E451" s="24" t="s">
        <v>103</v>
      </c>
      <c r="F451" s="38" t="n">
        <v>1570</v>
      </c>
      <c r="G451" s="42" t="n">
        <f aca="false">DATE(YEAR(B451),MONTH(B451),1)</f>
        <v>46023</v>
      </c>
      <c r="H451" s="24" t="str">
        <f aca="false">INDEX(Customers!$B$2:$B$601,MATCH(C451,Customers!$A$2:$A$601,0))</f>
        <v>Nairobi</v>
      </c>
      <c r="I451" s="43" t="n">
        <f aca="false">ROUND(MIN(INDEX(Assumptions!$D$13:$D$18,MATCH(E451,Assumptions!$A$13:$A$18,0)),MAX(INDEX(Assumptions!$C$13:$C$18,MATCH(E451,Assumptions!$A$13:$A$18,0)),INDEX(Assumptions!$B$13:$B$18,MATCH(E451,Assumptions!$A$13:$A$18,0))*F451)),2)</f>
        <v>15.7</v>
      </c>
    </row>
    <row r="452" customFormat="false" ht="15" hidden="false" customHeight="false" outlineLevel="0" collapsed="false">
      <c r="A452" s="24" t="s">
        <v>1275</v>
      </c>
      <c r="B452" s="39" t="n">
        <v>46031</v>
      </c>
      <c r="C452" s="24" t="s">
        <v>408</v>
      </c>
      <c r="D452" s="24" t="s">
        <v>152</v>
      </c>
      <c r="E452" s="24" t="s">
        <v>107</v>
      </c>
      <c r="F452" s="38" t="n">
        <v>62840</v>
      </c>
      <c r="G452" s="42" t="n">
        <f aca="false">DATE(YEAR(B452),MONTH(B452),1)</f>
        <v>46023</v>
      </c>
      <c r="H452" s="24" t="str">
        <f aca="false">INDEX(Customers!$B$2:$B$601,MATCH(C452,Customers!$A$2:$A$601,0))</f>
        <v>Nairobi</v>
      </c>
      <c r="I452" s="43" t="n">
        <f aca="false">ROUND(MIN(INDEX(Assumptions!$D$13:$D$18,MATCH(E452,Assumptions!$A$13:$A$18,0)),MAX(INDEX(Assumptions!$C$13:$C$18,MATCH(E452,Assumptions!$A$13:$A$18,0)),INDEX(Assumptions!$B$13:$B$18,MATCH(E452,Assumptions!$A$13:$A$18,0))*F452)),2)</f>
        <v>0</v>
      </c>
    </row>
    <row r="453" customFormat="false" ht="15" hidden="false" customHeight="false" outlineLevel="0" collapsed="false">
      <c r="A453" s="24" t="s">
        <v>1276</v>
      </c>
      <c r="B453" s="39" t="n">
        <v>46031</v>
      </c>
      <c r="C453" s="24" t="s">
        <v>421</v>
      </c>
      <c r="D453" s="24" t="s">
        <v>826</v>
      </c>
      <c r="E453" s="24" t="s">
        <v>103</v>
      </c>
      <c r="F453" s="38" t="n">
        <v>1670</v>
      </c>
      <c r="G453" s="42" t="n">
        <f aca="false">DATE(YEAR(B453),MONTH(B453),1)</f>
        <v>46023</v>
      </c>
      <c r="H453" s="24" t="str">
        <f aca="false">INDEX(Customers!$B$2:$B$601,MATCH(C453,Customers!$A$2:$A$601,0))</f>
        <v>Western</v>
      </c>
      <c r="I453" s="43" t="n">
        <f aca="false">ROUND(MIN(INDEX(Assumptions!$D$13:$D$18,MATCH(E453,Assumptions!$A$13:$A$18,0)),MAX(INDEX(Assumptions!$C$13:$C$18,MATCH(E453,Assumptions!$A$13:$A$18,0)),INDEX(Assumptions!$B$13:$B$18,MATCH(E453,Assumptions!$A$13:$A$18,0))*F453)),2)</f>
        <v>16.7</v>
      </c>
    </row>
    <row r="454" customFormat="false" ht="15" hidden="false" customHeight="false" outlineLevel="0" collapsed="false">
      <c r="A454" s="24" t="s">
        <v>1277</v>
      </c>
      <c r="B454" s="39" t="n">
        <v>46031</v>
      </c>
      <c r="C454" s="24" t="s">
        <v>431</v>
      </c>
      <c r="D454" s="24" t="s">
        <v>152</v>
      </c>
      <c r="E454" s="24" t="s">
        <v>105</v>
      </c>
      <c r="F454" s="38" t="n">
        <v>880</v>
      </c>
      <c r="G454" s="42" t="n">
        <f aca="false">DATE(YEAR(B454),MONTH(B454),1)</f>
        <v>46023</v>
      </c>
      <c r="H454" s="24" t="str">
        <f aca="false">INDEX(Customers!$B$2:$B$601,MATCH(C454,Customers!$A$2:$A$601,0))</f>
        <v>Nairobi</v>
      </c>
      <c r="I454" s="43" t="n">
        <f aca="false">ROUND(MIN(INDEX(Assumptions!$D$13:$D$18,MATCH(E454,Assumptions!$A$13:$A$18,0)),MAX(INDEX(Assumptions!$C$13:$C$18,MATCH(E454,Assumptions!$A$13:$A$18,0)),INDEX(Assumptions!$B$13:$B$18,MATCH(E454,Assumptions!$A$13:$A$18,0))*F454)),2)</f>
        <v>13.2</v>
      </c>
    </row>
    <row r="455" customFormat="false" ht="15" hidden="false" customHeight="false" outlineLevel="0" collapsed="false">
      <c r="A455" s="24" t="s">
        <v>1278</v>
      </c>
      <c r="B455" s="39" t="n">
        <v>46031</v>
      </c>
      <c r="C455" s="24" t="s">
        <v>432</v>
      </c>
      <c r="D455" s="24" t="s">
        <v>175</v>
      </c>
      <c r="E455" s="24" t="s">
        <v>107</v>
      </c>
      <c r="F455" s="38" t="n">
        <v>2730</v>
      </c>
      <c r="G455" s="42" t="n">
        <f aca="false">DATE(YEAR(B455),MONTH(B455),1)</f>
        <v>46023</v>
      </c>
      <c r="H455" s="24" t="str">
        <f aca="false">INDEX(Customers!$B$2:$B$601,MATCH(C455,Customers!$A$2:$A$601,0))</f>
        <v>Rift Valley</v>
      </c>
      <c r="I455" s="43" t="n">
        <f aca="false">ROUND(MIN(INDEX(Assumptions!$D$13:$D$18,MATCH(E455,Assumptions!$A$13:$A$18,0)),MAX(INDEX(Assumptions!$C$13:$C$18,MATCH(E455,Assumptions!$A$13:$A$18,0)),INDEX(Assumptions!$B$13:$B$18,MATCH(E455,Assumptions!$A$13:$A$18,0))*F455)),2)</f>
        <v>0</v>
      </c>
    </row>
    <row r="456" customFormat="false" ht="15" hidden="false" customHeight="false" outlineLevel="0" collapsed="false">
      <c r="A456" s="24" t="s">
        <v>1279</v>
      </c>
      <c r="B456" s="39" t="n">
        <v>46031</v>
      </c>
      <c r="C456" s="24" t="s">
        <v>441</v>
      </c>
      <c r="D456" s="24" t="s">
        <v>826</v>
      </c>
      <c r="E456" s="24" t="s">
        <v>111</v>
      </c>
      <c r="F456" s="38" t="n">
        <v>200</v>
      </c>
      <c r="G456" s="42" t="n">
        <f aca="false">DATE(YEAR(B456),MONTH(B456),1)</f>
        <v>46023</v>
      </c>
      <c r="H456" s="24" t="str">
        <f aca="false">INDEX(Customers!$B$2:$B$601,MATCH(C456,Customers!$A$2:$A$601,0))</f>
        <v>Central</v>
      </c>
      <c r="I456" s="43" t="n">
        <f aca="false">ROUND(MIN(INDEX(Assumptions!$D$13:$D$18,MATCH(E456,Assumptions!$A$13:$A$18,0)),MAX(INDEX(Assumptions!$C$13:$C$18,MATCH(E456,Assumptions!$A$13:$A$18,0)),INDEX(Assumptions!$B$13:$B$18,MATCH(E456,Assumptions!$A$13:$A$18,0))*F456)),2)</f>
        <v>8</v>
      </c>
    </row>
    <row r="457" customFormat="false" ht="15" hidden="false" customHeight="false" outlineLevel="0" collapsed="false">
      <c r="A457" s="24" t="s">
        <v>1280</v>
      </c>
      <c r="B457" s="39" t="n">
        <v>46031</v>
      </c>
      <c r="C457" s="24" t="s">
        <v>471</v>
      </c>
      <c r="D457" s="24" t="s">
        <v>204</v>
      </c>
      <c r="E457" s="24" t="s">
        <v>107</v>
      </c>
      <c r="F457" s="38" t="n">
        <v>620</v>
      </c>
      <c r="G457" s="42" t="n">
        <f aca="false">DATE(YEAR(B457),MONTH(B457),1)</f>
        <v>46023</v>
      </c>
      <c r="H457" s="24" t="str">
        <f aca="false">INDEX(Customers!$B$2:$B$601,MATCH(C457,Customers!$A$2:$A$601,0))</f>
        <v>Eastern</v>
      </c>
      <c r="I457" s="43" t="n">
        <f aca="false">ROUND(MIN(INDEX(Assumptions!$D$13:$D$18,MATCH(E457,Assumptions!$A$13:$A$18,0)),MAX(INDEX(Assumptions!$C$13:$C$18,MATCH(E457,Assumptions!$A$13:$A$18,0)),INDEX(Assumptions!$B$13:$B$18,MATCH(E457,Assumptions!$A$13:$A$18,0))*F457)),2)</f>
        <v>0</v>
      </c>
    </row>
    <row r="458" customFormat="false" ht="15" hidden="false" customHeight="false" outlineLevel="0" collapsed="false">
      <c r="A458" s="24" t="s">
        <v>1281</v>
      </c>
      <c r="B458" s="39" t="n">
        <v>46031</v>
      </c>
      <c r="C458" s="24" t="s">
        <v>475</v>
      </c>
      <c r="D458" s="24" t="s">
        <v>826</v>
      </c>
      <c r="E458" s="24" t="s">
        <v>103</v>
      </c>
      <c r="F458" s="38" t="n">
        <v>1170</v>
      </c>
      <c r="G458" s="42" t="n">
        <f aca="false">DATE(YEAR(B458),MONTH(B458),1)</f>
        <v>46023</v>
      </c>
      <c r="H458" s="24" t="str">
        <f aca="false">INDEX(Customers!$B$2:$B$601,MATCH(C458,Customers!$A$2:$A$601,0))</f>
        <v>Coast</v>
      </c>
      <c r="I458" s="43" t="n">
        <f aca="false">ROUND(MIN(INDEX(Assumptions!$D$13:$D$18,MATCH(E458,Assumptions!$A$13:$A$18,0)),MAX(INDEX(Assumptions!$C$13:$C$18,MATCH(E458,Assumptions!$A$13:$A$18,0)),INDEX(Assumptions!$B$13:$B$18,MATCH(E458,Assumptions!$A$13:$A$18,0))*F458)),2)</f>
        <v>11.7</v>
      </c>
    </row>
    <row r="459" customFormat="false" ht="15" hidden="false" customHeight="false" outlineLevel="0" collapsed="false">
      <c r="A459" s="24" t="s">
        <v>1282</v>
      </c>
      <c r="B459" s="39" t="n">
        <v>46031</v>
      </c>
      <c r="C459" s="24" t="s">
        <v>504</v>
      </c>
      <c r="D459" s="24" t="s">
        <v>826</v>
      </c>
      <c r="E459" s="24" t="s">
        <v>111</v>
      </c>
      <c r="F459" s="38" t="n">
        <v>200</v>
      </c>
      <c r="G459" s="42" t="n">
        <f aca="false">DATE(YEAR(B459),MONTH(B459),1)</f>
        <v>46023</v>
      </c>
      <c r="H459" s="24" t="str">
        <f aca="false">INDEX(Customers!$B$2:$B$601,MATCH(C459,Customers!$A$2:$A$601,0))</f>
        <v>Coast</v>
      </c>
      <c r="I459" s="43" t="n">
        <f aca="false">ROUND(MIN(INDEX(Assumptions!$D$13:$D$18,MATCH(E459,Assumptions!$A$13:$A$18,0)),MAX(INDEX(Assumptions!$C$13:$C$18,MATCH(E459,Assumptions!$A$13:$A$18,0)),INDEX(Assumptions!$B$13:$B$18,MATCH(E459,Assumptions!$A$13:$A$18,0))*F459)),2)</f>
        <v>8</v>
      </c>
    </row>
    <row r="460" customFormat="false" ht="15" hidden="false" customHeight="false" outlineLevel="0" collapsed="false">
      <c r="A460" s="24" t="s">
        <v>1283</v>
      </c>
      <c r="B460" s="39" t="n">
        <v>46031</v>
      </c>
      <c r="C460" s="24" t="s">
        <v>508</v>
      </c>
      <c r="D460" s="24" t="s">
        <v>826</v>
      </c>
      <c r="E460" s="24" t="s">
        <v>113</v>
      </c>
      <c r="F460" s="38" t="n">
        <v>500</v>
      </c>
      <c r="G460" s="42" t="n">
        <f aca="false">DATE(YEAR(B460),MONTH(B460),1)</f>
        <v>46023</v>
      </c>
      <c r="H460" s="24" t="str">
        <f aca="false">INDEX(Customers!$B$2:$B$601,MATCH(C460,Customers!$A$2:$A$601,0))</f>
        <v>Eastern</v>
      </c>
      <c r="I460" s="43" t="n">
        <f aca="false">ROUND(MIN(INDEX(Assumptions!$D$13:$D$18,MATCH(E460,Assumptions!$A$13:$A$18,0)),MAX(INDEX(Assumptions!$C$13:$C$18,MATCH(E460,Assumptions!$A$13:$A$18,0)),INDEX(Assumptions!$B$13:$B$18,MATCH(E460,Assumptions!$A$13:$A$18,0))*F460)),2)</f>
        <v>25</v>
      </c>
    </row>
    <row r="461" customFormat="false" ht="15" hidden="false" customHeight="false" outlineLevel="0" collapsed="false">
      <c r="A461" s="24" t="s">
        <v>1284</v>
      </c>
      <c r="B461" s="39" t="n">
        <v>46031</v>
      </c>
      <c r="C461" s="24" t="s">
        <v>516</v>
      </c>
      <c r="D461" s="24" t="s">
        <v>175</v>
      </c>
      <c r="E461" s="24" t="s">
        <v>105</v>
      </c>
      <c r="F461" s="38" t="n">
        <v>15880</v>
      </c>
      <c r="G461" s="42" t="n">
        <f aca="false">DATE(YEAR(B461),MONTH(B461),1)</f>
        <v>46023</v>
      </c>
      <c r="H461" s="24" t="str">
        <f aca="false">INDEX(Customers!$B$2:$B$601,MATCH(C461,Customers!$A$2:$A$601,0))</f>
        <v>Rift Valley</v>
      </c>
      <c r="I461" s="43" t="n">
        <f aca="false">ROUND(MIN(INDEX(Assumptions!$D$13:$D$18,MATCH(E461,Assumptions!$A$13:$A$18,0)),MAX(INDEX(Assumptions!$C$13:$C$18,MATCH(E461,Assumptions!$A$13:$A$18,0)),INDEX(Assumptions!$B$13:$B$18,MATCH(E461,Assumptions!$A$13:$A$18,0))*F461)),2)</f>
        <v>200</v>
      </c>
    </row>
    <row r="462" customFormat="false" ht="15" hidden="false" customHeight="false" outlineLevel="0" collapsed="false">
      <c r="A462" s="24" t="s">
        <v>1285</v>
      </c>
      <c r="B462" s="39" t="n">
        <v>46031</v>
      </c>
      <c r="C462" s="24" t="s">
        <v>517</v>
      </c>
      <c r="D462" s="24" t="s">
        <v>157</v>
      </c>
      <c r="E462" s="24" t="s">
        <v>105</v>
      </c>
      <c r="F462" s="38" t="n">
        <v>26030</v>
      </c>
      <c r="G462" s="42" t="n">
        <f aca="false">DATE(YEAR(B462),MONTH(B462),1)</f>
        <v>46023</v>
      </c>
      <c r="H462" s="24" t="str">
        <f aca="false">INDEX(Customers!$B$2:$B$601,MATCH(C462,Customers!$A$2:$A$601,0))</f>
        <v>Nairobi</v>
      </c>
      <c r="I462" s="43" t="n">
        <f aca="false">ROUND(MIN(INDEX(Assumptions!$D$13:$D$18,MATCH(E462,Assumptions!$A$13:$A$18,0)),MAX(INDEX(Assumptions!$C$13:$C$18,MATCH(E462,Assumptions!$A$13:$A$18,0)),INDEX(Assumptions!$B$13:$B$18,MATCH(E462,Assumptions!$A$13:$A$18,0))*F462)),2)</f>
        <v>200</v>
      </c>
    </row>
    <row r="463" customFormat="false" ht="15" hidden="false" customHeight="false" outlineLevel="0" collapsed="false">
      <c r="A463" s="24" t="s">
        <v>1286</v>
      </c>
      <c r="B463" s="39" t="n">
        <v>46031</v>
      </c>
      <c r="C463" s="24" t="s">
        <v>526</v>
      </c>
      <c r="D463" s="24" t="s">
        <v>826</v>
      </c>
      <c r="E463" s="24" t="s">
        <v>109</v>
      </c>
      <c r="F463" s="38" t="n">
        <v>2950</v>
      </c>
      <c r="G463" s="42" t="n">
        <f aca="false">DATE(YEAR(B463),MONTH(B463),1)</f>
        <v>46023</v>
      </c>
      <c r="H463" s="24" t="str">
        <f aca="false">INDEX(Customers!$B$2:$B$601,MATCH(C463,Customers!$A$2:$A$601,0))</f>
        <v>Central</v>
      </c>
      <c r="I463" s="43" t="n">
        <f aca="false">ROUND(MIN(INDEX(Assumptions!$D$13:$D$18,MATCH(E463,Assumptions!$A$13:$A$18,0)),MAX(INDEX(Assumptions!$C$13:$C$18,MATCH(E463,Assumptions!$A$13:$A$18,0)),INDEX(Assumptions!$B$13:$B$18,MATCH(E463,Assumptions!$A$13:$A$18,0))*F463)),2)</f>
        <v>11.8</v>
      </c>
    </row>
    <row r="464" customFormat="false" ht="15" hidden="false" customHeight="false" outlineLevel="0" collapsed="false">
      <c r="A464" s="24" t="s">
        <v>1287</v>
      </c>
      <c r="B464" s="39" t="n">
        <v>46031</v>
      </c>
      <c r="C464" s="24" t="s">
        <v>556</v>
      </c>
      <c r="D464" s="24" t="s">
        <v>826</v>
      </c>
      <c r="E464" s="24" t="s">
        <v>113</v>
      </c>
      <c r="F464" s="38" t="n">
        <v>500</v>
      </c>
      <c r="G464" s="42" t="n">
        <f aca="false">DATE(YEAR(B464),MONTH(B464),1)</f>
        <v>46023</v>
      </c>
      <c r="H464" s="24" t="str">
        <f aca="false">INDEX(Customers!$B$2:$B$601,MATCH(C464,Customers!$A$2:$A$601,0))</f>
        <v>Central</v>
      </c>
      <c r="I464" s="43" t="n">
        <f aca="false">ROUND(MIN(INDEX(Assumptions!$D$13:$D$18,MATCH(E464,Assumptions!$A$13:$A$18,0)),MAX(INDEX(Assumptions!$C$13:$C$18,MATCH(E464,Assumptions!$A$13:$A$18,0)),INDEX(Assumptions!$B$13:$B$18,MATCH(E464,Assumptions!$A$13:$A$18,0))*F464)),2)</f>
        <v>25</v>
      </c>
    </row>
    <row r="465" customFormat="false" ht="15" hidden="false" customHeight="false" outlineLevel="0" collapsed="false">
      <c r="A465" s="24" t="s">
        <v>1288</v>
      </c>
      <c r="B465" s="39" t="n">
        <v>46031</v>
      </c>
      <c r="C465" s="24" t="s">
        <v>572</v>
      </c>
      <c r="D465" s="24" t="s">
        <v>189</v>
      </c>
      <c r="E465" s="24" t="s">
        <v>107</v>
      </c>
      <c r="F465" s="38" t="n">
        <v>5170</v>
      </c>
      <c r="G465" s="42" t="n">
        <f aca="false">DATE(YEAR(B465),MONTH(B465),1)</f>
        <v>46023</v>
      </c>
      <c r="H465" s="24" t="str">
        <f aca="false">INDEX(Customers!$B$2:$B$601,MATCH(C465,Customers!$A$2:$A$601,0))</f>
        <v>Coast</v>
      </c>
      <c r="I465" s="43" t="n">
        <f aca="false">ROUND(MIN(INDEX(Assumptions!$D$13:$D$18,MATCH(E465,Assumptions!$A$13:$A$18,0)),MAX(INDEX(Assumptions!$C$13:$C$18,MATCH(E465,Assumptions!$A$13:$A$18,0)),INDEX(Assumptions!$B$13:$B$18,MATCH(E465,Assumptions!$A$13:$A$18,0))*F465)),2)</f>
        <v>0</v>
      </c>
    </row>
    <row r="466" customFormat="false" ht="15" hidden="false" customHeight="false" outlineLevel="0" collapsed="false">
      <c r="A466" s="24" t="s">
        <v>1289</v>
      </c>
      <c r="B466" s="39" t="n">
        <v>46031</v>
      </c>
      <c r="C466" s="24" t="s">
        <v>585</v>
      </c>
      <c r="D466" s="24" t="s">
        <v>826</v>
      </c>
      <c r="E466" s="24" t="s">
        <v>109</v>
      </c>
      <c r="F466" s="38" t="n">
        <v>32990</v>
      </c>
      <c r="G466" s="42" t="n">
        <f aca="false">DATE(YEAR(B466),MONTH(B466),1)</f>
        <v>46023</v>
      </c>
      <c r="H466" s="24" t="str">
        <f aca="false">INDEX(Customers!$B$2:$B$601,MATCH(C466,Customers!$A$2:$A$601,0))</f>
        <v>Eastern</v>
      </c>
      <c r="I466" s="43" t="n">
        <f aca="false">ROUND(MIN(INDEX(Assumptions!$D$13:$D$18,MATCH(E466,Assumptions!$A$13:$A$18,0)),MAX(INDEX(Assumptions!$C$13:$C$18,MATCH(E466,Assumptions!$A$13:$A$18,0)),INDEX(Assumptions!$B$13:$B$18,MATCH(E466,Assumptions!$A$13:$A$18,0))*F466)),2)</f>
        <v>40</v>
      </c>
    </row>
    <row r="467" customFormat="false" ht="15" hidden="false" customHeight="false" outlineLevel="0" collapsed="false">
      <c r="A467" s="24" t="s">
        <v>1290</v>
      </c>
      <c r="B467" s="39" t="n">
        <v>46031</v>
      </c>
      <c r="C467" s="24" t="s">
        <v>601</v>
      </c>
      <c r="D467" s="24" t="s">
        <v>826</v>
      </c>
      <c r="E467" s="24" t="s">
        <v>109</v>
      </c>
      <c r="F467" s="38" t="n">
        <v>5250</v>
      </c>
      <c r="G467" s="42" t="n">
        <f aca="false">DATE(YEAR(B467),MONTH(B467),1)</f>
        <v>46023</v>
      </c>
      <c r="H467" s="24" t="str">
        <f aca="false">INDEX(Customers!$B$2:$B$601,MATCH(C467,Customers!$A$2:$A$601,0))</f>
        <v>Nairobi</v>
      </c>
      <c r="I467" s="43" t="n">
        <f aca="false">ROUND(MIN(INDEX(Assumptions!$D$13:$D$18,MATCH(E467,Assumptions!$A$13:$A$18,0)),MAX(INDEX(Assumptions!$C$13:$C$18,MATCH(E467,Assumptions!$A$13:$A$18,0)),INDEX(Assumptions!$B$13:$B$18,MATCH(E467,Assumptions!$A$13:$A$18,0))*F467)),2)</f>
        <v>21</v>
      </c>
    </row>
    <row r="468" customFormat="false" ht="15" hidden="false" customHeight="false" outlineLevel="0" collapsed="false">
      <c r="A468" s="24" t="s">
        <v>1291</v>
      </c>
      <c r="B468" s="39" t="n">
        <v>46031</v>
      </c>
      <c r="C468" s="24" t="s">
        <v>609</v>
      </c>
      <c r="D468" s="24" t="s">
        <v>826</v>
      </c>
      <c r="E468" s="24" t="s">
        <v>103</v>
      </c>
      <c r="F468" s="38" t="n">
        <v>3390</v>
      </c>
      <c r="G468" s="42" t="n">
        <f aca="false">DATE(YEAR(B468),MONTH(B468),1)</f>
        <v>46023</v>
      </c>
      <c r="H468" s="24" t="str">
        <f aca="false">INDEX(Customers!$B$2:$B$601,MATCH(C468,Customers!$A$2:$A$601,0))</f>
        <v>Rift Valley</v>
      </c>
      <c r="I468" s="43" t="n">
        <f aca="false">ROUND(MIN(INDEX(Assumptions!$D$13:$D$18,MATCH(E468,Assumptions!$A$13:$A$18,0)),MAX(INDEX(Assumptions!$C$13:$C$18,MATCH(E468,Assumptions!$A$13:$A$18,0)),INDEX(Assumptions!$B$13:$B$18,MATCH(E468,Assumptions!$A$13:$A$18,0))*F468)),2)</f>
        <v>33.9</v>
      </c>
    </row>
    <row r="469" customFormat="false" ht="15" hidden="false" customHeight="false" outlineLevel="0" collapsed="false">
      <c r="A469" s="24" t="s">
        <v>1292</v>
      </c>
      <c r="B469" s="39" t="n">
        <v>46031</v>
      </c>
      <c r="C469" s="24" t="s">
        <v>612</v>
      </c>
      <c r="D469" s="24" t="s">
        <v>826</v>
      </c>
      <c r="E469" s="24" t="s">
        <v>111</v>
      </c>
      <c r="F469" s="38" t="n">
        <v>100</v>
      </c>
      <c r="G469" s="42" t="n">
        <f aca="false">DATE(YEAR(B469),MONTH(B469),1)</f>
        <v>46023</v>
      </c>
      <c r="H469" s="24" t="str">
        <f aca="false">INDEX(Customers!$B$2:$B$601,MATCH(C469,Customers!$A$2:$A$601,0))</f>
        <v>Central</v>
      </c>
      <c r="I469" s="43" t="n">
        <f aca="false">ROUND(MIN(INDEX(Assumptions!$D$13:$D$18,MATCH(E469,Assumptions!$A$13:$A$18,0)),MAX(INDEX(Assumptions!$C$13:$C$18,MATCH(E469,Assumptions!$A$13:$A$18,0)),INDEX(Assumptions!$B$13:$B$18,MATCH(E469,Assumptions!$A$13:$A$18,0))*F469)),2)</f>
        <v>4</v>
      </c>
    </row>
    <row r="470" customFormat="false" ht="15" hidden="false" customHeight="false" outlineLevel="0" collapsed="false">
      <c r="A470" s="24" t="s">
        <v>1293</v>
      </c>
      <c r="B470" s="39" t="n">
        <v>46031</v>
      </c>
      <c r="C470" s="24" t="s">
        <v>623</v>
      </c>
      <c r="D470" s="24" t="s">
        <v>826</v>
      </c>
      <c r="E470" s="24" t="s">
        <v>113</v>
      </c>
      <c r="F470" s="38" t="n">
        <v>500</v>
      </c>
      <c r="G470" s="42" t="n">
        <f aca="false">DATE(YEAR(B470),MONTH(B470),1)</f>
        <v>46023</v>
      </c>
      <c r="H470" s="24" t="str">
        <f aca="false">INDEX(Customers!$B$2:$B$601,MATCH(C470,Customers!$A$2:$A$601,0))</f>
        <v>Central</v>
      </c>
      <c r="I470" s="43" t="n">
        <f aca="false">ROUND(MIN(INDEX(Assumptions!$D$13:$D$18,MATCH(E470,Assumptions!$A$13:$A$18,0)),MAX(INDEX(Assumptions!$C$13:$C$18,MATCH(E470,Assumptions!$A$13:$A$18,0)),INDEX(Assumptions!$B$13:$B$18,MATCH(E470,Assumptions!$A$13:$A$18,0))*F470)),2)</f>
        <v>25</v>
      </c>
    </row>
    <row r="471" customFormat="false" ht="15" hidden="false" customHeight="false" outlineLevel="0" collapsed="false">
      <c r="A471" s="24" t="s">
        <v>1294</v>
      </c>
      <c r="B471" s="39" t="n">
        <v>46031</v>
      </c>
      <c r="C471" s="24" t="s">
        <v>625</v>
      </c>
      <c r="D471" s="24" t="s">
        <v>826</v>
      </c>
      <c r="E471" s="24" t="s">
        <v>103</v>
      </c>
      <c r="F471" s="38" t="n">
        <v>440</v>
      </c>
      <c r="G471" s="42" t="n">
        <f aca="false">DATE(YEAR(B471),MONTH(B471),1)</f>
        <v>46023</v>
      </c>
      <c r="H471" s="24" t="str">
        <f aca="false">INDEX(Customers!$B$2:$B$601,MATCH(C471,Customers!$A$2:$A$601,0))</f>
        <v>Nairobi</v>
      </c>
      <c r="I471" s="43" t="n">
        <f aca="false">ROUND(MIN(INDEX(Assumptions!$D$13:$D$18,MATCH(E471,Assumptions!$A$13:$A$18,0)),MAX(INDEX(Assumptions!$C$13:$C$18,MATCH(E471,Assumptions!$A$13:$A$18,0)),INDEX(Assumptions!$B$13:$B$18,MATCH(E471,Assumptions!$A$13:$A$18,0))*F471)),2)</f>
        <v>5</v>
      </c>
    </row>
    <row r="472" customFormat="false" ht="15" hidden="false" customHeight="false" outlineLevel="0" collapsed="false">
      <c r="A472" s="24" t="s">
        <v>1295</v>
      </c>
      <c r="B472" s="39" t="n">
        <v>46031</v>
      </c>
      <c r="C472" s="24" t="s">
        <v>635</v>
      </c>
      <c r="D472" s="24" t="s">
        <v>164</v>
      </c>
      <c r="E472" s="24" t="s">
        <v>107</v>
      </c>
      <c r="F472" s="38" t="n">
        <v>12560</v>
      </c>
      <c r="G472" s="42" t="n">
        <f aca="false">DATE(YEAR(B472),MONTH(B472),1)</f>
        <v>46023</v>
      </c>
      <c r="H472" s="24" t="str">
        <f aca="false">INDEX(Customers!$B$2:$B$601,MATCH(C472,Customers!$A$2:$A$601,0))</f>
        <v>Central</v>
      </c>
      <c r="I472" s="43" t="n">
        <f aca="false">ROUND(MIN(INDEX(Assumptions!$D$13:$D$18,MATCH(E472,Assumptions!$A$13:$A$18,0)),MAX(INDEX(Assumptions!$C$13:$C$18,MATCH(E472,Assumptions!$A$13:$A$18,0)),INDEX(Assumptions!$B$13:$B$18,MATCH(E472,Assumptions!$A$13:$A$18,0))*F472)),2)</f>
        <v>0</v>
      </c>
    </row>
    <row r="473" customFormat="false" ht="15" hidden="false" customHeight="false" outlineLevel="0" collapsed="false">
      <c r="A473" s="24" t="s">
        <v>1296</v>
      </c>
      <c r="B473" s="39" t="n">
        <v>46031</v>
      </c>
      <c r="C473" s="24" t="s">
        <v>643</v>
      </c>
      <c r="D473" s="24" t="s">
        <v>826</v>
      </c>
      <c r="E473" s="24" t="s">
        <v>109</v>
      </c>
      <c r="F473" s="38" t="n">
        <v>3650</v>
      </c>
      <c r="G473" s="42" t="n">
        <f aca="false">DATE(YEAR(B473),MONTH(B473),1)</f>
        <v>46023</v>
      </c>
      <c r="H473" s="24" t="str">
        <f aca="false">INDEX(Customers!$B$2:$B$601,MATCH(C473,Customers!$A$2:$A$601,0))</f>
        <v>Rift Valley</v>
      </c>
      <c r="I473" s="43" t="n">
        <f aca="false">ROUND(MIN(INDEX(Assumptions!$D$13:$D$18,MATCH(E473,Assumptions!$A$13:$A$18,0)),MAX(INDEX(Assumptions!$C$13:$C$18,MATCH(E473,Assumptions!$A$13:$A$18,0)),INDEX(Assumptions!$B$13:$B$18,MATCH(E473,Assumptions!$A$13:$A$18,0))*F473)),2)</f>
        <v>14.6</v>
      </c>
    </row>
    <row r="474" customFormat="false" ht="15" hidden="false" customHeight="false" outlineLevel="0" collapsed="false">
      <c r="A474" s="24" t="s">
        <v>1297</v>
      </c>
      <c r="B474" s="39" t="n">
        <v>46031</v>
      </c>
      <c r="C474" s="24" t="s">
        <v>644</v>
      </c>
      <c r="D474" s="24" t="s">
        <v>826</v>
      </c>
      <c r="E474" s="24" t="s">
        <v>103</v>
      </c>
      <c r="F474" s="38" t="n">
        <v>940</v>
      </c>
      <c r="G474" s="42" t="n">
        <f aca="false">DATE(YEAR(B474),MONTH(B474),1)</f>
        <v>46023</v>
      </c>
      <c r="H474" s="24" t="str">
        <f aca="false">INDEX(Customers!$B$2:$B$601,MATCH(C474,Customers!$A$2:$A$601,0))</f>
        <v>Western</v>
      </c>
      <c r="I474" s="43" t="n">
        <f aca="false">ROUND(MIN(INDEX(Assumptions!$D$13:$D$18,MATCH(E474,Assumptions!$A$13:$A$18,0)),MAX(INDEX(Assumptions!$C$13:$C$18,MATCH(E474,Assumptions!$A$13:$A$18,0)),INDEX(Assumptions!$B$13:$B$18,MATCH(E474,Assumptions!$A$13:$A$18,0))*F474)),2)</f>
        <v>9.4</v>
      </c>
    </row>
    <row r="475" customFormat="false" ht="15" hidden="false" customHeight="false" outlineLevel="0" collapsed="false">
      <c r="A475" s="24" t="s">
        <v>1298</v>
      </c>
      <c r="B475" s="39" t="n">
        <v>46031</v>
      </c>
      <c r="C475" s="24" t="s">
        <v>685</v>
      </c>
      <c r="D475" s="24" t="s">
        <v>826</v>
      </c>
      <c r="E475" s="24" t="s">
        <v>103</v>
      </c>
      <c r="F475" s="38" t="n">
        <v>660</v>
      </c>
      <c r="G475" s="42" t="n">
        <f aca="false">DATE(YEAR(B475),MONTH(B475),1)</f>
        <v>46023</v>
      </c>
      <c r="H475" s="24" t="str">
        <f aca="false">INDEX(Customers!$B$2:$B$601,MATCH(C475,Customers!$A$2:$A$601,0))</f>
        <v>Nairobi</v>
      </c>
      <c r="I475" s="43" t="n">
        <f aca="false">ROUND(MIN(INDEX(Assumptions!$D$13:$D$18,MATCH(E475,Assumptions!$A$13:$A$18,0)),MAX(INDEX(Assumptions!$C$13:$C$18,MATCH(E475,Assumptions!$A$13:$A$18,0)),INDEX(Assumptions!$B$13:$B$18,MATCH(E475,Assumptions!$A$13:$A$18,0))*F475)),2)</f>
        <v>6.6</v>
      </c>
    </row>
    <row r="476" customFormat="false" ht="15" hidden="false" customHeight="false" outlineLevel="0" collapsed="false">
      <c r="A476" s="24" t="s">
        <v>1299</v>
      </c>
      <c r="B476" s="39" t="n">
        <v>46031</v>
      </c>
      <c r="C476" s="24" t="s">
        <v>712</v>
      </c>
      <c r="D476" s="24" t="s">
        <v>174</v>
      </c>
      <c r="E476" s="24" t="s">
        <v>105</v>
      </c>
      <c r="F476" s="38" t="n">
        <v>2050</v>
      </c>
      <c r="G476" s="42" t="n">
        <f aca="false">DATE(YEAR(B476),MONTH(B476),1)</f>
        <v>46023</v>
      </c>
      <c r="H476" s="24" t="str">
        <f aca="false">INDEX(Customers!$B$2:$B$601,MATCH(C476,Customers!$A$2:$A$601,0))</f>
        <v>Rift Valley</v>
      </c>
      <c r="I476" s="43" t="n">
        <f aca="false">ROUND(MIN(INDEX(Assumptions!$D$13:$D$18,MATCH(E476,Assumptions!$A$13:$A$18,0)),MAX(INDEX(Assumptions!$C$13:$C$18,MATCH(E476,Assumptions!$A$13:$A$18,0)),INDEX(Assumptions!$B$13:$B$18,MATCH(E476,Assumptions!$A$13:$A$18,0))*F476)),2)</f>
        <v>30.75</v>
      </c>
    </row>
    <row r="477" customFormat="false" ht="15" hidden="false" customHeight="false" outlineLevel="0" collapsed="false">
      <c r="A477" s="24" t="s">
        <v>1300</v>
      </c>
      <c r="B477" s="39" t="n">
        <v>46031</v>
      </c>
      <c r="C477" s="24" t="s">
        <v>742</v>
      </c>
      <c r="D477" s="24" t="s">
        <v>203</v>
      </c>
      <c r="E477" s="24" t="s">
        <v>105</v>
      </c>
      <c r="F477" s="38" t="n">
        <v>5140</v>
      </c>
      <c r="G477" s="42" t="n">
        <f aca="false">DATE(YEAR(B477),MONTH(B477),1)</f>
        <v>46023</v>
      </c>
      <c r="H477" s="24" t="str">
        <f aca="false">INDEX(Customers!$B$2:$B$601,MATCH(C477,Customers!$A$2:$A$601,0))</f>
        <v>Eastern</v>
      </c>
      <c r="I477" s="43" t="n">
        <f aca="false">ROUND(MIN(INDEX(Assumptions!$D$13:$D$18,MATCH(E477,Assumptions!$A$13:$A$18,0)),MAX(INDEX(Assumptions!$C$13:$C$18,MATCH(E477,Assumptions!$A$13:$A$18,0)),INDEX(Assumptions!$B$13:$B$18,MATCH(E477,Assumptions!$A$13:$A$18,0))*F477)),2)</f>
        <v>77.1</v>
      </c>
    </row>
    <row r="478" customFormat="false" ht="15" hidden="false" customHeight="false" outlineLevel="0" collapsed="false">
      <c r="A478" s="24" t="s">
        <v>1301</v>
      </c>
      <c r="B478" s="39" t="n">
        <v>46031</v>
      </c>
      <c r="C478" s="24" t="s">
        <v>747</v>
      </c>
      <c r="D478" s="24" t="s">
        <v>211</v>
      </c>
      <c r="E478" s="24" t="s">
        <v>107</v>
      </c>
      <c r="F478" s="38" t="n">
        <v>5900</v>
      </c>
      <c r="G478" s="42" t="n">
        <f aca="false">DATE(YEAR(B478),MONTH(B478),1)</f>
        <v>46023</v>
      </c>
      <c r="H478" s="24" t="str">
        <f aca="false">INDEX(Customers!$B$2:$B$601,MATCH(C478,Customers!$A$2:$A$601,0))</f>
        <v>Eastern</v>
      </c>
      <c r="I478" s="43" t="n">
        <f aca="false">ROUND(MIN(INDEX(Assumptions!$D$13:$D$18,MATCH(E478,Assumptions!$A$13:$A$18,0)),MAX(INDEX(Assumptions!$C$13:$C$18,MATCH(E478,Assumptions!$A$13:$A$18,0)),INDEX(Assumptions!$B$13:$B$18,MATCH(E478,Assumptions!$A$13:$A$18,0))*F478)),2)</f>
        <v>0</v>
      </c>
    </row>
    <row r="479" customFormat="false" ht="15" hidden="false" customHeight="false" outlineLevel="0" collapsed="false">
      <c r="A479" s="24" t="s">
        <v>1302</v>
      </c>
      <c r="B479" s="39" t="n">
        <v>46031</v>
      </c>
      <c r="C479" s="24" t="s">
        <v>748</v>
      </c>
      <c r="D479" s="24" t="s">
        <v>826</v>
      </c>
      <c r="E479" s="24" t="s">
        <v>109</v>
      </c>
      <c r="F479" s="38" t="n">
        <v>2400</v>
      </c>
      <c r="G479" s="42" t="n">
        <f aca="false">DATE(YEAR(B479),MONTH(B479),1)</f>
        <v>46023</v>
      </c>
      <c r="H479" s="24" t="str">
        <f aca="false">INDEX(Customers!$B$2:$B$601,MATCH(C479,Customers!$A$2:$A$601,0))</f>
        <v>Eastern</v>
      </c>
      <c r="I479" s="43" t="n">
        <f aca="false">ROUND(MIN(INDEX(Assumptions!$D$13:$D$18,MATCH(E479,Assumptions!$A$13:$A$18,0)),MAX(INDEX(Assumptions!$C$13:$C$18,MATCH(E479,Assumptions!$A$13:$A$18,0)),INDEX(Assumptions!$B$13:$B$18,MATCH(E479,Assumptions!$A$13:$A$18,0))*F479)),2)</f>
        <v>9.6</v>
      </c>
    </row>
    <row r="480" customFormat="false" ht="15" hidden="false" customHeight="false" outlineLevel="0" collapsed="false">
      <c r="A480" s="24" t="s">
        <v>1303</v>
      </c>
      <c r="B480" s="39" t="n">
        <v>46031</v>
      </c>
      <c r="C480" s="24" t="s">
        <v>749</v>
      </c>
      <c r="D480" s="24" t="s">
        <v>826</v>
      </c>
      <c r="E480" s="24" t="s">
        <v>113</v>
      </c>
      <c r="F480" s="38" t="n">
        <v>250</v>
      </c>
      <c r="G480" s="42" t="n">
        <f aca="false">DATE(YEAR(B480),MONTH(B480),1)</f>
        <v>46023</v>
      </c>
      <c r="H480" s="24" t="str">
        <f aca="false">INDEX(Customers!$B$2:$B$601,MATCH(C480,Customers!$A$2:$A$601,0))</f>
        <v>Nairobi</v>
      </c>
      <c r="I480" s="43" t="n">
        <f aca="false">ROUND(MIN(INDEX(Assumptions!$D$13:$D$18,MATCH(E480,Assumptions!$A$13:$A$18,0)),MAX(INDEX(Assumptions!$C$13:$C$18,MATCH(E480,Assumptions!$A$13:$A$18,0)),INDEX(Assumptions!$B$13:$B$18,MATCH(E480,Assumptions!$A$13:$A$18,0))*F480)),2)</f>
        <v>12.5</v>
      </c>
    </row>
    <row r="481" customFormat="false" ht="15" hidden="false" customHeight="false" outlineLevel="0" collapsed="false">
      <c r="A481" s="24" t="s">
        <v>1304</v>
      </c>
      <c r="B481" s="39" t="n">
        <v>46031</v>
      </c>
      <c r="C481" s="24" t="s">
        <v>751</v>
      </c>
      <c r="D481" s="24" t="s">
        <v>826</v>
      </c>
      <c r="E481" s="24" t="s">
        <v>103</v>
      </c>
      <c r="F481" s="38" t="n">
        <v>6220</v>
      </c>
      <c r="G481" s="42" t="n">
        <f aca="false">DATE(YEAR(B481),MONTH(B481),1)</f>
        <v>46023</v>
      </c>
      <c r="H481" s="24" t="str">
        <f aca="false">INDEX(Customers!$B$2:$B$601,MATCH(C481,Customers!$A$2:$A$601,0))</f>
        <v>Coast</v>
      </c>
      <c r="I481" s="43" t="n">
        <f aca="false">ROUND(MIN(INDEX(Assumptions!$D$13:$D$18,MATCH(E481,Assumptions!$A$13:$A$18,0)),MAX(INDEX(Assumptions!$C$13:$C$18,MATCH(E481,Assumptions!$A$13:$A$18,0)),INDEX(Assumptions!$B$13:$B$18,MATCH(E481,Assumptions!$A$13:$A$18,0))*F481)),2)</f>
        <v>62.2</v>
      </c>
    </row>
    <row r="482" customFormat="false" ht="15" hidden="false" customHeight="false" outlineLevel="0" collapsed="false">
      <c r="A482" s="24" t="s">
        <v>1305</v>
      </c>
      <c r="B482" s="39" t="n">
        <v>46031</v>
      </c>
      <c r="C482" s="24" t="s">
        <v>760</v>
      </c>
      <c r="D482" s="24" t="s">
        <v>826</v>
      </c>
      <c r="E482" s="24" t="s">
        <v>111</v>
      </c>
      <c r="F482" s="38" t="n">
        <v>20</v>
      </c>
      <c r="G482" s="42" t="n">
        <f aca="false">DATE(YEAR(B482),MONTH(B482),1)</f>
        <v>46023</v>
      </c>
      <c r="H482" s="24" t="str">
        <f aca="false">INDEX(Customers!$B$2:$B$601,MATCH(C482,Customers!$A$2:$A$601,0))</f>
        <v>Rift Valley</v>
      </c>
      <c r="I482" s="43" t="n">
        <f aca="false">ROUND(MIN(INDEX(Assumptions!$D$13:$D$18,MATCH(E482,Assumptions!$A$13:$A$18,0)),MAX(INDEX(Assumptions!$C$13:$C$18,MATCH(E482,Assumptions!$A$13:$A$18,0)),INDEX(Assumptions!$B$13:$B$18,MATCH(E482,Assumptions!$A$13:$A$18,0))*F482)),2)</f>
        <v>0.8</v>
      </c>
    </row>
    <row r="483" customFormat="false" ht="15" hidden="false" customHeight="false" outlineLevel="0" collapsed="false">
      <c r="A483" s="24" t="s">
        <v>1306</v>
      </c>
      <c r="B483" s="39" t="n">
        <v>46031</v>
      </c>
      <c r="C483" s="24" t="s">
        <v>783</v>
      </c>
      <c r="D483" s="24" t="s">
        <v>826</v>
      </c>
      <c r="E483" s="24" t="s">
        <v>113</v>
      </c>
      <c r="F483" s="38" t="n">
        <v>500</v>
      </c>
      <c r="G483" s="42" t="n">
        <f aca="false">DATE(YEAR(B483),MONTH(B483),1)</f>
        <v>46023</v>
      </c>
      <c r="H483" s="24" t="str">
        <f aca="false">INDEX(Customers!$B$2:$B$601,MATCH(C483,Customers!$A$2:$A$601,0))</f>
        <v>Nairobi</v>
      </c>
      <c r="I483" s="43" t="n">
        <f aca="false">ROUND(MIN(INDEX(Assumptions!$D$13:$D$18,MATCH(E483,Assumptions!$A$13:$A$18,0)),MAX(INDEX(Assumptions!$C$13:$C$18,MATCH(E483,Assumptions!$A$13:$A$18,0)),INDEX(Assumptions!$B$13:$B$18,MATCH(E483,Assumptions!$A$13:$A$18,0))*F483)),2)</f>
        <v>25</v>
      </c>
    </row>
    <row r="484" customFormat="false" ht="15" hidden="false" customHeight="false" outlineLevel="0" collapsed="false">
      <c r="A484" s="24" t="s">
        <v>1307</v>
      </c>
      <c r="B484" s="39" t="n">
        <v>46031</v>
      </c>
      <c r="C484" s="24" t="s">
        <v>787</v>
      </c>
      <c r="D484" s="24" t="s">
        <v>826</v>
      </c>
      <c r="E484" s="24" t="s">
        <v>111</v>
      </c>
      <c r="F484" s="38" t="n">
        <v>100</v>
      </c>
      <c r="G484" s="42" t="n">
        <f aca="false">DATE(YEAR(B484),MONTH(B484),1)</f>
        <v>46023</v>
      </c>
      <c r="H484" s="24" t="str">
        <f aca="false">INDEX(Customers!$B$2:$B$601,MATCH(C484,Customers!$A$2:$A$601,0))</f>
        <v>Eastern</v>
      </c>
      <c r="I484" s="43" t="n">
        <f aca="false">ROUND(MIN(INDEX(Assumptions!$D$13:$D$18,MATCH(E484,Assumptions!$A$13:$A$18,0)),MAX(INDEX(Assumptions!$C$13:$C$18,MATCH(E484,Assumptions!$A$13:$A$18,0)),INDEX(Assumptions!$B$13:$B$18,MATCH(E484,Assumptions!$A$13:$A$18,0))*F484)),2)</f>
        <v>4</v>
      </c>
    </row>
    <row r="485" customFormat="false" ht="15" hidden="false" customHeight="false" outlineLevel="0" collapsed="false">
      <c r="A485" s="24" t="s">
        <v>1308</v>
      </c>
      <c r="B485" s="39" t="n">
        <v>46031</v>
      </c>
      <c r="C485" s="24" t="s">
        <v>797</v>
      </c>
      <c r="D485" s="24" t="s">
        <v>826</v>
      </c>
      <c r="E485" s="24" t="s">
        <v>109</v>
      </c>
      <c r="F485" s="38" t="n">
        <v>1940</v>
      </c>
      <c r="G485" s="42" t="n">
        <f aca="false">DATE(YEAR(B485),MONTH(B485),1)</f>
        <v>46023</v>
      </c>
      <c r="H485" s="24" t="str">
        <f aca="false">INDEX(Customers!$B$2:$B$601,MATCH(C485,Customers!$A$2:$A$601,0))</f>
        <v>Rift Valley</v>
      </c>
      <c r="I485" s="43" t="n">
        <f aca="false">ROUND(MIN(INDEX(Assumptions!$D$13:$D$18,MATCH(E485,Assumptions!$A$13:$A$18,0)),MAX(INDEX(Assumptions!$C$13:$C$18,MATCH(E485,Assumptions!$A$13:$A$18,0)),INDEX(Assumptions!$B$13:$B$18,MATCH(E485,Assumptions!$A$13:$A$18,0))*F485)),2)</f>
        <v>7.76</v>
      </c>
    </row>
    <row r="486" customFormat="false" ht="15" hidden="false" customHeight="false" outlineLevel="0" collapsed="false">
      <c r="A486" s="24" t="s">
        <v>1309</v>
      </c>
      <c r="B486" s="39" t="n">
        <v>46031</v>
      </c>
      <c r="C486" s="24" t="s">
        <v>809</v>
      </c>
      <c r="D486" s="24" t="s">
        <v>152</v>
      </c>
      <c r="E486" s="24" t="s">
        <v>105</v>
      </c>
      <c r="F486" s="38" t="n">
        <v>10940</v>
      </c>
      <c r="G486" s="42" t="n">
        <f aca="false">DATE(YEAR(B486),MONTH(B486),1)</f>
        <v>46023</v>
      </c>
      <c r="H486" s="24" t="str">
        <f aca="false">INDEX(Customers!$B$2:$B$601,MATCH(C486,Customers!$A$2:$A$601,0))</f>
        <v>Nairobi</v>
      </c>
      <c r="I486" s="43" t="n">
        <f aca="false">ROUND(MIN(INDEX(Assumptions!$D$13:$D$18,MATCH(E486,Assumptions!$A$13:$A$18,0)),MAX(INDEX(Assumptions!$C$13:$C$18,MATCH(E486,Assumptions!$A$13:$A$18,0)),INDEX(Assumptions!$B$13:$B$18,MATCH(E486,Assumptions!$A$13:$A$18,0))*F486)),2)</f>
        <v>164.1</v>
      </c>
    </row>
    <row r="487" customFormat="false" ht="15" hidden="false" customHeight="false" outlineLevel="0" collapsed="false">
      <c r="A487" s="24" t="s">
        <v>1310</v>
      </c>
      <c r="B487" s="39" t="n">
        <v>46032</v>
      </c>
      <c r="C487" s="24" t="s">
        <v>216</v>
      </c>
      <c r="D487" s="24" t="s">
        <v>826</v>
      </c>
      <c r="E487" s="24" t="s">
        <v>111</v>
      </c>
      <c r="F487" s="38" t="n">
        <v>100</v>
      </c>
      <c r="G487" s="42" t="n">
        <f aca="false">DATE(YEAR(B487),MONTH(B487),1)</f>
        <v>46023</v>
      </c>
      <c r="H487" s="24" t="str">
        <f aca="false">INDEX(Customers!$B$2:$B$601,MATCH(C487,Customers!$A$2:$A$601,0))</f>
        <v>Nairobi</v>
      </c>
      <c r="I487" s="43" t="n">
        <f aca="false">ROUND(MIN(INDEX(Assumptions!$D$13:$D$18,MATCH(E487,Assumptions!$A$13:$A$18,0)),MAX(INDEX(Assumptions!$C$13:$C$18,MATCH(E487,Assumptions!$A$13:$A$18,0)),INDEX(Assumptions!$B$13:$B$18,MATCH(E487,Assumptions!$A$13:$A$18,0))*F487)),2)</f>
        <v>4</v>
      </c>
    </row>
    <row r="488" customFormat="false" ht="15" hidden="false" customHeight="false" outlineLevel="0" collapsed="false">
      <c r="A488" s="24" t="s">
        <v>1311</v>
      </c>
      <c r="B488" s="39" t="n">
        <v>46032</v>
      </c>
      <c r="C488" s="24" t="s">
        <v>221</v>
      </c>
      <c r="D488" s="24" t="s">
        <v>826</v>
      </c>
      <c r="E488" s="24" t="s">
        <v>103</v>
      </c>
      <c r="F488" s="38" t="n">
        <v>2980</v>
      </c>
      <c r="G488" s="42" t="n">
        <f aca="false">DATE(YEAR(B488),MONTH(B488),1)</f>
        <v>46023</v>
      </c>
      <c r="H488" s="24" t="str">
        <f aca="false">INDEX(Customers!$B$2:$B$601,MATCH(C488,Customers!$A$2:$A$601,0))</f>
        <v>Central</v>
      </c>
      <c r="I488" s="43" t="n">
        <f aca="false">ROUND(MIN(INDEX(Assumptions!$D$13:$D$18,MATCH(E488,Assumptions!$A$13:$A$18,0)),MAX(INDEX(Assumptions!$C$13:$C$18,MATCH(E488,Assumptions!$A$13:$A$18,0)),INDEX(Assumptions!$B$13:$B$18,MATCH(E488,Assumptions!$A$13:$A$18,0))*F488)),2)</f>
        <v>29.8</v>
      </c>
    </row>
    <row r="489" customFormat="false" ht="15" hidden="false" customHeight="false" outlineLevel="0" collapsed="false">
      <c r="A489" s="24" t="s">
        <v>1312</v>
      </c>
      <c r="B489" s="39" t="n">
        <v>46032</v>
      </c>
      <c r="C489" s="24" t="s">
        <v>242</v>
      </c>
      <c r="D489" s="24" t="s">
        <v>826</v>
      </c>
      <c r="E489" s="24" t="s">
        <v>113</v>
      </c>
      <c r="F489" s="38" t="n">
        <v>99</v>
      </c>
      <c r="G489" s="42" t="n">
        <f aca="false">DATE(YEAR(B489),MONTH(B489),1)</f>
        <v>46023</v>
      </c>
      <c r="H489" s="24" t="str">
        <f aca="false">INDEX(Customers!$B$2:$B$601,MATCH(C489,Customers!$A$2:$A$601,0))</f>
        <v>Central</v>
      </c>
      <c r="I489" s="43" t="n">
        <f aca="false">ROUND(MIN(INDEX(Assumptions!$D$13:$D$18,MATCH(E489,Assumptions!$A$13:$A$18,0)),MAX(INDEX(Assumptions!$C$13:$C$18,MATCH(E489,Assumptions!$A$13:$A$18,0)),INDEX(Assumptions!$B$13:$B$18,MATCH(E489,Assumptions!$A$13:$A$18,0))*F489)),2)</f>
        <v>4.95</v>
      </c>
    </row>
    <row r="490" customFormat="false" ht="15" hidden="false" customHeight="false" outlineLevel="0" collapsed="false">
      <c r="A490" s="24" t="s">
        <v>1313</v>
      </c>
      <c r="B490" s="39" t="n">
        <v>46032</v>
      </c>
      <c r="C490" s="24" t="s">
        <v>243</v>
      </c>
      <c r="D490" s="24" t="s">
        <v>826</v>
      </c>
      <c r="E490" s="24" t="s">
        <v>103</v>
      </c>
      <c r="F490" s="38" t="n">
        <v>800</v>
      </c>
      <c r="G490" s="42" t="n">
        <f aca="false">DATE(YEAR(B490),MONTH(B490),1)</f>
        <v>46023</v>
      </c>
      <c r="H490" s="24" t="str">
        <f aca="false">INDEX(Customers!$B$2:$B$601,MATCH(C490,Customers!$A$2:$A$601,0))</f>
        <v>Coast</v>
      </c>
      <c r="I490" s="43" t="n">
        <f aca="false">ROUND(MIN(INDEX(Assumptions!$D$13:$D$18,MATCH(E490,Assumptions!$A$13:$A$18,0)),MAX(INDEX(Assumptions!$C$13:$C$18,MATCH(E490,Assumptions!$A$13:$A$18,0)),INDEX(Assumptions!$B$13:$B$18,MATCH(E490,Assumptions!$A$13:$A$18,0))*F490)),2)</f>
        <v>8</v>
      </c>
    </row>
    <row r="491" customFormat="false" ht="15" hidden="false" customHeight="false" outlineLevel="0" collapsed="false">
      <c r="A491" s="24" t="s">
        <v>1314</v>
      </c>
      <c r="B491" s="39" t="n">
        <v>46032</v>
      </c>
      <c r="C491" s="24" t="s">
        <v>285</v>
      </c>
      <c r="D491" s="24" t="s">
        <v>207</v>
      </c>
      <c r="E491" s="24" t="s">
        <v>107</v>
      </c>
      <c r="F491" s="38" t="n">
        <v>31090</v>
      </c>
      <c r="G491" s="42" t="n">
        <f aca="false">DATE(YEAR(B491),MONTH(B491),1)</f>
        <v>46023</v>
      </c>
      <c r="H491" s="24" t="str">
        <f aca="false">INDEX(Customers!$B$2:$B$601,MATCH(C491,Customers!$A$2:$A$601,0))</f>
        <v>Eastern</v>
      </c>
      <c r="I491" s="43" t="n">
        <f aca="false">ROUND(MIN(INDEX(Assumptions!$D$13:$D$18,MATCH(E491,Assumptions!$A$13:$A$18,0)),MAX(INDEX(Assumptions!$C$13:$C$18,MATCH(E491,Assumptions!$A$13:$A$18,0)),INDEX(Assumptions!$B$13:$B$18,MATCH(E491,Assumptions!$A$13:$A$18,0))*F491)),2)</f>
        <v>0</v>
      </c>
    </row>
    <row r="492" customFormat="false" ht="15" hidden="false" customHeight="false" outlineLevel="0" collapsed="false">
      <c r="A492" s="24" t="s">
        <v>1315</v>
      </c>
      <c r="B492" s="39" t="n">
        <v>46032</v>
      </c>
      <c r="C492" s="24" t="s">
        <v>285</v>
      </c>
      <c r="D492" s="24" t="s">
        <v>204</v>
      </c>
      <c r="E492" s="24" t="s">
        <v>107</v>
      </c>
      <c r="F492" s="38" t="n">
        <v>22590</v>
      </c>
      <c r="G492" s="42" t="n">
        <f aca="false">DATE(YEAR(B492),MONTH(B492),1)</f>
        <v>46023</v>
      </c>
      <c r="H492" s="24" t="str">
        <f aca="false">INDEX(Customers!$B$2:$B$601,MATCH(C492,Customers!$A$2:$A$601,0))</f>
        <v>Eastern</v>
      </c>
      <c r="I492" s="43" t="n">
        <f aca="false">ROUND(MIN(INDEX(Assumptions!$D$13:$D$18,MATCH(E492,Assumptions!$A$13:$A$18,0)),MAX(INDEX(Assumptions!$C$13:$C$18,MATCH(E492,Assumptions!$A$13:$A$18,0)),INDEX(Assumptions!$B$13:$B$18,MATCH(E492,Assumptions!$A$13:$A$18,0))*F492)),2)</f>
        <v>0</v>
      </c>
    </row>
    <row r="493" customFormat="false" ht="15" hidden="false" customHeight="false" outlineLevel="0" collapsed="false">
      <c r="A493" s="24" t="s">
        <v>1316</v>
      </c>
      <c r="B493" s="39" t="n">
        <v>46032</v>
      </c>
      <c r="C493" s="24" t="s">
        <v>361</v>
      </c>
      <c r="D493" s="24" t="s">
        <v>826</v>
      </c>
      <c r="E493" s="24" t="s">
        <v>103</v>
      </c>
      <c r="F493" s="38" t="n">
        <v>840</v>
      </c>
      <c r="G493" s="42" t="n">
        <f aca="false">DATE(YEAR(B493),MONTH(B493),1)</f>
        <v>46023</v>
      </c>
      <c r="H493" s="24" t="str">
        <f aca="false">INDEX(Customers!$B$2:$B$601,MATCH(C493,Customers!$A$2:$A$601,0))</f>
        <v>Rift Valley</v>
      </c>
      <c r="I493" s="43" t="n">
        <f aca="false">ROUND(MIN(INDEX(Assumptions!$D$13:$D$18,MATCH(E493,Assumptions!$A$13:$A$18,0)),MAX(INDEX(Assumptions!$C$13:$C$18,MATCH(E493,Assumptions!$A$13:$A$18,0)),INDEX(Assumptions!$B$13:$B$18,MATCH(E493,Assumptions!$A$13:$A$18,0))*F493)),2)</f>
        <v>8.4</v>
      </c>
    </row>
    <row r="494" customFormat="false" ht="15" hidden="false" customHeight="false" outlineLevel="0" collapsed="false">
      <c r="A494" s="24" t="s">
        <v>1317</v>
      </c>
      <c r="B494" s="39" t="n">
        <v>46032</v>
      </c>
      <c r="C494" s="24" t="s">
        <v>362</v>
      </c>
      <c r="D494" s="24" t="s">
        <v>826</v>
      </c>
      <c r="E494" s="24" t="s">
        <v>103</v>
      </c>
      <c r="F494" s="38" t="n">
        <v>330</v>
      </c>
      <c r="G494" s="42" t="n">
        <f aca="false">DATE(YEAR(B494),MONTH(B494),1)</f>
        <v>46023</v>
      </c>
      <c r="H494" s="24" t="str">
        <f aca="false">INDEX(Customers!$B$2:$B$601,MATCH(C494,Customers!$A$2:$A$601,0))</f>
        <v>Central</v>
      </c>
      <c r="I494" s="43" t="n">
        <f aca="false">ROUND(MIN(INDEX(Assumptions!$D$13:$D$18,MATCH(E494,Assumptions!$A$13:$A$18,0)),MAX(INDEX(Assumptions!$C$13:$C$18,MATCH(E494,Assumptions!$A$13:$A$18,0)),INDEX(Assumptions!$B$13:$B$18,MATCH(E494,Assumptions!$A$13:$A$18,0))*F494)),2)</f>
        <v>5</v>
      </c>
    </row>
    <row r="495" customFormat="false" ht="15" hidden="false" customHeight="false" outlineLevel="0" collapsed="false">
      <c r="A495" s="24" t="s">
        <v>1318</v>
      </c>
      <c r="B495" s="39" t="n">
        <v>46032</v>
      </c>
      <c r="C495" s="24" t="s">
        <v>393</v>
      </c>
      <c r="D495" s="24" t="s">
        <v>180</v>
      </c>
      <c r="E495" s="24" t="s">
        <v>105</v>
      </c>
      <c r="F495" s="38" t="n">
        <v>3400</v>
      </c>
      <c r="G495" s="42" t="n">
        <f aca="false">DATE(YEAR(B495),MONTH(B495),1)</f>
        <v>46023</v>
      </c>
      <c r="H495" s="24" t="str">
        <f aca="false">INDEX(Customers!$B$2:$B$601,MATCH(C495,Customers!$A$2:$A$601,0))</f>
        <v>Rift Valley</v>
      </c>
      <c r="I495" s="43" t="n">
        <f aca="false">ROUND(MIN(INDEX(Assumptions!$D$13:$D$18,MATCH(E495,Assumptions!$A$13:$A$18,0)),MAX(INDEX(Assumptions!$C$13:$C$18,MATCH(E495,Assumptions!$A$13:$A$18,0)),INDEX(Assumptions!$B$13:$B$18,MATCH(E495,Assumptions!$A$13:$A$18,0))*F495)),2)</f>
        <v>51</v>
      </c>
    </row>
    <row r="496" customFormat="false" ht="15" hidden="false" customHeight="false" outlineLevel="0" collapsed="false">
      <c r="A496" s="24" t="s">
        <v>1319</v>
      </c>
      <c r="B496" s="39" t="n">
        <v>46032</v>
      </c>
      <c r="C496" s="24" t="s">
        <v>393</v>
      </c>
      <c r="D496" s="24" t="s">
        <v>826</v>
      </c>
      <c r="E496" s="24" t="s">
        <v>111</v>
      </c>
      <c r="F496" s="38" t="n">
        <v>50</v>
      </c>
      <c r="G496" s="42" t="n">
        <f aca="false">DATE(YEAR(B496),MONTH(B496),1)</f>
        <v>46023</v>
      </c>
      <c r="H496" s="24" t="str">
        <f aca="false">INDEX(Customers!$B$2:$B$601,MATCH(C496,Customers!$A$2:$A$601,0))</f>
        <v>Rift Valley</v>
      </c>
      <c r="I496" s="43" t="n">
        <f aca="false">ROUND(MIN(INDEX(Assumptions!$D$13:$D$18,MATCH(E496,Assumptions!$A$13:$A$18,0)),MAX(INDEX(Assumptions!$C$13:$C$18,MATCH(E496,Assumptions!$A$13:$A$18,0)),INDEX(Assumptions!$B$13:$B$18,MATCH(E496,Assumptions!$A$13:$A$18,0))*F496)),2)</f>
        <v>2</v>
      </c>
    </row>
    <row r="497" customFormat="false" ht="15" hidden="false" customHeight="false" outlineLevel="0" collapsed="false">
      <c r="A497" s="24" t="s">
        <v>1320</v>
      </c>
      <c r="B497" s="39" t="n">
        <v>46032</v>
      </c>
      <c r="C497" s="24" t="s">
        <v>395</v>
      </c>
      <c r="D497" s="24" t="s">
        <v>207</v>
      </c>
      <c r="E497" s="24" t="s">
        <v>105</v>
      </c>
      <c r="F497" s="38" t="n">
        <v>12290</v>
      </c>
      <c r="G497" s="42" t="n">
        <f aca="false">DATE(YEAR(B497),MONTH(B497),1)</f>
        <v>46023</v>
      </c>
      <c r="H497" s="24" t="str">
        <f aca="false">INDEX(Customers!$B$2:$B$601,MATCH(C497,Customers!$A$2:$A$601,0))</f>
        <v>Eastern</v>
      </c>
      <c r="I497" s="43" t="n">
        <f aca="false">ROUND(MIN(INDEX(Assumptions!$D$13:$D$18,MATCH(E497,Assumptions!$A$13:$A$18,0)),MAX(INDEX(Assumptions!$C$13:$C$18,MATCH(E497,Assumptions!$A$13:$A$18,0)),INDEX(Assumptions!$B$13:$B$18,MATCH(E497,Assumptions!$A$13:$A$18,0))*F497)),2)</f>
        <v>184.35</v>
      </c>
    </row>
    <row r="498" customFormat="false" ht="15" hidden="false" customHeight="false" outlineLevel="0" collapsed="false">
      <c r="A498" s="24" t="s">
        <v>1321</v>
      </c>
      <c r="B498" s="39" t="n">
        <v>46032</v>
      </c>
      <c r="C498" s="24" t="s">
        <v>412</v>
      </c>
      <c r="D498" s="24" t="s">
        <v>826</v>
      </c>
      <c r="E498" s="24" t="s">
        <v>103</v>
      </c>
      <c r="F498" s="38" t="n">
        <v>2070</v>
      </c>
      <c r="G498" s="42" t="n">
        <f aca="false">DATE(YEAR(B498),MONTH(B498),1)</f>
        <v>46023</v>
      </c>
      <c r="H498" s="24" t="str">
        <f aca="false">INDEX(Customers!$B$2:$B$601,MATCH(C498,Customers!$A$2:$A$601,0))</f>
        <v>Rift Valley</v>
      </c>
      <c r="I498" s="43" t="n">
        <f aca="false">ROUND(MIN(INDEX(Assumptions!$D$13:$D$18,MATCH(E498,Assumptions!$A$13:$A$18,0)),MAX(INDEX(Assumptions!$C$13:$C$18,MATCH(E498,Assumptions!$A$13:$A$18,0)),INDEX(Assumptions!$B$13:$B$18,MATCH(E498,Assumptions!$A$13:$A$18,0))*F498)),2)</f>
        <v>20.7</v>
      </c>
    </row>
    <row r="499" customFormat="false" ht="15" hidden="false" customHeight="false" outlineLevel="0" collapsed="false">
      <c r="A499" s="24" t="s">
        <v>1322</v>
      </c>
      <c r="B499" s="39" t="n">
        <v>46032</v>
      </c>
      <c r="C499" s="24" t="s">
        <v>435</v>
      </c>
      <c r="D499" s="24" t="s">
        <v>826</v>
      </c>
      <c r="E499" s="24" t="s">
        <v>111</v>
      </c>
      <c r="F499" s="38" t="n">
        <v>500</v>
      </c>
      <c r="G499" s="42" t="n">
        <f aca="false">DATE(YEAR(B499),MONTH(B499),1)</f>
        <v>46023</v>
      </c>
      <c r="H499" s="24" t="str">
        <f aca="false">INDEX(Customers!$B$2:$B$601,MATCH(C499,Customers!$A$2:$A$601,0))</f>
        <v>Nairobi</v>
      </c>
      <c r="I499" s="43" t="n">
        <f aca="false">ROUND(MIN(INDEX(Assumptions!$D$13:$D$18,MATCH(E499,Assumptions!$A$13:$A$18,0)),MAX(INDEX(Assumptions!$C$13:$C$18,MATCH(E499,Assumptions!$A$13:$A$18,0)),INDEX(Assumptions!$B$13:$B$18,MATCH(E499,Assumptions!$A$13:$A$18,0))*F499)),2)</f>
        <v>20</v>
      </c>
    </row>
    <row r="500" customFormat="false" ht="15" hidden="false" customHeight="false" outlineLevel="0" collapsed="false">
      <c r="A500" s="24" t="s">
        <v>1323</v>
      </c>
      <c r="B500" s="39" t="n">
        <v>46032</v>
      </c>
      <c r="C500" s="24" t="s">
        <v>436</v>
      </c>
      <c r="D500" s="24" t="s">
        <v>826</v>
      </c>
      <c r="E500" s="24" t="s">
        <v>103</v>
      </c>
      <c r="F500" s="38" t="n">
        <v>230</v>
      </c>
      <c r="G500" s="42" t="n">
        <f aca="false">DATE(YEAR(B500),MONTH(B500),1)</f>
        <v>46023</v>
      </c>
      <c r="H500" s="24" t="str">
        <f aca="false">INDEX(Customers!$B$2:$B$601,MATCH(C500,Customers!$A$2:$A$601,0))</f>
        <v>Nairobi</v>
      </c>
      <c r="I500" s="43" t="n">
        <f aca="false">ROUND(MIN(INDEX(Assumptions!$D$13:$D$18,MATCH(E500,Assumptions!$A$13:$A$18,0)),MAX(INDEX(Assumptions!$C$13:$C$18,MATCH(E500,Assumptions!$A$13:$A$18,0)),INDEX(Assumptions!$B$13:$B$18,MATCH(E500,Assumptions!$A$13:$A$18,0))*F500)),2)</f>
        <v>5</v>
      </c>
    </row>
    <row r="501" customFormat="false" ht="15" hidden="false" customHeight="false" outlineLevel="0" collapsed="false">
      <c r="A501" s="24" t="s">
        <v>1324</v>
      </c>
      <c r="B501" s="39" t="n">
        <v>46032</v>
      </c>
      <c r="C501" s="24" t="s">
        <v>436</v>
      </c>
      <c r="D501" s="24" t="s">
        <v>826</v>
      </c>
      <c r="E501" s="24" t="s">
        <v>111</v>
      </c>
      <c r="F501" s="38" t="n">
        <v>1000</v>
      </c>
      <c r="G501" s="42" t="n">
        <f aca="false">DATE(YEAR(B501),MONTH(B501),1)</f>
        <v>46023</v>
      </c>
      <c r="H501" s="24" t="str">
        <f aca="false">INDEX(Customers!$B$2:$B$601,MATCH(C501,Customers!$A$2:$A$601,0))</f>
        <v>Nairobi</v>
      </c>
      <c r="I501" s="43" t="n">
        <f aca="false">ROUND(MIN(INDEX(Assumptions!$D$13:$D$18,MATCH(E501,Assumptions!$A$13:$A$18,0)),MAX(INDEX(Assumptions!$C$13:$C$18,MATCH(E501,Assumptions!$A$13:$A$18,0)),INDEX(Assumptions!$B$13:$B$18,MATCH(E501,Assumptions!$A$13:$A$18,0))*F501)),2)</f>
        <v>40</v>
      </c>
    </row>
    <row r="502" customFormat="false" ht="15" hidden="false" customHeight="false" outlineLevel="0" collapsed="false">
      <c r="A502" s="24" t="s">
        <v>1325</v>
      </c>
      <c r="B502" s="39" t="n">
        <v>46032</v>
      </c>
      <c r="C502" s="24" t="s">
        <v>456</v>
      </c>
      <c r="D502" s="24" t="s">
        <v>163</v>
      </c>
      <c r="E502" s="24" t="s">
        <v>105</v>
      </c>
      <c r="F502" s="38" t="n">
        <v>17140</v>
      </c>
      <c r="G502" s="42" t="n">
        <f aca="false">DATE(YEAR(B502),MONTH(B502),1)</f>
        <v>46023</v>
      </c>
      <c r="H502" s="24" t="str">
        <f aca="false">INDEX(Customers!$B$2:$B$601,MATCH(C502,Customers!$A$2:$A$601,0))</f>
        <v>Central</v>
      </c>
      <c r="I502" s="43" t="n">
        <f aca="false">ROUND(MIN(INDEX(Assumptions!$D$13:$D$18,MATCH(E502,Assumptions!$A$13:$A$18,0)),MAX(INDEX(Assumptions!$C$13:$C$18,MATCH(E502,Assumptions!$A$13:$A$18,0)),INDEX(Assumptions!$B$13:$B$18,MATCH(E502,Assumptions!$A$13:$A$18,0))*F502)),2)</f>
        <v>200</v>
      </c>
    </row>
    <row r="503" customFormat="false" ht="15" hidden="false" customHeight="false" outlineLevel="0" collapsed="false">
      <c r="A503" s="24" t="s">
        <v>1326</v>
      </c>
      <c r="B503" s="39" t="n">
        <v>46032</v>
      </c>
      <c r="C503" s="24" t="s">
        <v>468</v>
      </c>
      <c r="D503" s="24" t="s">
        <v>826</v>
      </c>
      <c r="E503" s="24" t="s">
        <v>103</v>
      </c>
      <c r="F503" s="38" t="n">
        <v>1740</v>
      </c>
      <c r="G503" s="42" t="n">
        <f aca="false">DATE(YEAR(B503),MONTH(B503),1)</f>
        <v>46023</v>
      </c>
      <c r="H503" s="24" t="str">
        <f aca="false">INDEX(Customers!$B$2:$B$601,MATCH(C503,Customers!$A$2:$A$601,0))</f>
        <v>Nairobi</v>
      </c>
      <c r="I503" s="43" t="n">
        <f aca="false">ROUND(MIN(INDEX(Assumptions!$D$13:$D$18,MATCH(E503,Assumptions!$A$13:$A$18,0)),MAX(INDEX(Assumptions!$C$13:$C$18,MATCH(E503,Assumptions!$A$13:$A$18,0)),INDEX(Assumptions!$B$13:$B$18,MATCH(E503,Assumptions!$A$13:$A$18,0))*F503)),2)</f>
        <v>17.4</v>
      </c>
    </row>
    <row r="504" customFormat="false" ht="15" hidden="false" customHeight="false" outlineLevel="0" collapsed="false">
      <c r="A504" s="24" t="s">
        <v>1327</v>
      </c>
      <c r="B504" s="39" t="n">
        <v>46032</v>
      </c>
      <c r="C504" s="24" t="s">
        <v>543</v>
      </c>
      <c r="D504" s="24" t="s">
        <v>826</v>
      </c>
      <c r="E504" s="24" t="s">
        <v>103</v>
      </c>
      <c r="F504" s="38" t="n">
        <v>1770</v>
      </c>
      <c r="G504" s="42" t="n">
        <f aca="false">DATE(YEAR(B504),MONTH(B504),1)</f>
        <v>46023</v>
      </c>
      <c r="H504" s="24" t="str">
        <f aca="false">INDEX(Customers!$B$2:$B$601,MATCH(C504,Customers!$A$2:$A$601,0))</f>
        <v>Central</v>
      </c>
      <c r="I504" s="43" t="n">
        <f aca="false">ROUND(MIN(INDEX(Assumptions!$D$13:$D$18,MATCH(E504,Assumptions!$A$13:$A$18,0)),MAX(INDEX(Assumptions!$C$13:$C$18,MATCH(E504,Assumptions!$A$13:$A$18,0)),INDEX(Assumptions!$B$13:$B$18,MATCH(E504,Assumptions!$A$13:$A$18,0))*F504)),2)</f>
        <v>17.7</v>
      </c>
    </row>
    <row r="505" customFormat="false" ht="15" hidden="false" customHeight="false" outlineLevel="0" collapsed="false">
      <c r="A505" s="24" t="s">
        <v>1328</v>
      </c>
      <c r="B505" s="39" t="n">
        <v>46032</v>
      </c>
      <c r="C505" s="24" t="s">
        <v>544</v>
      </c>
      <c r="D505" s="24" t="s">
        <v>826</v>
      </c>
      <c r="E505" s="24" t="s">
        <v>103</v>
      </c>
      <c r="F505" s="38" t="n">
        <v>1110</v>
      </c>
      <c r="G505" s="42" t="n">
        <f aca="false">DATE(YEAR(B505),MONTH(B505),1)</f>
        <v>46023</v>
      </c>
      <c r="H505" s="24" t="str">
        <f aca="false">INDEX(Customers!$B$2:$B$601,MATCH(C505,Customers!$A$2:$A$601,0))</f>
        <v>Coast</v>
      </c>
      <c r="I505" s="43" t="n">
        <f aca="false">ROUND(MIN(INDEX(Assumptions!$D$13:$D$18,MATCH(E505,Assumptions!$A$13:$A$18,0)),MAX(INDEX(Assumptions!$C$13:$C$18,MATCH(E505,Assumptions!$A$13:$A$18,0)),INDEX(Assumptions!$B$13:$B$18,MATCH(E505,Assumptions!$A$13:$A$18,0))*F505)),2)</f>
        <v>11.1</v>
      </c>
    </row>
    <row r="506" customFormat="false" ht="15" hidden="false" customHeight="false" outlineLevel="0" collapsed="false">
      <c r="A506" s="24" t="s">
        <v>1329</v>
      </c>
      <c r="B506" s="39" t="n">
        <v>46032</v>
      </c>
      <c r="C506" s="24" t="s">
        <v>557</v>
      </c>
      <c r="D506" s="24" t="s">
        <v>826</v>
      </c>
      <c r="E506" s="24" t="s">
        <v>111</v>
      </c>
      <c r="F506" s="38" t="n">
        <v>50</v>
      </c>
      <c r="G506" s="42" t="n">
        <f aca="false">DATE(YEAR(B506),MONTH(B506),1)</f>
        <v>46023</v>
      </c>
      <c r="H506" s="24" t="str">
        <f aca="false">INDEX(Customers!$B$2:$B$601,MATCH(C506,Customers!$A$2:$A$601,0))</f>
        <v>Western</v>
      </c>
      <c r="I506" s="43" t="n">
        <f aca="false">ROUND(MIN(INDEX(Assumptions!$D$13:$D$18,MATCH(E506,Assumptions!$A$13:$A$18,0)),MAX(INDEX(Assumptions!$C$13:$C$18,MATCH(E506,Assumptions!$A$13:$A$18,0)),INDEX(Assumptions!$B$13:$B$18,MATCH(E506,Assumptions!$A$13:$A$18,0))*F506)),2)</f>
        <v>2</v>
      </c>
    </row>
    <row r="507" customFormat="false" ht="15" hidden="false" customHeight="false" outlineLevel="0" collapsed="false">
      <c r="A507" s="24" t="s">
        <v>1330</v>
      </c>
      <c r="B507" s="39" t="n">
        <v>46032</v>
      </c>
      <c r="C507" s="24" t="s">
        <v>584</v>
      </c>
      <c r="D507" s="24" t="s">
        <v>826</v>
      </c>
      <c r="E507" s="24" t="s">
        <v>111</v>
      </c>
      <c r="F507" s="38" t="n">
        <v>50</v>
      </c>
      <c r="G507" s="42" t="n">
        <f aca="false">DATE(YEAR(B507),MONTH(B507),1)</f>
        <v>46023</v>
      </c>
      <c r="H507" s="24" t="str">
        <f aca="false">INDEX(Customers!$B$2:$B$601,MATCH(C507,Customers!$A$2:$A$601,0))</f>
        <v>Western</v>
      </c>
      <c r="I507" s="43" t="n">
        <f aca="false">ROUND(MIN(INDEX(Assumptions!$D$13:$D$18,MATCH(E507,Assumptions!$A$13:$A$18,0)),MAX(INDEX(Assumptions!$C$13:$C$18,MATCH(E507,Assumptions!$A$13:$A$18,0)),INDEX(Assumptions!$B$13:$B$18,MATCH(E507,Assumptions!$A$13:$A$18,0))*F507)),2)</f>
        <v>2</v>
      </c>
    </row>
    <row r="508" customFormat="false" ht="15" hidden="false" customHeight="false" outlineLevel="0" collapsed="false">
      <c r="A508" s="24" t="s">
        <v>1331</v>
      </c>
      <c r="B508" s="39" t="n">
        <v>46032</v>
      </c>
      <c r="C508" s="24" t="s">
        <v>611</v>
      </c>
      <c r="D508" s="24" t="s">
        <v>826</v>
      </c>
      <c r="E508" s="24" t="s">
        <v>103</v>
      </c>
      <c r="F508" s="38" t="n">
        <v>530</v>
      </c>
      <c r="G508" s="42" t="n">
        <f aca="false">DATE(YEAR(B508),MONTH(B508),1)</f>
        <v>46023</v>
      </c>
      <c r="H508" s="24" t="str">
        <f aca="false">INDEX(Customers!$B$2:$B$601,MATCH(C508,Customers!$A$2:$A$601,0))</f>
        <v>Western</v>
      </c>
      <c r="I508" s="43" t="n">
        <f aca="false">ROUND(MIN(INDEX(Assumptions!$D$13:$D$18,MATCH(E508,Assumptions!$A$13:$A$18,0)),MAX(INDEX(Assumptions!$C$13:$C$18,MATCH(E508,Assumptions!$A$13:$A$18,0)),INDEX(Assumptions!$B$13:$B$18,MATCH(E508,Assumptions!$A$13:$A$18,0))*F508)),2)</f>
        <v>5.3</v>
      </c>
    </row>
    <row r="509" customFormat="false" ht="15" hidden="false" customHeight="false" outlineLevel="0" collapsed="false">
      <c r="A509" s="24" t="s">
        <v>1332</v>
      </c>
      <c r="B509" s="39" t="n">
        <v>46032</v>
      </c>
      <c r="C509" s="24" t="s">
        <v>615</v>
      </c>
      <c r="D509" s="24" t="s">
        <v>826</v>
      </c>
      <c r="E509" s="24" t="s">
        <v>103</v>
      </c>
      <c r="F509" s="38" t="n">
        <v>280</v>
      </c>
      <c r="G509" s="42" t="n">
        <f aca="false">DATE(YEAR(B509),MONTH(B509),1)</f>
        <v>46023</v>
      </c>
      <c r="H509" s="24" t="str">
        <f aca="false">INDEX(Customers!$B$2:$B$601,MATCH(C509,Customers!$A$2:$A$601,0))</f>
        <v>Coast</v>
      </c>
      <c r="I509" s="43" t="n">
        <f aca="false">ROUND(MIN(INDEX(Assumptions!$D$13:$D$18,MATCH(E509,Assumptions!$A$13:$A$18,0)),MAX(INDEX(Assumptions!$C$13:$C$18,MATCH(E509,Assumptions!$A$13:$A$18,0)),INDEX(Assumptions!$B$13:$B$18,MATCH(E509,Assumptions!$A$13:$A$18,0))*F509)),2)</f>
        <v>5</v>
      </c>
    </row>
    <row r="510" customFormat="false" ht="15" hidden="false" customHeight="false" outlineLevel="0" collapsed="false">
      <c r="A510" s="24" t="s">
        <v>1333</v>
      </c>
      <c r="B510" s="39" t="n">
        <v>46032</v>
      </c>
      <c r="C510" s="24" t="s">
        <v>624</v>
      </c>
      <c r="D510" s="24" t="s">
        <v>162</v>
      </c>
      <c r="E510" s="24" t="s">
        <v>105</v>
      </c>
      <c r="F510" s="38" t="n">
        <v>10500</v>
      </c>
      <c r="G510" s="42" t="n">
        <f aca="false">DATE(YEAR(B510),MONTH(B510),1)</f>
        <v>46023</v>
      </c>
      <c r="H510" s="24" t="str">
        <f aca="false">INDEX(Customers!$B$2:$B$601,MATCH(C510,Customers!$A$2:$A$601,0))</f>
        <v>Nairobi</v>
      </c>
      <c r="I510" s="43" t="n">
        <f aca="false">ROUND(MIN(INDEX(Assumptions!$D$13:$D$18,MATCH(E510,Assumptions!$A$13:$A$18,0)),MAX(INDEX(Assumptions!$C$13:$C$18,MATCH(E510,Assumptions!$A$13:$A$18,0)),INDEX(Assumptions!$B$13:$B$18,MATCH(E510,Assumptions!$A$13:$A$18,0))*F510)),2)</f>
        <v>157.5</v>
      </c>
    </row>
    <row r="511" customFormat="false" ht="15" hidden="false" customHeight="false" outlineLevel="0" collapsed="false">
      <c r="A511" s="24" t="s">
        <v>1334</v>
      </c>
      <c r="B511" s="39" t="n">
        <v>46032</v>
      </c>
      <c r="C511" s="24" t="s">
        <v>635</v>
      </c>
      <c r="D511" s="24" t="s">
        <v>170</v>
      </c>
      <c r="E511" s="24" t="s">
        <v>105</v>
      </c>
      <c r="F511" s="38" t="n">
        <v>4750</v>
      </c>
      <c r="G511" s="42" t="n">
        <f aca="false">DATE(YEAR(B511),MONTH(B511),1)</f>
        <v>46023</v>
      </c>
      <c r="H511" s="24" t="str">
        <f aca="false">INDEX(Customers!$B$2:$B$601,MATCH(C511,Customers!$A$2:$A$601,0))</f>
        <v>Central</v>
      </c>
      <c r="I511" s="43" t="n">
        <f aca="false">ROUND(MIN(INDEX(Assumptions!$D$13:$D$18,MATCH(E511,Assumptions!$A$13:$A$18,0)),MAX(INDEX(Assumptions!$C$13:$C$18,MATCH(E511,Assumptions!$A$13:$A$18,0)),INDEX(Assumptions!$B$13:$B$18,MATCH(E511,Assumptions!$A$13:$A$18,0))*F511)),2)</f>
        <v>71.25</v>
      </c>
    </row>
    <row r="512" customFormat="false" ht="15" hidden="false" customHeight="false" outlineLevel="0" collapsed="false">
      <c r="A512" s="24" t="s">
        <v>1335</v>
      </c>
      <c r="B512" s="39" t="n">
        <v>46032</v>
      </c>
      <c r="C512" s="24" t="s">
        <v>674</v>
      </c>
      <c r="D512" s="24" t="s">
        <v>826</v>
      </c>
      <c r="E512" s="24" t="s">
        <v>103</v>
      </c>
      <c r="F512" s="38" t="n">
        <v>260</v>
      </c>
      <c r="G512" s="42" t="n">
        <f aca="false">DATE(YEAR(B512),MONTH(B512),1)</f>
        <v>46023</v>
      </c>
      <c r="H512" s="24" t="str">
        <f aca="false">INDEX(Customers!$B$2:$B$601,MATCH(C512,Customers!$A$2:$A$601,0))</f>
        <v>Coast</v>
      </c>
      <c r="I512" s="43" t="n">
        <f aca="false">ROUND(MIN(INDEX(Assumptions!$D$13:$D$18,MATCH(E512,Assumptions!$A$13:$A$18,0)),MAX(INDEX(Assumptions!$C$13:$C$18,MATCH(E512,Assumptions!$A$13:$A$18,0)),INDEX(Assumptions!$B$13:$B$18,MATCH(E512,Assumptions!$A$13:$A$18,0))*F512)),2)</f>
        <v>5</v>
      </c>
    </row>
    <row r="513" customFormat="false" ht="15" hidden="false" customHeight="false" outlineLevel="0" collapsed="false">
      <c r="A513" s="24" t="s">
        <v>1336</v>
      </c>
      <c r="B513" s="39" t="n">
        <v>46032</v>
      </c>
      <c r="C513" s="24" t="s">
        <v>682</v>
      </c>
      <c r="D513" s="24" t="s">
        <v>826</v>
      </c>
      <c r="E513" s="24" t="s">
        <v>111</v>
      </c>
      <c r="F513" s="38" t="n">
        <v>50</v>
      </c>
      <c r="G513" s="42" t="n">
        <f aca="false">DATE(YEAR(B513),MONTH(B513),1)</f>
        <v>46023</v>
      </c>
      <c r="H513" s="24" t="str">
        <f aca="false">INDEX(Customers!$B$2:$B$601,MATCH(C513,Customers!$A$2:$A$601,0))</f>
        <v>Rift Valley</v>
      </c>
      <c r="I513" s="43" t="n">
        <f aca="false">ROUND(MIN(INDEX(Assumptions!$D$13:$D$18,MATCH(E513,Assumptions!$A$13:$A$18,0)),MAX(INDEX(Assumptions!$C$13:$C$18,MATCH(E513,Assumptions!$A$13:$A$18,0)),INDEX(Assumptions!$B$13:$B$18,MATCH(E513,Assumptions!$A$13:$A$18,0))*F513)),2)</f>
        <v>2</v>
      </c>
    </row>
    <row r="514" customFormat="false" ht="15" hidden="false" customHeight="false" outlineLevel="0" collapsed="false">
      <c r="A514" s="24" t="s">
        <v>1337</v>
      </c>
      <c r="B514" s="39" t="n">
        <v>46032</v>
      </c>
      <c r="C514" s="24" t="s">
        <v>696</v>
      </c>
      <c r="D514" s="24" t="s">
        <v>826</v>
      </c>
      <c r="E514" s="24" t="s">
        <v>111</v>
      </c>
      <c r="F514" s="38" t="n">
        <v>50</v>
      </c>
      <c r="G514" s="42" t="n">
        <f aca="false">DATE(YEAR(B514),MONTH(B514),1)</f>
        <v>46023</v>
      </c>
      <c r="H514" s="24" t="str">
        <f aca="false">INDEX(Customers!$B$2:$B$601,MATCH(C514,Customers!$A$2:$A$601,0))</f>
        <v>Western</v>
      </c>
      <c r="I514" s="43" t="n">
        <f aca="false">ROUND(MIN(INDEX(Assumptions!$D$13:$D$18,MATCH(E514,Assumptions!$A$13:$A$18,0)),MAX(INDEX(Assumptions!$C$13:$C$18,MATCH(E514,Assumptions!$A$13:$A$18,0)),INDEX(Assumptions!$B$13:$B$18,MATCH(E514,Assumptions!$A$13:$A$18,0))*F514)),2)</f>
        <v>2</v>
      </c>
    </row>
    <row r="515" customFormat="false" ht="15" hidden="false" customHeight="false" outlineLevel="0" collapsed="false">
      <c r="A515" s="24" t="s">
        <v>1338</v>
      </c>
      <c r="B515" s="39" t="n">
        <v>46032</v>
      </c>
      <c r="C515" s="24" t="s">
        <v>701</v>
      </c>
      <c r="D515" s="24" t="s">
        <v>153</v>
      </c>
      <c r="E515" s="24" t="s">
        <v>107</v>
      </c>
      <c r="F515" s="38" t="n">
        <v>34170</v>
      </c>
      <c r="G515" s="42" t="n">
        <f aca="false">DATE(YEAR(B515),MONTH(B515),1)</f>
        <v>46023</v>
      </c>
      <c r="H515" s="24" t="str">
        <f aca="false">INDEX(Customers!$B$2:$B$601,MATCH(C515,Customers!$A$2:$A$601,0))</f>
        <v>Nairobi</v>
      </c>
      <c r="I515" s="43" t="n">
        <f aca="false">ROUND(MIN(INDEX(Assumptions!$D$13:$D$18,MATCH(E515,Assumptions!$A$13:$A$18,0)),MAX(INDEX(Assumptions!$C$13:$C$18,MATCH(E515,Assumptions!$A$13:$A$18,0)),INDEX(Assumptions!$B$13:$B$18,MATCH(E515,Assumptions!$A$13:$A$18,0))*F515)),2)</f>
        <v>0</v>
      </c>
    </row>
    <row r="516" customFormat="false" ht="15" hidden="false" customHeight="false" outlineLevel="0" collapsed="false">
      <c r="A516" s="24" t="s">
        <v>1339</v>
      </c>
      <c r="B516" s="39" t="n">
        <v>46032</v>
      </c>
      <c r="C516" s="24" t="s">
        <v>728</v>
      </c>
      <c r="D516" s="24" t="s">
        <v>826</v>
      </c>
      <c r="E516" s="24" t="s">
        <v>109</v>
      </c>
      <c r="F516" s="38" t="n">
        <v>8840</v>
      </c>
      <c r="G516" s="42" t="n">
        <f aca="false">DATE(YEAR(B516),MONTH(B516),1)</f>
        <v>46023</v>
      </c>
      <c r="H516" s="24" t="str">
        <f aca="false">INDEX(Customers!$B$2:$B$601,MATCH(C516,Customers!$A$2:$A$601,0))</f>
        <v>Nairobi</v>
      </c>
      <c r="I516" s="43" t="n">
        <f aca="false">ROUND(MIN(INDEX(Assumptions!$D$13:$D$18,MATCH(E516,Assumptions!$A$13:$A$18,0)),MAX(INDEX(Assumptions!$C$13:$C$18,MATCH(E516,Assumptions!$A$13:$A$18,0)),INDEX(Assumptions!$B$13:$B$18,MATCH(E516,Assumptions!$A$13:$A$18,0))*F516)),2)</f>
        <v>35.36</v>
      </c>
    </row>
    <row r="517" customFormat="false" ht="15" hidden="false" customHeight="false" outlineLevel="0" collapsed="false">
      <c r="A517" s="24" t="s">
        <v>1340</v>
      </c>
      <c r="B517" s="39" t="n">
        <v>46032</v>
      </c>
      <c r="C517" s="24" t="s">
        <v>735</v>
      </c>
      <c r="D517" s="24" t="s">
        <v>826</v>
      </c>
      <c r="E517" s="24" t="s">
        <v>103</v>
      </c>
      <c r="F517" s="38" t="n">
        <v>580</v>
      </c>
      <c r="G517" s="42" t="n">
        <f aca="false">DATE(YEAR(B517),MONTH(B517),1)</f>
        <v>46023</v>
      </c>
      <c r="H517" s="24" t="str">
        <f aca="false">INDEX(Customers!$B$2:$B$601,MATCH(C517,Customers!$A$2:$A$601,0))</f>
        <v>Rift Valley</v>
      </c>
      <c r="I517" s="43" t="n">
        <f aca="false">ROUND(MIN(INDEX(Assumptions!$D$13:$D$18,MATCH(E517,Assumptions!$A$13:$A$18,0)),MAX(INDEX(Assumptions!$C$13:$C$18,MATCH(E517,Assumptions!$A$13:$A$18,0)),INDEX(Assumptions!$B$13:$B$18,MATCH(E517,Assumptions!$A$13:$A$18,0))*F517)),2)</f>
        <v>5.8</v>
      </c>
    </row>
    <row r="518" customFormat="false" ht="15" hidden="false" customHeight="false" outlineLevel="0" collapsed="false">
      <c r="A518" s="24" t="s">
        <v>1341</v>
      </c>
      <c r="B518" s="39" t="n">
        <v>46032</v>
      </c>
      <c r="C518" s="24" t="s">
        <v>763</v>
      </c>
      <c r="D518" s="24" t="s">
        <v>826</v>
      </c>
      <c r="E518" s="24" t="s">
        <v>103</v>
      </c>
      <c r="F518" s="38" t="n">
        <v>15590</v>
      </c>
      <c r="G518" s="42" t="n">
        <f aca="false">DATE(YEAR(B518),MONTH(B518),1)</f>
        <v>46023</v>
      </c>
      <c r="H518" s="24" t="str">
        <f aca="false">INDEX(Customers!$B$2:$B$601,MATCH(C518,Customers!$A$2:$A$601,0))</f>
        <v>Western</v>
      </c>
      <c r="I518" s="43" t="n">
        <f aca="false">ROUND(MIN(INDEX(Assumptions!$D$13:$D$18,MATCH(E518,Assumptions!$A$13:$A$18,0)),MAX(INDEX(Assumptions!$C$13:$C$18,MATCH(E518,Assumptions!$A$13:$A$18,0)),INDEX(Assumptions!$B$13:$B$18,MATCH(E518,Assumptions!$A$13:$A$18,0))*F518)),2)</f>
        <v>105</v>
      </c>
    </row>
    <row r="519" customFormat="false" ht="15" hidden="false" customHeight="false" outlineLevel="0" collapsed="false">
      <c r="A519" s="24" t="s">
        <v>1342</v>
      </c>
      <c r="B519" s="39" t="n">
        <v>46032</v>
      </c>
      <c r="C519" s="24" t="s">
        <v>770</v>
      </c>
      <c r="D519" s="24" t="s">
        <v>826</v>
      </c>
      <c r="E519" s="24" t="s">
        <v>103</v>
      </c>
      <c r="F519" s="38" t="n">
        <v>2180</v>
      </c>
      <c r="G519" s="42" t="n">
        <f aca="false">DATE(YEAR(B519),MONTH(B519),1)</f>
        <v>46023</v>
      </c>
      <c r="H519" s="24" t="str">
        <f aca="false">INDEX(Customers!$B$2:$B$601,MATCH(C519,Customers!$A$2:$A$601,0))</f>
        <v>Western</v>
      </c>
      <c r="I519" s="43" t="n">
        <f aca="false">ROUND(MIN(INDEX(Assumptions!$D$13:$D$18,MATCH(E519,Assumptions!$A$13:$A$18,0)),MAX(INDEX(Assumptions!$C$13:$C$18,MATCH(E519,Assumptions!$A$13:$A$18,0)),INDEX(Assumptions!$B$13:$B$18,MATCH(E519,Assumptions!$A$13:$A$18,0))*F519)),2)</f>
        <v>21.8</v>
      </c>
    </row>
    <row r="520" customFormat="false" ht="15" hidden="false" customHeight="false" outlineLevel="0" collapsed="false">
      <c r="A520" s="24" t="s">
        <v>1343</v>
      </c>
      <c r="B520" s="39" t="n">
        <v>46032</v>
      </c>
      <c r="C520" s="24" t="s">
        <v>785</v>
      </c>
      <c r="D520" s="24" t="s">
        <v>826</v>
      </c>
      <c r="E520" s="24" t="s">
        <v>111</v>
      </c>
      <c r="F520" s="38" t="n">
        <v>100</v>
      </c>
      <c r="G520" s="42" t="n">
        <f aca="false">DATE(YEAR(B520),MONTH(B520),1)</f>
        <v>46023</v>
      </c>
      <c r="H520" s="24" t="str">
        <f aca="false">INDEX(Customers!$B$2:$B$601,MATCH(C520,Customers!$A$2:$A$601,0))</f>
        <v>Central</v>
      </c>
      <c r="I520" s="43" t="n">
        <f aca="false">ROUND(MIN(INDEX(Assumptions!$D$13:$D$18,MATCH(E520,Assumptions!$A$13:$A$18,0)),MAX(INDEX(Assumptions!$C$13:$C$18,MATCH(E520,Assumptions!$A$13:$A$18,0)),INDEX(Assumptions!$B$13:$B$18,MATCH(E520,Assumptions!$A$13:$A$18,0))*F520)),2)</f>
        <v>4</v>
      </c>
    </row>
    <row r="521" customFormat="false" ht="15" hidden="false" customHeight="false" outlineLevel="0" collapsed="false">
      <c r="A521" s="24" t="s">
        <v>1344</v>
      </c>
      <c r="B521" s="39" t="n">
        <v>46032</v>
      </c>
      <c r="C521" s="24" t="s">
        <v>789</v>
      </c>
      <c r="D521" s="24" t="s">
        <v>826</v>
      </c>
      <c r="E521" s="24" t="s">
        <v>103</v>
      </c>
      <c r="F521" s="38" t="n">
        <v>730</v>
      </c>
      <c r="G521" s="42" t="n">
        <f aca="false">DATE(YEAR(B521),MONTH(B521),1)</f>
        <v>46023</v>
      </c>
      <c r="H521" s="24" t="str">
        <f aca="false">INDEX(Customers!$B$2:$B$601,MATCH(C521,Customers!$A$2:$A$601,0))</f>
        <v>Coast</v>
      </c>
      <c r="I521" s="43" t="n">
        <f aca="false">ROUND(MIN(INDEX(Assumptions!$D$13:$D$18,MATCH(E521,Assumptions!$A$13:$A$18,0)),MAX(INDEX(Assumptions!$C$13:$C$18,MATCH(E521,Assumptions!$A$13:$A$18,0)),INDEX(Assumptions!$B$13:$B$18,MATCH(E521,Assumptions!$A$13:$A$18,0))*F521)),2)</f>
        <v>7.3</v>
      </c>
    </row>
    <row r="522" customFormat="false" ht="15" hidden="false" customHeight="false" outlineLevel="0" collapsed="false">
      <c r="A522" s="24" t="s">
        <v>1345</v>
      </c>
      <c r="B522" s="39" t="n">
        <v>46032</v>
      </c>
      <c r="C522" s="24" t="s">
        <v>814</v>
      </c>
      <c r="D522" s="24" t="s">
        <v>189</v>
      </c>
      <c r="E522" s="24" t="s">
        <v>105</v>
      </c>
      <c r="F522" s="38" t="n">
        <v>4510</v>
      </c>
      <c r="G522" s="42" t="n">
        <f aca="false">DATE(YEAR(B522),MONTH(B522),1)</f>
        <v>46023</v>
      </c>
      <c r="H522" s="24" t="str">
        <f aca="false">INDEX(Customers!$B$2:$B$601,MATCH(C522,Customers!$A$2:$A$601,0))</f>
        <v>Nairobi</v>
      </c>
      <c r="I522" s="43" t="n">
        <f aca="false">ROUND(MIN(INDEX(Assumptions!$D$13:$D$18,MATCH(E522,Assumptions!$A$13:$A$18,0)),MAX(INDEX(Assumptions!$C$13:$C$18,MATCH(E522,Assumptions!$A$13:$A$18,0)),INDEX(Assumptions!$B$13:$B$18,MATCH(E522,Assumptions!$A$13:$A$18,0))*F522)),2)</f>
        <v>67.65</v>
      </c>
    </row>
    <row r="523" customFormat="false" ht="15" hidden="false" customHeight="false" outlineLevel="0" collapsed="false">
      <c r="A523" s="24" t="s">
        <v>1346</v>
      </c>
      <c r="B523" s="39" t="n">
        <v>46032</v>
      </c>
      <c r="C523" s="24" t="s">
        <v>816</v>
      </c>
      <c r="D523" s="24" t="s">
        <v>826</v>
      </c>
      <c r="E523" s="24" t="s">
        <v>103</v>
      </c>
      <c r="F523" s="38" t="n">
        <v>3110</v>
      </c>
      <c r="G523" s="42" t="n">
        <f aca="false">DATE(YEAR(B523),MONTH(B523),1)</f>
        <v>46023</v>
      </c>
      <c r="H523" s="24" t="str">
        <f aca="false">INDEX(Customers!$B$2:$B$601,MATCH(C523,Customers!$A$2:$A$601,0))</f>
        <v>Nairobi</v>
      </c>
      <c r="I523" s="43" t="n">
        <f aca="false">ROUND(MIN(INDEX(Assumptions!$D$13:$D$18,MATCH(E523,Assumptions!$A$13:$A$18,0)),MAX(INDEX(Assumptions!$C$13:$C$18,MATCH(E523,Assumptions!$A$13:$A$18,0)),INDEX(Assumptions!$B$13:$B$18,MATCH(E523,Assumptions!$A$13:$A$18,0))*F523)),2)</f>
        <v>31.1</v>
      </c>
    </row>
    <row r="524" customFormat="false" ht="15" hidden="false" customHeight="false" outlineLevel="0" collapsed="false">
      <c r="A524" s="24" t="s">
        <v>1347</v>
      </c>
      <c r="B524" s="39" t="n">
        <v>46033</v>
      </c>
      <c r="C524" s="24" t="s">
        <v>241</v>
      </c>
      <c r="D524" s="24" t="s">
        <v>826</v>
      </c>
      <c r="E524" s="24" t="s">
        <v>113</v>
      </c>
      <c r="F524" s="38" t="n">
        <v>99</v>
      </c>
      <c r="G524" s="42" t="n">
        <f aca="false">DATE(YEAR(B524),MONTH(B524),1)</f>
        <v>46023</v>
      </c>
      <c r="H524" s="24" t="str">
        <f aca="false">INDEX(Customers!$B$2:$B$601,MATCH(C524,Customers!$A$2:$A$601,0))</f>
        <v>Rift Valley</v>
      </c>
      <c r="I524" s="43" t="n">
        <f aca="false">ROUND(MIN(INDEX(Assumptions!$D$13:$D$18,MATCH(E524,Assumptions!$A$13:$A$18,0)),MAX(INDEX(Assumptions!$C$13:$C$18,MATCH(E524,Assumptions!$A$13:$A$18,0)),INDEX(Assumptions!$B$13:$B$18,MATCH(E524,Assumptions!$A$13:$A$18,0))*F524)),2)</f>
        <v>4.95</v>
      </c>
    </row>
    <row r="525" customFormat="false" ht="15" hidden="false" customHeight="false" outlineLevel="0" collapsed="false">
      <c r="A525" s="24" t="s">
        <v>1348</v>
      </c>
      <c r="B525" s="39" t="n">
        <v>46033</v>
      </c>
      <c r="C525" s="24" t="s">
        <v>248</v>
      </c>
      <c r="D525" s="24" t="s">
        <v>826</v>
      </c>
      <c r="E525" s="24" t="s">
        <v>103</v>
      </c>
      <c r="F525" s="38" t="n">
        <v>6080</v>
      </c>
      <c r="G525" s="42" t="n">
        <f aca="false">DATE(YEAR(B525),MONTH(B525),1)</f>
        <v>46023</v>
      </c>
      <c r="H525" s="24" t="str">
        <f aca="false">INDEX(Customers!$B$2:$B$601,MATCH(C525,Customers!$A$2:$A$601,0))</f>
        <v>Rift Valley</v>
      </c>
      <c r="I525" s="43" t="n">
        <f aca="false">ROUND(MIN(INDEX(Assumptions!$D$13:$D$18,MATCH(E525,Assumptions!$A$13:$A$18,0)),MAX(INDEX(Assumptions!$C$13:$C$18,MATCH(E525,Assumptions!$A$13:$A$18,0)),INDEX(Assumptions!$B$13:$B$18,MATCH(E525,Assumptions!$A$13:$A$18,0))*F525)),2)</f>
        <v>60.8</v>
      </c>
    </row>
    <row r="526" customFormat="false" ht="15" hidden="false" customHeight="false" outlineLevel="0" collapsed="false">
      <c r="A526" s="24" t="s">
        <v>1349</v>
      </c>
      <c r="B526" s="39" t="n">
        <v>46033</v>
      </c>
      <c r="C526" s="24" t="s">
        <v>271</v>
      </c>
      <c r="D526" s="24" t="s">
        <v>826</v>
      </c>
      <c r="E526" s="24" t="s">
        <v>103</v>
      </c>
      <c r="F526" s="38" t="n">
        <v>2940</v>
      </c>
      <c r="G526" s="42" t="n">
        <f aca="false">DATE(YEAR(B526),MONTH(B526),1)</f>
        <v>46023</v>
      </c>
      <c r="H526" s="24" t="str">
        <f aca="false">INDEX(Customers!$B$2:$B$601,MATCH(C526,Customers!$A$2:$A$601,0))</f>
        <v>Coast</v>
      </c>
      <c r="I526" s="43" t="n">
        <f aca="false">ROUND(MIN(INDEX(Assumptions!$D$13:$D$18,MATCH(E526,Assumptions!$A$13:$A$18,0)),MAX(INDEX(Assumptions!$C$13:$C$18,MATCH(E526,Assumptions!$A$13:$A$18,0)),INDEX(Assumptions!$B$13:$B$18,MATCH(E526,Assumptions!$A$13:$A$18,0))*F526)),2)</f>
        <v>29.4</v>
      </c>
    </row>
    <row r="527" customFormat="false" ht="15" hidden="false" customHeight="false" outlineLevel="0" collapsed="false">
      <c r="A527" s="24" t="s">
        <v>1350</v>
      </c>
      <c r="B527" s="39" t="n">
        <v>46033</v>
      </c>
      <c r="C527" s="24" t="s">
        <v>284</v>
      </c>
      <c r="D527" s="24" t="s">
        <v>162</v>
      </c>
      <c r="E527" s="24" t="s">
        <v>105</v>
      </c>
      <c r="F527" s="38" t="n">
        <v>14610</v>
      </c>
      <c r="G527" s="42" t="n">
        <f aca="false">DATE(YEAR(B527),MONTH(B527),1)</f>
        <v>46023</v>
      </c>
      <c r="H527" s="24" t="str">
        <f aca="false">INDEX(Customers!$B$2:$B$601,MATCH(C527,Customers!$A$2:$A$601,0))</f>
        <v>Nairobi</v>
      </c>
      <c r="I527" s="43" t="n">
        <f aca="false">ROUND(MIN(INDEX(Assumptions!$D$13:$D$18,MATCH(E527,Assumptions!$A$13:$A$18,0)),MAX(INDEX(Assumptions!$C$13:$C$18,MATCH(E527,Assumptions!$A$13:$A$18,0)),INDEX(Assumptions!$B$13:$B$18,MATCH(E527,Assumptions!$A$13:$A$18,0))*F527)),2)</f>
        <v>200</v>
      </c>
    </row>
    <row r="528" customFormat="false" ht="15" hidden="false" customHeight="false" outlineLevel="0" collapsed="false">
      <c r="A528" s="24" t="s">
        <v>1351</v>
      </c>
      <c r="B528" s="39" t="n">
        <v>46033</v>
      </c>
      <c r="C528" s="24" t="s">
        <v>289</v>
      </c>
      <c r="D528" s="24" t="s">
        <v>826</v>
      </c>
      <c r="E528" s="24" t="s">
        <v>109</v>
      </c>
      <c r="F528" s="38" t="n">
        <v>5240</v>
      </c>
      <c r="G528" s="42" t="n">
        <f aca="false">DATE(YEAR(B528),MONTH(B528),1)</f>
        <v>46023</v>
      </c>
      <c r="H528" s="24" t="str">
        <f aca="false">INDEX(Customers!$B$2:$B$601,MATCH(C528,Customers!$A$2:$A$601,0))</f>
        <v>Coast</v>
      </c>
      <c r="I528" s="43" t="n">
        <f aca="false">ROUND(MIN(INDEX(Assumptions!$D$13:$D$18,MATCH(E528,Assumptions!$A$13:$A$18,0)),MAX(INDEX(Assumptions!$C$13:$C$18,MATCH(E528,Assumptions!$A$13:$A$18,0)),INDEX(Assumptions!$B$13:$B$18,MATCH(E528,Assumptions!$A$13:$A$18,0))*F528)),2)</f>
        <v>20.96</v>
      </c>
    </row>
    <row r="529" customFormat="false" ht="15" hidden="false" customHeight="false" outlineLevel="0" collapsed="false">
      <c r="A529" s="24" t="s">
        <v>1352</v>
      </c>
      <c r="B529" s="39" t="n">
        <v>46033</v>
      </c>
      <c r="C529" s="24" t="s">
        <v>297</v>
      </c>
      <c r="D529" s="24" t="s">
        <v>826</v>
      </c>
      <c r="E529" s="24" t="s">
        <v>103</v>
      </c>
      <c r="F529" s="38" t="n">
        <v>700</v>
      </c>
      <c r="G529" s="42" t="n">
        <f aca="false">DATE(YEAR(B529),MONTH(B529),1)</f>
        <v>46023</v>
      </c>
      <c r="H529" s="24" t="str">
        <f aca="false">INDEX(Customers!$B$2:$B$601,MATCH(C529,Customers!$A$2:$A$601,0))</f>
        <v>Nairobi</v>
      </c>
      <c r="I529" s="43" t="n">
        <f aca="false">ROUND(MIN(INDEX(Assumptions!$D$13:$D$18,MATCH(E529,Assumptions!$A$13:$A$18,0)),MAX(INDEX(Assumptions!$C$13:$C$18,MATCH(E529,Assumptions!$A$13:$A$18,0)),INDEX(Assumptions!$B$13:$B$18,MATCH(E529,Assumptions!$A$13:$A$18,0))*F529)),2)</f>
        <v>7</v>
      </c>
    </row>
    <row r="530" customFormat="false" ht="15" hidden="false" customHeight="false" outlineLevel="0" collapsed="false">
      <c r="A530" s="24" t="s">
        <v>1353</v>
      </c>
      <c r="B530" s="39" t="n">
        <v>46033</v>
      </c>
      <c r="C530" s="24" t="s">
        <v>310</v>
      </c>
      <c r="D530" s="24" t="s">
        <v>826</v>
      </c>
      <c r="E530" s="24" t="s">
        <v>103</v>
      </c>
      <c r="F530" s="38" t="n">
        <v>84200</v>
      </c>
      <c r="G530" s="42" t="n">
        <f aca="false">DATE(YEAR(B530),MONTH(B530),1)</f>
        <v>46023</v>
      </c>
      <c r="H530" s="24" t="str">
        <f aca="false">INDEX(Customers!$B$2:$B$601,MATCH(C530,Customers!$A$2:$A$601,0))</f>
        <v>Eastern</v>
      </c>
      <c r="I530" s="43" t="n">
        <f aca="false">ROUND(MIN(INDEX(Assumptions!$D$13:$D$18,MATCH(E530,Assumptions!$A$13:$A$18,0)),MAX(INDEX(Assumptions!$C$13:$C$18,MATCH(E530,Assumptions!$A$13:$A$18,0)),INDEX(Assumptions!$B$13:$B$18,MATCH(E530,Assumptions!$A$13:$A$18,0))*F530)),2)</f>
        <v>105</v>
      </c>
    </row>
    <row r="531" customFormat="false" ht="15" hidden="false" customHeight="false" outlineLevel="0" collapsed="false">
      <c r="A531" s="24" t="s">
        <v>1354</v>
      </c>
      <c r="B531" s="39" t="n">
        <v>46033</v>
      </c>
      <c r="C531" s="24" t="s">
        <v>347</v>
      </c>
      <c r="D531" s="24" t="s">
        <v>192</v>
      </c>
      <c r="E531" s="24" t="s">
        <v>105</v>
      </c>
      <c r="F531" s="38" t="n">
        <v>4920</v>
      </c>
      <c r="G531" s="42" t="n">
        <f aca="false">DATE(YEAR(B531),MONTH(B531),1)</f>
        <v>46023</v>
      </c>
      <c r="H531" s="24" t="str">
        <f aca="false">INDEX(Customers!$B$2:$B$601,MATCH(C531,Customers!$A$2:$A$601,0))</f>
        <v>Coast</v>
      </c>
      <c r="I531" s="43" t="n">
        <f aca="false">ROUND(MIN(INDEX(Assumptions!$D$13:$D$18,MATCH(E531,Assumptions!$A$13:$A$18,0)),MAX(INDEX(Assumptions!$C$13:$C$18,MATCH(E531,Assumptions!$A$13:$A$18,0)),INDEX(Assumptions!$B$13:$B$18,MATCH(E531,Assumptions!$A$13:$A$18,0))*F531)),2)</f>
        <v>73.8</v>
      </c>
    </row>
    <row r="532" customFormat="false" ht="15" hidden="false" customHeight="false" outlineLevel="0" collapsed="false">
      <c r="A532" s="24" t="s">
        <v>1355</v>
      </c>
      <c r="B532" s="39" t="n">
        <v>46033</v>
      </c>
      <c r="C532" s="24" t="s">
        <v>379</v>
      </c>
      <c r="D532" s="24" t="s">
        <v>826</v>
      </c>
      <c r="E532" s="24" t="s">
        <v>113</v>
      </c>
      <c r="F532" s="38" t="n">
        <v>500</v>
      </c>
      <c r="G532" s="42" t="n">
        <f aca="false">DATE(YEAR(B532),MONTH(B532),1)</f>
        <v>46023</v>
      </c>
      <c r="H532" s="24" t="str">
        <f aca="false">INDEX(Customers!$B$2:$B$601,MATCH(C532,Customers!$A$2:$A$601,0))</f>
        <v>Nairobi</v>
      </c>
      <c r="I532" s="43" t="n">
        <f aca="false">ROUND(MIN(INDEX(Assumptions!$D$13:$D$18,MATCH(E532,Assumptions!$A$13:$A$18,0)),MAX(INDEX(Assumptions!$C$13:$C$18,MATCH(E532,Assumptions!$A$13:$A$18,0)),INDEX(Assumptions!$B$13:$B$18,MATCH(E532,Assumptions!$A$13:$A$18,0))*F532)),2)</f>
        <v>25</v>
      </c>
    </row>
    <row r="533" customFormat="false" ht="15" hidden="false" customHeight="false" outlineLevel="0" collapsed="false">
      <c r="A533" s="24" t="s">
        <v>1356</v>
      </c>
      <c r="B533" s="39" t="n">
        <v>46033</v>
      </c>
      <c r="C533" s="24" t="s">
        <v>396</v>
      </c>
      <c r="D533" s="24" t="s">
        <v>152</v>
      </c>
      <c r="E533" s="24" t="s">
        <v>107</v>
      </c>
      <c r="F533" s="38" t="n">
        <v>17650</v>
      </c>
      <c r="G533" s="42" t="n">
        <f aca="false">DATE(YEAR(B533),MONTH(B533),1)</f>
        <v>46023</v>
      </c>
      <c r="H533" s="24" t="str">
        <f aca="false">INDEX(Customers!$B$2:$B$601,MATCH(C533,Customers!$A$2:$A$601,0))</f>
        <v>Nairobi</v>
      </c>
      <c r="I533" s="43" t="n">
        <f aca="false">ROUND(MIN(INDEX(Assumptions!$D$13:$D$18,MATCH(E533,Assumptions!$A$13:$A$18,0)),MAX(INDEX(Assumptions!$C$13:$C$18,MATCH(E533,Assumptions!$A$13:$A$18,0)),INDEX(Assumptions!$B$13:$B$18,MATCH(E533,Assumptions!$A$13:$A$18,0))*F533)),2)</f>
        <v>0</v>
      </c>
    </row>
    <row r="534" customFormat="false" ht="15" hidden="false" customHeight="false" outlineLevel="0" collapsed="false">
      <c r="A534" s="24" t="s">
        <v>1357</v>
      </c>
      <c r="B534" s="39" t="n">
        <v>46033</v>
      </c>
      <c r="C534" s="24" t="s">
        <v>432</v>
      </c>
      <c r="D534" s="24" t="s">
        <v>181</v>
      </c>
      <c r="E534" s="24" t="s">
        <v>107</v>
      </c>
      <c r="F534" s="38" t="n">
        <v>3140</v>
      </c>
      <c r="G534" s="42" t="n">
        <f aca="false">DATE(YEAR(B534),MONTH(B534),1)</f>
        <v>46023</v>
      </c>
      <c r="H534" s="24" t="str">
        <f aca="false">INDEX(Customers!$B$2:$B$601,MATCH(C534,Customers!$A$2:$A$601,0))</f>
        <v>Rift Valley</v>
      </c>
      <c r="I534" s="43" t="n">
        <f aca="false">ROUND(MIN(INDEX(Assumptions!$D$13:$D$18,MATCH(E534,Assumptions!$A$13:$A$18,0)),MAX(INDEX(Assumptions!$C$13:$C$18,MATCH(E534,Assumptions!$A$13:$A$18,0)),INDEX(Assumptions!$B$13:$B$18,MATCH(E534,Assumptions!$A$13:$A$18,0))*F534)),2)</f>
        <v>0</v>
      </c>
    </row>
    <row r="535" customFormat="false" ht="15" hidden="false" customHeight="false" outlineLevel="0" collapsed="false">
      <c r="A535" s="24" t="s">
        <v>1358</v>
      </c>
      <c r="B535" s="39" t="n">
        <v>46033</v>
      </c>
      <c r="C535" s="24" t="s">
        <v>449</v>
      </c>
      <c r="D535" s="24" t="s">
        <v>826</v>
      </c>
      <c r="E535" s="24" t="s">
        <v>103</v>
      </c>
      <c r="F535" s="38" t="n">
        <v>5530</v>
      </c>
      <c r="G535" s="42" t="n">
        <f aca="false">DATE(YEAR(B535),MONTH(B535),1)</f>
        <v>46023</v>
      </c>
      <c r="H535" s="24" t="str">
        <f aca="false">INDEX(Customers!$B$2:$B$601,MATCH(C535,Customers!$A$2:$A$601,0))</f>
        <v>Rift Valley</v>
      </c>
      <c r="I535" s="43" t="n">
        <f aca="false">ROUND(MIN(INDEX(Assumptions!$D$13:$D$18,MATCH(E535,Assumptions!$A$13:$A$18,0)),MAX(INDEX(Assumptions!$C$13:$C$18,MATCH(E535,Assumptions!$A$13:$A$18,0)),INDEX(Assumptions!$B$13:$B$18,MATCH(E535,Assumptions!$A$13:$A$18,0))*F535)),2)</f>
        <v>55.3</v>
      </c>
    </row>
    <row r="536" customFormat="false" ht="15" hidden="false" customHeight="false" outlineLevel="0" collapsed="false">
      <c r="A536" s="24" t="s">
        <v>1359</v>
      </c>
      <c r="B536" s="39" t="n">
        <v>46033</v>
      </c>
      <c r="C536" s="24" t="s">
        <v>466</v>
      </c>
      <c r="D536" s="24" t="s">
        <v>826</v>
      </c>
      <c r="E536" s="24" t="s">
        <v>103</v>
      </c>
      <c r="F536" s="38" t="n">
        <v>1010</v>
      </c>
      <c r="G536" s="42" t="n">
        <f aca="false">DATE(YEAR(B536),MONTH(B536),1)</f>
        <v>46023</v>
      </c>
      <c r="H536" s="24" t="str">
        <f aca="false">INDEX(Customers!$B$2:$B$601,MATCH(C536,Customers!$A$2:$A$601,0))</f>
        <v>Nairobi</v>
      </c>
      <c r="I536" s="43" t="n">
        <f aca="false">ROUND(MIN(INDEX(Assumptions!$D$13:$D$18,MATCH(E536,Assumptions!$A$13:$A$18,0)),MAX(INDEX(Assumptions!$C$13:$C$18,MATCH(E536,Assumptions!$A$13:$A$18,0)),INDEX(Assumptions!$B$13:$B$18,MATCH(E536,Assumptions!$A$13:$A$18,0))*F536)),2)</f>
        <v>10.1</v>
      </c>
    </row>
    <row r="537" customFormat="false" ht="15" hidden="false" customHeight="false" outlineLevel="0" collapsed="false">
      <c r="A537" s="24" t="s">
        <v>1360</v>
      </c>
      <c r="B537" s="39" t="n">
        <v>46033</v>
      </c>
      <c r="C537" s="24" t="s">
        <v>472</v>
      </c>
      <c r="D537" s="24" t="s">
        <v>826</v>
      </c>
      <c r="E537" s="24" t="s">
        <v>103</v>
      </c>
      <c r="F537" s="38" t="n">
        <v>3680</v>
      </c>
      <c r="G537" s="42" t="n">
        <f aca="false">DATE(YEAR(B537),MONTH(B537),1)</f>
        <v>46023</v>
      </c>
      <c r="H537" s="24" t="str">
        <f aca="false">INDEX(Customers!$B$2:$B$601,MATCH(C537,Customers!$A$2:$A$601,0))</f>
        <v>Nairobi</v>
      </c>
      <c r="I537" s="43" t="n">
        <f aca="false">ROUND(MIN(INDEX(Assumptions!$D$13:$D$18,MATCH(E537,Assumptions!$A$13:$A$18,0)),MAX(INDEX(Assumptions!$C$13:$C$18,MATCH(E537,Assumptions!$A$13:$A$18,0)),INDEX(Assumptions!$B$13:$B$18,MATCH(E537,Assumptions!$A$13:$A$18,0))*F537)),2)</f>
        <v>36.8</v>
      </c>
    </row>
    <row r="538" customFormat="false" ht="15" hidden="false" customHeight="false" outlineLevel="0" collapsed="false">
      <c r="A538" s="24" t="s">
        <v>1361</v>
      </c>
      <c r="B538" s="39" t="n">
        <v>46033</v>
      </c>
      <c r="C538" s="24" t="s">
        <v>483</v>
      </c>
      <c r="D538" s="24" t="s">
        <v>169</v>
      </c>
      <c r="E538" s="24" t="s">
        <v>105</v>
      </c>
      <c r="F538" s="38" t="n">
        <v>2850</v>
      </c>
      <c r="G538" s="42" t="n">
        <f aca="false">DATE(YEAR(B538),MONTH(B538),1)</f>
        <v>46023</v>
      </c>
      <c r="H538" s="24" t="str">
        <f aca="false">INDEX(Customers!$B$2:$B$601,MATCH(C538,Customers!$A$2:$A$601,0))</f>
        <v>Central</v>
      </c>
      <c r="I538" s="43" t="n">
        <f aca="false">ROUND(MIN(INDEX(Assumptions!$D$13:$D$18,MATCH(E538,Assumptions!$A$13:$A$18,0)),MAX(INDEX(Assumptions!$C$13:$C$18,MATCH(E538,Assumptions!$A$13:$A$18,0)),INDEX(Assumptions!$B$13:$B$18,MATCH(E538,Assumptions!$A$13:$A$18,0))*F538)),2)</f>
        <v>42.75</v>
      </c>
    </row>
    <row r="539" customFormat="false" ht="15" hidden="false" customHeight="false" outlineLevel="0" collapsed="false">
      <c r="A539" s="24" t="s">
        <v>1362</v>
      </c>
      <c r="B539" s="39" t="n">
        <v>46033</v>
      </c>
      <c r="C539" s="24" t="s">
        <v>493</v>
      </c>
      <c r="D539" s="24" t="s">
        <v>826</v>
      </c>
      <c r="E539" s="24" t="s">
        <v>113</v>
      </c>
      <c r="F539" s="38" t="n">
        <v>500</v>
      </c>
      <c r="G539" s="42" t="n">
        <f aca="false">DATE(YEAR(B539),MONTH(B539),1)</f>
        <v>46023</v>
      </c>
      <c r="H539" s="24" t="str">
        <f aca="false">INDEX(Customers!$B$2:$B$601,MATCH(C539,Customers!$A$2:$A$601,0))</f>
        <v>Eastern</v>
      </c>
      <c r="I539" s="43" t="n">
        <f aca="false">ROUND(MIN(INDEX(Assumptions!$D$13:$D$18,MATCH(E539,Assumptions!$A$13:$A$18,0)),MAX(INDEX(Assumptions!$C$13:$C$18,MATCH(E539,Assumptions!$A$13:$A$18,0)),INDEX(Assumptions!$B$13:$B$18,MATCH(E539,Assumptions!$A$13:$A$18,0))*F539)),2)</f>
        <v>25</v>
      </c>
    </row>
    <row r="540" customFormat="false" ht="15" hidden="false" customHeight="false" outlineLevel="0" collapsed="false">
      <c r="A540" s="24" t="s">
        <v>1363</v>
      </c>
      <c r="B540" s="39" t="n">
        <v>46033</v>
      </c>
      <c r="C540" s="24" t="s">
        <v>506</v>
      </c>
      <c r="D540" s="24" t="s">
        <v>826</v>
      </c>
      <c r="E540" s="24" t="s">
        <v>113</v>
      </c>
      <c r="F540" s="38" t="n">
        <v>250</v>
      </c>
      <c r="G540" s="42" t="n">
        <f aca="false">DATE(YEAR(B540),MONTH(B540),1)</f>
        <v>46023</v>
      </c>
      <c r="H540" s="24" t="str">
        <f aca="false">INDEX(Customers!$B$2:$B$601,MATCH(C540,Customers!$A$2:$A$601,0))</f>
        <v>Western</v>
      </c>
      <c r="I540" s="43" t="n">
        <f aca="false">ROUND(MIN(INDEX(Assumptions!$D$13:$D$18,MATCH(E540,Assumptions!$A$13:$A$18,0)),MAX(INDEX(Assumptions!$C$13:$C$18,MATCH(E540,Assumptions!$A$13:$A$18,0)),INDEX(Assumptions!$B$13:$B$18,MATCH(E540,Assumptions!$A$13:$A$18,0))*F540)),2)</f>
        <v>12.5</v>
      </c>
    </row>
    <row r="541" customFormat="false" ht="15" hidden="false" customHeight="false" outlineLevel="0" collapsed="false">
      <c r="A541" s="24" t="s">
        <v>1364</v>
      </c>
      <c r="B541" s="39" t="n">
        <v>46033</v>
      </c>
      <c r="C541" s="24" t="s">
        <v>511</v>
      </c>
      <c r="D541" s="24" t="s">
        <v>165</v>
      </c>
      <c r="E541" s="24" t="s">
        <v>107</v>
      </c>
      <c r="F541" s="38" t="n">
        <v>1080</v>
      </c>
      <c r="G541" s="42" t="n">
        <f aca="false">DATE(YEAR(B541),MONTH(B541),1)</f>
        <v>46023</v>
      </c>
      <c r="H541" s="24" t="str">
        <f aca="false">INDEX(Customers!$B$2:$B$601,MATCH(C541,Customers!$A$2:$A$601,0))</f>
        <v>Central</v>
      </c>
      <c r="I541" s="43" t="n">
        <f aca="false">ROUND(MIN(INDEX(Assumptions!$D$13:$D$18,MATCH(E541,Assumptions!$A$13:$A$18,0)),MAX(INDEX(Assumptions!$C$13:$C$18,MATCH(E541,Assumptions!$A$13:$A$18,0)),INDEX(Assumptions!$B$13:$B$18,MATCH(E541,Assumptions!$A$13:$A$18,0))*F541)),2)</f>
        <v>0</v>
      </c>
    </row>
    <row r="542" customFormat="false" ht="15" hidden="false" customHeight="false" outlineLevel="0" collapsed="false">
      <c r="A542" s="24" t="s">
        <v>1365</v>
      </c>
      <c r="B542" s="39" t="n">
        <v>46033</v>
      </c>
      <c r="C542" s="24" t="s">
        <v>515</v>
      </c>
      <c r="D542" s="24" t="s">
        <v>826</v>
      </c>
      <c r="E542" s="24" t="s">
        <v>109</v>
      </c>
      <c r="F542" s="38" t="n">
        <v>990</v>
      </c>
      <c r="G542" s="42" t="n">
        <f aca="false">DATE(YEAR(B542),MONTH(B542),1)</f>
        <v>46023</v>
      </c>
      <c r="H542" s="24" t="str">
        <f aca="false">INDEX(Customers!$B$2:$B$601,MATCH(C542,Customers!$A$2:$A$601,0))</f>
        <v>Western</v>
      </c>
      <c r="I542" s="43" t="n">
        <f aca="false">ROUND(MIN(INDEX(Assumptions!$D$13:$D$18,MATCH(E542,Assumptions!$A$13:$A$18,0)),MAX(INDEX(Assumptions!$C$13:$C$18,MATCH(E542,Assumptions!$A$13:$A$18,0)),INDEX(Assumptions!$B$13:$B$18,MATCH(E542,Assumptions!$A$13:$A$18,0))*F542)),2)</f>
        <v>3.96</v>
      </c>
    </row>
    <row r="543" customFormat="false" ht="15" hidden="false" customHeight="false" outlineLevel="0" collapsed="false">
      <c r="A543" s="24" t="s">
        <v>1366</v>
      </c>
      <c r="B543" s="39" t="n">
        <v>46033</v>
      </c>
      <c r="C543" s="24" t="s">
        <v>530</v>
      </c>
      <c r="D543" s="24" t="s">
        <v>159</v>
      </c>
      <c r="E543" s="24" t="s">
        <v>105</v>
      </c>
      <c r="F543" s="38" t="n">
        <v>9690</v>
      </c>
      <c r="G543" s="42" t="n">
        <f aca="false">DATE(YEAR(B543),MONTH(B543),1)</f>
        <v>46023</v>
      </c>
      <c r="H543" s="24" t="str">
        <f aca="false">INDEX(Customers!$B$2:$B$601,MATCH(C543,Customers!$A$2:$A$601,0))</f>
        <v>Nairobi</v>
      </c>
      <c r="I543" s="43" t="n">
        <f aca="false">ROUND(MIN(INDEX(Assumptions!$D$13:$D$18,MATCH(E543,Assumptions!$A$13:$A$18,0)),MAX(INDEX(Assumptions!$C$13:$C$18,MATCH(E543,Assumptions!$A$13:$A$18,0)),INDEX(Assumptions!$B$13:$B$18,MATCH(E543,Assumptions!$A$13:$A$18,0))*F543)),2)</f>
        <v>145.35</v>
      </c>
    </row>
    <row r="544" customFormat="false" ht="15" hidden="false" customHeight="false" outlineLevel="0" collapsed="false">
      <c r="A544" s="24" t="s">
        <v>1367</v>
      </c>
      <c r="B544" s="39" t="n">
        <v>46033</v>
      </c>
      <c r="C544" s="24" t="s">
        <v>532</v>
      </c>
      <c r="D544" s="24" t="s">
        <v>826</v>
      </c>
      <c r="E544" s="24" t="s">
        <v>111</v>
      </c>
      <c r="F544" s="38" t="n">
        <v>500</v>
      </c>
      <c r="G544" s="42" t="n">
        <f aca="false">DATE(YEAR(B544),MONTH(B544),1)</f>
        <v>46023</v>
      </c>
      <c r="H544" s="24" t="str">
        <f aca="false">INDEX(Customers!$B$2:$B$601,MATCH(C544,Customers!$A$2:$A$601,0))</f>
        <v>Western</v>
      </c>
      <c r="I544" s="43" t="n">
        <f aca="false">ROUND(MIN(INDEX(Assumptions!$D$13:$D$18,MATCH(E544,Assumptions!$A$13:$A$18,0)),MAX(INDEX(Assumptions!$C$13:$C$18,MATCH(E544,Assumptions!$A$13:$A$18,0)),INDEX(Assumptions!$B$13:$B$18,MATCH(E544,Assumptions!$A$13:$A$18,0))*F544)),2)</f>
        <v>20</v>
      </c>
    </row>
    <row r="545" customFormat="false" ht="15" hidden="false" customHeight="false" outlineLevel="0" collapsed="false">
      <c r="A545" s="24" t="s">
        <v>1368</v>
      </c>
      <c r="B545" s="39" t="n">
        <v>46033</v>
      </c>
      <c r="C545" s="24" t="s">
        <v>543</v>
      </c>
      <c r="D545" s="24" t="s">
        <v>164</v>
      </c>
      <c r="E545" s="24" t="s">
        <v>107</v>
      </c>
      <c r="F545" s="38" t="n">
        <v>2130</v>
      </c>
      <c r="G545" s="42" t="n">
        <f aca="false">DATE(YEAR(B545),MONTH(B545),1)</f>
        <v>46023</v>
      </c>
      <c r="H545" s="24" t="str">
        <f aca="false">INDEX(Customers!$B$2:$B$601,MATCH(C545,Customers!$A$2:$A$601,0))</f>
        <v>Central</v>
      </c>
      <c r="I545" s="43" t="n">
        <f aca="false">ROUND(MIN(INDEX(Assumptions!$D$13:$D$18,MATCH(E545,Assumptions!$A$13:$A$18,0)),MAX(INDEX(Assumptions!$C$13:$C$18,MATCH(E545,Assumptions!$A$13:$A$18,0)),INDEX(Assumptions!$B$13:$B$18,MATCH(E545,Assumptions!$A$13:$A$18,0))*F545)),2)</f>
        <v>0</v>
      </c>
    </row>
    <row r="546" customFormat="false" ht="15" hidden="false" customHeight="false" outlineLevel="0" collapsed="false">
      <c r="A546" s="24" t="s">
        <v>1369</v>
      </c>
      <c r="B546" s="39" t="n">
        <v>46033</v>
      </c>
      <c r="C546" s="24" t="s">
        <v>555</v>
      </c>
      <c r="D546" s="24" t="s">
        <v>826</v>
      </c>
      <c r="E546" s="24" t="s">
        <v>103</v>
      </c>
      <c r="F546" s="38" t="n">
        <v>360</v>
      </c>
      <c r="G546" s="42" t="n">
        <f aca="false">DATE(YEAR(B546),MONTH(B546),1)</f>
        <v>46023</v>
      </c>
      <c r="H546" s="24" t="str">
        <f aca="false">INDEX(Customers!$B$2:$B$601,MATCH(C546,Customers!$A$2:$A$601,0))</f>
        <v>Coast</v>
      </c>
      <c r="I546" s="43" t="n">
        <f aca="false">ROUND(MIN(INDEX(Assumptions!$D$13:$D$18,MATCH(E546,Assumptions!$A$13:$A$18,0)),MAX(INDEX(Assumptions!$C$13:$C$18,MATCH(E546,Assumptions!$A$13:$A$18,0)),INDEX(Assumptions!$B$13:$B$18,MATCH(E546,Assumptions!$A$13:$A$18,0))*F546)),2)</f>
        <v>5</v>
      </c>
    </row>
    <row r="547" customFormat="false" ht="15" hidden="false" customHeight="false" outlineLevel="0" collapsed="false">
      <c r="A547" s="24" t="s">
        <v>1370</v>
      </c>
      <c r="B547" s="39" t="n">
        <v>46033</v>
      </c>
      <c r="C547" s="24" t="s">
        <v>560</v>
      </c>
      <c r="D547" s="24" t="s">
        <v>826</v>
      </c>
      <c r="E547" s="24" t="s">
        <v>111</v>
      </c>
      <c r="F547" s="38" t="n">
        <v>200</v>
      </c>
      <c r="G547" s="42" t="n">
        <f aca="false">DATE(YEAR(B547),MONTH(B547),1)</f>
        <v>46023</v>
      </c>
      <c r="H547" s="24" t="str">
        <f aca="false">INDEX(Customers!$B$2:$B$601,MATCH(C547,Customers!$A$2:$A$601,0))</f>
        <v>Eastern</v>
      </c>
      <c r="I547" s="43" t="n">
        <f aca="false">ROUND(MIN(INDEX(Assumptions!$D$13:$D$18,MATCH(E547,Assumptions!$A$13:$A$18,0)),MAX(INDEX(Assumptions!$C$13:$C$18,MATCH(E547,Assumptions!$A$13:$A$18,0)),INDEX(Assumptions!$B$13:$B$18,MATCH(E547,Assumptions!$A$13:$A$18,0))*F547)),2)</f>
        <v>8</v>
      </c>
    </row>
    <row r="548" customFormat="false" ht="15" hidden="false" customHeight="false" outlineLevel="0" collapsed="false">
      <c r="A548" s="24" t="s">
        <v>1371</v>
      </c>
      <c r="B548" s="39" t="n">
        <v>46033</v>
      </c>
      <c r="C548" s="24" t="s">
        <v>576</v>
      </c>
      <c r="D548" s="24" t="s">
        <v>186</v>
      </c>
      <c r="E548" s="24" t="s">
        <v>107</v>
      </c>
      <c r="F548" s="38" t="n">
        <v>19890</v>
      </c>
      <c r="G548" s="42" t="n">
        <f aca="false">DATE(YEAR(B548),MONTH(B548),1)</f>
        <v>46023</v>
      </c>
      <c r="H548" s="24" t="str">
        <f aca="false">INDEX(Customers!$B$2:$B$601,MATCH(C548,Customers!$A$2:$A$601,0))</f>
        <v>Coast</v>
      </c>
      <c r="I548" s="43" t="n">
        <f aca="false">ROUND(MIN(INDEX(Assumptions!$D$13:$D$18,MATCH(E548,Assumptions!$A$13:$A$18,0)),MAX(INDEX(Assumptions!$C$13:$C$18,MATCH(E548,Assumptions!$A$13:$A$18,0)),INDEX(Assumptions!$B$13:$B$18,MATCH(E548,Assumptions!$A$13:$A$18,0))*F548)),2)</f>
        <v>0</v>
      </c>
    </row>
    <row r="549" customFormat="false" ht="15" hidden="false" customHeight="false" outlineLevel="0" collapsed="false">
      <c r="A549" s="24" t="s">
        <v>1372</v>
      </c>
      <c r="B549" s="39" t="n">
        <v>46033</v>
      </c>
      <c r="C549" s="24" t="s">
        <v>583</v>
      </c>
      <c r="D549" s="24" t="s">
        <v>826</v>
      </c>
      <c r="E549" s="24" t="s">
        <v>103</v>
      </c>
      <c r="F549" s="38" t="n">
        <v>210</v>
      </c>
      <c r="G549" s="42" t="n">
        <f aca="false">DATE(YEAR(B549),MONTH(B549),1)</f>
        <v>46023</v>
      </c>
      <c r="H549" s="24" t="str">
        <f aca="false">INDEX(Customers!$B$2:$B$601,MATCH(C549,Customers!$A$2:$A$601,0))</f>
        <v>Western</v>
      </c>
      <c r="I549" s="43" t="n">
        <f aca="false">ROUND(MIN(INDEX(Assumptions!$D$13:$D$18,MATCH(E549,Assumptions!$A$13:$A$18,0)),MAX(INDEX(Assumptions!$C$13:$C$18,MATCH(E549,Assumptions!$A$13:$A$18,0)),INDEX(Assumptions!$B$13:$B$18,MATCH(E549,Assumptions!$A$13:$A$18,0))*F549)),2)</f>
        <v>5</v>
      </c>
    </row>
    <row r="550" customFormat="false" ht="15" hidden="false" customHeight="false" outlineLevel="0" collapsed="false">
      <c r="A550" s="24" t="s">
        <v>1373</v>
      </c>
      <c r="B550" s="39" t="n">
        <v>46033</v>
      </c>
      <c r="C550" s="24" t="s">
        <v>587</v>
      </c>
      <c r="D550" s="24" t="s">
        <v>826</v>
      </c>
      <c r="E550" s="24" t="s">
        <v>103</v>
      </c>
      <c r="F550" s="38" t="n">
        <v>2410</v>
      </c>
      <c r="G550" s="42" t="n">
        <f aca="false">DATE(YEAR(B550),MONTH(B550),1)</f>
        <v>46023</v>
      </c>
      <c r="H550" s="24" t="str">
        <f aca="false">INDEX(Customers!$B$2:$B$601,MATCH(C550,Customers!$A$2:$A$601,0))</f>
        <v>Western</v>
      </c>
      <c r="I550" s="43" t="n">
        <f aca="false">ROUND(MIN(INDEX(Assumptions!$D$13:$D$18,MATCH(E550,Assumptions!$A$13:$A$18,0)),MAX(INDEX(Assumptions!$C$13:$C$18,MATCH(E550,Assumptions!$A$13:$A$18,0)),INDEX(Assumptions!$B$13:$B$18,MATCH(E550,Assumptions!$A$13:$A$18,0))*F550)),2)</f>
        <v>24.1</v>
      </c>
    </row>
    <row r="551" customFormat="false" ht="15" hidden="false" customHeight="false" outlineLevel="0" collapsed="false">
      <c r="A551" s="24" t="s">
        <v>1374</v>
      </c>
      <c r="B551" s="39" t="n">
        <v>46033</v>
      </c>
      <c r="C551" s="24" t="s">
        <v>608</v>
      </c>
      <c r="D551" s="24" t="s">
        <v>205</v>
      </c>
      <c r="E551" s="24" t="s">
        <v>105</v>
      </c>
      <c r="F551" s="38" t="n">
        <v>14080</v>
      </c>
      <c r="G551" s="42" t="n">
        <f aca="false">DATE(YEAR(B551),MONTH(B551),1)</f>
        <v>46023</v>
      </c>
      <c r="H551" s="24" t="str">
        <f aca="false">INDEX(Customers!$B$2:$B$601,MATCH(C551,Customers!$A$2:$A$601,0))</f>
        <v>Eastern</v>
      </c>
      <c r="I551" s="43" t="n">
        <f aca="false">ROUND(MIN(INDEX(Assumptions!$D$13:$D$18,MATCH(E551,Assumptions!$A$13:$A$18,0)),MAX(INDEX(Assumptions!$C$13:$C$18,MATCH(E551,Assumptions!$A$13:$A$18,0)),INDEX(Assumptions!$B$13:$B$18,MATCH(E551,Assumptions!$A$13:$A$18,0))*F551)),2)</f>
        <v>200</v>
      </c>
    </row>
    <row r="552" customFormat="false" ht="15" hidden="false" customHeight="false" outlineLevel="0" collapsed="false">
      <c r="A552" s="24" t="s">
        <v>1375</v>
      </c>
      <c r="B552" s="39" t="n">
        <v>46033</v>
      </c>
      <c r="C552" s="24" t="s">
        <v>615</v>
      </c>
      <c r="D552" s="24" t="s">
        <v>826</v>
      </c>
      <c r="E552" s="24" t="s">
        <v>103</v>
      </c>
      <c r="F552" s="38" t="n">
        <v>1890</v>
      </c>
      <c r="G552" s="42" t="n">
        <f aca="false">DATE(YEAR(B552),MONTH(B552),1)</f>
        <v>46023</v>
      </c>
      <c r="H552" s="24" t="str">
        <f aca="false">INDEX(Customers!$B$2:$B$601,MATCH(C552,Customers!$A$2:$A$601,0))</f>
        <v>Coast</v>
      </c>
      <c r="I552" s="43" t="n">
        <f aca="false">ROUND(MIN(INDEX(Assumptions!$D$13:$D$18,MATCH(E552,Assumptions!$A$13:$A$18,0)),MAX(INDEX(Assumptions!$C$13:$C$18,MATCH(E552,Assumptions!$A$13:$A$18,0)),INDEX(Assumptions!$B$13:$B$18,MATCH(E552,Assumptions!$A$13:$A$18,0))*F552)),2)</f>
        <v>18.9</v>
      </c>
    </row>
    <row r="553" customFormat="false" ht="15" hidden="false" customHeight="false" outlineLevel="0" collapsed="false">
      <c r="A553" s="24" t="s">
        <v>1376</v>
      </c>
      <c r="B553" s="39" t="n">
        <v>46033</v>
      </c>
      <c r="C553" s="24" t="s">
        <v>615</v>
      </c>
      <c r="D553" s="24" t="s">
        <v>826</v>
      </c>
      <c r="E553" s="24" t="s">
        <v>103</v>
      </c>
      <c r="F553" s="38" t="n">
        <v>540</v>
      </c>
      <c r="G553" s="42" t="n">
        <f aca="false">DATE(YEAR(B553),MONTH(B553),1)</f>
        <v>46023</v>
      </c>
      <c r="H553" s="24" t="str">
        <f aca="false">INDEX(Customers!$B$2:$B$601,MATCH(C553,Customers!$A$2:$A$601,0))</f>
        <v>Coast</v>
      </c>
      <c r="I553" s="43" t="n">
        <f aca="false">ROUND(MIN(INDEX(Assumptions!$D$13:$D$18,MATCH(E553,Assumptions!$A$13:$A$18,0)),MAX(INDEX(Assumptions!$C$13:$C$18,MATCH(E553,Assumptions!$A$13:$A$18,0)),INDEX(Assumptions!$B$13:$B$18,MATCH(E553,Assumptions!$A$13:$A$18,0))*F553)),2)</f>
        <v>5.4</v>
      </c>
    </row>
    <row r="554" customFormat="false" ht="15" hidden="false" customHeight="false" outlineLevel="0" collapsed="false">
      <c r="A554" s="24" t="s">
        <v>1377</v>
      </c>
      <c r="B554" s="39" t="n">
        <v>46033</v>
      </c>
      <c r="C554" s="24" t="s">
        <v>627</v>
      </c>
      <c r="D554" s="24" t="s">
        <v>826</v>
      </c>
      <c r="E554" s="24" t="s">
        <v>109</v>
      </c>
      <c r="F554" s="38" t="n">
        <v>44470</v>
      </c>
      <c r="G554" s="42" t="n">
        <f aca="false">DATE(YEAR(B554),MONTH(B554),1)</f>
        <v>46023</v>
      </c>
      <c r="H554" s="24" t="str">
        <f aca="false">INDEX(Customers!$B$2:$B$601,MATCH(C554,Customers!$A$2:$A$601,0))</f>
        <v>Central</v>
      </c>
      <c r="I554" s="43" t="n">
        <f aca="false">ROUND(MIN(INDEX(Assumptions!$D$13:$D$18,MATCH(E554,Assumptions!$A$13:$A$18,0)),MAX(INDEX(Assumptions!$C$13:$C$18,MATCH(E554,Assumptions!$A$13:$A$18,0)),INDEX(Assumptions!$B$13:$B$18,MATCH(E554,Assumptions!$A$13:$A$18,0))*F554)),2)</f>
        <v>40</v>
      </c>
    </row>
    <row r="555" customFormat="false" ht="15" hidden="false" customHeight="false" outlineLevel="0" collapsed="false">
      <c r="A555" s="24" t="s">
        <v>1378</v>
      </c>
      <c r="B555" s="39" t="n">
        <v>46033</v>
      </c>
      <c r="C555" s="24" t="s">
        <v>644</v>
      </c>
      <c r="D555" s="24" t="s">
        <v>826</v>
      </c>
      <c r="E555" s="24" t="s">
        <v>103</v>
      </c>
      <c r="F555" s="38" t="n">
        <v>950</v>
      </c>
      <c r="G555" s="42" t="n">
        <f aca="false">DATE(YEAR(B555),MONTH(B555),1)</f>
        <v>46023</v>
      </c>
      <c r="H555" s="24" t="str">
        <f aca="false">INDEX(Customers!$B$2:$B$601,MATCH(C555,Customers!$A$2:$A$601,0))</f>
        <v>Western</v>
      </c>
      <c r="I555" s="43" t="n">
        <f aca="false">ROUND(MIN(INDEX(Assumptions!$D$13:$D$18,MATCH(E555,Assumptions!$A$13:$A$18,0)),MAX(INDEX(Assumptions!$C$13:$C$18,MATCH(E555,Assumptions!$A$13:$A$18,0)),INDEX(Assumptions!$B$13:$B$18,MATCH(E555,Assumptions!$A$13:$A$18,0))*F555)),2)</f>
        <v>9.5</v>
      </c>
    </row>
    <row r="556" customFormat="false" ht="15" hidden="false" customHeight="false" outlineLevel="0" collapsed="false">
      <c r="A556" s="24" t="s">
        <v>1379</v>
      </c>
      <c r="B556" s="39" t="n">
        <v>46033</v>
      </c>
      <c r="C556" s="24" t="s">
        <v>663</v>
      </c>
      <c r="D556" s="24" t="s">
        <v>197</v>
      </c>
      <c r="E556" s="24" t="s">
        <v>107</v>
      </c>
      <c r="F556" s="38" t="n">
        <v>8630</v>
      </c>
      <c r="G556" s="42" t="n">
        <f aca="false">DATE(YEAR(B556),MONTH(B556),1)</f>
        <v>46023</v>
      </c>
      <c r="H556" s="24" t="str">
        <f aca="false">INDEX(Customers!$B$2:$B$601,MATCH(C556,Customers!$A$2:$A$601,0))</f>
        <v>Western</v>
      </c>
      <c r="I556" s="43" t="n">
        <f aca="false">ROUND(MIN(INDEX(Assumptions!$D$13:$D$18,MATCH(E556,Assumptions!$A$13:$A$18,0)),MAX(INDEX(Assumptions!$C$13:$C$18,MATCH(E556,Assumptions!$A$13:$A$18,0)),INDEX(Assumptions!$B$13:$B$18,MATCH(E556,Assumptions!$A$13:$A$18,0))*F556)),2)</f>
        <v>0</v>
      </c>
    </row>
    <row r="557" customFormat="false" ht="15" hidden="false" customHeight="false" outlineLevel="0" collapsed="false">
      <c r="A557" s="24" t="s">
        <v>1380</v>
      </c>
      <c r="B557" s="39" t="n">
        <v>46033</v>
      </c>
      <c r="C557" s="24" t="s">
        <v>667</v>
      </c>
      <c r="D557" s="24" t="s">
        <v>826</v>
      </c>
      <c r="E557" s="24" t="s">
        <v>103</v>
      </c>
      <c r="F557" s="38" t="n">
        <v>5720</v>
      </c>
      <c r="G557" s="42" t="n">
        <f aca="false">DATE(YEAR(B557),MONTH(B557),1)</f>
        <v>46023</v>
      </c>
      <c r="H557" s="24" t="str">
        <f aca="false">INDEX(Customers!$B$2:$B$601,MATCH(C557,Customers!$A$2:$A$601,0))</f>
        <v>Western</v>
      </c>
      <c r="I557" s="43" t="n">
        <f aca="false">ROUND(MIN(INDEX(Assumptions!$D$13:$D$18,MATCH(E557,Assumptions!$A$13:$A$18,0)),MAX(INDEX(Assumptions!$C$13:$C$18,MATCH(E557,Assumptions!$A$13:$A$18,0)),INDEX(Assumptions!$B$13:$B$18,MATCH(E557,Assumptions!$A$13:$A$18,0))*F557)),2)</f>
        <v>57.2</v>
      </c>
    </row>
    <row r="558" customFormat="false" ht="15" hidden="false" customHeight="false" outlineLevel="0" collapsed="false">
      <c r="A558" s="24" t="s">
        <v>1381</v>
      </c>
      <c r="B558" s="39" t="n">
        <v>46033</v>
      </c>
      <c r="C558" s="24" t="s">
        <v>728</v>
      </c>
      <c r="D558" s="24" t="s">
        <v>826</v>
      </c>
      <c r="E558" s="24" t="s">
        <v>109</v>
      </c>
      <c r="F558" s="38" t="n">
        <v>680</v>
      </c>
      <c r="G558" s="42" t="n">
        <f aca="false">DATE(YEAR(B558),MONTH(B558),1)</f>
        <v>46023</v>
      </c>
      <c r="H558" s="24" t="str">
        <f aca="false">INDEX(Customers!$B$2:$B$601,MATCH(C558,Customers!$A$2:$A$601,0))</f>
        <v>Nairobi</v>
      </c>
      <c r="I558" s="43" t="n">
        <f aca="false">ROUND(MIN(INDEX(Assumptions!$D$13:$D$18,MATCH(E558,Assumptions!$A$13:$A$18,0)),MAX(INDEX(Assumptions!$C$13:$C$18,MATCH(E558,Assumptions!$A$13:$A$18,0)),INDEX(Assumptions!$B$13:$B$18,MATCH(E558,Assumptions!$A$13:$A$18,0))*F558)),2)</f>
        <v>2.72</v>
      </c>
    </row>
    <row r="559" customFormat="false" ht="15" hidden="false" customHeight="false" outlineLevel="0" collapsed="false">
      <c r="A559" s="24" t="s">
        <v>1382</v>
      </c>
      <c r="B559" s="39" t="n">
        <v>46033</v>
      </c>
      <c r="C559" s="24" t="s">
        <v>742</v>
      </c>
      <c r="D559" s="24" t="s">
        <v>826</v>
      </c>
      <c r="E559" s="24" t="s">
        <v>111</v>
      </c>
      <c r="F559" s="38" t="n">
        <v>50</v>
      </c>
      <c r="G559" s="42" t="n">
        <f aca="false">DATE(YEAR(B559),MONTH(B559),1)</f>
        <v>46023</v>
      </c>
      <c r="H559" s="24" t="str">
        <f aca="false">INDEX(Customers!$B$2:$B$601,MATCH(C559,Customers!$A$2:$A$601,0))</f>
        <v>Eastern</v>
      </c>
      <c r="I559" s="43" t="n">
        <f aca="false">ROUND(MIN(INDEX(Assumptions!$D$13:$D$18,MATCH(E559,Assumptions!$A$13:$A$18,0)),MAX(INDEX(Assumptions!$C$13:$C$18,MATCH(E559,Assumptions!$A$13:$A$18,0)),INDEX(Assumptions!$B$13:$B$18,MATCH(E559,Assumptions!$A$13:$A$18,0))*F559)),2)</f>
        <v>2</v>
      </c>
    </row>
    <row r="560" customFormat="false" ht="15" hidden="false" customHeight="false" outlineLevel="0" collapsed="false">
      <c r="A560" s="24" t="s">
        <v>1383</v>
      </c>
      <c r="B560" s="39" t="n">
        <v>46033</v>
      </c>
      <c r="C560" s="24" t="s">
        <v>748</v>
      </c>
      <c r="D560" s="24" t="s">
        <v>204</v>
      </c>
      <c r="E560" s="24" t="s">
        <v>107</v>
      </c>
      <c r="F560" s="38" t="n">
        <v>25050</v>
      </c>
      <c r="G560" s="42" t="n">
        <f aca="false">DATE(YEAR(B560),MONTH(B560),1)</f>
        <v>46023</v>
      </c>
      <c r="H560" s="24" t="str">
        <f aca="false">INDEX(Customers!$B$2:$B$601,MATCH(C560,Customers!$A$2:$A$601,0))</f>
        <v>Eastern</v>
      </c>
      <c r="I560" s="43" t="n">
        <f aca="false">ROUND(MIN(INDEX(Assumptions!$D$13:$D$18,MATCH(E560,Assumptions!$A$13:$A$18,0)),MAX(INDEX(Assumptions!$C$13:$C$18,MATCH(E560,Assumptions!$A$13:$A$18,0)),INDEX(Assumptions!$B$13:$B$18,MATCH(E560,Assumptions!$A$13:$A$18,0))*F560)),2)</f>
        <v>0</v>
      </c>
    </row>
    <row r="561" customFormat="false" ht="15" hidden="false" customHeight="false" outlineLevel="0" collapsed="false">
      <c r="A561" s="24" t="s">
        <v>1384</v>
      </c>
      <c r="B561" s="39" t="n">
        <v>46033</v>
      </c>
      <c r="C561" s="24" t="s">
        <v>759</v>
      </c>
      <c r="D561" s="24" t="s">
        <v>826</v>
      </c>
      <c r="E561" s="24" t="s">
        <v>103</v>
      </c>
      <c r="F561" s="38" t="n">
        <v>350</v>
      </c>
      <c r="G561" s="42" t="n">
        <f aca="false">DATE(YEAR(B561),MONTH(B561),1)</f>
        <v>46023</v>
      </c>
      <c r="H561" s="24" t="str">
        <f aca="false">INDEX(Customers!$B$2:$B$601,MATCH(C561,Customers!$A$2:$A$601,0))</f>
        <v>Coast</v>
      </c>
      <c r="I561" s="43" t="n">
        <f aca="false">ROUND(MIN(INDEX(Assumptions!$D$13:$D$18,MATCH(E561,Assumptions!$A$13:$A$18,0)),MAX(INDEX(Assumptions!$C$13:$C$18,MATCH(E561,Assumptions!$A$13:$A$18,0)),INDEX(Assumptions!$B$13:$B$18,MATCH(E561,Assumptions!$A$13:$A$18,0))*F561)),2)</f>
        <v>5</v>
      </c>
    </row>
    <row r="562" customFormat="false" ht="15" hidden="false" customHeight="false" outlineLevel="0" collapsed="false">
      <c r="A562" s="24" t="s">
        <v>1385</v>
      </c>
      <c r="B562" s="39" t="n">
        <v>46033</v>
      </c>
      <c r="C562" s="24" t="s">
        <v>760</v>
      </c>
      <c r="D562" s="24" t="s">
        <v>826</v>
      </c>
      <c r="E562" s="24" t="s">
        <v>103</v>
      </c>
      <c r="F562" s="38" t="n">
        <v>1200</v>
      </c>
      <c r="G562" s="42" t="n">
        <f aca="false">DATE(YEAR(B562),MONTH(B562),1)</f>
        <v>46023</v>
      </c>
      <c r="H562" s="24" t="str">
        <f aca="false">INDEX(Customers!$B$2:$B$601,MATCH(C562,Customers!$A$2:$A$601,0))</f>
        <v>Rift Valley</v>
      </c>
      <c r="I562" s="43" t="n">
        <f aca="false">ROUND(MIN(INDEX(Assumptions!$D$13:$D$18,MATCH(E562,Assumptions!$A$13:$A$18,0)),MAX(INDEX(Assumptions!$C$13:$C$18,MATCH(E562,Assumptions!$A$13:$A$18,0)),INDEX(Assumptions!$B$13:$B$18,MATCH(E562,Assumptions!$A$13:$A$18,0))*F562)),2)</f>
        <v>12</v>
      </c>
    </row>
    <row r="563" customFormat="false" ht="15" hidden="false" customHeight="false" outlineLevel="0" collapsed="false">
      <c r="A563" s="24" t="s">
        <v>1386</v>
      </c>
      <c r="B563" s="39" t="n">
        <v>46033</v>
      </c>
      <c r="C563" s="24" t="s">
        <v>764</v>
      </c>
      <c r="D563" s="24" t="s">
        <v>826</v>
      </c>
      <c r="E563" s="24" t="s">
        <v>103</v>
      </c>
      <c r="F563" s="38" t="n">
        <v>260</v>
      </c>
      <c r="G563" s="42" t="n">
        <f aca="false">DATE(YEAR(B563),MONTH(B563),1)</f>
        <v>46023</v>
      </c>
      <c r="H563" s="24" t="str">
        <f aca="false">INDEX(Customers!$B$2:$B$601,MATCH(C563,Customers!$A$2:$A$601,0))</f>
        <v>Nairobi</v>
      </c>
      <c r="I563" s="43" t="n">
        <f aca="false">ROUND(MIN(INDEX(Assumptions!$D$13:$D$18,MATCH(E563,Assumptions!$A$13:$A$18,0)),MAX(INDEX(Assumptions!$C$13:$C$18,MATCH(E563,Assumptions!$A$13:$A$18,0)),INDEX(Assumptions!$B$13:$B$18,MATCH(E563,Assumptions!$A$13:$A$18,0))*F563)),2)</f>
        <v>5</v>
      </c>
    </row>
    <row r="564" customFormat="false" ht="15" hidden="false" customHeight="false" outlineLevel="0" collapsed="false">
      <c r="A564" s="24" t="s">
        <v>1387</v>
      </c>
      <c r="B564" s="39" t="n">
        <v>46033</v>
      </c>
      <c r="C564" s="24" t="s">
        <v>774</v>
      </c>
      <c r="D564" s="24" t="s">
        <v>826</v>
      </c>
      <c r="E564" s="24" t="s">
        <v>111</v>
      </c>
      <c r="F564" s="38" t="n">
        <v>50</v>
      </c>
      <c r="G564" s="42" t="n">
        <f aca="false">DATE(YEAR(B564),MONTH(B564),1)</f>
        <v>46023</v>
      </c>
      <c r="H564" s="24" t="str">
        <f aca="false">INDEX(Customers!$B$2:$B$601,MATCH(C564,Customers!$A$2:$A$601,0))</f>
        <v>Western</v>
      </c>
      <c r="I564" s="43" t="n">
        <f aca="false">ROUND(MIN(INDEX(Assumptions!$D$13:$D$18,MATCH(E564,Assumptions!$A$13:$A$18,0)),MAX(INDEX(Assumptions!$C$13:$C$18,MATCH(E564,Assumptions!$A$13:$A$18,0)),INDEX(Assumptions!$B$13:$B$18,MATCH(E564,Assumptions!$A$13:$A$18,0))*F564)),2)</f>
        <v>2</v>
      </c>
    </row>
    <row r="565" customFormat="false" ht="15" hidden="false" customHeight="false" outlineLevel="0" collapsed="false">
      <c r="A565" s="24" t="s">
        <v>1388</v>
      </c>
      <c r="B565" s="39" t="n">
        <v>46033</v>
      </c>
      <c r="C565" s="24" t="s">
        <v>790</v>
      </c>
      <c r="D565" s="24" t="s">
        <v>207</v>
      </c>
      <c r="E565" s="24" t="s">
        <v>107</v>
      </c>
      <c r="F565" s="38" t="n">
        <v>5940</v>
      </c>
      <c r="G565" s="42" t="n">
        <f aca="false">DATE(YEAR(B565),MONTH(B565),1)</f>
        <v>46023</v>
      </c>
      <c r="H565" s="24" t="str">
        <f aca="false">INDEX(Customers!$B$2:$B$601,MATCH(C565,Customers!$A$2:$A$601,0))</f>
        <v>Eastern</v>
      </c>
      <c r="I565" s="43" t="n">
        <f aca="false">ROUND(MIN(INDEX(Assumptions!$D$13:$D$18,MATCH(E565,Assumptions!$A$13:$A$18,0)),MAX(INDEX(Assumptions!$C$13:$C$18,MATCH(E565,Assumptions!$A$13:$A$18,0)),INDEX(Assumptions!$B$13:$B$18,MATCH(E565,Assumptions!$A$13:$A$18,0))*F565)),2)</f>
        <v>0</v>
      </c>
    </row>
    <row r="566" customFormat="false" ht="15" hidden="false" customHeight="false" outlineLevel="0" collapsed="false">
      <c r="A566" s="24" t="s">
        <v>1389</v>
      </c>
      <c r="B566" s="39" t="n">
        <v>46034</v>
      </c>
      <c r="C566" s="24" t="s">
        <v>243</v>
      </c>
      <c r="D566" s="24" t="s">
        <v>826</v>
      </c>
      <c r="E566" s="24" t="s">
        <v>103</v>
      </c>
      <c r="F566" s="38" t="n">
        <v>3120</v>
      </c>
      <c r="G566" s="42" t="n">
        <f aca="false">DATE(YEAR(B566),MONTH(B566),1)</f>
        <v>46023</v>
      </c>
      <c r="H566" s="24" t="str">
        <f aca="false">INDEX(Customers!$B$2:$B$601,MATCH(C566,Customers!$A$2:$A$601,0))</f>
        <v>Coast</v>
      </c>
      <c r="I566" s="43" t="n">
        <f aca="false">ROUND(MIN(INDEX(Assumptions!$D$13:$D$18,MATCH(E566,Assumptions!$A$13:$A$18,0)),MAX(INDEX(Assumptions!$C$13:$C$18,MATCH(E566,Assumptions!$A$13:$A$18,0)),INDEX(Assumptions!$B$13:$B$18,MATCH(E566,Assumptions!$A$13:$A$18,0))*F566)),2)</f>
        <v>31.2</v>
      </c>
    </row>
    <row r="567" customFormat="false" ht="15" hidden="false" customHeight="false" outlineLevel="0" collapsed="false">
      <c r="A567" s="24" t="s">
        <v>1390</v>
      </c>
      <c r="B567" s="39" t="n">
        <v>46034</v>
      </c>
      <c r="C567" s="24" t="s">
        <v>247</v>
      </c>
      <c r="D567" s="24" t="s">
        <v>826</v>
      </c>
      <c r="E567" s="24" t="s">
        <v>113</v>
      </c>
      <c r="F567" s="38" t="n">
        <v>250</v>
      </c>
      <c r="G567" s="42" t="n">
        <f aca="false">DATE(YEAR(B567),MONTH(B567),1)</f>
        <v>46023</v>
      </c>
      <c r="H567" s="24" t="str">
        <f aca="false">INDEX(Customers!$B$2:$B$601,MATCH(C567,Customers!$A$2:$A$601,0))</f>
        <v>Nairobi</v>
      </c>
      <c r="I567" s="43" t="n">
        <f aca="false">ROUND(MIN(INDEX(Assumptions!$D$13:$D$18,MATCH(E567,Assumptions!$A$13:$A$18,0)),MAX(INDEX(Assumptions!$C$13:$C$18,MATCH(E567,Assumptions!$A$13:$A$18,0)),INDEX(Assumptions!$B$13:$B$18,MATCH(E567,Assumptions!$A$13:$A$18,0))*F567)),2)</f>
        <v>12.5</v>
      </c>
    </row>
    <row r="568" customFormat="false" ht="15" hidden="false" customHeight="false" outlineLevel="0" collapsed="false">
      <c r="A568" s="24" t="s">
        <v>1391</v>
      </c>
      <c r="B568" s="39" t="n">
        <v>46034</v>
      </c>
      <c r="C568" s="24" t="s">
        <v>256</v>
      </c>
      <c r="D568" s="24" t="s">
        <v>205</v>
      </c>
      <c r="E568" s="24" t="s">
        <v>105</v>
      </c>
      <c r="F568" s="38" t="n">
        <v>5350</v>
      </c>
      <c r="G568" s="42" t="n">
        <f aca="false">DATE(YEAR(B568),MONTH(B568),1)</f>
        <v>46023</v>
      </c>
      <c r="H568" s="24" t="str">
        <f aca="false">INDEX(Customers!$B$2:$B$601,MATCH(C568,Customers!$A$2:$A$601,0))</f>
        <v>Eastern</v>
      </c>
      <c r="I568" s="43" t="n">
        <f aca="false">ROUND(MIN(INDEX(Assumptions!$D$13:$D$18,MATCH(E568,Assumptions!$A$13:$A$18,0)),MAX(INDEX(Assumptions!$C$13:$C$18,MATCH(E568,Assumptions!$A$13:$A$18,0)),INDEX(Assumptions!$B$13:$B$18,MATCH(E568,Assumptions!$A$13:$A$18,0))*F568)),2)</f>
        <v>80.25</v>
      </c>
    </row>
    <row r="569" customFormat="false" ht="15" hidden="false" customHeight="false" outlineLevel="0" collapsed="false">
      <c r="A569" s="24" t="s">
        <v>1392</v>
      </c>
      <c r="B569" s="39" t="n">
        <v>46034</v>
      </c>
      <c r="C569" s="24" t="s">
        <v>278</v>
      </c>
      <c r="D569" s="24" t="s">
        <v>165</v>
      </c>
      <c r="E569" s="24" t="s">
        <v>107</v>
      </c>
      <c r="F569" s="38" t="n">
        <v>10160</v>
      </c>
      <c r="G569" s="42" t="n">
        <f aca="false">DATE(YEAR(B569),MONTH(B569),1)</f>
        <v>46023</v>
      </c>
      <c r="H569" s="24" t="str">
        <f aca="false">INDEX(Customers!$B$2:$B$601,MATCH(C569,Customers!$A$2:$A$601,0))</f>
        <v>Central</v>
      </c>
      <c r="I569" s="43" t="n">
        <f aca="false">ROUND(MIN(INDEX(Assumptions!$D$13:$D$18,MATCH(E569,Assumptions!$A$13:$A$18,0)),MAX(INDEX(Assumptions!$C$13:$C$18,MATCH(E569,Assumptions!$A$13:$A$18,0)),INDEX(Assumptions!$B$13:$B$18,MATCH(E569,Assumptions!$A$13:$A$18,0))*F569)),2)</f>
        <v>0</v>
      </c>
    </row>
    <row r="570" customFormat="false" ht="15" hidden="false" customHeight="false" outlineLevel="0" collapsed="false">
      <c r="A570" s="24" t="s">
        <v>1393</v>
      </c>
      <c r="B570" s="39" t="n">
        <v>46034</v>
      </c>
      <c r="C570" s="24" t="s">
        <v>296</v>
      </c>
      <c r="D570" s="24" t="s">
        <v>183</v>
      </c>
      <c r="E570" s="24" t="s">
        <v>107</v>
      </c>
      <c r="F570" s="38" t="n">
        <v>910</v>
      </c>
      <c r="G570" s="42" t="n">
        <f aca="false">DATE(YEAR(B570),MONTH(B570),1)</f>
        <v>46023</v>
      </c>
      <c r="H570" s="24" t="str">
        <f aca="false">INDEX(Customers!$B$2:$B$601,MATCH(C570,Customers!$A$2:$A$601,0))</f>
        <v>Coast</v>
      </c>
      <c r="I570" s="43" t="n">
        <f aca="false">ROUND(MIN(INDEX(Assumptions!$D$13:$D$18,MATCH(E570,Assumptions!$A$13:$A$18,0)),MAX(INDEX(Assumptions!$C$13:$C$18,MATCH(E570,Assumptions!$A$13:$A$18,0)),INDEX(Assumptions!$B$13:$B$18,MATCH(E570,Assumptions!$A$13:$A$18,0))*F570)),2)</f>
        <v>0</v>
      </c>
    </row>
    <row r="571" customFormat="false" ht="15" hidden="false" customHeight="false" outlineLevel="0" collapsed="false">
      <c r="A571" s="24" t="s">
        <v>1394</v>
      </c>
      <c r="B571" s="39" t="n">
        <v>46034</v>
      </c>
      <c r="C571" s="24" t="s">
        <v>299</v>
      </c>
      <c r="D571" s="24" t="s">
        <v>826</v>
      </c>
      <c r="E571" s="24" t="s">
        <v>111</v>
      </c>
      <c r="F571" s="38" t="n">
        <v>50</v>
      </c>
      <c r="G571" s="42" t="n">
        <f aca="false">DATE(YEAR(B571),MONTH(B571),1)</f>
        <v>46023</v>
      </c>
      <c r="H571" s="24" t="str">
        <f aca="false">INDEX(Customers!$B$2:$B$601,MATCH(C571,Customers!$A$2:$A$601,0))</f>
        <v>Nairobi</v>
      </c>
      <c r="I571" s="43" t="n">
        <f aca="false">ROUND(MIN(INDEX(Assumptions!$D$13:$D$18,MATCH(E571,Assumptions!$A$13:$A$18,0)),MAX(INDEX(Assumptions!$C$13:$C$18,MATCH(E571,Assumptions!$A$13:$A$18,0)),INDEX(Assumptions!$B$13:$B$18,MATCH(E571,Assumptions!$A$13:$A$18,0))*F571)),2)</f>
        <v>2</v>
      </c>
    </row>
    <row r="572" customFormat="false" ht="15" hidden="false" customHeight="false" outlineLevel="0" collapsed="false">
      <c r="A572" s="24" t="s">
        <v>1395</v>
      </c>
      <c r="B572" s="39" t="n">
        <v>46034</v>
      </c>
      <c r="C572" s="24" t="s">
        <v>361</v>
      </c>
      <c r="D572" s="24" t="s">
        <v>826</v>
      </c>
      <c r="E572" s="24" t="s">
        <v>109</v>
      </c>
      <c r="F572" s="38" t="n">
        <v>2080</v>
      </c>
      <c r="G572" s="42" t="n">
        <f aca="false">DATE(YEAR(B572),MONTH(B572),1)</f>
        <v>46023</v>
      </c>
      <c r="H572" s="24" t="str">
        <f aca="false">INDEX(Customers!$B$2:$B$601,MATCH(C572,Customers!$A$2:$A$601,0))</f>
        <v>Rift Valley</v>
      </c>
      <c r="I572" s="43" t="n">
        <f aca="false">ROUND(MIN(INDEX(Assumptions!$D$13:$D$18,MATCH(E572,Assumptions!$A$13:$A$18,0)),MAX(INDEX(Assumptions!$C$13:$C$18,MATCH(E572,Assumptions!$A$13:$A$18,0)),INDEX(Assumptions!$B$13:$B$18,MATCH(E572,Assumptions!$A$13:$A$18,0))*F572)),2)</f>
        <v>8.32</v>
      </c>
    </row>
    <row r="573" customFormat="false" ht="15" hidden="false" customHeight="false" outlineLevel="0" collapsed="false">
      <c r="A573" s="24" t="s">
        <v>1396</v>
      </c>
      <c r="B573" s="39" t="n">
        <v>46034</v>
      </c>
      <c r="C573" s="24" t="s">
        <v>377</v>
      </c>
      <c r="D573" s="24" t="s">
        <v>826</v>
      </c>
      <c r="E573" s="24" t="s">
        <v>109</v>
      </c>
      <c r="F573" s="38" t="n">
        <v>2280</v>
      </c>
      <c r="G573" s="42" t="n">
        <f aca="false">DATE(YEAR(B573),MONTH(B573),1)</f>
        <v>46023</v>
      </c>
      <c r="H573" s="24" t="str">
        <f aca="false">INDEX(Customers!$B$2:$B$601,MATCH(C573,Customers!$A$2:$A$601,0))</f>
        <v>Western</v>
      </c>
      <c r="I573" s="43" t="n">
        <f aca="false">ROUND(MIN(INDEX(Assumptions!$D$13:$D$18,MATCH(E573,Assumptions!$A$13:$A$18,0)),MAX(INDEX(Assumptions!$C$13:$C$18,MATCH(E573,Assumptions!$A$13:$A$18,0)),INDEX(Assumptions!$B$13:$B$18,MATCH(E573,Assumptions!$A$13:$A$18,0))*F573)),2)</f>
        <v>9.12</v>
      </c>
    </row>
    <row r="574" customFormat="false" ht="15" hidden="false" customHeight="false" outlineLevel="0" collapsed="false">
      <c r="A574" s="24" t="s">
        <v>1397</v>
      </c>
      <c r="B574" s="39" t="n">
        <v>46034</v>
      </c>
      <c r="C574" s="24" t="s">
        <v>400</v>
      </c>
      <c r="D574" s="24" t="s">
        <v>826</v>
      </c>
      <c r="E574" s="24" t="s">
        <v>109</v>
      </c>
      <c r="F574" s="38" t="n">
        <v>11140</v>
      </c>
      <c r="G574" s="42" t="n">
        <f aca="false">DATE(YEAR(B574),MONTH(B574),1)</f>
        <v>46023</v>
      </c>
      <c r="H574" s="24" t="str">
        <f aca="false">INDEX(Customers!$B$2:$B$601,MATCH(C574,Customers!$A$2:$A$601,0))</f>
        <v>Nairobi</v>
      </c>
      <c r="I574" s="43" t="n">
        <f aca="false">ROUND(MIN(INDEX(Assumptions!$D$13:$D$18,MATCH(E574,Assumptions!$A$13:$A$18,0)),MAX(INDEX(Assumptions!$C$13:$C$18,MATCH(E574,Assumptions!$A$13:$A$18,0)),INDEX(Assumptions!$B$13:$B$18,MATCH(E574,Assumptions!$A$13:$A$18,0))*F574)),2)</f>
        <v>40</v>
      </c>
    </row>
    <row r="575" customFormat="false" ht="15" hidden="false" customHeight="false" outlineLevel="0" collapsed="false">
      <c r="A575" s="24" t="s">
        <v>1398</v>
      </c>
      <c r="B575" s="39" t="n">
        <v>46034</v>
      </c>
      <c r="C575" s="24" t="s">
        <v>408</v>
      </c>
      <c r="D575" s="24" t="s">
        <v>152</v>
      </c>
      <c r="E575" s="24" t="s">
        <v>107</v>
      </c>
      <c r="F575" s="38" t="n">
        <v>13400</v>
      </c>
      <c r="G575" s="42" t="n">
        <f aca="false">DATE(YEAR(B575),MONTH(B575),1)</f>
        <v>46023</v>
      </c>
      <c r="H575" s="24" t="str">
        <f aca="false">INDEX(Customers!$B$2:$B$601,MATCH(C575,Customers!$A$2:$A$601,0))</f>
        <v>Nairobi</v>
      </c>
      <c r="I575" s="43" t="n">
        <f aca="false">ROUND(MIN(INDEX(Assumptions!$D$13:$D$18,MATCH(E575,Assumptions!$A$13:$A$18,0)),MAX(INDEX(Assumptions!$C$13:$C$18,MATCH(E575,Assumptions!$A$13:$A$18,0)),INDEX(Assumptions!$B$13:$B$18,MATCH(E575,Assumptions!$A$13:$A$18,0))*F575)),2)</f>
        <v>0</v>
      </c>
    </row>
    <row r="576" customFormat="false" ht="15" hidden="false" customHeight="false" outlineLevel="0" collapsed="false">
      <c r="A576" s="24" t="s">
        <v>1399</v>
      </c>
      <c r="B576" s="39" t="n">
        <v>46034</v>
      </c>
      <c r="C576" s="24" t="s">
        <v>425</v>
      </c>
      <c r="D576" s="24" t="s">
        <v>194</v>
      </c>
      <c r="E576" s="24" t="s">
        <v>105</v>
      </c>
      <c r="F576" s="38" t="n">
        <v>17050</v>
      </c>
      <c r="G576" s="42" t="n">
        <f aca="false">DATE(YEAR(B576),MONTH(B576),1)</f>
        <v>46023</v>
      </c>
      <c r="H576" s="24" t="str">
        <f aca="false">INDEX(Customers!$B$2:$B$601,MATCH(C576,Customers!$A$2:$A$601,0))</f>
        <v>Western</v>
      </c>
      <c r="I576" s="43" t="n">
        <f aca="false">ROUND(MIN(INDEX(Assumptions!$D$13:$D$18,MATCH(E576,Assumptions!$A$13:$A$18,0)),MAX(INDEX(Assumptions!$C$13:$C$18,MATCH(E576,Assumptions!$A$13:$A$18,0)),INDEX(Assumptions!$B$13:$B$18,MATCH(E576,Assumptions!$A$13:$A$18,0))*F576)),2)</f>
        <v>200</v>
      </c>
    </row>
    <row r="577" customFormat="false" ht="15" hidden="false" customHeight="false" outlineLevel="0" collapsed="false">
      <c r="A577" s="24" t="s">
        <v>1400</v>
      </c>
      <c r="B577" s="39" t="n">
        <v>46034</v>
      </c>
      <c r="C577" s="24" t="s">
        <v>430</v>
      </c>
      <c r="D577" s="24" t="s">
        <v>826</v>
      </c>
      <c r="E577" s="24" t="s">
        <v>109</v>
      </c>
      <c r="F577" s="38" t="n">
        <v>7460</v>
      </c>
      <c r="G577" s="42" t="n">
        <f aca="false">DATE(YEAR(B577),MONTH(B577),1)</f>
        <v>46023</v>
      </c>
      <c r="H577" s="24" t="str">
        <f aca="false">INDEX(Customers!$B$2:$B$601,MATCH(C577,Customers!$A$2:$A$601,0))</f>
        <v>Western</v>
      </c>
      <c r="I577" s="43" t="n">
        <f aca="false">ROUND(MIN(INDEX(Assumptions!$D$13:$D$18,MATCH(E577,Assumptions!$A$13:$A$18,0)),MAX(INDEX(Assumptions!$C$13:$C$18,MATCH(E577,Assumptions!$A$13:$A$18,0)),INDEX(Assumptions!$B$13:$B$18,MATCH(E577,Assumptions!$A$13:$A$18,0))*F577)),2)</f>
        <v>29.84</v>
      </c>
    </row>
    <row r="578" customFormat="false" ht="15" hidden="false" customHeight="false" outlineLevel="0" collapsed="false">
      <c r="A578" s="24" t="s">
        <v>1401</v>
      </c>
      <c r="B578" s="39" t="n">
        <v>46034</v>
      </c>
      <c r="C578" s="24" t="s">
        <v>432</v>
      </c>
      <c r="D578" s="24" t="s">
        <v>174</v>
      </c>
      <c r="E578" s="24" t="s">
        <v>105</v>
      </c>
      <c r="F578" s="38" t="n">
        <v>9220</v>
      </c>
      <c r="G578" s="42" t="n">
        <f aca="false">DATE(YEAR(B578),MONTH(B578),1)</f>
        <v>46023</v>
      </c>
      <c r="H578" s="24" t="str">
        <f aca="false">INDEX(Customers!$B$2:$B$601,MATCH(C578,Customers!$A$2:$A$601,0))</f>
        <v>Rift Valley</v>
      </c>
      <c r="I578" s="43" t="n">
        <f aca="false">ROUND(MIN(INDEX(Assumptions!$D$13:$D$18,MATCH(E578,Assumptions!$A$13:$A$18,0)),MAX(INDEX(Assumptions!$C$13:$C$18,MATCH(E578,Assumptions!$A$13:$A$18,0)),INDEX(Assumptions!$B$13:$B$18,MATCH(E578,Assumptions!$A$13:$A$18,0))*F578)),2)</f>
        <v>138.3</v>
      </c>
    </row>
    <row r="579" customFormat="false" ht="15" hidden="false" customHeight="false" outlineLevel="0" collapsed="false">
      <c r="A579" s="24" t="s">
        <v>1402</v>
      </c>
      <c r="B579" s="39" t="n">
        <v>46034</v>
      </c>
      <c r="C579" s="24" t="s">
        <v>447</v>
      </c>
      <c r="D579" s="24" t="s">
        <v>179</v>
      </c>
      <c r="E579" s="24" t="s">
        <v>107</v>
      </c>
      <c r="F579" s="38" t="n">
        <v>9810</v>
      </c>
      <c r="G579" s="42" t="n">
        <f aca="false">DATE(YEAR(B579),MONTH(B579),1)</f>
        <v>46023</v>
      </c>
      <c r="H579" s="24" t="str">
        <f aca="false">INDEX(Customers!$B$2:$B$601,MATCH(C579,Customers!$A$2:$A$601,0))</f>
        <v>Rift Valley</v>
      </c>
      <c r="I579" s="43" t="n">
        <f aca="false">ROUND(MIN(INDEX(Assumptions!$D$13:$D$18,MATCH(E579,Assumptions!$A$13:$A$18,0)),MAX(INDEX(Assumptions!$C$13:$C$18,MATCH(E579,Assumptions!$A$13:$A$18,0)),INDEX(Assumptions!$B$13:$B$18,MATCH(E579,Assumptions!$A$13:$A$18,0))*F579)),2)</f>
        <v>0</v>
      </c>
    </row>
    <row r="580" customFormat="false" ht="15" hidden="false" customHeight="false" outlineLevel="0" collapsed="false">
      <c r="A580" s="24" t="s">
        <v>1403</v>
      </c>
      <c r="B580" s="39" t="n">
        <v>46034</v>
      </c>
      <c r="C580" s="24" t="s">
        <v>448</v>
      </c>
      <c r="D580" s="24" t="s">
        <v>826</v>
      </c>
      <c r="E580" s="24" t="s">
        <v>103</v>
      </c>
      <c r="F580" s="38" t="n">
        <v>330</v>
      </c>
      <c r="G580" s="42" t="n">
        <f aca="false">DATE(YEAR(B580),MONTH(B580),1)</f>
        <v>46023</v>
      </c>
      <c r="H580" s="24" t="str">
        <f aca="false">INDEX(Customers!$B$2:$B$601,MATCH(C580,Customers!$A$2:$A$601,0))</f>
        <v>Eastern</v>
      </c>
      <c r="I580" s="43" t="n">
        <f aca="false">ROUND(MIN(INDEX(Assumptions!$D$13:$D$18,MATCH(E580,Assumptions!$A$13:$A$18,0)),MAX(INDEX(Assumptions!$C$13:$C$18,MATCH(E580,Assumptions!$A$13:$A$18,0)),INDEX(Assumptions!$B$13:$B$18,MATCH(E580,Assumptions!$A$13:$A$18,0))*F580)),2)</f>
        <v>5</v>
      </c>
    </row>
    <row r="581" customFormat="false" ht="15" hidden="false" customHeight="false" outlineLevel="0" collapsed="false">
      <c r="A581" s="24" t="s">
        <v>1404</v>
      </c>
      <c r="B581" s="39" t="n">
        <v>46034</v>
      </c>
      <c r="C581" s="24" t="s">
        <v>449</v>
      </c>
      <c r="D581" s="24" t="s">
        <v>826</v>
      </c>
      <c r="E581" s="24" t="s">
        <v>103</v>
      </c>
      <c r="F581" s="38" t="n">
        <v>770</v>
      </c>
      <c r="G581" s="42" t="n">
        <f aca="false">DATE(YEAR(B581),MONTH(B581),1)</f>
        <v>46023</v>
      </c>
      <c r="H581" s="24" t="str">
        <f aca="false">INDEX(Customers!$B$2:$B$601,MATCH(C581,Customers!$A$2:$A$601,0))</f>
        <v>Rift Valley</v>
      </c>
      <c r="I581" s="43" t="n">
        <f aca="false">ROUND(MIN(INDEX(Assumptions!$D$13:$D$18,MATCH(E581,Assumptions!$A$13:$A$18,0)),MAX(INDEX(Assumptions!$C$13:$C$18,MATCH(E581,Assumptions!$A$13:$A$18,0)),INDEX(Assumptions!$B$13:$B$18,MATCH(E581,Assumptions!$A$13:$A$18,0))*F581)),2)</f>
        <v>7.7</v>
      </c>
    </row>
    <row r="582" customFormat="false" ht="15" hidden="false" customHeight="false" outlineLevel="0" collapsed="false">
      <c r="A582" s="24" t="s">
        <v>1405</v>
      </c>
      <c r="B582" s="39" t="n">
        <v>46034</v>
      </c>
      <c r="C582" s="24" t="s">
        <v>451</v>
      </c>
      <c r="D582" s="24" t="s">
        <v>826</v>
      </c>
      <c r="E582" s="24" t="s">
        <v>113</v>
      </c>
      <c r="F582" s="38" t="n">
        <v>250</v>
      </c>
      <c r="G582" s="42" t="n">
        <f aca="false">DATE(YEAR(B582),MONTH(B582),1)</f>
        <v>46023</v>
      </c>
      <c r="H582" s="24" t="str">
        <f aca="false">INDEX(Customers!$B$2:$B$601,MATCH(C582,Customers!$A$2:$A$601,0))</f>
        <v>Nairobi</v>
      </c>
      <c r="I582" s="43" t="n">
        <f aca="false">ROUND(MIN(INDEX(Assumptions!$D$13:$D$18,MATCH(E582,Assumptions!$A$13:$A$18,0)),MAX(INDEX(Assumptions!$C$13:$C$18,MATCH(E582,Assumptions!$A$13:$A$18,0)),INDEX(Assumptions!$B$13:$B$18,MATCH(E582,Assumptions!$A$13:$A$18,0))*F582)),2)</f>
        <v>12.5</v>
      </c>
    </row>
    <row r="583" customFormat="false" ht="15" hidden="false" customHeight="false" outlineLevel="0" collapsed="false">
      <c r="A583" s="24" t="s">
        <v>1406</v>
      </c>
      <c r="B583" s="39" t="n">
        <v>46034</v>
      </c>
      <c r="C583" s="24" t="s">
        <v>483</v>
      </c>
      <c r="D583" s="24" t="s">
        <v>826</v>
      </c>
      <c r="E583" s="24" t="s">
        <v>103</v>
      </c>
      <c r="F583" s="38" t="n">
        <v>3050</v>
      </c>
      <c r="G583" s="42" t="n">
        <f aca="false">DATE(YEAR(B583),MONTH(B583),1)</f>
        <v>46023</v>
      </c>
      <c r="H583" s="24" t="str">
        <f aca="false">INDEX(Customers!$B$2:$B$601,MATCH(C583,Customers!$A$2:$A$601,0))</f>
        <v>Central</v>
      </c>
      <c r="I583" s="43" t="n">
        <f aca="false">ROUND(MIN(INDEX(Assumptions!$D$13:$D$18,MATCH(E583,Assumptions!$A$13:$A$18,0)),MAX(INDEX(Assumptions!$C$13:$C$18,MATCH(E583,Assumptions!$A$13:$A$18,0)),INDEX(Assumptions!$B$13:$B$18,MATCH(E583,Assumptions!$A$13:$A$18,0))*F583)),2)</f>
        <v>30.5</v>
      </c>
    </row>
    <row r="584" customFormat="false" ht="15" hidden="false" customHeight="false" outlineLevel="0" collapsed="false">
      <c r="A584" s="24" t="s">
        <v>1407</v>
      </c>
      <c r="B584" s="39" t="n">
        <v>46034</v>
      </c>
      <c r="C584" s="24" t="s">
        <v>537</v>
      </c>
      <c r="D584" s="24" t="s">
        <v>826</v>
      </c>
      <c r="E584" s="24" t="s">
        <v>103</v>
      </c>
      <c r="F584" s="38" t="n">
        <v>900</v>
      </c>
      <c r="G584" s="42" t="n">
        <f aca="false">DATE(YEAR(B584),MONTH(B584),1)</f>
        <v>46023</v>
      </c>
      <c r="H584" s="24" t="str">
        <f aca="false">INDEX(Customers!$B$2:$B$601,MATCH(C584,Customers!$A$2:$A$601,0))</f>
        <v>Central</v>
      </c>
      <c r="I584" s="43" t="n">
        <f aca="false">ROUND(MIN(INDEX(Assumptions!$D$13:$D$18,MATCH(E584,Assumptions!$A$13:$A$18,0)),MAX(INDEX(Assumptions!$C$13:$C$18,MATCH(E584,Assumptions!$A$13:$A$18,0)),INDEX(Assumptions!$B$13:$B$18,MATCH(E584,Assumptions!$A$13:$A$18,0))*F584)),2)</f>
        <v>9</v>
      </c>
    </row>
    <row r="585" customFormat="false" ht="15" hidden="false" customHeight="false" outlineLevel="0" collapsed="false">
      <c r="A585" s="24" t="s">
        <v>1408</v>
      </c>
      <c r="B585" s="39" t="n">
        <v>46034</v>
      </c>
      <c r="C585" s="24" t="s">
        <v>541</v>
      </c>
      <c r="D585" s="24" t="s">
        <v>826</v>
      </c>
      <c r="E585" s="24" t="s">
        <v>111</v>
      </c>
      <c r="F585" s="38" t="n">
        <v>200</v>
      </c>
      <c r="G585" s="42" t="n">
        <f aca="false">DATE(YEAR(B585),MONTH(B585),1)</f>
        <v>46023</v>
      </c>
      <c r="H585" s="24" t="str">
        <f aca="false">INDEX(Customers!$B$2:$B$601,MATCH(C585,Customers!$A$2:$A$601,0))</f>
        <v>Western</v>
      </c>
      <c r="I585" s="43" t="n">
        <f aca="false">ROUND(MIN(INDEX(Assumptions!$D$13:$D$18,MATCH(E585,Assumptions!$A$13:$A$18,0)),MAX(INDEX(Assumptions!$C$13:$C$18,MATCH(E585,Assumptions!$A$13:$A$18,0)),INDEX(Assumptions!$B$13:$B$18,MATCH(E585,Assumptions!$A$13:$A$18,0))*F585)),2)</f>
        <v>8</v>
      </c>
    </row>
    <row r="586" customFormat="false" ht="15" hidden="false" customHeight="false" outlineLevel="0" collapsed="false">
      <c r="A586" s="24" t="s">
        <v>1409</v>
      </c>
      <c r="B586" s="39" t="n">
        <v>46034</v>
      </c>
      <c r="C586" s="24" t="s">
        <v>545</v>
      </c>
      <c r="D586" s="24" t="s">
        <v>826</v>
      </c>
      <c r="E586" s="24" t="s">
        <v>103</v>
      </c>
      <c r="F586" s="38" t="n">
        <v>3580</v>
      </c>
      <c r="G586" s="42" t="n">
        <f aca="false">DATE(YEAR(B586),MONTH(B586),1)</f>
        <v>46023</v>
      </c>
      <c r="H586" s="24" t="str">
        <f aca="false">INDEX(Customers!$B$2:$B$601,MATCH(C586,Customers!$A$2:$A$601,0))</f>
        <v>Rift Valley</v>
      </c>
      <c r="I586" s="43" t="n">
        <f aca="false">ROUND(MIN(INDEX(Assumptions!$D$13:$D$18,MATCH(E586,Assumptions!$A$13:$A$18,0)),MAX(INDEX(Assumptions!$C$13:$C$18,MATCH(E586,Assumptions!$A$13:$A$18,0)),INDEX(Assumptions!$B$13:$B$18,MATCH(E586,Assumptions!$A$13:$A$18,0))*F586)),2)</f>
        <v>35.8</v>
      </c>
    </row>
    <row r="587" customFormat="false" ht="15" hidden="false" customHeight="false" outlineLevel="0" collapsed="false">
      <c r="A587" s="24" t="s">
        <v>1410</v>
      </c>
      <c r="B587" s="39" t="n">
        <v>46034</v>
      </c>
      <c r="C587" s="24" t="s">
        <v>554</v>
      </c>
      <c r="D587" s="24" t="s">
        <v>826</v>
      </c>
      <c r="E587" s="24" t="s">
        <v>113</v>
      </c>
      <c r="F587" s="38" t="n">
        <v>500</v>
      </c>
      <c r="G587" s="42" t="n">
        <f aca="false">DATE(YEAR(B587),MONTH(B587),1)</f>
        <v>46023</v>
      </c>
      <c r="H587" s="24" t="str">
        <f aca="false">INDEX(Customers!$B$2:$B$601,MATCH(C587,Customers!$A$2:$A$601,0))</f>
        <v>Coast</v>
      </c>
      <c r="I587" s="43" t="n">
        <f aca="false">ROUND(MIN(INDEX(Assumptions!$D$13:$D$18,MATCH(E587,Assumptions!$A$13:$A$18,0)),MAX(INDEX(Assumptions!$C$13:$C$18,MATCH(E587,Assumptions!$A$13:$A$18,0)),INDEX(Assumptions!$B$13:$B$18,MATCH(E587,Assumptions!$A$13:$A$18,0))*F587)),2)</f>
        <v>25</v>
      </c>
    </row>
    <row r="588" customFormat="false" ht="15" hidden="false" customHeight="false" outlineLevel="0" collapsed="false">
      <c r="A588" s="24" t="s">
        <v>1411</v>
      </c>
      <c r="B588" s="39" t="n">
        <v>46034</v>
      </c>
      <c r="C588" s="24" t="s">
        <v>570</v>
      </c>
      <c r="D588" s="24" t="s">
        <v>826</v>
      </c>
      <c r="E588" s="24" t="s">
        <v>103</v>
      </c>
      <c r="F588" s="38" t="n">
        <v>1550</v>
      </c>
      <c r="G588" s="42" t="n">
        <f aca="false">DATE(YEAR(B588),MONTH(B588),1)</f>
        <v>46023</v>
      </c>
      <c r="H588" s="24" t="str">
        <f aca="false">INDEX(Customers!$B$2:$B$601,MATCH(C588,Customers!$A$2:$A$601,0))</f>
        <v>Western</v>
      </c>
      <c r="I588" s="43" t="n">
        <f aca="false">ROUND(MIN(INDEX(Assumptions!$D$13:$D$18,MATCH(E588,Assumptions!$A$13:$A$18,0)),MAX(INDEX(Assumptions!$C$13:$C$18,MATCH(E588,Assumptions!$A$13:$A$18,0)),INDEX(Assumptions!$B$13:$B$18,MATCH(E588,Assumptions!$A$13:$A$18,0))*F588)),2)</f>
        <v>15.5</v>
      </c>
    </row>
    <row r="589" customFormat="false" ht="15" hidden="false" customHeight="false" outlineLevel="0" collapsed="false">
      <c r="A589" s="24" t="s">
        <v>1412</v>
      </c>
      <c r="B589" s="39" t="n">
        <v>46034</v>
      </c>
      <c r="C589" s="24" t="s">
        <v>570</v>
      </c>
      <c r="D589" s="24" t="s">
        <v>195</v>
      </c>
      <c r="E589" s="24" t="s">
        <v>105</v>
      </c>
      <c r="F589" s="38" t="n">
        <v>6050</v>
      </c>
      <c r="G589" s="42" t="n">
        <f aca="false">DATE(YEAR(B589),MONTH(B589),1)</f>
        <v>46023</v>
      </c>
      <c r="H589" s="24" t="str">
        <f aca="false">INDEX(Customers!$B$2:$B$601,MATCH(C589,Customers!$A$2:$A$601,0))</f>
        <v>Western</v>
      </c>
      <c r="I589" s="43" t="n">
        <f aca="false">ROUND(MIN(INDEX(Assumptions!$D$13:$D$18,MATCH(E589,Assumptions!$A$13:$A$18,0)),MAX(INDEX(Assumptions!$C$13:$C$18,MATCH(E589,Assumptions!$A$13:$A$18,0)),INDEX(Assumptions!$B$13:$B$18,MATCH(E589,Assumptions!$A$13:$A$18,0))*F589)),2)</f>
        <v>90.75</v>
      </c>
    </row>
    <row r="590" customFormat="false" ht="15" hidden="false" customHeight="false" outlineLevel="0" collapsed="false">
      <c r="A590" s="24" t="s">
        <v>1413</v>
      </c>
      <c r="B590" s="39" t="n">
        <v>46034</v>
      </c>
      <c r="C590" s="24" t="s">
        <v>570</v>
      </c>
      <c r="D590" s="24" t="s">
        <v>826</v>
      </c>
      <c r="E590" s="24" t="s">
        <v>103</v>
      </c>
      <c r="F590" s="38" t="n">
        <v>2110</v>
      </c>
      <c r="G590" s="42" t="n">
        <f aca="false">DATE(YEAR(B590),MONTH(B590),1)</f>
        <v>46023</v>
      </c>
      <c r="H590" s="24" t="str">
        <f aca="false">INDEX(Customers!$B$2:$B$601,MATCH(C590,Customers!$A$2:$A$601,0))</f>
        <v>Western</v>
      </c>
      <c r="I590" s="43" t="n">
        <f aca="false">ROUND(MIN(INDEX(Assumptions!$D$13:$D$18,MATCH(E590,Assumptions!$A$13:$A$18,0)),MAX(INDEX(Assumptions!$C$13:$C$18,MATCH(E590,Assumptions!$A$13:$A$18,0)),INDEX(Assumptions!$B$13:$B$18,MATCH(E590,Assumptions!$A$13:$A$18,0))*F590)),2)</f>
        <v>21.1</v>
      </c>
    </row>
    <row r="591" customFormat="false" ht="15" hidden="false" customHeight="false" outlineLevel="0" collapsed="false">
      <c r="A591" s="24" t="s">
        <v>1414</v>
      </c>
      <c r="B591" s="39" t="n">
        <v>46034</v>
      </c>
      <c r="C591" s="24" t="s">
        <v>575</v>
      </c>
      <c r="D591" s="24" t="s">
        <v>152</v>
      </c>
      <c r="E591" s="24" t="s">
        <v>105</v>
      </c>
      <c r="F591" s="38" t="n">
        <v>1870</v>
      </c>
      <c r="G591" s="42" t="n">
        <f aca="false">DATE(YEAR(B591),MONTH(B591),1)</f>
        <v>46023</v>
      </c>
      <c r="H591" s="24" t="str">
        <f aca="false">INDEX(Customers!$B$2:$B$601,MATCH(C591,Customers!$A$2:$A$601,0))</f>
        <v>Nairobi</v>
      </c>
      <c r="I591" s="43" t="n">
        <f aca="false">ROUND(MIN(INDEX(Assumptions!$D$13:$D$18,MATCH(E591,Assumptions!$A$13:$A$18,0)),MAX(INDEX(Assumptions!$C$13:$C$18,MATCH(E591,Assumptions!$A$13:$A$18,0)),INDEX(Assumptions!$B$13:$B$18,MATCH(E591,Assumptions!$A$13:$A$18,0))*F591)),2)</f>
        <v>28.05</v>
      </c>
    </row>
    <row r="592" customFormat="false" ht="15" hidden="false" customHeight="false" outlineLevel="0" collapsed="false">
      <c r="A592" s="24" t="s">
        <v>1415</v>
      </c>
      <c r="B592" s="39" t="n">
        <v>46034</v>
      </c>
      <c r="C592" s="24" t="s">
        <v>607</v>
      </c>
      <c r="D592" s="24" t="s">
        <v>826</v>
      </c>
      <c r="E592" s="24" t="s">
        <v>109</v>
      </c>
      <c r="F592" s="38" t="n">
        <v>6210</v>
      </c>
      <c r="G592" s="42" t="n">
        <f aca="false">DATE(YEAR(B592),MONTH(B592),1)</f>
        <v>46023</v>
      </c>
      <c r="H592" s="24" t="str">
        <f aca="false">INDEX(Customers!$B$2:$B$601,MATCH(C592,Customers!$A$2:$A$601,0))</f>
        <v>Nairobi</v>
      </c>
      <c r="I592" s="43" t="n">
        <f aca="false">ROUND(MIN(INDEX(Assumptions!$D$13:$D$18,MATCH(E592,Assumptions!$A$13:$A$18,0)),MAX(INDEX(Assumptions!$C$13:$C$18,MATCH(E592,Assumptions!$A$13:$A$18,0)),INDEX(Assumptions!$B$13:$B$18,MATCH(E592,Assumptions!$A$13:$A$18,0))*F592)),2)</f>
        <v>24.84</v>
      </c>
    </row>
    <row r="593" customFormat="false" ht="15" hidden="false" customHeight="false" outlineLevel="0" collapsed="false">
      <c r="A593" s="24" t="s">
        <v>1416</v>
      </c>
      <c r="B593" s="39" t="n">
        <v>46034</v>
      </c>
      <c r="C593" s="24" t="s">
        <v>640</v>
      </c>
      <c r="D593" s="24" t="s">
        <v>174</v>
      </c>
      <c r="E593" s="24" t="s">
        <v>105</v>
      </c>
      <c r="F593" s="38" t="n">
        <v>14540</v>
      </c>
      <c r="G593" s="42" t="n">
        <f aca="false">DATE(YEAR(B593),MONTH(B593),1)</f>
        <v>46023</v>
      </c>
      <c r="H593" s="24" t="str">
        <f aca="false">INDEX(Customers!$B$2:$B$601,MATCH(C593,Customers!$A$2:$A$601,0))</f>
        <v>Rift Valley</v>
      </c>
      <c r="I593" s="43" t="n">
        <f aca="false">ROUND(MIN(INDEX(Assumptions!$D$13:$D$18,MATCH(E593,Assumptions!$A$13:$A$18,0)),MAX(INDEX(Assumptions!$C$13:$C$18,MATCH(E593,Assumptions!$A$13:$A$18,0)),INDEX(Assumptions!$B$13:$B$18,MATCH(E593,Assumptions!$A$13:$A$18,0))*F593)),2)</f>
        <v>200</v>
      </c>
    </row>
    <row r="594" customFormat="false" ht="15" hidden="false" customHeight="false" outlineLevel="0" collapsed="false">
      <c r="A594" s="24" t="s">
        <v>1417</v>
      </c>
      <c r="B594" s="39" t="n">
        <v>46034</v>
      </c>
      <c r="C594" s="24" t="s">
        <v>657</v>
      </c>
      <c r="D594" s="24" t="s">
        <v>826</v>
      </c>
      <c r="E594" s="24" t="s">
        <v>111</v>
      </c>
      <c r="F594" s="38" t="n">
        <v>50</v>
      </c>
      <c r="G594" s="42" t="n">
        <f aca="false">DATE(YEAR(B594),MONTH(B594),1)</f>
        <v>46023</v>
      </c>
      <c r="H594" s="24" t="str">
        <f aca="false">INDEX(Customers!$B$2:$B$601,MATCH(C594,Customers!$A$2:$A$601,0))</f>
        <v>Western</v>
      </c>
      <c r="I594" s="43" t="n">
        <f aca="false">ROUND(MIN(INDEX(Assumptions!$D$13:$D$18,MATCH(E594,Assumptions!$A$13:$A$18,0)),MAX(INDEX(Assumptions!$C$13:$C$18,MATCH(E594,Assumptions!$A$13:$A$18,0)),INDEX(Assumptions!$B$13:$B$18,MATCH(E594,Assumptions!$A$13:$A$18,0))*F594)),2)</f>
        <v>2</v>
      </c>
    </row>
    <row r="595" customFormat="false" ht="15" hidden="false" customHeight="false" outlineLevel="0" collapsed="false">
      <c r="A595" s="24" t="s">
        <v>1418</v>
      </c>
      <c r="B595" s="39" t="n">
        <v>46034</v>
      </c>
      <c r="C595" s="24" t="s">
        <v>660</v>
      </c>
      <c r="D595" s="24" t="s">
        <v>165</v>
      </c>
      <c r="E595" s="24" t="s">
        <v>105</v>
      </c>
      <c r="F595" s="38" t="n">
        <v>5570</v>
      </c>
      <c r="G595" s="42" t="n">
        <f aca="false">DATE(YEAR(B595),MONTH(B595),1)</f>
        <v>46023</v>
      </c>
      <c r="H595" s="24" t="str">
        <f aca="false">INDEX(Customers!$B$2:$B$601,MATCH(C595,Customers!$A$2:$A$601,0))</f>
        <v>Central</v>
      </c>
      <c r="I595" s="43" t="n">
        <f aca="false">ROUND(MIN(INDEX(Assumptions!$D$13:$D$18,MATCH(E595,Assumptions!$A$13:$A$18,0)),MAX(INDEX(Assumptions!$C$13:$C$18,MATCH(E595,Assumptions!$A$13:$A$18,0)),INDEX(Assumptions!$B$13:$B$18,MATCH(E595,Assumptions!$A$13:$A$18,0))*F595)),2)</f>
        <v>83.55</v>
      </c>
    </row>
    <row r="596" customFormat="false" ht="15" hidden="false" customHeight="false" outlineLevel="0" collapsed="false">
      <c r="A596" s="24" t="s">
        <v>1419</v>
      </c>
      <c r="B596" s="39" t="n">
        <v>46034</v>
      </c>
      <c r="C596" s="24" t="s">
        <v>662</v>
      </c>
      <c r="D596" s="24" t="s">
        <v>826</v>
      </c>
      <c r="E596" s="24" t="s">
        <v>111</v>
      </c>
      <c r="F596" s="38" t="n">
        <v>50</v>
      </c>
      <c r="G596" s="42" t="n">
        <f aca="false">DATE(YEAR(B596),MONTH(B596),1)</f>
        <v>46023</v>
      </c>
      <c r="H596" s="24" t="str">
        <f aca="false">INDEX(Customers!$B$2:$B$601,MATCH(C596,Customers!$A$2:$A$601,0))</f>
        <v>Rift Valley</v>
      </c>
      <c r="I596" s="43" t="n">
        <f aca="false">ROUND(MIN(INDEX(Assumptions!$D$13:$D$18,MATCH(E596,Assumptions!$A$13:$A$18,0)),MAX(INDEX(Assumptions!$C$13:$C$18,MATCH(E596,Assumptions!$A$13:$A$18,0)),INDEX(Assumptions!$B$13:$B$18,MATCH(E596,Assumptions!$A$13:$A$18,0))*F596)),2)</f>
        <v>2</v>
      </c>
    </row>
    <row r="597" customFormat="false" ht="15" hidden="false" customHeight="false" outlineLevel="0" collapsed="false">
      <c r="A597" s="24" t="s">
        <v>1420</v>
      </c>
      <c r="B597" s="39" t="n">
        <v>46034</v>
      </c>
      <c r="C597" s="24" t="s">
        <v>671</v>
      </c>
      <c r="D597" s="24" t="s">
        <v>826</v>
      </c>
      <c r="E597" s="24" t="s">
        <v>103</v>
      </c>
      <c r="F597" s="38" t="n">
        <v>1660</v>
      </c>
      <c r="G597" s="42" t="n">
        <f aca="false">DATE(YEAR(B597),MONTH(B597),1)</f>
        <v>46023</v>
      </c>
      <c r="H597" s="24" t="str">
        <f aca="false">INDEX(Customers!$B$2:$B$601,MATCH(C597,Customers!$A$2:$A$601,0))</f>
        <v>Eastern</v>
      </c>
      <c r="I597" s="43" t="n">
        <f aca="false">ROUND(MIN(INDEX(Assumptions!$D$13:$D$18,MATCH(E597,Assumptions!$A$13:$A$18,0)),MAX(INDEX(Assumptions!$C$13:$C$18,MATCH(E597,Assumptions!$A$13:$A$18,0)),INDEX(Assumptions!$B$13:$B$18,MATCH(E597,Assumptions!$A$13:$A$18,0))*F597)),2)</f>
        <v>16.6</v>
      </c>
    </row>
    <row r="598" customFormat="false" ht="15" hidden="false" customHeight="false" outlineLevel="0" collapsed="false">
      <c r="A598" s="24" t="s">
        <v>1421</v>
      </c>
      <c r="B598" s="39" t="n">
        <v>46034</v>
      </c>
      <c r="C598" s="24" t="s">
        <v>701</v>
      </c>
      <c r="D598" s="24" t="s">
        <v>154</v>
      </c>
      <c r="E598" s="24" t="s">
        <v>107</v>
      </c>
      <c r="F598" s="38" t="n">
        <v>60760</v>
      </c>
      <c r="G598" s="42" t="n">
        <f aca="false">DATE(YEAR(B598),MONTH(B598),1)</f>
        <v>46023</v>
      </c>
      <c r="H598" s="24" t="str">
        <f aca="false">INDEX(Customers!$B$2:$B$601,MATCH(C598,Customers!$A$2:$A$601,0))</f>
        <v>Nairobi</v>
      </c>
      <c r="I598" s="43" t="n">
        <f aca="false">ROUND(MIN(INDEX(Assumptions!$D$13:$D$18,MATCH(E598,Assumptions!$A$13:$A$18,0)),MAX(INDEX(Assumptions!$C$13:$C$18,MATCH(E598,Assumptions!$A$13:$A$18,0)),INDEX(Assumptions!$B$13:$B$18,MATCH(E598,Assumptions!$A$13:$A$18,0))*F598)),2)</f>
        <v>0</v>
      </c>
    </row>
    <row r="599" customFormat="false" ht="15" hidden="false" customHeight="false" outlineLevel="0" collapsed="false">
      <c r="A599" s="24" t="s">
        <v>1422</v>
      </c>
      <c r="B599" s="39" t="n">
        <v>46034</v>
      </c>
      <c r="C599" s="24" t="s">
        <v>707</v>
      </c>
      <c r="D599" s="24" t="s">
        <v>826</v>
      </c>
      <c r="E599" s="24" t="s">
        <v>111</v>
      </c>
      <c r="F599" s="38" t="n">
        <v>50</v>
      </c>
      <c r="G599" s="42" t="n">
        <f aca="false">DATE(YEAR(B599),MONTH(B599),1)</f>
        <v>46023</v>
      </c>
      <c r="H599" s="24" t="str">
        <f aca="false">INDEX(Customers!$B$2:$B$601,MATCH(C599,Customers!$A$2:$A$601,0))</f>
        <v>Nairobi</v>
      </c>
      <c r="I599" s="43" t="n">
        <f aca="false">ROUND(MIN(INDEX(Assumptions!$D$13:$D$18,MATCH(E599,Assumptions!$A$13:$A$18,0)),MAX(INDEX(Assumptions!$C$13:$C$18,MATCH(E599,Assumptions!$A$13:$A$18,0)),INDEX(Assumptions!$B$13:$B$18,MATCH(E599,Assumptions!$A$13:$A$18,0))*F599)),2)</f>
        <v>2</v>
      </c>
    </row>
    <row r="600" customFormat="false" ht="15" hidden="false" customHeight="false" outlineLevel="0" collapsed="false">
      <c r="A600" s="24" t="s">
        <v>1423</v>
      </c>
      <c r="B600" s="39" t="n">
        <v>46034</v>
      </c>
      <c r="C600" s="24" t="s">
        <v>724</v>
      </c>
      <c r="D600" s="24" t="s">
        <v>826</v>
      </c>
      <c r="E600" s="24" t="s">
        <v>113</v>
      </c>
      <c r="F600" s="38" t="n">
        <v>99</v>
      </c>
      <c r="G600" s="42" t="n">
        <f aca="false">DATE(YEAR(B600),MONTH(B600),1)</f>
        <v>46023</v>
      </c>
      <c r="H600" s="24" t="str">
        <f aca="false">INDEX(Customers!$B$2:$B$601,MATCH(C600,Customers!$A$2:$A$601,0))</f>
        <v>Central</v>
      </c>
      <c r="I600" s="43" t="n">
        <f aca="false">ROUND(MIN(INDEX(Assumptions!$D$13:$D$18,MATCH(E600,Assumptions!$A$13:$A$18,0)),MAX(INDEX(Assumptions!$C$13:$C$18,MATCH(E600,Assumptions!$A$13:$A$18,0)),INDEX(Assumptions!$B$13:$B$18,MATCH(E600,Assumptions!$A$13:$A$18,0))*F600)),2)</f>
        <v>4.95</v>
      </c>
    </row>
    <row r="601" customFormat="false" ht="15" hidden="false" customHeight="false" outlineLevel="0" collapsed="false">
      <c r="A601" s="24" t="s">
        <v>1424</v>
      </c>
      <c r="B601" s="39" t="n">
        <v>46034</v>
      </c>
      <c r="C601" s="24" t="s">
        <v>729</v>
      </c>
      <c r="D601" s="24" t="s">
        <v>826</v>
      </c>
      <c r="E601" s="24" t="s">
        <v>111</v>
      </c>
      <c r="F601" s="38" t="n">
        <v>200</v>
      </c>
      <c r="G601" s="42" t="n">
        <f aca="false">DATE(YEAR(B601),MONTH(B601),1)</f>
        <v>46023</v>
      </c>
      <c r="H601" s="24" t="str">
        <f aca="false">INDEX(Customers!$B$2:$B$601,MATCH(C601,Customers!$A$2:$A$601,0))</f>
        <v>Central</v>
      </c>
      <c r="I601" s="43" t="n">
        <f aca="false">ROUND(MIN(INDEX(Assumptions!$D$13:$D$18,MATCH(E601,Assumptions!$A$13:$A$18,0)),MAX(INDEX(Assumptions!$C$13:$C$18,MATCH(E601,Assumptions!$A$13:$A$18,0)),INDEX(Assumptions!$B$13:$B$18,MATCH(E601,Assumptions!$A$13:$A$18,0))*F601)),2)</f>
        <v>8</v>
      </c>
    </row>
    <row r="602" customFormat="false" ht="15" hidden="false" customHeight="false" outlineLevel="0" collapsed="false">
      <c r="A602" s="24" t="s">
        <v>1425</v>
      </c>
      <c r="B602" s="39" t="n">
        <v>46034</v>
      </c>
      <c r="C602" s="24" t="s">
        <v>740</v>
      </c>
      <c r="D602" s="24" t="s">
        <v>826</v>
      </c>
      <c r="E602" s="24" t="s">
        <v>111</v>
      </c>
      <c r="F602" s="38" t="n">
        <v>100</v>
      </c>
      <c r="G602" s="42" t="n">
        <f aca="false">DATE(YEAR(B602),MONTH(B602),1)</f>
        <v>46023</v>
      </c>
      <c r="H602" s="24" t="str">
        <f aca="false">INDEX(Customers!$B$2:$B$601,MATCH(C602,Customers!$A$2:$A$601,0))</f>
        <v>Nairobi</v>
      </c>
      <c r="I602" s="43" t="n">
        <f aca="false">ROUND(MIN(INDEX(Assumptions!$D$13:$D$18,MATCH(E602,Assumptions!$A$13:$A$18,0)),MAX(INDEX(Assumptions!$C$13:$C$18,MATCH(E602,Assumptions!$A$13:$A$18,0)),INDEX(Assumptions!$B$13:$B$18,MATCH(E602,Assumptions!$A$13:$A$18,0))*F602)),2)</f>
        <v>4</v>
      </c>
    </row>
    <row r="603" customFormat="false" ht="15" hidden="false" customHeight="false" outlineLevel="0" collapsed="false">
      <c r="A603" s="24" t="s">
        <v>1426</v>
      </c>
      <c r="B603" s="39" t="n">
        <v>46034</v>
      </c>
      <c r="C603" s="24" t="s">
        <v>744</v>
      </c>
      <c r="D603" s="24" t="s">
        <v>175</v>
      </c>
      <c r="E603" s="24" t="s">
        <v>105</v>
      </c>
      <c r="F603" s="38" t="n">
        <v>5090</v>
      </c>
      <c r="G603" s="42" t="n">
        <f aca="false">DATE(YEAR(B603),MONTH(B603),1)</f>
        <v>46023</v>
      </c>
      <c r="H603" s="24" t="str">
        <f aca="false">INDEX(Customers!$B$2:$B$601,MATCH(C603,Customers!$A$2:$A$601,0))</f>
        <v>Rift Valley</v>
      </c>
      <c r="I603" s="43" t="n">
        <f aca="false">ROUND(MIN(INDEX(Assumptions!$D$13:$D$18,MATCH(E603,Assumptions!$A$13:$A$18,0)),MAX(INDEX(Assumptions!$C$13:$C$18,MATCH(E603,Assumptions!$A$13:$A$18,0)),INDEX(Assumptions!$B$13:$B$18,MATCH(E603,Assumptions!$A$13:$A$18,0))*F603)),2)</f>
        <v>76.35</v>
      </c>
    </row>
    <row r="604" customFormat="false" ht="15" hidden="false" customHeight="false" outlineLevel="0" collapsed="false">
      <c r="A604" s="24" t="s">
        <v>1427</v>
      </c>
      <c r="B604" s="39" t="n">
        <v>46034</v>
      </c>
      <c r="C604" s="24" t="s">
        <v>759</v>
      </c>
      <c r="D604" s="24" t="s">
        <v>165</v>
      </c>
      <c r="E604" s="24" t="s">
        <v>107</v>
      </c>
      <c r="F604" s="38" t="n">
        <v>1690</v>
      </c>
      <c r="G604" s="42" t="n">
        <f aca="false">DATE(YEAR(B604),MONTH(B604),1)</f>
        <v>46023</v>
      </c>
      <c r="H604" s="24" t="str">
        <f aca="false">INDEX(Customers!$B$2:$B$601,MATCH(C604,Customers!$A$2:$A$601,0))</f>
        <v>Coast</v>
      </c>
      <c r="I604" s="43" t="n">
        <f aca="false">ROUND(MIN(INDEX(Assumptions!$D$13:$D$18,MATCH(E604,Assumptions!$A$13:$A$18,0)),MAX(INDEX(Assumptions!$C$13:$C$18,MATCH(E604,Assumptions!$A$13:$A$18,0)),INDEX(Assumptions!$B$13:$B$18,MATCH(E604,Assumptions!$A$13:$A$18,0))*F604)),2)</f>
        <v>0</v>
      </c>
    </row>
    <row r="605" customFormat="false" ht="15" hidden="false" customHeight="false" outlineLevel="0" collapsed="false">
      <c r="A605" s="24" t="s">
        <v>1428</v>
      </c>
      <c r="B605" s="39" t="n">
        <v>46035</v>
      </c>
      <c r="C605" s="24" t="s">
        <v>237</v>
      </c>
      <c r="D605" s="24" t="s">
        <v>826</v>
      </c>
      <c r="E605" s="24" t="s">
        <v>111</v>
      </c>
      <c r="F605" s="38" t="n">
        <v>20</v>
      </c>
      <c r="G605" s="42" t="n">
        <f aca="false">DATE(YEAR(B605),MONTH(B605),1)</f>
        <v>46023</v>
      </c>
      <c r="H605" s="24" t="str">
        <f aca="false">INDEX(Customers!$B$2:$B$601,MATCH(C605,Customers!$A$2:$A$601,0))</f>
        <v>Central</v>
      </c>
      <c r="I605" s="43" t="n">
        <f aca="false">ROUND(MIN(INDEX(Assumptions!$D$13:$D$18,MATCH(E605,Assumptions!$A$13:$A$18,0)),MAX(INDEX(Assumptions!$C$13:$C$18,MATCH(E605,Assumptions!$A$13:$A$18,0)),INDEX(Assumptions!$B$13:$B$18,MATCH(E605,Assumptions!$A$13:$A$18,0))*F605)),2)</f>
        <v>0.8</v>
      </c>
    </row>
    <row r="606" customFormat="false" ht="15" hidden="false" customHeight="false" outlineLevel="0" collapsed="false">
      <c r="A606" s="24" t="s">
        <v>1429</v>
      </c>
      <c r="B606" s="39" t="n">
        <v>46035</v>
      </c>
      <c r="C606" s="24" t="s">
        <v>265</v>
      </c>
      <c r="D606" s="24" t="s">
        <v>826</v>
      </c>
      <c r="E606" s="24" t="s">
        <v>103</v>
      </c>
      <c r="F606" s="38" t="n">
        <v>3360</v>
      </c>
      <c r="G606" s="42" t="n">
        <f aca="false">DATE(YEAR(B606),MONTH(B606),1)</f>
        <v>46023</v>
      </c>
      <c r="H606" s="24" t="str">
        <f aca="false">INDEX(Customers!$B$2:$B$601,MATCH(C606,Customers!$A$2:$A$601,0))</f>
        <v>Nairobi</v>
      </c>
      <c r="I606" s="43" t="n">
        <f aca="false">ROUND(MIN(INDEX(Assumptions!$D$13:$D$18,MATCH(E606,Assumptions!$A$13:$A$18,0)),MAX(INDEX(Assumptions!$C$13:$C$18,MATCH(E606,Assumptions!$A$13:$A$18,0)),INDEX(Assumptions!$B$13:$B$18,MATCH(E606,Assumptions!$A$13:$A$18,0))*F606)),2)</f>
        <v>33.6</v>
      </c>
    </row>
    <row r="607" customFormat="false" ht="15" hidden="false" customHeight="false" outlineLevel="0" collapsed="false">
      <c r="A607" s="24" t="s">
        <v>1430</v>
      </c>
      <c r="B607" s="39" t="n">
        <v>46035</v>
      </c>
      <c r="C607" s="24" t="s">
        <v>266</v>
      </c>
      <c r="D607" s="24" t="s">
        <v>826</v>
      </c>
      <c r="E607" s="24" t="s">
        <v>103</v>
      </c>
      <c r="F607" s="38" t="n">
        <v>2280</v>
      </c>
      <c r="G607" s="42" t="n">
        <f aca="false">DATE(YEAR(B607),MONTH(B607),1)</f>
        <v>46023</v>
      </c>
      <c r="H607" s="24" t="str">
        <f aca="false">INDEX(Customers!$B$2:$B$601,MATCH(C607,Customers!$A$2:$A$601,0))</f>
        <v>Rift Valley</v>
      </c>
      <c r="I607" s="43" t="n">
        <f aca="false">ROUND(MIN(INDEX(Assumptions!$D$13:$D$18,MATCH(E607,Assumptions!$A$13:$A$18,0)),MAX(INDEX(Assumptions!$C$13:$C$18,MATCH(E607,Assumptions!$A$13:$A$18,0)),INDEX(Assumptions!$B$13:$B$18,MATCH(E607,Assumptions!$A$13:$A$18,0))*F607)),2)</f>
        <v>22.8</v>
      </c>
    </row>
    <row r="608" customFormat="false" ht="15" hidden="false" customHeight="false" outlineLevel="0" collapsed="false">
      <c r="A608" s="24" t="s">
        <v>1431</v>
      </c>
      <c r="B608" s="39" t="n">
        <v>46035</v>
      </c>
      <c r="C608" s="24" t="s">
        <v>272</v>
      </c>
      <c r="D608" s="24" t="s">
        <v>826</v>
      </c>
      <c r="E608" s="24" t="s">
        <v>113</v>
      </c>
      <c r="F608" s="38" t="n">
        <v>99</v>
      </c>
      <c r="G608" s="42" t="n">
        <f aca="false">DATE(YEAR(B608),MONTH(B608),1)</f>
        <v>46023</v>
      </c>
      <c r="H608" s="24" t="str">
        <f aca="false">INDEX(Customers!$B$2:$B$601,MATCH(C608,Customers!$A$2:$A$601,0))</f>
        <v>Central</v>
      </c>
      <c r="I608" s="43" t="n">
        <f aca="false">ROUND(MIN(INDEX(Assumptions!$D$13:$D$18,MATCH(E608,Assumptions!$A$13:$A$18,0)),MAX(INDEX(Assumptions!$C$13:$C$18,MATCH(E608,Assumptions!$A$13:$A$18,0)),INDEX(Assumptions!$B$13:$B$18,MATCH(E608,Assumptions!$A$13:$A$18,0))*F608)),2)</f>
        <v>4.95</v>
      </c>
    </row>
    <row r="609" customFormat="false" ht="15" hidden="false" customHeight="false" outlineLevel="0" collapsed="false">
      <c r="A609" s="24" t="s">
        <v>1432</v>
      </c>
      <c r="B609" s="39" t="n">
        <v>46035</v>
      </c>
      <c r="C609" s="24" t="s">
        <v>280</v>
      </c>
      <c r="D609" s="24" t="s">
        <v>826</v>
      </c>
      <c r="E609" s="24" t="s">
        <v>113</v>
      </c>
      <c r="F609" s="38" t="n">
        <v>50</v>
      </c>
      <c r="G609" s="42" t="n">
        <f aca="false">DATE(YEAR(B609),MONTH(B609),1)</f>
        <v>46023</v>
      </c>
      <c r="H609" s="24" t="str">
        <f aca="false">INDEX(Customers!$B$2:$B$601,MATCH(C609,Customers!$A$2:$A$601,0))</f>
        <v>Western</v>
      </c>
      <c r="I609" s="43" t="n">
        <f aca="false">ROUND(MIN(INDEX(Assumptions!$D$13:$D$18,MATCH(E609,Assumptions!$A$13:$A$18,0)),MAX(INDEX(Assumptions!$C$13:$C$18,MATCH(E609,Assumptions!$A$13:$A$18,0)),INDEX(Assumptions!$B$13:$B$18,MATCH(E609,Assumptions!$A$13:$A$18,0))*F609)),2)</f>
        <v>2.5</v>
      </c>
    </row>
    <row r="610" customFormat="false" ht="15" hidden="false" customHeight="false" outlineLevel="0" collapsed="false">
      <c r="A610" s="24" t="s">
        <v>1433</v>
      </c>
      <c r="B610" s="39" t="n">
        <v>46035</v>
      </c>
      <c r="C610" s="24" t="s">
        <v>289</v>
      </c>
      <c r="D610" s="24" t="s">
        <v>826</v>
      </c>
      <c r="E610" s="24" t="s">
        <v>109</v>
      </c>
      <c r="F610" s="38" t="n">
        <v>21470</v>
      </c>
      <c r="G610" s="42" t="n">
        <f aca="false">DATE(YEAR(B610),MONTH(B610),1)</f>
        <v>46023</v>
      </c>
      <c r="H610" s="24" t="str">
        <f aca="false">INDEX(Customers!$B$2:$B$601,MATCH(C610,Customers!$A$2:$A$601,0))</f>
        <v>Coast</v>
      </c>
      <c r="I610" s="43" t="n">
        <f aca="false">ROUND(MIN(INDEX(Assumptions!$D$13:$D$18,MATCH(E610,Assumptions!$A$13:$A$18,0)),MAX(INDEX(Assumptions!$C$13:$C$18,MATCH(E610,Assumptions!$A$13:$A$18,0)),INDEX(Assumptions!$B$13:$B$18,MATCH(E610,Assumptions!$A$13:$A$18,0))*F610)),2)</f>
        <v>40</v>
      </c>
    </row>
    <row r="611" customFormat="false" ht="15" hidden="false" customHeight="false" outlineLevel="0" collapsed="false">
      <c r="A611" s="24" t="s">
        <v>1434</v>
      </c>
      <c r="B611" s="39" t="n">
        <v>46035</v>
      </c>
      <c r="C611" s="24" t="s">
        <v>289</v>
      </c>
      <c r="D611" s="24" t="s">
        <v>826</v>
      </c>
      <c r="E611" s="24" t="s">
        <v>103</v>
      </c>
      <c r="F611" s="38" t="n">
        <v>2510</v>
      </c>
      <c r="G611" s="42" t="n">
        <f aca="false">DATE(YEAR(B611),MONTH(B611),1)</f>
        <v>46023</v>
      </c>
      <c r="H611" s="24" t="str">
        <f aca="false">INDEX(Customers!$B$2:$B$601,MATCH(C611,Customers!$A$2:$A$601,0))</f>
        <v>Coast</v>
      </c>
      <c r="I611" s="43" t="n">
        <f aca="false">ROUND(MIN(INDEX(Assumptions!$D$13:$D$18,MATCH(E611,Assumptions!$A$13:$A$18,0)),MAX(INDEX(Assumptions!$C$13:$C$18,MATCH(E611,Assumptions!$A$13:$A$18,0)),INDEX(Assumptions!$B$13:$B$18,MATCH(E611,Assumptions!$A$13:$A$18,0))*F611)),2)</f>
        <v>25.1</v>
      </c>
    </row>
    <row r="612" customFormat="false" ht="15" hidden="false" customHeight="false" outlineLevel="0" collapsed="false">
      <c r="A612" s="24" t="s">
        <v>1435</v>
      </c>
      <c r="B612" s="39" t="n">
        <v>46035</v>
      </c>
      <c r="C612" s="24" t="s">
        <v>305</v>
      </c>
      <c r="D612" s="24" t="s">
        <v>826</v>
      </c>
      <c r="E612" s="24" t="s">
        <v>109</v>
      </c>
      <c r="F612" s="38" t="n">
        <v>3670</v>
      </c>
      <c r="G612" s="42" t="n">
        <f aca="false">DATE(YEAR(B612),MONTH(B612),1)</f>
        <v>46023</v>
      </c>
      <c r="H612" s="24" t="str">
        <f aca="false">INDEX(Customers!$B$2:$B$601,MATCH(C612,Customers!$A$2:$A$601,0))</f>
        <v>Nairobi</v>
      </c>
      <c r="I612" s="43" t="n">
        <f aca="false">ROUND(MIN(INDEX(Assumptions!$D$13:$D$18,MATCH(E612,Assumptions!$A$13:$A$18,0)),MAX(INDEX(Assumptions!$C$13:$C$18,MATCH(E612,Assumptions!$A$13:$A$18,0)),INDEX(Assumptions!$B$13:$B$18,MATCH(E612,Assumptions!$A$13:$A$18,0))*F612)),2)</f>
        <v>14.68</v>
      </c>
    </row>
    <row r="613" customFormat="false" ht="15" hidden="false" customHeight="false" outlineLevel="0" collapsed="false">
      <c r="A613" s="24" t="s">
        <v>1436</v>
      </c>
      <c r="B613" s="39" t="n">
        <v>46035</v>
      </c>
      <c r="C613" s="24" t="s">
        <v>316</v>
      </c>
      <c r="D613" s="24" t="s">
        <v>826</v>
      </c>
      <c r="E613" s="24" t="s">
        <v>103</v>
      </c>
      <c r="F613" s="38" t="n">
        <v>11950</v>
      </c>
      <c r="G613" s="42" t="n">
        <f aca="false">DATE(YEAR(B613),MONTH(B613),1)</f>
        <v>46023</v>
      </c>
      <c r="H613" s="24" t="str">
        <f aca="false">INDEX(Customers!$B$2:$B$601,MATCH(C613,Customers!$A$2:$A$601,0))</f>
        <v>Coast</v>
      </c>
      <c r="I613" s="43" t="n">
        <f aca="false">ROUND(MIN(INDEX(Assumptions!$D$13:$D$18,MATCH(E613,Assumptions!$A$13:$A$18,0)),MAX(INDEX(Assumptions!$C$13:$C$18,MATCH(E613,Assumptions!$A$13:$A$18,0)),INDEX(Assumptions!$B$13:$B$18,MATCH(E613,Assumptions!$A$13:$A$18,0))*F613)),2)</f>
        <v>105</v>
      </c>
    </row>
    <row r="614" customFormat="false" ht="15" hidden="false" customHeight="false" outlineLevel="0" collapsed="false">
      <c r="A614" s="24" t="s">
        <v>1437</v>
      </c>
      <c r="B614" s="39" t="n">
        <v>46035</v>
      </c>
      <c r="C614" s="24" t="s">
        <v>326</v>
      </c>
      <c r="D614" s="24" t="s">
        <v>826</v>
      </c>
      <c r="E614" s="24" t="s">
        <v>111</v>
      </c>
      <c r="F614" s="38" t="n">
        <v>100</v>
      </c>
      <c r="G614" s="42" t="n">
        <f aca="false">DATE(YEAR(B614),MONTH(B614),1)</f>
        <v>46023</v>
      </c>
      <c r="H614" s="24" t="str">
        <f aca="false">INDEX(Customers!$B$2:$B$601,MATCH(C614,Customers!$A$2:$A$601,0))</f>
        <v>Nairobi</v>
      </c>
      <c r="I614" s="43" t="n">
        <f aca="false">ROUND(MIN(INDEX(Assumptions!$D$13:$D$18,MATCH(E614,Assumptions!$A$13:$A$18,0)),MAX(INDEX(Assumptions!$C$13:$C$18,MATCH(E614,Assumptions!$A$13:$A$18,0)),INDEX(Assumptions!$B$13:$B$18,MATCH(E614,Assumptions!$A$13:$A$18,0))*F614)),2)</f>
        <v>4</v>
      </c>
    </row>
    <row r="615" customFormat="false" ht="15" hidden="false" customHeight="false" outlineLevel="0" collapsed="false">
      <c r="A615" s="24" t="s">
        <v>1438</v>
      </c>
      <c r="B615" s="39" t="n">
        <v>46035</v>
      </c>
      <c r="C615" s="24" t="s">
        <v>331</v>
      </c>
      <c r="D615" s="24" t="s">
        <v>826</v>
      </c>
      <c r="E615" s="24" t="s">
        <v>109</v>
      </c>
      <c r="F615" s="38" t="n">
        <v>4750</v>
      </c>
      <c r="G615" s="42" t="n">
        <f aca="false">DATE(YEAR(B615),MONTH(B615),1)</f>
        <v>46023</v>
      </c>
      <c r="H615" s="24" t="str">
        <f aca="false">INDEX(Customers!$B$2:$B$601,MATCH(C615,Customers!$A$2:$A$601,0))</f>
        <v>Coast</v>
      </c>
      <c r="I615" s="43" t="n">
        <f aca="false">ROUND(MIN(INDEX(Assumptions!$D$13:$D$18,MATCH(E615,Assumptions!$A$13:$A$18,0)),MAX(INDEX(Assumptions!$C$13:$C$18,MATCH(E615,Assumptions!$A$13:$A$18,0)),INDEX(Assumptions!$B$13:$B$18,MATCH(E615,Assumptions!$A$13:$A$18,0))*F615)),2)</f>
        <v>19</v>
      </c>
    </row>
    <row r="616" customFormat="false" ht="15" hidden="false" customHeight="false" outlineLevel="0" collapsed="false">
      <c r="A616" s="24" t="s">
        <v>1439</v>
      </c>
      <c r="B616" s="39" t="n">
        <v>46035</v>
      </c>
      <c r="C616" s="24" t="s">
        <v>337</v>
      </c>
      <c r="D616" s="24" t="s">
        <v>826</v>
      </c>
      <c r="E616" s="24" t="s">
        <v>111</v>
      </c>
      <c r="F616" s="38" t="n">
        <v>50</v>
      </c>
      <c r="G616" s="42" t="n">
        <f aca="false">DATE(YEAR(B616),MONTH(B616),1)</f>
        <v>46023</v>
      </c>
      <c r="H616" s="24" t="str">
        <f aca="false">INDEX(Customers!$B$2:$B$601,MATCH(C616,Customers!$A$2:$A$601,0))</f>
        <v>Nairobi</v>
      </c>
      <c r="I616" s="43" t="n">
        <f aca="false">ROUND(MIN(INDEX(Assumptions!$D$13:$D$18,MATCH(E616,Assumptions!$A$13:$A$18,0)),MAX(INDEX(Assumptions!$C$13:$C$18,MATCH(E616,Assumptions!$A$13:$A$18,0)),INDEX(Assumptions!$B$13:$B$18,MATCH(E616,Assumptions!$A$13:$A$18,0))*F616)),2)</f>
        <v>2</v>
      </c>
    </row>
    <row r="617" customFormat="false" ht="15" hidden="false" customHeight="false" outlineLevel="0" collapsed="false">
      <c r="A617" s="24" t="s">
        <v>1440</v>
      </c>
      <c r="B617" s="39" t="n">
        <v>46035</v>
      </c>
      <c r="C617" s="24" t="s">
        <v>339</v>
      </c>
      <c r="D617" s="24" t="s">
        <v>826</v>
      </c>
      <c r="E617" s="24" t="s">
        <v>109</v>
      </c>
      <c r="F617" s="38" t="n">
        <v>29620</v>
      </c>
      <c r="G617" s="42" t="n">
        <f aca="false">DATE(YEAR(B617),MONTH(B617),1)</f>
        <v>46023</v>
      </c>
      <c r="H617" s="24" t="str">
        <f aca="false">INDEX(Customers!$B$2:$B$601,MATCH(C617,Customers!$A$2:$A$601,0))</f>
        <v>Nairobi</v>
      </c>
      <c r="I617" s="43" t="n">
        <f aca="false">ROUND(MIN(INDEX(Assumptions!$D$13:$D$18,MATCH(E617,Assumptions!$A$13:$A$18,0)),MAX(INDEX(Assumptions!$C$13:$C$18,MATCH(E617,Assumptions!$A$13:$A$18,0)),INDEX(Assumptions!$B$13:$B$18,MATCH(E617,Assumptions!$A$13:$A$18,0))*F617)),2)</f>
        <v>40</v>
      </c>
    </row>
    <row r="618" customFormat="false" ht="15" hidden="false" customHeight="false" outlineLevel="0" collapsed="false">
      <c r="A618" s="24" t="s">
        <v>1441</v>
      </c>
      <c r="B618" s="39" t="n">
        <v>46035</v>
      </c>
      <c r="C618" s="24" t="s">
        <v>348</v>
      </c>
      <c r="D618" s="24" t="s">
        <v>826</v>
      </c>
      <c r="E618" s="24" t="s">
        <v>103</v>
      </c>
      <c r="F618" s="38" t="n">
        <v>4280</v>
      </c>
      <c r="G618" s="42" t="n">
        <f aca="false">DATE(YEAR(B618),MONTH(B618),1)</f>
        <v>46023</v>
      </c>
      <c r="H618" s="24" t="str">
        <f aca="false">INDEX(Customers!$B$2:$B$601,MATCH(C618,Customers!$A$2:$A$601,0))</f>
        <v>Western</v>
      </c>
      <c r="I618" s="43" t="n">
        <f aca="false">ROUND(MIN(INDEX(Assumptions!$D$13:$D$18,MATCH(E618,Assumptions!$A$13:$A$18,0)),MAX(INDEX(Assumptions!$C$13:$C$18,MATCH(E618,Assumptions!$A$13:$A$18,0)),INDEX(Assumptions!$B$13:$B$18,MATCH(E618,Assumptions!$A$13:$A$18,0))*F618)),2)</f>
        <v>42.8</v>
      </c>
    </row>
    <row r="619" customFormat="false" ht="15" hidden="false" customHeight="false" outlineLevel="0" collapsed="false">
      <c r="A619" s="24" t="s">
        <v>1442</v>
      </c>
      <c r="B619" s="39" t="n">
        <v>46035</v>
      </c>
      <c r="C619" s="24" t="s">
        <v>352</v>
      </c>
      <c r="D619" s="24" t="s">
        <v>183</v>
      </c>
      <c r="E619" s="24" t="s">
        <v>107</v>
      </c>
      <c r="F619" s="38" t="n">
        <v>7000</v>
      </c>
      <c r="G619" s="42" t="n">
        <f aca="false">DATE(YEAR(B619),MONTH(B619),1)</f>
        <v>46023</v>
      </c>
      <c r="H619" s="24" t="str">
        <f aca="false">INDEX(Customers!$B$2:$B$601,MATCH(C619,Customers!$A$2:$A$601,0))</f>
        <v>Coast</v>
      </c>
      <c r="I619" s="43" t="n">
        <f aca="false">ROUND(MIN(INDEX(Assumptions!$D$13:$D$18,MATCH(E619,Assumptions!$A$13:$A$18,0)),MAX(INDEX(Assumptions!$C$13:$C$18,MATCH(E619,Assumptions!$A$13:$A$18,0)),INDEX(Assumptions!$B$13:$B$18,MATCH(E619,Assumptions!$A$13:$A$18,0))*F619)),2)</f>
        <v>0</v>
      </c>
    </row>
    <row r="620" customFormat="false" ht="15" hidden="false" customHeight="false" outlineLevel="0" collapsed="false">
      <c r="A620" s="24" t="s">
        <v>1443</v>
      </c>
      <c r="B620" s="39" t="n">
        <v>46035</v>
      </c>
      <c r="C620" s="24" t="s">
        <v>385</v>
      </c>
      <c r="D620" s="24" t="s">
        <v>826</v>
      </c>
      <c r="E620" s="24" t="s">
        <v>111</v>
      </c>
      <c r="F620" s="38" t="n">
        <v>1000</v>
      </c>
      <c r="G620" s="42" t="n">
        <f aca="false">DATE(YEAR(B620),MONTH(B620),1)</f>
        <v>46023</v>
      </c>
      <c r="H620" s="24" t="str">
        <f aca="false">INDEX(Customers!$B$2:$B$601,MATCH(C620,Customers!$A$2:$A$601,0))</f>
        <v>Central</v>
      </c>
      <c r="I620" s="43" t="n">
        <f aca="false">ROUND(MIN(INDEX(Assumptions!$D$13:$D$18,MATCH(E620,Assumptions!$A$13:$A$18,0)),MAX(INDEX(Assumptions!$C$13:$C$18,MATCH(E620,Assumptions!$A$13:$A$18,0)),INDEX(Assumptions!$B$13:$B$18,MATCH(E620,Assumptions!$A$13:$A$18,0))*F620)),2)</f>
        <v>40</v>
      </c>
    </row>
    <row r="621" customFormat="false" ht="15" hidden="false" customHeight="false" outlineLevel="0" collapsed="false">
      <c r="A621" s="24" t="s">
        <v>1444</v>
      </c>
      <c r="B621" s="39" t="n">
        <v>46035</v>
      </c>
      <c r="C621" s="24" t="s">
        <v>418</v>
      </c>
      <c r="D621" s="24" t="s">
        <v>826</v>
      </c>
      <c r="E621" s="24" t="s">
        <v>109</v>
      </c>
      <c r="F621" s="38" t="n">
        <v>1000</v>
      </c>
      <c r="G621" s="42" t="n">
        <f aca="false">DATE(YEAR(B621),MONTH(B621),1)</f>
        <v>46023</v>
      </c>
      <c r="H621" s="24" t="str">
        <f aca="false">INDEX(Customers!$B$2:$B$601,MATCH(C621,Customers!$A$2:$A$601,0))</f>
        <v>Nairobi</v>
      </c>
      <c r="I621" s="43" t="n">
        <f aca="false">ROUND(MIN(INDEX(Assumptions!$D$13:$D$18,MATCH(E621,Assumptions!$A$13:$A$18,0)),MAX(INDEX(Assumptions!$C$13:$C$18,MATCH(E621,Assumptions!$A$13:$A$18,0)),INDEX(Assumptions!$B$13:$B$18,MATCH(E621,Assumptions!$A$13:$A$18,0))*F621)),2)</f>
        <v>4</v>
      </c>
    </row>
    <row r="622" customFormat="false" ht="15" hidden="false" customHeight="false" outlineLevel="0" collapsed="false">
      <c r="A622" s="24" t="s">
        <v>1445</v>
      </c>
      <c r="B622" s="39" t="n">
        <v>46035</v>
      </c>
      <c r="C622" s="24" t="s">
        <v>430</v>
      </c>
      <c r="D622" s="24" t="s">
        <v>826</v>
      </c>
      <c r="E622" s="24" t="s">
        <v>113</v>
      </c>
      <c r="F622" s="38" t="n">
        <v>250</v>
      </c>
      <c r="G622" s="42" t="n">
        <f aca="false">DATE(YEAR(B622),MONTH(B622),1)</f>
        <v>46023</v>
      </c>
      <c r="H622" s="24" t="str">
        <f aca="false">INDEX(Customers!$B$2:$B$601,MATCH(C622,Customers!$A$2:$A$601,0))</f>
        <v>Western</v>
      </c>
      <c r="I622" s="43" t="n">
        <f aca="false">ROUND(MIN(INDEX(Assumptions!$D$13:$D$18,MATCH(E622,Assumptions!$A$13:$A$18,0)),MAX(INDEX(Assumptions!$C$13:$C$18,MATCH(E622,Assumptions!$A$13:$A$18,0)),INDEX(Assumptions!$B$13:$B$18,MATCH(E622,Assumptions!$A$13:$A$18,0))*F622)),2)</f>
        <v>12.5</v>
      </c>
    </row>
    <row r="623" customFormat="false" ht="15" hidden="false" customHeight="false" outlineLevel="0" collapsed="false">
      <c r="A623" s="24" t="s">
        <v>1446</v>
      </c>
      <c r="B623" s="39" t="n">
        <v>46035</v>
      </c>
      <c r="C623" s="24" t="s">
        <v>431</v>
      </c>
      <c r="D623" s="24" t="s">
        <v>153</v>
      </c>
      <c r="E623" s="24" t="s">
        <v>107</v>
      </c>
      <c r="F623" s="38" t="n">
        <v>6300</v>
      </c>
      <c r="G623" s="42" t="n">
        <f aca="false">DATE(YEAR(B623),MONTH(B623),1)</f>
        <v>46023</v>
      </c>
      <c r="H623" s="24" t="str">
        <f aca="false">INDEX(Customers!$B$2:$B$601,MATCH(C623,Customers!$A$2:$A$601,0))</f>
        <v>Nairobi</v>
      </c>
      <c r="I623" s="43" t="n">
        <f aca="false">ROUND(MIN(INDEX(Assumptions!$D$13:$D$18,MATCH(E623,Assumptions!$A$13:$A$18,0)),MAX(INDEX(Assumptions!$C$13:$C$18,MATCH(E623,Assumptions!$A$13:$A$18,0)),INDEX(Assumptions!$B$13:$B$18,MATCH(E623,Assumptions!$A$13:$A$18,0))*F623)),2)</f>
        <v>0</v>
      </c>
    </row>
    <row r="624" customFormat="false" ht="15" hidden="false" customHeight="false" outlineLevel="0" collapsed="false">
      <c r="A624" s="24" t="s">
        <v>1447</v>
      </c>
      <c r="B624" s="39" t="n">
        <v>46035</v>
      </c>
      <c r="C624" s="24" t="s">
        <v>451</v>
      </c>
      <c r="D624" s="24" t="s">
        <v>826</v>
      </c>
      <c r="E624" s="24" t="s">
        <v>103</v>
      </c>
      <c r="F624" s="38" t="n">
        <v>44480</v>
      </c>
      <c r="G624" s="42" t="n">
        <f aca="false">DATE(YEAR(B624),MONTH(B624),1)</f>
        <v>46023</v>
      </c>
      <c r="H624" s="24" t="str">
        <f aca="false">INDEX(Customers!$B$2:$B$601,MATCH(C624,Customers!$A$2:$A$601,0))</f>
        <v>Nairobi</v>
      </c>
      <c r="I624" s="43" t="n">
        <f aca="false">ROUND(MIN(INDEX(Assumptions!$D$13:$D$18,MATCH(E624,Assumptions!$A$13:$A$18,0)),MAX(INDEX(Assumptions!$C$13:$C$18,MATCH(E624,Assumptions!$A$13:$A$18,0)),INDEX(Assumptions!$B$13:$B$18,MATCH(E624,Assumptions!$A$13:$A$18,0))*F624)),2)</f>
        <v>105</v>
      </c>
    </row>
    <row r="625" customFormat="false" ht="15" hidden="false" customHeight="false" outlineLevel="0" collapsed="false">
      <c r="A625" s="24" t="s">
        <v>1448</v>
      </c>
      <c r="B625" s="39" t="n">
        <v>46035</v>
      </c>
      <c r="C625" s="24" t="s">
        <v>451</v>
      </c>
      <c r="D625" s="24" t="s">
        <v>826</v>
      </c>
      <c r="E625" s="24" t="s">
        <v>109</v>
      </c>
      <c r="F625" s="38" t="n">
        <v>4790</v>
      </c>
      <c r="G625" s="42" t="n">
        <f aca="false">DATE(YEAR(B625),MONTH(B625),1)</f>
        <v>46023</v>
      </c>
      <c r="H625" s="24" t="str">
        <f aca="false">INDEX(Customers!$B$2:$B$601,MATCH(C625,Customers!$A$2:$A$601,0))</f>
        <v>Nairobi</v>
      </c>
      <c r="I625" s="43" t="n">
        <f aca="false">ROUND(MIN(INDEX(Assumptions!$D$13:$D$18,MATCH(E625,Assumptions!$A$13:$A$18,0)),MAX(INDEX(Assumptions!$C$13:$C$18,MATCH(E625,Assumptions!$A$13:$A$18,0)),INDEX(Assumptions!$B$13:$B$18,MATCH(E625,Assumptions!$A$13:$A$18,0))*F625)),2)</f>
        <v>19.16</v>
      </c>
    </row>
    <row r="626" customFormat="false" ht="15" hidden="false" customHeight="false" outlineLevel="0" collapsed="false">
      <c r="A626" s="24" t="s">
        <v>1449</v>
      </c>
      <c r="B626" s="39" t="n">
        <v>46035</v>
      </c>
      <c r="C626" s="24" t="s">
        <v>455</v>
      </c>
      <c r="D626" s="24" t="s">
        <v>826</v>
      </c>
      <c r="E626" s="24" t="s">
        <v>113</v>
      </c>
      <c r="F626" s="38" t="n">
        <v>99</v>
      </c>
      <c r="G626" s="42" t="n">
        <f aca="false">DATE(YEAR(B626),MONTH(B626),1)</f>
        <v>46023</v>
      </c>
      <c r="H626" s="24" t="str">
        <f aca="false">INDEX(Customers!$B$2:$B$601,MATCH(C626,Customers!$A$2:$A$601,0))</f>
        <v>Rift Valley</v>
      </c>
      <c r="I626" s="43" t="n">
        <f aca="false">ROUND(MIN(INDEX(Assumptions!$D$13:$D$18,MATCH(E626,Assumptions!$A$13:$A$18,0)),MAX(INDEX(Assumptions!$C$13:$C$18,MATCH(E626,Assumptions!$A$13:$A$18,0)),INDEX(Assumptions!$B$13:$B$18,MATCH(E626,Assumptions!$A$13:$A$18,0))*F626)),2)</f>
        <v>4.95</v>
      </c>
    </row>
    <row r="627" customFormat="false" ht="15" hidden="false" customHeight="false" outlineLevel="0" collapsed="false">
      <c r="A627" s="24" t="s">
        <v>1450</v>
      </c>
      <c r="B627" s="39" t="n">
        <v>46035</v>
      </c>
      <c r="C627" s="24" t="s">
        <v>477</v>
      </c>
      <c r="D627" s="24" t="s">
        <v>826</v>
      </c>
      <c r="E627" s="24" t="s">
        <v>113</v>
      </c>
      <c r="F627" s="38" t="n">
        <v>250</v>
      </c>
      <c r="G627" s="42" t="n">
        <f aca="false">DATE(YEAR(B627),MONTH(B627),1)</f>
        <v>46023</v>
      </c>
      <c r="H627" s="24" t="str">
        <f aca="false">INDEX(Customers!$B$2:$B$601,MATCH(C627,Customers!$A$2:$A$601,0))</f>
        <v>Central</v>
      </c>
      <c r="I627" s="43" t="n">
        <f aca="false">ROUND(MIN(INDEX(Assumptions!$D$13:$D$18,MATCH(E627,Assumptions!$A$13:$A$18,0)),MAX(INDEX(Assumptions!$C$13:$C$18,MATCH(E627,Assumptions!$A$13:$A$18,0)),INDEX(Assumptions!$B$13:$B$18,MATCH(E627,Assumptions!$A$13:$A$18,0))*F627)),2)</f>
        <v>12.5</v>
      </c>
    </row>
    <row r="628" customFormat="false" ht="15" hidden="false" customHeight="false" outlineLevel="0" collapsed="false">
      <c r="A628" s="24" t="s">
        <v>1451</v>
      </c>
      <c r="B628" s="39" t="n">
        <v>46035</v>
      </c>
      <c r="C628" s="24" t="s">
        <v>520</v>
      </c>
      <c r="D628" s="24" t="s">
        <v>184</v>
      </c>
      <c r="E628" s="24" t="s">
        <v>105</v>
      </c>
      <c r="F628" s="38" t="n">
        <v>5990</v>
      </c>
      <c r="G628" s="42" t="n">
        <f aca="false">DATE(YEAR(B628),MONTH(B628),1)</f>
        <v>46023</v>
      </c>
      <c r="H628" s="24" t="str">
        <f aca="false">INDEX(Customers!$B$2:$B$601,MATCH(C628,Customers!$A$2:$A$601,0))</f>
        <v>Coast</v>
      </c>
      <c r="I628" s="43" t="n">
        <f aca="false">ROUND(MIN(INDEX(Assumptions!$D$13:$D$18,MATCH(E628,Assumptions!$A$13:$A$18,0)),MAX(INDEX(Assumptions!$C$13:$C$18,MATCH(E628,Assumptions!$A$13:$A$18,0)),INDEX(Assumptions!$B$13:$B$18,MATCH(E628,Assumptions!$A$13:$A$18,0))*F628)),2)</f>
        <v>89.85</v>
      </c>
    </row>
    <row r="629" customFormat="false" ht="15" hidden="false" customHeight="false" outlineLevel="0" collapsed="false">
      <c r="A629" s="24" t="s">
        <v>1452</v>
      </c>
      <c r="B629" s="39" t="n">
        <v>46035</v>
      </c>
      <c r="C629" s="24" t="s">
        <v>526</v>
      </c>
      <c r="D629" s="24" t="s">
        <v>164</v>
      </c>
      <c r="E629" s="24" t="s">
        <v>107</v>
      </c>
      <c r="F629" s="38" t="n">
        <v>5790</v>
      </c>
      <c r="G629" s="42" t="n">
        <f aca="false">DATE(YEAR(B629),MONTH(B629),1)</f>
        <v>46023</v>
      </c>
      <c r="H629" s="24" t="str">
        <f aca="false">INDEX(Customers!$B$2:$B$601,MATCH(C629,Customers!$A$2:$A$601,0))</f>
        <v>Central</v>
      </c>
      <c r="I629" s="43" t="n">
        <f aca="false">ROUND(MIN(INDEX(Assumptions!$D$13:$D$18,MATCH(E629,Assumptions!$A$13:$A$18,0)),MAX(INDEX(Assumptions!$C$13:$C$18,MATCH(E629,Assumptions!$A$13:$A$18,0)),INDEX(Assumptions!$B$13:$B$18,MATCH(E629,Assumptions!$A$13:$A$18,0))*F629)),2)</f>
        <v>0</v>
      </c>
    </row>
    <row r="630" customFormat="false" ht="15" hidden="false" customHeight="false" outlineLevel="0" collapsed="false">
      <c r="A630" s="24" t="s">
        <v>1453</v>
      </c>
      <c r="B630" s="39" t="n">
        <v>46035</v>
      </c>
      <c r="C630" s="24" t="s">
        <v>528</v>
      </c>
      <c r="D630" s="24" t="s">
        <v>826</v>
      </c>
      <c r="E630" s="24" t="s">
        <v>103</v>
      </c>
      <c r="F630" s="38" t="n">
        <v>3850</v>
      </c>
      <c r="G630" s="42" t="n">
        <f aca="false">DATE(YEAR(B630),MONTH(B630),1)</f>
        <v>46023</v>
      </c>
      <c r="H630" s="24" t="str">
        <f aca="false">INDEX(Customers!$B$2:$B$601,MATCH(C630,Customers!$A$2:$A$601,0))</f>
        <v>Central</v>
      </c>
      <c r="I630" s="43" t="n">
        <f aca="false">ROUND(MIN(INDEX(Assumptions!$D$13:$D$18,MATCH(E630,Assumptions!$A$13:$A$18,0)),MAX(INDEX(Assumptions!$C$13:$C$18,MATCH(E630,Assumptions!$A$13:$A$18,0)),INDEX(Assumptions!$B$13:$B$18,MATCH(E630,Assumptions!$A$13:$A$18,0))*F630)),2)</f>
        <v>38.5</v>
      </c>
    </row>
    <row r="631" customFormat="false" ht="15" hidden="false" customHeight="false" outlineLevel="0" collapsed="false">
      <c r="A631" s="24" t="s">
        <v>1454</v>
      </c>
      <c r="B631" s="39" t="n">
        <v>46035</v>
      </c>
      <c r="C631" s="24" t="s">
        <v>543</v>
      </c>
      <c r="D631" s="24" t="s">
        <v>826</v>
      </c>
      <c r="E631" s="24" t="s">
        <v>103</v>
      </c>
      <c r="F631" s="38" t="n">
        <v>2130</v>
      </c>
      <c r="G631" s="42" t="n">
        <f aca="false">DATE(YEAR(B631),MONTH(B631),1)</f>
        <v>46023</v>
      </c>
      <c r="H631" s="24" t="str">
        <f aca="false">INDEX(Customers!$B$2:$B$601,MATCH(C631,Customers!$A$2:$A$601,0))</f>
        <v>Central</v>
      </c>
      <c r="I631" s="43" t="n">
        <f aca="false">ROUND(MIN(INDEX(Assumptions!$D$13:$D$18,MATCH(E631,Assumptions!$A$13:$A$18,0)),MAX(INDEX(Assumptions!$C$13:$C$18,MATCH(E631,Assumptions!$A$13:$A$18,0)),INDEX(Assumptions!$B$13:$B$18,MATCH(E631,Assumptions!$A$13:$A$18,0))*F631)),2)</f>
        <v>21.3</v>
      </c>
    </row>
    <row r="632" customFormat="false" ht="15" hidden="false" customHeight="false" outlineLevel="0" collapsed="false">
      <c r="A632" s="24" t="s">
        <v>1455</v>
      </c>
      <c r="B632" s="39" t="n">
        <v>46035</v>
      </c>
      <c r="C632" s="24" t="s">
        <v>543</v>
      </c>
      <c r="D632" s="24" t="s">
        <v>189</v>
      </c>
      <c r="E632" s="24" t="s">
        <v>107</v>
      </c>
      <c r="F632" s="38" t="n">
        <v>55760</v>
      </c>
      <c r="G632" s="42" t="n">
        <f aca="false">DATE(YEAR(B632),MONTH(B632),1)</f>
        <v>46023</v>
      </c>
      <c r="H632" s="24" t="str">
        <f aca="false">INDEX(Customers!$B$2:$B$601,MATCH(C632,Customers!$A$2:$A$601,0))</f>
        <v>Central</v>
      </c>
      <c r="I632" s="43" t="n">
        <f aca="false">ROUND(MIN(INDEX(Assumptions!$D$13:$D$18,MATCH(E632,Assumptions!$A$13:$A$18,0)),MAX(INDEX(Assumptions!$C$13:$C$18,MATCH(E632,Assumptions!$A$13:$A$18,0)),INDEX(Assumptions!$B$13:$B$18,MATCH(E632,Assumptions!$A$13:$A$18,0))*F632)),2)</f>
        <v>0</v>
      </c>
    </row>
    <row r="633" customFormat="false" ht="15" hidden="false" customHeight="false" outlineLevel="0" collapsed="false">
      <c r="A633" s="24" t="s">
        <v>1456</v>
      </c>
      <c r="B633" s="39" t="n">
        <v>46035</v>
      </c>
      <c r="C633" s="24" t="s">
        <v>543</v>
      </c>
      <c r="D633" s="24" t="s">
        <v>170</v>
      </c>
      <c r="E633" s="24" t="s">
        <v>107</v>
      </c>
      <c r="F633" s="38" t="n">
        <v>34010</v>
      </c>
      <c r="G633" s="42" t="n">
        <f aca="false">DATE(YEAR(B633),MONTH(B633),1)</f>
        <v>46023</v>
      </c>
      <c r="H633" s="24" t="str">
        <f aca="false">INDEX(Customers!$B$2:$B$601,MATCH(C633,Customers!$A$2:$A$601,0))</f>
        <v>Central</v>
      </c>
      <c r="I633" s="43" t="n">
        <f aca="false">ROUND(MIN(INDEX(Assumptions!$D$13:$D$18,MATCH(E633,Assumptions!$A$13:$A$18,0)),MAX(INDEX(Assumptions!$C$13:$C$18,MATCH(E633,Assumptions!$A$13:$A$18,0)),INDEX(Assumptions!$B$13:$B$18,MATCH(E633,Assumptions!$A$13:$A$18,0))*F633)),2)</f>
        <v>0</v>
      </c>
    </row>
    <row r="634" customFormat="false" ht="15" hidden="false" customHeight="false" outlineLevel="0" collapsed="false">
      <c r="A634" s="24" t="s">
        <v>1457</v>
      </c>
      <c r="B634" s="39" t="n">
        <v>46035</v>
      </c>
      <c r="C634" s="24" t="s">
        <v>547</v>
      </c>
      <c r="D634" s="24" t="s">
        <v>171</v>
      </c>
      <c r="E634" s="24" t="s">
        <v>105</v>
      </c>
      <c r="F634" s="38" t="n">
        <v>2450</v>
      </c>
      <c r="G634" s="42" t="n">
        <f aca="false">DATE(YEAR(B634),MONTH(B634),1)</f>
        <v>46023</v>
      </c>
      <c r="H634" s="24" t="str">
        <f aca="false">INDEX(Customers!$B$2:$B$601,MATCH(C634,Customers!$A$2:$A$601,0))</f>
        <v>Central</v>
      </c>
      <c r="I634" s="43" t="n">
        <f aca="false">ROUND(MIN(INDEX(Assumptions!$D$13:$D$18,MATCH(E634,Assumptions!$A$13:$A$18,0)),MAX(INDEX(Assumptions!$C$13:$C$18,MATCH(E634,Assumptions!$A$13:$A$18,0)),INDEX(Assumptions!$B$13:$B$18,MATCH(E634,Assumptions!$A$13:$A$18,0))*F634)),2)</f>
        <v>36.75</v>
      </c>
    </row>
    <row r="635" customFormat="false" ht="15" hidden="false" customHeight="false" outlineLevel="0" collapsed="false">
      <c r="A635" s="24" t="s">
        <v>1458</v>
      </c>
      <c r="B635" s="39" t="n">
        <v>46035</v>
      </c>
      <c r="C635" s="24" t="s">
        <v>552</v>
      </c>
      <c r="D635" s="24" t="s">
        <v>207</v>
      </c>
      <c r="E635" s="24" t="s">
        <v>107</v>
      </c>
      <c r="F635" s="38" t="n">
        <v>3830</v>
      </c>
      <c r="G635" s="42" t="n">
        <f aca="false">DATE(YEAR(B635),MONTH(B635),1)</f>
        <v>46023</v>
      </c>
      <c r="H635" s="24" t="str">
        <f aca="false">INDEX(Customers!$B$2:$B$601,MATCH(C635,Customers!$A$2:$A$601,0))</f>
        <v>Eastern</v>
      </c>
      <c r="I635" s="43" t="n">
        <f aca="false">ROUND(MIN(INDEX(Assumptions!$D$13:$D$18,MATCH(E635,Assumptions!$A$13:$A$18,0)),MAX(INDEX(Assumptions!$C$13:$C$18,MATCH(E635,Assumptions!$A$13:$A$18,0)),INDEX(Assumptions!$B$13:$B$18,MATCH(E635,Assumptions!$A$13:$A$18,0))*F635)),2)</f>
        <v>0</v>
      </c>
    </row>
    <row r="636" customFormat="false" ht="15" hidden="false" customHeight="false" outlineLevel="0" collapsed="false">
      <c r="A636" s="24" t="s">
        <v>1459</v>
      </c>
      <c r="B636" s="39" t="n">
        <v>46035</v>
      </c>
      <c r="C636" s="24" t="s">
        <v>560</v>
      </c>
      <c r="D636" s="24" t="s">
        <v>199</v>
      </c>
      <c r="E636" s="24" t="s">
        <v>105</v>
      </c>
      <c r="F636" s="38" t="n">
        <v>2910</v>
      </c>
      <c r="G636" s="42" t="n">
        <f aca="false">DATE(YEAR(B636),MONTH(B636),1)</f>
        <v>46023</v>
      </c>
      <c r="H636" s="24" t="str">
        <f aca="false">INDEX(Customers!$B$2:$B$601,MATCH(C636,Customers!$A$2:$A$601,0))</f>
        <v>Eastern</v>
      </c>
      <c r="I636" s="43" t="n">
        <f aca="false">ROUND(MIN(INDEX(Assumptions!$D$13:$D$18,MATCH(E636,Assumptions!$A$13:$A$18,0)),MAX(INDEX(Assumptions!$C$13:$C$18,MATCH(E636,Assumptions!$A$13:$A$18,0)),INDEX(Assumptions!$B$13:$B$18,MATCH(E636,Assumptions!$A$13:$A$18,0))*F636)),2)</f>
        <v>43.65</v>
      </c>
    </row>
    <row r="637" customFormat="false" ht="15" hidden="false" customHeight="false" outlineLevel="0" collapsed="false">
      <c r="A637" s="24" t="s">
        <v>1460</v>
      </c>
      <c r="B637" s="39" t="n">
        <v>46035</v>
      </c>
      <c r="C637" s="24" t="s">
        <v>573</v>
      </c>
      <c r="D637" s="24" t="s">
        <v>826</v>
      </c>
      <c r="E637" s="24" t="s">
        <v>111</v>
      </c>
      <c r="F637" s="38" t="n">
        <v>20</v>
      </c>
      <c r="G637" s="42" t="n">
        <f aca="false">DATE(YEAR(B637),MONTH(B637),1)</f>
        <v>46023</v>
      </c>
      <c r="H637" s="24" t="str">
        <f aca="false">INDEX(Customers!$B$2:$B$601,MATCH(C637,Customers!$A$2:$A$601,0))</f>
        <v>Nairobi</v>
      </c>
      <c r="I637" s="43" t="n">
        <f aca="false">ROUND(MIN(INDEX(Assumptions!$D$13:$D$18,MATCH(E637,Assumptions!$A$13:$A$18,0)),MAX(INDEX(Assumptions!$C$13:$C$18,MATCH(E637,Assumptions!$A$13:$A$18,0)),INDEX(Assumptions!$B$13:$B$18,MATCH(E637,Assumptions!$A$13:$A$18,0))*F637)),2)</f>
        <v>0.8</v>
      </c>
    </row>
    <row r="638" customFormat="false" ht="15" hidden="false" customHeight="false" outlineLevel="0" collapsed="false">
      <c r="A638" s="24" t="s">
        <v>1461</v>
      </c>
      <c r="B638" s="39" t="n">
        <v>46035</v>
      </c>
      <c r="C638" s="24" t="s">
        <v>589</v>
      </c>
      <c r="D638" s="24" t="s">
        <v>205</v>
      </c>
      <c r="E638" s="24" t="s">
        <v>107</v>
      </c>
      <c r="F638" s="38" t="n">
        <v>8170</v>
      </c>
      <c r="G638" s="42" t="n">
        <f aca="false">DATE(YEAR(B638),MONTH(B638),1)</f>
        <v>46023</v>
      </c>
      <c r="H638" s="24" t="str">
        <f aca="false">INDEX(Customers!$B$2:$B$601,MATCH(C638,Customers!$A$2:$A$601,0))</f>
        <v>Eastern</v>
      </c>
      <c r="I638" s="43" t="n">
        <f aca="false">ROUND(MIN(INDEX(Assumptions!$D$13:$D$18,MATCH(E638,Assumptions!$A$13:$A$18,0)),MAX(INDEX(Assumptions!$C$13:$C$18,MATCH(E638,Assumptions!$A$13:$A$18,0)),INDEX(Assumptions!$B$13:$B$18,MATCH(E638,Assumptions!$A$13:$A$18,0))*F638)),2)</f>
        <v>0</v>
      </c>
    </row>
    <row r="639" customFormat="false" ht="15" hidden="false" customHeight="false" outlineLevel="0" collapsed="false">
      <c r="A639" s="24" t="s">
        <v>1462</v>
      </c>
      <c r="B639" s="39" t="n">
        <v>46035</v>
      </c>
      <c r="C639" s="24" t="s">
        <v>613</v>
      </c>
      <c r="D639" s="24" t="s">
        <v>826</v>
      </c>
      <c r="E639" s="24" t="s">
        <v>109</v>
      </c>
      <c r="F639" s="38" t="n">
        <v>1960</v>
      </c>
      <c r="G639" s="42" t="n">
        <f aca="false">DATE(YEAR(B639),MONTH(B639),1)</f>
        <v>46023</v>
      </c>
      <c r="H639" s="24" t="str">
        <f aca="false">INDEX(Customers!$B$2:$B$601,MATCH(C639,Customers!$A$2:$A$601,0))</f>
        <v>Rift Valley</v>
      </c>
      <c r="I639" s="43" t="n">
        <f aca="false">ROUND(MIN(INDEX(Assumptions!$D$13:$D$18,MATCH(E639,Assumptions!$A$13:$A$18,0)),MAX(INDEX(Assumptions!$C$13:$C$18,MATCH(E639,Assumptions!$A$13:$A$18,0)),INDEX(Assumptions!$B$13:$B$18,MATCH(E639,Assumptions!$A$13:$A$18,0))*F639)),2)</f>
        <v>7.84</v>
      </c>
    </row>
    <row r="640" customFormat="false" ht="15" hidden="false" customHeight="false" outlineLevel="0" collapsed="false">
      <c r="A640" s="24" t="s">
        <v>1463</v>
      </c>
      <c r="B640" s="39" t="n">
        <v>46035</v>
      </c>
      <c r="C640" s="24" t="s">
        <v>629</v>
      </c>
      <c r="D640" s="24" t="s">
        <v>152</v>
      </c>
      <c r="E640" s="24" t="s">
        <v>107</v>
      </c>
      <c r="F640" s="38" t="n">
        <v>12200</v>
      </c>
      <c r="G640" s="42" t="n">
        <f aca="false">DATE(YEAR(B640),MONTH(B640),1)</f>
        <v>46023</v>
      </c>
      <c r="H640" s="24" t="str">
        <f aca="false">INDEX(Customers!$B$2:$B$601,MATCH(C640,Customers!$A$2:$A$601,0))</f>
        <v>Nairobi</v>
      </c>
      <c r="I640" s="43" t="n">
        <f aca="false">ROUND(MIN(INDEX(Assumptions!$D$13:$D$18,MATCH(E640,Assumptions!$A$13:$A$18,0)),MAX(INDEX(Assumptions!$C$13:$C$18,MATCH(E640,Assumptions!$A$13:$A$18,0)),INDEX(Assumptions!$B$13:$B$18,MATCH(E640,Assumptions!$A$13:$A$18,0))*F640)),2)</f>
        <v>0</v>
      </c>
    </row>
    <row r="641" customFormat="false" ht="15" hidden="false" customHeight="false" outlineLevel="0" collapsed="false">
      <c r="A641" s="24" t="s">
        <v>1464</v>
      </c>
      <c r="B641" s="39" t="n">
        <v>46035</v>
      </c>
      <c r="C641" s="24" t="s">
        <v>673</v>
      </c>
      <c r="D641" s="24" t="s">
        <v>826</v>
      </c>
      <c r="E641" s="24" t="s">
        <v>103</v>
      </c>
      <c r="F641" s="38" t="n">
        <v>2080</v>
      </c>
      <c r="G641" s="42" t="n">
        <f aca="false">DATE(YEAR(B641),MONTH(B641),1)</f>
        <v>46023</v>
      </c>
      <c r="H641" s="24" t="str">
        <f aca="false">INDEX(Customers!$B$2:$B$601,MATCH(C641,Customers!$A$2:$A$601,0))</f>
        <v>Nairobi</v>
      </c>
      <c r="I641" s="43" t="n">
        <f aca="false">ROUND(MIN(INDEX(Assumptions!$D$13:$D$18,MATCH(E641,Assumptions!$A$13:$A$18,0)),MAX(INDEX(Assumptions!$C$13:$C$18,MATCH(E641,Assumptions!$A$13:$A$18,0)),INDEX(Assumptions!$B$13:$B$18,MATCH(E641,Assumptions!$A$13:$A$18,0))*F641)),2)</f>
        <v>20.8</v>
      </c>
    </row>
    <row r="642" customFormat="false" ht="15" hidden="false" customHeight="false" outlineLevel="0" collapsed="false">
      <c r="A642" s="24" t="s">
        <v>1465</v>
      </c>
      <c r="B642" s="39" t="n">
        <v>46035</v>
      </c>
      <c r="C642" s="24" t="s">
        <v>677</v>
      </c>
      <c r="D642" s="24" t="s">
        <v>826</v>
      </c>
      <c r="E642" s="24" t="s">
        <v>111</v>
      </c>
      <c r="F642" s="38" t="n">
        <v>100</v>
      </c>
      <c r="G642" s="42" t="n">
        <f aca="false">DATE(YEAR(B642),MONTH(B642),1)</f>
        <v>46023</v>
      </c>
      <c r="H642" s="24" t="str">
        <f aca="false">INDEX(Customers!$B$2:$B$601,MATCH(C642,Customers!$A$2:$A$601,0))</f>
        <v>Eastern</v>
      </c>
      <c r="I642" s="43" t="n">
        <f aca="false">ROUND(MIN(INDEX(Assumptions!$D$13:$D$18,MATCH(E642,Assumptions!$A$13:$A$18,0)),MAX(INDEX(Assumptions!$C$13:$C$18,MATCH(E642,Assumptions!$A$13:$A$18,0)),INDEX(Assumptions!$B$13:$B$18,MATCH(E642,Assumptions!$A$13:$A$18,0))*F642)),2)</f>
        <v>4</v>
      </c>
    </row>
    <row r="643" customFormat="false" ht="15" hidden="false" customHeight="false" outlineLevel="0" collapsed="false">
      <c r="A643" s="24" t="s">
        <v>1466</v>
      </c>
      <c r="B643" s="39" t="n">
        <v>46035</v>
      </c>
      <c r="C643" s="24" t="s">
        <v>680</v>
      </c>
      <c r="D643" s="24" t="s">
        <v>826</v>
      </c>
      <c r="E643" s="24" t="s">
        <v>111</v>
      </c>
      <c r="F643" s="38" t="n">
        <v>100</v>
      </c>
      <c r="G643" s="42" t="n">
        <f aca="false">DATE(YEAR(B643),MONTH(B643),1)</f>
        <v>46023</v>
      </c>
      <c r="H643" s="24" t="str">
        <f aca="false">INDEX(Customers!$B$2:$B$601,MATCH(C643,Customers!$A$2:$A$601,0))</f>
        <v>Nairobi</v>
      </c>
      <c r="I643" s="43" t="n">
        <f aca="false">ROUND(MIN(INDEX(Assumptions!$D$13:$D$18,MATCH(E643,Assumptions!$A$13:$A$18,0)),MAX(INDEX(Assumptions!$C$13:$C$18,MATCH(E643,Assumptions!$A$13:$A$18,0)),INDEX(Assumptions!$B$13:$B$18,MATCH(E643,Assumptions!$A$13:$A$18,0))*F643)),2)</f>
        <v>4</v>
      </c>
    </row>
    <row r="644" customFormat="false" ht="15" hidden="false" customHeight="false" outlineLevel="0" collapsed="false">
      <c r="A644" s="24" t="s">
        <v>1467</v>
      </c>
      <c r="B644" s="39" t="n">
        <v>46035</v>
      </c>
      <c r="C644" s="24" t="s">
        <v>701</v>
      </c>
      <c r="D644" s="24" t="s">
        <v>153</v>
      </c>
      <c r="E644" s="24" t="s">
        <v>105</v>
      </c>
      <c r="F644" s="38" t="n">
        <v>4080</v>
      </c>
      <c r="G644" s="42" t="n">
        <f aca="false">DATE(YEAR(B644),MONTH(B644),1)</f>
        <v>46023</v>
      </c>
      <c r="H644" s="24" t="str">
        <f aca="false">INDEX(Customers!$B$2:$B$601,MATCH(C644,Customers!$A$2:$A$601,0))</f>
        <v>Nairobi</v>
      </c>
      <c r="I644" s="43" t="n">
        <f aca="false">ROUND(MIN(INDEX(Assumptions!$D$13:$D$18,MATCH(E644,Assumptions!$A$13:$A$18,0)),MAX(INDEX(Assumptions!$C$13:$C$18,MATCH(E644,Assumptions!$A$13:$A$18,0)),INDEX(Assumptions!$B$13:$B$18,MATCH(E644,Assumptions!$A$13:$A$18,0))*F644)),2)</f>
        <v>61.2</v>
      </c>
    </row>
    <row r="645" customFormat="false" ht="15" hidden="false" customHeight="false" outlineLevel="0" collapsed="false">
      <c r="A645" s="24" t="s">
        <v>1468</v>
      </c>
      <c r="B645" s="39" t="n">
        <v>46035</v>
      </c>
      <c r="C645" s="24" t="s">
        <v>714</v>
      </c>
      <c r="D645" s="24" t="s">
        <v>826</v>
      </c>
      <c r="E645" s="24" t="s">
        <v>111</v>
      </c>
      <c r="F645" s="38" t="n">
        <v>20</v>
      </c>
      <c r="G645" s="42" t="n">
        <f aca="false">DATE(YEAR(B645),MONTH(B645),1)</f>
        <v>46023</v>
      </c>
      <c r="H645" s="24" t="str">
        <f aca="false">INDEX(Customers!$B$2:$B$601,MATCH(C645,Customers!$A$2:$A$601,0))</f>
        <v>Coast</v>
      </c>
      <c r="I645" s="43" t="n">
        <f aca="false">ROUND(MIN(INDEX(Assumptions!$D$13:$D$18,MATCH(E645,Assumptions!$A$13:$A$18,0)),MAX(INDEX(Assumptions!$C$13:$C$18,MATCH(E645,Assumptions!$A$13:$A$18,0)),INDEX(Assumptions!$B$13:$B$18,MATCH(E645,Assumptions!$A$13:$A$18,0))*F645)),2)</f>
        <v>0.8</v>
      </c>
    </row>
    <row r="646" customFormat="false" ht="15" hidden="false" customHeight="false" outlineLevel="0" collapsed="false">
      <c r="A646" s="24" t="s">
        <v>1469</v>
      </c>
      <c r="B646" s="39" t="n">
        <v>46035</v>
      </c>
      <c r="C646" s="24" t="s">
        <v>743</v>
      </c>
      <c r="D646" s="24" t="s">
        <v>826</v>
      </c>
      <c r="E646" s="24" t="s">
        <v>103</v>
      </c>
      <c r="F646" s="38" t="n">
        <v>8930</v>
      </c>
      <c r="G646" s="42" t="n">
        <f aca="false">DATE(YEAR(B646),MONTH(B646),1)</f>
        <v>46023</v>
      </c>
      <c r="H646" s="24" t="str">
        <f aca="false">INDEX(Customers!$B$2:$B$601,MATCH(C646,Customers!$A$2:$A$601,0))</f>
        <v>Eastern</v>
      </c>
      <c r="I646" s="43" t="n">
        <f aca="false">ROUND(MIN(INDEX(Assumptions!$D$13:$D$18,MATCH(E646,Assumptions!$A$13:$A$18,0)),MAX(INDEX(Assumptions!$C$13:$C$18,MATCH(E646,Assumptions!$A$13:$A$18,0)),INDEX(Assumptions!$B$13:$B$18,MATCH(E646,Assumptions!$A$13:$A$18,0))*F646)),2)</f>
        <v>89.3</v>
      </c>
    </row>
    <row r="647" customFormat="false" ht="15" hidden="false" customHeight="false" outlineLevel="0" collapsed="false">
      <c r="A647" s="24" t="s">
        <v>1470</v>
      </c>
      <c r="B647" s="39" t="n">
        <v>46035</v>
      </c>
      <c r="C647" s="24" t="s">
        <v>743</v>
      </c>
      <c r="D647" s="24" t="s">
        <v>826</v>
      </c>
      <c r="E647" s="24" t="s">
        <v>103</v>
      </c>
      <c r="F647" s="38" t="n">
        <v>7200</v>
      </c>
      <c r="G647" s="42" t="n">
        <f aca="false">DATE(YEAR(B647),MONTH(B647),1)</f>
        <v>46023</v>
      </c>
      <c r="H647" s="24" t="str">
        <f aca="false">INDEX(Customers!$B$2:$B$601,MATCH(C647,Customers!$A$2:$A$601,0))</f>
        <v>Eastern</v>
      </c>
      <c r="I647" s="43" t="n">
        <f aca="false">ROUND(MIN(INDEX(Assumptions!$D$13:$D$18,MATCH(E647,Assumptions!$A$13:$A$18,0)),MAX(INDEX(Assumptions!$C$13:$C$18,MATCH(E647,Assumptions!$A$13:$A$18,0)),INDEX(Assumptions!$B$13:$B$18,MATCH(E647,Assumptions!$A$13:$A$18,0))*F647)),2)</f>
        <v>72</v>
      </c>
    </row>
    <row r="648" customFormat="false" ht="15" hidden="false" customHeight="false" outlineLevel="0" collapsed="false">
      <c r="A648" s="24" t="s">
        <v>1471</v>
      </c>
      <c r="B648" s="39" t="n">
        <v>46035</v>
      </c>
      <c r="C648" s="24" t="s">
        <v>744</v>
      </c>
      <c r="D648" s="24" t="s">
        <v>173</v>
      </c>
      <c r="E648" s="24" t="s">
        <v>105</v>
      </c>
      <c r="F648" s="38" t="n">
        <v>1570</v>
      </c>
      <c r="G648" s="42" t="n">
        <f aca="false">DATE(YEAR(B648),MONTH(B648),1)</f>
        <v>46023</v>
      </c>
      <c r="H648" s="24" t="str">
        <f aca="false">INDEX(Customers!$B$2:$B$601,MATCH(C648,Customers!$A$2:$A$601,0))</f>
        <v>Rift Valley</v>
      </c>
      <c r="I648" s="43" t="n">
        <f aca="false">ROUND(MIN(INDEX(Assumptions!$D$13:$D$18,MATCH(E648,Assumptions!$A$13:$A$18,0)),MAX(INDEX(Assumptions!$C$13:$C$18,MATCH(E648,Assumptions!$A$13:$A$18,0)),INDEX(Assumptions!$B$13:$B$18,MATCH(E648,Assumptions!$A$13:$A$18,0))*F648)),2)</f>
        <v>23.55</v>
      </c>
    </row>
    <row r="649" customFormat="false" ht="15" hidden="false" customHeight="false" outlineLevel="0" collapsed="false">
      <c r="A649" s="24" t="s">
        <v>1472</v>
      </c>
      <c r="B649" s="39" t="n">
        <v>46035</v>
      </c>
      <c r="C649" s="24" t="s">
        <v>759</v>
      </c>
      <c r="D649" s="24" t="s">
        <v>826</v>
      </c>
      <c r="E649" s="24" t="s">
        <v>103</v>
      </c>
      <c r="F649" s="38" t="n">
        <v>1010</v>
      </c>
      <c r="G649" s="42" t="n">
        <f aca="false">DATE(YEAR(B649),MONTH(B649),1)</f>
        <v>46023</v>
      </c>
      <c r="H649" s="24" t="str">
        <f aca="false">INDEX(Customers!$B$2:$B$601,MATCH(C649,Customers!$A$2:$A$601,0))</f>
        <v>Coast</v>
      </c>
      <c r="I649" s="43" t="n">
        <f aca="false">ROUND(MIN(INDEX(Assumptions!$D$13:$D$18,MATCH(E649,Assumptions!$A$13:$A$18,0)),MAX(INDEX(Assumptions!$C$13:$C$18,MATCH(E649,Assumptions!$A$13:$A$18,0)),INDEX(Assumptions!$B$13:$B$18,MATCH(E649,Assumptions!$A$13:$A$18,0))*F649)),2)</f>
        <v>10.1</v>
      </c>
    </row>
    <row r="650" customFormat="false" ht="15" hidden="false" customHeight="false" outlineLevel="0" collapsed="false">
      <c r="A650" s="24" t="s">
        <v>1473</v>
      </c>
      <c r="B650" s="39" t="n">
        <v>46035</v>
      </c>
      <c r="C650" s="24" t="s">
        <v>759</v>
      </c>
      <c r="D650" s="24" t="s">
        <v>183</v>
      </c>
      <c r="E650" s="24" t="s">
        <v>105</v>
      </c>
      <c r="F650" s="38" t="n">
        <v>3850</v>
      </c>
      <c r="G650" s="42" t="n">
        <f aca="false">DATE(YEAR(B650),MONTH(B650),1)</f>
        <v>46023</v>
      </c>
      <c r="H650" s="24" t="str">
        <f aca="false">INDEX(Customers!$B$2:$B$601,MATCH(C650,Customers!$A$2:$A$601,0))</f>
        <v>Coast</v>
      </c>
      <c r="I650" s="43" t="n">
        <f aca="false">ROUND(MIN(INDEX(Assumptions!$D$13:$D$18,MATCH(E650,Assumptions!$A$13:$A$18,0)),MAX(INDEX(Assumptions!$C$13:$C$18,MATCH(E650,Assumptions!$A$13:$A$18,0)),INDEX(Assumptions!$B$13:$B$18,MATCH(E650,Assumptions!$A$13:$A$18,0))*F650)),2)</f>
        <v>57.75</v>
      </c>
    </row>
    <row r="651" customFormat="false" ht="15" hidden="false" customHeight="false" outlineLevel="0" collapsed="false">
      <c r="A651" s="24" t="s">
        <v>1474</v>
      </c>
      <c r="B651" s="39" t="n">
        <v>46035</v>
      </c>
      <c r="C651" s="24" t="s">
        <v>777</v>
      </c>
      <c r="D651" s="24" t="s">
        <v>826</v>
      </c>
      <c r="E651" s="24" t="s">
        <v>109</v>
      </c>
      <c r="F651" s="38" t="n">
        <v>4560</v>
      </c>
      <c r="G651" s="42" t="n">
        <f aca="false">DATE(YEAR(B651),MONTH(B651),1)</f>
        <v>46023</v>
      </c>
      <c r="H651" s="24" t="str">
        <f aca="false">INDEX(Customers!$B$2:$B$601,MATCH(C651,Customers!$A$2:$A$601,0))</f>
        <v>Rift Valley</v>
      </c>
      <c r="I651" s="43" t="n">
        <f aca="false">ROUND(MIN(INDEX(Assumptions!$D$13:$D$18,MATCH(E651,Assumptions!$A$13:$A$18,0)),MAX(INDEX(Assumptions!$C$13:$C$18,MATCH(E651,Assumptions!$A$13:$A$18,0)),INDEX(Assumptions!$B$13:$B$18,MATCH(E651,Assumptions!$A$13:$A$18,0))*F651)),2)</f>
        <v>18.24</v>
      </c>
    </row>
    <row r="652" customFormat="false" ht="15" hidden="false" customHeight="false" outlineLevel="0" collapsed="false">
      <c r="A652" s="24" t="s">
        <v>1475</v>
      </c>
      <c r="B652" s="39" t="n">
        <v>46035</v>
      </c>
      <c r="C652" s="24" t="s">
        <v>793</v>
      </c>
      <c r="D652" s="24" t="s">
        <v>187</v>
      </c>
      <c r="E652" s="24" t="s">
        <v>107</v>
      </c>
      <c r="F652" s="38" t="n">
        <v>9150</v>
      </c>
      <c r="G652" s="42" t="n">
        <f aca="false">DATE(YEAR(B652),MONTH(B652),1)</f>
        <v>46023</v>
      </c>
      <c r="H652" s="24" t="str">
        <f aca="false">INDEX(Customers!$B$2:$B$601,MATCH(C652,Customers!$A$2:$A$601,0))</f>
        <v>Coast</v>
      </c>
      <c r="I652" s="43" t="n">
        <f aca="false">ROUND(MIN(INDEX(Assumptions!$D$13:$D$18,MATCH(E652,Assumptions!$A$13:$A$18,0)),MAX(INDEX(Assumptions!$C$13:$C$18,MATCH(E652,Assumptions!$A$13:$A$18,0)),INDEX(Assumptions!$B$13:$B$18,MATCH(E652,Assumptions!$A$13:$A$18,0))*F652)),2)</f>
        <v>0</v>
      </c>
    </row>
    <row r="653" customFormat="false" ht="15" hidden="false" customHeight="false" outlineLevel="0" collapsed="false">
      <c r="A653" s="24" t="s">
        <v>1476</v>
      </c>
      <c r="B653" s="39" t="n">
        <v>46035</v>
      </c>
      <c r="C653" s="24" t="s">
        <v>801</v>
      </c>
      <c r="D653" s="24" t="s">
        <v>826</v>
      </c>
      <c r="E653" s="24" t="s">
        <v>103</v>
      </c>
      <c r="F653" s="38" t="n">
        <v>980</v>
      </c>
      <c r="G653" s="42" t="n">
        <f aca="false">DATE(YEAR(B653),MONTH(B653),1)</f>
        <v>46023</v>
      </c>
      <c r="H653" s="24" t="str">
        <f aca="false">INDEX(Customers!$B$2:$B$601,MATCH(C653,Customers!$A$2:$A$601,0))</f>
        <v>Coast</v>
      </c>
      <c r="I653" s="43" t="n">
        <f aca="false">ROUND(MIN(INDEX(Assumptions!$D$13:$D$18,MATCH(E653,Assumptions!$A$13:$A$18,0)),MAX(INDEX(Assumptions!$C$13:$C$18,MATCH(E653,Assumptions!$A$13:$A$18,0)),INDEX(Assumptions!$B$13:$B$18,MATCH(E653,Assumptions!$A$13:$A$18,0))*F653)),2)</f>
        <v>9.8</v>
      </c>
    </row>
    <row r="654" customFormat="false" ht="15" hidden="false" customHeight="false" outlineLevel="0" collapsed="false">
      <c r="A654" s="24" t="s">
        <v>1477</v>
      </c>
      <c r="B654" s="39" t="n">
        <v>46035</v>
      </c>
      <c r="C654" s="24" t="s">
        <v>802</v>
      </c>
      <c r="D654" s="24" t="s">
        <v>826</v>
      </c>
      <c r="E654" s="24" t="s">
        <v>103</v>
      </c>
      <c r="F654" s="38" t="n">
        <v>2210</v>
      </c>
      <c r="G654" s="42" t="n">
        <f aca="false">DATE(YEAR(B654),MONTH(B654),1)</f>
        <v>46023</v>
      </c>
      <c r="H654" s="24" t="str">
        <f aca="false">INDEX(Customers!$B$2:$B$601,MATCH(C654,Customers!$A$2:$A$601,0))</f>
        <v>Nairobi</v>
      </c>
      <c r="I654" s="43" t="n">
        <f aca="false">ROUND(MIN(INDEX(Assumptions!$D$13:$D$18,MATCH(E654,Assumptions!$A$13:$A$18,0)),MAX(INDEX(Assumptions!$C$13:$C$18,MATCH(E654,Assumptions!$A$13:$A$18,0)),INDEX(Assumptions!$B$13:$B$18,MATCH(E654,Assumptions!$A$13:$A$18,0))*F654)),2)</f>
        <v>22.1</v>
      </c>
    </row>
    <row r="655" customFormat="false" ht="15" hidden="false" customHeight="false" outlineLevel="0" collapsed="false">
      <c r="A655" s="24" t="s">
        <v>1478</v>
      </c>
      <c r="B655" s="39" t="n">
        <v>46035</v>
      </c>
      <c r="C655" s="24" t="s">
        <v>807</v>
      </c>
      <c r="D655" s="24" t="s">
        <v>205</v>
      </c>
      <c r="E655" s="24" t="s">
        <v>107</v>
      </c>
      <c r="F655" s="38" t="n">
        <v>12740</v>
      </c>
      <c r="G655" s="42" t="n">
        <f aca="false">DATE(YEAR(B655),MONTH(B655),1)</f>
        <v>46023</v>
      </c>
      <c r="H655" s="24" t="str">
        <f aca="false">INDEX(Customers!$B$2:$B$601,MATCH(C655,Customers!$A$2:$A$601,0))</f>
        <v>Nairobi</v>
      </c>
      <c r="I655" s="43" t="n">
        <f aca="false">ROUND(MIN(INDEX(Assumptions!$D$13:$D$18,MATCH(E655,Assumptions!$A$13:$A$18,0)),MAX(INDEX(Assumptions!$C$13:$C$18,MATCH(E655,Assumptions!$A$13:$A$18,0)),INDEX(Assumptions!$B$13:$B$18,MATCH(E655,Assumptions!$A$13:$A$18,0))*F655)),2)</f>
        <v>0</v>
      </c>
    </row>
    <row r="656" customFormat="false" ht="15" hidden="false" customHeight="false" outlineLevel="0" collapsed="false">
      <c r="A656" s="24" t="s">
        <v>1479</v>
      </c>
      <c r="B656" s="39" t="n">
        <v>46035</v>
      </c>
      <c r="C656" s="24" t="s">
        <v>810</v>
      </c>
      <c r="D656" s="24" t="s">
        <v>826</v>
      </c>
      <c r="E656" s="24" t="s">
        <v>103</v>
      </c>
      <c r="F656" s="38" t="n">
        <v>330</v>
      </c>
      <c r="G656" s="42" t="n">
        <f aca="false">DATE(YEAR(B656),MONTH(B656),1)</f>
        <v>46023</v>
      </c>
      <c r="H656" s="24" t="str">
        <f aca="false">INDEX(Customers!$B$2:$B$601,MATCH(C656,Customers!$A$2:$A$601,0))</f>
        <v>Central</v>
      </c>
      <c r="I656" s="43" t="n">
        <f aca="false">ROUND(MIN(INDEX(Assumptions!$D$13:$D$18,MATCH(E656,Assumptions!$A$13:$A$18,0)),MAX(INDEX(Assumptions!$C$13:$C$18,MATCH(E656,Assumptions!$A$13:$A$18,0)),INDEX(Assumptions!$B$13:$B$18,MATCH(E656,Assumptions!$A$13:$A$18,0))*F656)),2)</f>
        <v>5</v>
      </c>
    </row>
    <row r="657" customFormat="false" ht="15" hidden="false" customHeight="false" outlineLevel="0" collapsed="false">
      <c r="A657" s="24" t="s">
        <v>1480</v>
      </c>
      <c r="B657" s="39" t="n">
        <v>46036</v>
      </c>
      <c r="C657" s="24" t="s">
        <v>219</v>
      </c>
      <c r="D657" s="24" t="s">
        <v>826</v>
      </c>
      <c r="E657" s="24" t="s">
        <v>103</v>
      </c>
      <c r="F657" s="38" t="n">
        <v>190</v>
      </c>
      <c r="G657" s="42" t="n">
        <f aca="false">DATE(YEAR(B657),MONTH(B657),1)</f>
        <v>46023</v>
      </c>
      <c r="H657" s="24" t="str">
        <f aca="false">INDEX(Customers!$B$2:$B$601,MATCH(C657,Customers!$A$2:$A$601,0))</f>
        <v>Rift Valley</v>
      </c>
      <c r="I657" s="43" t="n">
        <f aca="false">ROUND(MIN(INDEX(Assumptions!$D$13:$D$18,MATCH(E657,Assumptions!$A$13:$A$18,0)),MAX(INDEX(Assumptions!$C$13:$C$18,MATCH(E657,Assumptions!$A$13:$A$18,0)),INDEX(Assumptions!$B$13:$B$18,MATCH(E657,Assumptions!$A$13:$A$18,0))*F657)),2)</f>
        <v>5</v>
      </c>
    </row>
    <row r="658" customFormat="false" ht="15" hidden="false" customHeight="false" outlineLevel="0" collapsed="false">
      <c r="A658" s="24" t="s">
        <v>1481</v>
      </c>
      <c r="B658" s="39" t="n">
        <v>46036</v>
      </c>
      <c r="C658" s="24" t="s">
        <v>234</v>
      </c>
      <c r="D658" s="24" t="s">
        <v>175</v>
      </c>
      <c r="E658" s="24" t="s">
        <v>107</v>
      </c>
      <c r="F658" s="38" t="n">
        <v>3120</v>
      </c>
      <c r="G658" s="42" t="n">
        <f aca="false">DATE(YEAR(B658),MONTH(B658),1)</f>
        <v>46023</v>
      </c>
      <c r="H658" s="24" t="str">
        <f aca="false">INDEX(Customers!$B$2:$B$601,MATCH(C658,Customers!$A$2:$A$601,0))</f>
        <v>Rift Valley</v>
      </c>
      <c r="I658" s="43" t="n">
        <f aca="false">ROUND(MIN(INDEX(Assumptions!$D$13:$D$18,MATCH(E658,Assumptions!$A$13:$A$18,0)),MAX(INDEX(Assumptions!$C$13:$C$18,MATCH(E658,Assumptions!$A$13:$A$18,0)),INDEX(Assumptions!$B$13:$B$18,MATCH(E658,Assumptions!$A$13:$A$18,0))*F658)),2)</f>
        <v>0</v>
      </c>
    </row>
    <row r="659" customFormat="false" ht="15" hidden="false" customHeight="false" outlineLevel="0" collapsed="false">
      <c r="A659" s="24" t="s">
        <v>1482</v>
      </c>
      <c r="B659" s="39" t="n">
        <v>46036</v>
      </c>
      <c r="C659" s="24" t="s">
        <v>242</v>
      </c>
      <c r="D659" s="24" t="s">
        <v>164</v>
      </c>
      <c r="E659" s="24" t="s">
        <v>105</v>
      </c>
      <c r="F659" s="38" t="n">
        <v>5810</v>
      </c>
      <c r="G659" s="42" t="n">
        <f aca="false">DATE(YEAR(B659),MONTH(B659),1)</f>
        <v>46023</v>
      </c>
      <c r="H659" s="24" t="str">
        <f aca="false">INDEX(Customers!$B$2:$B$601,MATCH(C659,Customers!$A$2:$A$601,0))</f>
        <v>Central</v>
      </c>
      <c r="I659" s="43" t="n">
        <f aca="false">ROUND(MIN(INDEX(Assumptions!$D$13:$D$18,MATCH(E659,Assumptions!$A$13:$A$18,0)),MAX(INDEX(Assumptions!$C$13:$C$18,MATCH(E659,Assumptions!$A$13:$A$18,0)),INDEX(Assumptions!$B$13:$B$18,MATCH(E659,Assumptions!$A$13:$A$18,0))*F659)),2)</f>
        <v>87.15</v>
      </c>
    </row>
    <row r="660" customFormat="false" ht="15" hidden="false" customHeight="false" outlineLevel="0" collapsed="false">
      <c r="A660" s="24" t="s">
        <v>1483</v>
      </c>
      <c r="B660" s="39" t="n">
        <v>46036</v>
      </c>
      <c r="C660" s="24" t="s">
        <v>279</v>
      </c>
      <c r="D660" s="24" t="s">
        <v>157</v>
      </c>
      <c r="E660" s="24" t="s">
        <v>107</v>
      </c>
      <c r="F660" s="38" t="n">
        <v>8550</v>
      </c>
      <c r="G660" s="42" t="n">
        <f aca="false">DATE(YEAR(B660),MONTH(B660),1)</f>
        <v>46023</v>
      </c>
      <c r="H660" s="24" t="str">
        <f aca="false">INDEX(Customers!$B$2:$B$601,MATCH(C660,Customers!$A$2:$A$601,0))</f>
        <v>Nairobi</v>
      </c>
      <c r="I660" s="43" t="n">
        <f aca="false">ROUND(MIN(INDEX(Assumptions!$D$13:$D$18,MATCH(E660,Assumptions!$A$13:$A$18,0)),MAX(INDEX(Assumptions!$C$13:$C$18,MATCH(E660,Assumptions!$A$13:$A$18,0)),INDEX(Assumptions!$B$13:$B$18,MATCH(E660,Assumptions!$A$13:$A$18,0))*F660)),2)</f>
        <v>0</v>
      </c>
    </row>
    <row r="661" customFormat="false" ht="15" hidden="false" customHeight="false" outlineLevel="0" collapsed="false">
      <c r="A661" s="24" t="s">
        <v>1484</v>
      </c>
      <c r="B661" s="39" t="n">
        <v>46036</v>
      </c>
      <c r="C661" s="24" t="s">
        <v>305</v>
      </c>
      <c r="D661" s="24" t="s">
        <v>826</v>
      </c>
      <c r="E661" s="24" t="s">
        <v>103</v>
      </c>
      <c r="F661" s="38" t="n">
        <v>2450</v>
      </c>
      <c r="G661" s="42" t="n">
        <f aca="false">DATE(YEAR(B661),MONTH(B661),1)</f>
        <v>46023</v>
      </c>
      <c r="H661" s="24" t="str">
        <f aca="false">INDEX(Customers!$B$2:$B$601,MATCH(C661,Customers!$A$2:$A$601,0))</f>
        <v>Nairobi</v>
      </c>
      <c r="I661" s="43" t="n">
        <f aca="false">ROUND(MIN(INDEX(Assumptions!$D$13:$D$18,MATCH(E661,Assumptions!$A$13:$A$18,0)),MAX(INDEX(Assumptions!$C$13:$C$18,MATCH(E661,Assumptions!$A$13:$A$18,0)),INDEX(Assumptions!$B$13:$B$18,MATCH(E661,Assumptions!$A$13:$A$18,0))*F661)),2)</f>
        <v>24.5</v>
      </c>
    </row>
    <row r="662" customFormat="false" ht="15" hidden="false" customHeight="false" outlineLevel="0" collapsed="false">
      <c r="A662" s="24" t="s">
        <v>1485</v>
      </c>
      <c r="B662" s="39" t="n">
        <v>46036</v>
      </c>
      <c r="C662" s="24" t="s">
        <v>307</v>
      </c>
      <c r="D662" s="24" t="s">
        <v>826</v>
      </c>
      <c r="E662" s="24" t="s">
        <v>103</v>
      </c>
      <c r="F662" s="38" t="n">
        <v>540</v>
      </c>
      <c r="G662" s="42" t="n">
        <f aca="false">DATE(YEAR(B662),MONTH(B662),1)</f>
        <v>46023</v>
      </c>
      <c r="H662" s="24" t="str">
        <f aca="false">INDEX(Customers!$B$2:$B$601,MATCH(C662,Customers!$A$2:$A$601,0))</f>
        <v>Rift Valley</v>
      </c>
      <c r="I662" s="43" t="n">
        <f aca="false">ROUND(MIN(INDEX(Assumptions!$D$13:$D$18,MATCH(E662,Assumptions!$A$13:$A$18,0)),MAX(INDEX(Assumptions!$C$13:$C$18,MATCH(E662,Assumptions!$A$13:$A$18,0)),INDEX(Assumptions!$B$13:$B$18,MATCH(E662,Assumptions!$A$13:$A$18,0))*F662)),2)</f>
        <v>5.4</v>
      </c>
    </row>
    <row r="663" customFormat="false" ht="15" hidden="false" customHeight="false" outlineLevel="0" collapsed="false">
      <c r="A663" s="24" t="s">
        <v>1486</v>
      </c>
      <c r="B663" s="39" t="n">
        <v>46036</v>
      </c>
      <c r="C663" s="24" t="s">
        <v>316</v>
      </c>
      <c r="D663" s="24" t="s">
        <v>826</v>
      </c>
      <c r="E663" s="24" t="s">
        <v>103</v>
      </c>
      <c r="F663" s="38" t="n">
        <v>7300</v>
      </c>
      <c r="G663" s="42" t="n">
        <f aca="false">DATE(YEAR(B663),MONTH(B663),1)</f>
        <v>46023</v>
      </c>
      <c r="H663" s="24" t="str">
        <f aca="false">INDEX(Customers!$B$2:$B$601,MATCH(C663,Customers!$A$2:$A$601,0))</f>
        <v>Coast</v>
      </c>
      <c r="I663" s="43" t="n">
        <f aca="false">ROUND(MIN(INDEX(Assumptions!$D$13:$D$18,MATCH(E663,Assumptions!$A$13:$A$18,0)),MAX(INDEX(Assumptions!$C$13:$C$18,MATCH(E663,Assumptions!$A$13:$A$18,0)),INDEX(Assumptions!$B$13:$B$18,MATCH(E663,Assumptions!$A$13:$A$18,0))*F663)),2)</f>
        <v>73</v>
      </c>
    </row>
    <row r="664" customFormat="false" ht="15" hidden="false" customHeight="false" outlineLevel="0" collapsed="false">
      <c r="A664" s="24" t="s">
        <v>1487</v>
      </c>
      <c r="B664" s="39" t="n">
        <v>46036</v>
      </c>
      <c r="C664" s="24" t="s">
        <v>334</v>
      </c>
      <c r="D664" s="24" t="s">
        <v>826</v>
      </c>
      <c r="E664" s="24" t="s">
        <v>109</v>
      </c>
      <c r="F664" s="38" t="n">
        <v>32820</v>
      </c>
      <c r="G664" s="42" t="n">
        <f aca="false">DATE(YEAR(B664),MONTH(B664),1)</f>
        <v>46023</v>
      </c>
      <c r="H664" s="24" t="str">
        <f aca="false">INDEX(Customers!$B$2:$B$601,MATCH(C664,Customers!$A$2:$A$601,0))</f>
        <v>Nairobi</v>
      </c>
      <c r="I664" s="43" t="n">
        <f aca="false">ROUND(MIN(INDEX(Assumptions!$D$13:$D$18,MATCH(E664,Assumptions!$A$13:$A$18,0)),MAX(INDEX(Assumptions!$C$13:$C$18,MATCH(E664,Assumptions!$A$13:$A$18,0)),INDEX(Assumptions!$B$13:$B$18,MATCH(E664,Assumptions!$A$13:$A$18,0))*F664)),2)</f>
        <v>40</v>
      </c>
    </row>
    <row r="665" customFormat="false" ht="15" hidden="false" customHeight="false" outlineLevel="0" collapsed="false">
      <c r="A665" s="24" t="s">
        <v>1488</v>
      </c>
      <c r="B665" s="39" t="n">
        <v>46036</v>
      </c>
      <c r="C665" s="24" t="s">
        <v>334</v>
      </c>
      <c r="D665" s="24" t="s">
        <v>826</v>
      </c>
      <c r="E665" s="24" t="s">
        <v>109</v>
      </c>
      <c r="F665" s="38" t="n">
        <v>4640</v>
      </c>
      <c r="G665" s="42" t="n">
        <f aca="false">DATE(YEAR(B665),MONTH(B665),1)</f>
        <v>46023</v>
      </c>
      <c r="H665" s="24" t="str">
        <f aca="false">INDEX(Customers!$B$2:$B$601,MATCH(C665,Customers!$A$2:$A$601,0))</f>
        <v>Nairobi</v>
      </c>
      <c r="I665" s="43" t="n">
        <f aca="false">ROUND(MIN(INDEX(Assumptions!$D$13:$D$18,MATCH(E665,Assumptions!$A$13:$A$18,0)),MAX(INDEX(Assumptions!$C$13:$C$18,MATCH(E665,Assumptions!$A$13:$A$18,0)),INDEX(Assumptions!$B$13:$B$18,MATCH(E665,Assumptions!$A$13:$A$18,0))*F665)),2)</f>
        <v>18.56</v>
      </c>
    </row>
    <row r="666" customFormat="false" ht="15" hidden="false" customHeight="false" outlineLevel="0" collapsed="false">
      <c r="A666" s="24" t="s">
        <v>1489</v>
      </c>
      <c r="B666" s="39" t="n">
        <v>46036</v>
      </c>
      <c r="C666" s="24" t="s">
        <v>385</v>
      </c>
      <c r="D666" s="24" t="s">
        <v>826</v>
      </c>
      <c r="E666" s="24" t="s">
        <v>109</v>
      </c>
      <c r="F666" s="38" t="n">
        <v>25000</v>
      </c>
      <c r="G666" s="42" t="n">
        <f aca="false">DATE(YEAR(B666),MONTH(B666),1)</f>
        <v>46023</v>
      </c>
      <c r="H666" s="24" t="str">
        <f aca="false">INDEX(Customers!$B$2:$B$601,MATCH(C666,Customers!$A$2:$A$601,0))</f>
        <v>Central</v>
      </c>
      <c r="I666" s="43" t="n">
        <f aca="false">ROUND(MIN(INDEX(Assumptions!$D$13:$D$18,MATCH(E666,Assumptions!$A$13:$A$18,0)),MAX(INDEX(Assumptions!$C$13:$C$18,MATCH(E666,Assumptions!$A$13:$A$18,0)),INDEX(Assumptions!$B$13:$B$18,MATCH(E666,Assumptions!$A$13:$A$18,0))*F666)),2)</f>
        <v>40</v>
      </c>
    </row>
    <row r="667" customFormat="false" ht="15" hidden="false" customHeight="false" outlineLevel="0" collapsed="false">
      <c r="A667" s="24" t="s">
        <v>1490</v>
      </c>
      <c r="B667" s="39" t="n">
        <v>46036</v>
      </c>
      <c r="C667" s="24" t="s">
        <v>385</v>
      </c>
      <c r="D667" s="24" t="s">
        <v>165</v>
      </c>
      <c r="E667" s="24" t="s">
        <v>107</v>
      </c>
      <c r="F667" s="38" t="n">
        <v>19400</v>
      </c>
      <c r="G667" s="42" t="n">
        <f aca="false">DATE(YEAR(B667),MONTH(B667),1)</f>
        <v>46023</v>
      </c>
      <c r="H667" s="24" t="str">
        <f aca="false">INDEX(Customers!$B$2:$B$601,MATCH(C667,Customers!$A$2:$A$601,0))</f>
        <v>Central</v>
      </c>
      <c r="I667" s="43" t="n">
        <f aca="false">ROUND(MIN(INDEX(Assumptions!$D$13:$D$18,MATCH(E667,Assumptions!$A$13:$A$18,0)),MAX(INDEX(Assumptions!$C$13:$C$18,MATCH(E667,Assumptions!$A$13:$A$18,0)),INDEX(Assumptions!$B$13:$B$18,MATCH(E667,Assumptions!$A$13:$A$18,0))*F667)),2)</f>
        <v>0</v>
      </c>
    </row>
    <row r="668" customFormat="false" ht="15" hidden="false" customHeight="false" outlineLevel="0" collapsed="false">
      <c r="A668" s="24" t="s">
        <v>1491</v>
      </c>
      <c r="B668" s="39" t="n">
        <v>46036</v>
      </c>
      <c r="C668" s="24" t="s">
        <v>386</v>
      </c>
      <c r="D668" s="24" t="s">
        <v>826</v>
      </c>
      <c r="E668" s="24" t="s">
        <v>103</v>
      </c>
      <c r="F668" s="38" t="n">
        <v>860</v>
      </c>
      <c r="G668" s="42" t="n">
        <f aca="false">DATE(YEAR(B668),MONTH(B668),1)</f>
        <v>46023</v>
      </c>
      <c r="H668" s="24" t="str">
        <f aca="false">INDEX(Customers!$B$2:$B$601,MATCH(C668,Customers!$A$2:$A$601,0))</f>
        <v>Nairobi</v>
      </c>
      <c r="I668" s="43" t="n">
        <f aca="false">ROUND(MIN(INDEX(Assumptions!$D$13:$D$18,MATCH(E668,Assumptions!$A$13:$A$18,0)),MAX(INDEX(Assumptions!$C$13:$C$18,MATCH(E668,Assumptions!$A$13:$A$18,0)),INDEX(Assumptions!$B$13:$B$18,MATCH(E668,Assumptions!$A$13:$A$18,0))*F668)),2)</f>
        <v>8.6</v>
      </c>
    </row>
    <row r="669" customFormat="false" ht="15" hidden="false" customHeight="false" outlineLevel="0" collapsed="false">
      <c r="A669" s="24" t="s">
        <v>1492</v>
      </c>
      <c r="B669" s="39" t="n">
        <v>46036</v>
      </c>
      <c r="C669" s="24" t="s">
        <v>390</v>
      </c>
      <c r="D669" s="24" t="s">
        <v>826</v>
      </c>
      <c r="E669" s="24" t="s">
        <v>103</v>
      </c>
      <c r="F669" s="38" t="n">
        <v>1390</v>
      </c>
      <c r="G669" s="42" t="n">
        <f aca="false">DATE(YEAR(B669),MONTH(B669),1)</f>
        <v>46023</v>
      </c>
      <c r="H669" s="24" t="str">
        <f aca="false">INDEX(Customers!$B$2:$B$601,MATCH(C669,Customers!$A$2:$A$601,0))</f>
        <v>Rift Valley</v>
      </c>
      <c r="I669" s="43" t="n">
        <f aca="false">ROUND(MIN(INDEX(Assumptions!$D$13:$D$18,MATCH(E669,Assumptions!$A$13:$A$18,0)),MAX(INDEX(Assumptions!$C$13:$C$18,MATCH(E669,Assumptions!$A$13:$A$18,0)),INDEX(Assumptions!$B$13:$B$18,MATCH(E669,Assumptions!$A$13:$A$18,0))*F669)),2)</f>
        <v>13.9</v>
      </c>
    </row>
    <row r="670" customFormat="false" ht="15" hidden="false" customHeight="false" outlineLevel="0" collapsed="false">
      <c r="A670" s="24" t="s">
        <v>1493</v>
      </c>
      <c r="B670" s="39" t="n">
        <v>46036</v>
      </c>
      <c r="C670" s="24" t="s">
        <v>394</v>
      </c>
      <c r="D670" s="24" t="s">
        <v>204</v>
      </c>
      <c r="E670" s="24" t="s">
        <v>105</v>
      </c>
      <c r="F670" s="38" t="n">
        <v>6770</v>
      </c>
      <c r="G670" s="42" t="n">
        <f aca="false">DATE(YEAR(B670),MONTH(B670),1)</f>
        <v>46023</v>
      </c>
      <c r="H670" s="24" t="str">
        <f aca="false">INDEX(Customers!$B$2:$B$601,MATCH(C670,Customers!$A$2:$A$601,0))</f>
        <v>Eastern</v>
      </c>
      <c r="I670" s="43" t="n">
        <f aca="false">ROUND(MIN(INDEX(Assumptions!$D$13:$D$18,MATCH(E670,Assumptions!$A$13:$A$18,0)),MAX(INDEX(Assumptions!$C$13:$C$18,MATCH(E670,Assumptions!$A$13:$A$18,0)),INDEX(Assumptions!$B$13:$B$18,MATCH(E670,Assumptions!$A$13:$A$18,0))*F670)),2)</f>
        <v>101.55</v>
      </c>
    </row>
    <row r="671" customFormat="false" ht="15" hidden="false" customHeight="false" outlineLevel="0" collapsed="false">
      <c r="A671" s="24" t="s">
        <v>1494</v>
      </c>
      <c r="B671" s="39" t="n">
        <v>46036</v>
      </c>
      <c r="C671" s="24" t="s">
        <v>395</v>
      </c>
      <c r="D671" s="24" t="s">
        <v>826</v>
      </c>
      <c r="E671" s="24" t="s">
        <v>103</v>
      </c>
      <c r="F671" s="38" t="n">
        <v>6930</v>
      </c>
      <c r="G671" s="42" t="n">
        <f aca="false">DATE(YEAR(B671),MONTH(B671),1)</f>
        <v>46023</v>
      </c>
      <c r="H671" s="24" t="str">
        <f aca="false">INDEX(Customers!$B$2:$B$601,MATCH(C671,Customers!$A$2:$A$601,0))</f>
        <v>Eastern</v>
      </c>
      <c r="I671" s="43" t="n">
        <f aca="false">ROUND(MIN(INDEX(Assumptions!$D$13:$D$18,MATCH(E671,Assumptions!$A$13:$A$18,0)),MAX(INDEX(Assumptions!$C$13:$C$18,MATCH(E671,Assumptions!$A$13:$A$18,0)),INDEX(Assumptions!$B$13:$B$18,MATCH(E671,Assumptions!$A$13:$A$18,0))*F671)),2)</f>
        <v>69.3</v>
      </c>
    </row>
    <row r="672" customFormat="false" ht="15" hidden="false" customHeight="false" outlineLevel="0" collapsed="false">
      <c r="A672" s="24" t="s">
        <v>1495</v>
      </c>
      <c r="B672" s="39" t="n">
        <v>46036</v>
      </c>
      <c r="C672" s="24" t="s">
        <v>397</v>
      </c>
      <c r="D672" s="24" t="s">
        <v>826</v>
      </c>
      <c r="E672" s="24" t="s">
        <v>103</v>
      </c>
      <c r="F672" s="38" t="n">
        <v>6360</v>
      </c>
      <c r="G672" s="42" t="n">
        <f aca="false">DATE(YEAR(B672),MONTH(B672),1)</f>
        <v>46023</v>
      </c>
      <c r="H672" s="24" t="str">
        <f aca="false">INDEX(Customers!$B$2:$B$601,MATCH(C672,Customers!$A$2:$A$601,0))</f>
        <v>Western</v>
      </c>
      <c r="I672" s="43" t="n">
        <f aca="false">ROUND(MIN(INDEX(Assumptions!$D$13:$D$18,MATCH(E672,Assumptions!$A$13:$A$18,0)),MAX(INDEX(Assumptions!$C$13:$C$18,MATCH(E672,Assumptions!$A$13:$A$18,0)),INDEX(Assumptions!$B$13:$B$18,MATCH(E672,Assumptions!$A$13:$A$18,0))*F672)),2)</f>
        <v>63.6</v>
      </c>
    </row>
    <row r="673" customFormat="false" ht="15" hidden="false" customHeight="false" outlineLevel="0" collapsed="false">
      <c r="A673" s="24" t="s">
        <v>1496</v>
      </c>
      <c r="B673" s="39" t="n">
        <v>46036</v>
      </c>
      <c r="C673" s="24" t="s">
        <v>415</v>
      </c>
      <c r="D673" s="24" t="s">
        <v>184</v>
      </c>
      <c r="E673" s="24" t="s">
        <v>105</v>
      </c>
      <c r="F673" s="38" t="n">
        <v>7130</v>
      </c>
      <c r="G673" s="42" t="n">
        <f aca="false">DATE(YEAR(B673),MONTH(B673),1)</f>
        <v>46023</v>
      </c>
      <c r="H673" s="24" t="str">
        <f aca="false">INDEX(Customers!$B$2:$B$601,MATCH(C673,Customers!$A$2:$A$601,0))</f>
        <v>Coast</v>
      </c>
      <c r="I673" s="43" t="n">
        <f aca="false">ROUND(MIN(INDEX(Assumptions!$D$13:$D$18,MATCH(E673,Assumptions!$A$13:$A$18,0)),MAX(INDEX(Assumptions!$C$13:$C$18,MATCH(E673,Assumptions!$A$13:$A$18,0)),INDEX(Assumptions!$B$13:$B$18,MATCH(E673,Assumptions!$A$13:$A$18,0))*F673)),2)</f>
        <v>106.95</v>
      </c>
    </row>
    <row r="674" customFormat="false" ht="15" hidden="false" customHeight="false" outlineLevel="0" collapsed="false">
      <c r="A674" s="24" t="s">
        <v>1497</v>
      </c>
      <c r="B674" s="39" t="n">
        <v>46036</v>
      </c>
      <c r="C674" s="24" t="s">
        <v>433</v>
      </c>
      <c r="D674" s="24" t="s">
        <v>826</v>
      </c>
      <c r="E674" s="24" t="s">
        <v>103</v>
      </c>
      <c r="F674" s="38" t="n">
        <v>18790</v>
      </c>
      <c r="G674" s="42" t="n">
        <f aca="false">DATE(YEAR(B674),MONTH(B674),1)</f>
        <v>46023</v>
      </c>
      <c r="H674" s="24" t="str">
        <f aca="false">INDEX(Customers!$B$2:$B$601,MATCH(C674,Customers!$A$2:$A$601,0))</f>
        <v>Nairobi</v>
      </c>
      <c r="I674" s="43" t="n">
        <f aca="false">ROUND(MIN(INDEX(Assumptions!$D$13:$D$18,MATCH(E674,Assumptions!$A$13:$A$18,0)),MAX(INDEX(Assumptions!$C$13:$C$18,MATCH(E674,Assumptions!$A$13:$A$18,0)),INDEX(Assumptions!$B$13:$B$18,MATCH(E674,Assumptions!$A$13:$A$18,0))*F674)),2)</f>
        <v>105</v>
      </c>
    </row>
    <row r="675" customFormat="false" ht="15" hidden="false" customHeight="false" outlineLevel="0" collapsed="false">
      <c r="A675" s="24" t="s">
        <v>1498</v>
      </c>
      <c r="B675" s="39" t="n">
        <v>46036</v>
      </c>
      <c r="C675" s="24" t="s">
        <v>433</v>
      </c>
      <c r="D675" s="24" t="s">
        <v>826</v>
      </c>
      <c r="E675" s="24" t="s">
        <v>103</v>
      </c>
      <c r="F675" s="38" t="n">
        <v>10990</v>
      </c>
      <c r="G675" s="42" t="n">
        <f aca="false">DATE(YEAR(B675),MONTH(B675),1)</f>
        <v>46023</v>
      </c>
      <c r="H675" s="24" t="str">
        <f aca="false">INDEX(Customers!$B$2:$B$601,MATCH(C675,Customers!$A$2:$A$601,0))</f>
        <v>Nairobi</v>
      </c>
      <c r="I675" s="43" t="n">
        <f aca="false">ROUND(MIN(INDEX(Assumptions!$D$13:$D$18,MATCH(E675,Assumptions!$A$13:$A$18,0)),MAX(INDEX(Assumptions!$C$13:$C$18,MATCH(E675,Assumptions!$A$13:$A$18,0)),INDEX(Assumptions!$B$13:$B$18,MATCH(E675,Assumptions!$A$13:$A$18,0))*F675)),2)</f>
        <v>105</v>
      </c>
    </row>
    <row r="676" customFormat="false" ht="15" hidden="false" customHeight="false" outlineLevel="0" collapsed="false">
      <c r="A676" s="24" t="s">
        <v>1499</v>
      </c>
      <c r="B676" s="39" t="n">
        <v>46036</v>
      </c>
      <c r="C676" s="24" t="s">
        <v>456</v>
      </c>
      <c r="D676" s="24" t="s">
        <v>164</v>
      </c>
      <c r="E676" s="24" t="s">
        <v>105</v>
      </c>
      <c r="F676" s="38" t="n">
        <v>4530</v>
      </c>
      <c r="G676" s="42" t="n">
        <f aca="false">DATE(YEAR(B676),MONTH(B676),1)</f>
        <v>46023</v>
      </c>
      <c r="H676" s="24" t="str">
        <f aca="false">INDEX(Customers!$B$2:$B$601,MATCH(C676,Customers!$A$2:$A$601,0))</f>
        <v>Central</v>
      </c>
      <c r="I676" s="43" t="n">
        <f aca="false">ROUND(MIN(INDEX(Assumptions!$D$13:$D$18,MATCH(E676,Assumptions!$A$13:$A$18,0)),MAX(INDEX(Assumptions!$C$13:$C$18,MATCH(E676,Assumptions!$A$13:$A$18,0)),INDEX(Assumptions!$B$13:$B$18,MATCH(E676,Assumptions!$A$13:$A$18,0))*F676)),2)</f>
        <v>67.95</v>
      </c>
    </row>
    <row r="677" customFormat="false" ht="15" hidden="false" customHeight="false" outlineLevel="0" collapsed="false">
      <c r="A677" s="24" t="s">
        <v>1500</v>
      </c>
      <c r="B677" s="39" t="n">
        <v>46036</v>
      </c>
      <c r="C677" s="24" t="s">
        <v>464</v>
      </c>
      <c r="D677" s="24" t="s">
        <v>826</v>
      </c>
      <c r="E677" s="24" t="s">
        <v>103</v>
      </c>
      <c r="F677" s="38" t="n">
        <v>180</v>
      </c>
      <c r="G677" s="42" t="n">
        <f aca="false">DATE(YEAR(B677),MONTH(B677),1)</f>
        <v>46023</v>
      </c>
      <c r="H677" s="24" t="str">
        <f aca="false">INDEX(Customers!$B$2:$B$601,MATCH(C677,Customers!$A$2:$A$601,0))</f>
        <v>Rift Valley</v>
      </c>
      <c r="I677" s="43" t="n">
        <f aca="false">ROUND(MIN(INDEX(Assumptions!$D$13:$D$18,MATCH(E677,Assumptions!$A$13:$A$18,0)),MAX(INDEX(Assumptions!$C$13:$C$18,MATCH(E677,Assumptions!$A$13:$A$18,0)),INDEX(Assumptions!$B$13:$B$18,MATCH(E677,Assumptions!$A$13:$A$18,0))*F677)),2)</f>
        <v>5</v>
      </c>
    </row>
    <row r="678" customFormat="false" ht="15" hidden="false" customHeight="false" outlineLevel="0" collapsed="false">
      <c r="A678" s="24" t="s">
        <v>1501</v>
      </c>
      <c r="B678" s="39" t="n">
        <v>46036</v>
      </c>
      <c r="C678" s="24" t="s">
        <v>466</v>
      </c>
      <c r="D678" s="24" t="s">
        <v>826</v>
      </c>
      <c r="E678" s="24" t="s">
        <v>113</v>
      </c>
      <c r="F678" s="38" t="n">
        <v>2000</v>
      </c>
      <c r="G678" s="42" t="n">
        <f aca="false">DATE(YEAR(B678),MONTH(B678),1)</f>
        <v>46023</v>
      </c>
      <c r="H678" s="24" t="str">
        <f aca="false">INDEX(Customers!$B$2:$B$601,MATCH(C678,Customers!$A$2:$A$601,0))</f>
        <v>Nairobi</v>
      </c>
      <c r="I678" s="43" t="n">
        <f aca="false">ROUND(MIN(INDEX(Assumptions!$D$13:$D$18,MATCH(E678,Assumptions!$A$13:$A$18,0)),MAX(INDEX(Assumptions!$C$13:$C$18,MATCH(E678,Assumptions!$A$13:$A$18,0)),INDEX(Assumptions!$B$13:$B$18,MATCH(E678,Assumptions!$A$13:$A$18,0))*F678)),2)</f>
        <v>100</v>
      </c>
    </row>
    <row r="679" customFormat="false" ht="15" hidden="false" customHeight="false" outlineLevel="0" collapsed="false">
      <c r="A679" s="24" t="s">
        <v>1502</v>
      </c>
      <c r="B679" s="39" t="n">
        <v>46036</v>
      </c>
      <c r="C679" s="24" t="s">
        <v>492</v>
      </c>
      <c r="D679" s="24" t="s">
        <v>204</v>
      </c>
      <c r="E679" s="24" t="s">
        <v>105</v>
      </c>
      <c r="F679" s="38" t="n">
        <v>5610</v>
      </c>
      <c r="G679" s="42" t="n">
        <f aca="false">DATE(YEAR(B679),MONTH(B679),1)</f>
        <v>46023</v>
      </c>
      <c r="H679" s="24" t="str">
        <f aca="false">INDEX(Customers!$B$2:$B$601,MATCH(C679,Customers!$A$2:$A$601,0))</f>
        <v>Eastern</v>
      </c>
      <c r="I679" s="43" t="n">
        <f aca="false">ROUND(MIN(INDEX(Assumptions!$D$13:$D$18,MATCH(E679,Assumptions!$A$13:$A$18,0)),MAX(INDEX(Assumptions!$C$13:$C$18,MATCH(E679,Assumptions!$A$13:$A$18,0)),INDEX(Assumptions!$B$13:$B$18,MATCH(E679,Assumptions!$A$13:$A$18,0))*F679)),2)</f>
        <v>84.15</v>
      </c>
    </row>
    <row r="680" customFormat="false" ht="15" hidden="false" customHeight="false" outlineLevel="0" collapsed="false">
      <c r="A680" s="24" t="s">
        <v>1503</v>
      </c>
      <c r="B680" s="39" t="n">
        <v>46036</v>
      </c>
      <c r="C680" s="24" t="s">
        <v>496</v>
      </c>
      <c r="D680" s="24" t="s">
        <v>826</v>
      </c>
      <c r="E680" s="24" t="s">
        <v>103</v>
      </c>
      <c r="F680" s="38" t="n">
        <v>7040</v>
      </c>
      <c r="G680" s="42" t="n">
        <f aca="false">DATE(YEAR(B680),MONTH(B680),1)</f>
        <v>46023</v>
      </c>
      <c r="H680" s="24" t="str">
        <f aca="false">INDEX(Customers!$B$2:$B$601,MATCH(C680,Customers!$A$2:$A$601,0))</f>
        <v>Rift Valley</v>
      </c>
      <c r="I680" s="43" t="n">
        <f aca="false">ROUND(MIN(INDEX(Assumptions!$D$13:$D$18,MATCH(E680,Assumptions!$A$13:$A$18,0)),MAX(INDEX(Assumptions!$C$13:$C$18,MATCH(E680,Assumptions!$A$13:$A$18,0)),INDEX(Assumptions!$B$13:$B$18,MATCH(E680,Assumptions!$A$13:$A$18,0))*F680)),2)</f>
        <v>70.4</v>
      </c>
    </row>
    <row r="681" customFormat="false" ht="15" hidden="false" customHeight="false" outlineLevel="0" collapsed="false">
      <c r="A681" s="24" t="s">
        <v>1504</v>
      </c>
      <c r="B681" s="39" t="n">
        <v>46036</v>
      </c>
      <c r="C681" s="24" t="s">
        <v>498</v>
      </c>
      <c r="D681" s="24" t="s">
        <v>826</v>
      </c>
      <c r="E681" s="24" t="s">
        <v>103</v>
      </c>
      <c r="F681" s="38" t="n">
        <v>4710</v>
      </c>
      <c r="G681" s="42" t="n">
        <f aca="false">DATE(YEAR(B681),MONTH(B681),1)</f>
        <v>46023</v>
      </c>
      <c r="H681" s="24" t="str">
        <f aca="false">INDEX(Customers!$B$2:$B$601,MATCH(C681,Customers!$A$2:$A$601,0))</f>
        <v>Nairobi</v>
      </c>
      <c r="I681" s="43" t="n">
        <f aca="false">ROUND(MIN(INDEX(Assumptions!$D$13:$D$18,MATCH(E681,Assumptions!$A$13:$A$18,0)),MAX(INDEX(Assumptions!$C$13:$C$18,MATCH(E681,Assumptions!$A$13:$A$18,0)),INDEX(Assumptions!$B$13:$B$18,MATCH(E681,Assumptions!$A$13:$A$18,0))*F681)),2)</f>
        <v>47.1</v>
      </c>
    </row>
    <row r="682" customFormat="false" ht="15" hidden="false" customHeight="false" outlineLevel="0" collapsed="false">
      <c r="A682" s="24" t="s">
        <v>1505</v>
      </c>
      <c r="B682" s="39" t="n">
        <v>46036</v>
      </c>
      <c r="C682" s="24" t="s">
        <v>515</v>
      </c>
      <c r="D682" s="24" t="s">
        <v>826</v>
      </c>
      <c r="E682" s="24" t="s">
        <v>103</v>
      </c>
      <c r="F682" s="38" t="n">
        <v>260</v>
      </c>
      <c r="G682" s="42" t="n">
        <f aca="false">DATE(YEAR(B682),MONTH(B682),1)</f>
        <v>46023</v>
      </c>
      <c r="H682" s="24" t="str">
        <f aca="false">INDEX(Customers!$B$2:$B$601,MATCH(C682,Customers!$A$2:$A$601,0))</f>
        <v>Western</v>
      </c>
      <c r="I682" s="43" t="n">
        <f aca="false">ROUND(MIN(INDEX(Assumptions!$D$13:$D$18,MATCH(E682,Assumptions!$A$13:$A$18,0)),MAX(INDEX(Assumptions!$C$13:$C$18,MATCH(E682,Assumptions!$A$13:$A$18,0)),INDEX(Assumptions!$B$13:$B$18,MATCH(E682,Assumptions!$A$13:$A$18,0))*F682)),2)</f>
        <v>5</v>
      </c>
    </row>
    <row r="683" customFormat="false" ht="15" hidden="false" customHeight="false" outlineLevel="0" collapsed="false">
      <c r="A683" s="24" t="s">
        <v>1506</v>
      </c>
      <c r="B683" s="39" t="n">
        <v>46036</v>
      </c>
      <c r="C683" s="24" t="s">
        <v>528</v>
      </c>
      <c r="D683" s="24" t="s">
        <v>826</v>
      </c>
      <c r="E683" s="24" t="s">
        <v>109</v>
      </c>
      <c r="F683" s="38" t="n">
        <v>17870</v>
      </c>
      <c r="G683" s="42" t="n">
        <f aca="false">DATE(YEAR(B683),MONTH(B683),1)</f>
        <v>46023</v>
      </c>
      <c r="H683" s="24" t="str">
        <f aca="false">INDEX(Customers!$B$2:$B$601,MATCH(C683,Customers!$A$2:$A$601,0))</f>
        <v>Central</v>
      </c>
      <c r="I683" s="43" t="n">
        <f aca="false">ROUND(MIN(INDEX(Assumptions!$D$13:$D$18,MATCH(E683,Assumptions!$A$13:$A$18,0)),MAX(INDEX(Assumptions!$C$13:$C$18,MATCH(E683,Assumptions!$A$13:$A$18,0)),INDEX(Assumptions!$B$13:$B$18,MATCH(E683,Assumptions!$A$13:$A$18,0))*F683)),2)</f>
        <v>40</v>
      </c>
    </row>
    <row r="684" customFormat="false" ht="15" hidden="false" customHeight="false" outlineLevel="0" collapsed="false">
      <c r="A684" s="24" t="s">
        <v>1507</v>
      </c>
      <c r="B684" s="39" t="n">
        <v>46036</v>
      </c>
      <c r="C684" s="24" t="s">
        <v>543</v>
      </c>
      <c r="D684" s="24" t="s">
        <v>163</v>
      </c>
      <c r="E684" s="24" t="s">
        <v>107</v>
      </c>
      <c r="F684" s="38" t="n">
        <v>1860</v>
      </c>
      <c r="G684" s="42" t="n">
        <f aca="false">DATE(YEAR(B684),MONTH(B684),1)</f>
        <v>46023</v>
      </c>
      <c r="H684" s="24" t="str">
        <f aca="false">INDEX(Customers!$B$2:$B$601,MATCH(C684,Customers!$A$2:$A$601,0))</f>
        <v>Central</v>
      </c>
      <c r="I684" s="43" t="n">
        <f aca="false">ROUND(MIN(INDEX(Assumptions!$D$13:$D$18,MATCH(E684,Assumptions!$A$13:$A$18,0)),MAX(INDEX(Assumptions!$C$13:$C$18,MATCH(E684,Assumptions!$A$13:$A$18,0)),INDEX(Assumptions!$B$13:$B$18,MATCH(E684,Assumptions!$A$13:$A$18,0))*F684)),2)</f>
        <v>0</v>
      </c>
    </row>
    <row r="685" customFormat="false" ht="15" hidden="false" customHeight="false" outlineLevel="0" collapsed="false">
      <c r="A685" s="24" t="s">
        <v>1508</v>
      </c>
      <c r="B685" s="39" t="n">
        <v>46036</v>
      </c>
      <c r="C685" s="24" t="s">
        <v>543</v>
      </c>
      <c r="D685" s="24" t="s">
        <v>166</v>
      </c>
      <c r="E685" s="24" t="s">
        <v>107</v>
      </c>
      <c r="F685" s="38" t="n">
        <v>150000</v>
      </c>
      <c r="G685" s="42" t="n">
        <f aca="false">DATE(YEAR(B685),MONTH(B685),1)</f>
        <v>46023</v>
      </c>
      <c r="H685" s="24" t="str">
        <f aca="false">INDEX(Customers!$B$2:$B$601,MATCH(C685,Customers!$A$2:$A$601,0))</f>
        <v>Central</v>
      </c>
      <c r="I685" s="43" t="n">
        <f aca="false">ROUND(MIN(INDEX(Assumptions!$D$13:$D$18,MATCH(E685,Assumptions!$A$13:$A$18,0)),MAX(INDEX(Assumptions!$C$13:$C$18,MATCH(E685,Assumptions!$A$13:$A$18,0)),INDEX(Assumptions!$B$13:$B$18,MATCH(E685,Assumptions!$A$13:$A$18,0))*F685)),2)</f>
        <v>0</v>
      </c>
    </row>
    <row r="686" customFormat="false" ht="15" hidden="false" customHeight="false" outlineLevel="0" collapsed="false">
      <c r="A686" s="24" t="s">
        <v>1509</v>
      </c>
      <c r="B686" s="39" t="n">
        <v>46036</v>
      </c>
      <c r="C686" s="24" t="s">
        <v>554</v>
      </c>
      <c r="D686" s="24" t="s">
        <v>826</v>
      </c>
      <c r="E686" s="24" t="s">
        <v>113</v>
      </c>
      <c r="F686" s="38" t="n">
        <v>250</v>
      </c>
      <c r="G686" s="42" t="n">
        <f aca="false">DATE(YEAR(B686),MONTH(B686),1)</f>
        <v>46023</v>
      </c>
      <c r="H686" s="24" t="str">
        <f aca="false">INDEX(Customers!$B$2:$B$601,MATCH(C686,Customers!$A$2:$A$601,0))</f>
        <v>Coast</v>
      </c>
      <c r="I686" s="43" t="n">
        <f aca="false">ROUND(MIN(INDEX(Assumptions!$D$13:$D$18,MATCH(E686,Assumptions!$A$13:$A$18,0)),MAX(INDEX(Assumptions!$C$13:$C$18,MATCH(E686,Assumptions!$A$13:$A$18,0)),INDEX(Assumptions!$B$13:$B$18,MATCH(E686,Assumptions!$A$13:$A$18,0))*F686)),2)</f>
        <v>12.5</v>
      </c>
    </row>
    <row r="687" customFormat="false" ht="15" hidden="false" customHeight="false" outlineLevel="0" collapsed="false">
      <c r="A687" s="24" t="s">
        <v>1510</v>
      </c>
      <c r="B687" s="39" t="n">
        <v>46036</v>
      </c>
      <c r="C687" s="24" t="s">
        <v>554</v>
      </c>
      <c r="D687" s="24" t="s">
        <v>826</v>
      </c>
      <c r="E687" s="24" t="s">
        <v>113</v>
      </c>
      <c r="F687" s="38" t="n">
        <v>99</v>
      </c>
      <c r="G687" s="42" t="n">
        <f aca="false">DATE(YEAR(B687),MONTH(B687),1)</f>
        <v>46023</v>
      </c>
      <c r="H687" s="24" t="str">
        <f aca="false">INDEX(Customers!$B$2:$B$601,MATCH(C687,Customers!$A$2:$A$601,0))</f>
        <v>Coast</v>
      </c>
      <c r="I687" s="43" t="n">
        <f aca="false">ROUND(MIN(INDEX(Assumptions!$D$13:$D$18,MATCH(E687,Assumptions!$A$13:$A$18,0)),MAX(INDEX(Assumptions!$C$13:$C$18,MATCH(E687,Assumptions!$A$13:$A$18,0)),INDEX(Assumptions!$B$13:$B$18,MATCH(E687,Assumptions!$A$13:$A$18,0))*F687)),2)</f>
        <v>4.95</v>
      </c>
    </row>
    <row r="688" customFormat="false" ht="15" hidden="false" customHeight="false" outlineLevel="0" collapsed="false">
      <c r="A688" s="24" t="s">
        <v>1511</v>
      </c>
      <c r="B688" s="39" t="n">
        <v>46036</v>
      </c>
      <c r="C688" s="24" t="s">
        <v>554</v>
      </c>
      <c r="D688" s="24" t="s">
        <v>189</v>
      </c>
      <c r="E688" s="24" t="s">
        <v>107</v>
      </c>
      <c r="F688" s="38" t="n">
        <v>370</v>
      </c>
      <c r="G688" s="42" t="n">
        <f aca="false">DATE(YEAR(B688),MONTH(B688),1)</f>
        <v>46023</v>
      </c>
      <c r="H688" s="24" t="str">
        <f aca="false">INDEX(Customers!$B$2:$B$601,MATCH(C688,Customers!$A$2:$A$601,0))</f>
        <v>Coast</v>
      </c>
      <c r="I688" s="43" t="n">
        <f aca="false">ROUND(MIN(INDEX(Assumptions!$D$13:$D$18,MATCH(E688,Assumptions!$A$13:$A$18,0)),MAX(INDEX(Assumptions!$C$13:$C$18,MATCH(E688,Assumptions!$A$13:$A$18,0)),INDEX(Assumptions!$B$13:$B$18,MATCH(E688,Assumptions!$A$13:$A$18,0))*F688)),2)</f>
        <v>0</v>
      </c>
    </row>
    <row r="689" customFormat="false" ht="15" hidden="false" customHeight="false" outlineLevel="0" collapsed="false">
      <c r="A689" s="24" t="s">
        <v>1512</v>
      </c>
      <c r="B689" s="39" t="n">
        <v>46036</v>
      </c>
      <c r="C689" s="24" t="s">
        <v>556</v>
      </c>
      <c r="D689" s="24" t="s">
        <v>826</v>
      </c>
      <c r="E689" s="24" t="s">
        <v>109</v>
      </c>
      <c r="F689" s="38" t="n">
        <v>1350</v>
      </c>
      <c r="G689" s="42" t="n">
        <f aca="false">DATE(YEAR(B689),MONTH(B689),1)</f>
        <v>46023</v>
      </c>
      <c r="H689" s="24" t="str">
        <f aca="false">INDEX(Customers!$B$2:$B$601,MATCH(C689,Customers!$A$2:$A$601,0))</f>
        <v>Central</v>
      </c>
      <c r="I689" s="43" t="n">
        <f aca="false">ROUND(MIN(INDEX(Assumptions!$D$13:$D$18,MATCH(E689,Assumptions!$A$13:$A$18,0)),MAX(INDEX(Assumptions!$C$13:$C$18,MATCH(E689,Assumptions!$A$13:$A$18,0)),INDEX(Assumptions!$B$13:$B$18,MATCH(E689,Assumptions!$A$13:$A$18,0))*F689)),2)</f>
        <v>5.4</v>
      </c>
    </row>
    <row r="690" customFormat="false" ht="15" hidden="false" customHeight="false" outlineLevel="0" collapsed="false">
      <c r="A690" s="24" t="s">
        <v>1513</v>
      </c>
      <c r="B690" s="39" t="n">
        <v>46036</v>
      </c>
      <c r="C690" s="24" t="s">
        <v>563</v>
      </c>
      <c r="D690" s="24" t="s">
        <v>826</v>
      </c>
      <c r="E690" s="24" t="s">
        <v>109</v>
      </c>
      <c r="F690" s="38" t="n">
        <v>16340</v>
      </c>
      <c r="G690" s="42" t="n">
        <f aca="false">DATE(YEAR(B690),MONTH(B690),1)</f>
        <v>46023</v>
      </c>
      <c r="H690" s="24" t="str">
        <f aca="false">INDEX(Customers!$B$2:$B$601,MATCH(C690,Customers!$A$2:$A$601,0))</f>
        <v>Nairobi</v>
      </c>
      <c r="I690" s="43" t="n">
        <f aca="false">ROUND(MIN(INDEX(Assumptions!$D$13:$D$18,MATCH(E690,Assumptions!$A$13:$A$18,0)),MAX(INDEX(Assumptions!$C$13:$C$18,MATCH(E690,Assumptions!$A$13:$A$18,0)),INDEX(Assumptions!$B$13:$B$18,MATCH(E690,Assumptions!$A$13:$A$18,0))*F690)),2)</f>
        <v>40</v>
      </c>
    </row>
    <row r="691" customFormat="false" ht="15" hidden="false" customHeight="false" outlineLevel="0" collapsed="false">
      <c r="A691" s="24" t="s">
        <v>1514</v>
      </c>
      <c r="B691" s="39" t="n">
        <v>46036</v>
      </c>
      <c r="C691" s="24" t="s">
        <v>575</v>
      </c>
      <c r="D691" s="24" t="s">
        <v>826</v>
      </c>
      <c r="E691" s="24" t="s">
        <v>113</v>
      </c>
      <c r="F691" s="38" t="n">
        <v>500</v>
      </c>
      <c r="G691" s="42" t="n">
        <f aca="false">DATE(YEAR(B691),MONTH(B691),1)</f>
        <v>46023</v>
      </c>
      <c r="H691" s="24" t="str">
        <f aca="false">INDEX(Customers!$B$2:$B$601,MATCH(C691,Customers!$A$2:$A$601,0))</f>
        <v>Nairobi</v>
      </c>
      <c r="I691" s="43" t="n">
        <f aca="false">ROUND(MIN(INDEX(Assumptions!$D$13:$D$18,MATCH(E691,Assumptions!$A$13:$A$18,0)),MAX(INDEX(Assumptions!$C$13:$C$18,MATCH(E691,Assumptions!$A$13:$A$18,0)),INDEX(Assumptions!$B$13:$B$18,MATCH(E691,Assumptions!$A$13:$A$18,0))*F691)),2)</f>
        <v>25</v>
      </c>
    </row>
    <row r="692" customFormat="false" ht="15" hidden="false" customHeight="false" outlineLevel="0" collapsed="false">
      <c r="A692" s="24" t="s">
        <v>1515</v>
      </c>
      <c r="B692" s="39" t="n">
        <v>46036</v>
      </c>
      <c r="C692" s="24" t="s">
        <v>582</v>
      </c>
      <c r="D692" s="24" t="s">
        <v>826</v>
      </c>
      <c r="E692" s="24" t="s">
        <v>103</v>
      </c>
      <c r="F692" s="38" t="n">
        <v>3550</v>
      </c>
      <c r="G692" s="42" t="n">
        <f aca="false">DATE(YEAR(B692),MONTH(B692),1)</f>
        <v>46023</v>
      </c>
      <c r="H692" s="24" t="str">
        <f aca="false">INDEX(Customers!$B$2:$B$601,MATCH(C692,Customers!$A$2:$A$601,0))</f>
        <v>Nairobi</v>
      </c>
      <c r="I692" s="43" t="n">
        <f aca="false">ROUND(MIN(INDEX(Assumptions!$D$13:$D$18,MATCH(E692,Assumptions!$A$13:$A$18,0)),MAX(INDEX(Assumptions!$C$13:$C$18,MATCH(E692,Assumptions!$A$13:$A$18,0)),INDEX(Assumptions!$B$13:$B$18,MATCH(E692,Assumptions!$A$13:$A$18,0))*F692)),2)</f>
        <v>35.5</v>
      </c>
    </row>
    <row r="693" customFormat="false" ht="15" hidden="false" customHeight="false" outlineLevel="0" collapsed="false">
      <c r="A693" s="24" t="s">
        <v>1516</v>
      </c>
      <c r="B693" s="39" t="n">
        <v>46036</v>
      </c>
      <c r="C693" s="24" t="s">
        <v>588</v>
      </c>
      <c r="D693" s="24" t="s">
        <v>152</v>
      </c>
      <c r="E693" s="24" t="s">
        <v>107</v>
      </c>
      <c r="F693" s="38" t="n">
        <v>18650</v>
      </c>
      <c r="G693" s="42" t="n">
        <f aca="false">DATE(YEAR(B693),MONTH(B693),1)</f>
        <v>46023</v>
      </c>
      <c r="H693" s="24" t="str">
        <f aca="false">INDEX(Customers!$B$2:$B$601,MATCH(C693,Customers!$A$2:$A$601,0))</f>
        <v>Nairobi</v>
      </c>
      <c r="I693" s="43" t="n">
        <f aca="false">ROUND(MIN(INDEX(Assumptions!$D$13:$D$18,MATCH(E693,Assumptions!$A$13:$A$18,0)),MAX(INDEX(Assumptions!$C$13:$C$18,MATCH(E693,Assumptions!$A$13:$A$18,0)),INDEX(Assumptions!$B$13:$B$18,MATCH(E693,Assumptions!$A$13:$A$18,0))*F693)),2)</f>
        <v>0</v>
      </c>
    </row>
    <row r="694" customFormat="false" ht="15" hidden="false" customHeight="false" outlineLevel="0" collapsed="false">
      <c r="A694" s="24" t="s">
        <v>1517</v>
      </c>
      <c r="B694" s="39" t="n">
        <v>46036</v>
      </c>
      <c r="C694" s="24" t="s">
        <v>596</v>
      </c>
      <c r="D694" s="24" t="s">
        <v>826</v>
      </c>
      <c r="E694" s="24" t="s">
        <v>111</v>
      </c>
      <c r="F694" s="38" t="n">
        <v>200</v>
      </c>
      <c r="G694" s="42" t="n">
        <f aca="false">DATE(YEAR(B694),MONTH(B694),1)</f>
        <v>46023</v>
      </c>
      <c r="H694" s="24" t="str">
        <f aca="false">INDEX(Customers!$B$2:$B$601,MATCH(C694,Customers!$A$2:$A$601,0))</f>
        <v>Nairobi</v>
      </c>
      <c r="I694" s="43" t="n">
        <f aca="false">ROUND(MIN(INDEX(Assumptions!$D$13:$D$18,MATCH(E694,Assumptions!$A$13:$A$18,0)),MAX(INDEX(Assumptions!$C$13:$C$18,MATCH(E694,Assumptions!$A$13:$A$18,0)),INDEX(Assumptions!$B$13:$B$18,MATCH(E694,Assumptions!$A$13:$A$18,0))*F694)),2)</f>
        <v>8</v>
      </c>
    </row>
    <row r="695" customFormat="false" ht="15" hidden="false" customHeight="false" outlineLevel="0" collapsed="false">
      <c r="A695" s="24" t="s">
        <v>1518</v>
      </c>
      <c r="B695" s="39" t="n">
        <v>46036</v>
      </c>
      <c r="C695" s="24" t="s">
        <v>625</v>
      </c>
      <c r="D695" s="24" t="s">
        <v>826</v>
      </c>
      <c r="E695" s="24" t="s">
        <v>111</v>
      </c>
      <c r="F695" s="38" t="n">
        <v>20</v>
      </c>
      <c r="G695" s="42" t="n">
        <f aca="false">DATE(YEAR(B695),MONTH(B695),1)</f>
        <v>46023</v>
      </c>
      <c r="H695" s="24" t="str">
        <f aca="false">INDEX(Customers!$B$2:$B$601,MATCH(C695,Customers!$A$2:$A$601,0))</f>
        <v>Nairobi</v>
      </c>
      <c r="I695" s="43" t="n">
        <f aca="false">ROUND(MIN(INDEX(Assumptions!$D$13:$D$18,MATCH(E695,Assumptions!$A$13:$A$18,0)),MAX(INDEX(Assumptions!$C$13:$C$18,MATCH(E695,Assumptions!$A$13:$A$18,0)),INDEX(Assumptions!$B$13:$B$18,MATCH(E695,Assumptions!$A$13:$A$18,0))*F695)),2)</f>
        <v>0.8</v>
      </c>
    </row>
    <row r="696" customFormat="false" ht="15" hidden="false" customHeight="false" outlineLevel="0" collapsed="false">
      <c r="A696" s="24" t="s">
        <v>1519</v>
      </c>
      <c r="B696" s="39" t="n">
        <v>46036</v>
      </c>
      <c r="C696" s="24" t="s">
        <v>642</v>
      </c>
      <c r="D696" s="24" t="s">
        <v>826</v>
      </c>
      <c r="E696" s="24" t="s">
        <v>113</v>
      </c>
      <c r="F696" s="38" t="n">
        <v>1000</v>
      </c>
      <c r="G696" s="42" t="n">
        <f aca="false">DATE(YEAR(B696),MONTH(B696),1)</f>
        <v>46023</v>
      </c>
      <c r="H696" s="24" t="str">
        <f aca="false">INDEX(Customers!$B$2:$B$601,MATCH(C696,Customers!$A$2:$A$601,0))</f>
        <v>Rift Valley</v>
      </c>
      <c r="I696" s="43" t="n">
        <f aca="false">ROUND(MIN(INDEX(Assumptions!$D$13:$D$18,MATCH(E696,Assumptions!$A$13:$A$18,0)),MAX(INDEX(Assumptions!$C$13:$C$18,MATCH(E696,Assumptions!$A$13:$A$18,0)),INDEX(Assumptions!$B$13:$B$18,MATCH(E696,Assumptions!$A$13:$A$18,0))*F696)),2)</f>
        <v>50</v>
      </c>
    </row>
    <row r="697" customFormat="false" ht="15" hidden="false" customHeight="false" outlineLevel="0" collapsed="false">
      <c r="A697" s="24" t="s">
        <v>1520</v>
      </c>
      <c r="B697" s="39" t="n">
        <v>46036</v>
      </c>
      <c r="C697" s="24" t="s">
        <v>661</v>
      </c>
      <c r="D697" s="24" t="s">
        <v>188</v>
      </c>
      <c r="E697" s="24" t="s">
        <v>105</v>
      </c>
      <c r="F697" s="38" t="n">
        <v>41240</v>
      </c>
      <c r="G697" s="42" t="n">
        <f aca="false">DATE(YEAR(B697),MONTH(B697),1)</f>
        <v>46023</v>
      </c>
      <c r="H697" s="24" t="str">
        <f aca="false">INDEX(Customers!$B$2:$B$601,MATCH(C697,Customers!$A$2:$A$601,0))</f>
        <v>Coast</v>
      </c>
      <c r="I697" s="43" t="n">
        <f aca="false">ROUND(MIN(INDEX(Assumptions!$D$13:$D$18,MATCH(E697,Assumptions!$A$13:$A$18,0)),MAX(INDEX(Assumptions!$C$13:$C$18,MATCH(E697,Assumptions!$A$13:$A$18,0)),INDEX(Assumptions!$B$13:$B$18,MATCH(E697,Assumptions!$A$13:$A$18,0))*F697)),2)</f>
        <v>200</v>
      </c>
    </row>
    <row r="698" customFormat="false" ht="15" hidden="false" customHeight="false" outlineLevel="0" collapsed="false">
      <c r="A698" s="24" t="s">
        <v>1521</v>
      </c>
      <c r="B698" s="39" t="n">
        <v>46036</v>
      </c>
      <c r="C698" s="24" t="s">
        <v>671</v>
      </c>
      <c r="D698" s="24" t="s">
        <v>826</v>
      </c>
      <c r="E698" s="24" t="s">
        <v>113</v>
      </c>
      <c r="F698" s="38" t="n">
        <v>50</v>
      </c>
      <c r="G698" s="42" t="n">
        <f aca="false">DATE(YEAR(B698),MONTH(B698),1)</f>
        <v>46023</v>
      </c>
      <c r="H698" s="24" t="str">
        <f aca="false">INDEX(Customers!$B$2:$B$601,MATCH(C698,Customers!$A$2:$A$601,0))</f>
        <v>Eastern</v>
      </c>
      <c r="I698" s="43" t="n">
        <f aca="false">ROUND(MIN(INDEX(Assumptions!$D$13:$D$18,MATCH(E698,Assumptions!$A$13:$A$18,0)),MAX(INDEX(Assumptions!$C$13:$C$18,MATCH(E698,Assumptions!$A$13:$A$18,0)),INDEX(Assumptions!$B$13:$B$18,MATCH(E698,Assumptions!$A$13:$A$18,0))*F698)),2)</f>
        <v>2.5</v>
      </c>
    </row>
    <row r="699" customFormat="false" ht="15" hidden="false" customHeight="false" outlineLevel="0" collapsed="false">
      <c r="A699" s="24" t="s">
        <v>1522</v>
      </c>
      <c r="B699" s="39" t="n">
        <v>46036</v>
      </c>
      <c r="C699" s="24" t="s">
        <v>687</v>
      </c>
      <c r="D699" s="24" t="s">
        <v>826</v>
      </c>
      <c r="E699" s="24" t="s">
        <v>113</v>
      </c>
      <c r="F699" s="38" t="n">
        <v>99</v>
      </c>
      <c r="G699" s="42" t="n">
        <f aca="false">DATE(YEAR(B699),MONTH(B699),1)</f>
        <v>46023</v>
      </c>
      <c r="H699" s="24" t="str">
        <f aca="false">INDEX(Customers!$B$2:$B$601,MATCH(C699,Customers!$A$2:$A$601,0))</f>
        <v>Central</v>
      </c>
      <c r="I699" s="43" t="n">
        <f aca="false">ROUND(MIN(INDEX(Assumptions!$D$13:$D$18,MATCH(E699,Assumptions!$A$13:$A$18,0)),MAX(INDEX(Assumptions!$C$13:$C$18,MATCH(E699,Assumptions!$A$13:$A$18,0)),INDEX(Assumptions!$B$13:$B$18,MATCH(E699,Assumptions!$A$13:$A$18,0))*F699)),2)</f>
        <v>4.95</v>
      </c>
    </row>
    <row r="700" customFormat="false" ht="15" hidden="false" customHeight="false" outlineLevel="0" collapsed="false">
      <c r="A700" s="24" t="s">
        <v>1523</v>
      </c>
      <c r="B700" s="39" t="n">
        <v>46036</v>
      </c>
      <c r="C700" s="24" t="s">
        <v>711</v>
      </c>
      <c r="D700" s="24" t="s">
        <v>826</v>
      </c>
      <c r="E700" s="24" t="s">
        <v>103</v>
      </c>
      <c r="F700" s="38" t="n">
        <v>6250</v>
      </c>
      <c r="G700" s="42" t="n">
        <f aca="false">DATE(YEAR(B700),MONTH(B700),1)</f>
        <v>46023</v>
      </c>
      <c r="H700" s="24" t="str">
        <f aca="false">INDEX(Customers!$B$2:$B$601,MATCH(C700,Customers!$A$2:$A$601,0))</f>
        <v>Rift Valley</v>
      </c>
      <c r="I700" s="43" t="n">
        <f aca="false">ROUND(MIN(INDEX(Assumptions!$D$13:$D$18,MATCH(E700,Assumptions!$A$13:$A$18,0)),MAX(INDEX(Assumptions!$C$13:$C$18,MATCH(E700,Assumptions!$A$13:$A$18,0)),INDEX(Assumptions!$B$13:$B$18,MATCH(E700,Assumptions!$A$13:$A$18,0))*F700)),2)</f>
        <v>62.5</v>
      </c>
    </row>
    <row r="701" customFormat="false" ht="15" hidden="false" customHeight="false" outlineLevel="0" collapsed="false">
      <c r="A701" s="24" t="s">
        <v>1524</v>
      </c>
      <c r="B701" s="39" t="n">
        <v>46036</v>
      </c>
      <c r="C701" s="24" t="s">
        <v>717</v>
      </c>
      <c r="D701" s="24" t="s">
        <v>826</v>
      </c>
      <c r="E701" s="24" t="s">
        <v>109</v>
      </c>
      <c r="F701" s="38" t="n">
        <v>930</v>
      </c>
      <c r="G701" s="42" t="n">
        <f aca="false">DATE(YEAR(B701),MONTH(B701),1)</f>
        <v>46023</v>
      </c>
      <c r="H701" s="24" t="str">
        <f aca="false">INDEX(Customers!$B$2:$B$601,MATCH(C701,Customers!$A$2:$A$601,0))</f>
        <v>Rift Valley</v>
      </c>
      <c r="I701" s="43" t="n">
        <f aca="false">ROUND(MIN(INDEX(Assumptions!$D$13:$D$18,MATCH(E701,Assumptions!$A$13:$A$18,0)),MAX(INDEX(Assumptions!$C$13:$C$18,MATCH(E701,Assumptions!$A$13:$A$18,0)),INDEX(Assumptions!$B$13:$B$18,MATCH(E701,Assumptions!$A$13:$A$18,0))*F701)),2)</f>
        <v>3.72</v>
      </c>
    </row>
    <row r="702" customFormat="false" ht="15" hidden="false" customHeight="false" outlineLevel="0" collapsed="false">
      <c r="A702" s="24" t="s">
        <v>1525</v>
      </c>
      <c r="B702" s="39" t="n">
        <v>46036</v>
      </c>
      <c r="C702" s="24" t="s">
        <v>728</v>
      </c>
      <c r="D702" s="24" t="s">
        <v>826</v>
      </c>
      <c r="E702" s="24" t="s">
        <v>109</v>
      </c>
      <c r="F702" s="38" t="n">
        <v>18500</v>
      </c>
      <c r="G702" s="42" t="n">
        <f aca="false">DATE(YEAR(B702),MONTH(B702),1)</f>
        <v>46023</v>
      </c>
      <c r="H702" s="24" t="str">
        <f aca="false">INDEX(Customers!$B$2:$B$601,MATCH(C702,Customers!$A$2:$A$601,0))</f>
        <v>Nairobi</v>
      </c>
      <c r="I702" s="43" t="n">
        <f aca="false">ROUND(MIN(INDEX(Assumptions!$D$13:$D$18,MATCH(E702,Assumptions!$A$13:$A$18,0)),MAX(INDEX(Assumptions!$C$13:$C$18,MATCH(E702,Assumptions!$A$13:$A$18,0)),INDEX(Assumptions!$B$13:$B$18,MATCH(E702,Assumptions!$A$13:$A$18,0))*F702)),2)</f>
        <v>40</v>
      </c>
    </row>
    <row r="703" customFormat="false" ht="15" hidden="false" customHeight="false" outlineLevel="0" collapsed="false">
      <c r="A703" s="24" t="s">
        <v>1526</v>
      </c>
      <c r="B703" s="39" t="n">
        <v>46036</v>
      </c>
      <c r="C703" s="24" t="s">
        <v>759</v>
      </c>
      <c r="D703" s="24" t="s">
        <v>184</v>
      </c>
      <c r="E703" s="24" t="s">
        <v>105</v>
      </c>
      <c r="F703" s="38" t="n">
        <v>520</v>
      </c>
      <c r="G703" s="42" t="n">
        <f aca="false">DATE(YEAR(B703),MONTH(B703),1)</f>
        <v>46023</v>
      </c>
      <c r="H703" s="24" t="str">
        <f aca="false">INDEX(Customers!$B$2:$B$601,MATCH(C703,Customers!$A$2:$A$601,0))</f>
        <v>Coast</v>
      </c>
      <c r="I703" s="43" t="n">
        <f aca="false">ROUND(MIN(INDEX(Assumptions!$D$13:$D$18,MATCH(E703,Assumptions!$A$13:$A$18,0)),MAX(INDEX(Assumptions!$C$13:$C$18,MATCH(E703,Assumptions!$A$13:$A$18,0)),INDEX(Assumptions!$B$13:$B$18,MATCH(E703,Assumptions!$A$13:$A$18,0))*F703)),2)</f>
        <v>10</v>
      </c>
    </row>
    <row r="704" customFormat="false" ht="15" hidden="false" customHeight="false" outlineLevel="0" collapsed="false">
      <c r="A704" s="24" t="s">
        <v>1527</v>
      </c>
      <c r="B704" s="39" t="n">
        <v>46036</v>
      </c>
      <c r="C704" s="24" t="s">
        <v>783</v>
      </c>
      <c r="D704" s="24" t="s">
        <v>826</v>
      </c>
      <c r="E704" s="24" t="s">
        <v>103</v>
      </c>
      <c r="F704" s="38" t="n">
        <v>510</v>
      </c>
      <c r="G704" s="42" t="n">
        <f aca="false">DATE(YEAR(B704),MONTH(B704),1)</f>
        <v>46023</v>
      </c>
      <c r="H704" s="24" t="str">
        <f aca="false">INDEX(Customers!$B$2:$B$601,MATCH(C704,Customers!$A$2:$A$601,0))</f>
        <v>Nairobi</v>
      </c>
      <c r="I704" s="43" t="n">
        <f aca="false">ROUND(MIN(INDEX(Assumptions!$D$13:$D$18,MATCH(E704,Assumptions!$A$13:$A$18,0)),MAX(INDEX(Assumptions!$C$13:$C$18,MATCH(E704,Assumptions!$A$13:$A$18,0)),INDEX(Assumptions!$B$13:$B$18,MATCH(E704,Assumptions!$A$13:$A$18,0))*F704)),2)</f>
        <v>5.1</v>
      </c>
    </row>
    <row r="705" customFormat="false" ht="15" hidden="false" customHeight="false" outlineLevel="0" collapsed="false">
      <c r="A705" s="24" t="s">
        <v>1528</v>
      </c>
      <c r="B705" s="39" t="n">
        <v>46036</v>
      </c>
      <c r="C705" s="24" t="s">
        <v>788</v>
      </c>
      <c r="D705" s="24" t="s">
        <v>826</v>
      </c>
      <c r="E705" s="24" t="s">
        <v>103</v>
      </c>
      <c r="F705" s="38" t="n">
        <v>27820</v>
      </c>
      <c r="G705" s="42" t="n">
        <f aca="false">DATE(YEAR(B705),MONTH(B705),1)</f>
        <v>46023</v>
      </c>
      <c r="H705" s="24" t="str">
        <f aca="false">INDEX(Customers!$B$2:$B$601,MATCH(C705,Customers!$A$2:$A$601,0))</f>
        <v>Coast</v>
      </c>
      <c r="I705" s="43" t="n">
        <f aca="false">ROUND(MIN(INDEX(Assumptions!$D$13:$D$18,MATCH(E705,Assumptions!$A$13:$A$18,0)),MAX(INDEX(Assumptions!$C$13:$C$18,MATCH(E705,Assumptions!$A$13:$A$18,0)),INDEX(Assumptions!$B$13:$B$18,MATCH(E705,Assumptions!$A$13:$A$18,0))*F705)),2)</f>
        <v>105</v>
      </c>
    </row>
    <row r="706" customFormat="false" ht="15" hidden="false" customHeight="false" outlineLevel="0" collapsed="false">
      <c r="A706" s="24" t="s">
        <v>1529</v>
      </c>
      <c r="B706" s="39" t="n">
        <v>46036</v>
      </c>
      <c r="C706" s="24" t="s">
        <v>797</v>
      </c>
      <c r="D706" s="24" t="s">
        <v>826</v>
      </c>
      <c r="E706" s="24" t="s">
        <v>109</v>
      </c>
      <c r="F706" s="38" t="n">
        <v>3820</v>
      </c>
      <c r="G706" s="42" t="n">
        <f aca="false">DATE(YEAR(B706),MONTH(B706),1)</f>
        <v>46023</v>
      </c>
      <c r="H706" s="24" t="str">
        <f aca="false">INDEX(Customers!$B$2:$B$601,MATCH(C706,Customers!$A$2:$A$601,0))</f>
        <v>Rift Valley</v>
      </c>
      <c r="I706" s="43" t="n">
        <f aca="false">ROUND(MIN(INDEX(Assumptions!$D$13:$D$18,MATCH(E706,Assumptions!$A$13:$A$18,0)),MAX(INDEX(Assumptions!$C$13:$C$18,MATCH(E706,Assumptions!$A$13:$A$18,0)),INDEX(Assumptions!$B$13:$B$18,MATCH(E706,Assumptions!$A$13:$A$18,0))*F706)),2)</f>
        <v>15.28</v>
      </c>
    </row>
    <row r="707" customFormat="false" ht="15" hidden="false" customHeight="false" outlineLevel="0" collapsed="false">
      <c r="A707" s="24" t="s">
        <v>1530</v>
      </c>
      <c r="B707" s="39" t="n">
        <v>46037</v>
      </c>
      <c r="C707" s="24" t="s">
        <v>242</v>
      </c>
      <c r="D707" s="24" t="s">
        <v>826</v>
      </c>
      <c r="E707" s="24" t="s">
        <v>113</v>
      </c>
      <c r="F707" s="38" t="n">
        <v>99</v>
      </c>
      <c r="G707" s="42" t="n">
        <f aca="false">DATE(YEAR(B707),MONTH(B707),1)</f>
        <v>46023</v>
      </c>
      <c r="H707" s="24" t="str">
        <f aca="false">INDEX(Customers!$B$2:$B$601,MATCH(C707,Customers!$A$2:$A$601,0))</f>
        <v>Central</v>
      </c>
      <c r="I707" s="43" t="n">
        <f aca="false">ROUND(MIN(INDEX(Assumptions!$D$13:$D$18,MATCH(E707,Assumptions!$A$13:$A$18,0)),MAX(INDEX(Assumptions!$C$13:$C$18,MATCH(E707,Assumptions!$A$13:$A$18,0)),INDEX(Assumptions!$B$13:$B$18,MATCH(E707,Assumptions!$A$13:$A$18,0))*F707)),2)</f>
        <v>4.95</v>
      </c>
    </row>
    <row r="708" customFormat="false" ht="15" hidden="false" customHeight="false" outlineLevel="0" collapsed="false">
      <c r="A708" s="24" t="s">
        <v>1531</v>
      </c>
      <c r="B708" s="39" t="n">
        <v>46037</v>
      </c>
      <c r="C708" s="24" t="s">
        <v>242</v>
      </c>
      <c r="D708" s="24" t="s">
        <v>826</v>
      </c>
      <c r="E708" s="24" t="s">
        <v>113</v>
      </c>
      <c r="F708" s="38" t="n">
        <v>50</v>
      </c>
      <c r="G708" s="42" t="n">
        <f aca="false">DATE(YEAR(B708),MONTH(B708),1)</f>
        <v>46023</v>
      </c>
      <c r="H708" s="24" t="str">
        <f aca="false">INDEX(Customers!$B$2:$B$601,MATCH(C708,Customers!$A$2:$A$601,0))</f>
        <v>Central</v>
      </c>
      <c r="I708" s="43" t="n">
        <f aca="false">ROUND(MIN(INDEX(Assumptions!$D$13:$D$18,MATCH(E708,Assumptions!$A$13:$A$18,0)),MAX(INDEX(Assumptions!$C$13:$C$18,MATCH(E708,Assumptions!$A$13:$A$18,0)),INDEX(Assumptions!$B$13:$B$18,MATCH(E708,Assumptions!$A$13:$A$18,0))*F708)),2)</f>
        <v>2.5</v>
      </c>
    </row>
    <row r="709" customFormat="false" ht="15" hidden="false" customHeight="false" outlineLevel="0" collapsed="false">
      <c r="A709" s="24" t="s">
        <v>1532</v>
      </c>
      <c r="B709" s="39" t="n">
        <v>46037</v>
      </c>
      <c r="C709" s="24" t="s">
        <v>243</v>
      </c>
      <c r="D709" s="24" t="s">
        <v>826</v>
      </c>
      <c r="E709" s="24" t="s">
        <v>103</v>
      </c>
      <c r="F709" s="38" t="n">
        <v>1450</v>
      </c>
      <c r="G709" s="42" t="n">
        <f aca="false">DATE(YEAR(B709),MONTH(B709),1)</f>
        <v>46023</v>
      </c>
      <c r="H709" s="24" t="str">
        <f aca="false">INDEX(Customers!$B$2:$B$601,MATCH(C709,Customers!$A$2:$A$601,0))</f>
        <v>Coast</v>
      </c>
      <c r="I709" s="43" t="n">
        <f aca="false">ROUND(MIN(INDEX(Assumptions!$D$13:$D$18,MATCH(E709,Assumptions!$A$13:$A$18,0)),MAX(INDEX(Assumptions!$C$13:$C$18,MATCH(E709,Assumptions!$A$13:$A$18,0)),INDEX(Assumptions!$B$13:$B$18,MATCH(E709,Assumptions!$A$13:$A$18,0))*F709)),2)</f>
        <v>14.5</v>
      </c>
    </row>
    <row r="710" customFormat="false" ht="15" hidden="false" customHeight="false" outlineLevel="0" collapsed="false">
      <c r="A710" s="24" t="s">
        <v>1533</v>
      </c>
      <c r="B710" s="39" t="n">
        <v>46037</v>
      </c>
      <c r="C710" s="24" t="s">
        <v>243</v>
      </c>
      <c r="D710" s="24" t="s">
        <v>179</v>
      </c>
      <c r="E710" s="24" t="s">
        <v>107</v>
      </c>
      <c r="F710" s="38" t="n">
        <v>27520</v>
      </c>
      <c r="G710" s="42" t="n">
        <f aca="false">DATE(YEAR(B710),MONTH(B710),1)</f>
        <v>46023</v>
      </c>
      <c r="H710" s="24" t="str">
        <f aca="false">INDEX(Customers!$B$2:$B$601,MATCH(C710,Customers!$A$2:$A$601,0))</f>
        <v>Coast</v>
      </c>
      <c r="I710" s="43" t="n">
        <f aca="false">ROUND(MIN(INDEX(Assumptions!$D$13:$D$18,MATCH(E710,Assumptions!$A$13:$A$18,0)),MAX(INDEX(Assumptions!$C$13:$C$18,MATCH(E710,Assumptions!$A$13:$A$18,0)),INDEX(Assumptions!$B$13:$B$18,MATCH(E710,Assumptions!$A$13:$A$18,0))*F710)),2)</f>
        <v>0</v>
      </c>
    </row>
    <row r="711" customFormat="false" ht="15" hidden="false" customHeight="false" outlineLevel="0" collapsed="false">
      <c r="A711" s="24" t="s">
        <v>1534</v>
      </c>
      <c r="B711" s="39" t="n">
        <v>46037</v>
      </c>
      <c r="C711" s="24" t="s">
        <v>255</v>
      </c>
      <c r="D711" s="24" t="s">
        <v>165</v>
      </c>
      <c r="E711" s="24" t="s">
        <v>107</v>
      </c>
      <c r="F711" s="38" t="n">
        <v>65410</v>
      </c>
      <c r="G711" s="42" t="n">
        <f aca="false">DATE(YEAR(B711),MONTH(B711),1)</f>
        <v>46023</v>
      </c>
      <c r="H711" s="24" t="str">
        <f aca="false">INDEX(Customers!$B$2:$B$601,MATCH(C711,Customers!$A$2:$A$601,0))</f>
        <v>Central</v>
      </c>
      <c r="I711" s="43" t="n">
        <f aca="false">ROUND(MIN(INDEX(Assumptions!$D$13:$D$18,MATCH(E711,Assumptions!$A$13:$A$18,0)),MAX(INDEX(Assumptions!$C$13:$C$18,MATCH(E711,Assumptions!$A$13:$A$18,0)),INDEX(Assumptions!$B$13:$B$18,MATCH(E711,Assumptions!$A$13:$A$18,0))*F711)),2)</f>
        <v>0</v>
      </c>
    </row>
    <row r="712" customFormat="false" ht="15" hidden="false" customHeight="false" outlineLevel="0" collapsed="false">
      <c r="A712" s="24" t="s">
        <v>1535</v>
      </c>
      <c r="B712" s="39" t="n">
        <v>46037</v>
      </c>
      <c r="C712" s="24" t="s">
        <v>256</v>
      </c>
      <c r="D712" s="24" t="s">
        <v>152</v>
      </c>
      <c r="E712" s="24" t="s">
        <v>105</v>
      </c>
      <c r="F712" s="38" t="n">
        <v>6400</v>
      </c>
      <c r="G712" s="42" t="n">
        <f aca="false">DATE(YEAR(B712),MONTH(B712),1)</f>
        <v>46023</v>
      </c>
      <c r="H712" s="24" t="str">
        <f aca="false">INDEX(Customers!$B$2:$B$601,MATCH(C712,Customers!$A$2:$A$601,0))</f>
        <v>Eastern</v>
      </c>
      <c r="I712" s="43" t="n">
        <f aca="false">ROUND(MIN(INDEX(Assumptions!$D$13:$D$18,MATCH(E712,Assumptions!$A$13:$A$18,0)),MAX(INDEX(Assumptions!$C$13:$C$18,MATCH(E712,Assumptions!$A$13:$A$18,0)),INDEX(Assumptions!$B$13:$B$18,MATCH(E712,Assumptions!$A$13:$A$18,0))*F712)),2)</f>
        <v>96</v>
      </c>
    </row>
    <row r="713" customFormat="false" ht="15" hidden="false" customHeight="false" outlineLevel="0" collapsed="false">
      <c r="A713" s="24" t="s">
        <v>1536</v>
      </c>
      <c r="B713" s="39" t="n">
        <v>46037</v>
      </c>
      <c r="C713" s="24" t="s">
        <v>312</v>
      </c>
      <c r="D713" s="24" t="s">
        <v>826</v>
      </c>
      <c r="E713" s="24" t="s">
        <v>111</v>
      </c>
      <c r="F713" s="38" t="n">
        <v>200</v>
      </c>
      <c r="G713" s="42" t="n">
        <f aca="false">DATE(YEAR(B713),MONTH(B713),1)</f>
        <v>46023</v>
      </c>
      <c r="H713" s="24" t="str">
        <f aca="false">INDEX(Customers!$B$2:$B$601,MATCH(C713,Customers!$A$2:$A$601,0))</f>
        <v>Nairobi</v>
      </c>
      <c r="I713" s="43" t="n">
        <f aca="false">ROUND(MIN(INDEX(Assumptions!$D$13:$D$18,MATCH(E713,Assumptions!$A$13:$A$18,0)),MAX(INDEX(Assumptions!$C$13:$C$18,MATCH(E713,Assumptions!$A$13:$A$18,0)),INDEX(Assumptions!$B$13:$B$18,MATCH(E713,Assumptions!$A$13:$A$18,0))*F713)),2)</f>
        <v>8</v>
      </c>
    </row>
    <row r="714" customFormat="false" ht="15" hidden="false" customHeight="false" outlineLevel="0" collapsed="false">
      <c r="A714" s="24" t="s">
        <v>1537</v>
      </c>
      <c r="B714" s="39" t="n">
        <v>46037</v>
      </c>
      <c r="C714" s="24" t="s">
        <v>339</v>
      </c>
      <c r="D714" s="24" t="s">
        <v>826</v>
      </c>
      <c r="E714" s="24" t="s">
        <v>109</v>
      </c>
      <c r="F714" s="38" t="n">
        <v>26010</v>
      </c>
      <c r="G714" s="42" t="n">
        <f aca="false">DATE(YEAR(B714),MONTH(B714),1)</f>
        <v>46023</v>
      </c>
      <c r="H714" s="24" t="str">
        <f aca="false">INDEX(Customers!$B$2:$B$601,MATCH(C714,Customers!$A$2:$A$601,0))</f>
        <v>Nairobi</v>
      </c>
      <c r="I714" s="43" t="n">
        <f aca="false">ROUND(MIN(INDEX(Assumptions!$D$13:$D$18,MATCH(E714,Assumptions!$A$13:$A$18,0)),MAX(INDEX(Assumptions!$C$13:$C$18,MATCH(E714,Assumptions!$A$13:$A$18,0)),INDEX(Assumptions!$B$13:$B$18,MATCH(E714,Assumptions!$A$13:$A$18,0))*F714)),2)</f>
        <v>40</v>
      </c>
    </row>
    <row r="715" customFormat="false" ht="15" hidden="false" customHeight="false" outlineLevel="0" collapsed="false">
      <c r="A715" s="24" t="s">
        <v>1538</v>
      </c>
      <c r="B715" s="39" t="n">
        <v>46037</v>
      </c>
      <c r="C715" s="24" t="s">
        <v>343</v>
      </c>
      <c r="D715" s="24" t="s">
        <v>826</v>
      </c>
      <c r="E715" s="24" t="s">
        <v>111</v>
      </c>
      <c r="F715" s="38" t="n">
        <v>50</v>
      </c>
      <c r="G715" s="42" t="n">
        <f aca="false">DATE(YEAR(B715),MONTH(B715),1)</f>
        <v>46023</v>
      </c>
      <c r="H715" s="24" t="str">
        <f aca="false">INDEX(Customers!$B$2:$B$601,MATCH(C715,Customers!$A$2:$A$601,0))</f>
        <v>Central</v>
      </c>
      <c r="I715" s="43" t="n">
        <f aca="false">ROUND(MIN(INDEX(Assumptions!$D$13:$D$18,MATCH(E715,Assumptions!$A$13:$A$18,0)),MAX(INDEX(Assumptions!$C$13:$C$18,MATCH(E715,Assumptions!$A$13:$A$18,0)),INDEX(Assumptions!$B$13:$B$18,MATCH(E715,Assumptions!$A$13:$A$18,0))*F715)),2)</f>
        <v>2</v>
      </c>
    </row>
    <row r="716" customFormat="false" ht="15" hidden="false" customHeight="false" outlineLevel="0" collapsed="false">
      <c r="A716" s="24" t="s">
        <v>1539</v>
      </c>
      <c r="B716" s="39" t="n">
        <v>46037</v>
      </c>
      <c r="C716" s="24" t="s">
        <v>349</v>
      </c>
      <c r="D716" s="24" t="s">
        <v>826</v>
      </c>
      <c r="E716" s="24" t="s">
        <v>113</v>
      </c>
      <c r="F716" s="38" t="n">
        <v>99</v>
      </c>
      <c r="G716" s="42" t="n">
        <f aca="false">DATE(YEAR(B716),MONTH(B716),1)</f>
        <v>46023</v>
      </c>
      <c r="H716" s="24" t="str">
        <f aca="false">INDEX(Customers!$B$2:$B$601,MATCH(C716,Customers!$A$2:$A$601,0))</f>
        <v>Rift Valley</v>
      </c>
      <c r="I716" s="43" t="n">
        <f aca="false">ROUND(MIN(INDEX(Assumptions!$D$13:$D$18,MATCH(E716,Assumptions!$A$13:$A$18,0)),MAX(INDEX(Assumptions!$C$13:$C$18,MATCH(E716,Assumptions!$A$13:$A$18,0)),INDEX(Assumptions!$B$13:$B$18,MATCH(E716,Assumptions!$A$13:$A$18,0))*F716)),2)</f>
        <v>4.95</v>
      </c>
    </row>
    <row r="717" customFormat="false" ht="15" hidden="false" customHeight="false" outlineLevel="0" collapsed="false">
      <c r="A717" s="24" t="s">
        <v>1540</v>
      </c>
      <c r="B717" s="39" t="n">
        <v>46037</v>
      </c>
      <c r="C717" s="24" t="s">
        <v>351</v>
      </c>
      <c r="D717" s="24" t="s">
        <v>826</v>
      </c>
      <c r="E717" s="24" t="s">
        <v>103</v>
      </c>
      <c r="F717" s="38" t="n">
        <v>2200</v>
      </c>
      <c r="G717" s="42" t="n">
        <f aca="false">DATE(YEAR(B717),MONTH(B717),1)</f>
        <v>46023</v>
      </c>
      <c r="H717" s="24" t="str">
        <f aca="false">INDEX(Customers!$B$2:$B$601,MATCH(C717,Customers!$A$2:$A$601,0))</f>
        <v>Eastern</v>
      </c>
      <c r="I717" s="43" t="n">
        <f aca="false">ROUND(MIN(INDEX(Assumptions!$D$13:$D$18,MATCH(E717,Assumptions!$A$13:$A$18,0)),MAX(INDEX(Assumptions!$C$13:$C$18,MATCH(E717,Assumptions!$A$13:$A$18,0)),INDEX(Assumptions!$B$13:$B$18,MATCH(E717,Assumptions!$A$13:$A$18,0))*F717)),2)</f>
        <v>22</v>
      </c>
    </row>
    <row r="718" customFormat="false" ht="15" hidden="false" customHeight="false" outlineLevel="0" collapsed="false">
      <c r="A718" s="24" t="s">
        <v>1541</v>
      </c>
      <c r="B718" s="39" t="n">
        <v>46037</v>
      </c>
      <c r="C718" s="24" t="s">
        <v>351</v>
      </c>
      <c r="D718" s="24" t="s">
        <v>826</v>
      </c>
      <c r="E718" s="24" t="s">
        <v>109</v>
      </c>
      <c r="F718" s="38" t="n">
        <v>910</v>
      </c>
      <c r="G718" s="42" t="n">
        <f aca="false">DATE(YEAR(B718),MONTH(B718),1)</f>
        <v>46023</v>
      </c>
      <c r="H718" s="24" t="str">
        <f aca="false">INDEX(Customers!$B$2:$B$601,MATCH(C718,Customers!$A$2:$A$601,0))</f>
        <v>Eastern</v>
      </c>
      <c r="I718" s="43" t="n">
        <f aca="false">ROUND(MIN(INDEX(Assumptions!$D$13:$D$18,MATCH(E718,Assumptions!$A$13:$A$18,0)),MAX(INDEX(Assumptions!$C$13:$C$18,MATCH(E718,Assumptions!$A$13:$A$18,0)),INDEX(Assumptions!$B$13:$B$18,MATCH(E718,Assumptions!$A$13:$A$18,0))*F718)),2)</f>
        <v>3.64</v>
      </c>
    </row>
    <row r="719" customFormat="false" ht="15" hidden="false" customHeight="false" outlineLevel="0" collapsed="false">
      <c r="A719" s="24" t="s">
        <v>1542</v>
      </c>
      <c r="B719" s="39" t="n">
        <v>46037</v>
      </c>
      <c r="C719" s="24" t="s">
        <v>376</v>
      </c>
      <c r="D719" s="24" t="s">
        <v>154</v>
      </c>
      <c r="E719" s="24" t="s">
        <v>105</v>
      </c>
      <c r="F719" s="38" t="n">
        <v>1510</v>
      </c>
      <c r="G719" s="42" t="n">
        <f aca="false">DATE(YEAR(B719),MONTH(B719),1)</f>
        <v>46023</v>
      </c>
      <c r="H719" s="24" t="str">
        <f aca="false">INDEX(Customers!$B$2:$B$601,MATCH(C719,Customers!$A$2:$A$601,0))</f>
        <v>Nairobi</v>
      </c>
      <c r="I719" s="43" t="n">
        <f aca="false">ROUND(MIN(INDEX(Assumptions!$D$13:$D$18,MATCH(E719,Assumptions!$A$13:$A$18,0)),MAX(INDEX(Assumptions!$C$13:$C$18,MATCH(E719,Assumptions!$A$13:$A$18,0)),INDEX(Assumptions!$B$13:$B$18,MATCH(E719,Assumptions!$A$13:$A$18,0))*F719)),2)</f>
        <v>22.65</v>
      </c>
    </row>
    <row r="720" customFormat="false" ht="15" hidden="false" customHeight="false" outlineLevel="0" collapsed="false">
      <c r="A720" s="24" t="s">
        <v>1543</v>
      </c>
      <c r="B720" s="39" t="n">
        <v>46037</v>
      </c>
      <c r="C720" s="24" t="s">
        <v>393</v>
      </c>
      <c r="D720" s="24" t="s">
        <v>209</v>
      </c>
      <c r="E720" s="24" t="s">
        <v>105</v>
      </c>
      <c r="F720" s="38" t="n">
        <v>1380</v>
      </c>
      <c r="G720" s="42" t="n">
        <f aca="false">DATE(YEAR(B720),MONTH(B720),1)</f>
        <v>46023</v>
      </c>
      <c r="H720" s="24" t="str">
        <f aca="false">INDEX(Customers!$B$2:$B$601,MATCH(C720,Customers!$A$2:$A$601,0))</f>
        <v>Rift Valley</v>
      </c>
      <c r="I720" s="43" t="n">
        <f aca="false">ROUND(MIN(INDEX(Assumptions!$D$13:$D$18,MATCH(E720,Assumptions!$A$13:$A$18,0)),MAX(INDEX(Assumptions!$C$13:$C$18,MATCH(E720,Assumptions!$A$13:$A$18,0)),INDEX(Assumptions!$B$13:$B$18,MATCH(E720,Assumptions!$A$13:$A$18,0))*F720)),2)</f>
        <v>20.7</v>
      </c>
    </row>
    <row r="721" customFormat="false" ht="15" hidden="false" customHeight="false" outlineLevel="0" collapsed="false">
      <c r="A721" s="24" t="s">
        <v>1544</v>
      </c>
      <c r="B721" s="39" t="n">
        <v>46037</v>
      </c>
      <c r="C721" s="24" t="s">
        <v>395</v>
      </c>
      <c r="D721" s="24" t="s">
        <v>826</v>
      </c>
      <c r="E721" s="24" t="s">
        <v>103</v>
      </c>
      <c r="F721" s="38" t="n">
        <v>2360</v>
      </c>
      <c r="G721" s="42" t="n">
        <f aca="false">DATE(YEAR(B721),MONTH(B721),1)</f>
        <v>46023</v>
      </c>
      <c r="H721" s="24" t="str">
        <f aca="false">INDEX(Customers!$B$2:$B$601,MATCH(C721,Customers!$A$2:$A$601,0))</f>
        <v>Eastern</v>
      </c>
      <c r="I721" s="43" t="n">
        <f aca="false">ROUND(MIN(INDEX(Assumptions!$D$13:$D$18,MATCH(E721,Assumptions!$A$13:$A$18,0)),MAX(INDEX(Assumptions!$C$13:$C$18,MATCH(E721,Assumptions!$A$13:$A$18,0)),INDEX(Assumptions!$B$13:$B$18,MATCH(E721,Assumptions!$A$13:$A$18,0))*F721)),2)</f>
        <v>23.6</v>
      </c>
    </row>
    <row r="722" customFormat="false" ht="15" hidden="false" customHeight="false" outlineLevel="0" collapsed="false">
      <c r="A722" s="24" t="s">
        <v>1545</v>
      </c>
      <c r="B722" s="39" t="n">
        <v>46037</v>
      </c>
      <c r="C722" s="24" t="s">
        <v>400</v>
      </c>
      <c r="D722" s="24" t="s">
        <v>152</v>
      </c>
      <c r="E722" s="24" t="s">
        <v>107</v>
      </c>
      <c r="F722" s="38" t="n">
        <v>10030</v>
      </c>
      <c r="G722" s="42" t="n">
        <f aca="false">DATE(YEAR(B722),MONTH(B722),1)</f>
        <v>46023</v>
      </c>
      <c r="H722" s="24" t="str">
        <f aca="false">INDEX(Customers!$B$2:$B$601,MATCH(C722,Customers!$A$2:$A$601,0))</f>
        <v>Nairobi</v>
      </c>
      <c r="I722" s="43" t="n">
        <f aca="false">ROUND(MIN(INDEX(Assumptions!$D$13:$D$18,MATCH(E722,Assumptions!$A$13:$A$18,0)),MAX(INDEX(Assumptions!$C$13:$C$18,MATCH(E722,Assumptions!$A$13:$A$18,0)),INDEX(Assumptions!$B$13:$B$18,MATCH(E722,Assumptions!$A$13:$A$18,0))*F722)),2)</f>
        <v>0</v>
      </c>
    </row>
    <row r="723" customFormat="false" ht="15" hidden="false" customHeight="false" outlineLevel="0" collapsed="false">
      <c r="A723" s="24" t="s">
        <v>1546</v>
      </c>
      <c r="B723" s="39" t="n">
        <v>46037</v>
      </c>
      <c r="C723" s="24" t="s">
        <v>405</v>
      </c>
      <c r="D723" s="24" t="s">
        <v>826</v>
      </c>
      <c r="E723" s="24" t="s">
        <v>103</v>
      </c>
      <c r="F723" s="38" t="n">
        <v>970</v>
      </c>
      <c r="G723" s="42" t="n">
        <f aca="false">DATE(YEAR(B723),MONTH(B723),1)</f>
        <v>46023</v>
      </c>
      <c r="H723" s="24" t="str">
        <f aca="false">INDEX(Customers!$B$2:$B$601,MATCH(C723,Customers!$A$2:$A$601,0))</f>
        <v>Nairobi</v>
      </c>
      <c r="I723" s="43" t="n">
        <f aca="false">ROUND(MIN(INDEX(Assumptions!$D$13:$D$18,MATCH(E723,Assumptions!$A$13:$A$18,0)),MAX(INDEX(Assumptions!$C$13:$C$18,MATCH(E723,Assumptions!$A$13:$A$18,0)),INDEX(Assumptions!$B$13:$B$18,MATCH(E723,Assumptions!$A$13:$A$18,0))*F723)),2)</f>
        <v>9.7</v>
      </c>
    </row>
    <row r="724" customFormat="false" ht="15" hidden="false" customHeight="false" outlineLevel="0" collapsed="false">
      <c r="A724" s="24" t="s">
        <v>1547</v>
      </c>
      <c r="B724" s="39" t="n">
        <v>46037</v>
      </c>
      <c r="C724" s="24" t="s">
        <v>405</v>
      </c>
      <c r="D724" s="24" t="s">
        <v>826</v>
      </c>
      <c r="E724" s="24" t="s">
        <v>111</v>
      </c>
      <c r="F724" s="38" t="n">
        <v>50</v>
      </c>
      <c r="G724" s="42" t="n">
        <f aca="false">DATE(YEAR(B724),MONTH(B724),1)</f>
        <v>46023</v>
      </c>
      <c r="H724" s="24" t="str">
        <f aca="false">INDEX(Customers!$B$2:$B$601,MATCH(C724,Customers!$A$2:$A$601,0))</f>
        <v>Nairobi</v>
      </c>
      <c r="I724" s="43" t="n">
        <f aca="false">ROUND(MIN(INDEX(Assumptions!$D$13:$D$18,MATCH(E724,Assumptions!$A$13:$A$18,0)),MAX(INDEX(Assumptions!$C$13:$C$18,MATCH(E724,Assumptions!$A$13:$A$18,0)),INDEX(Assumptions!$B$13:$B$18,MATCH(E724,Assumptions!$A$13:$A$18,0))*F724)),2)</f>
        <v>2</v>
      </c>
    </row>
    <row r="725" customFormat="false" ht="15" hidden="false" customHeight="false" outlineLevel="0" collapsed="false">
      <c r="A725" s="24" t="s">
        <v>1548</v>
      </c>
      <c r="B725" s="39" t="n">
        <v>46037</v>
      </c>
      <c r="C725" s="24" t="s">
        <v>449</v>
      </c>
      <c r="D725" s="24" t="s">
        <v>826</v>
      </c>
      <c r="E725" s="24" t="s">
        <v>109</v>
      </c>
      <c r="F725" s="38" t="n">
        <v>4800</v>
      </c>
      <c r="G725" s="42" t="n">
        <f aca="false">DATE(YEAR(B725),MONTH(B725),1)</f>
        <v>46023</v>
      </c>
      <c r="H725" s="24" t="str">
        <f aca="false">INDEX(Customers!$B$2:$B$601,MATCH(C725,Customers!$A$2:$A$601,0))</f>
        <v>Rift Valley</v>
      </c>
      <c r="I725" s="43" t="n">
        <f aca="false">ROUND(MIN(INDEX(Assumptions!$D$13:$D$18,MATCH(E725,Assumptions!$A$13:$A$18,0)),MAX(INDEX(Assumptions!$C$13:$C$18,MATCH(E725,Assumptions!$A$13:$A$18,0)),INDEX(Assumptions!$B$13:$B$18,MATCH(E725,Assumptions!$A$13:$A$18,0))*F725)),2)</f>
        <v>19.2</v>
      </c>
    </row>
    <row r="726" customFormat="false" ht="15" hidden="false" customHeight="false" outlineLevel="0" collapsed="false">
      <c r="A726" s="24" t="s">
        <v>1549</v>
      </c>
      <c r="B726" s="39" t="n">
        <v>46037</v>
      </c>
      <c r="C726" s="24" t="s">
        <v>450</v>
      </c>
      <c r="D726" s="24" t="s">
        <v>210</v>
      </c>
      <c r="E726" s="24" t="s">
        <v>105</v>
      </c>
      <c r="F726" s="38" t="n">
        <v>580</v>
      </c>
      <c r="G726" s="42" t="n">
        <f aca="false">DATE(YEAR(B726),MONTH(B726),1)</f>
        <v>46023</v>
      </c>
      <c r="H726" s="24" t="str">
        <f aca="false">INDEX(Customers!$B$2:$B$601,MATCH(C726,Customers!$A$2:$A$601,0))</f>
        <v>Eastern</v>
      </c>
      <c r="I726" s="43" t="n">
        <f aca="false">ROUND(MIN(INDEX(Assumptions!$D$13:$D$18,MATCH(E726,Assumptions!$A$13:$A$18,0)),MAX(INDEX(Assumptions!$C$13:$C$18,MATCH(E726,Assumptions!$A$13:$A$18,0)),INDEX(Assumptions!$B$13:$B$18,MATCH(E726,Assumptions!$A$13:$A$18,0))*F726)),2)</f>
        <v>10</v>
      </c>
    </row>
    <row r="727" customFormat="false" ht="15" hidden="false" customHeight="false" outlineLevel="0" collapsed="false">
      <c r="A727" s="24" t="s">
        <v>1550</v>
      </c>
      <c r="B727" s="39" t="n">
        <v>46037</v>
      </c>
      <c r="C727" s="24" t="s">
        <v>451</v>
      </c>
      <c r="D727" s="24" t="s">
        <v>152</v>
      </c>
      <c r="E727" s="24" t="s">
        <v>107</v>
      </c>
      <c r="F727" s="38" t="n">
        <v>10440</v>
      </c>
      <c r="G727" s="42" t="n">
        <f aca="false">DATE(YEAR(B727),MONTH(B727),1)</f>
        <v>46023</v>
      </c>
      <c r="H727" s="24" t="str">
        <f aca="false">INDEX(Customers!$B$2:$B$601,MATCH(C727,Customers!$A$2:$A$601,0))</f>
        <v>Nairobi</v>
      </c>
      <c r="I727" s="43" t="n">
        <f aca="false">ROUND(MIN(INDEX(Assumptions!$D$13:$D$18,MATCH(E727,Assumptions!$A$13:$A$18,0)),MAX(INDEX(Assumptions!$C$13:$C$18,MATCH(E727,Assumptions!$A$13:$A$18,0)),INDEX(Assumptions!$B$13:$B$18,MATCH(E727,Assumptions!$A$13:$A$18,0))*F727)),2)</f>
        <v>0</v>
      </c>
    </row>
    <row r="728" customFormat="false" ht="15" hidden="false" customHeight="false" outlineLevel="0" collapsed="false">
      <c r="A728" s="24" t="s">
        <v>1551</v>
      </c>
      <c r="B728" s="39" t="n">
        <v>46037</v>
      </c>
      <c r="C728" s="24" t="s">
        <v>503</v>
      </c>
      <c r="D728" s="24" t="s">
        <v>153</v>
      </c>
      <c r="E728" s="24" t="s">
        <v>105</v>
      </c>
      <c r="F728" s="38" t="n">
        <v>7670</v>
      </c>
      <c r="G728" s="42" t="n">
        <f aca="false">DATE(YEAR(B728),MONTH(B728),1)</f>
        <v>46023</v>
      </c>
      <c r="H728" s="24" t="str">
        <f aca="false">INDEX(Customers!$B$2:$B$601,MATCH(C728,Customers!$A$2:$A$601,0))</f>
        <v>Nairobi</v>
      </c>
      <c r="I728" s="43" t="n">
        <f aca="false">ROUND(MIN(INDEX(Assumptions!$D$13:$D$18,MATCH(E728,Assumptions!$A$13:$A$18,0)),MAX(INDEX(Assumptions!$C$13:$C$18,MATCH(E728,Assumptions!$A$13:$A$18,0)),INDEX(Assumptions!$B$13:$B$18,MATCH(E728,Assumptions!$A$13:$A$18,0))*F728)),2)</f>
        <v>115.05</v>
      </c>
    </row>
    <row r="729" customFormat="false" ht="15" hidden="false" customHeight="false" outlineLevel="0" collapsed="false">
      <c r="A729" s="24" t="s">
        <v>1552</v>
      </c>
      <c r="B729" s="39" t="n">
        <v>46037</v>
      </c>
      <c r="C729" s="24" t="s">
        <v>525</v>
      </c>
      <c r="D729" s="24" t="s">
        <v>826</v>
      </c>
      <c r="E729" s="24" t="s">
        <v>103</v>
      </c>
      <c r="F729" s="38" t="n">
        <v>910</v>
      </c>
      <c r="G729" s="42" t="n">
        <f aca="false">DATE(YEAR(B729),MONTH(B729),1)</f>
        <v>46023</v>
      </c>
      <c r="H729" s="24" t="str">
        <f aca="false">INDEX(Customers!$B$2:$B$601,MATCH(C729,Customers!$A$2:$A$601,0))</f>
        <v>Nairobi</v>
      </c>
      <c r="I729" s="43" t="n">
        <f aca="false">ROUND(MIN(INDEX(Assumptions!$D$13:$D$18,MATCH(E729,Assumptions!$A$13:$A$18,0)),MAX(INDEX(Assumptions!$C$13:$C$18,MATCH(E729,Assumptions!$A$13:$A$18,0)),INDEX(Assumptions!$B$13:$B$18,MATCH(E729,Assumptions!$A$13:$A$18,0))*F729)),2)</f>
        <v>9.1</v>
      </c>
    </row>
    <row r="730" customFormat="false" ht="15" hidden="false" customHeight="false" outlineLevel="0" collapsed="false">
      <c r="A730" s="24" t="s">
        <v>1553</v>
      </c>
      <c r="B730" s="39" t="n">
        <v>46037</v>
      </c>
      <c r="C730" s="24" t="s">
        <v>525</v>
      </c>
      <c r="D730" s="24" t="s">
        <v>826</v>
      </c>
      <c r="E730" s="24" t="s">
        <v>103</v>
      </c>
      <c r="F730" s="38" t="n">
        <v>7250</v>
      </c>
      <c r="G730" s="42" t="n">
        <f aca="false">DATE(YEAR(B730),MONTH(B730),1)</f>
        <v>46023</v>
      </c>
      <c r="H730" s="24" t="str">
        <f aca="false">INDEX(Customers!$B$2:$B$601,MATCH(C730,Customers!$A$2:$A$601,0))</f>
        <v>Nairobi</v>
      </c>
      <c r="I730" s="43" t="n">
        <f aca="false">ROUND(MIN(INDEX(Assumptions!$D$13:$D$18,MATCH(E730,Assumptions!$A$13:$A$18,0)),MAX(INDEX(Assumptions!$C$13:$C$18,MATCH(E730,Assumptions!$A$13:$A$18,0)),INDEX(Assumptions!$B$13:$B$18,MATCH(E730,Assumptions!$A$13:$A$18,0))*F730)),2)</f>
        <v>72.5</v>
      </c>
    </row>
    <row r="731" customFormat="false" ht="15" hidden="false" customHeight="false" outlineLevel="0" collapsed="false">
      <c r="A731" s="24" t="s">
        <v>1554</v>
      </c>
      <c r="B731" s="39" t="n">
        <v>46037</v>
      </c>
      <c r="C731" s="24" t="s">
        <v>533</v>
      </c>
      <c r="D731" s="24" t="s">
        <v>826</v>
      </c>
      <c r="E731" s="24" t="s">
        <v>103</v>
      </c>
      <c r="F731" s="38" t="n">
        <v>3120</v>
      </c>
      <c r="G731" s="42" t="n">
        <f aca="false">DATE(YEAR(B731),MONTH(B731),1)</f>
        <v>46023</v>
      </c>
      <c r="H731" s="24" t="str">
        <f aca="false">INDEX(Customers!$B$2:$B$601,MATCH(C731,Customers!$A$2:$A$601,0))</f>
        <v>Rift Valley</v>
      </c>
      <c r="I731" s="43" t="n">
        <f aca="false">ROUND(MIN(INDEX(Assumptions!$D$13:$D$18,MATCH(E731,Assumptions!$A$13:$A$18,0)),MAX(INDEX(Assumptions!$C$13:$C$18,MATCH(E731,Assumptions!$A$13:$A$18,0)),INDEX(Assumptions!$B$13:$B$18,MATCH(E731,Assumptions!$A$13:$A$18,0))*F731)),2)</f>
        <v>31.2</v>
      </c>
    </row>
    <row r="732" customFormat="false" ht="15" hidden="false" customHeight="false" outlineLevel="0" collapsed="false">
      <c r="A732" s="24" t="s">
        <v>1555</v>
      </c>
      <c r="B732" s="39" t="n">
        <v>46037</v>
      </c>
      <c r="C732" s="24" t="s">
        <v>543</v>
      </c>
      <c r="D732" s="24" t="s">
        <v>826</v>
      </c>
      <c r="E732" s="24" t="s">
        <v>103</v>
      </c>
      <c r="F732" s="38" t="n">
        <v>4940</v>
      </c>
      <c r="G732" s="42" t="n">
        <f aca="false">DATE(YEAR(B732),MONTH(B732),1)</f>
        <v>46023</v>
      </c>
      <c r="H732" s="24" t="str">
        <f aca="false">INDEX(Customers!$B$2:$B$601,MATCH(C732,Customers!$A$2:$A$601,0))</f>
        <v>Central</v>
      </c>
      <c r="I732" s="43" t="n">
        <f aca="false">ROUND(MIN(INDEX(Assumptions!$D$13:$D$18,MATCH(E732,Assumptions!$A$13:$A$18,0)),MAX(INDEX(Assumptions!$C$13:$C$18,MATCH(E732,Assumptions!$A$13:$A$18,0)),INDEX(Assumptions!$B$13:$B$18,MATCH(E732,Assumptions!$A$13:$A$18,0))*F732)),2)</f>
        <v>49.4</v>
      </c>
    </row>
    <row r="733" customFormat="false" ht="15" hidden="false" customHeight="false" outlineLevel="0" collapsed="false">
      <c r="A733" s="24" t="s">
        <v>1556</v>
      </c>
      <c r="B733" s="39" t="n">
        <v>46037</v>
      </c>
      <c r="C733" s="24" t="s">
        <v>544</v>
      </c>
      <c r="D733" s="24" t="s">
        <v>826</v>
      </c>
      <c r="E733" s="24" t="s">
        <v>109</v>
      </c>
      <c r="F733" s="38" t="n">
        <v>9080</v>
      </c>
      <c r="G733" s="42" t="n">
        <f aca="false">DATE(YEAR(B733),MONTH(B733),1)</f>
        <v>46023</v>
      </c>
      <c r="H733" s="24" t="str">
        <f aca="false">INDEX(Customers!$B$2:$B$601,MATCH(C733,Customers!$A$2:$A$601,0))</f>
        <v>Coast</v>
      </c>
      <c r="I733" s="43" t="n">
        <f aca="false">ROUND(MIN(INDEX(Assumptions!$D$13:$D$18,MATCH(E733,Assumptions!$A$13:$A$18,0)),MAX(INDEX(Assumptions!$C$13:$C$18,MATCH(E733,Assumptions!$A$13:$A$18,0)),INDEX(Assumptions!$B$13:$B$18,MATCH(E733,Assumptions!$A$13:$A$18,0))*F733)),2)</f>
        <v>36.32</v>
      </c>
    </row>
    <row r="734" customFormat="false" ht="15" hidden="false" customHeight="false" outlineLevel="0" collapsed="false">
      <c r="A734" s="24" t="s">
        <v>1557</v>
      </c>
      <c r="B734" s="39" t="n">
        <v>46037</v>
      </c>
      <c r="C734" s="24" t="s">
        <v>549</v>
      </c>
      <c r="D734" s="24" t="s">
        <v>826</v>
      </c>
      <c r="E734" s="24" t="s">
        <v>103</v>
      </c>
      <c r="F734" s="38" t="n">
        <v>2570</v>
      </c>
      <c r="G734" s="42" t="n">
        <f aca="false">DATE(YEAR(B734),MONTH(B734),1)</f>
        <v>46023</v>
      </c>
      <c r="H734" s="24" t="str">
        <f aca="false">INDEX(Customers!$B$2:$B$601,MATCH(C734,Customers!$A$2:$A$601,0))</f>
        <v>Eastern</v>
      </c>
      <c r="I734" s="43" t="n">
        <f aca="false">ROUND(MIN(INDEX(Assumptions!$D$13:$D$18,MATCH(E734,Assumptions!$A$13:$A$18,0)),MAX(INDEX(Assumptions!$C$13:$C$18,MATCH(E734,Assumptions!$A$13:$A$18,0)),INDEX(Assumptions!$B$13:$B$18,MATCH(E734,Assumptions!$A$13:$A$18,0))*F734)),2)</f>
        <v>25.7</v>
      </c>
    </row>
    <row r="735" customFormat="false" ht="15" hidden="false" customHeight="false" outlineLevel="0" collapsed="false">
      <c r="A735" s="24" t="s">
        <v>1558</v>
      </c>
      <c r="B735" s="39" t="n">
        <v>46037</v>
      </c>
      <c r="C735" s="24" t="s">
        <v>560</v>
      </c>
      <c r="D735" s="24" t="s">
        <v>826</v>
      </c>
      <c r="E735" s="24" t="s">
        <v>103</v>
      </c>
      <c r="F735" s="38" t="n">
        <v>1070</v>
      </c>
      <c r="G735" s="42" t="n">
        <f aca="false">DATE(YEAR(B735),MONTH(B735),1)</f>
        <v>46023</v>
      </c>
      <c r="H735" s="24" t="str">
        <f aca="false">INDEX(Customers!$B$2:$B$601,MATCH(C735,Customers!$A$2:$A$601,0))</f>
        <v>Eastern</v>
      </c>
      <c r="I735" s="43" t="n">
        <f aca="false">ROUND(MIN(INDEX(Assumptions!$D$13:$D$18,MATCH(E735,Assumptions!$A$13:$A$18,0)),MAX(INDEX(Assumptions!$C$13:$C$18,MATCH(E735,Assumptions!$A$13:$A$18,0)),INDEX(Assumptions!$B$13:$B$18,MATCH(E735,Assumptions!$A$13:$A$18,0))*F735)),2)</f>
        <v>10.7</v>
      </c>
    </row>
    <row r="736" customFormat="false" ht="15" hidden="false" customHeight="false" outlineLevel="0" collapsed="false">
      <c r="A736" s="24" t="s">
        <v>1559</v>
      </c>
      <c r="B736" s="39" t="n">
        <v>46037</v>
      </c>
      <c r="C736" s="24" t="s">
        <v>571</v>
      </c>
      <c r="D736" s="24" t="s">
        <v>826</v>
      </c>
      <c r="E736" s="24" t="s">
        <v>103</v>
      </c>
      <c r="F736" s="38" t="n">
        <v>890</v>
      </c>
      <c r="G736" s="42" t="n">
        <f aca="false">DATE(YEAR(B736),MONTH(B736),1)</f>
        <v>46023</v>
      </c>
      <c r="H736" s="24" t="str">
        <f aca="false">INDEX(Customers!$B$2:$B$601,MATCH(C736,Customers!$A$2:$A$601,0))</f>
        <v>Nairobi</v>
      </c>
      <c r="I736" s="43" t="n">
        <f aca="false">ROUND(MIN(INDEX(Assumptions!$D$13:$D$18,MATCH(E736,Assumptions!$A$13:$A$18,0)),MAX(INDEX(Assumptions!$C$13:$C$18,MATCH(E736,Assumptions!$A$13:$A$18,0)),INDEX(Assumptions!$B$13:$B$18,MATCH(E736,Assumptions!$A$13:$A$18,0))*F736)),2)</f>
        <v>8.9</v>
      </c>
    </row>
    <row r="737" customFormat="false" ht="15" hidden="false" customHeight="false" outlineLevel="0" collapsed="false">
      <c r="A737" s="24" t="s">
        <v>1560</v>
      </c>
      <c r="B737" s="39" t="n">
        <v>46037</v>
      </c>
      <c r="C737" s="24" t="s">
        <v>578</v>
      </c>
      <c r="D737" s="24" t="s">
        <v>826</v>
      </c>
      <c r="E737" s="24" t="s">
        <v>113</v>
      </c>
      <c r="F737" s="38" t="n">
        <v>50</v>
      </c>
      <c r="G737" s="42" t="n">
        <f aca="false">DATE(YEAR(B737),MONTH(B737),1)</f>
        <v>46023</v>
      </c>
      <c r="H737" s="24" t="str">
        <f aca="false">INDEX(Customers!$B$2:$B$601,MATCH(C737,Customers!$A$2:$A$601,0))</f>
        <v>Rift Valley</v>
      </c>
      <c r="I737" s="43" t="n">
        <f aca="false">ROUND(MIN(INDEX(Assumptions!$D$13:$D$18,MATCH(E737,Assumptions!$A$13:$A$18,0)),MAX(INDEX(Assumptions!$C$13:$C$18,MATCH(E737,Assumptions!$A$13:$A$18,0)),INDEX(Assumptions!$B$13:$B$18,MATCH(E737,Assumptions!$A$13:$A$18,0))*F737)),2)</f>
        <v>2.5</v>
      </c>
    </row>
    <row r="738" customFormat="false" ht="15" hidden="false" customHeight="false" outlineLevel="0" collapsed="false">
      <c r="A738" s="24" t="s">
        <v>1561</v>
      </c>
      <c r="B738" s="39" t="n">
        <v>46037</v>
      </c>
      <c r="C738" s="24" t="s">
        <v>585</v>
      </c>
      <c r="D738" s="24" t="s">
        <v>203</v>
      </c>
      <c r="E738" s="24" t="s">
        <v>107</v>
      </c>
      <c r="F738" s="38" t="n">
        <v>18570</v>
      </c>
      <c r="G738" s="42" t="n">
        <f aca="false">DATE(YEAR(B738),MONTH(B738),1)</f>
        <v>46023</v>
      </c>
      <c r="H738" s="24" t="str">
        <f aca="false">INDEX(Customers!$B$2:$B$601,MATCH(C738,Customers!$A$2:$A$601,0))</f>
        <v>Eastern</v>
      </c>
      <c r="I738" s="43" t="n">
        <f aca="false">ROUND(MIN(INDEX(Assumptions!$D$13:$D$18,MATCH(E738,Assumptions!$A$13:$A$18,0)),MAX(INDEX(Assumptions!$C$13:$C$18,MATCH(E738,Assumptions!$A$13:$A$18,0)),INDEX(Assumptions!$B$13:$B$18,MATCH(E738,Assumptions!$A$13:$A$18,0))*F738)),2)</f>
        <v>0</v>
      </c>
    </row>
    <row r="739" customFormat="false" ht="15" hidden="false" customHeight="false" outlineLevel="0" collapsed="false">
      <c r="A739" s="24" t="s">
        <v>1562</v>
      </c>
      <c r="B739" s="39" t="n">
        <v>46037</v>
      </c>
      <c r="C739" s="24" t="s">
        <v>597</v>
      </c>
      <c r="D739" s="24" t="s">
        <v>826</v>
      </c>
      <c r="E739" s="24" t="s">
        <v>109</v>
      </c>
      <c r="F739" s="38" t="n">
        <v>16160</v>
      </c>
      <c r="G739" s="42" t="n">
        <f aca="false">DATE(YEAR(B739),MONTH(B739),1)</f>
        <v>46023</v>
      </c>
      <c r="H739" s="24" t="str">
        <f aca="false">INDEX(Customers!$B$2:$B$601,MATCH(C739,Customers!$A$2:$A$601,0))</f>
        <v>Eastern</v>
      </c>
      <c r="I739" s="43" t="n">
        <f aca="false">ROUND(MIN(INDEX(Assumptions!$D$13:$D$18,MATCH(E739,Assumptions!$A$13:$A$18,0)),MAX(INDEX(Assumptions!$C$13:$C$18,MATCH(E739,Assumptions!$A$13:$A$18,0)),INDEX(Assumptions!$B$13:$B$18,MATCH(E739,Assumptions!$A$13:$A$18,0))*F739)),2)</f>
        <v>40</v>
      </c>
    </row>
    <row r="740" customFormat="false" ht="15" hidden="false" customHeight="false" outlineLevel="0" collapsed="false">
      <c r="A740" s="24" t="s">
        <v>1563</v>
      </c>
      <c r="B740" s="39" t="n">
        <v>46037</v>
      </c>
      <c r="C740" s="24" t="s">
        <v>636</v>
      </c>
      <c r="D740" s="24" t="s">
        <v>826</v>
      </c>
      <c r="E740" s="24" t="s">
        <v>109</v>
      </c>
      <c r="F740" s="38" t="n">
        <v>1080</v>
      </c>
      <c r="G740" s="42" t="n">
        <f aca="false">DATE(YEAR(B740),MONTH(B740),1)</f>
        <v>46023</v>
      </c>
      <c r="H740" s="24" t="str">
        <f aca="false">INDEX(Customers!$B$2:$B$601,MATCH(C740,Customers!$A$2:$A$601,0))</f>
        <v>Nairobi</v>
      </c>
      <c r="I740" s="43" t="n">
        <f aca="false">ROUND(MIN(INDEX(Assumptions!$D$13:$D$18,MATCH(E740,Assumptions!$A$13:$A$18,0)),MAX(INDEX(Assumptions!$C$13:$C$18,MATCH(E740,Assumptions!$A$13:$A$18,0)),INDEX(Assumptions!$B$13:$B$18,MATCH(E740,Assumptions!$A$13:$A$18,0))*F740)),2)</f>
        <v>4.32</v>
      </c>
    </row>
    <row r="741" customFormat="false" ht="15" hidden="false" customHeight="false" outlineLevel="0" collapsed="false">
      <c r="A741" s="24" t="s">
        <v>1564</v>
      </c>
      <c r="B741" s="39" t="n">
        <v>46037</v>
      </c>
      <c r="C741" s="24" t="s">
        <v>654</v>
      </c>
      <c r="D741" s="24" t="s">
        <v>826</v>
      </c>
      <c r="E741" s="24" t="s">
        <v>111</v>
      </c>
      <c r="F741" s="38" t="n">
        <v>20</v>
      </c>
      <c r="G741" s="42" t="n">
        <f aca="false">DATE(YEAR(B741),MONTH(B741),1)</f>
        <v>46023</v>
      </c>
      <c r="H741" s="24" t="str">
        <f aca="false">INDEX(Customers!$B$2:$B$601,MATCH(C741,Customers!$A$2:$A$601,0))</f>
        <v>Eastern</v>
      </c>
      <c r="I741" s="43" t="n">
        <f aca="false">ROUND(MIN(INDEX(Assumptions!$D$13:$D$18,MATCH(E741,Assumptions!$A$13:$A$18,0)),MAX(INDEX(Assumptions!$C$13:$C$18,MATCH(E741,Assumptions!$A$13:$A$18,0)),INDEX(Assumptions!$B$13:$B$18,MATCH(E741,Assumptions!$A$13:$A$18,0))*F741)),2)</f>
        <v>0.8</v>
      </c>
    </row>
    <row r="742" customFormat="false" ht="15" hidden="false" customHeight="false" outlineLevel="0" collapsed="false">
      <c r="A742" s="24" t="s">
        <v>1565</v>
      </c>
      <c r="B742" s="39" t="n">
        <v>46037</v>
      </c>
      <c r="C742" s="24" t="s">
        <v>663</v>
      </c>
      <c r="D742" s="24" t="s">
        <v>826</v>
      </c>
      <c r="E742" s="24" t="s">
        <v>111</v>
      </c>
      <c r="F742" s="38" t="n">
        <v>500</v>
      </c>
      <c r="G742" s="42" t="n">
        <f aca="false">DATE(YEAR(B742),MONTH(B742),1)</f>
        <v>46023</v>
      </c>
      <c r="H742" s="24" t="str">
        <f aca="false">INDEX(Customers!$B$2:$B$601,MATCH(C742,Customers!$A$2:$A$601,0))</f>
        <v>Western</v>
      </c>
      <c r="I742" s="43" t="n">
        <f aca="false">ROUND(MIN(INDEX(Assumptions!$D$13:$D$18,MATCH(E742,Assumptions!$A$13:$A$18,0)),MAX(INDEX(Assumptions!$C$13:$C$18,MATCH(E742,Assumptions!$A$13:$A$18,0)),INDEX(Assumptions!$B$13:$B$18,MATCH(E742,Assumptions!$A$13:$A$18,0))*F742)),2)</f>
        <v>20</v>
      </c>
    </row>
    <row r="743" customFormat="false" ht="15" hidden="false" customHeight="false" outlineLevel="0" collapsed="false">
      <c r="A743" s="24" t="s">
        <v>1566</v>
      </c>
      <c r="B743" s="39" t="n">
        <v>46037</v>
      </c>
      <c r="C743" s="24" t="s">
        <v>665</v>
      </c>
      <c r="D743" s="24" t="s">
        <v>826</v>
      </c>
      <c r="E743" s="24" t="s">
        <v>111</v>
      </c>
      <c r="F743" s="38" t="n">
        <v>100</v>
      </c>
      <c r="G743" s="42" t="n">
        <f aca="false">DATE(YEAR(B743),MONTH(B743),1)</f>
        <v>46023</v>
      </c>
      <c r="H743" s="24" t="str">
        <f aca="false">INDEX(Customers!$B$2:$B$601,MATCH(C743,Customers!$A$2:$A$601,0))</f>
        <v>Nairobi</v>
      </c>
      <c r="I743" s="43" t="n">
        <f aca="false">ROUND(MIN(INDEX(Assumptions!$D$13:$D$18,MATCH(E743,Assumptions!$A$13:$A$18,0)),MAX(INDEX(Assumptions!$C$13:$C$18,MATCH(E743,Assumptions!$A$13:$A$18,0)),INDEX(Assumptions!$B$13:$B$18,MATCH(E743,Assumptions!$A$13:$A$18,0))*F743)),2)</f>
        <v>4</v>
      </c>
    </row>
    <row r="744" customFormat="false" ht="15" hidden="false" customHeight="false" outlineLevel="0" collapsed="false">
      <c r="A744" s="24" t="s">
        <v>1567</v>
      </c>
      <c r="B744" s="39" t="n">
        <v>46037</v>
      </c>
      <c r="C744" s="24" t="s">
        <v>667</v>
      </c>
      <c r="D744" s="24" t="s">
        <v>826</v>
      </c>
      <c r="E744" s="24" t="s">
        <v>103</v>
      </c>
      <c r="F744" s="38" t="n">
        <v>2890</v>
      </c>
      <c r="G744" s="42" t="n">
        <f aca="false">DATE(YEAR(B744),MONTH(B744),1)</f>
        <v>46023</v>
      </c>
      <c r="H744" s="24" t="str">
        <f aca="false">INDEX(Customers!$B$2:$B$601,MATCH(C744,Customers!$A$2:$A$601,0))</f>
        <v>Western</v>
      </c>
      <c r="I744" s="43" t="n">
        <f aca="false">ROUND(MIN(INDEX(Assumptions!$D$13:$D$18,MATCH(E744,Assumptions!$A$13:$A$18,0)),MAX(INDEX(Assumptions!$C$13:$C$18,MATCH(E744,Assumptions!$A$13:$A$18,0)),INDEX(Assumptions!$B$13:$B$18,MATCH(E744,Assumptions!$A$13:$A$18,0))*F744)),2)</f>
        <v>28.9</v>
      </c>
    </row>
    <row r="745" customFormat="false" ht="15" hidden="false" customHeight="false" outlineLevel="0" collapsed="false">
      <c r="A745" s="24" t="s">
        <v>1568</v>
      </c>
      <c r="B745" s="39" t="n">
        <v>46037</v>
      </c>
      <c r="C745" s="24" t="s">
        <v>694</v>
      </c>
      <c r="D745" s="24" t="s">
        <v>202</v>
      </c>
      <c r="E745" s="24" t="s">
        <v>105</v>
      </c>
      <c r="F745" s="38" t="n">
        <v>10200</v>
      </c>
      <c r="G745" s="42" t="n">
        <f aca="false">DATE(YEAR(B745),MONTH(B745),1)</f>
        <v>46023</v>
      </c>
      <c r="H745" s="24" t="str">
        <f aca="false">INDEX(Customers!$B$2:$B$601,MATCH(C745,Customers!$A$2:$A$601,0))</f>
        <v>Western</v>
      </c>
      <c r="I745" s="43" t="n">
        <f aca="false">ROUND(MIN(INDEX(Assumptions!$D$13:$D$18,MATCH(E745,Assumptions!$A$13:$A$18,0)),MAX(INDEX(Assumptions!$C$13:$C$18,MATCH(E745,Assumptions!$A$13:$A$18,0)),INDEX(Assumptions!$B$13:$B$18,MATCH(E745,Assumptions!$A$13:$A$18,0))*F745)),2)</f>
        <v>153</v>
      </c>
    </row>
    <row r="746" customFormat="false" ht="15" hidden="false" customHeight="false" outlineLevel="0" collapsed="false">
      <c r="A746" s="24" t="s">
        <v>1569</v>
      </c>
      <c r="B746" s="39" t="n">
        <v>46037</v>
      </c>
      <c r="C746" s="24" t="s">
        <v>695</v>
      </c>
      <c r="D746" s="24" t="s">
        <v>826</v>
      </c>
      <c r="E746" s="24" t="s">
        <v>113</v>
      </c>
      <c r="F746" s="38" t="n">
        <v>2000</v>
      </c>
      <c r="G746" s="42" t="n">
        <f aca="false">DATE(YEAR(B746),MONTH(B746),1)</f>
        <v>46023</v>
      </c>
      <c r="H746" s="24" t="str">
        <f aca="false">INDEX(Customers!$B$2:$B$601,MATCH(C746,Customers!$A$2:$A$601,0))</f>
        <v>Central</v>
      </c>
      <c r="I746" s="43" t="n">
        <f aca="false">ROUND(MIN(INDEX(Assumptions!$D$13:$D$18,MATCH(E746,Assumptions!$A$13:$A$18,0)),MAX(INDEX(Assumptions!$C$13:$C$18,MATCH(E746,Assumptions!$A$13:$A$18,0)),INDEX(Assumptions!$B$13:$B$18,MATCH(E746,Assumptions!$A$13:$A$18,0))*F746)),2)</f>
        <v>100</v>
      </c>
    </row>
    <row r="747" customFormat="false" ht="15" hidden="false" customHeight="false" outlineLevel="0" collapsed="false">
      <c r="A747" s="24" t="s">
        <v>1570</v>
      </c>
      <c r="B747" s="39" t="n">
        <v>46037</v>
      </c>
      <c r="C747" s="24" t="s">
        <v>719</v>
      </c>
      <c r="D747" s="24" t="s">
        <v>826</v>
      </c>
      <c r="E747" s="24" t="s">
        <v>113</v>
      </c>
      <c r="F747" s="38" t="n">
        <v>250</v>
      </c>
      <c r="G747" s="42" t="n">
        <f aca="false">DATE(YEAR(B747),MONTH(B747),1)</f>
        <v>46023</v>
      </c>
      <c r="H747" s="24" t="str">
        <f aca="false">INDEX(Customers!$B$2:$B$601,MATCH(C747,Customers!$A$2:$A$601,0))</f>
        <v>Nairobi</v>
      </c>
      <c r="I747" s="43" t="n">
        <f aca="false">ROUND(MIN(INDEX(Assumptions!$D$13:$D$18,MATCH(E747,Assumptions!$A$13:$A$18,0)),MAX(INDEX(Assumptions!$C$13:$C$18,MATCH(E747,Assumptions!$A$13:$A$18,0)),INDEX(Assumptions!$B$13:$B$18,MATCH(E747,Assumptions!$A$13:$A$18,0))*F747)),2)</f>
        <v>12.5</v>
      </c>
    </row>
    <row r="748" customFormat="false" ht="15" hidden="false" customHeight="false" outlineLevel="0" collapsed="false">
      <c r="A748" s="24" t="s">
        <v>1571</v>
      </c>
      <c r="B748" s="39" t="n">
        <v>46037</v>
      </c>
      <c r="C748" s="24" t="s">
        <v>744</v>
      </c>
      <c r="D748" s="24" t="s">
        <v>826</v>
      </c>
      <c r="E748" s="24" t="s">
        <v>103</v>
      </c>
      <c r="F748" s="38" t="n">
        <v>540</v>
      </c>
      <c r="G748" s="42" t="n">
        <f aca="false">DATE(YEAR(B748),MONTH(B748),1)</f>
        <v>46023</v>
      </c>
      <c r="H748" s="24" t="str">
        <f aca="false">INDEX(Customers!$B$2:$B$601,MATCH(C748,Customers!$A$2:$A$601,0))</f>
        <v>Rift Valley</v>
      </c>
      <c r="I748" s="43" t="n">
        <f aca="false">ROUND(MIN(INDEX(Assumptions!$D$13:$D$18,MATCH(E748,Assumptions!$A$13:$A$18,0)),MAX(INDEX(Assumptions!$C$13:$C$18,MATCH(E748,Assumptions!$A$13:$A$18,0)),INDEX(Assumptions!$B$13:$B$18,MATCH(E748,Assumptions!$A$13:$A$18,0))*F748)),2)</f>
        <v>5.4</v>
      </c>
    </row>
    <row r="749" customFormat="false" ht="15" hidden="false" customHeight="false" outlineLevel="0" collapsed="false">
      <c r="A749" s="24" t="s">
        <v>1572</v>
      </c>
      <c r="B749" s="39" t="n">
        <v>46037</v>
      </c>
      <c r="C749" s="24" t="s">
        <v>764</v>
      </c>
      <c r="D749" s="24" t="s">
        <v>826</v>
      </c>
      <c r="E749" s="24" t="s">
        <v>113</v>
      </c>
      <c r="F749" s="38" t="n">
        <v>250</v>
      </c>
      <c r="G749" s="42" t="n">
        <f aca="false">DATE(YEAR(B749),MONTH(B749),1)</f>
        <v>46023</v>
      </c>
      <c r="H749" s="24" t="str">
        <f aca="false">INDEX(Customers!$B$2:$B$601,MATCH(C749,Customers!$A$2:$A$601,0))</f>
        <v>Nairobi</v>
      </c>
      <c r="I749" s="43" t="n">
        <f aca="false">ROUND(MIN(INDEX(Assumptions!$D$13:$D$18,MATCH(E749,Assumptions!$A$13:$A$18,0)),MAX(INDEX(Assumptions!$C$13:$C$18,MATCH(E749,Assumptions!$A$13:$A$18,0)),INDEX(Assumptions!$B$13:$B$18,MATCH(E749,Assumptions!$A$13:$A$18,0))*F749)),2)</f>
        <v>12.5</v>
      </c>
    </row>
    <row r="750" customFormat="false" ht="15" hidden="false" customHeight="false" outlineLevel="0" collapsed="false">
      <c r="A750" s="24" t="s">
        <v>1573</v>
      </c>
      <c r="B750" s="39" t="n">
        <v>46037</v>
      </c>
      <c r="C750" s="24" t="s">
        <v>787</v>
      </c>
      <c r="D750" s="24" t="s">
        <v>826</v>
      </c>
      <c r="E750" s="24" t="s">
        <v>113</v>
      </c>
      <c r="F750" s="38" t="n">
        <v>99</v>
      </c>
      <c r="G750" s="42" t="n">
        <f aca="false">DATE(YEAR(B750),MONTH(B750),1)</f>
        <v>46023</v>
      </c>
      <c r="H750" s="24" t="str">
        <f aca="false">INDEX(Customers!$B$2:$B$601,MATCH(C750,Customers!$A$2:$A$601,0))</f>
        <v>Eastern</v>
      </c>
      <c r="I750" s="43" t="n">
        <f aca="false">ROUND(MIN(INDEX(Assumptions!$D$13:$D$18,MATCH(E750,Assumptions!$A$13:$A$18,0)),MAX(INDEX(Assumptions!$C$13:$C$18,MATCH(E750,Assumptions!$A$13:$A$18,0)),INDEX(Assumptions!$B$13:$B$18,MATCH(E750,Assumptions!$A$13:$A$18,0))*F750)),2)</f>
        <v>4.95</v>
      </c>
    </row>
    <row r="751" customFormat="false" ht="15" hidden="false" customHeight="false" outlineLevel="0" collapsed="false">
      <c r="A751" s="24" t="s">
        <v>1574</v>
      </c>
      <c r="B751" s="39" t="n">
        <v>46037</v>
      </c>
      <c r="C751" s="24" t="s">
        <v>788</v>
      </c>
      <c r="D751" s="24" t="s">
        <v>826</v>
      </c>
      <c r="E751" s="24" t="s">
        <v>113</v>
      </c>
      <c r="F751" s="38" t="n">
        <v>250</v>
      </c>
      <c r="G751" s="42" t="n">
        <f aca="false">DATE(YEAR(B751),MONTH(B751),1)</f>
        <v>46023</v>
      </c>
      <c r="H751" s="24" t="str">
        <f aca="false">INDEX(Customers!$B$2:$B$601,MATCH(C751,Customers!$A$2:$A$601,0))</f>
        <v>Coast</v>
      </c>
      <c r="I751" s="43" t="n">
        <f aca="false">ROUND(MIN(INDEX(Assumptions!$D$13:$D$18,MATCH(E751,Assumptions!$A$13:$A$18,0)),MAX(INDEX(Assumptions!$C$13:$C$18,MATCH(E751,Assumptions!$A$13:$A$18,0)),INDEX(Assumptions!$B$13:$B$18,MATCH(E751,Assumptions!$A$13:$A$18,0))*F751)),2)</f>
        <v>12.5</v>
      </c>
    </row>
    <row r="752" customFormat="false" ht="15" hidden="false" customHeight="false" outlineLevel="0" collapsed="false">
      <c r="A752" s="24" t="s">
        <v>1575</v>
      </c>
      <c r="B752" s="39" t="n">
        <v>46037</v>
      </c>
      <c r="C752" s="24" t="s">
        <v>794</v>
      </c>
      <c r="D752" s="24" t="s">
        <v>178</v>
      </c>
      <c r="E752" s="24" t="s">
        <v>105</v>
      </c>
      <c r="F752" s="38" t="n">
        <v>11090</v>
      </c>
      <c r="G752" s="42" t="n">
        <f aca="false">DATE(YEAR(B752),MONTH(B752),1)</f>
        <v>46023</v>
      </c>
      <c r="H752" s="24" t="str">
        <f aca="false">INDEX(Customers!$B$2:$B$601,MATCH(C752,Customers!$A$2:$A$601,0))</f>
        <v>Rift Valley</v>
      </c>
      <c r="I752" s="43" t="n">
        <f aca="false">ROUND(MIN(INDEX(Assumptions!$D$13:$D$18,MATCH(E752,Assumptions!$A$13:$A$18,0)),MAX(INDEX(Assumptions!$C$13:$C$18,MATCH(E752,Assumptions!$A$13:$A$18,0)),INDEX(Assumptions!$B$13:$B$18,MATCH(E752,Assumptions!$A$13:$A$18,0))*F752)),2)</f>
        <v>166.35</v>
      </c>
    </row>
    <row r="753" customFormat="false" ht="15" hidden="false" customHeight="false" outlineLevel="0" collapsed="false">
      <c r="A753" s="24" t="s">
        <v>1576</v>
      </c>
      <c r="B753" s="39" t="n">
        <v>46037</v>
      </c>
      <c r="C753" s="24" t="s">
        <v>797</v>
      </c>
      <c r="D753" s="24" t="s">
        <v>826</v>
      </c>
      <c r="E753" s="24" t="s">
        <v>109</v>
      </c>
      <c r="F753" s="38" t="n">
        <v>2510</v>
      </c>
      <c r="G753" s="42" t="n">
        <f aca="false">DATE(YEAR(B753),MONTH(B753),1)</f>
        <v>46023</v>
      </c>
      <c r="H753" s="24" t="str">
        <f aca="false">INDEX(Customers!$B$2:$B$601,MATCH(C753,Customers!$A$2:$A$601,0))</f>
        <v>Rift Valley</v>
      </c>
      <c r="I753" s="43" t="n">
        <f aca="false">ROUND(MIN(INDEX(Assumptions!$D$13:$D$18,MATCH(E753,Assumptions!$A$13:$A$18,0)),MAX(INDEX(Assumptions!$C$13:$C$18,MATCH(E753,Assumptions!$A$13:$A$18,0)),INDEX(Assumptions!$B$13:$B$18,MATCH(E753,Assumptions!$A$13:$A$18,0))*F753)),2)</f>
        <v>10.04</v>
      </c>
    </row>
    <row r="754" customFormat="false" ht="15" hidden="false" customHeight="false" outlineLevel="0" collapsed="false">
      <c r="A754" s="24" t="s">
        <v>1577</v>
      </c>
      <c r="B754" s="39" t="n">
        <v>46037</v>
      </c>
      <c r="C754" s="24" t="s">
        <v>807</v>
      </c>
      <c r="D754" s="24" t="s">
        <v>826</v>
      </c>
      <c r="E754" s="24" t="s">
        <v>113</v>
      </c>
      <c r="F754" s="38" t="n">
        <v>250</v>
      </c>
      <c r="G754" s="42" t="n">
        <f aca="false">DATE(YEAR(B754),MONTH(B754),1)</f>
        <v>46023</v>
      </c>
      <c r="H754" s="24" t="str">
        <f aca="false">INDEX(Customers!$B$2:$B$601,MATCH(C754,Customers!$A$2:$A$601,0))</f>
        <v>Nairobi</v>
      </c>
      <c r="I754" s="43" t="n">
        <f aca="false">ROUND(MIN(INDEX(Assumptions!$D$13:$D$18,MATCH(E754,Assumptions!$A$13:$A$18,0)),MAX(INDEX(Assumptions!$C$13:$C$18,MATCH(E754,Assumptions!$A$13:$A$18,0)),INDEX(Assumptions!$B$13:$B$18,MATCH(E754,Assumptions!$A$13:$A$18,0))*F754)),2)</f>
        <v>12.5</v>
      </c>
    </row>
    <row r="755" customFormat="false" ht="15" hidden="false" customHeight="false" outlineLevel="0" collapsed="false">
      <c r="A755" s="24" t="s">
        <v>1578</v>
      </c>
      <c r="B755" s="39" t="n">
        <v>46038</v>
      </c>
      <c r="C755" s="24" t="s">
        <v>241</v>
      </c>
      <c r="D755" s="24" t="s">
        <v>826</v>
      </c>
      <c r="E755" s="24" t="s">
        <v>113</v>
      </c>
      <c r="F755" s="38" t="n">
        <v>1000</v>
      </c>
      <c r="G755" s="42" t="n">
        <f aca="false">DATE(YEAR(B755),MONTH(B755),1)</f>
        <v>46023</v>
      </c>
      <c r="H755" s="24" t="str">
        <f aca="false">INDEX(Customers!$B$2:$B$601,MATCH(C755,Customers!$A$2:$A$601,0))</f>
        <v>Rift Valley</v>
      </c>
      <c r="I755" s="43" t="n">
        <f aca="false">ROUND(MIN(INDEX(Assumptions!$D$13:$D$18,MATCH(E755,Assumptions!$A$13:$A$18,0)),MAX(INDEX(Assumptions!$C$13:$C$18,MATCH(E755,Assumptions!$A$13:$A$18,0)),INDEX(Assumptions!$B$13:$B$18,MATCH(E755,Assumptions!$A$13:$A$18,0))*F755)),2)</f>
        <v>50</v>
      </c>
    </row>
    <row r="756" customFormat="false" ht="15" hidden="false" customHeight="false" outlineLevel="0" collapsed="false">
      <c r="A756" s="24" t="s">
        <v>1579</v>
      </c>
      <c r="B756" s="39" t="n">
        <v>46038</v>
      </c>
      <c r="C756" s="24" t="s">
        <v>252</v>
      </c>
      <c r="D756" s="24" t="s">
        <v>826</v>
      </c>
      <c r="E756" s="24" t="s">
        <v>111</v>
      </c>
      <c r="F756" s="38" t="n">
        <v>200</v>
      </c>
      <c r="G756" s="42" t="n">
        <f aca="false">DATE(YEAR(B756),MONTH(B756),1)</f>
        <v>46023</v>
      </c>
      <c r="H756" s="24" t="str">
        <f aca="false">INDEX(Customers!$B$2:$B$601,MATCH(C756,Customers!$A$2:$A$601,0))</f>
        <v>Western</v>
      </c>
      <c r="I756" s="43" t="n">
        <f aca="false">ROUND(MIN(INDEX(Assumptions!$D$13:$D$18,MATCH(E756,Assumptions!$A$13:$A$18,0)),MAX(INDEX(Assumptions!$C$13:$C$18,MATCH(E756,Assumptions!$A$13:$A$18,0)),INDEX(Assumptions!$B$13:$B$18,MATCH(E756,Assumptions!$A$13:$A$18,0))*F756)),2)</f>
        <v>8</v>
      </c>
    </row>
    <row r="757" customFormat="false" ht="15" hidden="false" customHeight="false" outlineLevel="0" collapsed="false">
      <c r="A757" s="24" t="s">
        <v>1580</v>
      </c>
      <c r="B757" s="39" t="n">
        <v>46038</v>
      </c>
      <c r="C757" s="24" t="s">
        <v>265</v>
      </c>
      <c r="D757" s="24" t="s">
        <v>153</v>
      </c>
      <c r="E757" s="24" t="s">
        <v>105</v>
      </c>
      <c r="F757" s="38" t="n">
        <v>870</v>
      </c>
      <c r="G757" s="42" t="n">
        <f aca="false">DATE(YEAR(B757),MONTH(B757),1)</f>
        <v>46023</v>
      </c>
      <c r="H757" s="24" t="str">
        <f aca="false">INDEX(Customers!$B$2:$B$601,MATCH(C757,Customers!$A$2:$A$601,0))</f>
        <v>Nairobi</v>
      </c>
      <c r="I757" s="43" t="n">
        <f aca="false">ROUND(MIN(INDEX(Assumptions!$D$13:$D$18,MATCH(E757,Assumptions!$A$13:$A$18,0)),MAX(INDEX(Assumptions!$C$13:$C$18,MATCH(E757,Assumptions!$A$13:$A$18,0)),INDEX(Assumptions!$B$13:$B$18,MATCH(E757,Assumptions!$A$13:$A$18,0))*F757)),2)</f>
        <v>13.05</v>
      </c>
    </row>
    <row r="758" customFormat="false" ht="15" hidden="false" customHeight="false" outlineLevel="0" collapsed="false">
      <c r="A758" s="24" t="s">
        <v>1581</v>
      </c>
      <c r="B758" s="39" t="n">
        <v>46038</v>
      </c>
      <c r="C758" s="24" t="s">
        <v>271</v>
      </c>
      <c r="D758" s="24" t="s">
        <v>826</v>
      </c>
      <c r="E758" s="24" t="s">
        <v>109</v>
      </c>
      <c r="F758" s="38" t="n">
        <v>1570</v>
      </c>
      <c r="G758" s="42" t="n">
        <f aca="false">DATE(YEAR(B758),MONTH(B758),1)</f>
        <v>46023</v>
      </c>
      <c r="H758" s="24" t="str">
        <f aca="false">INDEX(Customers!$B$2:$B$601,MATCH(C758,Customers!$A$2:$A$601,0))</f>
        <v>Coast</v>
      </c>
      <c r="I758" s="43" t="n">
        <f aca="false">ROUND(MIN(INDEX(Assumptions!$D$13:$D$18,MATCH(E758,Assumptions!$A$13:$A$18,0)),MAX(INDEX(Assumptions!$C$13:$C$18,MATCH(E758,Assumptions!$A$13:$A$18,0)),INDEX(Assumptions!$B$13:$B$18,MATCH(E758,Assumptions!$A$13:$A$18,0))*F758)),2)</f>
        <v>6.28</v>
      </c>
    </row>
    <row r="759" customFormat="false" ht="15" hidden="false" customHeight="false" outlineLevel="0" collapsed="false">
      <c r="A759" s="24" t="s">
        <v>1582</v>
      </c>
      <c r="B759" s="39" t="n">
        <v>46038</v>
      </c>
      <c r="C759" s="24" t="s">
        <v>272</v>
      </c>
      <c r="D759" s="24" t="s">
        <v>826</v>
      </c>
      <c r="E759" s="24" t="s">
        <v>103</v>
      </c>
      <c r="F759" s="38" t="n">
        <v>11340</v>
      </c>
      <c r="G759" s="42" t="n">
        <f aca="false">DATE(YEAR(B759),MONTH(B759),1)</f>
        <v>46023</v>
      </c>
      <c r="H759" s="24" t="str">
        <f aca="false">INDEX(Customers!$B$2:$B$601,MATCH(C759,Customers!$A$2:$A$601,0))</f>
        <v>Central</v>
      </c>
      <c r="I759" s="43" t="n">
        <f aca="false">ROUND(MIN(INDEX(Assumptions!$D$13:$D$18,MATCH(E759,Assumptions!$A$13:$A$18,0)),MAX(INDEX(Assumptions!$C$13:$C$18,MATCH(E759,Assumptions!$A$13:$A$18,0)),INDEX(Assumptions!$B$13:$B$18,MATCH(E759,Assumptions!$A$13:$A$18,0))*F759)),2)</f>
        <v>105</v>
      </c>
    </row>
    <row r="760" customFormat="false" ht="15" hidden="false" customHeight="false" outlineLevel="0" collapsed="false">
      <c r="A760" s="24" t="s">
        <v>1583</v>
      </c>
      <c r="B760" s="39" t="n">
        <v>46038</v>
      </c>
      <c r="C760" s="24" t="s">
        <v>273</v>
      </c>
      <c r="D760" s="24" t="s">
        <v>826</v>
      </c>
      <c r="E760" s="24" t="s">
        <v>113</v>
      </c>
      <c r="F760" s="38" t="n">
        <v>500</v>
      </c>
      <c r="G760" s="42" t="n">
        <f aca="false">DATE(YEAR(B760),MONTH(B760),1)</f>
        <v>46023</v>
      </c>
      <c r="H760" s="24" t="str">
        <f aca="false">INDEX(Customers!$B$2:$B$601,MATCH(C760,Customers!$A$2:$A$601,0))</f>
        <v>Central</v>
      </c>
      <c r="I760" s="43" t="n">
        <f aca="false">ROUND(MIN(INDEX(Assumptions!$D$13:$D$18,MATCH(E760,Assumptions!$A$13:$A$18,0)),MAX(INDEX(Assumptions!$C$13:$C$18,MATCH(E760,Assumptions!$A$13:$A$18,0)),INDEX(Assumptions!$B$13:$B$18,MATCH(E760,Assumptions!$A$13:$A$18,0))*F760)),2)</f>
        <v>25</v>
      </c>
    </row>
    <row r="761" customFormat="false" ht="15" hidden="false" customHeight="false" outlineLevel="0" collapsed="false">
      <c r="A761" s="24" t="s">
        <v>1584</v>
      </c>
      <c r="B761" s="39" t="n">
        <v>46038</v>
      </c>
      <c r="C761" s="24" t="s">
        <v>284</v>
      </c>
      <c r="D761" s="24" t="s">
        <v>153</v>
      </c>
      <c r="E761" s="24" t="s">
        <v>105</v>
      </c>
      <c r="F761" s="38" t="n">
        <v>10860</v>
      </c>
      <c r="G761" s="42" t="n">
        <f aca="false">DATE(YEAR(B761),MONTH(B761),1)</f>
        <v>46023</v>
      </c>
      <c r="H761" s="24" t="str">
        <f aca="false">INDEX(Customers!$B$2:$B$601,MATCH(C761,Customers!$A$2:$A$601,0))</f>
        <v>Nairobi</v>
      </c>
      <c r="I761" s="43" t="n">
        <f aca="false">ROUND(MIN(INDEX(Assumptions!$D$13:$D$18,MATCH(E761,Assumptions!$A$13:$A$18,0)),MAX(INDEX(Assumptions!$C$13:$C$18,MATCH(E761,Assumptions!$A$13:$A$18,0)),INDEX(Assumptions!$B$13:$B$18,MATCH(E761,Assumptions!$A$13:$A$18,0))*F761)),2)</f>
        <v>162.9</v>
      </c>
    </row>
    <row r="762" customFormat="false" ht="15" hidden="false" customHeight="false" outlineLevel="0" collapsed="false">
      <c r="A762" s="24" t="s">
        <v>1585</v>
      </c>
      <c r="B762" s="39" t="n">
        <v>46038</v>
      </c>
      <c r="C762" s="24" t="s">
        <v>288</v>
      </c>
      <c r="D762" s="24" t="s">
        <v>826</v>
      </c>
      <c r="E762" s="24" t="s">
        <v>113</v>
      </c>
      <c r="F762" s="38" t="n">
        <v>50</v>
      </c>
      <c r="G762" s="42" t="n">
        <f aca="false">DATE(YEAR(B762),MONTH(B762),1)</f>
        <v>46023</v>
      </c>
      <c r="H762" s="24" t="str">
        <f aca="false">INDEX(Customers!$B$2:$B$601,MATCH(C762,Customers!$A$2:$A$601,0))</f>
        <v>Central</v>
      </c>
      <c r="I762" s="43" t="n">
        <f aca="false">ROUND(MIN(INDEX(Assumptions!$D$13:$D$18,MATCH(E762,Assumptions!$A$13:$A$18,0)),MAX(INDEX(Assumptions!$C$13:$C$18,MATCH(E762,Assumptions!$A$13:$A$18,0)),INDEX(Assumptions!$B$13:$B$18,MATCH(E762,Assumptions!$A$13:$A$18,0))*F762)),2)</f>
        <v>2.5</v>
      </c>
    </row>
    <row r="763" customFormat="false" ht="15" hidden="false" customHeight="false" outlineLevel="0" collapsed="false">
      <c r="A763" s="24" t="s">
        <v>1586</v>
      </c>
      <c r="B763" s="39" t="n">
        <v>46038</v>
      </c>
      <c r="C763" s="24" t="s">
        <v>289</v>
      </c>
      <c r="D763" s="24" t="s">
        <v>826</v>
      </c>
      <c r="E763" s="24" t="s">
        <v>109</v>
      </c>
      <c r="F763" s="38" t="n">
        <v>15710</v>
      </c>
      <c r="G763" s="42" t="n">
        <f aca="false">DATE(YEAR(B763),MONTH(B763),1)</f>
        <v>46023</v>
      </c>
      <c r="H763" s="24" t="str">
        <f aca="false">INDEX(Customers!$B$2:$B$601,MATCH(C763,Customers!$A$2:$A$601,0))</f>
        <v>Coast</v>
      </c>
      <c r="I763" s="43" t="n">
        <f aca="false">ROUND(MIN(INDEX(Assumptions!$D$13:$D$18,MATCH(E763,Assumptions!$A$13:$A$18,0)),MAX(INDEX(Assumptions!$C$13:$C$18,MATCH(E763,Assumptions!$A$13:$A$18,0)),INDEX(Assumptions!$B$13:$B$18,MATCH(E763,Assumptions!$A$13:$A$18,0))*F763)),2)</f>
        <v>40</v>
      </c>
    </row>
    <row r="764" customFormat="false" ht="15" hidden="false" customHeight="false" outlineLevel="0" collapsed="false">
      <c r="A764" s="24" t="s">
        <v>1587</v>
      </c>
      <c r="B764" s="39" t="n">
        <v>46038</v>
      </c>
      <c r="C764" s="24" t="s">
        <v>307</v>
      </c>
      <c r="D764" s="24" t="s">
        <v>826</v>
      </c>
      <c r="E764" s="24" t="s">
        <v>109</v>
      </c>
      <c r="F764" s="38" t="n">
        <v>1100</v>
      </c>
      <c r="G764" s="42" t="n">
        <f aca="false">DATE(YEAR(B764),MONTH(B764),1)</f>
        <v>46023</v>
      </c>
      <c r="H764" s="24" t="str">
        <f aca="false">INDEX(Customers!$B$2:$B$601,MATCH(C764,Customers!$A$2:$A$601,0))</f>
        <v>Rift Valley</v>
      </c>
      <c r="I764" s="43" t="n">
        <f aca="false">ROUND(MIN(INDEX(Assumptions!$D$13:$D$18,MATCH(E764,Assumptions!$A$13:$A$18,0)),MAX(INDEX(Assumptions!$C$13:$C$18,MATCH(E764,Assumptions!$A$13:$A$18,0)),INDEX(Assumptions!$B$13:$B$18,MATCH(E764,Assumptions!$A$13:$A$18,0))*F764)),2)</f>
        <v>4.4</v>
      </c>
    </row>
    <row r="765" customFormat="false" ht="15" hidden="false" customHeight="false" outlineLevel="0" collapsed="false">
      <c r="A765" s="24" t="s">
        <v>1588</v>
      </c>
      <c r="B765" s="39" t="n">
        <v>46038</v>
      </c>
      <c r="C765" s="24" t="s">
        <v>317</v>
      </c>
      <c r="D765" s="24" t="s">
        <v>179</v>
      </c>
      <c r="E765" s="24" t="s">
        <v>107</v>
      </c>
      <c r="F765" s="38" t="n">
        <v>2730</v>
      </c>
      <c r="G765" s="42" t="n">
        <f aca="false">DATE(YEAR(B765),MONTH(B765),1)</f>
        <v>46023</v>
      </c>
      <c r="H765" s="24" t="str">
        <f aca="false">INDEX(Customers!$B$2:$B$601,MATCH(C765,Customers!$A$2:$A$601,0))</f>
        <v>Rift Valley</v>
      </c>
      <c r="I765" s="43" t="n">
        <f aca="false">ROUND(MIN(INDEX(Assumptions!$D$13:$D$18,MATCH(E765,Assumptions!$A$13:$A$18,0)),MAX(INDEX(Assumptions!$C$13:$C$18,MATCH(E765,Assumptions!$A$13:$A$18,0)),INDEX(Assumptions!$B$13:$B$18,MATCH(E765,Assumptions!$A$13:$A$18,0))*F765)),2)</f>
        <v>0</v>
      </c>
    </row>
    <row r="766" customFormat="false" ht="15" hidden="false" customHeight="false" outlineLevel="0" collapsed="false">
      <c r="A766" s="24" t="s">
        <v>1589</v>
      </c>
      <c r="B766" s="39" t="n">
        <v>46038</v>
      </c>
      <c r="C766" s="24" t="s">
        <v>337</v>
      </c>
      <c r="D766" s="24" t="s">
        <v>826</v>
      </c>
      <c r="E766" s="24" t="s">
        <v>113</v>
      </c>
      <c r="F766" s="38" t="n">
        <v>99</v>
      </c>
      <c r="G766" s="42" t="n">
        <f aca="false">DATE(YEAR(B766),MONTH(B766),1)</f>
        <v>46023</v>
      </c>
      <c r="H766" s="24" t="str">
        <f aca="false">INDEX(Customers!$B$2:$B$601,MATCH(C766,Customers!$A$2:$A$601,0))</f>
        <v>Nairobi</v>
      </c>
      <c r="I766" s="43" t="n">
        <f aca="false">ROUND(MIN(INDEX(Assumptions!$D$13:$D$18,MATCH(E766,Assumptions!$A$13:$A$18,0)),MAX(INDEX(Assumptions!$C$13:$C$18,MATCH(E766,Assumptions!$A$13:$A$18,0)),INDEX(Assumptions!$B$13:$B$18,MATCH(E766,Assumptions!$A$13:$A$18,0))*F766)),2)</f>
        <v>4.95</v>
      </c>
    </row>
    <row r="767" customFormat="false" ht="15" hidden="false" customHeight="false" outlineLevel="0" collapsed="false">
      <c r="A767" s="24" t="s">
        <v>1590</v>
      </c>
      <c r="B767" s="39" t="n">
        <v>46038</v>
      </c>
      <c r="C767" s="24" t="s">
        <v>351</v>
      </c>
      <c r="D767" s="24" t="s">
        <v>826</v>
      </c>
      <c r="E767" s="24" t="s">
        <v>103</v>
      </c>
      <c r="F767" s="38" t="n">
        <v>5140</v>
      </c>
      <c r="G767" s="42" t="n">
        <f aca="false">DATE(YEAR(B767),MONTH(B767),1)</f>
        <v>46023</v>
      </c>
      <c r="H767" s="24" t="str">
        <f aca="false">INDEX(Customers!$B$2:$B$601,MATCH(C767,Customers!$A$2:$A$601,0))</f>
        <v>Eastern</v>
      </c>
      <c r="I767" s="43" t="n">
        <f aca="false">ROUND(MIN(INDEX(Assumptions!$D$13:$D$18,MATCH(E767,Assumptions!$A$13:$A$18,0)),MAX(INDEX(Assumptions!$C$13:$C$18,MATCH(E767,Assumptions!$A$13:$A$18,0)),INDEX(Assumptions!$B$13:$B$18,MATCH(E767,Assumptions!$A$13:$A$18,0))*F767)),2)</f>
        <v>51.4</v>
      </c>
    </row>
    <row r="768" customFormat="false" ht="15" hidden="false" customHeight="false" outlineLevel="0" collapsed="false">
      <c r="A768" s="24" t="s">
        <v>1591</v>
      </c>
      <c r="B768" s="39" t="n">
        <v>46038</v>
      </c>
      <c r="C768" s="24" t="s">
        <v>356</v>
      </c>
      <c r="D768" s="24" t="s">
        <v>826</v>
      </c>
      <c r="E768" s="24" t="s">
        <v>103</v>
      </c>
      <c r="F768" s="38" t="n">
        <v>2390</v>
      </c>
      <c r="G768" s="42" t="n">
        <f aca="false">DATE(YEAR(B768),MONTH(B768),1)</f>
        <v>46023</v>
      </c>
      <c r="H768" s="24" t="str">
        <f aca="false">INDEX(Customers!$B$2:$B$601,MATCH(C768,Customers!$A$2:$A$601,0))</f>
        <v>Coast</v>
      </c>
      <c r="I768" s="43" t="n">
        <f aca="false">ROUND(MIN(INDEX(Assumptions!$D$13:$D$18,MATCH(E768,Assumptions!$A$13:$A$18,0)),MAX(INDEX(Assumptions!$C$13:$C$18,MATCH(E768,Assumptions!$A$13:$A$18,0)),INDEX(Assumptions!$B$13:$B$18,MATCH(E768,Assumptions!$A$13:$A$18,0))*F768)),2)</f>
        <v>23.9</v>
      </c>
    </row>
    <row r="769" customFormat="false" ht="15" hidden="false" customHeight="false" outlineLevel="0" collapsed="false">
      <c r="A769" s="24" t="s">
        <v>1592</v>
      </c>
      <c r="B769" s="39" t="n">
        <v>46038</v>
      </c>
      <c r="C769" s="24" t="s">
        <v>370</v>
      </c>
      <c r="D769" s="24" t="s">
        <v>826</v>
      </c>
      <c r="E769" s="24" t="s">
        <v>111</v>
      </c>
      <c r="F769" s="38" t="n">
        <v>50</v>
      </c>
      <c r="G769" s="42" t="n">
        <f aca="false">DATE(YEAR(B769),MONTH(B769),1)</f>
        <v>46023</v>
      </c>
      <c r="H769" s="24" t="str">
        <f aca="false">INDEX(Customers!$B$2:$B$601,MATCH(C769,Customers!$A$2:$A$601,0))</f>
        <v>Nairobi</v>
      </c>
      <c r="I769" s="43" t="n">
        <f aca="false">ROUND(MIN(INDEX(Assumptions!$D$13:$D$18,MATCH(E769,Assumptions!$A$13:$A$18,0)),MAX(INDEX(Assumptions!$C$13:$C$18,MATCH(E769,Assumptions!$A$13:$A$18,0)),INDEX(Assumptions!$B$13:$B$18,MATCH(E769,Assumptions!$A$13:$A$18,0))*F769)),2)</f>
        <v>2</v>
      </c>
    </row>
    <row r="770" customFormat="false" ht="15" hidden="false" customHeight="false" outlineLevel="0" collapsed="false">
      <c r="A770" s="24" t="s">
        <v>1593</v>
      </c>
      <c r="B770" s="39" t="n">
        <v>46038</v>
      </c>
      <c r="C770" s="24" t="s">
        <v>376</v>
      </c>
      <c r="D770" s="24" t="s">
        <v>152</v>
      </c>
      <c r="E770" s="24" t="s">
        <v>105</v>
      </c>
      <c r="F770" s="38" t="n">
        <v>4740</v>
      </c>
      <c r="G770" s="42" t="n">
        <f aca="false">DATE(YEAR(B770),MONTH(B770),1)</f>
        <v>46023</v>
      </c>
      <c r="H770" s="24" t="str">
        <f aca="false">INDEX(Customers!$B$2:$B$601,MATCH(C770,Customers!$A$2:$A$601,0))</f>
        <v>Nairobi</v>
      </c>
      <c r="I770" s="43" t="n">
        <f aca="false">ROUND(MIN(INDEX(Assumptions!$D$13:$D$18,MATCH(E770,Assumptions!$A$13:$A$18,0)),MAX(INDEX(Assumptions!$C$13:$C$18,MATCH(E770,Assumptions!$A$13:$A$18,0)),INDEX(Assumptions!$B$13:$B$18,MATCH(E770,Assumptions!$A$13:$A$18,0))*F770)),2)</f>
        <v>71.1</v>
      </c>
    </row>
    <row r="771" customFormat="false" ht="15" hidden="false" customHeight="false" outlineLevel="0" collapsed="false">
      <c r="A771" s="24" t="s">
        <v>1594</v>
      </c>
      <c r="B771" s="39" t="n">
        <v>46038</v>
      </c>
      <c r="C771" s="24" t="s">
        <v>398</v>
      </c>
      <c r="D771" s="24" t="s">
        <v>826</v>
      </c>
      <c r="E771" s="24" t="s">
        <v>113</v>
      </c>
      <c r="F771" s="38" t="n">
        <v>250</v>
      </c>
      <c r="G771" s="42" t="n">
        <f aca="false">DATE(YEAR(B771),MONTH(B771),1)</f>
        <v>46023</v>
      </c>
      <c r="H771" s="24" t="str">
        <f aca="false">INDEX(Customers!$B$2:$B$601,MATCH(C771,Customers!$A$2:$A$601,0))</f>
        <v>Nairobi</v>
      </c>
      <c r="I771" s="43" t="n">
        <f aca="false">ROUND(MIN(INDEX(Assumptions!$D$13:$D$18,MATCH(E771,Assumptions!$A$13:$A$18,0)),MAX(INDEX(Assumptions!$C$13:$C$18,MATCH(E771,Assumptions!$A$13:$A$18,0)),INDEX(Assumptions!$B$13:$B$18,MATCH(E771,Assumptions!$A$13:$A$18,0))*F771)),2)</f>
        <v>12.5</v>
      </c>
    </row>
    <row r="772" customFormat="false" ht="15" hidden="false" customHeight="false" outlineLevel="0" collapsed="false">
      <c r="A772" s="24" t="s">
        <v>1595</v>
      </c>
      <c r="B772" s="39" t="n">
        <v>46038</v>
      </c>
      <c r="C772" s="24" t="s">
        <v>430</v>
      </c>
      <c r="D772" s="24" t="s">
        <v>826</v>
      </c>
      <c r="E772" s="24" t="s">
        <v>109</v>
      </c>
      <c r="F772" s="38" t="n">
        <v>32000</v>
      </c>
      <c r="G772" s="42" t="n">
        <f aca="false">DATE(YEAR(B772),MONTH(B772),1)</f>
        <v>46023</v>
      </c>
      <c r="H772" s="24" t="str">
        <f aca="false">INDEX(Customers!$B$2:$B$601,MATCH(C772,Customers!$A$2:$A$601,0))</f>
        <v>Western</v>
      </c>
      <c r="I772" s="43" t="n">
        <f aca="false">ROUND(MIN(INDEX(Assumptions!$D$13:$D$18,MATCH(E772,Assumptions!$A$13:$A$18,0)),MAX(INDEX(Assumptions!$C$13:$C$18,MATCH(E772,Assumptions!$A$13:$A$18,0)),INDEX(Assumptions!$B$13:$B$18,MATCH(E772,Assumptions!$A$13:$A$18,0))*F772)),2)</f>
        <v>40</v>
      </c>
    </row>
    <row r="773" customFormat="false" ht="15" hidden="false" customHeight="false" outlineLevel="0" collapsed="false">
      <c r="A773" s="24" t="s">
        <v>1596</v>
      </c>
      <c r="B773" s="39" t="n">
        <v>46038</v>
      </c>
      <c r="C773" s="24" t="s">
        <v>435</v>
      </c>
      <c r="D773" s="24" t="s">
        <v>826</v>
      </c>
      <c r="E773" s="24" t="s">
        <v>111</v>
      </c>
      <c r="F773" s="38" t="n">
        <v>20</v>
      </c>
      <c r="G773" s="42" t="n">
        <f aca="false">DATE(YEAR(B773),MONTH(B773),1)</f>
        <v>46023</v>
      </c>
      <c r="H773" s="24" t="str">
        <f aca="false">INDEX(Customers!$B$2:$B$601,MATCH(C773,Customers!$A$2:$A$601,0))</f>
        <v>Nairobi</v>
      </c>
      <c r="I773" s="43" t="n">
        <f aca="false">ROUND(MIN(INDEX(Assumptions!$D$13:$D$18,MATCH(E773,Assumptions!$A$13:$A$18,0)),MAX(INDEX(Assumptions!$C$13:$C$18,MATCH(E773,Assumptions!$A$13:$A$18,0)),INDEX(Assumptions!$B$13:$B$18,MATCH(E773,Assumptions!$A$13:$A$18,0))*F773)),2)</f>
        <v>0.8</v>
      </c>
    </row>
    <row r="774" customFormat="false" ht="15" hidden="false" customHeight="false" outlineLevel="0" collapsed="false">
      <c r="A774" s="24" t="s">
        <v>1597</v>
      </c>
      <c r="B774" s="39" t="n">
        <v>46038</v>
      </c>
      <c r="C774" s="24" t="s">
        <v>475</v>
      </c>
      <c r="D774" s="24" t="s">
        <v>826</v>
      </c>
      <c r="E774" s="24" t="s">
        <v>111</v>
      </c>
      <c r="F774" s="38" t="n">
        <v>100</v>
      </c>
      <c r="G774" s="42" t="n">
        <f aca="false">DATE(YEAR(B774),MONTH(B774),1)</f>
        <v>46023</v>
      </c>
      <c r="H774" s="24" t="str">
        <f aca="false">INDEX(Customers!$B$2:$B$601,MATCH(C774,Customers!$A$2:$A$601,0))</f>
        <v>Coast</v>
      </c>
      <c r="I774" s="43" t="n">
        <f aca="false">ROUND(MIN(INDEX(Assumptions!$D$13:$D$18,MATCH(E774,Assumptions!$A$13:$A$18,0)),MAX(INDEX(Assumptions!$C$13:$C$18,MATCH(E774,Assumptions!$A$13:$A$18,0)),INDEX(Assumptions!$B$13:$B$18,MATCH(E774,Assumptions!$A$13:$A$18,0))*F774)),2)</f>
        <v>4</v>
      </c>
    </row>
    <row r="775" customFormat="false" ht="15" hidden="false" customHeight="false" outlineLevel="0" collapsed="false">
      <c r="A775" s="24" t="s">
        <v>1598</v>
      </c>
      <c r="B775" s="39" t="n">
        <v>46038</v>
      </c>
      <c r="C775" s="24" t="s">
        <v>475</v>
      </c>
      <c r="D775" s="24" t="s">
        <v>189</v>
      </c>
      <c r="E775" s="24" t="s">
        <v>105</v>
      </c>
      <c r="F775" s="38" t="n">
        <v>9970</v>
      </c>
      <c r="G775" s="42" t="n">
        <f aca="false">DATE(YEAR(B775),MONTH(B775),1)</f>
        <v>46023</v>
      </c>
      <c r="H775" s="24" t="str">
        <f aca="false">INDEX(Customers!$B$2:$B$601,MATCH(C775,Customers!$A$2:$A$601,0))</f>
        <v>Coast</v>
      </c>
      <c r="I775" s="43" t="n">
        <f aca="false">ROUND(MIN(INDEX(Assumptions!$D$13:$D$18,MATCH(E775,Assumptions!$A$13:$A$18,0)),MAX(INDEX(Assumptions!$C$13:$C$18,MATCH(E775,Assumptions!$A$13:$A$18,0)),INDEX(Assumptions!$B$13:$B$18,MATCH(E775,Assumptions!$A$13:$A$18,0))*F775)),2)</f>
        <v>149.55</v>
      </c>
    </row>
    <row r="776" customFormat="false" ht="15" hidden="false" customHeight="false" outlineLevel="0" collapsed="false">
      <c r="A776" s="24" t="s">
        <v>1599</v>
      </c>
      <c r="B776" s="39" t="n">
        <v>46038</v>
      </c>
      <c r="C776" s="24" t="s">
        <v>487</v>
      </c>
      <c r="D776" s="24" t="s">
        <v>826</v>
      </c>
      <c r="E776" s="24" t="s">
        <v>103</v>
      </c>
      <c r="F776" s="38" t="n">
        <v>680</v>
      </c>
      <c r="G776" s="42" t="n">
        <f aca="false">DATE(YEAR(B776),MONTH(B776),1)</f>
        <v>46023</v>
      </c>
      <c r="H776" s="24" t="str">
        <f aca="false">INDEX(Customers!$B$2:$B$601,MATCH(C776,Customers!$A$2:$A$601,0))</f>
        <v>Rift Valley</v>
      </c>
      <c r="I776" s="43" t="n">
        <f aca="false">ROUND(MIN(INDEX(Assumptions!$D$13:$D$18,MATCH(E776,Assumptions!$A$13:$A$18,0)),MAX(INDEX(Assumptions!$C$13:$C$18,MATCH(E776,Assumptions!$A$13:$A$18,0)),INDEX(Assumptions!$B$13:$B$18,MATCH(E776,Assumptions!$A$13:$A$18,0))*F776)),2)</f>
        <v>6.8</v>
      </c>
    </row>
    <row r="777" customFormat="false" ht="15" hidden="false" customHeight="false" outlineLevel="0" collapsed="false">
      <c r="A777" s="24" t="s">
        <v>1600</v>
      </c>
      <c r="B777" s="39" t="n">
        <v>46038</v>
      </c>
      <c r="C777" s="24" t="s">
        <v>489</v>
      </c>
      <c r="D777" s="24" t="s">
        <v>197</v>
      </c>
      <c r="E777" s="24" t="s">
        <v>105</v>
      </c>
      <c r="F777" s="38" t="n">
        <v>2630</v>
      </c>
      <c r="G777" s="42" t="n">
        <f aca="false">DATE(YEAR(B777),MONTH(B777),1)</f>
        <v>46023</v>
      </c>
      <c r="H777" s="24" t="str">
        <f aca="false">INDEX(Customers!$B$2:$B$601,MATCH(C777,Customers!$A$2:$A$601,0))</f>
        <v>Western</v>
      </c>
      <c r="I777" s="43" t="n">
        <f aca="false">ROUND(MIN(INDEX(Assumptions!$D$13:$D$18,MATCH(E777,Assumptions!$A$13:$A$18,0)),MAX(INDEX(Assumptions!$C$13:$C$18,MATCH(E777,Assumptions!$A$13:$A$18,0)),INDEX(Assumptions!$B$13:$B$18,MATCH(E777,Assumptions!$A$13:$A$18,0))*F777)),2)</f>
        <v>39.45</v>
      </c>
    </row>
    <row r="778" customFormat="false" ht="15" hidden="false" customHeight="false" outlineLevel="0" collapsed="false">
      <c r="A778" s="24" t="s">
        <v>1601</v>
      </c>
      <c r="B778" s="39" t="n">
        <v>46038</v>
      </c>
      <c r="C778" s="24" t="s">
        <v>526</v>
      </c>
      <c r="D778" s="24" t="s">
        <v>826</v>
      </c>
      <c r="E778" s="24" t="s">
        <v>103</v>
      </c>
      <c r="F778" s="38" t="n">
        <v>8230</v>
      </c>
      <c r="G778" s="42" t="n">
        <f aca="false">DATE(YEAR(B778),MONTH(B778),1)</f>
        <v>46023</v>
      </c>
      <c r="H778" s="24" t="str">
        <f aca="false">INDEX(Customers!$B$2:$B$601,MATCH(C778,Customers!$A$2:$A$601,0))</f>
        <v>Central</v>
      </c>
      <c r="I778" s="43" t="n">
        <f aca="false">ROUND(MIN(INDEX(Assumptions!$D$13:$D$18,MATCH(E778,Assumptions!$A$13:$A$18,0)),MAX(INDEX(Assumptions!$C$13:$C$18,MATCH(E778,Assumptions!$A$13:$A$18,0)),INDEX(Assumptions!$B$13:$B$18,MATCH(E778,Assumptions!$A$13:$A$18,0))*F778)),2)</f>
        <v>82.3</v>
      </c>
    </row>
    <row r="779" customFormat="false" ht="15" hidden="false" customHeight="false" outlineLevel="0" collapsed="false">
      <c r="A779" s="24" t="s">
        <v>1602</v>
      </c>
      <c r="B779" s="39" t="n">
        <v>46038</v>
      </c>
      <c r="C779" s="24" t="s">
        <v>542</v>
      </c>
      <c r="D779" s="24" t="s">
        <v>826</v>
      </c>
      <c r="E779" s="24" t="s">
        <v>111</v>
      </c>
      <c r="F779" s="38" t="n">
        <v>50</v>
      </c>
      <c r="G779" s="42" t="n">
        <f aca="false">DATE(YEAR(B779),MONTH(B779),1)</f>
        <v>46023</v>
      </c>
      <c r="H779" s="24" t="str">
        <f aca="false">INDEX(Customers!$B$2:$B$601,MATCH(C779,Customers!$A$2:$A$601,0))</f>
        <v>Western</v>
      </c>
      <c r="I779" s="43" t="n">
        <f aca="false">ROUND(MIN(INDEX(Assumptions!$D$13:$D$18,MATCH(E779,Assumptions!$A$13:$A$18,0)),MAX(INDEX(Assumptions!$C$13:$C$18,MATCH(E779,Assumptions!$A$13:$A$18,0)),INDEX(Assumptions!$B$13:$B$18,MATCH(E779,Assumptions!$A$13:$A$18,0))*F779)),2)</f>
        <v>2</v>
      </c>
    </row>
    <row r="780" customFormat="false" ht="15" hidden="false" customHeight="false" outlineLevel="0" collapsed="false">
      <c r="A780" s="24" t="s">
        <v>1603</v>
      </c>
      <c r="B780" s="39" t="n">
        <v>46038</v>
      </c>
      <c r="C780" s="24" t="s">
        <v>573</v>
      </c>
      <c r="D780" s="24" t="s">
        <v>826</v>
      </c>
      <c r="E780" s="24" t="s">
        <v>111</v>
      </c>
      <c r="F780" s="38" t="n">
        <v>500</v>
      </c>
      <c r="G780" s="42" t="n">
        <f aca="false">DATE(YEAR(B780),MONTH(B780),1)</f>
        <v>46023</v>
      </c>
      <c r="H780" s="24" t="str">
        <f aca="false">INDEX(Customers!$B$2:$B$601,MATCH(C780,Customers!$A$2:$A$601,0))</f>
        <v>Nairobi</v>
      </c>
      <c r="I780" s="43" t="n">
        <f aca="false">ROUND(MIN(INDEX(Assumptions!$D$13:$D$18,MATCH(E780,Assumptions!$A$13:$A$18,0)),MAX(INDEX(Assumptions!$C$13:$C$18,MATCH(E780,Assumptions!$A$13:$A$18,0)),INDEX(Assumptions!$B$13:$B$18,MATCH(E780,Assumptions!$A$13:$A$18,0))*F780)),2)</f>
        <v>20</v>
      </c>
    </row>
    <row r="781" customFormat="false" ht="15" hidden="false" customHeight="false" outlineLevel="0" collapsed="false">
      <c r="A781" s="24" t="s">
        <v>1604</v>
      </c>
      <c r="B781" s="39" t="n">
        <v>46038</v>
      </c>
      <c r="C781" s="24" t="s">
        <v>576</v>
      </c>
      <c r="D781" s="24" t="s">
        <v>183</v>
      </c>
      <c r="E781" s="24" t="s">
        <v>105</v>
      </c>
      <c r="F781" s="38" t="n">
        <v>1330</v>
      </c>
      <c r="G781" s="42" t="n">
        <f aca="false">DATE(YEAR(B781),MONTH(B781),1)</f>
        <v>46023</v>
      </c>
      <c r="H781" s="24" t="str">
        <f aca="false">INDEX(Customers!$B$2:$B$601,MATCH(C781,Customers!$A$2:$A$601,0))</f>
        <v>Coast</v>
      </c>
      <c r="I781" s="43" t="n">
        <f aca="false">ROUND(MIN(INDEX(Assumptions!$D$13:$D$18,MATCH(E781,Assumptions!$A$13:$A$18,0)),MAX(INDEX(Assumptions!$C$13:$C$18,MATCH(E781,Assumptions!$A$13:$A$18,0)),INDEX(Assumptions!$B$13:$B$18,MATCH(E781,Assumptions!$A$13:$A$18,0))*F781)),2)</f>
        <v>19.95</v>
      </c>
    </row>
    <row r="782" customFormat="false" ht="15" hidden="false" customHeight="false" outlineLevel="0" collapsed="false">
      <c r="A782" s="24" t="s">
        <v>1605</v>
      </c>
      <c r="B782" s="39" t="n">
        <v>46038</v>
      </c>
      <c r="C782" s="24" t="s">
        <v>603</v>
      </c>
      <c r="D782" s="24" t="s">
        <v>826</v>
      </c>
      <c r="E782" s="24" t="s">
        <v>111</v>
      </c>
      <c r="F782" s="38" t="n">
        <v>1000</v>
      </c>
      <c r="G782" s="42" t="n">
        <f aca="false">DATE(YEAR(B782),MONTH(B782),1)</f>
        <v>46023</v>
      </c>
      <c r="H782" s="24" t="str">
        <f aca="false">INDEX(Customers!$B$2:$B$601,MATCH(C782,Customers!$A$2:$A$601,0))</f>
        <v>Rift Valley</v>
      </c>
      <c r="I782" s="43" t="n">
        <f aca="false">ROUND(MIN(INDEX(Assumptions!$D$13:$D$18,MATCH(E782,Assumptions!$A$13:$A$18,0)),MAX(INDEX(Assumptions!$C$13:$C$18,MATCH(E782,Assumptions!$A$13:$A$18,0)),INDEX(Assumptions!$B$13:$B$18,MATCH(E782,Assumptions!$A$13:$A$18,0))*F782)),2)</f>
        <v>40</v>
      </c>
    </row>
    <row r="783" customFormat="false" ht="15" hidden="false" customHeight="false" outlineLevel="0" collapsed="false">
      <c r="A783" s="24" t="s">
        <v>1606</v>
      </c>
      <c r="B783" s="39" t="n">
        <v>46038</v>
      </c>
      <c r="C783" s="24" t="s">
        <v>608</v>
      </c>
      <c r="D783" s="24" t="s">
        <v>208</v>
      </c>
      <c r="E783" s="24" t="s">
        <v>105</v>
      </c>
      <c r="F783" s="38" t="n">
        <v>12690</v>
      </c>
      <c r="G783" s="42" t="n">
        <f aca="false">DATE(YEAR(B783),MONTH(B783),1)</f>
        <v>46023</v>
      </c>
      <c r="H783" s="24" t="str">
        <f aca="false">INDEX(Customers!$B$2:$B$601,MATCH(C783,Customers!$A$2:$A$601,0))</f>
        <v>Eastern</v>
      </c>
      <c r="I783" s="43" t="n">
        <f aca="false">ROUND(MIN(INDEX(Assumptions!$D$13:$D$18,MATCH(E783,Assumptions!$A$13:$A$18,0)),MAX(INDEX(Assumptions!$C$13:$C$18,MATCH(E783,Assumptions!$A$13:$A$18,0)),INDEX(Assumptions!$B$13:$B$18,MATCH(E783,Assumptions!$A$13:$A$18,0))*F783)),2)</f>
        <v>190.35</v>
      </c>
    </row>
    <row r="784" customFormat="false" ht="15" hidden="false" customHeight="false" outlineLevel="0" collapsed="false">
      <c r="A784" s="24" t="s">
        <v>1607</v>
      </c>
      <c r="B784" s="39" t="n">
        <v>46038</v>
      </c>
      <c r="C784" s="24" t="s">
        <v>609</v>
      </c>
      <c r="D784" s="24" t="s">
        <v>826</v>
      </c>
      <c r="E784" s="24" t="s">
        <v>103</v>
      </c>
      <c r="F784" s="38" t="n">
        <v>560</v>
      </c>
      <c r="G784" s="42" t="n">
        <f aca="false">DATE(YEAR(B784),MONTH(B784),1)</f>
        <v>46023</v>
      </c>
      <c r="H784" s="24" t="str">
        <f aca="false">INDEX(Customers!$B$2:$B$601,MATCH(C784,Customers!$A$2:$A$601,0))</f>
        <v>Rift Valley</v>
      </c>
      <c r="I784" s="43" t="n">
        <f aca="false">ROUND(MIN(INDEX(Assumptions!$D$13:$D$18,MATCH(E784,Assumptions!$A$13:$A$18,0)),MAX(INDEX(Assumptions!$C$13:$C$18,MATCH(E784,Assumptions!$A$13:$A$18,0)),INDEX(Assumptions!$B$13:$B$18,MATCH(E784,Assumptions!$A$13:$A$18,0))*F784)),2)</f>
        <v>5.6</v>
      </c>
    </row>
    <row r="785" customFormat="false" ht="15" hidden="false" customHeight="false" outlineLevel="0" collapsed="false">
      <c r="A785" s="24" t="s">
        <v>1608</v>
      </c>
      <c r="B785" s="39" t="n">
        <v>46038</v>
      </c>
      <c r="C785" s="24" t="s">
        <v>625</v>
      </c>
      <c r="D785" s="24" t="s">
        <v>826</v>
      </c>
      <c r="E785" s="24" t="s">
        <v>103</v>
      </c>
      <c r="F785" s="38" t="n">
        <v>2690</v>
      </c>
      <c r="G785" s="42" t="n">
        <f aca="false">DATE(YEAR(B785),MONTH(B785),1)</f>
        <v>46023</v>
      </c>
      <c r="H785" s="24" t="str">
        <f aca="false">INDEX(Customers!$B$2:$B$601,MATCH(C785,Customers!$A$2:$A$601,0))</f>
        <v>Nairobi</v>
      </c>
      <c r="I785" s="43" t="n">
        <f aca="false">ROUND(MIN(INDEX(Assumptions!$D$13:$D$18,MATCH(E785,Assumptions!$A$13:$A$18,0)),MAX(INDEX(Assumptions!$C$13:$C$18,MATCH(E785,Assumptions!$A$13:$A$18,0)),INDEX(Assumptions!$B$13:$B$18,MATCH(E785,Assumptions!$A$13:$A$18,0))*F785)),2)</f>
        <v>26.9</v>
      </c>
    </row>
    <row r="786" customFormat="false" ht="15" hidden="false" customHeight="false" outlineLevel="0" collapsed="false">
      <c r="A786" s="24" t="s">
        <v>1609</v>
      </c>
      <c r="B786" s="39" t="n">
        <v>46038</v>
      </c>
      <c r="C786" s="24" t="s">
        <v>649</v>
      </c>
      <c r="D786" s="24" t="s">
        <v>207</v>
      </c>
      <c r="E786" s="24" t="s">
        <v>107</v>
      </c>
      <c r="F786" s="38" t="n">
        <v>3580</v>
      </c>
      <c r="G786" s="42" t="n">
        <f aca="false">DATE(YEAR(B786),MONTH(B786),1)</f>
        <v>46023</v>
      </c>
      <c r="H786" s="24" t="str">
        <f aca="false">INDEX(Customers!$B$2:$B$601,MATCH(C786,Customers!$A$2:$A$601,0))</f>
        <v>Eastern</v>
      </c>
      <c r="I786" s="43" t="n">
        <f aca="false">ROUND(MIN(INDEX(Assumptions!$D$13:$D$18,MATCH(E786,Assumptions!$A$13:$A$18,0)),MAX(INDEX(Assumptions!$C$13:$C$18,MATCH(E786,Assumptions!$A$13:$A$18,0)),INDEX(Assumptions!$B$13:$B$18,MATCH(E786,Assumptions!$A$13:$A$18,0))*F786)),2)</f>
        <v>0</v>
      </c>
    </row>
    <row r="787" customFormat="false" ht="15" hidden="false" customHeight="false" outlineLevel="0" collapsed="false">
      <c r="A787" s="24" t="s">
        <v>1610</v>
      </c>
      <c r="B787" s="39" t="n">
        <v>46038</v>
      </c>
      <c r="C787" s="24" t="s">
        <v>665</v>
      </c>
      <c r="D787" s="24" t="s">
        <v>826</v>
      </c>
      <c r="E787" s="24" t="s">
        <v>109</v>
      </c>
      <c r="F787" s="38" t="n">
        <v>1590</v>
      </c>
      <c r="G787" s="42" t="n">
        <f aca="false">DATE(YEAR(B787),MONTH(B787),1)</f>
        <v>46023</v>
      </c>
      <c r="H787" s="24" t="str">
        <f aca="false">INDEX(Customers!$B$2:$B$601,MATCH(C787,Customers!$A$2:$A$601,0))</f>
        <v>Nairobi</v>
      </c>
      <c r="I787" s="43" t="n">
        <f aca="false">ROUND(MIN(INDEX(Assumptions!$D$13:$D$18,MATCH(E787,Assumptions!$A$13:$A$18,0)),MAX(INDEX(Assumptions!$C$13:$C$18,MATCH(E787,Assumptions!$A$13:$A$18,0)),INDEX(Assumptions!$B$13:$B$18,MATCH(E787,Assumptions!$A$13:$A$18,0))*F787)),2)</f>
        <v>6.36</v>
      </c>
    </row>
    <row r="788" customFormat="false" ht="15" hidden="false" customHeight="false" outlineLevel="0" collapsed="false">
      <c r="A788" s="24" t="s">
        <v>1611</v>
      </c>
      <c r="B788" s="39" t="n">
        <v>46038</v>
      </c>
      <c r="C788" s="24" t="s">
        <v>671</v>
      </c>
      <c r="D788" s="24" t="s">
        <v>826</v>
      </c>
      <c r="E788" s="24" t="s">
        <v>113</v>
      </c>
      <c r="F788" s="38" t="n">
        <v>250</v>
      </c>
      <c r="G788" s="42" t="n">
        <f aca="false">DATE(YEAR(B788),MONTH(B788),1)</f>
        <v>46023</v>
      </c>
      <c r="H788" s="24" t="str">
        <f aca="false">INDEX(Customers!$B$2:$B$601,MATCH(C788,Customers!$A$2:$A$601,0))</f>
        <v>Eastern</v>
      </c>
      <c r="I788" s="43" t="n">
        <f aca="false">ROUND(MIN(INDEX(Assumptions!$D$13:$D$18,MATCH(E788,Assumptions!$A$13:$A$18,0)),MAX(INDEX(Assumptions!$C$13:$C$18,MATCH(E788,Assumptions!$A$13:$A$18,0)),INDEX(Assumptions!$B$13:$B$18,MATCH(E788,Assumptions!$A$13:$A$18,0))*F788)),2)</f>
        <v>12.5</v>
      </c>
    </row>
    <row r="789" customFormat="false" ht="15" hidden="false" customHeight="false" outlineLevel="0" collapsed="false">
      <c r="A789" s="24" t="s">
        <v>1612</v>
      </c>
      <c r="B789" s="39" t="n">
        <v>46038</v>
      </c>
      <c r="C789" s="24" t="s">
        <v>685</v>
      </c>
      <c r="D789" s="24" t="s">
        <v>826</v>
      </c>
      <c r="E789" s="24" t="s">
        <v>103</v>
      </c>
      <c r="F789" s="38" t="n">
        <v>1110</v>
      </c>
      <c r="G789" s="42" t="n">
        <f aca="false">DATE(YEAR(B789),MONTH(B789),1)</f>
        <v>46023</v>
      </c>
      <c r="H789" s="24" t="str">
        <f aca="false">INDEX(Customers!$B$2:$B$601,MATCH(C789,Customers!$A$2:$A$601,0))</f>
        <v>Nairobi</v>
      </c>
      <c r="I789" s="43" t="n">
        <f aca="false">ROUND(MIN(INDEX(Assumptions!$D$13:$D$18,MATCH(E789,Assumptions!$A$13:$A$18,0)),MAX(INDEX(Assumptions!$C$13:$C$18,MATCH(E789,Assumptions!$A$13:$A$18,0)),INDEX(Assumptions!$B$13:$B$18,MATCH(E789,Assumptions!$A$13:$A$18,0))*F789)),2)</f>
        <v>11.1</v>
      </c>
    </row>
    <row r="790" customFormat="false" ht="15" hidden="false" customHeight="false" outlineLevel="0" collapsed="false">
      <c r="A790" s="24" t="s">
        <v>1613</v>
      </c>
      <c r="B790" s="39" t="n">
        <v>46038</v>
      </c>
      <c r="C790" s="24" t="s">
        <v>699</v>
      </c>
      <c r="D790" s="24" t="s">
        <v>153</v>
      </c>
      <c r="E790" s="24" t="s">
        <v>105</v>
      </c>
      <c r="F790" s="38" t="n">
        <v>1130</v>
      </c>
      <c r="G790" s="42" t="n">
        <f aca="false">DATE(YEAR(B790),MONTH(B790),1)</f>
        <v>46023</v>
      </c>
      <c r="H790" s="24" t="str">
        <f aca="false">INDEX(Customers!$B$2:$B$601,MATCH(C790,Customers!$A$2:$A$601,0))</f>
        <v>Nairobi</v>
      </c>
      <c r="I790" s="43" t="n">
        <f aca="false">ROUND(MIN(INDEX(Assumptions!$D$13:$D$18,MATCH(E790,Assumptions!$A$13:$A$18,0)),MAX(INDEX(Assumptions!$C$13:$C$18,MATCH(E790,Assumptions!$A$13:$A$18,0)),INDEX(Assumptions!$B$13:$B$18,MATCH(E790,Assumptions!$A$13:$A$18,0))*F790)),2)</f>
        <v>16.95</v>
      </c>
    </row>
    <row r="791" customFormat="false" ht="15" hidden="false" customHeight="false" outlineLevel="0" collapsed="false">
      <c r="A791" s="24" t="s">
        <v>1614</v>
      </c>
      <c r="B791" s="39" t="n">
        <v>46038</v>
      </c>
      <c r="C791" s="24" t="s">
        <v>711</v>
      </c>
      <c r="D791" s="24" t="s">
        <v>826</v>
      </c>
      <c r="E791" s="24" t="s">
        <v>103</v>
      </c>
      <c r="F791" s="38" t="n">
        <v>1850</v>
      </c>
      <c r="G791" s="42" t="n">
        <f aca="false">DATE(YEAR(B791),MONTH(B791),1)</f>
        <v>46023</v>
      </c>
      <c r="H791" s="24" t="str">
        <f aca="false">INDEX(Customers!$B$2:$B$601,MATCH(C791,Customers!$A$2:$A$601,0))</f>
        <v>Rift Valley</v>
      </c>
      <c r="I791" s="43" t="n">
        <f aca="false">ROUND(MIN(INDEX(Assumptions!$D$13:$D$18,MATCH(E791,Assumptions!$A$13:$A$18,0)),MAX(INDEX(Assumptions!$C$13:$C$18,MATCH(E791,Assumptions!$A$13:$A$18,0)),INDEX(Assumptions!$B$13:$B$18,MATCH(E791,Assumptions!$A$13:$A$18,0))*F791)),2)</f>
        <v>18.5</v>
      </c>
    </row>
    <row r="792" customFormat="false" ht="15" hidden="false" customHeight="false" outlineLevel="0" collapsed="false">
      <c r="A792" s="24" t="s">
        <v>1615</v>
      </c>
      <c r="B792" s="39" t="n">
        <v>46038</v>
      </c>
      <c r="C792" s="24" t="s">
        <v>711</v>
      </c>
      <c r="D792" s="24" t="s">
        <v>176</v>
      </c>
      <c r="E792" s="24" t="s">
        <v>107</v>
      </c>
      <c r="F792" s="38" t="n">
        <v>13880</v>
      </c>
      <c r="G792" s="42" t="n">
        <f aca="false">DATE(YEAR(B792),MONTH(B792),1)</f>
        <v>46023</v>
      </c>
      <c r="H792" s="24" t="str">
        <f aca="false">INDEX(Customers!$B$2:$B$601,MATCH(C792,Customers!$A$2:$A$601,0))</f>
        <v>Rift Valley</v>
      </c>
      <c r="I792" s="43" t="n">
        <f aca="false">ROUND(MIN(INDEX(Assumptions!$D$13:$D$18,MATCH(E792,Assumptions!$A$13:$A$18,0)),MAX(INDEX(Assumptions!$C$13:$C$18,MATCH(E792,Assumptions!$A$13:$A$18,0)),INDEX(Assumptions!$B$13:$B$18,MATCH(E792,Assumptions!$A$13:$A$18,0))*F792)),2)</f>
        <v>0</v>
      </c>
    </row>
    <row r="793" customFormat="false" ht="15" hidden="false" customHeight="false" outlineLevel="0" collapsed="false">
      <c r="A793" s="24" t="s">
        <v>1616</v>
      </c>
      <c r="B793" s="39" t="n">
        <v>46038</v>
      </c>
      <c r="C793" s="24" t="s">
        <v>713</v>
      </c>
      <c r="D793" s="24" t="s">
        <v>826</v>
      </c>
      <c r="E793" s="24" t="s">
        <v>113</v>
      </c>
      <c r="F793" s="38" t="n">
        <v>1000</v>
      </c>
      <c r="G793" s="42" t="n">
        <f aca="false">DATE(YEAR(B793),MONTH(B793),1)</f>
        <v>46023</v>
      </c>
      <c r="H793" s="24" t="str">
        <f aca="false">INDEX(Customers!$B$2:$B$601,MATCH(C793,Customers!$A$2:$A$601,0))</f>
        <v>Western</v>
      </c>
      <c r="I793" s="43" t="n">
        <f aca="false">ROUND(MIN(INDEX(Assumptions!$D$13:$D$18,MATCH(E793,Assumptions!$A$13:$A$18,0)),MAX(INDEX(Assumptions!$C$13:$C$18,MATCH(E793,Assumptions!$A$13:$A$18,0)),INDEX(Assumptions!$B$13:$B$18,MATCH(E793,Assumptions!$A$13:$A$18,0))*F793)),2)</f>
        <v>50</v>
      </c>
    </row>
    <row r="794" customFormat="false" ht="15" hidden="false" customHeight="false" outlineLevel="0" collapsed="false">
      <c r="A794" s="24" t="s">
        <v>1617</v>
      </c>
      <c r="B794" s="39" t="n">
        <v>46038</v>
      </c>
      <c r="C794" s="24" t="s">
        <v>720</v>
      </c>
      <c r="D794" s="24" t="s">
        <v>826</v>
      </c>
      <c r="E794" s="24" t="s">
        <v>109</v>
      </c>
      <c r="F794" s="38" t="n">
        <v>1400</v>
      </c>
      <c r="G794" s="42" t="n">
        <f aca="false">DATE(YEAR(B794),MONTH(B794),1)</f>
        <v>46023</v>
      </c>
      <c r="H794" s="24" t="str">
        <f aca="false">INDEX(Customers!$B$2:$B$601,MATCH(C794,Customers!$A$2:$A$601,0))</f>
        <v>Nairobi</v>
      </c>
      <c r="I794" s="43" t="n">
        <f aca="false">ROUND(MIN(INDEX(Assumptions!$D$13:$D$18,MATCH(E794,Assumptions!$A$13:$A$18,0)),MAX(INDEX(Assumptions!$C$13:$C$18,MATCH(E794,Assumptions!$A$13:$A$18,0)),INDEX(Assumptions!$B$13:$B$18,MATCH(E794,Assumptions!$A$13:$A$18,0))*F794)),2)</f>
        <v>5.6</v>
      </c>
    </row>
    <row r="795" customFormat="false" ht="15" hidden="false" customHeight="false" outlineLevel="0" collapsed="false">
      <c r="A795" s="24" t="s">
        <v>1618</v>
      </c>
      <c r="B795" s="39" t="n">
        <v>46038</v>
      </c>
      <c r="C795" s="24" t="s">
        <v>767</v>
      </c>
      <c r="D795" s="24" t="s">
        <v>826</v>
      </c>
      <c r="E795" s="24" t="s">
        <v>111</v>
      </c>
      <c r="F795" s="38" t="n">
        <v>100</v>
      </c>
      <c r="G795" s="42" t="n">
        <f aca="false">DATE(YEAR(B795),MONTH(B795),1)</f>
        <v>46023</v>
      </c>
      <c r="H795" s="24" t="str">
        <f aca="false">INDEX(Customers!$B$2:$B$601,MATCH(C795,Customers!$A$2:$A$601,0))</f>
        <v>Nairobi</v>
      </c>
      <c r="I795" s="43" t="n">
        <f aca="false">ROUND(MIN(INDEX(Assumptions!$D$13:$D$18,MATCH(E795,Assumptions!$A$13:$A$18,0)),MAX(INDEX(Assumptions!$C$13:$C$18,MATCH(E795,Assumptions!$A$13:$A$18,0)),INDEX(Assumptions!$B$13:$B$18,MATCH(E795,Assumptions!$A$13:$A$18,0))*F795)),2)</f>
        <v>4</v>
      </c>
    </row>
    <row r="796" customFormat="false" ht="15" hidden="false" customHeight="false" outlineLevel="0" collapsed="false">
      <c r="A796" s="24" t="s">
        <v>1619</v>
      </c>
      <c r="B796" s="39" t="n">
        <v>46038</v>
      </c>
      <c r="C796" s="24" t="s">
        <v>768</v>
      </c>
      <c r="D796" s="24" t="s">
        <v>164</v>
      </c>
      <c r="E796" s="24" t="s">
        <v>107</v>
      </c>
      <c r="F796" s="38" t="n">
        <v>3540</v>
      </c>
      <c r="G796" s="42" t="n">
        <f aca="false">DATE(YEAR(B796),MONTH(B796),1)</f>
        <v>46023</v>
      </c>
      <c r="H796" s="24" t="str">
        <f aca="false">INDEX(Customers!$B$2:$B$601,MATCH(C796,Customers!$A$2:$A$601,0))</f>
        <v>Central</v>
      </c>
      <c r="I796" s="43" t="n">
        <f aca="false">ROUND(MIN(INDEX(Assumptions!$D$13:$D$18,MATCH(E796,Assumptions!$A$13:$A$18,0)),MAX(INDEX(Assumptions!$C$13:$C$18,MATCH(E796,Assumptions!$A$13:$A$18,0)),INDEX(Assumptions!$B$13:$B$18,MATCH(E796,Assumptions!$A$13:$A$18,0))*F796)),2)</f>
        <v>0</v>
      </c>
    </row>
    <row r="797" customFormat="false" ht="15" hidden="false" customHeight="false" outlineLevel="0" collapsed="false">
      <c r="A797" s="24" t="s">
        <v>1620</v>
      </c>
      <c r="B797" s="39" t="n">
        <v>46038</v>
      </c>
      <c r="C797" s="24" t="s">
        <v>783</v>
      </c>
      <c r="D797" s="24" t="s">
        <v>826</v>
      </c>
      <c r="E797" s="24" t="s">
        <v>103</v>
      </c>
      <c r="F797" s="38" t="n">
        <v>370</v>
      </c>
      <c r="G797" s="42" t="n">
        <f aca="false">DATE(YEAR(B797),MONTH(B797),1)</f>
        <v>46023</v>
      </c>
      <c r="H797" s="24" t="str">
        <f aca="false">INDEX(Customers!$B$2:$B$601,MATCH(C797,Customers!$A$2:$A$601,0))</f>
        <v>Nairobi</v>
      </c>
      <c r="I797" s="43" t="n">
        <f aca="false">ROUND(MIN(INDEX(Assumptions!$D$13:$D$18,MATCH(E797,Assumptions!$A$13:$A$18,0)),MAX(INDEX(Assumptions!$C$13:$C$18,MATCH(E797,Assumptions!$A$13:$A$18,0)),INDEX(Assumptions!$B$13:$B$18,MATCH(E797,Assumptions!$A$13:$A$18,0))*F797)),2)</f>
        <v>5</v>
      </c>
    </row>
    <row r="798" customFormat="false" ht="15" hidden="false" customHeight="false" outlineLevel="0" collapsed="false">
      <c r="A798" s="24" t="s">
        <v>1621</v>
      </c>
      <c r="B798" s="39" t="n">
        <v>46039</v>
      </c>
      <c r="C798" s="24" t="s">
        <v>223</v>
      </c>
      <c r="D798" s="24" t="s">
        <v>826</v>
      </c>
      <c r="E798" s="24" t="s">
        <v>103</v>
      </c>
      <c r="F798" s="38" t="n">
        <v>2750</v>
      </c>
      <c r="G798" s="42" t="n">
        <f aca="false">DATE(YEAR(B798),MONTH(B798),1)</f>
        <v>46023</v>
      </c>
      <c r="H798" s="24" t="str">
        <f aca="false">INDEX(Customers!$B$2:$B$601,MATCH(C798,Customers!$A$2:$A$601,0))</f>
        <v>Central</v>
      </c>
      <c r="I798" s="43" t="n">
        <f aca="false">ROUND(MIN(INDEX(Assumptions!$D$13:$D$18,MATCH(E798,Assumptions!$A$13:$A$18,0)),MAX(INDEX(Assumptions!$C$13:$C$18,MATCH(E798,Assumptions!$A$13:$A$18,0)),INDEX(Assumptions!$B$13:$B$18,MATCH(E798,Assumptions!$A$13:$A$18,0))*F798)),2)</f>
        <v>27.5</v>
      </c>
    </row>
    <row r="799" customFormat="false" ht="15" hidden="false" customHeight="false" outlineLevel="0" collapsed="false">
      <c r="A799" s="24" t="s">
        <v>1622</v>
      </c>
      <c r="B799" s="39" t="n">
        <v>46039</v>
      </c>
      <c r="C799" s="24" t="s">
        <v>224</v>
      </c>
      <c r="D799" s="24" t="s">
        <v>826</v>
      </c>
      <c r="E799" s="24" t="s">
        <v>103</v>
      </c>
      <c r="F799" s="38" t="n">
        <v>9510</v>
      </c>
      <c r="G799" s="42" t="n">
        <f aca="false">DATE(YEAR(B799),MONTH(B799),1)</f>
        <v>46023</v>
      </c>
      <c r="H799" s="24" t="str">
        <f aca="false">INDEX(Customers!$B$2:$B$601,MATCH(C799,Customers!$A$2:$A$601,0))</f>
        <v>Western</v>
      </c>
      <c r="I799" s="43" t="n">
        <f aca="false">ROUND(MIN(INDEX(Assumptions!$D$13:$D$18,MATCH(E799,Assumptions!$A$13:$A$18,0)),MAX(INDEX(Assumptions!$C$13:$C$18,MATCH(E799,Assumptions!$A$13:$A$18,0)),INDEX(Assumptions!$B$13:$B$18,MATCH(E799,Assumptions!$A$13:$A$18,0))*F799)),2)</f>
        <v>95.1</v>
      </c>
    </row>
    <row r="800" customFormat="false" ht="15" hidden="false" customHeight="false" outlineLevel="0" collapsed="false">
      <c r="A800" s="24" t="s">
        <v>1623</v>
      </c>
      <c r="B800" s="39" t="n">
        <v>46039</v>
      </c>
      <c r="C800" s="24" t="s">
        <v>241</v>
      </c>
      <c r="D800" s="24" t="s">
        <v>826</v>
      </c>
      <c r="E800" s="24" t="s">
        <v>113</v>
      </c>
      <c r="F800" s="38" t="n">
        <v>99</v>
      </c>
      <c r="G800" s="42" t="n">
        <f aca="false">DATE(YEAR(B800),MONTH(B800),1)</f>
        <v>46023</v>
      </c>
      <c r="H800" s="24" t="str">
        <f aca="false">INDEX(Customers!$B$2:$B$601,MATCH(C800,Customers!$A$2:$A$601,0))</f>
        <v>Rift Valley</v>
      </c>
      <c r="I800" s="43" t="n">
        <f aca="false">ROUND(MIN(INDEX(Assumptions!$D$13:$D$18,MATCH(E800,Assumptions!$A$13:$A$18,0)),MAX(INDEX(Assumptions!$C$13:$C$18,MATCH(E800,Assumptions!$A$13:$A$18,0)),INDEX(Assumptions!$B$13:$B$18,MATCH(E800,Assumptions!$A$13:$A$18,0))*F800)),2)</f>
        <v>4.95</v>
      </c>
    </row>
    <row r="801" customFormat="false" ht="15" hidden="false" customHeight="false" outlineLevel="0" collapsed="false">
      <c r="A801" s="24" t="s">
        <v>1624</v>
      </c>
      <c r="B801" s="39" t="n">
        <v>46039</v>
      </c>
      <c r="C801" s="24" t="s">
        <v>269</v>
      </c>
      <c r="D801" s="24" t="s">
        <v>826</v>
      </c>
      <c r="E801" s="24" t="s">
        <v>111</v>
      </c>
      <c r="F801" s="38" t="n">
        <v>200</v>
      </c>
      <c r="G801" s="42" t="n">
        <f aca="false">DATE(YEAR(B801),MONTH(B801),1)</f>
        <v>46023</v>
      </c>
      <c r="H801" s="24" t="str">
        <f aca="false">INDEX(Customers!$B$2:$B$601,MATCH(C801,Customers!$A$2:$A$601,0))</f>
        <v>Coast</v>
      </c>
      <c r="I801" s="43" t="n">
        <f aca="false">ROUND(MIN(INDEX(Assumptions!$D$13:$D$18,MATCH(E801,Assumptions!$A$13:$A$18,0)),MAX(INDEX(Assumptions!$C$13:$C$18,MATCH(E801,Assumptions!$A$13:$A$18,0)),INDEX(Assumptions!$B$13:$B$18,MATCH(E801,Assumptions!$A$13:$A$18,0))*F801)),2)</f>
        <v>8</v>
      </c>
    </row>
    <row r="802" customFormat="false" ht="15" hidden="false" customHeight="false" outlineLevel="0" collapsed="false">
      <c r="A802" s="24" t="s">
        <v>1625</v>
      </c>
      <c r="B802" s="39" t="n">
        <v>46039</v>
      </c>
      <c r="C802" s="24" t="s">
        <v>271</v>
      </c>
      <c r="D802" s="24" t="s">
        <v>826</v>
      </c>
      <c r="E802" s="24" t="s">
        <v>103</v>
      </c>
      <c r="F802" s="38" t="n">
        <v>1890</v>
      </c>
      <c r="G802" s="42" t="n">
        <f aca="false">DATE(YEAR(B802),MONTH(B802),1)</f>
        <v>46023</v>
      </c>
      <c r="H802" s="24" t="str">
        <f aca="false">INDEX(Customers!$B$2:$B$601,MATCH(C802,Customers!$A$2:$A$601,0))</f>
        <v>Coast</v>
      </c>
      <c r="I802" s="43" t="n">
        <f aca="false">ROUND(MIN(INDEX(Assumptions!$D$13:$D$18,MATCH(E802,Assumptions!$A$13:$A$18,0)),MAX(INDEX(Assumptions!$C$13:$C$18,MATCH(E802,Assumptions!$A$13:$A$18,0)),INDEX(Assumptions!$B$13:$B$18,MATCH(E802,Assumptions!$A$13:$A$18,0))*F802)),2)</f>
        <v>18.9</v>
      </c>
    </row>
    <row r="803" customFormat="false" ht="15" hidden="false" customHeight="false" outlineLevel="0" collapsed="false">
      <c r="A803" s="24" t="s">
        <v>1626</v>
      </c>
      <c r="B803" s="39" t="n">
        <v>46039</v>
      </c>
      <c r="C803" s="24" t="s">
        <v>278</v>
      </c>
      <c r="D803" s="24" t="s">
        <v>164</v>
      </c>
      <c r="E803" s="24" t="s">
        <v>107</v>
      </c>
      <c r="F803" s="38" t="n">
        <v>23190</v>
      </c>
      <c r="G803" s="42" t="n">
        <f aca="false">DATE(YEAR(B803),MONTH(B803),1)</f>
        <v>46023</v>
      </c>
      <c r="H803" s="24" t="str">
        <f aca="false">INDEX(Customers!$B$2:$B$601,MATCH(C803,Customers!$A$2:$A$601,0))</f>
        <v>Central</v>
      </c>
      <c r="I803" s="43" t="n">
        <f aca="false">ROUND(MIN(INDEX(Assumptions!$D$13:$D$18,MATCH(E803,Assumptions!$A$13:$A$18,0)),MAX(INDEX(Assumptions!$C$13:$C$18,MATCH(E803,Assumptions!$A$13:$A$18,0)),INDEX(Assumptions!$B$13:$B$18,MATCH(E803,Assumptions!$A$13:$A$18,0))*F803)),2)</f>
        <v>0</v>
      </c>
    </row>
    <row r="804" customFormat="false" ht="15" hidden="false" customHeight="false" outlineLevel="0" collapsed="false">
      <c r="A804" s="24" t="s">
        <v>1627</v>
      </c>
      <c r="B804" s="39" t="n">
        <v>46039</v>
      </c>
      <c r="C804" s="24" t="s">
        <v>283</v>
      </c>
      <c r="D804" s="24" t="s">
        <v>173</v>
      </c>
      <c r="E804" s="24" t="s">
        <v>105</v>
      </c>
      <c r="F804" s="38" t="n">
        <v>9190</v>
      </c>
      <c r="G804" s="42" t="n">
        <f aca="false">DATE(YEAR(B804),MONTH(B804),1)</f>
        <v>46023</v>
      </c>
      <c r="H804" s="24" t="str">
        <f aca="false">INDEX(Customers!$B$2:$B$601,MATCH(C804,Customers!$A$2:$A$601,0))</f>
        <v>Rift Valley</v>
      </c>
      <c r="I804" s="43" t="n">
        <f aca="false">ROUND(MIN(INDEX(Assumptions!$D$13:$D$18,MATCH(E804,Assumptions!$A$13:$A$18,0)),MAX(INDEX(Assumptions!$C$13:$C$18,MATCH(E804,Assumptions!$A$13:$A$18,0)),INDEX(Assumptions!$B$13:$B$18,MATCH(E804,Assumptions!$A$13:$A$18,0))*F804)),2)</f>
        <v>137.85</v>
      </c>
    </row>
    <row r="805" customFormat="false" ht="15" hidden="false" customHeight="false" outlineLevel="0" collapsed="false">
      <c r="A805" s="24" t="s">
        <v>1628</v>
      </c>
      <c r="B805" s="39" t="n">
        <v>46039</v>
      </c>
      <c r="C805" s="24" t="s">
        <v>290</v>
      </c>
      <c r="D805" s="24" t="s">
        <v>826</v>
      </c>
      <c r="E805" s="24" t="s">
        <v>103</v>
      </c>
      <c r="F805" s="38" t="n">
        <v>3890</v>
      </c>
      <c r="G805" s="42" t="n">
        <f aca="false">DATE(YEAR(B805),MONTH(B805),1)</f>
        <v>46023</v>
      </c>
      <c r="H805" s="24" t="str">
        <f aca="false">INDEX(Customers!$B$2:$B$601,MATCH(C805,Customers!$A$2:$A$601,0))</f>
        <v>Central</v>
      </c>
      <c r="I805" s="43" t="n">
        <f aca="false">ROUND(MIN(INDEX(Assumptions!$D$13:$D$18,MATCH(E805,Assumptions!$A$13:$A$18,0)),MAX(INDEX(Assumptions!$C$13:$C$18,MATCH(E805,Assumptions!$A$13:$A$18,0)),INDEX(Assumptions!$B$13:$B$18,MATCH(E805,Assumptions!$A$13:$A$18,0))*F805)),2)</f>
        <v>38.9</v>
      </c>
    </row>
    <row r="806" customFormat="false" ht="15" hidden="false" customHeight="false" outlineLevel="0" collapsed="false">
      <c r="A806" s="24" t="s">
        <v>1629</v>
      </c>
      <c r="B806" s="39" t="n">
        <v>46039</v>
      </c>
      <c r="C806" s="24" t="s">
        <v>296</v>
      </c>
      <c r="D806" s="24" t="s">
        <v>189</v>
      </c>
      <c r="E806" s="24" t="s">
        <v>107</v>
      </c>
      <c r="F806" s="38" t="n">
        <v>750</v>
      </c>
      <c r="G806" s="42" t="n">
        <f aca="false">DATE(YEAR(B806),MONTH(B806),1)</f>
        <v>46023</v>
      </c>
      <c r="H806" s="24" t="str">
        <f aca="false">INDEX(Customers!$B$2:$B$601,MATCH(C806,Customers!$A$2:$A$601,0))</f>
        <v>Coast</v>
      </c>
      <c r="I806" s="43" t="n">
        <f aca="false">ROUND(MIN(INDEX(Assumptions!$D$13:$D$18,MATCH(E806,Assumptions!$A$13:$A$18,0)),MAX(INDEX(Assumptions!$C$13:$C$18,MATCH(E806,Assumptions!$A$13:$A$18,0)),INDEX(Assumptions!$B$13:$B$18,MATCH(E806,Assumptions!$A$13:$A$18,0))*F806)),2)</f>
        <v>0</v>
      </c>
    </row>
    <row r="807" customFormat="false" ht="15" hidden="false" customHeight="false" outlineLevel="0" collapsed="false">
      <c r="A807" s="24" t="s">
        <v>1630</v>
      </c>
      <c r="B807" s="39" t="n">
        <v>46039</v>
      </c>
      <c r="C807" s="24" t="s">
        <v>297</v>
      </c>
      <c r="D807" s="24" t="s">
        <v>826</v>
      </c>
      <c r="E807" s="24" t="s">
        <v>103</v>
      </c>
      <c r="F807" s="38" t="n">
        <v>1350</v>
      </c>
      <c r="G807" s="42" t="n">
        <f aca="false">DATE(YEAR(B807),MONTH(B807),1)</f>
        <v>46023</v>
      </c>
      <c r="H807" s="24" t="str">
        <f aca="false">INDEX(Customers!$B$2:$B$601,MATCH(C807,Customers!$A$2:$A$601,0))</f>
        <v>Nairobi</v>
      </c>
      <c r="I807" s="43" t="n">
        <f aca="false">ROUND(MIN(INDEX(Assumptions!$D$13:$D$18,MATCH(E807,Assumptions!$A$13:$A$18,0)),MAX(INDEX(Assumptions!$C$13:$C$18,MATCH(E807,Assumptions!$A$13:$A$18,0)),INDEX(Assumptions!$B$13:$B$18,MATCH(E807,Assumptions!$A$13:$A$18,0))*F807)),2)</f>
        <v>13.5</v>
      </c>
    </row>
    <row r="808" customFormat="false" ht="15" hidden="false" customHeight="false" outlineLevel="0" collapsed="false">
      <c r="A808" s="24" t="s">
        <v>1631</v>
      </c>
      <c r="B808" s="39" t="n">
        <v>46039</v>
      </c>
      <c r="C808" s="24" t="s">
        <v>317</v>
      </c>
      <c r="D808" s="24" t="s">
        <v>826</v>
      </c>
      <c r="E808" s="24" t="s">
        <v>103</v>
      </c>
      <c r="F808" s="38" t="n">
        <v>3360</v>
      </c>
      <c r="G808" s="42" t="n">
        <f aca="false">DATE(YEAR(B808),MONTH(B808),1)</f>
        <v>46023</v>
      </c>
      <c r="H808" s="24" t="str">
        <f aca="false">INDEX(Customers!$B$2:$B$601,MATCH(C808,Customers!$A$2:$A$601,0))</f>
        <v>Rift Valley</v>
      </c>
      <c r="I808" s="43" t="n">
        <f aca="false">ROUND(MIN(INDEX(Assumptions!$D$13:$D$18,MATCH(E808,Assumptions!$A$13:$A$18,0)),MAX(INDEX(Assumptions!$C$13:$C$18,MATCH(E808,Assumptions!$A$13:$A$18,0)),INDEX(Assumptions!$B$13:$B$18,MATCH(E808,Assumptions!$A$13:$A$18,0))*F808)),2)</f>
        <v>33.6</v>
      </c>
    </row>
    <row r="809" customFormat="false" ht="15" hidden="false" customHeight="false" outlineLevel="0" collapsed="false">
      <c r="A809" s="24" t="s">
        <v>1632</v>
      </c>
      <c r="B809" s="39" t="n">
        <v>46039</v>
      </c>
      <c r="C809" s="24" t="s">
        <v>349</v>
      </c>
      <c r="D809" s="24" t="s">
        <v>181</v>
      </c>
      <c r="E809" s="24" t="s">
        <v>107</v>
      </c>
      <c r="F809" s="38" t="n">
        <v>3680</v>
      </c>
      <c r="G809" s="42" t="n">
        <f aca="false">DATE(YEAR(B809),MONTH(B809),1)</f>
        <v>46023</v>
      </c>
      <c r="H809" s="24" t="str">
        <f aca="false">INDEX(Customers!$B$2:$B$601,MATCH(C809,Customers!$A$2:$A$601,0))</f>
        <v>Rift Valley</v>
      </c>
      <c r="I809" s="43" t="n">
        <f aca="false">ROUND(MIN(INDEX(Assumptions!$D$13:$D$18,MATCH(E809,Assumptions!$A$13:$A$18,0)),MAX(INDEX(Assumptions!$C$13:$C$18,MATCH(E809,Assumptions!$A$13:$A$18,0)),INDEX(Assumptions!$B$13:$B$18,MATCH(E809,Assumptions!$A$13:$A$18,0))*F809)),2)</f>
        <v>0</v>
      </c>
    </row>
    <row r="810" customFormat="false" ht="15" hidden="false" customHeight="false" outlineLevel="0" collapsed="false">
      <c r="A810" s="24" t="s">
        <v>1633</v>
      </c>
      <c r="B810" s="39" t="n">
        <v>46039</v>
      </c>
      <c r="C810" s="24" t="s">
        <v>367</v>
      </c>
      <c r="D810" s="24" t="s">
        <v>153</v>
      </c>
      <c r="E810" s="24" t="s">
        <v>105</v>
      </c>
      <c r="F810" s="38" t="n">
        <v>4790</v>
      </c>
      <c r="G810" s="42" t="n">
        <f aca="false">DATE(YEAR(B810),MONTH(B810),1)</f>
        <v>46023</v>
      </c>
      <c r="H810" s="24" t="str">
        <f aca="false">INDEX(Customers!$B$2:$B$601,MATCH(C810,Customers!$A$2:$A$601,0))</f>
        <v>Nairobi</v>
      </c>
      <c r="I810" s="43" t="n">
        <f aca="false">ROUND(MIN(INDEX(Assumptions!$D$13:$D$18,MATCH(E810,Assumptions!$A$13:$A$18,0)),MAX(INDEX(Assumptions!$C$13:$C$18,MATCH(E810,Assumptions!$A$13:$A$18,0)),INDEX(Assumptions!$B$13:$B$18,MATCH(E810,Assumptions!$A$13:$A$18,0))*F810)),2)</f>
        <v>71.85</v>
      </c>
    </row>
    <row r="811" customFormat="false" ht="15" hidden="false" customHeight="false" outlineLevel="0" collapsed="false">
      <c r="A811" s="24" t="s">
        <v>1634</v>
      </c>
      <c r="B811" s="39" t="n">
        <v>46039</v>
      </c>
      <c r="C811" s="24" t="s">
        <v>379</v>
      </c>
      <c r="D811" s="24" t="s">
        <v>826</v>
      </c>
      <c r="E811" s="24" t="s">
        <v>103</v>
      </c>
      <c r="F811" s="38" t="n">
        <v>6580</v>
      </c>
      <c r="G811" s="42" t="n">
        <f aca="false">DATE(YEAR(B811),MONTH(B811),1)</f>
        <v>46023</v>
      </c>
      <c r="H811" s="24" t="str">
        <f aca="false">INDEX(Customers!$B$2:$B$601,MATCH(C811,Customers!$A$2:$A$601,0))</f>
        <v>Nairobi</v>
      </c>
      <c r="I811" s="43" t="n">
        <f aca="false">ROUND(MIN(INDEX(Assumptions!$D$13:$D$18,MATCH(E811,Assumptions!$A$13:$A$18,0)),MAX(INDEX(Assumptions!$C$13:$C$18,MATCH(E811,Assumptions!$A$13:$A$18,0)),INDEX(Assumptions!$B$13:$B$18,MATCH(E811,Assumptions!$A$13:$A$18,0))*F811)),2)</f>
        <v>65.8</v>
      </c>
    </row>
    <row r="812" customFormat="false" ht="15" hidden="false" customHeight="false" outlineLevel="0" collapsed="false">
      <c r="A812" s="24" t="s">
        <v>1635</v>
      </c>
      <c r="B812" s="39" t="n">
        <v>46039</v>
      </c>
      <c r="C812" s="24" t="s">
        <v>382</v>
      </c>
      <c r="D812" s="24" t="s">
        <v>826</v>
      </c>
      <c r="E812" s="24" t="s">
        <v>113</v>
      </c>
      <c r="F812" s="38" t="n">
        <v>500</v>
      </c>
      <c r="G812" s="42" t="n">
        <f aca="false">DATE(YEAR(B812),MONTH(B812),1)</f>
        <v>46023</v>
      </c>
      <c r="H812" s="24" t="str">
        <f aca="false">INDEX(Customers!$B$2:$B$601,MATCH(C812,Customers!$A$2:$A$601,0))</f>
        <v>Central</v>
      </c>
      <c r="I812" s="43" t="n">
        <f aca="false">ROUND(MIN(INDEX(Assumptions!$D$13:$D$18,MATCH(E812,Assumptions!$A$13:$A$18,0)),MAX(INDEX(Assumptions!$C$13:$C$18,MATCH(E812,Assumptions!$A$13:$A$18,0)),INDEX(Assumptions!$B$13:$B$18,MATCH(E812,Assumptions!$A$13:$A$18,0))*F812)),2)</f>
        <v>25</v>
      </c>
    </row>
    <row r="813" customFormat="false" ht="15" hidden="false" customHeight="false" outlineLevel="0" collapsed="false">
      <c r="A813" s="24" t="s">
        <v>1636</v>
      </c>
      <c r="B813" s="39" t="n">
        <v>46039</v>
      </c>
      <c r="C813" s="24" t="s">
        <v>386</v>
      </c>
      <c r="D813" s="24" t="s">
        <v>826</v>
      </c>
      <c r="E813" s="24" t="s">
        <v>103</v>
      </c>
      <c r="F813" s="38" t="n">
        <v>690</v>
      </c>
      <c r="G813" s="42" t="n">
        <f aca="false">DATE(YEAR(B813),MONTH(B813),1)</f>
        <v>46023</v>
      </c>
      <c r="H813" s="24" t="str">
        <f aca="false">INDEX(Customers!$B$2:$B$601,MATCH(C813,Customers!$A$2:$A$601,0))</f>
        <v>Nairobi</v>
      </c>
      <c r="I813" s="43" t="n">
        <f aca="false">ROUND(MIN(INDEX(Assumptions!$D$13:$D$18,MATCH(E813,Assumptions!$A$13:$A$18,0)),MAX(INDEX(Assumptions!$C$13:$C$18,MATCH(E813,Assumptions!$A$13:$A$18,0)),INDEX(Assumptions!$B$13:$B$18,MATCH(E813,Assumptions!$A$13:$A$18,0))*F813)),2)</f>
        <v>6.9</v>
      </c>
    </row>
    <row r="814" customFormat="false" ht="15" hidden="false" customHeight="false" outlineLevel="0" collapsed="false">
      <c r="A814" s="24" t="s">
        <v>1637</v>
      </c>
      <c r="B814" s="39" t="n">
        <v>46039</v>
      </c>
      <c r="C814" s="24" t="s">
        <v>392</v>
      </c>
      <c r="D814" s="24" t="s">
        <v>826</v>
      </c>
      <c r="E814" s="24" t="s">
        <v>109</v>
      </c>
      <c r="F814" s="38" t="n">
        <v>1470</v>
      </c>
      <c r="G814" s="42" t="n">
        <f aca="false">DATE(YEAR(B814),MONTH(B814),1)</f>
        <v>46023</v>
      </c>
      <c r="H814" s="24" t="str">
        <f aca="false">INDEX(Customers!$B$2:$B$601,MATCH(C814,Customers!$A$2:$A$601,0))</f>
        <v>Central</v>
      </c>
      <c r="I814" s="43" t="n">
        <f aca="false">ROUND(MIN(INDEX(Assumptions!$D$13:$D$18,MATCH(E814,Assumptions!$A$13:$A$18,0)),MAX(INDEX(Assumptions!$C$13:$C$18,MATCH(E814,Assumptions!$A$13:$A$18,0)),INDEX(Assumptions!$B$13:$B$18,MATCH(E814,Assumptions!$A$13:$A$18,0))*F814)),2)</f>
        <v>5.88</v>
      </c>
    </row>
    <row r="815" customFormat="false" ht="15" hidden="false" customHeight="false" outlineLevel="0" collapsed="false">
      <c r="A815" s="24" t="s">
        <v>1638</v>
      </c>
      <c r="B815" s="39" t="n">
        <v>46039</v>
      </c>
      <c r="C815" s="24" t="s">
        <v>497</v>
      </c>
      <c r="D815" s="24" t="s">
        <v>153</v>
      </c>
      <c r="E815" s="24" t="s">
        <v>105</v>
      </c>
      <c r="F815" s="38" t="n">
        <v>7370</v>
      </c>
      <c r="G815" s="42" t="n">
        <f aca="false">DATE(YEAR(B815),MONTH(B815),1)</f>
        <v>46023</v>
      </c>
      <c r="H815" s="24" t="str">
        <f aca="false">INDEX(Customers!$B$2:$B$601,MATCH(C815,Customers!$A$2:$A$601,0))</f>
        <v>Nairobi</v>
      </c>
      <c r="I815" s="43" t="n">
        <f aca="false">ROUND(MIN(INDEX(Assumptions!$D$13:$D$18,MATCH(E815,Assumptions!$A$13:$A$18,0)),MAX(INDEX(Assumptions!$C$13:$C$18,MATCH(E815,Assumptions!$A$13:$A$18,0)),INDEX(Assumptions!$B$13:$B$18,MATCH(E815,Assumptions!$A$13:$A$18,0))*F815)),2)</f>
        <v>110.55</v>
      </c>
    </row>
    <row r="816" customFormat="false" ht="15" hidden="false" customHeight="false" outlineLevel="0" collapsed="false">
      <c r="A816" s="24" t="s">
        <v>1639</v>
      </c>
      <c r="B816" s="39" t="n">
        <v>46039</v>
      </c>
      <c r="C816" s="24" t="s">
        <v>497</v>
      </c>
      <c r="D816" s="24" t="s">
        <v>150</v>
      </c>
      <c r="E816" s="24" t="s">
        <v>105</v>
      </c>
      <c r="F816" s="38" t="n">
        <v>7300</v>
      </c>
      <c r="G816" s="42" t="n">
        <f aca="false">DATE(YEAR(B816),MONTH(B816),1)</f>
        <v>46023</v>
      </c>
      <c r="H816" s="24" t="str">
        <f aca="false">INDEX(Customers!$B$2:$B$601,MATCH(C816,Customers!$A$2:$A$601,0))</f>
        <v>Nairobi</v>
      </c>
      <c r="I816" s="43" t="n">
        <f aca="false">ROUND(MIN(INDEX(Assumptions!$D$13:$D$18,MATCH(E816,Assumptions!$A$13:$A$18,0)),MAX(INDEX(Assumptions!$C$13:$C$18,MATCH(E816,Assumptions!$A$13:$A$18,0)),INDEX(Assumptions!$B$13:$B$18,MATCH(E816,Assumptions!$A$13:$A$18,0))*F816)),2)</f>
        <v>109.5</v>
      </c>
    </row>
    <row r="817" customFormat="false" ht="15" hidden="false" customHeight="false" outlineLevel="0" collapsed="false">
      <c r="A817" s="24" t="s">
        <v>1640</v>
      </c>
      <c r="B817" s="39" t="n">
        <v>46039</v>
      </c>
      <c r="C817" s="24" t="s">
        <v>541</v>
      </c>
      <c r="D817" s="24" t="s">
        <v>826</v>
      </c>
      <c r="E817" s="24" t="s">
        <v>111</v>
      </c>
      <c r="F817" s="38" t="n">
        <v>50</v>
      </c>
      <c r="G817" s="42" t="n">
        <f aca="false">DATE(YEAR(B817),MONTH(B817),1)</f>
        <v>46023</v>
      </c>
      <c r="H817" s="24" t="str">
        <f aca="false">INDEX(Customers!$B$2:$B$601,MATCH(C817,Customers!$A$2:$A$601,0))</f>
        <v>Western</v>
      </c>
      <c r="I817" s="43" t="n">
        <f aca="false">ROUND(MIN(INDEX(Assumptions!$D$13:$D$18,MATCH(E817,Assumptions!$A$13:$A$18,0)),MAX(INDEX(Assumptions!$C$13:$C$18,MATCH(E817,Assumptions!$A$13:$A$18,0)),INDEX(Assumptions!$B$13:$B$18,MATCH(E817,Assumptions!$A$13:$A$18,0))*F817)),2)</f>
        <v>2</v>
      </c>
    </row>
    <row r="818" customFormat="false" ht="15" hidden="false" customHeight="false" outlineLevel="0" collapsed="false">
      <c r="A818" s="24" t="s">
        <v>1641</v>
      </c>
      <c r="B818" s="39" t="n">
        <v>46039</v>
      </c>
      <c r="C818" s="24" t="s">
        <v>557</v>
      </c>
      <c r="D818" s="24" t="s">
        <v>826</v>
      </c>
      <c r="E818" s="24" t="s">
        <v>111</v>
      </c>
      <c r="F818" s="38" t="n">
        <v>200</v>
      </c>
      <c r="G818" s="42" t="n">
        <f aca="false">DATE(YEAR(B818),MONTH(B818),1)</f>
        <v>46023</v>
      </c>
      <c r="H818" s="24" t="str">
        <f aca="false">INDEX(Customers!$B$2:$B$601,MATCH(C818,Customers!$A$2:$A$601,0))</f>
        <v>Western</v>
      </c>
      <c r="I818" s="43" t="n">
        <f aca="false">ROUND(MIN(INDEX(Assumptions!$D$13:$D$18,MATCH(E818,Assumptions!$A$13:$A$18,0)),MAX(INDEX(Assumptions!$C$13:$C$18,MATCH(E818,Assumptions!$A$13:$A$18,0)),INDEX(Assumptions!$B$13:$B$18,MATCH(E818,Assumptions!$A$13:$A$18,0))*F818)),2)</f>
        <v>8</v>
      </c>
    </row>
    <row r="819" customFormat="false" ht="15" hidden="false" customHeight="false" outlineLevel="0" collapsed="false">
      <c r="A819" s="24" t="s">
        <v>1642</v>
      </c>
      <c r="B819" s="39" t="n">
        <v>46039</v>
      </c>
      <c r="C819" s="24" t="s">
        <v>558</v>
      </c>
      <c r="D819" s="24" t="s">
        <v>826</v>
      </c>
      <c r="E819" s="24" t="s">
        <v>109</v>
      </c>
      <c r="F819" s="38" t="n">
        <v>2020</v>
      </c>
      <c r="G819" s="42" t="n">
        <f aca="false">DATE(YEAR(B819),MONTH(B819),1)</f>
        <v>46023</v>
      </c>
      <c r="H819" s="24" t="str">
        <f aca="false">INDEX(Customers!$B$2:$B$601,MATCH(C819,Customers!$A$2:$A$601,0))</f>
        <v>Rift Valley</v>
      </c>
      <c r="I819" s="43" t="n">
        <f aca="false">ROUND(MIN(INDEX(Assumptions!$D$13:$D$18,MATCH(E819,Assumptions!$A$13:$A$18,0)),MAX(INDEX(Assumptions!$C$13:$C$18,MATCH(E819,Assumptions!$A$13:$A$18,0)),INDEX(Assumptions!$B$13:$B$18,MATCH(E819,Assumptions!$A$13:$A$18,0))*F819)),2)</f>
        <v>8.08</v>
      </c>
    </row>
    <row r="820" customFormat="false" ht="15" hidden="false" customHeight="false" outlineLevel="0" collapsed="false">
      <c r="A820" s="24" t="s">
        <v>1643</v>
      </c>
      <c r="B820" s="39" t="n">
        <v>46039</v>
      </c>
      <c r="C820" s="24" t="s">
        <v>571</v>
      </c>
      <c r="D820" s="24" t="s">
        <v>826</v>
      </c>
      <c r="E820" s="24" t="s">
        <v>103</v>
      </c>
      <c r="F820" s="38" t="n">
        <v>300</v>
      </c>
      <c r="G820" s="42" t="n">
        <f aca="false">DATE(YEAR(B820),MONTH(B820),1)</f>
        <v>46023</v>
      </c>
      <c r="H820" s="24" t="str">
        <f aca="false">INDEX(Customers!$B$2:$B$601,MATCH(C820,Customers!$A$2:$A$601,0))</f>
        <v>Nairobi</v>
      </c>
      <c r="I820" s="43" t="n">
        <f aca="false">ROUND(MIN(INDEX(Assumptions!$D$13:$D$18,MATCH(E820,Assumptions!$A$13:$A$18,0)),MAX(INDEX(Assumptions!$C$13:$C$18,MATCH(E820,Assumptions!$A$13:$A$18,0)),INDEX(Assumptions!$B$13:$B$18,MATCH(E820,Assumptions!$A$13:$A$18,0))*F820)),2)</f>
        <v>5</v>
      </c>
    </row>
    <row r="821" customFormat="false" ht="15" hidden="false" customHeight="false" outlineLevel="0" collapsed="false">
      <c r="A821" s="24" t="s">
        <v>1644</v>
      </c>
      <c r="B821" s="39" t="n">
        <v>46039</v>
      </c>
      <c r="C821" s="24" t="s">
        <v>574</v>
      </c>
      <c r="D821" s="24" t="s">
        <v>826</v>
      </c>
      <c r="E821" s="24" t="s">
        <v>103</v>
      </c>
      <c r="F821" s="38" t="n">
        <v>230</v>
      </c>
      <c r="G821" s="42" t="n">
        <f aca="false">DATE(YEAR(B821),MONTH(B821),1)</f>
        <v>46023</v>
      </c>
      <c r="H821" s="24" t="str">
        <f aca="false">INDEX(Customers!$B$2:$B$601,MATCH(C821,Customers!$A$2:$A$601,0))</f>
        <v>Central</v>
      </c>
      <c r="I821" s="43" t="n">
        <f aca="false">ROUND(MIN(INDEX(Assumptions!$D$13:$D$18,MATCH(E821,Assumptions!$A$13:$A$18,0)),MAX(INDEX(Assumptions!$C$13:$C$18,MATCH(E821,Assumptions!$A$13:$A$18,0)),INDEX(Assumptions!$B$13:$B$18,MATCH(E821,Assumptions!$A$13:$A$18,0))*F821)),2)</f>
        <v>5</v>
      </c>
    </row>
    <row r="822" customFormat="false" ht="15" hidden="false" customHeight="false" outlineLevel="0" collapsed="false">
      <c r="A822" s="24" t="s">
        <v>1645</v>
      </c>
      <c r="B822" s="39" t="n">
        <v>46039</v>
      </c>
      <c r="C822" s="24" t="s">
        <v>625</v>
      </c>
      <c r="D822" s="24" t="s">
        <v>826</v>
      </c>
      <c r="E822" s="24" t="s">
        <v>113</v>
      </c>
      <c r="F822" s="38" t="n">
        <v>250</v>
      </c>
      <c r="G822" s="42" t="n">
        <f aca="false">DATE(YEAR(B822),MONTH(B822),1)</f>
        <v>46023</v>
      </c>
      <c r="H822" s="24" t="str">
        <f aca="false">INDEX(Customers!$B$2:$B$601,MATCH(C822,Customers!$A$2:$A$601,0))</f>
        <v>Nairobi</v>
      </c>
      <c r="I822" s="43" t="n">
        <f aca="false">ROUND(MIN(INDEX(Assumptions!$D$13:$D$18,MATCH(E822,Assumptions!$A$13:$A$18,0)),MAX(INDEX(Assumptions!$C$13:$C$18,MATCH(E822,Assumptions!$A$13:$A$18,0)),INDEX(Assumptions!$B$13:$B$18,MATCH(E822,Assumptions!$A$13:$A$18,0))*F822)),2)</f>
        <v>12.5</v>
      </c>
    </row>
    <row r="823" customFormat="false" ht="15" hidden="false" customHeight="false" outlineLevel="0" collapsed="false">
      <c r="A823" s="24" t="s">
        <v>1646</v>
      </c>
      <c r="B823" s="39" t="n">
        <v>46039</v>
      </c>
      <c r="C823" s="24" t="s">
        <v>635</v>
      </c>
      <c r="D823" s="24" t="s">
        <v>163</v>
      </c>
      <c r="E823" s="24" t="s">
        <v>105</v>
      </c>
      <c r="F823" s="38" t="n">
        <v>5060</v>
      </c>
      <c r="G823" s="42" t="n">
        <f aca="false">DATE(YEAR(B823),MONTH(B823),1)</f>
        <v>46023</v>
      </c>
      <c r="H823" s="24" t="str">
        <f aca="false">INDEX(Customers!$B$2:$B$601,MATCH(C823,Customers!$A$2:$A$601,0))</f>
        <v>Central</v>
      </c>
      <c r="I823" s="43" t="n">
        <f aca="false">ROUND(MIN(INDEX(Assumptions!$D$13:$D$18,MATCH(E823,Assumptions!$A$13:$A$18,0)),MAX(INDEX(Assumptions!$C$13:$C$18,MATCH(E823,Assumptions!$A$13:$A$18,0)),INDEX(Assumptions!$B$13:$B$18,MATCH(E823,Assumptions!$A$13:$A$18,0))*F823)),2)</f>
        <v>75.9</v>
      </c>
    </row>
    <row r="824" customFormat="false" ht="15" hidden="false" customHeight="false" outlineLevel="0" collapsed="false">
      <c r="A824" s="24" t="s">
        <v>1647</v>
      </c>
      <c r="B824" s="39" t="n">
        <v>46039</v>
      </c>
      <c r="C824" s="24" t="s">
        <v>688</v>
      </c>
      <c r="D824" s="24" t="s">
        <v>189</v>
      </c>
      <c r="E824" s="24" t="s">
        <v>107</v>
      </c>
      <c r="F824" s="38" t="n">
        <v>10130</v>
      </c>
      <c r="G824" s="42" t="n">
        <f aca="false">DATE(YEAR(B824),MONTH(B824),1)</f>
        <v>46023</v>
      </c>
      <c r="H824" s="24" t="str">
        <f aca="false">INDEX(Customers!$B$2:$B$601,MATCH(C824,Customers!$A$2:$A$601,0))</f>
        <v>Coast</v>
      </c>
      <c r="I824" s="43" t="n">
        <f aca="false">ROUND(MIN(INDEX(Assumptions!$D$13:$D$18,MATCH(E824,Assumptions!$A$13:$A$18,0)),MAX(INDEX(Assumptions!$C$13:$C$18,MATCH(E824,Assumptions!$A$13:$A$18,0)),INDEX(Assumptions!$B$13:$B$18,MATCH(E824,Assumptions!$A$13:$A$18,0))*F824)),2)</f>
        <v>0</v>
      </c>
    </row>
    <row r="825" customFormat="false" ht="15" hidden="false" customHeight="false" outlineLevel="0" collapsed="false">
      <c r="A825" s="24" t="s">
        <v>1648</v>
      </c>
      <c r="B825" s="39" t="n">
        <v>46039</v>
      </c>
      <c r="C825" s="24" t="s">
        <v>692</v>
      </c>
      <c r="D825" s="24" t="s">
        <v>826</v>
      </c>
      <c r="E825" s="24" t="s">
        <v>103</v>
      </c>
      <c r="F825" s="38" t="n">
        <v>2100</v>
      </c>
      <c r="G825" s="42" t="n">
        <f aca="false">DATE(YEAR(B825),MONTH(B825),1)</f>
        <v>46023</v>
      </c>
      <c r="H825" s="24" t="str">
        <f aca="false">INDEX(Customers!$B$2:$B$601,MATCH(C825,Customers!$A$2:$A$601,0))</f>
        <v>Coast</v>
      </c>
      <c r="I825" s="43" t="n">
        <f aca="false">ROUND(MIN(INDEX(Assumptions!$D$13:$D$18,MATCH(E825,Assumptions!$A$13:$A$18,0)),MAX(INDEX(Assumptions!$C$13:$C$18,MATCH(E825,Assumptions!$A$13:$A$18,0)),INDEX(Assumptions!$B$13:$B$18,MATCH(E825,Assumptions!$A$13:$A$18,0))*F825)),2)</f>
        <v>21</v>
      </c>
    </row>
    <row r="826" customFormat="false" ht="15" hidden="false" customHeight="false" outlineLevel="0" collapsed="false">
      <c r="A826" s="24" t="s">
        <v>1649</v>
      </c>
      <c r="B826" s="39" t="n">
        <v>46039</v>
      </c>
      <c r="C826" s="24" t="s">
        <v>723</v>
      </c>
      <c r="D826" s="24" t="s">
        <v>208</v>
      </c>
      <c r="E826" s="24" t="s">
        <v>105</v>
      </c>
      <c r="F826" s="38" t="n">
        <v>6360</v>
      </c>
      <c r="G826" s="42" t="n">
        <f aca="false">DATE(YEAR(B826),MONTH(B826),1)</f>
        <v>46023</v>
      </c>
      <c r="H826" s="24" t="str">
        <f aca="false">INDEX(Customers!$B$2:$B$601,MATCH(C826,Customers!$A$2:$A$601,0))</f>
        <v>Eastern</v>
      </c>
      <c r="I826" s="43" t="n">
        <f aca="false">ROUND(MIN(INDEX(Assumptions!$D$13:$D$18,MATCH(E826,Assumptions!$A$13:$A$18,0)),MAX(INDEX(Assumptions!$C$13:$C$18,MATCH(E826,Assumptions!$A$13:$A$18,0)),INDEX(Assumptions!$B$13:$B$18,MATCH(E826,Assumptions!$A$13:$A$18,0))*F826)),2)</f>
        <v>95.4</v>
      </c>
    </row>
    <row r="827" customFormat="false" ht="15" hidden="false" customHeight="false" outlineLevel="0" collapsed="false">
      <c r="A827" s="24" t="s">
        <v>1650</v>
      </c>
      <c r="B827" s="39" t="n">
        <v>46039</v>
      </c>
      <c r="C827" s="24" t="s">
        <v>725</v>
      </c>
      <c r="D827" s="24" t="s">
        <v>826</v>
      </c>
      <c r="E827" s="24" t="s">
        <v>113</v>
      </c>
      <c r="F827" s="38" t="n">
        <v>50</v>
      </c>
      <c r="G827" s="42" t="n">
        <f aca="false">DATE(YEAR(B827),MONTH(B827),1)</f>
        <v>46023</v>
      </c>
      <c r="H827" s="24" t="str">
        <f aca="false">INDEX(Customers!$B$2:$B$601,MATCH(C827,Customers!$A$2:$A$601,0))</f>
        <v>Nairobi</v>
      </c>
      <c r="I827" s="43" t="n">
        <f aca="false">ROUND(MIN(INDEX(Assumptions!$D$13:$D$18,MATCH(E827,Assumptions!$A$13:$A$18,0)),MAX(INDEX(Assumptions!$C$13:$C$18,MATCH(E827,Assumptions!$A$13:$A$18,0)),INDEX(Assumptions!$B$13:$B$18,MATCH(E827,Assumptions!$A$13:$A$18,0))*F827)),2)</f>
        <v>2.5</v>
      </c>
    </row>
    <row r="828" customFormat="false" ht="15" hidden="false" customHeight="false" outlineLevel="0" collapsed="false">
      <c r="A828" s="24" t="s">
        <v>1651</v>
      </c>
      <c r="B828" s="39" t="n">
        <v>46039</v>
      </c>
      <c r="C828" s="24" t="s">
        <v>762</v>
      </c>
      <c r="D828" s="24" t="s">
        <v>826</v>
      </c>
      <c r="E828" s="24" t="s">
        <v>111</v>
      </c>
      <c r="F828" s="38" t="n">
        <v>1000</v>
      </c>
      <c r="G828" s="42" t="n">
        <f aca="false">DATE(YEAR(B828),MONTH(B828),1)</f>
        <v>46023</v>
      </c>
      <c r="H828" s="24" t="str">
        <f aca="false">INDEX(Customers!$B$2:$B$601,MATCH(C828,Customers!$A$2:$A$601,0))</f>
        <v>Western</v>
      </c>
      <c r="I828" s="43" t="n">
        <f aca="false">ROUND(MIN(INDEX(Assumptions!$D$13:$D$18,MATCH(E828,Assumptions!$A$13:$A$18,0)),MAX(INDEX(Assumptions!$C$13:$C$18,MATCH(E828,Assumptions!$A$13:$A$18,0)),INDEX(Assumptions!$B$13:$B$18,MATCH(E828,Assumptions!$A$13:$A$18,0))*F828)),2)</f>
        <v>40</v>
      </c>
    </row>
    <row r="829" customFormat="false" ht="15" hidden="false" customHeight="false" outlineLevel="0" collapsed="false">
      <c r="A829" s="24" t="s">
        <v>1652</v>
      </c>
      <c r="B829" s="39" t="n">
        <v>46039</v>
      </c>
      <c r="C829" s="24" t="s">
        <v>767</v>
      </c>
      <c r="D829" s="24" t="s">
        <v>152</v>
      </c>
      <c r="E829" s="24" t="s">
        <v>105</v>
      </c>
      <c r="F829" s="38" t="n">
        <v>920</v>
      </c>
      <c r="G829" s="42" t="n">
        <f aca="false">DATE(YEAR(B829),MONTH(B829),1)</f>
        <v>46023</v>
      </c>
      <c r="H829" s="24" t="str">
        <f aca="false">INDEX(Customers!$B$2:$B$601,MATCH(C829,Customers!$A$2:$A$601,0))</f>
        <v>Nairobi</v>
      </c>
      <c r="I829" s="43" t="n">
        <f aca="false">ROUND(MIN(INDEX(Assumptions!$D$13:$D$18,MATCH(E829,Assumptions!$A$13:$A$18,0)),MAX(INDEX(Assumptions!$C$13:$C$18,MATCH(E829,Assumptions!$A$13:$A$18,0)),INDEX(Assumptions!$B$13:$B$18,MATCH(E829,Assumptions!$A$13:$A$18,0))*F829)),2)</f>
        <v>13.8</v>
      </c>
    </row>
    <row r="830" customFormat="false" ht="15" hidden="false" customHeight="false" outlineLevel="0" collapsed="false">
      <c r="A830" s="24" t="s">
        <v>1653</v>
      </c>
      <c r="B830" s="39" t="n">
        <v>46039</v>
      </c>
      <c r="C830" s="24" t="s">
        <v>767</v>
      </c>
      <c r="D830" s="24" t="s">
        <v>826</v>
      </c>
      <c r="E830" s="24" t="s">
        <v>103</v>
      </c>
      <c r="F830" s="38" t="n">
        <v>3200</v>
      </c>
      <c r="G830" s="42" t="n">
        <f aca="false">DATE(YEAR(B830),MONTH(B830),1)</f>
        <v>46023</v>
      </c>
      <c r="H830" s="24" t="str">
        <f aca="false">INDEX(Customers!$B$2:$B$601,MATCH(C830,Customers!$A$2:$A$601,0))</f>
        <v>Nairobi</v>
      </c>
      <c r="I830" s="43" t="n">
        <f aca="false">ROUND(MIN(INDEX(Assumptions!$D$13:$D$18,MATCH(E830,Assumptions!$A$13:$A$18,0)),MAX(INDEX(Assumptions!$C$13:$C$18,MATCH(E830,Assumptions!$A$13:$A$18,0)),INDEX(Assumptions!$B$13:$B$18,MATCH(E830,Assumptions!$A$13:$A$18,0))*F830)),2)</f>
        <v>32</v>
      </c>
    </row>
    <row r="831" customFormat="false" ht="15" hidden="false" customHeight="false" outlineLevel="0" collapsed="false">
      <c r="A831" s="24" t="s">
        <v>1654</v>
      </c>
      <c r="B831" s="39" t="n">
        <v>46039</v>
      </c>
      <c r="C831" s="24" t="s">
        <v>767</v>
      </c>
      <c r="D831" s="24" t="s">
        <v>150</v>
      </c>
      <c r="E831" s="24" t="s">
        <v>105</v>
      </c>
      <c r="F831" s="38" t="n">
        <v>2020</v>
      </c>
      <c r="G831" s="42" t="n">
        <f aca="false">DATE(YEAR(B831),MONTH(B831),1)</f>
        <v>46023</v>
      </c>
      <c r="H831" s="24" t="str">
        <f aca="false">INDEX(Customers!$B$2:$B$601,MATCH(C831,Customers!$A$2:$A$601,0))</f>
        <v>Nairobi</v>
      </c>
      <c r="I831" s="43" t="n">
        <f aca="false">ROUND(MIN(INDEX(Assumptions!$D$13:$D$18,MATCH(E831,Assumptions!$A$13:$A$18,0)),MAX(INDEX(Assumptions!$C$13:$C$18,MATCH(E831,Assumptions!$A$13:$A$18,0)),INDEX(Assumptions!$B$13:$B$18,MATCH(E831,Assumptions!$A$13:$A$18,0))*F831)),2)</f>
        <v>30.3</v>
      </c>
    </row>
    <row r="832" customFormat="false" ht="15" hidden="false" customHeight="false" outlineLevel="0" collapsed="false">
      <c r="A832" s="24" t="s">
        <v>1655</v>
      </c>
      <c r="B832" s="39" t="n">
        <v>46040</v>
      </c>
      <c r="C832" s="24" t="s">
        <v>221</v>
      </c>
      <c r="D832" s="24" t="s">
        <v>826</v>
      </c>
      <c r="E832" s="24" t="s">
        <v>103</v>
      </c>
      <c r="F832" s="38" t="n">
        <v>310</v>
      </c>
      <c r="G832" s="42" t="n">
        <f aca="false">DATE(YEAR(B832),MONTH(B832),1)</f>
        <v>46023</v>
      </c>
      <c r="H832" s="24" t="str">
        <f aca="false">INDEX(Customers!$B$2:$B$601,MATCH(C832,Customers!$A$2:$A$601,0))</f>
        <v>Central</v>
      </c>
      <c r="I832" s="43" t="n">
        <f aca="false">ROUND(MIN(INDEX(Assumptions!$D$13:$D$18,MATCH(E832,Assumptions!$A$13:$A$18,0)),MAX(INDEX(Assumptions!$C$13:$C$18,MATCH(E832,Assumptions!$A$13:$A$18,0)),INDEX(Assumptions!$B$13:$B$18,MATCH(E832,Assumptions!$A$13:$A$18,0))*F832)),2)</f>
        <v>5</v>
      </c>
    </row>
    <row r="833" customFormat="false" ht="15" hidden="false" customHeight="false" outlineLevel="0" collapsed="false">
      <c r="A833" s="24" t="s">
        <v>1656</v>
      </c>
      <c r="B833" s="39" t="n">
        <v>46040</v>
      </c>
      <c r="C833" s="24" t="s">
        <v>231</v>
      </c>
      <c r="D833" s="24" t="s">
        <v>826</v>
      </c>
      <c r="E833" s="24" t="s">
        <v>111</v>
      </c>
      <c r="F833" s="38" t="n">
        <v>50</v>
      </c>
      <c r="G833" s="42" t="n">
        <f aca="false">DATE(YEAR(B833),MONTH(B833),1)</f>
        <v>46023</v>
      </c>
      <c r="H833" s="24" t="str">
        <f aca="false">INDEX(Customers!$B$2:$B$601,MATCH(C833,Customers!$A$2:$A$601,0))</f>
        <v>Eastern</v>
      </c>
      <c r="I833" s="43" t="n">
        <f aca="false">ROUND(MIN(INDEX(Assumptions!$D$13:$D$18,MATCH(E833,Assumptions!$A$13:$A$18,0)),MAX(INDEX(Assumptions!$C$13:$C$18,MATCH(E833,Assumptions!$A$13:$A$18,0)),INDEX(Assumptions!$B$13:$B$18,MATCH(E833,Assumptions!$A$13:$A$18,0))*F833)),2)</f>
        <v>2</v>
      </c>
    </row>
    <row r="834" customFormat="false" ht="15" hidden="false" customHeight="false" outlineLevel="0" collapsed="false">
      <c r="A834" s="24" t="s">
        <v>1657</v>
      </c>
      <c r="B834" s="39" t="n">
        <v>46040</v>
      </c>
      <c r="C834" s="24" t="s">
        <v>237</v>
      </c>
      <c r="D834" s="24" t="s">
        <v>826</v>
      </c>
      <c r="E834" s="24" t="s">
        <v>103</v>
      </c>
      <c r="F834" s="38" t="n">
        <v>840</v>
      </c>
      <c r="G834" s="42" t="n">
        <f aca="false">DATE(YEAR(B834),MONTH(B834),1)</f>
        <v>46023</v>
      </c>
      <c r="H834" s="24" t="str">
        <f aca="false">INDEX(Customers!$B$2:$B$601,MATCH(C834,Customers!$A$2:$A$601,0))</f>
        <v>Central</v>
      </c>
      <c r="I834" s="43" t="n">
        <f aca="false">ROUND(MIN(INDEX(Assumptions!$D$13:$D$18,MATCH(E834,Assumptions!$A$13:$A$18,0)),MAX(INDEX(Assumptions!$C$13:$C$18,MATCH(E834,Assumptions!$A$13:$A$18,0)),INDEX(Assumptions!$B$13:$B$18,MATCH(E834,Assumptions!$A$13:$A$18,0))*F834)),2)</f>
        <v>8.4</v>
      </c>
    </row>
    <row r="835" customFormat="false" ht="15" hidden="false" customHeight="false" outlineLevel="0" collapsed="false">
      <c r="A835" s="24" t="s">
        <v>1658</v>
      </c>
      <c r="B835" s="39" t="n">
        <v>46040</v>
      </c>
      <c r="C835" s="24" t="s">
        <v>247</v>
      </c>
      <c r="D835" s="24" t="s">
        <v>826</v>
      </c>
      <c r="E835" s="24" t="s">
        <v>103</v>
      </c>
      <c r="F835" s="38" t="n">
        <v>1030</v>
      </c>
      <c r="G835" s="42" t="n">
        <f aca="false">DATE(YEAR(B835),MONTH(B835),1)</f>
        <v>46023</v>
      </c>
      <c r="H835" s="24" t="str">
        <f aca="false">INDEX(Customers!$B$2:$B$601,MATCH(C835,Customers!$A$2:$A$601,0))</f>
        <v>Nairobi</v>
      </c>
      <c r="I835" s="43" t="n">
        <f aca="false">ROUND(MIN(INDEX(Assumptions!$D$13:$D$18,MATCH(E835,Assumptions!$A$13:$A$18,0)),MAX(INDEX(Assumptions!$C$13:$C$18,MATCH(E835,Assumptions!$A$13:$A$18,0)),INDEX(Assumptions!$B$13:$B$18,MATCH(E835,Assumptions!$A$13:$A$18,0))*F835)),2)</f>
        <v>10.3</v>
      </c>
    </row>
    <row r="836" customFormat="false" ht="15" hidden="false" customHeight="false" outlineLevel="0" collapsed="false">
      <c r="A836" s="24" t="s">
        <v>1659</v>
      </c>
      <c r="B836" s="39" t="n">
        <v>46040</v>
      </c>
      <c r="C836" s="24" t="s">
        <v>247</v>
      </c>
      <c r="D836" s="24" t="s">
        <v>826</v>
      </c>
      <c r="E836" s="24" t="s">
        <v>103</v>
      </c>
      <c r="F836" s="38" t="n">
        <v>850</v>
      </c>
      <c r="G836" s="42" t="n">
        <f aca="false">DATE(YEAR(B836),MONTH(B836),1)</f>
        <v>46023</v>
      </c>
      <c r="H836" s="24" t="str">
        <f aca="false">INDEX(Customers!$B$2:$B$601,MATCH(C836,Customers!$A$2:$A$601,0))</f>
        <v>Nairobi</v>
      </c>
      <c r="I836" s="43" t="n">
        <f aca="false">ROUND(MIN(INDEX(Assumptions!$D$13:$D$18,MATCH(E836,Assumptions!$A$13:$A$18,0)),MAX(INDEX(Assumptions!$C$13:$C$18,MATCH(E836,Assumptions!$A$13:$A$18,0)),INDEX(Assumptions!$B$13:$B$18,MATCH(E836,Assumptions!$A$13:$A$18,0))*F836)),2)</f>
        <v>8.5</v>
      </c>
    </row>
    <row r="837" customFormat="false" ht="15" hidden="false" customHeight="false" outlineLevel="0" collapsed="false">
      <c r="A837" s="24" t="s">
        <v>1660</v>
      </c>
      <c r="B837" s="39" t="n">
        <v>46040</v>
      </c>
      <c r="C837" s="24" t="s">
        <v>254</v>
      </c>
      <c r="D837" s="24" t="s">
        <v>176</v>
      </c>
      <c r="E837" s="24" t="s">
        <v>105</v>
      </c>
      <c r="F837" s="38" t="n">
        <v>13790</v>
      </c>
      <c r="G837" s="42" t="n">
        <f aca="false">DATE(YEAR(B837),MONTH(B837),1)</f>
        <v>46023</v>
      </c>
      <c r="H837" s="24" t="str">
        <f aca="false">INDEX(Customers!$B$2:$B$601,MATCH(C837,Customers!$A$2:$A$601,0))</f>
        <v>Rift Valley</v>
      </c>
      <c r="I837" s="43" t="n">
        <f aca="false">ROUND(MIN(INDEX(Assumptions!$D$13:$D$18,MATCH(E837,Assumptions!$A$13:$A$18,0)),MAX(INDEX(Assumptions!$C$13:$C$18,MATCH(E837,Assumptions!$A$13:$A$18,0)),INDEX(Assumptions!$B$13:$B$18,MATCH(E837,Assumptions!$A$13:$A$18,0))*F837)),2)</f>
        <v>200</v>
      </c>
    </row>
    <row r="838" customFormat="false" ht="15" hidden="false" customHeight="false" outlineLevel="0" collapsed="false">
      <c r="A838" s="24" t="s">
        <v>1661</v>
      </c>
      <c r="B838" s="39" t="n">
        <v>46040</v>
      </c>
      <c r="C838" s="24" t="s">
        <v>265</v>
      </c>
      <c r="D838" s="24" t="s">
        <v>826</v>
      </c>
      <c r="E838" s="24" t="s">
        <v>103</v>
      </c>
      <c r="F838" s="38" t="n">
        <v>280</v>
      </c>
      <c r="G838" s="42" t="n">
        <f aca="false">DATE(YEAR(B838),MONTH(B838),1)</f>
        <v>46023</v>
      </c>
      <c r="H838" s="24" t="str">
        <f aca="false">INDEX(Customers!$B$2:$B$601,MATCH(C838,Customers!$A$2:$A$601,0))</f>
        <v>Nairobi</v>
      </c>
      <c r="I838" s="43" t="n">
        <f aca="false">ROUND(MIN(INDEX(Assumptions!$D$13:$D$18,MATCH(E838,Assumptions!$A$13:$A$18,0)),MAX(INDEX(Assumptions!$C$13:$C$18,MATCH(E838,Assumptions!$A$13:$A$18,0)),INDEX(Assumptions!$B$13:$B$18,MATCH(E838,Assumptions!$A$13:$A$18,0))*F838)),2)</f>
        <v>5</v>
      </c>
    </row>
    <row r="839" customFormat="false" ht="15" hidden="false" customHeight="false" outlineLevel="0" collapsed="false">
      <c r="A839" s="24" t="s">
        <v>1662</v>
      </c>
      <c r="B839" s="39" t="n">
        <v>46040</v>
      </c>
      <c r="C839" s="24" t="s">
        <v>271</v>
      </c>
      <c r="D839" s="24" t="s">
        <v>826</v>
      </c>
      <c r="E839" s="24" t="s">
        <v>109</v>
      </c>
      <c r="F839" s="38" t="n">
        <v>2930</v>
      </c>
      <c r="G839" s="42" t="n">
        <f aca="false">DATE(YEAR(B839),MONTH(B839),1)</f>
        <v>46023</v>
      </c>
      <c r="H839" s="24" t="str">
        <f aca="false">INDEX(Customers!$B$2:$B$601,MATCH(C839,Customers!$A$2:$A$601,0))</f>
        <v>Coast</v>
      </c>
      <c r="I839" s="43" t="n">
        <f aca="false">ROUND(MIN(INDEX(Assumptions!$D$13:$D$18,MATCH(E839,Assumptions!$A$13:$A$18,0)),MAX(INDEX(Assumptions!$C$13:$C$18,MATCH(E839,Assumptions!$A$13:$A$18,0)),INDEX(Assumptions!$B$13:$B$18,MATCH(E839,Assumptions!$A$13:$A$18,0))*F839)),2)</f>
        <v>11.72</v>
      </c>
    </row>
    <row r="840" customFormat="false" ht="15" hidden="false" customHeight="false" outlineLevel="0" collapsed="false">
      <c r="A840" s="24" t="s">
        <v>1663</v>
      </c>
      <c r="B840" s="39" t="n">
        <v>46040</v>
      </c>
      <c r="C840" s="24" t="s">
        <v>282</v>
      </c>
      <c r="D840" s="24" t="s">
        <v>826</v>
      </c>
      <c r="E840" s="24" t="s">
        <v>113</v>
      </c>
      <c r="F840" s="38" t="n">
        <v>1000</v>
      </c>
      <c r="G840" s="42" t="n">
        <f aca="false">DATE(YEAR(B840),MONTH(B840),1)</f>
        <v>46023</v>
      </c>
      <c r="H840" s="24" t="str">
        <f aca="false">INDEX(Customers!$B$2:$B$601,MATCH(C840,Customers!$A$2:$A$601,0))</f>
        <v>Central</v>
      </c>
      <c r="I840" s="43" t="n">
        <f aca="false">ROUND(MIN(INDEX(Assumptions!$D$13:$D$18,MATCH(E840,Assumptions!$A$13:$A$18,0)),MAX(INDEX(Assumptions!$C$13:$C$18,MATCH(E840,Assumptions!$A$13:$A$18,0)),INDEX(Assumptions!$B$13:$B$18,MATCH(E840,Assumptions!$A$13:$A$18,0))*F840)),2)</f>
        <v>50</v>
      </c>
    </row>
    <row r="841" customFormat="false" ht="15" hidden="false" customHeight="false" outlineLevel="0" collapsed="false">
      <c r="A841" s="24" t="s">
        <v>1664</v>
      </c>
      <c r="B841" s="39" t="n">
        <v>46040</v>
      </c>
      <c r="C841" s="24" t="s">
        <v>311</v>
      </c>
      <c r="D841" s="24" t="s">
        <v>205</v>
      </c>
      <c r="E841" s="24" t="s">
        <v>107</v>
      </c>
      <c r="F841" s="38" t="n">
        <v>9820</v>
      </c>
      <c r="G841" s="42" t="n">
        <f aca="false">DATE(YEAR(B841),MONTH(B841),1)</f>
        <v>46023</v>
      </c>
      <c r="H841" s="24" t="str">
        <f aca="false">INDEX(Customers!$B$2:$B$601,MATCH(C841,Customers!$A$2:$A$601,0))</f>
        <v>Eastern</v>
      </c>
      <c r="I841" s="43" t="n">
        <f aca="false">ROUND(MIN(INDEX(Assumptions!$D$13:$D$18,MATCH(E841,Assumptions!$A$13:$A$18,0)),MAX(INDEX(Assumptions!$C$13:$C$18,MATCH(E841,Assumptions!$A$13:$A$18,0)),INDEX(Assumptions!$B$13:$B$18,MATCH(E841,Assumptions!$A$13:$A$18,0))*F841)),2)</f>
        <v>0</v>
      </c>
    </row>
    <row r="842" customFormat="false" ht="15" hidden="false" customHeight="false" outlineLevel="0" collapsed="false">
      <c r="A842" s="24" t="s">
        <v>1665</v>
      </c>
      <c r="B842" s="39" t="n">
        <v>46040</v>
      </c>
      <c r="C842" s="24" t="s">
        <v>317</v>
      </c>
      <c r="D842" s="24" t="s">
        <v>826</v>
      </c>
      <c r="E842" s="24" t="s">
        <v>109</v>
      </c>
      <c r="F842" s="38" t="n">
        <v>22900</v>
      </c>
      <c r="G842" s="42" t="n">
        <f aca="false">DATE(YEAR(B842),MONTH(B842),1)</f>
        <v>46023</v>
      </c>
      <c r="H842" s="24" t="str">
        <f aca="false">INDEX(Customers!$B$2:$B$601,MATCH(C842,Customers!$A$2:$A$601,0))</f>
        <v>Rift Valley</v>
      </c>
      <c r="I842" s="43" t="n">
        <f aca="false">ROUND(MIN(INDEX(Assumptions!$D$13:$D$18,MATCH(E842,Assumptions!$A$13:$A$18,0)),MAX(INDEX(Assumptions!$C$13:$C$18,MATCH(E842,Assumptions!$A$13:$A$18,0)),INDEX(Assumptions!$B$13:$B$18,MATCH(E842,Assumptions!$A$13:$A$18,0))*F842)),2)</f>
        <v>40</v>
      </c>
    </row>
    <row r="843" customFormat="false" ht="15" hidden="false" customHeight="false" outlineLevel="0" collapsed="false">
      <c r="A843" s="24" t="s">
        <v>1666</v>
      </c>
      <c r="B843" s="39" t="n">
        <v>46040</v>
      </c>
      <c r="C843" s="24" t="s">
        <v>326</v>
      </c>
      <c r="D843" s="24" t="s">
        <v>826</v>
      </c>
      <c r="E843" s="24" t="s">
        <v>111</v>
      </c>
      <c r="F843" s="38" t="n">
        <v>1000</v>
      </c>
      <c r="G843" s="42" t="n">
        <f aca="false">DATE(YEAR(B843),MONTH(B843),1)</f>
        <v>46023</v>
      </c>
      <c r="H843" s="24" t="str">
        <f aca="false">INDEX(Customers!$B$2:$B$601,MATCH(C843,Customers!$A$2:$A$601,0))</f>
        <v>Nairobi</v>
      </c>
      <c r="I843" s="43" t="n">
        <f aca="false">ROUND(MIN(INDEX(Assumptions!$D$13:$D$18,MATCH(E843,Assumptions!$A$13:$A$18,0)),MAX(INDEX(Assumptions!$C$13:$C$18,MATCH(E843,Assumptions!$A$13:$A$18,0)),INDEX(Assumptions!$B$13:$B$18,MATCH(E843,Assumptions!$A$13:$A$18,0))*F843)),2)</f>
        <v>40</v>
      </c>
    </row>
    <row r="844" customFormat="false" ht="15" hidden="false" customHeight="false" outlineLevel="0" collapsed="false">
      <c r="A844" s="24" t="s">
        <v>1667</v>
      </c>
      <c r="B844" s="39" t="n">
        <v>46040</v>
      </c>
      <c r="C844" s="24" t="s">
        <v>332</v>
      </c>
      <c r="D844" s="24" t="s">
        <v>826</v>
      </c>
      <c r="E844" s="24" t="s">
        <v>109</v>
      </c>
      <c r="F844" s="38" t="n">
        <v>13290</v>
      </c>
      <c r="G844" s="42" t="n">
        <f aca="false">DATE(YEAR(B844),MONTH(B844),1)</f>
        <v>46023</v>
      </c>
      <c r="H844" s="24" t="str">
        <f aca="false">INDEX(Customers!$B$2:$B$601,MATCH(C844,Customers!$A$2:$A$601,0))</f>
        <v>Central</v>
      </c>
      <c r="I844" s="43" t="n">
        <f aca="false">ROUND(MIN(INDEX(Assumptions!$D$13:$D$18,MATCH(E844,Assumptions!$A$13:$A$18,0)),MAX(INDEX(Assumptions!$C$13:$C$18,MATCH(E844,Assumptions!$A$13:$A$18,0)),INDEX(Assumptions!$B$13:$B$18,MATCH(E844,Assumptions!$A$13:$A$18,0))*F844)),2)</f>
        <v>40</v>
      </c>
    </row>
    <row r="845" customFormat="false" ht="15" hidden="false" customHeight="false" outlineLevel="0" collapsed="false">
      <c r="A845" s="24" t="s">
        <v>1668</v>
      </c>
      <c r="B845" s="39" t="n">
        <v>46040</v>
      </c>
      <c r="C845" s="24" t="s">
        <v>334</v>
      </c>
      <c r="D845" s="24" t="s">
        <v>826</v>
      </c>
      <c r="E845" s="24" t="s">
        <v>109</v>
      </c>
      <c r="F845" s="38" t="n">
        <v>3870</v>
      </c>
      <c r="G845" s="42" t="n">
        <f aca="false">DATE(YEAR(B845),MONTH(B845),1)</f>
        <v>46023</v>
      </c>
      <c r="H845" s="24" t="str">
        <f aca="false">INDEX(Customers!$B$2:$B$601,MATCH(C845,Customers!$A$2:$A$601,0))</f>
        <v>Nairobi</v>
      </c>
      <c r="I845" s="43" t="n">
        <f aca="false">ROUND(MIN(INDEX(Assumptions!$D$13:$D$18,MATCH(E845,Assumptions!$A$13:$A$18,0)),MAX(INDEX(Assumptions!$C$13:$C$18,MATCH(E845,Assumptions!$A$13:$A$18,0)),INDEX(Assumptions!$B$13:$B$18,MATCH(E845,Assumptions!$A$13:$A$18,0))*F845)),2)</f>
        <v>15.48</v>
      </c>
    </row>
    <row r="846" customFormat="false" ht="15" hidden="false" customHeight="false" outlineLevel="0" collapsed="false">
      <c r="A846" s="24" t="s">
        <v>1669</v>
      </c>
      <c r="B846" s="39" t="n">
        <v>46040</v>
      </c>
      <c r="C846" s="24" t="s">
        <v>350</v>
      </c>
      <c r="D846" s="24" t="s">
        <v>826</v>
      </c>
      <c r="E846" s="24" t="s">
        <v>103</v>
      </c>
      <c r="F846" s="38" t="n">
        <v>1200</v>
      </c>
      <c r="G846" s="42" t="n">
        <f aca="false">DATE(YEAR(B846),MONTH(B846),1)</f>
        <v>46023</v>
      </c>
      <c r="H846" s="24" t="str">
        <f aca="false">INDEX(Customers!$B$2:$B$601,MATCH(C846,Customers!$A$2:$A$601,0))</f>
        <v>Rift Valley</v>
      </c>
      <c r="I846" s="43" t="n">
        <f aca="false">ROUND(MIN(INDEX(Assumptions!$D$13:$D$18,MATCH(E846,Assumptions!$A$13:$A$18,0)),MAX(INDEX(Assumptions!$C$13:$C$18,MATCH(E846,Assumptions!$A$13:$A$18,0)),INDEX(Assumptions!$B$13:$B$18,MATCH(E846,Assumptions!$A$13:$A$18,0))*F846)),2)</f>
        <v>12</v>
      </c>
    </row>
    <row r="847" customFormat="false" ht="15" hidden="false" customHeight="false" outlineLevel="0" collapsed="false">
      <c r="A847" s="24" t="s">
        <v>1670</v>
      </c>
      <c r="B847" s="39" t="n">
        <v>46040</v>
      </c>
      <c r="C847" s="24" t="s">
        <v>365</v>
      </c>
      <c r="D847" s="24" t="s">
        <v>826</v>
      </c>
      <c r="E847" s="24" t="s">
        <v>111</v>
      </c>
      <c r="F847" s="38" t="n">
        <v>20</v>
      </c>
      <c r="G847" s="42" t="n">
        <f aca="false">DATE(YEAR(B847),MONTH(B847),1)</f>
        <v>46023</v>
      </c>
      <c r="H847" s="24" t="str">
        <f aca="false">INDEX(Customers!$B$2:$B$601,MATCH(C847,Customers!$A$2:$A$601,0))</f>
        <v>Eastern</v>
      </c>
      <c r="I847" s="43" t="n">
        <f aca="false">ROUND(MIN(INDEX(Assumptions!$D$13:$D$18,MATCH(E847,Assumptions!$A$13:$A$18,0)),MAX(INDEX(Assumptions!$C$13:$C$18,MATCH(E847,Assumptions!$A$13:$A$18,0)),INDEX(Assumptions!$B$13:$B$18,MATCH(E847,Assumptions!$A$13:$A$18,0))*F847)),2)</f>
        <v>0.8</v>
      </c>
    </row>
    <row r="848" customFormat="false" ht="15" hidden="false" customHeight="false" outlineLevel="0" collapsed="false">
      <c r="A848" s="24" t="s">
        <v>1671</v>
      </c>
      <c r="B848" s="39" t="n">
        <v>46040</v>
      </c>
      <c r="C848" s="24" t="s">
        <v>372</v>
      </c>
      <c r="D848" s="24" t="s">
        <v>826</v>
      </c>
      <c r="E848" s="24" t="s">
        <v>103</v>
      </c>
      <c r="F848" s="38" t="n">
        <v>4460</v>
      </c>
      <c r="G848" s="42" t="n">
        <f aca="false">DATE(YEAR(B848),MONTH(B848),1)</f>
        <v>46023</v>
      </c>
      <c r="H848" s="24" t="str">
        <f aca="false">INDEX(Customers!$B$2:$B$601,MATCH(C848,Customers!$A$2:$A$601,0))</f>
        <v>Central</v>
      </c>
      <c r="I848" s="43" t="n">
        <f aca="false">ROUND(MIN(INDEX(Assumptions!$D$13:$D$18,MATCH(E848,Assumptions!$A$13:$A$18,0)),MAX(INDEX(Assumptions!$C$13:$C$18,MATCH(E848,Assumptions!$A$13:$A$18,0)),INDEX(Assumptions!$B$13:$B$18,MATCH(E848,Assumptions!$A$13:$A$18,0))*F848)),2)</f>
        <v>44.6</v>
      </c>
    </row>
    <row r="849" customFormat="false" ht="15" hidden="false" customHeight="false" outlineLevel="0" collapsed="false">
      <c r="A849" s="24" t="s">
        <v>1672</v>
      </c>
      <c r="B849" s="39" t="n">
        <v>46040</v>
      </c>
      <c r="C849" s="24" t="s">
        <v>384</v>
      </c>
      <c r="D849" s="24" t="s">
        <v>826</v>
      </c>
      <c r="E849" s="24" t="s">
        <v>111</v>
      </c>
      <c r="F849" s="38" t="n">
        <v>100</v>
      </c>
      <c r="G849" s="42" t="n">
        <f aca="false">DATE(YEAR(B849),MONTH(B849),1)</f>
        <v>46023</v>
      </c>
      <c r="H849" s="24" t="str">
        <f aca="false">INDEX(Customers!$B$2:$B$601,MATCH(C849,Customers!$A$2:$A$601,0))</f>
        <v>Western</v>
      </c>
      <c r="I849" s="43" t="n">
        <f aca="false">ROUND(MIN(INDEX(Assumptions!$D$13:$D$18,MATCH(E849,Assumptions!$A$13:$A$18,0)),MAX(INDEX(Assumptions!$C$13:$C$18,MATCH(E849,Assumptions!$A$13:$A$18,0)),INDEX(Assumptions!$B$13:$B$18,MATCH(E849,Assumptions!$A$13:$A$18,0))*F849)),2)</f>
        <v>4</v>
      </c>
    </row>
    <row r="850" customFormat="false" ht="15" hidden="false" customHeight="false" outlineLevel="0" collapsed="false">
      <c r="A850" s="24" t="s">
        <v>1673</v>
      </c>
      <c r="B850" s="39" t="n">
        <v>46040</v>
      </c>
      <c r="C850" s="24" t="s">
        <v>408</v>
      </c>
      <c r="D850" s="24" t="s">
        <v>826</v>
      </c>
      <c r="E850" s="24" t="s">
        <v>109</v>
      </c>
      <c r="F850" s="38" t="n">
        <v>10750</v>
      </c>
      <c r="G850" s="42" t="n">
        <f aca="false">DATE(YEAR(B850),MONTH(B850),1)</f>
        <v>46023</v>
      </c>
      <c r="H850" s="24" t="str">
        <f aca="false">INDEX(Customers!$B$2:$B$601,MATCH(C850,Customers!$A$2:$A$601,0))</f>
        <v>Nairobi</v>
      </c>
      <c r="I850" s="43" t="n">
        <f aca="false">ROUND(MIN(INDEX(Assumptions!$D$13:$D$18,MATCH(E850,Assumptions!$A$13:$A$18,0)),MAX(INDEX(Assumptions!$C$13:$C$18,MATCH(E850,Assumptions!$A$13:$A$18,0)),INDEX(Assumptions!$B$13:$B$18,MATCH(E850,Assumptions!$A$13:$A$18,0))*F850)),2)</f>
        <v>40</v>
      </c>
    </row>
    <row r="851" customFormat="false" ht="15" hidden="false" customHeight="false" outlineLevel="0" collapsed="false">
      <c r="A851" s="24" t="s">
        <v>1674</v>
      </c>
      <c r="B851" s="39" t="n">
        <v>46040</v>
      </c>
      <c r="C851" s="24" t="s">
        <v>428</v>
      </c>
      <c r="D851" s="24" t="s">
        <v>826</v>
      </c>
      <c r="E851" s="24" t="s">
        <v>113</v>
      </c>
      <c r="F851" s="38" t="n">
        <v>500</v>
      </c>
      <c r="G851" s="42" t="n">
        <f aca="false">DATE(YEAR(B851),MONTH(B851),1)</f>
        <v>46023</v>
      </c>
      <c r="H851" s="24" t="str">
        <f aca="false">INDEX(Customers!$B$2:$B$601,MATCH(C851,Customers!$A$2:$A$601,0))</f>
        <v>Nairobi</v>
      </c>
      <c r="I851" s="43" t="n">
        <f aca="false">ROUND(MIN(INDEX(Assumptions!$D$13:$D$18,MATCH(E851,Assumptions!$A$13:$A$18,0)),MAX(INDEX(Assumptions!$C$13:$C$18,MATCH(E851,Assumptions!$A$13:$A$18,0)),INDEX(Assumptions!$B$13:$B$18,MATCH(E851,Assumptions!$A$13:$A$18,0))*F851)),2)</f>
        <v>25</v>
      </c>
    </row>
    <row r="852" customFormat="false" ht="15" hidden="false" customHeight="false" outlineLevel="0" collapsed="false">
      <c r="A852" s="24" t="s">
        <v>1675</v>
      </c>
      <c r="B852" s="39" t="n">
        <v>46040</v>
      </c>
      <c r="C852" s="24" t="s">
        <v>432</v>
      </c>
      <c r="D852" s="24" t="s">
        <v>826</v>
      </c>
      <c r="E852" s="24" t="s">
        <v>103</v>
      </c>
      <c r="F852" s="38" t="n">
        <v>510</v>
      </c>
      <c r="G852" s="42" t="n">
        <f aca="false">DATE(YEAR(B852),MONTH(B852),1)</f>
        <v>46023</v>
      </c>
      <c r="H852" s="24" t="str">
        <f aca="false">INDEX(Customers!$B$2:$B$601,MATCH(C852,Customers!$A$2:$A$601,0))</f>
        <v>Rift Valley</v>
      </c>
      <c r="I852" s="43" t="n">
        <f aca="false">ROUND(MIN(INDEX(Assumptions!$D$13:$D$18,MATCH(E852,Assumptions!$A$13:$A$18,0)),MAX(INDEX(Assumptions!$C$13:$C$18,MATCH(E852,Assumptions!$A$13:$A$18,0)),INDEX(Assumptions!$B$13:$B$18,MATCH(E852,Assumptions!$A$13:$A$18,0))*F852)),2)</f>
        <v>5.1</v>
      </c>
    </row>
    <row r="853" customFormat="false" ht="15" hidden="false" customHeight="false" outlineLevel="0" collapsed="false">
      <c r="A853" s="24" t="s">
        <v>1676</v>
      </c>
      <c r="B853" s="39" t="n">
        <v>46040</v>
      </c>
      <c r="C853" s="24" t="s">
        <v>433</v>
      </c>
      <c r="D853" s="24" t="s">
        <v>826</v>
      </c>
      <c r="E853" s="24" t="s">
        <v>103</v>
      </c>
      <c r="F853" s="38" t="n">
        <v>6690</v>
      </c>
      <c r="G853" s="42" t="n">
        <f aca="false">DATE(YEAR(B853),MONTH(B853),1)</f>
        <v>46023</v>
      </c>
      <c r="H853" s="24" t="str">
        <f aca="false">INDEX(Customers!$B$2:$B$601,MATCH(C853,Customers!$A$2:$A$601,0))</f>
        <v>Nairobi</v>
      </c>
      <c r="I853" s="43" t="n">
        <f aca="false">ROUND(MIN(INDEX(Assumptions!$D$13:$D$18,MATCH(E853,Assumptions!$A$13:$A$18,0)),MAX(INDEX(Assumptions!$C$13:$C$18,MATCH(E853,Assumptions!$A$13:$A$18,0)),INDEX(Assumptions!$B$13:$B$18,MATCH(E853,Assumptions!$A$13:$A$18,0))*F853)),2)</f>
        <v>66.9</v>
      </c>
    </row>
    <row r="854" customFormat="false" ht="15" hidden="false" customHeight="false" outlineLevel="0" collapsed="false">
      <c r="A854" s="24" t="s">
        <v>1677</v>
      </c>
      <c r="B854" s="39" t="n">
        <v>46040</v>
      </c>
      <c r="C854" s="24" t="s">
        <v>456</v>
      </c>
      <c r="D854" s="24" t="s">
        <v>826</v>
      </c>
      <c r="E854" s="24" t="s">
        <v>113</v>
      </c>
      <c r="F854" s="38" t="n">
        <v>500</v>
      </c>
      <c r="G854" s="42" t="n">
        <f aca="false">DATE(YEAR(B854),MONTH(B854),1)</f>
        <v>46023</v>
      </c>
      <c r="H854" s="24" t="str">
        <f aca="false">INDEX(Customers!$B$2:$B$601,MATCH(C854,Customers!$A$2:$A$601,0))</f>
        <v>Central</v>
      </c>
      <c r="I854" s="43" t="n">
        <f aca="false">ROUND(MIN(INDEX(Assumptions!$D$13:$D$18,MATCH(E854,Assumptions!$A$13:$A$18,0)),MAX(INDEX(Assumptions!$C$13:$C$18,MATCH(E854,Assumptions!$A$13:$A$18,0)),INDEX(Assumptions!$B$13:$B$18,MATCH(E854,Assumptions!$A$13:$A$18,0))*F854)),2)</f>
        <v>25</v>
      </c>
    </row>
    <row r="855" customFormat="false" ht="15" hidden="false" customHeight="false" outlineLevel="0" collapsed="false">
      <c r="A855" s="24" t="s">
        <v>1678</v>
      </c>
      <c r="B855" s="39" t="n">
        <v>46040</v>
      </c>
      <c r="C855" s="24" t="s">
        <v>521</v>
      </c>
      <c r="D855" s="24" t="s">
        <v>826</v>
      </c>
      <c r="E855" s="24" t="s">
        <v>111</v>
      </c>
      <c r="F855" s="38" t="n">
        <v>200</v>
      </c>
      <c r="G855" s="42" t="n">
        <f aca="false">DATE(YEAR(B855),MONTH(B855),1)</f>
        <v>46023</v>
      </c>
      <c r="H855" s="24" t="str">
        <f aca="false">INDEX(Customers!$B$2:$B$601,MATCH(C855,Customers!$A$2:$A$601,0))</f>
        <v>Western</v>
      </c>
      <c r="I855" s="43" t="n">
        <f aca="false">ROUND(MIN(INDEX(Assumptions!$D$13:$D$18,MATCH(E855,Assumptions!$A$13:$A$18,0)),MAX(INDEX(Assumptions!$C$13:$C$18,MATCH(E855,Assumptions!$A$13:$A$18,0)),INDEX(Assumptions!$B$13:$B$18,MATCH(E855,Assumptions!$A$13:$A$18,0))*F855)),2)</f>
        <v>8</v>
      </c>
    </row>
    <row r="856" customFormat="false" ht="15" hidden="false" customHeight="false" outlineLevel="0" collapsed="false">
      <c r="A856" s="24" t="s">
        <v>1679</v>
      </c>
      <c r="B856" s="39" t="n">
        <v>46040</v>
      </c>
      <c r="C856" s="24" t="s">
        <v>524</v>
      </c>
      <c r="D856" s="24" t="s">
        <v>826</v>
      </c>
      <c r="E856" s="24" t="s">
        <v>111</v>
      </c>
      <c r="F856" s="38" t="n">
        <v>20</v>
      </c>
      <c r="G856" s="42" t="n">
        <f aca="false">DATE(YEAR(B856),MONTH(B856),1)</f>
        <v>46023</v>
      </c>
      <c r="H856" s="24" t="str">
        <f aca="false">INDEX(Customers!$B$2:$B$601,MATCH(C856,Customers!$A$2:$A$601,0))</f>
        <v>Rift Valley</v>
      </c>
      <c r="I856" s="43" t="n">
        <f aca="false">ROUND(MIN(INDEX(Assumptions!$D$13:$D$18,MATCH(E856,Assumptions!$A$13:$A$18,0)),MAX(INDEX(Assumptions!$C$13:$C$18,MATCH(E856,Assumptions!$A$13:$A$18,0)),INDEX(Assumptions!$B$13:$B$18,MATCH(E856,Assumptions!$A$13:$A$18,0))*F856)),2)</f>
        <v>0.8</v>
      </c>
    </row>
    <row r="857" customFormat="false" ht="15" hidden="false" customHeight="false" outlineLevel="0" collapsed="false">
      <c r="A857" s="24" t="s">
        <v>1680</v>
      </c>
      <c r="B857" s="39" t="n">
        <v>46040</v>
      </c>
      <c r="C857" s="24" t="s">
        <v>532</v>
      </c>
      <c r="D857" s="24" t="s">
        <v>826</v>
      </c>
      <c r="E857" s="24" t="s">
        <v>103</v>
      </c>
      <c r="F857" s="38" t="n">
        <v>4110</v>
      </c>
      <c r="G857" s="42" t="n">
        <f aca="false">DATE(YEAR(B857),MONTH(B857),1)</f>
        <v>46023</v>
      </c>
      <c r="H857" s="24" t="str">
        <f aca="false">INDEX(Customers!$B$2:$B$601,MATCH(C857,Customers!$A$2:$A$601,0))</f>
        <v>Western</v>
      </c>
      <c r="I857" s="43" t="n">
        <f aca="false">ROUND(MIN(INDEX(Assumptions!$D$13:$D$18,MATCH(E857,Assumptions!$A$13:$A$18,0)),MAX(INDEX(Assumptions!$C$13:$C$18,MATCH(E857,Assumptions!$A$13:$A$18,0)),INDEX(Assumptions!$B$13:$B$18,MATCH(E857,Assumptions!$A$13:$A$18,0))*F857)),2)</f>
        <v>41.1</v>
      </c>
    </row>
    <row r="858" customFormat="false" ht="15" hidden="false" customHeight="false" outlineLevel="0" collapsed="false">
      <c r="A858" s="24" t="s">
        <v>1681</v>
      </c>
      <c r="B858" s="39" t="n">
        <v>46040</v>
      </c>
      <c r="C858" s="24" t="s">
        <v>543</v>
      </c>
      <c r="D858" s="24" t="s">
        <v>164</v>
      </c>
      <c r="E858" s="24" t="s">
        <v>107</v>
      </c>
      <c r="F858" s="38" t="n">
        <v>5060</v>
      </c>
      <c r="G858" s="42" t="n">
        <f aca="false">DATE(YEAR(B858),MONTH(B858),1)</f>
        <v>46023</v>
      </c>
      <c r="H858" s="24" t="str">
        <f aca="false">INDEX(Customers!$B$2:$B$601,MATCH(C858,Customers!$A$2:$A$601,0))</f>
        <v>Central</v>
      </c>
      <c r="I858" s="43" t="n">
        <f aca="false">ROUND(MIN(INDEX(Assumptions!$D$13:$D$18,MATCH(E858,Assumptions!$A$13:$A$18,0)),MAX(INDEX(Assumptions!$C$13:$C$18,MATCH(E858,Assumptions!$A$13:$A$18,0)),INDEX(Assumptions!$B$13:$B$18,MATCH(E858,Assumptions!$A$13:$A$18,0))*F858)),2)</f>
        <v>0</v>
      </c>
    </row>
    <row r="859" customFormat="false" ht="15" hidden="false" customHeight="false" outlineLevel="0" collapsed="false">
      <c r="A859" s="24" t="s">
        <v>1682</v>
      </c>
      <c r="B859" s="39" t="n">
        <v>46040</v>
      </c>
      <c r="C859" s="24" t="s">
        <v>551</v>
      </c>
      <c r="D859" s="24" t="s">
        <v>826</v>
      </c>
      <c r="E859" s="24" t="s">
        <v>111</v>
      </c>
      <c r="F859" s="38" t="n">
        <v>20</v>
      </c>
      <c r="G859" s="42" t="n">
        <f aca="false">DATE(YEAR(B859),MONTH(B859),1)</f>
        <v>46023</v>
      </c>
      <c r="H859" s="24" t="str">
        <f aca="false">INDEX(Customers!$B$2:$B$601,MATCH(C859,Customers!$A$2:$A$601,0))</f>
        <v>Central</v>
      </c>
      <c r="I859" s="43" t="n">
        <f aca="false">ROUND(MIN(INDEX(Assumptions!$D$13:$D$18,MATCH(E859,Assumptions!$A$13:$A$18,0)),MAX(INDEX(Assumptions!$C$13:$C$18,MATCH(E859,Assumptions!$A$13:$A$18,0)),INDEX(Assumptions!$B$13:$B$18,MATCH(E859,Assumptions!$A$13:$A$18,0))*F859)),2)</f>
        <v>0.8</v>
      </c>
    </row>
    <row r="860" customFormat="false" ht="15" hidden="false" customHeight="false" outlineLevel="0" collapsed="false">
      <c r="A860" s="24" t="s">
        <v>1683</v>
      </c>
      <c r="B860" s="39" t="n">
        <v>46040</v>
      </c>
      <c r="C860" s="24" t="s">
        <v>552</v>
      </c>
      <c r="D860" s="24" t="s">
        <v>826</v>
      </c>
      <c r="E860" s="24" t="s">
        <v>103</v>
      </c>
      <c r="F860" s="38" t="n">
        <v>1560</v>
      </c>
      <c r="G860" s="42" t="n">
        <f aca="false">DATE(YEAR(B860),MONTH(B860),1)</f>
        <v>46023</v>
      </c>
      <c r="H860" s="24" t="str">
        <f aca="false">INDEX(Customers!$B$2:$B$601,MATCH(C860,Customers!$A$2:$A$601,0))</f>
        <v>Eastern</v>
      </c>
      <c r="I860" s="43" t="n">
        <f aca="false">ROUND(MIN(INDEX(Assumptions!$D$13:$D$18,MATCH(E860,Assumptions!$A$13:$A$18,0)),MAX(INDEX(Assumptions!$C$13:$C$18,MATCH(E860,Assumptions!$A$13:$A$18,0)),INDEX(Assumptions!$B$13:$B$18,MATCH(E860,Assumptions!$A$13:$A$18,0))*F860)),2)</f>
        <v>15.6</v>
      </c>
    </row>
    <row r="861" customFormat="false" ht="15" hidden="false" customHeight="false" outlineLevel="0" collapsed="false">
      <c r="A861" s="24" t="s">
        <v>1684</v>
      </c>
      <c r="B861" s="39" t="n">
        <v>46040</v>
      </c>
      <c r="C861" s="24" t="s">
        <v>598</v>
      </c>
      <c r="D861" s="24" t="s">
        <v>826</v>
      </c>
      <c r="E861" s="24" t="s">
        <v>111</v>
      </c>
      <c r="F861" s="38" t="n">
        <v>50</v>
      </c>
      <c r="G861" s="42" t="n">
        <f aca="false">DATE(YEAR(B861),MONTH(B861),1)</f>
        <v>46023</v>
      </c>
      <c r="H861" s="24" t="str">
        <f aca="false">INDEX(Customers!$B$2:$B$601,MATCH(C861,Customers!$A$2:$A$601,0))</f>
        <v>Central</v>
      </c>
      <c r="I861" s="43" t="n">
        <f aca="false">ROUND(MIN(INDEX(Assumptions!$D$13:$D$18,MATCH(E861,Assumptions!$A$13:$A$18,0)),MAX(INDEX(Assumptions!$C$13:$C$18,MATCH(E861,Assumptions!$A$13:$A$18,0)),INDEX(Assumptions!$B$13:$B$18,MATCH(E861,Assumptions!$A$13:$A$18,0))*F861)),2)</f>
        <v>2</v>
      </c>
    </row>
    <row r="862" customFormat="false" ht="15" hidden="false" customHeight="false" outlineLevel="0" collapsed="false">
      <c r="A862" s="24" t="s">
        <v>1685</v>
      </c>
      <c r="B862" s="39" t="n">
        <v>46040</v>
      </c>
      <c r="C862" s="24" t="s">
        <v>609</v>
      </c>
      <c r="D862" s="24" t="s">
        <v>174</v>
      </c>
      <c r="E862" s="24" t="s">
        <v>105</v>
      </c>
      <c r="F862" s="38" t="n">
        <v>30140</v>
      </c>
      <c r="G862" s="42" t="n">
        <f aca="false">DATE(YEAR(B862),MONTH(B862),1)</f>
        <v>46023</v>
      </c>
      <c r="H862" s="24" t="str">
        <f aca="false">INDEX(Customers!$B$2:$B$601,MATCH(C862,Customers!$A$2:$A$601,0))</f>
        <v>Rift Valley</v>
      </c>
      <c r="I862" s="43" t="n">
        <f aca="false">ROUND(MIN(INDEX(Assumptions!$D$13:$D$18,MATCH(E862,Assumptions!$A$13:$A$18,0)),MAX(INDEX(Assumptions!$C$13:$C$18,MATCH(E862,Assumptions!$A$13:$A$18,0)),INDEX(Assumptions!$B$13:$B$18,MATCH(E862,Assumptions!$A$13:$A$18,0))*F862)),2)</f>
        <v>200</v>
      </c>
    </row>
    <row r="863" customFormat="false" ht="15" hidden="false" customHeight="false" outlineLevel="0" collapsed="false">
      <c r="A863" s="24" t="s">
        <v>1686</v>
      </c>
      <c r="B863" s="39" t="n">
        <v>46040</v>
      </c>
      <c r="C863" s="24" t="s">
        <v>612</v>
      </c>
      <c r="D863" s="24" t="s">
        <v>165</v>
      </c>
      <c r="E863" s="24" t="s">
        <v>105</v>
      </c>
      <c r="F863" s="38" t="n">
        <v>7110</v>
      </c>
      <c r="G863" s="42" t="n">
        <f aca="false">DATE(YEAR(B863),MONTH(B863),1)</f>
        <v>46023</v>
      </c>
      <c r="H863" s="24" t="str">
        <f aca="false">INDEX(Customers!$B$2:$B$601,MATCH(C863,Customers!$A$2:$A$601,0))</f>
        <v>Central</v>
      </c>
      <c r="I863" s="43" t="n">
        <f aca="false">ROUND(MIN(INDEX(Assumptions!$D$13:$D$18,MATCH(E863,Assumptions!$A$13:$A$18,0)),MAX(INDEX(Assumptions!$C$13:$C$18,MATCH(E863,Assumptions!$A$13:$A$18,0)),INDEX(Assumptions!$B$13:$B$18,MATCH(E863,Assumptions!$A$13:$A$18,0))*F863)),2)</f>
        <v>106.65</v>
      </c>
    </row>
    <row r="864" customFormat="false" ht="15" hidden="false" customHeight="false" outlineLevel="0" collapsed="false">
      <c r="A864" s="24" t="s">
        <v>1687</v>
      </c>
      <c r="B864" s="39" t="n">
        <v>46040</v>
      </c>
      <c r="C864" s="24" t="s">
        <v>614</v>
      </c>
      <c r="D864" s="24" t="s">
        <v>826</v>
      </c>
      <c r="E864" s="24" t="s">
        <v>103</v>
      </c>
      <c r="F864" s="38" t="n">
        <v>1300</v>
      </c>
      <c r="G864" s="42" t="n">
        <f aca="false">DATE(YEAR(B864),MONTH(B864),1)</f>
        <v>46023</v>
      </c>
      <c r="H864" s="24" t="str">
        <f aca="false">INDEX(Customers!$B$2:$B$601,MATCH(C864,Customers!$A$2:$A$601,0))</f>
        <v>Central</v>
      </c>
      <c r="I864" s="43" t="n">
        <f aca="false">ROUND(MIN(INDEX(Assumptions!$D$13:$D$18,MATCH(E864,Assumptions!$A$13:$A$18,0)),MAX(INDEX(Assumptions!$C$13:$C$18,MATCH(E864,Assumptions!$A$13:$A$18,0)),INDEX(Assumptions!$B$13:$B$18,MATCH(E864,Assumptions!$A$13:$A$18,0))*F864)),2)</f>
        <v>13</v>
      </c>
    </row>
    <row r="865" customFormat="false" ht="15" hidden="false" customHeight="false" outlineLevel="0" collapsed="false">
      <c r="A865" s="24" t="s">
        <v>1688</v>
      </c>
      <c r="B865" s="39" t="n">
        <v>46040</v>
      </c>
      <c r="C865" s="24" t="s">
        <v>633</v>
      </c>
      <c r="D865" s="24" t="s">
        <v>207</v>
      </c>
      <c r="E865" s="24" t="s">
        <v>105</v>
      </c>
      <c r="F865" s="38" t="n">
        <v>1550</v>
      </c>
      <c r="G865" s="42" t="n">
        <f aca="false">DATE(YEAR(B865),MONTH(B865),1)</f>
        <v>46023</v>
      </c>
      <c r="H865" s="24" t="str">
        <f aca="false">INDEX(Customers!$B$2:$B$601,MATCH(C865,Customers!$A$2:$A$601,0))</f>
        <v>Eastern</v>
      </c>
      <c r="I865" s="43" t="n">
        <f aca="false">ROUND(MIN(INDEX(Assumptions!$D$13:$D$18,MATCH(E865,Assumptions!$A$13:$A$18,0)),MAX(INDEX(Assumptions!$C$13:$C$18,MATCH(E865,Assumptions!$A$13:$A$18,0)),INDEX(Assumptions!$B$13:$B$18,MATCH(E865,Assumptions!$A$13:$A$18,0))*F865)),2)</f>
        <v>23.25</v>
      </c>
    </row>
    <row r="866" customFormat="false" ht="15" hidden="false" customHeight="false" outlineLevel="0" collapsed="false">
      <c r="A866" s="24" t="s">
        <v>1689</v>
      </c>
      <c r="B866" s="39" t="n">
        <v>46040</v>
      </c>
      <c r="C866" s="24" t="s">
        <v>649</v>
      </c>
      <c r="D866" s="24" t="s">
        <v>206</v>
      </c>
      <c r="E866" s="24" t="s">
        <v>105</v>
      </c>
      <c r="F866" s="38" t="n">
        <v>1170</v>
      </c>
      <c r="G866" s="42" t="n">
        <f aca="false">DATE(YEAR(B866),MONTH(B866),1)</f>
        <v>46023</v>
      </c>
      <c r="H866" s="24" t="str">
        <f aca="false">INDEX(Customers!$B$2:$B$601,MATCH(C866,Customers!$A$2:$A$601,0))</f>
        <v>Eastern</v>
      </c>
      <c r="I866" s="43" t="n">
        <f aca="false">ROUND(MIN(INDEX(Assumptions!$D$13:$D$18,MATCH(E866,Assumptions!$A$13:$A$18,0)),MAX(INDEX(Assumptions!$C$13:$C$18,MATCH(E866,Assumptions!$A$13:$A$18,0)),INDEX(Assumptions!$B$13:$B$18,MATCH(E866,Assumptions!$A$13:$A$18,0))*F866)),2)</f>
        <v>17.55</v>
      </c>
    </row>
    <row r="867" customFormat="false" ht="15" hidden="false" customHeight="false" outlineLevel="0" collapsed="false">
      <c r="A867" s="24" t="s">
        <v>1690</v>
      </c>
      <c r="B867" s="39" t="n">
        <v>46040</v>
      </c>
      <c r="C867" s="24" t="s">
        <v>653</v>
      </c>
      <c r="D867" s="24" t="s">
        <v>153</v>
      </c>
      <c r="E867" s="24" t="s">
        <v>105</v>
      </c>
      <c r="F867" s="38" t="n">
        <v>1970</v>
      </c>
      <c r="G867" s="42" t="n">
        <f aca="false">DATE(YEAR(B867),MONTH(B867),1)</f>
        <v>46023</v>
      </c>
      <c r="H867" s="24" t="str">
        <f aca="false">INDEX(Customers!$B$2:$B$601,MATCH(C867,Customers!$A$2:$A$601,0))</f>
        <v>Nairobi</v>
      </c>
      <c r="I867" s="43" t="n">
        <f aca="false">ROUND(MIN(INDEX(Assumptions!$D$13:$D$18,MATCH(E867,Assumptions!$A$13:$A$18,0)),MAX(INDEX(Assumptions!$C$13:$C$18,MATCH(E867,Assumptions!$A$13:$A$18,0)),INDEX(Assumptions!$B$13:$B$18,MATCH(E867,Assumptions!$A$13:$A$18,0))*F867)),2)</f>
        <v>29.55</v>
      </c>
    </row>
    <row r="868" customFormat="false" ht="15" hidden="false" customHeight="false" outlineLevel="0" collapsed="false">
      <c r="A868" s="24" t="s">
        <v>1691</v>
      </c>
      <c r="B868" s="39" t="n">
        <v>46040</v>
      </c>
      <c r="C868" s="24" t="s">
        <v>665</v>
      </c>
      <c r="D868" s="24" t="s">
        <v>826</v>
      </c>
      <c r="E868" s="24" t="s">
        <v>113</v>
      </c>
      <c r="F868" s="38" t="n">
        <v>1000</v>
      </c>
      <c r="G868" s="42" t="n">
        <f aca="false">DATE(YEAR(B868),MONTH(B868),1)</f>
        <v>46023</v>
      </c>
      <c r="H868" s="24" t="str">
        <f aca="false">INDEX(Customers!$B$2:$B$601,MATCH(C868,Customers!$A$2:$A$601,0))</f>
        <v>Nairobi</v>
      </c>
      <c r="I868" s="43" t="n">
        <f aca="false">ROUND(MIN(INDEX(Assumptions!$D$13:$D$18,MATCH(E868,Assumptions!$A$13:$A$18,0)),MAX(INDEX(Assumptions!$C$13:$C$18,MATCH(E868,Assumptions!$A$13:$A$18,0)),INDEX(Assumptions!$B$13:$B$18,MATCH(E868,Assumptions!$A$13:$A$18,0))*F868)),2)</f>
        <v>50</v>
      </c>
    </row>
    <row r="869" customFormat="false" ht="15" hidden="false" customHeight="false" outlineLevel="0" collapsed="false">
      <c r="A869" s="24" t="s">
        <v>1692</v>
      </c>
      <c r="B869" s="39" t="n">
        <v>46040</v>
      </c>
      <c r="C869" s="24" t="s">
        <v>667</v>
      </c>
      <c r="D869" s="24" t="s">
        <v>826</v>
      </c>
      <c r="E869" s="24" t="s">
        <v>103</v>
      </c>
      <c r="F869" s="38" t="n">
        <v>660</v>
      </c>
      <c r="G869" s="42" t="n">
        <f aca="false">DATE(YEAR(B869),MONTH(B869),1)</f>
        <v>46023</v>
      </c>
      <c r="H869" s="24" t="str">
        <f aca="false">INDEX(Customers!$B$2:$B$601,MATCH(C869,Customers!$A$2:$A$601,0))</f>
        <v>Western</v>
      </c>
      <c r="I869" s="43" t="n">
        <f aca="false">ROUND(MIN(INDEX(Assumptions!$D$13:$D$18,MATCH(E869,Assumptions!$A$13:$A$18,0)),MAX(INDEX(Assumptions!$C$13:$C$18,MATCH(E869,Assumptions!$A$13:$A$18,0)),INDEX(Assumptions!$B$13:$B$18,MATCH(E869,Assumptions!$A$13:$A$18,0))*F869)),2)</f>
        <v>6.6</v>
      </c>
    </row>
    <row r="870" customFormat="false" ht="15" hidden="false" customHeight="false" outlineLevel="0" collapsed="false">
      <c r="A870" s="24" t="s">
        <v>1693</v>
      </c>
      <c r="B870" s="39" t="n">
        <v>46040</v>
      </c>
      <c r="C870" s="24" t="s">
        <v>670</v>
      </c>
      <c r="D870" s="24" t="s">
        <v>826</v>
      </c>
      <c r="E870" s="24" t="s">
        <v>103</v>
      </c>
      <c r="F870" s="38" t="n">
        <v>670</v>
      </c>
      <c r="G870" s="42" t="n">
        <f aca="false">DATE(YEAR(B870),MONTH(B870),1)</f>
        <v>46023</v>
      </c>
      <c r="H870" s="24" t="str">
        <f aca="false">INDEX(Customers!$B$2:$B$601,MATCH(C870,Customers!$A$2:$A$601,0))</f>
        <v>Rift Valley</v>
      </c>
      <c r="I870" s="43" t="n">
        <f aca="false">ROUND(MIN(INDEX(Assumptions!$D$13:$D$18,MATCH(E870,Assumptions!$A$13:$A$18,0)),MAX(INDEX(Assumptions!$C$13:$C$18,MATCH(E870,Assumptions!$A$13:$A$18,0)),INDEX(Assumptions!$B$13:$B$18,MATCH(E870,Assumptions!$A$13:$A$18,0))*F870)),2)</f>
        <v>6.7</v>
      </c>
    </row>
    <row r="871" customFormat="false" ht="15" hidden="false" customHeight="false" outlineLevel="0" collapsed="false">
      <c r="A871" s="24" t="s">
        <v>1694</v>
      </c>
      <c r="B871" s="39" t="n">
        <v>46040</v>
      </c>
      <c r="C871" s="24" t="s">
        <v>673</v>
      </c>
      <c r="D871" s="24" t="s">
        <v>826</v>
      </c>
      <c r="E871" s="24" t="s">
        <v>109</v>
      </c>
      <c r="F871" s="38" t="n">
        <v>3660</v>
      </c>
      <c r="G871" s="42" t="n">
        <f aca="false">DATE(YEAR(B871),MONTH(B871),1)</f>
        <v>46023</v>
      </c>
      <c r="H871" s="24" t="str">
        <f aca="false">INDEX(Customers!$B$2:$B$601,MATCH(C871,Customers!$A$2:$A$601,0))</f>
        <v>Nairobi</v>
      </c>
      <c r="I871" s="43" t="n">
        <f aca="false">ROUND(MIN(INDEX(Assumptions!$D$13:$D$18,MATCH(E871,Assumptions!$A$13:$A$18,0)),MAX(INDEX(Assumptions!$C$13:$C$18,MATCH(E871,Assumptions!$A$13:$A$18,0)),INDEX(Assumptions!$B$13:$B$18,MATCH(E871,Assumptions!$A$13:$A$18,0))*F871)),2)</f>
        <v>14.64</v>
      </c>
    </row>
    <row r="872" customFormat="false" ht="15" hidden="false" customHeight="false" outlineLevel="0" collapsed="false">
      <c r="A872" s="24" t="s">
        <v>1695</v>
      </c>
      <c r="B872" s="39" t="n">
        <v>46040</v>
      </c>
      <c r="C872" s="24" t="s">
        <v>675</v>
      </c>
      <c r="D872" s="24" t="s">
        <v>165</v>
      </c>
      <c r="E872" s="24" t="s">
        <v>105</v>
      </c>
      <c r="F872" s="38" t="n">
        <v>18410</v>
      </c>
      <c r="G872" s="42" t="n">
        <f aca="false">DATE(YEAR(B872),MONTH(B872),1)</f>
        <v>46023</v>
      </c>
      <c r="H872" s="24" t="str">
        <f aca="false">INDEX(Customers!$B$2:$B$601,MATCH(C872,Customers!$A$2:$A$601,0))</f>
        <v>Central</v>
      </c>
      <c r="I872" s="43" t="n">
        <f aca="false">ROUND(MIN(INDEX(Assumptions!$D$13:$D$18,MATCH(E872,Assumptions!$A$13:$A$18,0)),MAX(INDEX(Assumptions!$C$13:$C$18,MATCH(E872,Assumptions!$A$13:$A$18,0)),INDEX(Assumptions!$B$13:$B$18,MATCH(E872,Assumptions!$A$13:$A$18,0))*F872)),2)</f>
        <v>200</v>
      </c>
    </row>
    <row r="873" customFormat="false" ht="15" hidden="false" customHeight="false" outlineLevel="0" collapsed="false">
      <c r="A873" s="24" t="s">
        <v>1696</v>
      </c>
      <c r="B873" s="39" t="n">
        <v>46040</v>
      </c>
      <c r="C873" s="24" t="s">
        <v>751</v>
      </c>
      <c r="D873" s="24" t="s">
        <v>189</v>
      </c>
      <c r="E873" s="24" t="s">
        <v>105</v>
      </c>
      <c r="F873" s="38" t="n">
        <v>8900</v>
      </c>
      <c r="G873" s="42" t="n">
        <f aca="false">DATE(YEAR(B873),MONTH(B873),1)</f>
        <v>46023</v>
      </c>
      <c r="H873" s="24" t="str">
        <f aca="false">INDEX(Customers!$B$2:$B$601,MATCH(C873,Customers!$A$2:$A$601,0))</f>
        <v>Coast</v>
      </c>
      <c r="I873" s="43" t="n">
        <f aca="false">ROUND(MIN(INDEX(Assumptions!$D$13:$D$18,MATCH(E873,Assumptions!$A$13:$A$18,0)),MAX(INDEX(Assumptions!$C$13:$C$18,MATCH(E873,Assumptions!$A$13:$A$18,0)),INDEX(Assumptions!$B$13:$B$18,MATCH(E873,Assumptions!$A$13:$A$18,0))*F873)),2)</f>
        <v>133.5</v>
      </c>
    </row>
    <row r="874" customFormat="false" ht="15" hidden="false" customHeight="false" outlineLevel="0" collapsed="false">
      <c r="A874" s="24" t="s">
        <v>1697</v>
      </c>
      <c r="B874" s="39" t="n">
        <v>46040</v>
      </c>
      <c r="C874" s="24" t="s">
        <v>757</v>
      </c>
      <c r="D874" s="24" t="s">
        <v>175</v>
      </c>
      <c r="E874" s="24" t="s">
        <v>107</v>
      </c>
      <c r="F874" s="38" t="n">
        <v>44940</v>
      </c>
      <c r="G874" s="42" t="n">
        <f aca="false">DATE(YEAR(B874),MONTH(B874),1)</f>
        <v>46023</v>
      </c>
      <c r="H874" s="24" t="str">
        <f aca="false">INDEX(Customers!$B$2:$B$601,MATCH(C874,Customers!$A$2:$A$601,0))</f>
        <v>Rift Valley</v>
      </c>
      <c r="I874" s="43" t="n">
        <f aca="false">ROUND(MIN(INDEX(Assumptions!$D$13:$D$18,MATCH(E874,Assumptions!$A$13:$A$18,0)),MAX(INDEX(Assumptions!$C$13:$C$18,MATCH(E874,Assumptions!$A$13:$A$18,0)),INDEX(Assumptions!$B$13:$B$18,MATCH(E874,Assumptions!$A$13:$A$18,0))*F874)),2)</f>
        <v>0</v>
      </c>
    </row>
    <row r="875" customFormat="false" ht="15" hidden="false" customHeight="false" outlineLevel="0" collapsed="false">
      <c r="A875" s="24" t="s">
        <v>1698</v>
      </c>
      <c r="B875" s="39" t="n">
        <v>46040</v>
      </c>
      <c r="C875" s="24" t="s">
        <v>762</v>
      </c>
      <c r="D875" s="24" t="s">
        <v>826</v>
      </c>
      <c r="E875" s="24" t="s">
        <v>103</v>
      </c>
      <c r="F875" s="38" t="n">
        <v>1680</v>
      </c>
      <c r="G875" s="42" t="n">
        <f aca="false">DATE(YEAR(B875),MONTH(B875),1)</f>
        <v>46023</v>
      </c>
      <c r="H875" s="24" t="str">
        <f aca="false">INDEX(Customers!$B$2:$B$601,MATCH(C875,Customers!$A$2:$A$601,0))</f>
        <v>Western</v>
      </c>
      <c r="I875" s="43" t="n">
        <f aca="false">ROUND(MIN(INDEX(Assumptions!$D$13:$D$18,MATCH(E875,Assumptions!$A$13:$A$18,0)),MAX(INDEX(Assumptions!$C$13:$C$18,MATCH(E875,Assumptions!$A$13:$A$18,0)),INDEX(Assumptions!$B$13:$B$18,MATCH(E875,Assumptions!$A$13:$A$18,0))*F875)),2)</f>
        <v>16.8</v>
      </c>
    </row>
    <row r="876" customFormat="false" ht="15" hidden="false" customHeight="false" outlineLevel="0" collapsed="false">
      <c r="A876" s="24" t="s">
        <v>1699</v>
      </c>
      <c r="B876" s="39" t="n">
        <v>46040</v>
      </c>
      <c r="C876" s="24" t="s">
        <v>770</v>
      </c>
      <c r="D876" s="24" t="s">
        <v>826</v>
      </c>
      <c r="E876" s="24" t="s">
        <v>113</v>
      </c>
      <c r="F876" s="38" t="n">
        <v>2000</v>
      </c>
      <c r="G876" s="42" t="n">
        <f aca="false">DATE(YEAR(B876),MONTH(B876),1)</f>
        <v>46023</v>
      </c>
      <c r="H876" s="24" t="str">
        <f aca="false">INDEX(Customers!$B$2:$B$601,MATCH(C876,Customers!$A$2:$A$601,0))</f>
        <v>Western</v>
      </c>
      <c r="I876" s="43" t="n">
        <f aca="false">ROUND(MIN(INDEX(Assumptions!$D$13:$D$18,MATCH(E876,Assumptions!$A$13:$A$18,0)),MAX(INDEX(Assumptions!$C$13:$C$18,MATCH(E876,Assumptions!$A$13:$A$18,0)),INDEX(Assumptions!$B$13:$B$18,MATCH(E876,Assumptions!$A$13:$A$18,0))*F876)),2)</f>
        <v>100</v>
      </c>
    </row>
    <row r="877" customFormat="false" ht="15" hidden="false" customHeight="false" outlineLevel="0" collapsed="false">
      <c r="A877" s="24" t="s">
        <v>1700</v>
      </c>
      <c r="B877" s="39" t="n">
        <v>46040</v>
      </c>
      <c r="C877" s="24" t="s">
        <v>777</v>
      </c>
      <c r="D877" s="24" t="s">
        <v>826</v>
      </c>
      <c r="E877" s="24" t="s">
        <v>111</v>
      </c>
      <c r="F877" s="38" t="n">
        <v>500</v>
      </c>
      <c r="G877" s="42" t="n">
        <f aca="false">DATE(YEAR(B877),MONTH(B877),1)</f>
        <v>46023</v>
      </c>
      <c r="H877" s="24" t="str">
        <f aca="false">INDEX(Customers!$B$2:$B$601,MATCH(C877,Customers!$A$2:$A$601,0))</f>
        <v>Rift Valley</v>
      </c>
      <c r="I877" s="43" t="n">
        <f aca="false">ROUND(MIN(INDEX(Assumptions!$D$13:$D$18,MATCH(E877,Assumptions!$A$13:$A$18,0)),MAX(INDEX(Assumptions!$C$13:$C$18,MATCH(E877,Assumptions!$A$13:$A$18,0)),INDEX(Assumptions!$B$13:$B$18,MATCH(E877,Assumptions!$A$13:$A$18,0))*F877)),2)</f>
        <v>20</v>
      </c>
    </row>
    <row r="878" customFormat="false" ht="15" hidden="false" customHeight="false" outlineLevel="0" collapsed="false">
      <c r="A878" s="24" t="s">
        <v>1701</v>
      </c>
      <c r="B878" s="39" t="n">
        <v>46040</v>
      </c>
      <c r="C878" s="24" t="s">
        <v>808</v>
      </c>
      <c r="D878" s="24" t="s">
        <v>826</v>
      </c>
      <c r="E878" s="24" t="s">
        <v>103</v>
      </c>
      <c r="F878" s="38" t="n">
        <v>450</v>
      </c>
      <c r="G878" s="42" t="n">
        <f aca="false">DATE(YEAR(B878),MONTH(B878),1)</f>
        <v>46023</v>
      </c>
      <c r="H878" s="24" t="str">
        <f aca="false">INDEX(Customers!$B$2:$B$601,MATCH(C878,Customers!$A$2:$A$601,0))</f>
        <v>Western</v>
      </c>
      <c r="I878" s="43" t="n">
        <f aca="false">ROUND(MIN(INDEX(Assumptions!$D$13:$D$18,MATCH(E878,Assumptions!$A$13:$A$18,0)),MAX(INDEX(Assumptions!$C$13:$C$18,MATCH(E878,Assumptions!$A$13:$A$18,0)),INDEX(Assumptions!$B$13:$B$18,MATCH(E878,Assumptions!$A$13:$A$18,0))*F878)),2)</f>
        <v>5</v>
      </c>
    </row>
    <row r="879" customFormat="false" ht="15" hidden="false" customHeight="false" outlineLevel="0" collapsed="false">
      <c r="A879" s="24" t="s">
        <v>1702</v>
      </c>
      <c r="B879" s="39" t="n">
        <v>46040</v>
      </c>
      <c r="C879" s="24" t="s">
        <v>816</v>
      </c>
      <c r="D879" s="24" t="s">
        <v>826</v>
      </c>
      <c r="E879" s="24" t="s">
        <v>103</v>
      </c>
      <c r="F879" s="38" t="n">
        <v>1200</v>
      </c>
      <c r="G879" s="42" t="n">
        <f aca="false">DATE(YEAR(B879),MONTH(B879),1)</f>
        <v>46023</v>
      </c>
      <c r="H879" s="24" t="str">
        <f aca="false">INDEX(Customers!$B$2:$B$601,MATCH(C879,Customers!$A$2:$A$601,0))</f>
        <v>Nairobi</v>
      </c>
      <c r="I879" s="43" t="n">
        <f aca="false">ROUND(MIN(INDEX(Assumptions!$D$13:$D$18,MATCH(E879,Assumptions!$A$13:$A$18,0)),MAX(INDEX(Assumptions!$C$13:$C$18,MATCH(E879,Assumptions!$A$13:$A$18,0)),INDEX(Assumptions!$B$13:$B$18,MATCH(E879,Assumptions!$A$13:$A$18,0))*F879)),2)</f>
        <v>12</v>
      </c>
    </row>
    <row r="880" customFormat="false" ht="15" hidden="false" customHeight="false" outlineLevel="0" collapsed="false">
      <c r="A880" s="24" t="s">
        <v>1703</v>
      </c>
      <c r="B880" s="39" t="n">
        <v>46041</v>
      </c>
      <c r="C880" s="24" t="s">
        <v>266</v>
      </c>
      <c r="D880" s="24" t="s">
        <v>826</v>
      </c>
      <c r="E880" s="24" t="s">
        <v>103</v>
      </c>
      <c r="F880" s="38" t="n">
        <v>3920</v>
      </c>
      <c r="G880" s="42" t="n">
        <f aca="false">DATE(YEAR(B880),MONTH(B880),1)</f>
        <v>46023</v>
      </c>
      <c r="H880" s="24" t="str">
        <f aca="false">INDEX(Customers!$B$2:$B$601,MATCH(C880,Customers!$A$2:$A$601,0))</f>
        <v>Rift Valley</v>
      </c>
      <c r="I880" s="43" t="n">
        <f aca="false">ROUND(MIN(INDEX(Assumptions!$D$13:$D$18,MATCH(E880,Assumptions!$A$13:$A$18,0)),MAX(INDEX(Assumptions!$C$13:$C$18,MATCH(E880,Assumptions!$A$13:$A$18,0)),INDEX(Assumptions!$B$13:$B$18,MATCH(E880,Assumptions!$A$13:$A$18,0))*F880)),2)</f>
        <v>39.2</v>
      </c>
    </row>
    <row r="881" customFormat="false" ht="15" hidden="false" customHeight="false" outlineLevel="0" collapsed="false">
      <c r="A881" s="24" t="s">
        <v>1704</v>
      </c>
      <c r="B881" s="39" t="n">
        <v>46041</v>
      </c>
      <c r="C881" s="24" t="s">
        <v>332</v>
      </c>
      <c r="D881" s="24" t="s">
        <v>826</v>
      </c>
      <c r="E881" s="24" t="s">
        <v>109</v>
      </c>
      <c r="F881" s="38" t="n">
        <v>11000</v>
      </c>
      <c r="G881" s="42" t="n">
        <f aca="false">DATE(YEAR(B881),MONTH(B881),1)</f>
        <v>46023</v>
      </c>
      <c r="H881" s="24" t="str">
        <f aca="false">INDEX(Customers!$B$2:$B$601,MATCH(C881,Customers!$A$2:$A$601,0))</f>
        <v>Central</v>
      </c>
      <c r="I881" s="43" t="n">
        <f aca="false">ROUND(MIN(INDEX(Assumptions!$D$13:$D$18,MATCH(E881,Assumptions!$A$13:$A$18,0)),MAX(INDEX(Assumptions!$C$13:$C$18,MATCH(E881,Assumptions!$A$13:$A$18,0)),INDEX(Assumptions!$B$13:$B$18,MATCH(E881,Assumptions!$A$13:$A$18,0))*F881)),2)</f>
        <v>40</v>
      </c>
    </row>
    <row r="882" customFormat="false" ht="15" hidden="false" customHeight="false" outlineLevel="0" collapsed="false">
      <c r="A882" s="24" t="s">
        <v>1705</v>
      </c>
      <c r="B882" s="39" t="n">
        <v>46041</v>
      </c>
      <c r="C882" s="24" t="s">
        <v>356</v>
      </c>
      <c r="D882" s="24" t="s">
        <v>183</v>
      </c>
      <c r="E882" s="24" t="s">
        <v>107</v>
      </c>
      <c r="F882" s="38" t="n">
        <v>33660</v>
      </c>
      <c r="G882" s="42" t="n">
        <f aca="false">DATE(YEAR(B882),MONTH(B882),1)</f>
        <v>46023</v>
      </c>
      <c r="H882" s="24" t="str">
        <f aca="false">INDEX(Customers!$B$2:$B$601,MATCH(C882,Customers!$A$2:$A$601,0))</f>
        <v>Coast</v>
      </c>
      <c r="I882" s="43" t="n">
        <f aca="false">ROUND(MIN(INDEX(Assumptions!$D$13:$D$18,MATCH(E882,Assumptions!$A$13:$A$18,0)),MAX(INDEX(Assumptions!$C$13:$C$18,MATCH(E882,Assumptions!$A$13:$A$18,0)),INDEX(Assumptions!$B$13:$B$18,MATCH(E882,Assumptions!$A$13:$A$18,0))*F882)),2)</f>
        <v>0</v>
      </c>
    </row>
    <row r="883" customFormat="false" ht="15" hidden="false" customHeight="false" outlineLevel="0" collapsed="false">
      <c r="A883" s="24" t="s">
        <v>1706</v>
      </c>
      <c r="B883" s="39" t="n">
        <v>46041</v>
      </c>
      <c r="C883" s="24" t="s">
        <v>390</v>
      </c>
      <c r="D883" s="24" t="s">
        <v>826</v>
      </c>
      <c r="E883" s="24" t="s">
        <v>103</v>
      </c>
      <c r="F883" s="38" t="n">
        <v>380</v>
      </c>
      <c r="G883" s="42" t="n">
        <f aca="false">DATE(YEAR(B883),MONTH(B883),1)</f>
        <v>46023</v>
      </c>
      <c r="H883" s="24" t="str">
        <f aca="false">INDEX(Customers!$B$2:$B$601,MATCH(C883,Customers!$A$2:$A$601,0))</f>
        <v>Rift Valley</v>
      </c>
      <c r="I883" s="43" t="n">
        <f aca="false">ROUND(MIN(INDEX(Assumptions!$D$13:$D$18,MATCH(E883,Assumptions!$A$13:$A$18,0)),MAX(INDEX(Assumptions!$C$13:$C$18,MATCH(E883,Assumptions!$A$13:$A$18,0)),INDEX(Assumptions!$B$13:$B$18,MATCH(E883,Assumptions!$A$13:$A$18,0))*F883)),2)</f>
        <v>5</v>
      </c>
    </row>
    <row r="884" customFormat="false" ht="15" hidden="false" customHeight="false" outlineLevel="0" collapsed="false">
      <c r="A884" s="24" t="s">
        <v>1707</v>
      </c>
      <c r="B884" s="39" t="n">
        <v>46041</v>
      </c>
      <c r="C884" s="24" t="s">
        <v>395</v>
      </c>
      <c r="D884" s="24" t="s">
        <v>826</v>
      </c>
      <c r="E884" s="24" t="s">
        <v>103</v>
      </c>
      <c r="F884" s="38" t="n">
        <v>460</v>
      </c>
      <c r="G884" s="42" t="n">
        <f aca="false">DATE(YEAR(B884),MONTH(B884),1)</f>
        <v>46023</v>
      </c>
      <c r="H884" s="24" t="str">
        <f aca="false">INDEX(Customers!$B$2:$B$601,MATCH(C884,Customers!$A$2:$A$601,0))</f>
        <v>Eastern</v>
      </c>
      <c r="I884" s="43" t="n">
        <f aca="false">ROUND(MIN(INDEX(Assumptions!$D$13:$D$18,MATCH(E884,Assumptions!$A$13:$A$18,0)),MAX(INDEX(Assumptions!$C$13:$C$18,MATCH(E884,Assumptions!$A$13:$A$18,0)),INDEX(Assumptions!$B$13:$B$18,MATCH(E884,Assumptions!$A$13:$A$18,0))*F884)),2)</f>
        <v>5</v>
      </c>
    </row>
    <row r="885" customFormat="false" ht="15" hidden="false" customHeight="false" outlineLevel="0" collapsed="false">
      <c r="A885" s="24" t="s">
        <v>1708</v>
      </c>
      <c r="B885" s="39" t="n">
        <v>46041</v>
      </c>
      <c r="C885" s="24" t="s">
        <v>397</v>
      </c>
      <c r="D885" s="24" t="s">
        <v>826</v>
      </c>
      <c r="E885" s="24" t="s">
        <v>109</v>
      </c>
      <c r="F885" s="38" t="n">
        <v>3730</v>
      </c>
      <c r="G885" s="42" t="n">
        <f aca="false">DATE(YEAR(B885),MONTH(B885),1)</f>
        <v>46023</v>
      </c>
      <c r="H885" s="24" t="str">
        <f aca="false">INDEX(Customers!$B$2:$B$601,MATCH(C885,Customers!$A$2:$A$601,0))</f>
        <v>Western</v>
      </c>
      <c r="I885" s="43" t="n">
        <f aca="false">ROUND(MIN(INDEX(Assumptions!$D$13:$D$18,MATCH(E885,Assumptions!$A$13:$A$18,0)),MAX(INDEX(Assumptions!$C$13:$C$18,MATCH(E885,Assumptions!$A$13:$A$18,0)),INDEX(Assumptions!$B$13:$B$18,MATCH(E885,Assumptions!$A$13:$A$18,0))*F885)),2)</f>
        <v>14.92</v>
      </c>
    </row>
    <row r="886" customFormat="false" ht="15" hidden="false" customHeight="false" outlineLevel="0" collapsed="false">
      <c r="A886" s="24" t="s">
        <v>1709</v>
      </c>
      <c r="B886" s="39" t="n">
        <v>46041</v>
      </c>
      <c r="C886" s="24" t="s">
        <v>408</v>
      </c>
      <c r="D886" s="24" t="s">
        <v>153</v>
      </c>
      <c r="E886" s="24" t="s">
        <v>107</v>
      </c>
      <c r="F886" s="38" t="n">
        <v>9700</v>
      </c>
      <c r="G886" s="42" t="n">
        <f aca="false">DATE(YEAR(B886),MONTH(B886),1)</f>
        <v>46023</v>
      </c>
      <c r="H886" s="24" t="str">
        <f aca="false">INDEX(Customers!$B$2:$B$601,MATCH(C886,Customers!$A$2:$A$601,0))</f>
        <v>Nairobi</v>
      </c>
      <c r="I886" s="43" t="n">
        <f aca="false">ROUND(MIN(INDEX(Assumptions!$D$13:$D$18,MATCH(E886,Assumptions!$A$13:$A$18,0)),MAX(INDEX(Assumptions!$C$13:$C$18,MATCH(E886,Assumptions!$A$13:$A$18,0)),INDEX(Assumptions!$B$13:$B$18,MATCH(E886,Assumptions!$A$13:$A$18,0))*F886)),2)</f>
        <v>0</v>
      </c>
    </row>
    <row r="887" customFormat="false" ht="15" hidden="false" customHeight="false" outlineLevel="0" collapsed="false">
      <c r="A887" s="24" t="s">
        <v>1710</v>
      </c>
      <c r="B887" s="39" t="n">
        <v>46041</v>
      </c>
      <c r="C887" s="24" t="s">
        <v>409</v>
      </c>
      <c r="D887" s="24" t="s">
        <v>826</v>
      </c>
      <c r="E887" s="24" t="s">
        <v>103</v>
      </c>
      <c r="F887" s="38" t="n">
        <v>1330</v>
      </c>
      <c r="G887" s="42" t="n">
        <f aca="false">DATE(YEAR(B887),MONTH(B887),1)</f>
        <v>46023</v>
      </c>
      <c r="H887" s="24" t="str">
        <f aca="false">INDEX(Customers!$B$2:$B$601,MATCH(C887,Customers!$A$2:$A$601,0))</f>
        <v>Coast</v>
      </c>
      <c r="I887" s="43" t="n">
        <f aca="false">ROUND(MIN(INDEX(Assumptions!$D$13:$D$18,MATCH(E887,Assumptions!$A$13:$A$18,0)),MAX(INDEX(Assumptions!$C$13:$C$18,MATCH(E887,Assumptions!$A$13:$A$18,0)),INDEX(Assumptions!$B$13:$B$18,MATCH(E887,Assumptions!$A$13:$A$18,0))*F887)),2)</f>
        <v>13.3</v>
      </c>
    </row>
    <row r="888" customFormat="false" ht="15" hidden="false" customHeight="false" outlineLevel="0" collapsed="false">
      <c r="A888" s="24" t="s">
        <v>1711</v>
      </c>
      <c r="B888" s="39" t="n">
        <v>46041</v>
      </c>
      <c r="C888" s="24" t="s">
        <v>433</v>
      </c>
      <c r="D888" s="24" t="s">
        <v>161</v>
      </c>
      <c r="E888" s="24" t="s">
        <v>107</v>
      </c>
      <c r="F888" s="38" t="n">
        <v>14270</v>
      </c>
      <c r="G888" s="42" t="n">
        <f aca="false">DATE(YEAR(B888),MONTH(B888),1)</f>
        <v>46023</v>
      </c>
      <c r="H888" s="24" t="str">
        <f aca="false">INDEX(Customers!$B$2:$B$601,MATCH(C888,Customers!$A$2:$A$601,0))</f>
        <v>Nairobi</v>
      </c>
      <c r="I888" s="43" t="n">
        <f aca="false">ROUND(MIN(INDEX(Assumptions!$D$13:$D$18,MATCH(E888,Assumptions!$A$13:$A$18,0)),MAX(INDEX(Assumptions!$C$13:$C$18,MATCH(E888,Assumptions!$A$13:$A$18,0)),INDEX(Assumptions!$B$13:$B$18,MATCH(E888,Assumptions!$A$13:$A$18,0))*F888)),2)</f>
        <v>0</v>
      </c>
    </row>
    <row r="889" customFormat="false" ht="15" hidden="false" customHeight="false" outlineLevel="0" collapsed="false">
      <c r="A889" s="24" t="s">
        <v>1712</v>
      </c>
      <c r="B889" s="39" t="n">
        <v>46041</v>
      </c>
      <c r="C889" s="24" t="s">
        <v>433</v>
      </c>
      <c r="D889" s="24" t="s">
        <v>826</v>
      </c>
      <c r="E889" s="24" t="s">
        <v>103</v>
      </c>
      <c r="F889" s="38" t="n">
        <v>1160</v>
      </c>
      <c r="G889" s="42" t="n">
        <f aca="false">DATE(YEAR(B889),MONTH(B889),1)</f>
        <v>46023</v>
      </c>
      <c r="H889" s="24" t="str">
        <f aca="false">INDEX(Customers!$B$2:$B$601,MATCH(C889,Customers!$A$2:$A$601,0))</f>
        <v>Nairobi</v>
      </c>
      <c r="I889" s="43" t="n">
        <f aca="false">ROUND(MIN(INDEX(Assumptions!$D$13:$D$18,MATCH(E889,Assumptions!$A$13:$A$18,0)),MAX(INDEX(Assumptions!$C$13:$C$18,MATCH(E889,Assumptions!$A$13:$A$18,0)),INDEX(Assumptions!$B$13:$B$18,MATCH(E889,Assumptions!$A$13:$A$18,0))*F889)),2)</f>
        <v>11.6</v>
      </c>
    </row>
    <row r="890" customFormat="false" ht="15" hidden="false" customHeight="false" outlineLevel="0" collapsed="false">
      <c r="A890" s="24" t="s">
        <v>1713</v>
      </c>
      <c r="B890" s="39" t="n">
        <v>46041</v>
      </c>
      <c r="C890" s="24" t="s">
        <v>440</v>
      </c>
      <c r="D890" s="24" t="s">
        <v>826</v>
      </c>
      <c r="E890" s="24" t="s">
        <v>103</v>
      </c>
      <c r="F890" s="38" t="n">
        <v>3380</v>
      </c>
      <c r="G890" s="42" t="n">
        <f aca="false">DATE(YEAR(B890),MONTH(B890),1)</f>
        <v>46023</v>
      </c>
      <c r="H890" s="24" t="str">
        <f aca="false">INDEX(Customers!$B$2:$B$601,MATCH(C890,Customers!$A$2:$A$601,0))</f>
        <v>Nairobi</v>
      </c>
      <c r="I890" s="43" t="n">
        <f aca="false">ROUND(MIN(INDEX(Assumptions!$D$13:$D$18,MATCH(E890,Assumptions!$A$13:$A$18,0)),MAX(INDEX(Assumptions!$C$13:$C$18,MATCH(E890,Assumptions!$A$13:$A$18,0)),INDEX(Assumptions!$B$13:$B$18,MATCH(E890,Assumptions!$A$13:$A$18,0))*F890)),2)</f>
        <v>33.8</v>
      </c>
    </row>
    <row r="891" customFormat="false" ht="15" hidden="false" customHeight="false" outlineLevel="0" collapsed="false">
      <c r="A891" s="24" t="s">
        <v>1714</v>
      </c>
      <c r="B891" s="39" t="n">
        <v>46041</v>
      </c>
      <c r="C891" s="24" t="s">
        <v>463</v>
      </c>
      <c r="D891" s="24" t="s">
        <v>826</v>
      </c>
      <c r="E891" s="24" t="s">
        <v>111</v>
      </c>
      <c r="F891" s="38" t="n">
        <v>100</v>
      </c>
      <c r="G891" s="42" t="n">
        <f aca="false">DATE(YEAR(B891),MONTH(B891),1)</f>
        <v>46023</v>
      </c>
      <c r="H891" s="24" t="str">
        <f aca="false">INDEX(Customers!$B$2:$B$601,MATCH(C891,Customers!$A$2:$A$601,0))</f>
        <v>Eastern</v>
      </c>
      <c r="I891" s="43" t="n">
        <f aca="false">ROUND(MIN(INDEX(Assumptions!$D$13:$D$18,MATCH(E891,Assumptions!$A$13:$A$18,0)),MAX(INDEX(Assumptions!$C$13:$C$18,MATCH(E891,Assumptions!$A$13:$A$18,0)),INDEX(Assumptions!$B$13:$B$18,MATCH(E891,Assumptions!$A$13:$A$18,0))*F891)),2)</f>
        <v>4</v>
      </c>
    </row>
    <row r="892" customFormat="false" ht="15" hidden="false" customHeight="false" outlineLevel="0" collapsed="false">
      <c r="A892" s="24" t="s">
        <v>1715</v>
      </c>
      <c r="B892" s="39" t="n">
        <v>46041</v>
      </c>
      <c r="C892" s="24" t="s">
        <v>488</v>
      </c>
      <c r="D892" s="24" t="s">
        <v>154</v>
      </c>
      <c r="E892" s="24" t="s">
        <v>107</v>
      </c>
      <c r="F892" s="38" t="n">
        <v>3720</v>
      </c>
      <c r="G892" s="42" t="n">
        <f aca="false">DATE(YEAR(B892),MONTH(B892),1)</f>
        <v>46023</v>
      </c>
      <c r="H892" s="24" t="str">
        <f aca="false">INDEX(Customers!$B$2:$B$601,MATCH(C892,Customers!$A$2:$A$601,0))</f>
        <v>Nairobi</v>
      </c>
      <c r="I892" s="43" t="n">
        <f aca="false">ROUND(MIN(INDEX(Assumptions!$D$13:$D$18,MATCH(E892,Assumptions!$A$13:$A$18,0)),MAX(INDEX(Assumptions!$C$13:$C$18,MATCH(E892,Assumptions!$A$13:$A$18,0)),INDEX(Assumptions!$B$13:$B$18,MATCH(E892,Assumptions!$A$13:$A$18,0))*F892)),2)</f>
        <v>0</v>
      </c>
    </row>
    <row r="893" customFormat="false" ht="15" hidden="false" customHeight="false" outlineLevel="0" collapsed="false">
      <c r="A893" s="24" t="s">
        <v>1716</v>
      </c>
      <c r="B893" s="39" t="n">
        <v>46041</v>
      </c>
      <c r="C893" s="24" t="s">
        <v>492</v>
      </c>
      <c r="D893" s="24" t="s">
        <v>204</v>
      </c>
      <c r="E893" s="24" t="s">
        <v>105</v>
      </c>
      <c r="F893" s="38" t="n">
        <v>18180</v>
      </c>
      <c r="G893" s="42" t="n">
        <f aca="false">DATE(YEAR(B893),MONTH(B893),1)</f>
        <v>46023</v>
      </c>
      <c r="H893" s="24" t="str">
        <f aca="false">INDEX(Customers!$B$2:$B$601,MATCH(C893,Customers!$A$2:$A$601,0))</f>
        <v>Eastern</v>
      </c>
      <c r="I893" s="43" t="n">
        <f aca="false">ROUND(MIN(INDEX(Assumptions!$D$13:$D$18,MATCH(E893,Assumptions!$A$13:$A$18,0)),MAX(INDEX(Assumptions!$C$13:$C$18,MATCH(E893,Assumptions!$A$13:$A$18,0)),INDEX(Assumptions!$B$13:$B$18,MATCH(E893,Assumptions!$A$13:$A$18,0))*F893)),2)</f>
        <v>200</v>
      </c>
    </row>
    <row r="894" customFormat="false" ht="15" hidden="false" customHeight="false" outlineLevel="0" collapsed="false">
      <c r="A894" s="24" t="s">
        <v>1717</v>
      </c>
      <c r="B894" s="39" t="n">
        <v>46041</v>
      </c>
      <c r="C894" s="24" t="s">
        <v>497</v>
      </c>
      <c r="D894" s="24" t="s">
        <v>150</v>
      </c>
      <c r="E894" s="24" t="s">
        <v>105</v>
      </c>
      <c r="F894" s="38" t="n">
        <v>2920</v>
      </c>
      <c r="G894" s="42" t="n">
        <f aca="false">DATE(YEAR(B894),MONTH(B894),1)</f>
        <v>46023</v>
      </c>
      <c r="H894" s="24" t="str">
        <f aca="false">INDEX(Customers!$B$2:$B$601,MATCH(C894,Customers!$A$2:$A$601,0))</f>
        <v>Nairobi</v>
      </c>
      <c r="I894" s="43" t="n">
        <f aca="false">ROUND(MIN(INDEX(Assumptions!$D$13:$D$18,MATCH(E894,Assumptions!$A$13:$A$18,0)),MAX(INDEX(Assumptions!$C$13:$C$18,MATCH(E894,Assumptions!$A$13:$A$18,0)),INDEX(Assumptions!$B$13:$B$18,MATCH(E894,Assumptions!$A$13:$A$18,0))*F894)),2)</f>
        <v>43.8</v>
      </c>
    </row>
    <row r="895" customFormat="false" ht="15" hidden="false" customHeight="false" outlineLevel="0" collapsed="false">
      <c r="A895" s="24" t="s">
        <v>1718</v>
      </c>
      <c r="B895" s="39" t="n">
        <v>46041</v>
      </c>
      <c r="C895" s="24" t="s">
        <v>505</v>
      </c>
      <c r="D895" s="24" t="s">
        <v>826</v>
      </c>
      <c r="E895" s="24" t="s">
        <v>103</v>
      </c>
      <c r="F895" s="38" t="n">
        <v>1940</v>
      </c>
      <c r="G895" s="42" t="n">
        <f aca="false">DATE(YEAR(B895),MONTH(B895),1)</f>
        <v>46023</v>
      </c>
      <c r="H895" s="24" t="str">
        <f aca="false">INDEX(Customers!$B$2:$B$601,MATCH(C895,Customers!$A$2:$A$601,0))</f>
        <v>Eastern</v>
      </c>
      <c r="I895" s="43" t="n">
        <f aca="false">ROUND(MIN(INDEX(Assumptions!$D$13:$D$18,MATCH(E895,Assumptions!$A$13:$A$18,0)),MAX(INDEX(Assumptions!$C$13:$C$18,MATCH(E895,Assumptions!$A$13:$A$18,0)),INDEX(Assumptions!$B$13:$B$18,MATCH(E895,Assumptions!$A$13:$A$18,0))*F895)),2)</f>
        <v>19.4</v>
      </c>
    </row>
    <row r="896" customFormat="false" ht="15" hidden="false" customHeight="false" outlineLevel="0" collapsed="false">
      <c r="A896" s="24" t="s">
        <v>1719</v>
      </c>
      <c r="B896" s="39" t="n">
        <v>46041</v>
      </c>
      <c r="C896" s="24" t="s">
        <v>588</v>
      </c>
      <c r="D896" s="24" t="s">
        <v>826</v>
      </c>
      <c r="E896" s="24" t="s">
        <v>103</v>
      </c>
      <c r="F896" s="38" t="n">
        <v>1720</v>
      </c>
      <c r="G896" s="42" t="n">
        <f aca="false">DATE(YEAR(B896),MONTH(B896),1)</f>
        <v>46023</v>
      </c>
      <c r="H896" s="24" t="str">
        <f aca="false">INDEX(Customers!$B$2:$B$601,MATCH(C896,Customers!$A$2:$A$601,0))</f>
        <v>Nairobi</v>
      </c>
      <c r="I896" s="43" t="n">
        <f aca="false">ROUND(MIN(INDEX(Assumptions!$D$13:$D$18,MATCH(E896,Assumptions!$A$13:$A$18,0)),MAX(INDEX(Assumptions!$C$13:$C$18,MATCH(E896,Assumptions!$A$13:$A$18,0)),INDEX(Assumptions!$B$13:$B$18,MATCH(E896,Assumptions!$A$13:$A$18,0))*F896)),2)</f>
        <v>17.2</v>
      </c>
    </row>
    <row r="897" customFormat="false" ht="15" hidden="false" customHeight="false" outlineLevel="0" collapsed="false">
      <c r="A897" s="24" t="s">
        <v>1720</v>
      </c>
      <c r="B897" s="39" t="n">
        <v>46041</v>
      </c>
      <c r="C897" s="24" t="s">
        <v>608</v>
      </c>
      <c r="D897" s="24" t="s">
        <v>203</v>
      </c>
      <c r="E897" s="24" t="s">
        <v>105</v>
      </c>
      <c r="F897" s="38" t="n">
        <v>2940</v>
      </c>
      <c r="G897" s="42" t="n">
        <f aca="false">DATE(YEAR(B897),MONTH(B897),1)</f>
        <v>46023</v>
      </c>
      <c r="H897" s="24" t="str">
        <f aca="false">INDEX(Customers!$B$2:$B$601,MATCH(C897,Customers!$A$2:$A$601,0))</f>
        <v>Eastern</v>
      </c>
      <c r="I897" s="43" t="n">
        <f aca="false">ROUND(MIN(INDEX(Assumptions!$D$13:$D$18,MATCH(E897,Assumptions!$A$13:$A$18,0)),MAX(INDEX(Assumptions!$C$13:$C$18,MATCH(E897,Assumptions!$A$13:$A$18,0)),INDEX(Assumptions!$B$13:$B$18,MATCH(E897,Assumptions!$A$13:$A$18,0))*F897)),2)</f>
        <v>44.1</v>
      </c>
    </row>
    <row r="898" customFormat="false" ht="15" hidden="false" customHeight="false" outlineLevel="0" collapsed="false">
      <c r="A898" s="24" t="s">
        <v>1721</v>
      </c>
      <c r="B898" s="39" t="n">
        <v>46041</v>
      </c>
      <c r="C898" s="24" t="s">
        <v>610</v>
      </c>
      <c r="D898" s="24" t="s">
        <v>152</v>
      </c>
      <c r="E898" s="24" t="s">
        <v>105</v>
      </c>
      <c r="F898" s="38" t="n">
        <v>3960</v>
      </c>
      <c r="G898" s="42" t="n">
        <f aca="false">DATE(YEAR(B898),MONTH(B898),1)</f>
        <v>46023</v>
      </c>
      <c r="H898" s="24" t="str">
        <f aca="false">INDEX(Customers!$B$2:$B$601,MATCH(C898,Customers!$A$2:$A$601,0))</f>
        <v>Nairobi</v>
      </c>
      <c r="I898" s="43" t="n">
        <f aca="false">ROUND(MIN(INDEX(Assumptions!$D$13:$D$18,MATCH(E898,Assumptions!$A$13:$A$18,0)),MAX(INDEX(Assumptions!$C$13:$C$18,MATCH(E898,Assumptions!$A$13:$A$18,0)),INDEX(Assumptions!$B$13:$B$18,MATCH(E898,Assumptions!$A$13:$A$18,0))*F898)),2)</f>
        <v>59.4</v>
      </c>
    </row>
    <row r="899" customFormat="false" ht="15" hidden="false" customHeight="false" outlineLevel="0" collapsed="false">
      <c r="A899" s="24" t="s">
        <v>1722</v>
      </c>
      <c r="B899" s="39" t="n">
        <v>46041</v>
      </c>
      <c r="C899" s="24" t="s">
        <v>612</v>
      </c>
      <c r="D899" s="24" t="s">
        <v>826</v>
      </c>
      <c r="E899" s="24" t="s">
        <v>113</v>
      </c>
      <c r="F899" s="38" t="n">
        <v>250</v>
      </c>
      <c r="G899" s="42" t="n">
        <f aca="false">DATE(YEAR(B899),MONTH(B899),1)</f>
        <v>46023</v>
      </c>
      <c r="H899" s="24" t="str">
        <f aca="false">INDEX(Customers!$B$2:$B$601,MATCH(C899,Customers!$A$2:$A$601,0))</f>
        <v>Central</v>
      </c>
      <c r="I899" s="43" t="n">
        <f aca="false">ROUND(MIN(INDEX(Assumptions!$D$13:$D$18,MATCH(E899,Assumptions!$A$13:$A$18,0)),MAX(INDEX(Assumptions!$C$13:$C$18,MATCH(E899,Assumptions!$A$13:$A$18,0)),INDEX(Assumptions!$B$13:$B$18,MATCH(E899,Assumptions!$A$13:$A$18,0))*F899)),2)</f>
        <v>12.5</v>
      </c>
    </row>
    <row r="900" customFormat="false" ht="15" hidden="false" customHeight="false" outlineLevel="0" collapsed="false">
      <c r="A900" s="24" t="s">
        <v>1723</v>
      </c>
      <c r="B900" s="39" t="n">
        <v>46041</v>
      </c>
      <c r="C900" s="24" t="s">
        <v>634</v>
      </c>
      <c r="D900" s="24" t="s">
        <v>826</v>
      </c>
      <c r="E900" s="24" t="s">
        <v>111</v>
      </c>
      <c r="F900" s="38" t="n">
        <v>20</v>
      </c>
      <c r="G900" s="42" t="n">
        <f aca="false">DATE(YEAR(B900),MONTH(B900),1)</f>
        <v>46023</v>
      </c>
      <c r="H900" s="24" t="str">
        <f aca="false">INDEX(Customers!$B$2:$B$601,MATCH(C900,Customers!$A$2:$A$601,0))</f>
        <v>Coast</v>
      </c>
      <c r="I900" s="43" t="n">
        <f aca="false">ROUND(MIN(INDEX(Assumptions!$D$13:$D$18,MATCH(E900,Assumptions!$A$13:$A$18,0)),MAX(INDEX(Assumptions!$C$13:$C$18,MATCH(E900,Assumptions!$A$13:$A$18,0)),INDEX(Assumptions!$B$13:$B$18,MATCH(E900,Assumptions!$A$13:$A$18,0))*F900)),2)</f>
        <v>0.8</v>
      </c>
    </row>
    <row r="901" customFormat="false" ht="15" hidden="false" customHeight="false" outlineLevel="0" collapsed="false">
      <c r="A901" s="24" t="s">
        <v>1724</v>
      </c>
      <c r="B901" s="39" t="n">
        <v>46041</v>
      </c>
      <c r="C901" s="24" t="s">
        <v>642</v>
      </c>
      <c r="D901" s="24" t="s">
        <v>826</v>
      </c>
      <c r="E901" s="24" t="s">
        <v>109</v>
      </c>
      <c r="F901" s="38" t="n">
        <v>4030</v>
      </c>
      <c r="G901" s="42" t="n">
        <f aca="false">DATE(YEAR(B901),MONTH(B901),1)</f>
        <v>46023</v>
      </c>
      <c r="H901" s="24" t="str">
        <f aca="false">INDEX(Customers!$B$2:$B$601,MATCH(C901,Customers!$A$2:$A$601,0))</f>
        <v>Rift Valley</v>
      </c>
      <c r="I901" s="43" t="n">
        <f aca="false">ROUND(MIN(INDEX(Assumptions!$D$13:$D$18,MATCH(E901,Assumptions!$A$13:$A$18,0)),MAX(INDEX(Assumptions!$C$13:$C$18,MATCH(E901,Assumptions!$A$13:$A$18,0)),INDEX(Assumptions!$B$13:$B$18,MATCH(E901,Assumptions!$A$13:$A$18,0))*F901)),2)</f>
        <v>16.12</v>
      </c>
    </row>
    <row r="902" customFormat="false" ht="15" hidden="false" customHeight="false" outlineLevel="0" collapsed="false">
      <c r="A902" s="24" t="s">
        <v>1725</v>
      </c>
      <c r="B902" s="39" t="n">
        <v>46041</v>
      </c>
      <c r="C902" s="24" t="s">
        <v>652</v>
      </c>
      <c r="D902" s="24" t="s">
        <v>154</v>
      </c>
      <c r="E902" s="24" t="s">
        <v>105</v>
      </c>
      <c r="F902" s="38" t="n">
        <v>920</v>
      </c>
      <c r="G902" s="42" t="n">
        <f aca="false">DATE(YEAR(B902),MONTH(B902),1)</f>
        <v>46023</v>
      </c>
      <c r="H902" s="24" t="str">
        <f aca="false">INDEX(Customers!$B$2:$B$601,MATCH(C902,Customers!$A$2:$A$601,0))</f>
        <v>Nairobi</v>
      </c>
      <c r="I902" s="43" t="n">
        <f aca="false">ROUND(MIN(INDEX(Assumptions!$D$13:$D$18,MATCH(E902,Assumptions!$A$13:$A$18,0)),MAX(INDEX(Assumptions!$C$13:$C$18,MATCH(E902,Assumptions!$A$13:$A$18,0)),INDEX(Assumptions!$B$13:$B$18,MATCH(E902,Assumptions!$A$13:$A$18,0))*F902)),2)</f>
        <v>13.8</v>
      </c>
    </row>
    <row r="903" customFormat="false" ht="15" hidden="false" customHeight="false" outlineLevel="0" collapsed="false">
      <c r="A903" s="24" t="s">
        <v>1726</v>
      </c>
      <c r="B903" s="39" t="n">
        <v>46041</v>
      </c>
      <c r="C903" s="24" t="s">
        <v>661</v>
      </c>
      <c r="D903" s="24" t="s">
        <v>826</v>
      </c>
      <c r="E903" s="24" t="s">
        <v>113</v>
      </c>
      <c r="F903" s="38" t="n">
        <v>50</v>
      </c>
      <c r="G903" s="42" t="n">
        <f aca="false">DATE(YEAR(B903),MONTH(B903),1)</f>
        <v>46023</v>
      </c>
      <c r="H903" s="24" t="str">
        <f aca="false">INDEX(Customers!$B$2:$B$601,MATCH(C903,Customers!$A$2:$A$601,0))</f>
        <v>Coast</v>
      </c>
      <c r="I903" s="43" t="n">
        <f aca="false">ROUND(MIN(INDEX(Assumptions!$D$13:$D$18,MATCH(E903,Assumptions!$A$13:$A$18,0)),MAX(INDEX(Assumptions!$C$13:$C$18,MATCH(E903,Assumptions!$A$13:$A$18,0)),INDEX(Assumptions!$B$13:$B$18,MATCH(E903,Assumptions!$A$13:$A$18,0))*F903)),2)</f>
        <v>2.5</v>
      </c>
    </row>
    <row r="904" customFormat="false" ht="15" hidden="false" customHeight="false" outlineLevel="0" collapsed="false">
      <c r="A904" s="24" t="s">
        <v>1727</v>
      </c>
      <c r="B904" s="39" t="n">
        <v>46041</v>
      </c>
      <c r="C904" s="24" t="s">
        <v>676</v>
      </c>
      <c r="D904" s="24" t="s">
        <v>826</v>
      </c>
      <c r="E904" s="24" t="s">
        <v>111</v>
      </c>
      <c r="F904" s="38" t="n">
        <v>20</v>
      </c>
      <c r="G904" s="42" t="n">
        <f aca="false">DATE(YEAR(B904),MONTH(B904),1)</f>
        <v>46023</v>
      </c>
      <c r="H904" s="24" t="str">
        <f aca="false">INDEX(Customers!$B$2:$B$601,MATCH(C904,Customers!$A$2:$A$601,0))</f>
        <v>Nairobi</v>
      </c>
      <c r="I904" s="43" t="n">
        <f aca="false">ROUND(MIN(INDEX(Assumptions!$D$13:$D$18,MATCH(E904,Assumptions!$A$13:$A$18,0)),MAX(INDEX(Assumptions!$C$13:$C$18,MATCH(E904,Assumptions!$A$13:$A$18,0)),INDEX(Assumptions!$B$13:$B$18,MATCH(E904,Assumptions!$A$13:$A$18,0))*F904)),2)</f>
        <v>0.8</v>
      </c>
    </row>
    <row r="905" customFormat="false" ht="15" hidden="false" customHeight="false" outlineLevel="0" collapsed="false">
      <c r="A905" s="24" t="s">
        <v>1728</v>
      </c>
      <c r="B905" s="39" t="n">
        <v>46041</v>
      </c>
      <c r="C905" s="24" t="s">
        <v>760</v>
      </c>
      <c r="D905" s="24" t="s">
        <v>826</v>
      </c>
      <c r="E905" s="24" t="s">
        <v>103</v>
      </c>
      <c r="F905" s="38" t="n">
        <v>4200</v>
      </c>
      <c r="G905" s="42" t="n">
        <f aca="false">DATE(YEAR(B905),MONTH(B905),1)</f>
        <v>46023</v>
      </c>
      <c r="H905" s="24" t="str">
        <f aca="false">INDEX(Customers!$B$2:$B$601,MATCH(C905,Customers!$A$2:$A$601,0))</f>
        <v>Rift Valley</v>
      </c>
      <c r="I905" s="43" t="n">
        <f aca="false">ROUND(MIN(INDEX(Assumptions!$D$13:$D$18,MATCH(E905,Assumptions!$A$13:$A$18,0)),MAX(INDEX(Assumptions!$C$13:$C$18,MATCH(E905,Assumptions!$A$13:$A$18,0)),INDEX(Assumptions!$B$13:$B$18,MATCH(E905,Assumptions!$A$13:$A$18,0))*F905)),2)</f>
        <v>42</v>
      </c>
    </row>
    <row r="906" customFormat="false" ht="15" hidden="false" customHeight="false" outlineLevel="0" collapsed="false">
      <c r="A906" s="24" t="s">
        <v>1729</v>
      </c>
      <c r="B906" s="39" t="n">
        <v>46041</v>
      </c>
      <c r="C906" s="24" t="s">
        <v>767</v>
      </c>
      <c r="D906" s="24" t="s">
        <v>826</v>
      </c>
      <c r="E906" s="24" t="s">
        <v>109</v>
      </c>
      <c r="F906" s="38" t="n">
        <v>270</v>
      </c>
      <c r="G906" s="42" t="n">
        <f aca="false">DATE(YEAR(B906),MONTH(B906),1)</f>
        <v>46023</v>
      </c>
      <c r="H906" s="24" t="str">
        <f aca="false">INDEX(Customers!$B$2:$B$601,MATCH(C906,Customers!$A$2:$A$601,0))</f>
        <v>Nairobi</v>
      </c>
      <c r="I906" s="43" t="n">
        <f aca="false">ROUND(MIN(INDEX(Assumptions!$D$13:$D$18,MATCH(E906,Assumptions!$A$13:$A$18,0)),MAX(INDEX(Assumptions!$C$13:$C$18,MATCH(E906,Assumptions!$A$13:$A$18,0)),INDEX(Assumptions!$B$13:$B$18,MATCH(E906,Assumptions!$A$13:$A$18,0))*F906)),2)</f>
        <v>1.08</v>
      </c>
    </row>
    <row r="907" customFormat="false" ht="15" hidden="false" customHeight="false" outlineLevel="0" collapsed="false">
      <c r="A907" s="24" t="s">
        <v>1730</v>
      </c>
      <c r="B907" s="39" t="n">
        <v>46041</v>
      </c>
      <c r="C907" s="24" t="s">
        <v>803</v>
      </c>
      <c r="D907" s="24" t="s">
        <v>153</v>
      </c>
      <c r="E907" s="24" t="s">
        <v>105</v>
      </c>
      <c r="F907" s="38" t="n">
        <v>3000</v>
      </c>
      <c r="G907" s="42" t="n">
        <f aca="false">DATE(YEAR(B907),MONTH(B907),1)</f>
        <v>46023</v>
      </c>
      <c r="H907" s="24" t="str">
        <f aca="false">INDEX(Customers!$B$2:$B$601,MATCH(C907,Customers!$A$2:$A$601,0))</f>
        <v>Nairobi</v>
      </c>
      <c r="I907" s="43" t="n">
        <f aca="false">ROUND(MIN(INDEX(Assumptions!$D$13:$D$18,MATCH(E907,Assumptions!$A$13:$A$18,0)),MAX(INDEX(Assumptions!$C$13:$C$18,MATCH(E907,Assumptions!$A$13:$A$18,0)),INDEX(Assumptions!$B$13:$B$18,MATCH(E907,Assumptions!$A$13:$A$18,0))*F907)),2)</f>
        <v>45</v>
      </c>
    </row>
    <row r="908" customFormat="false" ht="15" hidden="false" customHeight="false" outlineLevel="0" collapsed="false">
      <c r="A908" s="24" t="s">
        <v>1731</v>
      </c>
      <c r="B908" s="39" t="n">
        <v>46042</v>
      </c>
      <c r="C908" s="24" t="s">
        <v>218</v>
      </c>
      <c r="D908" s="24" t="s">
        <v>826</v>
      </c>
      <c r="E908" s="24" t="s">
        <v>113</v>
      </c>
      <c r="F908" s="38" t="n">
        <v>50</v>
      </c>
      <c r="G908" s="42" t="n">
        <f aca="false">DATE(YEAR(B908),MONTH(B908),1)</f>
        <v>46023</v>
      </c>
      <c r="H908" s="24" t="str">
        <f aca="false">INDEX(Customers!$B$2:$B$601,MATCH(C908,Customers!$A$2:$A$601,0))</f>
        <v>Coast</v>
      </c>
      <c r="I908" s="43" t="n">
        <f aca="false">ROUND(MIN(INDEX(Assumptions!$D$13:$D$18,MATCH(E908,Assumptions!$A$13:$A$18,0)),MAX(INDEX(Assumptions!$C$13:$C$18,MATCH(E908,Assumptions!$A$13:$A$18,0)),INDEX(Assumptions!$B$13:$B$18,MATCH(E908,Assumptions!$A$13:$A$18,0))*F908)),2)</f>
        <v>2.5</v>
      </c>
    </row>
    <row r="909" customFormat="false" ht="15" hidden="false" customHeight="false" outlineLevel="0" collapsed="false">
      <c r="A909" s="24" t="s">
        <v>1732</v>
      </c>
      <c r="B909" s="39" t="n">
        <v>46042</v>
      </c>
      <c r="C909" s="24" t="s">
        <v>224</v>
      </c>
      <c r="D909" s="24" t="s">
        <v>826</v>
      </c>
      <c r="E909" s="24" t="s">
        <v>103</v>
      </c>
      <c r="F909" s="38" t="n">
        <v>590</v>
      </c>
      <c r="G909" s="42" t="n">
        <f aca="false">DATE(YEAR(B909),MONTH(B909),1)</f>
        <v>46023</v>
      </c>
      <c r="H909" s="24" t="str">
        <f aca="false">INDEX(Customers!$B$2:$B$601,MATCH(C909,Customers!$A$2:$A$601,0))</f>
        <v>Western</v>
      </c>
      <c r="I909" s="43" t="n">
        <f aca="false">ROUND(MIN(INDEX(Assumptions!$D$13:$D$18,MATCH(E909,Assumptions!$A$13:$A$18,0)),MAX(INDEX(Assumptions!$C$13:$C$18,MATCH(E909,Assumptions!$A$13:$A$18,0)),INDEX(Assumptions!$B$13:$B$18,MATCH(E909,Assumptions!$A$13:$A$18,0))*F909)),2)</f>
        <v>5.9</v>
      </c>
    </row>
    <row r="910" customFormat="false" ht="15" hidden="false" customHeight="false" outlineLevel="0" collapsed="false">
      <c r="A910" s="24" t="s">
        <v>1733</v>
      </c>
      <c r="B910" s="39" t="n">
        <v>46042</v>
      </c>
      <c r="C910" s="24" t="s">
        <v>238</v>
      </c>
      <c r="D910" s="24" t="s">
        <v>153</v>
      </c>
      <c r="E910" s="24" t="s">
        <v>105</v>
      </c>
      <c r="F910" s="38" t="n">
        <v>3330</v>
      </c>
      <c r="G910" s="42" t="n">
        <f aca="false">DATE(YEAR(B910),MONTH(B910),1)</f>
        <v>46023</v>
      </c>
      <c r="H910" s="24" t="str">
        <f aca="false">INDEX(Customers!$B$2:$B$601,MATCH(C910,Customers!$A$2:$A$601,0))</f>
        <v>Nairobi</v>
      </c>
      <c r="I910" s="43" t="n">
        <f aca="false">ROUND(MIN(INDEX(Assumptions!$D$13:$D$18,MATCH(E910,Assumptions!$A$13:$A$18,0)),MAX(INDEX(Assumptions!$C$13:$C$18,MATCH(E910,Assumptions!$A$13:$A$18,0)),INDEX(Assumptions!$B$13:$B$18,MATCH(E910,Assumptions!$A$13:$A$18,0))*F910)),2)</f>
        <v>49.95</v>
      </c>
    </row>
    <row r="911" customFormat="false" ht="15" hidden="false" customHeight="false" outlineLevel="0" collapsed="false">
      <c r="A911" s="24" t="s">
        <v>1734</v>
      </c>
      <c r="B911" s="39" t="n">
        <v>46042</v>
      </c>
      <c r="C911" s="24" t="s">
        <v>241</v>
      </c>
      <c r="D911" s="24" t="s">
        <v>826</v>
      </c>
      <c r="E911" s="24" t="s">
        <v>109</v>
      </c>
      <c r="F911" s="38" t="n">
        <v>4990</v>
      </c>
      <c r="G911" s="42" t="n">
        <f aca="false">DATE(YEAR(B911),MONTH(B911),1)</f>
        <v>46023</v>
      </c>
      <c r="H911" s="24" t="str">
        <f aca="false">INDEX(Customers!$B$2:$B$601,MATCH(C911,Customers!$A$2:$A$601,0))</f>
        <v>Rift Valley</v>
      </c>
      <c r="I911" s="43" t="n">
        <f aca="false">ROUND(MIN(INDEX(Assumptions!$D$13:$D$18,MATCH(E911,Assumptions!$A$13:$A$18,0)),MAX(INDEX(Assumptions!$C$13:$C$18,MATCH(E911,Assumptions!$A$13:$A$18,0)),INDEX(Assumptions!$B$13:$B$18,MATCH(E911,Assumptions!$A$13:$A$18,0))*F911)),2)</f>
        <v>19.96</v>
      </c>
    </row>
    <row r="912" customFormat="false" ht="15" hidden="false" customHeight="false" outlineLevel="0" collapsed="false">
      <c r="A912" s="24" t="s">
        <v>1735</v>
      </c>
      <c r="B912" s="39" t="n">
        <v>46042</v>
      </c>
      <c r="C912" s="24" t="s">
        <v>244</v>
      </c>
      <c r="D912" s="24" t="s">
        <v>826</v>
      </c>
      <c r="E912" s="24" t="s">
        <v>103</v>
      </c>
      <c r="F912" s="38" t="n">
        <v>800</v>
      </c>
      <c r="G912" s="42" t="n">
        <f aca="false">DATE(YEAR(B912),MONTH(B912),1)</f>
        <v>46023</v>
      </c>
      <c r="H912" s="24" t="str">
        <f aca="false">INDEX(Customers!$B$2:$B$601,MATCH(C912,Customers!$A$2:$A$601,0))</f>
        <v>Nairobi</v>
      </c>
      <c r="I912" s="43" t="n">
        <f aca="false">ROUND(MIN(INDEX(Assumptions!$D$13:$D$18,MATCH(E912,Assumptions!$A$13:$A$18,0)),MAX(INDEX(Assumptions!$C$13:$C$18,MATCH(E912,Assumptions!$A$13:$A$18,0)),INDEX(Assumptions!$B$13:$B$18,MATCH(E912,Assumptions!$A$13:$A$18,0))*F912)),2)</f>
        <v>8</v>
      </c>
    </row>
    <row r="913" customFormat="false" ht="15" hidden="false" customHeight="false" outlineLevel="0" collapsed="false">
      <c r="A913" s="24" t="s">
        <v>1736</v>
      </c>
      <c r="B913" s="39" t="n">
        <v>46042</v>
      </c>
      <c r="C913" s="24" t="s">
        <v>249</v>
      </c>
      <c r="D913" s="24" t="s">
        <v>826</v>
      </c>
      <c r="E913" s="24" t="s">
        <v>111</v>
      </c>
      <c r="F913" s="38" t="n">
        <v>200</v>
      </c>
      <c r="G913" s="42" t="n">
        <f aca="false">DATE(YEAR(B913),MONTH(B913),1)</f>
        <v>46023</v>
      </c>
      <c r="H913" s="24" t="str">
        <f aca="false">INDEX(Customers!$B$2:$B$601,MATCH(C913,Customers!$A$2:$A$601,0))</f>
        <v>Central</v>
      </c>
      <c r="I913" s="43" t="n">
        <f aca="false">ROUND(MIN(INDEX(Assumptions!$D$13:$D$18,MATCH(E913,Assumptions!$A$13:$A$18,0)),MAX(INDEX(Assumptions!$C$13:$C$18,MATCH(E913,Assumptions!$A$13:$A$18,0)),INDEX(Assumptions!$B$13:$B$18,MATCH(E913,Assumptions!$A$13:$A$18,0))*F913)),2)</f>
        <v>8</v>
      </c>
    </row>
    <row r="914" customFormat="false" ht="15" hidden="false" customHeight="false" outlineLevel="0" collapsed="false">
      <c r="A914" s="24" t="s">
        <v>1737</v>
      </c>
      <c r="B914" s="39" t="n">
        <v>46042</v>
      </c>
      <c r="C914" s="24" t="s">
        <v>254</v>
      </c>
      <c r="D914" s="24" t="s">
        <v>826</v>
      </c>
      <c r="E914" s="24" t="s">
        <v>111</v>
      </c>
      <c r="F914" s="38" t="n">
        <v>100</v>
      </c>
      <c r="G914" s="42" t="n">
        <f aca="false">DATE(YEAR(B914),MONTH(B914),1)</f>
        <v>46023</v>
      </c>
      <c r="H914" s="24" t="str">
        <f aca="false">INDEX(Customers!$B$2:$B$601,MATCH(C914,Customers!$A$2:$A$601,0))</f>
        <v>Rift Valley</v>
      </c>
      <c r="I914" s="43" t="n">
        <f aca="false">ROUND(MIN(INDEX(Assumptions!$D$13:$D$18,MATCH(E914,Assumptions!$A$13:$A$18,0)),MAX(INDEX(Assumptions!$C$13:$C$18,MATCH(E914,Assumptions!$A$13:$A$18,0)),INDEX(Assumptions!$B$13:$B$18,MATCH(E914,Assumptions!$A$13:$A$18,0))*F914)),2)</f>
        <v>4</v>
      </c>
    </row>
    <row r="915" customFormat="false" ht="15" hidden="false" customHeight="false" outlineLevel="0" collapsed="false">
      <c r="A915" s="24" t="s">
        <v>1738</v>
      </c>
      <c r="B915" s="39" t="n">
        <v>46042</v>
      </c>
      <c r="C915" s="24" t="s">
        <v>273</v>
      </c>
      <c r="D915" s="24" t="s">
        <v>826</v>
      </c>
      <c r="E915" s="24" t="s">
        <v>103</v>
      </c>
      <c r="F915" s="38" t="n">
        <v>660</v>
      </c>
      <c r="G915" s="42" t="n">
        <f aca="false">DATE(YEAR(B915),MONTH(B915),1)</f>
        <v>46023</v>
      </c>
      <c r="H915" s="24" t="str">
        <f aca="false">INDEX(Customers!$B$2:$B$601,MATCH(C915,Customers!$A$2:$A$601,0))</f>
        <v>Central</v>
      </c>
      <c r="I915" s="43" t="n">
        <f aca="false">ROUND(MIN(INDEX(Assumptions!$D$13:$D$18,MATCH(E915,Assumptions!$A$13:$A$18,0)),MAX(INDEX(Assumptions!$C$13:$C$18,MATCH(E915,Assumptions!$A$13:$A$18,0)),INDEX(Assumptions!$B$13:$B$18,MATCH(E915,Assumptions!$A$13:$A$18,0))*F915)),2)</f>
        <v>6.6</v>
      </c>
    </row>
    <row r="916" customFormat="false" ht="15" hidden="false" customHeight="false" outlineLevel="0" collapsed="false">
      <c r="A916" s="24" t="s">
        <v>1739</v>
      </c>
      <c r="B916" s="39" t="n">
        <v>46042</v>
      </c>
      <c r="C916" s="24" t="s">
        <v>287</v>
      </c>
      <c r="D916" s="24" t="s">
        <v>826</v>
      </c>
      <c r="E916" s="24" t="s">
        <v>111</v>
      </c>
      <c r="F916" s="38" t="n">
        <v>50</v>
      </c>
      <c r="G916" s="42" t="n">
        <f aca="false">DATE(YEAR(B916),MONTH(B916),1)</f>
        <v>46023</v>
      </c>
      <c r="H916" s="24" t="str">
        <f aca="false">INDEX(Customers!$B$2:$B$601,MATCH(C916,Customers!$A$2:$A$601,0))</f>
        <v>Nairobi</v>
      </c>
      <c r="I916" s="43" t="n">
        <f aca="false">ROUND(MIN(INDEX(Assumptions!$D$13:$D$18,MATCH(E916,Assumptions!$A$13:$A$18,0)),MAX(INDEX(Assumptions!$C$13:$C$18,MATCH(E916,Assumptions!$A$13:$A$18,0)),INDEX(Assumptions!$B$13:$B$18,MATCH(E916,Assumptions!$A$13:$A$18,0))*F916)),2)</f>
        <v>2</v>
      </c>
    </row>
    <row r="917" customFormat="false" ht="15" hidden="false" customHeight="false" outlineLevel="0" collapsed="false">
      <c r="A917" s="24" t="s">
        <v>1740</v>
      </c>
      <c r="B917" s="39" t="n">
        <v>46042</v>
      </c>
      <c r="C917" s="24" t="s">
        <v>310</v>
      </c>
      <c r="D917" s="24" t="s">
        <v>206</v>
      </c>
      <c r="E917" s="24" t="s">
        <v>107</v>
      </c>
      <c r="F917" s="38" t="n">
        <v>15710</v>
      </c>
      <c r="G917" s="42" t="n">
        <f aca="false">DATE(YEAR(B917),MONTH(B917),1)</f>
        <v>46023</v>
      </c>
      <c r="H917" s="24" t="str">
        <f aca="false">INDEX(Customers!$B$2:$B$601,MATCH(C917,Customers!$A$2:$A$601,0))</f>
        <v>Eastern</v>
      </c>
      <c r="I917" s="43" t="n">
        <f aca="false">ROUND(MIN(INDEX(Assumptions!$D$13:$D$18,MATCH(E917,Assumptions!$A$13:$A$18,0)),MAX(INDEX(Assumptions!$C$13:$C$18,MATCH(E917,Assumptions!$A$13:$A$18,0)),INDEX(Assumptions!$B$13:$B$18,MATCH(E917,Assumptions!$A$13:$A$18,0))*F917)),2)</f>
        <v>0</v>
      </c>
    </row>
    <row r="918" customFormat="false" ht="15" hidden="false" customHeight="false" outlineLevel="0" collapsed="false">
      <c r="A918" s="24" t="s">
        <v>1741</v>
      </c>
      <c r="B918" s="39" t="n">
        <v>46042</v>
      </c>
      <c r="C918" s="24" t="s">
        <v>349</v>
      </c>
      <c r="D918" s="24" t="s">
        <v>173</v>
      </c>
      <c r="E918" s="24" t="s">
        <v>105</v>
      </c>
      <c r="F918" s="38" t="n">
        <v>1660</v>
      </c>
      <c r="G918" s="42" t="n">
        <f aca="false">DATE(YEAR(B918),MONTH(B918),1)</f>
        <v>46023</v>
      </c>
      <c r="H918" s="24" t="str">
        <f aca="false">INDEX(Customers!$B$2:$B$601,MATCH(C918,Customers!$A$2:$A$601,0))</f>
        <v>Rift Valley</v>
      </c>
      <c r="I918" s="43" t="n">
        <f aca="false">ROUND(MIN(INDEX(Assumptions!$D$13:$D$18,MATCH(E918,Assumptions!$A$13:$A$18,0)),MAX(INDEX(Assumptions!$C$13:$C$18,MATCH(E918,Assumptions!$A$13:$A$18,0)),INDEX(Assumptions!$B$13:$B$18,MATCH(E918,Assumptions!$A$13:$A$18,0))*F918)),2)</f>
        <v>24.9</v>
      </c>
    </row>
    <row r="919" customFormat="false" ht="15" hidden="false" customHeight="false" outlineLevel="0" collapsed="false">
      <c r="A919" s="24" t="s">
        <v>1742</v>
      </c>
      <c r="B919" s="39" t="n">
        <v>46042</v>
      </c>
      <c r="C919" s="24" t="s">
        <v>363</v>
      </c>
      <c r="D919" s="24" t="s">
        <v>826</v>
      </c>
      <c r="E919" s="24" t="s">
        <v>103</v>
      </c>
      <c r="F919" s="38" t="n">
        <v>910</v>
      </c>
      <c r="G919" s="42" t="n">
        <f aca="false">DATE(YEAR(B919),MONTH(B919),1)</f>
        <v>46023</v>
      </c>
      <c r="H919" s="24" t="str">
        <f aca="false">INDEX(Customers!$B$2:$B$601,MATCH(C919,Customers!$A$2:$A$601,0))</f>
        <v>Nairobi</v>
      </c>
      <c r="I919" s="43" t="n">
        <f aca="false">ROUND(MIN(INDEX(Assumptions!$D$13:$D$18,MATCH(E919,Assumptions!$A$13:$A$18,0)),MAX(INDEX(Assumptions!$C$13:$C$18,MATCH(E919,Assumptions!$A$13:$A$18,0)),INDEX(Assumptions!$B$13:$B$18,MATCH(E919,Assumptions!$A$13:$A$18,0))*F919)),2)</f>
        <v>9.1</v>
      </c>
    </row>
    <row r="920" customFormat="false" ht="15" hidden="false" customHeight="false" outlineLevel="0" collapsed="false">
      <c r="A920" s="24" t="s">
        <v>1743</v>
      </c>
      <c r="B920" s="39" t="n">
        <v>46042</v>
      </c>
      <c r="C920" s="24" t="s">
        <v>385</v>
      </c>
      <c r="D920" s="24" t="s">
        <v>826</v>
      </c>
      <c r="E920" s="24" t="s">
        <v>103</v>
      </c>
      <c r="F920" s="38" t="n">
        <v>6780</v>
      </c>
      <c r="G920" s="42" t="n">
        <f aca="false">DATE(YEAR(B920),MONTH(B920),1)</f>
        <v>46023</v>
      </c>
      <c r="H920" s="24" t="str">
        <f aca="false">INDEX(Customers!$B$2:$B$601,MATCH(C920,Customers!$A$2:$A$601,0))</f>
        <v>Central</v>
      </c>
      <c r="I920" s="43" t="n">
        <f aca="false">ROUND(MIN(INDEX(Assumptions!$D$13:$D$18,MATCH(E920,Assumptions!$A$13:$A$18,0)),MAX(INDEX(Assumptions!$C$13:$C$18,MATCH(E920,Assumptions!$A$13:$A$18,0)),INDEX(Assumptions!$B$13:$B$18,MATCH(E920,Assumptions!$A$13:$A$18,0))*F920)),2)</f>
        <v>67.8</v>
      </c>
    </row>
    <row r="921" customFormat="false" ht="15" hidden="false" customHeight="false" outlineLevel="0" collapsed="false">
      <c r="A921" s="24" t="s">
        <v>1744</v>
      </c>
      <c r="B921" s="39" t="n">
        <v>46042</v>
      </c>
      <c r="C921" s="24" t="s">
        <v>393</v>
      </c>
      <c r="D921" s="24" t="s">
        <v>826</v>
      </c>
      <c r="E921" s="24" t="s">
        <v>111</v>
      </c>
      <c r="F921" s="38" t="n">
        <v>20</v>
      </c>
      <c r="G921" s="42" t="n">
        <f aca="false">DATE(YEAR(B921),MONTH(B921),1)</f>
        <v>46023</v>
      </c>
      <c r="H921" s="24" t="str">
        <f aca="false">INDEX(Customers!$B$2:$B$601,MATCH(C921,Customers!$A$2:$A$601,0))</f>
        <v>Rift Valley</v>
      </c>
      <c r="I921" s="43" t="n">
        <f aca="false">ROUND(MIN(INDEX(Assumptions!$D$13:$D$18,MATCH(E921,Assumptions!$A$13:$A$18,0)),MAX(INDEX(Assumptions!$C$13:$C$18,MATCH(E921,Assumptions!$A$13:$A$18,0)),INDEX(Assumptions!$B$13:$B$18,MATCH(E921,Assumptions!$A$13:$A$18,0))*F921)),2)</f>
        <v>0.8</v>
      </c>
    </row>
    <row r="922" customFormat="false" ht="15" hidden="false" customHeight="false" outlineLevel="0" collapsed="false">
      <c r="A922" s="24" t="s">
        <v>1745</v>
      </c>
      <c r="B922" s="39" t="n">
        <v>46042</v>
      </c>
      <c r="C922" s="24" t="s">
        <v>400</v>
      </c>
      <c r="D922" s="24" t="s">
        <v>826</v>
      </c>
      <c r="E922" s="24" t="s">
        <v>113</v>
      </c>
      <c r="F922" s="38" t="n">
        <v>500</v>
      </c>
      <c r="G922" s="42" t="n">
        <f aca="false">DATE(YEAR(B922),MONTH(B922),1)</f>
        <v>46023</v>
      </c>
      <c r="H922" s="24" t="str">
        <f aca="false">INDEX(Customers!$B$2:$B$601,MATCH(C922,Customers!$A$2:$A$601,0))</f>
        <v>Nairobi</v>
      </c>
      <c r="I922" s="43" t="n">
        <f aca="false">ROUND(MIN(INDEX(Assumptions!$D$13:$D$18,MATCH(E922,Assumptions!$A$13:$A$18,0)),MAX(INDEX(Assumptions!$C$13:$C$18,MATCH(E922,Assumptions!$A$13:$A$18,0)),INDEX(Assumptions!$B$13:$B$18,MATCH(E922,Assumptions!$A$13:$A$18,0))*F922)),2)</f>
        <v>25</v>
      </c>
    </row>
    <row r="923" customFormat="false" ht="15" hidden="false" customHeight="false" outlineLevel="0" collapsed="false">
      <c r="A923" s="24" t="s">
        <v>1746</v>
      </c>
      <c r="B923" s="39" t="n">
        <v>46042</v>
      </c>
      <c r="C923" s="24" t="s">
        <v>435</v>
      </c>
      <c r="D923" s="24" t="s">
        <v>826</v>
      </c>
      <c r="E923" s="24" t="s">
        <v>111</v>
      </c>
      <c r="F923" s="38" t="n">
        <v>100</v>
      </c>
      <c r="G923" s="42" t="n">
        <f aca="false">DATE(YEAR(B923),MONTH(B923),1)</f>
        <v>46023</v>
      </c>
      <c r="H923" s="24" t="str">
        <f aca="false">INDEX(Customers!$B$2:$B$601,MATCH(C923,Customers!$A$2:$A$601,0))</f>
        <v>Nairobi</v>
      </c>
      <c r="I923" s="43" t="n">
        <f aca="false">ROUND(MIN(INDEX(Assumptions!$D$13:$D$18,MATCH(E923,Assumptions!$A$13:$A$18,0)),MAX(INDEX(Assumptions!$C$13:$C$18,MATCH(E923,Assumptions!$A$13:$A$18,0)),INDEX(Assumptions!$B$13:$B$18,MATCH(E923,Assumptions!$A$13:$A$18,0))*F923)),2)</f>
        <v>4</v>
      </c>
    </row>
    <row r="924" customFormat="false" ht="15" hidden="false" customHeight="false" outlineLevel="0" collapsed="false">
      <c r="A924" s="24" t="s">
        <v>1747</v>
      </c>
      <c r="B924" s="39" t="n">
        <v>46042</v>
      </c>
      <c r="C924" s="24" t="s">
        <v>440</v>
      </c>
      <c r="D924" s="24" t="s">
        <v>826</v>
      </c>
      <c r="E924" s="24" t="s">
        <v>103</v>
      </c>
      <c r="F924" s="38" t="n">
        <v>13200</v>
      </c>
      <c r="G924" s="42" t="n">
        <f aca="false">DATE(YEAR(B924),MONTH(B924),1)</f>
        <v>46023</v>
      </c>
      <c r="H924" s="24" t="str">
        <f aca="false">INDEX(Customers!$B$2:$B$601,MATCH(C924,Customers!$A$2:$A$601,0))</f>
        <v>Nairobi</v>
      </c>
      <c r="I924" s="43" t="n">
        <f aca="false">ROUND(MIN(INDEX(Assumptions!$D$13:$D$18,MATCH(E924,Assumptions!$A$13:$A$18,0)),MAX(INDEX(Assumptions!$C$13:$C$18,MATCH(E924,Assumptions!$A$13:$A$18,0)),INDEX(Assumptions!$B$13:$B$18,MATCH(E924,Assumptions!$A$13:$A$18,0))*F924)),2)</f>
        <v>105</v>
      </c>
    </row>
    <row r="925" customFormat="false" ht="15" hidden="false" customHeight="false" outlineLevel="0" collapsed="false">
      <c r="A925" s="24" t="s">
        <v>1748</v>
      </c>
      <c r="B925" s="39" t="n">
        <v>46042</v>
      </c>
      <c r="C925" s="24" t="s">
        <v>456</v>
      </c>
      <c r="D925" s="24" t="s">
        <v>826</v>
      </c>
      <c r="E925" s="24" t="s">
        <v>109</v>
      </c>
      <c r="F925" s="38" t="n">
        <v>430</v>
      </c>
      <c r="G925" s="42" t="n">
        <f aca="false">DATE(YEAR(B925),MONTH(B925),1)</f>
        <v>46023</v>
      </c>
      <c r="H925" s="24" t="str">
        <f aca="false">INDEX(Customers!$B$2:$B$601,MATCH(C925,Customers!$A$2:$A$601,0))</f>
        <v>Central</v>
      </c>
      <c r="I925" s="43" t="n">
        <f aca="false">ROUND(MIN(INDEX(Assumptions!$D$13:$D$18,MATCH(E925,Assumptions!$A$13:$A$18,0)),MAX(INDEX(Assumptions!$C$13:$C$18,MATCH(E925,Assumptions!$A$13:$A$18,0)),INDEX(Assumptions!$B$13:$B$18,MATCH(E925,Assumptions!$A$13:$A$18,0))*F925)),2)</f>
        <v>1.72</v>
      </c>
    </row>
    <row r="926" customFormat="false" ht="15" hidden="false" customHeight="false" outlineLevel="0" collapsed="false">
      <c r="A926" s="24" t="s">
        <v>1749</v>
      </c>
      <c r="B926" s="39" t="n">
        <v>46042</v>
      </c>
      <c r="C926" s="24" t="s">
        <v>463</v>
      </c>
      <c r="D926" s="24" t="s">
        <v>204</v>
      </c>
      <c r="E926" s="24" t="s">
        <v>105</v>
      </c>
      <c r="F926" s="38" t="n">
        <v>1810</v>
      </c>
      <c r="G926" s="42" t="n">
        <f aca="false">DATE(YEAR(B926),MONTH(B926),1)</f>
        <v>46023</v>
      </c>
      <c r="H926" s="24" t="str">
        <f aca="false">INDEX(Customers!$B$2:$B$601,MATCH(C926,Customers!$A$2:$A$601,0))</f>
        <v>Eastern</v>
      </c>
      <c r="I926" s="43" t="n">
        <f aca="false">ROUND(MIN(INDEX(Assumptions!$D$13:$D$18,MATCH(E926,Assumptions!$A$13:$A$18,0)),MAX(INDEX(Assumptions!$C$13:$C$18,MATCH(E926,Assumptions!$A$13:$A$18,0)),INDEX(Assumptions!$B$13:$B$18,MATCH(E926,Assumptions!$A$13:$A$18,0))*F926)),2)</f>
        <v>27.15</v>
      </c>
    </row>
    <row r="927" customFormat="false" ht="15" hidden="false" customHeight="false" outlineLevel="0" collapsed="false">
      <c r="A927" s="24" t="s">
        <v>1750</v>
      </c>
      <c r="B927" s="39" t="n">
        <v>46042</v>
      </c>
      <c r="C927" s="24" t="s">
        <v>463</v>
      </c>
      <c r="D927" s="24" t="s">
        <v>826</v>
      </c>
      <c r="E927" s="24" t="s">
        <v>103</v>
      </c>
      <c r="F927" s="38" t="n">
        <v>1280</v>
      </c>
      <c r="G927" s="42" t="n">
        <f aca="false">DATE(YEAR(B927),MONTH(B927),1)</f>
        <v>46023</v>
      </c>
      <c r="H927" s="24" t="str">
        <f aca="false">INDEX(Customers!$B$2:$B$601,MATCH(C927,Customers!$A$2:$A$601,0))</f>
        <v>Eastern</v>
      </c>
      <c r="I927" s="43" t="n">
        <f aca="false">ROUND(MIN(INDEX(Assumptions!$D$13:$D$18,MATCH(E927,Assumptions!$A$13:$A$18,0)),MAX(INDEX(Assumptions!$C$13:$C$18,MATCH(E927,Assumptions!$A$13:$A$18,0)),INDEX(Assumptions!$B$13:$B$18,MATCH(E927,Assumptions!$A$13:$A$18,0))*F927)),2)</f>
        <v>12.8</v>
      </c>
    </row>
    <row r="928" customFormat="false" ht="15" hidden="false" customHeight="false" outlineLevel="0" collapsed="false">
      <c r="A928" s="24" t="s">
        <v>1751</v>
      </c>
      <c r="B928" s="39" t="n">
        <v>46042</v>
      </c>
      <c r="C928" s="24" t="s">
        <v>466</v>
      </c>
      <c r="D928" s="24" t="s">
        <v>826</v>
      </c>
      <c r="E928" s="24" t="s">
        <v>103</v>
      </c>
      <c r="F928" s="38" t="n">
        <v>5730</v>
      </c>
      <c r="G928" s="42" t="n">
        <f aca="false">DATE(YEAR(B928),MONTH(B928),1)</f>
        <v>46023</v>
      </c>
      <c r="H928" s="24" t="str">
        <f aca="false">INDEX(Customers!$B$2:$B$601,MATCH(C928,Customers!$A$2:$A$601,0))</f>
        <v>Nairobi</v>
      </c>
      <c r="I928" s="43" t="n">
        <f aca="false">ROUND(MIN(INDEX(Assumptions!$D$13:$D$18,MATCH(E928,Assumptions!$A$13:$A$18,0)),MAX(INDEX(Assumptions!$C$13:$C$18,MATCH(E928,Assumptions!$A$13:$A$18,0)),INDEX(Assumptions!$B$13:$B$18,MATCH(E928,Assumptions!$A$13:$A$18,0))*F928)),2)</f>
        <v>57.3</v>
      </c>
    </row>
    <row r="929" customFormat="false" ht="15" hidden="false" customHeight="false" outlineLevel="0" collapsed="false">
      <c r="A929" s="24" t="s">
        <v>1752</v>
      </c>
      <c r="B929" s="39" t="n">
        <v>46042</v>
      </c>
      <c r="C929" s="24" t="s">
        <v>476</v>
      </c>
      <c r="D929" s="24" t="s">
        <v>826</v>
      </c>
      <c r="E929" s="24" t="s">
        <v>103</v>
      </c>
      <c r="F929" s="38" t="n">
        <v>370</v>
      </c>
      <c r="G929" s="42" t="n">
        <f aca="false">DATE(YEAR(B929),MONTH(B929),1)</f>
        <v>46023</v>
      </c>
      <c r="H929" s="24" t="str">
        <f aca="false">INDEX(Customers!$B$2:$B$601,MATCH(C929,Customers!$A$2:$A$601,0))</f>
        <v>Coast</v>
      </c>
      <c r="I929" s="43" t="n">
        <f aca="false">ROUND(MIN(INDEX(Assumptions!$D$13:$D$18,MATCH(E929,Assumptions!$A$13:$A$18,0)),MAX(INDEX(Assumptions!$C$13:$C$18,MATCH(E929,Assumptions!$A$13:$A$18,0)),INDEX(Assumptions!$B$13:$B$18,MATCH(E929,Assumptions!$A$13:$A$18,0))*F929)),2)</f>
        <v>5</v>
      </c>
    </row>
    <row r="930" customFormat="false" ht="15" hidden="false" customHeight="false" outlineLevel="0" collapsed="false">
      <c r="A930" s="24" t="s">
        <v>1753</v>
      </c>
      <c r="B930" s="39" t="n">
        <v>46042</v>
      </c>
      <c r="C930" s="24" t="s">
        <v>476</v>
      </c>
      <c r="D930" s="24" t="s">
        <v>826</v>
      </c>
      <c r="E930" s="24" t="s">
        <v>109</v>
      </c>
      <c r="F930" s="38" t="n">
        <v>3040</v>
      </c>
      <c r="G930" s="42" t="n">
        <f aca="false">DATE(YEAR(B930),MONTH(B930),1)</f>
        <v>46023</v>
      </c>
      <c r="H930" s="24" t="str">
        <f aca="false">INDEX(Customers!$B$2:$B$601,MATCH(C930,Customers!$A$2:$A$601,0))</f>
        <v>Coast</v>
      </c>
      <c r="I930" s="43" t="n">
        <f aca="false">ROUND(MIN(INDEX(Assumptions!$D$13:$D$18,MATCH(E930,Assumptions!$A$13:$A$18,0)),MAX(INDEX(Assumptions!$C$13:$C$18,MATCH(E930,Assumptions!$A$13:$A$18,0)),INDEX(Assumptions!$B$13:$B$18,MATCH(E930,Assumptions!$A$13:$A$18,0))*F930)),2)</f>
        <v>12.16</v>
      </c>
    </row>
    <row r="931" customFormat="false" ht="15" hidden="false" customHeight="false" outlineLevel="0" collapsed="false">
      <c r="A931" s="24" t="s">
        <v>1754</v>
      </c>
      <c r="B931" s="39" t="n">
        <v>46042</v>
      </c>
      <c r="C931" s="24" t="s">
        <v>489</v>
      </c>
      <c r="D931" s="24" t="s">
        <v>826</v>
      </c>
      <c r="E931" s="24" t="s">
        <v>113</v>
      </c>
      <c r="F931" s="38" t="n">
        <v>50</v>
      </c>
      <c r="G931" s="42" t="n">
        <f aca="false">DATE(YEAR(B931),MONTH(B931),1)</f>
        <v>46023</v>
      </c>
      <c r="H931" s="24" t="str">
        <f aca="false">INDEX(Customers!$B$2:$B$601,MATCH(C931,Customers!$A$2:$A$601,0))</f>
        <v>Western</v>
      </c>
      <c r="I931" s="43" t="n">
        <f aca="false">ROUND(MIN(INDEX(Assumptions!$D$13:$D$18,MATCH(E931,Assumptions!$A$13:$A$18,0)),MAX(INDEX(Assumptions!$C$13:$C$18,MATCH(E931,Assumptions!$A$13:$A$18,0)),INDEX(Assumptions!$B$13:$B$18,MATCH(E931,Assumptions!$A$13:$A$18,0))*F931)),2)</f>
        <v>2.5</v>
      </c>
    </row>
    <row r="932" customFormat="false" ht="15" hidden="false" customHeight="false" outlineLevel="0" collapsed="false">
      <c r="A932" s="24" t="s">
        <v>1755</v>
      </c>
      <c r="B932" s="39" t="n">
        <v>46042</v>
      </c>
      <c r="C932" s="24" t="s">
        <v>495</v>
      </c>
      <c r="D932" s="24" t="s">
        <v>826</v>
      </c>
      <c r="E932" s="24" t="s">
        <v>111</v>
      </c>
      <c r="F932" s="38" t="n">
        <v>500</v>
      </c>
      <c r="G932" s="42" t="n">
        <f aca="false">DATE(YEAR(B932),MONTH(B932),1)</f>
        <v>46023</v>
      </c>
      <c r="H932" s="24" t="str">
        <f aca="false">INDEX(Customers!$B$2:$B$601,MATCH(C932,Customers!$A$2:$A$601,0))</f>
        <v>Central</v>
      </c>
      <c r="I932" s="43" t="n">
        <f aca="false">ROUND(MIN(INDEX(Assumptions!$D$13:$D$18,MATCH(E932,Assumptions!$A$13:$A$18,0)),MAX(INDEX(Assumptions!$C$13:$C$18,MATCH(E932,Assumptions!$A$13:$A$18,0)),INDEX(Assumptions!$B$13:$B$18,MATCH(E932,Assumptions!$A$13:$A$18,0))*F932)),2)</f>
        <v>20</v>
      </c>
    </row>
    <row r="933" customFormat="false" ht="15" hidden="false" customHeight="false" outlineLevel="0" collapsed="false">
      <c r="A933" s="24" t="s">
        <v>1756</v>
      </c>
      <c r="B933" s="39" t="n">
        <v>46042</v>
      </c>
      <c r="C933" s="24" t="s">
        <v>502</v>
      </c>
      <c r="D933" s="24" t="s">
        <v>826</v>
      </c>
      <c r="E933" s="24" t="s">
        <v>103</v>
      </c>
      <c r="F933" s="38" t="n">
        <v>2310</v>
      </c>
      <c r="G933" s="42" t="n">
        <f aca="false">DATE(YEAR(B933),MONTH(B933),1)</f>
        <v>46023</v>
      </c>
      <c r="H933" s="24" t="str">
        <f aca="false">INDEX(Customers!$B$2:$B$601,MATCH(C933,Customers!$A$2:$A$601,0))</f>
        <v>Nairobi</v>
      </c>
      <c r="I933" s="43" t="n">
        <f aca="false">ROUND(MIN(INDEX(Assumptions!$D$13:$D$18,MATCH(E933,Assumptions!$A$13:$A$18,0)),MAX(INDEX(Assumptions!$C$13:$C$18,MATCH(E933,Assumptions!$A$13:$A$18,0)),INDEX(Assumptions!$B$13:$B$18,MATCH(E933,Assumptions!$A$13:$A$18,0))*F933)),2)</f>
        <v>23.1</v>
      </c>
    </row>
    <row r="934" customFormat="false" ht="15" hidden="false" customHeight="false" outlineLevel="0" collapsed="false">
      <c r="A934" s="24" t="s">
        <v>1757</v>
      </c>
      <c r="B934" s="39" t="n">
        <v>46042</v>
      </c>
      <c r="C934" s="24" t="s">
        <v>503</v>
      </c>
      <c r="D934" s="24" t="s">
        <v>826</v>
      </c>
      <c r="E934" s="24" t="s">
        <v>113</v>
      </c>
      <c r="F934" s="38" t="n">
        <v>250</v>
      </c>
      <c r="G934" s="42" t="n">
        <f aca="false">DATE(YEAR(B934),MONTH(B934),1)</f>
        <v>46023</v>
      </c>
      <c r="H934" s="24" t="str">
        <f aca="false">INDEX(Customers!$B$2:$B$601,MATCH(C934,Customers!$A$2:$A$601,0))</f>
        <v>Nairobi</v>
      </c>
      <c r="I934" s="43" t="n">
        <f aca="false">ROUND(MIN(INDEX(Assumptions!$D$13:$D$18,MATCH(E934,Assumptions!$A$13:$A$18,0)),MAX(INDEX(Assumptions!$C$13:$C$18,MATCH(E934,Assumptions!$A$13:$A$18,0)),INDEX(Assumptions!$B$13:$B$18,MATCH(E934,Assumptions!$A$13:$A$18,0))*F934)),2)</f>
        <v>12.5</v>
      </c>
    </row>
    <row r="935" customFormat="false" ht="15" hidden="false" customHeight="false" outlineLevel="0" collapsed="false">
      <c r="A935" s="24" t="s">
        <v>1758</v>
      </c>
      <c r="B935" s="39" t="n">
        <v>46042</v>
      </c>
      <c r="C935" s="24" t="s">
        <v>555</v>
      </c>
      <c r="D935" s="24" t="s">
        <v>186</v>
      </c>
      <c r="E935" s="24" t="s">
        <v>105</v>
      </c>
      <c r="F935" s="38" t="n">
        <v>630</v>
      </c>
      <c r="G935" s="42" t="n">
        <f aca="false">DATE(YEAR(B935),MONTH(B935),1)</f>
        <v>46023</v>
      </c>
      <c r="H935" s="24" t="str">
        <f aca="false">INDEX(Customers!$B$2:$B$601,MATCH(C935,Customers!$A$2:$A$601,0))</f>
        <v>Coast</v>
      </c>
      <c r="I935" s="43" t="n">
        <f aca="false">ROUND(MIN(INDEX(Assumptions!$D$13:$D$18,MATCH(E935,Assumptions!$A$13:$A$18,0)),MAX(INDEX(Assumptions!$C$13:$C$18,MATCH(E935,Assumptions!$A$13:$A$18,0)),INDEX(Assumptions!$B$13:$B$18,MATCH(E935,Assumptions!$A$13:$A$18,0))*F935)),2)</f>
        <v>10</v>
      </c>
    </row>
    <row r="936" customFormat="false" ht="15" hidden="false" customHeight="false" outlineLevel="0" collapsed="false">
      <c r="A936" s="24" t="s">
        <v>1759</v>
      </c>
      <c r="B936" s="39" t="n">
        <v>46042</v>
      </c>
      <c r="C936" s="24" t="s">
        <v>563</v>
      </c>
      <c r="D936" s="24" t="s">
        <v>826</v>
      </c>
      <c r="E936" s="24" t="s">
        <v>111</v>
      </c>
      <c r="F936" s="38" t="n">
        <v>100</v>
      </c>
      <c r="G936" s="42" t="n">
        <f aca="false">DATE(YEAR(B936),MONTH(B936),1)</f>
        <v>46023</v>
      </c>
      <c r="H936" s="24" t="str">
        <f aca="false">INDEX(Customers!$B$2:$B$601,MATCH(C936,Customers!$A$2:$A$601,0))</f>
        <v>Nairobi</v>
      </c>
      <c r="I936" s="43" t="n">
        <f aca="false">ROUND(MIN(INDEX(Assumptions!$D$13:$D$18,MATCH(E936,Assumptions!$A$13:$A$18,0)),MAX(INDEX(Assumptions!$C$13:$C$18,MATCH(E936,Assumptions!$A$13:$A$18,0)),INDEX(Assumptions!$B$13:$B$18,MATCH(E936,Assumptions!$A$13:$A$18,0))*F936)),2)</f>
        <v>4</v>
      </c>
    </row>
    <row r="937" customFormat="false" ht="15" hidden="false" customHeight="false" outlineLevel="0" collapsed="false">
      <c r="A937" s="24" t="s">
        <v>1760</v>
      </c>
      <c r="B937" s="39" t="n">
        <v>46042</v>
      </c>
      <c r="C937" s="24" t="s">
        <v>570</v>
      </c>
      <c r="D937" s="24" t="s">
        <v>826</v>
      </c>
      <c r="E937" s="24" t="s">
        <v>103</v>
      </c>
      <c r="F937" s="38" t="n">
        <v>3160</v>
      </c>
      <c r="G937" s="42" t="n">
        <f aca="false">DATE(YEAR(B937),MONTH(B937),1)</f>
        <v>46023</v>
      </c>
      <c r="H937" s="24" t="str">
        <f aca="false">INDEX(Customers!$B$2:$B$601,MATCH(C937,Customers!$A$2:$A$601,0))</f>
        <v>Western</v>
      </c>
      <c r="I937" s="43" t="n">
        <f aca="false">ROUND(MIN(INDEX(Assumptions!$D$13:$D$18,MATCH(E937,Assumptions!$A$13:$A$18,0)),MAX(INDEX(Assumptions!$C$13:$C$18,MATCH(E937,Assumptions!$A$13:$A$18,0)),INDEX(Assumptions!$B$13:$B$18,MATCH(E937,Assumptions!$A$13:$A$18,0))*F937)),2)</f>
        <v>31.6</v>
      </c>
    </row>
    <row r="938" customFormat="false" ht="15" hidden="false" customHeight="false" outlineLevel="0" collapsed="false">
      <c r="A938" s="24" t="s">
        <v>1761</v>
      </c>
      <c r="B938" s="39" t="n">
        <v>46042</v>
      </c>
      <c r="C938" s="24" t="s">
        <v>633</v>
      </c>
      <c r="D938" s="24" t="s">
        <v>826</v>
      </c>
      <c r="E938" s="24" t="s">
        <v>103</v>
      </c>
      <c r="F938" s="38" t="n">
        <v>390</v>
      </c>
      <c r="G938" s="42" t="n">
        <f aca="false">DATE(YEAR(B938),MONTH(B938),1)</f>
        <v>46023</v>
      </c>
      <c r="H938" s="24" t="str">
        <f aca="false">INDEX(Customers!$B$2:$B$601,MATCH(C938,Customers!$A$2:$A$601,0))</f>
        <v>Eastern</v>
      </c>
      <c r="I938" s="43" t="n">
        <f aca="false">ROUND(MIN(INDEX(Assumptions!$D$13:$D$18,MATCH(E938,Assumptions!$A$13:$A$18,0)),MAX(INDEX(Assumptions!$C$13:$C$18,MATCH(E938,Assumptions!$A$13:$A$18,0)),INDEX(Assumptions!$B$13:$B$18,MATCH(E938,Assumptions!$A$13:$A$18,0))*F938)),2)</f>
        <v>5</v>
      </c>
    </row>
    <row r="939" customFormat="false" ht="15" hidden="false" customHeight="false" outlineLevel="0" collapsed="false">
      <c r="A939" s="24" t="s">
        <v>1762</v>
      </c>
      <c r="B939" s="39" t="n">
        <v>46042</v>
      </c>
      <c r="C939" s="24" t="s">
        <v>663</v>
      </c>
      <c r="D939" s="24" t="s">
        <v>826</v>
      </c>
      <c r="E939" s="24" t="s">
        <v>113</v>
      </c>
      <c r="F939" s="38" t="n">
        <v>250</v>
      </c>
      <c r="G939" s="42" t="n">
        <f aca="false">DATE(YEAR(B939),MONTH(B939),1)</f>
        <v>46023</v>
      </c>
      <c r="H939" s="24" t="str">
        <f aca="false">INDEX(Customers!$B$2:$B$601,MATCH(C939,Customers!$A$2:$A$601,0))</f>
        <v>Western</v>
      </c>
      <c r="I939" s="43" t="n">
        <f aca="false">ROUND(MIN(INDEX(Assumptions!$D$13:$D$18,MATCH(E939,Assumptions!$A$13:$A$18,0)),MAX(INDEX(Assumptions!$C$13:$C$18,MATCH(E939,Assumptions!$A$13:$A$18,0)),INDEX(Assumptions!$B$13:$B$18,MATCH(E939,Assumptions!$A$13:$A$18,0))*F939)),2)</f>
        <v>12.5</v>
      </c>
    </row>
    <row r="940" customFormat="false" ht="15" hidden="false" customHeight="false" outlineLevel="0" collapsed="false">
      <c r="A940" s="24" t="s">
        <v>1763</v>
      </c>
      <c r="B940" s="39" t="n">
        <v>46042</v>
      </c>
      <c r="C940" s="24" t="s">
        <v>700</v>
      </c>
      <c r="D940" s="24" t="s">
        <v>826</v>
      </c>
      <c r="E940" s="24" t="s">
        <v>109</v>
      </c>
      <c r="F940" s="38" t="n">
        <v>1940</v>
      </c>
      <c r="G940" s="42" t="n">
        <f aca="false">DATE(YEAR(B940),MONTH(B940),1)</f>
        <v>46023</v>
      </c>
      <c r="H940" s="24" t="str">
        <f aca="false">INDEX(Customers!$B$2:$B$601,MATCH(C940,Customers!$A$2:$A$601,0))</f>
        <v>Western</v>
      </c>
      <c r="I940" s="43" t="n">
        <f aca="false">ROUND(MIN(INDEX(Assumptions!$D$13:$D$18,MATCH(E940,Assumptions!$A$13:$A$18,0)),MAX(INDEX(Assumptions!$C$13:$C$18,MATCH(E940,Assumptions!$A$13:$A$18,0)),INDEX(Assumptions!$B$13:$B$18,MATCH(E940,Assumptions!$A$13:$A$18,0))*F940)),2)</f>
        <v>7.76</v>
      </c>
    </row>
    <row r="941" customFormat="false" ht="15" hidden="false" customHeight="false" outlineLevel="0" collapsed="false">
      <c r="A941" s="24" t="s">
        <v>1764</v>
      </c>
      <c r="B941" s="39" t="n">
        <v>46042</v>
      </c>
      <c r="C941" s="24" t="s">
        <v>703</v>
      </c>
      <c r="D941" s="24" t="s">
        <v>826</v>
      </c>
      <c r="E941" s="24" t="s">
        <v>111</v>
      </c>
      <c r="F941" s="38" t="n">
        <v>100</v>
      </c>
      <c r="G941" s="42" t="n">
        <f aca="false">DATE(YEAR(B941),MONTH(B941),1)</f>
        <v>46023</v>
      </c>
      <c r="H941" s="24" t="str">
        <f aca="false">INDEX(Customers!$B$2:$B$601,MATCH(C941,Customers!$A$2:$A$601,0))</f>
        <v>Nairobi</v>
      </c>
      <c r="I941" s="43" t="n">
        <f aca="false">ROUND(MIN(INDEX(Assumptions!$D$13:$D$18,MATCH(E941,Assumptions!$A$13:$A$18,0)),MAX(INDEX(Assumptions!$C$13:$C$18,MATCH(E941,Assumptions!$A$13:$A$18,0)),INDEX(Assumptions!$B$13:$B$18,MATCH(E941,Assumptions!$A$13:$A$18,0))*F941)),2)</f>
        <v>4</v>
      </c>
    </row>
    <row r="942" customFormat="false" ht="15" hidden="false" customHeight="false" outlineLevel="0" collapsed="false">
      <c r="A942" s="24" t="s">
        <v>1765</v>
      </c>
      <c r="B942" s="39" t="n">
        <v>46042</v>
      </c>
      <c r="C942" s="24" t="s">
        <v>724</v>
      </c>
      <c r="D942" s="24" t="s">
        <v>826</v>
      </c>
      <c r="E942" s="24" t="s">
        <v>113</v>
      </c>
      <c r="F942" s="38" t="n">
        <v>50</v>
      </c>
      <c r="G942" s="42" t="n">
        <f aca="false">DATE(YEAR(B942),MONTH(B942),1)</f>
        <v>46023</v>
      </c>
      <c r="H942" s="24" t="str">
        <f aca="false">INDEX(Customers!$B$2:$B$601,MATCH(C942,Customers!$A$2:$A$601,0))</f>
        <v>Central</v>
      </c>
      <c r="I942" s="43" t="n">
        <f aca="false">ROUND(MIN(INDEX(Assumptions!$D$13:$D$18,MATCH(E942,Assumptions!$A$13:$A$18,0)),MAX(INDEX(Assumptions!$C$13:$C$18,MATCH(E942,Assumptions!$A$13:$A$18,0)),INDEX(Assumptions!$B$13:$B$18,MATCH(E942,Assumptions!$A$13:$A$18,0))*F942)),2)</f>
        <v>2.5</v>
      </c>
    </row>
    <row r="943" customFormat="false" ht="15" hidden="false" customHeight="false" outlineLevel="0" collapsed="false">
      <c r="A943" s="24" t="s">
        <v>1766</v>
      </c>
      <c r="B943" s="39" t="n">
        <v>46042</v>
      </c>
      <c r="C943" s="24" t="s">
        <v>731</v>
      </c>
      <c r="D943" s="24" t="s">
        <v>826</v>
      </c>
      <c r="E943" s="24" t="s">
        <v>103</v>
      </c>
      <c r="F943" s="38" t="n">
        <v>840</v>
      </c>
      <c r="G943" s="42" t="n">
        <f aca="false">DATE(YEAR(B943),MONTH(B943),1)</f>
        <v>46023</v>
      </c>
      <c r="H943" s="24" t="str">
        <f aca="false">INDEX(Customers!$B$2:$B$601,MATCH(C943,Customers!$A$2:$A$601,0))</f>
        <v>Central</v>
      </c>
      <c r="I943" s="43" t="n">
        <f aca="false">ROUND(MIN(INDEX(Assumptions!$D$13:$D$18,MATCH(E943,Assumptions!$A$13:$A$18,0)),MAX(INDEX(Assumptions!$C$13:$C$18,MATCH(E943,Assumptions!$A$13:$A$18,0)),INDEX(Assumptions!$B$13:$B$18,MATCH(E943,Assumptions!$A$13:$A$18,0))*F943)),2)</f>
        <v>8.4</v>
      </c>
    </row>
    <row r="944" customFormat="false" ht="15" hidden="false" customHeight="false" outlineLevel="0" collapsed="false">
      <c r="A944" s="24" t="s">
        <v>1767</v>
      </c>
      <c r="B944" s="39" t="n">
        <v>46042</v>
      </c>
      <c r="C944" s="24" t="s">
        <v>736</v>
      </c>
      <c r="D944" s="24" t="s">
        <v>826</v>
      </c>
      <c r="E944" s="24" t="s">
        <v>111</v>
      </c>
      <c r="F944" s="38" t="n">
        <v>50</v>
      </c>
      <c r="G944" s="42" t="n">
        <f aca="false">DATE(YEAR(B944),MONTH(B944),1)</f>
        <v>46023</v>
      </c>
      <c r="H944" s="24" t="str">
        <f aca="false">INDEX(Customers!$B$2:$B$601,MATCH(C944,Customers!$A$2:$A$601,0))</f>
        <v>Eastern</v>
      </c>
      <c r="I944" s="43" t="n">
        <f aca="false">ROUND(MIN(INDEX(Assumptions!$D$13:$D$18,MATCH(E944,Assumptions!$A$13:$A$18,0)),MAX(INDEX(Assumptions!$C$13:$C$18,MATCH(E944,Assumptions!$A$13:$A$18,0)),INDEX(Assumptions!$B$13:$B$18,MATCH(E944,Assumptions!$A$13:$A$18,0))*F944)),2)</f>
        <v>2</v>
      </c>
    </row>
    <row r="945" customFormat="false" ht="15" hidden="false" customHeight="false" outlineLevel="0" collapsed="false">
      <c r="A945" s="24" t="s">
        <v>1768</v>
      </c>
      <c r="B945" s="39" t="n">
        <v>46042</v>
      </c>
      <c r="C945" s="24" t="s">
        <v>740</v>
      </c>
      <c r="D945" s="24" t="s">
        <v>159</v>
      </c>
      <c r="E945" s="24" t="s">
        <v>107</v>
      </c>
      <c r="F945" s="38" t="n">
        <v>11900</v>
      </c>
      <c r="G945" s="42" t="n">
        <f aca="false">DATE(YEAR(B945),MONTH(B945),1)</f>
        <v>46023</v>
      </c>
      <c r="H945" s="24" t="str">
        <f aca="false">INDEX(Customers!$B$2:$B$601,MATCH(C945,Customers!$A$2:$A$601,0))</f>
        <v>Nairobi</v>
      </c>
      <c r="I945" s="43" t="n">
        <f aca="false">ROUND(MIN(INDEX(Assumptions!$D$13:$D$18,MATCH(E945,Assumptions!$A$13:$A$18,0)),MAX(INDEX(Assumptions!$C$13:$C$18,MATCH(E945,Assumptions!$A$13:$A$18,0)),INDEX(Assumptions!$B$13:$B$18,MATCH(E945,Assumptions!$A$13:$A$18,0))*F945)),2)</f>
        <v>0</v>
      </c>
    </row>
    <row r="946" customFormat="false" ht="15" hidden="false" customHeight="false" outlineLevel="0" collapsed="false">
      <c r="A946" s="24" t="s">
        <v>1769</v>
      </c>
      <c r="B946" s="39" t="n">
        <v>46042</v>
      </c>
      <c r="C946" s="24" t="s">
        <v>746</v>
      </c>
      <c r="D946" s="24" t="s">
        <v>187</v>
      </c>
      <c r="E946" s="24" t="s">
        <v>105</v>
      </c>
      <c r="F946" s="38" t="n">
        <v>2580</v>
      </c>
      <c r="G946" s="42" t="n">
        <f aca="false">DATE(YEAR(B946),MONTH(B946),1)</f>
        <v>46023</v>
      </c>
      <c r="H946" s="24" t="str">
        <f aca="false">INDEX(Customers!$B$2:$B$601,MATCH(C946,Customers!$A$2:$A$601,0))</f>
        <v>Coast</v>
      </c>
      <c r="I946" s="43" t="n">
        <f aca="false">ROUND(MIN(INDEX(Assumptions!$D$13:$D$18,MATCH(E946,Assumptions!$A$13:$A$18,0)),MAX(INDEX(Assumptions!$C$13:$C$18,MATCH(E946,Assumptions!$A$13:$A$18,0)),INDEX(Assumptions!$B$13:$B$18,MATCH(E946,Assumptions!$A$13:$A$18,0))*F946)),2)</f>
        <v>38.7</v>
      </c>
    </row>
    <row r="947" customFormat="false" ht="15" hidden="false" customHeight="false" outlineLevel="0" collapsed="false">
      <c r="A947" s="24" t="s">
        <v>1770</v>
      </c>
      <c r="B947" s="39" t="n">
        <v>46042</v>
      </c>
      <c r="C947" s="24" t="s">
        <v>791</v>
      </c>
      <c r="D947" s="24" t="s">
        <v>826</v>
      </c>
      <c r="E947" s="24" t="s">
        <v>113</v>
      </c>
      <c r="F947" s="38" t="n">
        <v>99</v>
      </c>
      <c r="G947" s="42" t="n">
        <f aca="false">DATE(YEAR(B947),MONTH(B947),1)</f>
        <v>46023</v>
      </c>
      <c r="H947" s="24" t="str">
        <f aca="false">INDEX(Customers!$B$2:$B$601,MATCH(C947,Customers!$A$2:$A$601,0))</f>
        <v>Coast</v>
      </c>
      <c r="I947" s="43" t="n">
        <f aca="false">ROUND(MIN(INDEX(Assumptions!$D$13:$D$18,MATCH(E947,Assumptions!$A$13:$A$18,0)),MAX(INDEX(Assumptions!$C$13:$C$18,MATCH(E947,Assumptions!$A$13:$A$18,0)),INDEX(Assumptions!$B$13:$B$18,MATCH(E947,Assumptions!$A$13:$A$18,0))*F947)),2)</f>
        <v>4.95</v>
      </c>
    </row>
    <row r="948" customFormat="false" ht="15" hidden="false" customHeight="false" outlineLevel="0" collapsed="false">
      <c r="A948" s="24" t="s">
        <v>1771</v>
      </c>
      <c r="B948" s="39" t="n">
        <v>46042</v>
      </c>
      <c r="C948" s="24" t="s">
        <v>807</v>
      </c>
      <c r="D948" s="24" t="s">
        <v>826</v>
      </c>
      <c r="E948" s="24" t="s">
        <v>113</v>
      </c>
      <c r="F948" s="38" t="n">
        <v>1000</v>
      </c>
      <c r="G948" s="42" t="n">
        <f aca="false">DATE(YEAR(B948),MONTH(B948),1)</f>
        <v>46023</v>
      </c>
      <c r="H948" s="24" t="str">
        <f aca="false">INDEX(Customers!$B$2:$B$601,MATCH(C948,Customers!$A$2:$A$601,0))</f>
        <v>Nairobi</v>
      </c>
      <c r="I948" s="43" t="n">
        <f aca="false">ROUND(MIN(INDEX(Assumptions!$D$13:$D$18,MATCH(E948,Assumptions!$A$13:$A$18,0)),MAX(INDEX(Assumptions!$C$13:$C$18,MATCH(E948,Assumptions!$A$13:$A$18,0)),INDEX(Assumptions!$B$13:$B$18,MATCH(E948,Assumptions!$A$13:$A$18,0))*F948)),2)</f>
        <v>50</v>
      </c>
    </row>
    <row r="949" customFormat="false" ht="15" hidden="false" customHeight="false" outlineLevel="0" collapsed="false">
      <c r="A949" s="24" t="s">
        <v>1772</v>
      </c>
      <c r="B949" s="39" t="n">
        <v>46042</v>
      </c>
      <c r="C949" s="24" t="s">
        <v>814</v>
      </c>
      <c r="D949" s="24" t="s">
        <v>826</v>
      </c>
      <c r="E949" s="24" t="s">
        <v>109</v>
      </c>
      <c r="F949" s="38" t="n">
        <v>510</v>
      </c>
      <c r="G949" s="42" t="n">
        <f aca="false">DATE(YEAR(B949),MONTH(B949),1)</f>
        <v>46023</v>
      </c>
      <c r="H949" s="24" t="str">
        <f aca="false">INDEX(Customers!$B$2:$B$601,MATCH(C949,Customers!$A$2:$A$601,0))</f>
        <v>Nairobi</v>
      </c>
      <c r="I949" s="43" t="n">
        <f aca="false">ROUND(MIN(INDEX(Assumptions!$D$13:$D$18,MATCH(E949,Assumptions!$A$13:$A$18,0)),MAX(INDEX(Assumptions!$C$13:$C$18,MATCH(E949,Assumptions!$A$13:$A$18,0)),INDEX(Assumptions!$B$13:$B$18,MATCH(E949,Assumptions!$A$13:$A$18,0))*F949)),2)</f>
        <v>2.04</v>
      </c>
    </row>
    <row r="950" customFormat="false" ht="15" hidden="false" customHeight="false" outlineLevel="0" collapsed="false">
      <c r="A950" s="24" t="s">
        <v>1773</v>
      </c>
      <c r="B950" s="39" t="n">
        <v>46043</v>
      </c>
      <c r="C950" s="24" t="s">
        <v>219</v>
      </c>
      <c r="D950" s="24" t="s">
        <v>173</v>
      </c>
      <c r="E950" s="24" t="s">
        <v>105</v>
      </c>
      <c r="F950" s="38" t="n">
        <v>1600</v>
      </c>
      <c r="G950" s="42" t="n">
        <f aca="false">DATE(YEAR(B950),MONTH(B950),1)</f>
        <v>46023</v>
      </c>
      <c r="H950" s="24" t="str">
        <f aca="false">INDEX(Customers!$B$2:$B$601,MATCH(C950,Customers!$A$2:$A$601,0))</f>
        <v>Rift Valley</v>
      </c>
      <c r="I950" s="43" t="n">
        <f aca="false">ROUND(MIN(INDEX(Assumptions!$D$13:$D$18,MATCH(E950,Assumptions!$A$13:$A$18,0)),MAX(INDEX(Assumptions!$C$13:$C$18,MATCH(E950,Assumptions!$A$13:$A$18,0)),INDEX(Assumptions!$B$13:$B$18,MATCH(E950,Assumptions!$A$13:$A$18,0))*F950)),2)</f>
        <v>24</v>
      </c>
    </row>
    <row r="951" customFormat="false" ht="15" hidden="false" customHeight="false" outlineLevel="0" collapsed="false">
      <c r="A951" s="24" t="s">
        <v>1774</v>
      </c>
      <c r="B951" s="39" t="n">
        <v>46043</v>
      </c>
      <c r="C951" s="24" t="s">
        <v>236</v>
      </c>
      <c r="D951" s="24" t="s">
        <v>826</v>
      </c>
      <c r="E951" s="24" t="s">
        <v>111</v>
      </c>
      <c r="F951" s="38" t="n">
        <v>100</v>
      </c>
      <c r="G951" s="42" t="n">
        <f aca="false">DATE(YEAR(B951),MONTH(B951),1)</f>
        <v>46023</v>
      </c>
      <c r="H951" s="24" t="str">
        <f aca="false">INDEX(Customers!$B$2:$B$601,MATCH(C951,Customers!$A$2:$A$601,0))</f>
        <v>Rift Valley</v>
      </c>
      <c r="I951" s="43" t="n">
        <f aca="false">ROUND(MIN(INDEX(Assumptions!$D$13:$D$18,MATCH(E951,Assumptions!$A$13:$A$18,0)),MAX(INDEX(Assumptions!$C$13:$C$18,MATCH(E951,Assumptions!$A$13:$A$18,0)),INDEX(Assumptions!$B$13:$B$18,MATCH(E951,Assumptions!$A$13:$A$18,0))*F951)),2)</f>
        <v>4</v>
      </c>
    </row>
    <row r="952" customFormat="false" ht="15" hidden="false" customHeight="false" outlineLevel="0" collapsed="false">
      <c r="A952" s="24" t="s">
        <v>1775</v>
      </c>
      <c r="B952" s="39" t="n">
        <v>46043</v>
      </c>
      <c r="C952" s="24" t="s">
        <v>241</v>
      </c>
      <c r="D952" s="24" t="s">
        <v>826</v>
      </c>
      <c r="E952" s="24" t="s">
        <v>113</v>
      </c>
      <c r="F952" s="38" t="n">
        <v>50</v>
      </c>
      <c r="G952" s="42" t="n">
        <f aca="false">DATE(YEAR(B952),MONTH(B952),1)</f>
        <v>46023</v>
      </c>
      <c r="H952" s="24" t="str">
        <f aca="false">INDEX(Customers!$B$2:$B$601,MATCH(C952,Customers!$A$2:$A$601,0))</f>
        <v>Rift Valley</v>
      </c>
      <c r="I952" s="43" t="n">
        <f aca="false">ROUND(MIN(INDEX(Assumptions!$D$13:$D$18,MATCH(E952,Assumptions!$A$13:$A$18,0)),MAX(INDEX(Assumptions!$C$13:$C$18,MATCH(E952,Assumptions!$A$13:$A$18,0)),INDEX(Assumptions!$B$13:$B$18,MATCH(E952,Assumptions!$A$13:$A$18,0))*F952)),2)</f>
        <v>2.5</v>
      </c>
    </row>
    <row r="953" customFormat="false" ht="15" hidden="false" customHeight="false" outlineLevel="0" collapsed="false">
      <c r="A953" s="24" t="s">
        <v>1776</v>
      </c>
      <c r="B953" s="39" t="n">
        <v>46043</v>
      </c>
      <c r="C953" s="24" t="s">
        <v>252</v>
      </c>
      <c r="D953" s="24" t="s">
        <v>826</v>
      </c>
      <c r="E953" s="24" t="s">
        <v>103</v>
      </c>
      <c r="F953" s="38" t="n">
        <v>1440</v>
      </c>
      <c r="G953" s="42" t="n">
        <f aca="false">DATE(YEAR(B953),MONTH(B953),1)</f>
        <v>46023</v>
      </c>
      <c r="H953" s="24" t="str">
        <f aca="false">INDEX(Customers!$B$2:$B$601,MATCH(C953,Customers!$A$2:$A$601,0))</f>
        <v>Western</v>
      </c>
      <c r="I953" s="43" t="n">
        <f aca="false">ROUND(MIN(INDEX(Assumptions!$D$13:$D$18,MATCH(E953,Assumptions!$A$13:$A$18,0)),MAX(INDEX(Assumptions!$C$13:$C$18,MATCH(E953,Assumptions!$A$13:$A$18,0)),INDEX(Assumptions!$B$13:$B$18,MATCH(E953,Assumptions!$A$13:$A$18,0))*F953)),2)</f>
        <v>14.4</v>
      </c>
    </row>
    <row r="954" customFormat="false" ht="15" hidden="false" customHeight="false" outlineLevel="0" collapsed="false">
      <c r="A954" s="24" t="s">
        <v>1777</v>
      </c>
      <c r="B954" s="39" t="n">
        <v>46043</v>
      </c>
      <c r="C954" s="24" t="s">
        <v>277</v>
      </c>
      <c r="D954" s="24" t="s">
        <v>826</v>
      </c>
      <c r="E954" s="24" t="s">
        <v>113</v>
      </c>
      <c r="F954" s="38" t="n">
        <v>99</v>
      </c>
      <c r="G954" s="42" t="n">
        <f aca="false">DATE(YEAR(B954),MONTH(B954),1)</f>
        <v>46023</v>
      </c>
      <c r="H954" s="24" t="str">
        <f aca="false">INDEX(Customers!$B$2:$B$601,MATCH(C954,Customers!$A$2:$A$601,0))</f>
        <v>Rift Valley</v>
      </c>
      <c r="I954" s="43" t="n">
        <f aca="false">ROUND(MIN(INDEX(Assumptions!$D$13:$D$18,MATCH(E954,Assumptions!$A$13:$A$18,0)),MAX(INDEX(Assumptions!$C$13:$C$18,MATCH(E954,Assumptions!$A$13:$A$18,0)),INDEX(Assumptions!$B$13:$B$18,MATCH(E954,Assumptions!$A$13:$A$18,0))*F954)),2)</f>
        <v>4.95</v>
      </c>
    </row>
    <row r="955" customFormat="false" ht="15" hidden="false" customHeight="false" outlineLevel="0" collapsed="false">
      <c r="A955" s="24" t="s">
        <v>1778</v>
      </c>
      <c r="B955" s="39" t="n">
        <v>46043</v>
      </c>
      <c r="C955" s="24" t="s">
        <v>285</v>
      </c>
      <c r="D955" s="24" t="s">
        <v>207</v>
      </c>
      <c r="E955" s="24" t="s">
        <v>107</v>
      </c>
      <c r="F955" s="38" t="n">
        <v>21120</v>
      </c>
      <c r="G955" s="42" t="n">
        <f aca="false">DATE(YEAR(B955),MONTH(B955),1)</f>
        <v>46023</v>
      </c>
      <c r="H955" s="24" t="str">
        <f aca="false">INDEX(Customers!$B$2:$B$601,MATCH(C955,Customers!$A$2:$A$601,0))</f>
        <v>Eastern</v>
      </c>
      <c r="I955" s="43" t="n">
        <f aca="false">ROUND(MIN(INDEX(Assumptions!$D$13:$D$18,MATCH(E955,Assumptions!$A$13:$A$18,0)),MAX(INDEX(Assumptions!$C$13:$C$18,MATCH(E955,Assumptions!$A$13:$A$18,0)),INDEX(Assumptions!$B$13:$B$18,MATCH(E955,Assumptions!$A$13:$A$18,0))*F955)),2)</f>
        <v>0</v>
      </c>
    </row>
    <row r="956" customFormat="false" ht="15" hidden="false" customHeight="false" outlineLevel="0" collapsed="false">
      <c r="A956" s="24" t="s">
        <v>1779</v>
      </c>
      <c r="B956" s="39" t="n">
        <v>46043</v>
      </c>
      <c r="C956" s="24" t="s">
        <v>291</v>
      </c>
      <c r="D956" s="24" t="s">
        <v>175</v>
      </c>
      <c r="E956" s="24" t="s">
        <v>107</v>
      </c>
      <c r="F956" s="38" t="n">
        <v>10400</v>
      </c>
      <c r="G956" s="42" t="n">
        <f aca="false">DATE(YEAR(B956),MONTH(B956),1)</f>
        <v>46023</v>
      </c>
      <c r="H956" s="24" t="str">
        <f aca="false">INDEX(Customers!$B$2:$B$601,MATCH(C956,Customers!$A$2:$A$601,0))</f>
        <v>Rift Valley</v>
      </c>
      <c r="I956" s="43" t="n">
        <f aca="false">ROUND(MIN(INDEX(Assumptions!$D$13:$D$18,MATCH(E956,Assumptions!$A$13:$A$18,0)),MAX(INDEX(Assumptions!$C$13:$C$18,MATCH(E956,Assumptions!$A$13:$A$18,0)),INDEX(Assumptions!$B$13:$B$18,MATCH(E956,Assumptions!$A$13:$A$18,0))*F956)),2)</f>
        <v>0</v>
      </c>
    </row>
    <row r="957" customFormat="false" ht="15" hidden="false" customHeight="false" outlineLevel="0" collapsed="false">
      <c r="A957" s="24" t="s">
        <v>1780</v>
      </c>
      <c r="B957" s="39" t="n">
        <v>46043</v>
      </c>
      <c r="C957" s="24" t="s">
        <v>293</v>
      </c>
      <c r="D957" s="24" t="s">
        <v>195</v>
      </c>
      <c r="E957" s="24" t="s">
        <v>107</v>
      </c>
      <c r="F957" s="38" t="n">
        <v>36850</v>
      </c>
      <c r="G957" s="42" t="n">
        <f aca="false">DATE(YEAR(B957),MONTH(B957),1)</f>
        <v>46023</v>
      </c>
      <c r="H957" s="24" t="str">
        <f aca="false">INDEX(Customers!$B$2:$B$601,MATCH(C957,Customers!$A$2:$A$601,0))</f>
        <v>Western</v>
      </c>
      <c r="I957" s="43" t="n">
        <f aca="false">ROUND(MIN(INDEX(Assumptions!$D$13:$D$18,MATCH(E957,Assumptions!$A$13:$A$18,0)),MAX(INDEX(Assumptions!$C$13:$C$18,MATCH(E957,Assumptions!$A$13:$A$18,0)),INDEX(Assumptions!$B$13:$B$18,MATCH(E957,Assumptions!$A$13:$A$18,0))*F957)),2)</f>
        <v>0</v>
      </c>
    </row>
    <row r="958" customFormat="false" ht="15" hidden="false" customHeight="false" outlineLevel="0" collapsed="false">
      <c r="A958" s="24" t="s">
        <v>1781</v>
      </c>
      <c r="B958" s="39" t="n">
        <v>46043</v>
      </c>
      <c r="C958" s="24" t="s">
        <v>305</v>
      </c>
      <c r="D958" s="24" t="s">
        <v>152</v>
      </c>
      <c r="E958" s="24" t="s">
        <v>105</v>
      </c>
      <c r="F958" s="38" t="n">
        <v>5420</v>
      </c>
      <c r="G958" s="42" t="n">
        <f aca="false">DATE(YEAR(B958),MONTH(B958),1)</f>
        <v>46023</v>
      </c>
      <c r="H958" s="24" t="str">
        <f aca="false">INDEX(Customers!$B$2:$B$601,MATCH(C958,Customers!$A$2:$A$601,0))</f>
        <v>Nairobi</v>
      </c>
      <c r="I958" s="43" t="n">
        <f aca="false">ROUND(MIN(INDEX(Assumptions!$D$13:$D$18,MATCH(E958,Assumptions!$A$13:$A$18,0)),MAX(INDEX(Assumptions!$C$13:$C$18,MATCH(E958,Assumptions!$A$13:$A$18,0)),INDEX(Assumptions!$B$13:$B$18,MATCH(E958,Assumptions!$A$13:$A$18,0))*F958)),2)</f>
        <v>81.3</v>
      </c>
    </row>
    <row r="959" customFormat="false" ht="15" hidden="false" customHeight="false" outlineLevel="0" collapsed="false">
      <c r="A959" s="24" t="s">
        <v>1782</v>
      </c>
      <c r="B959" s="39" t="n">
        <v>46043</v>
      </c>
      <c r="C959" s="24" t="s">
        <v>309</v>
      </c>
      <c r="D959" s="24" t="s">
        <v>826</v>
      </c>
      <c r="E959" s="24" t="s">
        <v>109</v>
      </c>
      <c r="F959" s="38" t="n">
        <v>690</v>
      </c>
      <c r="G959" s="42" t="n">
        <f aca="false">DATE(YEAR(B959),MONTH(B959),1)</f>
        <v>46023</v>
      </c>
      <c r="H959" s="24" t="str">
        <f aca="false">INDEX(Customers!$B$2:$B$601,MATCH(C959,Customers!$A$2:$A$601,0))</f>
        <v>Rift Valley</v>
      </c>
      <c r="I959" s="43" t="n">
        <f aca="false">ROUND(MIN(INDEX(Assumptions!$D$13:$D$18,MATCH(E959,Assumptions!$A$13:$A$18,0)),MAX(INDEX(Assumptions!$C$13:$C$18,MATCH(E959,Assumptions!$A$13:$A$18,0)),INDEX(Assumptions!$B$13:$B$18,MATCH(E959,Assumptions!$A$13:$A$18,0))*F959)),2)</f>
        <v>2.76</v>
      </c>
    </row>
    <row r="960" customFormat="false" ht="15" hidden="false" customHeight="false" outlineLevel="0" collapsed="false">
      <c r="A960" s="24" t="s">
        <v>1783</v>
      </c>
      <c r="B960" s="39" t="n">
        <v>46043</v>
      </c>
      <c r="C960" s="24" t="s">
        <v>347</v>
      </c>
      <c r="D960" s="24" t="s">
        <v>153</v>
      </c>
      <c r="E960" s="24" t="s">
        <v>105</v>
      </c>
      <c r="F960" s="38" t="n">
        <v>3750</v>
      </c>
      <c r="G960" s="42" t="n">
        <f aca="false">DATE(YEAR(B960),MONTH(B960),1)</f>
        <v>46023</v>
      </c>
      <c r="H960" s="24" t="str">
        <f aca="false">INDEX(Customers!$B$2:$B$601,MATCH(C960,Customers!$A$2:$A$601,0))</f>
        <v>Coast</v>
      </c>
      <c r="I960" s="43" t="n">
        <f aca="false">ROUND(MIN(INDEX(Assumptions!$D$13:$D$18,MATCH(E960,Assumptions!$A$13:$A$18,0)),MAX(INDEX(Assumptions!$C$13:$C$18,MATCH(E960,Assumptions!$A$13:$A$18,0)),INDEX(Assumptions!$B$13:$B$18,MATCH(E960,Assumptions!$A$13:$A$18,0))*F960)),2)</f>
        <v>56.25</v>
      </c>
    </row>
    <row r="961" customFormat="false" ht="15" hidden="false" customHeight="false" outlineLevel="0" collapsed="false">
      <c r="A961" s="24" t="s">
        <v>1784</v>
      </c>
      <c r="B961" s="39" t="n">
        <v>46043</v>
      </c>
      <c r="C961" s="24" t="s">
        <v>390</v>
      </c>
      <c r="D961" s="24" t="s">
        <v>826</v>
      </c>
      <c r="E961" s="24" t="s">
        <v>103</v>
      </c>
      <c r="F961" s="38" t="n">
        <v>920</v>
      </c>
      <c r="G961" s="42" t="n">
        <f aca="false">DATE(YEAR(B961),MONTH(B961),1)</f>
        <v>46023</v>
      </c>
      <c r="H961" s="24" t="str">
        <f aca="false">INDEX(Customers!$B$2:$B$601,MATCH(C961,Customers!$A$2:$A$601,0))</f>
        <v>Rift Valley</v>
      </c>
      <c r="I961" s="43" t="n">
        <f aca="false">ROUND(MIN(INDEX(Assumptions!$D$13:$D$18,MATCH(E961,Assumptions!$A$13:$A$18,0)),MAX(INDEX(Assumptions!$C$13:$C$18,MATCH(E961,Assumptions!$A$13:$A$18,0)),INDEX(Assumptions!$B$13:$B$18,MATCH(E961,Assumptions!$A$13:$A$18,0))*F961)),2)</f>
        <v>9.2</v>
      </c>
    </row>
    <row r="962" customFormat="false" ht="15" hidden="false" customHeight="false" outlineLevel="0" collapsed="false">
      <c r="A962" s="24" t="s">
        <v>1785</v>
      </c>
      <c r="B962" s="39" t="n">
        <v>46043</v>
      </c>
      <c r="C962" s="24" t="s">
        <v>399</v>
      </c>
      <c r="D962" s="24" t="s">
        <v>826</v>
      </c>
      <c r="E962" s="24" t="s">
        <v>111</v>
      </c>
      <c r="F962" s="38" t="n">
        <v>1000</v>
      </c>
      <c r="G962" s="42" t="n">
        <f aca="false">DATE(YEAR(B962),MONTH(B962),1)</f>
        <v>46023</v>
      </c>
      <c r="H962" s="24" t="str">
        <f aca="false">INDEX(Customers!$B$2:$B$601,MATCH(C962,Customers!$A$2:$A$601,0))</f>
        <v>Western</v>
      </c>
      <c r="I962" s="43" t="n">
        <f aca="false">ROUND(MIN(INDEX(Assumptions!$D$13:$D$18,MATCH(E962,Assumptions!$A$13:$A$18,0)),MAX(INDEX(Assumptions!$C$13:$C$18,MATCH(E962,Assumptions!$A$13:$A$18,0)),INDEX(Assumptions!$B$13:$B$18,MATCH(E962,Assumptions!$A$13:$A$18,0))*F962)),2)</f>
        <v>40</v>
      </c>
    </row>
    <row r="963" customFormat="false" ht="15" hidden="false" customHeight="false" outlineLevel="0" collapsed="false">
      <c r="A963" s="24" t="s">
        <v>1786</v>
      </c>
      <c r="B963" s="39" t="n">
        <v>46043</v>
      </c>
      <c r="C963" s="24" t="s">
        <v>436</v>
      </c>
      <c r="D963" s="24" t="s">
        <v>826</v>
      </c>
      <c r="E963" s="24" t="s">
        <v>109</v>
      </c>
      <c r="F963" s="38" t="n">
        <v>660</v>
      </c>
      <c r="G963" s="42" t="n">
        <f aca="false">DATE(YEAR(B963),MONTH(B963),1)</f>
        <v>46023</v>
      </c>
      <c r="H963" s="24" t="str">
        <f aca="false">INDEX(Customers!$B$2:$B$601,MATCH(C963,Customers!$A$2:$A$601,0))</f>
        <v>Nairobi</v>
      </c>
      <c r="I963" s="43" t="n">
        <f aca="false">ROUND(MIN(INDEX(Assumptions!$D$13:$D$18,MATCH(E963,Assumptions!$A$13:$A$18,0)),MAX(INDEX(Assumptions!$C$13:$C$18,MATCH(E963,Assumptions!$A$13:$A$18,0)),INDEX(Assumptions!$B$13:$B$18,MATCH(E963,Assumptions!$A$13:$A$18,0))*F963)),2)</f>
        <v>2.64</v>
      </c>
    </row>
    <row r="964" customFormat="false" ht="15" hidden="false" customHeight="false" outlineLevel="0" collapsed="false">
      <c r="A964" s="24" t="s">
        <v>1787</v>
      </c>
      <c r="B964" s="39" t="n">
        <v>46043</v>
      </c>
      <c r="C964" s="24" t="s">
        <v>441</v>
      </c>
      <c r="D964" s="24" t="s">
        <v>163</v>
      </c>
      <c r="E964" s="24" t="s">
        <v>105</v>
      </c>
      <c r="F964" s="38" t="n">
        <v>14940</v>
      </c>
      <c r="G964" s="42" t="n">
        <f aca="false">DATE(YEAR(B964),MONTH(B964),1)</f>
        <v>46023</v>
      </c>
      <c r="H964" s="24" t="str">
        <f aca="false">INDEX(Customers!$B$2:$B$601,MATCH(C964,Customers!$A$2:$A$601,0))</f>
        <v>Central</v>
      </c>
      <c r="I964" s="43" t="n">
        <f aca="false">ROUND(MIN(INDEX(Assumptions!$D$13:$D$18,MATCH(E964,Assumptions!$A$13:$A$18,0)),MAX(INDEX(Assumptions!$C$13:$C$18,MATCH(E964,Assumptions!$A$13:$A$18,0)),INDEX(Assumptions!$B$13:$B$18,MATCH(E964,Assumptions!$A$13:$A$18,0))*F964)),2)</f>
        <v>200</v>
      </c>
    </row>
    <row r="965" customFormat="false" ht="15" hidden="false" customHeight="false" outlineLevel="0" collapsed="false">
      <c r="A965" s="24" t="s">
        <v>1788</v>
      </c>
      <c r="B965" s="39" t="n">
        <v>46043</v>
      </c>
      <c r="C965" s="24" t="s">
        <v>449</v>
      </c>
      <c r="D965" s="24" t="s">
        <v>826</v>
      </c>
      <c r="E965" s="24" t="s">
        <v>113</v>
      </c>
      <c r="F965" s="38" t="n">
        <v>2000</v>
      </c>
      <c r="G965" s="42" t="n">
        <f aca="false">DATE(YEAR(B965),MONTH(B965),1)</f>
        <v>46023</v>
      </c>
      <c r="H965" s="24" t="str">
        <f aca="false">INDEX(Customers!$B$2:$B$601,MATCH(C965,Customers!$A$2:$A$601,0))</f>
        <v>Rift Valley</v>
      </c>
      <c r="I965" s="43" t="n">
        <f aca="false">ROUND(MIN(INDEX(Assumptions!$D$13:$D$18,MATCH(E965,Assumptions!$A$13:$A$18,0)),MAX(INDEX(Assumptions!$C$13:$C$18,MATCH(E965,Assumptions!$A$13:$A$18,0)),INDEX(Assumptions!$B$13:$B$18,MATCH(E965,Assumptions!$A$13:$A$18,0))*F965)),2)</f>
        <v>100</v>
      </c>
    </row>
    <row r="966" customFormat="false" ht="15" hidden="false" customHeight="false" outlineLevel="0" collapsed="false">
      <c r="A966" s="24" t="s">
        <v>1789</v>
      </c>
      <c r="B966" s="39" t="n">
        <v>46043</v>
      </c>
      <c r="C966" s="24" t="s">
        <v>466</v>
      </c>
      <c r="D966" s="24" t="s">
        <v>826</v>
      </c>
      <c r="E966" s="24" t="s">
        <v>113</v>
      </c>
      <c r="F966" s="38" t="n">
        <v>250</v>
      </c>
      <c r="G966" s="42" t="n">
        <f aca="false">DATE(YEAR(B966),MONTH(B966),1)</f>
        <v>46023</v>
      </c>
      <c r="H966" s="24" t="str">
        <f aca="false">INDEX(Customers!$B$2:$B$601,MATCH(C966,Customers!$A$2:$A$601,0))</f>
        <v>Nairobi</v>
      </c>
      <c r="I966" s="43" t="n">
        <f aca="false">ROUND(MIN(INDEX(Assumptions!$D$13:$D$18,MATCH(E966,Assumptions!$A$13:$A$18,0)),MAX(INDEX(Assumptions!$C$13:$C$18,MATCH(E966,Assumptions!$A$13:$A$18,0)),INDEX(Assumptions!$B$13:$B$18,MATCH(E966,Assumptions!$A$13:$A$18,0))*F966)),2)</f>
        <v>12.5</v>
      </c>
    </row>
    <row r="967" customFormat="false" ht="15" hidden="false" customHeight="false" outlineLevel="0" collapsed="false">
      <c r="A967" s="24" t="s">
        <v>1790</v>
      </c>
      <c r="B967" s="39" t="n">
        <v>46043</v>
      </c>
      <c r="C967" s="24" t="s">
        <v>543</v>
      </c>
      <c r="D967" s="24" t="s">
        <v>170</v>
      </c>
      <c r="E967" s="24" t="s">
        <v>107</v>
      </c>
      <c r="F967" s="38" t="n">
        <v>19070</v>
      </c>
      <c r="G967" s="42" t="n">
        <f aca="false">DATE(YEAR(B967),MONTH(B967),1)</f>
        <v>46023</v>
      </c>
      <c r="H967" s="24" t="str">
        <f aca="false">INDEX(Customers!$B$2:$B$601,MATCH(C967,Customers!$A$2:$A$601,0))</f>
        <v>Central</v>
      </c>
      <c r="I967" s="43" t="n">
        <f aca="false">ROUND(MIN(INDEX(Assumptions!$D$13:$D$18,MATCH(E967,Assumptions!$A$13:$A$18,0)),MAX(INDEX(Assumptions!$C$13:$C$18,MATCH(E967,Assumptions!$A$13:$A$18,0)),INDEX(Assumptions!$B$13:$B$18,MATCH(E967,Assumptions!$A$13:$A$18,0))*F967)),2)</f>
        <v>0</v>
      </c>
    </row>
    <row r="968" customFormat="false" ht="15" hidden="false" customHeight="false" outlineLevel="0" collapsed="false">
      <c r="A968" s="24" t="s">
        <v>1791</v>
      </c>
      <c r="B968" s="39" t="n">
        <v>46043</v>
      </c>
      <c r="C968" s="24" t="s">
        <v>559</v>
      </c>
      <c r="D968" s="24" t="s">
        <v>826</v>
      </c>
      <c r="E968" s="24" t="s">
        <v>111</v>
      </c>
      <c r="F968" s="38" t="n">
        <v>100</v>
      </c>
      <c r="G968" s="42" t="n">
        <f aca="false">DATE(YEAR(B968),MONTH(B968),1)</f>
        <v>46023</v>
      </c>
      <c r="H968" s="24" t="str">
        <f aca="false">INDEX(Customers!$B$2:$B$601,MATCH(C968,Customers!$A$2:$A$601,0))</f>
        <v>Eastern</v>
      </c>
      <c r="I968" s="43" t="n">
        <f aca="false">ROUND(MIN(INDEX(Assumptions!$D$13:$D$18,MATCH(E968,Assumptions!$A$13:$A$18,0)),MAX(INDEX(Assumptions!$C$13:$C$18,MATCH(E968,Assumptions!$A$13:$A$18,0)),INDEX(Assumptions!$B$13:$B$18,MATCH(E968,Assumptions!$A$13:$A$18,0))*F968)),2)</f>
        <v>4</v>
      </c>
    </row>
    <row r="969" customFormat="false" ht="15" hidden="false" customHeight="false" outlineLevel="0" collapsed="false">
      <c r="A969" s="24" t="s">
        <v>1792</v>
      </c>
      <c r="B969" s="39" t="n">
        <v>46043</v>
      </c>
      <c r="C969" s="24" t="s">
        <v>559</v>
      </c>
      <c r="D969" s="24" t="s">
        <v>826</v>
      </c>
      <c r="E969" s="24" t="s">
        <v>113</v>
      </c>
      <c r="F969" s="38" t="n">
        <v>50</v>
      </c>
      <c r="G969" s="42" t="n">
        <f aca="false">DATE(YEAR(B969),MONTH(B969),1)</f>
        <v>46023</v>
      </c>
      <c r="H969" s="24" t="str">
        <f aca="false">INDEX(Customers!$B$2:$B$601,MATCH(C969,Customers!$A$2:$A$601,0))</f>
        <v>Eastern</v>
      </c>
      <c r="I969" s="43" t="n">
        <f aca="false">ROUND(MIN(INDEX(Assumptions!$D$13:$D$18,MATCH(E969,Assumptions!$A$13:$A$18,0)),MAX(INDEX(Assumptions!$C$13:$C$18,MATCH(E969,Assumptions!$A$13:$A$18,0)),INDEX(Assumptions!$B$13:$B$18,MATCH(E969,Assumptions!$A$13:$A$18,0))*F969)),2)</f>
        <v>2.5</v>
      </c>
    </row>
    <row r="970" customFormat="false" ht="15" hidden="false" customHeight="false" outlineLevel="0" collapsed="false">
      <c r="A970" s="24" t="s">
        <v>1793</v>
      </c>
      <c r="B970" s="39" t="n">
        <v>46043</v>
      </c>
      <c r="C970" s="24" t="s">
        <v>597</v>
      </c>
      <c r="D970" s="24" t="s">
        <v>826</v>
      </c>
      <c r="E970" s="24" t="s">
        <v>103</v>
      </c>
      <c r="F970" s="38" t="n">
        <v>3840</v>
      </c>
      <c r="G970" s="42" t="n">
        <f aca="false">DATE(YEAR(B970),MONTH(B970),1)</f>
        <v>46023</v>
      </c>
      <c r="H970" s="24" t="str">
        <f aca="false">INDEX(Customers!$B$2:$B$601,MATCH(C970,Customers!$A$2:$A$601,0))</f>
        <v>Eastern</v>
      </c>
      <c r="I970" s="43" t="n">
        <f aca="false">ROUND(MIN(INDEX(Assumptions!$D$13:$D$18,MATCH(E970,Assumptions!$A$13:$A$18,0)),MAX(INDEX(Assumptions!$C$13:$C$18,MATCH(E970,Assumptions!$A$13:$A$18,0)),INDEX(Assumptions!$B$13:$B$18,MATCH(E970,Assumptions!$A$13:$A$18,0))*F970)),2)</f>
        <v>38.4</v>
      </c>
    </row>
    <row r="971" customFormat="false" ht="15" hidden="false" customHeight="false" outlineLevel="0" collapsed="false">
      <c r="A971" s="24" t="s">
        <v>1794</v>
      </c>
      <c r="B971" s="39" t="n">
        <v>46043</v>
      </c>
      <c r="C971" s="24" t="s">
        <v>599</v>
      </c>
      <c r="D971" s="24" t="s">
        <v>826</v>
      </c>
      <c r="E971" s="24" t="s">
        <v>103</v>
      </c>
      <c r="F971" s="38" t="n">
        <v>2740</v>
      </c>
      <c r="G971" s="42" t="n">
        <f aca="false">DATE(YEAR(B971),MONTH(B971),1)</f>
        <v>46023</v>
      </c>
      <c r="H971" s="24" t="str">
        <f aca="false">INDEX(Customers!$B$2:$B$601,MATCH(C971,Customers!$A$2:$A$601,0))</f>
        <v>Nairobi</v>
      </c>
      <c r="I971" s="43" t="n">
        <f aca="false">ROUND(MIN(INDEX(Assumptions!$D$13:$D$18,MATCH(E971,Assumptions!$A$13:$A$18,0)),MAX(INDEX(Assumptions!$C$13:$C$18,MATCH(E971,Assumptions!$A$13:$A$18,0)),INDEX(Assumptions!$B$13:$B$18,MATCH(E971,Assumptions!$A$13:$A$18,0))*F971)),2)</f>
        <v>27.4</v>
      </c>
    </row>
    <row r="972" customFormat="false" ht="15" hidden="false" customHeight="false" outlineLevel="0" collapsed="false">
      <c r="A972" s="24" t="s">
        <v>1795</v>
      </c>
      <c r="B972" s="39" t="n">
        <v>46043</v>
      </c>
      <c r="C972" s="24" t="s">
        <v>601</v>
      </c>
      <c r="D972" s="24" t="s">
        <v>152</v>
      </c>
      <c r="E972" s="24" t="s">
        <v>107</v>
      </c>
      <c r="F972" s="38" t="n">
        <v>7730</v>
      </c>
      <c r="G972" s="42" t="n">
        <f aca="false">DATE(YEAR(B972),MONTH(B972),1)</f>
        <v>46023</v>
      </c>
      <c r="H972" s="24" t="str">
        <f aca="false">INDEX(Customers!$B$2:$B$601,MATCH(C972,Customers!$A$2:$A$601,0))</f>
        <v>Nairobi</v>
      </c>
      <c r="I972" s="43" t="n">
        <f aca="false">ROUND(MIN(INDEX(Assumptions!$D$13:$D$18,MATCH(E972,Assumptions!$A$13:$A$18,0)),MAX(INDEX(Assumptions!$C$13:$C$18,MATCH(E972,Assumptions!$A$13:$A$18,0)),INDEX(Assumptions!$B$13:$B$18,MATCH(E972,Assumptions!$A$13:$A$18,0))*F972)),2)</f>
        <v>0</v>
      </c>
    </row>
    <row r="973" customFormat="false" ht="15" hidden="false" customHeight="false" outlineLevel="0" collapsed="false">
      <c r="A973" s="24" t="s">
        <v>1796</v>
      </c>
      <c r="B973" s="39" t="n">
        <v>46043</v>
      </c>
      <c r="C973" s="24" t="s">
        <v>651</v>
      </c>
      <c r="D973" s="24" t="s">
        <v>826</v>
      </c>
      <c r="E973" s="24" t="s">
        <v>111</v>
      </c>
      <c r="F973" s="38" t="n">
        <v>1000</v>
      </c>
      <c r="G973" s="42" t="n">
        <f aca="false">DATE(YEAR(B973),MONTH(B973),1)</f>
        <v>46023</v>
      </c>
      <c r="H973" s="24" t="str">
        <f aca="false">INDEX(Customers!$B$2:$B$601,MATCH(C973,Customers!$A$2:$A$601,0))</f>
        <v>Rift Valley</v>
      </c>
      <c r="I973" s="43" t="n">
        <f aca="false">ROUND(MIN(INDEX(Assumptions!$D$13:$D$18,MATCH(E973,Assumptions!$A$13:$A$18,0)),MAX(INDEX(Assumptions!$C$13:$C$18,MATCH(E973,Assumptions!$A$13:$A$18,0)),INDEX(Assumptions!$B$13:$B$18,MATCH(E973,Assumptions!$A$13:$A$18,0))*F973)),2)</f>
        <v>40</v>
      </c>
    </row>
    <row r="974" customFormat="false" ht="15" hidden="false" customHeight="false" outlineLevel="0" collapsed="false">
      <c r="A974" s="24" t="s">
        <v>1797</v>
      </c>
      <c r="B974" s="39" t="n">
        <v>46043</v>
      </c>
      <c r="C974" s="24" t="s">
        <v>676</v>
      </c>
      <c r="D974" s="24" t="s">
        <v>826</v>
      </c>
      <c r="E974" s="24" t="s">
        <v>109</v>
      </c>
      <c r="F974" s="38" t="n">
        <v>500</v>
      </c>
      <c r="G974" s="42" t="n">
        <f aca="false">DATE(YEAR(B974),MONTH(B974),1)</f>
        <v>46023</v>
      </c>
      <c r="H974" s="24" t="str">
        <f aca="false">INDEX(Customers!$B$2:$B$601,MATCH(C974,Customers!$A$2:$A$601,0))</f>
        <v>Nairobi</v>
      </c>
      <c r="I974" s="43" t="n">
        <f aca="false">ROUND(MIN(INDEX(Assumptions!$D$13:$D$18,MATCH(E974,Assumptions!$A$13:$A$18,0)),MAX(INDEX(Assumptions!$C$13:$C$18,MATCH(E974,Assumptions!$A$13:$A$18,0)),INDEX(Assumptions!$B$13:$B$18,MATCH(E974,Assumptions!$A$13:$A$18,0))*F974)),2)</f>
        <v>2</v>
      </c>
    </row>
    <row r="975" customFormat="false" ht="15" hidden="false" customHeight="false" outlineLevel="0" collapsed="false">
      <c r="A975" s="24" t="s">
        <v>1798</v>
      </c>
      <c r="B975" s="39" t="n">
        <v>46043</v>
      </c>
      <c r="C975" s="24" t="s">
        <v>688</v>
      </c>
      <c r="D975" s="24" t="s">
        <v>826</v>
      </c>
      <c r="E975" s="24" t="s">
        <v>111</v>
      </c>
      <c r="F975" s="38" t="n">
        <v>50</v>
      </c>
      <c r="G975" s="42" t="n">
        <f aca="false">DATE(YEAR(B975),MONTH(B975),1)</f>
        <v>46023</v>
      </c>
      <c r="H975" s="24" t="str">
        <f aca="false">INDEX(Customers!$B$2:$B$601,MATCH(C975,Customers!$A$2:$A$601,0))</f>
        <v>Coast</v>
      </c>
      <c r="I975" s="43" t="n">
        <f aca="false">ROUND(MIN(INDEX(Assumptions!$D$13:$D$18,MATCH(E975,Assumptions!$A$13:$A$18,0)),MAX(INDEX(Assumptions!$C$13:$C$18,MATCH(E975,Assumptions!$A$13:$A$18,0)),INDEX(Assumptions!$B$13:$B$18,MATCH(E975,Assumptions!$A$13:$A$18,0))*F975)),2)</f>
        <v>2</v>
      </c>
    </row>
    <row r="976" customFormat="false" ht="15" hidden="false" customHeight="false" outlineLevel="0" collapsed="false">
      <c r="A976" s="24" t="s">
        <v>1799</v>
      </c>
      <c r="B976" s="39" t="n">
        <v>46043</v>
      </c>
      <c r="C976" s="24" t="s">
        <v>692</v>
      </c>
      <c r="D976" s="24" t="s">
        <v>826</v>
      </c>
      <c r="E976" s="24" t="s">
        <v>103</v>
      </c>
      <c r="F976" s="38" t="n">
        <v>3340</v>
      </c>
      <c r="G976" s="42" t="n">
        <f aca="false">DATE(YEAR(B976),MONTH(B976),1)</f>
        <v>46023</v>
      </c>
      <c r="H976" s="24" t="str">
        <f aca="false">INDEX(Customers!$B$2:$B$601,MATCH(C976,Customers!$A$2:$A$601,0))</f>
        <v>Coast</v>
      </c>
      <c r="I976" s="43" t="n">
        <f aca="false">ROUND(MIN(INDEX(Assumptions!$D$13:$D$18,MATCH(E976,Assumptions!$A$13:$A$18,0)),MAX(INDEX(Assumptions!$C$13:$C$18,MATCH(E976,Assumptions!$A$13:$A$18,0)),INDEX(Assumptions!$B$13:$B$18,MATCH(E976,Assumptions!$A$13:$A$18,0))*F976)),2)</f>
        <v>33.4</v>
      </c>
    </row>
    <row r="977" customFormat="false" ht="15" hidden="false" customHeight="false" outlineLevel="0" collapsed="false">
      <c r="A977" s="24" t="s">
        <v>1800</v>
      </c>
      <c r="B977" s="39" t="n">
        <v>46043</v>
      </c>
      <c r="C977" s="24" t="s">
        <v>700</v>
      </c>
      <c r="D977" s="24" t="s">
        <v>826</v>
      </c>
      <c r="E977" s="24" t="s">
        <v>103</v>
      </c>
      <c r="F977" s="38" t="n">
        <v>700</v>
      </c>
      <c r="G977" s="42" t="n">
        <f aca="false">DATE(YEAR(B977),MONTH(B977),1)</f>
        <v>46023</v>
      </c>
      <c r="H977" s="24" t="str">
        <f aca="false">INDEX(Customers!$B$2:$B$601,MATCH(C977,Customers!$A$2:$A$601,0))</f>
        <v>Western</v>
      </c>
      <c r="I977" s="43" t="n">
        <f aca="false">ROUND(MIN(INDEX(Assumptions!$D$13:$D$18,MATCH(E977,Assumptions!$A$13:$A$18,0)),MAX(INDEX(Assumptions!$C$13:$C$18,MATCH(E977,Assumptions!$A$13:$A$18,0)),INDEX(Assumptions!$B$13:$B$18,MATCH(E977,Assumptions!$A$13:$A$18,0))*F977)),2)</f>
        <v>7</v>
      </c>
    </row>
    <row r="978" customFormat="false" ht="15" hidden="false" customHeight="false" outlineLevel="0" collapsed="false">
      <c r="A978" s="24" t="s">
        <v>1801</v>
      </c>
      <c r="B978" s="39" t="n">
        <v>46043</v>
      </c>
      <c r="C978" s="24" t="s">
        <v>708</v>
      </c>
      <c r="D978" s="24" t="s">
        <v>174</v>
      </c>
      <c r="E978" s="24" t="s">
        <v>107</v>
      </c>
      <c r="F978" s="38" t="n">
        <v>360</v>
      </c>
      <c r="G978" s="42" t="n">
        <f aca="false">DATE(YEAR(B978),MONTH(B978),1)</f>
        <v>46023</v>
      </c>
      <c r="H978" s="24" t="str">
        <f aca="false">INDEX(Customers!$B$2:$B$601,MATCH(C978,Customers!$A$2:$A$601,0))</f>
        <v>Rift Valley</v>
      </c>
      <c r="I978" s="43" t="n">
        <f aca="false">ROUND(MIN(INDEX(Assumptions!$D$13:$D$18,MATCH(E978,Assumptions!$A$13:$A$18,0)),MAX(INDEX(Assumptions!$C$13:$C$18,MATCH(E978,Assumptions!$A$13:$A$18,0)),INDEX(Assumptions!$B$13:$B$18,MATCH(E978,Assumptions!$A$13:$A$18,0))*F978)),2)</f>
        <v>0</v>
      </c>
    </row>
    <row r="979" customFormat="false" ht="15" hidden="false" customHeight="false" outlineLevel="0" collapsed="false">
      <c r="A979" s="24" t="s">
        <v>1802</v>
      </c>
      <c r="B979" s="39" t="n">
        <v>46043</v>
      </c>
      <c r="C979" s="24" t="s">
        <v>743</v>
      </c>
      <c r="D979" s="24" t="s">
        <v>209</v>
      </c>
      <c r="E979" s="24" t="s">
        <v>105</v>
      </c>
      <c r="F979" s="38" t="n">
        <v>22740</v>
      </c>
      <c r="G979" s="42" t="n">
        <f aca="false">DATE(YEAR(B979),MONTH(B979),1)</f>
        <v>46023</v>
      </c>
      <c r="H979" s="24" t="str">
        <f aca="false">INDEX(Customers!$B$2:$B$601,MATCH(C979,Customers!$A$2:$A$601,0))</f>
        <v>Eastern</v>
      </c>
      <c r="I979" s="43" t="n">
        <f aca="false">ROUND(MIN(INDEX(Assumptions!$D$13:$D$18,MATCH(E979,Assumptions!$A$13:$A$18,0)),MAX(INDEX(Assumptions!$C$13:$C$18,MATCH(E979,Assumptions!$A$13:$A$18,0)),INDEX(Assumptions!$B$13:$B$18,MATCH(E979,Assumptions!$A$13:$A$18,0))*F979)),2)</f>
        <v>200</v>
      </c>
    </row>
    <row r="980" customFormat="false" ht="15" hidden="false" customHeight="false" outlineLevel="0" collapsed="false">
      <c r="A980" s="24" t="s">
        <v>1803</v>
      </c>
      <c r="B980" s="39" t="n">
        <v>46043</v>
      </c>
      <c r="C980" s="24" t="s">
        <v>795</v>
      </c>
      <c r="D980" s="24" t="s">
        <v>826</v>
      </c>
      <c r="E980" s="24" t="s">
        <v>111</v>
      </c>
      <c r="F980" s="38" t="n">
        <v>100</v>
      </c>
      <c r="G980" s="42" t="n">
        <f aca="false">DATE(YEAR(B980),MONTH(B980),1)</f>
        <v>46023</v>
      </c>
      <c r="H980" s="24" t="str">
        <f aca="false">INDEX(Customers!$B$2:$B$601,MATCH(C980,Customers!$A$2:$A$601,0))</f>
        <v>Nairobi</v>
      </c>
      <c r="I980" s="43" t="n">
        <f aca="false">ROUND(MIN(INDEX(Assumptions!$D$13:$D$18,MATCH(E980,Assumptions!$A$13:$A$18,0)),MAX(INDEX(Assumptions!$C$13:$C$18,MATCH(E980,Assumptions!$A$13:$A$18,0)),INDEX(Assumptions!$B$13:$B$18,MATCH(E980,Assumptions!$A$13:$A$18,0))*F980)),2)</f>
        <v>4</v>
      </c>
    </row>
    <row r="981" customFormat="false" ht="15" hidden="false" customHeight="false" outlineLevel="0" collapsed="false">
      <c r="A981" s="24" t="s">
        <v>1804</v>
      </c>
      <c r="B981" s="39" t="n">
        <v>46043</v>
      </c>
      <c r="C981" s="24" t="s">
        <v>808</v>
      </c>
      <c r="D981" s="24" t="s">
        <v>826</v>
      </c>
      <c r="E981" s="24" t="s">
        <v>113</v>
      </c>
      <c r="F981" s="38" t="n">
        <v>250</v>
      </c>
      <c r="G981" s="42" t="n">
        <f aca="false">DATE(YEAR(B981),MONTH(B981),1)</f>
        <v>46023</v>
      </c>
      <c r="H981" s="24" t="str">
        <f aca="false">INDEX(Customers!$B$2:$B$601,MATCH(C981,Customers!$A$2:$A$601,0))</f>
        <v>Western</v>
      </c>
      <c r="I981" s="43" t="n">
        <f aca="false">ROUND(MIN(INDEX(Assumptions!$D$13:$D$18,MATCH(E981,Assumptions!$A$13:$A$18,0)),MAX(INDEX(Assumptions!$C$13:$C$18,MATCH(E981,Assumptions!$A$13:$A$18,0)),INDEX(Assumptions!$B$13:$B$18,MATCH(E981,Assumptions!$A$13:$A$18,0))*F981)),2)</f>
        <v>12.5</v>
      </c>
    </row>
    <row r="982" customFormat="false" ht="15" hidden="false" customHeight="false" outlineLevel="0" collapsed="false">
      <c r="A982" s="24" t="s">
        <v>1805</v>
      </c>
      <c r="B982" s="39" t="n">
        <v>46044</v>
      </c>
      <c r="C982" s="24" t="s">
        <v>223</v>
      </c>
      <c r="D982" s="24" t="s">
        <v>826</v>
      </c>
      <c r="E982" s="24" t="s">
        <v>103</v>
      </c>
      <c r="F982" s="38" t="n">
        <v>450</v>
      </c>
      <c r="G982" s="42" t="n">
        <f aca="false">DATE(YEAR(B982),MONTH(B982),1)</f>
        <v>46023</v>
      </c>
      <c r="H982" s="24" t="str">
        <f aca="false">INDEX(Customers!$B$2:$B$601,MATCH(C982,Customers!$A$2:$A$601,0))</f>
        <v>Central</v>
      </c>
      <c r="I982" s="43" t="n">
        <f aca="false">ROUND(MIN(INDEX(Assumptions!$D$13:$D$18,MATCH(E982,Assumptions!$A$13:$A$18,0)),MAX(INDEX(Assumptions!$C$13:$C$18,MATCH(E982,Assumptions!$A$13:$A$18,0)),INDEX(Assumptions!$B$13:$B$18,MATCH(E982,Assumptions!$A$13:$A$18,0))*F982)),2)</f>
        <v>5</v>
      </c>
    </row>
    <row r="983" customFormat="false" ht="15" hidden="false" customHeight="false" outlineLevel="0" collapsed="false">
      <c r="A983" s="24" t="s">
        <v>1806</v>
      </c>
      <c r="B983" s="39" t="n">
        <v>46044</v>
      </c>
      <c r="C983" s="24" t="s">
        <v>243</v>
      </c>
      <c r="D983" s="24" t="s">
        <v>826</v>
      </c>
      <c r="E983" s="24" t="s">
        <v>113</v>
      </c>
      <c r="F983" s="38" t="n">
        <v>500</v>
      </c>
      <c r="G983" s="42" t="n">
        <f aca="false">DATE(YEAR(B983),MONTH(B983),1)</f>
        <v>46023</v>
      </c>
      <c r="H983" s="24" t="str">
        <f aca="false">INDEX(Customers!$B$2:$B$601,MATCH(C983,Customers!$A$2:$A$601,0))</f>
        <v>Coast</v>
      </c>
      <c r="I983" s="43" t="n">
        <f aca="false">ROUND(MIN(INDEX(Assumptions!$D$13:$D$18,MATCH(E983,Assumptions!$A$13:$A$18,0)),MAX(INDEX(Assumptions!$C$13:$C$18,MATCH(E983,Assumptions!$A$13:$A$18,0)),INDEX(Assumptions!$B$13:$B$18,MATCH(E983,Assumptions!$A$13:$A$18,0))*F983)),2)</f>
        <v>25</v>
      </c>
    </row>
    <row r="984" customFormat="false" ht="15" hidden="false" customHeight="false" outlineLevel="0" collapsed="false">
      <c r="A984" s="24" t="s">
        <v>1807</v>
      </c>
      <c r="B984" s="39" t="n">
        <v>46044</v>
      </c>
      <c r="C984" s="24" t="s">
        <v>255</v>
      </c>
      <c r="D984" s="24" t="s">
        <v>165</v>
      </c>
      <c r="E984" s="24" t="s">
        <v>105</v>
      </c>
      <c r="F984" s="38" t="n">
        <v>27440</v>
      </c>
      <c r="G984" s="42" t="n">
        <f aca="false">DATE(YEAR(B984),MONTH(B984),1)</f>
        <v>46023</v>
      </c>
      <c r="H984" s="24" t="str">
        <f aca="false">INDEX(Customers!$B$2:$B$601,MATCH(C984,Customers!$A$2:$A$601,0))</f>
        <v>Central</v>
      </c>
      <c r="I984" s="43" t="n">
        <f aca="false">ROUND(MIN(INDEX(Assumptions!$D$13:$D$18,MATCH(E984,Assumptions!$A$13:$A$18,0)),MAX(INDEX(Assumptions!$C$13:$C$18,MATCH(E984,Assumptions!$A$13:$A$18,0)),INDEX(Assumptions!$B$13:$B$18,MATCH(E984,Assumptions!$A$13:$A$18,0))*F984)),2)</f>
        <v>200</v>
      </c>
    </row>
    <row r="985" customFormat="false" ht="15" hidden="false" customHeight="false" outlineLevel="0" collapsed="false">
      <c r="A985" s="24" t="s">
        <v>1808</v>
      </c>
      <c r="B985" s="39" t="n">
        <v>46044</v>
      </c>
      <c r="C985" s="24" t="s">
        <v>291</v>
      </c>
      <c r="D985" s="24" t="s">
        <v>826</v>
      </c>
      <c r="E985" s="24" t="s">
        <v>113</v>
      </c>
      <c r="F985" s="38" t="n">
        <v>99</v>
      </c>
      <c r="G985" s="42" t="n">
        <f aca="false">DATE(YEAR(B985),MONTH(B985),1)</f>
        <v>46023</v>
      </c>
      <c r="H985" s="24" t="str">
        <f aca="false">INDEX(Customers!$B$2:$B$601,MATCH(C985,Customers!$A$2:$A$601,0))</f>
        <v>Rift Valley</v>
      </c>
      <c r="I985" s="43" t="n">
        <f aca="false">ROUND(MIN(INDEX(Assumptions!$D$13:$D$18,MATCH(E985,Assumptions!$A$13:$A$18,0)),MAX(INDEX(Assumptions!$C$13:$C$18,MATCH(E985,Assumptions!$A$13:$A$18,0)),INDEX(Assumptions!$B$13:$B$18,MATCH(E985,Assumptions!$A$13:$A$18,0))*F985)),2)</f>
        <v>4.95</v>
      </c>
    </row>
    <row r="986" customFormat="false" ht="15" hidden="false" customHeight="false" outlineLevel="0" collapsed="false">
      <c r="A986" s="24" t="s">
        <v>1809</v>
      </c>
      <c r="B986" s="39" t="n">
        <v>46044</v>
      </c>
      <c r="C986" s="24" t="s">
        <v>334</v>
      </c>
      <c r="D986" s="24" t="s">
        <v>826</v>
      </c>
      <c r="E986" s="24" t="s">
        <v>109</v>
      </c>
      <c r="F986" s="38" t="n">
        <v>8580</v>
      </c>
      <c r="G986" s="42" t="n">
        <f aca="false">DATE(YEAR(B986),MONTH(B986),1)</f>
        <v>46023</v>
      </c>
      <c r="H986" s="24" t="str">
        <f aca="false">INDEX(Customers!$B$2:$B$601,MATCH(C986,Customers!$A$2:$A$601,0))</f>
        <v>Nairobi</v>
      </c>
      <c r="I986" s="43" t="n">
        <f aca="false">ROUND(MIN(INDEX(Assumptions!$D$13:$D$18,MATCH(E986,Assumptions!$A$13:$A$18,0)),MAX(INDEX(Assumptions!$C$13:$C$18,MATCH(E986,Assumptions!$A$13:$A$18,0)),INDEX(Assumptions!$B$13:$B$18,MATCH(E986,Assumptions!$A$13:$A$18,0))*F986)),2)</f>
        <v>34.32</v>
      </c>
    </row>
    <row r="987" customFormat="false" ht="15" hidden="false" customHeight="false" outlineLevel="0" collapsed="false">
      <c r="A987" s="24" t="s">
        <v>1810</v>
      </c>
      <c r="B987" s="39" t="n">
        <v>46044</v>
      </c>
      <c r="C987" s="24" t="s">
        <v>345</v>
      </c>
      <c r="D987" s="24" t="s">
        <v>826</v>
      </c>
      <c r="E987" s="24" t="s">
        <v>113</v>
      </c>
      <c r="F987" s="38" t="n">
        <v>2000</v>
      </c>
      <c r="G987" s="42" t="n">
        <f aca="false">DATE(YEAR(B987),MONTH(B987),1)</f>
        <v>46023</v>
      </c>
      <c r="H987" s="24" t="str">
        <f aca="false">INDEX(Customers!$B$2:$B$601,MATCH(C987,Customers!$A$2:$A$601,0))</f>
        <v>Central</v>
      </c>
      <c r="I987" s="43" t="n">
        <f aca="false">ROUND(MIN(INDEX(Assumptions!$D$13:$D$18,MATCH(E987,Assumptions!$A$13:$A$18,0)),MAX(INDEX(Assumptions!$C$13:$C$18,MATCH(E987,Assumptions!$A$13:$A$18,0)),INDEX(Assumptions!$B$13:$B$18,MATCH(E987,Assumptions!$A$13:$A$18,0))*F987)),2)</f>
        <v>100</v>
      </c>
    </row>
    <row r="988" customFormat="false" ht="15" hidden="false" customHeight="false" outlineLevel="0" collapsed="false">
      <c r="A988" s="24" t="s">
        <v>1811</v>
      </c>
      <c r="B988" s="39" t="n">
        <v>46044</v>
      </c>
      <c r="C988" s="24" t="s">
        <v>349</v>
      </c>
      <c r="D988" s="24" t="s">
        <v>826</v>
      </c>
      <c r="E988" s="24" t="s">
        <v>103</v>
      </c>
      <c r="F988" s="38" t="n">
        <v>570</v>
      </c>
      <c r="G988" s="42" t="n">
        <f aca="false">DATE(YEAR(B988),MONTH(B988),1)</f>
        <v>46023</v>
      </c>
      <c r="H988" s="24" t="str">
        <f aca="false">INDEX(Customers!$B$2:$B$601,MATCH(C988,Customers!$A$2:$A$601,0))</f>
        <v>Rift Valley</v>
      </c>
      <c r="I988" s="43" t="n">
        <f aca="false">ROUND(MIN(INDEX(Assumptions!$D$13:$D$18,MATCH(E988,Assumptions!$A$13:$A$18,0)),MAX(INDEX(Assumptions!$C$13:$C$18,MATCH(E988,Assumptions!$A$13:$A$18,0)),INDEX(Assumptions!$B$13:$B$18,MATCH(E988,Assumptions!$A$13:$A$18,0))*F988)),2)</f>
        <v>5.7</v>
      </c>
    </row>
    <row r="989" customFormat="false" ht="15" hidden="false" customHeight="false" outlineLevel="0" collapsed="false">
      <c r="A989" s="24" t="s">
        <v>1812</v>
      </c>
      <c r="B989" s="39" t="n">
        <v>46044</v>
      </c>
      <c r="C989" s="24" t="s">
        <v>351</v>
      </c>
      <c r="D989" s="24" t="s">
        <v>826</v>
      </c>
      <c r="E989" s="24" t="s">
        <v>109</v>
      </c>
      <c r="F989" s="38" t="n">
        <v>1040</v>
      </c>
      <c r="G989" s="42" t="n">
        <f aca="false">DATE(YEAR(B989),MONTH(B989),1)</f>
        <v>46023</v>
      </c>
      <c r="H989" s="24" t="str">
        <f aca="false">INDEX(Customers!$B$2:$B$601,MATCH(C989,Customers!$A$2:$A$601,0))</f>
        <v>Eastern</v>
      </c>
      <c r="I989" s="43" t="n">
        <f aca="false">ROUND(MIN(INDEX(Assumptions!$D$13:$D$18,MATCH(E989,Assumptions!$A$13:$A$18,0)),MAX(INDEX(Assumptions!$C$13:$C$18,MATCH(E989,Assumptions!$A$13:$A$18,0)),INDEX(Assumptions!$B$13:$B$18,MATCH(E989,Assumptions!$A$13:$A$18,0))*F989)),2)</f>
        <v>4.16</v>
      </c>
    </row>
    <row r="990" customFormat="false" ht="15" hidden="false" customHeight="false" outlineLevel="0" collapsed="false">
      <c r="A990" s="24" t="s">
        <v>1813</v>
      </c>
      <c r="B990" s="39" t="n">
        <v>46044</v>
      </c>
      <c r="C990" s="24" t="s">
        <v>373</v>
      </c>
      <c r="D990" s="24" t="s">
        <v>826</v>
      </c>
      <c r="E990" s="24" t="s">
        <v>113</v>
      </c>
      <c r="F990" s="38" t="n">
        <v>99</v>
      </c>
      <c r="G990" s="42" t="n">
        <f aca="false">DATE(YEAR(B990),MONTH(B990),1)</f>
        <v>46023</v>
      </c>
      <c r="H990" s="24" t="str">
        <f aca="false">INDEX(Customers!$B$2:$B$601,MATCH(C990,Customers!$A$2:$A$601,0))</f>
        <v>Rift Valley</v>
      </c>
      <c r="I990" s="43" t="n">
        <f aca="false">ROUND(MIN(INDEX(Assumptions!$D$13:$D$18,MATCH(E990,Assumptions!$A$13:$A$18,0)),MAX(INDEX(Assumptions!$C$13:$C$18,MATCH(E990,Assumptions!$A$13:$A$18,0)),INDEX(Assumptions!$B$13:$B$18,MATCH(E990,Assumptions!$A$13:$A$18,0))*F990)),2)</f>
        <v>4.95</v>
      </c>
    </row>
    <row r="991" customFormat="false" ht="15" hidden="false" customHeight="false" outlineLevel="0" collapsed="false">
      <c r="A991" s="24" t="s">
        <v>1814</v>
      </c>
      <c r="B991" s="39" t="n">
        <v>46044</v>
      </c>
      <c r="C991" s="24" t="s">
        <v>385</v>
      </c>
      <c r="D991" s="24" t="s">
        <v>826</v>
      </c>
      <c r="E991" s="24" t="s">
        <v>111</v>
      </c>
      <c r="F991" s="38" t="n">
        <v>50</v>
      </c>
      <c r="G991" s="42" t="n">
        <f aca="false">DATE(YEAR(B991),MONTH(B991),1)</f>
        <v>46023</v>
      </c>
      <c r="H991" s="24" t="str">
        <f aca="false">INDEX(Customers!$B$2:$B$601,MATCH(C991,Customers!$A$2:$A$601,0))</f>
        <v>Central</v>
      </c>
      <c r="I991" s="43" t="n">
        <f aca="false">ROUND(MIN(INDEX(Assumptions!$D$13:$D$18,MATCH(E991,Assumptions!$A$13:$A$18,0)),MAX(INDEX(Assumptions!$C$13:$C$18,MATCH(E991,Assumptions!$A$13:$A$18,0)),INDEX(Assumptions!$B$13:$B$18,MATCH(E991,Assumptions!$A$13:$A$18,0))*F991)),2)</f>
        <v>2</v>
      </c>
    </row>
    <row r="992" customFormat="false" ht="15" hidden="false" customHeight="false" outlineLevel="0" collapsed="false">
      <c r="A992" s="24" t="s">
        <v>1815</v>
      </c>
      <c r="B992" s="39" t="n">
        <v>46044</v>
      </c>
      <c r="C992" s="24" t="s">
        <v>390</v>
      </c>
      <c r="D992" s="24" t="s">
        <v>826</v>
      </c>
      <c r="E992" s="24" t="s">
        <v>103</v>
      </c>
      <c r="F992" s="38" t="n">
        <v>510</v>
      </c>
      <c r="G992" s="42" t="n">
        <f aca="false">DATE(YEAR(B992),MONTH(B992),1)</f>
        <v>46023</v>
      </c>
      <c r="H992" s="24" t="str">
        <f aca="false">INDEX(Customers!$B$2:$B$601,MATCH(C992,Customers!$A$2:$A$601,0))</f>
        <v>Rift Valley</v>
      </c>
      <c r="I992" s="43" t="n">
        <f aca="false">ROUND(MIN(INDEX(Assumptions!$D$13:$D$18,MATCH(E992,Assumptions!$A$13:$A$18,0)),MAX(INDEX(Assumptions!$C$13:$C$18,MATCH(E992,Assumptions!$A$13:$A$18,0)),INDEX(Assumptions!$B$13:$B$18,MATCH(E992,Assumptions!$A$13:$A$18,0))*F992)),2)</f>
        <v>5.1</v>
      </c>
    </row>
    <row r="993" customFormat="false" ht="15" hidden="false" customHeight="false" outlineLevel="0" collapsed="false">
      <c r="A993" s="24" t="s">
        <v>1816</v>
      </c>
      <c r="B993" s="39" t="n">
        <v>46044</v>
      </c>
      <c r="C993" s="24" t="s">
        <v>411</v>
      </c>
      <c r="D993" s="24" t="s">
        <v>826</v>
      </c>
      <c r="E993" s="24" t="s">
        <v>111</v>
      </c>
      <c r="F993" s="38" t="n">
        <v>20</v>
      </c>
      <c r="G993" s="42" t="n">
        <f aca="false">DATE(YEAR(B993),MONTH(B993),1)</f>
        <v>46023</v>
      </c>
      <c r="H993" s="24" t="str">
        <f aca="false">INDEX(Customers!$B$2:$B$601,MATCH(C993,Customers!$A$2:$A$601,0))</f>
        <v>Nairobi</v>
      </c>
      <c r="I993" s="43" t="n">
        <f aca="false">ROUND(MIN(INDEX(Assumptions!$D$13:$D$18,MATCH(E993,Assumptions!$A$13:$A$18,0)),MAX(INDEX(Assumptions!$C$13:$C$18,MATCH(E993,Assumptions!$A$13:$A$18,0)),INDEX(Assumptions!$B$13:$B$18,MATCH(E993,Assumptions!$A$13:$A$18,0))*F993)),2)</f>
        <v>0.8</v>
      </c>
    </row>
    <row r="994" customFormat="false" ht="15" hidden="false" customHeight="false" outlineLevel="0" collapsed="false">
      <c r="A994" s="24" t="s">
        <v>1817</v>
      </c>
      <c r="B994" s="39" t="n">
        <v>46044</v>
      </c>
      <c r="C994" s="24" t="s">
        <v>440</v>
      </c>
      <c r="D994" s="24" t="s">
        <v>826</v>
      </c>
      <c r="E994" s="24" t="s">
        <v>111</v>
      </c>
      <c r="F994" s="38" t="n">
        <v>20</v>
      </c>
      <c r="G994" s="42" t="n">
        <f aca="false">DATE(YEAR(B994),MONTH(B994),1)</f>
        <v>46023</v>
      </c>
      <c r="H994" s="24" t="str">
        <f aca="false">INDEX(Customers!$B$2:$B$601,MATCH(C994,Customers!$A$2:$A$601,0))</f>
        <v>Nairobi</v>
      </c>
      <c r="I994" s="43" t="n">
        <f aca="false">ROUND(MIN(INDEX(Assumptions!$D$13:$D$18,MATCH(E994,Assumptions!$A$13:$A$18,0)),MAX(INDEX(Assumptions!$C$13:$C$18,MATCH(E994,Assumptions!$A$13:$A$18,0)),INDEX(Assumptions!$B$13:$B$18,MATCH(E994,Assumptions!$A$13:$A$18,0))*F994)),2)</f>
        <v>0.8</v>
      </c>
    </row>
    <row r="995" customFormat="false" ht="15" hidden="false" customHeight="false" outlineLevel="0" collapsed="false">
      <c r="A995" s="24" t="s">
        <v>1818</v>
      </c>
      <c r="B995" s="39" t="n">
        <v>46044</v>
      </c>
      <c r="C995" s="24" t="s">
        <v>461</v>
      </c>
      <c r="D995" s="24" t="s">
        <v>826</v>
      </c>
      <c r="E995" s="24" t="s">
        <v>109</v>
      </c>
      <c r="F995" s="38" t="n">
        <v>1150</v>
      </c>
      <c r="G995" s="42" t="n">
        <f aca="false">DATE(YEAR(B995),MONTH(B995),1)</f>
        <v>46023</v>
      </c>
      <c r="H995" s="24" t="str">
        <f aca="false">INDEX(Customers!$B$2:$B$601,MATCH(C995,Customers!$A$2:$A$601,0))</f>
        <v>Western</v>
      </c>
      <c r="I995" s="43" t="n">
        <f aca="false">ROUND(MIN(INDEX(Assumptions!$D$13:$D$18,MATCH(E995,Assumptions!$A$13:$A$18,0)),MAX(INDEX(Assumptions!$C$13:$C$18,MATCH(E995,Assumptions!$A$13:$A$18,0)),INDEX(Assumptions!$B$13:$B$18,MATCH(E995,Assumptions!$A$13:$A$18,0))*F995)),2)</f>
        <v>4.6</v>
      </c>
    </row>
    <row r="996" customFormat="false" ht="15" hidden="false" customHeight="false" outlineLevel="0" collapsed="false">
      <c r="A996" s="24" t="s">
        <v>1819</v>
      </c>
      <c r="B996" s="39" t="n">
        <v>46044</v>
      </c>
      <c r="C996" s="24" t="s">
        <v>516</v>
      </c>
      <c r="D996" s="24" t="s">
        <v>826</v>
      </c>
      <c r="E996" s="24" t="s">
        <v>111</v>
      </c>
      <c r="F996" s="38" t="n">
        <v>200</v>
      </c>
      <c r="G996" s="42" t="n">
        <f aca="false">DATE(YEAR(B996),MONTH(B996),1)</f>
        <v>46023</v>
      </c>
      <c r="H996" s="24" t="str">
        <f aca="false">INDEX(Customers!$B$2:$B$601,MATCH(C996,Customers!$A$2:$A$601,0))</f>
        <v>Rift Valley</v>
      </c>
      <c r="I996" s="43" t="n">
        <f aca="false">ROUND(MIN(INDEX(Assumptions!$D$13:$D$18,MATCH(E996,Assumptions!$A$13:$A$18,0)),MAX(INDEX(Assumptions!$C$13:$C$18,MATCH(E996,Assumptions!$A$13:$A$18,0)),INDEX(Assumptions!$B$13:$B$18,MATCH(E996,Assumptions!$A$13:$A$18,0))*F996)),2)</f>
        <v>8</v>
      </c>
    </row>
    <row r="997" customFormat="false" ht="15" hidden="false" customHeight="false" outlineLevel="0" collapsed="false">
      <c r="A997" s="24" t="s">
        <v>1820</v>
      </c>
      <c r="B997" s="39" t="n">
        <v>46044</v>
      </c>
      <c r="C997" s="24" t="s">
        <v>526</v>
      </c>
      <c r="D997" s="24" t="s">
        <v>826</v>
      </c>
      <c r="E997" s="24" t="s">
        <v>109</v>
      </c>
      <c r="F997" s="38" t="n">
        <v>9450</v>
      </c>
      <c r="G997" s="42" t="n">
        <f aca="false">DATE(YEAR(B997),MONTH(B997),1)</f>
        <v>46023</v>
      </c>
      <c r="H997" s="24" t="str">
        <f aca="false">INDEX(Customers!$B$2:$B$601,MATCH(C997,Customers!$A$2:$A$601,0))</f>
        <v>Central</v>
      </c>
      <c r="I997" s="43" t="n">
        <f aca="false">ROUND(MIN(INDEX(Assumptions!$D$13:$D$18,MATCH(E997,Assumptions!$A$13:$A$18,0)),MAX(INDEX(Assumptions!$C$13:$C$18,MATCH(E997,Assumptions!$A$13:$A$18,0)),INDEX(Assumptions!$B$13:$B$18,MATCH(E997,Assumptions!$A$13:$A$18,0))*F997)),2)</f>
        <v>37.8</v>
      </c>
    </row>
    <row r="998" customFormat="false" ht="15" hidden="false" customHeight="false" outlineLevel="0" collapsed="false">
      <c r="A998" s="24" t="s">
        <v>1821</v>
      </c>
      <c r="B998" s="39" t="n">
        <v>46044</v>
      </c>
      <c r="C998" s="24" t="s">
        <v>526</v>
      </c>
      <c r="D998" s="24" t="s">
        <v>826</v>
      </c>
      <c r="E998" s="24" t="s">
        <v>109</v>
      </c>
      <c r="F998" s="38" t="n">
        <v>4340</v>
      </c>
      <c r="G998" s="42" t="n">
        <f aca="false">DATE(YEAR(B998),MONTH(B998),1)</f>
        <v>46023</v>
      </c>
      <c r="H998" s="24" t="str">
        <f aca="false">INDEX(Customers!$B$2:$B$601,MATCH(C998,Customers!$A$2:$A$601,0))</f>
        <v>Central</v>
      </c>
      <c r="I998" s="43" t="n">
        <f aca="false">ROUND(MIN(INDEX(Assumptions!$D$13:$D$18,MATCH(E998,Assumptions!$A$13:$A$18,0)),MAX(INDEX(Assumptions!$C$13:$C$18,MATCH(E998,Assumptions!$A$13:$A$18,0)),INDEX(Assumptions!$B$13:$B$18,MATCH(E998,Assumptions!$A$13:$A$18,0))*F998)),2)</f>
        <v>17.36</v>
      </c>
    </row>
    <row r="999" customFormat="false" ht="15" hidden="false" customHeight="false" outlineLevel="0" collapsed="false">
      <c r="A999" s="24" t="s">
        <v>1822</v>
      </c>
      <c r="B999" s="39" t="n">
        <v>46044</v>
      </c>
      <c r="C999" s="24" t="s">
        <v>528</v>
      </c>
      <c r="D999" s="24" t="s">
        <v>166</v>
      </c>
      <c r="E999" s="24" t="s">
        <v>107</v>
      </c>
      <c r="F999" s="38" t="n">
        <v>71150</v>
      </c>
      <c r="G999" s="42" t="n">
        <f aca="false">DATE(YEAR(B999),MONTH(B999),1)</f>
        <v>46023</v>
      </c>
      <c r="H999" s="24" t="str">
        <f aca="false">INDEX(Customers!$B$2:$B$601,MATCH(C999,Customers!$A$2:$A$601,0))</f>
        <v>Central</v>
      </c>
      <c r="I999" s="43" t="n">
        <f aca="false">ROUND(MIN(INDEX(Assumptions!$D$13:$D$18,MATCH(E999,Assumptions!$A$13:$A$18,0)),MAX(INDEX(Assumptions!$C$13:$C$18,MATCH(E999,Assumptions!$A$13:$A$18,0)),INDEX(Assumptions!$B$13:$B$18,MATCH(E999,Assumptions!$A$13:$A$18,0))*F999)),2)</f>
        <v>0</v>
      </c>
    </row>
    <row r="1000" customFormat="false" ht="15" hidden="false" customHeight="false" outlineLevel="0" collapsed="false">
      <c r="A1000" s="24" t="s">
        <v>1823</v>
      </c>
      <c r="B1000" s="39" t="n">
        <v>46044</v>
      </c>
      <c r="C1000" s="24" t="s">
        <v>532</v>
      </c>
      <c r="D1000" s="24" t="s">
        <v>826</v>
      </c>
      <c r="E1000" s="24" t="s">
        <v>103</v>
      </c>
      <c r="F1000" s="38" t="n">
        <v>2030</v>
      </c>
      <c r="G1000" s="42" t="n">
        <f aca="false">DATE(YEAR(B1000),MONTH(B1000),1)</f>
        <v>46023</v>
      </c>
      <c r="H1000" s="24" t="str">
        <f aca="false">INDEX(Customers!$B$2:$B$601,MATCH(C1000,Customers!$A$2:$A$601,0))</f>
        <v>Western</v>
      </c>
      <c r="I1000" s="43" t="n">
        <f aca="false">ROUND(MIN(INDEX(Assumptions!$D$13:$D$18,MATCH(E1000,Assumptions!$A$13:$A$18,0)),MAX(INDEX(Assumptions!$C$13:$C$18,MATCH(E1000,Assumptions!$A$13:$A$18,0)),INDEX(Assumptions!$B$13:$B$18,MATCH(E1000,Assumptions!$A$13:$A$18,0))*F1000)),2)</f>
        <v>20.3</v>
      </c>
    </row>
    <row r="1001" customFormat="false" ht="15" hidden="false" customHeight="false" outlineLevel="0" collapsed="false">
      <c r="A1001" s="24" t="s">
        <v>1824</v>
      </c>
      <c r="B1001" s="39" t="n">
        <v>46044</v>
      </c>
      <c r="C1001" s="24" t="s">
        <v>545</v>
      </c>
      <c r="D1001" s="24" t="s">
        <v>826</v>
      </c>
      <c r="E1001" s="24" t="s">
        <v>103</v>
      </c>
      <c r="F1001" s="38" t="n">
        <v>1000</v>
      </c>
      <c r="G1001" s="42" t="n">
        <f aca="false">DATE(YEAR(B1001),MONTH(B1001),1)</f>
        <v>46023</v>
      </c>
      <c r="H1001" s="24" t="str">
        <f aca="false">INDEX(Customers!$B$2:$B$601,MATCH(C1001,Customers!$A$2:$A$601,0))</f>
        <v>Rift Valley</v>
      </c>
      <c r="I1001" s="43" t="n">
        <f aca="false">ROUND(MIN(INDEX(Assumptions!$D$13:$D$18,MATCH(E1001,Assumptions!$A$13:$A$18,0)),MAX(INDEX(Assumptions!$C$13:$C$18,MATCH(E1001,Assumptions!$A$13:$A$18,0)),INDEX(Assumptions!$B$13:$B$18,MATCH(E1001,Assumptions!$A$13:$A$18,0))*F1001)),2)</f>
        <v>10</v>
      </c>
    </row>
    <row r="1002" customFormat="false" ht="15" hidden="false" customHeight="false" outlineLevel="0" collapsed="false">
      <c r="A1002" s="24" t="s">
        <v>1825</v>
      </c>
      <c r="B1002" s="39" t="n">
        <v>46044</v>
      </c>
      <c r="C1002" s="24" t="s">
        <v>549</v>
      </c>
      <c r="D1002" s="24" t="s">
        <v>826</v>
      </c>
      <c r="E1002" s="24" t="s">
        <v>113</v>
      </c>
      <c r="F1002" s="38" t="n">
        <v>1000</v>
      </c>
      <c r="G1002" s="42" t="n">
        <f aca="false">DATE(YEAR(B1002),MONTH(B1002),1)</f>
        <v>46023</v>
      </c>
      <c r="H1002" s="24" t="str">
        <f aca="false">INDEX(Customers!$B$2:$B$601,MATCH(C1002,Customers!$A$2:$A$601,0))</f>
        <v>Eastern</v>
      </c>
      <c r="I1002" s="43" t="n">
        <f aca="false">ROUND(MIN(INDEX(Assumptions!$D$13:$D$18,MATCH(E1002,Assumptions!$A$13:$A$18,0)),MAX(INDEX(Assumptions!$C$13:$C$18,MATCH(E1002,Assumptions!$A$13:$A$18,0)),INDEX(Assumptions!$B$13:$B$18,MATCH(E1002,Assumptions!$A$13:$A$18,0))*F1002)),2)</f>
        <v>50</v>
      </c>
    </row>
    <row r="1003" customFormat="false" ht="15" hidden="false" customHeight="false" outlineLevel="0" collapsed="false">
      <c r="A1003" s="24" t="s">
        <v>1826</v>
      </c>
      <c r="B1003" s="39" t="n">
        <v>46044</v>
      </c>
      <c r="C1003" s="24" t="s">
        <v>564</v>
      </c>
      <c r="D1003" s="24" t="s">
        <v>826</v>
      </c>
      <c r="E1003" s="24" t="s">
        <v>103</v>
      </c>
      <c r="F1003" s="38" t="n">
        <v>320</v>
      </c>
      <c r="G1003" s="42" t="n">
        <f aca="false">DATE(YEAR(B1003),MONTH(B1003),1)</f>
        <v>46023</v>
      </c>
      <c r="H1003" s="24" t="str">
        <f aca="false">INDEX(Customers!$B$2:$B$601,MATCH(C1003,Customers!$A$2:$A$601,0))</f>
        <v>Coast</v>
      </c>
      <c r="I1003" s="43" t="n">
        <f aca="false">ROUND(MIN(INDEX(Assumptions!$D$13:$D$18,MATCH(E1003,Assumptions!$A$13:$A$18,0)),MAX(INDEX(Assumptions!$C$13:$C$18,MATCH(E1003,Assumptions!$A$13:$A$18,0)),INDEX(Assumptions!$B$13:$B$18,MATCH(E1003,Assumptions!$A$13:$A$18,0))*F1003)),2)</f>
        <v>5</v>
      </c>
    </row>
    <row r="1004" customFormat="false" ht="15" hidden="false" customHeight="false" outlineLevel="0" collapsed="false">
      <c r="A1004" s="24" t="s">
        <v>1827</v>
      </c>
      <c r="B1004" s="39" t="n">
        <v>46044</v>
      </c>
      <c r="C1004" s="24" t="s">
        <v>578</v>
      </c>
      <c r="D1004" s="24" t="s">
        <v>826</v>
      </c>
      <c r="E1004" s="24" t="s">
        <v>109</v>
      </c>
      <c r="F1004" s="38" t="n">
        <v>2630</v>
      </c>
      <c r="G1004" s="42" t="n">
        <f aca="false">DATE(YEAR(B1004),MONTH(B1004),1)</f>
        <v>46023</v>
      </c>
      <c r="H1004" s="24" t="str">
        <f aca="false">INDEX(Customers!$B$2:$B$601,MATCH(C1004,Customers!$A$2:$A$601,0))</f>
        <v>Rift Valley</v>
      </c>
      <c r="I1004" s="43" t="n">
        <f aca="false">ROUND(MIN(INDEX(Assumptions!$D$13:$D$18,MATCH(E1004,Assumptions!$A$13:$A$18,0)),MAX(INDEX(Assumptions!$C$13:$C$18,MATCH(E1004,Assumptions!$A$13:$A$18,0)),INDEX(Assumptions!$B$13:$B$18,MATCH(E1004,Assumptions!$A$13:$A$18,0))*F1004)),2)</f>
        <v>10.52</v>
      </c>
    </row>
    <row r="1005" customFormat="false" ht="15" hidden="false" customHeight="false" outlineLevel="0" collapsed="false">
      <c r="A1005" s="24" t="s">
        <v>1828</v>
      </c>
      <c r="B1005" s="39" t="n">
        <v>46044</v>
      </c>
      <c r="C1005" s="24" t="s">
        <v>612</v>
      </c>
      <c r="D1005" s="24" t="s">
        <v>826</v>
      </c>
      <c r="E1005" s="24" t="s">
        <v>109</v>
      </c>
      <c r="F1005" s="38" t="n">
        <v>5170</v>
      </c>
      <c r="G1005" s="42" t="n">
        <f aca="false">DATE(YEAR(B1005),MONTH(B1005),1)</f>
        <v>46023</v>
      </c>
      <c r="H1005" s="24" t="str">
        <f aca="false">INDEX(Customers!$B$2:$B$601,MATCH(C1005,Customers!$A$2:$A$601,0))</f>
        <v>Central</v>
      </c>
      <c r="I1005" s="43" t="n">
        <f aca="false">ROUND(MIN(INDEX(Assumptions!$D$13:$D$18,MATCH(E1005,Assumptions!$A$13:$A$18,0)),MAX(INDEX(Assumptions!$C$13:$C$18,MATCH(E1005,Assumptions!$A$13:$A$18,0)),INDEX(Assumptions!$B$13:$B$18,MATCH(E1005,Assumptions!$A$13:$A$18,0))*F1005)),2)</f>
        <v>20.68</v>
      </c>
    </row>
    <row r="1006" customFormat="false" ht="15" hidden="false" customHeight="false" outlineLevel="0" collapsed="false">
      <c r="A1006" s="24" t="s">
        <v>1829</v>
      </c>
      <c r="B1006" s="39" t="n">
        <v>46044</v>
      </c>
      <c r="C1006" s="24" t="s">
        <v>614</v>
      </c>
      <c r="D1006" s="24" t="s">
        <v>826</v>
      </c>
      <c r="E1006" s="24" t="s">
        <v>103</v>
      </c>
      <c r="F1006" s="38" t="n">
        <v>5090</v>
      </c>
      <c r="G1006" s="42" t="n">
        <f aca="false">DATE(YEAR(B1006),MONTH(B1006),1)</f>
        <v>46023</v>
      </c>
      <c r="H1006" s="24" t="str">
        <f aca="false">INDEX(Customers!$B$2:$B$601,MATCH(C1006,Customers!$A$2:$A$601,0))</f>
        <v>Central</v>
      </c>
      <c r="I1006" s="43" t="n">
        <f aca="false">ROUND(MIN(INDEX(Assumptions!$D$13:$D$18,MATCH(E1006,Assumptions!$A$13:$A$18,0)),MAX(INDEX(Assumptions!$C$13:$C$18,MATCH(E1006,Assumptions!$A$13:$A$18,0)),INDEX(Assumptions!$B$13:$B$18,MATCH(E1006,Assumptions!$A$13:$A$18,0))*F1006)),2)</f>
        <v>50.9</v>
      </c>
    </row>
    <row r="1007" customFormat="false" ht="15" hidden="false" customHeight="false" outlineLevel="0" collapsed="false">
      <c r="A1007" s="24" t="s">
        <v>1830</v>
      </c>
      <c r="B1007" s="39" t="n">
        <v>46044</v>
      </c>
      <c r="C1007" s="24" t="s">
        <v>626</v>
      </c>
      <c r="D1007" s="24" t="s">
        <v>826</v>
      </c>
      <c r="E1007" s="24" t="s">
        <v>111</v>
      </c>
      <c r="F1007" s="38" t="n">
        <v>50</v>
      </c>
      <c r="G1007" s="42" t="n">
        <f aca="false">DATE(YEAR(B1007),MONTH(B1007),1)</f>
        <v>46023</v>
      </c>
      <c r="H1007" s="24" t="str">
        <f aca="false">INDEX(Customers!$B$2:$B$601,MATCH(C1007,Customers!$A$2:$A$601,0))</f>
        <v>Coast</v>
      </c>
      <c r="I1007" s="43" t="n">
        <f aca="false">ROUND(MIN(INDEX(Assumptions!$D$13:$D$18,MATCH(E1007,Assumptions!$A$13:$A$18,0)),MAX(INDEX(Assumptions!$C$13:$C$18,MATCH(E1007,Assumptions!$A$13:$A$18,0)),INDEX(Assumptions!$B$13:$B$18,MATCH(E1007,Assumptions!$A$13:$A$18,0))*F1007)),2)</f>
        <v>2</v>
      </c>
    </row>
    <row r="1008" customFormat="false" ht="15" hidden="false" customHeight="false" outlineLevel="0" collapsed="false">
      <c r="A1008" s="24" t="s">
        <v>1831</v>
      </c>
      <c r="B1008" s="39" t="n">
        <v>46044</v>
      </c>
      <c r="C1008" s="24" t="s">
        <v>630</v>
      </c>
      <c r="D1008" s="24" t="s">
        <v>826</v>
      </c>
      <c r="E1008" s="24" t="s">
        <v>113</v>
      </c>
      <c r="F1008" s="38" t="n">
        <v>500</v>
      </c>
      <c r="G1008" s="42" t="n">
        <f aca="false">DATE(YEAR(B1008),MONTH(B1008),1)</f>
        <v>46023</v>
      </c>
      <c r="H1008" s="24" t="str">
        <f aca="false">INDEX(Customers!$B$2:$B$601,MATCH(C1008,Customers!$A$2:$A$601,0))</f>
        <v>Western</v>
      </c>
      <c r="I1008" s="43" t="n">
        <f aca="false">ROUND(MIN(INDEX(Assumptions!$D$13:$D$18,MATCH(E1008,Assumptions!$A$13:$A$18,0)),MAX(INDEX(Assumptions!$C$13:$C$18,MATCH(E1008,Assumptions!$A$13:$A$18,0)),INDEX(Assumptions!$B$13:$B$18,MATCH(E1008,Assumptions!$A$13:$A$18,0))*F1008)),2)</f>
        <v>25</v>
      </c>
    </row>
    <row r="1009" customFormat="false" ht="15" hidden="false" customHeight="false" outlineLevel="0" collapsed="false">
      <c r="A1009" s="24" t="s">
        <v>1832</v>
      </c>
      <c r="B1009" s="39" t="n">
        <v>46044</v>
      </c>
      <c r="C1009" s="24" t="s">
        <v>631</v>
      </c>
      <c r="D1009" s="24" t="s">
        <v>150</v>
      </c>
      <c r="E1009" s="24" t="s">
        <v>105</v>
      </c>
      <c r="F1009" s="38" t="n">
        <v>23450</v>
      </c>
      <c r="G1009" s="42" t="n">
        <f aca="false">DATE(YEAR(B1009),MONTH(B1009),1)</f>
        <v>46023</v>
      </c>
      <c r="H1009" s="24" t="str">
        <f aca="false">INDEX(Customers!$B$2:$B$601,MATCH(C1009,Customers!$A$2:$A$601,0))</f>
        <v>Nairobi</v>
      </c>
      <c r="I1009" s="43" t="n">
        <f aca="false">ROUND(MIN(INDEX(Assumptions!$D$13:$D$18,MATCH(E1009,Assumptions!$A$13:$A$18,0)),MAX(INDEX(Assumptions!$C$13:$C$18,MATCH(E1009,Assumptions!$A$13:$A$18,0)),INDEX(Assumptions!$B$13:$B$18,MATCH(E1009,Assumptions!$A$13:$A$18,0))*F1009)),2)</f>
        <v>200</v>
      </c>
    </row>
    <row r="1010" customFormat="false" ht="15" hidden="false" customHeight="false" outlineLevel="0" collapsed="false">
      <c r="A1010" s="24" t="s">
        <v>1833</v>
      </c>
      <c r="B1010" s="39" t="n">
        <v>46044</v>
      </c>
      <c r="C1010" s="24" t="s">
        <v>635</v>
      </c>
      <c r="D1010" s="24" t="s">
        <v>826</v>
      </c>
      <c r="E1010" s="24" t="s">
        <v>111</v>
      </c>
      <c r="F1010" s="38" t="n">
        <v>100</v>
      </c>
      <c r="G1010" s="42" t="n">
        <f aca="false">DATE(YEAR(B1010),MONTH(B1010),1)</f>
        <v>46023</v>
      </c>
      <c r="H1010" s="24" t="str">
        <f aca="false">INDEX(Customers!$B$2:$B$601,MATCH(C1010,Customers!$A$2:$A$601,0))</f>
        <v>Central</v>
      </c>
      <c r="I1010" s="43" t="n">
        <f aca="false">ROUND(MIN(INDEX(Assumptions!$D$13:$D$18,MATCH(E1010,Assumptions!$A$13:$A$18,0)),MAX(INDEX(Assumptions!$C$13:$C$18,MATCH(E1010,Assumptions!$A$13:$A$18,0)),INDEX(Assumptions!$B$13:$B$18,MATCH(E1010,Assumptions!$A$13:$A$18,0))*F1010)),2)</f>
        <v>4</v>
      </c>
    </row>
    <row r="1011" customFormat="false" ht="15" hidden="false" customHeight="false" outlineLevel="0" collapsed="false">
      <c r="A1011" s="24" t="s">
        <v>1834</v>
      </c>
      <c r="B1011" s="39" t="n">
        <v>46044</v>
      </c>
      <c r="C1011" s="24" t="s">
        <v>644</v>
      </c>
      <c r="D1011" s="24" t="s">
        <v>826</v>
      </c>
      <c r="E1011" s="24" t="s">
        <v>103</v>
      </c>
      <c r="F1011" s="38" t="n">
        <v>1990</v>
      </c>
      <c r="G1011" s="42" t="n">
        <f aca="false">DATE(YEAR(B1011),MONTH(B1011),1)</f>
        <v>46023</v>
      </c>
      <c r="H1011" s="24" t="str">
        <f aca="false">INDEX(Customers!$B$2:$B$601,MATCH(C1011,Customers!$A$2:$A$601,0))</f>
        <v>Western</v>
      </c>
      <c r="I1011" s="43" t="n">
        <f aca="false">ROUND(MIN(INDEX(Assumptions!$D$13:$D$18,MATCH(E1011,Assumptions!$A$13:$A$18,0)),MAX(INDEX(Assumptions!$C$13:$C$18,MATCH(E1011,Assumptions!$A$13:$A$18,0)),INDEX(Assumptions!$B$13:$B$18,MATCH(E1011,Assumptions!$A$13:$A$18,0))*F1011)),2)</f>
        <v>19.9</v>
      </c>
    </row>
    <row r="1012" customFormat="false" ht="15" hidden="false" customHeight="false" outlineLevel="0" collapsed="false">
      <c r="A1012" s="24" t="s">
        <v>1835</v>
      </c>
      <c r="B1012" s="39" t="n">
        <v>46044</v>
      </c>
      <c r="C1012" s="24" t="s">
        <v>656</v>
      </c>
      <c r="D1012" s="24" t="s">
        <v>826</v>
      </c>
      <c r="E1012" s="24" t="s">
        <v>103</v>
      </c>
      <c r="F1012" s="38" t="n">
        <v>180</v>
      </c>
      <c r="G1012" s="42" t="n">
        <f aca="false">DATE(YEAR(B1012),MONTH(B1012),1)</f>
        <v>46023</v>
      </c>
      <c r="H1012" s="24" t="str">
        <f aca="false">INDEX(Customers!$B$2:$B$601,MATCH(C1012,Customers!$A$2:$A$601,0))</f>
        <v>Nairobi</v>
      </c>
      <c r="I1012" s="43" t="n">
        <f aca="false">ROUND(MIN(INDEX(Assumptions!$D$13:$D$18,MATCH(E1012,Assumptions!$A$13:$A$18,0)),MAX(INDEX(Assumptions!$C$13:$C$18,MATCH(E1012,Assumptions!$A$13:$A$18,0)),INDEX(Assumptions!$B$13:$B$18,MATCH(E1012,Assumptions!$A$13:$A$18,0))*F1012)),2)</f>
        <v>5</v>
      </c>
    </row>
    <row r="1013" customFormat="false" ht="15" hidden="false" customHeight="false" outlineLevel="0" collapsed="false">
      <c r="A1013" s="24" t="s">
        <v>1836</v>
      </c>
      <c r="B1013" s="39" t="n">
        <v>46044</v>
      </c>
      <c r="C1013" s="24" t="s">
        <v>664</v>
      </c>
      <c r="D1013" s="24" t="s">
        <v>826</v>
      </c>
      <c r="E1013" s="24" t="s">
        <v>113</v>
      </c>
      <c r="F1013" s="38" t="n">
        <v>500</v>
      </c>
      <c r="G1013" s="42" t="n">
        <f aca="false">DATE(YEAR(B1013),MONTH(B1013),1)</f>
        <v>46023</v>
      </c>
      <c r="H1013" s="24" t="str">
        <f aca="false">INDEX(Customers!$B$2:$B$601,MATCH(C1013,Customers!$A$2:$A$601,0))</f>
        <v>Rift Valley</v>
      </c>
      <c r="I1013" s="43" t="n">
        <f aca="false">ROUND(MIN(INDEX(Assumptions!$D$13:$D$18,MATCH(E1013,Assumptions!$A$13:$A$18,0)),MAX(INDEX(Assumptions!$C$13:$C$18,MATCH(E1013,Assumptions!$A$13:$A$18,0)),INDEX(Assumptions!$B$13:$B$18,MATCH(E1013,Assumptions!$A$13:$A$18,0))*F1013)),2)</f>
        <v>25</v>
      </c>
    </row>
    <row r="1014" customFormat="false" ht="15" hidden="false" customHeight="false" outlineLevel="0" collapsed="false">
      <c r="A1014" s="24" t="s">
        <v>1837</v>
      </c>
      <c r="B1014" s="39" t="n">
        <v>46044</v>
      </c>
      <c r="C1014" s="24" t="s">
        <v>665</v>
      </c>
      <c r="D1014" s="24" t="s">
        <v>826</v>
      </c>
      <c r="E1014" s="24" t="s">
        <v>113</v>
      </c>
      <c r="F1014" s="38" t="n">
        <v>1000</v>
      </c>
      <c r="G1014" s="42" t="n">
        <f aca="false">DATE(YEAR(B1014),MONTH(B1014),1)</f>
        <v>46023</v>
      </c>
      <c r="H1014" s="24" t="str">
        <f aca="false">INDEX(Customers!$B$2:$B$601,MATCH(C1014,Customers!$A$2:$A$601,0))</f>
        <v>Nairobi</v>
      </c>
      <c r="I1014" s="43" t="n">
        <f aca="false">ROUND(MIN(INDEX(Assumptions!$D$13:$D$18,MATCH(E1014,Assumptions!$A$13:$A$18,0)),MAX(INDEX(Assumptions!$C$13:$C$18,MATCH(E1014,Assumptions!$A$13:$A$18,0)),INDEX(Assumptions!$B$13:$B$18,MATCH(E1014,Assumptions!$A$13:$A$18,0))*F1014)),2)</f>
        <v>50</v>
      </c>
    </row>
    <row r="1015" customFormat="false" ht="15" hidden="false" customHeight="false" outlineLevel="0" collapsed="false">
      <c r="A1015" s="24" t="s">
        <v>1838</v>
      </c>
      <c r="B1015" s="39" t="n">
        <v>46044</v>
      </c>
      <c r="C1015" s="24" t="s">
        <v>686</v>
      </c>
      <c r="D1015" s="24" t="s">
        <v>826</v>
      </c>
      <c r="E1015" s="24" t="s">
        <v>103</v>
      </c>
      <c r="F1015" s="38" t="n">
        <v>1750</v>
      </c>
      <c r="G1015" s="42" t="n">
        <f aca="false">DATE(YEAR(B1015),MONTH(B1015),1)</f>
        <v>46023</v>
      </c>
      <c r="H1015" s="24" t="str">
        <f aca="false">INDEX(Customers!$B$2:$B$601,MATCH(C1015,Customers!$A$2:$A$601,0))</f>
        <v>Nairobi</v>
      </c>
      <c r="I1015" s="43" t="n">
        <f aca="false">ROUND(MIN(INDEX(Assumptions!$D$13:$D$18,MATCH(E1015,Assumptions!$A$13:$A$18,0)),MAX(INDEX(Assumptions!$C$13:$C$18,MATCH(E1015,Assumptions!$A$13:$A$18,0)),INDEX(Assumptions!$B$13:$B$18,MATCH(E1015,Assumptions!$A$13:$A$18,0))*F1015)),2)</f>
        <v>17.5</v>
      </c>
    </row>
    <row r="1016" customFormat="false" ht="15" hidden="false" customHeight="false" outlineLevel="0" collapsed="false">
      <c r="A1016" s="24" t="s">
        <v>1839</v>
      </c>
      <c r="B1016" s="39" t="n">
        <v>46044</v>
      </c>
      <c r="C1016" s="24" t="s">
        <v>696</v>
      </c>
      <c r="D1016" s="24" t="s">
        <v>826</v>
      </c>
      <c r="E1016" s="24" t="s">
        <v>111</v>
      </c>
      <c r="F1016" s="38" t="n">
        <v>200</v>
      </c>
      <c r="G1016" s="42" t="n">
        <f aca="false">DATE(YEAR(B1016),MONTH(B1016),1)</f>
        <v>46023</v>
      </c>
      <c r="H1016" s="24" t="str">
        <f aca="false">INDEX(Customers!$B$2:$B$601,MATCH(C1016,Customers!$A$2:$A$601,0))</f>
        <v>Western</v>
      </c>
      <c r="I1016" s="43" t="n">
        <f aca="false">ROUND(MIN(INDEX(Assumptions!$D$13:$D$18,MATCH(E1016,Assumptions!$A$13:$A$18,0)),MAX(INDEX(Assumptions!$C$13:$C$18,MATCH(E1016,Assumptions!$A$13:$A$18,0)),INDEX(Assumptions!$B$13:$B$18,MATCH(E1016,Assumptions!$A$13:$A$18,0))*F1016)),2)</f>
        <v>8</v>
      </c>
    </row>
    <row r="1017" customFormat="false" ht="15" hidden="false" customHeight="false" outlineLevel="0" collapsed="false">
      <c r="A1017" s="24" t="s">
        <v>1840</v>
      </c>
      <c r="B1017" s="39" t="n">
        <v>46044</v>
      </c>
      <c r="C1017" s="24" t="s">
        <v>699</v>
      </c>
      <c r="D1017" s="24" t="s">
        <v>826</v>
      </c>
      <c r="E1017" s="24" t="s">
        <v>111</v>
      </c>
      <c r="F1017" s="38" t="n">
        <v>50</v>
      </c>
      <c r="G1017" s="42" t="n">
        <f aca="false">DATE(YEAR(B1017),MONTH(B1017),1)</f>
        <v>46023</v>
      </c>
      <c r="H1017" s="24" t="str">
        <f aca="false">INDEX(Customers!$B$2:$B$601,MATCH(C1017,Customers!$A$2:$A$601,0))</f>
        <v>Nairobi</v>
      </c>
      <c r="I1017" s="43" t="n">
        <f aca="false">ROUND(MIN(INDEX(Assumptions!$D$13:$D$18,MATCH(E1017,Assumptions!$A$13:$A$18,0)),MAX(INDEX(Assumptions!$C$13:$C$18,MATCH(E1017,Assumptions!$A$13:$A$18,0)),INDEX(Assumptions!$B$13:$B$18,MATCH(E1017,Assumptions!$A$13:$A$18,0))*F1017)),2)</f>
        <v>2</v>
      </c>
    </row>
    <row r="1018" customFormat="false" ht="15" hidden="false" customHeight="false" outlineLevel="0" collapsed="false">
      <c r="A1018" s="24" t="s">
        <v>1841</v>
      </c>
      <c r="B1018" s="39" t="n">
        <v>46044</v>
      </c>
      <c r="C1018" s="24" t="s">
        <v>701</v>
      </c>
      <c r="D1018" s="24" t="s">
        <v>156</v>
      </c>
      <c r="E1018" s="24" t="s">
        <v>107</v>
      </c>
      <c r="F1018" s="38" t="n">
        <v>61740</v>
      </c>
      <c r="G1018" s="42" t="n">
        <f aca="false">DATE(YEAR(B1018),MONTH(B1018),1)</f>
        <v>46023</v>
      </c>
      <c r="H1018" s="24" t="str">
        <f aca="false">INDEX(Customers!$B$2:$B$601,MATCH(C1018,Customers!$A$2:$A$601,0))</f>
        <v>Nairobi</v>
      </c>
      <c r="I1018" s="43" t="n">
        <f aca="false">ROUND(MIN(INDEX(Assumptions!$D$13:$D$18,MATCH(E1018,Assumptions!$A$13:$A$18,0)),MAX(INDEX(Assumptions!$C$13:$C$18,MATCH(E1018,Assumptions!$A$13:$A$18,0)),INDEX(Assumptions!$B$13:$B$18,MATCH(E1018,Assumptions!$A$13:$A$18,0))*F1018)),2)</f>
        <v>0</v>
      </c>
    </row>
    <row r="1019" customFormat="false" ht="15" hidden="false" customHeight="false" outlineLevel="0" collapsed="false">
      <c r="A1019" s="24" t="s">
        <v>1842</v>
      </c>
      <c r="B1019" s="39" t="n">
        <v>46044</v>
      </c>
      <c r="C1019" s="24" t="s">
        <v>726</v>
      </c>
      <c r="D1019" s="24" t="s">
        <v>826</v>
      </c>
      <c r="E1019" s="24" t="s">
        <v>103</v>
      </c>
      <c r="F1019" s="38" t="n">
        <v>1360</v>
      </c>
      <c r="G1019" s="42" t="n">
        <f aca="false">DATE(YEAR(B1019),MONTH(B1019),1)</f>
        <v>46023</v>
      </c>
      <c r="H1019" s="24" t="str">
        <f aca="false">INDEX(Customers!$B$2:$B$601,MATCH(C1019,Customers!$A$2:$A$601,0))</f>
        <v>Nairobi</v>
      </c>
      <c r="I1019" s="43" t="n">
        <f aca="false">ROUND(MIN(INDEX(Assumptions!$D$13:$D$18,MATCH(E1019,Assumptions!$A$13:$A$18,0)),MAX(INDEX(Assumptions!$C$13:$C$18,MATCH(E1019,Assumptions!$A$13:$A$18,0)),INDEX(Assumptions!$B$13:$B$18,MATCH(E1019,Assumptions!$A$13:$A$18,0))*F1019)),2)</f>
        <v>13.6</v>
      </c>
    </row>
    <row r="1020" customFormat="false" ht="15" hidden="false" customHeight="false" outlineLevel="0" collapsed="false">
      <c r="A1020" s="24" t="s">
        <v>1843</v>
      </c>
      <c r="B1020" s="39" t="n">
        <v>46044</v>
      </c>
      <c r="C1020" s="24" t="s">
        <v>738</v>
      </c>
      <c r="D1020" s="24" t="s">
        <v>826</v>
      </c>
      <c r="E1020" s="24" t="s">
        <v>111</v>
      </c>
      <c r="F1020" s="38" t="n">
        <v>20</v>
      </c>
      <c r="G1020" s="42" t="n">
        <f aca="false">DATE(YEAR(B1020),MONTH(B1020),1)</f>
        <v>46023</v>
      </c>
      <c r="H1020" s="24" t="str">
        <f aca="false">INDEX(Customers!$B$2:$B$601,MATCH(C1020,Customers!$A$2:$A$601,0))</f>
        <v>Rift Valley</v>
      </c>
      <c r="I1020" s="43" t="n">
        <f aca="false">ROUND(MIN(INDEX(Assumptions!$D$13:$D$18,MATCH(E1020,Assumptions!$A$13:$A$18,0)),MAX(INDEX(Assumptions!$C$13:$C$18,MATCH(E1020,Assumptions!$A$13:$A$18,0)),INDEX(Assumptions!$B$13:$B$18,MATCH(E1020,Assumptions!$A$13:$A$18,0))*F1020)),2)</f>
        <v>0.8</v>
      </c>
    </row>
    <row r="1021" customFormat="false" ht="15" hidden="false" customHeight="false" outlineLevel="0" collapsed="false">
      <c r="A1021" s="24" t="s">
        <v>1844</v>
      </c>
      <c r="B1021" s="39" t="n">
        <v>46044</v>
      </c>
      <c r="C1021" s="24" t="s">
        <v>743</v>
      </c>
      <c r="D1021" s="24" t="s">
        <v>826</v>
      </c>
      <c r="E1021" s="24" t="s">
        <v>103</v>
      </c>
      <c r="F1021" s="38" t="n">
        <v>760</v>
      </c>
      <c r="G1021" s="42" t="n">
        <f aca="false">DATE(YEAR(B1021),MONTH(B1021),1)</f>
        <v>46023</v>
      </c>
      <c r="H1021" s="24" t="str">
        <f aca="false">INDEX(Customers!$B$2:$B$601,MATCH(C1021,Customers!$A$2:$A$601,0))</f>
        <v>Eastern</v>
      </c>
      <c r="I1021" s="43" t="n">
        <f aca="false">ROUND(MIN(INDEX(Assumptions!$D$13:$D$18,MATCH(E1021,Assumptions!$A$13:$A$18,0)),MAX(INDEX(Assumptions!$C$13:$C$18,MATCH(E1021,Assumptions!$A$13:$A$18,0)),INDEX(Assumptions!$B$13:$B$18,MATCH(E1021,Assumptions!$A$13:$A$18,0))*F1021)),2)</f>
        <v>7.6</v>
      </c>
    </row>
    <row r="1022" customFormat="false" ht="15" hidden="false" customHeight="false" outlineLevel="0" collapsed="false">
      <c r="A1022" s="24" t="s">
        <v>1845</v>
      </c>
      <c r="B1022" s="39" t="n">
        <v>46044</v>
      </c>
      <c r="C1022" s="24" t="s">
        <v>770</v>
      </c>
      <c r="D1022" s="24" t="s">
        <v>826</v>
      </c>
      <c r="E1022" s="24" t="s">
        <v>109</v>
      </c>
      <c r="F1022" s="38" t="n">
        <v>1620</v>
      </c>
      <c r="G1022" s="42" t="n">
        <f aca="false">DATE(YEAR(B1022),MONTH(B1022),1)</f>
        <v>46023</v>
      </c>
      <c r="H1022" s="24" t="str">
        <f aca="false">INDEX(Customers!$B$2:$B$601,MATCH(C1022,Customers!$A$2:$A$601,0))</f>
        <v>Western</v>
      </c>
      <c r="I1022" s="43" t="n">
        <f aca="false">ROUND(MIN(INDEX(Assumptions!$D$13:$D$18,MATCH(E1022,Assumptions!$A$13:$A$18,0)),MAX(INDEX(Assumptions!$C$13:$C$18,MATCH(E1022,Assumptions!$A$13:$A$18,0)),INDEX(Assumptions!$B$13:$B$18,MATCH(E1022,Assumptions!$A$13:$A$18,0))*F1022)),2)</f>
        <v>6.48</v>
      </c>
    </row>
    <row r="1023" customFormat="false" ht="15" hidden="false" customHeight="false" outlineLevel="0" collapsed="false">
      <c r="A1023" s="24" t="s">
        <v>1846</v>
      </c>
      <c r="B1023" s="39" t="n">
        <v>46044</v>
      </c>
      <c r="C1023" s="24" t="s">
        <v>808</v>
      </c>
      <c r="D1023" s="24" t="s">
        <v>826</v>
      </c>
      <c r="E1023" s="24" t="s">
        <v>113</v>
      </c>
      <c r="F1023" s="38" t="n">
        <v>1000</v>
      </c>
      <c r="G1023" s="42" t="n">
        <f aca="false">DATE(YEAR(B1023),MONTH(B1023),1)</f>
        <v>46023</v>
      </c>
      <c r="H1023" s="24" t="str">
        <f aca="false">INDEX(Customers!$B$2:$B$601,MATCH(C1023,Customers!$A$2:$A$601,0))</f>
        <v>Western</v>
      </c>
      <c r="I1023" s="43" t="n">
        <f aca="false">ROUND(MIN(INDEX(Assumptions!$D$13:$D$18,MATCH(E1023,Assumptions!$A$13:$A$18,0)),MAX(INDEX(Assumptions!$C$13:$C$18,MATCH(E1023,Assumptions!$A$13:$A$18,0)),INDEX(Assumptions!$B$13:$B$18,MATCH(E1023,Assumptions!$A$13:$A$18,0))*F1023)),2)</f>
        <v>50</v>
      </c>
    </row>
    <row r="1024" customFormat="false" ht="15" hidden="false" customHeight="false" outlineLevel="0" collapsed="false">
      <c r="A1024" s="24" t="s">
        <v>1847</v>
      </c>
      <c r="B1024" s="39" t="n">
        <v>46045</v>
      </c>
      <c r="C1024" s="24" t="s">
        <v>254</v>
      </c>
      <c r="D1024" s="24" t="s">
        <v>175</v>
      </c>
      <c r="E1024" s="24" t="s">
        <v>105</v>
      </c>
      <c r="F1024" s="38" t="n">
        <v>6570</v>
      </c>
      <c r="G1024" s="42" t="n">
        <f aca="false">DATE(YEAR(B1024),MONTH(B1024),1)</f>
        <v>46023</v>
      </c>
      <c r="H1024" s="24" t="str">
        <f aca="false">INDEX(Customers!$B$2:$B$601,MATCH(C1024,Customers!$A$2:$A$601,0))</f>
        <v>Rift Valley</v>
      </c>
      <c r="I1024" s="43" t="n">
        <f aca="false">ROUND(MIN(INDEX(Assumptions!$D$13:$D$18,MATCH(E1024,Assumptions!$A$13:$A$18,0)),MAX(INDEX(Assumptions!$C$13:$C$18,MATCH(E1024,Assumptions!$A$13:$A$18,0)),INDEX(Assumptions!$B$13:$B$18,MATCH(E1024,Assumptions!$A$13:$A$18,0))*F1024)),2)</f>
        <v>98.55</v>
      </c>
    </row>
    <row r="1025" customFormat="false" ht="15" hidden="false" customHeight="false" outlineLevel="0" collapsed="false">
      <c r="A1025" s="24" t="s">
        <v>1848</v>
      </c>
      <c r="B1025" s="39" t="n">
        <v>46045</v>
      </c>
      <c r="C1025" s="24" t="s">
        <v>271</v>
      </c>
      <c r="D1025" s="24" t="s">
        <v>826</v>
      </c>
      <c r="E1025" s="24" t="s">
        <v>113</v>
      </c>
      <c r="F1025" s="38" t="n">
        <v>500</v>
      </c>
      <c r="G1025" s="42" t="n">
        <f aca="false">DATE(YEAR(B1025),MONTH(B1025),1)</f>
        <v>46023</v>
      </c>
      <c r="H1025" s="24" t="str">
        <f aca="false">INDEX(Customers!$B$2:$B$601,MATCH(C1025,Customers!$A$2:$A$601,0))</f>
        <v>Coast</v>
      </c>
      <c r="I1025" s="43" t="n">
        <f aca="false">ROUND(MIN(INDEX(Assumptions!$D$13:$D$18,MATCH(E1025,Assumptions!$A$13:$A$18,0)),MAX(INDEX(Assumptions!$C$13:$C$18,MATCH(E1025,Assumptions!$A$13:$A$18,0)),INDEX(Assumptions!$B$13:$B$18,MATCH(E1025,Assumptions!$A$13:$A$18,0))*F1025)),2)</f>
        <v>25</v>
      </c>
    </row>
    <row r="1026" customFormat="false" ht="15" hidden="false" customHeight="false" outlineLevel="0" collapsed="false">
      <c r="A1026" s="24" t="s">
        <v>1849</v>
      </c>
      <c r="B1026" s="39" t="n">
        <v>46045</v>
      </c>
      <c r="C1026" s="24" t="s">
        <v>280</v>
      </c>
      <c r="D1026" s="24" t="s">
        <v>826</v>
      </c>
      <c r="E1026" s="24" t="s">
        <v>113</v>
      </c>
      <c r="F1026" s="38" t="n">
        <v>500</v>
      </c>
      <c r="G1026" s="42" t="n">
        <f aca="false">DATE(YEAR(B1026),MONTH(B1026),1)</f>
        <v>46023</v>
      </c>
      <c r="H1026" s="24" t="str">
        <f aca="false">INDEX(Customers!$B$2:$B$601,MATCH(C1026,Customers!$A$2:$A$601,0))</f>
        <v>Western</v>
      </c>
      <c r="I1026" s="43" t="n">
        <f aca="false">ROUND(MIN(INDEX(Assumptions!$D$13:$D$18,MATCH(E1026,Assumptions!$A$13:$A$18,0)),MAX(INDEX(Assumptions!$C$13:$C$18,MATCH(E1026,Assumptions!$A$13:$A$18,0)),INDEX(Assumptions!$B$13:$B$18,MATCH(E1026,Assumptions!$A$13:$A$18,0))*F1026)),2)</f>
        <v>25</v>
      </c>
    </row>
    <row r="1027" customFormat="false" ht="15" hidden="false" customHeight="false" outlineLevel="0" collapsed="false">
      <c r="A1027" s="24" t="s">
        <v>1850</v>
      </c>
      <c r="B1027" s="39" t="n">
        <v>46045</v>
      </c>
      <c r="C1027" s="24" t="s">
        <v>289</v>
      </c>
      <c r="D1027" s="24" t="s">
        <v>826</v>
      </c>
      <c r="E1027" s="24" t="s">
        <v>113</v>
      </c>
      <c r="F1027" s="38" t="n">
        <v>500</v>
      </c>
      <c r="G1027" s="42" t="n">
        <f aca="false">DATE(YEAR(B1027),MONTH(B1027),1)</f>
        <v>46023</v>
      </c>
      <c r="H1027" s="24" t="str">
        <f aca="false">INDEX(Customers!$B$2:$B$601,MATCH(C1027,Customers!$A$2:$A$601,0))</f>
        <v>Coast</v>
      </c>
      <c r="I1027" s="43" t="n">
        <f aca="false">ROUND(MIN(INDEX(Assumptions!$D$13:$D$18,MATCH(E1027,Assumptions!$A$13:$A$18,0)),MAX(INDEX(Assumptions!$C$13:$C$18,MATCH(E1027,Assumptions!$A$13:$A$18,0)),INDEX(Assumptions!$B$13:$B$18,MATCH(E1027,Assumptions!$A$13:$A$18,0))*F1027)),2)</f>
        <v>25</v>
      </c>
    </row>
    <row r="1028" customFormat="false" ht="15" hidden="false" customHeight="false" outlineLevel="0" collapsed="false">
      <c r="A1028" s="24" t="s">
        <v>1851</v>
      </c>
      <c r="B1028" s="39" t="n">
        <v>46045</v>
      </c>
      <c r="C1028" s="24" t="s">
        <v>289</v>
      </c>
      <c r="D1028" s="24" t="s">
        <v>826</v>
      </c>
      <c r="E1028" s="24" t="s">
        <v>111</v>
      </c>
      <c r="F1028" s="38" t="n">
        <v>200</v>
      </c>
      <c r="G1028" s="42" t="n">
        <f aca="false">DATE(YEAR(B1028),MONTH(B1028),1)</f>
        <v>46023</v>
      </c>
      <c r="H1028" s="24" t="str">
        <f aca="false">INDEX(Customers!$B$2:$B$601,MATCH(C1028,Customers!$A$2:$A$601,0))</f>
        <v>Coast</v>
      </c>
      <c r="I1028" s="43" t="n">
        <f aca="false">ROUND(MIN(INDEX(Assumptions!$D$13:$D$18,MATCH(E1028,Assumptions!$A$13:$A$18,0)),MAX(INDEX(Assumptions!$C$13:$C$18,MATCH(E1028,Assumptions!$A$13:$A$18,0)),INDEX(Assumptions!$B$13:$B$18,MATCH(E1028,Assumptions!$A$13:$A$18,0))*F1028)),2)</f>
        <v>8</v>
      </c>
    </row>
    <row r="1029" customFormat="false" ht="15" hidden="false" customHeight="false" outlineLevel="0" collapsed="false">
      <c r="A1029" s="24" t="s">
        <v>1852</v>
      </c>
      <c r="B1029" s="39" t="n">
        <v>46045</v>
      </c>
      <c r="C1029" s="24" t="s">
        <v>323</v>
      </c>
      <c r="D1029" s="24" t="s">
        <v>182</v>
      </c>
      <c r="E1029" s="24" t="s">
        <v>107</v>
      </c>
      <c r="F1029" s="38" t="n">
        <v>39150</v>
      </c>
      <c r="G1029" s="42" t="n">
        <f aca="false">DATE(YEAR(B1029),MONTH(B1029),1)</f>
        <v>46023</v>
      </c>
      <c r="H1029" s="24" t="str">
        <f aca="false">INDEX(Customers!$B$2:$B$601,MATCH(C1029,Customers!$A$2:$A$601,0))</f>
        <v>Rift Valley</v>
      </c>
      <c r="I1029" s="43" t="n">
        <f aca="false">ROUND(MIN(INDEX(Assumptions!$D$13:$D$18,MATCH(E1029,Assumptions!$A$13:$A$18,0)),MAX(INDEX(Assumptions!$C$13:$C$18,MATCH(E1029,Assumptions!$A$13:$A$18,0)),INDEX(Assumptions!$B$13:$B$18,MATCH(E1029,Assumptions!$A$13:$A$18,0))*F1029)),2)</f>
        <v>0</v>
      </c>
    </row>
    <row r="1030" customFormat="false" ht="15" hidden="false" customHeight="false" outlineLevel="0" collapsed="false">
      <c r="A1030" s="24" t="s">
        <v>1853</v>
      </c>
      <c r="B1030" s="39" t="n">
        <v>46045</v>
      </c>
      <c r="C1030" s="24" t="s">
        <v>334</v>
      </c>
      <c r="D1030" s="24" t="s">
        <v>156</v>
      </c>
      <c r="E1030" s="24" t="s">
        <v>107</v>
      </c>
      <c r="F1030" s="38" t="n">
        <v>23010</v>
      </c>
      <c r="G1030" s="42" t="n">
        <f aca="false">DATE(YEAR(B1030),MONTH(B1030),1)</f>
        <v>46023</v>
      </c>
      <c r="H1030" s="24" t="str">
        <f aca="false">INDEX(Customers!$B$2:$B$601,MATCH(C1030,Customers!$A$2:$A$601,0))</f>
        <v>Nairobi</v>
      </c>
      <c r="I1030" s="43" t="n">
        <f aca="false">ROUND(MIN(INDEX(Assumptions!$D$13:$D$18,MATCH(E1030,Assumptions!$A$13:$A$18,0)),MAX(INDEX(Assumptions!$C$13:$C$18,MATCH(E1030,Assumptions!$A$13:$A$18,0)),INDEX(Assumptions!$B$13:$B$18,MATCH(E1030,Assumptions!$A$13:$A$18,0))*F1030)),2)</f>
        <v>0</v>
      </c>
    </row>
    <row r="1031" customFormat="false" ht="15" hidden="false" customHeight="false" outlineLevel="0" collapsed="false">
      <c r="A1031" s="24" t="s">
        <v>1854</v>
      </c>
      <c r="B1031" s="39" t="n">
        <v>46045</v>
      </c>
      <c r="C1031" s="24" t="s">
        <v>347</v>
      </c>
      <c r="D1031" s="24" t="s">
        <v>826</v>
      </c>
      <c r="E1031" s="24" t="s">
        <v>109</v>
      </c>
      <c r="F1031" s="38" t="n">
        <v>3290</v>
      </c>
      <c r="G1031" s="42" t="n">
        <f aca="false">DATE(YEAR(B1031),MONTH(B1031),1)</f>
        <v>46023</v>
      </c>
      <c r="H1031" s="24" t="str">
        <f aca="false">INDEX(Customers!$B$2:$B$601,MATCH(C1031,Customers!$A$2:$A$601,0))</f>
        <v>Coast</v>
      </c>
      <c r="I1031" s="43" t="n">
        <f aca="false">ROUND(MIN(INDEX(Assumptions!$D$13:$D$18,MATCH(E1031,Assumptions!$A$13:$A$18,0)),MAX(INDEX(Assumptions!$C$13:$C$18,MATCH(E1031,Assumptions!$A$13:$A$18,0)),INDEX(Assumptions!$B$13:$B$18,MATCH(E1031,Assumptions!$A$13:$A$18,0))*F1031)),2)</f>
        <v>13.16</v>
      </c>
    </row>
    <row r="1032" customFormat="false" ht="15" hidden="false" customHeight="false" outlineLevel="0" collapsed="false">
      <c r="A1032" s="24" t="s">
        <v>1855</v>
      </c>
      <c r="B1032" s="39" t="n">
        <v>46045</v>
      </c>
      <c r="C1032" s="24" t="s">
        <v>364</v>
      </c>
      <c r="D1032" s="24" t="s">
        <v>826</v>
      </c>
      <c r="E1032" s="24" t="s">
        <v>111</v>
      </c>
      <c r="F1032" s="38" t="n">
        <v>50</v>
      </c>
      <c r="G1032" s="42" t="n">
        <f aca="false">DATE(YEAR(B1032),MONTH(B1032),1)</f>
        <v>46023</v>
      </c>
      <c r="H1032" s="24" t="str">
        <f aca="false">INDEX(Customers!$B$2:$B$601,MATCH(C1032,Customers!$A$2:$A$601,0))</f>
        <v>Central</v>
      </c>
      <c r="I1032" s="43" t="n">
        <f aca="false">ROUND(MIN(INDEX(Assumptions!$D$13:$D$18,MATCH(E1032,Assumptions!$A$13:$A$18,0)),MAX(INDEX(Assumptions!$C$13:$C$18,MATCH(E1032,Assumptions!$A$13:$A$18,0)),INDEX(Assumptions!$B$13:$B$18,MATCH(E1032,Assumptions!$A$13:$A$18,0))*F1032)),2)</f>
        <v>2</v>
      </c>
    </row>
    <row r="1033" customFormat="false" ht="15" hidden="false" customHeight="false" outlineLevel="0" collapsed="false">
      <c r="A1033" s="24" t="s">
        <v>1856</v>
      </c>
      <c r="B1033" s="39" t="n">
        <v>46045</v>
      </c>
      <c r="C1033" s="24" t="s">
        <v>373</v>
      </c>
      <c r="D1033" s="24" t="s">
        <v>826</v>
      </c>
      <c r="E1033" s="24" t="s">
        <v>113</v>
      </c>
      <c r="F1033" s="38" t="n">
        <v>250</v>
      </c>
      <c r="G1033" s="42" t="n">
        <f aca="false">DATE(YEAR(B1033),MONTH(B1033),1)</f>
        <v>46023</v>
      </c>
      <c r="H1033" s="24" t="str">
        <f aca="false">INDEX(Customers!$B$2:$B$601,MATCH(C1033,Customers!$A$2:$A$601,0))</f>
        <v>Rift Valley</v>
      </c>
      <c r="I1033" s="43" t="n">
        <f aca="false">ROUND(MIN(INDEX(Assumptions!$D$13:$D$18,MATCH(E1033,Assumptions!$A$13:$A$18,0)),MAX(INDEX(Assumptions!$C$13:$C$18,MATCH(E1033,Assumptions!$A$13:$A$18,0)),INDEX(Assumptions!$B$13:$B$18,MATCH(E1033,Assumptions!$A$13:$A$18,0))*F1033)),2)</f>
        <v>12.5</v>
      </c>
    </row>
    <row r="1034" customFormat="false" ht="15" hidden="false" customHeight="false" outlineLevel="0" collapsed="false">
      <c r="A1034" s="24" t="s">
        <v>1857</v>
      </c>
      <c r="B1034" s="39" t="n">
        <v>46045</v>
      </c>
      <c r="C1034" s="24" t="s">
        <v>385</v>
      </c>
      <c r="D1034" s="24" t="s">
        <v>171</v>
      </c>
      <c r="E1034" s="24" t="s">
        <v>105</v>
      </c>
      <c r="F1034" s="38" t="n">
        <v>3320</v>
      </c>
      <c r="G1034" s="42" t="n">
        <f aca="false">DATE(YEAR(B1034),MONTH(B1034),1)</f>
        <v>46023</v>
      </c>
      <c r="H1034" s="24" t="str">
        <f aca="false">INDEX(Customers!$B$2:$B$601,MATCH(C1034,Customers!$A$2:$A$601,0))</f>
        <v>Central</v>
      </c>
      <c r="I1034" s="43" t="n">
        <f aca="false">ROUND(MIN(INDEX(Assumptions!$D$13:$D$18,MATCH(E1034,Assumptions!$A$13:$A$18,0)),MAX(INDEX(Assumptions!$C$13:$C$18,MATCH(E1034,Assumptions!$A$13:$A$18,0)),INDEX(Assumptions!$B$13:$B$18,MATCH(E1034,Assumptions!$A$13:$A$18,0))*F1034)),2)</f>
        <v>49.8</v>
      </c>
    </row>
    <row r="1035" customFormat="false" ht="15" hidden="false" customHeight="false" outlineLevel="0" collapsed="false">
      <c r="A1035" s="24" t="s">
        <v>1858</v>
      </c>
      <c r="B1035" s="39" t="n">
        <v>46045</v>
      </c>
      <c r="C1035" s="24" t="s">
        <v>430</v>
      </c>
      <c r="D1035" s="24" t="s">
        <v>826</v>
      </c>
      <c r="E1035" s="24" t="s">
        <v>109</v>
      </c>
      <c r="F1035" s="38" t="n">
        <v>4310</v>
      </c>
      <c r="G1035" s="42" t="n">
        <f aca="false">DATE(YEAR(B1035),MONTH(B1035),1)</f>
        <v>46023</v>
      </c>
      <c r="H1035" s="24" t="str">
        <f aca="false">INDEX(Customers!$B$2:$B$601,MATCH(C1035,Customers!$A$2:$A$601,0))</f>
        <v>Western</v>
      </c>
      <c r="I1035" s="43" t="n">
        <f aca="false">ROUND(MIN(INDEX(Assumptions!$D$13:$D$18,MATCH(E1035,Assumptions!$A$13:$A$18,0)),MAX(INDEX(Assumptions!$C$13:$C$18,MATCH(E1035,Assumptions!$A$13:$A$18,0)),INDEX(Assumptions!$B$13:$B$18,MATCH(E1035,Assumptions!$A$13:$A$18,0))*F1035)),2)</f>
        <v>17.24</v>
      </c>
    </row>
    <row r="1036" customFormat="false" ht="15" hidden="false" customHeight="false" outlineLevel="0" collapsed="false">
      <c r="A1036" s="24" t="s">
        <v>1859</v>
      </c>
      <c r="B1036" s="39" t="n">
        <v>46045</v>
      </c>
      <c r="C1036" s="24" t="s">
        <v>441</v>
      </c>
      <c r="D1036" s="24" t="s">
        <v>826</v>
      </c>
      <c r="E1036" s="24" t="s">
        <v>111</v>
      </c>
      <c r="F1036" s="38" t="n">
        <v>50</v>
      </c>
      <c r="G1036" s="42" t="n">
        <f aca="false">DATE(YEAR(B1036),MONTH(B1036),1)</f>
        <v>46023</v>
      </c>
      <c r="H1036" s="24" t="str">
        <f aca="false">INDEX(Customers!$B$2:$B$601,MATCH(C1036,Customers!$A$2:$A$601,0))</f>
        <v>Central</v>
      </c>
      <c r="I1036" s="43" t="n">
        <f aca="false">ROUND(MIN(INDEX(Assumptions!$D$13:$D$18,MATCH(E1036,Assumptions!$A$13:$A$18,0)),MAX(INDEX(Assumptions!$C$13:$C$18,MATCH(E1036,Assumptions!$A$13:$A$18,0)),INDEX(Assumptions!$B$13:$B$18,MATCH(E1036,Assumptions!$A$13:$A$18,0))*F1036)),2)</f>
        <v>2</v>
      </c>
    </row>
    <row r="1037" customFormat="false" ht="15" hidden="false" customHeight="false" outlineLevel="0" collapsed="false">
      <c r="A1037" s="24" t="s">
        <v>1860</v>
      </c>
      <c r="B1037" s="39" t="n">
        <v>46045</v>
      </c>
      <c r="C1037" s="24" t="s">
        <v>449</v>
      </c>
      <c r="D1037" s="24" t="s">
        <v>826</v>
      </c>
      <c r="E1037" s="24" t="s">
        <v>103</v>
      </c>
      <c r="F1037" s="38" t="n">
        <v>4120</v>
      </c>
      <c r="G1037" s="42" t="n">
        <f aca="false">DATE(YEAR(B1037),MONTH(B1037),1)</f>
        <v>46023</v>
      </c>
      <c r="H1037" s="24" t="str">
        <f aca="false">INDEX(Customers!$B$2:$B$601,MATCH(C1037,Customers!$A$2:$A$601,0))</f>
        <v>Rift Valley</v>
      </c>
      <c r="I1037" s="43" t="n">
        <f aca="false">ROUND(MIN(INDEX(Assumptions!$D$13:$D$18,MATCH(E1037,Assumptions!$A$13:$A$18,0)),MAX(INDEX(Assumptions!$C$13:$C$18,MATCH(E1037,Assumptions!$A$13:$A$18,0)),INDEX(Assumptions!$B$13:$B$18,MATCH(E1037,Assumptions!$A$13:$A$18,0))*F1037)),2)</f>
        <v>41.2</v>
      </c>
    </row>
    <row r="1038" customFormat="false" ht="15" hidden="false" customHeight="false" outlineLevel="0" collapsed="false">
      <c r="A1038" s="24" t="s">
        <v>1861</v>
      </c>
      <c r="B1038" s="39" t="n">
        <v>46045</v>
      </c>
      <c r="C1038" s="24" t="s">
        <v>473</v>
      </c>
      <c r="D1038" s="24" t="s">
        <v>826</v>
      </c>
      <c r="E1038" s="24" t="s">
        <v>103</v>
      </c>
      <c r="F1038" s="38" t="n">
        <v>230</v>
      </c>
      <c r="G1038" s="42" t="n">
        <f aca="false">DATE(YEAR(B1038),MONTH(B1038),1)</f>
        <v>46023</v>
      </c>
      <c r="H1038" s="24" t="str">
        <f aca="false">INDEX(Customers!$B$2:$B$601,MATCH(C1038,Customers!$A$2:$A$601,0))</f>
        <v>Nairobi</v>
      </c>
      <c r="I1038" s="43" t="n">
        <f aca="false">ROUND(MIN(INDEX(Assumptions!$D$13:$D$18,MATCH(E1038,Assumptions!$A$13:$A$18,0)),MAX(INDEX(Assumptions!$C$13:$C$18,MATCH(E1038,Assumptions!$A$13:$A$18,0)),INDEX(Assumptions!$B$13:$B$18,MATCH(E1038,Assumptions!$A$13:$A$18,0))*F1038)),2)</f>
        <v>5</v>
      </c>
    </row>
    <row r="1039" customFormat="false" ht="15" hidden="false" customHeight="false" outlineLevel="0" collapsed="false">
      <c r="A1039" s="24" t="s">
        <v>1862</v>
      </c>
      <c r="B1039" s="39" t="n">
        <v>46045</v>
      </c>
      <c r="C1039" s="24" t="s">
        <v>492</v>
      </c>
      <c r="D1039" s="24" t="s">
        <v>205</v>
      </c>
      <c r="E1039" s="24" t="s">
        <v>107</v>
      </c>
      <c r="F1039" s="38" t="n">
        <v>8630</v>
      </c>
      <c r="G1039" s="42" t="n">
        <f aca="false">DATE(YEAR(B1039),MONTH(B1039),1)</f>
        <v>46023</v>
      </c>
      <c r="H1039" s="24" t="str">
        <f aca="false">INDEX(Customers!$B$2:$B$601,MATCH(C1039,Customers!$A$2:$A$601,0))</f>
        <v>Eastern</v>
      </c>
      <c r="I1039" s="43" t="n">
        <f aca="false">ROUND(MIN(INDEX(Assumptions!$D$13:$D$18,MATCH(E1039,Assumptions!$A$13:$A$18,0)),MAX(INDEX(Assumptions!$C$13:$C$18,MATCH(E1039,Assumptions!$A$13:$A$18,0)),INDEX(Assumptions!$B$13:$B$18,MATCH(E1039,Assumptions!$A$13:$A$18,0))*F1039)),2)</f>
        <v>0</v>
      </c>
    </row>
    <row r="1040" customFormat="false" ht="15" hidden="false" customHeight="false" outlineLevel="0" collapsed="false">
      <c r="A1040" s="24" t="s">
        <v>1863</v>
      </c>
      <c r="B1040" s="39" t="n">
        <v>46045</v>
      </c>
      <c r="C1040" s="24" t="s">
        <v>504</v>
      </c>
      <c r="D1040" s="24" t="s">
        <v>826</v>
      </c>
      <c r="E1040" s="24" t="s">
        <v>109</v>
      </c>
      <c r="F1040" s="38" t="n">
        <v>1530</v>
      </c>
      <c r="G1040" s="42" t="n">
        <f aca="false">DATE(YEAR(B1040),MONTH(B1040),1)</f>
        <v>46023</v>
      </c>
      <c r="H1040" s="24" t="str">
        <f aca="false">INDEX(Customers!$B$2:$B$601,MATCH(C1040,Customers!$A$2:$A$601,0))</f>
        <v>Coast</v>
      </c>
      <c r="I1040" s="43" t="n">
        <f aca="false">ROUND(MIN(INDEX(Assumptions!$D$13:$D$18,MATCH(E1040,Assumptions!$A$13:$A$18,0)),MAX(INDEX(Assumptions!$C$13:$C$18,MATCH(E1040,Assumptions!$A$13:$A$18,0)),INDEX(Assumptions!$B$13:$B$18,MATCH(E1040,Assumptions!$A$13:$A$18,0))*F1040)),2)</f>
        <v>6.12</v>
      </c>
    </row>
    <row r="1041" customFormat="false" ht="15" hidden="false" customHeight="false" outlineLevel="0" collapsed="false">
      <c r="A1041" s="24" t="s">
        <v>1864</v>
      </c>
      <c r="B1041" s="39" t="n">
        <v>46045</v>
      </c>
      <c r="C1041" s="24" t="s">
        <v>520</v>
      </c>
      <c r="D1041" s="24" t="s">
        <v>826</v>
      </c>
      <c r="E1041" s="24" t="s">
        <v>103</v>
      </c>
      <c r="F1041" s="38" t="n">
        <v>1280</v>
      </c>
      <c r="G1041" s="42" t="n">
        <f aca="false">DATE(YEAR(B1041),MONTH(B1041),1)</f>
        <v>46023</v>
      </c>
      <c r="H1041" s="24" t="str">
        <f aca="false">INDEX(Customers!$B$2:$B$601,MATCH(C1041,Customers!$A$2:$A$601,0))</f>
        <v>Coast</v>
      </c>
      <c r="I1041" s="43" t="n">
        <f aca="false">ROUND(MIN(INDEX(Assumptions!$D$13:$D$18,MATCH(E1041,Assumptions!$A$13:$A$18,0)),MAX(INDEX(Assumptions!$C$13:$C$18,MATCH(E1041,Assumptions!$A$13:$A$18,0)),INDEX(Assumptions!$B$13:$B$18,MATCH(E1041,Assumptions!$A$13:$A$18,0))*F1041)),2)</f>
        <v>12.8</v>
      </c>
    </row>
    <row r="1042" customFormat="false" ht="15" hidden="false" customHeight="false" outlineLevel="0" collapsed="false">
      <c r="A1042" s="24" t="s">
        <v>1865</v>
      </c>
      <c r="B1042" s="39" t="n">
        <v>46045</v>
      </c>
      <c r="C1042" s="24" t="s">
        <v>528</v>
      </c>
      <c r="D1042" s="24" t="s">
        <v>826</v>
      </c>
      <c r="E1042" s="24" t="s">
        <v>109</v>
      </c>
      <c r="F1042" s="38" t="n">
        <v>8870</v>
      </c>
      <c r="G1042" s="42" t="n">
        <f aca="false">DATE(YEAR(B1042),MONTH(B1042),1)</f>
        <v>46023</v>
      </c>
      <c r="H1042" s="24" t="str">
        <f aca="false">INDEX(Customers!$B$2:$B$601,MATCH(C1042,Customers!$A$2:$A$601,0))</f>
        <v>Central</v>
      </c>
      <c r="I1042" s="43" t="n">
        <f aca="false">ROUND(MIN(INDEX(Assumptions!$D$13:$D$18,MATCH(E1042,Assumptions!$A$13:$A$18,0)),MAX(INDEX(Assumptions!$C$13:$C$18,MATCH(E1042,Assumptions!$A$13:$A$18,0)),INDEX(Assumptions!$B$13:$B$18,MATCH(E1042,Assumptions!$A$13:$A$18,0))*F1042)),2)</f>
        <v>35.48</v>
      </c>
    </row>
    <row r="1043" customFormat="false" ht="15" hidden="false" customHeight="false" outlineLevel="0" collapsed="false">
      <c r="A1043" s="24" t="s">
        <v>1866</v>
      </c>
      <c r="B1043" s="39" t="n">
        <v>46045</v>
      </c>
      <c r="C1043" s="24" t="s">
        <v>530</v>
      </c>
      <c r="D1043" s="24" t="s">
        <v>826</v>
      </c>
      <c r="E1043" s="24" t="s">
        <v>103</v>
      </c>
      <c r="F1043" s="38" t="n">
        <v>3350</v>
      </c>
      <c r="G1043" s="42" t="n">
        <f aca="false">DATE(YEAR(B1043),MONTH(B1043),1)</f>
        <v>46023</v>
      </c>
      <c r="H1043" s="24" t="str">
        <f aca="false">INDEX(Customers!$B$2:$B$601,MATCH(C1043,Customers!$A$2:$A$601,0))</f>
        <v>Nairobi</v>
      </c>
      <c r="I1043" s="43" t="n">
        <f aca="false">ROUND(MIN(INDEX(Assumptions!$D$13:$D$18,MATCH(E1043,Assumptions!$A$13:$A$18,0)),MAX(INDEX(Assumptions!$C$13:$C$18,MATCH(E1043,Assumptions!$A$13:$A$18,0)),INDEX(Assumptions!$B$13:$B$18,MATCH(E1043,Assumptions!$A$13:$A$18,0))*F1043)),2)</f>
        <v>33.5</v>
      </c>
    </row>
    <row r="1044" customFormat="false" ht="15" hidden="false" customHeight="false" outlineLevel="0" collapsed="false">
      <c r="A1044" s="24" t="s">
        <v>1867</v>
      </c>
      <c r="B1044" s="39" t="n">
        <v>46045</v>
      </c>
      <c r="C1044" s="24" t="s">
        <v>540</v>
      </c>
      <c r="D1044" s="24" t="s">
        <v>826</v>
      </c>
      <c r="E1044" s="24" t="s">
        <v>113</v>
      </c>
      <c r="F1044" s="38" t="n">
        <v>99</v>
      </c>
      <c r="G1044" s="42" t="n">
        <f aca="false">DATE(YEAR(B1044),MONTH(B1044),1)</f>
        <v>46023</v>
      </c>
      <c r="H1044" s="24" t="str">
        <f aca="false">INDEX(Customers!$B$2:$B$601,MATCH(C1044,Customers!$A$2:$A$601,0))</f>
        <v>Nairobi</v>
      </c>
      <c r="I1044" s="43" t="n">
        <f aca="false">ROUND(MIN(INDEX(Assumptions!$D$13:$D$18,MATCH(E1044,Assumptions!$A$13:$A$18,0)),MAX(INDEX(Assumptions!$C$13:$C$18,MATCH(E1044,Assumptions!$A$13:$A$18,0)),INDEX(Assumptions!$B$13:$B$18,MATCH(E1044,Assumptions!$A$13:$A$18,0))*F1044)),2)</f>
        <v>4.95</v>
      </c>
    </row>
    <row r="1045" customFormat="false" ht="15" hidden="false" customHeight="false" outlineLevel="0" collapsed="false">
      <c r="A1045" s="24" t="s">
        <v>1868</v>
      </c>
      <c r="B1045" s="39" t="n">
        <v>46045</v>
      </c>
      <c r="C1045" s="24" t="s">
        <v>543</v>
      </c>
      <c r="D1045" s="24" t="s">
        <v>164</v>
      </c>
      <c r="E1045" s="24" t="s">
        <v>107</v>
      </c>
      <c r="F1045" s="38" t="n">
        <v>10140</v>
      </c>
      <c r="G1045" s="42" t="n">
        <f aca="false">DATE(YEAR(B1045),MONTH(B1045),1)</f>
        <v>46023</v>
      </c>
      <c r="H1045" s="24" t="str">
        <f aca="false">INDEX(Customers!$B$2:$B$601,MATCH(C1045,Customers!$A$2:$A$601,0))</f>
        <v>Central</v>
      </c>
      <c r="I1045" s="43" t="n">
        <f aca="false">ROUND(MIN(INDEX(Assumptions!$D$13:$D$18,MATCH(E1045,Assumptions!$A$13:$A$18,0)),MAX(INDEX(Assumptions!$C$13:$C$18,MATCH(E1045,Assumptions!$A$13:$A$18,0)),INDEX(Assumptions!$B$13:$B$18,MATCH(E1045,Assumptions!$A$13:$A$18,0))*F1045)),2)</f>
        <v>0</v>
      </c>
    </row>
    <row r="1046" customFormat="false" ht="15" hidden="false" customHeight="false" outlineLevel="0" collapsed="false">
      <c r="A1046" s="24" t="s">
        <v>1869</v>
      </c>
      <c r="B1046" s="39" t="n">
        <v>46045</v>
      </c>
      <c r="C1046" s="24" t="s">
        <v>543</v>
      </c>
      <c r="D1046" s="24" t="s">
        <v>826</v>
      </c>
      <c r="E1046" s="24" t="s">
        <v>113</v>
      </c>
      <c r="F1046" s="38" t="n">
        <v>250</v>
      </c>
      <c r="G1046" s="42" t="n">
        <f aca="false">DATE(YEAR(B1046),MONTH(B1046),1)</f>
        <v>46023</v>
      </c>
      <c r="H1046" s="24" t="str">
        <f aca="false">INDEX(Customers!$B$2:$B$601,MATCH(C1046,Customers!$A$2:$A$601,0))</f>
        <v>Central</v>
      </c>
      <c r="I1046" s="43" t="n">
        <f aca="false">ROUND(MIN(INDEX(Assumptions!$D$13:$D$18,MATCH(E1046,Assumptions!$A$13:$A$18,0)),MAX(INDEX(Assumptions!$C$13:$C$18,MATCH(E1046,Assumptions!$A$13:$A$18,0)),INDEX(Assumptions!$B$13:$B$18,MATCH(E1046,Assumptions!$A$13:$A$18,0))*F1046)),2)</f>
        <v>12.5</v>
      </c>
    </row>
    <row r="1047" customFormat="false" ht="15" hidden="false" customHeight="false" outlineLevel="0" collapsed="false">
      <c r="A1047" s="24" t="s">
        <v>1870</v>
      </c>
      <c r="B1047" s="39" t="n">
        <v>46045</v>
      </c>
      <c r="C1047" s="24" t="s">
        <v>552</v>
      </c>
      <c r="D1047" s="24" t="s">
        <v>204</v>
      </c>
      <c r="E1047" s="24" t="s">
        <v>107</v>
      </c>
      <c r="F1047" s="38" t="n">
        <v>16280</v>
      </c>
      <c r="G1047" s="42" t="n">
        <f aca="false">DATE(YEAR(B1047),MONTH(B1047),1)</f>
        <v>46023</v>
      </c>
      <c r="H1047" s="24" t="str">
        <f aca="false">INDEX(Customers!$B$2:$B$601,MATCH(C1047,Customers!$A$2:$A$601,0))</f>
        <v>Eastern</v>
      </c>
      <c r="I1047" s="43" t="n">
        <f aca="false">ROUND(MIN(INDEX(Assumptions!$D$13:$D$18,MATCH(E1047,Assumptions!$A$13:$A$18,0)),MAX(INDEX(Assumptions!$C$13:$C$18,MATCH(E1047,Assumptions!$A$13:$A$18,0)),INDEX(Assumptions!$B$13:$B$18,MATCH(E1047,Assumptions!$A$13:$A$18,0))*F1047)),2)</f>
        <v>0</v>
      </c>
    </row>
    <row r="1048" customFormat="false" ht="15" hidden="false" customHeight="false" outlineLevel="0" collapsed="false">
      <c r="A1048" s="24" t="s">
        <v>1871</v>
      </c>
      <c r="B1048" s="39" t="n">
        <v>46045</v>
      </c>
      <c r="C1048" s="24" t="s">
        <v>556</v>
      </c>
      <c r="D1048" s="24" t="s">
        <v>826</v>
      </c>
      <c r="E1048" s="24" t="s">
        <v>109</v>
      </c>
      <c r="F1048" s="38" t="n">
        <v>4650</v>
      </c>
      <c r="G1048" s="42" t="n">
        <f aca="false">DATE(YEAR(B1048),MONTH(B1048),1)</f>
        <v>46023</v>
      </c>
      <c r="H1048" s="24" t="str">
        <f aca="false">INDEX(Customers!$B$2:$B$601,MATCH(C1048,Customers!$A$2:$A$601,0))</f>
        <v>Central</v>
      </c>
      <c r="I1048" s="43" t="n">
        <f aca="false">ROUND(MIN(INDEX(Assumptions!$D$13:$D$18,MATCH(E1048,Assumptions!$A$13:$A$18,0)),MAX(INDEX(Assumptions!$C$13:$C$18,MATCH(E1048,Assumptions!$A$13:$A$18,0)),INDEX(Assumptions!$B$13:$B$18,MATCH(E1048,Assumptions!$A$13:$A$18,0))*F1048)),2)</f>
        <v>18.6</v>
      </c>
    </row>
    <row r="1049" customFormat="false" ht="15" hidden="false" customHeight="false" outlineLevel="0" collapsed="false">
      <c r="A1049" s="24" t="s">
        <v>1872</v>
      </c>
      <c r="B1049" s="39" t="n">
        <v>46045</v>
      </c>
      <c r="C1049" s="24" t="s">
        <v>563</v>
      </c>
      <c r="D1049" s="24" t="s">
        <v>826</v>
      </c>
      <c r="E1049" s="24" t="s">
        <v>103</v>
      </c>
      <c r="F1049" s="38" t="n">
        <v>370</v>
      </c>
      <c r="G1049" s="42" t="n">
        <f aca="false">DATE(YEAR(B1049),MONTH(B1049),1)</f>
        <v>46023</v>
      </c>
      <c r="H1049" s="24" t="str">
        <f aca="false">INDEX(Customers!$B$2:$B$601,MATCH(C1049,Customers!$A$2:$A$601,0))</f>
        <v>Nairobi</v>
      </c>
      <c r="I1049" s="43" t="n">
        <f aca="false">ROUND(MIN(INDEX(Assumptions!$D$13:$D$18,MATCH(E1049,Assumptions!$A$13:$A$18,0)),MAX(INDEX(Assumptions!$C$13:$C$18,MATCH(E1049,Assumptions!$A$13:$A$18,0)),INDEX(Assumptions!$B$13:$B$18,MATCH(E1049,Assumptions!$A$13:$A$18,0))*F1049)),2)</f>
        <v>5</v>
      </c>
    </row>
    <row r="1050" customFormat="false" ht="15" hidden="false" customHeight="false" outlineLevel="0" collapsed="false">
      <c r="A1050" s="24" t="s">
        <v>1873</v>
      </c>
      <c r="B1050" s="39" t="n">
        <v>46045</v>
      </c>
      <c r="C1050" s="24" t="s">
        <v>563</v>
      </c>
      <c r="D1050" s="24" t="s">
        <v>826</v>
      </c>
      <c r="E1050" s="24" t="s">
        <v>103</v>
      </c>
      <c r="F1050" s="38" t="n">
        <v>26230</v>
      </c>
      <c r="G1050" s="42" t="n">
        <f aca="false">DATE(YEAR(B1050),MONTH(B1050),1)</f>
        <v>46023</v>
      </c>
      <c r="H1050" s="24" t="str">
        <f aca="false">INDEX(Customers!$B$2:$B$601,MATCH(C1050,Customers!$A$2:$A$601,0))</f>
        <v>Nairobi</v>
      </c>
      <c r="I1050" s="43" t="n">
        <f aca="false">ROUND(MIN(INDEX(Assumptions!$D$13:$D$18,MATCH(E1050,Assumptions!$A$13:$A$18,0)),MAX(INDEX(Assumptions!$C$13:$C$18,MATCH(E1050,Assumptions!$A$13:$A$18,0)),INDEX(Assumptions!$B$13:$B$18,MATCH(E1050,Assumptions!$A$13:$A$18,0))*F1050)),2)</f>
        <v>105</v>
      </c>
    </row>
    <row r="1051" customFormat="false" ht="15" hidden="false" customHeight="false" outlineLevel="0" collapsed="false">
      <c r="A1051" s="24" t="s">
        <v>1874</v>
      </c>
      <c r="B1051" s="39" t="n">
        <v>46045</v>
      </c>
      <c r="C1051" s="24" t="s">
        <v>612</v>
      </c>
      <c r="D1051" s="24" t="s">
        <v>826</v>
      </c>
      <c r="E1051" s="24" t="s">
        <v>111</v>
      </c>
      <c r="F1051" s="38" t="n">
        <v>20</v>
      </c>
      <c r="G1051" s="42" t="n">
        <f aca="false">DATE(YEAR(B1051),MONTH(B1051),1)</f>
        <v>46023</v>
      </c>
      <c r="H1051" s="24" t="str">
        <f aca="false">INDEX(Customers!$B$2:$B$601,MATCH(C1051,Customers!$A$2:$A$601,0))</f>
        <v>Central</v>
      </c>
      <c r="I1051" s="43" t="n">
        <f aca="false">ROUND(MIN(INDEX(Assumptions!$D$13:$D$18,MATCH(E1051,Assumptions!$A$13:$A$18,0)),MAX(INDEX(Assumptions!$C$13:$C$18,MATCH(E1051,Assumptions!$A$13:$A$18,0)),INDEX(Assumptions!$B$13:$B$18,MATCH(E1051,Assumptions!$A$13:$A$18,0))*F1051)),2)</f>
        <v>0.8</v>
      </c>
    </row>
    <row r="1052" customFormat="false" ht="15" hidden="false" customHeight="false" outlineLevel="0" collapsed="false">
      <c r="A1052" s="24" t="s">
        <v>1875</v>
      </c>
      <c r="B1052" s="39" t="n">
        <v>46045</v>
      </c>
      <c r="C1052" s="24" t="s">
        <v>686</v>
      </c>
      <c r="D1052" s="24" t="s">
        <v>162</v>
      </c>
      <c r="E1052" s="24" t="s">
        <v>107</v>
      </c>
      <c r="F1052" s="38" t="n">
        <v>19170</v>
      </c>
      <c r="G1052" s="42" t="n">
        <f aca="false">DATE(YEAR(B1052),MONTH(B1052),1)</f>
        <v>46023</v>
      </c>
      <c r="H1052" s="24" t="str">
        <f aca="false">INDEX(Customers!$B$2:$B$601,MATCH(C1052,Customers!$A$2:$A$601,0))</f>
        <v>Nairobi</v>
      </c>
      <c r="I1052" s="43" t="n">
        <f aca="false">ROUND(MIN(INDEX(Assumptions!$D$13:$D$18,MATCH(E1052,Assumptions!$A$13:$A$18,0)),MAX(INDEX(Assumptions!$C$13:$C$18,MATCH(E1052,Assumptions!$A$13:$A$18,0)),INDEX(Assumptions!$B$13:$B$18,MATCH(E1052,Assumptions!$A$13:$A$18,0))*F1052)),2)</f>
        <v>0</v>
      </c>
    </row>
    <row r="1053" customFormat="false" ht="15" hidden="false" customHeight="false" outlineLevel="0" collapsed="false">
      <c r="A1053" s="24" t="s">
        <v>1876</v>
      </c>
      <c r="B1053" s="39" t="n">
        <v>46045</v>
      </c>
      <c r="C1053" s="24" t="s">
        <v>709</v>
      </c>
      <c r="D1053" s="24" t="s">
        <v>826</v>
      </c>
      <c r="E1053" s="24" t="s">
        <v>111</v>
      </c>
      <c r="F1053" s="38" t="n">
        <v>500</v>
      </c>
      <c r="G1053" s="42" t="n">
        <f aca="false">DATE(YEAR(B1053),MONTH(B1053),1)</f>
        <v>46023</v>
      </c>
      <c r="H1053" s="24" t="str">
        <f aca="false">INDEX(Customers!$B$2:$B$601,MATCH(C1053,Customers!$A$2:$A$601,0))</f>
        <v>Western</v>
      </c>
      <c r="I1053" s="43" t="n">
        <f aca="false">ROUND(MIN(INDEX(Assumptions!$D$13:$D$18,MATCH(E1053,Assumptions!$A$13:$A$18,0)),MAX(INDEX(Assumptions!$C$13:$C$18,MATCH(E1053,Assumptions!$A$13:$A$18,0)),INDEX(Assumptions!$B$13:$B$18,MATCH(E1053,Assumptions!$A$13:$A$18,0))*F1053)),2)</f>
        <v>20</v>
      </c>
    </row>
    <row r="1054" customFormat="false" ht="15" hidden="false" customHeight="false" outlineLevel="0" collapsed="false">
      <c r="A1054" s="24" t="s">
        <v>1877</v>
      </c>
      <c r="B1054" s="39" t="n">
        <v>46045</v>
      </c>
      <c r="C1054" s="24" t="s">
        <v>763</v>
      </c>
      <c r="D1054" s="24" t="s">
        <v>201</v>
      </c>
      <c r="E1054" s="24" t="s">
        <v>107</v>
      </c>
      <c r="F1054" s="38" t="n">
        <v>970</v>
      </c>
      <c r="G1054" s="42" t="n">
        <f aca="false">DATE(YEAR(B1054),MONTH(B1054),1)</f>
        <v>46023</v>
      </c>
      <c r="H1054" s="24" t="str">
        <f aca="false">INDEX(Customers!$B$2:$B$601,MATCH(C1054,Customers!$A$2:$A$601,0))</f>
        <v>Western</v>
      </c>
      <c r="I1054" s="43" t="n">
        <f aca="false">ROUND(MIN(INDEX(Assumptions!$D$13:$D$18,MATCH(E1054,Assumptions!$A$13:$A$18,0)),MAX(INDEX(Assumptions!$C$13:$C$18,MATCH(E1054,Assumptions!$A$13:$A$18,0)),INDEX(Assumptions!$B$13:$B$18,MATCH(E1054,Assumptions!$A$13:$A$18,0))*F1054)),2)</f>
        <v>0</v>
      </c>
    </row>
    <row r="1055" customFormat="false" ht="15" hidden="false" customHeight="false" outlineLevel="0" collapsed="false">
      <c r="A1055" s="24" t="s">
        <v>1878</v>
      </c>
      <c r="B1055" s="39" t="n">
        <v>46045</v>
      </c>
      <c r="C1055" s="24" t="s">
        <v>770</v>
      </c>
      <c r="D1055" s="24" t="s">
        <v>826</v>
      </c>
      <c r="E1055" s="24" t="s">
        <v>103</v>
      </c>
      <c r="F1055" s="38" t="n">
        <v>980</v>
      </c>
      <c r="G1055" s="42" t="n">
        <f aca="false">DATE(YEAR(B1055),MONTH(B1055),1)</f>
        <v>46023</v>
      </c>
      <c r="H1055" s="24" t="str">
        <f aca="false">INDEX(Customers!$B$2:$B$601,MATCH(C1055,Customers!$A$2:$A$601,0))</f>
        <v>Western</v>
      </c>
      <c r="I1055" s="43" t="n">
        <f aca="false">ROUND(MIN(INDEX(Assumptions!$D$13:$D$18,MATCH(E1055,Assumptions!$A$13:$A$18,0)),MAX(INDEX(Assumptions!$C$13:$C$18,MATCH(E1055,Assumptions!$A$13:$A$18,0)),INDEX(Assumptions!$B$13:$B$18,MATCH(E1055,Assumptions!$A$13:$A$18,0))*F1055)),2)</f>
        <v>9.8</v>
      </c>
    </row>
    <row r="1056" customFormat="false" ht="15" hidden="false" customHeight="false" outlineLevel="0" collapsed="false">
      <c r="A1056" s="24" t="s">
        <v>1879</v>
      </c>
      <c r="B1056" s="39" t="n">
        <v>46045</v>
      </c>
      <c r="C1056" s="24" t="s">
        <v>787</v>
      </c>
      <c r="D1056" s="24" t="s">
        <v>826</v>
      </c>
      <c r="E1056" s="24" t="s">
        <v>113</v>
      </c>
      <c r="F1056" s="38" t="n">
        <v>1000</v>
      </c>
      <c r="G1056" s="42" t="n">
        <f aca="false">DATE(YEAR(B1056),MONTH(B1056),1)</f>
        <v>46023</v>
      </c>
      <c r="H1056" s="24" t="str">
        <f aca="false">INDEX(Customers!$B$2:$B$601,MATCH(C1056,Customers!$A$2:$A$601,0))</f>
        <v>Eastern</v>
      </c>
      <c r="I1056" s="43" t="n">
        <f aca="false">ROUND(MIN(INDEX(Assumptions!$D$13:$D$18,MATCH(E1056,Assumptions!$A$13:$A$18,0)),MAX(INDEX(Assumptions!$C$13:$C$18,MATCH(E1056,Assumptions!$A$13:$A$18,0)),INDEX(Assumptions!$B$13:$B$18,MATCH(E1056,Assumptions!$A$13:$A$18,0))*F1056)),2)</f>
        <v>50</v>
      </c>
    </row>
    <row r="1057" customFormat="false" ht="15" hidden="false" customHeight="false" outlineLevel="0" collapsed="false">
      <c r="A1057" s="24" t="s">
        <v>1880</v>
      </c>
      <c r="B1057" s="39" t="n">
        <v>46045</v>
      </c>
      <c r="C1057" s="24" t="s">
        <v>808</v>
      </c>
      <c r="D1057" s="24" t="s">
        <v>826</v>
      </c>
      <c r="E1057" s="24" t="s">
        <v>113</v>
      </c>
      <c r="F1057" s="38" t="n">
        <v>1000</v>
      </c>
      <c r="G1057" s="42" t="n">
        <f aca="false">DATE(YEAR(B1057),MONTH(B1057),1)</f>
        <v>46023</v>
      </c>
      <c r="H1057" s="24" t="str">
        <f aca="false">INDEX(Customers!$B$2:$B$601,MATCH(C1057,Customers!$A$2:$A$601,0))</f>
        <v>Western</v>
      </c>
      <c r="I1057" s="43" t="n">
        <f aca="false">ROUND(MIN(INDEX(Assumptions!$D$13:$D$18,MATCH(E1057,Assumptions!$A$13:$A$18,0)),MAX(INDEX(Assumptions!$C$13:$C$18,MATCH(E1057,Assumptions!$A$13:$A$18,0)),INDEX(Assumptions!$B$13:$B$18,MATCH(E1057,Assumptions!$A$13:$A$18,0))*F1057)),2)</f>
        <v>50</v>
      </c>
    </row>
    <row r="1058" customFormat="false" ht="15" hidden="false" customHeight="false" outlineLevel="0" collapsed="false">
      <c r="A1058" s="24" t="s">
        <v>1881</v>
      </c>
      <c r="B1058" s="39" t="n">
        <v>46045</v>
      </c>
      <c r="C1058" s="24" t="s">
        <v>816</v>
      </c>
      <c r="D1058" s="24" t="s">
        <v>826</v>
      </c>
      <c r="E1058" s="24" t="s">
        <v>113</v>
      </c>
      <c r="F1058" s="38" t="n">
        <v>500</v>
      </c>
      <c r="G1058" s="42" t="n">
        <f aca="false">DATE(YEAR(B1058),MONTH(B1058),1)</f>
        <v>46023</v>
      </c>
      <c r="H1058" s="24" t="str">
        <f aca="false">INDEX(Customers!$B$2:$B$601,MATCH(C1058,Customers!$A$2:$A$601,0))</f>
        <v>Nairobi</v>
      </c>
      <c r="I1058" s="43" t="n">
        <f aca="false">ROUND(MIN(INDEX(Assumptions!$D$13:$D$18,MATCH(E1058,Assumptions!$A$13:$A$18,0)),MAX(INDEX(Assumptions!$C$13:$C$18,MATCH(E1058,Assumptions!$A$13:$A$18,0)),INDEX(Assumptions!$B$13:$B$18,MATCH(E1058,Assumptions!$A$13:$A$18,0))*F1058)),2)</f>
        <v>25</v>
      </c>
    </row>
    <row r="1059" customFormat="false" ht="15" hidden="false" customHeight="false" outlineLevel="0" collapsed="false">
      <c r="A1059" s="24" t="s">
        <v>1882</v>
      </c>
      <c r="B1059" s="39" t="n">
        <v>46045</v>
      </c>
      <c r="C1059" s="24" t="s">
        <v>817</v>
      </c>
      <c r="D1059" s="24" t="s">
        <v>826</v>
      </c>
      <c r="E1059" s="24" t="s">
        <v>103</v>
      </c>
      <c r="F1059" s="38" t="n">
        <v>3570</v>
      </c>
      <c r="G1059" s="42" t="n">
        <f aca="false">DATE(YEAR(B1059),MONTH(B1059),1)</f>
        <v>46023</v>
      </c>
      <c r="H1059" s="24" t="str">
        <f aca="false">INDEX(Customers!$B$2:$B$601,MATCH(C1059,Customers!$A$2:$A$601,0))</f>
        <v>Western</v>
      </c>
      <c r="I1059" s="43" t="n">
        <f aca="false">ROUND(MIN(INDEX(Assumptions!$D$13:$D$18,MATCH(E1059,Assumptions!$A$13:$A$18,0)),MAX(INDEX(Assumptions!$C$13:$C$18,MATCH(E1059,Assumptions!$A$13:$A$18,0)),INDEX(Assumptions!$B$13:$B$18,MATCH(E1059,Assumptions!$A$13:$A$18,0))*F1059)),2)</f>
        <v>35.7</v>
      </c>
    </row>
    <row r="1060" customFormat="false" ht="15" hidden="false" customHeight="false" outlineLevel="0" collapsed="false">
      <c r="A1060" s="24" t="s">
        <v>1883</v>
      </c>
      <c r="B1060" s="39" t="n">
        <v>46046</v>
      </c>
      <c r="C1060" s="24" t="s">
        <v>219</v>
      </c>
      <c r="D1060" s="24" t="s">
        <v>826</v>
      </c>
      <c r="E1060" s="24" t="s">
        <v>103</v>
      </c>
      <c r="F1060" s="38" t="n">
        <v>1420</v>
      </c>
      <c r="G1060" s="42" t="n">
        <f aca="false">DATE(YEAR(B1060),MONTH(B1060),1)</f>
        <v>46023</v>
      </c>
      <c r="H1060" s="24" t="str">
        <f aca="false">INDEX(Customers!$B$2:$B$601,MATCH(C1060,Customers!$A$2:$A$601,0))</f>
        <v>Rift Valley</v>
      </c>
      <c r="I1060" s="43" t="n">
        <f aca="false">ROUND(MIN(INDEX(Assumptions!$D$13:$D$18,MATCH(E1060,Assumptions!$A$13:$A$18,0)),MAX(INDEX(Assumptions!$C$13:$C$18,MATCH(E1060,Assumptions!$A$13:$A$18,0)),INDEX(Assumptions!$B$13:$B$18,MATCH(E1060,Assumptions!$A$13:$A$18,0))*F1060)),2)</f>
        <v>14.2</v>
      </c>
    </row>
    <row r="1061" customFormat="false" ht="15" hidden="false" customHeight="false" outlineLevel="0" collapsed="false">
      <c r="A1061" s="24" t="s">
        <v>1884</v>
      </c>
      <c r="B1061" s="39" t="n">
        <v>46046</v>
      </c>
      <c r="C1061" s="24" t="s">
        <v>223</v>
      </c>
      <c r="D1061" s="24" t="s">
        <v>826</v>
      </c>
      <c r="E1061" s="24" t="s">
        <v>103</v>
      </c>
      <c r="F1061" s="38" t="n">
        <v>1230</v>
      </c>
      <c r="G1061" s="42" t="n">
        <f aca="false">DATE(YEAR(B1061),MONTH(B1061),1)</f>
        <v>46023</v>
      </c>
      <c r="H1061" s="24" t="str">
        <f aca="false">INDEX(Customers!$B$2:$B$601,MATCH(C1061,Customers!$A$2:$A$601,0))</f>
        <v>Central</v>
      </c>
      <c r="I1061" s="43" t="n">
        <f aca="false">ROUND(MIN(INDEX(Assumptions!$D$13:$D$18,MATCH(E1061,Assumptions!$A$13:$A$18,0)),MAX(INDEX(Assumptions!$C$13:$C$18,MATCH(E1061,Assumptions!$A$13:$A$18,0)),INDEX(Assumptions!$B$13:$B$18,MATCH(E1061,Assumptions!$A$13:$A$18,0))*F1061)),2)</f>
        <v>12.3</v>
      </c>
    </row>
    <row r="1062" customFormat="false" ht="15" hidden="false" customHeight="false" outlineLevel="0" collapsed="false">
      <c r="A1062" s="24" t="s">
        <v>1885</v>
      </c>
      <c r="B1062" s="39" t="n">
        <v>46046</v>
      </c>
      <c r="C1062" s="24" t="s">
        <v>229</v>
      </c>
      <c r="D1062" s="24" t="s">
        <v>826</v>
      </c>
      <c r="E1062" s="24" t="s">
        <v>111</v>
      </c>
      <c r="F1062" s="38" t="n">
        <v>50</v>
      </c>
      <c r="G1062" s="42" t="n">
        <f aca="false">DATE(YEAR(B1062),MONTH(B1062),1)</f>
        <v>46023</v>
      </c>
      <c r="H1062" s="24" t="str">
        <f aca="false">INDEX(Customers!$B$2:$B$601,MATCH(C1062,Customers!$A$2:$A$601,0))</f>
        <v>Nairobi</v>
      </c>
      <c r="I1062" s="43" t="n">
        <f aca="false">ROUND(MIN(INDEX(Assumptions!$D$13:$D$18,MATCH(E1062,Assumptions!$A$13:$A$18,0)),MAX(INDEX(Assumptions!$C$13:$C$18,MATCH(E1062,Assumptions!$A$13:$A$18,0)),INDEX(Assumptions!$B$13:$B$18,MATCH(E1062,Assumptions!$A$13:$A$18,0))*F1062)),2)</f>
        <v>2</v>
      </c>
    </row>
    <row r="1063" customFormat="false" ht="15" hidden="false" customHeight="false" outlineLevel="0" collapsed="false">
      <c r="A1063" s="24" t="s">
        <v>1886</v>
      </c>
      <c r="B1063" s="39" t="n">
        <v>46046</v>
      </c>
      <c r="C1063" s="24" t="s">
        <v>252</v>
      </c>
      <c r="D1063" s="24" t="s">
        <v>826</v>
      </c>
      <c r="E1063" s="24" t="s">
        <v>111</v>
      </c>
      <c r="F1063" s="38" t="n">
        <v>50</v>
      </c>
      <c r="G1063" s="42" t="n">
        <f aca="false">DATE(YEAR(B1063),MONTH(B1063),1)</f>
        <v>46023</v>
      </c>
      <c r="H1063" s="24" t="str">
        <f aca="false">INDEX(Customers!$B$2:$B$601,MATCH(C1063,Customers!$A$2:$A$601,0))</f>
        <v>Western</v>
      </c>
      <c r="I1063" s="43" t="n">
        <f aca="false">ROUND(MIN(INDEX(Assumptions!$D$13:$D$18,MATCH(E1063,Assumptions!$A$13:$A$18,0)),MAX(INDEX(Assumptions!$C$13:$C$18,MATCH(E1063,Assumptions!$A$13:$A$18,0)),INDEX(Assumptions!$B$13:$B$18,MATCH(E1063,Assumptions!$A$13:$A$18,0))*F1063)),2)</f>
        <v>2</v>
      </c>
    </row>
    <row r="1064" customFormat="false" ht="15" hidden="false" customHeight="false" outlineLevel="0" collapsed="false">
      <c r="A1064" s="24" t="s">
        <v>1887</v>
      </c>
      <c r="B1064" s="39" t="n">
        <v>46046</v>
      </c>
      <c r="C1064" s="24" t="s">
        <v>253</v>
      </c>
      <c r="D1064" s="24" t="s">
        <v>197</v>
      </c>
      <c r="E1064" s="24" t="s">
        <v>107</v>
      </c>
      <c r="F1064" s="38" t="n">
        <v>29600</v>
      </c>
      <c r="G1064" s="42" t="n">
        <f aca="false">DATE(YEAR(B1064),MONTH(B1064),1)</f>
        <v>46023</v>
      </c>
      <c r="H1064" s="24" t="str">
        <f aca="false">INDEX(Customers!$B$2:$B$601,MATCH(C1064,Customers!$A$2:$A$601,0))</f>
        <v>Western</v>
      </c>
      <c r="I1064" s="43" t="n">
        <f aca="false">ROUND(MIN(INDEX(Assumptions!$D$13:$D$18,MATCH(E1064,Assumptions!$A$13:$A$18,0)),MAX(INDEX(Assumptions!$C$13:$C$18,MATCH(E1064,Assumptions!$A$13:$A$18,0)),INDEX(Assumptions!$B$13:$B$18,MATCH(E1064,Assumptions!$A$13:$A$18,0))*F1064)),2)</f>
        <v>0</v>
      </c>
    </row>
    <row r="1065" customFormat="false" ht="15" hidden="false" customHeight="false" outlineLevel="0" collapsed="false">
      <c r="A1065" s="24" t="s">
        <v>1888</v>
      </c>
      <c r="B1065" s="39" t="n">
        <v>46046</v>
      </c>
      <c r="C1065" s="24" t="s">
        <v>262</v>
      </c>
      <c r="D1065" s="24" t="s">
        <v>164</v>
      </c>
      <c r="E1065" s="24" t="s">
        <v>105</v>
      </c>
      <c r="F1065" s="38" t="n">
        <v>1270</v>
      </c>
      <c r="G1065" s="42" t="n">
        <f aca="false">DATE(YEAR(B1065),MONTH(B1065),1)</f>
        <v>46023</v>
      </c>
      <c r="H1065" s="24" t="str">
        <f aca="false">INDEX(Customers!$B$2:$B$601,MATCH(C1065,Customers!$A$2:$A$601,0))</f>
        <v>Central</v>
      </c>
      <c r="I1065" s="43" t="n">
        <f aca="false">ROUND(MIN(INDEX(Assumptions!$D$13:$D$18,MATCH(E1065,Assumptions!$A$13:$A$18,0)),MAX(INDEX(Assumptions!$C$13:$C$18,MATCH(E1065,Assumptions!$A$13:$A$18,0)),INDEX(Assumptions!$B$13:$B$18,MATCH(E1065,Assumptions!$A$13:$A$18,0))*F1065)),2)</f>
        <v>19.05</v>
      </c>
    </row>
    <row r="1066" customFormat="false" ht="15" hidden="false" customHeight="false" outlineLevel="0" collapsed="false">
      <c r="A1066" s="24" t="s">
        <v>1889</v>
      </c>
      <c r="B1066" s="39" t="n">
        <v>46046</v>
      </c>
      <c r="C1066" s="24" t="s">
        <v>262</v>
      </c>
      <c r="D1066" s="24" t="s">
        <v>826</v>
      </c>
      <c r="E1066" s="24" t="s">
        <v>111</v>
      </c>
      <c r="F1066" s="38" t="n">
        <v>50</v>
      </c>
      <c r="G1066" s="42" t="n">
        <f aca="false">DATE(YEAR(B1066),MONTH(B1066),1)</f>
        <v>46023</v>
      </c>
      <c r="H1066" s="24" t="str">
        <f aca="false">INDEX(Customers!$B$2:$B$601,MATCH(C1066,Customers!$A$2:$A$601,0))</f>
        <v>Central</v>
      </c>
      <c r="I1066" s="43" t="n">
        <f aca="false">ROUND(MIN(INDEX(Assumptions!$D$13:$D$18,MATCH(E1066,Assumptions!$A$13:$A$18,0)),MAX(INDEX(Assumptions!$C$13:$C$18,MATCH(E1066,Assumptions!$A$13:$A$18,0)),INDEX(Assumptions!$B$13:$B$18,MATCH(E1066,Assumptions!$A$13:$A$18,0))*F1066)),2)</f>
        <v>2</v>
      </c>
    </row>
    <row r="1067" customFormat="false" ht="15" hidden="false" customHeight="false" outlineLevel="0" collapsed="false">
      <c r="A1067" s="24" t="s">
        <v>1890</v>
      </c>
      <c r="B1067" s="39" t="n">
        <v>46046</v>
      </c>
      <c r="C1067" s="24" t="s">
        <v>293</v>
      </c>
      <c r="D1067" s="24" t="s">
        <v>826</v>
      </c>
      <c r="E1067" s="24" t="s">
        <v>111</v>
      </c>
      <c r="F1067" s="38" t="n">
        <v>100</v>
      </c>
      <c r="G1067" s="42" t="n">
        <f aca="false">DATE(YEAR(B1067),MONTH(B1067),1)</f>
        <v>46023</v>
      </c>
      <c r="H1067" s="24" t="str">
        <f aca="false">INDEX(Customers!$B$2:$B$601,MATCH(C1067,Customers!$A$2:$A$601,0))</f>
        <v>Western</v>
      </c>
      <c r="I1067" s="43" t="n">
        <f aca="false">ROUND(MIN(INDEX(Assumptions!$D$13:$D$18,MATCH(E1067,Assumptions!$A$13:$A$18,0)),MAX(INDEX(Assumptions!$C$13:$C$18,MATCH(E1067,Assumptions!$A$13:$A$18,0)),INDEX(Assumptions!$B$13:$B$18,MATCH(E1067,Assumptions!$A$13:$A$18,0))*F1067)),2)</f>
        <v>4</v>
      </c>
    </row>
    <row r="1068" customFormat="false" ht="15" hidden="false" customHeight="false" outlineLevel="0" collapsed="false">
      <c r="A1068" s="24" t="s">
        <v>1891</v>
      </c>
      <c r="B1068" s="39" t="n">
        <v>46046</v>
      </c>
      <c r="C1068" s="24" t="s">
        <v>319</v>
      </c>
      <c r="D1068" s="24" t="s">
        <v>826</v>
      </c>
      <c r="E1068" s="24" t="s">
        <v>113</v>
      </c>
      <c r="F1068" s="38" t="n">
        <v>50</v>
      </c>
      <c r="G1068" s="42" t="n">
        <f aca="false">DATE(YEAR(B1068),MONTH(B1068),1)</f>
        <v>46023</v>
      </c>
      <c r="H1068" s="24" t="str">
        <f aca="false">INDEX(Customers!$B$2:$B$601,MATCH(C1068,Customers!$A$2:$A$601,0))</f>
        <v>Nairobi</v>
      </c>
      <c r="I1068" s="43" t="n">
        <f aca="false">ROUND(MIN(INDEX(Assumptions!$D$13:$D$18,MATCH(E1068,Assumptions!$A$13:$A$18,0)),MAX(INDEX(Assumptions!$C$13:$C$18,MATCH(E1068,Assumptions!$A$13:$A$18,0)),INDEX(Assumptions!$B$13:$B$18,MATCH(E1068,Assumptions!$A$13:$A$18,0))*F1068)),2)</f>
        <v>2.5</v>
      </c>
    </row>
    <row r="1069" customFormat="false" ht="15" hidden="false" customHeight="false" outlineLevel="0" collapsed="false">
      <c r="A1069" s="24" t="s">
        <v>1892</v>
      </c>
      <c r="B1069" s="39" t="n">
        <v>46046</v>
      </c>
      <c r="C1069" s="24" t="s">
        <v>334</v>
      </c>
      <c r="D1069" s="24" t="s">
        <v>826</v>
      </c>
      <c r="E1069" s="24" t="s">
        <v>103</v>
      </c>
      <c r="F1069" s="38" t="n">
        <v>650</v>
      </c>
      <c r="G1069" s="42" t="n">
        <f aca="false">DATE(YEAR(B1069),MONTH(B1069),1)</f>
        <v>46023</v>
      </c>
      <c r="H1069" s="24" t="str">
        <f aca="false">INDEX(Customers!$B$2:$B$601,MATCH(C1069,Customers!$A$2:$A$601,0))</f>
        <v>Nairobi</v>
      </c>
      <c r="I1069" s="43" t="n">
        <f aca="false">ROUND(MIN(INDEX(Assumptions!$D$13:$D$18,MATCH(E1069,Assumptions!$A$13:$A$18,0)),MAX(INDEX(Assumptions!$C$13:$C$18,MATCH(E1069,Assumptions!$A$13:$A$18,0)),INDEX(Assumptions!$B$13:$B$18,MATCH(E1069,Assumptions!$A$13:$A$18,0))*F1069)),2)</f>
        <v>6.5</v>
      </c>
    </row>
    <row r="1070" customFormat="false" ht="15" hidden="false" customHeight="false" outlineLevel="0" collapsed="false">
      <c r="A1070" s="24" t="s">
        <v>1893</v>
      </c>
      <c r="B1070" s="39" t="n">
        <v>46046</v>
      </c>
      <c r="C1070" s="24" t="s">
        <v>342</v>
      </c>
      <c r="D1070" s="24" t="s">
        <v>826</v>
      </c>
      <c r="E1070" s="24" t="s">
        <v>111</v>
      </c>
      <c r="F1070" s="38" t="n">
        <v>500</v>
      </c>
      <c r="G1070" s="42" t="n">
        <f aca="false">DATE(YEAR(B1070),MONTH(B1070),1)</f>
        <v>46023</v>
      </c>
      <c r="H1070" s="24" t="str">
        <f aca="false">INDEX(Customers!$B$2:$B$601,MATCH(C1070,Customers!$A$2:$A$601,0))</f>
        <v>Eastern</v>
      </c>
      <c r="I1070" s="43" t="n">
        <f aca="false">ROUND(MIN(INDEX(Assumptions!$D$13:$D$18,MATCH(E1070,Assumptions!$A$13:$A$18,0)),MAX(INDEX(Assumptions!$C$13:$C$18,MATCH(E1070,Assumptions!$A$13:$A$18,0)),INDEX(Assumptions!$B$13:$B$18,MATCH(E1070,Assumptions!$A$13:$A$18,0))*F1070)),2)</f>
        <v>20</v>
      </c>
    </row>
    <row r="1071" customFormat="false" ht="15" hidden="false" customHeight="false" outlineLevel="0" collapsed="false">
      <c r="A1071" s="24" t="s">
        <v>1894</v>
      </c>
      <c r="B1071" s="39" t="n">
        <v>46046</v>
      </c>
      <c r="C1071" s="24" t="s">
        <v>381</v>
      </c>
      <c r="D1071" s="24" t="s">
        <v>826</v>
      </c>
      <c r="E1071" s="24" t="s">
        <v>113</v>
      </c>
      <c r="F1071" s="38" t="n">
        <v>250</v>
      </c>
      <c r="G1071" s="42" t="n">
        <f aca="false">DATE(YEAR(B1071),MONTH(B1071),1)</f>
        <v>46023</v>
      </c>
      <c r="H1071" s="24" t="str">
        <f aca="false">INDEX(Customers!$B$2:$B$601,MATCH(C1071,Customers!$A$2:$A$601,0))</f>
        <v>Rift Valley</v>
      </c>
      <c r="I1071" s="43" t="n">
        <f aca="false">ROUND(MIN(INDEX(Assumptions!$D$13:$D$18,MATCH(E1071,Assumptions!$A$13:$A$18,0)),MAX(INDEX(Assumptions!$C$13:$C$18,MATCH(E1071,Assumptions!$A$13:$A$18,0)),INDEX(Assumptions!$B$13:$B$18,MATCH(E1071,Assumptions!$A$13:$A$18,0))*F1071)),2)</f>
        <v>12.5</v>
      </c>
    </row>
    <row r="1072" customFormat="false" ht="15" hidden="false" customHeight="false" outlineLevel="0" collapsed="false">
      <c r="A1072" s="24" t="s">
        <v>1895</v>
      </c>
      <c r="B1072" s="39" t="n">
        <v>46046</v>
      </c>
      <c r="C1072" s="24" t="s">
        <v>392</v>
      </c>
      <c r="D1072" s="24" t="s">
        <v>165</v>
      </c>
      <c r="E1072" s="24" t="s">
        <v>107</v>
      </c>
      <c r="F1072" s="38" t="n">
        <v>10420</v>
      </c>
      <c r="G1072" s="42" t="n">
        <f aca="false">DATE(YEAR(B1072),MONTH(B1072),1)</f>
        <v>46023</v>
      </c>
      <c r="H1072" s="24" t="str">
        <f aca="false">INDEX(Customers!$B$2:$B$601,MATCH(C1072,Customers!$A$2:$A$601,0))</f>
        <v>Central</v>
      </c>
      <c r="I1072" s="43" t="n">
        <f aca="false">ROUND(MIN(INDEX(Assumptions!$D$13:$D$18,MATCH(E1072,Assumptions!$A$13:$A$18,0)),MAX(INDEX(Assumptions!$C$13:$C$18,MATCH(E1072,Assumptions!$A$13:$A$18,0)),INDEX(Assumptions!$B$13:$B$18,MATCH(E1072,Assumptions!$A$13:$A$18,0))*F1072)),2)</f>
        <v>0</v>
      </c>
    </row>
    <row r="1073" customFormat="false" ht="15" hidden="false" customHeight="false" outlineLevel="0" collapsed="false">
      <c r="A1073" s="24" t="s">
        <v>1896</v>
      </c>
      <c r="B1073" s="39" t="n">
        <v>46046</v>
      </c>
      <c r="C1073" s="24" t="s">
        <v>397</v>
      </c>
      <c r="D1073" s="24" t="s">
        <v>826</v>
      </c>
      <c r="E1073" s="24" t="s">
        <v>109</v>
      </c>
      <c r="F1073" s="38" t="n">
        <v>1540</v>
      </c>
      <c r="G1073" s="42" t="n">
        <f aca="false">DATE(YEAR(B1073),MONTH(B1073),1)</f>
        <v>46023</v>
      </c>
      <c r="H1073" s="24" t="str">
        <f aca="false">INDEX(Customers!$B$2:$B$601,MATCH(C1073,Customers!$A$2:$A$601,0))</f>
        <v>Western</v>
      </c>
      <c r="I1073" s="43" t="n">
        <f aca="false">ROUND(MIN(INDEX(Assumptions!$D$13:$D$18,MATCH(E1073,Assumptions!$A$13:$A$18,0)),MAX(INDEX(Assumptions!$C$13:$C$18,MATCH(E1073,Assumptions!$A$13:$A$18,0)),INDEX(Assumptions!$B$13:$B$18,MATCH(E1073,Assumptions!$A$13:$A$18,0))*F1073)),2)</f>
        <v>6.16</v>
      </c>
    </row>
    <row r="1074" customFormat="false" ht="15" hidden="false" customHeight="false" outlineLevel="0" collapsed="false">
      <c r="A1074" s="24" t="s">
        <v>1897</v>
      </c>
      <c r="B1074" s="39" t="n">
        <v>46046</v>
      </c>
      <c r="C1074" s="24" t="s">
        <v>410</v>
      </c>
      <c r="D1074" s="24" t="s">
        <v>826</v>
      </c>
      <c r="E1074" s="24" t="s">
        <v>109</v>
      </c>
      <c r="F1074" s="38" t="n">
        <v>6480</v>
      </c>
      <c r="G1074" s="42" t="n">
        <f aca="false">DATE(YEAR(B1074),MONTH(B1074),1)</f>
        <v>46023</v>
      </c>
      <c r="H1074" s="24" t="str">
        <f aca="false">INDEX(Customers!$B$2:$B$601,MATCH(C1074,Customers!$A$2:$A$601,0))</f>
        <v>Central</v>
      </c>
      <c r="I1074" s="43" t="n">
        <f aca="false">ROUND(MIN(INDEX(Assumptions!$D$13:$D$18,MATCH(E1074,Assumptions!$A$13:$A$18,0)),MAX(INDEX(Assumptions!$C$13:$C$18,MATCH(E1074,Assumptions!$A$13:$A$18,0)),INDEX(Assumptions!$B$13:$B$18,MATCH(E1074,Assumptions!$A$13:$A$18,0))*F1074)),2)</f>
        <v>25.92</v>
      </c>
    </row>
    <row r="1075" customFormat="false" ht="15" hidden="false" customHeight="false" outlineLevel="0" collapsed="false">
      <c r="A1075" s="24" t="s">
        <v>1898</v>
      </c>
      <c r="B1075" s="39" t="n">
        <v>46046</v>
      </c>
      <c r="C1075" s="24" t="s">
        <v>423</v>
      </c>
      <c r="D1075" s="24" t="s">
        <v>826</v>
      </c>
      <c r="E1075" s="24" t="s">
        <v>109</v>
      </c>
      <c r="F1075" s="38" t="n">
        <v>21380</v>
      </c>
      <c r="G1075" s="42" t="n">
        <f aca="false">DATE(YEAR(B1075),MONTH(B1075),1)</f>
        <v>46023</v>
      </c>
      <c r="H1075" s="24" t="str">
        <f aca="false">INDEX(Customers!$B$2:$B$601,MATCH(C1075,Customers!$A$2:$A$601,0))</f>
        <v>Nairobi</v>
      </c>
      <c r="I1075" s="43" t="n">
        <f aca="false">ROUND(MIN(INDEX(Assumptions!$D$13:$D$18,MATCH(E1075,Assumptions!$A$13:$A$18,0)),MAX(INDEX(Assumptions!$C$13:$C$18,MATCH(E1075,Assumptions!$A$13:$A$18,0)),INDEX(Assumptions!$B$13:$B$18,MATCH(E1075,Assumptions!$A$13:$A$18,0))*F1075)),2)</f>
        <v>40</v>
      </c>
    </row>
    <row r="1076" customFormat="false" ht="15" hidden="false" customHeight="false" outlineLevel="0" collapsed="false">
      <c r="A1076" s="24" t="s">
        <v>1899</v>
      </c>
      <c r="B1076" s="39" t="n">
        <v>46046</v>
      </c>
      <c r="C1076" s="24" t="s">
        <v>440</v>
      </c>
      <c r="D1076" s="24" t="s">
        <v>826</v>
      </c>
      <c r="E1076" s="24" t="s">
        <v>111</v>
      </c>
      <c r="F1076" s="38" t="n">
        <v>50</v>
      </c>
      <c r="G1076" s="42" t="n">
        <f aca="false">DATE(YEAR(B1076),MONTH(B1076),1)</f>
        <v>46023</v>
      </c>
      <c r="H1076" s="24" t="str">
        <f aca="false">INDEX(Customers!$B$2:$B$601,MATCH(C1076,Customers!$A$2:$A$601,0))</f>
        <v>Nairobi</v>
      </c>
      <c r="I1076" s="43" t="n">
        <f aca="false">ROUND(MIN(INDEX(Assumptions!$D$13:$D$18,MATCH(E1076,Assumptions!$A$13:$A$18,0)),MAX(INDEX(Assumptions!$C$13:$C$18,MATCH(E1076,Assumptions!$A$13:$A$18,0)),INDEX(Assumptions!$B$13:$B$18,MATCH(E1076,Assumptions!$A$13:$A$18,0))*F1076)),2)</f>
        <v>2</v>
      </c>
    </row>
    <row r="1077" customFormat="false" ht="15" hidden="false" customHeight="false" outlineLevel="0" collapsed="false">
      <c r="A1077" s="24" t="s">
        <v>1900</v>
      </c>
      <c r="B1077" s="39" t="n">
        <v>46046</v>
      </c>
      <c r="C1077" s="24" t="s">
        <v>448</v>
      </c>
      <c r="D1077" s="24" t="s">
        <v>210</v>
      </c>
      <c r="E1077" s="24" t="s">
        <v>105</v>
      </c>
      <c r="F1077" s="38" t="n">
        <v>9110</v>
      </c>
      <c r="G1077" s="42" t="n">
        <f aca="false">DATE(YEAR(B1077),MONTH(B1077),1)</f>
        <v>46023</v>
      </c>
      <c r="H1077" s="24" t="str">
        <f aca="false">INDEX(Customers!$B$2:$B$601,MATCH(C1077,Customers!$A$2:$A$601,0))</f>
        <v>Eastern</v>
      </c>
      <c r="I1077" s="43" t="n">
        <f aca="false">ROUND(MIN(INDEX(Assumptions!$D$13:$D$18,MATCH(E1077,Assumptions!$A$13:$A$18,0)),MAX(INDEX(Assumptions!$C$13:$C$18,MATCH(E1077,Assumptions!$A$13:$A$18,0)),INDEX(Assumptions!$B$13:$B$18,MATCH(E1077,Assumptions!$A$13:$A$18,0))*F1077)),2)</f>
        <v>136.65</v>
      </c>
    </row>
    <row r="1078" customFormat="false" ht="15" hidden="false" customHeight="false" outlineLevel="0" collapsed="false">
      <c r="A1078" s="24" t="s">
        <v>1901</v>
      </c>
      <c r="B1078" s="39" t="n">
        <v>46046</v>
      </c>
      <c r="C1078" s="24" t="s">
        <v>449</v>
      </c>
      <c r="D1078" s="24" t="s">
        <v>198</v>
      </c>
      <c r="E1078" s="24" t="s">
        <v>107</v>
      </c>
      <c r="F1078" s="38" t="n">
        <v>25170</v>
      </c>
      <c r="G1078" s="42" t="n">
        <f aca="false">DATE(YEAR(B1078),MONTH(B1078),1)</f>
        <v>46023</v>
      </c>
      <c r="H1078" s="24" t="str">
        <f aca="false">INDEX(Customers!$B$2:$B$601,MATCH(C1078,Customers!$A$2:$A$601,0))</f>
        <v>Rift Valley</v>
      </c>
      <c r="I1078" s="43" t="n">
        <f aca="false">ROUND(MIN(INDEX(Assumptions!$D$13:$D$18,MATCH(E1078,Assumptions!$A$13:$A$18,0)),MAX(INDEX(Assumptions!$C$13:$C$18,MATCH(E1078,Assumptions!$A$13:$A$18,0)),INDEX(Assumptions!$B$13:$B$18,MATCH(E1078,Assumptions!$A$13:$A$18,0))*F1078)),2)</f>
        <v>0</v>
      </c>
    </row>
    <row r="1079" customFormat="false" ht="15" hidden="false" customHeight="false" outlineLevel="0" collapsed="false">
      <c r="A1079" s="24" t="s">
        <v>1902</v>
      </c>
      <c r="B1079" s="39" t="n">
        <v>46046</v>
      </c>
      <c r="C1079" s="24" t="s">
        <v>449</v>
      </c>
      <c r="D1079" s="24" t="s">
        <v>826</v>
      </c>
      <c r="E1079" s="24" t="s">
        <v>113</v>
      </c>
      <c r="F1079" s="38" t="n">
        <v>250</v>
      </c>
      <c r="G1079" s="42" t="n">
        <f aca="false">DATE(YEAR(B1079),MONTH(B1079),1)</f>
        <v>46023</v>
      </c>
      <c r="H1079" s="24" t="str">
        <f aca="false">INDEX(Customers!$B$2:$B$601,MATCH(C1079,Customers!$A$2:$A$601,0))</f>
        <v>Rift Valley</v>
      </c>
      <c r="I1079" s="43" t="n">
        <f aca="false">ROUND(MIN(INDEX(Assumptions!$D$13:$D$18,MATCH(E1079,Assumptions!$A$13:$A$18,0)),MAX(INDEX(Assumptions!$C$13:$C$18,MATCH(E1079,Assumptions!$A$13:$A$18,0)),INDEX(Assumptions!$B$13:$B$18,MATCH(E1079,Assumptions!$A$13:$A$18,0))*F1079)),2)</f>
        <v>12.5</v>
      </c>
    </row>
    <row r="1080" customFormat="false" ht="15" hidden="false" customHeight="false" outlineLevel="0" collapsed="false">
      <c r="A1080" s="24" t="s">
        <v>1903</v>
      </c>
      <c r="B1080" s="39" t="n">
        <v>46046</v>
      </c>
      <c r="C1080" s="24" t="s">
        <v>456</v>
      </c>
      <c r="D1080" s="24" t="s">
        <v>164</v>
      </c>
      <c r="E1080" s="24" t="s">
        <v>107</v>
      </c>
      <c r="F1080" s="38" t="n">
        <v>5160</v>
      </c>
      <c r="G1080" s="42" t="n">
        <f aca="false">DATE(YEAR(B1080),MONTH(B1080),1)</f>
        <v>46023</v>
      </c>
      <c r="H1080" s="24" t="str">
        <f aca="false">INDEX(Customers!$B$2:$B$601,MATCH(C1080,Customers!$A$2:$A$601,0))</f>
        <v>Central</v>
      </c>
      <c r="I1080" s="43" t="n">
        <f aca="false">ROUND(MIN(INDEX(Assumptions!$D$13:$D$18,MATCH(E1080,Assumptions!$A$13:$A$18,0)),MAX(INDEX(Assumptions!$C$13:$C$18,MATCH(E1080,Assumptions!$A$13:$A$18,0)),INDEX(Assumptions!$B$13:$B$18,MATCH(E1080,Assumptions!$A$13:$A$18,0))*F1080)),2)</f>
        <v>0</v>
      </c>
    </row>
    <row r="1081" customFormat="false" ht="15" hidden="false" customHeight="false" outlineLevel="0" collapsed="false">
      <c r="A1081" s="24" t="s">
        <v>1904</v>
      </c>
      <c r="B1081" s="39" t="n">
        <v>46046</v>
      </c>
      <c r="C1081" s="24" t="s">
        <v>465</v>
      </c>
      <c r="D1081" s="24" t="s">
        <v>153</v>
      </c>
      <c r="E1081" s="24" t="s">
        <v>105</v>
      </c>
      <c r="F1081" s="38" t="n">
        <v>2660</v>
      </c>
      <c r="G1081" s="42" t="n">
        <f aca="false">DATE(YEAR(B1081),MONTH(B1081),1)</f>
        <v>46023</v>
      </c>
      <c r="H1081" s="24" t="str">
        <f aca="false">INDEX(Customers!$B$2:$B$601,MATCH(C1081,Customers!$A$2:$A$601,0))</f>
        <v>Nairobi</v>
      </c>
      <c r="I1081" s="43" t="n">
        <f aca="false">ROUND(MIN(INDEX(Assumptions!$D$13:$D$18,MATCH(E1081,Assumptions!$A$13:$A$18,0)),MAX(INDEX(Assumptions!$C$13:$C$18,MATCH(E1081,Assumptions!$A$13:$A$18,0)),INDEX(Assumptions!$B$13:$B$18,MATCH(E1081,Assumptions!$A$13:$A$18,0))*F1081)),2)</f>
        <v>39.9</v>
      </c>
    </row>
    <row r="1082" customFormat="false" ht="15" hidden="false" customHeight="false" outlineLevel="0" collapsed="false">
      <c r="A1082" s="24" t="s">
        <v>1905</v>
      </c>
      <c r="B1082" s="39" t="n">
        <v>46046</v>
      </c>
      <c r="C1082" s="24" t="s">
        <v>472</v>
      </c>
      <c r="D1082" s="24" t="s">
        <v>152</v>
      </c>
      <c r="E1082" s="24" t="s">
        <v>107</v>
      </c>
      <c r="F1082" s="38" t="n">
        <v>2090</v>
      </c>
      <c r="G1082" s="42" t="n">
        <f aca="false">DATE(YEAR(B1082),MONTH(B1082),1)</f>
        <v>46023</v>
      </c>
      <c r="H1082" s="24" t="str">
        <f aca="false">INDEX(Customers!$B$2:$B$601,MATCH(C1082,Customers!$A$2:$A$601,0))</f>
        <v>Nairobi</v>
      </c>
      <c r="I1082" s="43" t="n">
        <f aca="false">ROUND(MIN(INDEX(Assumptions!$D$13:$D$18,MATCH(E1082,Assumptions!$A$13:$A$18,0)),MAX(INDEX(Assumptions!$C$13:$C$18,MATCH(E1082,Assumptions!$A$13:$A$18,0)),INDEX(Assumptions!$B$13:$B$18,MATCH(E1082,Assumptions!$A$13:$A$18,0))*F1082)),2)</f>
        <v>0</v>
      </c>
    </row>
    <row r="1083" customFormat="false" ht="15" hidden="false" customHeight="false" outlineLevel="0" collapsed="false">
      <c r="A1083" s="24" t="s">
        <v>1906</v>
      </c>
      <c r="B1083" s="39" t="n">
        <v>46046</v>
      </c>
      <c r="C1083" s="24" t="s">
        <v>479</v>
      </c>
      <c r="D1083" s="24" t="s">
        <v>826</v>
      </c>
      <c r="E1083" s="24" t="s">
        <v>109</v>
      </c>
      <c r="F1083" s="38" t="n">
        <v>3180</v>
      </c>
      <c r="G1083" s="42" t="n">
        <f aca="false">DATE(YEAR(B1083),MONTH(B1083),1)</f>
        <v>46023</v>
      </c>
      <c r="H1083" s="24" t="str">
        <f aca="false">INDEX(Customers!$B$2:$B$601,MATCH(C1083,Customers!$A$2:$A$601,0))</f>
        <v>Eastern</v>
      </c>
      <c r="I1083" s="43" t="n">
        <f aca="false">ROUND(MIN(INDEX(Assumptions!$D$13:$D$18,MATCH(E1083,Assumptions!$A$13:$A$18,0)),MAX(INDEX(Assumptions!$C$13:$C$18,MATCH(E1083,Assumptions!$A$13:$A$18,0)),INDEX(Assumptions!$B$13:$B$18,MATCH(E1083,Assumptions!$A$13:$A$18,0))*F1083)),2)</f>
        <v>12.72</v>
      </c>
    </row>
    <row r="1084" customFormat="false" ht="15" hidden="false" customHeight="false" outlineLevel="0" collapsed="false">
      <c r="A1084" s="24" t="s">
        <v>1907</v>
      </c>
      <c r="B1084" s="39" t="n">
        <v>46046</v>
      </c>
      <c r="C1084" s="24" t="s">
        <v>485</v>
      </c>
      <c r="D1084" s="24" t="s">
        <v>826</v>
      </c>
      <c r="E1084" s="24" t="s">
        <v>111</v>
      </c>
      <c r="F1084" s="38" t="n">
        <v>200</v>
      </c>
      <c r="G1084" s="42" t="n">
        <f aca="false">DATE(YEAR(B1084),MONTH(B1084),1)</f>
        <v>46023</v>
      </c>
      <c r="H1084" s="24" t="str">
        <f aca="false">INDEX(Customers!$B$2:$B$601,MATCH(C1084,Customers!$A$2:$A$601,0))</f>
        <v>Coast</v>
      </c>
      <c r="I1084" s="43" t="n">
        <f aca="false">ROUND(MIN(INDEX(Assumptions!$D$13:$D$18,MATCH(E1084,Assumptions!$A$13:$A$18,0)),MAX(INDEX(Assumptions!$C$13:$C$18,MATCH(E1084,Assumptions!$A$13:$A$18,0)),INDEX(Assumptions!$B$13:$B$18,MATCH(E1084,Assumptions!$A$13:$A$18,0))*F1084)),2)</f>
        <v>8</v>
      </c>
    </row>
    <row r="1085" customFormat="false" ht="15" hidden="false" customHeight="false" outlineLevel="0" collapsed="false">
      <c r="A1085" s="24" t="s">
        <v>1908</v>
      </c>
      <c r="B1085" s="39" t="n">
        <v>46046</v>
      </c>
      <c r="C1085" s="24" t="s">
        <v>492</v>
      </c>
      <c r="D1085" s="24" t="s">
        <v>207</v>
      </c>
      <c r="E1085" s="24" t="s">
        <v>107</v>
      </c>
      <c r="F1085" s="38" t="n">
        <v>1550</v>
      </c>
      <c r="G1085" s="42" t="n">
        <f aca="false">DATE(YEAR(B1085),MONTH(B1085),1)</f>
        <v>46023</v>
      </c>
      <c r="H1085" s="24" t="str">
        <f aca="false">INDEX(Customers!$B$2:$B$601,MATCH(C1085,Customers!$A$2:$A$601,0))</f>
        <v>Eastern</v>
      </c>
      <c r="I1085" s="43" t="n">
        <f aca="false">ROUND(MIN(INDEX(Assumptions!$D$13:$D$18,MATCH(E1085,Assumptions!$A$13:$A$18,0)),MAX(INDEX(Assumptions!$C$13:$C$18,MATCH(E1085,Assumptions!$A$13:$A$18,0)),INDEX(Assumptions!$B$13:$B$18,MATCH(E1085,Assumptions!$A$13:$A$18,0))*F1085)),2)</f>
        <v>0</v>
      </c>
    </row>
    <row r="1086" customFormat="false" ht="15" hidden="false" customHeight="false" outlineLevel="0" collapsed="false">
      <c r="A1086" s="24" t="s">
        <v>1909</v>
      </c>
      <c r="B1086" s="39" t="n">
        <v>46046</v>
      </c>
      <c r="C1086" s="24" t="s">
        <v>494</v>
      </c>
      <c r="D1086" s="24" t="s">
        <v>826</v>
      </c>
      <c r="E1086" s="24" t="s">
        <v>109</v>
      </c>
      <c r="F1086" s="38" t="n">
        <v>5250</v>
      </c>
      <c r="G1086" s="42" t="n">
        <f aca="false">DATE(YEAR(B1086),MONTH(B1086),1)</f>
        <v>46023</v>
      </c>
      <c r="H1086" s="24" t="str">
        <f aca="false">INDEX(Customers!$B$2:$B$601,MATCH(C1086,Customers!$A$2:$A$601,0))</f>
        <v>Coast</v>
      </c>
      <c r="I1086" s="43" t="n">
        <f aca="false">ROUND(MIN(INDEX(Assumptions!$D$13:$D$18,MATCH(E1086,Assumptions!$A$13:$A$18,0)),MAX(INDEX(Assumptions!$C$13:$C$18,MATCH(E1086,Assumptions!$A$13:$A$18,0)),INDEX(Assumptions!$B$13:$B$18,MATCH(E1086,Assumptions!$A$13:$A$18,0))*F1086)),2)</f>
        <v>21</v>
      </c>
    </row>
    <row r="1087" customFormat="false" ht="15" hidden="false" customHeight="false" outlineLevel="0" collapsed="false">
      <c r="A1087" s="24" t="s">
        <v>1910</v>
      </c>
      <c r="B1087" s="39" t="n">
        <v>46046</v>
      </c>
      <c r="C1087" s="24" t="s">
        <v>500</v>
      </c>
      <c r="D1087" s="24" t="s">
        <v>165</v>
      </c>
      <c r="E1087" s="24" t="s">
        <v>105</v>
      </c>
      <c r="F1087" s="38" t="n">
        <v>2350</v>
      </c>
      <c r="G1087" s="42" t="n">
        <f aca="false">DATE(YEAR(B1087),MONTH(B1087),1)</f>
        <v>46023</v>
      </c>
      <c r="H1087" s="24" t="str">
        <f aca="false">INDEX(Customers!$B$2:$B$601,MATCH(C1087,Customers!$A$2:$A$601,0))</f>
        <v>Central</v>
      </c>
      <c r="I1087" s="43" t="n">
        <f aca="false">ROUND(MIN(INDEX(Assumptions!$D$13:$D$18,MATCH(E1087,Assumptions!$A$13:$A$18,0)),MAX(INDEX(Assumptions!$C$13:$C$18,MATCH(E1087,Assumptions!$A$13:$A$18,0)),INDEX(Assumptions!$B$13:$B$18,MATCH(E1087,Assumptions!$A$13:$A$18,0))*F1087)),2)</f>
        <v>35.25</v>
      </c>
    </row>
    <row r="1088" customFormat="false" ht="15" hidden="false" customHeight="false" outlineLevel="0" collapsed="false">
      <c r="A1088" s="24" t="s">
        <v>1911</v>
      </c>
      <c r="B1088" s="39" t="n">
        <v>46046</v>
      </c>
      <c r="C1088" s="24" t="s">
        <v>508</v>
      </c>
      <c r="D1088" s="24" t="s">
        <v>826</v>
      </c>
      <c r="E1088" s="24" t="s">
        <v>103</v>
      </c>
      <c r="F1088" s="38" t="n">
        <v>1130</v>
      </c>
      <c r="G1088" s="42" t="n">
        <f aca="false">DATE(YEAR(B1088),MONTH(B1088),1)</f>
        <v>46023</v>
      </c>
      <c r="H1088" s="24" t="str">
        <f aca="false">INDEX(Customers!$B$2:$B$601,MATCH(C1088,Customers!$A$2:$A$601,0))</f>
        <v>Eastern</v>
      </c>
      <c r="I1088" s="43" t="n">
        <f aca="false">ROUND(MIN(INDEX(Assumptions!$D$13:$D$18,MATCH(E1088,Assumptions!$A$13:$A$18,0)),MAX(INDEX(Assumptions!$C$13:$C$18,MATCH(E1088,Assumptions!$A$13:$A$18,0)),INDEX(Assumptions!$B$13:$B$18,MATCH(E1088,Assumptions!$A$13:$A$18,0))*F1088)),2)</f>
        <v>11.3</v>
      </c>
    </row>
    <row r="1089" customFormat="false" ht="15" hidden="false" customHeight="false" outlineLevel="0" collapsed="false">
      <c r="A1089" s="24" t="s">
        <v>1912</v>
      </c>
      <c r="B1089" s="39" t="n">
        <v>46046</v>
      </c>
      <c r="C1089" s="24" t="s">
        <v>551</v>
      </c>
      <c r="D1089" s="24" t="s">
        <v>826</v>
      </c>
      <c r="E1089" s="24" t="s">
        <v>113</v>
      </c>
      <c r="F1089" s="38" t="n">
        <v>1000</v>
      </c>
      <c r="G1089" s="42" t="n">
        <f aca="false">DATE(YEAR(B1089),MONTH(B1089),1)</f>
        <v>46023</v>
      </c>
      <c r="H1089" s="24" t="str">
        <f aca="false">INDEX(Customers!$B$2:$B$601,MATCH(C1089,Customers!$A$2:$A$601,0))</f>
        <v>Central</v>
      </c>
      <c r="I1089" s="43" t="n">
        <f aca="false">ROUND(MIN(INDEX(Assumptions!$D$13:$D$18,MATCH(E1089,Assumptions!$A$13:$A$18,0)),MAX(INDEX(Assumptions!$C$13:$C$18,MATCH(E1089,Assumptions!$A$13:$A$18,0)),INDEX(Assumptions!$B$13:$B$18,MATCH(E1089,Assumptions!$A$13:$A$18,0))*F1089)),2)</f>
        <v>50</v>
      </c>
    </row>
    <row r="1090" customFormat="false" ht="15" hidden="false" customHeight="false" outlineLevel="0" collapsed="false">
      <c r="A1090" s="24" t="s">
        <v>1913</v>
      </c>
      <c r="B1090" s="39" t="n">
        <v>46046</v>
      </c>
      <c r="C1090" s="24" t="s">
        <v>572</v>
      </c>
      <c r="D1090" s="24" t="s">
        <v>184</v>
      </c>
      <c r="E1090" s="24" t="s">
        <v>107</v>
      </c>
      <c r="F1090" s="38" t="n">
        <v>67580</v>
      </c>
      <c r="G1090" s="42" t="n">
        <f aca="false">DATE(YEAR(B1090),MONTH(B1090),1)</f>
        <v>46023</v>
      </c>
      <c r="H1090" s="24" t="str">
        <f aca="false">INDEX(Customers!$B$2:$B$601,MATCH(C1090,Customers!$A$2:$A$601,0))</f>
        <v>Coast</v>
      </c>
      <c r="I1090" s="43" t="n">
        <f aca="false">ROUND(MIN(INDEX(Assumptions!$D$13:$D$18,MATCH(E1090,Assumptions!$A$13:$A$18,0)),MAX(INDEX(Assumptions!$C$13:$C$18,MATCH(E1090,Assumptions!$A$13:$A$18,0)),INDEX(Assumptions!$B$13:$B$18,MATCH(E1090,Assumptions!$A$13:$A$18,0))*F1090)),2)</f>
        <v>0</v>
      </c>
    </row>
    <row r="1091" customFormat="false" ht="15" hidden="false" customHeight="false" outlineLevel="0" collapsed="false">
      <c r="A1091" s="24" t="s">
        <v>1914</v>
      </c>
      <c r="B1091" s="39" t="n">
        <v>46046</v>
      </c>
      <c r="C1091" s="24" t="s">
        <v>587</v>
      </c>
      <c r="D1091" s="24" t="s">
        <v>826</v>
      </c>
      <c r="E1091" s="24" t="s">
        <v>103</v>
      </c>
      <c r="F1091" s="38" t="n">
        <v>1670</v>
      </c>
      <c r="G1091" s="42" t="n">
        <f aca="false">DATE(YEAR(B1091),MONTH(B1091),1)</f>
        <v>46023</v>
      </c>
      <c r="H1091" s="24" t="str">
        <f aca="false">INDEX(Customers!$B$2:$B$601,MATCH(C1091,Customers!$A$2:$A$601,0))</f>
        <v>Western</v>
      </c>
      <c r="I1091" s="43" t="n">
        <f aca="false">ROUND(MIN(INDEX(Assumptions!$D$13:$D$18,MATCH(E1091,Assumptions!$A$13:$A$18,0)),MAX(INDEX(Assumptions!$C$13:$C$18,MATCH(E1091,Assumptions!$A$13:$A$18,0)),INDEX(Assumptions!$B$13:$B$18,MATCH(E1091,Assumptions!$A$13:$A$18,0))*F1091)),2)</f>
        <v>16.7</v>
      </c>
    </row>
    <row r="1092" customFormat="false" ht="15" hidden="false" customHeight="false" outlineLevel="0" collapsed="false">
      <c r="A1092" s="24" t="s">
        <v>1915</v>
      </c>
      <c r="B1092" s="39" t="n">
        <v>46046</v>
      </c>
      <c r="C1092" s="24" t="s">
        <v>589</v>
      </c>
      <c r="D1092" s="24" t="s">
        <v>826</v>
      </c>
      <c r="E1092" s="24" t="s">
        <v>103</v>
      </c>
      <c r="F1092" s="38" t="n">
        <v>1640</v>
      </c>
      <c r="G1092" s="42" t="n">
        <f aca="false">DATE(YEAR(B1092),MONTH(B1092),1)</f>
        <v>46023</v>
      </c>
      <c r="H1092" s="24" t="str">
        <f aca="false">INDEX(Customers!$B$2:$B$601,MATCH(C1092,Customers!$A$2:$A$601,0))</f>
        <v>Eastern</v>
      </c>
      <c r="I1092" s="43" t="n">
        <f aca="false">ROUND(MIN(INDEX(Assumptions!$D$13:$D$18,MATCH(E1092,Assumptions!$A$13:$A$18,0)),MAX(INDEX(Assumptions!$C$13:$C$18,MATCH(E1092,Assumptions!$A$13:$A$18,0)),INDEX(Assumptions!$B$13:$B$18,MATCH(E1092,Assumptions!$A$13:$A$18,0))*F1092)),2)</f>
        <v>16.4</v>
      </c>
    </row>
    <row r="1093" customFormat="false" ht="15" hidden="false" customHeight="false" outlineLevel="0" collapsed="false">
      <c r="A1093" s="24" t="s">
        <v>1916</v>
      </c>
      <c r="B1093" s="39" t="n">
        <v>46046</v>
      </c>
      <c r="C1093" s="24" t="s">
        <v>594</v>
      </c>
      <c r="D1093" s="24" t="s">
        <v>826</v>
      </c>
      <c r="E1093" s="24" t="s">
        <v>111</v>
      </c>
      <c r="F1093" s="38" t="n">
        <v>100</v>
      </c>
      <c r="G1093" s="42" t="n">
        <f aca="false">DATE(YEAR(B1093),MONTH(B1093),1)</f>
        <v>46023</v>
      </c>
      <c r="H1093" s="24" t="str">
        <f aca="false">INDEX(Customers!$B$2:$B$601,MATCH(C1093,Customers!$A$2:$A$601,0))</f>
        <v>Rift Valley</v>
      </c>
      <c r="I1093" s="43" t="n">
        <f aca="false">ROUND(MIN(INDEX(Assumptions!$D$13:$D$18,MATCH(E1093,Assumptions!$A$13:$A$18,0)),MAX(INDEX(Assumptions!$C$13:$C$18,MATCH(E1093,Assumptions!$A$13:$A$18,0)),INDEX(Assumptions!$B$13:$B$18,MATCH(E1093,Assumptions!$A$13:$A$18,0))*F1093)),2)</f>
        <v>4</v>
      </c>
    </row>
    <row r="1094" customFormat="false" ht="15" hidden="false" customHeight="false" outlineLevel="0" collapsed="false">
      <c r="A1094" s="24" t="s">
        <v>1917</v>
      </c>
      <c r="B1094" s="39" t="n">
        <v>46046</v>
      </c>
      <c r="C1094" s="24" t="s">
        <v>599</v>
      </c>
      <c r="D1094" s="24" t="s">
        <v>158</v>
      </c>
      <c r="E1094" s="24" t="s">
        <v>107</v>
      </c>
      <c r="F1094" s="38" t="n">
        <v>9370</v>
      </c>
      <c r="G1094" s="42" t="n">
        <f aca="false">DATE(YEAR(B1094),MONTH(B1094),1)</f>
        <v>46023</v>
      </c>
      <c r="H1094" s="24" t="str">
        <f aca="false">INDEX(Customers!$B$2:$B$601,MATCH(C1094,Customers!$A$2:$A$601,0))</f>
        <v>Nairobi</v>
      </c>
      <c r="I1094" s="43" t="n">
        <f aca="false">ROUND(MIN(INDEX(Assumptions!$D$13:$D$18,MATCH(E1094,Assumptions!$A$13:$A$18,0)),MAX(INDEX(Assumptions!$C$13:$C$18,MATCH(E1094,Assumptions!$A$13:$A$18,0)),INDEX(Assumptions!$B$13:$B$18,MATCH(E1094,Assumptions!$A$13:$A$18,0))*F1094)),2)</f>
        <v>0</v>
      </c>
    </row>
    <row r="1095" customFormat="false" ht="15" hidden="false" customHeight="false" outlineLevel="0" collapsed="false">
      <c r="A1095" s="24" t="s">
        <v>1918</v>
      </c>
      <c r="B1095" s="39" t="n">
        <v>46046</v>
      </c>
      <c r="C1095" s="24" t="s">
        <v>606</v>
      </c>
      <c r="D1095" s="24" t="s">
        <v>826</v>
      </c>
      <c r="E1095" s="24" t="s">
        <v>103</v>
      </c>
      <c r="F1095" s="38" t="n">
        <v>6260</v>
      </c>
      <c r="G1095" s="42" t="n">
        <f aca="false">DATE(YEAR(B1095),MONTH(B1095),1)</f>
        <v>46023</v>
      </c>
      <c r="H1095" s="24" t="str">
        <f aca="false">INDEX(Customers!$B$2:$B$601,MATCH(C1095,Customers!$A$2:$A$601,0))</f>
        <v>Central</v>
      </c>
      <c r="I1095" s="43" t="n">
        <f aca="false">ROUND(MIN(INDEX(Assumptions!$D$13:$D$18,MATCH(E1095,Assumptions!$A$13:$A$18,0)),MAX(INDEX(Assumptions!$C$13:$C$18,MATCH(E1095,Assumptions!$A$13:$A$18,0)),INDEX(Assumptions!$B$13:$B$18,MATCH(E1095,Assumptions!$A$13:$A$18,0))*F1095)),2)</f>
        <v>62.6</v>
      </c>
    </row>
    <row r="1096" customFormat="false" ht="15" hidden="false" customHeight="false" outlineLevel="0" collapsed="false">
      <c r="A1096" s="24" t="s">
        <v>1919</v>
      </c>
      <c r="B1096" s="39" t="n">
        <v>46046</v>
      </c>
      <c r="C1096" s="24" t="s">
        <v>623</v>
      </c>
      <c r="D1096" s="24" t="s">
        <v>165</v>
      </c>
      <c r="E1096" s="24" t="s">
        <v>105</v>
      </c>
      <c r="F1096" s="38" t="n">
        <v>2260</v>
      </c>
      <c r="G1096" s="42" t="n">
        <f aca="false">DATE(YEAR(B1096),MONTH(B1096),1)</f>
        <v>46023</v>
      </c>
      <c r="H1096" s="24" t="str">
        <f aca="false">INDEX(Customers!$B$2:$B$601,MATCH(C1096,Customers!$A$2:$A$601,0))</f>
        <v>Central</v>
      </c>
      <c r="I1096" s="43" t="n">
        <f aca="false">ROUND(MIN(INDEX(Assumptions!$D$13:$D$18,MATCH(E1096,Assumptions!$A$13:$A$18,0)),MAX(INDEX(Assumptions!$C$13:$C$18,MATCH(E1096,Assumptions!$A$13:$A$18,0)),INDEX(Assumptions!$B$13:$B$18,MATCH(E1096,Assumptions!$A$13:$A$18,0))*F1096)),2)</f>
        <v>33.9</v>
      </c>
    </row>
    <row r="1097" customFormat="false" ht="15" hidden="false" customHeight="false" outlineLevel="0" collapsed="false">
      <c r="A1097" s="24" t="s">
        <v>1920</v>
      </c>
      <c r="B1097" s="39" t="n">
        <v>46046</v>
      </c>
      <c r="C1097" s="24" t="s">
        <v>629</v>
      </c>
      <c r="D1097" s="24" t="s">
        <v>153</v>
      </c>
      <c r="E1097" s="24" t="s">
        <v>107</v>
      </c>
      <c r="F1097" s="38" t="n">
        <v>11110</v>
      </c>
      <c r="G1097" s="42" t="n">
        <f aca="false">DATE(YEAR(B1097),MONTH(B1097),1)</f>
        <v>46023</v>
      </c>
      <c r="H1097" s="24" t="str">
        <f aca="false">INDEX(Customers!$B$2:$B$601,MATCH(C1097,Customers!$A$2:$A$601,0))</f>
        <v>Nairobi</v>
      </c>
      <c r="I1097" s="43" t="n">
        <f aca="false">ROUND(MIN(INDEX(Assumptions!$D$13:$D$18,MATCH(E1097,Assumptions!$A$13:$A$18,0)),MAX(INDEX(Assumptions!$C$13:$C$18,MATCH(E1097,Assumptions!$A$13:$A$18,0)),INDEX(Assumptions!$B$13:$B$18,MATCH(E1097,Assumptions!$A$13:$A$18,0))*F1097)),2)</f>
        <v>0</v>
      </c>
    </row>
    <row r="1098" customFormat="false" ht="15" hidden="false" customHeight="false" outlineLevel="0" collapsed="false">
      <c r="A1098" s="24" t="s">
        <v>1921</v>
      </c>
      <c r="B1098" s="39" t="n">
        <v>46046</v>
      </c>
      <c r="C1098" s="24" t="s">
        <v>641</v>
      </c>
      <c r="D1098" s="24" t="s">
        <v>826</v>
      </c>
      <c r="E1098" s="24" t="s">
        <v>113</v>
      </c>
      <c r="F1098" s="38" t="n">
        <v>250</v>
      </c>
      <c r="G1098" s="42" t="n">
        <f aca="false">DATE(YEAR(B1098),MONTH(B1098),1)</f>
        <v>46023</v>
      </c>
      <c r="H1098" s="24" t="str">
        <f aca="false">INDEX(Customers!$B$2:$B$601,MATCH(C1098,Customers!$A$2:$A$601,0))</f>
        <v>Nairobi</v>
      </c>
      <c r="I1098" s="43" t="n">
        <f aca="false">ROUND(MIN(INDEX(Assumptions!$D$13:$D$18,MATCH(E1098,Assumptions!$A$13:$A$18,0)),MAX(INDEX(Assumptions!$C$13:$C$18,MATCH(E1098,Assumptions!$A$13:$A$18,0)),INDEX(Assumptions!$B$13:$B$18,MATCH(E1098,Assumptions!$A$13:$A$18,0))*F1098)),2)</f>
        <v>12.5</v>
      </c>
    </row>
    <row r="1099" customFormat="false" ht="15" hidden="false" customHeight="false" outlineLevel="0" collapsed="false">
      <c r="A1099" s="24" t="s">
        <v>1922</v>
      </c>
      <c r="B1099" s="39" t="n">
        <v>46046</v>
      </c>
      <c r="C1099" s="24" t="s">
        <v>641</v>
      </c>
      <c r="D1099" s="24" t="s">
        <v>826</v>
      </c>
      <c r="E1099" s="24" t="s">
        <v>103</v>
      </c>
      <c r="F1099" s="38" t="n">
        <v>3570</v>
      </c>
      <c r="G1099" s="42" t="n">
        <f aca="false">DATE(YEAR(B1099),MONTH(B1099),1)</f>
        <v>46023</v>
      </c>
      <c r="H1099" s="24" t="str">
        <f aca="false">INDEX(Customers!$B$2:$B$601,MATCH(C1099,Customers!$A$2:$A$601,0))</f>
        <v>Nairobi</v>
      </c>
      <c r="I1099" s="43" t="n">
        <f aca="false">ROUND(MIN(INDEX(Assumptions!$D$13:$D$18,MATCH(E1099,Assumptions!$A$13:$A$18,0)),MAX(INDEX(Assumptions!$C$13:$C$18,MATCH(E1099,Assumptions!$A$13:$A$18,0)),INDEX(Assumptions!$B$13:$B$18,MATCH(E1099,Assumptions!$A$13:$A$18,0))*F1099)),2)</f>
        <v>35.7</v>
      </c>
    </row>
    <row r="1100" customFormat="false" ht="15" hidden="false" customHeight="false" outlineLevel="0" collapsed="false">
      <c r="A1100" s="24" t="s">
        <v>1923</v>
      </c>
      <c r="B1100" s="39" t="n">
        <v>46046</v>
      </c>
      <c r="C1100" s="24" t="s">
        <v>649</v>
      </c>
      <c r="D1100" s="24" t="s">
        <v>206</v>
      </c>
      <c r="E1100" s="24" t="s">
        <v>107</v>
      </c>
      <c r="F1100" s="38" t="n">
        <v>24290</v>
      </c>
      <c r="G1100" s="42" t="n">
        <f aca="false">DATE(YEAR(B1100),MONTH(B1100),1)</f>
        <v>46023</v>
      </c>
      <c r="H1100" s="24" t="str">
        <f aca="false">INDEX(Customers!$B$2:$B$601,MATCH(C1100,Customers!$A$2:$A$601,0))</f>
        <v>Eastern</v>
      </c>
      <c r="I1100" s="43" t="n">
        <f aca="false">ROUND(MIN(INDEX(Assumptions!$D$13:$D$18,MATCH(E1100,Assumptions!$A$13:$A$18,0)),MAX(INDEX(Assumptions!$C$13:$C$18,MATCH(E1100,Assumptions!$A$13:$A$18,0)),INDEX(Assumptions!$B$13:$B$18,MATCH(E1100,Assumptions!$A$13:$A$18,0))*F1100)),2)</f>
        <v>0</v>
      </c>
    </row>
    <row r="1101" customFormat="false" ht="15" hidden="false" customHeight="false" outlineLevel="0" collapsed="false">
      <c r="A1101" s="24" t="s">
        <v>1924</v>
      </c>
      <c r="B1101" s="39" t="n">
        <v>46046</v>
      </c>
      <c r="C1101" s="24" t="s">
        <v>650</v>
      </c>
      <c r="D1101" s="24" t="s">
        <v>826</v>
      </c>
      <c r="E1101" s="24" t="s">
        <v>109</v>
      </c>
      <c r="F1101" s="38" t="n">
        <v>10700</v>
      </c>
      <c r="G1101" s="42" t="n">
        <f aca="false">DATE(YEAR(B1101),MONTH(B1101),1)</f>
        <v>46023</v>
      </c>
      <c r="H1101" s="24" t="str">
        <f aca="false">INDEX(Customers!$B$2:$B$601,MATCH(C1101,Customers!$A$2:$A$601,0))</f>
        <v>Eastern</v>
      </c>
      <c r="I1101" s="43" t="n">
        <f aca="false">ROUND(MIN(INDEX(Assumptions!$D$13:$D$18,MATCH(E1101,Assumptions!$A$13:$A$18,0)),MAX(INDEX(Assumptions!$C$13:$C$18,MATCH(E1101,Assumptions!$A$13:$A$18,0)),INDEX(Assumptions!$B$13:$B$18,MATCH(E1101,Assumptions!$A$13:$A$18,0))*F1101)),2)</f>
        <v>40</v>
      </c>
    </row>
    <row r="1102" customFormat="false" ht="15" hidden="false" customHeight="false" outlineLevel="0" collapsed="false">
      <c r="A1102" s="24" t="s">
        <v>1925</v>
      </c>
      <c r="B1102" s="39" t="n">
        <v>46046</v>
      </c>
      <c r="C1102" s="24" t="s">
        <v>686</v>
      </c>
      <c r="D1102" s="24" t="s">
        <v>826</v>
      </c>
      <c r="E1102" s="24" t="s">
        <v>111</v>
      </c>
      <c r="F1102" s="38" t="n">
        <v>100</v>
      </c>
      <c r="G1102" s="42" t="n">
        <f aca="false">DATE(YEAR(B1102),MONTH(B1102),1)</f>
        <v>46023</v>
      </c>
      <c r="H1102" s="24" t="str">
        <f aca="false">INDEX(Customers!$B$2:$B$601,MATCH(C1102,Customers!$A$2:$A$601,0))</f>
        <v>Nairobi</v>
      </c>
      <c r="I1102" s="43" t="n">
        <f aca="false">ROUND(MIN(INDEX(Assumptions!$D$13:$D$18,MATCH(E1102,Assumptions!$A$13:$A$18,0)),MAX(INDEX(Assumptions!$C$13:$C$18,MATCH(E1102,Assumptions!$A$13:$A$18,0)),INDEX(Assumptions!$B$13:$B$18,MATCH(E1102,Assumptions!$A$13:$A$18,0))*F1102)),2)</f>
        <v>4</v>
      </c>
    </row>
    <row r="1103" customFormat="false" ht="15" hidden="false" customHeight="false" outlineLevel="0" collapsed="false">
      <c r="A1103" s="24" t="s">
        <v>1926</v>
      </c>
      <c r="B1103" s="39" t="n">
        <v>46046</v>
      </c>
      <c r="C1103" s="24" t="s">
        <v>696</v>
      </c>
      <c r="D1103" s="24" t="s">
        <v>826</v>
      </c>
      <c r="E1103" s="24" t="s">
        <v>113</v>
      </c>
      <c r="F1103" s="38" t="n">
        <v>500</v>
      </c>
      <c r="G1103" s="42" t="n">
        <f aca="false">DATE(YEAR(B1103),MONTH(B1103),1)</f>
        <v>46023</v>
      </c>
      <c r="H1103" s="24" t="str">
        <f aca="false">INDEX(Customers!$B$2:$B$601,MATCH(C1103,Customers!$A$2:$A$601,0))</f>
        <v>Western</v>
      </c>
      <c r="I1103" s="43" t="n">
        <f aca="false">ROUND(MIN(INDEX(Assumptions!$D$13:$D$18,MATCH(E1103,Assumptions!$A$13:$A$18,0)),MAX(INDEX(Assumptions!$C$13:$C$18,MATCH(E1103,Assumptions!$A$13:$A$18,0)),INDEX(Assumptions!$B$13:$B$18,MATCH(E1103,Assumptions!$A$13:$A$18,0))*F1103)),2)</f>
        <v>25</v>
      </c>
    </row>
    <row r="1104" customFormat="false" ht="15" hidden="false" customHeight="false" outlineLevel="0" collapsed="false">
      <c r="A1104" s="24" t="s">
        <v>1927</v>
      </c>
      <c r="B1104" s="39" t="n">
        <v>46046</v>
      </c>
      <c r="C1104" s="24" t="s">
        <v>703</v>
      </c>
      <c r="D1104" s="24" t="s">
        <v>826</v>
      </c>
      <c r="E1104" s="24" t="s">
        <v>113</v>
      </c>
      <c r="F1104" s="38" t="n">
        <v>250</v>
      </c>
      <c r="G1104" s="42" t="n">
        <f aca="false">DATE(YEAR(B1104),MONTH(B1104),1)</f>
        <v>46023</v>
      </c>
      <c r="H1104" s="24" t="str">
        <f aca="false">INDEX(Customers!$B$2:$B$601,MATCH(C1104,Customers!$A$2:$A$601,0))</f>
        <v>Nairobi</v>
      </c>
      <c r="I1104" s="43" t="n">
        <f aca="false">ROUND(MIN(INDEX(Assumptions!$D$13:$D$18,MATCH(E1104,Assumptions!$A$13:$A$18,0)),MAX(INDEX(Assumptions!$C$13:$C$18,MATCH(E1104,Assumptions!$A$13:$A$18,0)),INDEX(Assumptions!$B$13:$B$18,MATCH(E1104,Assumptions!$A$13:$A$18,0))*F1104)),2)</f>
        <v>12.5</v>
      </c>
    </row>
    <row r="1105" customFormat="false" ht="15" hidden="false" customHeight="false" outlineLevel="0" collapsed="false">
      <c r="A1105" s="24" t="s">
        <v>1928</v>
      </c>
      <c r="B1105" s="39" t="n">
        <v>46046</v>
      </c>
      <c r="C1105" s="24" t="s">
        <v>704</v>
      </c>
      <c r="D1105" s="24" t="s">
        <v>826</v>
      </c>
      <c r="E1105" s="24" t="s">
        <v>111</v>
      </c>
      <c r="F1105" s="38" t="n">
        <v>20</v>
      </c>
      <c r="G1105" s="42" t="n">
        <f aca="false">DATE(YEAR(B1105),MONTH(B1105),1)</f>
        <v>46023</v>
      </c>
      <c r="H1105" s="24" t="str">
        <f aca="false">INDEX(Customers!$B$2:$B$601,MATCH(C1105,Customers!$A$2:$A$601,0))</f>
        <v>Rift Valley</v>
      </c>
      <c r="I1105" s="43" t="n">
        <f aca="false">ROUND(MIN(INDEX(Assumptions!$D$13:$D$18,MATCH(E1105,Assumptions!$A$13:$A$18,0)),MAX(INDEX(Assumptions!$C$13:$C$18,MATCH(E1105,Assumptions!$A$13:$A$18,0)),INDEX(Assumptions!$B$13:$B$18,MATCH(E1105,Assumptions!$A$13:$A$18,0))*F1105)),2)</f>
        <v>0.8</v>
      </c>
    </row>
    <row r="1106" customFormat="false" ht="15" hidden="false" customHeight="false" outlineLevel="0" collapsed="false">
      <c r="A1106" s="24" t="s">
        <v>1929</v>
      </c>
      <c r="B1106" s="39" t="n">
        <v>46046</v>
      </c>
      <c r="C1106" s="24" t="s">
        <v>740</v>
      </c>
      <c r="D1106" s="24" t="s">
        <v>826</v>
      </c>
      <c r="E1106" s="24" t="s">
        <v>111</v>
      </c>
      <c r="F1106" s="38" t="n">
        <v>50</v>
      </c>
      <c r="G1106" s="42" t="n">
        <f aca="false">DATE(YEAR(B1106),MONTH(B1106),1)</f>
        <v>46023</v>
      </c>
      <c r="H1106" s="24" t="str">
        <f aca="false">INDEX(Customers!$B$2:$B$601,MATCH(C1106,Customers!$A$2:$A$601,0))</f>
        <v>Nairobi</v>
      </c>
      <c r="I1106" s="43" t="n">
        <f aca="false">ROUND(MIN(INDEX(Assumptions!$D$13:$D$18,MATCH(E1106,Assumptions!$A$13:$A$18,0)),MAX(INDEX(Assumptions!$C$13:$C$18,MATCH(E1106,Assumptions!$A$13:$A$18,0)),INDEX(Assumptions!$B$13:$B$18,MATCH(E1106,Assumptions!$A$13:$A$18,0))*F1106)),2)</f>
        <v>2</v>
      </c>
    </row>
    <row r="1107" customFormat="false" ht="15" hidden="false" customHeight="false" outlineLevel="0" collapsed="false">
      <c r="A1107" s="24" t="s">
        <v>1930</v>
      </c>
      <c r="B1107" s="39" t="n">
        <v>46046</v>
      </c>
      <c r="C1107" s="24" t="s">
        <v>753</v>
      </c>
      <c r="D1107" s="24" t="s">
        <v>826</v>
      </c>
      <c r="E1107" s="24" t="s">
        <v>103</v>
      </c>
      <c r="F1107" s="38" t="n">
        <v>3660</v>
      </c>
      <c r="G1107" s="42" t="n">
        <f aca="false">DATE(YEAR(B1107),MONTH(B1107),1)</f>
        <v>46023</v>
      </c>
      <c r="H1107" s="24" t="str">
        <f aca="false">INDEX(Customers!$B$2:$B$601,MATCH(C1107,Customers!$A$2:$A$601,0))</f>
        <v>Nairobi</v>
      </c>
      <c r="I1107" s="43" t="n">
        <f aca="false">ROUND(MIN(INDEX(Assumptions!$D$13:$D$18,MATCH(E1107,Assumptions!$A$13:$A$18,0)),MAX(INDEX(Assumptions!$C$13:$C$18,MATCH(E1107,Assumptions!$A$13:$A$18,0)),INDEX(Assumptions!$B$13:$B$18,MATCH(E1107,Assumptions!$A$13:$A$18,0))*F1107)),2)</f>
        <v>36.6</v>
      </c>
    </row>
    <row r="1108" customFormat="false" ht="15" hidden="false" customHeight="false" outlineLevel="0" collapsed="false">
      <c r="A1108" s="24" t="s">
        <v>1931</v>
      </c>
      <c r="B1108" s="39" t="n">
        <v>46046</v>
      </c>
      <c r="C1108" s="24" t="s">
        <v>763</v>
      </c>
      <c r="D1108" s="24" t="s">
        <v>826</v>
      </c>
      <c r="E1108" s="24" t="s">
        <v>103</v>
      </c>
      <c r="F1108" s="38" t="n">
        <v>520</v>
      </c>
      <c r="G1108" s="42" t="n">
        <f aca="false">DATE(YEAR(B1108),MONTH(B1108),1)</f>
        <v>46023</v>
      </c>
      <c r="H1108" s="24" t="str">
        <f aca="false">INDEX(Customers!$B$2:$B$601,MATCH(C1108,Customers!$A$2:$A$601,0))</f>
        <v>Western</v>
      </c>
      <c r="I1108" s="43" t="n">
        <f aca="false">ROUND(MIN(INDEX(Assumptions!$D$13:$D$18,MATCH(E1108,Assumptions!$A$13:$A$18,0)),MAX(INDEX(Assumptions!$C$13:$C$18,MATCH(E1108,Assumptions!$A$13:$A$18,0)),INDEX(Assumptions!$B$13:$B$18,MATCH(E1108,Assumptions!$A$13:$A$18,0))*F1108)),2)</f>
        <v>5.2</v>
      </c>
    </row>
    <row r="1109" customFormat="false" ht="15" hidden="false" customHeight="false" outlineLevel="0" collapsed="false">
      <c r="A1109" s="24" t="s">
        <v>1932</v>
      </c>
      <c r="B1109" s="39" t="n">
        <v>46046</v>
      </c>
      <c r="C1109" s="24" t="s">
        <v>808</v>
      </c>
      <c r="D1109" s="24" t="s">
        <v>826</v>
      </c>
      <c r="E1109" s="24" t="s">
        <v>113</v>
      </c>
      <c r="F1109" s="38" t="n">
        <v>99</v>
      </c>
      <c r="G1109" s="42" t="n">
        <f aca="false">DATE(YEAR(B1109),MONTH(B1109),1)</f>
        <v>46023</v>
      </c>
      <c r="H1109" s="24" t="str">
        <f aca="false">INDEX(Customers!$B$2:$B$601,MATCH(C1109,Customers!$A$2:$A$601,0))</f>
        <v>Western</v>
      </c>
      <c r="I1109" s="43" t="n">
        <f aca="false">ROUND(MIN(INDEX(Assumptions!$D$13:$D$18,MATCH(E1109,Assumptions!$A$13:$A$18,0)),MAX(INDEX(Assumptions!$C$13:$C$18,MATCH(E1109,Assumptions!$A$13:$A$18,0)),INDEX(Assumptions!$B$13:$B$18,MATCH(E1109,Assumptions!$A$13:$A$18,0))*F1109)),2)</f>
        <v>4.95</v>
      </c>
    </row>
    <row r="1110" customFormat="false" ht="15" hidden="false" customHeight="false" outlineLevel="0" collapsed="false">
      <c r="A1110" s="24" t="s">
        <v>1933</v>
      </c>
      <c r="B1110" s="39" t="n">
        <v>46046</v>
      </c>
      <c r="C1110" s="24" t="s">
        <v>808</v>
      </c>
      <c r="D1110" s="24" t="s">
        <v>826</v>
      </c>
      <c r="E1110" s="24" t="s">
        <v>113</v>
      </c>
      <c r="F1110" s="38" t="n">
        <v>250</v>
      </c>
      <c r="G1110" s="42" t="n">
        <f aca="false">DATE(YEAR(B1110),MONTH(B1110),1)</f>
        <v>46023</v>
      </c>
      <c r="H1110" s="24" t="str">
        <f aca="false">INDEX(Customers!$B$2:$B$601,MATCH(C1110,Customers!$A$2:$A$601,0))</f>
        <v>Western</v>
      </c>
      <c r="I1110" s="43" t="n">
        <f aca="false">ROUND(MIN(INDEX(Assumptions!$D$13:$D$18,MATCH(E1110,Assumptions!$A$13:$A$18,0)),MAX(INDEX(Assumptions!$C$13:$C$18,MATCH(E1110,Assumptions!$A$13:$A$18,0)),INDEX(Assumptions!$B$13:$B$18,MATCH(E1110,Assumptions!$A$13:$A$18,0))*F1110)),2)</f>
        <v>12.5</v>
      </c>
    </row>
    <row r="1111" customFormat="false" ht="15" hidden="false" customHeight="false" outlineLevel="0" collapsed="false">
      <c r="A1111" s="24" t="s">
        <v>1934</v>
      </c>
      <c r="B1111" s="39" t="n">
        <v>46047</v>
      </c>
      <c r="C1111" s="24" t="s">
        <v>234</v>
      </c>
      <c r="D1111" s="24" t="s">
        <v>826</v>
      </c>
      <c r="E1111" s="24" t="s">
        <v>113</v>
      </c>
      <c r="F1111" s="38" t="n">
        <v>99</v>
      </c>
      <c r="G1111" s="42" t="n">
        <f aca="false">DATE(YEAR(B1111),MONTH(B1111),1)</f>
        <v>46023</v>
      </c>
      <c r="H1111" s="24" t="str">
        <f aca="false">INDEX(Customers!$B$2:$B$601,MATCH(C1111,Customers!$A$2:$A$601,0))</f>
        <v>Rift Valley</v>
      </c>
      <c r="I1111" s="43" t="n">
        <f aca="false">ROUND(MIN(INDEX(Assumptions!$D$13:$D$18,MATCH(E1111,Assumptions!$A$13:$A$18,0)),MAX(INDEX(Assumptions!$C$13:$C$18,MATCH(E1111,Assumptions!$A$13:$A$18,0)),INDEX(Assumptions!$B$13:$B$18,MATCH(E1111,Assumptions!$A$13:$A$18,0))*F1111)),2)</f>
        <v>4.95</v>
      </c>
    </row>
    <row r="1112" customFormat="false" ht="15" hidden="false" customHeight="false" outlineLevel="0" collapsed="false">
      <c r="A1112" s="24" t="s">
        <v>1935</v>
      </c>
      <c r="B1112" s="39" t="n">
        <v>46047</v>
      </c>
      <c r="C1112" s="24" t="s">
        <v>234</v>
      </c>
      <c r="D1112" s="24" t="s">
        <v>826</v>
      </c>
      <c r="E1112" s="24" t="s">
        <v>109</v>
      </c>
      <c r="F1112" s="38" t="n">
        <v>2540</v>
      </c>
      <c r="G1112" s="42" t="n">
        <f aca="false">DATE(YEAR(B1112),MONTH(B1112),1)</f>
        <v>46023</v>
      </c>
      <c r="H1112" s="24" t="str">
        <f aca="false">INDEX(Customers!$B$2:$B$601,MATCH(C1112,Customers!$A$2:$A$601,0))</f>
        <v>Rift Valley</v>
      </c>
      <c r="I1112" s="43" t="n">
        <f aca="false">ROUND(MIN(INDEX(Assumptions!$D$13:$D$18,MATCH(E1112,Assumptions!$A$13:$A$18,0)),MAX(INDEX(Assumptions!$C$13:$C$18,MATCH(E1112,Assumptions!$A$13:$A$18,0)),INDEX(Assumptions!$B$13:$B$18,MATCH(E1112,Assumptions!$A$13:$A$18,0))*F1112)),2)</f>
        <v>10.16</v>
      </c>
    </row>
    <row r="1113" customFormat="false" ht="15" hidden="false" customHeight="false" outlineLevel="0" collapsed="false">
      <c r="A1113" s="24" t="s">
        <v>1936</v>
      </c>
      <c r="B1113" s="39" t="n">
        <v>46047</v>
      </c>
      <c r="C1113" s="24" t="s">
        <v>237</v>
      </c>
      <c r="D1113" s="24" t="s">
        <v>826</v>
      </c>
      <c r="E1113" s="24" t="s">
        <v>111</v>
      </c>
      <c r="F1113" s="38" t="n">
        <v>20</v>
      </c>
      <c r="G1113" s="42" t="n">
        <f aca="false">DATE(YEAR(B1113),MONTH(B1113),1)</f>
        <v>46023</v>
      </c>
      <c r="H1113" s="24" t="str">
        <f aca="false">INDEX(Customers!$B$2:$B$601,MATCH(C1113,Customers!$A$2:$A$601,0))</f>
        <v>Central</v>
      </c>
      <c r="I1113" s="43" t="n">
        <f aca="false">ROUND(MIN(INDEX(Assumptions!$D$13:$D$18,MATCH(E1113,Assumptions!$A$13:$A$18,0)),MAX(INDEX(Assumptions!$C$13:$C$18,MATCH(E1113,Assumptions!$A$13:$A$18,0)),INDEX(Assumptions!$B$13:$B$18,MATCH(E1113,Assumptions!$A$13:$A$18,0))*F1113)),2)</f>
        <v>0.8</v>
      </c>
    </row>
    <row r="1114" customFormat="false" ht="15" hidden="false" customHeight="false" outlineLevel="0" collapsed="false">
      <c r="A1114" s="24" t="s">
        <v>1937</v>
      </c>
      <c r="B1114" s="39" t="n">
        <v>46047</v>
      </c>
      <c r="C1114" s="24" t="s">
        <v>255</v>
      </c>
      <c r="D1114" s="24" t="s">
        <v>172</v>
      </c>
      <c r="E1114" s="24" t="s">
        <v>107</v>
      </c>
      <c r="F1114" s="38" t="n">
        <v>41120</v>
      </c>
      <c r="G1114" s="42" t="n">
        <f aca="false">DATE(YEAR(B1114),MONTH(B1114),1)</f>
        <v>46023</v>
      </c>
      <c r="H1114" s="24" t="str">
        <f aca="false">INDEX(Customers!$B$2:$B$601,MATCH(C1114,Customers!$A$2:$A$601,0))</f>
        <v>Central</v>
      </c>
      <c r="I1114" s="43" t="n">
        <f aca="false">ROUND(MIN(INDEX(Assumptions!$D$13:$D$18,MATCH(E1114,Assumptions!$A$13:$A$18,0)),MAX(INDEX(Assumptions!$C$13:$C$18,MATCH(E1114,Assumptions!$A$13:$A$18,0)),INDEX(Assumptions!$B$13:$B$18,MATCH(E1114,Assumptions!$A$13:$A$18,0))*F1114)),2)</f>
        <v>0</v>
      </c>
    </row>
    <row r="1115" customFormat="false" ht="15" hidden="false" customHeight="false" outlineLevel="0" collapsed="false">
      <c r="A1115" s="24" t="s">
        <v>1938</v>
      </c>
      <c r="B1115" s="39" t="n">
        <v>46047</v>
      </c>
      <c r="C1115" s="24" t="s">
        <v>266</v>
      </c>
      <c r="D1115" s="24" t="s">
        <v>826</v>
      </c>
      <c r="E1115" s="24" t="s">
        <v>103</v>
      </c>
      <c r="F1115" s="38" t="n">
        <v>1620</v>
      </c>
      <c r="G1115" s="42" t="n">
        <f aca="false">DATE(YEAR(B1115),MONTH(B1115),1)</f>
        <v>46023</v>
      </c>
      <c r="H1115" s="24" t="str">
        <f aca="false">INDEX(Customers!$B$2:$B$601,MATCH(C1115,Customers!$A$2:$A$601,0))</f>
        <v>Rift Valley</v>
      </c>
      <c r="I1115" s="43" t="n">
        <f aca="false">ROUND(MIN(INDEX(Assumptions!$D$13:$D$18,MATCH(E1115,Assumptions!$A$13:$A$18,0)),MAX(INDEX(Assumptions!$C$13:$C$18,MATCH(E1115,Assumptions!$A$13:$A$18,0)),INDEX(Assumptions!$B$13:$B$18,MATCH(E1115,Assumptions!$A$13:$A$18,0))*F1115)),2)</f>
        <v>16.2</v>
      </c>
    </row>
    <row r="1116" customFormat="false" ht="15" hidden="false" customHeight="false" outlineLevel="0" collapsed="false">
      <c r="A1116" s="24" t="s">
        <v>1939</v>
      </c>
      <c r="B1116" s="39" t="n">
        <v>46047</v>
      </c>
      <c r="C1116" s="24" t="s">
        <v>273</v>
      </c>
      <c r="D1116" s="24" t="s">
        <v>826</v>
      </c>
      <c r="E1116" s="24" t="s">
        <v>103</v>
      </c>
      <c r="F1116" s="38" t="n">
        <v>1070</v>
      </c>
      <c r="G1116" s="42" t="n">
        <f aca="false">DATE(YEAR(B1116),MONTH(B1116),1)</f>
        <v>46023</v>
      </c>
      <c r="H1116" s="24" t="str">
        <f aca="false">INDEX(Customers!$B$2:$B$601,MATCH(C1116,Customers!$A$2:$A$601,0))</f>
        <v>Central</v>
      </c>
      <c r="I1116" s="43" t="n">
        <f aca="false">ROUND(MIN(INDEX(Assumptions!$D$13:$D$18,MATCH(E1116,Assumptions!$A$13:$A$18,0)),MAX(INDEX(Assumptions!$C$13:$C$18,MATCH(E1116,Assumptions!$A$13:$A$18,0)),INDEX(Assumptions!$B$13:$B$18,MATCH(E1116,Assumptions!$A$13:$A$18,0))*F1116)),2)</f>
        <v>10.7</v>
      </c>
    </row>
    <row r="1117" customFormat="false" ht="15" hidden="false" customHeight="false" outlineLevel="0" collapsed="false">
      <c r="A1117" s="24" t="s">
        <v>1940</v>
      </c>
      <c r="B1117" s="39" t="n">
        <v>46047</v>
      </c>
      <c r="C1117" s="24" t="s">
        <v>280</v>
      </c>
      <c r="D1117" s="24" t="s">
        <v>826</v>
      </c>
      <c r="E1117" s="24" t="s">
        <v>113</v>
      </c>
      <c r="F1117" s="38" t="n">
        <v>250</v>
      </c>
      <c r="G1117" s="42" t="n">
        <f aca="false">DATE(YEAR(B1117),MONTH(B1117),1)</f>
        <v>46023</v>
      </c>
      <c r="H1117" s="24" t="str">
        <f aca="false">INDEX(Customers!$B$2:$B$601,MATCH(C1117,Customers!$A$2:$A$601,0))</f>
        <v>Western</v>
      </c>
      <c r="I1117" s="43" t="n">
        <f aca="false">ROUND(MIN(INDEX(Assumptions!$D$13:$D$18,MATCH(E1117,Assumptions!$A$13:$A$18,0)),MAX(INDEX(Assumptions!$C$13:$C$18,MATCH(E1117,Assumptions!$A$13:$A$18,0)),INDEX(Assumptions!$B$13:$B$18,MATCH(E1117,Assumptions!$A$13:$A$18,0))*F1117)),2)</f>
        <v>12.5</v>
      </c>
    </row>
    <row r="1118" customFormat="false" ht="15" hidden="false" customHeight="false" outlineLevel="0" collapsed="false">
      <c r="A1118" s="24" t="s">
        <v>1941</v>
      </c>
      <c r="B1118" s="39" t="n">
        <v>46047</v>
      </c>
      <c r="C1118" s="24" t="s">
        <v>322</v>
      </c>
      <c r="D1118" s="24" t="s">
        <v>152</v>
      </c>
      <c r="E1118" s="24" t="s">
        <v>107</v>
      </c>
      <c r="F1118" s="38" t="n">
        <v>530</v>
      </c>
      <c r="G1118" s="42" t="n">
        <f aca="false">DATE(YEAR(B1118),MONTH(B1118),1)</f>
        <v>46023</v>
      </c>
      <c r="H1118" s="24" t="str">
        <f aca="false">INDEX(Customers!$B$2:$B$601,MATCH(C1118,Customers!$A$2:$A$601,0))</f>
        <v>Nairobi</v>
      </c>
      <c r="I1118" s="43" t="n">
        <f aca="false">ROUND(MIN(INDEX(Assumptions!$D$13:$D$18,MATCH(E1118,Assumptions!$A$13:$A$18,0)),MAX(INDEX(Assumptions!$C$13:$C$18,MATCH(E1118,Assumptions!$A$13:$A$18,0)),INDEX(Assumptions!$B$13:$B$18,MATCH(E1118,Assumptions!$A$13:$A$18,0))*F1118)),2)</f>
        <v>0</v>
      </c>
    </row>
    <row r="1119" customFormat="false" ht="15" hidden="false" customHeight="false" outlineLevel="0" collapsed="false">
      <c r="A1119" s="24" t="s">
        <v>1942</v>
      </c>
      <c r="B1119" s="39" t="n">
        <v>46047</v>
      </c>
      <c r="C1119" s="24" t="s">
        <v>328</v>
      </c>
      <c r="D1119" s="24" t="s">
        <v>826</v>
      </c>
      <c r="E1119" s="24" t="s">
        <v>103</v>
      </c>
      <c r="F1119" s="38" t="n">
        <v>1840</v>
      </c>
      <c r="G1119" s="42" t="n">
        <f aca="false">DATE(YEAR(B1119),MONTH(B1119),1)</f>
        <v>46023</v>
      </c>
      <c r="H1119" s="24" t="str">
        <f aca="false">INDEX(Customers!$B$2:$B$601,MATCH(C1119,Customers!$A$2:$A$601,0))</f>
        <v>Western</v>
      </c>
      <c r="I1119" s="43" t="n">
        <f aca="false">ROUND(MIN(INDEX(Assumptions!$D$13:$D$18,MATCH(E1119,Assumptions!$A$13:$A$18,0)),MAX(INDEX(Assumptions!$C$13:$C$18,MATCH(E1119,Assumptions!$A$13:$A$18,0)),INDEX(Assumptions!$B$13:$B$18,MATCH(E1119,Assumptions!$A$13:$A$18,0))*F1119)),2)</f>
        <v>18.4</v>
      </c>
    </row>
    <row r="1120" customFormat="false" ht="15" hidden="false" customHeight="false" outlineLevel="0" collapsed="false">
      <c r="A1120" s="24" t="s">
        <v>1943</v>
      </c>
      <c r="B1120" s="39" t="n">
        <v>46047</v>
      </c>
      <c r="C1120" s="24" t="s">
        <v>344</v>
      </c>
      <c r="D1120" s="24" t="s">
        <v>204</v>
      </c>
      <c r="E1120" s="24" t="s">
        <v>107</v>
      </c>
      <c r="F1120" s="38" t="n">
        <v>7830</v>
      </c>
      <c r="G1120" s="42" t="n">
        <f aca="false">DATE(YEAR(B1120),MONTH(B1120),1)</f>
        <v>46023</v>
      </c>
      <c r="H1120" s="24" t="str">
        <f aca="false">INDEX(Customers!$B$2:$B$601,MATCH(C1120,Customers!$A$2:$A$601,0))</f>
        <v>Central</v>
      </c>
      <c r="I1120" s="43" t="n">
        <f aca="false">ROUND(MIN(INDEX(Assumptions!$D$13:$D$18,MATCH(E1120,Assumptions!$A$13:$A$18,0)),MAX(INDEX(Assumptions!$C$13:$C$18,MATCH(E1120,Assumptions!$A$13:$A$18,0)),INDEX(Assumptions!$B$13:$B$18,MATCH(E1120,Assumptions!$A$13:$A$18,0))*F1120)),2)</f>
        <v>0</v>
      </c>
    </row>
    <row r="1121" customFormat="false" ht="15" hidden="false" customHeight="false" outlineLevel="0" collapsed="false">
      <c r="A1121" s="24" t="s">
        <v>1944</v>
      </c>
      <c r="B1121" s="39" t="n">
        <v>46047</v>
      </c>
      <c r="C1121" s="24" t="s">
        <v>345</v>
      </c>
      <c r="D1121" s="24" t="s">
        <v>826</v>
      </c>
      <c r="E1121" s="24" t="s">
        <v>113</v>
      </c>
      <c r="F1121" s="38" t="n">
        <v>250</v>
      </c>
      <c r="G1121" s="42" t="n">
        <f aca="false">DATE(YEAR(B1121),MONTH(B1121),1)</f>
        <v>46023</v>
      </c>
      <c r="H1121" s="24" t="str">
        <f aca="false">INDEX(Customers!$B$2:$B$601,MATCH(C1121,Customers!$A$2:$A$601,0))</f>
        <v>Central</v>
      </c>
      <c r="I1121" s="43" t="n">
        <f aca="false">ROUND(MIN(INDEX(Assumptions!$D$13:$D$18,MATCH(E1121,Assumptions!$A$13:$A$18,0)),MAX(INDEX(Assumptions!$C$13:$C$18,MATCH(E1121,Assumptions!$A$13:$A$18,0)),INDEX(Assumptions!$B$13:$B$18,MATCH(E1121,Assumptions!$A$13:$A$18,0))*F1121)),2)</f>
        <v>12.5</v>
      </c>
    </row>
    <row r="1122" customFormat="false" ht="15" hidden="false" customHeight="false" outlineLevel="0" collapsed="false">
      <c r="A1122" s="24" t="s">
        <v>1945</v>
      </c>
      <c r="B1122" s="39" t="n">
        <v>46047</v>
      </c>
      <c r="C1122" s="24" t="s">
        <v>354</v>
      </c>
      <c r="D1122" s="24" t="s">
        <v>826</v>
      </c>
      <c r="E1122" s="24" t="s">
        <v>113</v>
      </c>
      <c r="F1122" s="38" t="n">
        <v>250</v>
      </c>
      <c r="G1122" s="42" t="n">
        <f aca="false">DATE(YEAR(B1122),MONTH(B1122),1)</f>
        <v>46023</v>
      </c>
      <c r="H1122" s="24" t="str">
        <f aca="false">INDEX(Customers!$B$2:$B$601,MATCH(C1122,Customers!$A$2:$A$601,0))</f>
        <v>Eastern</v>
      </c>
      <c r="I1122" s="43" t="n">
        <f aca="false">ROUND(MIN(INDEX(Assumptions!$D$13:$D$18,MATCH(E1122,Assumptions!$A$13:$A$18,0)),MAX(INDEX(Assumptions!$C$13:$C$18,MATCH(E1122,Assumptions!$A$13:$A$18,0)),INDEX(Assumptions!$B$13:$B$18,MATCH(E1122,Assumptions!$A$13:$A$18,0))*F1122)),2)</f>
        <v>12.5</v>
      </c>
    </row>
    <row r="1123" customFormat="false" ht="15" hidden="false" customHeight="false" outlineLevel="0" collapsed="false">
      <c r="A1123" s="24" t="s">
        <v>1946</v>
      </c>
      <c r="B1123" s="39" t="n">
        <v>46047</v>
      </c>
      <c r="C1123" s="24" t="s">
        <v>356</v>
      </c>
      <c r="D1123" s="24" t="s">
        <v>191</v>
      </c>
      <c r="E1123" s="24" t="s">
        <v>105</v>
      </c>
      <c r="F1123" s="38" t="n">
        <v>5060</v>
      </c>
      <c r="G1123" s="42" t="n">
        <f aca="false">DATE(YEAR(B1123),MONTH(B1123),1)</f>
        <v>46023</v>
      </c>
      <c r="H1123" s="24" t="str">
        <f aca="false">INDEX(Customers!$B$2:$B$601,MATCH(C1123,Customers!$A$2:$A$601,0))</f>
        <v>Coast</v>
      </c>
      <c r="I1123" s="43" t="n">
        <f aca="false">ROUND(MIN(INDEX(Assumptions!$D$13:$D$18,MATCH(E1123,Assumptions!$A$13:$A$18,0)),MAX(INDEX(Assumptions!$C$13:$C$18,MATCH(E1123,Assumptions!$A$13:$A$18,0)),INDEX(Assumptions!$B$13:$B$18,MATCH(E1123,Assumptions!$A$13:$A$18,0))*F1123)),2)</f>
        <v>75.9</v>
      </c>
    </row>
    <row r="1124" customFormat="false" ht="15" hidden="false" customHeight="false" outlineLevel="0" collapsed="false">
      <c r="A1124" s="24" t="s">
        <v>1947</v>
      </c>
      <c r="B1124" s="39" t="n">
        <v>46047</v>
      </c>
      <c r="C1124" s="24" t="s">
        <v>363</v>
      </c>
      <c r="D1124" s="24" t="s">
        <v>826</v>
      </c>
      <c r="E1124" s="24" t="s">
        <v>109</v>
      </c>
      <c r="F1124" s="38" t="n">
        <v>2440</v>
      </c>
      <c r="G1124" s="42" t="n">
        <f aca="false">DATE(YEAR(B1124),MONTH(B1124),1)</f>
        <v>46023</v>
      </c>
      <c r="H1124" s="24" t="str">
        <f aca="false">INDEX(Customers!$B$2:$B$601,MATCH(C1124,Customers!$A$2:$A$601,0))</f>
        <v>Nairobi</v>
      </c>
      <c r="I1124" s="43" t="n">
        <f aca="false">ROUND(MIN(INDEX(Assumptions!$D$13:$D$18,MATCH(E1124,Assumptions!$A$13:$A$18,0)),MAX(INDEX(Assumptions!$C$13:$C$18,MATCH(E1124,Assumptions!$A$13:$A$18,0)),INDEX(Assumptions!$B$13:$B$18,MATCH(E1124,Assumptions!$A$13:$A$18,0))*F1124)),2)</f>
        <v>9.76</v>
      </c>
    </row>
    <row r="1125" customFormat="false" ht="15" hidden="false" customHeight="false" outlineLevel="0" collapsed="false">
      <c r="A1125" s="24" t="s">
        <v>1948</v>
      </c>
      <c r="B1125" s="39" t="n">
        <v>46047</v>
      </c>
      <c r="C1125" s="24" t="s">
        <v>378</v>
      </c>
      <c r="D1125" s="24" t="s">
        <v>826</v>
      </c>
      <c r="E1125" s="24" t="s">
        <v>103</v>
      </c>
      <c r="F1125" s="38" t="n">
        <v>980</v>
      </c>
      <c r="G1125" s="42" t="n">
        <f aca="false">DATE(YEAR(B1125),MONTH(B1125),1)</f>
        <v>46023</v>
      </c>
      <c r="H1125" s="24" t="str">
        <f aca="false">INDEX(Customers!$B$2:$B$601,MATCH(C1125,Customers!$A$2:$A$601,0))</f>
        <v>Central</v>
      </c>
      <c r="I1125" s="43" t="n">
        <f aca="false">ROUND(MIN(INDEX(Assumptions!$D$13:$D$18,MATCH(E1125,Assumptions!$A$13:$A$18,0)),MAX(INDEX(Assumptions!$C$13:$C$18,MATCH(E1125,Assumptions!$A$13:$A$18,0)),INDEX(Assumptions!$B$13:$B$18,MATCH(E1125,Assumptions!$A$13:$A$18,0))*F1125)),2)</f>
        <v>9.8</v>
      </c>
    </row>
    <row r="1126" customFormat="false" ht="15" hidden="false" customHeight="false" outlineLevel="0" collapsed="false">
      <c r="A1126" s="24" t="s">
        <v>1949</v>
      </c>
      <c r="B1126" s="39" t="n">
        <v>46047</v>
      </c>
      <c r="C1126" s="24" t="s">
        <v>378</v>
      </c>
      <c r="D1126" s="24" t="s">
        <v>826</v>
      </c>
      <c r="E1126" s="24" t="s">
        <v>103</v>
      </c>
      <c r="F1126" s="38" t="n">
        <v>430</v>
      </c>
      <c r="G1126" s="42" t="n">
        <f aca="false">DATE(YEAR(B1126),MONTH(B1126),1)</f>
        <v>46023</v>
      </c>
      <c r="H1126" s="24" t="str">
        <f aca="false">INDEX(Customers!$B$2:$B$601,MATCH(C1126,Customers!$A$2:$A$601,0))</f>
        <v>Central</v>
      </c>
      <c r="I1126" s="43" t="n">
        <f aca="false">ROUND(MIN(INDEX(Assumptions!$D$13:$D$18,MATCH(E1126,Assumptions!$A$13:$A$18,0)),MAX(INDEX(Assumptions!$C$13:$C$18,MATCH(E1126,Assumptions!$A$13:$A$18,0)),INDEX(Assumptions!$B$13:$B$18,MATCH(E1126,Assumptions!$A$13:$A$18,0))*F1126)),2)</f>
        <v>5</v>
      </c>
    </row>
    <row r="1127" customFormat="false" ht="15" hidden="false" customHeight="false" outlineLevel="0" collapsed="false">
      <c r="A1127" s="24" t="s">
        <v>1950</v>
      </c>
      <c r="B1127" s="39" t="n">
        <v>46047</v>
      </c>
      <c r="C1127" s="24" t="s">
        <v>393</v>
      </c>
      <c r="D1127" s="24" t="s">
        <v>826</v>
      </c>
      <c r="E1127" s="24" t="s">
        <v>111</v>
      </c>
      <c r="F1127" s="38" t="n">
        <v>200</v>
      </c>
      <c r="G1127" s="42" t="n">
        <f aca="false">DATE(YEAR(B1127),MONTH(B1127),1)</f>
        <v>46023</v>
      </c>
      <c r="H1127" s="24" t="str">
        <f aca="false">INDEX(Customers!$B$2:$B$601,MATCH(C1127,Customers!$A$2:$A$601,0))</f>
        <v>Rift Valley</v>
      </c>
      <c r="I1127" s="43" t="n">
        <f aca="false">ROUND(MIN(INDEX(Assumptions!$D$13:$D$18,MATCH(E1127,Assumptions!$A$13:$A$18,0)),MAX(INDEX(Assumptions!$C$13:$C$18,MATCH(E1127,Assumptions!$A$13:$A$18,0)),INDEX(Assumptions!$B$13:$B$18,MATCH(E1127,Assumptions!$A$13:$A$18,0))*F1127)),2)</f>
        <v>8</v>
      </c>
    </row>
    <row r="1128" customFormat="false" ht="15" hidden="false" customHeight="false" outlineLevel="0" collapsed="false">
      <c r="A1128" s="24" t="s">
        <v>1951</v>
      </c>
      <c r="B1128" s="39" t="n">
        <v>46047</v>
      </c>
      <c r="C1128" s="24" t="s">
        <v>409</v>
      </c>
      <c r="D1128" s="24" t="s">
        <v>826</v>
      </c>
      <c r="E1128" s="24" t="s">
        <v>103</v>
      </c>
      <c r="F1128" s="38" t="n">
        <v>410</v>
      </c>
      <c r="G1128" s="42" t="n">
        <f aca="false">DATE(YEAR(B1128),MONTH(B1128),1)</f>
        <v>46023</v>
      </c>
      <c r="H1128" s="24" t="str">
        <f aca="false">INDEX(Customers!$B$2:$B$601,MATCH(C1128,Customers!$A$2:$A$601,0))</f>
        <v>Coast</v>
      </c>
      <c r="I1128" s="43" t="n">
        <f aca="false">ROUND(MIN(INDEX(Assumptions!$D$13:$D$18,MATCH(E1128,Assumptions!$A$13:$A$18,0)),MAX(INDEX(Assumptions!$C$13:$C$18,MATCH(E1128,Assumptions!$A$13:$A$18,0)),INDEX(Assumptions!$B$13:$B$18,MATCH(E1128,Assumptions!$A$13:$A$18,0))*F1128)),2)</f>
        <v>5</v>
      </c>
    </row>
    <row r="1129" customFormat="false" ht="15" hidden="false" customHeight="false" outlineLevel="0" collapsed="false">
      <c r="A1129" s="24" t="s">
        <v>1952</v>
      </c>
      <c r="B1129" s="39" t="n">
        <v>46047</v>
      </c>
      <c r="C1129" s="24" t="s">
        <v>413</v>
      </c>
      <c r="D1129" s="24" t="s">
        <v>826</v>
      </c>
      <c r="E1129" s="24" t="s">
        <v>111</v>
      </c>
      <c r="F1129" s="38" t="n">
        <v>200</v>
      </c>
      <c r="G1129" s="42" t="n">
        <f aca="false">DATE(YEAR(B1129),MONTH(B1129),1)</f>
        <v>46023</v>
      </c>
      <c r="H1129" s="24" t="str">
        <f aca="false">INDEX(Customers!$B$2:$B$601,MATCH(C1129,Customers!$A$2:$A$601,0))</f>
        <v>Rift Valley</v>
      </c>
      <c r="I1129" s="43" t="n">
        <f aca="false">ROUND(MIN(INDEX(Assumptions!$D$13:$D$18,MATCH(E1129,Assumptions!$A$13:$A$18,0)),MAX(INDEX(Assumptions!$C$13:$C$18,MATCH(E1129,Assumptions!$A$13:$A$18,0)),INDEX(Assumptions!$B$13:$B$18,MATCH(E1129,Assumptions!$A$13:$A$18,0))*F1129)),2)</f>
        <v>8</v>
      </c>
    </row>
    <row r="1130" customFormat="false" ht="15" hidden="false" customHeight="false" outlineLevel="0" collapsed="false">
      <c r="A1130" s="24" t="s">
        <v>1953</v>
      </c>
      <c r="B1130" s="39" t="n">
        <v>46047</v>
      </c>
      <c r="C1130" s="24" t="s">
        <v>433</v>
      </c>
      <c r="D1130" s="24" t="s">
        <v>826</v>
      </c>
      <c r="E1130" s="24" t="s">
        <v>103</v>
      </c>
      <c r="F1130" s="38" t="n">
        <v>720</v>
      </c>
      <c r="G1130" s="42" t="n">
        <f aca="false">DATE(YEAR(B1130),MONTH(B1130),1)</f>
        <v>46023</v>
      </c>
      <c r="H1130" s="24" t="str">
        <f aca="false">INDEX(Customers!$B$2:$B$601,MATCH(C1130,Customers!$A$2:$A$601,0))</f>
        <v>Nairobi</v>
      </c>
      <c r="I1130" s="43" t="n">
        <f aca="false">ROUND(MIN(INDEX(Assumptions!$D$13:$D$18,MATCH(E1130,Assumptions!$A$13:$A$18,0)),MAX(INDEX(Assumptions!$C$13:$C$18,MATCH(E1130,Assumptions!$A$13:$A$18,0)),INDEX(Assumptions!$B$13:$B$18,MATCH(E1130,Assumptions!$A$13:$A$18,0))*F1130)),2)</f>
        <v>7.2</v>
      </c>
    </row>
    <row r="1131" customFormat="false" ht="15" hidden="false" customHeight="false" outlineLevel="0" collapsed="false">
      <c r="A1131" s="24" t="s">
        <v>1954</v>
      </c>
      <c r="B1131" s="39" t="n">
        <v>46047</v>
      </c>
      <c r="C1131" s="24" t="s">
        <v>437</v>
      </c>
      <c r="D1131" s="24" t="s">
        <v>826</v>
      </c>
      <c r="E1131" s="24" t="s">
        <v>103</v>
      </c>
      <c r="F1131" s="38" t="n">
        <v>2380</v>
      </c>
      <c r="G1131" s="42" t="n">
        <f aca="false">DATE(YEAR(B1131),MONTH(B1131),1)</f>
        <v>46023</v>
      </c>
      <c r="H1131" s="24" t="str">
        <f aca="false">INDEX(Customers!$B$2:$B$601,MATCH(C1131,Customers!$A$2:$A$601,0))</f>
        <v>Nairobi</v>
      </c>
      <c r="I1131" s="43" t="n">
        <f aca="false">ROUND(MIN(INDEX(Assumptions!$D$13:$D$18,MATCH(E1131,Assumptions!$A$13:$A$18,0)),MAX(INDEX(Assumptions!$C$13:$C$18,MATCH(E1131,Assumptions!$A$13:$A$18,0)),INDEX(Assumptions!$B$13:$B$18,MATCH(E1131,Assumptions!$A$13:$A$18,0))*F1131)),2)</f>
        <v>23.8</v>
      </c>
    </row>
    <row r="1132" customFormat="false" ht="15" hidden="false" customHeight="false" outlineLevel="0" collapsed="false">
      <c r="A1132" s="24" t="s">
        <v>1955</v>
      </c>
      <c r="B1132" s="39" t="n">
        <v>46047</v>
      </c>
      <c r="C1132" s="24" t="s">
        <v>441</v>
      </c>
      <c r="D1132" s="24" t="s">
        <v>826</v>
      </c>
      <c r="E1132" s="24" t="s">
        <v>111</v>
      </c>
      <c r="F1132" s="38" t="n">
        <v>100</v>
      </c>
      <c r="G1132" s="42" t="n">
        <f aca="false">DATE(YEAR(B1132),MONTH(B1132),1)</f>
        <v>46023</v>
      </c>
      <c r="H1132" s="24" t="str">
        <f aca="false">INDEX(Customers!$B$2:$B$601,MATCH(C1132,Customers!$A$2:$A$601,0))</f>
        <v>Central</v>
      </c>
      <c r="I1132" s="43" t="n">
        <f aca="false">ROUND(MIN(INDEX(Assumptions!$D$13:$D$18,MATCH(E1132,Assumptions!$A$13:$A$18,0)),MAX(INDEX(Assumptions!$C$13:$C$18,MATCH(E1132,Assumptions!$A$13:$A$18,0)),INDEX(Assumptions!$B$13:$B$18,MATCH(E1132,Assumptions!$A$13:$A$18,0))*F1132)),2)</f>
        <v>4</v>
      </c>
    </row>
    <row r="1133" customFormat="false" ht="15" hidden="false" customHeight="false" outlineLevel="0" collapsed="false">
      <c r="A1133" s="24" t="s">
        <v>1956</v>
      </c>
      <c r="B1133" s="39" t="n">
        <v>46047</v>
      </c>
      <c r="C1133" s="24" t="s">
        <v>448</v>
      </c>
      <c r="D1133" s="24" t="s">
        <v>207</v>
      </c>
      <c r="E1133" s="24" t="s">
        <v>107</v>
      </c>
      <c r="F1133" s="38" t="n">
        <v>760</v>
      </c>
      <c r="G1133" s="42" t="n">
        <f aca="false">DATE(YEAR(B1133),MONTH(B1133),1)</f>
        <v>46023</v>
      </c>
      <c r="H1133" s="24" t="str">
        <f aca="false">INDEX(Customers!$B$2:$B$601,MATCH(C1133,Customers!$A$2:$A$601,0))</f>
        <v>Eastern</v>
      </c>
      <c r="I1133" s="43" t="n">
        <f aca="false">ROUND(MIN(INDEX(Assumptions!$D$13:$D$18,MATCH(E1133,Assumptions!$A$13:$A$18,0)),MAX(INDEX(Assumptions!$C$13:$C$18,MATCH(E1133,Assumptions!$A$13:$A$18,0)),INDEX(Assumptions!$B$13:$B$18,MATCH(E1133,Assumptions!$A$13:$A$18,0))*F1133)),2)</f>
        <v>0</v>
      </c>
    </row>
    <row r="1134" customFormat="false" ht="15" hidden="false" customHeight="false" outlineLevel="0" collapsed="false">
      <c r="A1134" s="24" t="s">
        <v>1957</v>
      </c>
      <c r="B1134" s="39" t="n">
        <v>46047</v>
      </c>
      <c r="C1134" s="24" t="s">
        <v>464</v>
      </c>
      <c r="D1134" s="24" t="s">
        <v>175</v>
      </c>
      <c r="E1134" s="24" t="s">
        <v>107</v>
      </c>
      <c r="F1134" s="38" t="n">
        <v>7100</v>
      </c>
      <c r="G1134" s="42" t="n">
        <f aca="false">DATE(YEAR(B1134),MONTH(B1134),1)</f>
        <v>46023</v>
      </c>
      <c r="H1134" s="24" t="str">
        <f aca="false">INDEX(Customers!$B$2:$B$601,MATCH(C1134,Customers!$A$2:$A$601,0))</f>
        <v>Rift Valley</v>
      </c>
      <c r="I1134" s="43" t="n">
        <f aca="false">ROUND(MIN(INDEX(Assumptions!$D$13:$D$18,MATCH(E1134,Assumptions!$A$13:$A$18,0)),MAX(INDEX(Assumptions!$C$13:$C$18,MATCH(E1134,Assumptions!$A$13:$A$18,0)),INDEX(Assumptions!$B$13:$B$18,MATCH(E1134,Assumptions!$A$13:$A$18,0))*F1134)),2)</f>
        <v>0</v>
      </c>
    </row>
    <row r="1135" customFormat="false" ht="15" hidden="false" customHeight="false" outlineLevel="0" collapsed="false">
      <c r="A1135" s="24" t="s">
        <v>1958</v>
      </c>
      <c r="B1135" s="39" t="n">
        <v>46047</v>
      </c>
      <c r="C1135" s="24" t="s">
        <v>475</v>
      </c>
      <c r="D1135" s="24" t="s">
        <v>189</v>
      </c>
      <c r="E1135" s="24" t="s">
        <v>105</v>
      </c>
      <c r="F1135" s="38" t="n">
        <v>4030</v>
      </c>
      <c r="G1135" s="42" t="n">
        <f aca="false">DATE(YEAR(B1135),MONTH(B1135),1)</f>
        <v>46023</v>
      </c>
      <c r="H1135" s="24" t="str">
        <f aca="false">INDEX(Customers!$B$2:$B$601,MATCH(C1135,Customers!$A$2:$A$601,0))</f>
        <v>Coast</v>
      </c>
      <c r="I1135" s="43" t="n">
        <f aca="false">ROUND(MIN(INDEX(Assumptions!$D$13:$D$18,MATCH(E1135,Assumptions!$A$13:$A$18,0)),MAX(INDEX(Assumptions!$C$13:$C$18,MATCH(E1135,Assumptions!$A$13:$A$18,0)),INDEX(Assumptions!$B$13:$B$18,MATCH(E1135,Assumptions!$A$13:$A$18,0))*F1135)),2)</f>
        <v>60.45</v>
      </c>
    </row>
    <row r="1136" customFormat="false" ht="15" hidden="false" customHeight="false" outlineLevel="0" collapsed="false">
      <c r="A1136" s="24" t="s">
        <v>1959</v>
      </c>
      <c r="B1136" s="39" t="n">
        <v>46047</v>
      </c>
      <c r="C1136" s="24" t="s">
        <v>479</v>
      </c>
      <c r="D1136" s="24" t="s">
        <v>826</v>
      </c>
      <c r="E1136" s="24" t="s">
        <v>111</v>
      </c>
      <c r="F1136" s="38" t="n">
        <v>50</v>
      </c>
      <c r="G1136" s="42" t="n">
        <f aca="false">DATE(YEAR(B1136),MONTH(B1136),1)</f>
        <v>46023</v>
      </c>
      <c r="H1136" s="24" t="str">
        <f aca="false">INDEX(Customers!$B$2:$B$601,MATCH(C1136,Customers!$A$2:$A$601,0))</f>
        <v>Eastern</v>
      </c>
      <c r="I1136" s="43" t="n">
        <f aca="false">ROUND(MIN(INDEX(Assumptions!$D$13:$D$18,MATCH(E1136,Assumptions!$A$13:$A$18,0)),MAX(INDEX(Assumptions!$C$13:$C$18,MATCH(E1136,Assumptions!$A$13:$A$18,0)),INDEX(Assumptions!$B$13:$B$18,MATCH(E1136,Assumptions!$A$13:$A$18,0))*F1136)),2)</f>
        <v>2</v>
      </c>
    </row>
    <row r="1137" customFormat="false" ht="15" hidden="false" customHeight="false" outlineLevel="0" collapsed="false">
      <c r="A1137" s="24" t="s">
        <v>1960</v>
      </c>
      <c r="B1137" s="39" t="n">
        <v>46047</v>
      </c>
      <c r="C1137" s="24" t="s">
        <v>482</v>
      </c>
      <c r="D1137" s="24" t="s">
        <v>826</v>
      </c>
      <c r="E1137" s="24" t="s">
        <v>109</v>
      </c>
      <c r="F1137" s="38" t="n">
        <v>1320</v>
      </c>
      <c r="G1137" s="42" t="n">
        <f aca="false">DATE(YEAR(B1137),MONTH(B1137),1)</f>
        <v>46023</v>
      </c>
      <c r="H1137" s="24" t="str">
        <f aca="false">INDEX(Customers!$B$2:$B$601,MATCH(C1137,Customers!$A$2:$A$601,0))</f>
        <v>Rift Valley</v>
      </c>
      <c r="I1137" s="43" t="n">
        <f aca="false">ROUND(MIN(INDEX(Assumptions!$D$13:$D$18,MATCH(E1137,Assumptions!$A$13:$A$18,0)),MAX(INDEX(Assumptions!$C$13:$C$18,MATCH(E1137,Assumptions!$A$13:$A$18,0)),INDEX(Assumptions!$B$13:$B$18,MATCH(E1137,Assumptions!$A$13:$A$18,0))*F1137)),2)</f>
        <v>5.28</v>
      </c>
    </row>
    <row r="1138" customFormat="false" ht="15" hidden="false" customHeight="false" outlineLevel="0" collapsed="false">
      <c r="A1138" s="24" t="s">
        <v>1961</v>
      </c>
      <c r="B1138" s="39" t="n">
        <v>46047</v>
      </c>
      <c r="C1138" s="24" t="s">
        <v>486</v>
      </c>
      <c r="D1138" s="24" t="s">
        <v>826</v>
      </c>
      <c r="E1138" s="24" t="s">
        <v>103</v>
      </c>
      <c r="F1138" s="38" t="n">
        <v>570</v>
      </c>
      <c r="G1138" s="42" t="n">
        <f aca="false">DATE(YEAR(B1138),MONTH(B1138),1)</f>
        <v>46023</v>
      </c>
      <c r="H1138" s="24" t="str">
        <f aca="false">INDEX(Customers!$B$2:$B$601,MATCH(C1138,Customers!$A$2:$A$601,0))</f>
        <v>Nairobi</v>
      </c>
      <c r="I1138" s="43" t="n">
        <f aca="false">ROUND(MIN(INDEX(Assumptions!$D$13:$D$18,MATCH(E1138,Assumptions!$A$13:$A$18,0)),MAX(INDEX(Assumptions!$C$13:$C$18,MATCH(E1138,Assumptions!$A$13:$A$18,0)),INDEX(Assumptions!$B$13:$B$18,MATCH(E1138,Assumptions!$A$13:$A$18,0))*F1138)),2)</f>
        <v>5.7</v>
      </c>
    </row>
    <row r="1139" customFormat="false" ht="15" hidden="false" customHeight="false" outlineLevel="0" collapsed="false">
      <c r="A1139" s="24" t="s">
        <v>1962</v>
      </c>
      <c r="B1139" s="39" t="n">
        <v>46047</v>
      </c>
      <c r="C1139" s="24" t="s">
        <v>486</v>
      </c>
      <c r="D1139" s="24" t="s">
        <v>826</v>
      </c>
      <c r="E1139" s="24" t="s">
        <v>103</v>
      </c>
      <c r="F1139" s="38" t="n">
        <v>570</v>
      </c>
      <c r="G1139" s="42" t="n">
        <f aca="false">DATE(YEAR(B1139),MONTH(B1139),1)</f>
        <v>46023</v>
      </c>
      <c r="H1139" s="24" t="str">
        <f aca="false">INDEX(Customers!$B$2:$B$601,MATCH(C1139,Customers!$A$2:$A$601,0))</f>
        <v>Nairobi</v>
      </c>
      <c r="I1139" s="43" t="n">
        <f aca="false">ROUND(MIN(INDEX(Assumptions!$D$13:$D$18,MATCH(E1139,Assumptions!$A$13:$A$18,0)),MAX(INDEX(Assumptions!$C$13:$C$18,MATCH(E1139,Assumptions!$A$13:$A$18,0)),INDEX(Assumptions!$B$13:$B$18,MATCH(E1139,Assumptions!$A$13:$A$18,0))*F1139)),2)</f>
        <v>5.7</v>
      </c>
    </row>
    <row r="1140" customFormat="false" ht="15" hidden="false" customHeight="false" outlineLevel="0" collapsed="false">
      <c r="A1140" s="24" t="s">
        <v>1963</v>
      </c>
      <c r="B1140" s="39" t="n">
        <v>46047</v>
      </c>
      <c r="C1140" s="24" t="s">
        <v>497</v>
      </c>
      <c r="D1140" s="24" t="s">
        <v>826</v>
      </c>
      <c r="E1140" s="24" t="s">
        <v>109</v>
      </c>
      <c r="F1140" s="38" t="n">
        <v>880</v>
      </c>
      <c r="G1140" s="42" t="n">
        <f aca="false">DATE(YEAR(B1140),MONTH(B1140),1)</f>
        <v>46023</v>
      </c>
      <c r="H1140" s="24" t="str">
        <f aca="false">INDEX(Customers!$B$2:$B$601,MATCH(C1140,Customers!$A$2:$A$601,0))</f>
        <v>Nairobi</v>
      </c>
      <c r="I1140" s="43" t="n">
        <f aca="false">ROUND(MIN(INDEX(Assumptions!$D$13:$D$18,MATCH(E1140,Assumptions!$A$13:$A$18,0)),MAX(INDEX(Assumptions!$C$13:$C$18,MATCH(E1140,Assumptions!$A$13:$A$18,0)),INDEX(Assumptions!$B$13:$B$18,MATCH(E1140,Assumptions!$A$13:$A$18,0))*F1140)),2)</f>
        <v>3.52</v>
      </c>
    </row>
    <row r="1141" customFormat="false" ht="15" hidden="false" customHeight="false" outlineLevel="0" collapsed="false">
      <c r="A1141" s="24" t="s">
        <v>1964</v>
      </c>
      <c r="B1141" s="39" t="n">
        <v>46047</v>
      </c>
      <c r="C1141" s="24" t="s">
        <v>501</v>
      </c>
      <c r="D1141" s="24" t="s">
        <v>826</v>
      </c>
      <c r="E1141" s="24" t="s">
        <v>103</v>
      </c>
      <c r="F1141" s="38" t="n">
        <v>720</v>
      </c>
      <c r="G1141" s="42" t="n">
        <f aca="false">DATE(YEAR(B1141),MONTH(B1141),1)</f>
        <v>46023</v>
      </c>
      <c r="H1141" s="24" t="str">
        <f aca="false">INDEX(Customers!$B$2:$B$601,MATCH(C1141,Customers!$A$2:$A$601,0))</f>
        <v>Western</v>
      </c>
      <c r="I1141" s="43" t="n">
        <f aca="false">ROUND(MIN(INDEX(Assumptions!$D$13:$D$18,MATCH(E1141,Assumptions!$A$13:$A$18,0)),MAX(INDEX(Assumptions!$C$13:$C$18,MATCH(E1141,Assumptions!$A$13:$A$18,0)),INDEX(Assumptions!$B$13:$B$18,MATCH(E1141,Assumptions!$A$13:$A$18,0))*F1141)),2)</f>
        <v>7.2</v>
      </c>
    </row>
    <row r="1142" customFormat="false" ht="15" hidden="false" customHeight="false" outlineLevel="0" collapsed="false">
      <c r="A1142" s="24" t="s">
        <v>1965</v>
      </c>
      <c r="B1142" s="39" t="n">
        <v>46047</v>
      </c>
      <c r="C1142" s="24" t="s">
        <v>504</v>
      </c>
      <c r="D1142" s="24" t="s">
        <v>157</v>
      </c>
      <c r="E1142" s="24" t="s">
        <v>107</v>
      </c>
      <c r="F1142" s="38" t="n">
        <v>4860</v>
      </c>
      <c r="G1142" s="42" t="n">
        <f aca="false">DATE(YEAR(B1142),MONTH(B1142),1)</f>
        <v>46023</v>
      </c>
      <c r="H1142" s="24" t="str">
        <f aca="false">INDEX(Customers!$B$2:$B$601,MATCH(C1142,Customers!$A$2:$A$601,0))</f>
        <v>Coast</v>
      </c>
      <c r="I1142" s="43" t="n">
        <f aca="false">ROUND(MIN(INDEX(Assumptions!$D$13:$D$18,MATCH(E1142,Assumptions!$A$13:$A$18,0)),MAX(INDEX(Assumptions!$C$13:$C$18,MATCH(E1142,Assumptions!$A$13:$A$18,0)),INDEX(Assumptions!$B$13:$B$18,MATCH(E1142,Assumptions!$A$13:$A$18,0))*F1142)),2)</f>
        <v>0</v>
      </c>
    </row>
    <row r="1143" customFormat="false" ht="15" hidden="false" customHeight="false" outlineLevel="0" collapsed="false">
      <c r="A1143" s="24" t="s">
        <v>1966</v>
      </c>
      <c r="B1143" s="39" t="n">
        <v>46047</v>
      </c>
      <c r="C1143" s="24" t="s">
        <v>504</v>
      </c>
      <c r="D1143" s="24" t="s">
        <v>184</v>
      </c>
      <c r="E1143" s="24" t="s">
        <v>105</v>
      </c>
      <c r="F1143" s="38" t="n">
        <v>4440</v>
      </c>
      <c r="G1143" s="42" t="n">
        <f aca="false">DATE(YEAR(B1143),MONTH(B1143),1)</f>
        <v>46023</v>
      </c>
      <c r="H1143" s="24" t="str">
        <f aca="false">INDEX(Customers!$B$2:$B$601,MATCH(C1143,Customers!$A$2:$A$601,0))</f>
        <v>Coast</v>
      </c>
      <c r="I1143" s="43" t="n">
        <f aca="false">ROUND(MIN(INDEX(Assumptions!$D$13:$D$18,MATCH(E1143,Assumptions!$A$13:$A$18,0)),MAX(INDEX(Assumptions!$C$13:$C$18,MATCH(E1143,Assumptions!$A$13:$A$18,0)),INDEX(Assumptions!$B$13:$B$18,MATCH(E1143,Assumptions!$A$13:$A$18,0))*F1143)),2)</f>
        <v>66.6</v>
      </c>
    </row>
    <row r="1144" customFormat="false" ht="15" hidden="false" customHeight="false" outlineLevel="0" collapsed="false">
      <c r="A1144" s="24" t="s">
        <v>1967</v>
      </c>
      <c r="B1144" s="39" t="n">
        <v>46047</v>
      </c>
      <c r="C1144" s="24" t="s">
        <v>527</v>
      </c>
      <c r="D1144" s="24" t="s">
        <v>826</v>
      </c>
      <c r="E1144" s="24" t="s">
        <v>109</v>
      </c>
      <c r="F1144" s="38" t="n">
        <v>1430</v>
      </c>
      <c r="G1144" s="42" t="n">
        <f aca="false">DATE(YEAR(B1144),MONTH(B1144),1)</f>
        <v>46023</v>
      </c>
      <c r="H1144" s="24" t="str">
        <f aca="false">INDEX(Customers!$B$2:$B$601,MATCH(C1144,Customers!$A$2:$A$601,0))</f>
        <v>Rift Valley</v>
      </c>
      <c r="I1144" s="43" t="n">
        <f aca="false">ROUND(MIN(INDEX(Assumptions!$D$13:$D$18,MATCH(E1144,Assumptions!$A$13:$A$18,0)),MAX(INDEX(Assumptions!$C$13:$C$18,MATCH(E1144,Assumptions!$A$13:$A$18,0)),INDEX(Assumptions!$B$13:$B$18,MATCH(E1144,Assumptions!$A$13:$A$18,0))*F1144)),2)</f>
        <v>5.72</v>
      </c>
    </row>
    <row r="1145" customFormat="false" ht="15" hidden="false" customHeight="false" outlineLevel="0" collapsed="false">
      <c r="A1145" s="24" t="s">
        <v>1968</v>
      </c>
      <c r="B1145" s="39" t="n">
        <v>46047</v>
      </c>
      <c r="C1145" s="24" t="s">
        <v>532</v>
      </c>
      <c r="D1145" s="24" t="s">
        <v>826</v>
      </c>
      <c r="E1145" s="24" t="s">
        <v>111</v>
      </c>
      <c r="F1145" s="38" t="n">
        <v>20</v>
      </c>
      <c r="G1145" s="42" t="n">
        <f aca="false">DATE(YEAR(B1145),MONTH(B1145),1)</f>
        <v>46023</v>
      </c>
      <c r="H1145" s="24" t="str">
        <f aca="false">INDEX(Customers!$B$2:$B$601,MATCH(C1145,Customers!$A$2:$A$601,0))</f>
        <v>Western</v>
      </c>
      <c r="I1145" s="43" t="n">
        <f aca="false">ROUND(MIN(INDEX(Assumptions!$D$13:$D$18,MATCH(E1145,Assumptions!$A$13:$A$18,0)),MAX(INDEX(Assumptions!$C$13:$C$18,MATCH(E1145,Assumptions!$A$13:$A$18,0)),INDEX(Assumptions!$B$13:$B$18,MATCH(E1145,Assumptions!$A$13:$A$18,0))*F1145)),2)</f>
        <v>0.8</v>
      </c>
    </row>
    <row r="1146" customFormat="false" ht="15" hidden="false" customHeight="false" outlineLevel="0" collapsed="false">
      <c r="A1146" s="24" t="s">
        <v>1969</v>
      </c>
      <c r="B1146" s="39" t="n">
        <v>46047</v>
      </c>
      <c r="C1146" s="24" t="s">
        <v>532</v>
      </c>
      <c r="D1146" s="24" t="s">
        <v>826</v>
      </c>
      <c r="E1146" s="24" t="s">
        <v>111</v>
      </c>
      <c r="F1146" s="38" t="n">
        <v>20</v>
      </c>
      <c r="G1146" s="42" t="n">
        <f aca="false">DATE(YEAR(B1146),MONTH(B1146),1)</f>
        <v>46023</v>
      </c>
      <c r="H1146" s="24" t="str">
        <f aca="false">INDEX(Customers!$B$2:$B$601,MATCH(C1146,Customers!$A$2:$A$601,0))</f>
        <v>Western</v>
      </c>
      <c r="I1146" s="43" t="n">
        <f aca="false">ROUND(MIN(INDEX(Assumptions!$D$13:$D$18,MATCH(E1146,Assumptions!$A$13:$A$18,0)),MAX(INDEX(Assumptions!$C$13:$C$18,MATCH(E1146,Assumptions!$A$13:$A$18,0)),INDEX(Assumptions!$B$13:$B$18,MATCH(E1146,Assumptions!$A$13:$A$18,0))*F1146)),2)</f>
        <v>0.8</v>
      </c>
    </row>
    <row r="1147" customFormat="false" ht="15" hidden="false" customHeight="false" outlineLevel="0" collapsed="false">
      <c r="A1147" s="24" t="s">
        <v>1970</v>
      </c>
      <c r="B1147" s="39" t="n">
        <v>46047</v>
      </c>
      <c r="C1147" s="24" t="s">
        <v>540</v>
      </c>
      <c r="D1147" s="24" t="s">
        <v>826</v>
      </c>
      <c r="E1147" s="24" t="s">
        <v>103</v>
      </c>
      <c r="F1147" s="38" t="n">
        <v>3870</v>
      </c>
      <c r="G1147" s="42" t="n">
        <f aca="false">DATE(YEAR(B1147),MONTH(B1147),1)</f>
        <v>46023</v>
      </c>
      <c r="H1147" s="24" t="str">
        <f aca="false">INDEX(Customers!$B$2:$B$601,MATCH(C1147,Customers!$A$2:$A$601,0))</f>
        <v>Nairobi</v>
      </c>
      <c r="I1147" s="43" t="n">
        <f aca="false">ROUND(MIN(INDEX(Assumptions!$D$13:$D$18,MATCH(E1147,Assumptions!$A$13:$A$18,0)),MAX(INDEX(Assumptions!$C$13:$C$18,MATCH(E1147,Assumptions!$A$13:$A$18,0)),INDEX(Assumptions!$B$13:$B$18,MATCH(E1147,Assumptions!$A$13:$A$18,0))*F1147)),2)</f>
        <v>38.7</v>
      </c>
    </row>
    <row r="1148" customFormat="false" ht="15" hidden="false" customHeight="false" outlineLevel="0" collapsed="false">
      <c r="A1148" s="24" t="s">
        <v>1971</v>
      </c>
      <c r="B1148" s="39" t="n">
        <v>46047</v>
      </c>
      <c r="C1148" s="24" t="s">
        <v>542</v>
      </c>
      <c r="D1148" s="24" t="s">
        <v>826</v>
      </c>
      <c r="E1148" s="24" t="s">
        <v>111</v>
      </c>
      <c r="F1148" s="38" t="n">
        <v>500</v>
      </c>
      <c r="G1148" s="42" t="n">
        <f aca="false">DATE(YEAR(B1148),MONTH(B1148),1)</f>
        <v>46023</v>
      </c>
      <c r="H1148" s="24" t="str">
        <f aca="false">INDEX(Customers!$B$2:$B$601,MATCH(C1148,Customers!$A$2:$A$601,0))</f>
        <v>Western</v>
      </c>
      <c r="I1148" s="43" t="n">
        <f aca="false">ROUND(MIN(INDEX(Assumptions!$D$13:$D$18,MATCH(E1148,Assumptions!$A$13:$A$18,0)),MAX(INDEX(Assumptions!$C$13:$C$18,MATCH(E1148,Assumptions!$A$13:$A$18,0)),INDEX(Assumptions!$B$13:$B$18,MATCH(E1148,Assumptions!$A$13:$A$18,0))*F1148)),2)</f>
        <v>20</v>
      </c>
    </row>
    <row r="1149" customFormat="false" ht="15" hidden="false" customHeight="false" outlineLevel="0" collapsed="false">
      <c r="A1149" s="24" t="s">
        <v>1972</v>
      </c>
      <c r="B1149" s="39" t="n">
        <v>46047</v>
      </c>
      <c r="C1149" s="24" t="s">
        <v>544</v>
      </c>
      <c r="D1149" s="24" t="s">
        <v>826</v>
      </c>
      <c r="E1149" s="24" t="s">
        <v>103</v>
      </c>
      <c r="F1149" s="38" t="n">
        <v>3400</v>
      </c>
      <c r="G1149" s="42" t="n">
        <f aca="false">DATE(YEAR(B1149),MONTH(B1149),1)</f>
        <v>46023</v>
      </c>
      <c r="H1149" s="24" t="str">
        <f aca="false">INDEX(Customers!$B$2:$B$601,MATCH(C1149,Customers!$A$2:$A$601,0))</f>
        <v>Coast</v>
      </c>
      <c r="I1149" s="43" t="n">
        <f aca="false">ROUND(MIN(INDEX(Assumptions!$D$13:$D$18,MATCH(E1149,Assumptions!$A$13:$A$18,0)),MAX(INDEX(Assumptions!$C$13:$C$18,MATCH(E1149,Assumptions!$A$13:$A$18,0)),INDEX(Assumptions!$B$13:$B$18,MATCH(E1149,Assumptions!$A$13:$A$18,0))*F1149)),2)</f>
        <v>34</v>
      </c>
    </row>
    <row r="1150" customFormat="false" ht="15" hidden="false" customHeight="false" outlineLevel="0" collapsed="false">
      <c r="A1150" s="24" t="s">
        <v>1973</v>
      </c>
      <c r="B1150" s="39" t="n">
        <v>46047</v>
      </c>
      <c r="C1150" s="24" t="s">
        <v>566</v>
      </c>
      <c r="D1150" s="24" t="s">
        <v>826</v>
      </c>
      <c r="E1150" s="24" t="s">
        <v>111</v>
      </c>
      <c r="F1150" s="38" t="n">
        <v>50</v>
      </c>
      <c r="G1150" s="42" t="n">
        <f aca="false">DATE(YEAR(B1150),MONTH(B1150),1)</f>
        <v>46023</v>
      </c>
      <c r="H1150" s="24" t="str">
        <f aca="false">INDEX(Customers!$B$2:$B$601,MATCH(C1150,Customers!$A$2:$A$601,0))</f>
        <v>Rift Valley</v>
      </c>
      <c r="I1150" s="43" t="n">
        <f aca="false">ROUND(MIN(INDEX(Assumptions!$D$13:$D$18,MATCH(E1150,Assumptions!$A$13:$A$18,0)),MAX(INDEX(Assumptions!$C$13:$C$18,MATCH(E1150,Assumptions!$A$13:$A$18,0)),INDEX(Assumptions!$B$13:$B$18,MATCH(E1150,Assumptions!$A$13:$A$18,0))*F1150)),2)</f>
        <v>2</v>
      </c>
    </row>
    <row r="1151" customFormat="false" ht="15" hidden="false" customHeight="false" outlineLevel="0" collapsed="false">
      <c r="A1151" s="24" t="s">
        <v>1974</v>
      </c>
      <c r="B1151" s="39" t="n">
        <v>46047</v>
      </c>
      <c r="C1151" s="24" t="s">
        <v>569</v>
      </c>
      <c r="D1151" s="24" t="s">
        <v>826</v>
      </c>
      <c r="E1151" s="24" t="s">
        <v>109</v>
      </c>
      <c r="F1151" s="38" t="n">
        <v>5530</v>
      </c>
      <c r="G1151" s="42" t="n">
        <f aca="false">DATE(YEAR(B1151),MONTH(B1151),1)</f>
        <v>46023</v>
      </c>
      <c r="H1151" s="24" t="str">
        <f aca="false">INDEX(Customers!$B$2:$B$601,MATCH(C1151,Customers!$A$2:$A$601,0))</f>
        <v>Nairobi</v>
      </c>
      <c r="I1151" s="43" t="n">
        <f aca="false">ROUND(MIN(INDEX(Assumptions!$D$13:$D$18,MATCH(E1151,Assumptions!$A$13:$A$18,0)),MAX(INDEX(Assumptions!$C$13:$C$18,MATCH(E1151,Assumptions!$A$13:$A$18,0)),INDEX(Assumptions!$B$13:$B$18,MATCH(E1151,Assumptions!$A$13:$A$18,0))*F1151)),2)</f>
        <v>22.12</v>
      </c>
    </row>
    <row r="1152" customFormat="false" ht="15" hidden="false" customHeight="false" outlineLevel="0" collapsed="false">
      <c r="A1152" s="24" t="s">
        <v>1975</v>
      </c>
      <c r="B1152" s="39" t="n">
        <v>46047</v>
      </c>
      <c r="C1152" s="24" t="s">
        <v>581</v>
      </c>
      <c r="D1152" s="24" t="s">
        <v>826</v>
      </c>
      <c r="E1152" s="24" t="s">
        <v>109</v>
      </c>
      <c r="F1152" s="38" t="n">
        <v>4850</v>
      </c>
      <c r="G1152" s="42" t="n">
        <f aca="false">DATE(YEAR(B1152),MONTH(B1152),1)</f>
        <v>46023</v>
      </c>
      <c r="H1152" s="24" t="str">
        <f aca="false">INDEX(Customers!$B$2:$B$601,MATCH(C1152,Customers!$A$2:$A$601,0))</f>
        <v>Coast</v>
      </c>
      <c r="I1152" s="43" t="n">
        <f aca="false">ROUND(MIN(INDEX(Assumptions!$D$13:$D$18,MATCH(E1152,Assumptions!$A$13:$A$18,0)),MAX(INDEX(Assumptions!$C$13:$C$18,MATCH(E1152,Assumptions!$A$13:$A$18,0)),INDEX(Assumptions!$B$13:$B$18,MATCH(E1152,Assumptions!$A$13:$A$18,0))*F1152)),2)</f>
        <v>19.4</v>
      </c>
    </row>
    <row r="1153" customFormat="false" ht="15" hidden="false" customHeight="false" outlineLevel="0" collapsed="false">
      <c r="A1153" s="24" t="s">
        <v>1976</v>
      </c>
      <c r="B1153" s="39" t="n">
        <v>46047</v>
      </c>
      <c r="C1153" s="24" t="s">
        <v>583</v>
      </c>
      <c r="D1153" s="24" t="s">
        <v>826</v>
      </c>
      <c r="E1153" s="24" t="s">
        <v>103</v>
      </c>
      <c r="F1153" s="38" t="n">
        <v>3840</v>
      </c>
      <c r="G1153" s="42" t="n">
        <f aca="false">DATE(YEAR(B1153),MONTH(B1153),1)</f>
        <v>46023</v>
      </c>
      <c r="H1153" s="24" t="str">
        <f aca="false">INDEX(Customers!$B$2:$B$601,MATCH(C1153,Customers!$A$2:$A$601,0))</f>
        <v>Western</v>
      </c>
      <c r="I1153" s="43" t="n">
        <f aca="false">ROUND(MIN(INDEX(Assumptions!$D$13:$D$18,MATCH(E1153,Assumptions!$A$13:$A$18,0)),MAX(INDEX(Assumptions!$C$13:$C$18,MATCH(E1153,Assumptions!$A$13:$A$18,0)),INDEX(Assumptions!$B$13:$B$18,MATCH(E1153,Assumptions!$A$13:$A$18,0))*F1153)),2)</f>
        <v>38.4</v>
      </c>
    </row>
    <row r="1154" customFormat="false" ht="15" hidden="false" customHeight="false" outlineLevel="0" collapsed="false">
      <c r="A1154" s="24" t="s">
        <v>1977</v>
      </c>
      <c r="B1154" s="39" t="n">
        <v>46047</v>
      </c>
      <c r="C1154" s="24" t="s">
        <v>585</v>
      </c>
      <c r="D1154" s="24" t="s">
        <v>205</v>
      </c>
      <c r="E1154" s="24" t="s">
        <v>107</v>
      </c>
      <c r="F1154" s="38" t="n">
        <v>41840</v>
      </c>
      <c r="G1154" s="42" t="n">
        <f aca="false">DATE(YEAR(B1154),MONTH(B1154),1)</f>
        <v>46023</v>
      </c>
      <c r="H1154" s="24" t="str">
        <f aca="false">INDEX(Customers!$B$2:$B$601,MATCH(C1154,Customers!$A$2:$A$601,0))</f>
        <v>Eastern</v>
      </c>
      <c r="I1154" s="43" t="n">
        <f aca="false">ROUND(MIN(INDEX(Assumptions!$D$13:$D$18,MATCH(E1154,Assumptions!$A$13:$A$18,0)),MAX(INDEX(Assumptions!$C$13:$C$18,MATCH(E1154,Assumptions!$A$13:$A$18,0)),INDEX(Assumptions!$B$13:$B$18,MATCH(E1154,Assumptions!$A$13:$A$18,0))*F1154)),2)</f>
        <v>0</v>
      </c>
    </row>
    <row r="1155" customFormat="false" ht="15" hidden="false" customHeight="false" outlineLevel="0" collapsed="false">
      <c r="A1155" s="24" t="s">
        <v>1978</v>
      </c>
      <c r="B1155" s="39" t="n">
        <v>46047</v>
      </c>
      <c r="C1155" s="24" t="s">
        <v>587</v>
      </c>
      <c r="D1155" s="24" t="s">
        <v>195</v>
      </c>
      <c r="E1155" s="24" t="s">
        <v>107</v>
      </c>
      <c r="F1155" s="38" t="n">
        <v>5520</v>
      </c>
      <c r="G1155" s="42" t="n">
        <f aca="false">DATE(YEAR(B1155),MONTH(B1155),1)</f>
        <v>46023</v>
      </c>
      <c r="H1155" s="24" t="str">
        <f aca="false">INDEX(Customers!$B$2:$B$601,MATCH(C1155,Customers!$A$2:$A$601,0))</f>
        <v>Western</v>
      </c>
      <c r="I1155" s="43" t="n">
        <f aca="false">ROUND(MIN(INDEX(Assumptions!$D$13:$D$18,MATCH(E1155,Assumptions!$A$13:$A$18,0)),MAX(INDEX(Assumptions!$C$13:$C$18,MATCH(E1155,Assumptions!$A$13:$A$18,0)),INDEX(Assumptions!$B$13:$B$18,MATCH(E1155,Assumptions!$A$13:$A$18,0))*F1155)),2)</f>
        <v>0</v>
      </c>
    </row>
    <row r="1156" customFormat="false" ht="15" hidden="false" customHeight="false" outlineLevel="0" collapsed="false">
      <c r="A1156" s="24" t="s">
        <v>1979</v>
      </c>
      <c r="B1156" s="39" t="n">
        <v>46047</v>
      </c>
      <c r="C1156" s="24" t="s">
        <v>597</v>
      </c>
      <c r="D1156" s="24" t="s">
        <v>826</v>
      </c>
      <c r="E1156" s="24" t="s">
        <v>103</v>
      </c>
      <c r="F1156" s="38" t="n">
        <v>3240</v>
      </c>
      <c r="G1156" s="42" t="n">
        <f aca="false">DATE(YEAR(B1156),MONTH(B1156),1)</f>
        <v>46023</v>
      </c>
      <c r="H1156" s="24" t="str">
        <f aca="false">INDEX(Customers!$B$2:$B$601,MATCH(C1156,Customers!$A$2:$A$601,0))</f>
        <v>Eastern</v>
      </c>
      <c r="I1156" s="43" t="n">
        <f aca="false">ROUND(MIN(INDEX(Assumptions!$D$13:$D$18,MATCH(E1156,Assumptions!$A$13:$A$18,0)),MAX(INDEX(Assumptions!$C$13:$C$18,MATCH(E1156,Assumptions!$A$13:$A$18,0)),INDEX(Assumptions!$B$13:$B$18,MATCH(E1156,Assumptions!$A$13:$A$18,0))*F1156)),2)</f>
        <v>32.4</v>
      </c>
    </row>
    <row r="1157" customFormat="false" ht="15" hidden="false" customHeight="false" outlineLevel="0" collapsed="false">
      <c r="A1157" s="24" t="s">
        <v>1980</v>
      </c>
      <c r="B1157" s="39" t="n">
        <v>46047</v>
      </c>
      <c r="C1157" s="24" t="s">
        <v>624</v>
      </c>
      <c r="D1157" s="24" t="s">
        <v>826</v>
      </c>
      <c r="E1157" s="24" t="s">
        <v>111</v>
      </c>
      <c r="F1157" s="38" t="n">
        <v>500</v>
      </c>
      <c r="G1157" s="42" t="n">
        <f aca="false">DATE(YEAR(B1157),MONTH(B1157),1)</f>
        <v>46023</v>
      </c>
      <c r="H1157" s="24" t="str">
        <f aca="false">INDEX(Customers!$B$2:$B$601,MATCH(C1157,Customers!$A$2:$A$601,0))</f>
        <v>Nairobi</v>
      </c>
      <c r="I1157" s="43" t="n">
        <f aca="false">ROUND(MIN(INDEX(Assumptions!$D$13:$D$18,MATCH(E1157,Assumptions!$A$13:$A$18,0)),MAX(INDEX(Assumptions!$C$13:$C$18,MATCH(E1157,Assumptions!$A$13:$A$18,0)),INDEX(Assumptions!$B$13:$B$18,MATCH(E1157,Assumptions!$A$13:$A$18,0))*F1157)),2)</f>
        <v>20</v>
      </c>
    </row>
    <row r="1158" customFormat="false" ht="15" hidden="false" customHeight="false" outlineLevel="0" collapsed="false">
      <c r="A1158" s="24" t="s">
        <v>1981</v>
      </c>
      <c r="B1158" s="39" t="n">
        <v>46047</v>
      </c>
      <c r="C1158" s="24" t="s">
        <v>631</v>
      </c>
      <c r="D1158" s="24" t="s">
        <v>826</v>
      </c>
      <c r="E1158" s="24" t="s">
        <v>103</v>
      </c>
      <c r="F1158" s="38" t="n">
        <v>220</v>
      </c>
      <c r="G1158" s="42" t="n">
        <f aca="false">DATE(YEAR(B1158),MONTH(B1158),1)</f>
        <v>46023</v>
      </c>
      <c r="H1158" s="24" t="str">
        <f aca="false">INDEX(Customers!$B$2:$B$601,MATCH(C1158,Customers!$A$2:$A$601,0))</f>
        <v>Nairobi</v>
      </c>
      <c r="I1158" s="43" t="n">
        <f aca="false">ROUND(MIN(INDEX(Assumptions!$D$13:$D$18,MATCH(E1158,Assumptions!$A$13:$A$18,0)),MAX(INDEX(Assumptions!$C$13:$C$18,MATCH(E1158,Assumptions!$A$13:$A$18,0)),INDEX(Assumptions!$B$13:$B$18,MATCH(E1158,Assumptions!$A$13:$A$18,0))*F1158)),2)</f>
        <v>5</v>
      </c>
    </row>
    <row r="1159" customFormat="false" ht="15" hidden="false" customHeight="false" outlineLevel="0" collapsed="false">
      <c r="A1159" s="24" t="s">
        <v>1982</v>
      </c>
      <c r="B1159" s="39" t="n">
        <v>46047</v>
      </c>
      <c r="C1159" s="24" t="s">
        <v>633</v>
      </c>
      <c r="D1159" s="24" t="s">
        <v>826</v>
      </c>
      <c r="E1159" s="24" t="s">
        <v>111</v>
      </c>
      <c r="F1159" s="38" t="n">
        <v>100</v>
      </c>
      <c r="G1159" s="42" t="n">
        <f aca="false">DATE(YEAR(B1159),MONTH(B1159),1)</f>
        <v>46023</v>
      </c>
      <c r="H1159" s="24" t="str">
        <f aca="false">INDEX(Customers!$B$2:$B$601,MATCH(C1159,Customers!$A$2:$A$601,0))</f>
        <v>Eastern</v>
      </c>
      <c r="I1159" s="43" t="n">
        <f aca="false">ROUND(MIN(INDEX(Assumptions!$D$13:$D$18,MATCH(E1159,Assumptions!$A$13:$A$18,0)),MAX(INDEX(Assumptions!$C$13:$C$18,MATCH(E1159,Assumptions!$A$13:$A$18,0)),INDEX(Assumptions!$B$13:$B$18,MATCH(E1159,Assumptions!$A$13:$A$18,0))*F1159)),2)</f>
        <v>4</v>
      </c>
    </row>
    <row r="1160" customFormat="false" ht="15" hidden="false" customHeight="false" outlineLevel="0" collapsed="false">
      <c r="A1160" s="24" t="s">
        <v>1983</v>
      </c>
      <c r="B1160" s="39" t="n">
        <v>46047</v>
      </c>
      <c r="C1160" s="24" t="s">
        <v>644</v>
      </c>
      <c r="D1160" s="24" t="s">
        <v>826</v>
      </c>
      <c r="E1160" s="24" t="s">
        <v>103</v>
      </c>
      <c r="F1160" s="38" t="n">
        <v>290</v>
      </c>
      <c r="G1160" s="42" t="n">
        <f aca="false">DATE(YEAR(B1160),MONTH(B1160),1)</f>
        <v>46023</v>
      </c>
      <c r="H1160" s="24" t="str">
        <f aca="false">INDEX(Customers!$B$2:$B$601,MATCH(C1160,Customers!$A$2:$A$601,0))</f>
        <v>Western</v>
      </c>
      <c r="I1160" s="43" t="n">
        <f aca="false">ROUND(MIN(INDEX(Assumptions!$D$13:$D$18,MATCH(E1160,Assumptions!$A$13:$A$18,0)),MAX(INDEX(Assumptions!$C$13:$C$18,MATCH(E1160,Assumptions!$A$13:$A$18,0)),INDEX(Assumptions!$B$13:$B$18,MATCH(E1160,Assumptions!$A$13:$A$18,0))*F1160)),2)</f>
        <v>5</v>
      </c>
    </row>
    <row r="1161" customFormat="false" ht="15" hidden="false" customHeight="false" outlineLevel="0" collapsed="false">
      <c r="A1161" s="24" t="s">
        <v>1984</v>
      </c>
      <c r="B1161" s="39" t="n">
        <v>46047</v>
      </c>
      <c r="C1161" s="24" t="s">
        <v>652</v>
      </c>
      <c r="D1161" s="24" t="s">
        <v>150</v>
      </c>
      <c r="E1161" s="24" t="s">
        <v>105</v>
      </c>
      <c r="F1161" s="38" t="n">
        <v>2980</v>
      </c>
      <c r="G1161" s="42" t="n">
        <f aca="false">DATE(YEAR(B1161),MONTH(B1161),1)</f>
        <v>46023</v>
      </c>
      <c r="H1161" s="24" t="str">
        <f aca="false">INDEX(Customers!$B$2:$B$601,MATCH(C1161,Customers!$A$2:$A$601,0))</f>
        <v>Nairobi</v>
      </c>
      <c r="I1161" s="43" t="n">
        <f aca="false">ROUND(MIN(INDEX(Assumptions!$D$13:$D$18,MATCH(E1161,Assumptions!$A$13:$A$18,0)),MAX(INDEX(Assumptions!$C$13:$C$18,MATCH(E1161,Assumptions!$A$13:$A$18,0)),INDEX(Assumptions!$B$13:$B$18,MATCH(E1161,Assumptions!$A$13:$A$18,0))*F1161)),2)</f>
        <v>44.7</v>
      </c>
    </row>
    <row r="1162" customFormat="false" ht="15" hidden="false" customHeight="false" outlineLevel="0" collapsed="false">
      <c r="A1162" s="24" t="s">
        <v>1985</v>
      </c>
      <c r="B1162" s="39" t="n">
        <v>46047</v>
      </c>
      <c r="C1162" s="24" t="s">
        <v>661</v>
      </c>
      <c r="D1162" s="24" t="s">
        <v>191</v>
      </c>
      <c r="E1162" s="24" t="s">
        <v>107</v>
      </c>
      <c r="F1162" s="38" t="n">
        <v>11380</v>
      </c>
      <c r="G1162" s="42" t="n">
        <f aca="false">DATE(YEAR(B1162),MONTH(B1162),1)</f>
        <v>46023</v>
      </c>
      <c r="H1162" s="24" t="str">
        <f aca="false">INDEX(Customers!$B$2:$B$601,MATCH(C1162,Customers!$A$2:$A$601,0))</f>
        <v>Coast</v>
      </c>
      <c r="I1162" s="43" t="n">
        <f aca="false">ROUND(MIN(INDEX(Assumptions!$D$13:$D$18,MATCH(E1162,Assumptions!$A$13:$A$18,0)),MAX(INDEX(Assumptions!$C$13:$C$18,MATCH(E1162,Assumptions!$A$13:$A$18,0)),INDEX(Assumptions!$B$13:$B$18,MATCH(E1162,Assumptions!$A$13:$A$18,0))*F1162)),2)</f>
        <v>0</v>
      </c>
    </row>
    <row r="1163" customFormat="false" ht="15" hidden="false" customHeight="false" outlineLevel="0" collapsed="false">
      <c r="A1163" s="24" t="s">
        <v>1986</v>
      </c>
      <c r="B1163" s="39" t="n">
        <v>46047</v>
      </c>
      <c r="C1163" s="24" t="s">
        <v>680</v>
      </c>
      <c r="D1163" s="24" t="s">
        <v>194</v>
      </c>
      <c r="E1163" s="24" t="s">
        <v>107</v>
      </c>
      <c r="F1163" s="38" t="n">
        <v>2950</v>
      </c>
      <c r="G1163" s="42" t="n">
        <f aca="false">DATE(YEAR(B1163),MONTH(B1163),1)</f>
        <v>46023</v>
      </c>
      <c r="H1163" s="24" t="str">
        <f aca="false">INDEX(Customers!$B$2:$B$601,MATCH(C1163,Customers!$A$2:$A$601,0))</f>
        <v>Nairobi</v>
      </c>
      <c r="I1163" s="43" t="n">
        <f aca="false">ROUND(MIN(INDEX(Assumptions!$D$13:$D$18,MATCH(E1163,Assumptions!$A$13:$A$18,0)),MAX(INDEX(Assumptions!$C$13:$C$18,MATCH(E1163,Assumptions!$A$13:$A$18,0)),INDEX(Assumptions!$B$13:$B$18,MATCH(E1163,Assumptions!$A$13:$A$18,0))*F1163)),2)</f>
        <v>0</v>
      </c>
    </row>
    <row r="1164" customFormat="false" ht="15" hidden="false" customHeight="false" outlineLevel="0" collapsed="false">
      <c r="A1164" s="24" t="s">
        <v>1987</v>
      </c>
      <c r="B1164" s="39" t="n">
        <v>46047</v>
      </c>
      <c r="C1164" s="24" t="s">
        <v>692</v>
      </c>
      <c r="D1164" s="24" t="s">
        <v>826</v>
      </c>
      <c r="E1164" s="24" t="s">
        <v>113</v>
      </c>
      <c r="F1164" s="38" t="n">
        <v>250</v>
      </c>
      <c r="G1164" s="42" t="n">
        <f aca="false">DATE(YEAR(B1164),MONTH(B1164),1)</f>
        <v>46023</v>
      </c>
      <c r="H1164" s="24" t="str">
        <f aca="false">INDEX(Customers!$B$2:$B$601,MATCH(C1164,Customers!$A$2:$A$601,0))</f>
        <v>Coast</v>
      </c>
      <c r="I1164" s="43" t="n">
        <f aca="false">ROUND(MIN(INDEX(Assumptions!$D$13:$D$18,MATCH(E1164,Assumptions!$A$13:$A$18,0)),MAX(INDEX(Assumptions!$C$13:$C$18,MATCH(E1164,Assumptions!$A$13:$A$18,0)),INDEX(Assumptions!$B$13:$B$18,MATCH(E1164,Assumptions!$A$13:$A$18,0))*F1164)),2)</f>
        <v>12.5</v>
      </c>
    </row>
    <row r="1165" customFormat="false" ht="15" hidden="false" customHeight="false" outlineLevel="0" collapsed="false">
      <c r="A1165" s="24" t="s">
        <v>1988</v>
      </c>
      <c r="B1165" s="39" t="n">
        <v>46047</v>
      </c>
      <c r="C1165" s="24" t="s">
        <v>707</v>
      </c>
      <c r="D1165" s="24" t="s">
        <v>153</v>
      </c>
      <c r="E1165" s="24" t="s">
        <v>105</v>
      </c>
      <c r="F1165" s="38" t="n">
        <v>12070</v>
      </c>
      <c r="G1165" s="42" t="n">
        <f aca="false">DATE(YEAR(B1165),MONTH(B1165),1)</f>
        <v>46023</v>
      </c>
      <c r="H1165" s="24" t="str">
        <f aca="false">INDEX(Customers!$B$2:$B$601,MATCH(C1165,Customers!$A$2:$A$601,0))</f>
        <v>Nairobi</v>
      </c>
      <c r="I1165" s="43" t="n">
        <f aca="false">ROUND(MIN(INDEX(Assumptions!$D$13:$D$18,MATCH(E1165,Assumptions!$A$13:$A$18,0)),MAX(INDEX(Assumptions!$C$13:$C$18,MATCH(E1165,Assumptions!$A$13:$A$18,0)),INDEX(Assumptions!$B$13:$B$18,MATCH(E1165,Assumptions!$A$13:$A$18,0))*F1165)),2)</f>
        <v>181.05</v>
      </c>
    </row>
    <row r="1166" customFormat="false" ht="15" hidden="false" customHeight="false" outlineLevel="0" collapsed="false">
      <c r="A1166" s="24" t="s">
        <v>1989</v>
      </c>
      <c r="B1166" s="39" t="n">
        <v>46047</v>
      </c>
      <c r="C1166" s="24" t="s">
        <v>723</v>
      </c>
      <c r="D1166" s="24" t="s">
        <v>826</v>
      </c>
      <c r="E1166" s="24" t="s">
        <v>111</v>
      </c>
      <c r="F1166" s="38" t="n">
        <v>50</v>
      </c>
      <c r="G1166" s="42" t="n">
        <f aca="false">DATE(YEAR(B1166),MONTH(B1166),1)</f>
        <v>46023</v>
      </c>
      <c r="H1166" s="24" t="str">
        <f aca="false">INDEX(Customers!$B$2:$B$601,MATCH(C1166,Customers!$A$2:$A$601,0))</f>
        <v>Eastern</v>
      </c>
      <c r="I1166" s="43" t="n">
        <f aca="false">ROUND(MIN(INDEX(Assumptions!$D$13:$D$18,MATCH(E1166,Assumptions!$A$13:$A$18,0)),MAX(INDEX(Assumptions!$C$13:$C$18,MATCH(E1166,Assumptions!$A$13:$A$18,0)),INDEX(Assumptions!$B$13:$B$18,MATCH(E1166,Assumptions!$A$13:$A$18,0))*F1166)),2)</f>
        <v>2</v>
      </c>
    </row>
    <row r="1167" customFormat="false" ht="15" hidden="false" customHeight="false" outlineLevel="0" collapsed="false">
      <c r="A1167" s="24" t="s">
        <v>1990</v>
      </c>
      <c r="B1167" s="39" t="n">
        <v>46047</v>
      </c>
      <c r="C1167" s="24" t="s">
        <v>724</v>
      </c>
      <c r="D1167" s="24" t="s">
        <v>826</v>
      </c>
      <c r="E1167" s="24" t="s">
        <v>109</v>
      </c>
      <c r="F1167" s="38" t="n">
        <v>1730</v>
      </c>
      <c r="G1167" s="42" t="n">
        <f aca="false">DATE(YEAR(B1167),MONTH(B1167),1)</f>
        <v>46023</v>
      </c>
      <c r="H1167" s="24" t="str">
        <f aca="false">INDEX(Customers!$B$2:$B$601,MATCH(C1167,Customers!$A$2:$A$601,0))</f>
        <v>Central</v>
      </c>
      <c r="I1167" s="43" t="n">
        <f aca="false">ROUND(MIN(INDEX(Assumptions!$D$13:$D$18,MATCH(E1167,Assumptions!$A$13:$A$18,0)),MAX(INDEX(Assumptions!$C$13:$C$18,MATCH(E1167,Assumptions!$A$13:$A$18,0)),INDEX(Assumptions!$B$13:$B$18,MATCH(E1167,Assumptions!$A$13:$A$18,0))*F1167)),2)</f>
        <v>6.92</v>
      </c>
    </row>
    <row r="1168" customFormat="false" ht="15" hidden="false" customHeight="false" outlineLevel="0" collapsed="false">
      <c r="A1168" s="24" t="s">
        <v>1991</v>
      </c>
      <c r="B1168" s="39" t="n">
        <v>46047</v>
      </c>
      <c r="C1168" s="24" t="s">
        <v>736</v>
      </c>
      <c r="D1168" s="24" t="s">
        <v>826</v>
      </c>
      <c r="E1168" s="24" t="s">
        <v>111</v>
      </c>
      <c r="F1168" s="38" t="n">
        <v>20</v>
      </c>
      <c r="G1168" s="42" t="n">
        <f aca="false">DATE(YEAR(B1168),MONTH(B1168),1)</f>
        <v>46023</v>
      </c>
      <c r="H1168" s="24" t="str">
        <f aca="false">INDEX(Customers!$B$2:$B$601,MATCH(C1168,Customers!$A$2:$A$601,0))</f>
        <v>Eastern</v>
      </c>
      <c r="I1168" s="43" t="n">
        <f aca="false">ROUND(MIN(INDEX(Assumptions!$D$13:$D$18,MATCH(E1168,Assumptions!$A$13:$A$18,0)),MAX(INDEX(Assumptions!$C$13:$C$18,MATCH(E1168,Assumptions!$A$13:$A$18,0)),INDEX(Assumptions!$B$13:$B$18,MATCH(E1168,Assumptions!$A$13:$A$18,0))*F1168)),2)</f>
        <v>0.8</v>
      </c>
    </row>
    <row r="1169" customFormat="false" ht="15" hidden="false" customHeight="false" outlineLevel="0" collapsed="false">
      <c r="A1169" s="24" t="s">
        <v>1992</v>
      </c>
      <c r="B1169" s="39" t="n">
        <v>46047</v>
      </c>
      <c r="C1169" s="24" t="s">
        <v>750</v>
      </c>
      <c r="D1169" s="24" t="s">
        <v>207</v>
      </c>
      <c r="E1169" s="24" t="s">
        <v>105</v>
      </c>
      <c r="F1169" s="38" t="n">
        <v>3890</v>
      </c>
      <c r="G1169" s="42" t="n">
        <f aca="false">DATE(YEAR(B1169),MONTH(B1169),1)</f>
        <v>46023</v>
      </c>
      <c r="H1169" s="24" t="str">
        <f aca="false">INDEX(Customers!$B$2:$B$601,MATCH(C1169,Customers!$A$2:$A$601,0))</f>
        <v>Eastern</v>
      </c>
      <c r="I1169" s="43" t="n">
        <f aca="false">ROUND(MIN(INDEX(Assumptions!$D$13:$D$18,MATCH(E1169,Assumptions!$A$13:$A$18,0)),MAX(INDEX(Assumptions!$C$13:$C$18,MATCH(E1169,Assumptions!$A$13:$A$18,0)),INDEX(Assumptions!$B$13:$B$18,MATCH(E1169,Assumptions!$A$13:$A$18,0))*F1169)),2)</f>
        <v>58.35</v>
      </c>
    </row>
    <row r="1170" customFormat="false" ht="15" hidden="false" customHeight="false" outlineLevel="0" collapsed="false">
      <c r="A1170" s="24" t="s">
        <v>1993</v>
      </c>
      <c r="B1170" s="39" t="n">
        <v>46047</v>
      </c>
      <c r="C1170" s="24" t="s">
        <v>751</v>
      </c>
      <c r="D1170" s="24" t="s">
        <v>826</v>
      </c>
      <c r="E1170" s="24" t="s">
        <v>109</v>
      </c>
      <c r="F1170" s="38" t="n">
        <v>360</v>
      </c>
      <c r="G1170" s="42" t="n">
        <f aca="false">DATE(YEAR(B1170),MONTH(B1170),1)</f>
        <v>46023</v>
      </c>
      <c r="H1170" s="24" t="str">
        <f aca="false">INDEX(Customers!$B$2:$B$601,MATCH(C1170,Customers!$A$2:$A$601,0))</f>
        <v>Coast</v>
      </c>
      <c r="I1170" s="43" t="n">
        <f aca="false">ROUND(MIN(INDEX(Assumptions!$D$13:$D$18,MATCH(E1170,Assumptions!$A$13:$A$18,0)),MAX(INDEX(Assumptions!$C$13:$C$18,MATCH(E1170,Assumptions!$A$13:$A$18,0)),INDEX(Assumptions!$B$13:$B$18,MATCH(E1170,Assumptions!$A$13:$A$18,0))*F1170)),2)</f>
        <v>1.44</v>
      </c>
    </row>
    <row r="1171" customFormat="false" ht="15" hidden="false" customHeight="false" outlineLevel="0" collapsed="false">
      <c r="A1171" s="24" t="s">
        <v>1994</v>
      </c>
      <c r="B1171" s="39" t="n">
        <v>46047</v>
      </c>
      <c r="C1171" s="24" t="s">
        <v>807</v>
      </c>
      <c r="D1171" s="24" t="s">
        <v>826</v>
      </c>
      <c r="E1171" s="24" t="s">
        <v>113</v>
      </c>
      <c r="F1171" s="38" t="n">
        <v>500</v>
      </c>
      <c r="G1171" s="42" t="n">
        <f aca="false">DATE(YEAR(B1171),MONTH(B1171),1)</f>
        <v>46023</v>
      </c>
      <c r="H1171" s="24" t="str">
        <f aca="false">INDEX(Customers!$B$2:$B$601,MATCH(C1171,Customers!$A$2:$A$601,0))</f>
        <v>Nairobi</v>
      </c>
      <c r="I1171" s="43" t="n">
        <f aca="false">ROUND(MIN(INDEX(Assumptions!$D$13:$D$18,MATCH(E1171,Assumptions!$A$13:$A$18,0)),MAX(INDEX(Assumptions!$C$13:$C$18,MATCH(E1171,Assumptions!$A$13:$A$18,0)),INDEX(Assumptions!$B$13:$B$18,MATCH(E1171,Assumptions!$A$13:$A$18,0))*F1171)),2)</f>
        <v>25</v>
      </c>
    </row>
    <row r="1172" customFormat="false" ht="15" hidden="false" customHeight="false" outlineLevel="0" collapsed="false">
      <c r="A1172" s="24" t="s">
        <v>1995</v>
      </c>
      <c r="B1172" s="39" t="n">
        <v>46047</v>
      </c>
      <c r="C1172" s="24" t="s">
        <v>813</v>
      </c>
      <c r="D1172" s="24" t="s">
        <v>826</v>
      </c>
      <c r="E1172" s="24" t="s">
        <v>111</v>
      </c>
      <c r="F1172" s="38" t="n">
        <v>200</v>
      </c>
      <c r="G1172" s="42" t="n">
        <f aca="false">DATE(YEAR(B1172),MONTH(B1172),1)</f>
        <v>46023</v>
      </c>
      <c r="H1172" s="24" t="str">
        <f aca="false">INDEX(Customers!$B$2:$B$601,MATCH(C1172,Customers!$A$2:$A$601,0))</f>
        <v>Eastern</v>
      </c>
      <c r="I1172" s="43" t="n">
        <f aca="false">ROUND(MIN(INDEX(Assumptions!$D$13:$D$18,MATCH(E1172,Assumptions!$A$13:$A$18,0)),MAX(INDEX(Assumptions!$C$13:$C$18,MATCH(E1172,Assumptions!$A$13:$A$18,0)),INDEX(Assumptions!$B$13:$B$18,MATCH(E1172,Assumptions!$A$13:$A$18,0))*F1172)),2)</f>
        <v>8</v>
      </c>
    </row>
    <row r="1173" customFormat="false" ht="15" hidden="false" customHeight="false" outlineLevel="0" collapsed="false">
      <c r="A1173" s="24" t="s">
        <v>1996</v>
      </c>
      <c r="B1173" s="39" t="n">
        <v>46048</v>
      </c>
      <c r="C1173" s="24" t="s">
        <v>232</v>
      </c>
      <c r="D1173" s="24" t="s">
        <v>191</v>
      </c>
      <c r="E1173" s="24" t="s">
        <v>107</v>
      </c>
      <c r="F1173" s="38" t="n">
        <v>12230</v>
      </c>
      <c r="G1173" s="42" t="n">
        <f aca="false">DATE(YEAR(B1173),MONTH(B1173),1)</f>
        <v>46023</v>
      </c>
      <c r="H1173" s="24" t="str">
        <f aca="false">INDEX(Customers!$B$2:$B$601,MATCH(C1173,Customers!$A$2:$A$601,0))</f>
        <v>Coast</v>
      </c>
      <c r="I1173" s="43" t="n">
        <f aca="false">ROUND(MIN(INDEX(Assumptions!$D$13:$D$18,MATCH(E1173,Assumptions!$A$13:$A$18,0)),MAX(INDEX(Assumptions!$C$13:$C$18,MATCH(E1173,Assumptions!$A$13:$A$18,0)),INDEX(Assumptions!$B$13:$B$18,MATCH(E1173,Assumptions!$A$13:$A$18,0))*F1173)),2)</f>
        <v>0</v>
      </c>
    </row>
    <row r="1174" customFormat="false" ht="15" hidden="false" customHeight="false" outlineLevel="0" collapsed="false">
      <c r="A1174" s="24" t="s">
        <v>1997</v>
      </c>
      <c r="B1174" s="39" t="n">
        <v>46048</v>
      </c>
      <c r="C1174" s="24" t="s">
        <v>271</v>
      </c>
      <c r="D1174" s="24" t="s">
        <v>826</v>
      </c>
      <c r="E1174" s="24" t="s">
        <v>109</v>
      </c>
      <c r="F1174" s="38" t="n">
        <v>3890</v>
      </c>
      <c r="G1174" s="42" t="n">
        <f aca="false">DATE(YEAR(B1174),MONTH(B1174),1)</f>
        <v>46023</v>
      </c>
      <c r="H1174" s="24" t="str">
        <f aca="false">INDEX(Customers!$B$2:$B$601,MATCH(C1174,Customers!$A$2:$A$601,0))</f>
        <v>Coast</v>
      </c>
      <c r="I1174" s="43" t="n">
        <f aca="false">ROUND(MIN(INDEX(Assumptions!$D$13:$D$18,MATCH(E1174,Assumptions!$A$13:$A$18,0)),MAX(INDEX(Assumptions!$C$13:$C$18,MATCH(E1174,Assumptions!$A$13:$A$18,0)),INDEX(Assumptions!$B$13:$B$18,MATCH(E1174,Assumptions!$A$13:$A$18,0))*F1174)),2)</f>
        <v>15.56</v>
      </c>
    </row>
    <row r="1175" customFormat="false" ht="15" hidden="false" customHeight="false" outlineLevel="0" collapsed="false">
      <c r="A1175" s="24" t="s">
        <v>1998</v>
      </c>
      <c r="B1175" s="39" t="n">
        <v>46048</v>
      </c>
      <c r="C1175" s="24" t="s">
        <v>271</v>
      </c>
      <c r="D1175" s="24" t="s">
        <v>826</v>
      </c>
      <c r="E1175" s="24" t="s">
        <v>103</v>
      </c>
      <c r="F1175" s="38" t="n">
        <v>8590</v>
      </c>
      <c r="G1175" s="42" t="n">
        <f aca="false">DATE(YEAR(B1175),MONTH(B1175),1)</f>
        <v>46023</v>
      </c>
      <c r="H1175" s="24" t="str">
        <f aca="false">INDEX(Customers!$B$2:$B$601,MATCH(C1175,Customers!$A$2:$A$601,0))</f>
        <v>Coast</v>
      </c>
      <c r="I1175" s="43" t="n">
        <f aca="false">ROUND(MIN(INDEX(Assumptions!$D$13:$D$18,MATCH(E1175,Assumptions!$A$13:$A$18,0)),MAX(INDEX(Assumptions!$C$13:$C$18,MATCH(E1175,Assumptions!$A$13:$A$18,0)),INDEX(Assumptions!$B$13:$B$18,MATCH(E1175,Assumptions!$A$13:$A$18,0))*F1175)),2)</f>
        <v>85.9</v>
      </c>
    </row>
    <row r="1176" customFormat="false" ht="15" hidden="false" customHeight="false" outlineLevel="0" collapsed="false">
      <c r="A1176" s="24" t="s">
        <v>1999</v>
      </c>
      <c r="B1176" s="39" t="n">
        <v>46048</v>
      </c>
      <c r="C1176" s="24" t="s">
        <v>282</v>
      </c>
      <c r="D1176" s="24" t="s">
        <v>826</v>
      </c>
      <c r="E1176" s="24" t="s">
        <v>113</v>
      </c>
      <c r="F1176" s="38" t="n">
        <v>1000</v>
      </c>
      <c r="G1176" s="42" t="n">
        <f aca="false">DATE(YEAR(B1176),MONTH(B1176),1)</f>
        <v>46023</v>
      </c>
      <c r="H1176" s="24" t="str">
        <f aca="false">INDEX(Customers!$B$2:$B$601,MATCH(C1176,Customers!$A$2:$A$601,0))</f>
        <v>Central</v>
      </c>
      <c r="I1176" s="43" t="n">
        <f aca="false">ROUND(MIN(INDEX(Assumptions!$D$13:$D$18,MATCH(E1176,Assumptions!$A$13:$A$18,0)),MAX(INDEX(Assumptions!$C$13:$C$18,MATCH(E1176,Assumptions!$A$13:$A$18,0)),INDEX(Assumptions!$B$13:$B$18,MATCH(E1176,Assumptions!$A$13:$A$18,0))*F1176)),2)</f>
        <v>50</v>
      </c>
    </row>
    <row r="1177" customFormat="false" ht="15" hidden="false" customHeight="false" outlineLevel="0" collapsed="false">
      <c r="A1177" s="24" t="s">
        <v>2000</v>
      </c>
      <c r="B1177" s="39" t="n">
        <v>46048</v>
      </c>
      <c r="C1177" s="24" t="s">
        <v>291</v>
      </c>
      <c r="D1177" s="24" t="s">
        <v>826</v>
      </c>
      <c r="E1177" s="24" t="s">
        <v>103</v>
      </c>
      <c r="F1177" s="38" t="n">
        <v>2620</v>
      </c>
      <c r="G1177" s="42" t="n">
        <f aca="false">DATE(YEAR(B1177),MONTH(B1177),1)</f>
        <v>46023</v>
      </c>
      <c r="H1177" s="24" t="str">
        <f aca="false">INDEX(Customers!$B$2:$B$601,MATCH(C1177,Customers!$A$2:$A$601,0))</f>
        <v>Rift Valley</v>
      </c>
      <c r="I1177" s="43" t="n">
        <f aca="false">ROUND(MIN(INDEX(Assumptions!$D$13:$D$18,MATCH(E1177,Assumptions!$A$13:$A$18,0)),MAX(INDEX(Assumptions!$C$13:$C$18,MATCH(E1177,Assumptions!$A$13:$A$18,0)),INDEX(Assumptions!$B$13:$B$18,MATCH(E1177,Assumptions!$A$13:$A$18,0))*F1177)),2)</f>
        <v>26.2</v>
      </c>
    </row>
    <row r="1178" customFormat="false" ht="15" hidden="false" customHeight="false" outlineLevel="0" collapsed="false">
      <c r="A1178" s="24" t="s">
        <v>2001</v>
      </c>
      <c r="B1178" s="39" t="n">
        <v>46048</v>
      </c>
      <c r="C1178" s="24" t="s">
        <v>317</v>
      </c>
      <c r="D1178" s="24" t="s">
        <v>826</v>
      </c>
      <c r="E1178" s="24" t="s">
        <v>103</v>
      </c>
      <c r="F1178" s="38" t="n">
        <v>2820</v>
      </c>
      <c r="G1178" s="42" t="n">
        <f aca="false">DATE(YEAR(B1178),MONTH(B1178),1)</f>
        <v>46023</v>
      </c>
      <c r="H1178" s="24" t="str">
        <f aca="false">INDEX(Customers!$B$2:$B$601,MATCH(C1178,Customers!$A$2:$A$601,0))</f>
        <v>Rift Valley</v>
      </c>
      <c r="I1178" s="43" t="n">
        <f aca="false">ROUND(MIN(INDEX(Assumptions!$D$13:$D$18,MATCH(E1178,Assumptions!$A$13:$A$18,0)),MAX(INDEX(Assumptions!$C$13:$C$18,MATCH(E1178,Assumptions!$A$13:$A$18,0)),INDEX(Assumptions!$B$13:$B$18,MATCH(E1178,Assumptions!$A$13:$A$18,0))*F1178)),2)</f>
        <v>28.2</v>
      </c>
    </row>
    <row r="1179" customFormat="false" ht="15" hidden="false" customHeight="false" outlineLevel="0" collapsed="false">
      <c r="A1179" s="24" t="s">
        <v>2002</v>
      </c>
      <c r="B1179" s="39" t="n">
        <v>46048</v>
      </c>
      <c r="C1179" s="24" t="s">
        <v>321</v>
      </c>
      <c r="D1179" s="24" t="s">
        <v>197</v>
      </c>
      <c r="E1179" s="24" t="s">
        <v>105</v>
      </c>
      <c r="F1179" s="38" t="n">
        <v>950</v>
      </c>
      <c r="G1179" s="42" t="n">
        <f aca="false">DATE(YEAR(B1179),MONTH(B1179),1)</f>
        <v>46023</v>
      </c>
      <c r="H1179" s="24" t="str">
        <f aca="false">INDEX(Customers!$B$2:$B$601,MATCH(C1179,Customers!$A$2:$A$601,0))</f>
        <v>Western</v>
      </c>
      <c r="I1179" s="43" t="n">
        <f aca="false">ROUND(MIN(INDEX(Assumptions!$D$13:$D$18,MATCH(E1179,Assumptions!$A$13:$A$18,0)),MAX(INDEX(Assumptions!$C$13:$C$18,MATCH(E1179,Assumptions!$A$13:$A$18,0)),INDEX(Assumptions!$B$13:$B$18,MATCH(E1179,Assumptions!$A$13:$A$18,0))*F1179)),2)</f>
        <v>14.25</v>
      </c>
    </row>
    <row r="1180" customFormat="false" ht="15" hidden="false" customHeight="false" outlineLevel="0" collapsed="false">
      <c r="A1180" s="24" t="s">
        <v>2003</v>
      </c>
      <c r="B1180" s="39" t="n">
        <v>46048</v>
      </c>
      <c r="C1180" s="24" t="s">
        <v>326</v>
      </c>
      <c r="D1180" s="24" t="s">
        <v>826</v>
      </c>
      <c r="E1180" s="24" t="s">
        <v>111</v>
      </c>
      <c r="F1180" s="38" t="n">
        <v>50</v>
      </c>
      <c r="G1180" s="42" t="n">
        <f aca="false">DATE(YEAR(B1180),MONTH(B1180),1)</f>
        <v>46023</v>
      </c>
      <c r="H1180" s="24" t="str">
        <f aca="false">INDEX(Customers!$B$2:$B$601,MATCH(C1180,Customers!$A$2:$A$601,0))</f>
        <v>Nairobi</v>
      </c>
      <c r="I1180" s="43" t="n">
        <f aca="false">ROUND(MIN(INDEX(Assumptions!$D$13:$D$18,MATCH(E1180,Assumptions!$A$13:$A$18,0)),MAX(INDEX(Assumptions!$C$13:$C$18,MATCH(E1180,Assumptions!$A$13:$A$18,0)),INDEX(Assumptions!$B$13:$B$18,MATCH(E1180,Assumptions!$A$13:$A$18,0))*F1180)),2)</f>
        <v>2</v>
      </c>
    </row>
    <row r="1181" customFormat="false" ht="15" hidden="false" customHeight="false" outlineLevel="0" collapsed="false">
      <c r="A1181" s="24" t="s">
        <v>2004</v>
      </c>
      <c r="B1181" s="39" t="n">
        <v>46048</v>
      </c>
      <c r="C1181" s="24" t="s">
        <v>328</v>
      </c>
      <c r="D1181" s="24" t="s">
        <v>826</v>
      </c>
      <c r="E1181" s="24" t="s">
        <v>113</v>
      </c>
      <c r="F1181" s="38" t="n">
        <v>500</v>
      </c>
      <c r="G1181" s="42" t="n">
        <f aca="false">DATE(YEAR(B1181),MONTH(B1181),1)</f>
        <v>46023</v>
      </c>
      <c r="H1181" s="24" t="str">
        <f aca="false">INDEX(Customers!$B$2:$B$601,MATCH(C1181,Customers!$A$2:$A$601,0))</f>
        <v>Western</v>
      </c>
      <c r="I1181" s="43" t="n">
        <f aca="false">ROUND(MIN(INDEX(Assumptions!$D$13:$D$18,MATCH(E1181,Assumptions!$A$13:$A$18,0)),MAX(INDEX(Assumptions!$C$13:$C$18,MATCH(E1181,Assumptions!$A$13:$A$18,0)),INDEX(Assumptions!$B$13:$B$18,MATCH(E1181,Assumptions!$A$13:$A$18,0))*F1181)),2)</f>
        <v>25</v>
      </c>
    </row>
    <row r="1182" customFormat="false" ht="15" hidden="false" customHeight="false" outlineLevel="0" collapsed="false">
      <c r="A1182" s="24" t="s">
        <v>2005</v>
      </c>
      <c r="B1182" s="39" t="n">
        <v>46048</v>
      </c>
      <c r="C1182" s="24" t="s">
        <v>334</v>
      </c>
      <c r="D1182" s="24" t="s">
        <v>826</v>
      </c>
      <c r="E1182" s="24" t="s">
        <v>109</v>
      </c>
      <c r="F1182" s="38" t="n">
        <v>7920</v>
      </c>
      <c r="G1182" s="42" t="n">
        <f aca="false">DATE(YEAR(B1182),MONTH(B1182),1)</f>
        <v>46023</v>
      </c>
      <c r="H1182" s="24" t="str">
        <f aca="false">INDEX(Customers!$B$2:$B$601,MATCH(C1182,Customers!$A$2:$A$601,0))</f>
        <v>Nairobi</v>
      </c>
      <c r="I1182" s="43" t="n">
        <f aca="false">ROUND(MIN(INDEX(Assumptions!$D$13:$D$18,MATCH(E1182,Assumptions!$A$13:$A$18,0)),MAX(INDEX(Assumptions!$C$13:$C$18,MATCH(E1182,Assumptions!$A$13:$A$18,0)),INDEX(Assumptions!$B$13:$B$18,MATCH(E1182,Assumptions!$A$13:$A$18,0))*F1182)),2)</f>
        <v>31.68</v>
      </c>
    </row>
    <row r="1183" customFormat="false" ht="15" hidden="false" customHeight="false" outlineLevel="0" collapsed="false">
      <c r="A1183" s="24" t="s">
        <v>2006</v>
      </c>
      <c r="B1183" s="39" t="n">
        <v>46048</v>
      </c>
      <c r="C1183" s="24" t="s">
        <v>345</v>
      </c>
      <c r="D1183" s="24" t="s">
        <v>826</v>
      </c>
      <c r="E1183" s="24" t="s">
        <v>113</v>
      </c>
      <c r="F1183" s="38" t="n">
        <v>250</v>
      </c>
      <c r="G1183" s="42" t="n">
        <f aca="false">DATE(YEAR(B1183),MONTH(B1183),1)</f>
        <v>46023</v>
      </c>
      <c r="H1183" s="24" t="str">
        <f aca="false">INDEX(Customers!$B$2:$B$601,MATCH(C1183,Customers!$A$2:$A$601,0))</f>
        <v>Central</v>
      </c>
      <c r="I1183" s="43" t="n">
        <f aca="false">ROUND(MIN(INDEX(Assumptions!$D$13:$D$18,MATCH(E1183,Assumptions!$A$13:$A$18,0)),MAX(INDEX(Assumptions!$C$13:$C$18,MATCH(E1183,Assumptions!$A$13:$A$18,0)),INDEX(Assumptions!$B$13:$B$18,MATCH(E1183,Assumptions!$A$13:$A$18,0))*F1183)),2)</f>
        <v>12.5</v>
      </c>
    </row>
    <row r="1184" customFormat="false" ht="15" hidden="false" customHeight="false" outlineLevel="0" collapsed="false">
      <c r="A1184" s="24" t="s">
        <v>2007</v>
      </c>
      <c r="B1184" s="39" t="n">
        <v>46048</v>
      </c>
      <c r="C1184" s="24" t="s">
        <v>352</v>
      </c>
      <c r="D1184" s="24" t="s">
        <v>189</v>
      </c>
      <c r="E1184" s="24" t="s">
        <v>105</v>
      </c>
      <c r="F1184" s="38" t="n">
        <v>1190</v>
      </c>
      <c r="G1184" s="42" t="n">
        <f aca="false">DATE(YEAR(B1184),MONTH(B1184),1)</f>
        <v>46023</v>
      </c>
      <c r="H1184" s="24" t="str">
        <f aca="false">INDEX(Customers!$B$2:$B$601,MATCH(C1184,Customers!$A$2:$A$601,0))</f>
        <v>Coast</v>
      </c>
      <c r="I1184" s="43" t="n">
        <f aca="false">ROUND(MIN(INDEX(Assumptions!$D$13:$D$18,MATCH(E1184,Assumptions!$A$13:$A$18,0)),MAX(INDEX(Assumptions!$C$13:$C$18,MATCH(E1184,Assumptions!$A$13:$A$18,0)),INDEX(Assumptions!$B$13:$B$18,MATCH(E1184,Assumptions!$A$13:$A$18,0))*F1184)),2)</f>
        <v>17.85</v>
      </c>
    </row>
    <row r="1185" customFormat="false" ht="15" hidden="false" customHeight="false" outlineLevel="0" collapsed="false">
      <c r="A1185" s="24" t="s">
        <v>2008</v>
      </c>
      <c r="B1185" s="39" t="n">
        <v>46048</v>
      </c>
      <c r="C1185" s="24" t="s">
        <v>393</v>
      </c>
      <c r="D1185" s="24" t="s">
        <v>175</v>
      </c>
      <c r="E1185" s="24" t="s">
        <v>105</v>
      </c>
      <c r="F1185" s="38" t="n">
        <v>3180</v>
      </c>
      <c r="G1185" s="42" t="n">
        <f aca="false">DATE(YEAR(B1185),MONTH(B1185),1)</f>
        <v>46023</v>
      </c>
      <c r="H1185" s="24" t="str">
        <f aca="false">INDEX(Customers!$B$2:$B$601,MATCH(C1185,Customers!$A$2:$A$601,0))</f>
        <v>Rift Valley</v>
      </c>
      <c r="I1185" s="43" t="n">
        <f aca="false">ROUND(MIN(INDEX(Assumptions!$D$13:$D$18,MATCH(E1185,Assumptions!$A$13:$A$18,0)),MAX(INDEX(Assumptions!$C$13:$C$18,MATCH(E1185,Assumptions!$A$13:$A$18,0)),INDEX(Assumptions!$B$13:$B$18,MATCH(E1185,Assumptions!$A$13:$A$18,0))*F1185)),2)</f>
        <v>47.7</v>
      </c>
    </row>
    <row r="1186" customFormat="false" ht="15" hidden="false" customHeight="false" outlineLevel="0" collapsed="false">
      <c r="A1186" s="24" t="s">
        <v>2009</v>
      </c>
      <c r="B1186" s="39" t="n">
        <v>46048</v>
      </c>
      <c r="C1186" s="24" t="s">
        <v>393</v>
      </c>
      <c r="D1186" s="24" t="s">
        <v>826</v>
      </c>
      <c r="E1186" s="24" t="s">
        <v>113</v>
      </c>
      <c r="F1186" s="38" t="n">
        <v>250</v>
      </c>
      <c r="G1186" s="42" t="n">
        <f aca="false">DATE(YEAR(B1186),MONTH(B1186),1)</f>
        <v>46023</v>
      </c>
      <c r="H1186" s="24" t="str">
        <f aca="false">INDEX(Customers!$B$2:$B$601,MATCH(C1186,Customers!$A$2:$A$601,0))</f>
        <v>Rift Valley</v>
      </c>
      <c r="I1186" s="43" t="n">
        <f aca="false">ROUND(MIN(INDEX(Assumptions!$D$13:$D$18,MATCH(E1186,Assumptions!$A$13:$A$18,0)),MAX(INDEX(Assumptions!$C$13:$C$18,MATCH(E1186,Assumptions!$A$13:$A$18,0)),INDEX(Assumptions!$B$13:$B$18,MATCH(E1186,Assumptions!$A$13:$A$18,0))*F1186)),2)</f>
        <v>12.5</v>
      </c>
    </row>
    <row r="1187" customFormat="false" ht="15" hidden="false" customHeight="false" outlineLevel="0" collapsed="false">
      <c r="A1187" s="24" t="s">
        <v>2010</v>
      </c>
      <c r="B1187" s="39" t="n">
        <v>46048</v>
      </c>
      <c r="C1187" s="24" t="s">
        <v>403</v>
      </c>
      <c r="D1187" s="24" t="s">
        <v>826</v>
      </c>
      <c r="E1187" s="24" t="s">
        <v>113</v>
      </c>
      <c r="F1187" s="38" t="n">
        <v>99</v>
      </c>
      <c r="G1187" s="42" t="n">
        <f aca="false">DATE(YEAR(B1187),MONTH(B1187),1)</f>
        <v>46023</v>
      </c>
      <c r="H1187" s="24" t="str">
        <f aca="false">INDEX(Customers!$B$2:$B$601,MATCH(C1187,Customers!$A$2:$A$601,0))</f>
        <v>Western</v>
      </c>
      <c r="I1187" s="43" t="n">
        <f aca="false">ROUND(MIN(INDEX(Assumptions!$D$13:$D$18,MATCH(E1187,Assumptions!$A$13:$A$18,0)),MAX(INDEX(Assumptions!$C$13:$C$18,MATCH(E1187,Assumptions!$A$13:$A$18,0)),INDEX(Assumptions!$B$13:$B$18,MATCH(E1187,Assumptions!$A$13:$A$18,0))*F1187)),2)</f>
        <v>4.95</v>
      </c>
    </row>
    <row r="1188" customFormat="false" ht="15" hidden="false" customHeight="false" outlineLevel="0" collapsed="false">
      <c r="A1188" s="24" t="s">
        <v>2011</v>
      </c>
      <c r="B1188" s="39" t="n">
        <v>46048</v>
      </c>
      <c r="C1188" s="24" t="s">
        <v>405</v>
      </c>
      <c r="D1188" s="24" t="s">
        <v>826</v>
      </c>
      <c r="E1188" s="24" t="s">
        <v>103</v>
      </c>
      <c r="F1188" s="38" t="n">
        <v>810</v>
      </c>
      <c r="G1188" s="42" t="n">
        <f aca="false">DATE(YEAR(B1188),MONTH(B1188),1)</f>
        <v>46023</v>
      </c>
      <c r="H1188" s="24" t="str">
        <f aca="false">INDEX(Customers!$B$2:$B$601,MATCH(C1188,Customers!$A$2:$A$601,0))</f>
        <v>Nairobi</v>
      </c>
      <c r="I1188" s="43" t="n">
        <f aca="false">ROUND(MIN(INDEX(Assumptions!$D$13:$D$18,MATCH(E1188,Assumptions!$A$13:$A$18,0)),MAX(INDEX(Assumptions!$C$13:$C$18,MATCH(E1188,Assumptions!$A$13:$A$18,0)),INDEX(Assumptions!$B$13:$B$18,MATCH(E1188,Assumptions!$A$13:$A$18,0))*F1188)),2)</f>
        <v>8.1</v>
      </c>
    </row>
    <row r="1189" customFormat="false" ht="15" hidden="false" customHeight="false" outlineLevel="0" collapsed="false">
      <c r="A1189" s="24" t="s">
        <v>2012</v>
      </c>
      <c r="B1189" s="39" t="n">
        <v>46048</v>
      </c>
      <c r="C1189" s="24" t="s">
        <v>450</v>
      </c>
      <c r="D1189" s="24" t="s">
        <v>826</v>
      </c>
      <c r="E1189" s="24" t="s">
        <v>103</v>
      </c>
      <c r="F1189" s="38" t="n">
        <v>680</v>
      </c>
      <c r="G1189" s="42" t="n">
        <f aca="false">DATE(YEAR(B1189),MONTH(B1189),1)</f>
        <v>46023</v>
      </c>
      <c r="H1189" s="24" t="str">
        <f aca="false">INDEX(Customers!$B$2:$B$601,MATCH(C1189,Customers!$A$2:$A$601,0))</f>
        <v>Eastern</v>
      </c>
      <c r="I1189" s="43" t="n">
        <f aca="false">ROUND(MIN(INDEX(Assumptions!$D$13:$D$18,MATCH(E1189,Assumptions!$A$13:$A$18,0)),MAX(INDEX(Assumptions!$C$13:$C$18,MATCH(E1189,Assumptions!$A$13:$A$18,0)),INDEX(Assumptions!$B$13:$B$18,MATCH(E1189,Assumptions!$A$13:$A$18,0))*F1189)),2)</f>
        <v>6.8</v>
      </c>
    </row>
    <row r="1190" customFormat="false" ht="15" hidden="false" customHeight="false" outlineLevel="0" collapsed="false">
      <c r="A1190" s="24" t="s">
        <v>2013</v>
      </c>
      <c r="B1190" s="39" t="n">
        <v>46048</v>
      </c>
      <c r="C1190" s="24" t="s">
        <v>455</v>
      </c>
      <c r="D1190" s="24" t="s">
        <v>826</v>
      </c>
      <c r="E1190" s="24" t="s">
        <v>109</v>
      </c>
      <c r="F1190" s="38" t="n">
        <v>1450</v>
      </c>
      <c r="G1190" s="42" t="n">
        <f aca="false">DATE(YEAR(B1190),MONTH(B1190),1)</f>
        <v>46023</v>
      </c>
      <c r="H1190" s="24" t="str">
        <f aca="false">INDEX(Customers!$B$2:$B$601,MATCH(C1190,Customers!$A$2:$A$601,0))</f>
        <v>Rift Valley</v>
      </c>
      <c r="I1190" s="43" t="n">
        <f aca="false">ROUND(MIN(INDEX(Assumptions!$D$13:$D$18,MATCH(E1190,Assumptions!$A$13:$A$18,0)),MAX(INDEX(Assumptions!$C$13:$C$18,MATCH(E1190,Assumptions!$A$13:$A$18,0)),INDEX(Assumptions!$B$13:$B$18,MATCH(E1190,Assumptions!$A$13:$A$18,0))*F1190)),2)</f>
        <v>5.8</v>
      </c>
    </row>
    <row r="1191" customFormat="false" ht="15" hidden="false" customHeight="false" outlineLevel="0" collapsed="false">
      <c r="A1191" s="24" t="s">
        <v>2014</v>
      </c>
      <c r="B1191" s="39" t="n">
        <v>46048</v>
      </c>
      <c r="C1191" s="24" t="s">
        <v>488</v>
      </c>
      <c r="D1191" s="24" t="s">
        <v>150</v>
      </c>
      <c r="E1191" s="24" t="s">
        <v>105</v>
      </c>
      <c r="F1191" s="38" t="n">
        <v>1150</v>
      </c>
      <c r="G1191" s="42" t="n">
        <f aca="false">DATE(YEAR(B1191),MONTH(B1191),1)</f>
        <v>46023</v>
      </c>
      <c r="H1191" s="24" t="str">
        <f aca="false">INDEX(Customers!$B$2:$B$601,MATCH(C1191,Customers!$A$2:$A$601,0))</f>
        <v>Nairobi</v>
      </c>
      <c r="I1191" s="43" t="n">
        <f aca="false">ROUND(MIN(INDEX(Assumptions!$D$13:$D$18,MATCH(E1191,Assumptions!$A$13:$A$18,0)),MAX(INDEX(Assumptions!$C$13:$C$18,MATCH(E1191,Assumptions!$A$13:$A$18,0)),INDEX(Assumptions!$B$13:$B$18,MATCH(E1191,Assumptions!$A$13:$A$18,0))*F1191)),2)</f>
        <v>17.25</v>
      </c>
    </row>
    <row r="1192" customFormat="false" ht="15" hidden="false" customHeight="false" outlineLevel="0" collapsed="false">
      <c r="A1192" s="24" t="s">
        <v>2015</v>
      </c>
      <c r="B1192" s="39" t="n">
        <v>46048</v>
      </c>
      <c r="C1192" s="24" t="s">
        <v>498</v>
      </c>
      <c r="D1192" s="24" t="s">
        <v>826</v>
      </c>
      <c r="E1192" s="24" t="s">
        <v>103</v>
      </c>
      <c r="F1192" s="38" t="n">
        <v>2350</v>
      </c>
      <c r="G1192" s="42" t="n">
        <f aca="false">DATE(YEAR(B1192),MONTH(B1192),1)</f>
        <v>46023</v>
      </c>
      <c r="H1192" s="24" t="str">
        <f aca="false">INDEX(Customers!$B$2:$B$601,MATCH(C1192,Customers!$A$2:$A$601,0))</f>
        <v>Nairobi</v>
      </c>
      <c r="I1192" s="43" t="n">
        <f aca="false">ROUND(MIN(INDEX(Assumptions!$D$13:$D$18,MATCH(E1192,Assumptions!$A$13:$A$18,0)),MAX(INDEX(Assumptions!$C$13:$C$18,MATCH(E1192,Assumptions!$A$13:$A$18,0)),INDEX(Assumptions!$B$13:$B$18,MATCH(E1192,Assumptions!$A$13:$A$18,0))*F1192)),2)</f>
        <v>23.5</v>
      </c>
    </row>
    <row r="1193" customFormat="false" ht="15" hidden="false" customHeight="false" outlineLevel="0" collapsed="false">
      <c r="A1193" s="24" t="s">
        <v>2016</v>
      </c>
      <c r="B1193" s="39" t="n">
        <v>46048</v>
      </c>
      <c r="C1193" s="24" t="s">
        <v>502</v>
      </c>
      <c r="D1193" s="24" t="s">
        <v>826</v>
      </c>
      <c r="E1193" s="24" t="s">
        <v>103</v>
      </c>
      <c r="F1193" s="38" t="n">
        <v>1580</v>
      </c>
      <c r="G1193" s="42" t="n">
        <f aca="false">DATE(YEAR(B1193),MONTH(B1193),1)</f>
        <v>46023</v>
      </c>
      <c r="H1193" s="24" t="str">
        <f aca="false">INDEX(Customers!$B$2:$B$601,MATCH(C1193,Customers!$A$2:$A$601,0))</f>
        <v>Nairobi</v>
      </c>
      <c r="I1193" s="43" t="n">
        <f aca="false">ROUND(MIN(INDEX(Assumptions!$D$13:$D$18,MATCH(E1193,Assumptions!$A$13:$A$18,0)),MAX(INDEX(Assumptions!$C$13:$C$18,MATCH(E1193,Assumptions!$A$13:$A$18,0)),INDEX(Assumptions!$B$13:$B$18,MATCH(E1193,Assumptions!$A$13:$A$18,0))*F1193)),2)</f>
        <v>15.8</v>
      </c>
    </row>
    <row r="1194" customFormat="false" ht="15" hidden="false" customHeight="false" outlineLevel="0" collapsed="false">
      <c r="A1194" s="24" t="s">
        <v>2017</v>
      </c>
      <c r="B1194" s="39" t="n">
        <v>46048</v>
      </c>
      <c r="C1194" s="24" t="s">
        <v>507</v>
      </c>
      <c r="D1194" s="24" t="s">
        <v>193</v>
      </c>
      <c r="E1194" s="24" t="s">
        <v>107</v>
      </c>
      <c r="F1194" s="38" t="n">
        <v>2950</v>
      </c>
      <c r="G1194" s="42" t="n">
        <f aca="false">DATE(YEAR(B1194),MONTH(B1194),1)</f>
        <v>46023</v>
      </c>
      <c r="H1194" s="24" t="str">
        <f aca="false">INDEX(Customers!$B$2:$B$601,MATCH(C1194,Customers!$A$2:$A$601,0))</f>
        <v>Western</v>
      </c>
      <c r="I1194" s="43" t="n">
        <f aca="false">ROUND(MIN(INDEX(Assumptions!$D$13:$D$18,MATCH(E1194,Assumptions!$A$13:$A$18,0)),MAX(INDEX(Assumptions!$C$13:$C$18,MATCH(E1194,Assumptions!$A$13:$A$18,0)),INDEX(Assumptions!$B$13:$B$18,MATCH(E1194,Assumptions!$A$13:$A$18,0))*F1194)),2)</f>
        <v>0</v>
      </c>
    </row>
    <row r="1195" customFormat="false" ht="15" hidden="false" customHeight="false" outlineLevel="0" collapsed="false">
      <c r="A1195" s="24" t="s">
        <v>2018</v>
      </c>
      <c r="B1195" s="39" t="n">
        <v>46048</v>
      </c>
      <c r="C1195" s="24" t="s">
        <v>507</v>
      </c>
      <c r="D1195" s="24" t="s">
        <v>826</v>
      </c>
      <c r="E1195" s="24" t="s">
        <v>103</v>
      </c>
      <c r="F1195" s="38" t="n">
        <v>910</v>
      </c>
      <c r="G1195" s="42" t="n">
        <f aca="false">DATE(YEAR(B1195),MONTH(B1195),1)</f>
        <v>46023</v>
      </c>
      <c r="H1195" s="24" t="str">
        <f aca="false">INDEX(Customers!$B$2:$B$601,MATCH(C1195,Customers!$A$2:$A$601,0))</f>
        <v>Western</v>
      </c>
      <c r="I1195" s="43" t="n">
        <f aca="false">ROUND(MIN(INDEX(Assumptions!$D$13:$D$18,MATCH(E1195,Assumptions!$A$13:$A$18,0)),MAX(INDEX(Assumptions!$C$13:$C$18,MATCH(E1195,Assumptions!$A$13:$A$18,0)),INDEX(Assumptions!$B$13:$B$18,MATCH(E1195,Assumptions!$A$13:$A$18,0))*F1195)),2)</f>
        <v>9.1</v>
      </c>
    </row>
    <row r="1196" customFormat="false" ht="15" hidden="false" customHeight="false" outlineLevel="0" collapsed="false">
      <c r="A1196" s="24" t="s">
        <v>2019</v>
      </c>
      <c r="B1196" s="39" t="n">
        <v>46048</v>
      </c>
      <c r="C1196" s="24" t="s">
        <v>517</v>
      </c>
      <c r="D1196" s="24" t="s">
        <v>826</v>
      </c>
      <c r="E1196" s="24" t="s">
        <v>109</v>
      </c>
      <c r="F1196" s="38" t="n">
        <v>2290</v>
      </c>
      <c r="G1196" s="42" t="n">
        <f aca="false">DATE(YEAR(B1196),MONTH(B1196),1)</f>
        <v>46023</v>
      </c>
      <c r="H1196" s="24" t="str">
        <f aca="false">INDEX(Customers!$B$2:$B$601,MATCH(C1196,Customers!$A$2:$A$601,0))</f>
        <v>Nairobi</v>
      </c>
      <c r="I1196" s="43" t="n">
        <f aca="false">ROUND(MIN(INDEX(Assumptions!$D$13:$D$18,MATCH(E1196,Assumptions!$A$13:$A$18,0)),MAX(INDEX(Assumptions!$C$13:$C$18,MATCH(E1196,Assumptions!$A$13:$A$18,0)),INDEX(Assumptions!$B$13:$B$18,MATCH(E1196,Assumptions!$A$13:$A$18,0))*F1196)),2)</f>
        <v>9.16</v>
      </c>
    </row>
    <row r="1197" customFormat="false" ht="15" hidden="false" customHeight="false" outlineLevel="0" collapsed="false">
      <c r="A1197" s="24" t="s">
        <v>2020</v>
      </c>
      <c r="B1197" s="39" t="n">
        <v>46048</v>
      </c>
      <c r="C1197" s="24" t="s">
        <v>518</v>
      </c>
      <c r="D1197" s="24" t="s">
        <v>826</v>
      </c>
      <c r="E1197" s="24" t="s">
        <v>103</v>
      </c>
      <c r="F1197" s="38" t="n">
        <v>5790</v>
      </c>
      <c r="G1197" s="42" t="n">
        <f aca="false">DATE(YEAR(B1197),MONTH(B1197),1)</f>
        <v>46023</v>
      </c>
      <c r="H1197" s="24" t="str">
        <f aca="false">INDEX(Customers!$B$2:$B$601,MATCH(C1197,Customers!$A$2:$A$601,0))</f>
        <v>Nairobi</v>
      </c>
      <c r="I1197" s="43" t="n">
        <f aca="false">ROUND(MIN(INDEX(Assumptions!$D$13:$D$18,MATCH(E1197,Assumptions!$A$13:$A$18,0)),MAX(INDEX(Assumptions!$C$13:$C$18,MATCH(E1197,Assumptions!$A$13:$A$18,0)),INDEX(Assumptions!$B$13:$B$18,MATCH(E1197,Assumptions!$A$13:$A$18,0))*F1197)),2)</f>
        <v>57.9</v>
      </c>
    </row>
    <row r="1198" customFormat="false" ht="15" hidden="false" customHeight="false" outlineLevel="0" collapsed="false">
      <c r="A1198" s="24" t="s">
        <v>2021</v>
      </c>
      <c r="B1198" s="39" t="n">
        <v>46048</v>
      </c>
      <c r="C1198" s="24" t="s">
        <v>528</v>
      </c>
      <c r="D1198" s="24" t="s">
        <v>826</v>
      </c>
      <c r="E1198" s="24" t="s">
        <v>109</v>
      </c>
      <c r="F1198" s="38" t="n">
        <v>5260</v>
      </c>
      <c r="G1198" s="42" t="n">
        <f aca="false">DATE(YEAR(B1198),MONTH(B1198),1)</f>
        <v>46023</v>
      </c>
      <c r="H1198" s="24" t="str">
        <f aca="false">INDEX(Customers!$B$2:$B$601,MATCH(C1198,Customers!$A$2:$A$601,0))</f>
        <v>Central</v>
      </c>
      <c r="I1198" s="43" t="n">
        <f aca="false">ROUND(MIN(INDEX(Assumptions!$D$13:$D$18,MATCH(E1198,Assumptions!$A$13:$A$18,0)),MAX(INDEX(Assumptions!$C$13:$C$18,MATCH(E1198,Assumptions!$A$13:$A$18,0)),INDEX(Assumptions!$B$13:$B$18,MATCH(E1198,Assumptions!$A$13:$A$18,0))*F1198)),2)</f>
        <v>21.04</v>
      </c>
    </row>
    <row r="1199" customFormat="false" ht="15" hidden="false" customHeight="false" outlineLevel="0" collapsed="false">
      <c r="A1199" s="24" t="s">
        <v>2022</v>
      </c>
      <c r="B1199" s="39" t="n">
        <v>46048</v>
      </c>
      <c r="C1199" s="24" t="s">
        <v>544</v>
      </c>
      <c r="D1199" s="24" t="s">
        <v>826</v>
      </c>
      <c r="E1199" s="24" t="s">
        <v>109</v>
      </c>
      <c r="F1199" s="38" t="n">
        <v>19190</v>
      </c>
      <c r="G1199" s="42" t="n">
        <f aca="false">DATE(YEAR(B1199),MONTH(B1199),1)</f>
        <v>46023</v>
      </c>
      <c r="H1199" s="24" t="str">
        <f aca="false">INDEX(Customers!$B$2:$B$601,MATCH(C1199,Customers!$A$2:$A$601,0))</f>
        <v>Coast</v>
      </c>
      <c r="I1199" s="43" t="n">
        <f aca="false">ROUND(MIN(INDEX(Assumptions!$D$13:$D$18,MATCH(E1199,Assumptions!$A$13:$A$18,0)),MAX(INDEX(Assumptions!$C$13:$C$18,MATCH(E1199,Assumptions!$A$13:$A$18,0)),INDEX(Assumptions!$B$13:$B$18,MATCH(E1199,Assumptions!$A$13:$A$18,0))*F1199)),2)</f>
        <v>40</v>
      </c>
    </row>
    <row r="1200" customFormat="false" ht="15" hidden="false" customHeight="false" outlineLevel="0" collapsed="false">
      <c r="A1200" s="24" t="s">
        <v>2023</v>
      </c>
      <c r="B1200" s="39" t="n">
        <v>46048</v>
      </c>
      <c r="C1200" s="24" t="s">
        <v>549</v>
      </c>
      <c r="D1200" s="24" t="s">
        <v>826</v>
      </c>
      <c r="E1200" s="24" t="s">
        <v>113</v>
      </c>
      <c r="F1200" s="38" t="n">
        <v>99</v>
      </c>
      <c r="G1200" s="42" t="n">
        <f aca="false">DATE(YEAR(B1200),MONTH(B1200),1)</f>
        <v>46023</v>
      </c>
      <c r="H1200" s="24" t="str">
        <f aca="false">INDEX(Customers!$B$2:$B$601,MATCH(C1200,Customers!$A$2:$A$601,0))</f>
        <v>Eastern</v>
      </c>
      <c r="I1200" s="43" t="n">
        <f aca="false">ROUND(MIN(INDEX(Assumptions!$D$13:$D$18,MATCH(E1200,Assumptions!$A$13:$A$18,0)),MAX(INDEX(Assumptions!$C$13:$C$18,MATCH(E1200,Assumptions!$A$13:$A$18,0)),INDEX(Assumptions!$B$13:$B$18,MATCH(E1200,Assumptions!$A$13:$A$18,0))*F1200)),2)</f>
        <v>4.95</v>
      </c>
    </row>
    <row r="1201" customFormat="false" ht="15" hidden="false" customHeight="false" outlineLevel="0" collapsed="false">
      <c r="A1201" s="24" t="s">
        <v>2024</v>
      </c>
      <c r="B1201" s="39" t="n">
        <v>46048</v>
      </c>
      <c r="C1201" s="24" t="s">
        <v>556</v>
      </c>
      <c r="D1201" s="24" t="s">
        <v>826</v>
      </c>
      <c r="E1201" s="24" t="s">
        <v>109</v>
      </c>
      <c r="F1201" s="38" t="n">
        <v>2360</v>
      </c>
      <c r="G1201" s="42" t="n">
        <f aca="false">DATE(YEAR(B1201),MONTH(B1201),1)</f>
        <v>46023</v>
      </c>
      <c r="H1201" s="24" t="str">
        <f aca="false">INDEX(Customers!$B$2:$B$601,MATCH(C1201,Customers!$A$2:$A$601,0))</f>
        <v>Central</v>
      </c>
      <c r="I1201" s="43" t="n">
        <f aca="false">ROUND(MIN(INDEX(Assumptions!$D$13:$D$18,MATCH(E1201,Assumptions!$A$13:$A$18,0)),MAX(INDEX(Assumptions!$C$13:$C$18,MATCH(E1201,Assumptions!$A$13:$A$18,0)),INDEX(Assumptions!$B$13:$B$18,MATCH(E1201,Assumptions!$A$13:$A$18,0))*F1201)),2)</f>
        <v>9.44</v>
      </c>
    </row>
    <row r="1202" customFormat="false" ht="15" hidden="false" customHeight="false" outlineLevel="0" collapsed="false">
      <c r="A1202" s="24" t="s">
        <v>2025</v>
      </c>
      <c r="B1202" s="39" t="n">
        <v>46048</v>
      </c>
      <c r="C1202" s="24" t="s">
        <v>566</v>
      </c>
      <c r="D1202" s="24" t="s">
        <v>826</v>
      </c>
      <c r="E1202" s="24" t="s">
        <v>113</v>
      </c>
      <c r="F1202" s="38" t="n">
        <v>99</v>
      </c>
      <c r="G1202" s="42" t="n">
        <f aca="false">DATE(YEAR(B1202),MONTH(B1202),1)</f>
        <v>46023</v>
      </c>
      <c r="H1202" s="24" t="str">
        <f aca="false">INDEX(Customers!$B$2:$B$601,MATCH(C1202,Customers!$A$2:$A$601,0))</f>
        <v>Rift Valley</v>
      </c>
      <c r="I1202" s="43" t="n">
        <f aca="false">ROUND(MIN(INDEX(Assumptions!$D$13:$D$18,MATCH(E1202,Assumptions!$A$13:$A$18,0)),MAX(INDEX(Assumptions!$C$13:$C$18,MATCH(E1202,Assumptions!$A$13:$A$18,0)),INDEX(Assumptions!$B$13:$B$18,MATCH(E1202,Assumptions!$A$13:$A$18,0))*F1202)),2)</f>
        <v>4.95</v>
      </c>
    </row>
    <row r="1203" customFormat="false" ht="15" hidden="false" customHeight="false" outlineLevel="0" collapsed="false">
      <c r="A1203" s="24" t="s">
        <v>2026</v>
      </c>
      <c r="B1203" s="39" t="n">
        <v>46048</v>
      </c>
      <c r="C1203" s="24" t="s">
        <v>577</v>
      </c>
      <c r="D1203" s="24" t="s">
        <v>826</v>
      </c>
      <c r="E1203" s="24" t="s">
        <v>103</v>
      </c>
      <c r="F1203" s="38" t="n">
        <v>650</v>
      </c>
      <c r="G1203" s="42" t="n">
        <f aca="false">DATE(YEAR(B1203),MONTH(B1203),1)</f>
        <v>46023</v>
      </c>
      <c r="H1203" s="24" t="str">
        <f aca="false">INDEX(Customers!$B$2:$B$601,MATCH(C1203,Customers!$A$2:$A$601,0))</f>
        <v>Nairobi</v>
      </c>
      <c r="I1203" s="43" t="n">
        <f aca="false">ROUND(MIN(INDEX(Assumptions!$D$13:$D$18,MATCH(E1203,Assumptions!$A$13:$A$18,0)),MAX(INDEX(Assumptions!$C$13:$C$18,MATCH(E1203,Assumptions!$A$13:$A$18,0)),INDEX(Assumptions!$B$13:$B$18,MATCH(E1203,Assumptions!$A$13:$A$18,0))*F1203)),2)</f>
        <v>6.5</v>
      </c>
    </row>
    <row r="1204" customFormat="false" ht="15" hidden="false" customHeight="false" outlineLevel="0" collapsed="false">
      <c r="A1204" s="24" t="s">
        <v>2027</v>
      </c>
      <c r="B1204" s="39" t="n">
        <v>46048</v>
      </c>
      <c r="C1204" s="24" t="s">
        <v>584</v>
      </c>
      <c r="D1204" s="24" t="s">
        <v>826</v>
      </c>
      <c r="E1204" s="24" t="s">
        <v>111</v>
      </c>
      <c r="F1204" s="38" t="n">
        <v>50</v>
      </c>
      <c r="G1204" s="42" t="n">
        <f aca="false">DATE(YEAR(B1204),MONTH(B1204),1)</f>
        <v>46023</v>
      </c>
      <c r="H1204" s="24" t="str">
        <f aca="false">INDEX(Customers!$B$2:$B$601,MATCH(C1204,Customers!$A$2:$A$601,0))</f>
        <v>Western</v>
      </c>
      <c r="I1204" s="43" t="n">
        <f aca="false">ROUND(MIN(INDEX(Assumptions!$D$13:$D$18,MATCH(E1204,Assumptions!$A$13:$A$18,0)),MAX(INDEX(Assumptions!$C$13:$C$18,MATCH(E1204,Assumptions!$A$13:$A$18,0)),INDEX(Assumptions!$B$13:$B$18,MATCH(E1204,Assumptions!$A$13:$A$18,0))*F1204)),2)</f>
        <v>2</v>
      </c>
    </row>
    <row r="1205" customFormat="false" ht="15" hidden="false" customHeight="false" outlineLevel="0" collapsed="false">
      <c r="A1205" s="24" t="s">
        <v>2028</v>
      </c>
      <c r="B1205" s="39" t="n">
        <v>46048</v>
      </c>
      <c r="C1205" s="24" t="s">
        <v>589</v>
      </c>
      <c r="D1205" s="24" t="s">
        <v>204</v>
      </c>
      <c r="E1205" s="24" t="s">
        <v>107</v>
      </c>
      <c r="F1205" s="38" t="n">
        <v>80780</v>
      </c>
      <c r="G1205" s="42" t="n">
        <f aca="false">DATE(YEAR(B1205),MONTH(B1205),1)</f>
        <v>46023</v>
      </c>
      <c r="H1205" s="24" t="str">
        <f aca="false">INDEX(Customers!$B$2:$B$601,MATCH(C1205,Customers!$A$2:$A$601,0))</f>
        <v>Eastern</v>
      </c>
      <c r="I1205" s="43" t="n">
        <f aca="false">ROUND(MIN(INDEX(Assumptions!$D$13:$D$18,MATCH(E1205,Assumptions!$A$13:$A$18,0)),MAX(INDEX(Assumptions!$C$13:$C$18,MATCH(E1205,Assumptions!$A$13:$A$18,0)),INDEX(Assumptions!$B$13:$B$18,MATCH(E1205,Assumptions!$A$13:$A$18,0))*F1205)),2)</f>
        <v>0</v>
      </c>
    </row>
    <row r="1206" customFormat="false" ht="15" hidden="false" customHeight="false" outlineLevel="0" collapsed="false">
      <c r="A1206" s="24" t="s">
        <v>2029</v>
      </c>
      <c r="B1206" s="39" t="n">
        <v>46048</v>
      </c>
      <c r="C1206" s="24" t="s">
        <v>597</v>
      </c>
      <c r="D1206" s="24" t="s">
        <v>204</v>
      </c>
      <c r="E1206" s="24" t="s">
        <v>107</v>
      </c>
      <c r="F1206" s="38" t="n">
        <v>18500</v>
      </c>
      <c r="G1206" s="42" t="n">
        <f aca="false">DATE(YEAR(B1206),MONTH(B1206),1)</f>
        <v>46023</v>
      </c>
      <c r="H1206" s="24" t="str">
        <f aca="false">INDEX(Customers!$B$2:$B$601,MATCH(C1206,Customers!$A$2:$A$601,0))</f>
        <v>Eastern</v>
      </c>
      <c r="I1206" s="43" t="n">
        <f aca="false">ROUND(MIN(INDEX(Assumptions!$D$13:$D$18,MATCH(E1206,Assumptions!$A$13:$A$18,0)),MAX(INDEX(Assumptions!$C$13:$C$18,MATCH(E1206,Assumptions!$A$13:$A$18,0)),INDEX(Assumptions!$B$13:$B$18,MATCH(E1206,Assumptions!$A$13:$A$18,0))*F1206)),2)</f>
        <v>0</v>
      </c>
    </row>
    <row r="1207" customFormat="false" ht="15" hidden="false" customHeight="false" outlineLevel="0" collapsed="false">
      <c r="A1207" s="24" t="s">
        <v>2030</v>
      </c>
      <c r="B1207" s="39" t="n">
        <v>46048</v>
      </c>
      <c r="C1207" s="24" t="s">
        <v>598</v>
      </c>
      <c r="D1207" s="24" t="s">
        <v>170</v>
      </c>
      <c r="E1207" s="24" t="s">
        <v>105</v>
      </c>
      <c r="F1207" s="38" t="n">
        <v>1210</v>
      </c>
      <c r="G1207" s="42" t="n">
        <f aca="false">DATE(YEAR(B1207),MONTH(B1207),1)</f>
        <v>46023</v>
      </c>
      <c r="H1207" s="24" t="str">
        <f aca="false">INDEX(Customers!$B$2:$B$601,MATCH(C1207,Customers!$A$2:$A$601,0))</f>
        <v>Central</v>
      </c>
      <c r="I1207" s="43" t="n">
        <f aca="false">ROUND(MIN(INDEX(Assumptions!$D$13:$D$18,MATCH(E1207,Assumptions!$A$13:$A$18,0)),MAX(INDEX(Assumptions!$C$13:$C$18,MATCH(E1207,Assumptions!$A$13:$A$18,0)),INDEX(Assumptions!$B$13:$B$18,MATCH(E1207,Assumptions!$A$13:$A$18,0))*F1207)),2)</f>
        <v>18.15</v>
      </c>
    </row>
    <row r="1208" customFormat="false" ht="15" hidden="false" customHeight="false" outlineLevel="0" collapsed="false">
      <c r="A1208" s="24" t="s">
        <v>2031</v>
      </c>
      <c r="B1208" s="39" t="n">
        <v>46048</v>
      </c>
      <c r="C1208" s="24" t="s">
        <v>601</v>
      </c>
      <c r="D1208" s="24" t="s">
        <v>826</v>
      </c>
      <c r="E1208" s="24" t="s">
        <v>103</v>
      </c>
      <c r="F1208" s="38" t="n">
        <v>4150</v>
      </c>
      <c r="G1208" s="42" t="n">
        <f aca="false">DATE(YEAR(B1208),MONTH(B1208),1)</f>
        <v>46023</v>
      </c>
      <c r="H1208" s="24" t="str">
        <f aca="false">INDEX(Customers!$B$2:$B$601,MATCH(C1208,Customers!$A$2:$A$601,0))</f>
        <v>Nairobi</v>
      </c>
      <c r="I1208" s="43" t="n">
        <f aca="false">ROUND(MIN(INDEX(Assumptions!$D$13:$D$18,MATCH(E1208,Assumptions!$A$13:$A$18,0)),MAX(INDEX(Assumptions!$C$13:$C$18,MATCH(E1208,Assumptions!$A$13:$A$18,0)),INDEX(Assumptions!$B$13:$B$18,MATCH(E1208,Assumptions!$A$13:$A$18,0))*F1208)),2)</f>
        <v>41.5</v>
      </c>
    </row>
    <row r="1209" customFormat="false" ht="15" hidden="false" customHeight="false" outlineLevel="0" collapsed="false">
      <c r="A1209" s="24" t="s">
        <v>2032</v>
      </c>
      <c r="B1209" s="39" t="n">
        <v>46048</v>
      </c>
      <c r="C1209" s="24" t="s">
        <v>609</v>
      </c>
      <c r="D1209" s="24" t="s">
        <v>826</v>
      </c>
      <c r="E1209" s="24" t="s">
        <v>109</v>
      </c>
      <c r="F1209" s="38" t="n">
        <v>15890</v>
      </c>
      <c r="G1209" s="42" t="n">
        <f aca="false">DATE(YEAR(B1209),MONTH(B1209),1)</f>
        <v>46023</v>
      </c>
      <c r="H1209" s="24" t="str">
        <f aca="false">INDEX(Customers!$B$2:$B$601,MATCH(C1209,Customers!$A$2:$A$601,0))</f>
        <v>Rift Valley</v>
      </c>
      <c r="I1209" s="43" t="n">
        <f aca="false">ROUND(MIN(INDEX(Assumptions!$D$13:$D$18,MATCH(E1209,Assumptions!$A$13:$A$18,0)),MAX(INDEX(Assumptions!$C$13:$C$18,MATCH(E1209,Assumptions!$A$13:$A$18,0)),INDEX(Assumptions!$B$13:$B$18,MATCH(E1209,Assumptions!$A$13:$A$18,0))*F1209)),2)</f>
        <v>40</v>
      </c>
    </row>
    <row r="1210" customFormat="false" ht="15" hidden="false" customHeight="false" outlineLevel="0" collapsed="false">
      <c r="A1210" s="24" t="s">
        <v>2033</v>
      </c>
      <c r="B1210" s="39" t="n">
        <v>46048</v>
      </c>
      <c r="C1210" s="24" t="s">
        <v>624</v>
      </c>
      <c r="D1210" s="24" t="s">
        <v>157</v>
      </c>
      <c r="E1210" s="24" t="s">
        <v>105</v>
      </c>
      <c r="F1210" s="38" t="n">
        <v>6810</v>
      </c>
      <c r="G1210" s="42" t="n">
        <f aca="false">DATE(YEAR(B1210),MONTH(B1210),1)</f>
        <v>46023</v>
      </c>
      <c r="H1210" s="24" t="str">
        <f aca="false">INDEX(Customers!$B$2:$B$601,MATCH(C1210,Customers!$A$2:$A$601,0))</f>
        <v>Nairobi</v>
      </c>
      <c r="I1210" s="43" t="n">
        <f aca="false">ROUND(MIN(INDEX(Assumptions!$D$13:$D$18,MATCH(E1210,Assumptions!$A$13:$A$18,0)),MAX(INDEX(Assumptions!$C$13:$C$18,MATCH(E1210,Assumptions!$A$13:$A$18,0)),INDEX(Assumptions!$B$13:$B$18,MATCH(E1210,Assumptions!$A$13:$A$18,0))*F1210)),2)</f>
        <v>102.15</v>
      </c>
    </row>
    <row r="1211" customFormat="false" ht="15" hidden="false" customHeight="false" outlineLevel="0" collapsed="false">
      <c r="A1211" s="24" t="s">
        <v>2034</v>
      </c>
      <c r="B1211" s="39" t="n">
        <v>46048</v>
      </c>
      <c r="C1211" s="24" t="s">
        <v>644</v>
      </c>
      <c r="D1211" s="24" t="s">
        <v>826</v>
      </c>
      <c r="E1211" s="24" t="s">
        <v>103</v>
      </c>
      <c r="F1211" s="38" t="n">
        <v>340</v>
      </c>
      <c r="G1211" s="42" t="n">
        <f aca="false">DATE(YEAR(B1211),MONTH(B1211),1)</f>
        <v>46023</v>
      </c>
      <c r="H1211" s="24" t="str">
        <f aca="false">INDEX(Customers!$B$2:$B$601,MATCH(C1211,Customers!$A$2:$A$601,0))</f>
        <v>Western</v>
      </c>
      <c r="I1211" s="43" t="n">
        <f aca="false">ROUND(MIN(INDEX(Assumptions!$D$13:$D$18,MATCH(E1211,Assumptions!$A$13:$A$18,0)),MAX(INDEX(Assumptions!$C$13:$C$18,MATCH(E1211,Assumptions!$A$13:$A$18,0)),INDEX(Assumptions!$B$13:$B$18,MATCH(E1211,Assumptions!$A$13:$A$18,0))*F1211)),2)</f>
        <v>5</v>
      </c>
    </row>
    <row r="1212" customFormat="false" ht="15" hidden="false" customHeight="false" outlineLevel="0" collapsed="false">
      <c r="A1212" s="24" t="s">
        <v>2035</v>
      </c>
      <c r="B1212" s="39" t="n">
        <v>46048</v>
      </c>
      <c r="C1212" s="24" t="s">
        <v>659</v>
      </c>
      <c r="D1212" s="24" t="s">
        <v>826</v>
      </c>
      <c r="E1212" s="24" t="s">
        <v>111</v>
      </c>
      <c r="F1212" s="38" t="n">
        <v>500</v>
      </c>
      <c r="G1212" s="42" t="n">
        <f aca="false">DATE(YEAR(B1212),MONTH(B1212),1)</f>
        <v>46023</v>
      </c>
      <c r="H1212" s="24" t="str">
        <f aca="false">INDEX(Customers!$B$2:$B$601,MATCH(C1212,Customers!$A$2:$A$601,0))</f>
        <v>Central</v>
      </c>
      <c r="I1212" s="43" t="n">
        <f aca="false">ROUND(MIN(INDEX(Assumptions!$D$13:$D$18,MATCH(E1212,Assumptions!$A$13:$A$18,0)),MAX(INDEX(Assumptions!$C$13:$C$18,MATCH(E1212,Assumptions!$A$13:$A$18,0)),INDEX(Assumptions!$B$13:$B$18,MATCH(E1212,Assumptions!$A$13:$A$18,0))*F1212)),2)</f>
        <v>20</v>
      </c>
    </row>
    <row r="1213" customFormat="false" ht="15" hidden="false" customHeight="false" outlineLevel="0" collapsed="false">
      <c r="A1213" s="24" t="s">
        <v>2036</v>
      </c>
      <c r="B1213" s="39" t="n">
        <v>46048</v>
      </c>
      <c r="C1213" s="24" t="s">
        <v>660</v>
      </c>
      <c r="D1213" s="24" t="s">
        <v>826</v>
      </c>
      <c r="E1213" s="24" t="s">
        <v>109</v>
      </c>
      <c r="F1213" s="38" t="n">
        <v>1690</v>
      </c>
      <c r="G1213" s="42" t="n">
        <f aca="false">DATE(YEAR(B1213),MONTH(B1213),1)</f>
        <v>46023</v>
      </c>
      <c r="H1213" s="24" t="str">
        <f aca="false">INDEX(Customers!$B$2:$B$601,MATCH(C1213,Customers!$A$2:$A$601,0))</f>
        <v>Central</v>
      </c>
      <c r="I1213" s="43" t="n">
        <f aca="false">ROUND(MIN(INDEX(Assumptions!$D$13:$D$18,MATCH(E1213,Assumptions!$A$13:$A$18,0)),MAX(INDEX(Assumptions!$C$13:$C$18,MATCH(E1213,Assumptions!$A$13:$A$18,0)),INDEX(Assumptions!$B$13:$B$18,MATCH(E1213,Assumptions!$A$13:$A$18,0))*F1213)),2)</f>
        <v>6.76</v>
      </c>
    </row>
    <row r="1214" customFormat="false" ht="15" hidden="false" customHeight="false" outlineLevel="0" collapsed="false">
      <c r="A1214" s="24" t="s">
        <v>2037</v>
      </c>
      <c r="B1214" s="39" t="n">
        <v>46048</v>
      </c>
      <c r="C1214" s="24" t="s">
        <v>665</v>
      </c>
      <c r="D1214" s="24" t="s">
        <v>826</v>
      </c>
      <c r="E1214" s="24" t="s">
        <v>113</v>
      </c>
      <c r="F1214" s="38" t="n">
        <v>500</v>
      </c>
      <c r="G1214" s="42" t="n">
        <f aca="false">DATE(YEAR(B1214),MONTH(B1214),1)</f>
        <v>46023</v>
      </c>
      <c r="H1214" s="24" t="str">
        <f aca="false">INDEX(Customers!$B$2:$B$601,MATCH(C1214,Customers!$A$2:$A$601,0))</f>
        <v>Nairobi</v>
      </c>
      <c r="I1214" s="43" t="n">
        <f aca="false">ROUND(MIN(INDEX(Assumptions!$D$13:$D$18,MATCH(E1214,Assumptions!$A$13:$A$18,0)),MAX(INDEX(Assumptions!$C$13:$C$18,MATCH(E1214,Assumptions!$A$13:$A$18,0)),INDEX(Assumptions!$B$13:$B$18,MATCH(E1214,Assumptions!$A$13:$A$18,0))*F1214)),2)</f>
        <v>25</v>
      </c>
    </row>
    <row r="1215" customFormat="false" ht="15" hidden="false" customHeight="false" outlineLevel="0" collapsed="false">
      <c r="A1215" s="24" t="s">
        <v>2038</v>
      </c>
      <c r="B1215" s="39" t="n">
        <v>46048</v>
      </c>
      <c r="C1215" s="24" t="s">
        <v>665</v>
      </c>
      <c r="D1215" s="24" t="s">
        <v>826</v>
      </c>
      <c r="E1215" s="24" t="s">
        <v>113</v>
      </c>
      <c r="F1215" s="38" t="n">
        <v>500</v>
      </c>
      <c r="G1215" s="42" t="n">
        <f aca="false">DATE(YEAR(B1215),MONTH(B1215),1)</f>
        <v>46023</v>
      </c>
      <c r="H1215" s="24" t="str">
        <f aca="false">INDEX(Customers!$B$2:$B$601,MATCH(C1215,Customers!$A$2:$A$601,0))</f>
        <v>Nairobi</v>
      </c>
      <c r="I1215" s="43" t="n">
        <f aca="false">ROUND(MIN(INDEX(Assumptions!$D$13:$D$18,MATCH(E1215,Assumptions!$A$13:$A$18,0)),MAX(INDEX(Assumptions!$C$13:$C$18,MATCH(E1215,Assumptions!$A$13:$A$18,0)),INDEX(Assumptions!$B$13:$B$18,MATCH(E1215,Assumptions!$A$13:$A$18,0))*F1215)),2)</f>
        <v>25</v>
      </c>
    </row>
    <row r="1216" customFormat="false" ht="15" hidden="false" customHeight="false" outlineLevel="0" collapsed="false">
      <c r="A1216" s="24" t="s">
        <v>2039</v>
      </c>
      <c r="B1216" s="39" t="n">
        <v>46048</v>
      </c>
      <c r="C1216" s="24" t="s">
        <v>668</v>
      </c>
      <c r="D1216" s="24" t="s">
        <v>826</v>
      </c>
      <c r="E1216" s="24" t="s">
        <v>103</v>
      </c>
      <c r="F1216" s="38" t="n">
        <v>510</v>
      </c>
      <c r="G1216" s="42" t="n">
        <f aca="false">DATE(YEAR(B1216),MONTH(B1216),1)</f>
        <v>46023</v>
      </c>
      <c r="H1216" s="24" t="str">
        <f aca="false">INDEX(Customers!$B$2:$B$601,MATCH(C1216,Customers!$A$2:$A$601,0))</f>
        <v>Nairobi</v>
      </c>
      <c r="I1216" s="43" t="n">
        <f aca="false">ROUND(MIN(INDEX(Assumptions!$D$13:$D$18,MATCH(E1216,Assumptions!$A$13:$A$18,0)),MAX(INDEX(Assumptions!$C$13:$C$18,MATCH(E1216,Assumptions!$A$13:$A$18,0)),INDEX(Assumptions!$B$13:$B$18,MATCH(E1216,Assumptions!$A$13:$A$18,0))*F1216)),2)</f>
        <v>5.1</v>
      </c>
    </row>
    <row r="1217" customFormat="false" ht="15" hidden="false" customHeight="false" outlineLevel="0" collapsed="false">
      <c r="A1217" s="24" t="s">
        <v>2040</v>
      </c>
      <c r="B1217" s="39" t="n">
        <v>46048</v>
      </c>
      <c r="C1217" s="24" t="s">
        <v>700</v>
      </c>
      <c r="D1217" s="24" t="s">
        <v>826</v>
      </c>
      <c r="E1217" s="24" t="s">
        <v>111</v>
      </c>
      <c r="F1217" s="38" t="n">
        <v>100</v>
      </c>
      <c r="G1217" s="42" t="n">
        <f aca="false">DATE(YEAR(B1217),MONTH(B1217),1)</f>
        <v>46023</v>
      </c>
      <c r="H1217" s="24" t="str">
        <f aca="false">INDEX(Customers!$B$2:$B$601,MATCH(C1217,Customers!$A$2:$A$601,0))</f>
        <v>Western</v>
      </c>
      <c r="I1217" s="43" t="n">
        <f aca="false">ROUND(MIN(INDEX(Assumptions!$D$13:$D$18,MATCH(E1217,Assumptions!$A$13:$A$18,0)),MAX(INDEX(Assumptions!$C$13:$C$18,MATCH(E1217,Assumptions!$A$13:$A$18,0)),INDEX(Assumptions!$B$13:$B$18,MATCH(E1217,Assumptions!$A$13:$A$18,0))*F1217)),2)</f>
        <v>4</v>
      </c>
    </row>
    <row r="1218" customFormat="false" ht="15" hidden="false" customHeight="false" outlineLevel="0" collapsed="false">
      <c r="A1218" s="24" t="s">
        <v>2041</v>
      </c>
      <c r="B1218" s="39" t="n">
        <v>46048</v>
      </c>
      <c r="C1218" s="24" t="s">
        <v>724</v>
      </c>
      <c r="D1218" s="24" t="s">
        <v>826</v>
      </c>
      <c r="E1218" s="24" t="s">
        <v>113</v>
      </c>
      <c r="F1218" s="38" t="n">
        <v>2000</v>
      </c>
      <c r="G1218" s="42" t="n">
        <f aca="false">DATE(YEAR(B1218),MONTH(B1218),1)</f>
        <v>46023</v>
      </c>
      <c r="H1218" s="24" t="str">
        <f aca="false">INDEX(Customers!$B$2:$B$601,MATCH(C1218,Customers!$A$2:$A$601,0))</f>
        <v>Central</v>
      </c>
      <c r="I1218" s="43" t="n">
        <f aca="false">ROUND(MIN(INDEX(Assumptions!$D$13:$D$18,MATCH(E1218,Assumptions!$A$13:$A$18,0)),MAX(INDEX(Assumptions!$C$13:$C$18,MATCH(E1218,Assumptions!$A$13:$A$18,0)),INDEX(Assumptions!$B$13:$B$18,MATCH(E1218,Assumptions!$A$13:$A$18,0))*F1218)),2)</f>
        <v>100</v>
      </c>
    </row>
    <row r="1219" customFormat="false" ht="15" hidden="false" customHeight="false" outlineLevel="0" collapsed="false">
      <c r="A1219" s="24" t="s">
        <v>2042</v>
      </c>
      <c r="B1219" s="39" t="n">
        <v>46048</v>
      </c>
      <c r="C1219" s="24" t="s">
        <v>744</v>
      </c>
      <c r="D1219" s="24" t="s">
        <v>176</v>
      </c>
      <c r="E1219" s="24" t="s">
        <v>105</v>
      </c>
      <c r="F1219" s="38" t="n">
        <v>2480</v>
      </c>
      <c r="G1219" s="42" t="n">
        <f aca="false">DATE(YEAR(B1219),MONTH(B1219),1)</f>
        <v>46023</v>
      </c>
      <c r="H1219" s="24" t="str">
        <f aca="false">INDEX(Customers!$B$2:$B$601,MATCH(C1219,Customers!$A$2:$A$601,0))</f>
        <v>Rift Valley</v>
      </c>
      <c r="I1219" s="43" t="n">
        <f aca="false">ROUND(MIN(INDEX(Assumptions!$D$13:$D$18,MATCH(E1219,Assumptions!$A$13:$A$18,0)),MAX(INDEX(Assumptions!$C$13:$C$18,MATCH(E1219,Assumptions!$A$13:$A$18,0)),INDEX(Assumptions!$B$13:$B$18,MATCH(E1219,Assumptions!$A$13:$A$18,0))*F1219)),2)</f>
        <v>37.2</v>
      </c>
    </row>
    <row r="1220" customFormat="false" ht="15" hidden="false" customHeight="false" outlineLevel="0" collapsed="false">
      <c r="A1220" s="24" t="s">
        <v>2043</v>
      </c>
      <c r="B1220" s="39" t="n">
        <v>46048</v>
      </c>
      <c r="C1220" s="24" t="s">
        <v>760</v>
      </c>
      <c r="D1220" s="24" t="s">
        <v>826</v>
      </c>
      <c r="E1220" s="24" t="s">
        <v>103</v>
      </c>
      <c r="F1220" s="38" t="n">
        <v>480</v>
      </c>
      <c r="G1220" s="42" t="n">
        <f aca="false">DATE(YEAR(B1220),MONTH(B1220),1)</f>
        <v>46023</v>
      </c>
      <c r="H1220" s="24" t="str">
        <f aca="false">INDEX(Customers!$B$2:$B$601,MATCH(C1220,Customers!$A$2:$A$601,0))</f>
        <v>Rift Valley</v>
      </c>
      <c r="I1220" s="43" t="n">
        <f aca="false">ROUND(MIN(INDEX(Assumptions!$D$13:$D$18,MATCH(E1220,Assumptions!$A$13:$A$18,0)),MAX(INDEX(Assumptions!$C$13:$C$18,MATCH(E1220,Assumptions!$A$13:$A$18,0)),INDEX(Assumptions!$B$13:$B$18,MATCH(E1220,Assumptions!$A$13:$A$18,0))*F1220)),2)</f>
        <v>5</v>
      </c>
    </row>
    <row r="1221" customFormat="false" ht="15" hidden="false" customHeight="false" outlineLevel="0" collapsed="false">
      <c r="A1221" s="24" t="s">
        <v>2044</v>
      </c>
      <c r="B1221" s="39" t="n">
        <v>46048</v>
      </c>
      <c r="C1221" s="24" t="s">
        <v>813</v>
      </c>
      <c r="D1221" s="24" t="s">
        <v>826</v>
      </c>
      <c r="E1221" s="24" t="s">
        <v>113</v>
      </c>
      <c r="F1221" s="38" t="n">
        <v>99</v>
      </c>
      <c r="G1221" s="42" t="n">
        <f aca="false">DATE(YEAR(B1221),MONTH(B1221),1)</f>
        <v>46023</v>
      </c>
      <c r="H1221" s="24" t="str">
        <f aca="false">INDEX(Customers!$B$2:$B$601,MATCH(C1221,Customers!$A$2:$A$601,0))</f>
        <v>Eastern</v>
      </c>
      <c r="I1221" s="43" t="n">
        <f aca="false">ROUND(MIN(INDEX(Assumptions!$D$13:$D$18,MATCH(E1221,Assumptions!$A$13:$A$18,0)),MAX(INDEX(Assumptions!$C$13:$C$18,MATCH(E1221,Assumptions!$A$13:$A$18,0)),INDEX(Assumptions!$B$13:$B$18,MATCH(E1221,Assumptions!$A$13:$A$18,0))*F1221)),2)</f>
        <v>4.95</v>
      </c>
    </row>
    <row r="1222" customFormat="false" ht="15" hidden="false" customHeight="false" outlineLevel="0" collapsed="false">
      <c r="A1222" s="24" t="s">
        <v>2045</v>
      </c>
      <c r="B1222" s="39" t="n">
        <v>46049</v>
      </c>
      <c r="C1222" s="24" t="s">
        <v>243</v>
      </c>
      <c r="D1222" s="24" t="s">
        <v>826</v>
      </c>
      <c r="E1222" s="24" t="s">
        <v>113</v>
      </c>
      <c r="F1222" s="38" t="n">
        <v>500</v>
      </c>
      <c r="G1222" s="42" t="n">
        <f aca="false">DATE(YEAR(B1222),MONTH(B1222),1)</f>
        <v>46023</v>
      </c>
      <c r="H1222" s="24" t="str">
        <f aca="false">INDEX(Customers!$B$2:$B$601,MATCH(C1222,Customers!$A$2:$A$601,0))</f>
        <v>Coast</v>
      </c>
      <c r="I1222" s="43" t="n">
        <f aca="false">ROUND(MIN(INDEX(Assumptions!$D$13:$D$18,MATCH(E1222,Assumptions!$A$13:$A$18,0)),MAX(INDEX(Assumptions!$C$13:$C$18,MATCH(E1222,Assumptions!$A$13:$A$18,0)),INDEX(Assumptions!$B$13:$B$18,MATCH(E1222,Assumptions!$A$13:$A$18,0))*F1222)),2)</f>
        <v>25</v>
      </c>
    </row>
    <row r="1223" customFormat="false" ht="15" hidden="false" customHeight="false" outlineLevel="0" collapsed="false">
      <c r="A1223" s="24" t="s">
        <v>2046</v>
      </c>
      <c r="B1223" s="39" t="n">
        <v>46049</v>
      </c>
      <c r="C1223" s="24" t="s">
        <v>244</v>
      </c>
      <c r="D1223" s="24" t="s">
        <v>826</v>
      </c>
      <c r="E1223" s="24" t="s">
        <v>103</v>
      </c>
      <c r="F1223" s="38" t="n">
        <v>1380</v>
      </c>
      <c r="G1223" s="42" t="n">
        <f aca="false">DATE(YEAR(B1223),MONTH(B1223),1)</f>
        <v>46023</v>
      </c>
      <c r="H1223" s="24" t="str">
        <f aca="false">INDEX(Customers!$B$2:$B$601,MATCH(C1223,Customers!$A$2:$A$601,0))</f>
        <v>Nairobi</v>
      </c>
      <c r="I1223" s="43" t="n">
        <f aca="false">ROUND(MIN(INDEX(Assumptions!$D$13:$D$18,MATCH(E1223,Assumptions!$A$13:$A$18,0)),MAX(INDEX(Assumptions!$C$13:$C$18,MATCH(E1223,Assumptions!$A$13:$A$18,0)),INDEX(Assumptions!$B$13:$B$18,MATCH(E1223,Assumptions!$A$13:$A$18,0))*F1223)),2)</f>
        <v>13.8</v>
      </c>
    </row>
    <row r="1224" customFormat="false" ht="15" hidden="false" customHeight="false" outlineLevel="0" collapsed="false">
      <c r="A1224" s="24" t="s">
        <v>2047</v>
      </c>
      <c r="B1224" s="39" t="n">
        <v>46049</v>
      </c>
      <c r="C1224" s="24" t="s">
        <v>247</v>
      </c>
      <c r="D1224" s="24" t="s">
        <v>826</v>
      </c>
      <c r="E1224" s="24" t="s">
        <v>113</v>
      </c>
      <c r="F1224" s="38" t="n">
        <v>2000</v>
      </c>
      <c r="G1224" s="42" t="n">
        <f aca="false">DATE(YEAR(B1224),MONTH(B1224),1)</f>
        <v>46023</v>
      </c>
      <c r="H1224" s="24" t="str">
        <f aca="false">INDEX(Customers!$B$2:$B$601,MATCH(C1224,Customers!$A$2:$A$601,0))</f>
        <v>Nairobi</v>
      </c>
      <c r="I1224" s="43" t="n">
        <f aca="false">ROUND(MIN(INDEX(Assumptions!$D$13:$D$18,MATCH(E1224,Assumptions!$A$13:$A$18,0)),MAX(INDEX(Assumptions!$C$13:$C$18,MATCH(E1224,Assumptions!$A$13:$A$18,0)),INDEX(Assumptions!$B$13:$B$18,MATCH(E1224,Assumptions!$A$13:$A$18,0))*F1224)),2)</f>
        <v>100</v>
      </c>
    </row>
    <row r="1225" customFormat="false" ht="15" hidden="false" customHeight="false" outlineLevel="0" collapsed="false">
      <c r="A1225" s="24" t="s">
        <v>2048</v>
      </c>
      <c r="B1225" s="39" t="n">
        <v>46049</v>
      </c>
      <c r="C1225" s="24" t="s">
        <v>258</v>
      </c>
      <c r="D1225" s="24" t="s">
        <v>826</v>
      </c>
      <c r="E1225" s="24" t="s">
        <v>109</v>
      </c>
      <c r="F1225" s="38" t="n">
        <v>1820</v>
      </c>
      <c r="G1225" s="42" t="n">
        <f aca="false">DATE(YEAR(B1225),MONTH(B1225),1)</f>
        <v>46023</v>
      </c>
      <c r="H1225" s="24" t="str">
        <f aca="false">INDEX(Customers!$B$2:$B$601,MATCH(C1225,Customers!$A$2:$A$601,0))</f>
        <v>Central</v>
      </c>
      <c r="I1225" s="43" t="n">
        <f aca="false">ROUND(MIN(INDEX(Assumptions!$D$13:$D$18,MATCH(E1225,Assumptions!$A$13:$A$18,0)),MAX(INDEX(Assumptions!$C$13:$C$18,MATCH(E1225,Assumptions!$A$13:$A$18,0)),INDEX(Assumptions!$B$13:$B$18,MATCH(E1225,Assumptions!$A$13:$A$18,0))*F1225)),2)</f>
        <v>7.28</v>
      </c>
    </row>
    <row r="1226" customFormat="false" ht="15" hidden="false" customHeight="false" outlineLevel="0" collapsed="false">
      <c r="A1226" s="24" t="s">
        <v>2049</v>
      </c>
      <c r="B1226" s="39" t="n">
        <v>46049</v>
      </c>
      <c r="C1226" s="24" t="s">
        <v>271</v>
      </c>
      <c r="D1226" s="24" t="s">
        <v>187</v>
      </c>
      <c r="E1226" s="24" t="s">
        <v>105</v>
      </c>
      <c r="F1226" s="38" t="n">
        <v>340</v>
      </c>
      <c r="G1226" s="42" t="n">
        <f aca="false">DATE(YEAR(B1226),MONTH(B1226),1)</f>
        <v>46023</v>
      </c>
      <c r="H1226" s="24" t="str">
        <f aca="false">INDEX(Customers!$B$2:$B$601,MATCH(C1226,Customers!$A$2:$A$601,0))</f>
        <v>Coast</v>
      </c>
      <c r="I1226" s="43" t="n">
        <f aca="false">ROUND(MIN(INDEX(Assumptions!$D$13:$D$18,MATCH(E1226,Assumptions!$A$13:$A$18,0)),MAX(INDEX(Assumptions!$C$13:$C$18,MATCH(E1226,Assumptions!$A$13:$A$18,0)),INDEX(Assumptions!$B$13:$B$18,MATCH(E1226,Assumptions!$A$13:$A$18,0))*F1226)),2)</f>
        <v>10</v>
      </c>
    </row>
    <row r="1227" customFormat="false" ht="15" hidden="false" customHeight="false" outlineLevel="0" collapsed="false">
      <c r="A1227" s="24" t="s">
        <v>2050</v>
      </c>
      <c r="B1227" s="39" t="n">
        <v>46049</v>
      </c>
      <c r="C1227" s="24" t="s">
        <v>285</v>
      </c>
      <c r="D1227" s="24" t="s">
        <v>826</v>
      </c>
      <c r="E1227" s="24" t="s">
        <v>113</v>
      </c>
      <c r="F1227" s="38" t="n">
        <v>99</v>
      </c>
      <c r="G1227" s="42" t="n">
        <f aca="false">DATE(YEAR(B1227),MONTH(B1227),1)</f>
        <v>46023</v>
      </c>
      <c r="H1227" s="24" t="str">
        <f aca="false">INDEX(Customers!$B$2:$B$601,MATCH(C1227,Customers!$A$2:$A$601,0))</f>
        <v>Eastern</v>
      </c>
      <c r="I1227" s="43" t="n">
        <f aca="false">ROUND(MIN(INDEX(Assumptions!$D$13:$D$18,MATCH(E1227,Assumptions!$A$13:$A$18,0)),MAX(INDEX(Assumptions!$C$13:$C$18,MATCH(E1227,Assumptions!$A$13:$A$18,0)),INDEX(Assumptions!$B$13:$B$18,MATCH(E1227,Assumptions!$A$13:$A$18,0))*F1227)),2)</f>
        <v>4.95</v>
      </c>
    </row>
    <row r="1228" customFormat="false" ht="15" hidden="false" customHeight="false" outlineLevel="0" collapsed="false">
      <c r="A1228" s="24" t="s">
        <v>2051</v>
      </c>
      <c r="B1228" s="39" t="n">
        <v>46049</v>
      </c>
      <c r="C1228" s="24" t="s">
        <v>288</v>
      </c>
      <c r="D1228" s="24" t="s">
        <v>165</v>
      </c>
      <c r="E1228" s="24" t="s">
        <v>107</v>
      </c>
      <c r="F1228" s="38" t="n">
        <v>46580</v>
      </c>
      <c r="G1228" s="42" t="n">
        <f aca="false">DATE(YEAR(B1228),MONTH(B1228),1)</f>
        <v>46023</v>
      </c>
      <c r="H1228" s="24" t="str">
        <f aca="false">INDEX(Customers!$B$2:$B$601,MATCH(C1228,Customers!$A$2:$A$601,0))</f>
        <v>Central</v>
      </c>
      <c r="I1228" s="43" t="n">
        <f aca="false">ROUND(MIN(INDEX(Assumptions!$D$13:$D$18,MATCH(E1228,Assumptions!$A$13:$A$18,0)),MAX(INDEX(Assumptions!$C$13:$C$18,MATCH(E1228,Assumptions!$A$13:$A$18,0)),INDEX(Assumptions!$B$13:$B$18,MATCH(E1228,Assumptions!$A$13:$A$18,0))*F1228)),2)</f>
        <v>0</v>
      </c>
    </row>
    <row r="1229" customFormat="false" ht="15" hidden="false" customHeight="false" outlineLevel="0" collapsed="false">
      <c r="A1229" s="24" t="s">
        <v>2052</v>
      </c>
      <c r="B1229" s="39" t="n">
        <v>46049</v>
      </c>
      <c r="C1229" s="24" t="s">
        <v>295</v>
      </c>
      <c r="D1229" s="24" t="s">
        <v>826</v>
      </c>
      <c r="E1229" s="24" t="s">
        <v>111</v>
      </c>
      <c r="F1229" s="38" t="n">
        <v>100</v>
      </c>
      <c r="G1229" s="42" t="n">
        <f aca="false">DATE(YEAR(B1229),MONTH(B1229),1)</f>
        <v>46023</v>
      </c>
      <c r="H1229" s="24" t="str">
        <f aca="false">INDEX(Customers!$B$2:$B$601,MATCH(C1229,Customers!$A$2:$A$601,0))</f>
        <v>Eastern</v>
      </c>
      <c r="I1229" s="43" t="n">
        <f aca="false">ROUND(MIN(INDEX(Assumptions!$D$13:$D$18,MATCH(E1229,Assumptions!$A$13:$A$18,0)),MAX(INDEX(Assumptions!$C$13:$C$18,MATCH(E1229,Assumptions!$A$13:$A$18,0)),INDEX(Assumptions!$B$13:$B$18,MATCH(E1229,Assumptions!$A$13:$A$18,0))*F1229)),2)</f>
        <v>4</v>
      </c>
    </row>
    <row r="1230" customFormat="false" ht="15" hidden="false" customHeight="false" outlineLevel="0" collapsed="false">
      <c r="A1230" s="24" t="s">
        <v>2053</v>
      </c>
      <c r="B1230" s="39" t="n">
        <v>46049</v>
      </c>
      <c r="C1230" s="24" t="s">
        <v>296</v>
      </c>
      <c r="D1230" s="24" t="s">
        <v>826</v>
      </c>
      <c r="E1230" s="24" t="s">
        <v>113</v>
      </c>
      <c r="F1230" s="38" t="n">
        <v>250</v>
      </c>
      <c r="G1230" s="42" t="n">
        <f aca="false">DATE(YEAR(B1230),MONTH(B1230),1)</f>
        <v>46023</v>
      </c>
      <c r="H1230" s="24" t="str">
        <f aca="false">INDEX(Customers!$B$2:$B$601,MATCH(C1230,Customers!$A$2:$A$601,0))</f>
        <v>Coast</v>
      </c>
      <c r="I1230" s="43" t="n">
        <f aca="false">ROUND(MIN(INDEX(Assumptions!$D$13:$D$18,MATCH(E1230,Assumptions!$A$13:$A$18,0)),MAX(INDEX(Assumptions!$C$13:$C$18,MATCH(E1230,Assumptions!$A$13:$A$18,0)),INDEX(Assumptions!$B$13:$B$18,MATCH(E1230,Assumptions!$A$13:$A$18,0))*F1230)),2)</f>
        <v>12.5</v>
      </c>
    </row>
    <row r="1231" customFormat="false" ht="15" hidden="false" customHeight="false" outlineLevel="0" collapsed="false">
      <c r="A1231" s="24" t="s">
        <v>2054</v>
      </c>
      <c r="B1231" s="39" t="n">
        <v>46049</v>
      </c>
      <c r="C1231" s="24" t="s">
        <v>304</v>
      </c>
      <c r="D1231" s="24" t="s">
        <v>153</v>
      </c>
      <c r="E1231" s="24" t="s">
        <v>107</v>
      </c>
      <c r="F1231" s="38" t="n">
        <v>730</v>
      </c>
      <c r="G1231" s="42" t="n">
        <f aca="false">DATE(YEAR(B1231),MONTH(B1231),1)</f>
        <v>46023</v>
      </c>
      <c r="H1231" s="24" t="str">
        <f aca="false">INDEX(Customers!$B$2:$B$601,MATCH(C1231,Customers!$A$2:$A$601,0))</f>
        <v>Nairobi</v>
      </c>
      <c r="I1231" s="43" t="n">
        <f aca="false">ROUND(MIN(INDEX(Assumptions!$D$13:$D$18,MATCH(E1231,Assumptions!$A$13:$A$18,0)),MAX(INDEX(Assumptions!$C$13:$C$18,MATCH(E1231,Assumptions!$A$13:$A$18,0)),INDEX(Assumptions!$B$13:$B$18,MATCH(E1231,Assumptions!$A$13:$A$18,0))*F1231)),2)</f>
        <v>0</v>
      </c>
    </row>
    <row r="1232" customFormat="false" ht="15" hidden="false" customHeight="false" outlineLevel="0" collapsed="false">
      <c r="A1232" s="24" t="s">
        <v>2055</v>
      </c>
      <c r="B1232" s="39" t="n">
        <v>46049</v>
      </c>
      <c r="C1232" s="24" t="s">
        <v>324</v>
      </c>
      <c r="D1232" s="24" t="s">
        <v>826</v>
      </c>
      <c r="E1232" s="24" t="s">
        <v>111</v>
      </c>
      <c r="F1232" s="38" t="n">
        <v>50</v>
      </c>
      <c r="G1232" s="42" t="n">
        <f aca="false">DATE(YEAR(B1232),MONTH(B1232),1)</f>
        <v>46023</v>
      </c>
      <c r="H1232" s="24" t="str">
        <f aca="false">INDEX(Customers!$B$2:$B$601,MATCH(C1232,Customers!$A$2:$A$601,0))</f>
        <v>Central</v>
      </c>
      <c r="I1232" s="43" t="n">
        <f aca="false">ROUND(MIN(INDEX(Assumptions!$D$13:$D$18,MATCH(E1232,Assumptions!$A$13:$A$18,0)),MAX(INDEX(Assumptions!$C$13:$C$18,MATCH(E1232,Assumptions!$A$13:$A$18,0)),INDEX(Assumptions!$B$13:$B$18,MATCH(E1232,Assumptions!$A$13:$A$18,0))*F1232)),2)</f>
        <v>2</v>
      </c>
    </row>
    <row r="1233" customFormat="false" ht="15" hidden="false" customHeight="false" outlineLevel="0" collapsed="false">
      <c r="A1233" s="24" t="s">
        <v>2056</v>
      </c>
      <c r="B1233" s="39" t="n">
        <v>46049</v>
      </c>
      <c r="C1233" s="24" t="s">
        <v>327</v>
      </c>
      <c r="D1233" s="24" t="s">
        <v>826</v>
      </c>
      <c r="E1233" s="24" t="s">
        <v>103</v>
      </c>
      <c r="F1233" s="38" t="n">
        <v>790</v>
      </c>
      <c r="G1233" s="42" t="n">
        <f aca="false">DATE(YEAR(B1233),MONTH(B1233),1)</f>
        <v>46023</v>
      </c>
      <c r="H1233" s="24" t="str">
        <f aca="false">INDEX(Customers!$B$2:$B$601,MATCH(C1233,Customers!$A$2:$A$601,0))</f>
        <v>Rift Valley</v>
      </c>
      <c r="I1233" s="43" t="n">
        <f aca="false">ROUND(MIN(INDEX(Assumptions!$D$13:$D$18,MATCH(E1233,Assumptions!$A$13:$A$18,0)),MAX(INDEX(Assumptions!$C$13:$C$18,MATCH(E1233,Assumptions!$A$13:$A$18,0)),INDEX(Assumptions!$B$13:$B$18,MATCH(E1233,Assumptions!$A$13:$A$18,0))*F1233)),2)</f>
        <v>7.9</v>
      </c>
    </row>
    <row r="1234" customFormat="false" ht="15" hidden="false" customHeight="false" outlineLevel="0" collapsed="false">
      <c r="A1234" s="24" t="s">
        <v>2057</v>
      </c>
      <c r="B1234" s="39" t="n">
        <v>46049</v>
      </c>
      <c r="C1234" s="24" t="s">
        <v>328</v>
      </c>
      <c r="D1234" s="24" t="s">
        <v>826</v>
      </c>
      <c r="E1234" s="24" t="s">
        <v>103</v>
      </c>
      <c r="F1234" s="38" t="n">
        <v>7710</v>
      </c>
      <c r="G1234" s="42" t="n">
        <f aca="false">DATE(YEAR(B1234),MONTH(B1234),1)</f>
        <v>46023</v>
      </c>
      <c r="H1234" s="24" t="str">
        <f aca="false">INDEX(Customers!$B$2:$B$601,MATCH(C1234,Customers!$A$2:$A$601,0))</f>
        <v>Western</v>
      </c>
      <c r="I1234" s="43" t="n">
        <f aca="false">ROUND(MIN(INDEX(Assumptions!$D$13:$D$18,MATCH(E1234,Assumptions!$A$13:$A$18,0)),MAX(INDEX(Assumptions!$C$13:$C$18,MATCH(E1234,Assumptions!$A$13:$A$18,0)),INDEX(Assumptions!$B$13:$B$18,MATCH(E1234,Assumptions!$A$13:$A$18,0))*F1234)),2)</f>
        <v>77.1</v>
      </c>
    </row>
    <row r="1235" customFormat="false" ht="15" hidden="false" customHeight="false" outlineLevel="0" collapsed="false">
      <c r="A1235" s="24" t="s">
        <v>2058</v>
      </c>
      <c r="B1235" s="39" t="n">
        <v>46049</v>
      </c>
      <c r="C1235" s="24" t="s">
        <v>328</v>
      </c>
      <c r="D1235" s="24" t="s">
        <v>193</v>
      </c>
      <c r="E1235" s="24" t="s">
        <v>107</v>
      </c>
      <c r="F1235" s="38" t="n">
        <v>440</v>
      </c>
      <c r="G1235" s="42" t="n">
        <f aca="false">DATE(YEAR(B1235),MONTH(B1235),1)</f>
        <v>46023</v>
      </c>
      <c r="H1235" s="24" t="str">
        <f aca="false">INDEX(Customers!$B$2:$B$601,MATCH(C1235,Customers!$A$2:$A$601,0))</f>
        <v>Western</v>
      </c>
      <c r="I1235" s="43" t="n">
        <f aca="false">ROUND(MIN(INDEX(Assumptions!$D$13:$D$18,MATCH(E1235,Assumptions!$A$13:$A$18,0)),MAX(INDEX(Assumptions!$C$13:$C$18,MATCH(E1235,Assumptions!$A$13:$A$18,0)),INDEX(Assumptions!$B$13:$B$18,MATCH(E1235,Assumptions!$A$13:$A$18,0))*F1235)),2)</f>
        <v>0</v>
      </c>
    </row>
    <row r="1236" customFormat="false" ht="15" hidden="false" customHeight="false" outlineLevel="0" collapsed="false">
      <c r="A1236" s="24" t="s">
        <v>2059</v>
      </c>
      <c r="B1236" s="39" t="n">
        <v>46049</v>
      </c>
      <c r="C1236" s="24" t="s">
        <v>332</v>
      </c>
      <c r="D1236" s="24" t="s">
        <v>826</v>
      </c>
      <c r="E1236" s="24" t="s">
        <v>109</v>
      </c>
      <c r="F1236" s="38" t="n">
        <v>4180</v>
      </c>
      <c r="G1236" s="42" t="n">
        <f aca="false">DATE(YEAR(B1236),MONTH(B1236),1)</f>
        <v>46023</v>
      </c>
      <c r="H1236" s="24" t="str">
        <f aca="false">INDEX(Customers!$B$2:$B$601,MATCH(C1236,Customers!$A$2:$A$601,0))</f>
        <v>Central</v>
      </c>
      <c r="I1236" s="43" t="n">
        <f aca="false">ROUND(MIN(INDEX(Assumptions!$D$13:$D$18,MATCH(E1236,Assumptions!$A$13:$A$18,0)),MAX(INDEX(Assumptions!$C$13:$C$18,MATCH(E1236,Assumptions!$A$13:$A$18,0)),INDEX(Assumptions!$B$13:$B$18,MATCH(E1236,Assumptions!$A$13:$A$18,0))*F1236)),2)</f>
        <v>16.72</v>
      </c>
    </row>
    <row r="1237" customFormat="false" ht="15" hidden="false" customHeight="false" outlineLevel="0" collapsed="false">
      <c r="A1237" s="24" t="s">
        <v>2060</v>
      </c>
      <c r="B1237" s="39" t="n">
        <v>46049</v>
      </c>
      <c r="C1237" s="24" t="s">
        <v>349</v>
      </c>
      <c r="D1237" s="24" t="s">
        <v>173</v>
      </c>
      <c r="E1237" s="24" t="s">
        <v>107</v>
      </c>
      <c r="F1237" s="38" t="n">
        <v>14670</v>
      </c>
      <c r="G1237" s="42" t="n">
        <f aca="false">DATE(YEAR(B1237),MONTH(B1237),1)</f>
        <v>46023</v>
      </c>
      <c r="H1237" s="24" t="str">
        <f aca="false">INDEX(Customers!$B$2:$B$601,MATCH(C1237,Customers!$A$2:$A$601,0))</f>
        <v>Rift Valley</v>
      </c>
      <c r="I1237" s="43" t="n">
        <f aca="false">ROUND(MIN(INDEX(Assumptions!$D$13:$D$18,MATCH(E1237,Assumptions!$A$13:$A$18,0)),MAX(INDEX(Assumptions!$C$13:$C$18,MATCH(E1237,Assumptions!$A$13:$A$18,0)),INDEX(Assumptions!$B$13:$B$18,MATCH(E1237,Assumptions!$A$13:$A$18,0))*F1237)),2)</f>
        <v>0</v>
      </c>
    </row>
    <row r="1238" customFormat="false" ht="15" hidden="false" customHeight="false" outlineLevel="0" collapsed="false">
      <c r="A1238" s="24" t="s">
        <v>2061</v>
      </c>
      <c r="B1238" s="39" t="n">
        <v>46049</v>
      </c>
      <c r="C1238" s="24" t="s">
        <v>355</v>
      </c>
      <c r="D1238" s="24" t="s">
        <v>826</v>
      </c>
      <c r="E1238" s="24" t="s">
        <v>103</v>
      </c>
      <c r="F1238" s="38" t="n">
        <v>1130</v>
      </c>
      <c r="G1238" s="42" t="n">
        <f aca="false">DATE(YEAR(B1238),MONTH(B1238),1)</f>
        <v>46023</v>
      </c>
      <c r="H1238" s="24" t="str">
        <f aca="false">INDEX(Customers!$B$2:$B$601,MATCH(C1238,Customers!$A$2:$A$601,0))</f>
        <v>Nairobi</v>
      </c>
      <c r="I1238" s="43" t="n">
        <f aca="false">ROUND(MIN(INDEX(Assumptions!$D$13:$D$18,MATCH(E1238,Assumptions!$A$13:$A$18,0)),MAX(INDEX(Assumptions!$C$13:$C$18,MATCH(E1238,Assumptions!$A$13:$A$18,0)),INDEX(Assumptions!$B$13:$B$18,MATCH(E1238,Assumptions!$A$13:$A$18,0))*F1238)),2)</f>
        <v>11.3</v>
      </c>
    </row>
    <row r="1239" customFormat="false" ht="15" hidden="false" customHeight="false" outlineLevel="0" collapsed="false">
      <c r="A1239" s="24" t="s">
        <v>2062</v>
      </c>
      <c r="B1239" s="39" t="n">
        <v>46049</v>
      </c>
      <c r="C1239" s="24" t="s">
        <v>361</v>
      </c>
      <c r="D1239" s="24" t="s">
        <v>826</v>
      </c>
      <c r="E1239" s="24" t="s">
        <v>109</v>
      </c>
      <c r="F1239" s="38" t="n">
        <v>1280</v>
      </c>
      <c r="G1239" s="42" t="n">
        <f aca="false">DATE(YEAR(B1239),MONTH(B1239),1)</f>
        <v>46023</v>
      </c>
      <c r="H1239" s="24" t="str">
        <f aca="false">INDEX(Customers!$B$2:$B$601,MATCH(C1239,Customers!$A$2:$A$601,0))</f>
        <v>Rift Valley</v>
      </c>
      <c r="I1239" s="43" t="n">
        <f aca="false">ROUND(MIN(INDEX(Assumptions!$D$13:$D$18,MATCH(E1239,Assumptions!$A$13:$A$18,0)),MAX(INDEX(Assumptions!$C$13:$C$18,MATCH(E1239,Assumptions!$A$13:$A$18,0)),INDEX(Assumptions!$B$13:$B$18,MATCH(E1239,Assumptions!$A$13:$A$18,0))*F1239)),2)</f>
        <v>5.12</v>
      </c>
    </row>
    <row r="1240" customFormat="false" ht="15" hidden="false" customHeight="false" outlineLevel="0" collapsed="false">
      <c r="A1240" s="24" t="s">
        <v>2063</v>
      </c>
      <c r="B1240" s="39" t="n">
        <v>46049</v>
      </c>
      <c r="C1240" s="24" t="s">
        <v>379</v>
      </c>
      <c r="D1240" s="24" t="s">
        <v>826</v>
      </c>
      <c r="E1240" s="24" t="s">
        <v>109</v>
      </c>
      <c r="F1240" s="38" t="n">
        <v>3660</v>
      </c>
      <c r="G1240" s="42" t="n">
        <f aca="false">DATE(YEAR(B1240),MONTH(B1240),1)</f>
        <v>46023</v>
      </c>
      <c r="H1240" s="24" t="str">
        <f aca="false">INDEX(Customers!$B$2:$B$601,MATCH(C1240,Customers!$A$2:$A$601,0))</f>
        <v>Nairobi</v>
      </c>
      <c r="I1240" s="43" t="n">
        <f aca="false">ROUND(MIN(INDEX(Assumptions!$D$13:$D$18,MATCH(E1240,Assumptions!$A$13:$A$18,0)),MAX(INDEX(Assumptions!$C$13:$C$18,MATCH(E1240,Assumptions!$A$13:$A$18,0)),INDEX(Assumptions!$B$13:$B$18,MATCH(E1240,Assumptions!$A$13:$A$18,0))*F1240)),2)</f>
        <v>14.64</v>
      </c>
    </row>
    <row r="1241" customFormat="false" ht="15" hidden="false" customHeight="false" outlineLevel="0" collapsed="false">
      <c r="A1241" s="24" t="s">
        <v>2064</v>
      </c>
      <c r="B1241" s="39" t="n">
        <v>46049</v>
      </c>
      <c r="C1241" s="24" t="s">
        <v>385</v>
      </c>
      <c r="D1241" s="24" t="s">
        <v>163</v>
      </c>
      <c r="E1241" s="24" t="s">
        <v>105</v>
      </c>
      <c r="F1241" s="38" t="n">
        <v>4960</v>
      </c>
      <c r="G1241" s="42" t="n">
        <f aca="false">DATE(YEAR(B1241),MONTH(B1241),1)</f>
        <v>46023</v>
      </c>
      <c r="H1241" s="24" t="str">
        <f aca="false">INDEX(Customers!$B$2:$B$601,MATCH(C1241,Customers!$A$2:$A$601,0))</f>
        <v>Central</v>
      </c>
      <c r="I1241" s="43" t="n">
        <f aca="false">ROUND(MIN(INDEX(Assumptions!$D$13:$D$18,MATCH(E1241,Assumptions!$A$13:$A$18,0)),MAX(INDEX(Assumptions!$C$13:$C$18,MATCH(E1241,Assumptions!$A$13:$A$18,0)),INDEX(Assumptions!$B$13:$B$18,MATCH(E1241,Assumptions!$A$13:$A$18,0))*F1241)),2)</f>
        <v>74.4</v>
      </c>
    </row>
    <row r="1242" customFormat="false" ht="15" hidden="false" customHeight="false" outlineLevel="0" collapsed="false">
      <c r="A1242" s="24" t="s">
        <v>2065</v>
      </c>
      <c r="B1242" s="39" t="n">
        <v>46049</v>
      </c>
      <c r="C1242" s="24" t="s">
        <v>401</v>
      </c>
      <c r="D1242" s="24" t="s">
        <v>826</v>
      </c>
      <c r="E1242" s="24" t="s">
        <v>103</v>
      </c>
      <c r="F1242" s="38" t="n">
        <v>200</v>
      </c>
      <c r="G1242" s="42" t="n">
        <f aca="false">DATE(YEAR(B1242),MONTH(B1242),1)</f>
        <v>46023</v>
      </c>
      <c r="H1242" s="24" t="str">
        <f aca="false">INDEX(Customers!$B$2:$B$601,MATCH(C1242,Customers!$A$2:$A$601,0))</f>
        <v>Coast</v>
      </c>
      <c r="I1242" s="43" t="n">
        <f aca="false">ROUND(MIN(INDEX(Assumptions!$D$13:$D$18,MATCH(E1242,Assumptions!$A$13:$A$18,0)),MAX(INDEX(Assumptions!$C$13:$C$18,MATCH(E1242,Assumptions!$A$13:$A$18,0)),INDEX(Assumptions!$B$13:$B$18,MATCH(E1242,Assumptions!$A$13:$A$18,0))*F1242)),2)</f>
        <v>5</v>
      </c>
    </row>
    <row r="1243" customFormat="false" ht="15" hidden="false" customHeight="false" outlineLevel="0" collapsed="false">
      <c r="A1243" s="24" t="s">
        <v>2066</v>
      </c>
      <c r="B1243" s="39" t="n">
        <v>46049</v>
      </c>
      <c r="C1243" s="24" t="s">
        <v>415</v>
      </c>
      <c r="D1243" s="24" t="s">
        <v>826</v>
      </c>
      <c r="E1243" s="24" t="s">
        <v>109</v>
      </c>
      <c r="F1243" s="38" t="n">
        <v>37780</v>
      </c>
      <c r="G1243" s="42" t="n">
        <f aca="false">DATE(YEAR(B1243),MONTH(B1243),1)</f>
        <v>46023</v>
      </c>
      <c r="H1243" s="24" t="str">
        <f aca="false">INDEX(Customers!$B$2:$B$601,MATCH(C1243,Customers!$A$2:$A$601,0))</f>
        <v>Coast</v>
      </c>
      <c r="I1243" s="43" t="n">
        <f aca="false">ROUND(MIN(INDEX(Assumptions!$D$13:$D$18,MATCH(E1243,Assumptions!$A$13:$A$18,0)),MAX(INDEX(Assumptions!$C$13:$C$18,MATCH(E1243,Assumptions!$A$13:$A$18,0)),INDEX(Assumptions!$B$13:$B$18,MATCH(E1243,Assumptions!$A$13:$A$18,0))*F1243)),2)</f>
        <v>40</v>
      </c>
    </row>
    <row r="1244" customFormat="false" ht="15" hidden="false" customHeight="false" outlineLevel="0" collapsed="false">
      <c r="A1244" s="24" t="s">
        <v>2067</v>
      </c>
      <c r="B1244" s="39" t="n">
        <v>46049</v>
      </c>
      <c r="C1244" s="24" t="s">
        <v>440</v>
      </c>
      <c r="D1244" s="24" t="s">
        <v>150</v>
      </c>
      <c r="E1244" s="24" t="s">
        <v>107</v>
      </c>
      <c r="F1244" s="38" t="n">
        <v>15250</v>
      </c>
      <c r="G1244" s="42" t="n">
        <f aca="false">DATE(YEAR(B1244),MONTH(B1244),1)</f>
        <v>46023</v>
      </c>
      <c r="H1244" s="24" t="str">
        <f aca="false">INDEX(Customers!$B$2:$B$601,MATCH(C1244,Customers!$A$2:$A$601,0))</f>
        <v>Nairobi</v>
      </c>
      <c r="I1244" s="43" t="n">
        <f aca="false">ROUND(MIN(INDEX(Assumptions!$D$13:$D$18,MATCH(E1244,Assumptions!$A$13:$A$18,0)),MAX(INDEX(Assumptions!$C$13:$C$18,MATCH(E1244,Assumptions!$A$13:$A$18,0)),INDEX(Assumptions!$B$13:$B$18,MATCH(E1244,Assumptions!$A$13:$A$18,0))*F1244)),2)</f>
        <v>0</v>
      </c>
    </row>
    <row r="1245" customFormat="false" ht="15" hidden="false" customHeight="false" outlineLevel="0" collapsed="false">
      <c r="A1245" s="24" t="s">
        <v>2068</v>
      </c>
      <c r="B1245" s="39" t="n">
        <v>46049</v>
      </c>
      <c r="C1245" s="24" t="s">
        <v>442</v>
      </c>
      <c r="D1245" s="24" t="s">
        <v>826</v>
      </c>
      <c r="E1245" s="24" t="s">
        <v>113</v>
      </c>
      <c r="F1245" s="38" t="n">
        <v>250</v>
      </c>
      <c r="G1245" s="42" t="n">
        <f aca="false">DATE(YEAR(B1245),MONTH(B1245),1)</f>
        <v>46023</v>
      </c>
      <c r="H1245" s="24" t="str">
        <f aca="false">INDEX(Customers!$B$2:$B$601,MATCH(C1245,Customers!$A$2:$A$601,0))</f>
        <v>Rift Valley</v>
      </c>
      <c r="I1245" s="43" t="n">
        <f aca="false">ROUND(MIN(INDEX(Assumptions!$D$13:$D$18,MATCH(E1245,Assumptions!$A$13:$A$18,0)),MAX(INDEX(Assumptions!$C$13:$C$18,MATCH(E1245,Assumptions!$A$13:$A$18,0)),INDEX(Assumptions!$B$13:$B$18,MATCH(E1245,Assumptions!$A$13:$A$18,0))*F1245)),2)</f>
        <v>12.5</v>
      </c>
    </row>
    <row r="1246" customFormat="false" ht="15" hidden="false" customHeight="false" outlineLevel="0" collapsed="false">
      <c r="A1246" s="24" t="s">
        <v>2069</v>
      </c>
      <c r="B1246" s="39" t="n">
        <v>46049</v>
      </c>
      <c r="C1246" s="24" t="s">
        <v>449</v>
      </c>
      <c r="D1246" s="24" t="s">
        <v>826</v>
      </c>
      <c r="E1246" s="24" t="s">
        <v>109</v>
      </c>
      <c r="F1246" s="38" t="n">
        <v>5720</v>
      </c>
      <c r="G1246" s="42" t="n">
        <f aca="false">DATE(YEAR(B1246),MONTH(B1246),1)</f>
        <v>46023</v>
      </c>
      <c r="H1246" s="24" t="str">
        <f aca="false">INDEX(Customers!$B$2:$B$601,MATCH(C1246,Customers!$A$2:$A$601,0))</f>
        <v>Rift Valley</v>
      </c>
      <c r="I1246" s="43" t="n">
        <f aca="false">ROUND(MIN(INDEX(Assumptions!$D$13:$D$18,MATCH(E1246,Assumptions!$A$13:$A$18,0)),MAX(INDEX(Assumptions!$C$13:$C$18,MATCH(E1246,Assumptions!$A$13:$A$18,0)),INDEX(Assumptions!$B$13:$B$18,MATCH(E1246,Assumptions!$A$13:$A$18,0))*F1246)),2)</f>
        <v>22.88</v>
      </c>
    </row>
    <row r="1247" customFormat="false" ht="15" hidden="false" customHeight="false" outlineLevel="0" collapsed="false">
      <c r="A1247" s="24" t="s">
        <v>2070</v>
      </c>
      <c r="B1247" s="39" t="n">
        <v>46049</v>
      </c>
      <c r="C1247" s="24" t="s">
        <v>452</v>
      </c>
      <c r="D1247" s="24" t="s">
        <v>152</v>
      </c>
      <c r="E1247" s="24" t="s">
        <v>105</v>
      </c>
      <c r="F1247" s="38" t="n">
        <v>13870</v>
      </c>
      <c r="G1247" s="42" t="n">
        <f aca="false">DATE(YEAR(B1247),MONTH(B1247),1)</f>
        <v>46023</v>
      </c>
      <c r="H1247" s="24" t="str">
        <f aca="false">INDEX(Customers!$B$2:$B$601,MATCH(C1247,Customers!$A$2:$A$601,0))</f>
        <v>Nairobi</v>
      </c>
      <c r="I1247" s="43" t="n">
        <f aca="false">ROUND(MIN(INDEX(Assumptions!$D$13:$D$18,MATCH(E1247,Assumptions!$A$13:$A$18,0)),MAX(INDEX(Assumptions!$C$13:$C$18,MATCH(E1247,Assumptions!$A$13:$A$18,0)),INDEX(Assumptions!$B$13:$B$18,MATCH(E1247,Assumptions!$A$13:$A$18,0))*F1247)),2)</f>
        <v>200</v>
      </c>
    </row>
    <row r="1248" customFormat="false" ht="15" hidden="false" customHeight="false" outlineLevel="0" collapsed="false">
      <c r="A1248" s="24" t="s">
        <v>2071</v>
      </c>
      <c r="B1248" s="39" t="n">
        <v>46049</v>
      </c>
      <c r="C1248" s="24" t="s">
        <v>472</v>
      </c>
      <c r="D1248" s="24" t="s">
        <v>154</v>
      </c>
      <c r="E1248" s="24" t="s">
        <v>105</v>
      </c>
      <c r="F1248" s="38" t="n">
        <v>18400</v>
      </c>
      <c r="G1248" s="42" t="n">
        <f aca="false">DATE(YEAR(B1248),MONTH(B1248),1)</f>
        <v>46023</v>
      </c>
      <c r="H1248" s="24" t="str">
        <f aca="false">INDEX(Customers!$B$2:$B$601,MATCH(C1248,Customers!$A$2:$A$601,0))</f>
        <v>Nairobi</v>
      </c>
      <c r="I1248" s="43" t="n">
        <f aca="false">ROUND(MIN(INDEX(Assumptions!$D$13:$D$18,MATCH(E1248,Assumptions!$A$13:$A$18,0)),MAX(INDEX(Assumptions!$C$13:$C$18,MATCH(E1248,Assumptions!$A$13:$A$18,0)),INDEX(Assumptions!$B$13:$B$18,MATCH(E1248,Assumptions!$A$13:$A$18,0))*F1248)),2)</f>
        <v>200</v>
      </c>
    </row>
    <row r="1249" customFormat="false" ht="15" hidden="false" customHeight="false" outlineLevel="0" collapsed="false">
      <c r="A1249" s="24" t="s">
        <v>2072</v>
      </c>
      <c r="B1249" s="39" t="n">
        <v>46049</v>
      </c>
      <c r="C1249" s="24" t="s">
        <v>473</v>
      </c>
      <c r="D1249" s="24" t="s">
        <v>826</v>
      </c>
      <c r="E1249" s="24" t="s">
        <v>103</v>
      </c>
      <c r="F1249" s="38" t="n">
        <v>1680</v>
      </c>
      <c r="G1249" s="42" t="n">
        <f aca="false">DATE(YEAR(B1249),MONTH(B1249),1)</f>
        <v>46023</v>
      </c>
      <c r="H1249" s="24" t="str">
        <f aca="false">INDEX(Customers!$B$2:$B$601,MATCH(C1249,Customers!$A$2:$A$601,0))</f>
        <v>Nairobi</v>
      </c>
      <c r="I1249" s="43" t="n">
        <f aca="false">ROUND(MIN(INDEX(Assumptions!$D$13:$D$18,MATCH(E1249,Assumptions!$A$13:$A$18,0)),MAX(INDEX(Assumptions!$C$13:$C$18,MATCH(E1249,Assumptions!$A$13:$A$18,0)),INDEX(Assumptions!$B$13:$B$18,MATCH(E1249,Assumptions!$A$13:$A$18,0))*F1249)),2)</f>
        <v>16.8</v>
      </c>
    </row>
    <row r="1250" customFormat="false" ht="15" hidden="false" customHeight="false" outlineLevel="0" collapsed="false">
      <c r="A1250" s="24" t="s">
        <v>2073</v>
      </c>
      <c r="B1250" s="39" t="n">
        <v>46049</v>
      </c>
      <c r="C1250" s="24" t="s">
        <v>485</v>
      </c>
      <c r="D1250" s="24" t="s">
        <v>826</v>
      </c>
      <c r="E1250" s="24" t="s">
        <v>109</v>
      </c>
      <c r="F1250" s="38" t="n">
        <v>2480</v>
      </c>
      <c r="G1250" s="42" t="n">
        <f aca="false">DATE(YEAR(B1250),MONTH(B1250),1)</f>
        <v>46023</v>
      </c>
      <c r="H1250" s="24" t="str">
        <f aca="false">INDEX(Customers!$B$2:$B$601,MATCH(C1250,Customers!$A$2:$A$601,0))</f>
        <v>Coast</v>
      </c>
      <c r="I1250" s="43" t="n">
        <f aca="false">ROUND(MIN(INDEX(Assumptions!$D$13:$D$18,MATCH(E1250,Assumptions!$A$13:$A$18,0)),MAX(INDEX(Assumptions!$C$13:$C$18,MATCH(E1250,Assumptions!$A$13:$A$18,0)),INDEX(Assumptions!$B$13:$B$18,MATCH(E1250,Assumptions!$A$13:$A$18,0))*F1250)),2)</f>
        <v>9.92</v>
      </c>
    </row>
    <row r="1251" customFormat="false" ht="15" hidden="false" customHeight="false" outlineLevel="0" collapsed="false">
      <c r="A1251" s="24" t="s">
        <v>2074</v>
      </c>
      <c r="B1251" s="39" t="n">
        <v>46049</v>
      </c>
      <c r="C1251" s="24" t="s">
        <v>485</v>
      </c>
      <c r="D1251" s="24" t="s">
        <v>826</v>
      </c>
      <c r="E1251" s="24" t="s">
        <v>113</v>
      </c>
      <c r="F1251" s="38" t="n">
        <v>50</v>
      </c>
      <c r="G1251" s="42" t="n">
        <f aca="false">DATE(YEAR(B1251),MONTH(B1251),1)</f>
        <v>46023</v>
      </c>
      <c r="H1251" s="24" t="str">
        <f aca="false">INDEX(Customers!$B$2:$B$601,MATCH(C1251,Customers!$A$2:$A$601,0))</f>
        <v>Coast</v>
      </c>
      <c r="I1251" s="43" t="n">
        <f aca="false">ROUND(MIN(INDEX(Assumptions!$D$13:$D$18,MATCH(E1251,Assumptions!$A$13:$A$18,0)),MAX(INDEX(Assumptions!$C$13:$C$18,MATCH(E1251,Assumptions!$A$13:$A$18,0)),INDEX(Assumptions!$B$13:$B$18,MATCH(E1251,Assumptions!$A$13:$A$18,0))*F1251)),2)</f>
        <v>2.5</v>
      </c>
    </row>
    <row r="1252" customFormat="false" ht="15" hidden="false" customHeight="false" outlineLevel="0" collapsed="false">
      <c r="A1252" s="24" t="s">
        <v>2075</v>
      </c>
      <c r="B1252" s="39" t="n">
        <v>46049</v>
      </c>
      <c r="C1252" s="24" t="s">
        <v>504</v>
      </c>
      <c r="D1252" s="24" t="s">
        <v>826</v>
      </c>
      <c r="E1252" s="24" t="s">
        <v>111</v>
      </c>
      <c r="F1252" s="38" t="n">
        <v>50</v>
      </c>
      <c r="G1252" s="42" t="n">
        <f aca="false">DATE(YEAR(B1252),MONTH(B1252),1)</f>
        <v>46023</v>
      </c>
      <c r="H1252" s="24" t="str">
        <f aca="false">INDEX(Customers!$B$2:$B$601,MATCH(C1252,Customers!$A$2:$A$601,0))</f>
        <v>Coast</v>
      </c>
      <c r="I1252" s="43" t="n">
        <f aca="false">ROUND(MIN(INDEX(Assumptions!$D$13:$D$18,MATCH(E1252,Assumptions!$A$13:$A$18,0)),MAX(INDEX(Assumptions!$C$13:$C$18,MATCH(E1252,Assumptions!$A$13:$A$18,0)),INDEX(Assumptions!$B$13:$B$18,MATCH(E1252,Assumptions!$A$13:$A$18,0))*F1252)),2)</f>
        <v>2</v>
      </c>
    </row>
    <row r="1253" customFormat="false" ht="15" hidden="false" customHeight="false" outlineLevel="0" collapsed="false">
      <c r="A1253" s="24" t="s">
        <v>2076</v>
      </c>
      <c r="B1253" s="39" t="n">
        <v>46049</v>
      </c>
      <c r="C1253" s="24" t="s">
        <v>504</v>
      </c>
      <c r="D1253" s="24" t="s">
        <v>187</v>
      </c>
      <c r="E1253" s="24" t="s">
        <v>105</v>
      </c>
      <c r="F1253" s="38" t="n">
        <v>7050</v>
      </c>
      <c r="G1253" s="42" t="n">
        <f aca="false">DATE(YEAR(B1253),MONTH(B1253),1)</f>
        <v>46023</v>
      </c>
      <c r="H1253" s="24" t="str">
        <f aca="false">INDEX(Customers!$B$2:$B$601,MATCH(C1253,Customers!$A$2:$A$601,0))</f>
        <v>Coast</v>
      </c>
      <c r="I1253" s="43" t="n">
        <f aca="false">ROUND(MIN(INDEX(Assumptions!$D$13:$D$18,MATCH(E1253,Assumptions!$A$13:$A$18,0)),MAX(INDEX(Assumptions!$C$13:$C$18,MATCH(E1253,Assumptions!$A$13:$A$18,0)),INDEX(Assumptions!$B$13:$B$18,MATCH(E1253,Assumptions!$A$13:$A$18,0))*F1253)),2)</f>
        <v>105.75</v>
      </c>
    </row>
    <row r="1254" customFormat="false" ht="15" hidden="false" customHeight="false" outlineLevel="0" collapsed="false">
      <c r="A1254" s="24" t="s">
        <v>2077</v>
      </c>
      <c r="B1254" s="39" t="n">
        <v>46049</v>
      </c>
      <c r="C1254" s="24" t="s">
        <v>510</v>
      </c>
      <c r="D1254" s="24" t="s">
        <v>826</v>
      </c>
      <c r="E1254" s="24" t="s">
        <v>103</v>
      </c>
      <c r="F1254" s="38" t="n">
        <v>1630</v>
      </c>
      <c r="G1254" s="42" t="n">
        <f aca="false">DATE(YEAR(B1254),MONTH(B1254),1)</f>
        <v>46023</v>
      </c>
      <c r="H1254" s="24" t="str">
        <f aca="false">INDEX(Customers!$B$2:$B$601,MATCH(C1254,Customers!$A$2:$A$601,0))</f>
        <v>Western</v>
      </c>
      <c r="I1254" s="43" t="n">
        <f aca="false">ROUND(MIN(INDEX(Assumptions!$D$13:$D$18,MATCH(E1254,Assumptions!$A$13:$A$18,0)),MAX(INDEX(Assumptions!$C$13:$C$18,MATCH(E1254,Assumptions!$A$13:$A$18,0)),INDEX(Assumptions!$B$13:$B$18,MATCH(E1254,Assumptions!$A$13:$A$18,0))*F1254)),2)</f>
        <v>16.3</v>
      </c>
    </row>
    <row r="1255" customFormat="false" ht="15" hidden="false" customHeight="false" outlineLevel="0" collapsed="false">
      <c r="A1255" s="24" t="s">
        <v>2078</v>
      </c>
      <c r="B1255" s="39" t="n">
        <v>46049</v>
      </c>
      <c r="C1255" s="24" t="s">
        <v>520</v>
      </c>
      <c r="D1255" s="24" t="s">
        <v>187</v>
      </c>
      <c r="E1255" s="24" t="s">
        <v>105</v>
      </c>
      <c r="F1255" s="38" t="n">
        <v>1090</v>
      </c>
      <c r="G1255" s="42" t="n">
        <f aca="false">DATE(YEAR(B1255),MONTH(B1255),1)</f>
        <v>46023</v>
      </c>
      <c r="H1255" s="24" t="str">
        <f aca="false">INDEX(Customers!$B$2:$B$601,MATCH(C1255,Customers!$A$2:$A$601,0))</f>
        <v>Coast</v>
      </c>
      <c r="I1255" s="43" t="n">
        <f aca="false">ROUND(MIN(INDEX(Assumptions!$D$13:$D$18,MATCH(E1255,Assumptions!$A$13:$A$18,0)),MAX(INDEX(Assumptions!$C$13:$C$18,MATCH(E1255,Assumptions!$A$13:$A$18,0)),INDEX(Assumptions!$B$13:$B$18,MATCH(E1255,Assumptions!$A$13:$A$18,0))*F1255)),2)</f>
        <v>16.35</v>
      </c>
    </row>
    <row r="1256" customFormat="false" ht="15" hidden="false" customHeight="false" outlineLevel="0" collapsed="false">
      <c r="A1256" s="24" t="s">
        <v>2079</v>
      </c>
      <c r="B1256" s="39" t="n">
        <v>46049</v>
      </c>
      <c r="C1256" s="24" t="s">
        <v>554</v>
      </c>
      <c r="D1256" s="24" t="s">
        <v>191</v>
      </c>
      <c r="E1256" s="24" t="s">
        <v>107</v>
      </c>
      <c r="F1256" s="38" t="n">
        <v>21330</v>
      </c>
      <c r="G1256" s="42" t="n">
        <f aca="false">DATE(YEAR(B1256),MONTH(B1256),1)</f>
        <v>46023</v>
      </c>
      <c r="H1256" s="24" t="str">
        <f aca="false">INDEX(Customers!$B$2:$B$601,MATCH(C1256,Customers!$A$2:$A$601,0))</f>
        <v>Coast</v>
      </c>
      <c r="I1256" s="43" t="n">
        <f aca="false">ROUND(MIN(INDEX(Assumptions!$D$13:$D$18,MATCH(E1256,Assumptions!$A$13:$A$18,0)),MAX(INDEX(Assumptions!$C$13:$C$18,MATCH(E1256,Assumptions!$A$13:$A$18,0)),INDEX(Assumptions!$B$13:$B$18,MATCH(E1256,Assumptions!$A$13:$A$18,0))*F1256)),2)</f>
        <v>0</v>
      </c>
    </row>
    <row r="1257" customFormat="false" ht="15" hidden="false" customHeight="false" outlineLevel="0" collapsed="false">
      <c r="A1257" s="24" t="s">
        <v>2080</v>
      </c>
      <c r="B1257" s="39" t="n">
        <v>46049</v>
      </c>
      <c r="C1257" s="24" t="s">
        <v>557</v>
      </c>
      <c r="D1257" s="24" t="s">
        <v>826</v>
      </c>
      <c r="E1257" s="24" t="s">
        <v>111</v>
      </c>
      <c r="F1257" s="38" t="n">
        <v>20</v>
      </c>
      <c r="G1257" s="42" t="n">
        <f aca="false">DATE(YEAR(B1257),MONTH(B1257),1)</f>
        <v>46023</v>
      </c>
      <c r="H1257" s="24" t="str">
        <f aca="false">INDEX(Customers!$B$2:$B$601,MATCH(C1257,Customers!$A$2:$A$601,0))</f>
        <v>Western</v>
      </c>
      <c r="I1257" s="43" t="n">
        <f aca="false">ROUND(MIN(INDEX(Assumptions!$D$13:$D$18,MATCH(E1257,Assumptions!$A$13:$A$18,0)),MAX(INDEX(Assumptions!$C$13:$C$18,MATCH(E1257,Assumptions!$A$13:$A$18,0)),INDEX(Assumptions!$B$13:$B$18,MATCH(E1257,Assumptions!$A$13:$A$18,0))*F1257)),2)</f>
        <v>0.8</v>
      </c>
    </row>
    <row r="1258" customFormat="false" ht="15" hidden="false" customHeight="false" outlineLevel="0" collapsed="false">
      <c r="A1258" s="24" t="s">
        <v>2081</v>
      </c>
      <c r="B1258" s="39" t="n">
        <v>46049</v>
      </c>
      <c r="C1258" s="24" t="s">
        <v>566</v>
      </c>
      <c r="D1258" s="24" t="s">
        <v>826</v>
      </c>
      <c r="E1258" s="24" t="s">
        <v>111</v>
      </c>
      <c r="F1258" s="38" t="n">
        <v>100</v>
      </c>
      <c r="G1258" s="42" t="n">
        <f aca="false">DATE(YEAR(B1258),MONTH(B1258),1)</f>
        <v>46023</v>
      </c>
      <c r="H1258" s="24" t="str">
        <f aca="false">INDEX(Customers!$B$2:$B$601,MATCH(C1258,Customers!$A$2:$A$601,0))</f>
        <v>Rift Valley</v>
      </c>
      <c r="I1258" s="43" t="n">
        <f aca="false">ROUND(MIN(INDEX(Assumptions!$D$13:$D$18,MATCH(E1258,Assumptions!$A$13:$A$18,0)),MAX(INDEX(Assumptions!$C$13:$C$18,MATCH(E1258,Assumptions!$A$13:$A$18,0)),INDEX(Assumptions!$B$13:$B$18,MATCH(E1258,Assumptions!$A$13:$A$18,0))*F1258)),2)</f>
        <v>4</v>
      </c>
    </row>
    <row r="1259" customFormat="false" ht="15" hidden="false" customHeight="false" outlineLevel="0" collapsed="false">
      <c r="A1259" s="24" t="s">
        <v>2082</v>
      </c>
      <c r="B1259" s="39" t="n">
        <v>46049</v>
      </c>
      <c r="C1259" s="24" t="s">
        <v>570</v>
      </c>
      <c r="D1259" s="24" t="s">
        <v>826</v>
      </c>
      <c r="E1259" s="24" t="s">
        <v>103</v>
      </c>
      <c r="F1259" s="38" t="n">
        <v>840</v>
      </c>
      <c r="G1259" s="42" t="n">
        <f aca="false">DATE(YEAR(B1259),MONTH(B1259),1)</f>
        <v>46023</v>
      </c>
      <c r="H1259" s="24" t="str">
        <f aca="false">INDEX(Customers!$B$2:$B$601,MATCH(C1259,Customers!$A$2:$A$601,0))</f>
        <v>Western</v>
      </c>
      <c r="I1259" s="43" t="n">
        <f aca="false">ROUND(MIN(INDEX(Assumptions!$D$13:$D$18,MATCH(E1259,Assumptions!$A$13:$A$18,0)),MAX(INDEX(Assumptions!$C$13:$C$18,MATCH(E1259,Assumptions!$A$13:$A$18,0)),INDEX(Assumptions!$B$13:$B$18,MATCH(E1259,Assumptions!$A$13:$A$18,0))*F1259)),2)</f>
        <v>8.4</v>
      </c>
    </row>
    <row r="1260" customFormat="false" ht="15" hidden="false" customHeight="false" outlineLevel="0" collapsed="false">
      <c r="A1260" s="24" t="s">
        <v>2083</v>
      </c>
      <c r="B1260" s="39" t="n">
        <v>46049</v>
      </c>
      <c r="C1260" s="24" t="s">
        <v>614</v>
      </c>
      <c r="D1260" s="24" t="s">
        <v>826</v>
      </c>
      <c r="E1260" s="24" t="s">
        <v>103</v>
      </c>
      <c r="F1260" s="38" t="n">
        <v>1930</v>
      </c>
      <c r="G1260" s="42" t="n">
        <f aca="false">DATE(YEAR(B1260),MONTH(B1260),1)</f>
        <v>46023</v>
      </c>
      <c r="H1260" s="24" t="str">
        <f aca="false">INDEX(Customers!$B$2:$B$601,MATCH(C1260,Customers!$A$2:$A$601,0))</f>
        <v>Central</v>
      </c>
      <c r="I1260" s="43" t="n">
        <f aca="false">ROUND(MIN(INDEX(Assumptions!$D$13:$D$18,MATCH(E1260,Assumptions!$A$13:$A$18,0)),MAX(INDEX(Assumptions!$C$13:$C$18,MATCH(E1260,Assumptions!$A$13:$A$18,0)),INDEX(Assumptions!$B$13:$B$18,MATCH(E1260,Assumptions!$A$13:$A$18,0))*F1260)),2)</f>
        <v>19.3</v>
      </c>
    </row>
    <row r="1261" customFormat="false" ht="15" hidden="false" customHeight="false" outlineLevel="0" collapsed="false">
      <c r="A1261" s="24" t="s">
        <v>2084</v>
      </c>
      <c r="B1261" s="39" t="n">
        <v>46049</v>
      </c>
      <c r="C1261" s="24" t="s">
        <v>625</v>
      </c>
      <c r="D1261" s="24" t="s">
        <v>826</v>
      </c>
      <c r="E1261" s="24" t="s">
        <v>103</v>
      </c>
      <c r="F1261" s="38" t="n">
        <v>5820</v>
      </c>
      <c r="G1261" s="42" t="n">
        <f aca="false">DATE(YEAR(B1261),MONTH(B1261),1)</f>
        <v>46023</v>
      </c>
      <c r="H1261" s="24" t="str">
        <f aca="false">INDEX(Customers!$B$2:$B$601,MATCH(C1261,Customers!$A$2:$A$601,0))</f>
        <v>Nairobi</v>
      </c>
      <c r="I1261" s="43" t="n">
        <f aca="false">ROUND(MIN(INDEX(Assumptions!$D$13:$D$18,MATCH(E1261,Assumptions!$A$13:$A$18,0)),MAX(INDEX(Assumptions!$C$13:$C$18,MATCH(E1261,Assumptions!$A$13:$A$18,0)),INDEX(Assumptions!$B$13:$B$18,MATCH(E1261,Assumptions!$A$13:$A$18,0))*F1261)),2)</f>
        <v>58.2</v>
      </c>
    </row>
    <row r="1262" customFormat="false" ht="15" hidden="false" customHeight="false" outlineLevel="0" collapsed="false">
      <c r="A1262" s="24" t="s">
        <v>2085</v>
      </c>
      <c r="B1262" s="39" t="n">
        <v>46049</v>
      </c>
      <c r="C1262" s="24" t="s">
        <v>628</v>
      </c>
      <c r="D1262" s="24" t="s">
        <v>826</v>
      </c>
      <c r="E1262" s="24" t="s">
        <v>103</v>
      </c>
      <c r="F1262" s="38" t="n">
        <v>2300</v>
      </c>
      <c r="G1262" s="42" t="n">
        <f aca="false">DATE(YEAR(B1262),MONTH(B1262),1)</f>
        <v>46023</v>
      </c>
      <c r="H1262" s="24" t="str">
        <f aca="false">INDEX(Customers!$B$2:$B$601,MATCH(C1262,Customers!$A$2:$A$601,0))</f>
        <v>Coast</v>
      </c>
      <c r="I1262" s="43" t="n">
        <f aca="false">ROUND(MIN(INDEX(Assumptions!$D$13:$D$18,MATCH(E1262,Assumptions!$A$13:$A$18,0)),MAX(INDEX(Assumptions!$C$13:$C$18,MATCH(E1262,Assumptions!$A$13:$A$18,0)),INDEX(Assumptions!$B$13:$B$18,MATCH(E1262,Assumptions!$A$13:$A$18,0))*F1262)),2)</f>
        <v>23</v>
      </c>
    </row>
    <row r="1263" customFormat="false" ht="15" hidden="false" customHeight="false" outlineLevel="0" collapsed="false">
      <c r="A1263" s="24" t="s">
        <v>2086</v>
      </c>
      <c r="B1263" s="39" t="n">
        <v>46049</v>
      </c>
      <c r="C1263" s="24" t="s">
        <v>639</v>
      </c>
      <c r="D1263" s="24" t="s">
        <v>150</v>
      </c>
      <c r="E1263" s="24" t="s">
        <v>107</v>
      </c>
      <c r="F1263" s="38" t="n">
        <v>6960</v>
      </c>
      <c r="G1263" s="42" t="n">
        <f aca="false">DATE(YEAR(B1263),MONTH(B1263),1)</f>
        <v>46023</v>
      </c>
      <c r="H1263" s="24" t="str">
        <f aca="false">INDEX(Customers!$B$2:$B$601,MATCH(C1263,Customers!$A$2:$A$601,0))</f>
        <v>Nairobi</v>
      </c>
      <c r="I1263" s="43" t="n">
        <f aca="false">ROUND(MIN(INDEX(Assumptions!$D$13:$D$18,MATCH(E1263,Assumptions!$A$13:$A$18,0)),MAX(INDEX(Assumptions!$C$13:$C$18,MATCH(E1263,Assumptions!$A$13:$A$18,0)),INDEX(Assumptions!$B$13:$B$18,MATCH(E1263,Assumptions!$A$13:$A$18,0))*F1263)),2)</f>
        <v>0</v>
      </c>
    </row>
    <row r="1264" customFormat="false" ht="15" hidden="false" customHeight="false" outlineLevel="0" collapsed="false">
      <c r="A1264" s="24" t="s">
        <v>2087</v>
      </c>
      <c r="B1264" s="39" t="n">
        <v>46049</v>
      </c>
      <c r="C1264" s="24" t="s">
        <v>640</v>
      </c>
      <c r="D1264" s="24" t="s">
        <v>826</v>
      </c>
      <c r="E1264" s="24" t="s">
        <v>109</v>
      </c>
      <c r="F1264" s="38" t="n">
        <v>4670</v>
      </c>
      <c r="G1264" s="42" t="n">
        <f aca="false">DATE(YEAR(B1264),MONTH(B1264),1)</f>
        <v>46023</v>
      </c>
      <c r="H1264" s="24" t="str">
        <f aca="false">INDEX(Customers!$B$2:$B$601,MATCH(C1264,Customers!$A$2:$A$601,0))</f>
        <v>Rift Valley</v>
      </c>
      <c r="I1264" s="43" t="n">
        <f aca="false">ROUND(MIN(INDEX(Assumptions!$D$13:$D$18,MATCH(E1264,Assumptions!$A$13:$A$18,0)),MAX(INDEX(Assumptions!$C$13:$C$18,MATCH(E1264,Assumptions!$A$13:$A$18,0)),INDEX(Assumptions!$B$13:$B$18,MATCH(E1264,Assumptions!$A$13:$A$18,0))*F1264)),2)</f>
        <v>18.68</v>
      </c>
    </row>
    <row r="1265" customFormat="false" ht="15" hidden="false" customHeight="false" outlineLevel="0" collapsed="false">
      <c r="A1265" s="24" t="s">
        <v>2088</v>
      </c>
      <c r="B1265" s="39" t="n">
        <v>46049</v>
      </c>
      <c r="C1265" s="24" t="s">
        <v>642</v>
      </c>
      <c r="D1265" s="24" t="s">
        <v>826</v>
      </c>
      <c r="E1265" s="24" t="s">
        <v>109</v>
      </c>
      <c r="F1265" s="38" t="n">
        <v>910</v>
      </c>
      <c r="G1265" s="42" t="n">
        <f aca="false">DATE(YEAR(B1265),MONTH(B1265),1)</f>
        <v>46023</v>
      </c>
      <c r="H1265" s="24" t="str">
        <f aca="false">INDEX(Customers!$B$2:$B$601,MATCH(C1265,Customers!$A$2:$A$601,0))</f>
        <v>Rift Valley</v>
      </c>
      <c r="I1265" s="43" t="n">
        <f aca="false">ROUND(MIN(INDEX(Assumptions!$D$13:$D$18,MATCH(E1265,Assumptions!$A$13:$A$18,0)),MAX(INDEX(Assumptions!$C$13:$C$18,MATCH(E1265,Assumptions!$A$13:$A$18,0)),INDEX(Assumptions!$B$13:$B$18,MATCH(E1265,Assumptions!$A$13:$A$18,0))*F1265)),2)</f>
        <v>3.64</v>
      </c>
    </row>
    <row r="1266" customFormat="false" ht="15" hidden="false" customHeight="false" outlineLevel="0" collapsed="false">
      <c r="A1266" s="24" t="s">
        <v>2089</v>
      </c>
      <c r="B1266" s="39" t="n">
        <v>46049</v>
      </c>
      <c r="C1266" s="24" t="s">
        <v>654</v>
      </c>
      <c r="D1266" s="24" t="s">
        <v>826</v>
      </c>
      <c r="E1266" s="24" t="s">
        <v>111</v>
      </c>
      <c r="F1266" s="38" t="n">
        <v>1000</v>
      </c>
      <c r="G1266" s="42" t="n">
        <f aca="false">DATE(YEAR(B1266),MONTH(B1266),1)</f>
        <v>46023</v>
      </c>
      <c r="H1266" s="24" t="str">
        <f aca="false">INDEX(Customers!$B$2:$B$601,MATCH(C1266,Customers!$A$2:$A$601,0))</f>
        <v>Eastern</v>
      </c>
      <c r="I1266" s="43" t="n">
        <f aca="false">ROUND(MIN(INDEX(Assumptions!$D$13:$D$18,MATCH(E1266,Assumptions!$A$13:$A$18,0)),MAX(INDEX(Assumptions!$C$13:$C$18,MATCH(E1266,Assumptions!$A$13:$A$18,0)),INDEX(Assumptions!$B$13:$B$18,MATCH(E1266,Assumptions!$A$13:$A$18,0))*F1266)),2)</f>
        <v>40</v>
      </c>
    </row>
    <row r="1267" customFormat="false" ht="15" hidden="false" customHeight="false" outlineLevel="0" collapsed="false">
      <c r="A1267" s="24" t="s">
        <v>2090</v>
      </c>
      <c r="B1267" s="39" t="n">
        <v>46049</v>
      </c>
      <c r="C1267" s="24" t="s">
        <v>657</v>
      </c>
      <c r="D1267" s="24" t="s">
        <v>199</v>
      </c>
      <c r="E1267" s="24" t="s">
        <v>105</v>
      </c>
      <c r="F1267" s="38" t="n">
        <v>2040</v>
      </c>
      <c r="G1267" s="42" t="n">
        <f aca="false">DATE(YEAR(B1267),MONTH(B1267),1)</f>
        <v>46023</v>
      </c>
      <c r="H1267" s="24" t="str">
        <f aca="false">INDEX(Customers!$B$2:$B$601,MATCH(C1267,Customers!$A$2:$A$601,0))</f>
        <v>Western</v>
      </c>
      <c r="I1267" s="43" t="n">
        <f aca="false">ROUND(MIN(INDEX(Assumptions!$D$13:$D$18,MATCH(E1267,Assumptions!$A$13:$A$18,0)),MAX(INDEX(Assumptions!$C$13:$C$18,MATCH(E1267,Assumptions!$A$13:$A$18,0)),INDEX(Assumptions!$B$13:$B$18,MATCH(E1267,Assumptions!$A$13:$A$18,0))*F1267)),2)</f>
        <v>30.6</v>
      </c>
    </row>
    <row r="1268" customFormat="false" ht="15" hidden="false" customHeight="false" outlineLevel="0" collapsed="false">
      <c r="A1268" s="24" t="s">
        <v>2091</v>
      </c>
      <c r="B1268" s="39" t="n">
        <v>46049</v>
      </c>
      <c r="C1268" s="24" t="s">
        <v>660</v>
      </c>
      <c r="D1268" s="24" t="s">
        <v>826</v>
      </c>
      <c r="E1268" s="24" t="s">
        <v>103</v>
      </c>
      <c r="F1268" s="38" t="n">
        <v>4180</v>
      </c>
      <c r="G1268" s="42" t="n">
        <f aca="false">DATE(YEAR(B1268),MONTH(B1268),1)</f>
        <v>46023</v>
      </c>
      <c r="H1268" s="24" t="str">
        <f aca="false">INDEX(Customers!$B$2:$B$601,MATCH(C1268,Customers!$A$2:$A$601,0))</f>
        <v>Central</v>
      </c>
      <c r="I1268" s="43" t="n">
        <f aca="false">ROUND(MIN(INDEX(Assumptions!$D$13:$D$18,MATCH(E1268,Assumptions!$A$13:$A$18,0)),MAX(INDEX(Assumptions!$C$13:$C$18,MATCH(E1268,Assumptions!$A$13:$A$18,0)),INDEX(Assumptions!$B$13:$B$18,MATCH(E1268,Assumptions!$A$13:$A$18,0))*F1268)),2)</f>
        <v>41.8</v>
      </c>
    </row>
    <row r="1269" customFormat="false" ht="15" hidden="false" customHeight="false" outlineLevel="0" collapsed="false">
      <c r="A1269" s="24" t="s">
        <v>2092</v>
      </c>
      <c r="B1269" s="39" t="n">
        <v>46049</v>
      </c>
      <c r="C1269" s="24" t="s">
        <v>671</v>
      </c>
      <c r="D1269" s="24" t="s">
        <v>826</v>
      </c>
      <c r="E1269" s="24" t="s">
        <v>103</v>
      </c>
      <c r="F1269" s="38" t="n">
        <v>1360</v>
      </c>
      <c r="G1269" s="42" t="n">
        <f aca="false">DATE(YEAR(B1269),MONTH(B1269),1)</f>
        <v>46023</v>
      </c>
      <c r="H1269" s="24" t="str">
        <f aca="false">INDEX(Customers!$B$2:$B$601,MATCH(C1269,Customers!$A$2:$A$601,0))</f>
        <v>Eastern</v>
      </c>
      <c r="I1269" s="43" t="n">
        <f aca="false">ROUND(MIN(INDEX(Assumptions!$D$13:$D$18,MATCH(E1269,Assumptions!$A$13:$A$18,0)),MAX(INDEX(Assumptions!$C$13:$C$18,MATCH(E1269,Assumptions!$A$13:$A$18,0)),INDEX(Assumptions!$B$13:$B$18,MATCH(E1269,Assumptions!$A$13:$A$18,0))*F1269)),2)</f>
        <v>13.6</v>
      </c>
    </row>
    <row r="1270" customFormat="false" ht="15" hidden="false" customHeight="false" outlineLevel="0" collapsed="false">
      <c r="A1270" s="24" t="s">
        <v>2093</v>
      </c>
      <c r="B1270" s="39" t="n">
        <v>46049</v>
      </c>
      <c r="C1270" s="24" t="s">
        <v>674</v>
      </c>
      <c r="D1270" s="24" t="s">
        <v>826</v>
      </c>
      <c r="E1270" s="24" t="s">
        <v>113</v>
      </c>
      <c r="F1270" s="38" t="n">
        <v>500</v>
      </c>
      <c r="G1270" s="42" t="n">
        <f aca="false">DATE(YEAR(B1270),MONTH(B1270),1)</f>
        <v>46023</v>
      </c>
      <c r="H1270" s="24" t="str">
        <f aca="false">INDEX(Customers!$B$2:$B$601,MATCH(C1270,Customers!$A$2:$A$601,0))</f>
        <v>Coast</v>
      </c>
      <c r="I1270" s="43" t="n">
        <f aca="false">ROUND(MIN(INDEX(Assumptions!$D$13:$D$18,MATCH(E1270,Assumptions!$A$13:$A$18,0)),MAX(INDEX(Assumptions!$C$13:$C$18,MATCH(E1270,Assumptions!$A$13:$A$18,0)),INDEX(Assumptions!$B$13:$B$18,MATCH(E1270,Assumptions!$A$13:$A$18,0))*F1270)),2)</f>
        <v>25</v>
      </c>
    </row>
    <row r="1271" customFormat="false" ht="15" hidden="false" customHeight="false" outlineLevel="0" collapsed="false">
      <c r="A1271" s="24" t="s">
        <v>2094</v>
      </c>
      <c r="B1271" s="39" t="n">
        <v>46049</v>
      </c>
      <c r="C1271" s="24" t="s">
        <v>680</v>
      </c>
      <c r="D1271" s="24" t="s">
        <v>157</v>
      </c>
      <c r="E1271" s="24" t="s">
        <v>105</v>
      </c>
      <c r="F1271" s="38" t="n">
        <v>1790</v>
      </c>
      <c r="G1271" s="42" t="n">
        <f aca="false">DATE(YEAR(B1271),MONTH(B1271),1)</f>
        <v>46023</v>
      </c>
      <c r="H1271" s="24" t="str">
        <f aca="false">INDEX(Customers!$B$2:$B$601,MATCH(C1271,Customers!$A$2:$A$601,0))</f>
        <v>Nairobi</v>
      </c>
      <c r="I1271" s="43" t="n">
        <f aca="false">ROUND(MIN(INDEX(Assumptions!$D$13:$D$18,MATCH(E1271,Assumptions!$A$13:$A$18,0)),MAX(INDEX(Assumptions!$C$13:$C$18,MATCH(E1271,Assumptions!$A$13:$A$18,0)),INDEX(Assumptions!$B$13:$B$18,MATCH(E1271,Assumptions!$A$13:$A$18,0))*F1271)),2)</f>
        <v>26.85</v>
      </c>
    </row>
    <row r="1272" customFormat="false" ht="15" hidden="false" customHeight="false" outlineLevel="0" collapsed="false">
      <c r="A1272" s="24" t="s">
        <v>2095</v>
      </c>
      <c r="B1272" s="39" t="n">
        <v>46049</v>
      </c>
      <c r="C1272" s="24" t="s">
        <v>701</v>
      </c>
      <c r="D1272" s="24" t="s">
        <v>826</v>
      </c>
      <c r="E1272" s="24" t="s">
        <v>103</v>
      </c>
      <c r="F1272" s="38" t="n">
        <v>8400</v>
      </c>
      <c r="G1272" s="42" t="n">
        <f aca="false">DATE(YEAR(B1272),MONTH(B1272),1)</f>
        <v>46023</v>
      </c>
      <c r="H1272" s="24" t="str">
        <f aca="false">INDEX(Customers!$B$2:$B$601,MATCH(C1272,Customers!$A$2:$A$601,0))</f>
        <v>Nairobi</v>
      </c>
      <c r="I1272" s="43" t="n">
        <f aca="false">ROUND(MIN(INDEX(Assumptions!$D$13:$D$18,MATCH(E1272,Assumptions!$A$13:$A$18,0)),MAX(INDEX(Assumptions!$C$13:$C$18,MATCH(E1272,Assumptions!$A$13:$A$18,0)),INDEX(Assumptions!$B$13:$B$18,MATCH(E1272,Assumptions!$A$13:$A$18,0))*F1272)),2)</f>
        <v>84</v>
      </c>
    </row>
    <row r="1273" customFormat="false" ht="15" hidden="false" customHeight="false" outlineLevel="0" collapsed="false">
      <c r="A1273" s="24" t="s">
        <v>2096</v>
      </c>
      <c r="B1273" s="39" t="n">
        <v>46049</v>
      </c>
      <c r="C1273" s="24" t="s">
        <v>704</v>
      </c>
      <c r="D1273" s="24" t="s">
        <v>180</v>
      </c>
      <c r="E1273" s="24" t="s">
        <v>107</v>
      </c>
      <c r="F1273" s="38" t="n">
        <v>2150</v>
      </c>
      <c r="G1273" s="42" t="n">
        <f aca="false">DATE(YEAR(B1273),MONTH(B1273),1)</f>
        <v>46023</v>
      </c>
      <c r="H1273" s="24" t="str">
        <f aca="false">INDEX(Customers!$B$2:$B$601,MATCH(C1273,Customers!$A$2:$A$601,0))</f>
        <v>Rift Valley</v>
      </c>
      <c r="I1273" s="43" t="n">
        <f aca="false">ROUND(MIN(INDEX(Assumptions!$D$13:$D$18,MATCH(E1273,Assumptions!$A$13:$A$18,0)),MAX(INDEX(Assumptions!$C$13:$C$18,MATCH(E1273,Assumptions!$A$13:$A$18,0)),INDEX(Assumptions!$B$13:$B$18,MATCH(E1273,Assumptions!$A$13:$A$18,0))*F1273)),2)</f>
        <v>0</v>
      </c>
    </row>
    <row r="1274" customFormat="false" ht="15" hidden="false" customHeight="false" outlineLevel="0" collapsed="false">
      <c r="A1274" s="24" t="s">
        <v>2097</v>
      </c>
      <c r="B1274" s="39" t="n">
        <v>46049</v>
      </c>
      <c r="C1274" s="24" t="s">
        <v>721</v>
      </c>
      <c r="D1274" s="24" t="s">
        <v>826</v>
      </c>
      <c r="E1274" s="24" t="s">
        <v>103</v>
      </c>
      <c r="F1274" s="38" t="n">
        <v>800</v>
      </c>
      <c r="G1274" s="42" t="n">
        <f aca="false">DATE(YEAR(B1274),MONTH(B1274),1)</f>
        <v>46023</v>
      </c>
      <c r="H1274" s="24" t="str">
        <f aca="false">INDEX(Customers!$B$2:$B$601,MATCH(C1274,Customers!$A$2:$A$601,0))</f>
        <v>Western</v>
      </c>
      <c r="I1274" s="43" t="n">
        <f aca="false">ROUND(MIN(INDEX(Assumptions!$D$13:$D$18,MATCH(E1274,Assumptions!$A$13:$A$18,0)),MAX(INDEX(Assumptions!$C$13:$C$18,MATCH(E1274,Assumptions!$A$13:$A$18,0)),INDEX(Assumptions!$B$13:$B$18,MATCH(E1274,Assumptions!$A$13:$A$18,0))*F1274)),2)</f>
        <v>8</v>
      </c>
    </row>
    <row r="1275" customFormat="false" ht="15" hidden="false" customHeight="false" outlineLevel="0" collapsed="false">
      <c r="A1275" s="24" t="s">
        <v>2098</v>
      </c>
      <c r="B1275" s="39" t="n">
        <v>46049</v>
      </c>
      <c r="C1275" s="24" t="s">
        <v>726</v>
      </c>
      <c r="D1275" s="24" t="s">
        <v>150</v>
      </c>
      <c r="E1275" s="24" t="s">
        <v>105</v>
      </c>
      <c r="F1275" s="38" t="n">
        <v>2380</v>
      </c>
      <c r="G1275" s="42" t="n">
        <f aca="false">DATE(YEAR(B1275),MONTH(B1275),1)</f>
        <v>46023</v>
      </c>
      <c r="H1275" s="24" t="str">
        <f aca="false">INDEX(Customers!$B$2:$B$601,MATCH(C1275,Customers!$A$2:$A$601,0))</f>
        <v>Nairobi</v>
      </c>
      <c r="I1275" s="43" t="n">
        <f aca="false">ROUND(MIN(INDEX(Assumptions!$D$13:$D$18,MATCH(E1275,Assumptions!$A$13:$A$18,0)),MAX(INDEX(Assumptions!$C$13:$C$18,MATCH(E1275,Assumptions!$A$13:$A$18,0)),INDEX(Assumptions!$B$13:$B$18,MATCH(E1275,Assumptions!$A$13:$A$18,0))*F1275)),2)</f>
        <v>35.7</v>
      </c>
    </row>
    <row r="1276" customFormat="false" ht="15" hidden="false" customHeight="false" outlineLevel="0" collapsed="false">
      <c r="A1276" s="24" t="s">
        <v>2099</v>
      </c>
      <c r="B1276" s="39" t="n">
        <v>46049</v>
      </c>
      <c r="C1276" s="24" t="s">
        <v>747</v>
      </c>
      <c r="D1276" s="24" t="s">
        <v>209</v>
      </c>
      <c r="E1276" s="24" t="s">
        <v>105</v>
      </c>
      <c r="F1276" s="38" t="n">
        <v>2310</v>
      </c>
      <c r="G1276" s="42" t="n">
        <f aca="false">DATE(YEAR(B1276),MONTH(B1276),1)</f>
        <v>46023</v>
      </c>
      <c r="H1276" s="24" t="str">
        <f aca="false">INDEX(Customers!$B$2:$B$601,MATCH(C1276,Customers!$A$2:$A$601,0))</f>
        <v>Eastern</v>
      </c>
      <c r="I1276" s="43" t="n">
        <f aca="false">ROUND(MIN(INDEX(Assumptions!$D$13:$D$18,MATCH(E1276,Assumptions!$A$13:$A$18,0)),MAX(INDEX(Assumptions!$C$13:$C$18,MATCH(E1276,Assumptions!$A$13:$A$18,0)),INDEX(Assumptions!$B$13:$B$18,MATCH(E1276,Assumptions!$A$13:$A$18,0))*F1276)),2)</f>
        <v>34.65</v>
      </c>
    </row>
    <row r="1277" customFormat="false" ht="15" hidden="false" customHeight="false" outlineLevel="0" collapsed="false">
      <c r="A1277" s="24" t="s">
        <v>2100</v>
      </c>
      <c r="B1277" s="39" t="n">
        <v>46049</v>
      </c>
      <c r="C1277" s="24" t="s">
        <v>749</v>
      </c>
      <c r="D1277" s="24" t="s">
        <v>153</v>
      </c>
      <c r="E1277" s="24" t="s">
        <v>107</v>
      </c>
      <c r="F1277" s="38" t="n">
        <v>2950</v>
      </c>
      <c r="G1277" s="42" t="n">
        <f aca="false">DATE(YEAR(B1277),MONTH(B1277),1)</f>
        <v>46023</v>
      </c>
      <c r="H1277" s="24" t="str">
        <f aca="false">INDEX(Customers!$B$2:$B$601,MATCH(C1277,Customers!$A$2:$A$601,0))</f>
        <v>Nairobi</v>
      </c>
      <c r="I1277" s="43" t="n">
        <f aca="false">ROUND(MIN(INDEX(Assumptions!$D$13:$D$18,MATCH(E1277,Assumptions!$A$13:$A$18,0)),MAX(INDEX(Assumptions!$C$13:$C$18,MATCH(E1277,Assumptions!$A$13:$A$18,0)),INDEX(Assumptions!$B$13:$B$18,MATCH(E1277,Assumptions!$A$13:$A$18,0))*F1277)),2)</f>
        <v>0</v>
      </c>
    </row>
    <row r="1278" customFormat="false" ht="15" hidden="false" customHeight="false" outlineLevel="0" collapsed="false">
      <c r="A1278" s="24" t="s">
        <v>2101</v>
      </c>
      <c r="B1278" s="39" t="n">
        <v>46049</v>
      </c>
      <c r="C1278" s="24" t="s">
        <v>760</v>
      </c>
      <c r="D1278" s="24" t="s">
        <v>207</v>
      </c>
      <c r="E1278" s="24" t="s">
        <v>105</v>
      </c>
      <c r="F1278" s="38" t="n">
        <v>590</v>
      </c>
      <c r="G1278" s="42" t="n">
        <f aca="false">DATE(YEAR(B1278),MONTH(B1278),1)</f>
        <v>46023</v>
      </c>
      <c r="H1278" s="24" t="str">
        <f aca="false">INDEX(Customers!$B$2:$B$601,MATCH(C1278,Customers!$A$2:$A$601,0))</f>
        <v>Rift Valley</v>
      </c>
      <c r="I1278" s="43" t="n">
        <f aca="false">ROUND(MIN(INDEX(Assumptions!$D$13:$D$18,MATCH(E1278,Assumptions!$A$13:$A$18,0)),MAX(INDEX(Assumptions!$C$13:$C$18,MATCH(E1278,Assumptions!$A$13:$A$18,0)),INDEX(Assumptions!$B$13:$B$18,MATCH(E1278,Assumptions!$A$13:$A$18,0))*F1278)),2)</f>
        <v>10</v>
      </c>
    </row>
    <row r="1279" customFormat="false" ht="15" hidden="false" customHeight="false" outlineLevel="0" collapsed="false">
      <c r="A1279" s="24" t="s">
        <v>2102</v>
      </c>
      <c r="B1279" s="39" t="n">
        <v>46049</v>
      </c>
      <c r="C1279" s="24" t="s">
        <v>785</v>
      </c>
      <c r="D1279" s="24" t="s">
        <v>826</v>
      </c>
      <c r="E1279" s="24" t="s">
        <v>103</v>
      </c>
      <c r="F1279" s="38" t="n">
        <v>1150</v>
      </c>
      <c r="G1279" s="42" t="n">
        <f aca="false">DATE(YEAR(B1279),MONTH(B1279),1)</f>
        <v>46023</v>
      </c>
      <c r="H1279" s="24" t="str">
        <f aca="false">INDEX(Customers!$B$2:$B$601,MATCH(C1279,Customers!$A$2:$A$601,0))</f>
        <v>Central</v>
      </c>
      <c r="I1279" s="43" t="n">
        <f aca="false">ROUND(MIN(INDEX(Assumptions!$D$13:$D$18,MATCH(E1279,Assumptions!$A$13:$A$18,0)),MAX(INDEX(Assumptions!$C$13:$C$18,MATCH(E1279,Assumptions!$A$13:$A$18,0)),INDEX(Assumptions!$B$13:$B$18,MATCH(E1279,Assumptions!$A$13:$A$18,0))*F1279)),2)</f>
        <v>11.5</v>
      </c>
    </row>
    <row r="1280" customFormat="false" ht="15" hidden="false" customHeight="false" outlineLevel="0" collapsed="false">
      <c r="A1280" s="24" t="s">
        <v>2103</v>
      </c>
      <c r="B1280" s="39" t="n">
        <v>46049</v>
      </c>
      <c r="C1280" s="24" t="s">
        <v>794</v>
      </c>
      <c r="D1280" s="24" t="s">
        <v>826</v>
      </c>
      <c r="E1280" s="24" t="s">
        <v>111</v>
      </c>
      <c r="F1280" s="38" t="n">
        <v>100</v>
      </c>
      <c r="G1280" s="42" t="n">
        <f aca="false">DATE(YEAR(B1280),MONTH(B1280),1)</f>
        <v>46023</v>
      </c>
      <c r="H1280" s="24" t="str">
        <f aca="false">INDEX(Customers!$B$2:$B$601,MATCH(C1280,Customers!$A$2:$A$601,0))</f>
        <v>Rift Valley</v>
      </c>
      <c r="I1280" s="43" t="n">
        <f aca="false">ROUND(MIN(INDEX(Assumptions!$D$13:$D$18,MATCH(E1280,Assumptions!$A$13:$A$18,0)),MAX(INDEX(Assumptions!$C$13:$C$18,MATCH(E1280,Assumptions!$A$13:$A$18,0)),INDEX(Assumptions!$B$13:$B$18,MATCH(E1280,Assumptions!$A$13:$A$18,0))*F1280)),2)</f>
        <v>4</v>
      </c>
    </row>
    <row r="1281" customFormat="false" ht="15" hidden="false" customHeight="false" outlineLevel="0" collapsed="false">
      <c r="A1281" s="24" t="s">
        <v>2104</v>
      </c>
      <c r="B1281" s="39" t="n">
        <v>46049</v>
      </c>
      <c r="C1281" s="24" t="s">
        <v>802</v>
      </c>
      <c r="D1281" s="24" t="s">
        <v>826</v>
      </c>
      <c r="E1281" s="24" t="s">
        <v>111</v>
      </c>
      <c r="F1281" s="38" t="n">
        <v>50</v>
      </c>
      <c r="G1281" s="42" t="n">
        <f aca="false">DATE(YEAR(B1281),MONTH(B1281),1)</f>
        <v>46023</v>
      </c>
      <c r="H1281" s="24" t="str">
        <f aca="false">INDEX(Customers!$B$2:$B$601,MATCH(C1281,Customers!$A$2:$A$601,0))</f>
        <v>Nairobi</v>
      </c>
      <c r="I1281" s="43" t="n">
        <f aca="false">ROUND(MIN(INDEX(Assumptions!$D$13:$D$18,MATCH(E1281,Assumptions!$A$13:$A$18,0)),MAX(INDEX(Assumptions!$C$13:$C$18,MATCH(E1281,Assumptions!$A$13:$A$18,0)),INDEX(Assumptions!$B$13:$B$18,MATCH(E1281,Assumptions!$A$13:$A$18,0))*F1281)),2)</f>
        <v>2</v>
      </c>
    </row>
    <row r="1282" customFormat="false" ht="15" hidden="false" customHeight="false" outlineLevel="0" collapsed="false">
      <c r="A1282" s="24" t="s">
        <v>2105</v>
      </c>
      <c r="B1282" s="39" t="n">
        <v>46049</v>
      </c>
      <c r="C1282" s="24" t="s">
        <v>807</v>
      </c>
      <c r="D1282" s="24" t="s">
        <v>826</v>
      </c>
      <c r="E1282" s="24" t="s">
        <v>103</v>
      </c>
      <c r="F1282" s="38" t="n">
        <v>2300</v>
      </c>
      <c r="G1282" s="42" t="n">
        <f aca="false">DATE(YEAR(B1282),MONTH(B1282),1)</f>
        <v>46023</v>
      </c>
      <c r="H1282" s="24" t="str">
        <f aca="false">INDEX(Customers!$B$2:$B$601,MATCH(C1282,Customers!$A$2:$A$601,0))</f>
        <v>Nairobi</v>
      </c>
      <c r="I1282" s="43" t="n">
        <f aca="false">ROUND(MIN(INDEX(Assumptions!$D$13:$D$18,MATCH(E1282,Assumptions!$A$13:$A$18,0)),MAX(INDEX(Assumptions!$C$13:$C$18,MATCH(E1282,Assumptions!$A$13:$A$18,0)),INDEX(Assumptions!$B$13:$B$18,MATCH(E1282,Assumptions!$A$13:$A$18,0))*F1282)),2)</f>
        <v>23</v>
      </c>
    </row>
    <row r="1283" customFormat="false" ht="15" hidden="false" customHeight="false" outlineLevel="0" collapsed="false">
      <c r="A1283" s="24" t="s">
        <v>2106</v>
      </c>
      <c r="B1283" s="39" t="n">
        <v>46049</v>
      </c>
      <c r="C1283" s="24" t="s">
        <v>816</v>
      </c>
      <c r="D1283" s="24" t="s">
        <v>826</v>
      </c>
      <c r="E1283" s="24" t="s">
        <v>103</v>
      </c>
      <c r="F1283" s="38" t="n">
        <v>2310</v>
      </c>
      <c r="G1283" s="42" t="n">
        <f aca="false">DATE(YEAR(B1283),MONTH(B1283),1)</f>
        <v>46023</v>
      </c>
      <c r="H1283" s="24" t="str">
        <f aca="false">INDEX(Customers!$B$2:$B$601,MATCH(C1283,Customers!$A$2:$A$601,0))</f>
        <v>Nairobi</v>
      </c>
      <c r="I1283" s="43" t="n">
        <f aca="false">ROUND(MIN(INDEX(Assumptions!$D$13:$D$18,MATCH(E1283,Assumptions!$A$13:$A$18,0)),MAX(INDEX(Assumptions!$C$13:$C$18,MATCH(E1283,Assumptions!$A$13:$A$18,0)),INDEX(Assumptions!$B$13:$B$18,MATCH(E1283,Assumptions!$A$13:$A$18,0))*F1283)),2)</f>
        <v>23.1</v>
      </c>
    </row>
    <row r="1284" customFormat="false" ht="15" hidden="false" customHeight="false" outlineLevel="0" collapsed="false">
      <c r="A1284" s="24" t="s">
        <v>2107</v>
      </c>
      <c r="B1284" s="39" t="n">
        <v>46050</v>
      </c>
      <c r="C1284" s="24" t="s">
        <v>243</v>
      </c>
      <c r="D1284" s="24" t="s">
        <v>826</v>
      </c>
      <c r="E1284" s="24" t="s">
        <v>103</v>
      </c>
      <c r="F1284" s="38" t="n">
        <v>1600</v>
      </c>
      <c r="G1284" s="42" t="n">
        <f aca="false">DATE(YEAR(B1284),MONTH(B1284),1)</f>
        <v>46023</v>
      </c>
      <c r="H1284" s="24" t="str">
        <f aca="false">INDEX(Customers!$B$2:$B$601,MATCH(C1284,Customers!$A$2:$A$601,0))</f>
        <v>Coast</v>
      </c>
      <c r="I1284" s="43" t="n">
        <f aca="false">ROUND(MIN(INDEX(Assumptions!$D$13:$D$18,MATCH(E1284,Assumptions!$A$13:$A$18,0)),MAX(INDEX(Assumptions!$C$13:$C$18,MATCH(E1284,Assumptions!$A$13:$A$18,0)),INDEX(Assumptions!$B$13:$B$18,MATCH(E1284,Assumptions!$A$13:$A$18,0))*F1284)),2)</f>
        <v>16</v>
      </c>
    </row>
    <row r="1285" customFormat="false" ht="15" hidden="false" customHeight="false" outlineLevel="0" collapsed="false">
      <c r="A1285" s="24" t="s">
        <v>2108</v>
      </c>
      <c r="B1285" s="39" t="n">
        <v>46050</v>
      </c>
      <c r="C1285" s="24" t="s">
        <v>254</v>
      </c>
      <c r="D1285" s="24" t="s">
        <v>826</v>
      </c>
      <c r="E1285" s="24" t="s">
        <v>111</v>
      </c>
      <c r="F1285" s="38" t="n">
        <v>500</v>
      </c>
      <c r="G1285" s="42" t="n">
        <f aca="false">DATE(YEAR(B1285),MONTH(B1285),1)</f>
        <v>46023</v>
      </c>
      <c r="H1285" s="24" t="str">
        <f aca="false">INDEX(Customers!$B$2:$B$601,MATCH(C1285,Customers!$A$2:$A$601,0))</f>
        <v>Rift Valley</v>
      </c>
      <c r="I1285" s="43" t="n">
        <f aca="false">ROUND(MIN(INDEX(Assumptions!$D$13:$D$18,MATCH(E1285,Assumptions!$A$13:$A$18,0)),MAX(INDEX(Assumptions!$C$13:$C$18,MATCH(E1285,Assumptions!$A$13:$A$18,0)),INDEX(Assumptions!$B$13:$B$18,MATCH(E1285,Assumptions!$A$13:$A$18,0))*F1285)),2)</f>
        <v>20</v>
      </c>
    </row>
    <row r="1286" customFormat="false" ht="15" hidden="false" customHeight="false" outlineLevel="0" collapsed="false">
      <c r="A1286" s="24" t="s">
        <v>2109</v>
      </c>
      <c r="B1286" s="39" t="n">
        <v>46050</v>
      </c>
      <c r="C1286" s="24" t="s">
        <v>255</v>
      </c>
      <c r="D1286" s="24" t="s">
        <v>826</v>
      </c>
      <c r="E1286" s="24" t="s">
        <v>109</v>
      </c>
      <c r="F1286" s="38" t="n">
        <v>9410</v>
      </c>
      <c r="G1286" s="42" t="n">
        <f aca="false">DATE(YEAR(B1286),MONTH(B1286),1)</f>
        <v>46023</v>
      </c>
      <c r="H1286" s="24" t="str">
        <f aca="false">INDEX(Customers!$B$2:$B$601,MATCH(C1286,Customers!$A$2:$A$601,0))</f>
        <v>Central</v>
      </c>
      <c r="I1286" s="43" t="n">
        <f aca="false">ROUND(MIN(INDEX(Assumptions!$D$13:$D$18,MATCH(E1286,Assumptions!$A$13:$A$18,0)),MAX(INDEX(Assumptions!$C$13:$C$18,MATCH(E1286,Assumptions!$A$13:$A$18,0)),INDEX(Assumptions!$B$13:$B$18,MATCH(E1286,Assumptions!$A$13:$A$18,0))*F1286)),2)</f>
        <v>37.64</v>
      </c>
    </row>
    <row r="1287" customFormat="false" ht="15" hidden="false" customHeight="false" outlineLevel="0" collapsed="false">
      <c r="A1287" s="24" t="s">
        <v>2110</v>
      </c>
      <c r="B1287" s="39" t="n">
        <v>46050</v>
      </c>
      <c r="C1287" s="24" t="s">
        <v>277</v>
      </c>
      <c r="D1287" s="24" t="s">
        <v>174</v>
      </c>
      <c r="E1287" s="24" t="s">
        <v>107</v>
      </c>
      <c r="F1287" s="38" t="n">
        <v>10930</v>
      </c>
      <c r="G1287" s="42" t="n">
        <f aca="false">DATE(YEAR(B1287),MONTH(B1287),1)</f>
        <v>46023</v>
      </c>
      <c r="H1287" s="24" t="str">
        <f aca="false">INDEX(Customers!$B$2:$B$601,MATCH(C1287,Customers!$A$2:$A$601,0))</f>
        <v>Rift Valley</v>
      </c>
      <c r="I1287" s="43" t="n">
        <f aca="false">ROUND(MIN(INDEX(Assumptions!$D$13:$D$18,MATCH(E1287,Assumptions!$A$13:$A$18,0)),MAX(INDEX(Assumptions!$C$13:$C$18,MATCH(E1287,Assumptions!$A$13:$A$18,0)),INDEX(Assumptions!$B$13:$B$18,MATCH(E1287,Assumptions!$A$13:$A$18,0))*F1287)),2)</f>
        <v>0</v>
      </c>
    </row>
    <row r="1288" customFormat="false" ht="15" hidden="false" customHeight="false" outlineLevel="0" collapsed="false">
      <c r="A1288" s="24" t="s">
        <v>2111</v>
      </c>
      <c r="B1288" s="39" t="n">
        <v>46050</v>
      </c>
      <c r="C1288" s="24" t="s">
        <v>279</v>
      </c>
      <c r="D1288" s="24" t="s">
        <v>153</v>
      </c>
      <c r="E1288" s="24" t="s">
        <v>107</v>
      </c>
      <c r="F1288" s="38" t="n">
        <v>24740</v>
      </c>
      <c r="G1288" s="42" t="n">
        <f aca="false">DATE(YEAR(B1288),MONTH(B1288),1)</f>
        <v>46023</v>
      </c>
      <c r="H1288" s="24" t="str">
        <f aca="false">INDEX(Customers!$B$2:$B$601,MATCH(C1288,Customers!$A$2:$A$601,0))</f>
        <v>Nairobi</v>
      </c>
      <c r="I1288" s="43" t="n">
        <f aca="false">ROUND(MIN(INDEX(Assumptions!$D$13:$D$18,MATCH(E1288,Assumptions!$A$13:$A$18,0)),MAX(INDEX(Assumptions!$C$13:$C$18,MATCH(E1288,Assumptions!$A$13:$A$18,0)),INDEX(Assumptions!$B$13:$B$18,MATCH(E1288,Assumptions!$A$13:$A$18,0))*F1288)),2)</f>
        <v>0</v>
      </c>
    </row>
    <row r="1289" customFormat="false" ht="15" hidden="false" customHeight="false" outlineLevel="0" collapsed="false">
      <c r="A1289" s="24" t="s">
        <v>2112</v>
      </c>
      <c r="B1289" s="39" t="n">
        <v>46050</v>
      </c>
      <c r="C1289" s="24" t="s">
        <v>284</v>
      </c>
      <c r="D1289" s="24" t="s">
        <v>826</v>
      </c>
      <c r="E1289" s="24" t="s">
        <v>103</v>
      </c>
      <c r="F1289" s="38" t="n">
        <v>740</v>
      </c>
      <c r="G1289" s="42" t="n">
        <f aca="false">DATE(YEAR(B1289),MONTH(B1289),1)</f>
        <v>46023</v>
      </c>
      <c r="H1289" s="24" t="str">
        <f aca="false">INDEX(Customers!$B$2:$B$601,MATCH(C1289,Customers!$A$2:$A$601,0))</f>
        <v>Nairobi</v>
      </c>
      <c r="I1289" s="43" t="n">
        <f aca="false">ROUND(MIN(INDEX(Assumptions!$D$13:$D$18,MATCH(E1289,Assumptions!$A$13:$A$18,0)),MAX(INDEX(Assumptions!$C$13:$C$18,MATCH(E1289,Assumptions!$A$13:$A$18,0)),INDEX(Assumptions!$B$13:$B$18,MATCH(E1289,Assumptions!$A$13:$A$18,0))*F1289)),2)</f>
        <v>7.4</v>
      </c>
    </row>
    <row r="1290" customFormat="false" ht="15" hidden="false" customHeight="false" outlineLevel="0" collapsed="false">
      <c r="A1290" s="24" t="s">
        <v>2113</v>
      </c>
      <c r="B1290" s="39" t="n">
        <v>46050</v>
      </c>
      <c r="C1290" s="24" t="s">
        <v>309</v>
      </c>
      <c r="D1290" s="24" t="s">
        <v>826</v>
      </c>
      <c r="E1290" s="24" t="s">
        <v>111</v>
      </c>
      <c r="F1290" s="38" t="n">
        <v>50</v>
      </c>
      <c r="G1290" s="42" t="n">
        <f aca="false">DATE(YEAR(B1290),MONTH(B1290),1)</f>
        <v>46023</v>
      </c>
      <c r="H1290" s="24" t="str">
        <f aca="false">INDEX(Customers!$B$2:$B$601,MATCH(C1290,Customers!$A$2:$A$601,0))</f>
        <v>Rift Valley</v>
      </c>
      <c r="I1290" s="43" t="n">
        <f aca="false">ROUND(MIN(INDEX(Assumptions!$D$13:$D$18,MATCH(E1290,Assumptions!$A$13:$A$18,0)),MAX(INDEX(Assumptions!$C$13:$C$18,MATCH(E1290,Assumptions!$A$13:$A$18,0)),INDEX(Assumptions!$B$13:$B$18,MATCH(E1290,Assumptions!$A$13:$A$18,0))*F1290)),2)</f>
        <v>2</v>
      </c>
    </row>
    <row r="1291" customFormat="false" ht="15" hidden="false" customHeight="false" outlineLevel="0" collapsed="false">
      <c r="A1291" s="24" t="s">
        <v>2114</v>
      </c>
      <c r="B1291" s="39" t="n">
        <v>46050</v>
      </c>
      <c r="C1291" s="24" t="s">
        <v>319</v>
      </c>
      <c r="D1291" s="24" t="s">
        <v>157</v>
      </c>
      <c r="E1291" s="24" t="s">
        <v>105</v>
      </c>
      <c r="F1291" s="38" t="n">
        <v>1400</v>
      </c>
      <c r="G1291" s="42" t="n">
        <f aca="false">DATE(YEAR(B1291),MONTH(B1291),1)</f>
        <v>46023</v>
      </c>
      <c r="H1291" s="24" t="str">
        <f aca="false">INDEX(Customers!$B$2:$B$601,MATCH(C1291,Customers!$A$2:$A$601,0))</f>
        <v>Nairobi</v>
      </c>
      <c r="I1291" s="43" t="n">
        <f aca="false">ROUND(MIN(INDEX(Assumptions!$D$13:$D$18,MATCH(E1291,Assumptions!$A$13:$A$18,0)),MAX(INDEX(Assumptions!$C$13:$C$18,MATCH(E1291,Assumptions!$A$13:$A$18,0)),INDEX(Assumptions!$B$13:$B$18,MATCH(E1291,Assumptions!$A$13:$A$18,0))*F1291)),2)</f>
        <v>21</v>
      </c>
    </row>
    <row r="1292" customFormat="false" ht="15" hidden="false" customHeight="false" outlineLevel="0" collapsed="false">
      <c r="A1292" s="24" t="s">
        <v>2115</v>
      </c>
      <c r="B1292" s="39" t="n">
        <v>46050</v>
      </c>
      <c r="C1292" s="24" t="s">
        <v>321</v>
      </c>
      <c r="D1292" s="24" t="s">
        <v>826</v>
      </c>
      <c r="E1292" s="24" t="s">
        <v>111</v>
      </c>
      <c r="F1292" s="38" t="n">
        <v>50</v>
      </c>
      <c r="G1292" s="42" t="n">
        <f aca="false">DATE(YEAR(B1292),MONTH(B1292),1)</f>
        <v>46023</v>
      </c>
      <c r="H1292" s="24" t="str">
        <f aca="false">INDEX(Customers!$B$2:$B$601,MATCH(C1292,Customers!$A$2:$A$601,0))</f>
        <v>Western</v>
      </c>
      <c r="I1292" s="43" t="n">
        <f aca="false">ROUND(MIN(INDEX(Assumptions!$D$13:$D$18,MATCH(E1292,Assumptions!$A$13:$A$18,0)),MAX(INDEX(Assumptions!$C$13:$C$18,MATCH(E1292,Assumptions!$A$13:$A$18,0)),INDEX(Assumptions!$B$13:$B$18,MATCH(E1292,Assumptions!$A$13:$A$18,0))*F1292)),2)</f>
        <v>2</v>
      </c>
    </row>
    <row r="1293" customFormat="false" ht="15" hidden="false" customHeight="false" outlineLevel="0" collapsed="false">
      <c r="A1293" s="24" t="s">
        <v>2116</v>
      </c>
      <c r="B1293" s="39" t="n">
        <v>46050</v>
      </c>
      <c r="C1293" s="24" t="s">
        <v>328</v>
      </c>
      <c r="D1293" s="24" t="s">
        <v>193</v>
      </c>
      <c r="E1293" s="24" t="s">
        <v>107</v>
      </c>
      <c r="F1293" s="38" t="n">
        <v>3490</v>
      </c>
      <c r="G1293" s="42" t="n">
        <f aca="false">DATE(YEAR(B1293),MONTH(B1293),1)</f>
        <v>46023</v>
      </c>
      <c r="H1293" s="24" t="str">
        <f aca="false">INDEX(Customers!$B$2:$B$601,MATCH(C1293,Customers!$A$2:$A$601,0))</f>
        <v>Western</v>
      </c>
      <c r="I1293" s="43" t="n">
        <f aca="false">ROUND(MIN(INDEX(Assumptions!$D$13:$D$18,MATCH(E1293,Assumptions!$A$13:$A$18,0)),MAX(INDEX(Assumptions!$C$13:$C$18,MATCH(E1293,Assumptions!$A$13:$A$18,0)),INDEX(Assumptions!$B$13:$B$18,MATCH(E1293,Assumptions!$A$13:$A$18,0))*F1293)),2)</f>
        <v>0</v>
      </c>
    </row>
    <row r="1294" customFormat="false" ht="15" hidden="false" customHeight="false" outlineLevel="0" collapsed="false">
      <c r="A1294" s="24" t="s">
        <v>2117</v>
      </c>
      <c r="B1294" s="39" t="n">
        <v>46050</v>
      </c>
      <c r="C1294" s="24" t="s">
        <v>331</v>
      </c>
      <c r="D1294" s="24" t="s">
        <v>826</v>
      </c>
      <c r="E1294" s="24" t="s">
        <v>109</v>
      </c>
      <c r="F1294" s="38" t="n">
        <v>3830</v>
      </c>
      <c r="G1294" s="42" t="n">
        <f aca="false">DATE(YEAR(B1294),MONTH(B1294),1)</f>
        <v>46023</v>
      </c>
      <c r="H1294" s="24" t="str">
        <f aca="false">INDEX(Customers!$B$2:$B$601,MATCH(C1294,Customers!$A$2:$A$601,0))</f>
        <v>Coast</v>
      </c>
      <c r="I1294" s="43" t="n">
        <f aca="false">ROUND(MIN(INDEX(Assumptions!$D$13:$D$18,MATCH(E1294,Assumptions!$A$13:$A$18,0)),MAX(INDEX(Assumptions!$C$13:$C$18,MATCH(E1294,Assumptions!$A$13:$A$18,0)),INDEX(Assumptions!$B$13:$B$18,MATCH(E1294,Assumptions!$A$13:$A$18,0))*F1294)),2)</f>
        <v>15.32</v>
      </c>
    </row>
    <row r="1295" customFormat="false" ht="15" hidden="false" customHeight="false" outlineLevel="0" collapsed="false">
      <c r="A1295" s="24" t="s">
        <v>2118</v>
      </c>
      <c r="B1295" s="39" t="n">
        <v>46050</v>
      </c>
      <c r="C1295" s="24" t="s">
        <v>338</v>
      </c>
      <c r="D1295" s="24" t="s">
        <v>826</v>
      </c>
      <c r="E1295" s="24" t="s">
        <v>103</v>
      </c>
      <c r="F1295" s="38" t="n">
        <v>900</v>
      </c>
      <c r="G1295" s="42" t="n">
        <f aca="false">DATE(YEAR(B1295),MONTH(B1295),1)</f>
        <v>46023</v>
      </c>
      <c r="H1295" s="24" t="str">
        <f aca="false">INDEX(Customers!$B$2:$B$601,MATCH(C1295,Customers!$A$2:$A$601,0))</f>
        <v>Rift Valley</v>
      </c>
      <c r="I1295" s="43" t="n">
        <f aca="false">ROUND(MIN(INDEX(Assumptions!$D$13:$D$18,MATCH(E1295,Assumptions!$A$13:$A$18,0)),MAX(INDEX(Assumptions!$C$13:$C$18,MATCH(E1295,Assumptions!$A$13:$A$18,0)),INDEX(Assumptions!$B$13:$B$18,MATCH(E1295,Assumptions!$A$13:$A$18,0))*F1295)),2)</f>
        <v>9</v>
      </c>
    </row>
    <row r="1296" customFormat="false" ht="15" hidden="false" customHeight="false" outlineLevel="0" collapsed="false">
      <c r="A1296" s="24" t="s">
        <v>2119</v>
      </c>
      <c r="B1296" s="39" t="n">
        <v>46050</v>
      </c>
      <c r="C1296" s="24" t="s">
        <v>342</v>
      </c>
      <c r="D1296" s="24" t="s">
        <v>826</v>
      </c>
      <c r="E1296" s="24" t="s">
        <v>111</v>
      </c>
      <c r="F1296" s="38" t="n">
        <v>500</v>
      </c>
      <c r="G1296" s="42" t="n">
        <f aca="false">DATE(YEAR(B1296),MONTH(B1296),1)</f>
        <v>46023</v>
      </c>
      <c r="H1296" s="24" t="str">
        <f aca="false">INDEX(Customers!$B$2:$B$601,MATCH(C1296,Customers!$A$2:$A$601,0))</f>
        <v>Eastern</v>
      </c>
      <c r="I1296" s="43" t="n">
        <f aca="false">ROUND(MIN(INDEX(Assumptions!$D$13:$D$18,MATCH(E1296,Assumptions!$A$13:$A$18,0)),MAX(INDEX(Assumptions!$C$13:$C$18,MATCH(E1296,Assumptions!$A$13:$A$18,0)),INDEX(Assumptions!$B$13:$B$18,MATCH(E1296,Assumptions!$A$13:$A$18,0))*F1296)),2)</f>
        <v>20</v>
      </c>
    </row>
    <row r="1297" customFormat="false" ht="15" hidden="false" customHeight="false" outlineLevel="0" collapsed="false">
      <c r="A1297" s="24" t="s">
        <v>2120</v>
      </c>
      <c r="B1297" s="39" t="n">
        <v>46050</v>
      </c>
      <c r="C1297" s="24" t="s">
        <v>351</v>
      </c>
      <c r="D1297" s="24" t="s">
        <v>826</v>
      </c>
      <c r="E1297" s="24" t="s">
        <v>113</v>
      </c>
      <c r="F1297" s="38" t="n">
        <v>250</v>
      </c>
      <c r="G1297" s="42" t="n">
        <f aca="false">DATE(YEAR(B1297),MONTH(B1297),1)</f>
        <v>46023</v>
      </c>
      <c r="H1297" s="24" t="str">
        <f aca="false">INDEX(Customers!$B$2:$B$601,MATCH(C1297,Customers!$A$2:$A$601,0))</f>
        <v>Eastern</v>
      </c>
      <c r="I1297" s="43" t="n">
        <f aca="false">ROUND(MIN(INDEX(Assumptions!$D$13:$D$18,MATCH(E1297,Assumptions!$A$13:$A$18,0)),MAX(INDEX(Assumptions!$C$13:$C$18,MATCH(E1297,Assumptions!$A$13:$A$18,0)),INDEX(Assumptions!$B$13:$B$18,MATCH(E1297,Assumptions!$A$13:$A$18,0))*F1297)),2)</f>
        <v>12.5</v>
      </c>
    </row>
    <row r="1298" customFormat="false" ht="15" hidden="false" customHeight="false" outlineLevel="0" collapsed="false">
      <c r="A1298" s="24" t="s">
        <v>2121</v>
      </c>
      <c r="B1298" s="39" t="n">
        <v>46050</v>
      </c>
      <c r="C1298" s="24" t="s">
        <v>353</v>
      </c>
      <c r="D1298" s="24" t="s">
        <v>193</v>
      </c>
      <c r="E1298" s="24" t="s">
        <v>105</v>
      </c>
      <c r="F1298" s="38" t="n">
        <v>1380</v>
      </c>
      <c r="G1298" s="42" t="n">
        <f aca="false">DATE(YEAR(B1298),MONTH(B1298),1)</f>
        <v>46023</v>
      </c>
      <c r="H1298" s="24" t="str">
        <f aca="false">INDEX(Customers!$B$2:$B$601,MATCH(C1298,Customers!$A$2:$A$601,0))</f>
        <v>Western</v>
      </c>
      <c r="I1298" s="43" t="n">
        <f aca="false">ROUND(MIN(INDEX(Assumptions!$D$13:$D$18,MATCH(E1298,Assumptions!$A$13:$A$18,0)),MAX(INDEX(Assumptions!$C$13:$C$18,MATCH(E1298,Assumptions!$A$13:$A$18,0)),INDEX(Assumptions!$B$13:$B$18,MATCH(E1298,Assumptions!$A$13:$A$18,0))*F1298)),2)</f>
        <v>20.7</v>
      </c>
    </row>
    <row r="1299" customFormat="false" ht="15" hidden="false" customHeight="false" outlineLevel="0" collapsed="false">
      <c r="A1299" s="24" t="s">
        <v>2122</v>
      </c>
      <c r="B1299" s="39" t="n">
        <v>46050</v>
      </c>
      <c r="C1299" s="24" t="s">
        <v>361</v>
      </c>
      <c r="D1299" s="24" t="s">
        <v>826</v>
      </c>
      <c r="E1299" s="24" t="s">
        <v>103</v>
      </c>
      <c r="F1299" s="38" t="n">
        <v>4300</v>
      </c>
      <c r="G1299" s="42" t="n">
        <f aca="false">DATE(YEAR(B1299),MONTH(B1299),1)</f>
        <v>46023</v>
      </c>
      <c r="H1299" s="24" t="str">
        <f aca="false">INDEX(Customers!$B$2:$B$601,MATCH(C1299,Customers!$A$2:$A$601,0))</f>
        <v>Rift Valley</v>
      </c>
      <c r="I1299" s="43" t="n">
        <f aca="false">ROUND(MIN(INDEX(Assumptions!$D$13:$D$18,MATCH(E1299,Assumptions!$A$13:$A$18,0)),MAX(INDEX(Assumptions!$C$13:$C$18,MATCH(E1299,Assumptions!$A$13:$A$18,0)),INDEX(Assumptions!$B$13:$B$18,MATCH(E1299,Assumptions!$A$13:$A$18,0))*F1299)),2)</f>
        <v>43</v>
      </c>
    </row>
    <row r="1300" customFormat="false" ht="15" hidden="false" customHeight="false" outlineLevel="0" collapsed="false">
      <c r="A1300" s="24" t="s">
        <v>2123</v>
      </c>
      <c r="B1300" s="39" t="n">
        <v>46050</v>
      </c>
      <c r="C1300" s="24" t="s">
        <v>368</v>
      </c>
      <c r="D1300" s="24" t="s">
        <v>826</v>
      </c>
      <c r="E1300" s="24" t="s">
        <v>113</v>
      </c>
      <c r="F1300" s="38" t="n">
        <v>250</v>
      </c>
      <c r="G1300" s="42" t="n">
        <f aca="false">DATE(YEAR(B1300),MONTH(B1300),1)</f>
        <v>46023</v>
      </c>
      <c r="H1300" s="24" t="str">
        <f aca="false">INDEX(Customers!$B$2:$B$601,MATCH(C1300,Customers!$A$2:$A$601,0))</f>
        <v>Central</v>
      </c>
      <c r="I1300" s="43" t="n">
        <f aca="false">ROUND(MIN(INDEX(Assumptions!$D$13:$D$18,MATCH(E1300,Assumptions!$A$13:$A$18,0)),MAX(INDEX(Assumptions!$C$13:$C$18,MATCH(E1300,Assumptions!$A$13:$A$18,0)),INDEX(Assumptions!$B$13:$B$18,MATCH(E1300,Assumptions!$A$13:$A$18,0))*F1300)),2)</f>
        <v>12.5</v>
      </c>
    </row>
    <row r="1301" customFormat="false" ht="15" hidden="false" customHeight="false" outlineLevel="0" collapsed="false">
      <c r="A1301" s="24" t="s">
        <v>2124</v>
      </c>
      <c r="B1301" s="39" t="n">
        <v>46050</v>
      </c>
      <c r="C1301" s="24" t="s">
        <v>373</v>
      </c>
      <c r="D1301" s="24" t="s">
        <v>826</v>
      </c>
      <c r="E1301" s="24" t="s">
        <v>109</v>
      </c>
      <c r="F1301" s="38" t="n">
        <v>6160</v>
      </c>
      <c r="G1301" s="42" t="n">
        <f aca="false">DATE(YEAR(B1301),MONTH(B1301),1)</f>
        <v>46023</v>
      </c>
      <c r="H1301" s="24" t="str">
        <f aca="false">INDEX(Customers!$B$2:$B$601,MATCH(C1301,Customers!$A$2:$A$601,0))</f>
        <v>Rift Valley</v>
      </c>
      <c r="I1301" s="43" t="n">
        <f aca="false">ROUND(MIN(INDEX(Assumptions!$D$13:$D$18,MATCH(E1301,Assumptions!$A$13:$A$18,0)),MAX(INDEX(Assumptions!$C$13:$C$18,MATCH(E1301,Assumptions!$A$13:$A$18,0)),INDEX(Assumptions!$B$13:$B$18,MATCH(E1301,Assumptions!$A$13:$A$18,0))*F1301)),2)</f>
        <v>24.64</v>
      </c>
    </row>
    <row r="1302" customFormat="false" ht="15" hidden="false" customHeight="false" outlineLevel="0" collapsed="false">
      <c r="A1302" s="24" t="s">
        <v>2125</v>
      </c>
      <c r="B1302" s="39" t="n">
        <v>46050</v>
      </c>
      <c r="C1302" s="24" t="s">
        <v>379</v>
      </c>
      <c r="D1302" s="24" t="s">
        <v>157</v>
      </c>
      <c r="E1302" s="24" t="s">
        <v>107</v>
      </c>
      <c r="F1302" s="38" t="n">
        <v>71480</v>
      </c>
      <c r="G1302" s="42" t="n">
        <f aca="false">DATE(YEAR(B1302),MONTH(B1302),1)</f>
        <v>46023</v>
      </c>
      <c r="H1302" s="24" t="str">
        <f aca="false">INDEX(Customers!$B$2:$B$601,MATCH(C1302,Customers!$A$2:$A$601,0))</f>
        <v>Nairobi</v>
      </c>
      <c r="I1302" s="43" t="n">
        <f aca="false">ROUND(MIN(INDEX(Assumptions!$D$13:$D$18,MATCH(E1302,Assumptions!$A$13:$A$18,0)),MAX(INDEX(Assumptions!$C$13:$C$18,MATCH(E1302,Assumptions!$A$13:$A$18,0)),INDEX(Assumptions!$B$13:$B$18,MATCH(E1302,Assumptions!$A$13:$A$18,0))*F1302)),2)</f>
        <v>0</v>
      </c>
    </row>
    <row r="1303" customFormat="false" ht="15" hidden="false" customHeight="false" outlineLevel="0" collapsed="false">
      <c r="A1303" s="24" t="s">
        <v>2126</v>
      </c>
      <c r="B1303" s="39" t="n">
        <v>46050</v>
      </c>
      <c r="C1303" s="24" t="s">
        <v>379</v>
      </c>
      <c r="D1303" s="24" t="s">
        <v>826</v>
      </c>
      <c r="E1303" s="24" t="s">
        <v>109</v>
      </c>
      <c r="F1303" s="38" t="n">
        <v>3740</v>
      </c>
      <c r="G1303" s="42" t="n">
        <f aca="false">DATE(YEAR(B1303),MONTH(B1303),1)</f>
        <v>46023</v>
      </c>
      <c r="H1303" s="24" t="str">
        <f aca="false">INDEX(Customers!$B$2:$B$601,MATCH(C1303,Customers!$A$2:$A$601,0))</f>
        <v>Nairobi</v>
      </c>
      <c r="I1303" s="43" t="n">
        <f aca="false">ROUND(MIN(INDEX(Assumptions!$D$13:$D$18,MATCH(E1303,Assumptions!$A$13:$A$18,0)),MAX(INDEX(Assumptions!$C$13:$C$18,MATCH(E1303,Assumptions!$A$13:$A$18,0)),INDEX(Assumptions!$B$13:$B$18,MATCH(E1303,Assumptions!$A$13:$A$18,0))*F1303)),2)</f>
        <v>14.96</v>
      </c>
    </row>
    <row r="1304" customFormat="false" ht="15" hidden="false" customHeight="false" outlineLevel="0" collapsed="false">
      <c r="A1304" s="24" t="s">
        <v>2127</v>
      </c>
      <c r="B1304" s="39" t="n">
        <v>46050</v>
      </c>
      <c r="C1304" s="24" t="s">
        <v>382</v>
      </c>
      <c r="D1304" s="24" t="s">
        <v>826</v>
      </c>
      <c r="E1304" s="24" t="s">
        <v>109</v>
      </c>
      <c r="F1304" s="38" t="n">
        <v>6560</v>
      </c>
      <c r="G1304" s="42" t="n">
        <f aca="false">DATE(YEAR(B1304),MONTH(B1304),1)</f>
        <v>46023</v>
      </c>
      <c r="H1304" s="24" t="str">
        <f aca="false">INDEX(Customers!$B$2:$B$601,MATCH(C1304,Customers!$A$2:$A$601,0))</f>
        <v>Central</v>
      </c>
      <c r="I1304" s="43" t="n">
        <f aca="false">ROUND(MIN(INDEX(Assumptions!$D$13:$D$18,MATCH(E1304,Assumptions!$A$13:$A$18,0)),MAX(INDEX(Assumptions!$C$13:$C$18,MATCH(E1304,Assumptions!$A$13:$A$18,0)),INDEX(Assumptions!$B$13:$B$18,MATCH(E1304,Assumptions!$A$13:$A$18,0))*F1304)),2)</f>
        <v>26.24</v>
      </c>
    </row>
    <row r="1305" customFormat="false" ht="15" hidden="false" customHeight="false" outlineLevel="0" collapsed="false">
      <c r="A1305" s="24" t="s">
        <v>2128</v>
      </c>
      <c r="B1305" s="39" t="n">
        <v>46050</v>
      </c>
      <c r="C1305" s="24" t="s">
        <v>384</v>
      </c>
      <c r="D1305" s="24" t="s">
        <v>826</v>
      </c>
      <c r="E1305" s="24" t="s">
        <v>103</v>
      </c>
      <c r="F1305" s="38" t="n">
        <v>1010</v>
      </c>
      <c r="G1305" s="42" t="n">
        <f aca="false">DATE(YEAR(B1305),MONTH(B1305),1)</f>
        <v>46023</v>
      </c>
      <c r="H1305" s="24" t="str">
        <f aca="false">INDEX(Customers!$B$2:$B$601,MATCH(C1305,Customers!$A$2:$A$601,0))</f>
        <v>Western</v>
      </c>
      <c r="I1305" s="43" t="n">
        <f aca="false">ROUND(MIN(INDEX(Assumptions!$D$13:$D$18,MATCH(E1305,Assumptions!$A$13:$A$18,0)),MAX(INDEX(Assumptions!$C$13:$C$18,MATCH(E1305,Assumptions!$A$13:$A$18,0)),INDEX(Assumptions!$B$13:$B$18,MATCH(E1305,Assumptions!$A$13:$A$18,0))*F1305)),2)</f>
        <v>10.1</v>
      </c>
    </row>
    <row r="1306" customFormat="false" ht="15" hidden="false" customHeight="false" outlineLevel="0" collapsed="false">
      <c r="A1306" s="24" t="s">
        <v>2129</v>
      </c>
      <c r="B1306" s="39" t="n">
        <v>46050</v>
      </c>
      <c r="C1306" s="24" t="s">
        <v>394</v>
      </c>
      <c r="D1306" s="24" t="s">
        <v>209</v>
      </c>
      <c r="E1306" s="24" t="s">
        <v>105</v>
      </c>
      <c r="F1306" s="38" t="n">
        <v>5400</v>
      </c>
      <c r="G1306" s="42" t="n">
        <f aca="false">DATE(YEAR(B1306),MONTH(B1306),1)</f>
        <v>46023</v>
      </c>
      <c r="H1306" s="24" t="str">
        <f aca="false">INDEX(Customers!$B$2:$B$601,MATCH(C1306,Customers!$A$2:$A$601,0))</f>
        <v>Eastern</v>
      </c>
      <c r="I1306" s="43" t="n">
        <f aca="false">ROUND(MIN(INDEX(Assumptions!$D$13:$D$18,MATCH(E1306,Assumptions!$A$13:$A$18,0)),MAX(INDEX(Assumptions!$C$13:$C$18,MATCH(E1306,Assumptions!$A$13:$A$18,0)),INDEX(Assumptions!$B$13:$B$18,MATCH(E1306,Assumptions!$A$13:$A$18,0))*F1306)),2)</f>
        <v>81</v>
      </c>
    </row>
    <row r="1307" customFormat="false" ht="15" hidden="false" customHeight="false" outlineLevel="0" collapsed="false">
      <c r="A1307" s="24" t="s">
        <v>2130</v>
      </c>
      <c r="B1307" s="39" t="n">
        <v>46050</v>
      </c>
      <c r="C1307" s="24" t="s">
        <v>396</v>
      </c>
      <c r="D1307" s="24" t="s">
        <v>826</v>
      </c>
      <c r="E1307" s="24" t="s">
        <v>103</v>
      </c>
      <c r="F1307" s="38" t="n">
        <v>530</v>
      </c>
      <c r="G1307" s="42" t="n">
        <f aca="false">DATE(YEAR(B1307),MONTH(B1307),1)</f>
        <v>46023</v>
      </c>
      <c r="H1307" s="24" t="str">
        <f aca="false">INDEX(Customers!$B$2:$B$601,MATCH(C1307,Customers!$A$2:$A$601,0))</f>
        <v>Nairobi</v>
      </c>
      <c r="I1307" s="43" t="n">
        <f aca="false">ROUND(MIN(INDEX(Assumptions!$D$13:$D$18,MATCH(E1307,Assumptions!$A$13:$A$18,0)),MAX(INDEX(Assumptions!$C$13:$C$18,MATCH(E1307,Assumptions!$A$13:$A$18,0)),INDEX(Assumptions!$B$13:$B$18,MATCH(E1307,Assumptions!$A$13:$A$18,0))*F1307)),2)</f>
        <v>5.3</v>
      </c>
    </row>
    <row r="1308" customFormat="false" ht="15" hidden="false" customHeight="false" outlineLevel="0" collapsed="false">
      <c r="A1308" s="24" t="s">
        <v>2131</v>
      </c>
      <c r="B1308" s="39" t="n">
        <v>46050</v>
      </c>
      <c r="C1308" s="24" t="s">
        <v>412</v>
      </c>
      <c r="D1308" s="24" t="s">
        <v>826</v>
      </c>
      <c r="E1308" s="24" t="s">
        <v>113</v>
      </c>
      <c r="F1308" s="38" t="n">
        <v>1000</v>
      </c>
      <c r="G1308" s="42" t="n">
        <f aca="false">DATE(YEAR(B1308),MONTH(B1308),1)</f>
        <v>46023</v>
      </c>
      <c r="H1308" s="24" t="str">
        <f aca="false">INDEX(Customers!$B$2:$B$601,MATCH(C1308,Customers!$A$2:$A$601,0))</f>
        <v>Rift Valley</v>
      </c>
      <c r="I1308" s="43" t="n">
        <f aca="false">ROUND(MIN(INDEX(Assumptions!$D$13:$D$18,MATCH(E1308,Assumptions!$A$13:$A$18,0)),MAX(INDEX(Assumptions!$C$13:$C$18,MATCH(E1308,Assumptions!$A$13:$A$18,0)),INDEX(Assumptions!$B$13:$B$18,MATCH(E1308,Assumptions!$A$13:$A$18,0))*F1308)),2)</f>
        <v>50</v>
      </c>
    </row>
    <row r="1309" customFormat="false" ht="15" hidden="false" customHeight="false" outlineLevel="0" collapsed="false">
      <c r="A1309" s="24" t="s">
        <v>2132</v>
      </c>
      <c r="B1309" s="39" t="n">
        <v>46050</v>
      </c>
      <c r="C1309" s="24" t="s">
        <v>428</v>
      </c>
      <c r="D1309" s="24" t="s">
        <v>826</v>
      </c>
      <c r="E1309" s="24" t="s">
        <v>113</v>
      </c>
      <c r="F1309" s="38" t="n">
        <v>250</v>
      </c>
      <c r="G1309" s="42" t="n">
        <f aca="false">DATE(YEAR(B1309),MONTH(B1309),1)</f>
        <v>46023</v>
      </c>
      <c r="H1309" s="24" t="str">
        <f aca="false">INDEX(Customers!$B$2:$B$601,MATCH(C1309,Customers!$A$2:$A$601,0))</f>
        <v>Nairobi</v>
      </c>
      <c r="I1309" s="43" t="n">
        <f aca="false">ROUND(MIN(INDEX(Assumptions!$D$13:$D$18,MATCH(E1309,Assumptions!$A$13:$A$18,0)),MAX(INDEX(Assumptions!$C$13:$C$18,MATCH(E1309,Assumptions!$A$13:$A$18,0)),INDEX(Assumptions!$B$13:$B$18,MATCH(E1309,Assumptions!$A$13:$A$18,0))*F1309)),2)</f>
        <v>12.5</v>
      </c>
    </row>
    <row r="1310" customFormat="false" ht="15" hidden="false" customHeight="false" outlineLevel="0" collapsed="false">
      <c r="A1310" s="24" t="s">
        <v>2133</v>
      </c>
      <c r="B1310" s="39" t="n">
        <v>46050</v>
      </c>
      <c r="C1310" s="24" t="s">
        <v>429</v>
      </c>
      <c r="D1310" s="24" t="s">
        <v>206</v>
      </c>
      <c r="E1310" s="24" t="s">
        <v>107</v>
      </c>
      <c r="F1310" s="38" t="n">
        <v>32680</v>
      </c>
      <c r="G1310" s="42" t="n">
        <f aca="false">DATE(YEAR(B1310),MONTH(B1310),1)</f>
        <v>46023</v>
      </c>
      <c r="H1310" s="24" t="str">
        <f aca="false">INDEX(Customers!$B$2:$B$601,MATCH(C1310,Customers!$A$2:$A$601,0))</f>
        <v>Eastern</v>
      </c>
      <c r="I1310" s="43" t="n">
        <f aca="false">ROUND(MIN(INDEX(Assumptions!$D$13:$D$18,MATCH(E1310,Assumptions!$A$13:$A$18,0)),MAX(INDEX(Assumptions!$C$13:$C$18,MATCH(E1310,Assumptions!$A$13:$A$18,0)),INDEX(Assumptions!$B$13:$B$18,MATCH(E1310,Assumptions!$A$13:$A$18,0))*F1310)),2)</f>
        <v>0</v>
      </c>
    </row>
    <row r="1311" customFormat="false" ht="15" hidden="false" customHeight="false" outlineLevel="0" collapsed="false">
      <c r="A1311" s="24" t="s">
        <v>2134</v>
      </c>
      <c r="B1311" s="39" t="n">
        <v>46050</v>
      </c>
      <c r="C1311" s="24" t="s">
        <v>455</v>
      </c>
      <c r="D1311" s="24" t="s">
        <v>178</v>
      </c>
      <c r="E1311" s="24" t="s">
        <v>105</v>
      </c>
      <c r="F1311" s="38" t="n">
        <v>1060</v>
      </c>
      <c r="G1311" s="42" t="n">
        <f aca="false">DATE(YEAR(B1311),MONTH(B1311),1)</f>
        <v>46023</v>
      </c>
      <c r="H1311" s="24" t="str">
        <f aca="false">INDEX(Customers!$B$2:$B$601,MATCH(C1311,Customers!$A$2:$A$601,0))</f>
        <v>Rift Valley</v>
      </c>
      <c r="I1311" s="43" t="n">
        <f aca="false">ROUND(MIN(INDEX(Assumptions!$D$13:$D$18,MATCH(E1311,Assumptions!$A$13:$A$18,0)),MAX(INDEX(Assumptions!$C$13:$C$18,MATCH(E1311,Assumptions!$A$13:$A$18,0)),INDEX(Assumptions!$B$13:$B$18,MATCH(E1311,Assumptions!$A$13:$A$18,0))*F1311)),2)</f>
        <v>15.9</v>
      </c>
    </row>
    <row r="1312" customFormat="false" ht="15" hidden="false" customHeight="false" outlineLevel="0" collapsed="false">
      <c r="A1312" s="24" t="s">
        <v>2135</v>
      </c>
      <c r="B1312" s="39" t="n">
        <v>46050</v>
      </c>
      <c r="C1312" s="24" t="s">
        <v>470</v>
      </c>
      <c r="D1312" s="24" t="s">
        <v>826</v>
      </c>
      <c r="E1312" s="24" t="s">
        <v>103</v>
      </c>
      <c r="F1312" s="38" t="n">
        <v>1900</v>
      </c>
      <c r="G1312" s="42" t="n">
        <f aca="false">DATE(YEAR(B1312),MONTH(B1312),1)</f>
        <v>46023</v>
      </c>
      <c r="H1312" s="24" t="str">
        <f aca="false">INDEX(Customers!$B$2:$B$601,MATCH(C1312,Customers!$A$2:$A$601,0))</f>
        <v>Nairobi</v>
      </c>
      <c r="I1312" s="43" t="n">
        <f aca="false">ROUND(MIN(INDEX(Assumptions!$D$13:$D$18,MATCH(E1312,Assumptions!$A$13:$A$18,0)),MAX(INDEX(Assumptions!$C$13:$C$18,MATCH(E1312,Assumptions!$A$13:$A$18,0)),INDEX(Assumptions!$B$13:$B$18,MATCH(E1312,Assumptions!$A$13:$A$18,0))*F1312)),2)</f>
        <v>19</v>
      </c>
    </row>
    <row r="1313" customFormat="false" ht="15" hidden="false" customHeight="false" outlineLevel="0" collapsed="false">
      <c r="A1313" s="24" t="s">
        <v>2136</v>
      </c>
      <c r="B1313" s="39" t="n">
        <v>46050</v>
      </c>
      <c r="C1313" s="24" t="s">
        <v>476</v>
      </c>
      <c r="D1313" s="24" t="s">
        <v>826</v>
      </c>
      <c r="E1313" s="24" t="s">
        <v>113</v>
      </c>
      <c r="F1313" s="38" t="n">
        <v>1000</v>
      </c>
      <c r="G1313" s="42" t="n">
        <f aca="false">DATE(YEAR(B1313),MONTH(B1313),1)</f>
        <v>46023</v>
      </c>
      <c r="H1313" s="24" t="str">
        <f aca="false">INDEX(Customers!$B$2:$B$601,MATCH(C1313,Customers!$A$2:$A$601,0))</f>
        <v>Coast</v>
      </c>
      <c r="I1313" s="43" t="n">
        <f aca="false">ROUND(MIN(INDEX(Assumptions!$D$13:$D$18,MATCH(E1313,Assumptions!$A$13:$A$18,0)),MAX(INDEX(Assumptions!$C$13:$C$18,MATCH(E1313,Assumptions!$A$13:$A$18,0)),INDEX(Assumptions!$B$13:$B$18,MATCH(E1313,Assumptions!$A$13:$A$18,0))*F1313)),2)</f>
        <v>50</v>
      </c>
    </row>
    <row r="1314" customFormat="false" ht="15" hidden="false" customHeight="false" outlineLevel="0" collapsed="false">
      <c r="A1314" s="24" t="s">
        <v>2137</v>
      </c>
      <c r="B1314" s="39" t="n">
        <v>46050</v>
      </c>
      <c r="C1314" s="24" t="s">
        <v>488</v>
      </c>
      <c r="D1314" s="24" t="s">
        <v>193</v>
      </c>
      <c r="E1314" s="24" t="s">
        <v>107</v>
      </c>
      <c r="F1314" s="38" t="n">
        <v>5960</v>
      </c>
      <c r="G1314" s="42" t="n">
        <f aca="false">DATE(YEAR(B1314),MONTH(B1314),1)</f>
        <v>46023</v>
      </c>
      <c r="H1314" s="24" t="str">
        <f aca="false">INDEX(Customers!$B$2:$B$601,MATCH(C1314,Customers!$A$2:$A$601,0))</f>
        <v>Nairobi</v>
      </c>
      <c r="I1314" s="43" t="n">
        <f aca="false">ROUND(MIN(INDEX(Assumptions!$D$13:$D$18,MATCH(E1314,Assumptions!$A$13:$A$18,0)),MAX(INDEX(Assumptions!$C$13:$C$18,MATCH(E1314,Assumptions!$A$13:$A$18,0)),INDEX(Assumptions!$B$13:$B$18,MATCH(E1314,Assumptions!$A$13:$A$18,0))*F1314)),2)</f>
        <v>0</v>
      </c>
    </row>
    <row r="1315" customFormat="false" ht="15" hidden="false" customHeight="false" outlineLevel="0" collapsed="false">
      <c r="A1315" s="24" t="s">
        <v>2138</v>
      </c>
      <c r="B1315" s="39" t="n">
        <v>46050</v>
      </c>
      <c r="C1315" s="24" t="s">
        <v>494</v>
      </c>
      <c r="D1315" s="24" t="s">
        <v>826</v>
      </c>
      <c r="E1315" s="24" t="s">
        <v>113</v>
      </c>
      <c r="F1315" s="38" t="n">
        <v>99</v>
      </c>
      <c r="G1315" s="42" t="n">
        <f aca="false">DATE(YEAR(B1315),MONTH(B1315),1)</f>
        <v>46023</v>
      </c>
      <c r="H1315" s="24" t="str">
        <f aca="false">INDEX(Customers!$B$2:$B$601,MATCH(C1315,Customers!$A$2:$A$601,0))</f>
        <v>Coast</v>
      </c>
      <c r="I1315" s="43" t="n">
        <f aca="false">ROUND(MIN(INDEX(Assumptions!$D$13:$D$18,MATCH(E1315,Assumptions!$A$13:$A$18,0)),MAX(INDEX(Assumptions!$C$13:$C$18,MATCH(E1315,Assumptions!$A$13:$A$18,0)),INDEX(Assumptions!$B$13:$B$18,MATCH(E1315,Assumptions!$A$13:$A$18,0))*F1315)),2)</f>
        <v>4.95</v>
      </c>
    </row>
    <row r="1316" customFormat="false" ht="15" hidden="false" customHeight="false" outlineLevel="0" collapsed="false">
      <c r="A1316" s="24" t="s">
        <v>2139</v>
      </c>
      <c r="B1316" s="39" t="n">
        <v>46050</v>
      </c>
      <c r="C1316" s="24" t="s">
        <v>496</v>
      </c>
      <c r="D1316" s="24" t="s">
        <v>826</v>
      </c>
      <c r="E1316" s="24" t="s">
        <v>103</v>
      </c>
      <c r="F1316" s="38" t="n">
        <v>1760</v>
      </c>
      <c r="G1316" s="42" t="n">
        <f aca="false">DATE(YEAR(B1316),MONTH(B1316),1)</f>
        <v>46023</v>
      </c>
      <c r="H1316" s="24" t="str">
        <f aca="false">INDEX(Customers!$B$2:$B$601,MATCH(C1316,Customers!$A$2:$A$601,0))</f>
        <v>Rift Valley</v>
      </c>
      <c r="I1316" s="43" t="n">
        <f aca="false">ROUND(MIN(INDEX(Assumptions!$D$13:$D$18,MATCH(E1316,Assumptions!$A$13:$A$18,0)),MAX(INDEX(Assumptions!$C$13:$C$18,MATCH(E1316,Assumptions!$A$13:$A$18,0)),INDEX(Assumptions!$B$13:$B$18,MATCH(E1316,Assumptions!$A$13:$A$18,0))*F1316)),2)</f>
        <v>17.6</v>
      </c>
    </row>
    <row r="1317" customFormat="false" ht="15" hidden="false" customHeight="false" outlineLevel="0" collapsed="false">
      <c r="A1317" s="24" t="s">
        <v>2140</v>
      </c>
      <c r="B1317" s="39" t="n">
        <v>46050</v>
      </c>
      <c r="C1317" s="24" t="s">
        <v>506</v>
      </c>
      <c r="D1317" s="24" t="s">
        <v>826</v>
      </c>
      <c r="E1317" s="24" t="s">
        <v>113</v>
      </c>
      <c r="F1317" s="38" t="n">
        <v>250</v>
      </c>
      <c r="G1317" s="42" t="n">
        <f aca="false">DATE(YEAR(B1317),MONTH(B1317),1)</f>
        <v>46023</v>
      </c>
      <c r="H1317" s="24" t="str">
        <f aca="false">INDEX(Customers!$B$2:$B$601,MATCH(C1317,Customers!$A$2:$A$601,0))</f>
        <v>Western</v>
      </c>
      <c r="I1317" s="43" t="n">
        <f aca="false">ROUND(MIN(INDEX(Assumptions!$D$13:$D$18,MATCH(E1317,Assumptions!$A$13:$A$18,0)),MAX(INDEX(Assumptions!$C$13:$C$18,MATCH(E1317,Assumptions!$A$13:$A$18,0)),INDEX(Assumptions!$B$13:$B$18,MATCH(E1317,Assumptions!$A$13:$A$18,0))*F1317)),2)</f>
        <v>12.5</v>
      </c>
    </row>
    <row r="1318" customFormat="false" ht="15" hidden="false" customHeight="false" outlineLevel="0" collapsed="false">
      <c r="A1318" s="24" t="s">
        <v>2141</v>
      </c>
      <c r="B1318" s="39" t="n">
        <v>46050</v>
      </c>
      <c r="C1318" s="24" t="s">
        <v>509</v>
      </c>
      <c r="D1318" s="24" t="s">
        <v>826</v>
      </c>
      <c r="E1318" s="24" t="s">
        <v>113</v>
      </c>
      <c r="F1318" s="38" t="n">
        <v>250</v>
      </c>
      <c r="G1318" s="42" t="n">
        <f aca="false">DATE(YEAR(B1318),MONTH(B1318),1)</f>
        <v>46023</v>
      </c>
      <c r="H1318" s="24" t="str">
        <f aca="false">INDEX(Customers!$B$2:$B$601,MATCH(C1318,Customers!$A$2:$A$601,0))</f>
        <v>Rift Valley</v>
      </c>
      <c r="I1318" s="43" t="n">
        <f aca="false">ROUND(MIN(INDEX(Assumptions!$D$13:$D$18,MATCH(E1318,Assumptions!$A$13:$A$18,0)),MAX(INDEX(Assumptions!$C$13:$C$18,MATCH(E1318,Assumptions!$A$13:$A$18,0)),INDEX(Assumptions!$B$13:$B$18,MATCH(E1318,Assumptions!$A$13:$A$18,0))*F1318)),2)</f>
        <v>12.5</v>
      </c>
    </row>
    <row r="1319" customFormat="false" ht="15" hidden="false" customHeight="false" outlineLevel="0" collapsed="false">
      <c r="A1319" s="24" t="s">
        <v>2142</v>
      </c>
      <c r="B1319" s="39" t="n">
        <v>46050</v>
      </c>
      <c r="C1319" s="24" t="s">
        <v>515</v>
      </c>
      <c r="D1319" s="24" t="s">
        <v>826</v>
      </c>
      <c r="E1319" s="24" t="s">
        <v>103</v>
      </c>
      <c r="F1319" s="38" t="n">
        <v>4660</v>
      </c>
      <c r="G1319" s="42" t="n">
        <f aca="false">DATE(YEAR(B1319),MONTH(B1319),1)</f>
        <v>46023</v>
      </c>
      <c r="H1319" s="24" t="str">
        <f aca="false">INDEX(Customers!$B$2:$B$601,MATCH(C1319,Customers!$A$2:$A$601,0))</f>
        <v>Western</v>
      </c>
      <c r="I1319" s="43" t="n">
        <f aca="false">ROUND(MIN(INDEX(Assumptions!$D$13:$D$18,MATCH(E1319,Assumptions!$A$13:$A$18,0)),MAX(INDEX(Assumptions!$C$13:$C$18,MATCH(E1319,Assumptions!$A$13:$A$18,0)),INDEX(Assumptions!$B$13:$B$18,MATCH(E1319,Assumptions!$A$13:$A$18,0))*F1319)),2)</f>
        <v>46.6</v>
      </c>
    </row>
    <row r="1320" customFormat="false" ht="15" hidden="false" customHeight="false" outlineLevel="0" collapsed="false">
      <c r="A1320" s="24" t="s">
        <v>2143</v>
      </c>
      <c r="B1320" s="39" t="n">
        <v>46050</v>
      </c>
      <c r="C1320" s="24" t="s">
        <v>535</v>
      </c>
      <c r="D1320" s="24" t="s">
        <v>826</v>
      </c>
      <c r="E1320" s="24" t="s">
        <v>113</v>
      </c>
      <c r="F1320" s="38" t="n">
        <v>250</v>
      </c>
      <c r="G1320" s="42" t="n">
        <f aca="false">DATE(YEAR(B1320),MONTH(B1320),1)</f>
        <v>46023</v>
      </c>
      <c r="H1320" s="24" t="str">
        <f aca="false">INDEX(Customers!$B$2:$B$601,MATCH(C1320,Customers!$A$2:$A$601,0))</f>
        <v>Western</v>
      </c>
      <c r="I1320" s="43" t="n">
        <f aca="false">ROUND(MIN(INDEX(Assumptions!$D$13:$D$18,MATCH(E1320,Assumptions!$A$13:$A$18,0)),MAX(INDEX(Assumptions!$C$13:$C$18,MATCH(E1320,Assumptions!$A$13:$A$18,0)),INDEX(Assumptions!$B$13:$B$18,MATCH(E1320,Assumptions!$A$13:$A$18,0))*F1320)),2)</f>
        <v>12.5</v>
      </c>
    </row>
    <row r="1321" customFormat="false" ht="15" hidden="false" customHeight="false" outlineLevel="0" collapsed="false">
      <c r="A1321" s="24" t="s">
        <v>2144</v>
      </c>
      <c r="B1321" s="39" t="n">
        <v>46050</v>
      </c>
      <c r="C1321" s="24" t="s">
        <v>543</v>
      </c>
      <c r="D1321" s="24" t="s">
        <v>164</v>
      </c>
      <c r="E1321" s="24" t="s">
        <v>105</v>
      </c>
      <c r="F1321" s="38" t="n">
        <v>3680</v>
      </c>
      <c r="G1321" s="42" t="n">
        <f aca="false">DATE(YEAR(B1321),MONTH(B1321),1)</f>
        <v>46023</v>
      </c>
      <c r="H1321" s="24" t="str">
        <f aca="false">INDEX(Customers!$B$2:$B$601,MATCH(C1321,Customers!$A$2:$A$601,0))</f>
        <v>Central</v>
      </c>
      <c r="I1321" s="43" t="n">
        <f aca="false">ROUND(MIN(INDEX(Assumptions!$D$13:$D$18,MATCH(E1321,Assumptions!$A$13:$A$18,0)),MAX(INDEX(Assumptions!$C$13:$C$18,MATCH(E1321,Assumptions!$A$13:$A$18,0)),INDEX(Assumptions!$B$13:$B$18,MATCH(E1321,Assumptions!$A$13:$A$18,0))*F1321)),2)</f>
        <v>55.2</v>
      </c>
    </row>
    <row r="1322" customFormat="false" ht="15" hidden="false" customHeight="false" outlineLevel="0" collapsed="false">
      <c r="A1322" s="24" t="s">
        <v>2145</v>
      </c>
      <c r="B1322" s="39" t="n">
        <v>46050</v>
      </c>
      <c r="C1322" s="24" t="s">
        <v>552</v>
      </c>
      <c r="D1322" s="24" t="s">
        <v>205</v>
      </c>
      <c r="E1322" s="24" t="s">
        <v>107</v>
      </c>
      <c r="F1322" s="38" t="n">
        <v>5950</v>
      </c>
      <c r="G1322" s="42" t="n">
        <f aca="false">DATE(YEAR(B1322),MONTH(B1322),1)</f>
        <v>46023</v>
      </c>
      <c r="H1322" s="24" t="str">
        <f aca="false">INDEX(Customers!$B$2:$B$601,MATCH(C1322,Customers!$A$2:$A$601,0))</f>
        <v>Eastern</v>
      </c>
      <c r="I1322" s="43" t="n">
        <f aca="false">ROUND(MIN(INDEX(Assumptions!$D$13:$D$18,MATCH(E1322,Assumptions!$A$13:$A$18,0)),MAX(INDEX(Assumptions!$C$13:$C$18,MATCH(E1322,Assumptions!$A$13:$A$18,0)),INDEX(Assumptions!$B$13:$B$18,MATCH(E1322,Assumptions!$A$13:$A$18,0))*F1322)),2)</f>
        <v>0</v>
      </c>
    </row>
    <row r="1323" customFormat="false" ht="15" hidden="false" customHeight="false" outlineLevel="0" collapsed="false">
      <c r="A1323" s="24" t="s">
        <v>2146</v>
      </c>
      <c r="B1323" s="39" t="n">
        <v>46050</v>
      </c>
      <c r="C1323" s="24" t="s">
        <v>556</v>
      </c>
      <c r="D1323" s="24" t="s">
        <v>826</v>
      </c>
      <c r="E1323" s="24" t="s">
        <v>103</v>
      </c>
      <c r="F1323" s="38" t="n">
        <v>3820</v>
      </c>
      <c r="G1323" s="42" t="n">
        <f aca="false">DATE(YEAR(B1323),MONTH(B1323),1)</f>
        <v>46023</v>
      </c>
      <c r="H1323" s="24" t="str">
        <f aca="false">INDEX(Customers!$B$2:$B$601,MATCH(C1323,Customers!$A$2:$A$601,0))</f>
        <v>Central</v>
      </c>
      <c r="I1323" s="43" t="n">
        <f aca="false">ROUND(MIN(INDEX(Assumptions!$D$13:$D$18,MATCH(E1323,Assumptions!$A$13:$A$18,0)),MAX(INDEX(Assumptions!$C$13:$C$18,MATCH(E1323,Assumptions!$A$13:$A$18,0)),INDEX(Assumptions!$B$13:$B$18,MATCH(E1323,Assumptions!$A$13:$A$18,0))*F1323)),2)</f>
        <v>38.2</v>
      </c>
    </row>
    <row r="1324" customFormat="false" ht="15" hidden="false" customHeight="false" outlineLevel="0" collapsed="false">
      <c r="A1324" s="24" t="s">
        <v>2147</v>
      </c>
      <c r="B1324" s="39" t="n">
        <v>46050</v>
      </c>
      <c r="C1324" s="24" t="s">
        <v>575</v>
      </c>
      <c r="D1324" s="24" t="s">
        <v>153</v>
      </c>
      <c r="E1324" s="24" t="s">
        <v>105</v>
      </c>
      <c r="F1324" s="38" t="n">
        <v>2260</v>
      </c>
      <c r="G1324" s="42" t="n">
        <f aca="false">DATE(YEAR(B1324),MONTH(B1324),1)</f>
        <v>46023</v>
      </c>
      <c r="H1324" s="24" t="str">
        <f aca="false">INDEX(Customers!$B$2:$B$601,MATCH(C1324,Customers!$A$2:$A$601,0))</f>
        <v>Nairobi</v>
      </c>
      <c r="I1324" s="43" t="n">
        <f aca="false">ROUND(MIN(INDEX(Assumptions!$D$13:$D$18,MATCH(E1324,Assumptions!$A$13:$A$18,0)),MAX(INDEX(Assumptions!$C$13:$C$18,MATCH(E1324,Assumptions!$A$13:$A$18,0)),INDEX(Assumptions!$B$13:$B$18,MATCH(E1324,Assumptions!$A$13:$A$18,0))*F1324)),2)</f>
        <v>33.9</v>
      </c>
    </row>
    <row r="1325" customFormat="false" ht="15" hidden="false" customHeight="false" outlineLevel="0" collapsed="false">
      <c r="A1325" s="24" t="s">
        <v>2148</v>
      </c>
      <c r="B1325" s="39" t="n">
        <v>46050</v>
      </c>
      <c r="C1325" s="24" t="s">
        <v>585</v>
      </c>
      <c r="D1325" s="24" t="s">
        <v>204</v>
      </c>
      <c r="E1325" s="24" t="s">
        <v>107</v>
      </c>
      <c r="F1325" s="38" t="n">
        <v>2950</v>
      </c>
      <c r="G1325" s="42" t="n">
        <f aca="false">DATE(YEAR(B1325),MONTH(B1325),1)</f>
        <v>46023</v>
      </c>
      <c r="H1325" s="24" t="str">
        <f aca="false">INDEX(Customers!$B$2:$B$601,MATCH(C1325,Customers!$A$2:$A$601,0))</f>
        <v>Eastern</v>
      </c>
      <c r="I1325" s="43" t="n">
        <f aca="false">ROUND(MIN(INDEX(Assumptions!$D$13:$D$18,MATCH(E1325,Assumptions!$A$13:$A$18,0)),MAX(INDEX(Assumptions!$C$13:$C$18,MATCH(E1325,Assumptions!$A$13:$A$18,0)),INDEX(Assumptions!$B$13:$B$18,MATCH(E1325,Assumptions!$A$13:$A$18,0))*F1325)),2)</f>
        <v>0</v>
      </c>
    </row>
    <row r="1326" customFormat="false" ht="15" hidden="false" customHeight="false" outlineLevel="0" collapsed="false">
      <c r="A1326" s="24" t="s">
        <v>2149</v>
      </c>
      <c r="B1326" s="39" t="n">
        <v>46050</v>
      </c>
      <c r="C1326" s="24" t="s">
        <v>588</v>
      </c>
      <c r="D1326" s="24" t="s">
        <v>826</v>
      </c>
      <c r="E1326" s="24" t="s">
        <v>111</v>
      </c>
      <c r="F1326" s="38" t="n">
        <v>500</v>
      </c>
      <c r="G1326" s="42" t="n">
        <f aca="false">DATE(YEAR(B1326),MONTH(B1326),1)</f>
        <v>46023</v>
      </c>
      <c r="H1326" s="24" t="str">
        <f aca="false">INDEX(Customers!$B$2:$B$601,MATCH(C1326,Customers!$A$2:$A$601,0))</f>
        <v>Nairobi</v>
      </c>
      <c r="I1326" s="43" t="n">
        <f aca="false">ROUND(MIN(INDEX(Assumptions!$D$13:$D$18,MATCH(E1326,Assumptions!$A$13:$A$18,0)),MAX(INDEX(Assumptions!$C$13:$C$18,MATCH(E1326,Assumptions!$A$13:$A$18,0)),INDEX(Assumptions!$B$13:$B$18,MATCH(E1326,Assumptions!$A$13:$A$18,0))*F1326)),2)</f>
        <v>20</v>
      </c>
    </row>
    <row r="1327" customFormat="false" ht="15" hidden="false" customHeight="false" outlineLevel="0" collapsed="false">
      <c r="A1327" s="24" t="s">
        <v>2150</v>
      </c>
      <c r="B1327" s="39" t="n">
        <v>46050</v>
      </c>
      <c r="C1327" s="24" t="s">
        <v>612</v>
      </c>
      <c r="D1327" s="24" t="s">
        <v>826</v>
      </c>
      <c r="E1327" s="24" t="s">
        <v>109</v>
      </c>
      <c r="F1327" s="38" t="n">
        <v>17750</v>
      </c>
      <c r="G1327" s="42" t="n">
        <f aca="false">DATE(YEAR(B1327),MONTH(B1327),1)</f>
        <v>46023</v>
      </c>
      <c r="H1327" s="24" t="str">
        <f aca="false">INDEX(Customers!$B$2:$B$601,MATCH(C1327,Customers!$A$2:$A$601,0))</f>
        <v>Central</v>
      </c>
      <c r="I1327" s="43" t="n">
        <f aca="false">ROUND(MIN(INDEX(Assumptions!$D$13:$D$18,MATCH(E1327,Assumptions!$A$13:$A$18,0)),MAX(INDEX(Assumptions!$C$13:$C$18,MATCH(E1327,Assumptions!$A$13:$A$18,0)),INDEX(Assumptions!$B$13:$B$18,MATCH(E1327,Assumptions!$A$13:$A$18,0))*F1327)),2)</f>
        <v>40</v>
      </c>
    </row>
    <row r="1328" customFormat="false" ht="15" hidden="false" customHeight="false" outlineLevel="0" collapsed="false">
      <c r="A1328" s="24" t="s">
        <v>2151</v>
      </c>
      <c r="B1328" s="39" t="n">
        <v>46050</v>
      </c>
      <c r="C1328" s="24" t="s">
        <v>614</v>
      </c>
      <c r="D1328" s="24" t="s">
        <v>826</v>
      </c>
      <c r="E1328" s="24" t="s">
        <v>103</v>
      </c>
      <c r="F1328" s="38" t="n">
        <v>540</v>
      </c>
      <c r="G1328" s="42" t="n">
        <f aca="false">DATE(YEAR(B1328),MONTH(B1328),1)</f>
        <v>46023</v>
      </c>
      <c r="H1328" s="24" t="str">
        <f aca="false">INDEX(Customers!$B$2:$B$601,MATCH(C1328,Customers!$A$2:$A$601,0))</f>
        <v>Central</v>
      </c>
      <c r="I1328" s="43" t="n">
        <f aca="false">ROUND(MIN(INDEX(Assumptions!$D$13:$D$18,MATCH(E1328,Assumptions!$A$13:$A$18,0)),MAX(INDEX(Assumptions!$C$13:$C$18,MATCH(E1328,Assumptions!$A$13:$A$18,0)),INDEX(Assumptions!$B$13:$B$18,MATCH(E1328,Assumptions!$A$13:$A$18,0))*F1328)),2)</f>
        <v>5.4</v>
      </c>
    </row>
    <row r="1329" customFormat="false" ht="15" hidden="false" customHeight="false" outlineLevel="0" collapsed="false">
      <c r="A1329" s="24" t="s">
        <v>2152</v>
      </c>
      <c r="B1329" s="39" t="n">
        <v>46050</v>
      </c>
      <c r="C1329" s="24" t="s">
        <v>640</v>
      </c>
      <c r="D1329" s="24" t="s">
        <v>175</v>
      </c>
      <c r="E1329" s="24" t="s">
        <v>107</v>
      </c>
      <c r="F1329" s="38" t="n">
        <v>13080</v>
      </c>
      <c r="G1329" s="42" t="n">
        <f aca="false">DATE(YEAR(B1329),MONTH(B1329),1)</f>
        <v>46023</v>
      </c>
      <c r="H1329" s="24" t="str">
        <f aca="false">INDEX(Customers!$B$2:$B$601,MATCH(C1329,Customers!$A$2:$A$601,0))</f>
        <v>Rift Valley</v>
      </c>
      <c r="I1329" s="43" t="n">
        <f aca="false">ROUND(MIN(INDEX(Assumptions!$D$13:$D$18,MATCH(E1329,Assumptions!$A$13:$A$18,0)),MAX(INDEX(Assumptions!$C$13:$C$18,MATCH(E1329,Assumptions!$A$13:$A$18,0)),INDEX(Assumptions!$B$13:$B$18,MATCH(E1329,Assumptions!$A$13:$A$18,0))*F1329)),2)</f>
        <v>0</v>
      </c>
    </row>
    <row r="1330" customFormat="false" ht="15" hidden="false" customHeight="false" outlineLevel="0" collapsed="false">
      <c r="A1330" s="24" t="s">
        <v>2153</v>
      </c>
      <c r="B1330" s="39" t="n">
        <v>46050</v>
      </c>
      <c r="C1330" s="24" t="s">
        <v>643</v>
      </c>
      <c r="D1330" s="24" t="s">
        <v>826</v>
      </c>
      <c r="E1330" s="24" t="s">
        <v>103</v>
      </c>
      <c r="F1330" s="38" t="n">
        <v>5590</v>
      </c>
      <c r="G1330" s="42" t="n">
        <f aca="false">DATE(YEAR(B1330),MONTH(B1330),1)</f>
        <v>46023</v>
      </c>
      <c r="H1330" s="24" t="str">
        <f aca="false">INDEX(Customers!$B$2:$B$601,MATCH(C1330,Customers!$A$2:$A$601,0))</f>
        <v>Rift Valley</v>
      </c>
      <c r="I1330" s="43" t="n">
        <f aca="false">ROUND(MIN(INDEX(Assumptions!$D$13:$D$18,MATCH(E1330,Assumptions!$A$13:$A$18,0)),MAX(INDEX(Assumptions!$C$13:$C$18,MATCH(E1330,Assumptions!$A$13:$A$18,0)),INDEX(Assumptions!$B$13:$B$18,MATCH(E1330,Assumptions!$A$13:$A$18,0))*F1330)),2)</f>
        <v>55.9</v>
      </c>
    </row>
    <row r="1331" customFormat="false" ht="15" hidden="false" customHeight="false" outlineLevel="0" collapsed="false">
      <c r="A1331" s="24" t="s">
        <v>2154</v>
      </c>
      <c r="B1331" s="39" t="n">
        <v>46050</v>
      </c>
      <c r="C1331" s="24" t="s">
        <v>664</v>
      </c>
      <c r="D1331" s="24" t="s">
        <v>826</v>
      </c>
      <c r="E1331" s="24" t="s">
        <v>103</v>
      </c>
      <c r="F1331" s="38" t="n">
        <v>1240</v>
      </c>
      <c r="G1331" s="42" t="n">
        <f aca="false">DATE(YEAR(B1331),MONTH(B1331),1)</f>
        <v>46023</v>
      </c>
      <c r="H1331" s="24" t="str">
        <f aca="false">INDEX(Customers!$B$2:$B$601,MATCH(C1331,Customers!$A$2:$A$601,0))</f>
        <v>Rift Valley</v>
      </c>
      <c r="I1331" s="43" t="n">
        <f aca="false">ROUND(MIN(INDEX(Assumptions!$D$13:$D$18,MATCH(E1331,Assumptions!$A$13:$A$18,0)),MAX(INDEX(Assumptions!$C$13:$C$18,MATCH(E1331,Assumptions!$A$13:$A$18,0)),INDEX(Assumptions!$B$13:$B$18,MATCH(E1331,Assumptions!$A$13:$A$18,0))*F1331)),2)</f>
        <v>12.4</v>
      </c>
    </row>
    <row r="1332" customFormat="false" ht="15" hidden="false" customHeight="false" outlineLevel="0" collapsed="false">
      <c r="A1332" s="24" t="s">
        <v>2155</v>
      </c>
      <c r="B1332" s="39" t="n">
        <v>46050</v>
      </c>
      <c r="C1332" s="24" t="s">
        <v>680</v>
      </c>
      <c r="D1332" s="24" t="s">
        <v>159</v>
      </c>
      <c r="E1332" s="24" t="s">
        <v>105</v>
      </c>
      <c r="F1332" s="38" t="n">
        <v>6350</v>
      </c>
      <c r="G1332" s="42" t="n">
        <f aca="false">DATE(YEAR(B1332),MONTH(B1332),1)</f>
        <v>46023</v>
      </c>
      <c r="H1332" s="24" t="str">
        <f aca="false">INDEX(Customers!$B$2:$B$601,MATCH(C1332,Customers!$A$2:$A$601,0))</f>
        <v>Nairobi</v>
      </c>
      <c r="I1332" s="43" t="n">
        <f aca="false">ROUND(MIN(INDEX(Assumptions!$D$13:$D$18,MATCH(E1332,Assumptions!$A$13:$A$18,0)),MAX(INDEX(Assumptions!$C$13:$C$18,MATCH(E1332,Assumptions!$A$13:$A$18,0)),INDEX(Assumptions!$B$13:$B$18,MATCH(E1332,Assumptions!$A$13:$A$18,0))*F1332)),2)</f>
        <v>95.25</v>
      </c>
    </row>
    <row r="1333" customFormat="false" ht="15" hidden="false" customHeight="false" outlineLevel="0" collapsed="false">
      <c r="A1333" s="24" t="s">
        <v>2156</v>
      </c>
      <c r="B1333" s="39" t="n">
        <v>46050</v>
      </c>
      <c r="C1333" s="24" t="s">
        <v>682</v>
      </c>
      <c r="D1333" s="24" t="s">
        <v>826</v>
      </c>
      <c r="E1333" s="24" t="s">
        <v>109</v>
      </c>
      <c r="F1333" s="38" t="n">
        <v>3440</v>
      </c>
      <c r="G1333" s="42" t="n">
        <f aca="false">DATE(YEAR(B1333),MONTH(B1333),1)</f>
        <v>46023</v>
      </c>
      <c r="H1333" s="24" t="str">
        <f aca="false">INDEX(Customers!$B$2:$B$601,MATCH(C1333,Customers!$A$2:$A$601,0))</f>
        <v>Rift Valley</v>
      </c>
      <c r="I1333" s="43" t="n">
        <f aca="false">ROUND(MIN(INDEX(Assumptions!$D$13:$D$18,MATCH(E1333,Assumptions!$A$13:$A$18,0)),MAX(INDEX(Assumptions!$C$13:$C$18,MATCH(E1333,Assumptions!$A$13:$A$18,0)),INDEX(Assumptions!$B$13:$B$18,MATCH(E1333,Assumptions!$A$13:$A$18,0))*F1333)),2)</f>
        <v>13.76</v>
      </c>
    </row>
    <row r="1334" customFormat="false" ht="15" hidden="false" customHeight="false" outlineLevel="0" collapsed="false">
      <c r="A1334" s="24" t="s">
        <v>2157</v>
      </c>
      <c r="B1334" s="39" t="n">
        <v>46050</v>
      </c>
      <c r="C1334" s="24" t="s">
        <v>686</v>
      </c>
      <c r="D1334" s="24" t="s">
        <v>150</v>
      </c>
      <c r="E1334" s="24" t="s">
        <v>105</v>
      </c>
      <c r="F1334" s="38" t="n">
        <v>1670</v>
      </c>
      <c r="G1334" s="42" t="n">
        <f aca="false">DATE(YEAR(B1334),MONTH(B1334),1)</f>
        <v>46023</v>
      </c>
      <c r="H1334" s="24" t="str">
        <f aca="false">INDEX(Customers!$B$2:$B$601,MATCH(C1334,Customers!$A$2:$A$601,0))</f>
        <v>Nairobi</v>
      </c>
      <c r="I1334" s="43" t="n">
        <f aca="false">ROUND(MIN(INDEX(Assumptions!$D$13:$D$18,MATCH(E1334,Assumptions!$A$13:$A$18,0)),MAX(INDEX(Assumptions!$C$13:$C$18,MATCH(E1334,Assumptions!$A$13:$A$18,0)),INDEX(Assumptions!$B$13:$B$18,MATCH(E1334,Assumptions!$A$13:$A$18,0))*F1334)),2)</f>
        <v>25.05</v>
      </c>
    </row>
    <row r="1335" customFormat="false" ht="15" hidden="false" customHeight="false" outlineLevel="0" collapsed="false">
      <c r="A1335" s="24" t="s">
        <v>2158</v>
      </c>
      <c r="B1335" s="39" t="n">
        <v>46050</v>
      </c>
      <c r="C1335" s="24" t="s">
        <v>708</v>
      </c>
      <c r="D1335" s="24" t="s">
        <v>826</v>
      </c>
      <c r="E1335" s="24" t="s">
        <v>109</v>
      </c>
      <c r="F1335" s="38" t="n">
        <v>10560</v>
      </c>
      <c r="G1335" s="42" t="n">
        <f aca="false">DATE(YEAR(B1335),MONTH(B1335),1)</f>
        <v>46023</v>
      </c>
      <c r="H1335" s="24" t="str">
        <f aca="false">INDEX(Customers!$B$2:$B$601,MATCH(C1335,Customers!$A$2:$A$601,0))</f>
        <v>Rift Valley</v>
      </c>
      <c r="I1335" s="43" t="n">
        <f aca="false">ROUND(MIN(INDEX(Assumptions!$D$13:$D$18,MATCH(E1335,Assumptions!$A$13:$A$18,0)),MAX(INDEX(Assumptions!$C$13:$C$18,MATCH(E1335,Assumptions!$A$13:$A$18,0)),INDEX(Assumptions!$B$13:$B$18,MATCH(E1335,Assumptions!$A$13:$A$18,0))*F1335)),2)</f>
        <v>40</v>
      </c>
    </row>
    <row r="1336" customFormat="false" ht="15" hidden="false" customHeight="false" outlineLevel="0" collapsed="false">
      <c r="A1336" s="24" t="s">
        <v>2159</v>
      </c>
      <c r="B1336" s="39" t="n">
        <v>46050</v>
      </c>
      <c r="C1336" s="24" t="s">
        <v>710</v>
      </c>
      <c r="D1336" s="24" t="s">
        <v>826</v>
      </c>
      <c r="E1336" s="24" t="s">
        <v>109</v>
      </c>
      <c r="F1336" s="38" t="n">
        <v>1100</v>
      </c>
      <c r="G1336" s="42" t="n">
        <f aca="false">DATE(YEAR(B1336),MONTH(B1336),1)</f>
        <v>46023</v>
      </c>
      <c r="H1336" s="24" t="str">
        <f aca="false">INDEX(Customers!$B$2:$B$601,MATCH(C1336,Customers!$A$2:$A$601,0))</f>
        <v>Nairobi</v>
      </c>
      <c r="I1336" s="43" t="n">
        <f aca="false">ROUND(MIN(INDEX(Assumptions!$D$13:$D$18,MATCH(E1336,Assumptions!$A$13:$A$18,0)),MAX(INDEX(Assumptions!$C$13:$C$18,MATCH(E1336,Assumptions!$A$13:$A$18,0)),INDEX(Assumptions!$B$13:$B$18,MATCH(E1336,Assumptions!$A$13:$A$18,0))*F1336)),2)</f>
        <v>4.4</v>
      </c>
    </row>
    <row r="1337" customFormat="false" ht="15" hidden="false" customHeight="false" outlineLevel="0" collapsed="false">
      <c r="A1337" s="24" t="s">
        <v>2160</v>
      </c>
      <c r="B1337" s="39" t="n">
        <v>46050</v>
      </c>
      <c r="C1337" s="24" t="s">
        <v>724</v>
      </c>
      <c r="D1337" s="24" t="s">
        <v>826</v>
      </c>
      <c r="E1337" s="24" t="s">
        <v>113</v>
      </c>
      <c r="F1337" s="38" t="n">
        <v>50</v>
      </c>
      <c r="G1337" s="42" t="n">
        <f aca="false">DATE(YEAR(B1337),MONTH(B1337),1)</f>
        <v>46023</v>
      </c>
      <c r="H1337" s="24" t="str">
        <f aca="false">INDEX(Customers!$B$2:$B$601,MATCH(C1337,Customers!$A$2:$A$601,0))</f>
        <v>Central</v>
      </c>
      <c r="I1337" s="43" t="n">
        <f aca="false">ROUND(MIN(INDEX(Assumptions!$D$13:$D$18,MATCH(E1337,Assumptions!$A$13:$A$18,0)),MAX(INDEX(Assumptions!$C$13:$C$18,MATCH(E1337,Assumptions!$A$13:$A$18,0)),INDEX(Assumptions!$B$13:$B$18,MATCH(E1337,Assumptions!$A$13:$A$18,0))*F1337)),2)</f>
        <v>2.5</v>
      </c>
    </row>
    <row r="1338" customFormat="false" ht="15" hidden="false" customHeight="false" outlineLevel="0" collapsed="false">
      <c r="A1338" s="24" t="s">
        <v>2161</v>
      </c>
      <c r="B1338" s="39" t="n">
        <v>46050</v>
      </c>
      <c r="C1338" s="24" t="s">
        <v>750</v>
      </c>
      <c r="D1338" s="24" t="s">
        <v>210</v>
      </c>
      <c r="E1338" s="24" t="s">
        <v>107</v>
      </c>
      <c r="F1338" s="38" t="n">
        <v>18520</v>
      </c>
      <c r="G1338" s="42" t="n">
        <f aca="false">DATE(YEAR(B1338),MONTH(B1338),1)</f>
        <v>46023</v>
      </c>
      <c r="H1338" s="24" t="str">
        <f aca="false">INDEX(Customers!$B$2:$B$601,MATCH(C1338,Customers!$A$2:$A$601,0))</f>
        <v>Eastern</v>
      </c>
      <c r="I1338" s="43" t="n">
        <f aca="false">ROUND(MIN(INDEX(Assumptions!$D$13:$D$18,MATCH(E1338,Assumptions!$A$13:$A$18,0)),MAX(INDEX(Assumptions!$C$13:$C$18,MATCH(E1338,Assumptions!$A$13:$A$18,0)),INDEX(Assumptions!$B$13:$B$18,MATCH(E1338,Assumptions!$A$13:$A$18,0))*F1338)),2)</f>
        <v>0</v>
      </c>
    </row>
    <row r="1339" customFormat="false" ht="15" hidden="false" customHeight="false" outlineLevel="0" collapsed="false">
      <c r="A1339" s="24" t="s">
        <v>2162</v>
      </c>
      <c r="B1339" s="39" t="n">
        <v>46050</v>
      </c>
      <c r="C1339" s="24" t="s">
        <v>751</v>
      </c>
      <c r="D1339" s="24" t="s">
        <v>826</v>
      </c>
      <c r="E1339" s="24" t="s">
        <v>103</v>
      </c>
      <c r="F1339" s="38" t="n">
        <v>1710</v>
      </c>
      <c r="G1339" s="42" t="n">
        <f aca="false">DATE(YEAR(B1339),MONTH(B1339),1)</f>
        <v>46023</v>
      </c>
      <c r="H1339" s="24" t="str">
        <f aca="false">INDEX(Customers!$B$2:$B$601,MATCH(C1339,Customers!$A$2:$A$601,0))</f>
        <v>Coast</v>
      </c>
      <c r="I1339" s="43" t="n">
        <f aca="false">ROUND(MIN(INDEX(Assumptions!$D$13:$D$18,MATCH(E1339,Assumptions!$A$13:$A$18,0)),MAX(INDEX(Assumptions!$C$13:$C$18,MATCH(E1339,Assumptions!$A$13:$A$18,0)),INDEX(Assumptions!$B$13:$B$18,MATCH(E1339,Assumptions!$A$13:$A$18,0))*F1339)),2)</f>
        <v>17.1</v>
      </c>
    </row>
    <row r="1340" customFormat="false" ht="15" hidden="false" customHeight="false" outlineLevel="0" collapsed="false">
      <c r="A1340" s="24" t="s">
        <v>2163</v>
      </c>
      <c r="B1340" s="39" t="n">
        <v>46050</v>
      </c>
      <c r="C1340" s="24" t="s">
        <v>763</v>
      </c>
      <c r="D1340" s="24" t="s">
        <v>826</v>
      </c>
      <c r="E1340" s="24" t="s">
        <v>111</v>
      </c>
      <c r="F1340" s="38" t="n">
        <v>50</v>
      </c>
      <c r="G1340" s="42" t="n">
        <f aca="false">DATE(YEAR(B1340),MONTH(B1340),1)</f>
        <v>46023</v>
      </c>
      <c r="H1340" s="24" t="str">
        <f aca="false">INDEX(Customers!$B$2:$B$601,MATCH(C1340,Customers!$A$2:$A$601,0))</f>
        <v>Western</v>
      </c>
      <c r="I1340" s="43" t="n">
        <f aca="false">ROUND(MIN(INDEX(Assumptions!$D$13:$D$18,MATCH(E1340,Assumptions!$A$13:$A$18,0)),MAX(INDEX(Assumptions!$C$13:$C$18,MATCH(E1340,Assumptions!$A$13:$A$18,0)),INDEX(Assumptions!$B$13:$B$18,MATCH(E1340,Assumptions!$A$13:$A$18,0))*F1340)),2)</f>
        <v>2</v>
      </c>
    </row>
    <row r="1341" customFormat="false" ht="15" hidden="false" customHeight="false" outlineLevel="0" collapsed="false">
      <c r="A1341" s="24" t="s">
        <v>2164</v>
      </c>
      <c r="B1341" s="39" t="n">
        <v>46050</v>
      </c>
      <c r="C1341" s="24" t="s">
        <v>788</v>
      </c>
      <c r="D1341" s="24" t="s">
        <v>826</v>
      </c>
      <c r="E1341" s="24" t="s">
        <v>109</v>
      </c>
      <c r="F1341" s="38" t="n">
        <v>12050</v>
      </c>
      <c r="G1341" s="42" t="n">
        <f aca="false">DATE(YEAR(B1341),MONTH(B1341),1)</f>
        <v>46023</v>
      </c>
      <c r="H1341" s="24" t="str">
        <f aca="false">INDEX(Customers!$B$2:$B$601,MATCH(C1341,Customers!$A$2:$A$601,0))</f>
        <v>Coast</v>
      </c>
      <c r="I1341" s="43" t="n">
        <f aca="false">ROUND(MIN(INDEX(Assumptions!$D$13:$D$18,MATCH(E1341,Assumptions!$A$13:$A$18,0)),MAX(INDEX(Assumptions!$C$13:$C$18,MATCH(E1341,Assumptions!$A$13:$A$18,0)),INDEX(Assumptions!$B$13:$B$18,MATCH(E1341,Assumptions!$A$13:$A$18,0))*F1341)),2)</f>
        <v>40</v>
      </c>
    </row>
    <row r="1342" customFormat="false" ht="15" hidden="false" customHeight="false" outlineLevel="0" collapsed="false">
      <c r="A1342" s="24" t="s">
        <v>2165</v>
      </c>
      <c r="B1342" s="39" t="n">
        <v>46051</v>
      </c>
      <c r="C1342" s="24" t="s">
        <v>231</v>
      </c>
      <c r="D1342" s="24" t="s">
        <v>826</v>
      </c>
      <c r="E1342" s="24" t="s">
        <v>113</v>
      </c>
      <c r="F1342" s="38" t="n">
        <v>250</v>
      </c>
      <c r="G1342" s="42" t="n">
        <f aca="false">DATE(YEAR(B1342),MONTH(B1342),1)</f>
        <v>46023</v>
      </c>
      <c r="H1342" s="24" t="str">
        <f aca="false">INDEX(Customers!$B$2:$B$601,MATCH(C1342,Customers!$A$2:$A$601,0))</f>
        <v>Eastern</v>
      </c>
      <c r="I1342" s="43" t="n">
        <f aca="false">ROUND(MIN(INDEX(Assumptions!$D$13:$D$18,MATCH(E1342,Assumptions!$A$13:$A$18,0)),MAX(INDEX(Assumptions!$C$13:$C$18,MATCH(E1342,Assumptions!$A$13:$A$18,0)),INDEX(Assumptions!$B$13:$B$18,MATCH(E1342,Assumptions!$A$13:$A$18,0))*F1342)),2)</f>
        <v>12.5</v>
      </c>
    </row>
    <row r="1343" customFormat="false" ht="15" hidden="false" customHeight="false" outlineLevel="0" collapsed="false">
      <c r="A1343" s="24" t="s">
        <v>2166</v>
      </c>
      <c r="B1343" s="39" t="n">
        <v>46051</v>
      </c>
      <c r="C1343" s="24" t="s">
        <v>234</v>
      </c>
      <c r="D1343" s="24" t="s">
        <v>826</v>
      </c>
      <c r="E1343" s="24" t="s">
        <v>103</v>
      </c>
      <c r="F1343" s="38" t="n">
        <v>2810</v>
      </c>
      <c r="G1343" s="42" t="n">
        <f aca="false">DATE(YEAR(B1343),MONTH(B1343),1)</f>
        <v>46023</v>
      </c>
      <c r="H1343" s="24" t="str">
        <f aca="false">INDEX(Customers!$B$2:$B$601,MATCH(C1343,Customers!$A$2:$A$601,0))</f>
        <v>Rift Valley</v>
      </c>
      <c r="I1343" s="43" t="n">
        <f aca="false">ROUND(MIN(INDEX(Assumptions!$D$13:$D$18,MATCH(E1343,Assumptions!$A$13:$A$18,0)),MAX(INDEX(Assumptions!$C$13:$C$18,MATCH(E1343,Assumptions!$A$13:$A$18,0)),INDEX(Assumptions!$B$13:$B$18,MATCH(E1343,Assumptions!$A$13:$A$18,0))*F1343)),2)</f>
        <v>28.1</v>
      </c>
    </row>
    <row r="1344" customFormat="false" ht="15" hidden="false" customHeight="false" outlineLevel="0" collapsed="false">
      <c r="A1344" s="24" t="s">
        <v>2167</v>
      </c>
      <c r="B1344" s="39" t="n">
        <v>46051</v>
      </c>
      <c r="C1344" s="24" t="s">
        <v>234</v>
      </c>
      <c r="D1344" s="24" t="s">
        <v>174</v>
      </c>
      <c r="E1344" s="24" t="s">
        <v>105</v>
      </c>
      <c r="F1344" s="38" t="n">
        <v>15870</v>
      </c>
      <c r="G1344" s="42" t="n">
        <f aca="false">DATE(YEAR(B1344),MONTH(B1344),1)</f>
        <v>46023</v>
      </c>
      <c r="H1344" s="24" t="str">
        <f aca="false">INDEX(Customers!$B$2:$B$601,MATCH(C1344,Customers!$A$2:$A$601,0))</f>
        <v>Rift Valley</v>
      </c>
      <c r="I1344" s="43" t="n">
        <f aca="false">ROUND(MIN(INDEX(Assumptions!$D$13:$D$18,MATCH(E1344,Assumptions!$A$13:$A$18,0)),MAX(INDEX(Assumptions!$C$13:$C$18,MATCH(E1344,Assumptions!$A$13:$A$18,0)),INDEX(Assumptions!$B$13:$B$18,MATCH(E1344,Assumptions!$A$13:$A$18,0))*F1344)),2)</f>
        <v>200</v>
      </c>
    </row>
    <row r="1345" customFormat="false" ht="15" hidden="false" customHeight="false" outlineLevel="0" collapsed="false">
      <c r="A1345" s="24" t="s">
        <v>2168</v>
      </c>
      <c r="B1345" s="39" t="n">
        <v>46051</v>
      </c>
      <c r="C1345" s="24" t="s">
        <v>243</v>
      </c>
      <c r="D1345" s="24" t="s">
        <v>187</v>
      </c>
      <c r="E1345" s="24" t="s">
        <v>107</v>
      </c>
      <c r="F1345" s="38" t="n">
        <v>30160</v>
      </c>
      <c r="G1345" s="42" t="n">
        <f aca="false">DATE(YEAR(B1345),MONTH(B1345),1)</f>
        <v>46023</v>
      </c>
      <c r="H1345" s="24" t="str">
        <f aca="false">INDEX(Customers!$B$2:$B$601,MATCH(C1345,Customers!$A$2:$A$601,0))</f>
        <v>Coast</v>
      </c>
      <c r="I1345" s="43" t="n">
        <f aca="false">ROUND(MIN(INDEX(Assumptions!$D$13:$D$18,MATCH(E1345,Assumptions!$A$13:$A$18,0)),MAX(INDEX(Assumptions!$C$13:$C$18,MATCH(E1345,Assumptions!$A$13:$A$18,0)),INDEX(Assumptions!$B$13:$B$18,MATCH(E1345,Assumptions!$A$13:$A$18,0))*F1345)),2)</f>
        <v>0</v>
      </c>
    </row>
    <row r="1346" customFormat="false" ht="15" hidden="false" customHeight="false" outlineLevel="0" collapsed="false">
      <c r="A1346" s="24" t="s">
        <v>2169</v>
      </c>
      <c r="B1346" s="39" t="n">
        <v>46051</v>
      </c>
      <c r="C1346" s="24" t="s">
        <v>266</v>
      </c>
      <c r="D1346" s="24" t="s">
        <v>177</v>
      </c>
      <c r="E1346" s="24" t="s">
        <v>105</v>
      </c>
      <c r="F1346" s="38" t="n">
        <v>960</v>
      </c>
      <c r="G1346" s="42" t="n">
        <f aca="false">DATE(YEAR(B1346),MONTH(B1346),1)</f>
        <v>46023</v>
      </c>
      <c r="H1346" s="24" t="str">
        <f aca="false">INDEX(Customers!$B$2:$B$601,MATCH(C1346,Customers!$A$2:$A$601,0))</f>
        <v>Rift Valley</v>
      </c>
      <c r="I1346" s="43" t="n">
        <f aca="false">ROUND(MIN(INDEX(Assumptions!$D$13:$D$18,MATCH(E1346,Assumptions!$A$13:$A$18,0)),MAX(INDEX(Assumptions!$C$13:$C$18,MATCH(E1346,Assumptions!$A$13:$A$18,0)),INDEX(Assumptions!$B$13:$B$18,MATCH(E1346,Assumptions!$A$13:$A$18,0))*F1346)),2)</f>
        <v>14.4</v>
      </c>
    </row>
    <row r="1347" customFormat="false" ht="15" hidden="false" customHeight="false" outlineLevel="0" collapsed="false">
      <c r="A1347" s="24" t="s">
        <v>2170</v>
      </c>
      <c r="B1347" s="39" t="n">
        <v>46051</v>
      </c>
      <c r="C1347" s="24" t="s">
        <v>272</v>
      </c>
      <c r="D1347" s="24" t="s">
        <v>826</v>
      </c>
      <c r="E1347" s="24" t="s">
        <v>109</v>
      </c>
      <c r="F1347" s="38" t="n">
        <v>3780</v>
      </c>
      <c r="G1347" s="42" t="n">
        <f aca="false">DATE(YEAR(B1347),MONTH(B1347),1)</f>
        <v>46023</v>
      </c>
      <c r="H1347" s="24" t="str">
        <f aca="false">INDEX(Customers!$B$2:$B$601,MATCH(C1347,Customers!$A$2:$A$601,0))</f>
        <v>Central</v>
      </c>
      <c r="I1347" s="43" t="n">
        <f aca="false">ROUND(MIN(INDEX(Assumptions!$D$13:$D$18,MATCH(E1347,Assumptions!$A$13:$A$18,0)),MAX(INDEX(Assumptions!$C$13:$C$18,MATCH(E1347,Assumptions!$A$13:$A$18,0)),INDEX(Assumptions!$B$13:$B$18,MATCH(E1347,Assumptions!$A$13:$A$18,0))*F1347)),2)</f>
        <v>15.12</v>
      </c>
    </row>
    <row r="1348" customFormat="false" ht="15" hidden="false" customHeight="false" outlineLevel="0" collapsed="false">
      <c r="A1348" s="24" t="s">
        <v>2171</v>
      </c>
      <c r="B1348" s="39" t="n">
        <v>46051</v>
      </c>
      <c r="C1348" s="24" t="s">
        <v>278</v>
      </c>
      <c r="D1348" s="24" t="s">
        <v>826</v>
      </c>
      <c r="E1348" s="24" t="s">
        <v>103</v>
      </c>
      <c r="F1348" s="38" t="n">
        <v>4780</v>
      </c>
      <c r="G1348" s="42" t="n">
        <f aca="false">DATE(YEAR(B1348),MONTH(B1348),1)</f>
        <v>46023</v>
      </c>
      <c r="H1348" s="24" t="str">
        <f aca="false">INDEX(Customers!$B$2:$B$601,MATCH(C1348,Customers!$A$2:$A$601,0))</f>
        <v>Central</v>
      </c>
      <c r="I1348" s="43" t="n">
        <f aca="false">ROUND(MIN(INDEX(Assumptions!$D$13:$D$18,MATCH(E1348,Assumptions!$A$13:$A$18,0)),MAX(INDEX(Assumptions!$C$13:$C$18,MATCH(E1348,Assumptions!$A$13:$A$18,0)),INDEX(Assumptions!$B$13:$B$18,MATCH(E1348,Assumptions!$A$13:$A$18,0))*F1348)),2)</f>
        <v>47.8</v>
      </c>
    </row>
    <row r="1349" customFormat="false" ht="15" hidden="false" customHeight="false" outlineLevel="0" collapsed="false">
      <c r="A1349" s="24" t="s">
        <v>2172</v>
      </c>
      <c r="B1349" s="39" t="n">
        <v>46051</v>
      </c>
      <c r="C1349" s="24" t="s">
        <v>278</v>
      </c>
      <c r="D1349" s="24" t="s">
        <v>826</v>
      </c>
      <c r="E1349" s="24" t="s">
        <v>109</v>
      </c>
      <c r="F1349" s="38" t="n">
        <v>15210</v>
      </c>
      <c r="G1349" s="42" t="n">
        <f aca="false">DATE(YEAR(B1349),MONTH(B1349),1)</f>
        <v>46023</v>
      </c>
      <c r="H1349" s="24" t="str">
        <f aca="false">INDEX(Customers!$B$2:$B$601,MATCH(C1349,Customers!$A$2:$A$601,0))</f>
        <v>Central</v>
      </c>
      <c r="I1349" s="43" t="n">
        <f aca="false">ROUND(MIN(INDEX(Assumptions!$D$13:$D$18,MATCH(E1349,Assumptions!$A$13:$A$18,0)),MAX(INDEX(Assumptions!$C$13:$C$18,MATCH(E1349,Assumptions!$A$13:$A$18,0)),INDEX(Assumptions!$B$13:$B$18,MATCH(E1349,Assumptions!$A$13:$A$18,0))*F1349)),2)</f>
        <v>40</v>
      </c>
    </row>
    <row r="1350" customFormat="false" ht="15" hidden="false" customHeight="false" outlineLevel="0" collapsed="false">
      <c r="A1350" s="24" t="s">
        <v>2173</v>
      </c>
      <c r="B1350" s="39" t="n">
        <v>46051</v>
      </c>
      <c r="C1350" s="24" t="s">
        <v>280</v>
      </c>
      <c r="D1350" s="24" t="s">
        <v>826</v>
      </c>
      <c r="E1350" s="24" t="s">
        <v>111</v>
      </c>
      <c r="F1350" s="38" t="n">
        <v>1000</v>
      </c>
      <c r="G1350" s="42" t="n">
        <f aca="false">DATE(YEAR(B1350),MONTH(B1350),1)</f>
        <v>46023</v>
      </c>
      <c r="H1350" s="24" t="str">
        <f aca="false">INDEX(Customers!$B$2:$B$601,MATCH(C1350,Customers!$A$2:$A$601,0))</f>
        <v>Western</v>
      </c>
      <c r="I1350" s="43" t="n">
        <f aca="false">ROUND(MIN(INDEX(Assumptions!$D$13:$D$18,MATCH(E1350,Assumptions!$A$13:$A$18,0)),MAX(INDEX(Assumptions!$C$13:$C$18,MATCH(E1350,Assumptions!$A$13:$A$18,0)),INDEX(Assumptions!$B$13:$B$18,MATCH(E1350,Assumptions!$A$13:$A$18,0))*F1350)),2)</f>
        <v>40</v>
      </c>
    </row>
    <row r="1351" customFormat="false" ht="15" hidden="false" customHeight="false" outlineLevel="0" collapsed="false">
      <c r="A1351" s="24" t="s">
        <v>2174</v>
      </c>
      <c r="B1351" s="39" t="n">
        <v>46051</v>
      </c>
      <c r="C1351" s="24" t="s">
        <v>285</v>
      </c>
      <c r="D1351" s="24" t="s">
        <v>207</v>
      </c>
      <c r="E1351" s="24" t="s">
        <v>107</v>
      </c>
      <c r="F1351" s="38" t="n">
        <v>78490</v>
      </c>
      <c r="G1351" s="42" t="n">
        <f aca="false">DATE(YEAR(B1351),MONTH(B1351),1)</f>
        <v>46023</v>
      </c>
      <c r="H1351" s="24" t="str">
        <f aca="false">INDEX(Customers!$B$2:$B$601,MATCH(C1351,Customers!$A$2:$A$601,0))</f>
        <v>Eastern</v>
      </c>
      <c r="I1351" s="43" t="n">
        <f aca="false">ROUND(MIN(INDEX(Assumptions!$D$13:$D$18,MATCH(E1351,Assumptions!$A$13:$A$18,0)),MAX(INDEX(Assumptions!$C$13:$C$18,MATCH(E1351,Assumptions!$A$13:$A$18,0)),INDEX(Assumptions!$B$13:$B$18,MATCH(E1351,Assumptions!$A$13:$A$18,0))*F1351)),2)</f>
        <v>0</v>
      </c>
    </row>
    <row r="1352" customFormat="false" ht="15" hidden="false" customHeight="false" outlineLevel="0" collapsed="false">
      <c r="A1352" s="24" t="s">
        <v>2175</v>
      </c>
      <c r="B1352" s="39" t="n">
        <v>46051</v>
      </c>
      <c r="C1352" s="24" t="s">
        <v>286</v>
      </c>
      <c r="D1352" s="24" t="s">
        <v>826</v>
      </c>
      <c r="E1352" s="24" t="s">
        <v>111</v>
      </c>
      <c r="F1352" s="38" t="n">
        <v>100</v>
      </c>
      <c r="G1352" s="42" t="n">
        <f aca="false">DATE(YEAR(B1352),MONTH(B1352),1)</f>
        <v>46023</v>
      </c>
      <c r="H1352" s="24" t="str">
        <f aca="false">INDEX(Customers!$B$2:$B$601,MATCH(C1352,Customers!$A$2:$A$601,0))</f>
        <v>Eastern</v>
      </c>
      <c r="I1352" s="43" t="n">
        <f aca="false">ROUND(MIN(INDEX(Assumptions!$D$13:$D$18,MATCH(E1352,Assumptions!$A$13:$A$18,0)),MAX(INDEX(Assumptions!$C$13:$C$18,MATCH(E1352,Assumptions!$A$13:$A$18,0)),INDEX(Assumptions!$B$13:$B$18,MATCH(E1352,Assumptions!$A$13:$A$18,0))*F1352)),2)</f>
        <v>4</v>
      </c>
    </row>
    <row r="1353" customFormat="false" ht="15" hidden="false" customHeight="false" outlineLevel="0" collapsed="false">
      <c r="A1353" s="24" t="s">
        <v>2176</v>
      </c>
      <c r="B1353" s="39" t="n">
        <v>46051</v>
      </c>
      <c r="C1353" s="24" t="s">
        <v>303</v>
      </c>
      <c r="D1353" s="24" t="s">
        <v>826</v>
      </c>
      <c r="E1353" s="24" t="s">
        <v>103</v>
      </c>
      <c r="F1353" s="38" t="n">
        <v>2560</v>
      </c>
      <c r="G1353" s="42" t="n">
        <f aca="false">DATE(YEAR(B1353),MONTH(B1353),1)</f>
        <v>46023</v>
      </c>
      <c r="H1353" s="24" t="str">
        <f aca="false">INDEX(Customers!$B$2:$B$601,MATCH(C1353,Customers!$A$2:$A$601,0))</f>
        <v>Rift Valley</v>
      </c>
      <c r="I1353" s="43" t="n">
        <f aca="false">ROUND(MIN(INDEX(Assumptions!$D$13:$D$18,MATCH(E1353,Assumptions!$A$13:$A$18,0)),MAX(INDEX(Assumptions!$C$13:$C$18,MATCH(E1353,Assumptions!$A$13:$A$18,0)),INDEX(Assumptions!$B$13:$B$18,MATCH(E1353,Assumptions!$A$13:$A$18,0))*F1353)),2)</f>
        <v>25.6</v>
      </c>
    </row>
    <row r="1354" customFormat="false" ht="15" hidden="false" customHeight="false" outlineLevel="0" collapsed="false">
      <c r="A1354" s="24" t="s">
        <v>2177</v>
      </c>
      <c r="B1354" s="39" t="n">
        <v>46051</v>
      </c>
      <c r="C1354" s="24" t="s">
        <v>306</v>
      </c>
      <c r="D1354" s="24" t="s">
        <v>826</v>
      </c>
      <c r="E1354" s="24" t="s">
        <v>113</v>
      </c>
      <c r="F1354" s="38" t="n">
        <v>500</v>
      </c>
      <c r="G1354" s="42" t="n">
        <f aca="false">DATE(YEAR(B1354),MONTH(B1354),1)</f>
        <v>46023</v>
      </c>
      <c r="H1354" s="24" t="str">
        <f aca="false">INDEX(Customers!$B$2:$B$601,MATCH(C1354,Customers!$A$2:$A$601,0))</f>
        <v>Rift Valley</v>
      </c>
      <c r="I1354" s="43" t="n">
        <f aca="false">ROUND(MIN(INDEX(Assumptions!$D$13:$D$18,MATCH(E1354,Assumptions!$A$13:$A$18,0)),MAX(INDEX(Assumptions!$C$13:$C$18,MATCH(E1354,Assumptions!$A$13:$A$18,0)),INDEX(Assumptions!$B$13:$B$18,MATCH(E1354,Assumptions!$A$13:$A$18,0))*F1354)),2)</f>
        <v>25</v>
      </c>
    </row>
    <row r="1355" customFormat="false" ht="15" hidden="false" customHeight="false" outlineLevel="0" collapsed="false">
      <c r="A1355" s="24" t="s">
        <v>2178</v>
      </c>
      <c r="B1355" s="39" t="n">
        <v>46051</v>
      </c>
      <c r="C1355" s="24" t="s">
        <v>307</v>
      </c>
      <c r="D1355" s="24" t="s">
        <v>826</v>
      </c>
      <c r="E1355" s="24" t="s">
        <v>103</v>
      </c>
      <c r="F1355" s="38" t="n">
        <v>3430</v>
      </c>
      <c r="G1355" s="42" t="n">
        <f aca="false">DATE(YEAR(B1355),MONTH(B1355),1)</f>
        <v>46023</v>
      </c>
      <c r="H1355" s="24" t="str">
        <f aca="false">INDEX(Customers!$B$2:$B$601,MATCH(C1355,Customers!$A$2:$A$601,0))</f>
        <v>Rift Valley</v>
      </c>
      <c r="I1355" s="43" t="n">
        <f aca="false">ROUND(MIN(INDEX(Assumptions!$D$13:$D$18,MATCH(E1355,Assumptions!$A$13:$A$18,0)),MAX(INDEX(Assumptions!$C$13:$C$18,MATCH(E1355,Assumptions!$A$13:$A$18,0)),INDEX(Assumptions!$B$13:$B$18,MATCH(E1355,Assumptions!$A$13:$A$18,0))*F1355)),2)</f>
        <v>34.3</v>
      </c>
    </row>
    <row r="1356" customFormat="false" ht="15" hidden="false" customHeight="false" outlineLevel="0" collapsed="false">
      <c r="A1356" s="24" t="s">
        <v>2179</v>
      </c>
      <c r="B1356" s="39" t="n">
        <v>46051</v>
      </c>
      <c r="C1356" s="24" t="s">
        <v>334</v>
      </c>
      <c r="D1356" s="24" t="s">
        <v>152</v>
      </c>
      <c r="E1356" s="24" t="s">
        <v>107</v>
      </c>
      <c r="F1356" s="38" t="n">
        <v>16460</v>
      </c>
      <c r="G1356" s="42" t="n">
        <f aca="false">DATE(YEAR(B1356),MONTH(B1356),1)</f>
        <v>46023</v>
      </c>
      <c r="H1356" s="24" t="str">
        <f aca="false">INDEX(Customers!$B$2:$B$601,MATCH(C1356,Customers!$A$2:$A$601,0))</f>
        <v>Nairobi</v>
      </c>
      <c r="I1356" s="43" t="n">
        <f aca="false">ROUND(MIN(INDEX(Assumptions!$D$13:$D$18,MATCH(E1356,Assumptions!$A$13:$A$18,0)),MAX(INDEX(Assumptions!$C$13:$C$18,MATCH(E1356,Assumptions!$A$13:$A$18,0)),INDEX(Assumptions!$B$13:$B$18,MATCH(E1356,Assumptions!$A$13:$A$18,0))*F1356)),2)</f>
        <v>0</v>
      </c>
    </row>
    <row r="1357" customFormat="false" ht="15" hidden="false" customHeight="false" outlineLevel="0" collapsed="false">
      <c r="A1357" s="24" t="s">
        <v>2180</v>
      </c>
      <c r="B1357" s="39" t="n">
        <v>46051</v>
      </c>
      <c r="C1357" s="24" t="s">
        <v>334</v>
      </c>
      <c r="D1357" s="24" t="s">
        <v>153</v>
      </c>
      <c r="E1357" s="24" t="s">
        <v>107</v>
      </c>
      <c r="F1357" s="38" t="n">
        <v>123450</v>
      </c>
      <c r="G1357" s="42" t="n">
        <f aca="false">DATE(YEAR(B1357),MONTH(B1357),1)</f>
        <v>46023</v>
      </c>
      <c r="H1357" s="24" t="str">
        <f aca="false">INDEX(Customers!$B$2:$B$601,MATCH(C1357,Customers!$A$2:$A$601,0))</f>
        <v>Nairobi</v>
      </c>
      <c r="I1357" s="43" t="n">
        <f aca="false">ROUND(MIN(INDEX(Assumptions!$D$13:$D$18,MATCH(E1357,Assumptions!$A$13:$A$18,0)),MAX(INDEX(Assumptions!$C$13:$C$18,MATCH(E1357,Assumptions!$A$13:$A$18,0)),INDEX(Assumptions!$B$13:$B$18,MATCH(E1357,Assumptions!$A$13:$A$18,0))*F1357)),2)</f>
        <v>0</v>
      </c>
    </row>
    <row r="1358" customFormat="false" ht="15" hidden="false" customHeight="false" outlineLevel="0" collapsed="false">
      <c r="A1358" s="24" t="s">
        <v>2181</v>
      </c>
      <c r="B1358" s="39" t="n">
        <v>46051</v>
      </c>
      <c r="C1358" s="24" t="s">
        <v>367</v>
      </c>
      <c r="D1358" s="24" t="s">
        <v>826</v>
      </c>
      <c r="E1358" s="24" t="s">
        <v>109</v>
      </c>
      <c r="F1358" s="38" t="n">
        <v>4290</v>
      </c>
      <c r="G1358" s="42" t="n">
        <f aca="false">DATE(YEAR(B1358),MONTH(B1358),1)</f>
        <v>46023</v>
      </c>
      <c r="H1358" s="24" t="str">
        <f aca="false">INDEX(Customers!$B$2:$B$601,MATCH(C1358,Customers!$A$2:$A$601,0))</f>
        <v>Nairobi</v>
      </c>
      <c r="I1358" s="43" t="n">
        <f aca="false">ROUND(MIN(INDEX(Assumptions!$D$13:$D$18,MATCH(E1358,Assumptions!$A$13:$A$18,0)),MAX(INDEX(Assumptions!$C$13:$C$18,MATCH(E1358,Assumptions!$A$13:$A$18,0)),INDEX(Assumptions!$B$13:$B$18,MATCH(E1358,Assumptions!$A$13:$A$18,0))*F1358)),2)</f>
        <v>17.16</v>
      </c>
    </row>
    <row r="1359" customFormat="false" ht="15" hidden="false" customHeight="false" outlineLevel="0" collapsed="false">
      <c r="A1359" s="24" t="s">
        <v>2182</v>
      </c>
      <c r="B1359" s="39" t="n">
        <v>46051</v>
      </c>
      <c r="C1359" s="24" t="s">
        <v>374</v>
      </c>
      <c r="D1359" s="24" t="s">
        <v>826</v>
      </c>
      <c r="E1359" s="24" t="s">
        <v>103</v>
      </c>
      <c r="F1359" s="38" t="n">
        <v>1230</v>
      </c>
      <c r="G1359" s="42" t="n">
        <f aca="false">DATE(YEAR(B1359),MONTH(B1359),1)</f>
        <v>46023</v>
      </c>
      <c r="H1359" s="24" t="str">
        <f aca="false">INDEX(Customers!$B$2:$B$601,MATCH(C1359,Customers!$A$2:$A$601,0))</f>
        <v>Nairobi</v>
      </c>
      <c r="I1359" s="43" t="n">
        <f aca="false">ROUND(MIN(INDEX(Assumptions!$D$13:$D$18,MATCH(E1359,Assumptions!$A$13:$A$18,0)),MAX(INDEX(Assumptions!$C$13:$C$18,MATCH(E1359,Assumptions!$A$13:$A$18,0)),INDEX(Assumptions!$B$13:$B$18,MATCH(E1359,Assumptions!$A$13:$A$18,0))*F1359)),2)</f>
        <v>12.3</v>
      </c>
    </row>
    <row r="1360" customFormat="false" ht="15" hidden="false" customHeight="false" outlineLevel="0" collapsed="false">
      <c r="A1360" s="24" t="s">
        <v>2183</v>
      </c>
      <c r="B1360" s="39" t="n">
        <v>46051</v>
      </c>
      <c r="C1360" s="24" t="s">
        <v>379</v>
      </c>
      <c r="D1360" s="24" t="s">
        <v>150</v>
      </c>
      <c r="E1360" s="24" t="s">
        <v>107</v>
      </c>
      <c r="F1360" s="38" t="n">
        <v>1440</v>
      </c>
      <c r="G1360" s="42" t="n">
        <f aca="false">DATE(YEAR(B1360),MONTH(B1360),1)</f>
        <v>46023</v>
      </c>
      <c r="H1360" s="24" t="str">
        <f aca="false">INDEX(Customers!$B$2:$B$601,MATCH(C1360,Customers!$A$2:$A$601,0))</f>
        <v>Nairobi</v>
      </c>
      <c r="I1360" s="43" t="n">
        <f aca="false">ROUND(MIN(INDEX(Assumptions!$D$13:$D$18,MATCH(E1360,Assumptions!$A$13:$A$18,0)),MAX(INDEX(Assumptions!$C$13:$C$18,MATCH(E1360,Assumptions!$A$13:$A$18,0)),INDEX(Assumptions!$B$13:$B$18,MATCH(E1360,Assumptions!$A$13:$A$18,0))*F1360)),2)</f>
        <v>0</v>
      </c>
    </row>
    <row r="1361" customFormat="false" ht="15" hidden="false" customHeight="false" outlineLevel="0" collapsed="false">
      <c r="A1361" s="24" t="s">
        <v>2184</v>
      </c>
      <c r="B1361" s="39" t="n">
        <v>46051</v>
      </c>
      <c r="C1361" s="24" t="s">
        <v>385</v>
      </c>
      <c r="D1361" s="24" t="s">
        <v>826</v>
      </c>
      <c r="E1361" s="24" t="s">
        <v>109</v>
      </c>
      <c r="F1361" s="38" t="n">
        <v>3980</v>
      </c>
      <c r="G1361" s="42" t="n">
        <f aca="false">DATE(YEAR(B1361),MONTH(B1361),1)</f>
        <v>46023</v>
      </c>
      <c r="H1361" s="24" t="str">
        <f aca="false">INDEX(Customers!$B$2:$B$601,MATCH(C1361,Customers!$A$2:$A$601,0))</f>
        <v>Central</v>
      </c>
      <c r="I1361" s="43" t="n">
        <f aca="false">ROUND(MIN(INDEX(Assumptions!$D$13:$D$18,MATCH(E1361,Assumptions!$A$13:$A$18,0)),MAX(INDEX(Assumptions!$C$13:$C$18,MATCH(E1361,Assumptions!$A$13:$A$18,0)),INDEX(Assumptions!$B$13:$B$18,MATCH(E1361,Assumptions!$A$13:$A$18,0))*F1361)),2)</f>
        <v>15.92</v>
      </c>
    </row>
    <row r="1362" customFormat="false" ht="15" hidden="false" customHeight="false" outlineLevel="0" collapsed="false">
      <c r="A1362" s="24" t="s">
        <v>2185</v>
      </c>
      <c r="B1362" s="39" t="n">
        <v>46051</v>
      </c>
      <c r="C1362" s="24" t="s">
        <v>400</v>
      </c>
      <c r="D1362" s="24" t="s">
        <v>826</v>
      </c>
      <c r="E1362" s="24" t="s">
        <v>103</v>
      </c>
      <c r="F1362" s="38" t="n">
        <v>39780</v>
      </c>
      <c r="G1362" s="42" t="n">
        <f aca="false">DATE(YEAR(B1362),MONTH(B1362),1)</f>
        <v>46023</v>
      </c>
      <c r="H1362" s="24" t="str">
        <f aca="false">INDEX(Customers!$B$2:$B$601,MATCH(C1362,Customers!$A$2:$A$601,0))</f>
        <v>Nairobi</v>
      </c>
      <c r="I1362" s="43" t="n">
        <f aca="false">ROUND(MIN(INDEX(Assumptions!$D$13:$D$18,MATCH(E1362,Assumptions!$A$13:$A$18,0)),MAX(INDEX(Assumptions!$C$13:$C$18,MATCH(E1362,Assumptions!$A$13:$A$18,0)),INDEX(Assumptions!$B$13:$B$18,MATCH(E1362,Assumptions!$A$13:$A$18,0))*F1362)),2)</f>
        <v>105</v>
      </c>
    </row>
    <row r="1363" customFormat="false" ht="15" hidden="false" customHeight="false" outlineLevel="0" collapsed="false">
      <c r="A1363" s="24" t="s">
        <v>2186</v>
      </c>
      <c r="B1363" s="39" t="n">
        <v>46051</v>
      </c>
      <c r="C1363" s="24" t="s">
        <v>402</v>
      </c>
      <c r="D1363" s="24" t="s">
        <v>826</v>
      </c>
      <c r="E1363" s="24" t="s">
        <v>109</v>
      </c>
      <c r="F1363" s="38" t="n">
        <v>9620</v>
      </c>
      <c r="G1363" s="42" t="n">
        <f aca="false">DATE(YEAR(B1363),MONTH(B1363),1)</f>
        <v>46023</v>
      </c>
      <c r="H1363" s="24" t="str">
        <f aca="false">INDEX(Customers!$B$2:$B$601,MATCH(C1363,Customers!$A$2:$A$601,0))</f>
        <v>Coast</v>
      </c>
      <c r="I1363" s="43" t="n">
        <f aca="false">ROUND(MIN(INDEX(Assumptions!$D$13:$D$18,MATCH(E1363,Assumptions!$A$13:$A$18,0)),MAX(INDEX(Assumptions!$C$13:$C$18,MATCH(E1363,Assumptions!$A$13:$A$18,0)),INDEX(Assumptions!$B$13:$B$18,MATCH(E1363,Assumptions!$A$13:$A$18,0))*F1363)),2)</f>
        <v>38.48</v>
      </c>
    </row>
    <row r="1364" customFormat="false" ht="15" hidden="false" customHeight="false" outlineLevel="0" collapsed="false">
      <c r="A1364" s="24" t="s">
        <v>2187</v>
      </c>
      <c r="B1364" s="39" t="n">
        <v>46051</v>
      </c>
      <c r="C1364" s="24" t="s">
        <v>429</v>
      </c>
      <c r="D1364" s="24" t="s">
        <v>209</v>
      </c>
      <c r="E1364" s="24" t="s">
        <v>107</v>
      </c>
      <c r="F1364" s="38" t="n">
        <v>5730</v>
      </c>
      <c r="G1364" s="42" t="n">
        <f aca="false">DATE(YEAR(B1364),MONTH(B1364),1)</f>
        <v>46023</v>
      </c>
      <c r="H1364" s="24" t="str">
        <f aca="false">INDEX(Customers!$B$2:$B$601,MATCH(C1364,Customers!$A$2:$A$601,0))</f>
        <v>Eastern</v>
      </c>
      <c r="I1364" s="43" t="n">
        <f aca="false">ROUND(MIN(INDEX(Assumptions!$D$13:$D$18,MATCH(E1364,Assumptions!$A$13:$A$18,0)),MAX(INDEX(Assumptions!$C$13:$C$18,MATCH(E1364,Assumptions!$A$13:$A$18,0)),INDEX(Assumptions!$B$13:$B$18,MATCH(E1364,Assumptions!$A$13:$A$18,0))*F1364)),2)</f>
        <v>0</v>
      </c>
    </row>
    <row r="1365" customFormat="false" ht="15" hidden="false" customHeight="false" outlineLevel="0" collapsed="false">
      <c r="A1365" s="24" t="s">
        <v>2188</v>
      </c>
      <c r="B1365" s="39" t="n">
        <v>46051</v>
      </c>
      <c r="C1365" s="24" t="s">
        <v>445</v>
      </c>
      <c r="D1365" s="24" t="s">
        <v>826</v>
      </c>
      <c r="E1365" s="24" t="s">
        <v>113</v>
      </c>
      <c r="F1365" s="38" t="n">
        <v>500</v>
      </c>
      <c r="G1365" s="42" t="n">
        <f aca="false">DATE(YEAR(B1365),MONTH(B1365),1)</f>
        <v>46023</v>
      </c>
      <c r="H1365" s="24" t="str">
        <f aca="false">INDEX(Customers!$B$2:$B$601,MATCH(C1365,Customers!$A$2:$A$601,0))</f>
        <v>Central</v>
      </c>
      <c r="I1365" s="43" t="n">
        <f aca="false">ROUND(MIN(INDEX(Assumptions!$D$13:$D$18,MATCH(E1365,Assumptions!$A$13:$A$18,0)),MAX(INDEX(Assumptions!$C$13:$C$18,MATCH(E1365,Assumptions!$A$13:$A$18,0)),INDEX(Assumptions!$B$13:$B$18,MATCH(E1365,Assumptions!$A$13:$A$18,0))*F1365)),2)</f>
        <v>25</v>
      </c>
    </row>
    <row r="1366" customFormat="false" ht="15" hidden="false" customHeight="false" outlineLevel="0" collapsed="false">
      <c r="A1366" s="24" t="s">
        <v>2189</v>
      </c>
      <c r="B1366" s="39" t="n">
        <v>46051</v>
      </c>
      <c r="C1366" s="24" t="s">
        <v>455</v>
      </c>
      <c r="D1366" s="24" t="s">
        <v>826</v>
      </c>
      <c r="E1366" s="24" t="s">
        <v>109</v>
      </c>
      <c r="F1366" s="38" t="n">
        <v>1150</v>
      </c>
      <c r="G1366" s="42" t="n">
        <f aca="false">DATE(YEAR(B1366),MONTH(B1366),1)</f>
        <v>46023</v>
      </c>
      <c r="H1366" s="24" t="str">
        <f aca="false">INDEX(Customers!$B$2:$B$601,MATCH(C1366,Customers!$A$2:$A$601,0))</f>
        <v>Rift Valley</v>
      </c>
      <c r="I1366" s="43" t="n">
        <f aca="false">ROUND(MIN(INDEX(Assumptions!$D$13:$D$18,MATCH(E1366,Assumptions!$A$13:$A$18,0)),MAX(INDEX(Assumptions!$C$13:$C$18,MATCH(E1366,Assumptions!$A$13:$A$18,0)),INDEX(Assumptions!$B$13:$B$18,MATCH(E1366,Assumptions!$A$13:$A$18,0))*F1366)),2)</f>
        <v>4.6</v>
      </c>
    </row>
    <row r="1367" customFormat="false" ht="15" hidden="false" customHeight="false" outlineLevel="0" collapsed="false">
      <c r="A1367" s="24" t="s">
        <v>2190</v>
      </c>
      <c r="B1367" s="39" t="n">
        <v>46051</v>
      </c>
      <c r="C1367" s="24" t="s">
        <v>468</v>
      </c>
      <c r="D1367" s="24" t="s">
        <v>826</v>
      </c>
      <c r="E1367" s="24" t="s">
        <v>103</v>
      </c>
      <c r="F1367" s="38" t="n">
        <v>1540</v>
      </c>
      <c r="G1367" s="42" t="n">
        <f aca="false">DATE(YEAR(B1367),MONTH(B1367),1)</f>
        <v>46023</v>
      </c>
      <c r="H1367" s="24" t="str">
        <f aca="false">INDEX(Customers!$B$2:$B$601,MATCH(C1367,Customers!$A$2:$A$601,0))</f>
        <v>Nairobi</v>
      </c>
      <c r="I1367" s="43" t="n">
        <f aca="false">ROUND(MIN(INDEX(Assumptions!$D$13:$D$18,MATCH(E1367,Assumptions!$A$13:$A$18,0)),MAX(INDEX(Assumptions!$C$13:$C$18,MATCH(E1367,Assumptions!$A$13:$A$18,0)),INDEX(Assumptions!$B$13:$B$18,MATCH(E1367,Assumptions!$A$13:$A$18,0))*F1367)),2)</f>
        <v>15.4</v>
      </c>
    </row>
    <row r="1368" customFormat="false" ht="15" hidden="false" customHeight="false" outlineLevel="0" collapsed="false">
      <c r="A1368" s="24" t="s">
        <v>2191</v>
      </c>
      <c r="B1368" s="39" t="n">
        <v>46051</v>
      </c>
      <c r="C1368" s="24" t="s">
        <v>475</v>
      </c>
      <c r="D1368" s="24" t="s">
        <v>190</v>
      </c>
      <c r="E1368" s="24" t="s">
        <v>105</v>
      </c>
      <c r="F1368" s="38" t="n">
        <v>4270</v>
      </c>
      <c r="G1368" s="42" t="n">
        <f aca="false">DATE(YEAR(B1368),MONTH(B1368),1)</f>
        <v>46023</v>
      </c>
      <c r="H1368" s="24" t="str">
        <f aca="false">INDEX(Customers!$B$2:$B$601,MATCH(C1368,Customers!$A$2:$A$601,0))</f>
        <v>Coast</v>
      </c>
      <c r="I1368" s="43" t="n">
        <f aca="false">ROUND(MIN(INDEX(Assumptions!$D$13:$D$18,MATCH(E1368,Assumptions!$A$13:$A$18,0)),MAX(INDEX(Assumptions!$C$13:$C$18,MATCH(E1368,Assumptions!$A$13:$A$18,0)),INDEX(Assumptions!$B$13:$B$18,MATCH(E1368,Assumptions!$A$13:$A$18,0))*F1368)),2)</f>
        <v>64.05</v>
      </c>
    </row>
    <row r="1369" customFormat="false" ht="15" hidden="false" customHeight="false" outlineLevel="0" collapsed="false">
      <c r="A1369" s="24" t="s">
        <v>2192</v>
      </c>
      <c r="B1369" s="39" t="n">
        <v>46051</v>
      </c>
      <c r="C1369" s="24" t="s">
        <v>481</v>
      </c>
      <c r="D1369" s="24" t="s">
        <v>826</v>
      </c>
      <c r="E1369" s="24" t="s">
        <v>103</v>
      </c>
      <c r="F1369" s="38" t="n">
        <v>380</v>
      </c>
      <c r="G1369" s="42" t="n">
        <f aca="false">DATE(YEAR(B1369),MONTH(B1369),1)</f>
        <v>46023</v>
      </c>
      <c r="H1369" s="24" t="str">
        <f aca="false">INDEX(Customers!$B$2:$B$601,MATCH(C1369,Customers!$A$2:$A$601,0))</f>
        <v>Eastern</v>
      </c>
      <c r="I1369" s="43" t="n">
        <f aca="false">ROUND(MIN(INDEX(Assumptions!$D$13:$D$18,MATCH(E1369,Assumptions!$A$13:$A$18,0)),MAX(INDEX(Assumptions!$C$13:$C$18,MATCH(E1369,Assumptions!$A$13:$A$18,0)),INDEX(Assumptions!$B$13:$B$18,MATCH(E1369,Assumptions!$A$13:$A$18,0))*F1369)),2)</f>
        <v>5</v>
      </c>
    </row>
    <row r="1370" customFormat="false" ht="15" hidden="false" customHeight="false" outlineLevel="0" collapsed="false">
      <c r="A1370" s="24" t="s">
        <v>2193</v>
      </c>
      <c r="B1370" s="39" t="n">
        <v>46051</v>
      </c>
      <c r="C1370" s="24" t="s">
        <v>487</v>
      </c>
      <c r="D1370" s="24" t="s">
        <v>826</v>
      </c>
      <c r="E1370" s="24" t="s">
        <v>103</v>
      </c>
      <c r="F1370" s="38" t="n">
        <v>1920</v>
      </c>
      <c r="G1370" s="42" t="n">
        <f aca="false">DATE(YEAR(B1370),MONTH(B1370),1)</f>
        <v>46023</v>
      </c>
      <c r="H1370" s="24" t="str">
        <f aca="false">INDEX(Customers!$B$2:$B$601,MATCH(C1370,Customers!$A$2:$A$601,0))</f>
        <v>Rift Valley</v>
      </c>
      <c r="I1370" s="43" t="n">
        <f aca="false">ROUND(MIN(INDEX(Assumptions!$D$13:$D$18,MATCH(E1370,Assumptions!$A$13:$A$18,0)),MAX(INDEX(Assumptions!$C$13:$C$18,MATCH(E1370,Assumptions!$A$13:$A$18,0)),INDEX(Assumptions!$B$13:$B$18,MATCH(E1370,Assumptions!$A$13:$A$18,0))*F1370)),2)</f>
        <v>19.2</v>
      </c>
    </row>
    <row r="1371" customFormat="false" ht="15" hidden="false" customHeight="false" outlineLevel="0" collapsed="false">
      <c r="A1371" s="24" t="s">
        <v>2194</v>
      </c>
      <c r="B1371" s="39" t="n">
        <v>46051</v>
      </c>
      <c r="C1371" s="24" t="s">
        <v>494</v>
      </c>
      <c r="D1371" s="24" t="s">
        <v>826</v>
      </c>
      <c r="E1371" s="24" t="s">
        <v>113</v>
      </c>
      <c r="F1371" s="38" t="n">
        <v>250</v>
      </c>
      <c r="G1371" s="42" t="n">
        <f aca="false">DATE(YEAR(B1371),MONTH(B1371),1)</f>
        <v>46023</v>
      </c>
      <c r="H1371" s="24" t="str">
        <f aca="false">INDEX(Customers!$B$2:$B$601,MATCH(C1371,Customers!$A$2:$A$601,0))</f>
        <v>Coast</v>
      </c>
      <c r="I1371" s="43" t="n">
        <f aca="false">ROUND(MIN(INDEX(Assumptions!$D$13:$D$18,MATCH(E1371,Assumptions!$A$13:$A$18,0)),MAX(INDEX(Assumptions!$C$13:$C$18,MATCH(E1371,Assumptions!$A$13:$A$18,0)),INDEX(Assumptions!$B$13:$B$18,MATCH(E1371,Assumptions!$A$13:$A$18,0))*F1371)),2)</f>
        <v>12.5</v>
      </c>
    </row>
    <row r="1372" customFormat="false" ht="15" hidden="false" customHeight="false" outlineLevel="0" collapsed="false">
      <c r="A1372" s="24" t="s">
        <v>2195</v>
      </c>
      <c r="B1372" s="39" t="n">
        <v>46051</v>
      </c>
      <c r="C1372" s="24" t="s">
        <v>497</v>
      </c>
      <c r="D1372" s="24" t="s">
        <v>826</v>
      </c>
      <c r="E1372" s="24" t="s">
        <v>113</v>
      </c>
      <c r="F1372" s="38" t="n">
        <v>500</v>
      </c>
      <c r="G1372" s="42" t="n">
        <f aca="false">DATE(YEAR(B1372),MONTH(B1372),1)</f>
        <v>46023</v>
      </c>
      <c r="H1372" s="24" t="str">
        <f aca="false">INDEX(Customers!$B$2:$B$601,MATCH(C1372,Customers!$A$2:$A$601,0))</f>
        <v>Nairobi</v>
      </c>
      <c r="I1372" s="43" t="n">
        <f aca="false">ROUND(MIN(INDEX(Assumptions!$D$13:$D$18,MATCH(E1372,Assumptions!$A$13:$A$18,0)),MAX(INDEX(Assumptions!$C$13:$C$18,MATCH(E1372,Assumptions!$A$13:$A$18,0)),INDEX(Assumptions!$B$13:$B$18,MATCH(E1372,Assumptions!$A$13:$A$18,0))*F1372)),2)</f>
        <v>25</v>
      </c>
    </row>
    <row r="1373" customFormat="false" ht="15" hidden="false" customHeight="false" outlineLevel="0" collapsed="false">
      <c r="A1373" s="24" t="s">
        <v>2196</v>
      </c>
      <c r="B1373" s="39" t="n">
        <v>46051</v>
      </c>
      <c r="C1373" s="24" t="s">
        <v>500</v>
      </c>
      <c r="D1373" s="24" t="s">
        <v>164</v>
      </c>
      <c r="E1373" s="24" t="s">
        <v>107</v>
      </c>
      <c r="F1373" s="38" t="n">
        <v>29460</v>
      </c>
      <c r="G1373" s="42" t="n">
        <f aca="false">DATE(YEAR(B1373),MONTH(B1373),1)</f>
        <v>46023</v>
      </c>
      <c r="H1373" s="24" t="str">
        <f aca="false">INDEX(Customers!$B$2:$B$601,MATCH(C1373,Customers!$A$2:$A$601,0))</f>
        <v>Central</v>
      </c>
      <c r="I1373" s="43" t="n">
        <f aca="false">ROUND(MIN(INDEX(Assumptions!$D$13:$D$18,MATCH(E1373,Assumptions!$A$13:$A$18,0)),MAX(INDEX(Assumptions!$C$13:$C$18,MATCH(E1373,Assumptions!$A$13:$A$18,0)),INDEX(Assumptions!$B$13:$B$18,MATCH(E1373,Assumptions!$A$13:$A$18,0))*F1373)),2)</f>
        <v>0</v>
      </c>
    </row>
    <row r="1374" customFormat="false" ht="15" hidden="false" customHeight="false" outlineLevel="0" collapsed="false">
      <c r="A1374" s="24" t="s">
        <v>2197</v>
      </c>
      <c r="B1374" s="39" t="n">
        <v>46051</v>
      </c>
      <c r="C1374" s="24" t="s">
        <v>516</v>
      </c>
      <c r="D1374" s="24" t="s">
        <v>826</v>
      </c>
      <c r="E1374" s="24" t="s">
        <v>111</v>
      </c>
      <c r="F1374" s="38" t="n">
        <v>50</v>
      </c>
      <c r="G1374" s="42" t="n">
        <f aca="false">DATE(YEAR(B1374),MONTH(B1374),1)</f>
        <v>46023</v>
      </c>
      <c r="H1374" s="24" t="str">
        <f aca="false">INDEX(Customers!$B$2:$B$601,MATCH(C1374,Customers!$A$2:$A$601,0))</f>
        <v>Rift Valley</v>
      </c>
      <c r="I1374" s="43" t="n">
        <f aca="false">ROUND(MIN(INDEX(Assumptions!$D$13:$D$18,MATCH(E1374,Assumptions!$A$13:$A$18,0)),MAX(INDEX(Assumptions!$C$13:$C$18,MATCH(E1374,Assumptions!$A$13:$A$18,0)),INDEX(Assumptions!$B$13:$B$18,MATCH(E1374,Assumptions!$A$13:$A$18,0))*F1374)),2)</f>
        <v>2</v>
      </c>
    </row>
    <row r="1375" customFormat="false" ht="15" hidden="false" customHeight="false" outlineLevel="0" collapsed="false">
      <c r="A1375" s="24" t="s">
        <v>2198</v>
      </c>
      <c r="B1375" s="39" t="n">
        <v>46051</v>
      </c>
      <c r="C1375" s="24" t="s">
        <v>532</v>
      </c>
      <c r="D1375" s="24" t="s">
        <v>193</v>
      </c>
      <c r="E1375" s="24" t="s">
        <v>105</v>
      </c>
      <c r="F1375" s="38" t="n">
        <v>10160</v>
      </c>
      <c r="G1375" s="42" t="n">
        <f aca="false">DATE(YEAR(B1375),MONTH(B1375),1)</f>
        <v>46023</v>
      </c>
      <c r="H1375" s="24" t="str">
        <f aca="false">INDEX(Customers!$B$2:$B$601,MATCH(C1375,Customers!$A$2:$A$601,0))</f>
        <v>Western</v>
      </c>
      <c r="I1375" s="43" t="n">
        <f aca="false">ROUND(MIN(INDEX(Assumptions!$D$13:$D$18,MATCH(E1375,Assumptions!$A$13:$A$18,0)),MAX(INDEX(Assumptions!$C$13:$C$18,MATCH(E1375,Assumptions!$A$13:$A$18,0)),INDEX(Assumptions!$B$13:$B$18,MATCH(E1375,Assumptions!$A$13:$A$18,0))*F1375)),2)</f>
        <v>152.4</v>
      </c>
    </row>
    <row r="1376" customFormat="false" ht="15" hidden="false" customHeight="false" outlineLevel="0" collapsed="false">
      <c r="A1376" s="24" t="s">
        <v>2199</v>
      </c>
      <c r="B1376" s="39" t="n">
        <v>46051</v>
      </c>
      <c r="C1376" s="24" t="s">
        <v>543</v>
      </c>
      <c r="D1376" s="24" t="s">
        <v>164</v>
      </c>
      <c r="E1376" s="24" t="s">
        <v>107</v>
      </c>
      <c r="F1376" s="38" t="n">
        <v>6180</v>
      </c>
      <c r="G1376" s="42" t="n">
        <f aca="false">DATE(YEAR(B1376),MONTH(B1376),1)</f>
        <v>46023</v>
      </c>
      <c r="H1376" s="24" t="str">
        <f aca="false">INDEX(Customers!$B$2:$B$601,MATCH(C1376,Customers!$A$2:$A$601,0))</f>
        <v>Central</v>
      </c>
      <c r="I1376" s="43" t="n">
        <f aca="false">ROUND(MIN(INDEX(Assumptions!$D$13:$D$18,MATCH(E1376,Assumptions!$A$13:$A$18,0)),MAX(INDEX(Assumptions!$C$13:$C$18,MATCH(E1376,Assumptions!$A$13:$A$18,0)),INDEX(Assumptions!$B$13:$B$18,MATCH(E1376,Assumptions!$A$13:$A$18,0))*F1376)),2)</f>
        <v>0</v>
      </c>
    </row>
    <row r="1377" customFormat="false" ht="15" hidden="false" customHeight="false" outlineLevel="0" collapsed="false">
      <c r="A1377" s="24" t="s">
        <v>2200</v>
      </c>
      <c r="B1377" s="39" t="n">
        <v>46051</v>
      </c>
      <c r="C1377" s="24" t="s">
        <v>570</v>
      </c>
      <c r="D1377" s="24" t="s">
        <v>826</v>
      </c>
      <c r="E1377" s="24" t="s">
        <v>111</v>
      </c>
      <c r="F1377" s="38" t="n">
        <v>100</v>
      </c>
      <c r="G1377" s="42" t="n">
        <f aca="false">DATE(YEAR(B1377),MONTH(B1377),1)</f>
        <v>46023</v>
      </c>
      <c r="H1377" s="24" t="str">
        <f aca="false">INDEX(Customers!$B$2:$B$601,MATCH(C1377,Customers!$A$2:$A$601,0))</f>
        <v>Western</v>
      </c>
      <c r="I1377" s="43" t="n">
        <f aca="false">ROUND(MIN(INDEX(Assumptions!$D$13:$D$18,MATCH(E1377,Assumptions!$A$13:$A$18,0)),MAX(INDEX(Assumptions!$C$13:$C$18,MATCH(E1377,Assumptions!$A$13:$A$18,0)),INDEX(Assumptions!$B$13:$B$18,MATCH(E1377,Assumptions!$A$13:$A$18,0))*F1377)),2)</f>
        <v>4</v>
      </c>
    </row>
    <row r="1378" customFormat="false" ht="15" hidden="false" customHeight="false" outlineLevel="0" collapsed="false">
      <c r="A1378" s="24" t="s">
        <v>2201</v>
      </c>
      <c r="B1378" s="39" t="n">
        <v>46051</v>
      </c>
      <c r="C1378" s="24" t="s">
        <v>585</v>
      </c>
      <c r="D1378" s="24" t="s">
        <v>210</v>
      </c>
      <c r="E1378" s="24" t="s">
        <v>107</v>
      </c>
      <c r="F1378" s="38" t="n">
        <v>6600</v>
      </c>
      <c r="G1378" s="42" t="n">
        <f aca="false">DATE(YEAR(B1378),MONTH(B1378),1)</f>
        <v>46023</v>
      </c>
      <c r="H1378" s="24" t="str">
        <f aca="false">INDEX(Customers!$B$2:$B$601,MATCH(C1378,Customers!$A$2:$A$601,0))</f>
        <v>Eastern</v>
      </c>
      <c r="I1378" s="43" t="n">
        <f aca="false">ROUND(MIN(INDEX(Assumptions!$D$13:$D$18,MATCH(E1378,Assumptions!$A$13:$A$18,0)),MAX(INDEX(Assumptions!$C$13:$C$18,MATCH(E1378,Assumptions!$A$13:$A$18,0)),INDEX(Assumptions!$B$13:$B$18,MATCH(E1378,Assumptions!$A$13:$A$18,0))*F1378)),2)</f>
        <v>0</v>
      </c>
    </row>
    <row r="1379" customFormat="false" ht="15" hidden="false" customHeight="false" outlineLevel="0" collapsed="false">
      <c r="A1379" s="24" t="s">
        <v>2202</v>
      </c>
      <c r="B1379" s="39" t="n">
        <v>46051</v>
      </c>
      <c r="C1379" s="24" t="s">
        <v>600</v>
      </c>
      <c r="D1379" s="24" t="s">
        <v>826</v>
      </c>
      <c r="E1379" s="24" t="s">
        <v>113</v>
      </c>
      <c r="F1379" s="38" t="n">
        <v>2000</v>
      </c>
      <c r="G1379" s="42" t="n">
        <f aca="false">DATE(YEAR(B1379),MONTH(B1379),1)</f>
        <v>46023</v>
      </c>
      <c r="H1379" s="24" t="str">
        <f aca="false">INDEX(Customers!$B$2:$B$601,MATCH(C1379,Customers!$A$2:$A$601,0))</f>
        <v>Coast</v>
      </c>
      <c r="I1379" s="43" t="n">
        <f aca="false">ROUND(MIN(INDEX(Assumptions!$D$13:$D$18,MATCH(E1379,Assumptions!$A$13:$A$18,0)),MAX(INDEX(Assumptions!$C$13:$C$18,MATCH(E1379,Assumptions!$A$13:$A$18,0)),INDEX(Assumptions!$B$13:$B$18,MATCH(E1379,Assumptions!$A$13:$A$18,0))*F1379)),2)</f>
        <v>100</v>
      </c>
    </row>
    <row r="1380" customFormat="false" ht="15" hidden="false" customHeight="false" outlineLevel="0" collapsed="false">
      <c r="A1380" s="24" t="s">
        <v>2203</v>
      </c>
      <c r="B1380" s="39" t="n">
        <v>46051</v>
      </c>
      <c r="C1380" s="24" t="s">
        <v>608</v>
      </c>
      <c r="D1380" s="24" t="s">
        <v>210</v>
      </c>
      <c r="E1380" s="24" t="s">
        <v>105</v>
      </c>
      <c r="F1380" s="38" t="n">
        <v>19660</v>
      </c>
      <c r="G1380" s="42" t="n">
        <f aca="false">DATE(YEAR(B1380),MONTH(B1380),1)</f>
        <v>46023</v>
      </c>
      <c r="H1380" s="24" t="str">
        <f aca="false">INDEX(Customers!$B$2:$B$601,MATCH(C1380,Customers!$A$2:$A$601,0))</f>
        <v>Eastern</v>
      </c>
      <c r="I1380" s="43" t="n">
        <f aca="false">ROUND(MIN(INDEX(Assumptions!$D$13:$D$18,MATCH(E1380,Assumptions!$A$13:$A$18,0)),MAX(INDEX(Assumptions!$C$13:$C$18,MATCH(E1380,Assumptions!$A$13:$A$18,0)),INDEX(Assumptions!$B$13:$B$18,MATCH(E1380,Assumptions!$A$13:$A$18,0))*F1380)),2)</f>
        <v>200</v>
      </c>
    </row>
    <row r="1381" customFormat="false" ht="15" hidden="false" customHeight="false" outlineLevel="0" collapsed="false">
      <c r="A1381" s="24" t="s">
        <v>2204</v>
      </c>
      <c r="B1381" s="39" t="n">
        <v>46051</v>
      </c>
      <c r="C1381" s="24" t="s">
        <v>610</v>
      </c>
      <c r="D1381" s="24" t="s">
        <v>826</v>
      </c>
      <c r="E1381" s="24" t="s">
        <v>113</v>
      </c>
      <c r="F1381" s="38" t="n">
        <v>500</v>
      </c>
      <c r="G1381" s="42" t="n">
        <f aca="false">DATE(YEAR(B1381),MONTH(B1381),1)</f>
        <v>46023</v>
      </c>
      <c r="H1381" s="24" t="str">
        <f aca="false">INDEX(Customers!$B$2:$B$601,MATCH(C1381,Customers!$A$2:$A$601,0))</f>
        <v>Nairobi</v>
      </c>
      <c r="I1381" s="43" t="n">
        <f aca="false">ROUND(MIN(INDEX(Assumptions!$D$13:$D$18,MATCH(E1381,Assumptions!$A$13:$A$18,0)),MAX(INDEX(Assumptions!$C$13:$C$18,MATCH(E1381,Assumptions!$A$13:$A$18,0)),INDEX(Assumptions!$B$13:$B$18,MATCH(E1381,Assumptions!$A$13:$A$18,0))*F1381)),2)</f>
        <v>25</v>
      </c>
    </row>
    <row r="1382" customFormat="false" ht="15" hidden="false" customHeight="false" outlineLevel="0" collapsed="false">
      <c r="A1382" s="24" t="s">
        <v>2205</v>
      </c>
      <c r="B1382" s="39" t="n">
        <v>46051</v>
      </c>
      <c r="C1382" s="24" t="s">
        <v>612</v>
      </c>
      <c r="D1382" s="24" t="s">
        <v>165</v>
      </c>
      <c r="E1382" s="24" t="s">
        <v>105</v>
      </c>
      <c r="F1382" s="38" t="n">
        <v>38190</v>
      </c>
      <c r="G1382" s="42" t="n">
        <f aca="false">DATE(YEAR(B1382),MONTH(B1382),1)</f>
        <v>46023</v>
      </c>
      <c r="H1382" s="24" t="str">
        <f aca="false">INDEX(Customers!$B$2:$B$601,MATCH(C1382,Customers!$A$2:$A$601,0))</f>
        <v>Central</v>
      </c>
      <c r="I1382" s="43" t="n">
        <f aca="false">ROUND(MIN(INDEX(Assumptions!$D$13:$D$18,MATCH(E1382,Assumptions!$A$13:$A$18,0)),MAX(INDEX(Assumptions!$C$13:$C$18,MATCH(E1382,Assumptions!$A$13:$A$18,0)),INDEX(Assumptions!$B$13:$B$18,MATCH(E1382,Assumptions!$A$13:$A$18,0))*F1382)),2)</f>
        <v>200</v>
      </c>
    </row>
    <row r="1383" customFormat="false" ht="15" hidden="false" customHeight="false" outlineLevel="0" collapsed="false">
      <c r="A1383" s="24" t="s">
        <v>2206</v>
      </c>
      <c r="B1383" s="39" t="n">
        <v>46051</v>
      </c>
      <c r="C1383" s="24" t="s">
        <v>614</v>
      </c>
      <c r="D1383" s="24" t="s">
        <v>826</v>
      </c>
      <c r="E1383" s="24" t="s">
        <v>103</v>
      </c>
      <c r="F1383" s="38" t="n">
        <v>3040</v>
      </c>
      <c r="G1383" s="42" t="n">
        <f aca="false">DATE(YEAR(B1383),MONTH(B1383),1)</f>
        <v>46023</v>
      </c>
      <c r="H1383" s="24" t="str">
        <f aca="false">INDEX(Customers!$B$2:$B$601,MATCH(C1383,Customers!$A$2:$A$601,0))</f>
        <v>Central</v>
      </c>
      <c r="I1383" s="43" t="n">
        <f aca="false">ROUND(MIN(INDEX(Assumptions!$D$13:$D$18,MATCH(E1383,Assumptions!$A$13:$A$18,0)),MAX(INDEX(Assumptions!$C$13:$C$18,MATCH(E1383,Assumptions!$A$13:$A$18,0)),INDEX(Assumptions!$B$13:$B$18,MATCH(E1383,Assumptions!$A$13:$A$18,0))*F1383)),2)</f>
        <v>30.4</v>
      </c>
    </row>
    <row r="1384" customFormat="false" ht="15" hidden="false" customHeight="false" outlineLevel="0" collapsed="false">
      <c r="A1384" s="24" t="s">
        <v>2207</v>
      </c>
      <c r="B1384" s="39" t="n">
        <v>46051</v>
      </c>
      <c r="C1384" s="24" t="s">
        <v>625</v>
      </c>
      <c r="D1384" s="24" t="s">
        <v>826</v>
      </c>
      <c r="E1384" s="24" t="s">
        <v>103</v>
      </c>
      <c r="F1384" s="38" t="n">
        <v>1880</v>
      </c>
      <c r="G1384" s="42" t="n">
        <f aca="false">DATE(YEAR(B1384),MONTH(B1384),1)</f>
        <v>46023</v>
      </c>
      <c r="H1384" s="24" t="str">
        <f aca="false">INDEX(Customers!$B$2:$B$601,MATCH(C1384,Customers!$A$2:$A$601,0))</f>
        <v>Nairobi</v>
      </c>
      <c r="I1384" s="43" t="n">
        <f aca="false">ROUND(MIN(INDEX(Assumptions!$D$13:$D$18,MATCH(E1384,Assumptions!$A$13:$A$18,0)),MAX(INDEX(Assumptions!$C$13:$C$18,MATCH(E1384,Assumptions!$A$13:$A$18,0)),INDEX(Assumptions!$B$13:$B$18,MATCH(E1384,Assumptions!$A$13:$A$18,0))*F1384)),2)</f>
        <v>18.8</v>
      </c>
    </row>
    <row r="1385" customFormat="false" ht="15" hidden="false" customHeight="false" outlineLevel="0" collapsed="false">
      <c r="A1385" s="24" t="s">
        <v>2208</v>
      </c>
      <c r="B1385" s="39" t="n">
        <v>46051</v>
      </c>
      <c r="C1385" s="24" t="s">
        <v>627</v>
      </c>
      <c r="D1385" s="24" t="s">
        <v>826</v>
      </c>
      <c r="E1385" s="24" t="s">
        <v>103</v>
      </c>
      <c r="F1385" s="38" t="n">
        <v>4660</v>
      </c>
      <c r="G1385" s="42" t="n">
        <f aca="false">DATE(YEAR(B1385),MONTH(B1385),1)</f>
        <v>46023</v>
      </c>
      <c r="H1385" s="24" t="str">
        <f aca="false">INDEX(Customers!$B$2:$B$601,MATCH(C1385,Customers!$A$2:$A$601,0))</f>
        <v>Central</v>
      </c>
      <c r="I1385" s="43" t="n">
        <f aca="false">ROUND(MIN(INDEX(Assumptions!$D$13:$D$18,MATCH(E1385,Assumptions!$A$13:$A$18,0)),MAX(INDEX(Assumptions!$C$13:$C$18,MATCH(E1385,Assumptions!$A$13:$A$18,0)),INDEX(Assumptions!$B$13:$B$18,MATCH(E1385,Assumptions!$A$13:$A$18,0))*F1385)),2)</f>
        <v>46.6</v>
      </c>
    </row>
    <row r="1386" customFormat="false" ht="15" hidden="false" customHeight="false" outlineLevel="0" collapsed="false">
      <c r="A1386" s="24" t="s">
        <v>2209</v>
      </c>
      <c r="B1386" s="39" t="n">
        <v>46051</v>
      </c>
      <c r="C1386" s="24" t="s">
        <v>661</v>
      </c>
      <c r="D1386" s="24" t="s">
        <v>163</v>
      </c>
      <c r="E1386" s="24" t="s">
        <v>105</v>
      </c>
      <c r="F1386" s="38" t="n">
        <v>26950</v>
      </c>
      <c r="G1386" s="42" t="n">
        <f aca="false">DATE(YEAR(B1386),MONTH(B1386),1)</f>
        <v>46023</v>
      </c>
      <c r="H1386" s="24" t="str">
        <f aca="false">INDEX(Customers!$B$2:$B$601,MATCH(C1386,Customers!$A$2:$A$601,0))</f>
        <v>Coast</v>
      </c>
      <c r="I1386" s="43" t="n">
        <f aca="false">ROUND(MIN(INDEX(Assumptions!$D$13:$D$18,MATCH(E1386,Assumptions!$A$13:$A$18,0)),MAX(INDEX(Assumptions!$C$13:$C$18,MATCH(E1386,Assumptions!$A$13:$A$18,0)),INDEX(Assumptions!$B$13:$B$18,MATCH(E1386,Assumptions!$A$13:$A$18,0))*F1386)),2)</f>
        <v>200</v>
      </c>
    </row>
    <row r="1387" customFormat="false" ht="15" hidden="false" customHeight="false" outlineLevel="0" collapsed="false">
      <c r="A1387" s="24" t="s">
        <v>2210</v>
      </c>
      <c r="B1387" s="39" t="n">
        <v>46051</v>
      </c>
      <c r="C1387" s="24" t="s">
        <v>681</v>
      </c>
      <c r="D1387" s="24" t="s">
        <v>826</v>
      </c>
      <c r="E1387" s="24" t="s">
        <v>103</v>
      </c>
      <c r="F1387" s="38" t="n">
        <v>2910</v>
      </c>
      <c r="G1387" s="42" t="n">
        <f aca="false">DATE(YEAR(B1387),MONTH(B1387),1)</f>
        <v>46023</v>
      </c>
      <c r="H1387" s="24" t="str">
        <f aca="false">INDEX(Customers!$B$2:$B$601,MATCH(C1387,Customers!$A$2:$A$601,0))</f>
        <v>Western</v>
      </c>
      <c r="I1387" s="43" t="n">
        <f aca="false">ROUND(MIN(INDEX(Assumptions!$D$13:$D$18,MATCH(E1387,Assumptions!$A$13:$A$18,0)),MAX(INDEX(Assumptions!$C$13:$C$18,MATCH(E1387,Assumptions!$A$13:$A$18,0)),INDEX(Assumptions!$B$13:$B$18,MATCH(E1387,Assumptions!$A$13:$A$18,0))*F1387)),2)</f>
        <v>29.1</v>
      </c>
    </row>
    <row r="1388" customFormat="false" ht="15" hidden="false" customHeight="false" outlineLevel="0" collapsed="false">
      <c r="A1388" s="24" t="s">
        <v>2211</v>
      </c>
      <c r="B1388" s="39" t="n">
        <v>46051</v>
      </c>
      <c r="C1388" s="24" t="s">
        <v>683</v>
      </c>
      <c r="D1388" s="24" t="s">
        <v>826</v>
      </c>
      <c r="E1388" s="24" t="s">
        <v>111</v>
      </c>
      <c r="F1388" s="38" t="n">
        <v>200</v>
      </c>
      <c r="G1388" s="42" t="n">
        <f aca="false">DATE(YEAR(B1388),MONTH(B1388),1)</f>
        <v>46023</v>
      </c>
      <c r="H1388" s="24" t="str">
        <f aca="false">INDEX(Customers!$B$2:$B$601,MATCH(C1388,Customers!$A$2:$A$601,0))</f>
        <v>Eastern</v>
      </c>
      <c r="I1388" s="43" t="n">
        <f aca="false">ROUND(MIN(INDEX(Assumptions!$D$13:$D$18,MATCH(E1388,Assumptions!$A$13:$A$18,0)),MAX(INDEX(Assumptions!$C$13:$C$18,MATCH(E1388,Assumptions!$A$13:$A$18,0)),INDEX(Assumptions!$B$13:$B$18,MATCH(E1388,Assumptions!$A$13:$A$18,0))*F1388)),2)</f>
        <v>8</v>
      </c>
    </row>
    <row r="1389" customFormat="false" ht="15" hidden="false" customHeight="false" outlineLevel="0" collapsed="false">
      <c r="A1389" s="24" t="s">
        <v>2212</v>
      </c>
      <c r="B1389" s="39" t="n">
        <v>46051</v>
      </c>
      <c r="C1389" s="24" t="s">
        <v>686</v>
      </c>
      <c r="D1389" s="24" t="s">
        <v>161</v>
      </c>
      <c r="E1389" s="24" t="s">
        <v>105</v>
      </c>
      <c r="F1389" s="38" t="n">
        <v>4720</v>
      </c>
      <c r="G1389" s="42" t="n">
        <f aca="false">DATE(YEAR(B1389),MONTH(B1389),1)</f>
        <v>46023</v>
      </c>
      <c r="H1389" s="24" t="str">
        <f aca="false">INDEX(Customers!$B$2:$B$601,MATCH(C1389,Customers!$A$2:$A$601,0))</f>
        <v>Nairobi</v>
      </c>
      <c r="I1389" s="43" t="n">
        <f aca="false">ROUND(MIN(INDEX(Assumptions!$D$13:$D$18,MATCH(E1389,Assumptions!$A$13:$A$18,0)),MAX(INDEX(Assumptions!$C$13:$C$18,MATCH(E1389,Assumptions!$A$13:$A$18,0)),INDEX(Assumptions!$B$13:$B$18,MATCH(E1389,Assumptions!$A$13:$A$18,0))*F1389)),2)</f>
        <v>70.8</v>
      </c>
    </row>
    <row r="1390" customFormat="false" ht="15" hidden="false" customHeight="false" outlineLevel="0" collapsed="false">
      <c r="A1390" s="24" t="s">
        <v>2213</v>
      </c>
      <c r="B1390" s="39" t="n">
        <v>46051</v>
      </c>
      <c r="C1390" s="24" t="s">
        <v>688</v>
      </c>
      <c r="D1390" s="24" t="s">
        <v>183</v>
      </c>
      <c r="E1390" s="24" t="s">
        <v>107</v>
      </c>
      <c r="F1390" s="38" t="n">
        <v>15830</v>
      </c>
      <c r="G1390" s="42" t="n">
        <f aca="false">DATE(YEAR(B1390),MONTH(B1390),1)</f>
        <v>46023</v>
      </c>
      <c r="H1390" s="24" t="str">
        <f aca="false">INDEX(Customers!$B$2:$B$601,MATCH(C1390,Customers!$A$2:$A$601,0))</f>
        <v>Coast</v>
      </c>
      <c r="I1390" s="43" t="n">
        <f aca="false">ROUND(MIN(INDEX(Assumptions!$D$13:$D$18,MATCH(E1390,Assumptions!$A$13:$A$18,0)),MAX(INDEX(Assumptions!$C$13:$C$18,MATCH(E1390,Assumptions!$A$13:$A$18,0)),INDEX(Assumptions!$B$13:$B$18,MATCH(E1390,Assumptions!$A$13:$A$18,0))*F1390)),2)</f>
        <v>0</v>
      </c>
    </row>
    <row r="1391" customFormat="false" ht="15" hidden="false" customHeight="false" outlineLevel="0" collapsed="false">
      <c r="A1391" s="24" t="s">
        <v>2214</v>
      </c>
      <c r="B1391" s="39" t="n">
        <v>46051</v>
      </c>
      <c r="C1391" s="24" t="s">
        <v>694</v>
      </c>
      <c r="D1391" s="24" t="s">
        <v>826</v>
      </c>
      <c r="E1391" s="24" t="s">
        <v>113</v>
      </c>
      <c r="F1391" s="38" t="n">
        <v>99</v>
      </c>
      <c r="G1391" s="42" t="n">
        <f aca="false">DATE(YEAR(B1391),MONTH(B1391),1)</f>
        <v>46023</v>
      </c>
      <c r="H1391" s="24" t="str">
        <f aca="false">INDEX(Customers!$B$2:$B$601,MATCH(C1391,Customers!$A$2:$A$601,0))</f>
        <v>Western</v>
      </c>
      <c r="I1391" s="43" t="n">
        <f aca="false">ROUND(MIN(INDEX(Assumptions!$D$13:$D$18,MATCH(E1391,Assumptions!$A$13:$A$18,0)),MAX(INDEX(Assumptions!$C$13:$C$18,MATCH(E1391,Assumptions!$A$13:$A$18,0)),INDEX(Assumptions!$B$13:$B$18,MATCH(E1391,Assumptions!$A$13:$A$18,0))*F1391)),2)</f>
        <v>4.95</v>
      </c>
    </row>
    <row r="1392" customFormat="false" ht="15" hidden="false" customHeight="false" outlineLevel="0" collapsed="false">
      <c r="A1392" s="24" t="s">
        <v>2215</v>
      </c>
      <c r="B1392" s="39" t="n">
        <v>46051</v>
      </c>
      <c r="C1392" s="24" t="s">
        <v>699</v>
      </c>
      <c r="D1392" s="24" t="s">
        <v>153</v>
      </c>
      <c r="E1392" s="24" t="s">
        <v>105</v>
      </c>
      <c r="F1392" s="38" t="n">
        <v>2440</v>
      </c>
      <c r="G1392" s="42" t="n">
        <f aca="false">DATE(YEAR(B1392),MONTH(B1392),1)</f>
        <v>46023</v>
      </c>
      <c r="H1392" s="24" t="str">
        <f aca="false">INDEX(Customers!$B$2:$B$601,MATCH(C1392,Customers!$A$2:$A$601,0))</f>
        <v>Nairobi</v>
      </c>
      <c r="I1392" s="43" t="n">
        <f aca="false">ROUND(MIN(INDEX(Assumptions!$D$13:$D$18,MATCH(E1392,Assumptions!$A$13:$A$18,0)),MAX(INDEX(Assumptions!$C$13:$C$18,MATCH(E1392,Assumptions!$A$13:$A$18,0)),INDEX(Assumptions!$B$13:$B$18,MATCH(E1392,Assumptions!$A$13:$A$18,0))*F1392)),2)</f>
        <v>36.6</v>
      </c>
    </row>
    <row r="1393" customFormat="false" ht="15" hidden="false" customHeight="false" outlineLevel="0" collapsed="false">
      <c r="A1393" s="24" t="s">
        <v>2216</v>
      </c>
      <c r="B1393" s="39" t="n">
        <v>46051</v>
      </c>
      <c r="C1393" s="24" t="s">
        <v>716</v>
      </c>
      <c r="D1393" s="24" t="s">
        <v>826</v>
      </c>
      <c r="E1393" s="24" t="s">
        <v>113</v>
      </c>
      <c r="F1393" s="38" t="n">
        <v>250</v>
      </c>
      <c r="G1393" s="42" t="n">
        <f aca="false">DATE(YEAR(B1393),MONTH(B1393),1)</f>
        <v>46023</v>
      </c>
      <c r="H1393" s="24" t="str">
        <f aca="false">INDEX(Customers!$B$2:$B$601,MATCH(C1393,Customers!$A$2:$A$601,0))</f>
        <v>Western</v>
      </c>
      <c r="I1393" s="43" t="n">
        <f aca="false">ROUND(MIN(INDEX(Assumptions!$D$13:$D$18,MATCH(E1393,Assumptions!$A$13:$A$18,0)),MAX(INDEX(Assumptions!$C$13:$C$18,MATCH(E1393,Assumptions!$A$13:$A$18,0)),INDEX(Assumptions!$B$13:$B$18,MATCH(E1393,Assumptions!$A$13:$A$18,0))*F1393)),2)</f>
        <v>12.5</v>
      </c>
    </row>
    <row r="1394" customFormat="false" ht="15" hidden="false" customHeight="false" outlineLevel="0" collapsed="false">
      <c r="A1394" s="24" t="s">
        <v>2217</v>
      </c>
      <c r="B1394" s="39" t="n">
        <v>46051</v>
      </c>
      <c r="C1394" s="24" t="s">
        <v>721</v>
      </c>
      <c r="D1394" s="24" t="s">
        <v>175</v>
      </c>
      <c r="E1394" s="24" t="s">
        <v>105</v>
      </c>
      <c r="F1394" s="38" t="n">
        <v>4180</v>
      </c>
      <c r="G1394" s="42" t="n">
        <f aca="false">DATE(YEAR(B1394),MONTH(B1394),1)</f>
        <v>46023</v>
      </c>
      <c r="H1394" s="24" t="str">
        <f aca="false">INDEX(Customers!$B$2:$B$601,MATCH(C1394,Customers!$A$2:$A$601,0))</f>
        <v>Western</v>
      </c>
      <c r="I1394" s="43" t="n">
        <f aca="false">ROUND(MIN(INDEX(Assumptions!$D$13:$D$18,MATCH(E1394,Assumptions!$A$13:$A$18,0)),MAX(INDEX(Assumptions!$C$13:$C$18,MATCH(E1394,Assumptions!$A$13:$A$18,0)),INDEX(Assumptions!$B$13:$B$18,MATCH(E1394,Assumptions!$A$13:$A$18,0))*F1394)),2)</f>
        <v>62.7</v>
      </c>
    </row>
    <row r="1395" customFormat="false" ht="15" hidden="false" customHeight="false" outlineLevel="0" collapsed="false">
      <c r="A1395" s="24" t="s">
        <v>2218</v>
      </c>
      <c r="B1395" s="39" t="n">
        <v>46051</v>
      </c>
      <c r="C1395" s="24" t="s">
        <v>726</v>
      </c>
      <c r="D1395" s="24" t="s">
        <v>153</v>
      </c>
      <c r="E1395" s="24" t="s">
        <v>105</v>
      </c>
      <c r="F1395" s="38" t="n">
        <v>19800</v>
      </c>
      <c r="G1395" s="42" t="n">
        <f aca="false">DATE(YEAR(B1395),MONTH(B1395),1)</f>
        <v>46023</v>
      </c>
      <c r="H1395" s="24" t="str">
        <f aca="false">INDEX(Customers!$B$2:$B$601,MATCH(C1395,Customers!$A$2:$A$601,0))</f>
        <v>Nairobi</v>
      </c>
      <c r="I1395" s="43" t="n">
        <f aca="false">ROUND(MIN(INDEX(Assumptions!$D$13:$D$18,MATCH(E1395,Assumptions!$A$13:$A$18,0)),MAX(INDEX(Assumptions!$C$13:$C$18,MATCH(E1395,Assumptions!$A$13:$A$18,0)),INDEX(Assumptions!$B$13:$B$18,MATCH(E1395,Assumptions!$A$13:$A$18,0))*F1395)),2)</f>
        <v>200</v>
      </c>
    </row>
    <row r="1396" customFormat="false" ht="15" hidden="false" customHeight="false" outlineLevel="0" collapsed="false">
      <c r="A1396" s="24" t="s">
        <v>2219</v>
      </c>
      <c r="B1396" s="39" t="n">
        <v>46051</v>
      </c>
      <c r="C1396" s="24" t="s">
        <v>744</v>
      </c>
      <c r="D1396" s="24" t="s">
        <v>175</v>
      </c>
      <c r="E1396" s="24" t="s">
        <v>105</v>
      </c>
      <c r="F1396" s="38" t="n">
        <v>3110</v>
      </c>
      <c r="G1396" s="42" t="n">
        <f aca="false">DATE(YEAR(B1396),MONTH(B1396),1)</f>
        <v>46023</v>
      </c>
      <c r="H1396" s="24" t="str">
        <f aca="false">INDEX(Customers!$B$2:$B$601,MATCH(C1396,Customers!$A$2:$A$601,0))</f>
        <v>Rift Valley</v>
      </c>
      <c r="I1396" s="43" t="n">
        <f aca="false">ROUND(MIN(INDEX(Assumptions!$D$13:$D$18,MATCH(E1396,Assumptions!$A$13:$A$18,0)),MAX(INDEX(Assumptions!$C$13:$C$18,MATCH(E1396,Assumptions!$A$13:$A$18,0)),INDEX(Assumptions!$B$13:$B$18,MATCH(E1396,Assumptions!$A$13:$A$18,0))*F1396)),2)</f>
        <v>46.65</v>
      </c>
    </row>
    <row r="1397" customFormat="false" ht="15" hidden="false" customHeight="false" outlineLevel="0" collapsed="false">
      <c r="A1397" s="24" t="s">
        <v>2220</v>
      </c>
      <c r="B1397" s="39" t="n">
        <v>46051</v>
      </c>
      <c r="C1397" s="24" t="s">
        <v>753</v>
      </c>
      <c r="D1397" s="24" t="s">
        <v>826</v>
      </c>
      <c r="E1397" s="24" t="s">
        <v>103</v>
      </c>
      <c r="F1397" s="38" t="n">
        <v>160</v>
      </c>
      <c r="G1397" s="42" t="n">
        <f aca="false">DATE(YEAR(B1397),MONTH(B1397),1)</f>
        <v>46023</v>
      </c>
      <c r="H1397" s="24" t="str">
        <f aca="false">INDEX(Customers!$B$2:$B$601,MATCH(C1397,Customers!$A$2:$A$601,0))</f>
        <v>Nairobi</v>
      </c>
      <c r="I1397" s="43" t="n">
        <f aca="false">ROUND(MIN(INDEX(Assumptions!$D$13:$D$18,MATCH(E1397,Assumptions!$A$13:$A$18,0)),MAX(INDEX(Assumptions!$C$13:$C$18,MATCH(E1397,Assumptions!$A$13:$A$18,0)),INDEX(Assumptions!$B$13:$B$18,MATCH(E1397,Assumptions!$A$13:$A$18,0))*F1397)),2)</f>
        <v>5</v>
      </c>
    </row>
    <row r="1398" customFormat="false" ht="15" hidden="false" customHeight="false" outlineLevel="0" collapsed="false">
      <c r="A1398" s="24" t="s">
        <v>2221</v>
      </c>
      <c r="B1398" s="39" t="n">
        <v>46051</v>
      </c>
      <c r="C1398" s="24" t="s">
        <v>759</v>
      </c>
      <c r="D1398" s="24" t="s">
        <v>184</v>
      </c>
      <c r="E1398" s="24" t="s">
        <v>105</v>
      </c>
      <c r="F1398" s="38" t="n">
        <v>7370</v>
      </c>
      <c r="G1398" s="42" t="n">
        <f aca="false">DATE(YEAR(B1398),MONTH(B1398),1)</f>
        <v>46023</v>
      </c>
      <c r="H1398" s="24" t="str">
        <f aca="false">INDEX(Customers!$B$2:$B$601,MATCH(C1398,Customers!$A$2:$A$601,0))</f>
        <v>Coast</v>
      </c>
      <c r="I1398" s="43" t="n">
        <f aca="false">ROUND(MIN(INDEX(Assumptions!$D$13:$D$18,MATCH(E1398,Assumptions!$A$13:$A$18,0)),MAX(INDEX(Assumptions!$C$13:$C$18,MATCH(E1398,Assumptions!$A$13:$A$18,0)),INDEX(Assumptions!$B$13:$B$18,MATCH(E1398,Assumptions!$A$13:$A$18,0))*F1398)),2)</f>
        <v>110.55</v>
      </c>
    </row>
    <row r="1399" customFormat="false" ht="15" hidden="false" customHeight="false" outlineLevel="0" collapsed="false">
      <c r="A1399" s="24" t="s">
        <v>2222</v>
      </c>
      <c r="B1399" s="39" t="n">
        <v>46051</v>
      </c>
      <c r="C1399" s="24" t="s">
        <v>760</v>
      </c>
      <c r="D1399" s="24" t="s">
        <v>826</v>
      </c>
      <c r="E1399" s="24" t="s">
        <v>103</v>
      </c>
      <c r="F1399" s="38" t="n">
        <v>10050</v>
      </c>
      <c r="G1399" s="42" t="n">
        <f aca="false">DATE(YEAR(B1399),MONTH(B1399),1)</f>
        <v>46023</v>
      </c>
      <c r="H1399" s="24" t="str">
        <f aca="false">INDEX(Customers!$B$2:$B$601,MATCH(C1399,Customers!$A$2:$A$601,0))</f>
        <v>Rift Valley</v>
      </c>
      <c r="I1399" s="43" t="n">
        <f aca="false">ROUND(MIN(INDEX(Assumptions!$D$13:$D$18,MATCH(E1399,Assumptions!$A$13:$A$18,0)),MAX(INDEX(Assumptions!$C$13:$C$18,MATCH(E1399,Assumptions!$A$13:$A$18,0)),INDEX(Assumptions!$B$13:$B$18,MATCH(E1399,Assumptions!$A$13:$A$18,0))*F1399)),2)</f>
        <v>100.5</v>
      </c>
    </row>
    <row r="1400" customFormat="false" ht="15" hidden="false" customHeight="false" outlineLevel="0" collapsed="false">
      <c r="A1400" s="24" t="s">
        <v>2223</v>
      </c>
      <c r="B1400" s="39" t="n">
        <v>46051</v>
      </c>
      <c r="C1400" s="24" t="s">
        <v>762</v>
      </c>
      <c r="D1400" s="24" t="s">
        <v>826</v>
      </c>
      <c r="E1400" s="24" t="s">
        <v>103</v>
      </c>
      <c r="F1400" s="38" t="n">
        <v>1260</v>
      </c>
      <c r="G1400" s="42" t="n">
        <f aca="false">DATE(YEAR(B1400),MONTH(B1400),1)</f>
        <v>46023</v>
      </c>
      <c r="H1400" s="24" t="str">
        <f aca="false">INDEX(Customers!$B$2:$B$601,MATCH(C1400,Customers!$A$2:$A$601,0))</f>
        <v>Western</v>
      </c>
      <c r="I1400" s="43" t="n">
        <f aca="false">ROUND(MIN(INDEX(Assumptions!$D$13:$D$18,MATCH(E1400,Assumptions!$A$13:$A$18,0)),MAX(INDEX(Assumptions!$C$13:$C$18,MATCH(E1400,Assumptions!$A$13:$A$18,0)),INDEX(Assumptions!$B$13:$B$18,MATCH(E1400,Assumptions!$A$13:$A$18,0))*F1400)),2)</f>
        <v>12.6</v>
      </c>
    </row>
    <row r="1401" customFormat="false" ht="15" hidden="false" customHeight="false" outlineLevel="0" collapsed="false">
      <c r="A1401" s="24" t="s">
        <v>2224</v>
      </c>
      <c r="B1401" s="39" t="n">
        <v>46051</v>
      </c>
      <c r="C1401" s="24" t="s">
        <v>762</v>
      </c>
      <c r="D1401" s="24" t="s">
        <v>826</v>
      </c>
      <c r="E1401" s="24" t="s">
        <v>111</v>
      </c>
      <c r="F1401" s="38" t="n">
        <v>100</v>
      </c>
      <c r="G1401" s="42" t="n">
        <f aca="false">DATE(YEAR(B1401),MONTH(B1401),1)</f>
        <v>46023</v>
      </c>
      <c r="H1401" s="24" t="str">
        <f aca="false">INDEX(Customers!$B$2:$B$601,MATCH(C1401,Customers!$A$2:$A$601,0))</f>
        <v>Western</v>
      </c>
      <c r="I1401" s="43" t="n">
        <f aca="false">ROUND(MIN(INDEX(Assumptions!$D$13:$D$18,MATCH(E1401,Assumptions!$A$13:$A$18,0)),MAX(INDEX(Assumptions!$C$13:$C$18,MATCH(E1401,Assumptions!$A$13:$A$18,0)),INDEX(Assumptions!$B$13:$B$18,MATCH(E1401,Assumptions!$A$13:$A$18,0))*F1401)),2)</f>
        <v>4</v>
      </c>
    </row>
    <row r="1402" customFormat="false" ht="15" hidden="false" customHeight="false" outlineLevel="0" collapsed="false">
      <c r="A1402" s="24" t="s">
        <v>2225</v>
      </c>
      <c r="B1402" s="39" t="n">
        <v>46051</v>
      </c>
      <c r="C1402" s="24" t="s">
        <v>779</v>
      </c>
      <c r="D1402" s="24" t="s">
        <v>826</v>
      </c>
      <c r="E1402" s="24" t="s">
        <v>103</v>
      </c>
      <c r="F1402" s="38" t="n">
        <v>600</v>
      </c>
      <c r="G1402" s="42" t="n">
        <f aca="false">DATE(YEAR(B1402),MONTH(B1402),1)</f>
        <v>46023</v>
      </c>
      <c r="H1402" s="24" t="str">
        <f aca="false">INDEX(Customers!$B$2:$B$601,MATCH(C1402,Customers!$A$2:$A$601,0))</f>
        <v>Rift Valley</v>
      </c>
      <c r="I1402" s="43" t="n">
        <f aca="false">ROUND(MIN(INDEX(Assumptions!$D$13:$D$18,MATCH(E1402,Assumptions!$A$13:$A$18,0)),MAX(INDEX(Assumptions!$C$13:$C$18,MATCH(E1402,Assumptions!$A$13:$A$18,0)),INDEX(Assumptions!$B$13:$B$18,MATCH(E1402,Assumptions!$A$13:$A$18,0))*F1402)),2)</f>
        <v>6</v>
      </c>
    </row>
    <row r="1403" customFormat="false" ht="15" hidden="false" customHeight="false" outlineLevel="0" collapsed="false">
      <c r="A1403" s="24" t="s">
        <v>2226</v>
      </c>
      <c r="B1403" s="39" t="n">
        <v>46051</v>
      </c>
      <c r="C1403" s="24" t="s">
        <v>808</v>
      </c>
      <c r="D1403" s="24" t="s">
        <v>826</v>
      </c>
      <c r="E1403" s="24" t="s">
        <v>113</v>
      </c>
      <c r="F1403" s="38" t="n">
        <v>250</v>
      </c>
      <c r="G1403" s="42" t="n">
        <f aca="false">DATE(YEAR(B1403),MONTH(B1403),1)</f>
        <v>46023</v>
      </c>
      <c r="H1403" s="24" t="str">
        <f aca="false">INDEX(Customers!$B$2:$B$601,MATCH(C1403,Customers!$A$2:$A$601,0))</f>
        <v>Western</v>
      </c>
      <c r="I1403" s="43" t="n">
        <f aca="false">ROUND(MIN(INDEX(Assumptions!$D$13:$D$18,MATCH(E1403,Assumptions!$A$13:$A$18,0)),MAX(INDEX(Assumptions!$C$13:$C$18,MATCH(E1403,Assumptions!$A$13:$A$18,0)),INDEX(Assumptions!$B$13:$B$18,MATCH(E1403,Assumptions!$A$13:$A$18,0))*F1403)),2)</f>
        <v>12.5</v>
      </c>
    </row>
    <row r="1404" customFormat="false" ht="15" hidden="false" customHeight="false" outlineLevel="0" collapsed="false">
      <c r="A1404" s="24" t="s">
        <v>2227</v>
      </c>
      <c r="B1404" s="39" t="n">
        <v>46051</v>
      </c>
      <c r="C1404" s="24" t="s">
        <v>816</v>
      </c>
      <c r="D1404" s="24" t="s">
        <v>826</v>
      </c>
      <c r="E1404" s="24" t="s">
        <v>109</v>
      </c>
      <c r="F1404" s="38" t="n">
        <v>4760</v>
      </c>
      <c r="G1404" s="42" t="n">
        <f aca="false">DATE(YEAR(B1404),MONTH(B1404),1)</f>
        <v>46023</v>
      </c>
      <c r="H1404" s="24" t="str">
        <f aca="false">INDEX(Customers!$B$2:$B$601,MATCH(C1404,Customers!$A$2:$A$601,0))</f>
        <v>Nairobi</v>
      </c>
      <c r="I1404" s="43" t="n">
        <f aca="false">ROUND(MIN(INDEX(Assumptions!$D$13:$D$18,MATCH(E1404,Assumptions!$A$13:$A$18,0)),MAX(INDEX(Assumptions!$C$13:$C$18,MATCH(E1404,Assumptions!$A$13:$A$18,0)),INDEX(Assumptions!$B$13:$B$18,MATCH(E1404,Assumptions!$A$13:$A$18,0))*F1404)),2)</f>
        <v>19.04</v>
      </c>
    </row>
    <row r="1405" customFormat="false" ht="15" hidden="false" customHeight="false" outlineLevel="0" collapsed="false">
      <c r="A1405" s="24" t="s">
        <v>2228</v>
      </c>
      <c r="B1405" s="39" t="n">
        <v>46052</v>
      </c>
      <c r="C1405" s="24" t="s">
        <v>228</v>
      </c>
      <c r="D1405" s="24" t="s">
        <v>204</v>
      </c>
      <c r="E1405" s="24" t="s">
        <v>105</v>
      </c>
      <c r="F1405" s="38" t="n">
        <v>2710</v>
      </c>
      <c r="G1405" s="42" t="n">
        <f aca="false">DATE(YEAR(B1405),MONTH(B1405),1)</f>
        <v>46023</v>
      </c>
      <c r="H1405" s="24" t="str">
        <f aca="false">INDEX(Customers!$B$2:$B$601,MATCH(C1405,Customers!$A$2:$A$601,0))</f>
        <v>Coast</v>
      </c>
      <c r="I1405" s="43" t="n">
        <f aca="false">ROUND(MIN(INDEX(Assumptions!$D$13:$D$18,MATCH(E1405,Assumptions!$A$13:$A$18,0)),MAX(INDEX(Assumptions!$C$13:$C$18,MATCH(E1405,Assumptions!$A$13:$A$18,0)),INDEX(Assumptions!$B$13:$B$18,MATCH(E1405,Assumptions!$A$13:$A$18,0))*F1405)),2)</f>
        <v>40.65</v>
      </c>
    </row>
    <row r="1406" customFormat="false" ht="15" hidden="false" customHeight="false" outlineLevel="0" collapsed="false">
      <c r="A1406" s="24" t="s">
        <v>2229</v>
      </c>
      <c r="B1406" s="39" t="n">
        <v>46052</v>
      </c>
      <c r="C1406" s="24" t="s">
        <v>230</v>
      </c>
      <c r="D1406" s="24" t="s">
        <v>826</v>
      </c>
      <c r="E1406" s="24" t="s">
        <v>113</v>
      </c>
      <c r="F1406" s="38" t="n">
        <v>2000</v>
      </c>
      <c r="G1406" s="42" t="n">
        <f aca="false">DATE(YEAR(B1406),MONTH(B1406),1)</f>
        <v>46023</v>
      </c>
      <c r="H1406" s="24" t="str">
        <f aca="false">INDEX(Customers!$B$2:$B$601,MATCH(C1406,Customers!$A$2:$A$601,0))</f>
        <v>Eastern</v>
      </c>
      <c r="I1406" s="43" t="n">
        <f aca="false">ROUND(MIN(INDEX(Assumptions!$D$13:$D$18,MATCH(E1406,Assumptions!$A$13:$A$18,0)),MAX(INDEX(Assumptions!$C$13:$C$18,MATCH(E1406,Assumptions!$A$13:$A$18,0)),INDEX(Assumptions!$B$13:$B$18,MATCH(E1406,Assumptions!$A$13:$A$18,0))*F1406)),2)</f>
        <v>100</v>
      </c>
    </row>
    <row r="1407" customFormat="false" ht="15" hidden="false" customHeight="false" outlineLevel="0" collapsed="false">
      <c r="A1407" s="24" t="s">
        <v>2230</v>
      </c>
      <c r="B1407" s="39" t="n">
        <v>46052</v>
      </c>
      <c r="C1407" s="24" t="s">
        <v>234</v>
      </c>
      <c r="D1407" s="24" t="s">
        <v>826</v>
      </c>
      <c r="E1407" s="24" t="s">
        <v>103</v>
      </c>
      <c r="F1407" s="38" t="n">
        <v>5610</v>
      </c>
      <c r="G1407" s="42" t="n">
        <f aca="false">DATE(YEAR(B1407),MONTH(B1407),1)</f>
        <v>46023</v>
      </c>
      <c r="H1407" s="24" t="str">
        <f aca="false">INDEX(Customers!$B$2:$B$601,MATCH(C1407,Customers!$A$2:$A$601,0))</f>
        <v>Rift Valley</v>
      </c>
      <c r="I1407" s="43" t="n">
        <f aca="false">ROUND(MIN(INDEX(Assumptions!$D$13:$D$18,MATCH(E1407,Assumptions!$A$13:$A$18,0)),MAX(INDEX(Assumptions!$C$13:$C$18,MATCH(E1407,Assumptions!$A$13:$A$18,0)),INDEX(Assumptions!$B$13:$B$18,MATCH(E1407,Assumptions!$A$13:$A$18,0))*F1407)),2)</f>
        <v>56.1</v>
      </c>
    </row>
    <row r="1408" customFormat="false" ht="15" hidden="false" customHeight="false" outlineLevel="0" collapsed="false">
      <c r="A1408" s="24" t="s">
        <v>2231</v>
      </c>
      <c r="B1408" s="39" t="n">
        <v>46052</v>
      </c>
      <c r="C1408" s="24" t="s">
        <v>238</v>
      </c>
      <c r="D1408" s="24" t="s">
        <v>826</v>
      </c>
      <c r="E1408" s="24" t="s">
        <v>111</v>
      </c>
      <c r="F1408" s="38" t="n">
        <v>50</v>
      </c>
      <c r="G1408" s="42" t="n">
        <f aca="false">DATE(YEAR(B1408),MONTH(B1408),1)</f>
        <v>46023</v>
      </c>
      <c r="H1408" s="24" t="str">
        <f aca="false">INDEX(Customers!$B$2:$B$601,MATCH(C1408,Customers!$A$2:$A$601,0))</f>
        <v>Nairobi</v>
      </c>
      <c r="I1408" s="43" t="n">
        <f aca="false">ROUND(MIN(INDEX(Assumptions!$D$13:$D$18,MATCH(E1408,Assumptions!$A$13:$A$18,0)),MAX(INDEX(Assumptions!$C$13:$C$18,MATCH(E1408,Assumptions!$A$13:$A$18,0)),INDEX(Assumptions!$B$13:$B$18,MATCH(E1408,Assumptions!$A$13:$A$18,0))*F1408)),2)</f>
        <v>2</v>
      </c>
    </row>
    <row r="1409" customFormat="false" ht="15" hidden="false" customHeight="false" outlineLevel="0" collapsed="false">
      <c r="A1409" s="24" t="s">
        <v>2232</v>
      </c>
      <c r="B1409" s="39" t="n">
        <v>46052</v>
      </c>
      <c r="C1409" s="24" t="s">
        <v>251</v>
      </c>
      <c r="D1409" s="24" t="s">
        <v>154</v>
      </c>
      <c r="E1409" s="24" t="s">
        <v>107</v>
      </c>
      <c r="F1409" s="38" t="n">
        <v>2660</v>
      </c>
      <c r="G1409" s="42" t="n">
        <f aca="false">DATE(YEAR(B1409),MONTH(B1409),1)</f>
        <v>46023</v>
      </c>
      <c r="H1409" s="24" t="str">
        <f aca="false">INDEX(Customers!$B$2:$B$601,MATCH(C1409,Customers!$A$2:$A$601,0))</f>
        <v>Nairobi</v>
      </c>
      <c r="I1409" s="43" t="n">
        <f aca="false">ROUND(MIN(INDEX(Assumptions!$D$13:$D$18,MATCH(E1409,Assumptions!$A$13:$A$18,0)),MAX(INDEX(Assumptions!$C$13:$C$18,MATCH(E1409,Assumptions!$A$13:$A$18,0)),INDEX(Assumptions!$B$13:$B$18,MATCH(E1409,Assumptions!$A$13:$A$18,0))*F1409)),2)</f>
        <v>0</v>
      </c>
    </row>
    <row r="1410" customFormat="false" ht="15" hidden="false" customHeight="false" outlineLevel="0" collapsed="false">
      <c r="A1410" s="24" t="s">
        <v>2233</v>
      </c>
      <c r="B1410" s="39" t="n">
        <v>46052</v>
      </c>
      <c r="C1410" s="24" t="s">
        <v>263</v>
      </c>
      <c r="D1410" s="24" t="s">
        <v>826</v>
      </c>
      <c r="E1410" s="24" t="s">
        <v>103</v>
      </c>
      <c r="F1410" s="38" t="n">
        <v>210</v>
      </c>
      <c r="G1410" s="42" t="n">
        <f aca="false">DATE(YEAR(B1410),MONTH(B1410),1)</f>
        <v>46023</v>
      </c>
      <c r="H1410" s="24" t="str">
        <f aca="false">INDEX(Customers!$B$2:$B$601,MATCH(C1410,Customers!$A$2:$A$601,0))</f>
        <v>Nairobi</v>
      </c>
      <c r="I1410" s="43" t="n">
        <f aca="false">ROUND(MIN(INDEX(Assumptions!$D$13:$D$18,MATCH(E1410,Assumptions!$A$13:$A$18,0)),MAX(INDEX(Assumptions!$C$13:$C$18,MATCH(E1410,Assumptions!$A$13:$A$18,0)),INDEX(Assumptions!$B$13:$B$18,MATCH(E1410,Assumptions!$A$13:$A$18,0))*F1410)),2)</f>
        <v>5</v>
      </c>
    </row>
    <row r="1411" customFormat="false" ht="15" hidden="false" customHeight="false" outlineLevel="0" collapsed="false">
      <c r="A1411" s="24" t="s">
        <v>2234</v>
      </c>
      <c r="B1411" s="39" t="n">
        <v>46052</v>
      </c>
      <c r="C1411" s="24" t="s">
        <v>267</v>
      </c>
      <c r="D1411" s="24" t="s">
        <v>179</v>
      </c>
      <c r="E1411" s="24" t="s">
        <v>105</v>
      </c>
      <c r="F1411" s="38" t="n">
        <v>29430</v>
      </c>
      <c r="G1411" s="42" t="n">
        <f aca="false">DATE(YEAR(B1411),MONTH(B1411),1)</f>
        <v>46023</v>
      </c>
      <c r="H1411" s="24" t="str">
        <f aca="false">INDEX(Customers!$B$2:$B$601,MATCH(C1411,Customers!$A$2:$A$601,0))</f>
        <v>Rift Valley</v>
      </c>
      <c r="I1411" s="43" t="n">
        <f aca="false">ROUND(MIN(INDEX(Assumptions!$D$13:$D$18,MATCH(E1411,Assumptions!$A$13:$A$18,0)),MAX(INDEX(Assumptions!$C$13:$C$18,MATCH(E1411,Assumptions!$A$13:$A$18,0)),INDEX(Assumptions!$B$13:$B$18,MATCH(E1411,Assumptions!$A$13:$A$18,0))*F1411)),2)</f>
        <v>200</v>
      </c>
    </row>
    <row r="1412" customFormat="false" ht="15" hidden="false" customHeight="false" outlineLevel="0" collapsed="false">
      <c r="A1412" s="24" t="s">
        <v>2235</v>
      </c>
      <c r="B1412" s="39" t="n">
        <v>46052</v>
      </c>
      <c r="C1412" s="24" t="s">
        <v>268</v>
      </c>
      <c r="D1412" s="24" t="s">
        <v>826</v>
      </c>
      <c r="E1412" s="24" t="s">
        <v>113</v>
      </c>
      <c r="F1412" s="38" t="n">
        <v>2000</v>
      </c>
      <c r="G1412" s="42" t="n">
        <f aca="false">DATE(YEAR(B1412),MONTH(B1412),1)</f>
        <v>46023</v>
      </c>
      <c r="H1412" s="24" t="str">
        <f aca="false">INDEX(Customers!$B$2:$B$601,MATCH(C1412,Customers!$A$2:$A$601,0))</f>
        <v>Nairobi</v>
      </c>
      <c r="I1412" s="43" t="n">
        <f aca="false">ROUND(MIN(INDEX(Assumptions!$D$13:$D$18,MATCH(E1412,Assumptions!$A$13:$A$18,0)),MAX(INDEX(Assumptions!$C$13:$C$18,MATCH(E1412,Assumptions!$A$13:$A$18,0)),INDEX(Assumptions!$B$13:$B$18,MATCH(E1412,Assumptions!$A$13:$A$18,0))*F1412)),2)</f>
        <v>100</v>
      </c>
    </row>
    <row r="1413" customFormat="false" ht="15" hidden="false" customHeight="false" outlineLevel="0" collapsed="false">
      <c r="A1413" s="24" t="s">
        <v>2236</v>
      </c>
      <c r="B1413" s="39" t="n">
        <v>46052</v>
      </c>
      <c r="C1413" s="24" t="s">
        <v>271</v>
      </c>
      <c r="D1413" s="24" t="s">
        <v>826</v>
      </c>
      <c r="E1413" s="24" t="s">
        <v>113</v>
      </c>
      <c r="F1413" s="38" t="n">
        <v>500</v>
      </c>
      <c r="G1413" s="42" t="n">
        <f aca="false">DATE(YEAR(B1413),MONTH(B1413),1)</f>
        <v>46023</v>
      </c>
      <c r="H1413" s="24" t="str">
        <f aca="false">INDEX(Customers!$B$2:$B$601,MATCH(C1413,Customers!$A$2:$A$601,0))</f>
        <v>Coast</v>
      </c>
      <c r="I1413" s="43" t="n">
        <f aca="false">ROUND(MIN(INDEX(Assumptions!$D$13:$D$18,MATCH(E1413,Assumptions!$A$13:$A$18,0)),MAX(INDEX(Assumptions!$C$13:$C$18,MATCH(E1413,Assumptions!$A$13:$A$18,0)),INDEX(Assumptions!$B$13:$B$18,MATCH(E1413,Assumptions!$A$13:$A$18,0))*F1413)),2)</f>
        <v>25</v>
      </c>
    </row>
    <row r="1414" customFormat="false" ht="15" hidden="false" customHeight="false" outlineLevel="0" collapsed="false">
      <c r="A1414" s="24" t="s">
        <v>2237</v>
      </c>
      <c r="B1414" s="39" t="n">
        <v>46052</v>
      </c>
      <c r="C1414" s="24" t="s">
        <v>285</v>
      </c>
      <c r="D1414" s="24" t="s">
        <v>205</v>
      </c>
      <c r="E1414" s="24" t="s">
        <v>107</v>
      </c>
      <c r="F1414" s="38" t="n">
        <v>15590</v>
      </c>
      <c r="G1414" s="42" t="n">
        <f aca="false">DATE(YEAR(B1414),MONTH(B1414),1)</f>
        <v>46023</v>
      </c>
      <c r="H1414" s="24" t="str">
        <f aca="false">INDEX(Customers!$B$2:$B$601,MATCH(C1414,Customers!$A$2:$A$601,0))</f>
        <v>Eastern</v>
      </c>
      <c r="I1414" s="43" t="n">
        <f aca="false">ROUND(MIN(INDEX(Assumptions!$D$13:$D$18,MATCH(E1414,Assumptions!$A$13:$A$18,0)),MAX(INDEX(Assumptions!$C$13:$C$18,MATCH(E1414,Assumptions!$A$13:$A$18,0)),INDEX(Assumptions!$B$13:$B$18,MATCH(E1414,Assumptions!$A$13:$A$18,0))*F1414)),2)</f>
        <v>0</v>
      </c>
    </row>
    <row r="1415" customFormat="false" ht="15" hidden="false" customHeight="false" outlineLevel="0" collapsed="false">
      <c r="A1415" s="24" t="s">
        <v>2238</v>
      </c>
      <c r="B1415" s="39" t="n">
        <v>46052</v>
      </c>
      <c r="C1415" s="24" t="s">
        <v>288</v>
      </c>
      <c r="D1415" s="24" t="s">
        <v>169</v>
      </c>
      <c r="E1415" s="24" t="s">
        <v>105</v>
      </c>
      <c r="F1415" s="38" t="n">
        <v>7310</v>
      </c>
      <c r="G1415" s="42" t="n">
        <f aca="false">DATE(YEAR(B1415),MONTH(B1415),1)</f>
        <v>46023</v>
      </c>
      <c r="H1415" s="24" t="str">
        <f aca="false">INDEX(Customers!$B$2:$B$601,MATCH(C1415,Customers!$A$2:$A$601,0))</f>
        <v>Central</v>
      </c>
      <c r="I1415" s="43" t="n">
        <f aca="false">ROUND(MIN(INDEX(Assumptions!$D$13:$D$18,MATCH(E1415,Assumptions!$A$13:$A$18,0)),MAX(INDEX(Assumptions!$C$13:$C$18,MATCH(E1415,Assumptions!$A$13:$A$18,0)),INDEX(Assumptions!$B$13:$B$18,MATCH(E1415,Assumptions!$A$13:$A$18,0))*F1415)),2)</f>
        <v>109.65</v>
      </c>
    </row>
    <row r="1416" customFormat="false" ht="15" hidden="false" customHeight="false" outlineLevel="0" collapsed="false">
      <c r="A1416" s="24" t="s">
        <v>2239</v>
      </c>
      <c r="B1416" s="39" t="n">
        <v>46052</v>
      </c>
      <c r="C1416" s="24" t="s">
        <v>290</v>
      </c>
      <c r="D1416" s="24" t="s">
        <v>826</v>
      </c>
      <c r="E1416" s="24" t="s">
        <v>113</v>
      </c>
      <c r="F1416" s="38" t="n">
        <v>2000</v>
      </c>
      <c r="G1416" s="42" t="n">
        <f aca="false">DATE(YEAR(B1416),MONTH(B1416),1)</f>
        <v>46023</v>
      </c>
      <c r="H1416" s="24" t="str">
        <f aca="false">INDEX(Customers!$B$2:$B$601,MATCH(C1416,Customers!$A$2:$A$601,0))</f>
        <v>Central</v>
      </c>
      <c r="I1416" s="43" t="n">
        <f aca="false">ROUND(MIN(INDEX(Assumptions!$D$13:$D$18,MATCH(E1416,Assumptions!$A$13:$A$18,0)),MAX(INDEX(Assumptions!$C$13:$C$18,MATCH(E1416,Assumptions!$A$13:$A$18,0)),INDEX(Assumptions!$B$13:$B$18,MATCH(E1416,Assumptions!$A$13:$A$18,0))*F1416)),2)</f>
        <v>100</v>
      </c>
    </row>
    <row r="1417" customFormat="false" ht="15" hidden="false" customHeight="false" outlineLevel="0" collapsed="false">
      <c r="A1417" s="24" t="s">
        <v>2240</v>
      </c>
      <c r="B1417" s="39" t="n">
        <v>46052</v>
      </c>
      <c r="C1417" s="24" t="s">
        <v>293</v>
      </c>
      <c r="D1417" s="24" t="s">
        <v>826</v>
      </c>
      <c r="E1417" s="24" t="s">
        <v>111</v>
      </c>
      <c r="F1417" s="38" t="n">
        <v>100</v>
      </c>
      <c r="G1417" s="42" t="n">
        <f aca="false">DATE(YEAR(B1417),MONTH(B1417),1)</f>
        <v>46023</v>
      </c>
      <c r="H1417" s="24" t="str">
        <f aca="false">INDEX(Customers!$B$2:$B$601,MATCH(C1417,Customers!$A$2:$A$601,0))</f>
        <v>Western</v>
      </c>
      <c r="I1417" s="43" t="n">
        <f aca="false">ROUND(MIN(INDEX(Assumptions!$D$13:$D$18,MATCH(E1417,Assumptions!$A$13:$A$18,0)),MAX(INDEX(Assumptions!$C$13:$C$18,MATCH(E1417,Assumptions!$A$13:$A$18,0)),INDEX(Assumptions!$B$13:$B$18,MATCH(E1417,Assumptions!$A$13:$A$18,0))*F1417)),2)</f>
        <v>4</v>
      </c>
    </row>
    <row r="1418" customFormat="false" ht="15" hidden="false" customHeight="false" outlineLevel="0" collapsed="false">
      <c r="A1418" s="24" t="s">
        <v>2241</v>
      </c>
      <c r="B1418" s="39" t="n">
        <v>46052</v>
      </c>
      <c r="C1418" s="24" t="s">
        <v>293</v>
      </c>
      <c r="D1418" s="24" t="s">
        <v>826</v>
      </c>
      <c r="E1418" s="24" t="s">
        <v>103</v>
      </c>
      <c r="F1418" s="38" t="n">
        <v>1480</v>
      </c>
      <c r="G1418" s="42" t="n">
        <f aca="false">DATE(YEAR(B1418),MONTH(B1418),1)</f>
        <v>46023</v>
      </c>
      <c r="H1418" s="24" t="str">
        <f aca="false">INDEX(Customers!$B$2:$B$601,MATCH(C1418,Customers!$A$2:$A$601,0))</f>
        <v>Western</v>
      </c>
      <c r="I1418" s="43" t="n">
        <f aca="false">ROUND(MIN(INDEX(Assumptions!$D$13:$D$18,MATCH(E1418,Assumptions!$A$13:$A$18,0)),MAX(INDEX(Assumptions!$C$13:$C$18,MATCH(E1418,Assumptions!$A$13:$A$18,0)),INDEX(Assumptions!$B$13:$B$18,MATCH(E1418,Assumptions!$A$13:$A$18,0))*F1418)),2)</f>
        <v>14.8</v>
      </c>
    </row>
    <row r="1419" customFormat="false" ht="15" hidden="false" customHeight="false" outlineLevel="0" collapsed="false">
      <c r="A1419" s="24" t="s">
        <v>2242</v>
      </c>
      <c r="B1419" s="39" t="n">
        <v>46052</v>
      </c>
      <c r="C1419" s="24" t="s">
        <v>297</v>
      </c>
      <c r="D1419" s="24" t="s">
        <v>826</v>
      </c>
      <c r="E1419" s="24" t="s">
        <v>103</v>
      </c>
      <c r="F1419" s="38" t="n">
        <v>1610</v>
      </c>
      <c r="G1419" s="42" t="n">
        <f aca="false">DATE(YEAR(B1419),MONTH(B1419),1)</f>
        <v>46023</v>
      </c>
      <c r="H1419" s="24" t="str">
        <f aca="false">INDEX(Customers!$B$2:$B$601,MATCH(C1419,Customers!$A$2:$A$601,0))</f>
        <v>Nairobi</v>
      </c>
      <c r="I1419" s="43" t="n">
        <f aca="false">ROUND(MIN(INDEX(Assumptions!$D$13:$D$18,MATCH(E1419,Assumptions!$A$13:$A$18,0)),MAX(INDEX(Assumptions!$C$13:$C$18,MATCH(E1419,Assumptions!$A$13:$A$18,0)),INDEX(Assumptions!$B$13:$B$18,MATCH(E1419,Assumptions!$A$13:$A$18,0))*F1419)),2)</f>
        <v>16.1</v>
      </c>
    </row>
    <row r="1420" customFormat="false" ht="15" hidden="false" customHeight="false" outlineLevel="0" collapsed="false">
      <c r="A1420" s="24" t="s">
        <v>2243</v>
      </c>
      <c r="B1420" s="39" t="n">
        <v>46052</v>
      </c>
      <c r="C1420" s="24" t="s">
        <v>301</v>
      </c>
      <c r="D1420" s="24" t="s">
        <v>826</v>
      </c>
      <c r="E1420" s="24" t="s">
        <v>111</v>
      </c>
      <c r="F1420" s="38" t="n">
        <v>20</v>
      </c>
      <c r="G1420" s="42" t="n">
        <f aca="false">DATE(YEAR(B1420),MONTH(B1420),1)</f>
        <v>46023</v>
      </c>
      <c r="H1420" s="24" t="str">
        <f aca="false">INDEX(Customers!$B$2:$B$601,MATCH(C1420,Customers!$A$2:$A$601,0))</f>
        <v>Nairobi</v>
      </c>
      <c r="I1420" s="43" t="n">
        <f aca="false">ROUND(MIN(INDEX(Assumptions!$D$13:$D$18,MATCH(E1420,Assumptions!$A$13:$A$18,0)),MAX(INDEX(Assumptions!$C$13:$C$18,MATCH(E1420,Assumptions!$A$13:$A$18,0)),INDEX(Assumptions!$B$13:$B$18,MATCH(E1420,Assumptions!$A$13:$A$18,0))*F1420)),2)</f>
        <v>0.8</v>
      </c>
    </row>
    <row r="1421" customFormat="false" ht="15" hidden="false" customHeight="false" outlineLevel="0" collapsed="false">
      <c r="A1421" s="24" t="s">
        <v>2244</v>
      </c>
      <c r="B1421" s="39" t="n">
        <v>46052</v>
      </c>
      <c r="C1421" s="24" t="s">
        <v>313</v>
      </c>
      <c r="D1421" s="24" t="s">
        <v>826</v>
      </c>
      <c r="E1421" s="24" t="s">
        <v>109</v>
      </c>
      <c r="F1421" s="38" t="n">
        <v>2460</v>
      </c>
      <c r="G1421" s="42" t="n">
        <f aca="false">DATE(YEAR(B1421),MONTH(B1421),1)</f>
        <v>46023</v>
      </c>
      <c r="H1421" s="24" t="str">
        <f aca="false">INDEX(Customers!$B$2:$B$601,MATCH(C1421,Customers!$A$2:$A$601,0))</f>
        <v>Eastern</v>
      </c>
      <c r="I1421" s="43" t="n">
        <f aca="false">ROUND(MIN(INDEX(Assumptions!$D$13:$D$18,MATCH(E1421,Assumptions!$A$13:$A$18,0)),MAX(INDEX(Assumptions!$C$13:$C$18,MATCH(E1421,Assumptions!$A$13:$A$18,0)),INDEX(Assumptions!$B$13:$B$18,MATCH(E1421,Assumptions!$A$13:$A$18,0))*F1421)),2)</f>
        <v>9.84</v>
      </c>
    </row>
    <row r="1422" customFormat="false" ht="15" hidden="false" customHeight="false" outlineLevel="0" collapsed="false">
      <c r="A1422" s="24" t="s">
        <v>2245</v>
      </c>
      <c r="B1422" s="39" t="n">
        <v>46052</v>
      </c>
      <c r="C1422" s="24" t="s">
        <v>319</v>
      </c>
      <c r="D1422" s="24" t="s">
        <v>156</v>
      </c>
      <c r="E1422" s="24" t="s">
        <v>107</v>
      </c>
      <c r="F1422" s="38" t="n">
        <v>7970</v>
      </c>
      <c r="G1422" s="42" t="n">
        <f aca="false">DATE(YEAR(B1422),MONTH(B1422),1)</f>
        <v>46023</v>
      </c>
      <c r="H1422" s="24" t="str">
        <f aca="false">INDEX(Customers!$B$2:$B$601,MATCH(C1422,Customers!$A$2:$A$601,0))</f>
        <v>Nairobi</v>
      </c>
      <c r="I1422" s="43" t="n">
        <f aca="false">ROUND(MIN(INDEX(Assumptions!$D$13:$D$18,MATCH(E1422,Assumptions!$A$13:$A$18,0)),MAX(INDEX(Assumptions!$C$13:$C$18,MATCH(E1422,Assumptions!$A$13:$A$18,0)),INDEX(Assumptions!$B$13:$B$18,MATCH(E1422,Assumptions!$A$13:$A$18,0))*F1422)),2)</f>
        <v>0</v>
      </c>
    </row>
    <row r="1423" customFormat="false" ht="15" hidden="false" customHeight="false" outlineLevel="0" collapsed="false">
      <c r="A1423" s="24" t="s">
        <v>2246</v>
      </c>
      <c r="B1423" s="39" t="n">
        <v>46052</v>
      </c>
      <c r="C1423" s="24" t="s">
        <v>324</v>
      </c>
      <c r="D1423" s="24" t="s">
        <v>826</v>
      </c>
      <c r="E1423" s="24" t="s">
        <v>113</v>
      </c>
      <c r="F1423" s="38" t="n">
        <v>50</v>
      </c>
      <c r="G1423" s="42" t="n">
        <f aca="false">DATE(YEAR(B1423),MONTH(B1423),1)</f>
        <v>46023</v>
      </c>
      <c r="H1423" s="24" t="str">
        <f aca="false">INDEX(Customers!$B$2:$B$601,MATCH(C1423,Customers!$A$2:$A$601,0))</f>
        <v>Central</v>
      </c>
      <c r="I1423" s="43" t="n">
        <f aca="false">ROUND(MIN(INDEX(Assumptions!$D$13:$D$18,MATCH(E1423,Assumptions!$A$13:$A$18,0)),MAX(INDEX(Assumptions!$C$13:$C$18,MATCH(E1423,Assumptions!$A$13:$A$18,0)),INDEX(Assumptions!$B$13:$B$18,MATCH(E1423,Assumptions!$A$13:$A$18,0))*F1423)),2)</f>
        <v>2.5</v>
      </c>
    </row>
    <row r="1424" customFormat="false" ht="15" hidden="false" customHeight="false" outlineLevel="0" collapsed="false">
      <c r="A1424" s="24" t="s">
        <v>2247</v>
      </c>
      <c r="B1424" s="39" t="n">
        <v>46052</v>
      </c>
      <c r="C1424" s="24" t="s">
        <v>334</v>
      </c>
      <c r="D1424" s="24" t="s">
        <v>826</v>
      </c>
      <c r="E1424" s="24" t="s">
        <v>109</v>
      </c>
      <c r="F1424" s="38" t="n">
        <v>4500</v>
      </c>
      <c r="G1424" s="42" t="n">
        <f aca="false">DATE(YEAR(B1424),MONTH(B1424),1)</f>
        <v>46023</v>
      </c>
      <c r="H1424" s="24" t="str">
        <f aca="false">INDEX(Customers!$B$2:$B$601,MATCH(C1424,Customers!$A$2:$A$601,0))</f>
        <v>Nairobi</v>
      </c>
      <c r="I1424" s="43" t="n">
        <f aca="false">ROUND(MIN(INDEX(Assumptions!$D$13:$D$18,MATCH(E1424,Assumptions!$A$13:$A$18,0)),MAX(INDEX(Assumptions!$C$13:$C$18,MATCH(E1424,Assumptions!$A$13:$A$18,0)),INDEX(Assumptions!$B$13:$B$18,MATCH(E1424,Assumptions!$A$13:$A$18,0))*F1424)),2)</f>
        <v>18</v>
      </c>
    </row>
    <row r="1425" customFormat="false" ht="15" hidden="false" customHeight="false" outlineLevel="0" collapsed="false">
      <c r="A1425" s="24" t="s">
        <v>2248</v>
      </c>
      <c r="B1425" s="39" t="n">
        <v>46052</v>
      </c>
      <c r="C1425" s="24" t="s">
        <v>334</v>
      </c>
      <c r="D1425" s="24" t="s">
        <v>826</v>
      </c>
      <c r="E1425" s="24" t="s">
        <v>109</v>
      </c>
      <c r="F1425" s="38" t="n">
        <v>3120</v>
      </c>
      <c r="G1425" s="42" t="n">
        <f aca="false">DATE(YEAR(B1425),MONTH(B1425),1)</f>
        <v>46023</v>
      </c>
      <c r="H1425" s="24" t="str">
        <f aca="false">INDEX(Customers!$B$2:$B$601,MATCH(C1425,Customers!$A$2:$A$601,0))</f>
        <v>Nairobi</v>
      </c>
      <c r="I1425" s="43" t="n">
        <f aca="false">ROUND(MIN(INDEX(Assumptions!$D$13:$D$18,MATCH(E1425,Assumptions!$A$13:$A$18,0)),MAX(INDEX(Assumptions!$C$13:$C$18,MATCH(E1425,Assumptions!$A$13:$A$18,0)),INDEX(Assumptions!$B$13:$B$18,MATCH(E1425,Assumptions!$A$13:$A$18,0))*F1425)),2)</f>
        <v>12.48</v>
      </c>
    </row>
    <row r="1426" customFormat="false" ht="15" hidden="false" customHeight="false" outlineLevel="0" collapsed="false">
      <c r="A1426" s="24" t="s">
        <v>2249</v>
      </c>
      <c r="B1426" s="39" t="n">
        <v>46052</v>
      </c>
      <c r="C1426" s="24" t="s">
        <v>345</v>
      </c>
      <c r="D1426" s="24" t="s">
        <v>826</v>
      </c>
      <c r="E1426" s="24" t="s">
        <v>113</v>
      </c>
      <c r="F1426" s="38" t="n">
        <v>1000</v>
      </c>
      <c r="G1426" s="42" t="n">
        <f aca="false">DATE(YEAR(B1426),MONTH(B1426),1)</f>
        <v>46023</v>
      </c>
      <c r="H1426" s="24" t="str">
        <f aca="false">INDEX(Customers!$B$2:$B$601,MATCH(C1426,Customers!$A$2:$A$601,0))</f>
        <v>Central</v>
      </c>
      <c r="I1426" s="43" t="n">
        <f aca="false">ROUND(MIN(INDEX(Assumptions!$D$13:$D$18,MATCH(E1426,Assumptions!$A$13:$A$18,0)),MAX(INDEX(Assumptions!$C$13:$C$18,MATCH(E1426,Assumptions!$A$13:$A$18,0)),INDEX(Assumptions!$B$13:$B$18,MATCH(E1426,Assumptions!$A$13:$A$18,0))*F1426)),2)</f>
        <v>50</v>
      </c>
    </row>
    <row r="1427" customFormat="false" ht="15" hidden="false" customHeight="false" outlineLevel="0" collapsed="false">
      <c r="A1427" s="24" t="s">
        <v>2250</v>
      </c>
      <c r="B1427" s="39" t="n">
        <v>46052</v>
      </c>
      <c r="C1427" s="24" t="s">
        <v>347</v>
      </c>
      <c r="D1427" s="24" t="s">
        <v>826</v>
      </c>
      <c r="E1427" s="24" t="s">
        <v>109</v>
      </c>
      <c r="F1427" s="38" t="n">
        <v>32190</v>
      </c>
      <c r="G1427" s="42" t="n">
        <f aca="false">DATE(YEAR(B1427),MONTH(B1427),1)</f>
        <v>46023</v>
      </c>
      <c r="H1427" s="24" t="str">
        <f aca="false">INDEX(Customers!$B$2:$B$601,MATCH(C1427,Customers!$A$2:$A$601,0))</f>
        <v>Coast</v>
      </c>
      <c r="I1427" s="43" t="n">
        <f aca="false">ROUND(MIN(INDEX(Assumptions!$D$13:$D$18,MATCH(E1427,Assumptions!$A$13:$A$18,0)),MAX(INDEX(Assumptions!$C$13:$C$18,MATCH(E1427,Assumptions!$A$13:$A$18,0)),INDEX(Assumptions!$B$13:$B$18,MATCH(E1427,Assumptions!$A$13:$A$18,0))*F1427)),2)</f>
        <v>40</v>
      </c>
    </row>
    <row r="1428" customFormat="false" ht="15" hidden="false" customHeight="false" outlineLevel="0" collapsed="false">
      <c r="A1428" s="24" t="s">
        <v>2251</v>
      </c>
      <c r="B1428" s="39" t="n">
        <v>46052</v>
      </c>
      <c r="C1428" s="24" t="s">
        <v>361</v>
      </c>
      <c r="D1428" s="24" t="s">
        <v>826</v>
      </c>
      <c r="E1428" s="24" t="s">
        <v>109</v>
      </c>
      <c r="F1428" s="38" t="n">
        <v>2610</v>
      </c>
      <c r="G1428" s="42" t="n">
        <f aca="false">DATE(YEAR(B1428),MONTH(B1428),1)</f>
        <v>46023</v>
      </c>
      <c r="H1428" s="24" t="str">
        <f aca="false">INDEX(Customers!$B$2:$B$601,MATCH(C1428,Customers!$A$2:$A$601,0))</f>
        <v>Rift Valley</v>
      </c>
      <c r="I1428" s="43" t="n">
        <f aca="false">ROUND(MIN(INDEX(Assumptions!$D$13:$D$18,MATCH(E1428,Assumptions!$A$13:$A$18,0)),MAX(INDEX(Assumptions!$C$13:$C$18,MATCH(E1428,Assumptions!$A$13:$A$18,0)),INDEX(Assumptions!$B$13:$B$18,MATCH(E1428,Assumptions!$A$13:$A$18,0))*F1428)),2)</f>
        <v>10.44</v>
      </c>
    </row>
    <row r="1429" customFormat="false" ht="15" hidden="false" customHeight="false" outlineLevel="0" collapsed="false">
      <c r="A1429" s="24" t="s">
        <v>2252</v>
      </c>
      <c r="B1429" s="39" t="n">
        <v>46052</v>
      </c>
      <c r="C1429" s="24" t="s">
        <v>367</v>
      </c>
      <c r="D1429" s="24" t="s">
        <v>156</v>
      </c>
      <c r="E1429" s="24" t="s">
        <v>105</v>
      </c>
      <c r="F1429" s="38" t="n">
        <v>1490</v>
      </c>
      <c r="G1429" s="42" t="n">
        <f aca="false">DATE(YEAR(B1429),MONTH(B1429),1)</f>
        <v>46023</v>
      </c>
      <c r="H1429" s="24" t="str">
        <f aca="false">INDEX(Customers!$B$2:$B$601,MATCH(C1429,Customers!$A$2:$A$601,0))</f>
        <v>Nairobi</v>
      </c>
      <c r="I1429" s="43" t="n">
        <f aca="false">ROUND(MIN(INDEX(Assumptions!$D$13:$D$18,MATCH(E1429,Assumptions!$A$13:$A$18,0)),MAX(INDEX(Assumptions!$C$13:$C$18,MATCH(E1429,Assumptions!$A$13:$A$18,0)),INDEX(Assumptions!$B$13:$B$18,MATCH(E1429,Assumptions!$A$13:$A$18,0))*F1429)),2)</f>
        <v>22.35</v>
      </c>
    </row>
    <row r="1430" customFormat="false" ht="15" hidden="false" customHeight="false" outlineLevel="0" collapsed="false">
      <c r="A1430" s="24" t="s">
        <v>2253</v>
      </c>
      <c r="B1430" s="39" t="n">
        <v>46052</v>
      </c>
      <c r="C1430" s="24" t="s">
        <v>367</v>
      </c>
      <c r="D1430" s="24" t="s">
        <v>157</v>
      </c>
      <c r="E1430" s="24" t="s">
        <v>105</v>
      </c>
      <c r="F1430" s="38" t="n">
        <v>4250</v>
      </c>
      <c r="G1430" s="42" t="n">
        <f aca="false">DATE(YEAR(B1430),MONTH(B1430),1)</f>
        <v>46023</v>
      </c>
      <c r="H1430" s="24" t="str">
        <f aca="false">INDEX(Customers!$B$2:$B$601,MATCH(C1430,Customers!$A$2:$A$601,0))</f>
        <v>Nairobi</v>
      </c>
      <c r="I1430" s="43" t="n">
        <f aca="false">ROUND(MIN(INDEX(Assumptions!$D$13:$D$18,MATCH(E1430,Assumptions!$A$13:$A$18,0)),MAX(INDEX(Assumptions!$C$13:$C$18,MATCH(E1430,Assumptions!$A$13:$A$18,0)),INDEX(Assumptions!$B$13:$B$18,MATCH(E1430,Assumptions!$A$13:$A$18,0))*F1430)),2)</f>
        <v>63.75</v>
      </c>
    </row>
    <row r="1431" customFormat="false" ht="15" hidden="false" customHeight="false" outlineLevel="0" collapsed="false">
      <c r="A1431" s="24" t="s">
        <v>2254</v>
      </c>
      <c r="B1431" s="39" t="n">
        <v>46052</v>
      </c>
      <c r="C1431" s="24" t="s">
        <v>369</v>
      </c>
      <c r="D1431" s="24" t="s">
        <v>826</v>
      </c>
      <c r="E1431" s="24" t="s">
        <v>111</v>
      </c>
      <c r="F1431" s="38" t="n">
        <v>50</v>
      </c>
      <c r="G1431" s="42" t="n">
        <f aca="false">DATE(YEAR(B1431),MONTH(B1431),1)</f>
        <v>46023</v>
      </c>
      <c r="H1431" s="24" t="str">
        <f aca="false">INDEX(Customers!$B$2:$B$601,MATCH(C1431,Customers!$A$2:$A$601,0))</f>
        <v>Nairobi</v>
      </c>
      <c r="I1431" s="43" t="n">
        <f aca="false">ROUND(MIN(INDEX(Assumptions!$D$13:$D$18,MATCH(E1431,Assumptions!$A$13:$A$18,0)),MAX(INDEX(Assumptions!$C$13:$C$18,MATCH(E1431,Assumptions!$A$13:$A$18,0)),INDEX(Assumptions!$B$13:$B$18,MATCH(E1431,Assumptions!$A$13:$A$18,0))*F1431)),2)</f>
        <v>2</v>
      </c>
    </row>
    <row r="1432" customFormat="false" ht="15" hidden="false" customHeight="false" outlineLevel="0" collapsed="false">
      <c r="A1432" s="24" t="s">
        <v>2255</v>
      </c>
      <c r="B1432" s="39" t="n">
        <v>46052</v>
      </c>
      <c r="C1432" s="24" t="s">
        <v>376</v>
      </c>
      <c r="D1432" s="24" t="s">
        <v>153</v>
      </c>
      <c r="E1432" s="24" t="s">
        <v>105</v>
      </c>
      <c r="F1432" s="38" t="n">
        <v>1260</v>
      </c>
      <c r="G1432" s="42" t="n">
        <f aca="false">DATE(YEAR(B1432),MONTH(B1432),1)</f>
        <v>46023</v>
      </c>
      <c r="H1432" s="24" t="str">
        <f aca="false">INDEX(Customers!$B$2:$B$601,MATCH(C1432,Customers!$A$2:$A$601,0))</f>
        <v>Nairobi</v>
      </c>
      <c r="I1432" s="43" t="n">
        <f aca="false">ROUND(MIN(INDEX(Assumptions!$D$13:$D$18,MATCH(E1432,Assumptions!$A$13:$A$18,0)),MAX(INDEX(Assumptions!$C$13:$C$18,MATCH(E1432,Assumptions!$A$13:$A$18,0)),INDEX(Assumptions!$B$13:$B$18,MATCH(E1432,Assumptions!$A$13:$A$18,0))*F1432)),2)</f>
        <v>18.9</v>
      </c>
    </row>
    <row r="1433" customFormat="false" ht="15" hidden="false" customHeight="false" outlineLevel="0" collapsed="false">
      <c r="A1433" s="24" t="s">
        <v>2256</v>
      </c>
      <c r="B1433" s="39" t="n">
        <v>46052</v>
      </c>
      <c r="C1433" s="24" t="s">
        <v>379</v>
      </c>
      <c r="D1433" s="24" t="s">
        <v>826</v>
      </c>
      <c r="E1433" s="24" t="s">
        <v>109</v>
      </c>
      <c r="F1433" s="38" t="n">
        <v>16280</v>
      </c>
      <c r="G1433" s="42" t="n">
        <f aca="false">DATE(YEAR(B1433),MONTH(B1433),1)</f>
        <v>46023</v>
      </c>
      <c r="H1433" s="24" t="str">
        <f aca="false">INDEX(Customers!$B$2:$B$601,MATCH(C1433,Customers!$A$2:$A$601,0))</f>
        <v>Nairobi</v>
      </c>
      <c r="I1433" s="43" t="n">
        <f aca="false">ROUND(MIN(INDEX(Assumptions!$D$13:$D$18,MATCH(E1433,Assumptions!$A$13:$A$18,0)),MAX(INDEX(Assumptions!$C$13:$C$18,MATCH(E1433,Assumptions!$A$13:$A$18,0)),INDEX(Assumptions!$B$13:$B$18,MATCH(E1433,Assumptions!$A$13:$A$18,0))*F1433)),2)</f>
        <v>40</v>
      </c>
    </row>
    <row r="1434" customFormat="false" ht="15" hidden="false" customHeight="false" outlineLevel="0" collapsed="false">
      <c r="A1434" s="24" t="s">
        <v>2257</v>
      </c>
      <c r="B1434" s="39" t="n">
        <v>46052</v>
      </c>
      <c r="C1434" s="24" t="s">
        <v>393</v>
      </c>
      <c r="D1434" s="24" t="s">
        <v>826</v>
      </c>
      <c r="E1434" s="24" t="s">
        <v>111</v>
      </c>
      <c r="F1434" s="38" t="n">
        <v>20</v>
      </c>
      <c r="G1434" s="42" t="n">
        <f aca="false">DATE(YEAR(B1434),MONTH(B1434),1)</f>
        <v>46023</v>
      </c>
      <c r="H1434" s="24" t="str">
        <f aca="false">INDEX(Customers!$B$2:$B$601,MATCH(C1434,Customers!$A$2:$A$601,0))</f>
        <v>Rift Valley</v>
      </c>
      <c r="I1434" s="43" t="n">
        <f aca="false">ROUND(MIN(INDEX(Assumptions!$D$13:$D$18,MATCH(E1434,Assumptions!$A$13:$A$18,0)),MAX(INDEX(Assumptions!$C$13:$C$18,MATCH(E1434,Assumptions!$A$13:$A$18,0)),INDEX(Assumptions!$B$13:$B$18,MATCH(E1434,Assumptions!$A$13:$A$18,0))*F1434)),2)</f>
        <v>0.8</v>
      </c>
    </row>
    <row r="1435" customFormat="false" ht="15" hidden="false" customHeight="false" outlineLevel="0" collapsed="false">
      <c r="A1435" s="24" t="s">
        <v>2258</v>
      </c>
      <c r="B1435" s="39" t="n">
        <v>46052</v>
      </c>
      <c r="C1435" s="24" t="s">
        <v>397</v>
      </c>
      <c r="D1435" s="24" t="s">
        <v>826</v>
      </c>
      <c r="E1435" s="24" t="s">
        <v>109</v>
      </c>
      <c r="F1435" s="38" t="n">
        <v>9450</v>
      </c>
      <c r="G1435" s="42" t="n">
        <f aca="false">DATE(YEAR(B1435),MONTH(B1435),1)</f>
        <v>46023</v>
      </c>
      <c r="H1435" s="24" t="str">
        <f aca="false">INDEX(Customers!$B$2:$B$601,MATCH(C1435,Customers!$A$2:$A$601,0))</f>
        <v>Western</v>
      </c>
      <c r="I1435" s="43" t="n">
        <f aca="false">ROUND(MIN(INDEX(Assumptions!$D$13:$D$18,MATCH(E1435,Assumptions!$A$13:$A$18,0)),MAX(INDEX(Assumptions!$C$13:$C$18,MATCH(E1435,Assumptions!$A$13:$A$18,0)),INDEX(Assumptions!$B$13:$B$18,MATCH(E1435,Assumptions!$A$13:$A$18,0))*F1435)),2)</f>
        <v>37.8</v>
      </c>
    </row>
    <row r="1436" customFormat="false" ht="15" hidden="false" customHeight="false" outlineLevel="0" collapsed="false">
      <c r="A1436" s="24" t="s">
        <v>2259</v>
      </c>
      <c r="B1436" s="39" t="n">
        <v>46052</v>
      </c>
      <c r="C1436" s="24" t="s">
        <v>405</v>
      </c>
      <c r="D1436" s="24" t="s">
        <v>153</v>
      </c>
      <c r="E1436" s="24" t="s">
        <v>105</v>
      </c>
      <c r="F1436" s="38" t="n">
        <v>1200</v>
      </c>
      <c r="G1436" s="42" t="n">
        <f aca="false">DATE(YEAR(B1436),MONTH(B1436),1)</f>
        <v>46023</v>
      </c>
      <c r="H1436" s="24" t="str">
        <f aca="false">INDEX(Customers!$B$2:$B$601,MATCH(C1436,Customers!$A$2:$A$601,0))</f>
        <v>Nairobi</v>
      </c>
      <c r="I1436" s="43" t="n">
        <f aca="false">ROUND(MIN(INDEX(Assumptions!$D$13:$D$18,MATCH(E1436,Assumptions!$A$13:$A$18,0)),MAX(INDEX(Assumptions!$C$13:$C$18,MATCH(E1436,Assumptions!$A$13:$A$18,0)),INDEX(Assumptions!$B$13:$B$18,MATCH(E1436,Assumptions!$A$13:$A$18,0))*F1436)),2)</f>
        <v>18</v>
      </c>
    </row>
    <row r="1437" customFormat="false" ht="15" hidden="false" customHeight="false" outlineLevel="0" collapsed="false">
      <c r="A1437" s="24" t="s">
        <v>2260</v>
      </c>
      <c r="B1437" s="39" t="n">
        <v>46052</v>
      </c>
      <c r="C1437" s="24" t="s">
        <v>430</v>
      </c>
      <c r="D1437" s="24" t="s">
        <v>194</v>
      </c>
      <c r="E1437" s="24" t="s">
        <v>105</v>
      </c>
      <c r="F1437" s="38" t="n">
        <v>10750</v>
      </c>
      <c r="G1437" s="42" t="n">
        <f aca="false">DATE(YEAR(B1437),MONTH(B1437),1)</f>
        <v>46023</v>
      </c>
      <c r="H1437" s="24" t="str">
        <f aca="false">INDEX(Customers!$B$2:$B$601,MATCH(C1437,Customers!$A$2:$A$601,0))</f>
        <v>Western</v>
      </c>
      <c r="I1437" s="43" t="n">
        <f aca="false">ROUND(MIN(INDEX(Assumptions!$D$13:$D$18,MATCH(E1437,Assumptions!$A$13:$A$18,0)),MAX(INDEX(Assumptions!$C$13:$C$18,MATCH(E1437,Assumptions!$A$13:$A$18,0)),INDEX(Assumptions!$B$13:$B$18,MATCH(E1437,Assumptions!$A$13:$A$18,0))*F1437)),2)</f>
        <v>161.25</v>
      </c>
    </row>
    <row r="1438" customFormat="false" ht="15" hidden="false" customHeight="false" outlineLevel="0" collapsed="false">
      <c r="A1438" s="24" t="s">
        <v>2261</v>
      </c>
      <c r="B1438" s="39" t="n">
        <v>46052</v>
      </c>
      <c r="C1438" s="24" t="s">
        <v>432</v>
      </c>
      <c r="D1438" s="24" t="s">
        <v>826</v>
      </c>
      <c r="E1438" s="24" t="s">
        <v>103</v>
      </c>
      <c r="F1438" s="38" t="n">
        <v>510</v>
      </c>
      <c r="G1438" s="42" t="n">
        <f aca="false">DATE(YEAR(B1438),MONTH(B1438),1)</f>
        <v>46023</v>
      </c>
      <c r="H1438" s="24" t="str">
        <f aca="false">INDEX(Customers!$B$2:$B$601,MATCH(C1438,Customers!$A$2:$A$601,0))</f>
        <v>Rift Valley</v>
      </c>
      <c r="I1438" s="43" t="n">
        <f aca="false">ROUND(MIN(INDEX(Assumptions!$D$13:$D$18,MATCH(E1438,Assumptions!$A$13:$A$18,0)),MAX(INDEX(Assumptions!$C$13:$C$18,MATCH(E1438,Assumptions!$A$13:$A$18,0)),INDEX(Assumptions!$B$13:$B$18,MATCH(E1438,Assumptions!$A$13:$A$18,0))*F1438)),2)</f>
        <v>5.1</v>
      </c>
    </row>
    <row r="1439" customFormat="false" ht="15" hidden="false" customHeight="false" outlineLevel="0" collapsed="false">
      <c r="A1439" s="24" t="s">
        <v>2262</v>
      </c>
      <c r="B1439" s="39" t="n">
        <v>46052</v>
      </c>
      <c r="C1439" s="24" t="s">
        <v>432</v>
      </c>
      <c r="D1439" s="24" t="s">
        <v>826</v>
      </c>
      <c r="E1439" s="24" t="s">
        <v>109</v>
      </c>
      <c r="F1439" s="38" t="n">
        <v>5940</v>
      </c>
      <c r="G1439" s="42" t="n">
        <f aca="false">DATE(YEAR(B1439),MONTH(B1439),1)</f>
        <v>46023</v>
      </c>
      <c r="H1439" s="24" t="str">
        <f aca="false">INDEX(Customers!$B$2:$B$601,MATCH(C1439,Customers!$A$2:$A$601,0))</f>
        <v>Rift Valley</v>
      </c>
      <c r="I1439" s="43" t="n">
        <f aca="false">ROUND(MIN(INDEX(Assumptions!$D$13:$D$18,MATCH(E1439,Assumptions!$A$13:$A$18,0)),MAX(INDEX(Assumptions!$C$13:$C$18,MATCH(E1439,Assumptions!$A$13:$A$18,0)),INDEX(Assumptions!$B$13:$B$18,MATCH(E1439,Assumptions!$A$13:$A$18,0))*F1439)),2)</f>
        <v>23.76</v>
      </c>
    </row>
    <row r="1440" customFormat="false" ht="15" hidden="false" customHeight="false" outlineLevel="0" collapsed="false">
      <c r="A1440" s="24" t="s">
        <v>2263</v>
      </c>
      <c r="B1440" s="39" t="n">
        <v>46052</v>
      </c>
      <c r="C1440" s="24" t="s">
        <v>440</v>
      </c>
      <c r="D1440" s="24" t="s">
        <v>826</v>
      </c>
      <c r="E1440" s="24" t="s">
        <v>111</v>
      </c>
      <c r="F1440" s="38" t="n">
        <v>20</v>
      </c>
      <c r="G1440" s="42" t="n">
        <f aca="false">DATE(YEAR(B1440),MONTH(B1440),1)</f>
        <v>46023</v>
      </c>
      <c r="H1440" s="24" t="str">
        <f aca="false">INDEX(Customers!$B$2:$B$601,MATCH(C1440,Customers!$A$2:$A$601,0))</f>
        <v>Nairobi</v>
      </c>
      <c r="I1440" s="43" t="n">
        <f aca="false">ROUND(MIN(INDEX(Assumptions!$D$13:$D$18,MATCH(E1440,Assumptions!$A$13:$A$18,0)),MAX(INDEX(Assumptions!$C$13:$C$18,MATCH(E1440,Assumptions!$A$13:$A$18,0)),INDEX(Assumptions!$B$13:$B$18,MATCH(E1440,Assumptions!$A$13:$A$18,0))*F1440)),2)</f>
        <v>0.8</v>
      </c>
    </row>
    <row r="1441" customFormat="false" ht="15" hidden="false" customHeight="false" outlineLevel="0" collapsed="false">
      <c r="A1441" s="24" t="s">
        <v>2264</v>
      </c>
      <c r="B1441" s="39" t="n">
        <v>46052</v>
      </c>
      <c r="C1441" s="24" t="s">
        <v>502</v>
      </c>
      <c r="D1441" s="24" t="s">
        <v>152</v>
      </c>
      <c r="E1441" s="24" t="s">
        <v>105</v>
      </c>
      <c r="F1441" s="38" t="n">
        <v>1330</v>
      </c>
      <c r="G1441" s="42" t="n">
        <f aca="false">DATE(YEAR(B1441),MONTH(B1441),1)</f>
        <v>46023</v>
      </c>
      <c r="H1441" s="24" t="str">
        <f aca="false">INDEX(Customers!$B$2:$B$601,MATCH(C1441,Customers!$A$2:$A$601,0))</f>
        <v>Nairobi</v>
      </c>
      <c r="I1441" s="43" t="n">
        <f aca="false">ROUND(MIN(INDEX(Assumptions!$D$13:$D$18,MATCH(E1441,Assumptions!$A$13:$A$18,0)),MAX(INDEX(Assumptions!$C$13:$C$18,MATCH(E1441,Assumptions!$A$13:$A$18,0)),INDEX(Assumptions!$B$13:$B$18,MATCH(E1441,Assumptions!$A$13:$A$18,0))*F1441)),2)</f>
        <v>19.95</v>
      </c>
    </row>
    <row r="1442" customFormat="false" ht="15" hidden="false" customHeight="false" outlineLevel="0" collapsed="false">
      <c r="A1442" s="24" t="s">
        <v>2265</v>
      </c>
      <c r="B1442" s="39" t="n">
        <v>46052</v>
      </c>
      <c r="C1442" s="24" t="s">
        <v>514</v>
      </c>
      <c r="D1442" s="24" t="s">
        <v>826</v>
      </c>
      <c r="E1442" s="24" t="s">
        <v>109</v>
      </c>
      <c r="F1442" s="38" t="n">
        <v>2690</v>
      </c>
      <c r="G1442" s="42" t="n">
        <f aca="false">DATE(YEAR(B1442),MONTH(B1442),1)</f>
        <v>46023</v>
      </c>
      <c r="H1442" s="24" t="str">
        <f aca="false">INDEX(Customers!$B$2:$B$601,MATCH(C1442,Customers!$A$2:$A$601,0))</f>
        <v>Central</v>
      </c>
      <c r="I1442" s="43" t="n">
        <f aca="false">ROUND(MIN(INDEX(Assumptions!$D$13:$D$18,MATCH(E1442,Assumptions!$A$13:$A$18,0)),MAX(INDEX(Assumptions!$C$13:$C$18,MATCH(E1442,Assumptions!$A$13:$A$18,0)),INDEX(Assumptions!$B$13:$B$18,MATCH(E1442,Assumptions!$A$13:$A$18,0))*F1442)),2)</f>
        <v>10.76</v>
      </c>
    </row>
    <row r="1443" customFormat="false" ht="15" hidden="false" customHeight="false" outlineLevel="0" collapsed="false">
      <c r="A1443" s="24" t="s">
        <v>2266</v>
      </c>
      <c r="B1443" s="39" t="n">
        <v>46052</v>
      </c>
      <c r="C1443" s="24" t="s">
        <v>518</v>
      </c>
      <c r="D1443" s="24" t="s">
        <v>826</v>
      </c>
      <c r="E1443" s="24" t="s">
        <v>113</v>
      </c>
      <c r="F1443" s="38" t="n">
        <v>500</v>
      </c>
      <c r="G1443" s="42" t="n">
        <f aca="false">DATE(YEAR(B1443),MONTH(B1443),1)</f>
        <v>46023</v>
      </c>
      <c r="H1443" s="24" t="str">
        <f aca="false">INDEX(Customers!$B$2:$B$601,MATCH(C1443,Customers!$A$2:$A$601,0))</f>
        <v>Nairobi</v>
      </c>
      <c r="I1443" s="43" t="n">
        <f aca="false">ROUND(MIN(INDEX(Assumptions!$D$13:$D$18,MATCH(E1443,Assumptions!$A$13:$A$18,0)),MAX(INDEX(Assumptions!$C$13:$C$18,MATCH(E1443,Assumptions!$A$13:$A$18,0)),INDEX(Assumptions!$B$13:$B$18,MATCH(E1443,Assumptions!$A$13:$A$18,0))*F1443)),2)</f>
        <v>25</v>
      </c>
    </row>
    <row r="1444" customFormat="false" ht="15" hidden="false" customHeight="false" outlineLevel="0" collapsed="false">
      <c r="A1444" s="24" t="s">
        <v>2267</v>
      </c>
      <c r="B1444" s="39" t="n">
        <v>46052</v>
      </c>
      <c r="C1444" s="24" t="s">
        <v>532</v>
      </c>
      <c r="D1444" s="24" t="s">
        <v>826</v>
      </c>
      <c r="E1444" s="24" t="s">
        <v>111</v>
      </c>
      <c r="F1444" s="38" t="n">
        <v>200</v>
      </c>
      <c r="G1444" s="42" t="n">
        <f aca="false">DATE(YEAR(B1444),MONTH(B1444),1)</f>
        <v>46023</v>
      </c>
      <c r="H1444" s="24" t="str">
        <f aca="false">INDEX(Customers!$B$2:$B$601,MATCH(C1444,Customers!$A$2:$A$601,0))</f>
        <v>Western</v>
      </c>
      <c r="I1444" s="43" t="n">
        <f aca="false">ROUND(MIN(INDEX(Assumptions!$D$13:$D$18,MATCH(E1444,Assumptions!$A$13:$A$18,0)),MAX(INDEX(Assumptions!$C$13:$C$18,MATCH(E1444,Assumptions!$A$13:$A$18,0)),INDEX(Assumptions!$B$13:$B$18,MATCH(E1444,Assumptions!$A$13:$A$18,0))*F1444)),2)</f>
        <v>8</v>
      </c>
    </row>
    <row r="1445" customFormat="false" ht="15" hidden="false" customHeight="false" outlineLevel="0" collapsed="false">
      <c r="A1445" s="24" t="s">
        <v>2268</v>
      </c>
      <c r="B1445" s="39" t="n">
        <v>46052</v>
      </c>
      <c r="C1445" s="24" t="s">
        <v>535</v>
      </c>
      <c r="D1445" s="24" t="s">
        <v>195</v>
      </c>
      <c r="E1445" s="24" t="s">
        <v>105</v>
      </c>
      <c r="F1445" s="38" t="n">
        <v>8410</v>
      </c>
      <c r="G1445" s="42" t="n">
        <f aca="false">DATE(YEAR(B1445),MONTH(B1445),1)</f>
        <v>46023</v>
      </c>
      <c r="H1445" s="24" t="str">
        <f aca="false">INDEX(Customers!$B$2:$B$601,MATCH(C1445,Customers!$A$2:$A$601,0))</f>
        <v>Western</v>
      </c>
      <c r="I1445" s="43" t="n">
        <f aca="false">ROUND(MIN(INDEX(Assumptions!$D$13:$D$18,MATCH(E1445,Assumptions!$A$13:$A$18,0)),MAX(INDEX(Assumptions!$C$13:$C$18,MATCH(E1445,Assumptions!$A$13:$A$18,0)),INDEX(Assumptions!$B$13:$B$18,MATCH(E1445,Assumptions!$A$13:$A$18,0))*F1445)),2)</f>
        <v>126.15</v>
      </c>
    </row>
    <row r="1446" customFormat="false" ht="15" hidden="false" customHeight="false" outlineLevel="0" collapsed="false">
      <c r="A1446" s="24" t="s">
        <v>2269</v>
      </c>
      <c r="B1446" s="39" t="n">
        <v>46052</v>
      </c>
      <c r="C1446" s="24" t="s">
        <v>547</v>
      </c>
      <c r="D1446" s="24" t="s">
        <v>826</v>
      </c>
      <c r="E1446" s="24" t="s">
        <v>111</v>
      </c>
      <c r="F1446" s="38" t="n">
        <v>100</v>
      </c>
      <c r="G1446" s="42" t="n">
        <f aca="false">DATE(YEAR(B1446),MONTH(B1446),1)</f>
        <v>46023</v>
      </c>
      <c r="H1446" s="24" t="str">
        <f aca="false">INDEX(Customers!$B$2:$B$601,MATCH(C1446,Customers!$A$2:$A$601,0))</f>
        <v>Central</v>
      </c>
      <c r="I1446" s="43" t="n">
        <f aca="false">ROUND(MIN(INDEX(Assumptions!$D$13:$D$18,MATCH(E1446,Assumptions!$A$13:$A$18,0)),MAX(INDEX(Assumptions!$C$13:$C$18,MATCH(E1446,Assumptions!$A$13:$A$18,0)),INDEX(Assumptions!$B$13:$B$18,MATCH(E1446,Assumptions!$A$13:$A$18,0))*F1446)),2)</f>
        <v>4</v>
      </c>
    </row>
    <row r="1447" customFormat="false" ht="15" hidden="false" customHeight="false" outlineLevel="0" collapsed="false">
      <c r="A1447" s="24" t="s">
        <v>2270</v>
      </c>
      <c r="B1447" s="39" t="n">
        <v>46052</v>
      </c>
      <c r="C1447" s="24" t="s">
        <v>563</v>
      </c>
      <c r="D1447" s="24" t="s">
        <v>826</v>
      </c>
      <c r="E1447" s="24" t="s">
        <v>103</v>
      </c>
      <c r="F1447" s="38" t="n">
        <v>130</v>
      </c>
      <c r="G1447" s="42" t="n">
        <f aca="false">DATE(YEAR(B1447),MONTH(B1447),1)</f>
        <v>46023</v>
      </c>
      <c r="H1447" s="24" t="str">
        <f aca="false">INDEX(Customers!$B$2:$B$601,MATCH(C1447,Customers!$A$2:$A$601,0))</f>
        <v>Nairobi</v>
      </c>
      <c r="I1447" s="43" t="n">
        <f aca="false">ROUND(MIN(INDEX(Assumptions!$D$13:$D$18,MATCH(E1447,Assumptions!$A$13:$A$18,0)),MAX(INDEX(Assumptions!$C$13:$C$18,MATCH(E1447,Assumptions!$A$13:$A$18,0)),INDEX(Assumptions!$B$13:$B$18,MATCH(E1447,Assumptions!$A$13:$A$18,0))*F1447)),2)</f>
        <v>5</v>
      </c>
    </row>
    <row r="1448" customFormat="false" ht="15" hidden="false" customHeight="false" outlineLevel="0" collapsed="false">
      <c r="A1448" s="24" t="s">
        <v>2271</v>
      </c>
      <c r="B1448" s="39" t="n">
        <v>46052</v>
      </c>
      <c r="C1448" s="24" t="s">
        <v>564</v>
      </c>
      <c r="D1448" s="24" t="s">
        <v>826</v>
      </c>
      <c r="E1448" s="24" t="s">
        <v>103</v>
      </c>
      <c r="F1448" s="38" t="n">
        <v>1260</v>
      </c>
      <c r="G1448" s="42" t="n">
        <f aca="false">DATE(YEAR(B1448),MONTH(B1448),1)</f>
        <v>46023</v>
      </c>
      <c r="H1448" s="24" t="str">
        <f aca="false">INDEX(Customers!$B$2:$B$601,MATCH(C1448,Customers!$A$2:$A$601,0))</f>
        <v>Coast</v>
      </c>
      <c r="I1448" s="43" t="n">
        <f aca="false">ROUND(MIN(INDEX(Assumptions!$D$13:$D$18,MATCH(E1448,Assumptions!$A$13:$A$18,0)),MAX(INDEX(Assumptions!$C$13:$C$18,MATCH(E1448,Assumptions!$A$13:$A$18,0)),INDEX(Assumptions!$B$13:$B$18,MATCH(E1448,Assumptions!$A$13:$A$18,0))*F1448)),2)</f>
        <v>12.6</v>
      </c>
    </row>
    <row r="1449" customFormat="false" ht="15" hidden="false" customHeight="false" outlineLevel="0" collapsed="false">
      <c r="A1449" s="24" t="s">
        <v>2272</v>
      </c>
      <c r="B1449" s="39" t="n">
        <v>46052</v>
      </c>
      <c r="C1449" s="24" t="s">
        <v>588</v>
      </c>
      <c r="D1449" s="24" t="s">
        <v>826</v>
      </c>
      <c r="E1449" s="24" t="s">
        <v>113</v>
      </c>
      <c r="F1449" s="38" t="n">
        <v>250</v>
      </c>
      <c r="G1449" s="42" t="n">
        <f aca="false">DATE(YEAR(B1449),MONTH(B1449),1)</f>
        <v>46023</v>
      </c>
      <c r="H1449" s="24" t="str">
        <f aca="false">INDEX(Customers!$B$2:$B$601,MATCH(C1449,Customers!$A$2:$A$601,0))</f>
        <v>Nairobi</v>
      </c>
      <c r="I1449" s="43" t="n">
        <f aca="false">ROUND(MIN(INDEX(Assumptions!$D$13:$D$18,MATCH(E1449,Assumptions!$A$13:$A$18,0)),MAX(INDEX(Assumptions!$C$13:$C$18,MATCH(E1449,Assumptions!$A$13:$A$18,0)),INDEX(Assumptions!$B$13:$B$18,MATCH(E1449,Assumptions!$A$13:$A$18,0))*F1449)),2)</f>
        <v>12.5</v>
      </c>
    </row>
    <row r="1450" customFormat="false" ht="15" hidden="false" customHeight="false" outlineLevel="0" collapsed="false">
      <c r="A1450" s="24" t="s">
        <v>2273</v>
      </c>
      <c r="B1450" s="39" t="n">
        <v>46052</v>
      </c>
      <c r="C1450" s="24" t="s">
        <v>601</v>
      </c>
      <c r="D1450" s="24" t="s">
        <v>150</v>
      </c>
      <c r="E1450" s="24" t="s">
        <v>107</v>
      </c>
      <c r="F1450" s="38" t="n">
        <v>51760</v>
      </c>
      <c r="G1450" s="42" t="n">
        <f aca="false">DATE(YEAR(B1450),MONTH(B1450),1)</f>
        <v>46023</v>
      </c>
      <c r="H1450" s="24" t="str">
        <f aca="false">INDEX(Customers!$B$2:$B$601,MATCH(C1450,Customers!$A$2:$A$601,0))</f>
        <v>Nairobi</v>
      </c>
      <c r="I1450" s="43" t="n">
        <f aca="false">ROUND(MIN(INDEX(Assumptions!$D$13:$D$18,MATCH(E1450,Assumptions!$A$13:$A$18,0)),MAX(INDEX(Assumptions!$C$13:$C$18,MATCH(E1450,Assumptions!$A$13:$A$18,0)),INDEX(Assumptions!$B$13:$B$18,MATCH(E1450,Assumptions!$A$13:$A$18,0))*F1450)),2)</f>
        <v>0</v>
      </c>
    </row>
    <row r="1451" customFormat="false" ht="15" hidden="false" customHeight="false" outlineLevel="0" collapsed="false">
      <c r="A1451" s="24" t="s">
        <v>2274</v>
      </c>
      <c r="B1451" s="39" t="n">
        <v>46052</v>
      </c>
      <c r="C1451" s="24" t="s">
        <v>602</v>
      </c>
      <c r="D1451" s="24" t="s">
        <v>205</v>
      </c>
      <c r="E1451" s="24" t="s">
        <v>107</v>
      </c>
      <c r="F1451" s="38" t="n">
        <v>4090</v>
      </c>
      <c r="G1451" s="42" t="n">
        <f aca="false">DATE(YEAR(B1451),MONTH(B1451),1)</f>
        <v>46023</v>
      </c>
      <c r="H1451" s="24" t="str">
        <f aca="false">INDEX(Customers!$B$2:$B$601,MATCH(C1451,Customers!$A$2:$A$601,0))</f>
        <v>Rift Valley</v>
      </c>
      <c r="I1451" s="43" t="n">
        <f aca="false">ROUND(MIN(INDEX(Assumptions!$D$13:$D$18,MATCH(E1451,Assumptions!$A$13:$A$18,0)),MAX(INDEX(Assumptions!$C$13:$C$18,MATCH(E1451,Assumptions!$A$13:$A$18,0)),INDEX(Assumptions!$B$13:$B$18,MATCH(E1451,Assumptions!$A$13:$A$18,0))*F1451)),2)</f>
        <v>0</v>
      </c>
    </row>
    <row r="1452" customFormat="false" ht="15" hidden="false" customHeight="false" outlineLevel="0" collapsed="false">
      <c r="A1452" s="24" t="s">
        <v>2275</v>
      </c>
      <c r="B1452" s="39" t="n">
        <v>46052</v>
      </c>
      <c r="C1452" s="24" t="s">
        <v>607</v>
      </c>
      <c r="D1452" s="24" t="s">
        <v>826</v>
      </c>
      <c r="E1452" s="24" t="s">
        <v>113</v>
      </c>
      <c r="F1452" s="38" t="n">
        <v>50</v>
      </c>
      <c r="G1452" s="42" t="n">
        <f aca="false">DATE(YEAR(B1452),MONTH(B1452),1)</f>
        <v>46023</v>
      </c>
      <c r="H1452" s="24" t="str">
        <f aca="false">INDEX(Customers!$B$2:$B$601,MATCH(C1452,Customers!$A$2:$A$601,0))</f>
        <v>Nairobi</v>
      </c>
      <c r="I1452" s="43" t="n">
        <f aca="false">ROUND(MIN(INDEX(Assumptions!$D$13:$D$18,MATCH(E1452,Assumptions!$A$13:$A$18,0)),MAX(INDEX(Assumptions!$C$13:$C$18,MATCH(E1452,Assumptions!$A$13:$A$18,0)),INDEX(Assumptions!$B$13:$B$18,MATCH(E1452,Assumptions!$A$13:$A$18,0))*F1452)),2)</f>
        <v>2.5</v>
      </c>
    </row>
    <row r="1453" customFormat="false" ht="15" hidden="false" customHeight="false" outlineLevel="0" collapsed="false">
      <c r="A1453" s="24" t="s">
        <v>2276</v>
      </c>
      <c r="B1453" s="39" t="n">
        <v>46052</v>
      </c>
      <c r="C1453" s="24" t="s">
        <v>612</v>
      </c>
      <c r="D1453" s="24" t="s">
        <v>826</v>
      </c>
      <c r="E1453" s="24" t="s">
        <v>109</v>
      </c>
      <c r="F1453" s="38" t="n">
        <v>7800</v>
      </c>
      <c r="G1453" s="42" t="n">
        <f aca="false">DATE(YEAR(B1453),MONTH(B1453),1)</f>
        <v>46023</v>
      </c>
      <c r="H1453" s="24" t="str">
        <f aca="false">INDEX(Customers!$B$2:$B$601,MATCH(C1453,Customers!$A$2:$A$601,0))</f>
        <v>Central</v>
      </c>
      <c r="I1453" s="43" t="n">
        <f aca="false">ROUND(MIN(INDEX(Assumptions!$D$13:$D$18,MATCH(E1453,Assumptions!$A$13:$A$18,0)),MAX(INDEX(Assumptions!$C$13:$C$18,MATCH(E1453,Assumptions!$A$13:$A$18,0)),INDEX(Assumptions!$B$13:$B$18,MATCH(E1453,Assumptions!$A$13:$A$18,0))*F1453)),2)</f>
        <v>31.2</v>
      </c>
    </row>
    <row r="1454" customFormat="false" ht="15" hidden="false" customHeight="false" outlineLevel="0" collapsed="false">
      <c r="A1454" s="24" t="s">
        <v>2277</v>
      </c>
      <c r="B1454" s="39" t="n">
        <v>46052</v>
      </c>
      <c r="C1454" s="24" t="s">
        <v>614</v>
      </c>
      <c r="D1454" s="24" t="s">
        <v>826</v>
      </c>
      <c r="E1454" s="24" t="s">
        <v>113</v>
      </c>
      <c r="F1454" s="38" t="n">
        <v>1000</v>
      </c>
      <c r="G1454" s="42" t="n">
        <f aca="false">DATE(YEAR(B1454),MONTH(B1454),1)</f>
        <v>46023</v>
      </c>
      <c r="H1454" s="24" t="str">
        <f aca="false">INDEX(Customers!$B$2:$B$601,MATCH(C1454,Customers!$A$2:$A$601,0))</f>
        <v>Central</v>
      </c>
      <c r="I1454" s="43" t="n">
        <f aca="false">ROUND(MIN(INDEX(Assumptions!$D$13:$D$18,MATCH(E1454,Assumptions!$A$13:$A$18,0)),MAX(INDEX(Assumptions!$C$13:$C$18,MATCH(E1454,Assumptions!$A$13:$A$18,0)),INDEX(Assumptions!$B$13:$B$18,MATCH(E1454,Assumptions!$A$13:$A$18,0))*F1454)),2)</f>
        <v>50</v>
      </c>
    </row>
    <row r="1455" customFormat="false" ht="15" hidden="false" customHeight="false" outlineLevel="0" collapsed="false">
      <c r="A1455" s="24" t="s">
        <v>2278</v>
      </c>
      <c r="B1455" s="39" t="n">
        <v>46052</v>
      </c>
      <c r="C1455" s="24" t="s">
        <v>618</v>
      </c>
      <c r="D1455" s="24" t="s">
        <v>826</v>
      </c>
      <c r="E1455" s="24" t="s">
        <v>113</v>
      </c>
      <c r="F1455" s="38" t="n">
        <v>50</v>
      </c>
      <c r="G1455" s="42" t="n">
        <f aca="false">DATE(YEAR(B1455),MONTH(B1455),1)</f>
        <v>46023</v>
      </c>
      <c r="H1455" s="24" t="str">
        <f aca="false">INDEX(Customers!$B$2:$B$601,MATCH(C1455,Customers!$A$2:$A$601,0))</f>
        <v>Western</v>
      </c>
      <c r="I1455" s="43" t="n">
        <f aca="false">ROUND(MIN(INDEX(Assumptions!$D$13:$D$18,MATCH(E1455,Assumptions!$A$13:$A$18,0)),MAX(INDEX(Assumptions!$C$13:$C$18,MATCH(E1455,Assumptions!$A$13:$A$18,0)),INDEX(Assumptions!$B$13:$B$18,MATCH(E1455,Assumptions!$A$13:$A$18,0))*F1455)),2)</f>
        <v>2.5</v>
      </c>
    </row>
    <row r="1456" customFormat="false" ht="15" hidden="false" customHeight="false" outlineLevel="0" collapsed="false">
      <c r="A1456" s="24" t="s">
        <v>2279</v>
      </c>
      <c r="B1456" s="39" t="n">
        <v>46052</v>
      </c>
      <c r="C1456" s="24" t="s">
        <v>619</v>
      </c>
      <c r="D1456" s="24" t="s">
        <v>826</v>
      </c>
      <c r="E1456" s="24" t="s">
        <v>111</v>
      </c>
      <c r="F1456" s="38" t="n">
        <v>50</v>
      </c>
      <c r="G1456" s="42" t="n">
        <f aca="false">DATE(YEAR(B1456),MONTH(B1456),1)</f>
        <v>46023</v>
      </c>
      <c r="H1456" s="24" t="str">
        <f aca="false">INDEX(Customers!$B$2:$B$601,MATCH(C1456,Customers!$A$2:$A$601,0))</f>
        <v>Rift Valley</v>
      </c>
      <c r="I1456" s="43" t="n">
        <f aca="false">ROUND(MIN(INDEX(Assumptions!$D$13:$D$18,MATCH(E1456,Assumptions!$A$13:$A$18,0)),MAX(INDEX(Assumptions!$C$13:$C$18,MATCH(E1456,Assumptions!$A$13:$A$18,0)),INDEX(Assumptions!$B$13:$B$18,MATCH(E1456,Assumptions!$A$13:$A$18,0))*F1456)),2)</f>
        <v>2</v>
      </c>
    </row>
    <row r="1457" customFormat="false" ht="15" hidden="false" customHeight="false" outlineLevel="0" collapsed="false">
      <c r="A1457" s="24" t="s">
        <v>2280</v>
      </c>
      <c r="B1457" s="39" t="n">
        <v>46052</v>
      </c>
      <c r="C1457" s="24" t="s">
        <v>625</v>
      </c>
      <c r="D1457" s="24" t="s">
        <v>826</v>
      </c>
      <c r="E1457" s="24" t="s">
        <v>113</v>
      </c>
      <c r="F1457" s="38" t="n">
        <v>250</v>
      </c>
      <c r="G1457" s="42" t="n">
        <f aca="false">DATE(YEAR(B1457),MONTH(B1457),1)</f>
        <v>46023</v>
      </c>
      <c r="H1457" s="24" t="str">
        <f aca="false">INDEX(Customers!$B$2:$B$601,MATCH(C1457,Customers!$A$2:$A$601,0))</f>
        <v>Nairobi</v>
      </c>
      <c r="I1457" s="43" t="n">
        <f aca="false">ROUND(MIN(INDEX(Assumptions!$D$13:$D$18,MATCH(E1457,Assumptions!$A$13:$A$18,0)),MAX(INDEX(Assumptions!$C$13:$C$18,MATCH(E1457,Assumptions!$A$13:$A$18,0)),INDEX(Assumptions!$B$13:$B$18,MATCH(E1457,Assumptions!$A$13:$A$18,0))*F1457)),2)</f>
        <v>12.5</v>
      </c>
    </row>
    <row r="1458" customFormat="false" ht="15" hidden="false" customHeight="false" outlineLevel="0" collapsed="false">
      <c r="A1458" s="24" t="s">
        <v>2281</v>
      </c>
      <c r="B1458" s="39" t="n">
        <v>46052</v>
      </c>
      <c r="C1458" s="24" t="s">
        <v>627</v>
      </c>
      <c r="D1458" s="24" t="s">
        <v>165</v>
      </c>
      <c r="E1458" s="24" t="s">
        <v>105</v>
      </c>
      <c r="F1458" s="38" t="n">
        <v>2460</v>
      </c>
      <c r="G1458" s="42" t="n">
        <f aca="false">DATE(YEAR(B1458),MONTH(B1458),1)</f>
        <v>46023</v>
      </c>
      <c r="H1458" s="24" t="str">
        <f aca="false">INDEX(Customers!$B$2:$B$601,MATCH(C1458,Customers!$A$2:$A$601,0))</f>
        <v>Central</v>
      </c>
      <c r="I1458" s="43" t="n">
        <f aca="false">ROUND(MIN(INDEX(Assumptions!$D$13:$D$18,MATCH(E1458,Assumptions!$A$13:$A$18,0)),MAX(INDEX(Assumptions!$C$13:$C$18,MATCH(E1458,Assumptions!$A$13:$A$18,0)),INDEX(Assumptions!$B$13:$B$18,MATCH(E1458,Assumptions!$A$13:$A$18,0))*F1458)),2)</f>
        <v>36.9</v>
      </c>
    </row>
    <row r="1459" customFormat="false" ht="15" hidden="false" customHeight="false" outlineLevel="0" collapsed="false">
      <c r="A1459" s="24" t="s">
        <v>2282</v>
      </c>
      <c r="B1459" s="39" t="n">
        <v>46052</v>
      </c>
      <c r="C1459" s="24" t="s">
        <v>629</v>
      </c>
      <c r="D1459" s="24" t="s">
        <v>152</v>
      </c>
      <c r="E1459" s="24" t="s">
        <v>107</v>
      </c>
      <c r="F1459" s="38" t="n">
        <v>3630</v>
      </c>
      <c r="G1459" s="42" t="n">
        <f aca="false">DATE(YEAR(B1459),MONTH(B1459),1)</f>
        <v>46023</v>
      </c>
      <c r="H1459" s="24" t="str">
        <f aca="false">INDEX(Customers!$B$2:$B$601,MATCH(C1459,Customers!$A$2:$A$601,0))</f>
        <v>Nairobi</v>
      </c>
      <c r="I1459" s="43" t="n">
        <f aca="false">ROUND(MIN(INDEX(Assumptions!$D$13:$D$18,MATCH(E1459,Assumptions!$A$13:$A$18,0)),MAX(INDEX(Assumptions!$C$13:$C$18,MATCH(E1459,Assumptions!$A$13:$A$18,0)),INDEX(Assumptions!$B$13:$B$18,MATCH(E1459,Assumptions!$A$13:$A$18,0))*F1459)),2)</f>
        <v>0</v>
      </c>
    </row>
    <row r="1460" customFormat="false" ht="15" hidden="false" customHeight="false" outlineLevel="0" collapsed="false">
      <c r="A1460" s="24" t="s">
        <v>2283</v>
      </c>
      <c r="B1460" s="39" t="n">
        <v>46052</v>
      </c>
      <c r="C1460" s="24" t="s">
        <v>632</v>
      </c>
      <c r="D1460" s="24" t="s">
        <v>826</v>
      </c>
      <c r="E1460" s="24" t="s">
        <v>103</v>
      </c>
      <c r="F1460" s="38" t="n">
        <v>680</v>
      </c>
      <c r="G1460" s="42" t="n">
        <f aca="false">DATE(YEAR(B1460),MONTH(B1460),1)</f>
        <v>46023</v>
      </c>
      <c r="H1460" s="24" t="str">
        <f aca="false">INDEX(Customers!$B$2:$B$601,MATCH(C1460,Customers!$A$2:$A$601,0))</f>
        <v>Western</v>
      </c>
      <c r="I1460" s="43" t="n">
        <f aca="false">ROUND(MIN(INDEX(Assumptions!$D$13:$D$18,MATCH(E1460,Assumptions!$A$13:$A$18,0)),MAX(INDEX(Assumptions!$C$13:$C$18,MATCH(E1460,Assumptions!$A$13:$A$18,0)),INDEX(Assumptions!$B$13:$B$18,MATCH(E1460,Assumptions!$A$13:$A$18,0))*F1460)),2)</f>
        <v>6.8</v>
      </c>
    </row>
    <row r="1461" customFormat="false" ht="15" hidden="false" customHeight="false" outlineLevel="0" collapsed="false">
      <c r="A1461" s="24" t="s">
        <v>2284</v>
      </c>
      <c r="B1461" s="39" t="n">
        <v>46052</v>
      </c>
      <c r="C1461" s="24" t="s">
        <v>634</v>
      </c>
      <c r="D1461" s="24" t="s">
        <v>826</v>
      </c>
      <c r="E1461" s="24" t="s">
        <v>111</v>
      </c>
      <c r="F1461" s="38" t="n">
        <v>50</v>
      </c>
      <c r="G1461" s="42" t="n">
        <f aca="false">DATE(YEAR(B1461),MONTH(B1461),1)</f>
        <v>46023</v>
      </c>
      <c r="H1461" s="24" t="str">
        <f aca="false">INDEX(Customers!$B$2:$B$601,MATCH(C1461,Customers!$A$2:$A$601,0))</f>
        <v>Coast</v>
      </c>
      <c r="I1461" s="43" t="n">
        <f aca="false">ROUND(MIN(INDEX(Assumptions!$D$13:$D$18,MATCH(E1461,Assumptions!$A$13:$A$18,0)),MAX(INDEX(Assumptions!$C$13:$C$18,MATCH(E1461,Assumptions!$A$13:$A$18,0)),INDEX(Assumptions!$B$13:$B$18,MATCH(E1461,Assumptions!$A$13:$A$18,0))*F1461)),2)</f>
        <v>2</v>
      </c>
    </row>
    <row r="1462" customFormat="false" ht="15" hidden="false" customHeight="false" outlineLevel="0" collapsed="false">
      <c r="A1462" s="24" t="s">
        <v>2285</v>
      </c>
      <c r="B1462" s="39" t="n">
        <v>46052</v>
      </c>
      <c r="C1462" s="24" t="s">
        <v>638</v>
      </c>
      <c r="D1462" s="24" t="s">
        <v>176</v>
      </c>
      <c r="E1462" s="24" t="s">
        <v>105</v>
      </c>
      <c r="F1462" s="38" t="n">
        <v>1030</v>
      </c>
      <c r="G1462" s="42" t="n">
        <f aca="false">DATE(YEAR(B1462),MONTH(B1462),1)</f>
        <v>46023</v>
      </c>
      <c r="H1462" s="24" t="str">
        <f aca="false">INDEX(Customers!$B$2:$B$601,MATCH(C1462,Customers!$A$2:$A$601,0))</f>
        <v>Rift Valley</v>
      </c>
      <c r="I1462" s="43" t="n">
        <f aca="false">ROUND(MIN(INDEX(Assumptions!$D$13:$D$18,MATCH(E1462,Assumptions!$A$13:$A$18,0)),MAX(INDEX(Assumptions!$C$13:$C$18,MATCH(E1462,Assumptions!$A$13:$A$18,0)),INDEX(Assumptions!$B$13:$B$18,MATCH(E1462,Assumptions!$A$13:$A$18,0))*F1462)),2)</f>
        <v>15.45</v>
      </c>
    </row>
    <row r="1463" customFormat="false" ht="15" hidden="false" customHeight="false" outlineLevel="0" collapsed="false">
      <c r="A1463" s="24" t="s">
        <v>2286</v>
      </c>
      <c r="B1463" s="39" t="n">
        <v>46052</v>
      </c>
      <c r="C1463" s="24" t="s">
        <v>639</v>
      </c>
      <c r="D1463" s="24" t="s">
        <v>156</v>
      </c>
      <c r="E1463" s="24" t="s">
        <v>105</v>
      </c>
      <c r="F1463" s="38" t="n">
        <v>5740</v>
      </c>
      <c r="G1463" s="42" t="n">
        <f aca="false">DATE(YEAR(B1463),MONTH(B1463),1)</f>
        <v>46023</v>
      </c>
      <c r="H1463" s="24" t="str">
        <f aca="false">INDEX(Customers!$B$2:$B$601,MATCH(C1463,Customers!$A$2:$A$601,0))</f>
        <v>Nairobi</v>
      </c>
      <c r="I1463" s="43" t="n">
        <f aca="false">ROUND(MIN(INDEX(Assumptions!$D$13:$D$18,MATCH(E1463,Assumptions!$A$13:$A$18,0)),MAX(INDEX(Assumptions!$C$13:$C$18,MATCH(E1463,Assumptions!$A$13:$A$18,0)),INDEX(Assumptions!$B$13:$B$18,MATCH(E1463,Assumptions!$A$13:$A$18,0))*F1463)),2)</f>
        <v>86.1</v>
      </c>
    </row>
    <row r="1464" customFormat="false" ht="15" hidden="false" customHeight="false" outlineLevel="0" collapsed="false">
      <c r="A1464" s="24" t="s">
        <v>2287</v>
      </c>
      <c r="B1464" s="39" t="n">
        <v>46052</v>
      </c>
      <c r="C1464" s="24" t="s">
        <v>657</v>
      </c>
      <c r="D1464" s="24" t="s">
        <v>826</v>
      </c>
      <c r="E1464" s="24" t="s">
        <v>111</v>
      </c>
      <c r="F1464" s="38" t="n">
        <v>200</v>
      </c>
      <c r="G1464" s="42" t="n">
        <f aca="false">DATE(YEAR(B1464),MONTH(B1464),1)</f>
        <v>46023</v>
      </c>
      <c r="H1464" s="24" t="str">
        <f aca="false">INDEX(Customers!$B$2:$B$601,MATCH(C1464,Customers!$A$2:$A$601,0))</f>
        <v>Western</v>
      </c>
      <c r="I1464" s="43" t="n">
        <f aca="false">ROUND(MIN(INDEX(Assumptions!$D$13:$D$18,MATCH(E1464,Assumptions!$A$13:$A$18,0)),MAX(INDEX(Assumptions!$C$13:$C$18,MATCH(E1464,Assumptions!$A$13:$A$18,0)),INDEX(Assumptions!$B$13:$B$18,MATCH(E1464,Assumptions!$A$13:$A$18,0))*F1464)),2)</f>
        <v>8</v>
      </c>
    </row>
    <row r="1465" customFormat="false" ht="15" hidden="false" customHeight="false" outlineLevel="0" collapsed="false">
      <c r="A1465" s="24" t="s">
        <v>2288</v>
      </c>
      <c r="B1465" s="39" t="n">
        <v>46052</v>
      </c>
      <c r="C1465" s="24" t="s">
        <v>668</v>
      </c>
      <c r="D1465" s="24" t="s">
        <v>826</v>
      </c>
      <c r="E1465" s="24" t="s">
        <v>113</v>
      </c>
      <c r="F1465" s="38" t="n">
        <v>50</v>
      </c>
      <c r="G1465" s="42" t="n">
        <f aca="false">DATE(YEAR(B1465),MONTH(B1465),1)</f>
        <v>46023</v>
      </c>
      <c r="H1465" s="24" t="str">
        <f aca="false">INDEX(Customers!$B$2:$B$601,MATCH(C1465,Customers!$A$2:$A$601,0))</f>
        <v>Nairobi</v>
      </c>
      <c r="I1465" s="43" t="n">
        <f aca="false">ROUND(MIN(INDEX(Assumptions!$D$13:$D$18,MATCH(E1465,Assumptions!$A$13:$A$18,0)),MAX(INDEX(Assumptions!$C$13:$C$18,MATCH(E1465,Assumptions!$A$13:$A$18,0)),INDEX(Assumptions!$B$13:$B$18,MATCH(E1465,Assumptions!$A$13:$A$18,0))*F1465)),2)</f>
        <v>2.5</v>
      </c>
    </row>
    <row r="1466" customFormat="false" ht="15" hidden="false" customHeight="false" outlineLevel="0" collapsed="false">
      <c r="A1466" s="24" t="s">
        <v>2289</v>
      </c>
      <c r="B1466" s="39" t="n">
        <v>46052</v>
      </c>
      <c r="C1466" s="24" t="s">
        <v>692</v>
      </c>
      <c r="D1466" s="24" t="s">
        <v>826</v>
      </c>
      <c r="E1466" s="24" t="s">
        <v>103</v>
      </c>
      <c r="F1466" s="38" t="n">
        <v>660</v>
      </c>
      <c r="G1466" s="42" t="n">
        <f aca="false">DATE(YEAR(B1466),MONTH(B1466),1)</f>
        <v>46023</v>
      </c>
      <c r="H1466" s="24" t="str">
        <f aca="false">INDEX(Customers!$B$2:$B$601,MATCH(C1466,Customers!$A$2:$A$601,0))</f>
        <v>Coast</v>
      </c>
      <c r="I1466" s="43" t="n">
        <f aca="false">ROUND(MIN(INDEX(Assumptions!$D$13:$D$18,MATCH(E1466,Assumptions!$A$13:$A$18,0)),MAX(INDEX(Assumptions!$C$13:$C$18,MATCH(E1466,Assumptions!$A$13:$A$18,0)),INDEX(Assumptions!$B$13:$B$18,MATCH(E1466,Assumptions!$A$13:$A$18,0))*F1466)),2)</f>
        <v>6.6</v>
      </c>
    </row>
    <row r="1467" customFormat="false" ht="15" hidden="false" customHeight="false" outlineLevel="0" collapsed="false">
      <c r="A1467" s="24" t="s">
        <v>2290</v>
      </c>
      <c r="B1467" s="39" t="n">
        <v>46052</v>
      </c>
      <c r="C1467" s="24" t="s">
        <v>700</v>
      </c>
      <c r="D1467" s="24" t="s">
        <v>826</v>
      </c>
      <c r="E1467" s="24" t="s">
        <v>111</v>
      </c>
      <c r="F1467" s="38" t="n">
        <v>20</v>
      </c>
      <c r="G1467" s="42" t="n">
        <f aca="false">DATE(YEAR(B1467),MONTH(B1467),1)</f>
        <v>46023</v>
      </c>
      <c r="H1467" s="24" t="str">
        <f aca="false">INDEX(Customers!$B$2:$B$601,MATCH(C1467,Customers!$A$2:$A$601,0))</f>
        <v>Western</v>
      </c>
      <c r="I1467" s="43" t="n">
        <f aca="false">ROUND(MIN(INDEX(Assumptions!$D$13:$D$18,MATCH(E1467,Assumptions!$A$13:$A$18,0)),MAX(INDEX(Assumptions!$C$13:$C$18,MATCH(E1467,Assumptions!$A$13:$A$18,0)),INDEX(Assumptions!$B$13:$B$18,MATCH(E1467,Assumptions!$A$13:$A$18,0))*F1467)),2)</f>
        <v>0.8</v>
      </c>
    </row>
    <row r="1468" customFormat="false" ht="15" hidden="false" customHeight="false" outlineLevel="0" collapsed="false">
      <c r="A1468" s="24" t="s">
        <v>2291</v>
      </c>
      <c r="B1468" s="39" t="n">
        <v>46052</v>
      </c>
      <c r="C1468" s="24" t="s">
        <v>718</v>
      </c>
      <c r="D1468" s="24" t="s">
        <v>826</v>
      </c>
      <c r="E1468" s="24" t="s">
        <v>113</v>
      </c>
      <c r="F1468" s="38" t="n">
        <v>99</v>
      </c>
      <c r="G1468" s="42" t="n">
        <f aca="false">DATE(YEAR(B1468),MONTH(B1468),1)</f>
        <v>46023</v>
      </c>
      <c r="H1468" s="24" t="str">
        <f aca="false">INDEX(Customers!$B$2:$B$601,MATCH(C1468,Customers!$A$2:$A$601,0))</f>
        <v>Central</v>
      </c>
      <c r="I1468" s="43" t="n">
        <f aca="false">ROUND(MIN(INDEX(Assumptions!$D$13:$D$18,MATCH(E1468,Assumptions!$A$13:$A$18,0)),MAX(INDEX(Assumptions!$C$13:$C$18,MATCH(E1468,Assumptions!$A$13:$A$18,0)),INDEX(Assumptions!$B$13:$B$18,MATCH(E1468,Assumptions!$A$13:$A$18,0))*F1468)),2)</f>
        <v>4.95</v>
      </c>
    </row>
    <row r="1469" customFormat="false" ht="15" hidden="false" customHeight="false" outlineLevel="0" collapsed="false">
      <c r="A1469" s="24" t="s">
        <v>2292</v>
      </c>
      <c r="B1469" s="39" t="n">
        <v>46052</v>
      </c>
      <c r="C1469" s="24" t="s">
        <v>720</v>
      </c>
      <c r="D1469" s="24" t="s">
        <v>152</v>
      </c>
      <c r="E1469" s="24" t="s">
        <v>105</v>
      </c>
      <c r="F1469" s="38" t="n">
        <v>2670</v>
      </c>
      <c r="G1469" s="42" t="n">
        <f aca="false">DATE(YEAR(B1469),MONTH(B1469),1)</f>
        <v>46023</v>
      </c>
      <c r="H1469" s="24" t="str">
        <f aca="false">INDEX(Customers!$B$2:$B$601,MATCH(C1469,Customers!$A$2:$A$601,0))</f>
        <v>Nairobi</v>
      </c>
      <c r="I1469" s="43" t="n">
        <f aca="false">ROUND(MIN(INDEX(Assumptions!$D$13:$D$18,MATCH(E1469,Assumptions!$A$13:$A$18,0)),MAX(INDEX(Assumptions!$C$13:$C$18,MATCH(E1469,Assumptions!$A$13:$A$18,0)),INDEX(Assumptions!$B$13:$B$18,MATCH(E1469,Assumptions!$A$13:$A$18,0))*F1469)),2)</f>
        <v>40.05</v>
      </c>
    </row>
    <row r="1470" customFormat="false" ht="15" hidden="false" customHeight="false" outlineLevel="0" collapsed="false">
      <c r="A1470" s="24" t="s">
        <v>2293</v>
      </c>
      <c r="B1470" s="39" t="n">
        <v>46052</v>
      </c>
      <c r="C1470" s="24" t="s">
        <v>747</v>
      </c>
      <c r="D1470" s="24" t="s">
        <v>207</v>
      </c>
      <c r="E1470" s="24" t="s">
        <v>105</v>
      </c>
      <c r="F1470" s="38" t="n">
        <v>3740</v>
      </c>
      <c r="G1470" s="42" t="n">
        <f aca="false">DATE(YEAR(B1470),MONTH(B1470),1)</f>
        <v>46023</v>
      </c>
      <c r="H1470" s="24" t="str">
        <f aca="false">INDEX(Customers!$B$2:$B$601,MATCH(C1470,Customers!$A$2:$A$601,0))</f>
        <v>Eastern</v>
      </c>
      <c r="I1470" s="43" t="n">
        <f aca="false">ROUND(MIN(INDEX(Assumptions!$D$13:$D$18,MATCH(E1470,Assumptions!$A$13:$A$18,0)),MAX(INDEX(Assumptions!$C$13:$C$18,MATCH(E1470,Assumptions!$A$13:$A$18,0)),INDEX(Assumptions!$B$13:$B$18,MATCH(E1470,Assumptions!$A$13:$A$18,0))*F1470)),2)</f>
        <v>56.1</v>
      </c>
    </row>
    <row r="1471" customFormat="false" ht="15" hidden="false" customHeight="false" outlineLevel="0" collapsed="false">
      <c r="A1471" s="24" t="s">
        <v>2294</v>
      </c>
      <c r="B1471" s="39" t="n">
        <v>46052</v>
      </c>
      <c r="C1471" s="24" t="s">
        <v>772</v>
      </c>
      <c r="D1471" s="24" t="s">
        <v>826</v>
      </c>
      <c r="E1471" s="24" t="s">
        <v>109</v>
      </c>
      <c r="F1471" s="38" t="n">
        <v>680</v>
      </c>
      <c r="G1471" s="42" t="n">
        <f aca="false">DATE(YEAR(B1471),MONTH(B1471),1)</f>
        <v>46023</v>
      </c>
      <c r="H1471" s="24" t="str">
        <f aca="false">INDEX(Customers!$B$2:$B$601,MATCH(C1471,Customers!$A$2:$A$601,0))</f>
        <v>Nairobi</v>
      </c>
      <c r="I1471" s="43" t="n">
        <f aca="false">ROUND(MIN(INDEX(Assumptions!$D$13:$D$18,MATCH(E1471,Assumptions!$A$13:$A$18,0)),MAX(INDEX(Assumptions!$C$13:$C$18,MATCH(E1471,Assumptions!$A$13:$A$18,0)),INDEX(Assumptions!$B$13:$B$18,MATCH(E1471,Assumptions!$A$13:$A$18,0))*F1471)),2)</f>
        <v>2.72</v>
      </c>
    </row>
    <row r="1472" customFormat="false" ht="15" hidden="false" customHeight="false" outlineLevel="0" collapsed="false">
      <c r="A1472" s="24" t="s">
        <v>2295</v>
      </c>
      <c r="B1472" s="39" t="n">
        <v>46052</v>
      </c>
      <c r="C1472" s="24" t="s">
        <v>784</v>
      </c>
      <c r="D1472" s="24" t="s">
        <v>194</v>
      </c>
      <c r="E1472" s="24" t="s">
        <v>107</v>
      </c>
      <c r="F1472" s="38" t="n">
        <v>13060</v>
      </c>
      <c r="G1472" s="42" t="n">
        <f aca="false">DATE(YEAR(B1472),MONTH(B1472),1)</f>
        <v>46023</v>
      </c>
      <c r="H1472" s="24" t="str">
        <f aca="false">INDEX(Customers!$B$2:$B$601,MATCH(C1472,Customers!$A$2:$A$601,0))</f>
        <v>Western</v>
      </c>
      <c r="I1472" s="43" t="n">
        <f aca="false">ROUND(MIN(INDEX(Assumptions!$D$13:$D$18,MATCH(E1472,Assumptions!$A$13:$A$18,0)),MAX(INDEX(Assumptions!$C$13:$C$18,MATCH(E1472,Assumptions!$A$13:$A$18,0)),INDEX(Assumptions!$B$13:$B$18,MATCH(E1472,Assumptions!$A$13:$A$18,0))*F1472)),2)</f>
        <v>0</v>
      </c>
    </row>
    <row r="1473" customFormat="false" ht="15" hidden="false" customHeight="false" outlineLevel="0" collapsed="false">
      <c r="A1473" s="24" t="s">
        <v>2296</v>
      </c>
      <c r="B1473" s="39" t="n">
        <v>46052</v>
      </c>
      <c r="C1473" s="24" t="s">
        <v>788</v>
      </c>
      <c r="D1473" s="24" t="s">
        <v>826</v>
      </c>
      <c r="E1473" s="24" t="s">
        <v>109</v>
      </c>
      <c r="F1473" s="38" t="n">
        <v>4910</v>
      </c>
      <c r="G1473" s="42" t="n">
        <f aca="false">DATE(YEAR(B1473),MONTH(B1473),1)</f>
        <v>46023</v>
      </c>
      <c r="H1473" s="24" t="str">
        <f aca="false">INDEX(Customers!$B$2:$B$601,MATCH(C1473,Customers!$A$2:$A$601,0))</f>
        <v>Coast</v>
      </c>
      <c r="I1473" s="43" t="n">
        <f aca="false">ROUND(MIN(INDEX(Assumptions!$D$13:$D$18,MATCH(E1473,Assumptions!$A$13:$A$18,0)),MAX(INDEX(Assumptions!$C$13:$C$18,MATCH(E1473,Assumptions!$A$13:$A$18,0)),INDEX(Assumptions!$B$13:$B$18,MATCH(E1473,Assumptions!$A$13:$A$18,0))*F1473)),2)</f>
        <v>19.64</v>
      </c>
    </row>
    <row r="1474" customFormat="false" ht="15" hidden="false" customHeight="false" outlineLevel="0" collapsed="false">
      <c r="A1474" s="24" t="s">
        <v>2297</v>
      </c>
      <c r="B1474" s="39" t="n">
        <v>46052</v>
      </c>
      <c r="C1474" s="24" t="s">
        <v>791</v>
      </c>
      <c r="D1474" s="24" t="s">
        <v>826</v>
      </c>
      <c r="E1474" s="24" t="s">
        <v>113</v>
      </c>
      <c r="F1474" s="38" t="n">
        <v>500</v>
      </c>
      <c r="G1474" s="42" t="n">
        <f aca="false">DATE(YEAR(B1474),MONTH(B1474),1)</f>
        <v>46023</v>
      </c>
      <c r="H1474" s="24" t="str">
        <f aca="false">INDEX(Customers!$B$2:$B$601,MATCH(C1474,Customers!$A$2:$A$601,0))</f>
        <v>Coast</v>
      </c>
      <c r="I1474" s="43" t="n">
        <f aca="false">ROUND(MIN(INDEX(Assumptions!$D$13:$D$18,MATCH(E1474,Assumptions!$A$13:$A$18,0)),MAX(INDEX(Assumptions!$C$13:$C$18,MATCH(E1474,Assumptions!$A$13:$A$18,0)),INDEX(Assumptions!$B$13:$B$18,MATCH(E1474,Assumptions!$A$13:$A$18,0))*F1474)),2)</f>
        <v>25</v>
      </c>
    </row>
    <row r="1475" customFormat="false" ht="15" hidden="false" customHeight="false" outlineLevel="0" collapsed="false">
      <c r="A1475" s="24" t="s">
        <v>2298</v>
      </c>
      <c r="B1475" s="39" t="n">
        <v>46052</v>
      </c>
      <c r="C1475" s="24" t="s">
        <v>798</v>
      </c>
      <c r="D1475" s="24" t="s">
        <v>826</v>
      </c>
      <c r="E1475" s="24" t="s">
        <v>111</v>
      </c>
      <c r="F1475" s="38" t="n">
        <v>200</v>
      </c>
      <c r="G1475" s="42" t="n">
        <f aca="false">DATE(YEAR(B1475),MONTH(B1475),1)</f>
        <v>46023</v>
      </c>
      <c r="H1475" s="24" t="str">
        <f aca="false">INDEX(Customers!$B$2:$B$601,MATCH(C1475,Customers!$A$2:$A$601,0))</f>
        <v>Nairobi</v>
      </c>
      <c r="I1475" s="43" t="n">
        <f aca="false">ROUND(MIN(INDEX(Assumptions!$D$13:$D$18,MATCH(E1475,Assumptions!$A$13:$A$18,0)),MAX(INDEX(Assumptions!$C$13:$C$18,MATCH(E1475,Assumptions!$A$13:$A$18,0)),INDEX(Assumptions!$B$13:$B$18,MATCH(E1475,Assumptions!$A$13:$A$18,0))*F1475)),2)</f>
        <v>8</v>
      </c>
    </row>
    <row r="1476" customFormat="false" ht="15" hidden="false" customHeight="false" outlineLevel="0" collapsed="false">
      <c r="A1476" s="24" t="s">
        <v>2299</v>
      </c>
      <c r="B1476" s="39" t="n">
        <v>46052</v>
      </c>
      <c r="C1476" s="24" t="s">
        <v>819</v>
      </c>
      <c r="D1476" s="24" t="s">
        <v>826</v>
      </c>
      <c r="E1476" s="24" t="s">
        <v>113</v>
      </c>
      <c r="F1476" s="38" t="n">
        <v>250</v>
      </c>
      <c r="G1476" s="42" t="n">
        <f aca="false">DATE(YEAR(B1476),MONTH(B1476),1)</f>
        <v>46023</v>
      </c>
      <c r="H1476" s="24" t="str">
        <f aca="false">INDEX(Customers!$B$2:$B$601,MATCH(C1476,Customers!$A$2:$A$601,0))</f>
        <v>Eastern</v>
      </c>
      <c r="I1476" s="43" t="n">
        <f aca="false">ROUND(MIN(INDEX(Assumptions!$D$13:$D$18,MATCH(E1476,Assumptions!$A$13:$A$18,0)),MAX(INDEX(Assumptions!$C$13:$C$18,MATCH(E1476,Assumptions!$A$13:$A$18,0)),INDEX(Assumptions!$B$13:$B$18,MATCH(E1476,Assumptions!$A$13:$A$18,0))*F1476)),2)</f>
        <v>12.5</v>
      </c>
    </row>
    <row r="1477" customFormat="false" ht="15" hidden="false" customHeight="false" outlineLevel="0" collapsed="false">
      <c r="A1477" s="24" t="s">
        <v>2300</v>
      </c>
      <c r="B1477" s="39" t="n">
        <v>46053</v>
      </c>
      <c r="C1477" s="24" t="s">
        <v>219</v>
      </c>
      <c r="D1477" s="24" t="s">
        <v>179</v>
      </c>
      <c r="E1477" s="24" t="s">
        <v>105</v>
      </c>
      <c r="F1477" s="38" t="n">
        <v>1200</v>
      </c>
      <c r="G1477" s="42" t="n">
        <f aca="false">DATE(YEAR(B1477),MONTH(B1477),1)</f>
        <v>46023</v>
      </c>
      <c r="H1477" s="24" t="str">
        <f aca="false">INDEX(Customers!$B$2:$B$601,MATCH(C1477,Customers!$A$2:$A$601,0))</f>
        <v>Rift Valley</v>
      </c>
      <c r="I1477" s="43" t="n">
        <f aca="false">ROUND(MIN(INDEX(Assumptions!$D$13:$D$18,MATCH(E1477,Assumptions!$A$13:$A$18,0)),MAX(INDEX(Assumptions!$C$13:$C$18,MATCH(E1477,Assumptions!$A$13:$A$18,0)),INDEX(Assumptions!$B$13:$B$18,MATCH(E1477,Assumptions!$A$13:$A$18,0))*F1477)),2)</f>
        <v>18</v>
      </c>
    </row>
    <row r="1478" customFormat="false" ht="15" hidden="false" customHeight="false" outlineLevel="0" collapsed="false">
      <c r="A1478" s="24" t="s">
        <v>2301</v>
      </c>
      <c r="B1478" s="39" t="n">
        <v>46053</v>
      </c>
      <c r="C1478" s="24" t="s">
        <v>221</v>
      </c>
      <c r="D1478" s="24" t="s">
        <v>826</v>
      </c>
      <c r="E1478" s="24" t="s">
        <v>111</v>
      </c>
      <c r="F1478" s="38" t="n">
        <v>500</v>
      </c>
      <c r="G1478" s="42" t="n">
        <f aca="false">DATE(YEAR(B1478),MONTH(B1478),1)</f>
        <v>46023</v>
      </c>
      <c r="H1478" s="24" t="str">
        <f aca="false">INDEX(Customers!$B$2:$B$601,MATCH(C1478,Customers!$A$2:$A$601,0))</f>
        <v>Central</v>
      </c>
      <c r="I1478" s="43" t="n">
        <f aca="false">ROUND(MIN(INDEX(Assumptions!$D$13:$D$18,MATCH(E1478,Assumptions!$A$13:$A$18,0)),MAX(INDEX(Assumptions!$C$13:$C$18,MATCH(E1478,Assumptions!$A$13:$A$18,0)),INDEX(Assumptions!$B$13:$B$18,MATCH(E1478,Assumptions!$A$13:$A$18,0))*F1478)),2)</f>
        <v>20</v>
      </c>
    </row>
    <row r="1479" customFormat="false" ht="15" hidden="false" customHeight="false" outlineLevel="0" collapsed="false">
      <c r="A1479" s="24" t="s">
        <v>2302</v>
      </c>
      <c r="B1479" s="39" t="n">
        <v>46053</v>
      </c>
      <c r="C1479" s="24" t="s">
        <v>224</v>
      </c>
      <c r="D1479" s="24" t="s">
        <v>826</v>
      </c>
      <c r="E1479" s="24" t="s">
        <v>103</v>
      </c>
      <c r="F1479" s="38" t="n">
        <v>820</v>
      </c>
      <c r="G1479" s="42" t="n">
        <f aca="false">DATE(YEAR(B1479),MONTH(B1479),1)</f>
        <v>46023</v>
      </c>
      <c r="H1479" s="24" t="str">
        <f aca="false">INDEX(Customers!$B$2:$B$601,MATCH(C1479,Customers!$A$2:$A$601,0))</f>
        <v>Western</v>
      </c>
      <c r="I1479" s="43" t="n">
        <f aca="false">ROUND(MIN(INDEX(Assumptions!$D$13:$D$18,MATCH(E1479,Assumptions!$A$13:$A$18,0)),MAX(INDEX(Assumptions!$C$13:$C$18,MATCH(E1479,Assumptions!$A$13:$A$18,0)),INDEX(Assumptions!$B$13:$B$18,MATCH(E1479,Assumptions!$A$13:$A$18,0))*F1479)),2)</f>
        <v>8.2</v>
      </c>
    </row>
    <row r="1480" customFormat="false" ht="15" hidden="false" customHeight="false" outlineLevel="0" collapsed="false">
      <c r="A1480" s="24" t="s">
        <v>2303</v>
      </c>
      <c r="B1480" s="39" t="n">
        <v>46053</v>
      </c>
      <c r="C1480" s="24" t="s">
        <v>256</v>
      </c>
      <c r="D1480" s="24" t="s">
        <v>205</v>
      </c>
      <c r="E1480" s="24" t="s">
        <v>105</v>
      </c>
      <c r="F1480" s="38" t="n">
        <v>7200</v>
      </c>
      <c r="G1480" s="42" t="n">
        <f aca="false">DATE(YEAR(B1480),MONTH(B1480),1)</f>
        <v>46023</v>
      </c>
      <c r="H1480" s="24" t="str">
        <f aca="false">INDEX(Customers!$B$2:$B$601,MATCH(C1480,Customers!$A$2:$A$601,0))</f>
        <v>Eastern</v>
      </c>
      <c r="I1480" s="43" t="n">
        <f aca="false">ROUND(MIN(INDEX(Assumptions!$D$13:$D$18,MATCH(E1480,Assumptions!$A$13:$A$18,0)),MAX(INDEX(Assumptions!$C$13:$C$18,MATCH(E1480,Assumptions!$A$13:$A$18,0)),INDEX(Assumptions!$B$13:$B$18,MATCH(E1480,Assumptions!$A$13:$A$18,0))*F1480)),2)</f>
        <v>108</v>
      </c>
    </row>
    <row r="1481" customFormat="false" ht="15" hidden="false" customHeight="false" outlineLevel="0" collapsed="false">
      <c r="A1481" s="24" t="s">
        <v>2304</v>
      </c>
      <c r="B1481" s="39" t="n">
        <v>46053</v>
      </c>
      <c r="C1481" s="24" t="s">
        <v>284</v>
      </c>
      <c r="D1481" s="24" t="s">
        <v>826</v>
      </c>
      <c r="E1481" s="24" t="s">
        <v>103</v>
      </c>
      <c r="F1481" s="38" t="n">
        <v>3260</v>
      </c>
      <c r="G1481" s="42" t="n">
        <f aca="false">DATE(YEAR(B1481),MONTH(B1481),1)</f>
        <v>46023</v>
      </c>
      <c r="H1481" s="24" t="str">
        <f aca="false">INDEX(Customers!$B$2:$B$601,MATCH(C1481,Customers!$A$2:$A$601,0))</f>
        <v>Nairobi</v>
      </c>
      <c r="I1481" s="43" t="n">
        <f aca="false">ROUND(MIN(INDEX(Assumptions!$D$13:$D$18,MATCH(E1481,Assumptions!$A$13:$A$18,0)),MAX(INDEX(Assumptions!$C$13:$C$18,MATCH(E1481,Assumptions!$A$13:$A$18,0)),INDEX(Assumptions!$B$13:$B$18,MATCH(E1481,Assumptions!$A$13:$A$18,0))*F1481)),2)</f>
        <v>32.6</v>
      </c>
    </row>
    <row r="1482" customFormat="false" ht="15" hidden="false" customHeight="false" outlineLevel="0" collapsed="false">
      <c r="A1482" s="24" t="s">
        <v>2305</v>
      </c>
      <c r="B1482" s="39" t="n">
        <v>46053</v>
      </c>
      <c r="C1482" s="24" t="s">
        <v>285</v>
      </c>
      <c r="D1482" s="24" t="s">
        <v>205</v>
      </c>
      <c r="E1482" s="24" t="s">
        <v>107</v>
      </c>
      <c r="F1482" s="38" t="n">
        <v>77070</v>
      </c>
      <c r="G1482" s="42" t="n">
        <f aca="false">DATE(YEAR(B1482),MONTH(B1482),1)</f>
        <v>46023</v>
      </c>
      <c r="H1482" s="24" t="str">
        <f aca="false">INDEX(Customers!$B$2:$B$601,MATCH(C1482,Customers!$A$2:$A$601,0))</f>
        <v>Eastern</v>
      </c>
      <c r="I1482" s="43" t="n">
        <f aca="false">ROUND(MIN(INDEX(Assumptions!$D$13:$D$18,MATCH(E1482,Assumptions!$A$13:$A$18,0)),MAX(INDEX(Assumptions!$C$13:$C$18,MATCH(E1482,Assumptions!$A$13:$A$18,0)),INDEX(Assumptions!$B$13:$B$18,MATCH(E1482,Assumptions!$A$13:$A$18,0))*F1482)),2)</f>
        <v>0</v>
      </c>
    </row>
    <row r="1483" customFormat="false" ht="15" hidden="false" customHeight="false" outlineLevel="0" collapsed="false">
      <c r="A1483" s="24" t="s">
        <v>2306</v>
      </c>
      <c r="B1483" s="39" t="n">
        <v>46053</v>
      </c>
      <c r="C1483" s="24" t="s">
        <v>285</v>
      </c>
      <c r="D1483" s="24" t="s">
        <v>826</v>
      </c>
      <c r="E1483" s="24" t="s">
        <v>109</v>
      </c>
      <c r="F1483" s="38" t="n">
        <v>3700</v>
      </c>
      <c r="G1483" s="42" t="n">
        <f aca="false">DATE(YEAR(B1483),MONTH(B1483),1)</f>
        <v>46023</v>
      </c>
      <c r="H1483" s="24" t="str">
        <f aca="false">INDEX(Customers!$B$2:$B$601,MATCH(C1483,Customers!$A$2:$A$601,0))</f>
        <v>Eastern</v>
      </c>
      <c r="I1483" s="43" t="n">
        <f aca="false">ROUND(MIN(INDEX(Assumptions!$D$13:$D$18,MATCH(E1483,Assumptions!$A$13:$A$18,0)),MAX(INDEX(Assumptions!$C$13:$C$18,MATCH(E1483,Assumptions!$A$13:$A$18,0)),INDEX(Assumptions!$B$13:$B$18,MATCH(E1483,Assumptions!$A$13:$A$18,0))*F1483)),2)</f>
        <v>14.8</v>
      </c>
    </row>
    <row r="1484" customFormat="false" ht="15" hidden="false" customHeight="false" outlineLevel="0" collapsed="false">
      <c r="A1484" s="24" t="s">
        <v>2307</v>
      </c>
      <c r="B1484" s="39" t="n">
        <v>46053</v>
      </c>
      <c r="C1484" s="24" t="s">
        <v>302</v>
      </c>
      <c r="D1484" s="24" t="s">
        <v>826</v>
      </c>
      <c r="E1484" s="24" t="s">
        <v>111</v>
      </c>
      <c r="F1484" s="38" t="n">
        <v>100</v>
      </c>
      <c r="G1484" s="42" t="n">
        <f aca="false">DATE(YEAR(B1484),MONTH(B1484),1)</f>
        <v>46023</v>
      </c>
      <c r="H1484" s="24" t="str">
        <f aca="false">INDEX(Customers!$B$2:$B$601,MATCH(C1484,Customers!$A$2:$A$601,0))</f>
        <v>Coast</v>
      </c>
      <c r="I1484" s="43" t="n">
        <f aca="false">ROUND(MIN(INDEX(Assumptions!$D$13:$D$18,MATCH(E1484,Assumptions!$A$13:$A$18,0)),MAX(INDEX(Assumptions!$C$13:$C$18,MATCH(E1484,Assumptions!$A$13:$A$18,0)),INDEX(Assumptions!$B$13:$B$18,MATCH(E1484,Assumptions!$A$13:$A$18,0))*F1484)),2)</f>
        <v>4</v>
      </c>
    </row>
    <row r="1485" customFormat="false" ht="15" hidden="false" customHeight="false" outlineLevel="0" collapsed="false">
      <c r="A1485" s="24" t="s">
        <v>2308</v>
      </c>
      <c r="B1485" s="39" t="n">
        <v>46053</v>
      </c>
      <c r="C1485" s="24" t="s">
        <v>306</v>
      </c>
      <c r="D1485" s="24" t="s">
        <v>826</v>
      </c>
      <c r="E1485" s="24" t="s">
        <v>103</v>
      </c>
      <c r="F1485" s="38" t="n">
        <v>3750</v>
      </c>
      <c r="G1485" s="42" t="n">
        <f aca="false">DATE(YEAR(B1485),MONTH(B1485),1)</f>
        <v>46023</v>
      </c>
      <c r="H1485" s="24" t="str">
        <f aca="false">INDEX(Customers!$B$2:$B$601,MATCH(C1485,Customers!$A$2:$A$601,0))</f>
        <v>Rift Valley</v>
      </c>
      <c r="I1485" s="43" t="n">
        <f aca="false">ROUND(MIN(INDEX(Assumptions!$D$13:$D$18,MATCH(E1485,Assumptions!$A$13:$A$18,0)),MAX(INDEX(Assumptions!$C$13:$C$18,MATCH(E1485,Assumptions!$A$13:$A$18,0)),INDEX(Assumptions!$B$13:$B$18,MATCH(E1485,Assumptions!$A$13:$A$18,0))*F1485)),2)</f>
        <v>37.5</v>
      </c>
    </row>
    <row r="1486" customFormat="false" ht="15" hidden="false" customHeight="false" outlineLevel="0" collapsed="false">
      <c r="A1486" s="24" t="s">
        <v>2309</v>
      </c>
      <c r="B1486" s="39" t="n">
        <v>46053</v>
      </c>
      <c r="C1486" s="24" t="s">
        <v>316</v>
      </c>
      <c r="D1486" s="24" t="s">
        <v>826</v>
      </c>
      <c r="E1486" s="24" t="s">
        <v>103</v>
      </c>
      <c r="F1486" s="38" t="n">
        <v>700</v>
      </c>
      <c r="G1486" s="42" t="n">
        <f aca="false">DATE(YEAR(B1486),MONTH(B1486),1)</f>
        <v>46023</v>
      </c>
      <c r="H1486" s="24" t="str">
        <f aca="false">INDEX(Customers!$B$2:$B$601,MATCH(C1486,Customers!$A$2:$A$601,0))</f>
        <v>Coast</v>
      </c>
      <c r="I1486" s="43" t="n">
        <f aca="false">ROUND(MIN(INDEX(Assumptions!$D$13:$D$18,MATCH(E1486,Assumptions!$A$13:$A$18,0)),MAX(INDEX(Assumptions!$C$13:$C$18,MATCH(E1486,Assumptions!$A$13:$A$18,0)),INDEX(Assumptions!$B$13:$B$18,MATCH(E1486,Assumptions!$A$13:$A$18,0))*F1486)),2)</f>
        <v>7</v>
      </c>
    </row>
    <row r="1487" customFormat="false" ht="15" hidden="false" customHeight="false" outlineLevel="0" collapsed="false">
      <c r="A1487" s="24" t="s">
        <v>2310</v>
      </c>
      <c r="B1487" s="39" t="n">
        <v>46053</v>
      </c>
      <c r="C1487" s="24" t="s">
        <v>334</v>
      </c>
      <c r="D1487" s="24" t="s">
        <v>826</v>
      </c>
      <c r="E1487" s="24" t="s">
        <v>103</v>
      </c>
      <c r="F1487" s="38" t="n">
        <v>16320</v>
      </c>
      <c r="G1487" s="42" t="n">
        <f aca="false">DATE(YEAR(B1487),MONTH(B1487),1)</f>
        <v>46023</v>
      </c>
      <c r="H1487" s="24" t="str">
        <f aca="false">INDEX(Customers!$B$2:$B$601,MATCH(C1487,Customers!$A$2:$A$601,0))</f>
        <v>Nairobi</v>
      </c>
      <c r="I1487" s="43" t="n">
        <f aca="false">ROUND(MIN(INDEX(Assumptions!$D$13:$D$18,MATCH(E1487,Assumptions!$A$13:$A$18,0)),MAX(INDEX(Assumptions!$C$13:$C$18,MATCH(E1487,Assumptions!$A$13:$A$18,0)),INDEX(Assumptions!$B$13:$B$18,MATCH(E1487,Assumptions!$A$13:$A$18,0))*F1487)),2)</f>
        <v>105</v>
      </c>
    </row>
    <row r="1488" customFormat="false" ht="15" hidden="false" customHeight="false" outlineLevel="0" collapsed="false">
      <c r="A1488" s="24" t="s">
        <v>2311</v>
      </c>
      <c r="B1488" s="39" t="n">
        <v>46053</v>
      </c>
      <c r="C1488" s="24" t="s">
        <v>342</v>
      </c>
      <c r="D1488" s="24" t="s">
        <v>204</v>
      </c>
      <c r="E1488" s="24" t="s">
        <v>107</v>
      </c>
      <c r="F1488" s="38" t="n">
        <v>1270</v>
      </c>
      <c r="G1488" s="42" t="n">
        <f aca="false">DATE(YEAR(B1488),MONTH(B1488),1)</f>
        <v>46023</v>
      </c>
      <c r="H1488" s="24" t="str">
        <f aca="false">INDEX(Customers!$B$2:$B$601,MATCH(C1488,Customers!$A$2:$A$601,0))</f>
        <v>Eastern</v>
      </c>
      <c r="I1488" s="43" t="n">
        <f aca="false">ROUND(MIN(INDEX(Assumptions!$D$13:$D$18,MATCH(E1488,Assumptions!$A$13:$A$18,0)),MAX(INDEX(Assumptions!$C$13:$C$18,MATCH(E1488,Assumptions!$A$13:$A$18,0)),INDEX(Assumptions!$B$13:$B$18,MATCH(E1488,Assumptions!$A$13:$A$18,0))*F1488)),2)</f>
        <v>0</v>
      </c>
    </row>
    <row r="1489" customFormat="false" ht="15" hidden="false" customHeight="false" outlineLevel="0" collapsed="false">
      <c r="A1489" s="24" t="s">
        <v>2312</v>
      </c>
      <c r="B1489" s="39" t="n">
        <v>46053</v>
      </c>
      <c r="C1489" s="24" t="s">
        <v>347</v>
      </c>
      <c r="D1489" s="24" t="s">
        <v>184</v>
      </c>
      <c r="E1489" s="24" t="s">
        <v>105</v>
      </c>
      <c r="F1489" s="38" t="n">
        <v>5580</v>
      </c>
      <c r="G1489" s="42" t="n">
        <f aca="false">DATE(YEAR(B1489),MONTH(B1489),1)</f>
        <v>46023</v>
      </c>
      <c r="H1489" s="24" t="str">
        <f aca="false">INDEX(Customers!$B$2:$B$601,MATCH(C1489,Customers!$A$2:$A$601,0))</f>
        <v>Coast</v>
      </c>
      <c r="I1489" s="43" t="n">
        <f aca="false">ROUND(MIN(INDEX(Assumptions!$D$13:$D$18,MATCH(E1489,Assumptions!$A$13:$A$18,0)),MAX(INDEX(Assumptions!$C$13:$C$18,MATCH(E1489,Assumptions!$A$13:$A$18,0)),INDEX(Assumptions!$B$13:$B$18,MATCH(E1489,Assumptions!$A$13:$A$18,0))*F1489)),2)</f>
        <v>83.7</v>
      </c>
    </row>
    <row r="1490" customFormat="false" ht="15" hidden="false" customHeight="false" outlineLevel="0" collapsed="false">
      <c r="A1490" s="24" t="s">
        <v>2313</v>
      </c>
      <c r="B1490" s="39" t="n">
        <v>46053</v>
      </c>
      <c r="C1490" s="24" t="s">
        <v>353</v>
      </c>
      <c r="D1490" s="24" t="s">
        <v>826</v>
      </c>
      <c r="E1490" s="24" t="s">
        <v>113</v>
      </c>
      <c r="F1490" s="38" t="n">
        <v>250</v>
      </c>
      <c r="G1490" s="42" t="n">
        <f aca="false">DATE(YEAR(B1490),MONTH(B1490),1)</f>
        <v>46023</v>
      </c>
      <c r="H1490" s="24" t="str">
        <f aca="false">INDEX(Customers!$B$2:$B$601,MATCH(C1490,Customers!$A$2:$A$601,0))</f>
        <v>Western</v>
      </c>
      <c r="I1490" s="43" t="n">
        <f aca="false">ROUND(MIN(INDEX(Assumptions!$D$13:$D$18,MATCH(E1490,Assumptions!$A$13:$A$18,0)),MAX(INDEX(Assumptions!$C$13:$C$18,MATCH(E1490,Assumptions!$A$13:$A$18,0)),INDEX(Assumptions!$B$13:$B$18,MATCH(E1490,Assumptions!$A$13:$A$18,0))*F1490)),2)</f>
        <v>12.5</v>
      </c>
    </row>
    <row r="1491" customFormat="false" ht="15" hidden="false" customHeight="false" outlineLevel="0" collapsed="false">
      <c r="A1491" s="24" t="s">
        <v>2314</v>
      </c>
      <c r="B1491" s="39" t="n">
        <v>46053</v>
      </c>
      <c r="C1491" s="24" t="s">
        <v>358</v>
      </c>
      <c r="D1491" s="24" t="s">
        <v>826</v>
      </c>
      <c r="E1491" s="24" t="s">
        <v>103</v>
      </c>
      <c r="F1491" s="38" t="n">
        <v>100</v>
      </c>
      <c r="G1491" s="42" t="n">
        <f aca="false">DATE(YEAR(B1491),MONTH(B1491),1)</f>
        <v>46023</v>
      </c>
      <c r="H1491" s="24" t="str">
        <f aca="false">INDEX(Customers!$B$2:$B$601,MATCH(C1491,Customers!$A$2:$A$601,0))</f>
        <v>Western</v>
      </c>
      <c r="I1491" s="43" t="n">
        <f aca="false">ROUND(MIN(INDEX(Assumptions!$D$13:$D$18,MATCH(E1491,Assumptions!$A$13:$A$18,0)),MAX(INDEX(Assumptions!$C$13:$C$18,MATCH(E1491,Assumptions!$A$13:$A$18,0)),INDEX(Assumptions!$B$13:$B$18,MATCH(E1491,Assumptions!$A$13:$A$18,0))*F1491)),2)</f>
        <v>5</v>
      </c>
    </row>
    <row r="1492" customFormat="false" ht="15" hidden="false" customHeight="false" outlineLevel="0" collapsed="false">
      <c r="A1492" s="24" t="s">
        <v>2315</v>
      </c>
      <c r="B1492" s="39" t="n">
        <v>46053</v>
      </c>
      <c r="C1492" s="24" t="s">
        <v>367</v>
      </c>
      <c r="D1492" s="24" t="s">
        <v>150</v>
      </c>
      <c r="E1492" s="24" t="s">
        <v>105</v>
      </c>
      <c r="F1492" s="38" t="n">
        <v>13290</v>
      </c>
      <c r="G1492" s="42" t="n">
        <f aca="false">DATE(YEAR(B1492),MONTH(B1492),1)</f>
        <v>46023</v>
      </c>
      <c r="H1492" s="24" t="str">
        <f aca="false">INDEX(Customers!$B$2:$B$601,MATCH(C1492,Customers!$A$2:$A$601,0))</f>
        <v>Nairobi</v>
      </c>
      <c r="I1492" s="43" t="n">
        <f aca="false">ROUND(MIN(INDEX(Assumptions!$D$13:$D$18,MATCH(E1492,Assumptions!$A$13:$A$18,0)),MAX(INDEX(Assumptions!$C$13:$C$18,MATCH(E1492,Assumptions!$A$13:$A$18,0)),INDEX(Assumptions!$B$13:$B$18,MATCH(E1492,Assumptions!$A$13:$A$18,0))*F1492)),2)</f>
        <v>199.35</v>
      </c>
    </row>
    <row r="1493" customFormat="false" ht="15" hidden="false" customHeight="false" outlineLevel="0" collapsed="false">
      <c r="A1493" s="24" t="s">
        <v>2316</v>
      </c>
      <c r="B1493" s="39" t="n">
        <v>46053</v>
      </c>
      <c r="C1493" s="24" t="s">
        <v>385</v>
      </c>
      <c r="D1493" s="24" t="s">
        <v>826</v>
      </c>
      <c r="E1493" s="24" t="s">
        <v>111</v>
      </c>
      <c r="F1493" s="38" t="n">
        <v>50</v>
      </c>
      <c r="G1493" s="42" t="n">
        <f aca="false">DATE(YEAR(B1493),MONTH(B1493),1)</f>
        <v>46023</v>
      </c>
      <c r="H1493" s="24" t="str">
        <f aca="false">INDEX(Customers!$B$2:$B$601,MATCH(C1493,Customers!$A$2:$A$601,0))</f>
        <v>Central</v>
      </c>
      <c r="I1493" s="43" t="n">
        <f aca="false">ROUND(MIN(INDEX(Assumptions!$D$13:$D$18,MATCH(E1493,Assumptions!$A$13:$A$18,0)),MAX(INDEX(Assumptions!$C$13:$C$18,MATCH(E1493,Assumptions!$A$13:$A$18,0)),INDEX(Assumptions!$B$13:$B$18,MATCH(E1493,Assumptions!$A$13:$A$18,0))*F1493)),2)</f>
        <v>2</v>
      </c>
    </row>
    <row r="1494" customFormat="false" ht="15" hidden="false" customHeight="false" outlineLevel="0" collapsed="false">
      <c r="A1494" s="24" t="s">
        <v>2317</v>
      </c>
      <c r="B1494" s="39" t="n">
        <v>46053</v>
      </c>
      <c r="C1494" s="24" t="s">
        <v>416</v>
      </c>
      <c r="D1494" s="24" t="s">
        <v>175</v>
      </c>
      <c r="E1494" s="24" t="s">
        <v>107</v>
      </c>
      <c r="F1494" s="38" t="n">
        <v>4980</v>
      </c>
      <c r="G1494" s="42" t="n">
        <f aca="false">DATE(YEAR(B1494),MONTH(B1494),1)</f>
        <v>46023</v>
      </c>
      <c r="H1494" s="24" t="str">
        <f aca="false">INDEX(Customers!$B$2:$B$601,MATCH(C1494,Customers!$A$2:$A$601,0))</f>
        <v>Rift Valley</v>
      </c>
      <c r="I1494" s="43" t="n">
        <f aca="false">ROUND(MIN(INDEX(Assumptions!$D$13:$D$18,MATCH(E1494,Assumptions!$A$13:$A$18,0)),MAX(INDEX(Assumptions!$C$13:$C$18,MATCH(E1494,Assumptions!$A$13:$A$18,0)),INDEX(Assumptions!$B$13:$B$18,MATCH(E1494,Assumptions!$A$13:$A$18,0))*F1494)),2)</f>
        <v>0</v>
      </c>
    </row>
    <row r="1495" customFormat="false" ht="15" hidden="false" customHeight="false" outlineLevel="0" collapsed="false">
      <c r="A1495" s="24" t="s">
        <v>2318</v>
      </c>
      <c r="B1495" s="39" t="n">
        <v>46053</v>
      </c>
      <c r="C1495" s="24" t="s">
        <v>416</v>
      </c>
      <c r="D1495" s="24" t="s">
        <v>826</v>
      </c>
      <c r="E1495" s="24" t="s">
        <v>113</v>
      </c>
      <c r="F1495" s="38" t="n">
        <v>2000</v>
      </c>
      <c r="G1495" s="42" t="n">
        <f aca="false">DATE(YEAR(B1495),MONTH(B1495),1)</f>
        <v>46023</v>
      </c>
      <c r="H1495" s="24" t="str">
        <f aca="false">INDEX(Customers!$B$2:$B$601,MATCH(C1495,Customers!$A$2:$A$601,0))</f>
        <v>Rift Valley</v>
      </c>
      <c r="I1495" s="43" t="n">
        <f aca="false">ROUND(MIN(INDEX(Assumptions!$D$13:$D$18,MATCH(E1495,Assumptions!$A$13:$A$18,0)),MAX(INDEX(Assumptions!$C$13:$C$18,MATCH(E1495,Assumptions!$A$13:$A$18,0)),INDEX(Assumptions!$B$13:$B$18,MATCH(E1495,Assumptions!$A$13:$A$18,0))*F1495)),2)</f>
        <v>100</v>
      </c>
    </row>
    <row r="1496" customFormat="false" ht="15" hidden="false" customHeight="false" outlineLevel="0" collapsed="false">
      <c r="A1496" s="24" t="s">
        <v>2319</v>
      </c>
      <c r="B1496" s="39" t="n">
        <v>46053</v>
      </c>
      <c r="C1496" s="24" t="s">
        <v>418</v>
      </c>
      <c r="D1496" s="24" t="s">
        <v>150</v>
      </c>
      <c r="E1496" s="24" t="s">
        <v>107</v>
      </c>
      <c r="F1496" s="38" t="n">
        <v>3680</v>
      </c>
      <c r="G1496" s="42" t="n">
        <f aca="false">DATE(YEAR(B1496),MONTH(B1496),1)</f>
        <v>46023</v>
      </c>
      <c r="H1496" s="24" t="str">
        <f aca="false">INDEX(Customers!$B$2:$B$601,MATCH(C1496,Customers!$A$2:$A$601,0))</f>
        <v>Nairobi</v>
      </c>
      <c r="I1496" s="43" t="n">
        <f aca="false">ROUND(MIN(INDEX(Assumptions!$D$13:$D$18,MATCH(E1496,Assumptions!$A$13:$A$18,0)),MAX(INDEX(Assumptions!$C$13:$C$18,MATCH(E1496,Assumptions!$A$13:$A$18,0)),INDEX(Assumptions!$B$13:$B$18,MATCH(E1496,Assumptions!$A$13:$A$18,0))*F1496)),2)</f>
        <v>0</v>
      </c>
    </row>
    <row r="1497" customFormat="false" ht="15" hidden="false" customHeight="false" outlineLevel="0" collapsed="false">
      <c r="A1497" s="24" t="s">
        <v>2320</v>
      </c>
      <c r="B1497" s="39" t="n">
        <v>46053</v>
      </c>
      <c r="C1497" s="24" t="s">
        <v>423</v>
      </c>
      <c r="D1497" s="24" t="s">
        <v>826</v>
      </c>
      <c r="E1497" s="24" t="s">
        <v>103</v>
      </c>
      <c r="F1497" s="38" t="n">
        <v>740</v>
      </c>
      <c r="G1497" s="42" t="n">
        <f aca="false">DATE(YEAR(B1497),MONTH(B1497),1)</f>
        <v>46023</v>
      </c>
      <c r="H1497" s="24" t="str">
        <f aca="false">INDEX(Customers!$B$2:$B$601,MATCH(C1497,Customers!$A$2:$A$601,0))</f>
        <v>Nairobi</v>
      </c>
      <c r="I1497" s="43" t="n">
        <f aca="false">ROUND(MIN(INDEX(Assumptions!$D$13:$D$18,MATCH(E1497,Assumptions!$A$13:$A$18,0)),MAX(INDEX(Assumptions!$C$13:$C$18,MATCH(E1497,Assumptions!$A$13:$A$18,0)),INDEX(Assumptions!$B$13:$B$18,MATCH(E1497,Assumptions!$A$13:$A$18,0))*F1497)),2)</f>
        <v>7.4</v>
      </c>
    </row>
    <row r="1498" customFormat="false" ht="15" hidden="false" customHeight="false" outlineLevel="0" collapsed="false">
      <c r="A1498" s="24" t="s">
        <v>2321</v>
      </c>
      <c r="B1498" s="39" t="n">
        <v>46053</v>
      </c>
      <c r="C1498" s="24" t="s">
        <v>438</v>
      </c>
      <c r="D1498" s="24" t="s">
        <v>826</v>
      </c>
      <c r="E1498" s="24" t="s">
        <v>113</v>
      </c>
      <c r="F1498" s="38" t="n">
        <v>1000</v>
      </c>
      <c r="G1498" s="42" t="n">
        <f aca="false">DATE(YEAR(B1498),MONTH(B1498),1)</f>
        <v>46023</v>
      </c>
      <c r="H1498" s="24" t="str">
        <f aca="false">INDEX(Customers!$B$2:$B$601,MATCH(C1498,Customers!$A$2:$A$601,0))</f>
        <v>Eastern</v>
      </c>
      <c r="I1498" s="43" t="n">
        <f aca="false">ROUND(MIN(INDEX(Assumptions!$D$13:$D$18,MATCH(E1498,Assumptions!$A$13:$A$18,0)),MAX(INDEX(Assumptions!$C$13:$C$18,MATCH(E1498,Assumptions!$A$13:$A$18,0)),INDEX(Assumptions!$B$13:$B$18,MATCH(E1498,Assumptions!$A$13:$A$18,0))*F1498)),2)</f>
        <v>50</v>
      </c>
    </row>
    <row r="1499" customFormat="false" ht="15" hidden="false" customHeight="false" outlineLevel="0" collapsed="false">
      <c r="A1499" s="24" t="s">
        <v>2322</v>
      </c>
      <c r="B1499" s="39" t="n">
        <v>46053</v>
      </c>
      <c r="C1499" s="24" t="s">
        <v>442</v>
      </c>
      <c r="D1499" s="24" t="s">
        <v>826</v>
      </c>
      <c r="E1499" s="24" t="s">
        <v>103</v>
      </c>
      <c r="F1499" s="38" t="n">
        <v>1950</v>
      </c>
      <c r="G1499" s="42" t="n">
        <f aca="false">DATE(YEAR(B1499),MONTH(B1499),1)</f>
        <v>46023</v>
      </c>
      <c r="H1499" s="24" t="str">
        <f aca="false">INDEX(Customers!$B$2:$B$601,MATCH(C1499,Customers!$A$2:$A$601,0))</f>
        <v>Rift Valley</v>
      </c>
      <c r="I1499" s="43" t="n">
        <f aca="false">ROUND(MIN(INDEX(Assumptions!$D$13:$D$18,MATCH(E1499,Assumptions!$A$13:$A$18,0)),MAX(INDEX(Assumptions!$C$13:$C$18,MATCH(E1499,Assumptions!$A$13:$A$18,0)),INDEX(Assumptions!$B$13:$B$18,MATCH(E1499,Assumptions!$A$13:$A$18,0))*F1499)),2)</f>
        <v>19.5</v>
      </c>
    </row>
    <row r="1500" customFormat="false" ht="15" hidden="false" customHeight="false" outlineLevel="0" collapsed="false">
      <c r="A1500" s="24" t="s">
        <v>2323</v>
      </c>
      <c r="B1500" s="39" t="n">
        <v>46053</v>
      </c>
      <c r="C1500" s="24" t="s">
        <v>451</v>
      </c>
      <c r="D1500" s="24" t="s">
        <v>826</v>
      </c>
      <c r="E1500" s="24" t="s">
        <v>113</v>
      </c>
      <c r="F1500" s="38" t="n">
        <v>250</v>
      </c>
      <c r="G1500" s="42" t="n">
        <f aca="false">DATE(YEAR(B1500),MONTH(B1500),1)</f>
        <v>46023</v>
      </c>
      <c r="H1500" s="24" t="str">
        <f aca="false">INDEX(Customers!$B$2:$B$601,MATCH(C1500,Customers!$A$2:$A$601,0))</f>
        <v>Nairobi</v>
      </c>
      <c r="I1500" s="43" t="n">
        <f aca="false">ROUND(MIN(INDEX(Assumptions!$D$13:$D$18,MATCH(E1500,Assumptions!$A$13:$A$18,0)),MAX(INDEX(Assumptions!$C$13:$C$18,MATCH(E1500,Assumptions!$A$13:$A$18,0)),INDEX(Assumptions!$B$13:$B$18,MATCH(E1500,Assumptions!$A$13:$A$18,0))*F1500)),2)</f>
        <v>12.5</v>
      </c>
    </row>
    <row r="1501" customFormat="false" ht="15" hidden="false" customHeight="false" outlineLevel="0" collapsed="false">
      <c r="A1501" s="24" t="s">
        <v>2324</v>
      </c>
      <c r="B1501" s="39" t="n">
        <v>46053</v>
      </c>
      <c r="C1501" s="24" t="s">
        <v>464</v>
      </c>
      <c r="D1501" s="24" t="s">
        <v>826</v>
      </c>
      <c r="E1501" s="24" t="s">
        <v>103</v>
      </c>
      <c r="F1501" s="38" t="n">
        <v>11990</v>
      </c>
      <c r="G1501" s="42" t="n">
        <f aca="false">DATE(YEAR(B1501),MONTH(B1501),1)</f>
        <v>46023</v>
      </c>
      <c r="H1501" s="24" t="str">
        <f aca="false">INDEX(Customers!$B$2:$B$601,MATCH(C1501,Customers!$A$2:$A$601,0))</f>
        <v>Rift Valley</v>
      </c>
      <c r="I1501" s="43" t="n">
        <f aca="false">ROUND(MIN(INDEX(Assumptions!$D$13:$D$18,MATCH(E1501,Assumptions!$A$13:$A$18,0)),MAX(INDEX(Assumptions!$C$13:$C$18,MATCH(E1501,Assumptions!$A$13:$A$18,0)),INDEX(Assumptions!$B$13:$B$18,MATCH(E1501,Assumptions!$A$13:$A$18,0))*F1501)),2)</f>
        <v>105</v>
      </c>
    </row>
    <row r="1502" customFormat="false" ht="15" hidden="false" customHeight="false" outlineLevel="0" collapsed="false">
      <c r="A1502" s="24" t="s">
        <v>2325</v>
      </c>
      <c r="B1502" s="39" t="n">
        <v>46053</v>
      </c>
      <c r="C1502" s="24" t="s">
        <v>464</v>
      </c>
      <c r="D1502" s="24" t="s">
        <v>826</v>
      </c>
      <c r="E1502" s="24" t="s">
        <v>103</v>
      </c>
      <c r="F1502" s="38" t="n">
        <v>1270</v>
      </c>
      <c r="G1502" s="42" t="n">
        <f aca="false">DATE(YEAR(B1502),MONTH(B1502),1)</f>
        <v>46023</v>
      </c>
      <c r="H1502" s="24" t="str">
        <f aca="false">INDEX(Customers!$B$2:$B$601,MATCH(C1502,Customers!$A$2:$A$601,0))</f>
        <v>Rift Valley</v>
      </c>
      <c r="I1502" s="43" t="n">
        <f aca="false">ROUND(MIN(INDEX(Assumptions!$D$13:$D$18,MATCH(E1502,Assumptions!$A$13:$A$18,0)),MAX(INDEX(Assumptions!$C$13:$C$18,MATCH(E1502,Assumptions!$A$13:$A$18,0)),INDEX(Assumptions!$B$13:$B$18,MATCH(E1502,Assumptions!$A$13:$A$18,0))*F1502)),2)</f>
        <v>12.7</v>
      </c>
    </row>
    <row r="1503" customFormat="false" ht="15" hidden="false" customHeight="false" outlineLevel="0" collapsed="false">
      <c r="A1503" s="24" t="s">
        <v>2326</v>
      </c>
      <c r="B1503" s="39" t="n">
        <v>46053</v>
      </c>
      <c r="C1503" s="24" t="s">
        <v>472</v>
      </c>
      <c r="D1503" s="24" t="s">
        <v>826</v>
      </c>
      <c r="E1503" s="24" t="s">
        <v>103</v>
      </c>
      <c r="F1503" s="38" t="n">
        <v>5110</v>
      </c>
      <c r="G1503" s="42" t="n">
        <f aca="false">DATE(YEAR(B1503),MONTH(B1503),1)</f>
        <v>46023</v>
      </c>
      <c r="H1503" s="24" t="str">
        <f aca="false">INDEX(Customers!$B$2:$B$601,MATCH(C1503,Customers!$A$2:$A$601,0))</f>
        <v>Nairobi</v>
      </c>
      <c r="I1503" s="43" t="n">
        <f aca="false">ROUND(MIN(INDEX(Assumptions!$D$13:$D$18,MATCH(E1503,Assumptions!$A$13:$A$18,0)),MAX(INDEX(Assumptions!$C$13:$C$18,MATCH(E1503,Assumptions!$A$13:$A$18,0)),INDEX(Assumptions!$B$13:$B$18,MATCH(E1503,Assumptions!$A$13:$A$18,0))*F1503)),2)</f>
        <v>51.1</v>
      </c>
    </row>
    <row r="1504" customFormat="false" ht="15" hidden="false" customHeight="false" outlineLevel="0" collapsed="false">
      <c r="A1504" s="24" t="s">
        <v>2327</v>
      </c>
      <c r="B1504" s="39" t="n">
        <v>46053</v>
      </c>
      <c r="C1504" s="24" t="s">
        <v>475</v>
      </c>
      <c r="D1504" s="24" t="s">
        <v>826</v>
      </c>
      <c r="E1504" s="24" t="s">
        <v>111</v>
      </c>
      <c r="F1504" s="38" t="n">
        <v>200</v>
      </c>
      <c r="G1504" s="42" t="n">
        <f aca="false">DATE(YEAR(B1504),MONTH(B1504),1)</f>
        <v>46023</v>
      </c>
      <c r="H1504" s="24" t="str">
        <f aca="false">INDEX(Customers!$B$2:$B$601,MATCH(C1504,Customers!$A$2:$A$601,0))</f>
        <v>Coast</v>
      </c>
      <c r="I1504" s="43" t="n">
        <f aca="false">ROUND(MIN(INDEX(Assumptions!$D$13:$D$18,MATCH(E1504,Assumptions!$A$13:$A$18,0)),MAX(INDEX(Assumptions!$C$13:$C$18,MATCH(E1504,Assumptions!$A$13:$A$18,0)),INDEX(Assumptions!$B$13:$B$18,MATCH(E1504,Assumptions!$A$13:$A$18,0))*F1504)),2)</f>
        <v>8</v>
      </c>
    </row>
    <row r="1505" customFormat="false" ht="15" hidden="false" customHeight="false" outlineLevel="0" collapsed="false">
      <c r="A1505" s="24" t="s">
        <v>2328</v>
      </c>
      <c r="B1505" s="39" t="n">
        <v>46053</v>
      </c>
      <c r="C1505" s="24" t="s">
        <v>485</v>
      </c>
      <c r="D1505" s="24" t="s">
        <v>826</v>
      </c>
      <c r="E1505" s="24" t="s">
        <v>109</v>
      </c>
      <c r="F1505" s="38" t="n">
        <v>2140</v>
      </c>
      <c r="G1505" s="42" t="n">
        <f aca="false">DATE(YEAR(B1505),MONTH(B1505),1)</f>
        <v>46023</v>
      </c>
      <c r="H1505" s="24" t="str">
        <f aca="false">INDEX(Customers!$B$2:$B$601,MATCH(C1505,Customers!$A$2:$A$601,0))</f>
        <v>Coast</v>
      </c>
      <c r="I1505" s="43" t="n">
        <f aca="false">ROUND(MIN(INDEX(Assumptions!$D$13:$D$18,MATCH(E1505,Assumptions!$A$13:$A$18,0)),MAX(INDEX(Assumptions!$C$13:$C$18,MATCH(E1505,Assumptions!$A$13:$A$18,0)),INDEX(Assumptions!$B$13:$B$18,MATCH(E1505,Assumptions!$A$13:$A$18,0))*F1505)),2)</f>
        <v>8.56</v>
      </c>
    </row>
    <row r="1506" customFormat="false" ht="15" hidden="false" customHeight="false" outlineLevel="0" collapsed="false">
      <c r="A1506" s="24" t="s">
        <v>2329</v>
      </c>
      <c r="B1506" s="39" t="n">
        <v>46053</v>
      </c>
      <c r="C1506" s="24" t="s">
        <v>486</v>
      </c>
      <c r="D1506" s="24" t="s">
        <v>826</v>
      </c>
      <c r="E1506" s="24" t="s">
        <v>113</v>
      </c>
      <c r="F1506" s="38" t="n">
        <v>50</v>
      </c>
      <c r="G1506" s="42" t="n">
        <f aca="false">DATE(YEAR(B1506),MONTH(B1506),1)</f>
        <v>46023</v>
      </c>
      <c r="H1506" s="24" t="str">
        <f aca="false">INDEX(Customers!$B$2:$B$601,MATCH(C1506,Customers!$A$2:$A$601,0))</f>
        <v>Nairobi</v>
      </c>
      <c r="I1506" s="43" t="n">
        <f aca="false">ROUND(MIN(INDEX(Assumptions!$D$13:$D$18,MATCH(E1506,Assumptions!$A$13:$A$18,0)),MAX(INDEX(Assumptions!$C$13:$C$18,MATCH(E1506,Assumptions!$A$13:$A$18,0)),INDEX(Assumptions!$B$13:$B$18,MATCH(E1506,Assumptions!$A$13:$A$18,0))*F1506)),2)</f>
        <v>2.5</v>
      </c>
    </row>
    <row r="1507" customFormat="false" ht="15" hidden="false" customHeight="false" outlineLevel="0" collapsed="false">
      <c r="A1507" s="24" t="s">
        <v>2330</v>
      </c>
      <c r="B1507" s="39" t="n">
        <v>46053</v>
      </c>
      <c r="C1507" s="24" t="s">
        <v>492</v>
      </c>
      <c r="D1507" s="24" t="s">
        <v>205</v>
      </c>
      <c r="E1507" s="24" t="s">
        <v>105</v>
      </c>
      <c r="F1507" s="38" t="n">
        <v>980</v>
      </c>
      <c r="G1507" s="42" t="n">
        <f aca="false">DATE(YEAR(B1507),MONTH(B1507),1)</f>
        <v>46023</v>
      </c>
      <c r="H1507" s="24" t="str">
        <f aca="false">INDEX(Customers!$B$2:$B$601,MATCH(C1507,Customers!$A$2:$A$601,0))</f>
        <v>Eastern</v>
      </c>
      <c r="I1507" s="43" t="n">
        <f aca="false">ROUND(MIN(INDEX(Assumptions!$D$13:$D$18,MATCH(E1507,Assumptions!$A$13:$A$18,0)),MAX(INDEX(Assumptions!$C$13:$C$18,MATCH(E1507,Assumptions!$A$13:$A$18,0)),INDEX(Assumptions!$B$13:$B$18,MATCH(E1507,Assumptions!$A$13:$A$18,0))*F1507)),2)</f>
        <v>14.7</v>
      </c>
    </row>
    <row r="1508" customFormat="false" ht="15" hidden="false" customHeight="false" outlineLevel="0" collapsed="false">
      <c r="A1508" s="24" t="s">
        <v>2331</v>
      </c>
      <c r="B1508" s="39" t="n">
        <v>46053</v>
      </c>
      <c r="C1508" s="24" t="s">
        <v>498</v>
      </c>
      <c r="D1508" s="24" t="s">
        <v>826</v>
      </c>
      <c r="E1508" s="24" t="s">
        <v>103</v>
      </c>
      <c r="F1508" s="38" t="n">
        <v>3660</v>
      </c>
      <c r="G1508" s="42" t="n">
        <f aca="false">DATE(YEAR(B1508),MONTH(B1508),1)</f>
        <v>46023</v>
      </c>
      <c r="H1508" s="24" t="str">
        <f aca="false">INDEX(Customers!$B$2:$B$601,MATCH(C1508,Customers!$A$2:$A$601,0))</f>
        <v>Nairobi</v>
      </c>
      <c r="I1508" s="43" t="n">
        <f aca="false">ROUND(MIN(INDEX(Assumptions!$D$13:$D$18,MATCH(E1508,Assumptions!$A$13:$A$18,0)),MAX(INDEX(Assumptions!$C$13:$C$18,MATCH(E1508,Assumptions!$A$13:$A$18,0)),INDEX(Assumptions!$B$13:$B$18,MATCH(E1508,Assumptions!$A$13:$A$18,0))*F1508)),2)</f>
        <v>36.6</v>
      </c>
    </row>
    <row r="1509" customFormat="false" ht="15" hidden="false" customHeight="false" outlineLevel="0" collapsed="false">
      <c r="A1509" s="24" t="s">
        <v>2332</v>
      </c>
      <c r="B1509" s="39" t="n">
        <v>46053</v>
      </c>
      <c r="C1509" s="24" t="s">
        <v>509</v>
      </c>
      <c r="D1509" s="24" t="s">
        <v>826</v>
      </c>
      <c r="E1509" s="24" t="s">
        <v>113</v>
      </c>
      <c r="F1509" s="38" t="n">
        <v>99</v>
      </c>
      <c r="G1509" s="42" t="n">
        <f aca="false">DATE(YEAR(B1509),MONTH(B1509),1)</f>
        <v>46023</v>
      </c>
      <c r="H1509" s="24" t="str">
        <f aca="false">INDEX(Customers!$B$2:$B$601,MATCH(C1509,Customers!$A$2:$A$601,0))</f>
        <v>Rift Valley</v>
      </c>
      <c r="I1509" s="43" t="n">
        <f aca="false">ROUND(MIN(INDEX(Assumptions!$D$13:$D$18,MATCH(E1509,Assumptions!$A$13:$A$18,0)),MAX(INDEX(Assumptions!$C$13:$C$18,MATCH(E1509,Assumptions!$A$13:$A$18,0)),INDEX(Assumptions!$B$13:$B$18,MATCH(E1509,Assumptions!$A$13:$A$18,0))*F1509)),2)</f>
        <v>4.95</v>
      </c>
    </row>
    <row r="1510" customFormat="false" ht="15" hidden="false" customHeight="false" outlineLevel="0" collapsed="false">
      <c r="A1510" s="24" t="s">
        <v>2333</v>
      </c>
      <c r="B1510" s="39" t="n">
        <v>46053</v>
      </c>
      <c r="C1510" s="24" t="s">
        <v>527</v>
      </c>
      <c r="D1510" s="24" t="s">
        <v>826</v>
      </c>
      <c r="E1510" s="24" t="s">
        <v>109</v>
      </c>
      <c r="F1510" s="38" t="n">
        <v>2670</v>
      </c>
      <c r="G1510" s="42" t="n">
        <f aca="false">DATE(YEAR(B1510),MONTH(B1510),1)</f>
        <v>46023</v>
      </c>
      <c r="H1510" s="24" t="str">
        <f aca="false">INDEX(Customers!$B$2:$B$601,MATCH(C1510,Customers!$A$2:$A$601,0))</f>
        <v>Rift Valley</v>
      </c>
      <c r="I1510" s="43" t="n">
        <f aca="false">ROUND(MIN(INDEX(Assumptions!$D$13:$D$18,MATCH(E1510,Assumptions!$A$13:$A$18,0)),MAX(INDEX(Assumptions!$C$13:$C$18,MATCH(E1510,Assumptions!$A$13:$A$18,0)),INDEX(Assumptions!$B$13:$B$18,MATCH(E1510,Assumptions!$A$13:$A$18,0))*F1510)),2)</f>
        <v>10.68</v>
      </c>
    </row>
    <row r="1511" customFormat="false" ht="15" hidden="false" customHeight="false" outlineLevel="0" collapsed="false">
      <c r="A1511" s="24" t="s">
        <v>2334</v>
      </c>
      <c r="B1511" s="39" t="n">
        <v>46053</v>
      </c>
      <c r="C1511" s="24" t="s">
        <v>540</v>
      </c>
      <c r="D1511" s="24" t="s">
        <v>826</v>
      </c>
      <c r="E1511" s="24" t="s">
        <v>103</v>
      </c>
      <c r="F1511" s="38" t="n">
        <v>18870</v>
      </c>
      <c r="G1511" s="42" t="n">
        <f aca="false">DATE(YEAR(B1511),MONTH(B1511),1)</f>
        <v>46023</v>
      </c>
      <c r="H1511" s="24" t="str">
        <f aca="false">INDEX(Customers!$B$2:$B$601,MATCH(C1511,Customers!$A$2:$A$601,0))</f>
        <v>Nairobi</v>
      </c>
      <c r="I1511" s="43" t="n">
        <f aca="false">ROUND(MIN(INDEX(Assumptions!$D$13:$D$18,MATCH(E1511,Assumptions!$A$13:$A$18,0)),MAX(INDEX(Assumptions!$C$13:$C$18,MATCH(E1511,Assumptions!$A$13:$A$18,0)),INDEX(Assumptions!$B$13:$B$18,MATCH(E1511,Assumptions!$A$13:$A$18,0))*F1511)),2)</f>
        <v>105</v>
      </c>
    </row>
    <row r="1512" customFormat="false" ht="15" hidden="false" customHeight="false" outlineLevel="0" collapsed="false">
      <c r="A1512" s="24" t="s">
        <v>2335</v>
      </c>
      <c r="B1512" s="39" t="n">
        <v>46053</v>
      </c>
      <c r="C1512" s="24" t="s">
        <v>545</v>
      </c>
      <c r="D1512" s="24" t="s">
        <v>826</v>
      </c>
      <c r="E1512" s="24" t="s">
        <v>103</v>
      </c>
      <c r="F1512" s="38" t="n">
        <v>350</v>
      </c>
      <c r="G1512" s="42" t="n">
        <f aca="false">DATE(YEAR(B1512),MONTH(B1512),1)</f>
        <v>46023</v>
      </c>
      <c r="H1512" s="24" t="str">
        <f aca="false">INDEX(Customers!$B$2:$B$601,MATCH(C1512,Customers!$A$2:$A$601,0))</f>
        <v>Rift Valley</v>
      </c>
      <c r="I1512" s="43" t="n">
        <f aca="false">ROUND(MIN(INDEX(Assumptions!$D$13:$D$18,MATCH(E1512,Assumptions!$A$13:$A$18,0)),MAX(INDEX(Assumptions!$C$13:$C$18,MATCH(E1512,Assumptions!$A$13:$A$18,0)),INDEX(Assumptions!$B$13:$B$18,MATCH(E1512,Assumptions!$A$13:$A$18,0))*F1512)),2)</f>
        <v>5</v>
      </c>
    </row>
    <row r="1513" customFormat="false" ht="15" hidden="false" customHeight="false" outlineLevel="0" collapsed="false">
      <c r="A1513" s="24" t="s">
        <v>2336</v>
      </c>
      <c r="B1513" s="39" t="n">
        <v>46053</v>
      </c>
      <c r="C1513" s="24" t="s">
        <v>551</v>
      </c>
      <c r="D1513" s="24" t="s">
        <v>826</v>
      </c>
      <c r="E1513" s="24" t="s">
        <v>111</v>
      </c>
      <c r="F1513" s="38" t="n">
        <v>1000</v>
      </c>
      <c r="G1513" s="42" t="n">
        <f aca="false">DATE(YEAR(B1513),MONTH(B1513),1)</f>
        <v>46023</v>
      </c>
      <c r="H1513" s="24" t="str">
        <f aca="false">INDEX(Customers!$B$2:$B$601,MATCH(C1513,Customers!$A$2:$A$601,0))</f>
        <v>Central</v>
      </c>
      <c r="I1513" s="43" t="n">
        <f aca="false">ROUND(MIN(INDEX(Assumptions!$D$13:$D$18,MATCH(E1513,Assumptions!$A$13:$A$18,0)),MAX(INDEX(Assumptions!$C$13:$C$18,MATCH(E1513,Assumptions!$A$13:$A$18,0)),INDEX(Assumptions!$B$13:$B$18,MATCH(E1513,Assumptions!$A$13:$A$18,0))*F1513)),2)</f>
        <v>40</v>
      </c>
    </row>
    <row r="1514" customFormat="false" ht="15" hidden="false" customHeight="false" outlineLevel="0" collapsed="false">
      <c r="A1514" s="24" t="s">
        <v>2337</v>
      </c>
      <c r="B1514" s="39" t="n">
        <v>46053</v>
      </c>
      <c r="C1514" s="24" t="s">
        <v>552</v>
      </c>
      <c r="D1514" s="24" t="s">
        <v>210</v>
      </c>
      <c r="E1514" s="24" t="s">
        <v>107</v>
      </c>
      <c r="F1514" s="38" t="n">
        <v>6090</v>
      </c>
      <c r="G1514" s="42" t="n">
        <f aca="false">DATE(YEAR(B1514),MONTH(B1514),1)</f>
        <v>46023</v>
      </c>
      <c r="H1514" s="24" t="str">
        <f aca="false">INDEX(Customers!$B$2:$B$601,MATCH(C1514,Customers!$A$2:$A$601,0))</f>
        <v>Eastern</v>
      </c>
      <c r="I1514" s="43" t="n">
        <f aca="false">ROUND(MIN(INDEX(Assumptions!$D$13:$D$18,MATCH(E1514,Assumptions!$A$13:$A$18,0)),MAX(INDEX(Assumptions!$C$13:$C$18,MATCH(E1514,Assumptions!$A$13:$A$18,0)),INDEX(Assumptions!$B$13:$B$18,MATCH(E1514,Assumptions!$A$13:$A$18,0))*F1514)),2)</f>
        <v>0</v>
      </c>
    </row>
    <row r="1515" customFormat="false" ht="15" hidden="false" customHeight="false" outlineLevel="0" collapsed="false">
      <c r="A1515" s="24" t="s">
        <v>2338</v>
      </c>
      <c r="B1515" s="39" t="n">
        <v>46053</v>
      </c>
      <c r="C1515" s="24" t="s">
        <v>553</v>
      </c>
      <c r="D1515" s="24" t="s">
        <v>826</v>
      </c>
      <c r="E1515" s="24" t="s">
        <v>113</v>
      </c>
      <c r="F1515" s="38" t="n">
        <v>1000</v>
      </c>
      <c r="G1515" s="42" t="n">
        <f aca="false">DATE(YEAR(B1515),MONTH(B1515),1)</f>
        <v>46023</v>
      </c>
      <c r="H1515" s="24" t="str">
        <f aca="false">INDEX(Customers!$B$2:$B$601,MATCH(C1515,Customers!$A$2:$A$601,0))</f>
        <v>Central</v>
      </c>
      <c r="I1515" s="43" t="n">
        <f aca="false">ROUND(MIN(INDEX(Assumptions!$D$13:$D$18,MATCH(E1515,Assumptions!$A$13:$A$18,0)),MAX(INDEX(Assumptions!$C$13:$C$18,MATCH(E1515,Assumptions!$A$13:$A$18,0)),INDEX(Assumptions!$B$13:$B$18,MATCH(E1515,Assumptions!$A$13:$A$18,0))*F1515)),2)</f>
        <v>50</v>
      </c>
    </row>
    <row r="1516" customFormat="false" ht="15" hidden="false" customHeight="false" outlineLevel="0" collapsed="false">
      <c r="A1516" s="24" t="s">
        <v>2339</v>
      </c>
      <c r="B1516" s="39" t="n">
        <v>46053</v>
      </c>
      <c r="C1516" s="24" t="s">
        <v>563</v>
      </c>
      <c r="D1516" s="24" t="s">
        <v>150</v>
      </c>
      <c r="E1516" s="24" t="s">
        <v>105</v>
      </c>
      <c r="F1516" s="38" t="n">
        <v>630</v>
      </c>
      <c r="G1516" s="42" t="n">
        <f aca="false">DATE(YEAR(B1516),MONTH(B1516),1)</f>
        <v>46023</v>
      </c>
      <c r="H1516" s="24" t="str">
        <f aca="false">INDEX(Customers!$B$2:$B$601,MATCH(C1516,Customers!$A$2:$A$601,0))</f>
        <v>Nairobi</v>
      </c>
      <c r="I1516" s="43" t="n">
        <f aca="false">ROUND(MIN(INDEX(Assumptions!$D$13:$D$18,MATCH(E1516,Assumptions!$A$13:$A$18,0)),MAX(INDEX(Assumptions!$C$13:$C$18,MATCH(E1516,Assumptions!$A$13:$A$18,0)),INDEX(Assumptions!$B$13:$B$18,MATCH(E1516,Assumptions!$A$13:$A$18,0))*F1516)),2)</f>
        <v>10</v>
      </c>
    </row>
    <row r="1517" customFormat="false" ht="15" hidden="false" customHeight="false" outlineLevel="0" collapsed="false">
      <c r="A1517" s="24" t="s">
        <v>2340</v>
      </c>
      <c r="B1517" s="39" t="n">
        <v>46053</v>
      </c>
      <c r="C1517" s="24" t="s">
        <v>563</v>
      </c>
      <c r="D1517" s="24" t="s">
        <v>826</v>
      </c>
      <c r="E1517" s="24" t="s">
        <v>103</v>
      </c>
      <c r="F1517" s="38" t="n">
        <v>2080</v>
      </c>
      <c r="G1517" s="42" t="n">
        <f aca="false">DATE(YEAR(B1517),MONTH(B1517),1)</f>
        <v>46023</v>
      </c>
      <c r="H1517" s="24" t="str">
        <f aca="false">INDEX(Customers!$B$2:$B$601,MATCH(C1517,Customers!$A$2:$A$601,0))</f>
        <v>Nairobi</v>
      </c>
      <c r="I1517" s="43" t="n">
        <f aca="false">ROUND(MIN(INDEX(Assumptions!$D$13:$D$18,MATCH(E1517,Assumptions!$A$13:$A$18,0)),MAX(INDEX(Assumptions!$C$13:$C$18,MATCH(E1517,Assumptions!$A$13:$A$18,0)),INDEX(Assumptions!$B$13:$B$18,MATCH(E1517,Assumptions!$A$13:$A$18,0))*F1517)),2)</f>
        <v>20.8</v>
      </c>
    </row>
    <row r="1518" customFormat="false" ht="15" hidden="false" customHeight="false" outlineLevel="0" collapsed="false">
      <c r="A1518" s="24" t="s">
        <v>2341</v>
      </c>
      <c r="B1518" s="39" t="n">
        <v>46053</v>
      </c>
      <c r="C1518" s="24" t="s">
        <v>566</v>
      </c>
      <c r="D1518" s="24" t="s">
        <v>826</v>
      </c>
      <c r="E1518" s="24" t="s">
        <v>111</v>
      </c>
      <c r="F1518" s="38" t="n">
        <v>500</v>
      </c>
      <c r="G1518" s="42" t="n">
        <f aca="false">DATE(YEAR(B1518),MONTH(B1518),1)</f>
        <v>46023</v>
      </c>
      <c r="H1518" s="24" t="str">
        <f aca="false">INDEX(Customers!$B$2:$B$601,MATCH(C1518,Customers!$A$2:$A$601,0))</f>
        <v>Rift Valley</v>
      </c>
      <c r="I1518" s="43" t="n">
        <f aca="false">ROUND(MIN(INDEX(Assumptions!$D$13:$D$18,MATCH(E1518,Assumptions!$A$13:$A$18,0)),MAX(INDEX(Assumptions!$C$13:$C$18,MATCH(E1518,Assumptions!$A$13:$A$18,0)),INDEX(Assumptions!$B$13:$B$18,MATCH(E1518,Assumptions!$A$13:$A$18,0))*F1518)),2)</f>
        <v>20</v>
      </c>
    </row>
    <row r="1519" customFormat="false" ht="15" hidden="false" customHeight="false" outlineLevel="0" collapsed="false">
      <c r="A1519" s="24" t="s">
        <v>2342</v>
      </c>
      <c r="B1519" s="39" t="n">
        <v>46053</v>
      </c>
      <c r="C1519" s="24" t="s">
        <v>576</v>
      </c>
      <c r="D1519" s="24" t="s">
        <v>826</v>
      </c>
      <c r="E1519" s="24" t="s">
        <v>111</v>
      </c>
      <c r="F1519" s="38" t="n">
        <v>1000</v>
      </c>
      <c r="G1519" s="42" t="n">
        <f aca="false">DATE(YEAR(B1519),MONTH(B1519),1)</f>
        <v>46023</v>
      </c>
      <c r="H1519" s="24" t="str">
        <f aca="false">INDEX(Customers!$B$2:$B$601,MATCH(C1519,Customers!$A$2:$A$601,0))</f>
        <v>Coast</v>
      </c>
      <c r="I1519" s="43" t="n">
        <f aca="false">ROUND(MIN(INDEX(Assumptions!$D$13:$D$18,MATCH(E1519,Assumptions!$A$13:$A$18,0)),MAX(INDEX(Assumptions!$C$13:$C$18,MATCH(E1519,Assumptions!$A$13:$A$18,0)),INDEX(Assumptions!$B$13:$B$18,MATCH(E1519,Assumptions!$A$13:$A$18,0))*F1519)),2)</f>
        <v>40</v>
      </c>
    </row>
    <row r="1520" customFormat="false" ht="15" hidden="false" customHeight="false" outlineLevel="0" collapsed="false">
      <c r="A1520" s="24" t="s">
        <v>2343</v>
      </c>
      <c r="B1520" s="39" t="n">
        <v>46053</v>
      </c>
      <c r="C1520" s="24" t="s">
        <v>585</v>
      </c>
      <c r="D1520" s="24" t="s">
        <v>207</v>
      </c>
      <c r="E1520" s="24" t="s">
        <v>105</v>
      </c>
      <c r="F1520" s="38" t="n">
        <v>11910</v>
      </c>
      <c r="G1520" s="42" t="n">
        <f aca="false">DATE(YEAR(B1520),MONTH(B1520),1)</f>
        <v>46023</v>
      </c>
      <c r="H1520" s="24" t="str">
        <f aca="false">INDEX(Customers!$B$2:$B$601,MATCH(C1520,Customers!$A$2:$A$601,0))</f>
        <v>Eastern</v>
      </c>
      <c r="I1520" s="43" t="n">
        <f aca="false">ROUND(MIN(INDEX(Assumptions!$D$13:$D$18,MATCH(E1520,Assumptions!$A$13:$A$18,0)),MAX(INDEX(Assumptions!$C$13:$C$18,MATCH(E1520,Assumptions!$A$13:$A$18,0)),INDEX(Assumptions!$B$13:$B$18,MATCH(E1520,Assumptions!$A$13:$A$18,0))*F1520)),2)</f>
        <v>178.65</v>
      </c>
    </row>
    <row r="1521" customFormat="false" ht="15" hidden="false" customHeight="false" outlineLevel="0" collapsed="false">
      <c r="A1521" s="24" t="s">
        <v>2344</v>
      </c>
      <c r="B1521" s="39" t="n">
        <v>46053</v>
      </c>
      <c r="C1521" s="24" t="s">
        <v>614</v>
      </c>
      <c r="D1521" s="24" t="s">
        <v>826</v>
      </c>
      <c r="E1521" s="24" t="s">
        <v>103</v>
      </c>
      <c r="F1521" s="38" t="n">
        <v>800</v>
      </c>
      <c r="G1521" s="42" t="n">
        <f aca="false">DATE(YEAR(B1521),MONTH(B1521),1)</f>
        <v>46023</v>
      </c>
      <c r="H1521" s="24" t="str">
        <f aca="false">INDEX(Customers!$B$2:$B$601,MATCH(C1521,Customers!$A$2:$A$601,0))</f>
        <v>Central</v>
      </c>
      <c r="I1521" s="43" t="n">
        <f aca="false">ROUND(MIN(INDEX(Assumptions!$D$13:$D$18,MATCH(E1521,Assumptions!$A$13:$A$18,0)),MAX(INDEX(Assumptions!$C$13:$C$18,MATCH(E1521,Assumptions!$A$13:$A$18,0)),INDEX(Assumptions!$B$13:$B$18,MATCH(E1521,Assumptions!$A$13:$A$18,0))*F1521)),2)</f>
        <v>8</v>
      </c>
    </row>
    <row r="1522" customFormat="false" ht="15" hidden="false" customHeight="false" outlineLevel="0" collapsed="false">
      <c r="A1522" s="24" t="s">
        <v>2345</v>
      </c>
      <c r="B1522" s="39" t="n">
        <v>46053</v>
      </c>
      <c r="C1522" s="24" t="s">
        <v>630</v>
      </c>
      <c r="D1522" s="24" t="s">
        <v>193</v>
      </c>
      <c r="E1522" s="24" t="s">
        <v>105</v>
      </c>
      <c r="F1522" s="38" t="n">
        <v>7340</v>
      </c>
      <c r="G1522" s="42" t="n">
        <f aca="false">DATE(YEAR(B1522),MONTH(B1522),1)</f>
        <v>46023</v>
      </c>
      <c r="H1522" s="24" t="str">
        <f aca="false">INDEX(Customers!$B$2:$B$601,MATCH(C1522,Customers!$A$2:$A$601,0))</f>
        <v>Western</v>
      </c>
      <c r="I1522" s="43" t="n">
        <f aca="false">ROUND(MIN(INDEX(Assumptions!$D$13:$D$18,MATCH(E1522,Assumptions!$A$13:$A$18,0)),MAX(INDEX(Assumptions!$C$13:$C$18,MATCH(E1522,Assumptions!$A$13:$A$18,0)),INDEX(Assumptions!$B$13:$B$18,MATCH(E1522,Assumptions!$A$13:$A$18,0))*F1522)),2)</f>
        <v>110.1</v>
      </c>
    </row>
    <row r="1523" customFormat="false" ht="15" hidden="false" customHeight="false" outlineLevel="0" collapsed="false">
      <c r="A1523" s="24" t="s">
        <v>2346</v>
      </c>
      <c r="B1523" s="39" t="n">
        <v>46053</v>
      </c>
      <c r="C1523" s="24" t="s">
        <v>640</v>
      </c>
      <c r="D1523" s="24" t="s">
        <v>826</v>
      </c>
      <c r="E1523" s="24" t="s">
        <v>109</v>
      </c>
      <c r="F1523" s="38" t="n">
        <v>9690</v>
      </c>
      <c r="G1523" s="42" t="n">
        <f aca="false">DATE(YEAR(B1523),MONTH(B1523),1)</f>
        <v>46023</v>
      </c>
      <c r="H1523" s="24" t="str">
        <f aca="false">INDEX(Customers!$B$2:$B$601,MATCH(C1523,Customers!$A$2:$A$601,0))</f>
        <v>Rift Valley</v>
      </c>
      <c r="I1523" s="43" t="n">
        <f aca="false">ROUND(MIN(INDEX(Assumptions!$D$13:$D$18,MATCH(E1523,Assumptions!$A$13:$A$18,0)),MAX(INDEX(Assumptions!$C$13:$C$18,MATCH(E1523,Assumptions!$A$13:$A$18,0)),INDEX(Assumptions!$B$13:$B$18,MATCH(E1523,Assumptions!$A$13:$A$18,0))*F1523)),2)</f>
        <v>38.76</v>
      </c>
    </row>
    <row r="1524" customFormat="false" ht="15" hidden="false" customHeight="false" outlineLevel="0" collapsed="false">
      <c r="A1524" s="24" t="s">
        <v>2347</v>
      </c>
      <c r="B1524" s="39" t="n">
        <v>46053</v>
      </c>
      <c r="C1524" s="24" t="s">
        <v>644</v>
      </c>
      <c r="D1524" s="24" t="s">
        <v>198</v>
      </c>
      <c r="E1524" s="24" t="s">
        <v>107</v>
      </c>
      <c r="F1524" s="38" t="n">
        <v>840</v>
      </c>
      <c r="G1524" s="42" t="n">
        <f aca="false">DATE(YEAR(B1524),MONTH(B1524),1)</f>
        <v>46023</v>
      </c>
      <c r="H1524" s="24" t="str">
        <f aca="false">INDEX(Customers!$B$2:$B$601,MATCH(C1524,Customers!$A$2:$A$601,0))</f>
        <v>Western</v>
      </c>
      <c r="I1524" s="43" t="n">
        <f aca="false">ROUND(MIN(INDEX(Assumptions!$D$13:$D$18,MATCH(E1524,Assumptions!$A$13:$A$18,0)),MAX(INDEX(Assumptions!$C$13:$C$18,MATCH(E1524,Assumptions!$A$13:$A$18,0)),INDEX(Assumptions!$B$13:$B$18,MATCH(E1524,Assumptions!$A$13:$A$18,0))*F1524)),2)</f>
        <v>0</v>
      </c>
    </row>
    <row r="1525" customFormat="false" ht="15" hidden="false" customHeight="false" outlineLevel="0" collapsed="false">
      <c r="A1525" s="24" t="s">
        <v>2348</v>
      </c>
      <c r="B1525" s="39" t="n">
        <v>46053</v>
      </c>
      <c r="C1525" s="24" t="s">
        <v>644</v>
      </c>
      <c r="D1525" s="24" t="s">
        <v>826</v>
      </c>
      <c r="E1525" s="24" t="s">
        <v>103</v>
      </c>
      <c r="F1525" s="38" t="n">
        <v>670</v>
      </c>
      <c r="G1525" s="42" t="n">
        <f aca="false">DATE(YEAR(B1525),MONTH(B1525),1)</f>
        <v>46023</v>
      </c>
      <c r="H1525" s="24" t="str">
        <f aca="false">INDEX(Customers!$B$2:$B$601,MATCH(C1525,Customers!$A$2:$A$601,0))</f>
        <v>Western</v>
      </c>
      <c r="I1525" s="43" t="n">
        <f aca="false">ROUND(MIN(INDEX(Assumptions!$D$13:$D$18,MATCH(E1525,Assumptions!$A$13:$A$18,0)),MAX(INDEX(Assumptions!$C$13:$C$18,MATCH(E1525,Assumptions!$A$13:$A$18,0)),INDEX(Assumptions!$B$13:$B$18,MATCH(E1525,Assumptions!$A$13:$A$18,0))*F1525)),2)</f>
        <v>6.7</v>
      </c>
    </row>
    <row r="1526" customFormat="false" ht="15" hidden="false" customHeight="false" outlineLevel="0" collapsed="false">
      <c r="A1526" s="24" t="s">
        <v>2349</v>
      </c>
      <c r="B1526" s="39" t="n">
        <v>46053</v>
      </c>
      <c r="C1526" s="24" t="s">
        <v>667</v>
      </c>
      <c r="D1526" s="24" t="s">
        <v>826</v>
      </c>
      <c r="E1526" s="24" t="s">
        <v>103</v>
      </c>
      <c r="F1526" s="38" t="n">
        <v>380</v>
      </c>
      <c r="G1526" s="42" t="n">
        <f aca="false">DATE(YEAR(B1526),MONTH(B1526),1)</f>
        <v>46023</v>
      </c>
      <c r="H1526" s="24" t="str">
        <f aca="false">INDEX(Customers!$B$2:$B$601,MATCH(C1526,Customers!$A$2:$A$601,0))</f>
        <v>Western</v>
      </c>
      <c r="I1526" s="43" t="n">
        <f aca="false">ROUND(MIN(INDEX(Assumptions!$D$13:$D$18,MATCH(E1526,Assumptions!$A$13:$A$18,0)),MAX(INDEX(Assumptions!$C$13:$C$18,MATCH(E1526,Assumptions!$A$13:$A$18,0)),INDEX(Assumptions!$B$13:$B$18,MATCH(E1526,Assumptions!$A$13:$A$18,0))*F1526)),2)</f>
        <v>5</v>
      </c>
    </row>
    <row r="1527" customFormat="false" ht="15" hidden="false" customHeight="false" outlineLevel="0" collapsed="false">
      <c r="A1527" s="24" t="s">
        <v>2350</v>
      </c>
      <c r="B1527" s="39" t="n">
        <v>46053</v>
      </c>
      <c r="C1527" s="24" t="s">
        <v>685</v>
      </c>
      <c r="D1527" s="24" t="s">
        <v>162</v>
      </c>
      <c r="E1527" s="24" t="s">
        <v>105</v>
      </c>
      <c r="F1527" s="38" t="n">
        <v>6480</v>
      </c>
      <c r="G1527" s="42" t="n">
        <f aca="false">DATE(YEAR(B1527),MONTH(B1527),1)</f>
        <v>46023</v>
      </c>
      <c r="H1527" s="24" t="str">
        <f aca="false">INDEX(Customers!$B$2:$B$601,MATCH(C1527,Customers!$A$2:$A$601,0))</f>
        <v>Nairobi</v>
      </c>
      <c r="I1527" s="43" t="n">
        <f aca="false">ROUND(MIN(INDEX(Assumptions!$D$13:$D$18,MATCH(E1527,Assumptions!$A$13:$A$18,0)),MAX(INDEX(Assumptions!$C$13:$C$18,MATCH(E1527,Assumptions!$A$13:$A$18,0)),INDEX(Assumptions!$B$13:$B$18,MATCH(E1527,Assumptions!$A$13:$A$18,0))*F1527)),2)</f>
        <v>97.2</v>
      </c>
    </row>
    <row r="1528" customFormat="false" ht="15" hidden="false" customHeight="false" outlineLevel="0" collapsed="false">
      <c r="A1528" s="24" t="s">
        <v>2351</v>
      </c>
      <c r="B1528" s="39" t="n">
        <v>46053</v>
      </c>
      <c r="C1528" s="24" t="s">
        <v>686</v>
      </c>
      <c r="D1528" s="24" t="s">
        <v>826</v>
      </c>
      <c r="E1528" s="24" t="s">
        <v>109</v>
      </c>
      <c r="F1528" s="38" t="n">
        <v>4550</v>
      </c>
      <c r="G1528" s="42" t="n">
        <f aca="false">DATE(YEAR(B1528),MONTH(B1528),1)</f>
        <v>46023</v>
      </c>
      <c r="H1528" s="24" t="str">
        <f aca="false">INDEX(Customers!$B$2:$B$601,MATCH(C1528,Customers!$A$2:$A$601,0))</f>
        <v>Nairobi</v>
      </c>
      <c r="I1528" s="43" t="n">
        <f aca="false">ROUND(MIN(INDEX(Assumptions!$D$13:$D$18,MATCH(E1528,Assumptions!$A$13:$A$18,0)),MAX(INDEX(Assumptions!$C$13:$C$18,MATCH(E1528,Assumptions!$A$13:$A$18,0)),INDEX(Assumptions!$B$13:$B$18,MATCH(E1528,Assumptions!$A$13:$A$18,0))*F1528)),2)</f>
        <v>18.2</v>
      </c>
    </row>
    <row r="1529" customFormat="false" ht="15" hidden="false" customHeight="false" outlineLevel="0" collapsed="false">
      <c r="A1529" s="24" t="s">
        <v>2352</v>
      </c>
      <c r="B1529" s="39" t="n">
        <v>46053</v>
      </c>
      <c r="C1529" s="24" t="s">
        <v>696</v>
      </c>
      <c r="D1529" s="24" t="s">
        <v>826</v>
      </c>
      <c r="E1529" s="24" t="s">
        <v>109</v>
      </c>
      <c r="F1529" s="38" t="n">
        <v>2350</v>
      </c>
      <c r="G1529" s="42" t="n">
        <f aca="false">DATE(YEAR(B1529),MONTH(B1529),1)</f>
        <v>46023</v>
      </c>
      <c r="H1529" s="24" t="str">
        <f aca="false">INDEX(Customers!$B$2:$B$601,MATCH(C1529,Customers!$A$2:$A$601,0))</f>
        <v>Western</v>
      </c>
      <c r="I1529" s="43" t="n">
        <f aca="false">ROUND(MIN(INDEX(Assumptions!$D$13:$D$18,MATCH(E1529,Assumptions!$A$13:$A$18,0)),MAX(INDEX(Assumptions!$C$13:$C$18,MATCH(E1529,Assumptions!$A$13:$A$18,0)),INDEX(Assumptions!$B$13:$B$18,MATCH(E1529,Assumptions!$A$13:$A$18,0))*F1529)),2)</f>
        <v>9.4</v>
      </c>
    </row>
    <row r="1530" customFormat="false" ht="15" hidden="false" customHeight="false" outlineLevel="0" collapsed="false">
      <c r="A1530" s="24" t="s">
        <v>2353</v>
      </c>
      <c r="B1530" s="39" t="n">
        <v>46053</v>
      </c>
      <c r="C1530" s="24" t="s">
        <v>724</v>
      </c>
      <c r="D1530" s="24" t="s">
        <v>826</v>
      </c>
      <c r="E1530" s="24" t="s">
        <v>109</v>
      </c>
      <c r="F1530" s="38" t="n">
        <v>740</v>
      </c>
      <c r="G1530" s="42" t="n">
        <f aca="false">DATE(YEAR(B1530),MONTH(B1530),1)</f>
        <v>46023</v>
      </c>
      <c r="H1530" s="24" t="str">
        <f aca="false">INDEX(Customers!$B$2:$B$601,MATCH(C1530,Customers!$A$2:$A$601,0))</f>
        <v>Central</v>
      </c>
      <c r="I1530" s="43" t="n">
        <f aca="false">ROUND(MIN(INDEX(Assumptions!$D$13:$D$18,MATCH(E1530,Assumptions!$A$13:$A$18,0)),MAX(INDEX(Assumptions!$C$13:$C$18,MATCH(E1530,Assumptions!$A$13:$A$18,0)),INDEX(Assumptions!$B$13:$B$18,MATCH(E1530,Assumptions!$A$13:$A$18,0))*F1530)),2)</f>
        <v>2.96</v>
      </c>
    </row>
    <row r="1531" customFormat="false" ht="15" hidden="false" customHeight="false" outlineLevel="0" collapsed="false">
      <c r="A1531" s="24" t="s">
        <v>2354</v>
      </c>
      <c r="B1531" s="39" t="n">
        <v>46053</v>
      </c>
      <c r="C1531" s="24" t="s">
        <v>724</v>
      </c>
      <c r="D1531" s="24" t="s">
        <v>826</v>
      </c>
      <c r="E1531" s="24" t="s">
        <v>113</v>
      </c>
      <c r="F1531" s="38" t="n">
        <v>2000</v>
      </c>
      <c r="G1531" s="42" t="n">
        <f aca="false">DATE(YEAR(B1531),MONTH(B1531),1)</f>
        <v>46023</v>
      </c>
      <c r="H1531" s="24" t="str">
        <f aca="false">INDEX(Customers!$B$2:$B$601,MATCH(C1531,Customers!$A$2:$A$601,0))</f>
        <v>Central</v>
      </c>
      <c r="I1531" s="43" t="n">
        <f aca="false">ROUND(MIN(INDEX(Assumptions!$D$13:$D$18,MATCH(E1531,Assumptions!$A$13:$A$18,0)),MAX(INDEX(Assumptions!$C$13:$C$18,MATCH(E1531,Assumptions!$A$13:$A$18,0)),INDEX(Assumptions!$B$13:$B$18,MATCH(E1531,Assumptions!$A$13:$A$18,0))*F1531)),2)</f>
        <v>100</v>
      </c>
    </row>
    <row r="1532" customFormat="false" ht="15" hidden="false" customHeight="false" outlineLevel="0" collapsed="false">
      <c r="A1532" s="24" t="s">
        <v>2355</v>
      </c>
      <c r="B1532" s="39" t="n">
        <v>46053</v>
      </c>
      <c r="C1532" s="24" t="s">
        <v>783</v>
      </c>
      <c r="D1532" s="24" t="s">
        <v>152</v>
      </c>
      <c r="E1532" s="24" t="s">
        <v>105</v>
      </c>
      <c r="F1532" s="38" t="n">
        <v>1660</v>
      </c>
      <c r="G1532" s="42" t="n">
        <f aca="false">DATE(YEAR(B1532),MONTH(B1532),1)</f>
        <v>46023</v>
      </c>
      <c r="H1532" s="24" t="str">
        <f aca="false">INDEX(Customers!$B$2:$B$601,MATCH(C1532,Customers!$A$2:$A$601,0))</f>
        <v>Nairobi</v>
      </c>
      <c r="I1532" s="43" t="n">
        <f aca="false">ROUND(MIN(INDEX(Assumptions!$D$13:$D$18,MATCH(E1532,Assumptions!$A$13:$A$18,0)),MAX(INDEX(Assumptions!$C$13:$C$18,MATCH(E1532,Assumptions!$A$13:$A$18,0)),INDEX(Assumptions!$B$13:$B$18,MATCH(E1532,Assumptions!$A$13:$A$18,0))*F1532)),2)</f>
        <v>24.9</v>
      </c>
    </row>
    <row r="1533" customFormat="false" ht="15" hidden="false" customHeight="false" outlineLevel="0" collapsed="false">
      <c r="A1533" s="24" t="s">
        <v>2356</v>
      </c>
      <c r="B1533" s="39" t="n">
        <v>46053</v>
      </c>
      <c r="C1533" s="24" t="s">
        <v>816</v>
      </c>
      <c r="D1533" s="24" t="s">
        <v>826</v>
      </c>
      <c r="E1533" s="24" t="s">
        <v>103</v>
      </c>
      <c r="F1533" s="38" t="n">
        <v>3140</v>
      </c>
      <c r="G1533" s="42" t="n">
        <f aca="false">DATE(YEAR(B1533),MONTH(B1533),1)</f>
        <v>46023</v>
      </c>
      <c r="H1533" s="24" t="str">
        <f aca="false">INDEX(Customers!$B$2:$B$601,MATCH(C1533,Customers!$A$2:$A$601,0))</f>
        <v>Nairobi</v>
      </c>
      <c r="I1533" s="43" t="n">
        <f aca="false">ROUND(MIN(INDEX(Assumptions!$D$13:$D$18,MATCH(E1533,Assumptions!$A$13:$A$18,0)),MAX(INDEX(Assumptions!$C$13:$C$18,MATCH(E1533,Assumptions!$A$13:$A$18,0)),INDEX(Assumptions!$B$13:$B$18,MATCH(E1533,Assumptions!$A$13:$A$18,0))*F1533)),2)</f>
        <v>31.4</v>
      </c>
    </row>
    <row r="1534" customFormat="false" ht="15" hidden="false" customHeight="false" outlineLevel="0" collapsed="false">
      <c r="A1534" s="24" t="s">
        <v>2357</v>
      </c>
      <c r="B1534" s="39" t="n">
        <v>46054</v>
      </c>
      <c r="C1534" s="24" t="s">
        <v>230</v>
      </c>
      <c r="D1534" s="24" t="s">
        <v>826</v>
      </c>
      <c r="E1534" s="24" t="s">
        <v>109</v>
      </c>
      <c r="F1534" s="38" t="n">
        <v>10240</v>
      </c>
      <c r="G1534" s="42" t="n">
        <f aca="false">DATE(YEAR(B1534),MONTH(B1534),1)</f>
        <v>46054</v>
      </c>
      <c r="H1534" s="24" t="str">
        <f aca="false">INDEX(Customers!$B$2:$B$601,MATCH(C1534,Customers!$A$2:$A$601,0))</f>
        <v>Eastern</v>
      </c>
      <c r="I1534" s="43" t="n">
        <f aca="false">ROUND(MIN(INDEX(Assumptions!$D$13:$D$18,MATCH(E1534,Assumptions!$A$13:$A$18,0)),MAX(INDEX(Assumptions!$C$13:$C$18,MATCH(E1534,Assumptions!$A$13:$A$18,0)),INDEX(Assumptions!$B$13:$B$18,MATCH(E1534,Assumptions!$A$13:$A$18,0))*F1534)),2)</f>
        <v>40</v>
      </c>
    </row>
    <row r="1535" customFormat="false" ht="15" hidden="false" customHeight="false" outlineLevel="0" collapsed="false">
      <c r="A1535" s="24" t="s">
        <v>2358</v>
      </c>
      <c r="B1535" s="39" t="n">
        <v>46054</v>
      </c>
      <c r="C1535" s="24" t="s">
        <v>243</v>
      </c>
      <c r="D1535" s="24" t="s">
        <v>826</v>
      </c>
      <c r="E1535" s="24" t="s">
        <v>113</v>
      </c>
      <c r="F1535" s="38" t="n">
        <v>250</v>
      </c>
      <c r="G1535" s="42" t="n">
        <f aca="false">DATE(YEAR(B1535),MONTH(B1535),1)</f>
        <v>46054</v>
      </c>
      <c r="H1535" s="24" t="str">
        <f aca="false">INDEX(Customers!$B$2:$B$601,MATCH(C1535,Customers!$A$2:$A$601,0))</f>
        <v>Coast</v>
      </c>
      <c r="I1535" s="43" t="n">
        <f aca="false">ROUND(MIN(INDEX(Assumptions!$D$13:$D$18,MATCH(E1535,Assumptions!$A$13:$A$18,0)),MAX(INDEX(Assumptions!$C$13:$C$18,MATCH(E1535,Assumptions!$A$13:$A$18,0)),INDEX(Assumptions!$B$13:$B$18,MATCH(E1535,Assumptions!$A$13:$A$18,0))*F1535)),2)</f>
        <v>12.5</v>
      </c>
    </row>
    <row r="1536" customFormat="false" ht="15" hidden="false" customHeight="false" outlineLevel="0" collapsed="false">
      <c r="A1536" s="24" t="s">
        <v>2359</v>
      </c>
      <c r="B1536" s="39" t="n">
        <v>46054</v>
      </c>
      <c r="C1536" s="24" t="s">
        <v>279</v>
      </c>
      <c r="D1536" s="24" t="s">
        <v>162</v>
      </c>
      <c r="E1536" s="24" t="s">
        <v>107</v>
      </c>
      <c r="F1536" s="38" t="n">
        <v>13510</v>
      </c>
      <c r="G1536" s="42" t="n">
        <f aca="false">DATE(YEAR(B1536),MONTH(B1536),1)</f>
        <v>46054</v>
      </c>
      <c r="H1536" s="24" t="str">
        <f aca="false">INDEX(Customers!$B$2:$B$601,MATCH(C1536,Customers!$A$2:$A$601,0))</f>
        <v>Nairobi</v>
      </c>
      <c r="I1536" s="43" t="n">
        <f aca="false">ROUND(MIN(INDEX(Assumptions!$D$13:$D$18,MATCH(E1536,Assumptions!$A$13:$A$18,0)),MAX(INDEX(Assumptions!$C$13:$C$18,MATCH(E1536,Assumptions!$A$13:$A$18,0)),INDEX(Assumptions!$B$13:$B$18,MATCH(E1536,Assumptions!$A$13:$A$18,0))*F1536)),2)</f>
        <v>0</v>
      </c>
    </row>
    <row r="1537" customFormat="false" ht="15" hidden="false" customHeight="false" outlineLevel="0" collapsed="false">
      <c r="A1537" s="24" t="s">
        <v>2360</v>
      </c>
      <c r="B1537" s="39" t="n">
        <v>46054</v>
      </c>
      <c r="C1537" s="24" t="s">
        <v>284</v>
      </c>
      <c r="D1537" s="24" t="s">
        <v>826</v>
      </c>
      <c r="E1537" s="24" t="s">
        <v>103</v>
      </c>
      <c r="F1537" s="38" t="n">
        <v>41510</v>
      </c>
      <c r="G1537" s="42" t="n">
        <f aca="false">DATE(YEAR(B1537),MONTH(B1537),1)</f>
        <v>46054</v>
      </c>
      <c r="H1537" s="24" t="str">
        <f aca="false">INDEX(Customers!$B$2:$B$601,MATCH(C1537,Customers!$A$2:$A$601,0))</f>
        <v>Nairobi</v>
      </c>
      <c r="I1537" s="43" t="n">
        <f aca="false">ROUND(MIN(INDEX(Assumptions!$D$13:$D$18,MATCH(E1537,Assumptions!$A$13:$A$18,0)),MAX(INDEX(Assumptions!$C$13:$C$18,MATCH(E1537,Assumptions!$A$13:$A$18,0)),INDEX(Assumptions!$B$13:$B$18,MATCH(E1537,Assumptions!$A$13:$A$18,0))*F1537)),2)</f>
        <v>105</v>
      </c>
    </row>
    <row r="1538" customFormat="false" ht="15" hidden="false" customHeight="false" outlineLevel="0" collapsed="false">
      <c r="A1538" s="24" t="s">
        <v>2361</v>
      </c>
      <c r="B1538" s="39" t="n">
        <v>46054</v>
      </c>
      <c r="C1538" s="24" t="s">
        <v>291</v>
      </c>
      <c r="D1538" s="24" t="s">
        <v>826</v>
      </c>
      <c r="E1538" s="24" t="s">
        <v>103</v>
      </c>
      <c r="F1538" s="38" t="n">
        <v>5600</v>
      </c>
      <c r="G1538" s="42" t="n">
        <f aca="false">DATE(YEAR(B1538),MONTH(B1538),1)</f>
        <v>46054</v>
      </c>
      <c r="H1538" s="24" t="str">
        <f aca="false">INDEX(Customers!$B$2:$B$601,MATCH(C1538,Customers!$A$2:$A$601,0))</f>
        <v>Rift Valley</v>
      </c>
      <c r="I1538" s="43" t="n">
        <f aca="false">ROUND(MIN(INDEX(Assumptions!$D$13:$D$18,MATCH(E1538,Assumptions!$A$13:$A$18,0)),MAX(INDEX(Assumptions!$C$13:$C$18,MATCH(E1538,Assumptions!$A$13:$A$18,0)),INDEX(Assumptions!$B$13:$B$18,MATCH(E1538,Assumptions!$A$13:$A$18,0))*F1538)),2)</f>
        <v>56</v>
      </c>
    </row>
    <row r="1539" customFormat="false" ht="15" hidden="false" customHeight="false" outlineLevel="0" collapsed="false">
      <c r="A1539" s="24" t="s">
        <v>2362</v>
      </c>
      <c r="B1539" s="39" t="n">
        <v>46054</v>
      </c>
      <c r="C1539" s="24" t="s">
        <v>307</v>
      </c>
      <c r="D1539" s="24" t="s">
        <v>826</v>
      </c>
      <c r="E1539" s="24" t="s">
        <v>109</v>
      </c>
      <c r="F1539" s="38" t="n">
        <v>3970</v>
      </c>
      <c r="G1539" s="42" t="n">
        <f aca="false">DATE(YEAR(B1539),MONTH(B1539),1)</f>
        <v>46054</v>
      </c>
      <c r="H1539" s="24" t="str">
        <f aca="false">INDEX(Customers!$B$2:$B$601,MATCH(C1539,Customers!$A$2:$A$601,0))</f>
        <v>Rift Valley</v>
      </c>
      <c r="I1539" s="43" t="n">
        <f aca="false">ROUND(MIN(INDEX(Assumptions!$D$13:$D$18,MATCH(E1539,Assumptions!$A$13:$A$18,0)),MAX(INDEX(Assumptions!$C$13:$C$18,MATCH(E1539,Assumptions!$A$13:$A$18,0)),INDEX(Assumptions!$B$13:$B$18,MATCH(E1539,Assumptions!$A$13:$A$18,0))*F1539)),2)</f>
        <v>15.88</v>
      </c>
    </row>
    <row r="1540" customFormat="false" ht="15" hidden="false" customHeight="false" outlineLevel="0" collapsed="false">
      <c r="A1540" s="24" t="s">
        <v>2363</v>
      </c>
      <c r="B1540" s="39" t="n">
        <v>46054</v>
      </c>
      <c r="C1540" s="24" t="s">
        <v>308</v>
      </c>
      <c r="D1540" s="24" t="s">
        <v>826</v>
      </c>
      <c r="E1540" s="24" t="s">
        <v>109</v>
      </c>
      <c r="F1540" s="38" t="n">
        <v>2110</v>
      </c>
      <c r="G1540" s="42" t="n">
        <f aca="false">DATE(YEAR(B1540),MONTH(B1540),1)</f>
        <v>46054</v>
      </c>
      <c r="H1540" s="24" t="str">
        <f aca="false">INDEX(Customers!$B$2:$B$601,MATCH(C1540,Customers!$A$2:$A$601,0))</f>
        <v>Rift Valley</v>
      </c>
      <c r="I1540" s="43" t="n">
        <f aca="false">ROUND(MIN(INDEX(Assumptions!$D$13:$D$18,MATCH(E1540,Assumptions!$A$13:$A$18,0)),MAX(INDEX(Assumptions!$C$13:$C$18,MATCH(E1540,Assumptions!$A$13:$A$18,0)),INDEX(Assumptions!$B$13:$B$18,MATCH(E1540,Assumptions!$A$13:$A$18,0))*F1540)),2)</f>
        <v>8.44</v>
      </c>
    </row>
    <row r="1541" customFormat="false" ht="15" hidden="false" customHeight="false" outlineLevel="0" collapsed="false">
      <c r="A1541" s="24" t="s">
        <v>2364</v>
      </c>
      <c r="B1541" s="39" t="n">
        <v>46054</v>
      </c>
      <c r="C1541" s="24" t="s">
        <v>310</v>
      </c>
      <c r="D1541" s="24" t="s">
        <v>204</v>
      </c>
      <c r="E1541" s="24" t="s">
        <v>107</v>
      </c>
      <c r="F1541" s="38" t="n">
        <v>14330</v>
      </c>
      <c r="G1541" s="42" t="n">
        <f aca="false">DATE(YEAR(B1541),MONTH(B1541),1)</f>
        <v>46054</v>
      </c>
      <c r="H1541" s="24" t="str">
        <f aca="false">INDEX(Customers!$B$2:$B$601,MATCH(C1541,Customers!$A$2:$A$601,0))</f>
        <v>Eastern</v>
      </c>
      <c r="I1541" s="43" t="n">
        <f aca="false">ROUND(MIN(INDEX(Assumptions!$D$13:$D$18,MATCH(E1541,Assumptions!$A$13:$A$18,0)),MAX(INDEX(Assumptions!$C$13:$C$18,MATCH(E1541,Assumptions!$A$13:$A$18,0)),INDEX(Assumptions!$B$13:$B$18,MATCH(E1541,Assumptions!$A$13:$A$18,0))*F1541)),2)</f>
        <v>0</v>
      </c>
    </row>
    <row r="1542" customFormat="false" ht="15" hidden="false" customHeight="false" outlineLevel="0" collapsed="false">
      <c r="A1542" s="24" t="s">
        <v>2365</v>
      </c>
      <c r="B1542" s="39" t="n">
        <v>46054</v>
      </c>
      <c r="C1542" s="24" t="s">
        <v>328</v>
      </c>
      <c r="D1542" s="24" t="s">
        <v>826</v>
      </c>
      <c r="E1542" s="24" t="s">
        <v>109</v>
      </c>
      <c r="F1542" s="38" t="n">
        <v>1810</v>
      </c>
      <c r="G1542" s="42" t="n">
        <f aca="false">DATE(YEAR(B1542),MONTH(B1542),1)</f>
        <v>46054</v>
      </c>
      <c r="H1542" s="24" t="str">
        <f aca="false">INDEX(Customers!$B$2:$B$601,MATCH(C1542,Customers!$A$2:$A$601,0))</f>
        <v>Western</v>
      </c>
      <c r="I1542" s="43" t="n">
        <f aca="false">ROUND(MIN(INDEX(Assumptions!$D$13:$D$18,MATCH(E1542,Assumptions!$A$13:$A$18,0)),MAX(INDEX(Assumptions!$C$13:$C$18,MATCH(E1542,Assumptions!$A$13:$A$18,0)),INDEX(Assumptions!$B$13:$B$18,MATCH(E1542,Assumptions!$A$13:$A$18,0))*F1542)),2)</f>
        <v>7.24</v>
      </c>
    </row>
    <row r="1543" customFormat="false" ht="15" hidden="false" customHeight="false" outlineLevel="0" collapsed="false">
      <c r="A1543" s="24" t="s">
        <v>2366</v>
      </c>
      <c r="B1543" s="39" t="n">
        <v>46054</v>
      </c>
      <c r="C1543" s="24" t="s">
        <v>328</v>
      </c>
      <c r="D1543" s="24" t="s">
        <v>826</v>
      </c>
      <c r="E1543" s="24" t="s">
        <v>103</v>
      </c>
      <c r="F1543" s="38" t="n">
        <v>920</v>
      </c>
      <c r="G1543" s="42" t="n">
        <f aca="false">DATE(YEAR(B1543),MONTH(B1543),1)</f>
        <v>46054</v>
      </c>
      <c r="H1543" s="24" t="str">
        <f aca="false">INDEX(Customers!$B$2:$B$601,MATCH(C1543,Customers!$A$2:$A$601,0))</f>
        <v>Western</v>
      </c>
      <c r="I1543" s="43" t="n">
        <f aca="false">ROUND(MIN(INDEX(Assumptions!$D$13:$D$18,MATCH(E1543,Assumptions!$A$13:$A$18,0)),MAX(INDEX(Assumptions!$C$13:$C$18,MATCH(E1543,Assumptions!$A$13:$A$18,0)),INDEX(Assumptions!$B$13:$B$18,MATCH(E1543,Assumptions!$A$13:$A$18,0))*F1543)),2)</f>
        <v>9.2</v>
      </c>
    </row>
    <row r="1544" customFormat="false" ht="15" hidden="false" customHeight="false" outlineLevel="0" collapsed="false">
      <c r="A1544" s="24" t="s">
        <v>2367</v>
      </c>
      <c r="B1544" s="39" t="n">
        <v>46054</v>
      </c>
      <c r="C1544" s="24" t="s">
        <v>339</v>
      </c>
      <c r="D1544" s="24" t="s">
        <v>152</v>
      </c>
      <c r="E1544" s="24" t="s">
        <v>107</v>
      </c>
      <c r="F1544" s="38" t="n">
        <v>1020</v>
      </c>
      <c r="G1544" s="42" t="n">
        <f aca="false">DATE(YEAR(B1544),MONTH(B1544),1)</f>
        <v>46054</v>
      </c>
      <c r="H1544" s="24" t="str">
        <f aca="false">INDEX(Customers!$B$2:$B$601,MATCH(C1544,Customers!$A$2:$A$601,0))</f>
        <v>Nairobi</v>
      </c>
      <c r="I1544" s="43" t="n">
        <f aca="false">ROUND(MIN(INDEX(Assumptions!$D$13:$D$18,MATCH(E1544,Assumptions!$A$13:$A$18,0)),MAX(INDEX(Assumptions!$C$13:$C$18,MATCH(E1544,Assumptions!$A$13:$A$18,0)),INDEX(Assumptions!$B$13:$B$18,MATCH(E1544,Assumptions!$A$13:$A$18,0))*F1544)),2)</f>
        <v>0</v>
      </c>
    </row>
    <row r="1545" customFormat="false" ht="15" hidden="false" customHeight="false" outlineLevel="0" collapsed="false">
      <c r="A1545" s="24" t="s">
        <v>2368</v>
      </c>
      <c r="B1545" s="39" t="n">
        <v>46054</v>
      </c>
      <c r="C1545" s="24" t="s">
        <v>344</v>
      </c>
      <c r="D1545" s="24" t="s">
        <v>164</v>
      </c>
      <c r="E1545" s="24" t="s">
        <v>105</v>
      </c>
      <c r="F1545" s="38" t="n">
        <v>2350</v>
      </c>
      <c r="G1545" s="42" t="n">
        <f aca="false">DATE(YEAR(B1545),MONTH(B1545),1)</f>
        <v>46054</v>
      </c>
      <c r="H1545" s="24" t="str">
        <f aca="false">INDEX(Customers!$B$2:$B$601,MATCH(C1545,Customers!$A$2:$A$601,0))</f>
        <v>Central</v>
      </c>
      <c r="I1545" s="43" t="n">
        <f aca="false">ROUND(MIN(INDEX(Assumptions!$D$13:$D$18,MATCH(E1545,Assumptions!$A$13:$A$18,0)),MAX(INDEX(Assumptions!$C$13:$C$18,MATCH(E1545,Assumptions!$A$13:$A$18,0)),INDEX(Assumptions!$B$13:$B$18,MATCH(E1545,Assumptions!$A$13:$A$18,0))*F1545)),2)</f>
        <v>35.25</v>
      </c>
    </row>
    <row r="1546" customFormat="false" ht="15" hidden="false" customHeight="false" outlineLevel="0" collapsed="false">
      <c r="A1546" s="24" t="s">
        <v>2369</v>
      </c>
      <c r="B1546" s="39" t="n">
        <v>46054</v>
      </c>
      <c r="C1546" s="24" t="s">
        <v>356</v>
      </c>
      <c r="D1546" s="24" t="s">
        <v>826</v>
      </c>
      <c r="E1546" s="24" t="s">
        <v>111</v>
      </c>
      <c r="F1546" s="38" t="n">
        <v>500</v>
      </c>
      <c r="G1546" s="42" t="n">
        <f aca="false">DATE(YEAR(B1546),MONTH(B1546),1)</f>
        <v>46054</v>
      </c>
      <c r="H1546" s="24" t="str">
        <f aca="false">INDEX(Customers!$B$2:$B$601,MATCH(C1546,Customers!$A$2:$A$601,0))</f>
        <v>Coast</v>
      </c>
      <c r="I1546" s="43" t="n">
        <f aca="false">ROUND(MIN(INDEX(Assumptions!$D$13:$D$18,MATCH(E1546,Assumptions!$A$13:$A$18,0)),MAX(INDEX(Assumptions!$C$13:$C$18,MATCH(E1546,Assumptions!$A$13:$A$18,0)),INDEX(Assumptions!$B$13:$B$18,MATCH(E1546,Assumptions!$A$13:$A$18,0))*F1546)),2)</f>
        <v>20</v>
      </c>
    </row>
    <row r="1547" customFormat="false" ht="15" hidden="false" customHeight="false" outlineLevel="0" collapsed="false">
      <c r="A1547" s="24" t="s">
        <v>2370</v>
      </c>
      <c r="B1547" s="39" t="n">
        <v>46054</v>
      </c>
      <c r="C1547" s="24" t="s">
        <v>363</v>
      </c>
      <c r="D1547" s="24" t="s">
        <v>826</v>
      </c>
      <c r="E1547" s="24" t="s">
        <v>103</v>
      </c>
      <c r="F1547" s="38" t="n">
        <v>1080</v>
      </c>
      <c r="G1547" s="42" t="n">
        <f aca="false">DATE(YEAR(B1547),MONTH(B1547),1)</f>
        <v>46054</v>
      </c>
      <c r="H1547" s="24" t="str">
        <f aca="false">INDEX(Customers!$B$2:$B$601,MATCH(C1547,Customers!$A$2:$A$601,0))</f>
        <v>Nairobi</v>
      </c>
      <c r="I1547" s="43" t="n">
        <f aca="false">ROUND(MIN(INDEX(Assumptions!$D$13:$D$18,MATCH(E1547,Assumptions!$A$13:$A$18,0)),MAX(INDEX(Assumptions!$C$13:$C$18,MATCH(E1547,Assumptions!$A$13:$A$18,0)),INDEX(Assumptions!$B$13:$B$18,MATCH(E1547,Assumptions!$A$13:$A$18,0))*F1547)),2)</f>
        <v>10.8</v>
      </c>
    </row>
    <row r="1548" customFormat="false" ht="15" hidden="false" customHeight="false" outlineLevel="0" collapsed="false">
      <c r="A1548" s="24" t="s">
        <v>2371</v>
      </c>
      <c r="B1548" s="39" t="n">
        <v>46054</v>
      </c>
      <c r="C1548" s="24" t="s">
        <v>366</v>
      </c>
      <c r="D1548" s="24" t="s">
        <v>826</v>
      </c>
      <c r="E1548" s="24" t="s">
        <v>103</v>
      </c>
      <c r="F1548" s="38" t="n">
        <v>1540</v>
      </c>
      <c r="G1548" s="42" t="n">
        <f aca="false">DATE(YEAR(B1548),MONTH(B1548),1)</f>
        <v>46054</v>
      </c>
      <c r="H1548" s="24" t="str">
        <f aca="false">INDEX(Customers!$B$2:$B$601,MATCH(C1548,Customers!$A$2:$A$601,0))</f>
        <v>Nairobi</v>
      </c>
      <c r="I1548" s="43" t="n">
        <f aca="false">ROUND(MIN(INDEX(Assumptions!$D$13:$D$18,MATCH(E1548,Assumptions!$A$13:$A$18,0)),MAX(INDEX(Assumptions!$C$13:$C$18,MATCH(E1548,Assumptions!$A$13:$A$18,0)),INDEX(Assumptions!$B$13:$B$18,MATCH(E1548,Assumptions!$A$13:$A$18,0))*F1548)),2)</f>
        <v>15.4</v>
      </c>
    </row>
    <row r="1549" customFormat="false" ht="15" hidden="false" customHeight="false" outlineLevel="0" collapsed="false">
      <c r="A1549" s="24" t="s">
        <v>2372</v>
      </c>
      <c r="B1549" s="39" t="n">
        <v>46054</v>
      </c>
      <c r="C1549" s="24" t="s">
        <v>370</v>
      </c>
      <c r="D1549" s="24" t="s">
        <v>826</v>
      </c>
      <c r="E1549" s="24" t="s">
        <v>109</v>
      </c>
      <c r="F1549" s="38" t="n">
        <v>4580</v>
      </c>
      <c r="G1549" s="42" t="n">
        <f aca="false">DATE(YEAR(B1549),MONTH(B1549),1)</f>
        <v>46054</v>
      </c>
      <c r="H1549" s="24" t="str">
        <f aca="false">INDEX(Customers!$B$2:$B$601,MATCH(C1549,Customers!$A$2:$A$601,0))</f>
        <v>Nairobi</v>
      </c>
      <c r="I1549" s="43" t="n">
        <f aca="false">ROUND(MIN(INDEX(Assumptions!$D$13:$D$18,MATCH(E1549,Assumptions!$A$13:$A$18,0)),MAX(INDEX(Assumptions!$C$13:$C$18,MATCH(E1549,Assumptions!$A$13:$A$18,0)),INDEX(Assumptions!$B$13:$B$18,MATCH(E1549,Assumptions!$A$13:$A$18,0))*F1549)),2)</f>
        <v>18.32</v>
      </c>
    </row>
    <row r="1550" customFormat="false" ht="15" hidden="false" customHeight="false" outlineLevel="0" collapsed="false">
      <c r="A1550" s="24" t="s">
        <v>2373</v>
      </c>
      <c r="B1550" s="39" t="n">
        <v>46054</v>
      </c>
      <c r="C1550" s="24" t="s">
        <v>379</v>
      </c>
      <c r="D1550" s="24" t="s">
        <v>156</v>
      </c>
      <c r="E1550" s="24" t="s">
        <v>107</v>
      </c>
      <c r="F1550" s="38" t="n">
        <v>8860</v>
      </c>
      <c r="G1550" s="42" t="n">
        <f aca="false">DATE(YEAR(B1550),MONTH(B1550),1)</f>
        <v>46054</v>
      </c>
      <c r="H1550" s="24" t="str">
        <f aca="false">INDEX(Customers!$B$2:$B$601,MATCH(C1550,Customers!$A$2:$A$601,0))</f>
        <v>Nairobi</v>
      </c>
      <c r="I1550" s="43" t="n">
        <f aca="false">ROUND(MIN(INDEX(Assumptions!$D$13:$D$18,MATCH(E1550,Assumptions!$A$13:$A$18,0)),MAX(INDEX(Assumptions!$C$13:$C$18,MATCH(E1550,Assumptions!$A$13:$A$18,0)),INDEX(Assumptions!$B$13:$B$18,MATCH(E1550,Assumptions!$A$13:$A$18,0))*F1550)),2)</f>
        <v>0</v>
      </c>
    </row>
    <row r="1551" customFormat="false" ht="15" hidden="false" customHeight="false" outlineLevel="0" collapsed="false">
      <c r="A1551" s="24" t="s">
        <v>2374</v>
      </c>
      <c r="B1551" s="39" t="n">
        <v>46054</v>
      </c>
      <c r="C1551" s="24" t="s">
        <v>385</v>
      </c>
      <c r="D1551" s="24" t="s">
        <v>165</v>
      </c>
      <c r="E1551" s="24" t="s">
        <v>107</v>
      </c>
      <c r="F1551" s="38" t="n">
        <v>111460</v>
      </c>
      <c r="G1551" s="42" t="n">
        <f aca="false">DATE(YEAR(B1551),MONTH(B1551),1)</f>
        <v>46054</v>
      </c>
      <c r="H1551" s="24" t="str">
        <f aca="false">INDEX(Customers!$B$2:$B$601,MATCH(C1551,Customers!$A$2:$A$601,0))</f>
        <v>Central</v>
      </c>
      <c r="I1551" s="43" t="n">
        <f aca="false">ROUND(MIN(INDEX(Assumptions!$D$13:$D$18,MATCH(E1551,Assumptions!$A$13:$A$18,0)),MAX(INDEX(Assumptions!$C$13:$C$18,MATCH(E1551,Assumptions!$A$13:$A$18,0)),INDEX(Assumptions!$B$13:$B$18,MATCH(E1551,Assumptions!$A$13:$A$18,0))*F1551)),2)</f>
        <v>0</v>
      </c>
    </row>
    <row r="1552" customFormat="false" ht="15" hidden="false" customHeight="false" outlineLevel="0" collapsed="false">
      <c r="A1552" s="24" t="s">
        <v>2375</v>
      </c>
      <c r="B1552" s="39" t="n">
        <v>46054</v>
      </c>
      <c r="C1552" s="24" t="s">
        <v>385</v>
      </c>
      <c r="D1552" s="24" t="s">
        <v>826</v>
      </c>
      <c r="E1552" s="24" t="s">
        <v>111</v>
      </c>
      <c r="F1552" s="38" t="n">
        <v>20</v>
      </c>
      <c r="G1552" s="42" t="n">
        <f aca="false">DATE(YEAR(B1552),MONTH(B1552),1)</f>
        <v>46054</v>
      </c>
      <c r="H1552" s="24" t="str">
        <f aca="false">INDEX(Customers!$B$2:$B$601,MATCH(C1552,Customers!$A$2:$A$601,0))</f>
        <v>Central</v>
      </c>
      <c r="I1552" s="43" t="n">
        <f aca="false">ROUND(MIN(INDEX(Assumptions!$D$13:$D$18,MATCH(E1552,Assumptions!$A$13:$A$18,0)),MAX(INDEX(Assumptions!$C$13:$C$18,MATCH(E1552,Assumptions!$A$13:$A$18,0)),INDEX(Assumptions!$B$13:$B$18,MATCH(E1552,Assumptions!$A$13:$A$18,0))*F1552)),2)</f>
        <v>0.8</v>
      </c>
    </row>
    <row r="1553" customFormat="false" ht="15" hidden="false" customHeight="false" outlineLevel="0" collapsed="false">
      <c r="A1553" s="24" t="s">
        <v>2376</v>
      </c>
      <c r="B1553" s="39" t="n">
        <v>46054</v>
      </c>
      <c r="C1553" s="24" t="s">
        <v>392</v>
      </c>
      <c r="D1553" s="24" t="s">
        <v>826</v>
      </c>
      <c r="E1553" s="24" t="s">
        <v>109</v>
      </c>
      <c r="F1553" s="38" t="n">
        <v>7980</v>
      </c>
      <c r="G1553" s="42" t="n">
        <f aca="false">DATE(YEAR(B1553),MONTH(B1553),1)</f>
        <v>46054</v>
      </c>
      <c r="H1553" s="24" t="str">
        <f aca="false">INDEX(Customers!$B$2:$B$601,MATCH(C1553,Customers!$A$2:$A$601,0))</f>
        <v>Central</v>
      </c>
      <c r="I1553" s="43" t="n">
        <f aca="false">ROUND(MIN(INDEX(Assumptions!$D$13:$D$18,MATCH(E1553,Assumptions!$A$13:$A$18,0)),MAX(INDEX(Assumptions!$C$13:$C$18,MATCH(E1553,Assumptions!$A$13:$A$18,0)),INDEX(Assumptions!$B$13:$B$18,MATCH(E1553,Assumptions!$A$13:$A$18,0))*F1553)),2)</f>
        <v>31.92</v>
      </c>
    </row>
    <row r="1554" customFormat="false" ht="15" hidden="false" customHeight="false" outlineLevel="0" collapsed="false">
      <c r="A1554" s="24" t="s">
        <v>2377</v>
      </c>
      <c r="B1554" s="39" t="n">
        <v>46054</v>
      </c>
      <c r="C1554" s="24" t="s">
        <v>403</v>
      </c>
      <c r="D1554" s="24" t="s">
        <v>193</v>
      </c>
      <c r="E1554" s="24" t="s">
        <v>105</v>
      </c>
      <c r="F1554" s="38" t="n">
        <v>7570</v>
      </c>
      <c r="G1554" s="42" t="n">
        <f aca="false">DATE(YEAR(B1554),MONTH(B1554),1)</f>
        <v>46054</v>
      </c>
      <c r="H1554" s="24" t="str">
        <f aca="false">INDEX(Customers!$B$2:$B$601,MATCH(C1554,Customers!$A$2:$A$601,0))</f>
        <v>Western</v>
      </c>
      <c r="I1554" s="43" t="n">
        <f aca="false">ROUND(MIN(INDEX(Assumptions!$D$13:$D$18,MATCH(E1554,Assumptions!$A$13:$A$18,0)),MAX(INDEX(Assumptions!$C$13:$C$18,MATCH(E1554,Assumptions!$A$13:$A$18,0)),INDEX(Assumptions!$B$13:$B$18,MATCH(E1554,Assumptions!$A$13:$A$18,0))*F1554)),2)</f>
        <v>113.55</v>
      </c>
    </row>
    <row r="1555" customFormat="false" ht="15" hidden="false" customHeight="false" outlineLevel="0" collapsed="false">
      <c r="A1555" s="24" t="s">
        <v>2378</v>
      </c>
      <c r="B1555" s="39" t="n">
        <v>46054</v>
      </c>
      <c r="C1555" s="24" t="s">
        <v>408</v>
      </c>
      <c r="D1555" s="24" t="s">
        <v>152</v>
      </c>
      <c r="E1555" s="24" t="s">
        <v>107</v>
      </c>
      <c r="F1555" s="38" t="n">
        <v>51670</v>
      </c>
      <c r="G1555" s="42" t="n">
        <f aca="false">DATE(YEAR(B1555),MONTH(B1555),1)</f>
        <v>46054</v>
      </c>
      <c r="H1555" s="24" t="str">
        <f aca="false">INDEX(Customers!$B$2:$B$601,MATCH(C1555,Customers!$A$2:$A$601,0))</f>
        <v>Nairobi</v>
      </c>
      <c r="I1555" s="43" t="n">
        <f aca="false">ROUND(MIN(INDEX(Assumptions!$D$13:$D$18,MATCH(E1555,Assumptions!$A$13:$A$18,0)),MAX(INDEX(Assumptions!$C$13:$C$18,MATCH(E1555,Assumptions!$A$13:$A$18,0)),INDEX(Assumptions!$B$13:$B$18,MATCH(E1555,Assumptions!$A$13:$A$18,0))*F1555)),2)</f>
        <v>0</v>
      </c>
    </row>
    <row r="1556" customFormat="false" ht="15" hidden="false" customHeight="false" outlineLevel="0" collapsed="false">
      <c r="A1556" s="24" t="s">
        <v>2379</v>
      </c>
      <c r="B1556" s="39" t="n">
        <v>46054</v>
      </c>
      <c r="C1556" s="24" t="s">
        <v>426</v>
      </c>
      <c r="D1556" s="24" t="s">
        <v>826</v>
      </c>
      <c r="E1556" s="24" t="s">
        <v>109</v>
      </c>
      <c r="F1556" s="38" t="n">
        <v>7200</v>
      </c>
      <c r="G1556" s="42" t="n">
        <f aca="false">DATE(YEAR(B1556),MONTH(B1556),1)</f>
        <v>46054</v>
      </c>
      <c r="H1556" s="24" t="str">
        <f aca="false">INDEX(Customers!$B$2:$B$601,MATCH(C1556,Customers!$A$2:$A$601,0))</f>
        <v>Western</v>
      </c>
      <c r="I1556" s="43" t="n">
        <f aca="false">ROUND(MIN(INDEX(Assumptions!$D$13:$D$18,MATCH(E1556,Assumptions!$A$13:$A$18,0)),MAX(INDEX(Assumptions!$C$13:$C$18,MATCH(E1556,Assumptions!$A$13:$A$18,0)),INDEX(Assumptions!$B$13:$B$18,MATCH(E1556,Assumptions!$A$13:$A$18,0))*F1556)),2)</f>
        <v>28.8</v>
      </c>
    </row>
    <row r="1557" customFormat="false" ht="15" hidden="false" customHeight="false" outlineLevel="0" collapsed="false">
      <c r="A1557" s="24" t="s">
        <v>2380</v>
      </c>
      <c r="B1557" s="39" t="n">
        <v>46054</v>
      </c>
      <c r="C1557" s="24" t="s">
        <v>428</v>
      </c>
      <c r="D1557" s="24" t="s">
        <v>826</v>
      </c>
      <c r="E1557" s="24" t="s">
        <v>113</v>
      </c>
      <c r="F1557" s="38" t="n">
        <v>250</v>
      </c>
      <c r="G1557" s="42" t="n">
        <f aca="false">DATE(YEAR(B1557),MONTH(B1557),1)</f>
        <v>46054</v>
      </c>
      <c r="H1557" s="24" t="str">
        <f aca="false">INDEX(Customers!$B$2:$B$601,MATCH(C1557,Customers!$A$2:$A$601,0))</f>
        <v>Nairobi</v>
      </c>
      <c r="I1557" s="43" t="n">
        <f aca="false">ROUND(MIN(INDEX(Assumptions!$D$13:$D$18,MATCH(E1557,Assumptions!$A$13:$A$18,0)),MAX(INDEX(Assumptions!$C$13:$C$18,MATCH(E1557,Assumptions!$A$13:$A$18,0)),INDEX(Assumptions!$B$13:$B$18,MATCH(E1557,Assumptions!$A$13:$A$18,0))*F1557)),2)</f>
        <v>12.5</v>
      </c>
    </row>
    <row r="1558" customFormat="false" ht="15" hidden="false" customHeight="false" outlineLevel="0" collapsed="false">
      <c r="A1558" s="24" t="s">
        <v>2381</v>
      </c>
      <c r="B1558" s="39" t="n">
        <v>46054</v>
      </c>
      <c r="C1558" s="24" t="s">
        <v>433</v>
      </c>
      <c r="D1558" s="24" t="s">
        <v>826</v>
      </c>
      <c r="E1558" s="24" t="s">
        <v>103</v>
      </c>
      <c r="F1558" s="38" t="n">
        <v>16330</v>
      </c>
      <c r="G1558" s="42" t="n">
        <f aca="false">DATE(YEAR(B1558),MONTH(B1558),1)</f>
        <v>46054</v>
      </c>
      <c r="H1558" s="24" t="str">
        <f aca="false">INDEX(Customers!$B$2:$B$601,MATCH(C1558,Customers!$A$2:$A$601,0))</f>
        <v>Nairobi</v>
      </c>
      <c r="I1558" s="43" t="n">
        <f aca="false">ROUND(MIN(INDEX(Assumptions!$D$13:$D$18,MATCH(E1558,Assumptions!$A$13:$A$18,0)),MAX(INDEX(Assumptions!$C$13:$C$18,MATCH(E1558,Assumptions!$A$13:$A$18,0)),INDEX(Assumptions!$B$13:$B$18,MATCH(E1558,Assumptions!$A$13:$A$18,0))*F1558)),2)</f>
        <v>105</v>
      </c>
    </row>
    <row r="1559" customFormat="false" ht="15" hidden="false" customHeight="false" outlineLevel="0" collapsed="false">
      <c r="A1559" s="24" t="s">
        <v>2382</v>
      </c>
      <c r="B1559" s="39" t="n">
        <v>46054</v>
      </c>
      <c r="C1559" s="24" t="s">
        <v>446</v>
      </c>
      <c r="D1559" s="24" t="s">
        <v>826</v>
      </c>
      <c r="E1559" s="24" t="s">
        <v>109</v>
      </c>
      <c r="F1559" s="38" t="n">
        <v>16190</v>
      </c>
      <c r="G1559" s="42" t="n">
        <f aca="false">DATE(YEAR(B1559),MONTH(B1559),1)</f>
        <v>46054</v>
      </c>
      <c r="H1559" s="24" t="str">
        <f aca="false">INDEX(Customers!$B$2:$B$601,MATCH(C1559,Customers!$A$2:$A$601,0))</f>
        <v>Central</v>
      </c>
      <c r="I1559" s="43" t="n">
        <f aca="false">ROUND(MIN(INDEX(Assumptions!$D$13:$D$18,MATCH(E1559,Assumptions!$A$13:$A$18,0)),MAX(INDEX(Assumptions!$C$13:$C$18,MATCH(E1559,Assumptions!$A$13:$A$18,0)),INDEX(Assumptions!$B$13:$B$18,MATCH(E1559,Assumptions!$A$13:$A$18,0))*F1559)),2)</f>
        <v>40</v>
      </c>
    </row>
    <row r="1560" customFormat="false" ht="15" hidden="false" customHeight="false" outlineLevel="0" collapsed="false">
      <c r="A1560" s="24" t="s">
        <v>2383</v>
      </c>
      <c r="B1560" s="39" t="n">
        <v>46054</v>
      </c>
      <c r="C1560" s="24" t="s">
        <v>471</v>
      </c>
      <c r="D1560" s="24" t="s">
        <v>174</v>
      </c>
      <c r="E1560" s="24" t="s">
        <v>107</v>
      </c>
      <c r="F1560" s="38" t="n">
        <v>11380</v>
      </c>
      <c r="G1560" s="42" t="n">
        <f aca="false">DATE(YEAR(B1560),MONTH(B1560),1)</f>
        <v>46054</v>
      </c>
      <c r="H1560" s="24" t="str">
        <f aca="false">INDEX(Customers!$B$2:$B$601,MATCH(C1560,Customers!$A$2:$A$601,0))</f>
        <v>Eastern</v>
      </c>
      <c r="I1560" s="43" t="n">
        <f aca="false">ROUND(MIN(INDEX(Assumptions!$D$13:$D$18,MATCH(E1560,Assumptions!$A$13:$A$18,0)),MAX(INDEX(Assumptions!$C$13:$C$18,MATCH(E1560,Assumptions!$A$13:$A$18,0)),INDEX(Assumptions!$B$13:$B$18,MATCH(E1560,Assumptions!$A$13:$A$18,0))*F1560)),2)</f>
        <v>0</v>
      </c>
    </row>
    <row r="1561" customFormat="false" ht="15" hidden="false" customHeight="false" outlineLevel="0" collapsed="false">
      <c r="A1561" s="24" t="s">
        <v>2384</v>
      </c>
      <c r="B1561" s="39" t="n">
        <v>46054</v>
      </c>
      <c r="C1561" s="24" t="s">
        <v>480</v>
      </c>
      <c r="D1561" s="24" t="s">
        <v>176</v>
      </c>
      <c r="E1561" s="24" t="s">
        <v>107</v>
      </c>
      <c r="F1561" s="38" t="n">
        <v>57800</v>
      </c>
      <c r="G1561" s="42" t="n">
        <f aca="false">DATE(YEAR(B1561),MONTH(B1561),1)</f>
        <v>46054</v>
      </c>
      <c r="H1561" s="24" t="str">
        <f aca="false">INDEX(Customers!$B$2:$B$601,MATCH(C1561,Customers!$A$2:$A$601,0))</f>
        <v>Rift Valley</v>
      </c>
      <c r="I1561" s="43" t="n">
        <f aca="false">ROUND(MIN(INDEX(Assumptions!$D$13:$D$18,MATCH(E1561,Assumptions!$A$13:$A$18,0)),MAX(INDEX(Assumptions!$C$13:$C$18,MATCH(E1561,Assumptions!$A$13:$A$18,0)),INDEX(Assumptions!$B$13:$B$18,MATCH(E1561,Assumptions!$A$13:$A$18,0))*F1561)),2)</f>
        <v>0</v>
      </c>
    </row>
    <row r="1562" customFormat="false" ht="15" hidden="false" customHeight="false" outlineLevel="0" collapsed="false">
      <c r="A1562" s="24" t="s">
        <v>2385</v>
      </c>
      <c r="B1562" s="39" t="n">
        <v>46054</v>
      </c>
      <c r="C1562" s="24" t="s">
        <v>505</v>
      </c>
      <c r="D1562" s="24" t="s">
        <v>205</v>
      </c>
      <c r="E1562" s="24" t="s">
        <v>107</v>
      </c>
      <c r="F1562" s="38" t="n">
        <v>560</v>
      </c>
      <c r="G1562" s="42" t="n">
        <f aca="false">DATE(YEAR(B1562),MONTH(B1562),1)</f>
        <v>46054</v>
      </c>
      <c r="H1562" s="24" t="str">
        <f aca="false">INDEX(Customers!$B$2:$B$601,MATCH(C1562,Customers!$A$2:$A$601,0))</f>
        <v>Eastern</v>
      </c>
      <c r="I1562" s="43" t="n">
        <f aca="false">ROUND(MIN(INDEX(Assumptions!$D$13:$D$18,MATCH(E1562,Assumptions!$A$13:$A$18,0)),MAX(INDEX(Assumptions!$C$13:$C$18,MATCH(E1562,Assumptions!$A$13:$A$18,0)),INDEX(Assumptions!$B$13:$B$18,MATCH(E1562,Assumptions!$A$13:$A$18,0))*F1562)),2)</f>
        <v>0</v>
      </c>
    </row>
    <row r="1563" customFormat="false" ht="15" hidden="false" customHeight="false" outlineLevel="0" collapsed="false">
      <c r="A1563" s="24" t="s">
        <v>2386</v>
      </c>
      <c r="B1563" s="39" t="n">
        <v>46054</v>
      </c>
      <c r="C1563" s="24" t="s">
        <v>521</v>
      </c>
      <c r="D1563" s="24" t="s">
        <v>826</v>
      </c>
      <c r="E1563" s="24" t="s">
        <v>103</v>
      </c>
      <c r="F1563" s="38" t="n">
        <v>1520</v>
      </c>
      <c r="G1563" s="42" t="n">
        <f aca="false">DATE(YEAR(B1563),MONTH(B1563),1)</f>
        <v>46054</v>
      </c>
      <c r="H1563" s="24" t="str">
        <f aca="false">INDEX(Customers!$B$2:$B$601,MATCH(C1563,Customers!$A$2:$A$601,0))</f>
        <v>Western</v>
      </c>
      <c r="I1563" s="43" t="n">
        <f aca="false">ROUND(MIN(INDEX(Assumptions!$D$13:$D$18,MATCH(E1563,Assumptions!$A$13:$A$18,0)),MAX(INDEX(Assumptions!$C$13:$C$18,MATCH(E1563,Assumptions!$A$13:$A$18,0)),INDEX(Assumptions!$B$13:$B$18,MATCH(E1563,Assumptions!$A$13:$A$18,0))*F1563)),2)</f>
        <v>15.2</v>
      </c>
    </row>
    <row r="1564" customFormat="false" ht="15" hidden="false" customHeight="false" outlineLevel="0" collapsed="false">
      <c r="A1564" s="24" t="s">
        <v>2387</v>
      </c>
      <c r="B1564" s="39" t="n">
        <v>46054</v>
      </c>
      <c r="C1564" s="24" t="s">
        <v>521</v>
      </c>
      <c r="D1564" s="24" t="s">
        <v>826</v>
      </c>
      <c r="E1564" s="24" t="s">
        <v>103</v>
      </c>
      <c r="F1564" s="38" t="n">
        <v>230</v>
      </c>
      <c r="G1564" s="42" t="n">
        <f aca="false">DATE(YEAR(B1564),MONTH(B1564),1)</f>
        <v>46054</v>
      </c>
      <c r="H1564" s="24" t="str">
        <f aca="false">INDEX(Customers!$B$2:$B$601,MATCH(C1564,Customers!$A$2:$A$601,0))</f>
        <v>Western</v>
      </c>
      <c r="I1564" s="43" t="n">
        <f aca="false">ROUND(MIN(INDEX(Assumptions!$D$13:$D$18,MATCH(E1564,Assumptions!$A$13:$A$18,0)),MAX(INDEX(Assumptions!$C$13:$C$18,MATCH(E1564,Assumptions!$A$13:$A$18,0)),INDEX(Assumptions!$B$13:$B$18,MATCH(E1564,Assumptions!$A$13:$A$18,0))*F1564)),2)</f>
        <v>5</v>
      </c>
    </row>
    <row r="1565" customFormat="false" ht="15" hidden="false" customHeight="false" outlineLevel="0" collapsed="false">
      <c r="A1565" s="24" t="s">
        <v>2388</v>
      </c>
      <c r="B1565" s="39" t="n">
        <v>46054</v>
      </c>
      <c r="C1565" s="24" t="s">
        <v>556</v>
      </c>
      <c r="D1565" s="24" t="s">
        <v>826</v>
      </c>
      <c r="E1565" s="24" t="s">
        <v>109</v>
      </c>
      <c r="F1565" s="38" t="n">
        <v>1920</v>
      </c>
      <c r="G1565" s="42" t="n">
        <f aca="false">DATE(YEAR(B1565),MONTH(B1565),1)</f>
        <v>46054</v>
      </c>
      <c r="H1565" s="24" t="str">
        <f aca="false">INDEX(Customers!$B$2:$B$601,MATCH(C1565,Customers!$A$2:$A$601,0))</f>
        <v>Central</v>
      </c>
      <c r="I1565" s="43" t="n">
        <f aca="false">ROUND(MIN(INDEX(Assumptions!$D$13:$D$18,MATCH(E1565,Assumptions!$A$13:$A$18,0)),MAX(INDEX(Assumptions!$C$13:$C$18,MATCH(E1565,Assumptions!$A$13:$A$18,0)),INDEX(Assumptions!$B$13:$B$18,MATCH(E1565,Assumptions!$A$13:$A$18,0))*F1565)),2)</f>
        <v>7.68</v>
      </c>
    </row>
    <row r="1566" customFormat="false" ht="15" hidden="false" customHeight="false" outlineLevel="0" collapsed="false">
      <c r="A1566" s="24" t="s">
        <v>2389</v>
      </c>
      <c r="B1566" s="39" t="n">
        <v>46054</v>
      </c>
      <c r="C1566" s="24" t="s">
        <v>563</v>
      </c>
      <c r="D1566" s="24" t="s">
        <v>826</v>
      </c>
      <c r="E1566" s="24" t="s">
        <v>103</v>
      </c>
      <c r="F1566" s="38" t="n">
        <v>1210</v>
      </c>
      <c r="G1566" s="42" t="n">
        <f aca="false">DATE(YEAR(B1566),MONTH(B1566),1)</f>
        <v>46054</v>
      </c>
      <c r="H1566" s="24" t="str">
        <f aca="false">INDEX(Customers!$B$2:$B$601,MATCH(C1566,Customers!$A$2:$A$601,0))</f>
        <v>Nairobi</v>
      </c>
      <c r="I1566" s="43" t="n">
        <f aca="false">ROUND(MIN(INDEX(Assumptions!$D$13:$D$18,MATCH(E1566,Assumptions!$A$13:$A$18,0)),MAX(INDEX(Assumptions!$C$13:$C$18,MATCH(E1566,Assumptions!$A$13:$A$18,0)),INDEX(Assumptions!$B$13:$B$18,MATCH(E1566,Assumptions!$A$13:$A$18,0))*F1566)),2)</f>
        <v>12.1</v>
      </c>
    </row>
    <row r="1567" customFormat="false" ht="15" hidden="false" customHeight="false" outlineLevel="0" collapsed="false">
      <c r="A1567" s="24" t="s">
        <v>2390</v>
      </c>
      <c r="B1567" s="39" t="n">
        <v>46054</v>
      </c>
      <c r="C1567" s="24" t="s">
        <v>565</v>
      </c>
      <c r="D1567" s="24" t="s">
        <v>826</v>
      </c>
      <c r="E1567" s="24" t="s">
        <v>103</v>
      </c>
      <c r="F1567" s="38" t="n">
        <v>1840</v>
      </c>
      <c r="G1567" s="42" t="n">
        <f aca="false">DATE(YEAR(B1567),MONTH(B1567),1)</f>
        <v>46054</v>
      </c>
      <c r="H1567" s="24" t="str">
        <f aca="false">INDEX(Customers!$B$2:$B$601,MATCH(C1567,Customers!$A$2:$A$601,0))</f>
        <v>Western</v>
      </c>
      <c r="I1567" s="43" t="n">
        <f aca="false">ROUND(MIN(INDEX(Assumptions!$D$13:$D$18,MATCH(E1567,Assumptions!$A$13:$A$18,0)),MAX(INDEX(Assumptions!$C$13:$C$18,MATCH(E1567,Assumptions!$A$13:$A$18,0)),INDEX(Assumptions!$B$13:$B$18,MATCH(E1567,Assumptions!$A$13:$A$18,0))*F1567)),2)</f>
        <v>18.4</v>
      </c>
    </row>
    <row r="1568" customFormat="false" ht="15" hidden="false" customHeight="false" outlineLevel="0" collapsed="false">
      <c r="A1568" s="24" t="s">
        <v>2391</v>
      </c>
      <c r="B1568" s="39" t="n">
        <v>46054</v>
      </c>
      <c r="C1568" s="24" t="s">
        <v>567</v>
      </c>
      <c r="D1568" s="24" t="s">
        <v>826</v>
      </c>
      <c r="E1568" s="24" t="s">
        <v>103</v>
      </c>
      <c r="F1568" s="38" t="n">
        <v>6450</v>
      </c>
      <c r="G1568" s="42" t="n">
        <f aca="false">DATE(YEAR(B1568),MONTH(B1568),1)</f>
        <v>46054</v>
      </c>
      <c r="H1568" s="24" t="str">
        <f aca="false">INDEX(Customers!$B$2:$B$601,MATCH(C1568,Customers!$A$2:$A$601,0))</f>
        <v>Rift Valley</v>
      </c>
      <c r="I1568" s="43" t="n">
        <f aca="false">ROUND(MIN(INDEX(Assumptions!$D$13:$D$18,MATCH(E1568,Assumptions!$A$13:$A$18,0)),MAX(INDEX(Assumptions!$C$13:$C$18,MATCH(E1568,Assumptions!$A$13:$A$18,0)),INDEX(Assumptions!$B$13:$B$18,MATCH(E1568,Assumptions!$A$13:$A$18,0))*F1568)),2)</f>
        <v>64.5</v>
      </c>
    </row>
    <row r="1569" customFormat="false" ht="15" hidden="false" customHeight="false" outlineLevel="0" collapsed="false">
      <c r="A1569" s="24" t="s">
        <v>2392</v>
      </c>
      <c r="B1569" s="39" t="n">
        <v>46054</v>
      </c>
      <c r="C1569" s="24" t="s">
        <v>585</v>
      </c>
      <c r="D1569" s="24" t="s">
        <v>826</v>
      </c>
      <c r="E1569" s="24" t="s">
        <v>109</v>
      </c>
      <c r="F1569" s="38" t="n">
        <v>7910</v>
      </c>
      <c r="G1569" s="42" t="n">
        <f aca="false">DATE(YEAR(B1569),MONTH(B1569),1)</f>
        <v>46054</v>
      </c>
      <c r="H1569" s="24" t="str">
        <f aca="false">INDEX(Customers!$B$2:$B$601,MATCH(C1569,Customers!$A$2:$A$601,0))</f>
        <v>Eastern</v>
      </c>
      <c r="I1569" s="43" t="n">
        <f aca="false">ROUND(MIN(INDEX(Assumptions!$D$13:$D$18,MATCH(E1569,Assumptions!$A$13:$A$18,0)),MAX(INDEX(Assumptions!$C$13:$C$18,MATCH(E1569,Assumptions!$A$13:$A$18,0)),INDEX(Assumptions!$B$13:$B$18,MATCH(E1569,Assumptions!$A$13:$A$18,0))*F1569)),2)</f>
        <v>31.64</v>
      </c>
    </row>
    <row r="1570" customFormat="false" ht="15" hidden="false" customHeight="false" outlineLevel="0" collapsed="false">
      <c r="A1570" s="24" t="s">
        <v>2393</v>
      </c>
      <c r="B1570" s="39" t="n">
        <v>46054</v>
      </c>
      <c r="C1570" s="24" t="s">
        <v>598</v>
      </c>
      <c r="D1570" s="24" t="s">
        <v>826</v>
      </c>
      <c r="E1570" s="24" t="s">
        <v>109</v>
      </c>
      <c r="F1570" s="38" t="n">
        <v>1160</v>
      </c>
      <c r="G1570" s="42" t="n">
        <f aca="false">DATE(YEAR(B1570),MONTH(B1570),1)</f>
        <v>46054</v>
      </c>
      <c r="H1570" s="24" t="str">
        <f aca="false">INDEX(Customers!$B$2:$B$601,MATCH(C1570,Customers!$A$2:$A$601,0))</f>
        <v>Central</v>
      </c>
      <c r="I1570" s="43" t="n">
        <f aca="false">ROUND(MIN(INDEX(Assumptions!$D$13:$D$18,MATCH(E1570,Assumptions!$A$13:$A$18,0)),MAX(INDEX(Assumptions!$C$13:$C$18,MATCH(E1570,Assumptions!$A$13:$A$18,0)),INDEX(Assumptions!$B$13:$B$18,MATCH(E1570,Assumptions!$A$13:$A$18,0))*F1570)),2)</f>
        <v>4.64</v>
      </c>
    </row>
    <row r="1571" customFormat="false" ht="15" hidden="false" customHeight="false" outlineLevel="0" collapsed="false">
      <c r="A1571" s="24" t="s">
        <v>2394</v>
      </c>
      <c r="B1571" s="39" t="n">
        <v>46054</v>
      </c>
      <c r="C1571" s="24" t="s">
        <v>600</v>
      </c>
      <c r="D1571" s="24" t="s">
        <v>186</v>
      </c>
      <c r="E1571" s="24" t="s">
        <v>105</v>
      </c>
      <c r="F1571" s="38" t="n">
        <v>1770</v>
      </c>
      <c r="G1571" s="42" t="n">
        <f aca="false">DATE(YEAR(B1571),MONTH(B1571),1)</f>
        <v>46054</v>
      </c>
      <c r="H1571" s="24" t="str">
        <f aca="false">INDEX(Customers!$B$2:$B$601,MATCH(C1571,Customers!$A$2:$A$601,0))</f>
        <v>Coast</v>
      </c>
      <c r="I1571" s="43" t="n">
        <f aca="false">ROUND(MIN(INDEX(Assumptions!$D$13:$D$18,MATCH(E1571,Assumptions!$A$13:$A$18,0)),MAX(INDEX(Assumptions!$C$13:$C$18,MATCH(E1571,Assumptions!$A$13:$A$18,0)),INDEX(Assumptions!$B$13:$B$18,MATCH(E1571,Assumptions!$A$13:$A$18,0))*F1571)),2)</f>
        <v>26.55</v>
      </c>
    </row>
    <row r="1572" customFormat="false" ht="15" hidden="false" customHeight="false" outlineLevel="0" collapsed="false">
      <c r="A1572" s="24" t="s">
        <v>2395</v>
      </c>
      <c r="B1572" s="39" t="n">
        <v>46054</v>
      </c>
      <c r="C1572" s="24" t="s">
        <v>624</v>
      </c>
      <c r="D1572" s="24" t="s">
        <v>154</v>
      </c>
      <c r="E1572" s="24" t="s">
        <v>105</v>
      </c>
      <c r="F1572" s="38" t="n">
        <v>2760</v>
      </c>
      <c r="G1572" s="42" t="n">
        <f aca="false">DATE(YEAR(B1572),MONTH(B1572),1)</f>
        <v>46054</v>
      </c>
      <c r="H1572" s="24" t="str">
        <f aca="false">INDEX(Customers!$B$2:$B$601,MATCH(C1572,Customers!$A$2:$A$601,0))</f>
        <v>Nairobi</v>
      </c>
      <c r="I1572" s="43" t="n">
        <f aca="false">ROUND(MIN(INDEX(Assumptions!$D$13:$D$18,MATCH(E1572,Assumptions!$A$13:$A$18,0)),MAX(INDEX(Assumptions!$C$13:$C$18,MATCH(E1572,Assumptions!$A$13:$A$18,0)),INDEX(Assumptions!$B$13:$B$18,MATCH(E1572,Assumptions!$A$13:$A$18,0))*F1572)),2)</f>
        <v>41.4</v>
      </c>
    </row>
    <row r="1573" customFormat="false" ht="15" hidden="false" customHeight="false" outlineLevel="0" collapsed="false">
      <c r="A1573" s="24" t="s">
        <v>2396</v>
      </c>
      <c r="B1573" s="39" t="n">
        <v>46054</v>
      </c>
      <c r="C1573" s="24" t="s">
        <v>627</v>
      </c>
      <c r="D1573" s="24" t="s">
        <v>826</v>
      </c>
      <c r="E1573" s="24" t="s">
        <v>103</v>
      </c>
      <c r="F1573" s="38" t="n">
        <v>2340</v>
      </c>
      <c r="G1573" s="42" t="n">
        <f aca="false">DATE(YEAR(B1573),MONTH(B1573),1)</f>
        <v>46054</v>
      </c>
      <c r="H1573" s="24" t="str">
        <f aca="false">INDEX(Customers!$B$2:$B$601,MATCH(C1573,Customers!$A$2:$A$601,0))</f>
        <v>Central</v>
      </c>
      <c r="I1573" s="43" t="n">
        <f aca="false">ROUND(MIN(INDEX(Assumptions!$D$13:$D$18,MATCH(E1573,Assumptions!$A$13:$A$18,0)),MAX(INDEX(Assumptions!$C$13:$C$18,MATCH(E1573,Assumptions!$A$13:$A$18,0)),INDEX(Assumptions!$B$13:$B$18,MATCH(E1573,Assumptions!$A$13:$A$18,0))*F1573)),2)</f>
        <v>23.4</v>
      </c>
    </row>
    <row r="1574" customFormat="false" ht="15" hidden="false" customHeight="false" outlineLevel="0" collapsed="false">
      <c r="A1574" s="24" t="s">
        <v>2397</v>
      </c>
      <c r="B1574" s="39" t="n">
        <v>46054</v>
      </c>
      <c r="C1574" s="24" t="s">
        <v>628</v>
      </c>
      <c r="D1574" s="24" t="s">
        <v>826</v>
      </c>
      <c r="E1574" s="24" t="s">
        <v>103</v>
      </c>
      <c r="F1574" s="38" t="n">
        <v>530</v>
      </c>
      <c r="G1574" s="42" t="n">
        <f aca="false">DATE(YEAR(B1574),MONTH(B1574),1)</f>
        <v>46054</v>
      </c>
      <c r="H1574" s="24" t="str">
        <f aca="false">INDEX(Customers!$B$2:$B$601,MATCH(C1574,Customers!$A$2:$A$601,0))</f>
        <v>Coast</v>
      </c>
      <c r="I1574" s="43" t="n">
        <f aca="false">ROUND(MIN(INDEX(Assumptions!$D$13:$D$18,MATCH(E1574,Assumptions!$A$13:$A$18,0)),MAX(INDEX(Assumptions!$C$13:$C$18,MATCH(E1574,Assumptions!$A$13:$A$18,0)),INDEX(Assumptions!$B$13:$B$18,MATCH(E1574,Assumptions!$A$13:$A$18,0))*F1574)),2)</f>
        <v>5.3</v>
      </c>
    </row>
    <row r="1575" customFormat="false" ht="15" hidden="false" customHeight="false" outlineLevel="0" collapsed="false">
      <c r="A1575" s="24" t="s">
        <v>2398</v>
      </c>
      <c r="B1575" s="39" t="n">
        <v>46054</v>
      </c>
      <c r="C1575" s="24" t="s">
        <v>631</v>
      </c>
      <c r="D1575" s="24" t="s">
        <v>826</v>
      </c>
      <c r="E1575" s="24" t="s">
        <v>111</v>
      </c>
      <c r="F1575" s="38" t="n">
        <v>50</v>
      </c>
      <c r="G1575" s="42" t="n">
        <f aca="false">DATE(YEAR(B1575),MONTH(B1575),1)</f>
        <v>46054</v>
      </c>
      <c r="H1575" s="24" t="str">
        <f aca="false">INDEX(Customers!$B$2:$B$601,MATCH(C1575,Customers!$A$2:$A$601,0))</f>
        <v>Nairobi</v>
      </c>
      <c r="I1575" s="43" t="n">
        <f aca="false">ROUND(MIN(INDEX(Assumptions!$D$13:$D$18,MATCH(E1575,Assumptions!$A$13:$A$18,0)),MAX(INDEX(Assumptions!$C$13:$C$18,MATCH(E1575,Assumptions!$A$13:$A$18,0)),INDEX(Assumptions!$B$13:$B$18,MATCH(E1575,Assumptions!$A$13:$A$18,0))*F1575)),2)</f>
        <v>2</v>
      </c>
    </row>
    <row r="1576" customFormat="false" ht="15" hidden="false" customHeight="false" outlineLevel="0" collapsed="false">
      <c r="A1576" s="24" t="s">
        <v>2399</v>
      </c>
      <c r="B1576" s="39" t="n">
        <v>46054</v>
      </c>
      <c r="C1576" s="24" t="s">
        <v>634</v>
      </c>
      <c r="D1576" s="24" t="s">
        <v>826</v>
      </c>
      <c r="E1576" s="24" t="s">
        <v>113</v>
      </c>
      <c r="F1576" s="38" t="n">
        <v>250</v>
      </c>
      <c r="G1576" s="42" t="n">
        <f aca="false">DATE(YEAR(B1576),MONTH(B1576),1)</f>
        <v>46054</v>
      </c>
      <c r="H1576" s="24" t="str">
        <f aca="false">INDEX(Customers!$B$2:$B$601,MATCH(C1576,Customers!$A$2:$A$601,0))</f>
        <v>Coast</v>
      </c>
      <c r="I1576" s="43" t="n">
        <f aca="false">ROUND(MIN(INDEX(Assumptions!$D$13:$D$18,MATCH(E1576,Assumptions!$A$13:$A$18,0)),MAX(INDEX(Assumptions!$C$13:$C$18,MATCH(E1576,Assumptions!$A$13:$A$18,0)),INDEX(Assumptions!$B$13:$B$18,MATCH(E1576,Assumptions!$A$13:$A$18,0))*F1576)),2)</f>
        <v>12.5</v>
      </c>
    </row>
    <row r="1577" customFormat="false" ht="15" hidden="false" customHeight="false" outlineLevel="0" collapsed="false">
      <c r="A1577" s="24" t="s">
        <v>2400</v>
      </c>
      <c r="B1577" s="39" t="n">
        <v>46054</v>
      </c>
      <c r="C1577" s="24" t="s">
        <v>654</v>
      </c>
      <c r="D1577" s="24" t="s">
        <v>826</v>
      </c>
      <c r="E1577" s="24" t="s">
        <v>111</v>
      </c>
      <c r="F1577" s="38" t="n">
        <v>50</v>
      </c>
      <c r="G1577" s="42" t="n">
        <f aca="false">DATE(YEAR(B1577),MONTH(B1577),1)</f>
        <v>46054</v>
      </c>
      <c r="H1577" s="24" t="str">
        <f aca="false">INDEX(Customers!$B$2:$B$601,MATCH(C1577,Customers!$A$2:$A$601,0))</f>
        <v>Eastern</v>
      </c>
      <c r="I1577" s="43" t="n">
        <f aca="false">ROUND(MIN(INDEX(Assumptions!$D$13:$D$18,MATCH(E1577,Assumptions!$A$13:$A$18,0)),MAX(INDEX(Assumptions!$C$13:$C$18,MATCH(E1577,Assumptions!$A$13:$A$18,0)),INDEX(Assumptions!$B$13:$B$18,MATCH(E1577,Assumptions!$A$13:$A$18,0))*F1577)),2)</f>
        <v>2</v>
      </c>
    </row>
    <row r="1578" customFormat="false" ht="15" hidden="false" customHeight="false" outlineLevel="0" collapsed="false">
      <c r="A1578" s="24" t="s">
        <v>2401</v>
      </c>
      <c r="B1578" s="39" t="n">
        <v>46054</v>
      </c>
      <c r="C1578" s="24" t="s">
        <v>657</v>
      </c>
      <c r="D1578" s="24" t="s">
        <v>826</v>
      </c>
      <c r="E1578" s="24" t="s">
        <v>113</v>
      </c>
      <c r="F1578" s="38" t="n">
        <v>2000</v>
      </c>
      <c r="G1578" s="42" t="n">
        <f aca="false">DATE(YEAR(B1578),MONTH(B1578),1)</f>
        <v>46054</v>
      </c>
      <c r="H1578" s="24" t="str">
        <f aca="false">INDEX(Customers!$B$2:$B$601,MATCH(C1578,Customers!$A$2:$A$601,0))</f>
        <v>Western</v>
      </c>
      <c r="I1578" s="43" t="n">
        <f aca="false">ROUND(MIN(INDEX(Assumptions!$D$13:$D$18,MATCH(E1578,Assumptions!$A$13:$A$18,0)),MAX(INDEX(Assumptions!$C$13:$C$18,MATCH(E1578,Assumptions!$A$13:$A$18,0)),INDEX(Assumptions!$B$13:$B$18,MATCH(E1578,Assumptions!$A$13:$A$18,0))*F1578)),2)</f>
        <v>100</v>
      </c>
    </row>
    <row r="1579" customFormat="false" ht="15" hidden="false" customHeight="false" outlineLevel="0" collapsed="false">
      <c r="A1579" s="24" t="s">
        <v>2402</v>
      </c>
      <c r="B1579" s="39" t="n">
        <v>46054</v>
      </c>
      <c r="C1579" s="24" t="s">
        <v>699</v>
      </c>
      <c r="D1579" s="24" t="s">
        <v>826</v>
      </c>
      <c r="E1579" s="24" t="s">
        <v>113</v>
      </c>
      <c r="F1579" s="38" t="n">
        <v>99</v>
      </c>
      <c r="G1579" s="42" t="n">
        <f aca="false">DATE(YEAR(B1579),MONTH(B1579),1)</f>
        <v>46054</v>
      </c>
      <c r="H1579" s="24" t="str">
        <f aca="false">INDEX(Customers!$B$2:$B$601,MATCH(C1579,Customers!$A$2:$A$601,0))</f>
        <v>Nairobi</v>
      </c>
      <c r="I1579" s="43" t="n">
        <f aca="false">ROUND(MIN(INDEX(Assumptions!$D$13:$D$18,MATCH(E1579,Assumptions!$A$13:$A$18,0)),MAX(INDEX(Assumptions!$C$13:$C$18,MATCH(E1579,Assumptions!$A$13:$A$18,0)),INDEX(Assumptions!$B$13:$B$18,MATCH(E1579,Assumptions!$A$13:$A$18,0))*F1579)),2)</f>
        <v>4.95</v>
      </c>
    </row>
    <row r="1580" customFormat="false" ht="15" hidden="false" customHeight="false" outlineLevel="0" collapsed="false">
      <c r="A1580" s="24" t="s">
        <v>2403</v>
      </c>
      <c r="B1580" s="39" t="n">
        <v>46054</v>
      </c>
      <c r="C1580" s="24" t="s">
        <v>730</v>
      </c>
      <c r="D1580" s="24" t="s">
        <v>826</v>
      </c>
      <c r="E1580" s="24" t="s">
        <v>109</v>
      </c>
      <c r="F1580" s="38" t="n">
        <v>2050</v>
      </c>
      <c r="G1580" s="42" t="n">
        <f aca="false">DATE(YEAR(B1580),MONTH(B1580),1)</f>
        <v>46054</v>
      </c>
      <c r="H1580" s="24" t="str">
        <f aca="false">INDEX(Customers!$B$2:$B$601,MATCH(C1580,Customers!$A$2:$A$601,0))</f>
        <v>Western</v>
      </c>
      <c r="I1580" s="43" t="n">
        <f aca="false">ROUND(MIN(INDEX(Assumptions!$D$13:$D$18,MATCH(E1580,Assumptions!$A$13:$A$18,0)),MAX(INDEX(Assumptions!$C$13:$C$18,MATCH(E1580,Assumptions!$A$13:$A$18,0)),INDEX(Assumptions!$B$13:$B$18,MATCH(E1580,Assumptions!$A$13:$A$18,0))*F1580)),2)</f>
        <v>8.2</v>
      </c>
    </row>
    <row r="1581" customFormat="false" ht="15" hidden="false" customHeight="false" outlineLevel="0" collapsed="false">
      <c r="A1581" s="24" t="s">
        <v>2404</v>
      </c>
      <c r="B1581" s="39" t="n">
        <v>46054</v>
      </c>
      <c r="C1581" s="24" t="s">
        <v>742</v>
      </c>
      <c r="D1581" s="24" t="s">
        <v>826</v>
      </c>
      <c r="E1581" s="24" t="s">
        <v>103</v>
      </c>
      <c r="F1581" s="38" t="n">
        <v>1080</v>
      </c>
      <c r="G1581" s="42" t="n">
        <f aca="false">DATE(YEAR(B1581),MONTH(B1581),1)</f>
        <v>46054</v>
      </c>
      <c r="H1581" s="24" t="str">
        <f aca="false">INDEX(Customers!$B$2:$B$601,MATCH(C1581,Customers!$A$2:$A$601,0))</f>
        <v>Eastern</v>
      </c>
      <c r="I1581" s="43" t="n">
        <f aca="false">ROUND(MIN(INDEX(Assumptions!$D$13:$D$18,MATCH(E1581,Assumptions!$A$13:$A$18,0)),MAX(INDEX(Assumptions!$C$13:$C$18,MATCH(E1581,Assumptions!$A$13:$A$18,0)),INDEX(Assumptions!$B$13:$B$18,MATCH(E1581,Assumptions!$A$13:$A$18,0))*F1581)),2)</f>
        <v>10.8</v>
      </c>
    </row>
    <row r="1582" customFormat="false" ht="15" hidden="false" customHeight="false" outlineLevel="0" collapsed="false">
      <c r="A1582" s="24" t="s">
        <v>2405</v>
      </c>
      <c r="B1582" s="39" t="n">
        <v>46054</v>
      </c>
      <c r="C1582" s="24" t="s">
        <v>749</v>
      </c>
      <c r="D1582" s="24" t="s">
        <v>153</v>
      </c>
      <c r="E1582" s="24" t="s">
        <v>107</v>
      </c>
      <c r="F1582" s="38" t="n">
        <v>3180</v>
      </c>
      <c r="G1582" s="42" t="n">
        <f aca="false">DATE(YEAR(B1582),MONTH(B1582),1)</f>
        <v>46054</v>
      </c>
      <c r="H1582" s="24" t="str">
        <f aca="false">INDEX(Customers!$B$2:$B$601,MATCH(C1582,Customers!$A$2:$A$601,0))</f>
        <v>Nairobi</v>
      </c>
      <c r="I1582" s="43" t="n">
        <f aca="false">ROUND(MIN(INDEX(Assumptions!$D$13:$D$18,MATCH(E1582,Assumptions!$A$13:$A$18,0)),MAX(INDEX(Assumptions!$C$13:$C$18,MATCH(E1582,Assumptions!$A$13:$A$18,0)),INDEX(Assumptions!$B$13:$B$18,MATCH(E1582,Assumptions!$A$13:$A$18,0))*F1582)),2)</f>
        <v>0</v>
      </c>
    </row>
    <row r="1583" customFormat="false" ht="15" hidden="false" customHeight="false" outlineLevel="0" collapsed="false">
      <c r="A1583" s="24" t="s">
        <v>2406</v>
      </c>
      <c r="B1583" s="39" t="n">
        <v>46054</v>
      </c>
      <c r="C1583" s="24" t="s">
        <v>751</v>
      </c>
      <c r="D1583" s="24" t="s">
        <v>826</v>
      </c>
      <c r="E1583" s="24" t="s">
        <v>109</v>
      </c>
      <c r="F1583" s="38" t="n">
        <v>550</v>
      </c>
      <c r="G1583" s="42" t="n">
        <f aca="false">DATE(YEAR(B1583),MONTH(B1583),1)</f>
        <v>46054</v>
      </c>
      <c r="H1583" s="24" t="str">
        <f aca="false">INDEX(Customers!$B$2:$B$601,MATCH(C1583,Customers!$A$2:$A$601,0))</f>
        <v>Coast</v>
      </c>
      <c r="I1583" s="43" t="n">
        <f aca="false">ROUND(MIN(INDEX(Assumptions!$D$13:$D$18,MATCH(E1583,Assumptions!$A$13:$A$18,0)),MAX(INDEX(Assumptions!$C$13:$C$18,MATCH(E1583,Assumptions!$A$13:$A$18,0)),INDEX(Assumptions!$B$13:$B$18,MATCH(E1583,Assumptions!$A$13:$A$18,0))*F1583)),2)</f>
        <v>2.2</v>
      </c>
    </row>
    <row r="1584" customFormat="false" ht="15" hidden="false" customHeight="false" outlineLevel="0" collapsed="false">
      <c r="A1584" s="24" t="s">
        <v>2407</v>
      </c>
      <c r="B1584" s="39" t="n">
        <v>46054</v>
      </c>
      <c r="C1584" s="24" t="s">
        <v>766</v>
      </c>
      <c r="D1584" s="24" t="s">
        <v>826</v>
      </c>
      <c r="E1584" s="24" t="s">
        <v>113</v>
      </c>
      <c r="F1584" s="38" t="n">
        <v>500</v>
      </c>
      <c r="G1584" s="42" t="n">
        <f aca="false">DATE(YEAR(B1584),MONTH(B1584),1)</f>
        <v>46054</v>
      </c>
      <c r="H1584" s="24" t="str">
        <f aca="false">INDEX(Customers!$B$2:$B$601,MATCH(C1584,Customers!$A$2:$A$601,0))</f>
        <v>Rift Valley</v>
      </c>
      <c r="I1584" s="43" t="n">
        <f aca="false">ROUND(MIN(INDEX(Assumptions!$D$13:$D$18,MATCH(E1584,Assumptions!$A$13:$A$18,0)),MAX(INDEX(Assumptions!$C$13:$C$18,MATCH(E1584,Assumptions!$A$13:$A$18,0)),INDEX(Assumptions!$B$13:$B$18,MATCH(E1584,Assumptions!$A$13:$A$18,0))*F1584)),2)</f>
        <v>25</v>
      </c>
    </row>
    <row r="1585" customFormat="false" ht="15" hidden="false" customHeight="false" outlineLevel="0" collapsed="false">
      <c r="A1585" s="24" t="s">
        <v>2408</v>
      </c>
      <c r="B1585" s="39" t="n">
        <v>46054</v>
      </c>
      <c r="C1585" s="24" t="s">
        <v>774</v>
      </c>
      <c r="D1585" s="24" t="s">
        <v>197</v>
      </c>
      <c r="E1585" s="24" t="s">
        <v>107</v>
      </c>
      <c r="F1585" s="38" t="n">
        <v>5290</v>
      </c>
      <c r="G1585" s="42" t="n">
        <f aca="false">DATE(YEAR(B1585),MONTH(B1585),1)</f>
        <v>46054</v>
      </c>
      <c r="H1585" s="24" t="str">
        <f aca="false">INDEX(Customers!$B$2:$B$601,MATCH(C1585,Customers!$A$2:$A$601,0))</f>
        <v>Western</v>
      </c>
      <c r="I1585" s="43" t="n">
        <f aca="false">ROUND(MIN(INDEX(Assumptions!$D$13:$D$18,MATCH(E1585,Assumptions!$A$13:$A$18,0)),MAX(INDEX(Assumptions!$C$13:$C$18,MATCH(E1585,Assumptions!$A$13:$A$18,0)),INDEX(Assumptions!$B$13:$B$18,MATCH(E1585,Assumptions!$A$13:$A$18,0))*F1585)),2)</f>
        <v>0</v>
      </c>
    </row>
    <row r="1586" customFormat="false" ht="15" hidden="false" customHeight="false" outlineLevel="0" collapsed="false">
      <c r="A1586" s="24" t="s">
        <v>2409</v>
      </c>
      <c r="B1586" s="39" t="n">
        <v>46055</v>
      </c>
      <c r="C1586" s="24" t="s">
        <v>223</v>
      </c>
      <c r="D1586" s="24" t="s">
        <v>826</v>
      </c>
      <c r="E1586" s="24" t="s">
        <v>109</v>
      </c>
      <c r="F1586" s="38" t="n">
        <v>11740</v>
      </c>
      <c r="G1586" s="42" t="n">
        <f aca="false">DATE(YEAR(B1586),MONTH(B1586),1)</f>
        <v>46054</v>
      </c>
      <c r="H1586" s="24" t="str">
        <f aca="false">INDEX(Customers!$B$2:$B$601,MATCH(C1586,Customers!$A$2:$A$601,0))</f>
        <v>Central</v>
      </c>
      <c r="I1586" s="43" t="n">
        <f aca="false">ROUND(MIN(INDEX(Assumptions!$D$13:$D$18,MATCH(E1586,Assumptions!$A$13:$A$18,0)),MAX(INDEX(Assumptions!$C$13:$C$18,MATCH(E1586,Assumptions!$A$13:$A$18,0)),INDEX(Assumptions!$B$13:$B$18,MATCH(E1586,Assumptions!$A$13:$A$18,0))*F1586)),2)</f>
        <v>40</v>
      </c>
    </row>
    <row r="1587" customFormat="false" ht="15" hidden="false" customHeight="false" outlineLevel="0" collapsed="false">
      <c r="A1587" s="24" t="s">
        <v>2410</v>
      </c>
      <c r="B1587" s="39" t="n">
        <v>46055</v>
      </c>
      <c r="C1587" s="24" t="s">
        <v>232</v>
      </c>
      <c r="D1587" s="24" t="s">
        <v>826</v>
      </c>
      <c r="E1587" s="24" t="s">
        <v>109</v>
      </c>
      <c r="F1587" s="38" t="n">
        <v>10100</v>
      </c>
      <c r="G1587" s="42" t="n">
        <f aca="false">DATE(YEAR(B1587),MONTH(B1587),1)</f>
        <v>46054</v>
      </c>
      <c r="H1587" s="24" t="str">
        <f aca="false">INDEX(Customers!$B$2:$B$601,MATCH(C1587,Customers!$A$2:$A$601,0))</f>
        <v>Coast</v>
      </c>
      <c r="I1587" s="43" t="n">
        <f aca="false">ROUND(MIN(INDEX(Assumptions!$D$13:$D$18,MATCH(E1587,Assumptions!$A$13:$A$18,0)),MAX(INDEX(Assumptions!$C$13:$C$18,MATCH(E1587,Assumptions!$A$13:$A$18,0)),INDEX(Assumptions!$B$13:$B$18,MATCH(E1587,Assumptions!$A$13:$A$18,0))*F1587)),2)</f>
        <v>40</v>
      </c>
    </row>
    <row r="1588" customFormat="false" ht="15" hidden="false" customHeight="false" outlineLevel="0" collapsed="false">
      <c r="A1588" s="24" t="s">
        <v>2411</v>
      </c>
      <c r="B1588" s="39" t="n">
        <v>46055</v>
      </c>
      <c r="C1588" s="24" t="s">
        <v>244</v>
      </c>
      <c r="D1588" s="24" t="s">
        <v>159</v>
      </c>
      <c r="E1588" s="24" t="s">
        <v>107</v>
      </c>
      <c r="F1588" s="38" t="n">
        <v>460</v>
      </c>
      <c r="G1588" s="42" t="n">
        <f aca="false">DATE(YEAR(B1588),MONTH(B1588),1)</f>
        <v>46054</v>
      </c>
      <c r="H1588" s="24" t="str">
        <f aca="false">INDEX(Customers!$B$2:$B$601,MATCH(C1588,Customers!$A$2:$A$601,0))</f>
        <v>Nairobi</v>
      </c>
      <c r="I1588" s="43" t="n">
        <f aca="false">ROUND(MIN(INDEX(Assumptions!$D$13:$D$18,MATCH(E1588,Assumptions!$A$13:$A$18,0)),MAX(INDEX(Assumptions!$C$13:$C$18,MATCH(E1588,Assumptions!$A$13:$A$18,0)),INDEX(Assumptions!$B$13:$B$18,MATCH(E1588,Assumptions!$A$13:$A$18,0))*F1588)),2)</f>
        <v>0</v>
      </c>
    </row>
    <row r="1589" customFormat="false" ht="15" hidden="false" customHeight="false" outlineLevel="0" collapsed="false">
      <c r="A1589" s="24" t="s">
        <v>2412</v>
      </c>
      <c r="B1589" s="39" t="n">
        <v>46055</v>
      </c>
      <c r="C1589" s="24" t="s">
        <v>257</v>
      </c>
      <c r="D1589" s="24" t="s">
        <v>826</v>
      </c>
      <c r="E1589" s="24" t="s">
        <v>109</v>
      </c>
      <c r="F1589" s="38" t="n">
        <v>2230</v>
      </c>
      <c r="G1589" s="42" t="n">
        <f aca="false">DATE(YEAR(B1589),MONTH(B1589),1)</f>
        <v>46054</v>
      </c>
      <c r="H1589" s="24" t="str">
        <f aca="false">INDEX(Customers!$B$2:$B$601,MATCH(C1589,Customers!$A$2:$A$601,0))</f>
        <v>Rift Valley</v>
      </c>
      <c r="I1589" s="43" t="n">
        <f aca="false">ROUND(MIN(INDEX(Assumptions!$D$13:$D$18,MATCH(E1589,Assumptions!$A$13:$A$18,0)),MAX(INDEX(Assumptions!$C$13:$C$18,MATCH(E1589,Assumptions!$A$13:$A$18,0)),INDEX(Assumptions!$B$13:$B$18,MATCH(E1589,Assumptions!$A$13:$A$18,0))*F1589)),2)</f>
        <v>8.92</v>
      </c>
    </row>
    <row r="1590" customFormat="false" ht="15" hidden="false" customHeight="false" outlineLevel="0" collapsed="false">
      <c r="A1590" s="24" t="s">
        <v>2413</v>
      </c>
      <c r="B1590" s="39" t="n">
        <v>46055</v>
      </c>
      <c r="C1590" s="24" t="s">
        <v>261</v>
      </c>
      <c r="D1590" s="24" t="s">
        <v>183</v>
      </c>
      <c r="E1590" s="24" t="s">
        <v>105</v>
      </c>
      <c r="F1590" s="38" t="n">
        <v>15710</v>
      </c>
      <c r="G1590" s="42" t="n">
        <f aca="false">DATE(YEAR(B1590),MONTH(B1590),1)</f>
        <v>46054</v>
      </c>
      <c r="H1590" s="24" t="str">
        <f aca="false">INDEX(Customers!$B$2:$B$601,MATCH(C1590,Customers!$A$2:$A$601,0))</f>
        <v>Coast</v>
      </c>
      <c r="I1590" s="43" t="n">
        <f aca="false">ROUND(MIN(INDEX(Assumptions!$D$13:$D$18,MATCH(E1590,Assumptions!$A$13:$A$18,0)),MAX(INDEX(Assumptions!$C$13:$C$18,MATCH(E1590,Assumptions!$A$13:$A$18,0)),INDEX(Assumptions!$B$13:$B$18,MATCH(E1590,Assumptions!$A$13:$A$18,0))*F1590)),2)</f>
        <v>200</v>
      </c>
    </row>
    <row r="1591" customFormat="false" ht="15" hidden="false" customHeight="false" outlineLevel="0" collapsed="false">
      <c r="A1591" s="24" t="s">
        <v>2414</v>
      </c>
      <c r="B1591" s="39" t="n">
        <v>46055</v>
      </c>
      <c r="C1591" s="24" t="s">
        <v>265</v>
      </c>
      <c r="D1591" s="24" t="s">
        <v>826</v>
      </c>
      <c r="E1591" s="24" t="s">
        <v>109</v>
      </c>
      <c r="F1591" s="38" t="n">
        <v>1830</v>
      </c>
      <c r="G1591" s="42" t="n">
        <f aca="false">DATE(YEAR(B1591),MONTH(B1591),1)</f>
        <v>46054</v>
      </c>
      <c r="H1591" s="24" t="str">
        <f aca="false">INDEX(Customers!$B$2:$B$601,MATCH(C1591,Customers!$A$2:$A$601,0))</f>
        <v>Nairobi</v>
      </c>
      <c r="I1591" s="43" t="n">
        <f aca="false">ROUND(MIN(INDEX(Assumptions!$D$13:$D$18,MATCH(E1591,Assumptions!$A$13:$A$18,0)),MAX(INDEX(Assumptions!$C$13:$C$18,MATCH(E1591,Assumptions!$A$13:$A$18,0)),INDEX(Assumptions!$B$13:$B$18,MATCH(E1591,Assumptions!$A$13:$A$18,0))*F1591)),2)</f>
        <v>7.32</v>
      </c>
    </row>
    <row r="1592" customFormat="false" ht="15" hidden="false" customHeight="false" outlineLevel="0" collapsed="false">
      <c r="A1592" s="24" t="s">
        <v>2415</v>
      </c>
      <c r="B1592" s="39" t="n">
        <v>46055</v>
      </c>
      <c r="C1592" s="24" t="s">
        <v>265</v>
      </c>
      <c r="D1592" s="24" t="s">
        <v>153</v>
      </c>
      <c r="E1592" s="24" t="s">
        <v>105</v>
      </c>
      <c r="F1592" s="38" t="n">
        <v>950</v>
      </c>
      <c r="G1592" s="42" t="n">
        <f aca="false">DATE(YEAR(B1592),MONTH(B1592),1)</f>
        <v>46054</v>
      </c>
      <c r="H1592" s="24" t="str">
        <f aca="false">INDEX(Customers!$B$2:$B$601,MATCH(C1592,Customers!$A$2:$A$601,0))</f>
        <v>Nairobi</v>
      </c>
      <c r="I1592" s="43" t="n">
        <f aca="false">ROUND(MIN(INDEX(Assumptions!$D$13:$D$18,MATCH(E1592,Assumptions!$A$13:$A$18,0)),MAX(INDEX(Assumptions!$C$13:$C$18,MATCH(E1592,Assumptions!$A$13:$A$18,0)),INDEX(Assumptions!$B$13:$B$18,MATCH(E1592,Assumptions!$A$13:$A$18,0))*F1592)),2)</f>
        <v>14.25</v>
      </c>
    </row>
    <row r="1593" customFormat="false" ht="15" hidden="false" customHeight="false" outlineLevel="0" collapsed="false">
      <c r="A1593" s="24" t="s">
        <v>2416</v>
      </c>
      <c r="B1593" s="39" t="n">
        <v>46055</v>
      </c>
      <c r="C1593" s="24" t="s">
        <v>278</v>
      </c>
      <c r="D1593" s="24" t="s">
        <v>826</v>
      </c>
      <c r="E1593" s="24" t="s">
        <v>109</v>
      </c>
      <c r="F1593" s="38" t="n">
        <v>5020</v>
      </c>
      <c r="G1593" s="42" t="n">
        <f aca="false">DATE(YEAR(B1593),MONTH(B1593),1)</f>
        <v>46054</v>
      </c>
      <c r="H1593" s="24" t="str">
        <f aca="false">INDEX(Customers!$B$2:$B$601,MATCH(C1593,Customers!$A$2:$A$601,0))</f>
        <v>Central</v>
      </c>
      <c r="I1593" s="43" t="n">
        <f aca="false">ROUND(MIN(INDEX(Assumptions!$D$13:$D$18,MATCH(E1593,Assumptions!$A$13:$A$18,0)),MAX(INDEX(Assumptions!$C$13:$C$18,MATCH(E1593,Assumptions!$A$13:$A$18,0)),INDEX(Assumptions!$B$13:$B$18,MATCH(E1593,Assumptions!$A$13:$A$18,0))*F1593)),2)</f>
        <v>20.08</v>
      </c>
    </row>
    <row r="1594" customFormat="false" ht="15" hidden="false" customHeight="false" outlineLevel="0" collapsed="false">
      <c r="A1594" s="24" t="s">
        <v>2417</v>
      </c>
      <c r="B1594" s="39" t="n">
        <v>46055</v>
      </c>
      <c r="C1594" s="24" t="s">
        <v>285</v>
      </c>
      <c r="D1594" s="24" t="s">
        <v>203</v>
      </c>
      <c r="E1594" s="24" t="s">
        <v>107</v>
      </c>
      <c r="F1594" s="38" t="n">
        <v>19680</v>
      </c>
      <c r="G1594" s="42" t="n">
        <f aca="false">DATE(YEAR(B1594),MONTH(B1594),1)</f>
        <v>46054</v>
      </c>
      <c r="H1594" s="24" t="str">
        <f aca="false">INDEX(Customers!$B$2:$B$601,MATCH(C1594,Customers!$A$2:$A$601,0))</f>
        <v>Eastern</v>
      </c>
      <c r="I1594" s="43" t="n">
        <f aca="false">ROUND(MIN(INDEX(Assumptions!$D$13:$D$18,MATCH(E1594,Assumptions!$A$13:$A$18,0)),MAX(INDEX(Assumptions!$C$13:$C$18,MATCH(E1594,Assumptions!$A$13:$A$18,0)),INDEX(Assumptions!$B$13:$B$18,MATCH(E1594,Assumptions!$A$13:$A$18,0))*F1594)),2)</f>
        <v>0</v>
      </c>
    </row>
    <row r="1595" customFormat="false" ht="15" hidden="false" customHeight="false" outlineLevel="0" collapsed="false">
      <c r="A1595" s="24" t="s">
        <v>2418</v>
      </c>
      <c r="B1595" s="39" t="n">
        <v>46055</v>
      </c>
      <c r="C1595" s="24" t="s">
        <v>287</v>
      </c>
      <c r="D1595" s="24" t="s">
        <v>826</v>
      </c>
      <c r="E1595" s="24" t="s">
        <v>111</v>
      </c>
      <c r="F1595" s="38" t="n">
        <v>200</v>
      </c>
      <c r="G1595" s="42" t="n">
        <f aca="false">DATE(YEAR(B1595),MONTH(B1595),1)</f>
        <v>46054</v>
      </c>
      <c r="H1595" s="24" t="str">
        <f aca="false">INDEX(Customers!$B$2:$B$601,MATCH(C1595,Customers!$A$2:$A$601,0))</f>
        <v>Nairobi</v>
      </c>
      <c r="I1595" s="43" t="n">
        <f aca="false">ROUND(MIN(INDEX(Assumptions!$D$13:$D$18,MATCH(E1595,Assumptions!$A$13:$A$18,0)),MAX(INDEX(Assumptions!$C$13:$C$18,MATCH(E1595,Assumptions!$A$13:$A$18,0)),INDEX(Assumptions!$B$13:$B$18,MATCH(E1595,Assumptions!$A$13:$A$18,0))*F1595)),2)</f>
        <v>8</v>
      </c>
    </row>
    <row r="1596" customFormat="false" ht="15" hidden="false" customHeight="false" outlineLevel="0" collapsed="false">
      <c r="A1596" s="24" t="s">
        <v>2419</v>
      </c>
      <c r="B1596" s="39" t="n">
        <v>46055</v>
      </c>
      <c r="C1596" s="24" t="s">
        <v>289</v>
      </c>
      <c r="D1596" s="24" t="s">
        <v>826</v>
      </c>
      <c r="E1596" s="24" t="s">
        <v>109</v>
      </c>
      <c r="F1596" s="38" t="n">
        <v>7150</v>
      </c>
      <c r="G1596" s="42" t="n">
        <f aca="false">DATE(YEAR(B1596),MONTH(B1596),1)</f>
        <v>46054</v>
      </c>
      <c r="H1596" s="24" t="str">
        <f aca="false">INDEX(Customers!$B$2:$B$601,MATCH(C1596,Customers!$A$2:$A$601,0))</f>
        <v>Coast</v>
      </c>
      <c r="I1596" s="43" t="n">
        <f aca="false">ROUND(MIN(INDEX(Assumptions!$D$13:$D$18,MATCH(E1596,Assumptions!$A$13:$A$18,0)),MAX(INDEX(Assumptions!$C$13:$C$18,MATCH(E1596,Assumptions!$A$13:$A$18,0)),INDEX(Assumptions!$B$13:$B$18,MATCH(E1596,Assumptions!$A$13:$A$18,0))*F1596)),2)</f>
        <v>28.6</v>
      </c>
    </row>
    <row r="1597" customFormat="false" ht="15" hidden="false" customHeight="false" outlineLevel="0" collapsed="false">
      <c r="A1597" s="24" t="s">
        <v>2420</v>
      </c>
      <c r="B1597" s="39" t="n">
        <v>46055</v>
      </c>
      <c r="C1597" s="24" t="s">
        <v>343</v>
      </c>
      <c r="D1597" s="24" t="s">
        <v>826</v>
      </c>
      <c r="E1597" s="24" t="s">
        <v>111</v>
      </c>
      <c r="F1597" s="38" t="n">
        <v>50</v>
      </c>
      <c r="G1597" s="42" t="n">
        <f aca="false">DATE(YEAR(B1597),MONTH(B1597),1)</f>
        <v>46054</v>
      </c>
      <c r="H1597" s="24" t="str">
        <f aca="false">INDEX(Customers!$B$2:$B$601,MATCH(C1597,Customers!$A$2:$A$601,0))</f>
        <v>Central</v>
      </c>
      <c r="I1597" s="43" t="n">
        <f aca="false">ROUND(MIN(INDEX(Assumptions!$D$13:$D$18,MATCH(E1597,Assumptions!$A$13:$A$18,0)),MAX(INDEX(Assumptions!$C$13:$C$18,MATCH(E1597,Assumptions!$A$13:$A$18,0)),INDEX(Assumptions!$B$13:$B$18,MATCH(E1597,Assumptions!$A$13:$A$18,0))*F1597)),2)</f>
        <v>2</v>
      </c>
    </row>
    <row r="1598" customFormat="false" ht="15" hidden="false" customHeight="false" outlineLevel="0" collapsed="false">
      <c r="A1598" s="24" t="s">
        <v>2421</v>
      </c>
      <c r="B1598" s="39" t="n">
        <v>46055</v>
      </c>
      <c r="C1598" s="24" t="s">
        <v>345</v>
      </c>
      <c r="D1598" s="24" t="s">
        <v>826</v>
      </c>
      <c r="E1598" s="24" t="s">
        <v>113</v>
      </c>
      <c r="F1598" s="38" t="n">
        <v>1000</v>
      </c>
      <c r="G1598" s="42" t="n">
        <f aca="false">DATE(YEAR(B1598),MONTH(B1598),1)</f>
        <v>46054</v>
      </c>
      <c r="H1598" s="24" t="str">
        <f aca="false">INDEX(Customers!$B$2:$B$601,MATCH(C1598,Customers!$A$2:$A$601,0))</f>
        <v>Central</v>
      </c>
      <c r="I1598" s="43" t="n">
        <f aca="false">ROUND(MIN(INDEX(Assumptions!$D$13:$D$18,MATCH(E1598,Assumptions!$A$13:$A$18,0)),MAX(INDEX(Assumptions!$C$13:$C$18,MATCH(E1598,Assumptions!$A$13:$A$18,0)),INDEX(Assumptions!$B$13:$B$18,MATCH(E1598,Assumptions!$A$13:$A$18,0))*F1598)),2)</f>
        <v>50</v>
      </c>
    </row>
    <row r="1599" customFormat="false" ht="15" hidden="false" customHeight="false" outlineLevel="0" collapsed="false">
      <c r="A1599" s="24" t="s">
        <v>2422</v>
      </c>
      <c r="B1599" s="39" t="n">
        <v>46055</v>
      </c>
      <c r="C1599" s="24" t="s">
        <v>356</v>
      </c>
      <c r="D1599" s="24" t="s">
        <v>826</v>
      </c>
      <c r="E1599" s="24" t="s">
        <v>111</v>
      </c>
      <c r="F1599" s="38" t="n">
        <v>500</v>
      </c>
      <c r="G1599" s="42" t="n">
        <f aca="false">DATE(YEAR(B1599),MONTH(B1599),1)</f>
        <v>46054</v>
      </c>
      <c r="H1599" s="24" t="str">
        <f aca="false">INDEX(Customers!$B$2:$B$601,MATCH(C1599,Customers!$A$2:$A$601,0))</f>
        <v>Coast</v>
      </c>
      <c r="I1599" s="43" t="n">
        <f aca="false">ROUND(MIN(INDEX(Assumptions!$D$13:$D$18,MATCH(E1599,Assumptions!$A$13:$A$18,0)),MAX(INDEX(Assumptions!$C$13:$C$18,MATCH(E1599,Assumptions!$A$13:$A$18,0)),INDEX(Assumptions!$B$13:$B$18,MATCH(E1599,Assumptions!$A$13:$A$18,0))*F1599)),2)</f>
        <v>20</v>
      </c>
    </row>
    <row r="1600" customFormat="false" ht="15" hidden="false" customHeight="false" outlineLevel="0" collapsed="false">
      <c r="A1600" s="24" t="s">
        <v>2423</v>
      </c>
      <c r="B1600" s="39" t="n">
        <v>46055</v>
      </c>
      <c r="C1600" s="24" t="s">
        <v>397</v>
      </c>
      <c r="D1600" s="24" t="s">
        <v>826</v>
      </c>
      <c r="E1600" s="24" t="s">
        <v>109</v>
      </c>
      <c r="F1600" s="38" t="n">
        <v>11610</v>
      </c>
      <c r="G1600" s="42" t="n">
        <f aca="false">DATE(YEAR(B1600),MONTH(B1600),1)</f>
        <v>46054</v>
      </c>
      <c r="H1600" s="24" t="str">
        <f aca="false">INDEX(Customers!$B$2:$B$601,MATCH(C1600,Customers!$A$2:$A$601,0))</f>
        <v>Western</v>
      </c>
      <c r="I1600" s="43" t="n">
        <f aca="false">ROUND(MIN(INDEX(Assumptions!$D$13:$D$18,MATCH(E1600,Assumptions!$A$13:$A$18,0)),MAX(INDEX(Assumptions!$C$13:$C$18,MATCH(E1600,Assumptions!$A$13:$A$18,0)),INDEX(Assumptions!$B$13:$B$18,MATCH(E1600,Assumptions!$A$13:$A$18,0))*F1600)),2)</f>
        <v>40</v>
      </c>
    </row>
    <row r="1601" customFormat="false" ht="15" hidden="false" customHeight="false" outlineLevel="0" collapsed="false">
      <c r="A1601" s="24" t="s">
        <v>2424</v>
      </c>
      <c r="B1601" s="39" t="n">
        <v>46055</v>
      </c>
      <c r="C1601" s="24" t="s">
        <v>432</v>
      </c>
      <c r="D1601" s="24" t="s">
        <v>826</v>
      </c>
      <c r="E1601" s="24" t="s">
        <v>109</v>
      </c>
      <c r="F1601" s="38" t="n">
        <v>6410</v>
      </c>
      <c r="G1601" s="42" t="n">
        <f aca="false">DATE(YEAR(B1601),MONTH(B1601),1)</f>
        <v>46054</v>
      </c>
      <c r="H1601" s="24" t="str">
        <f aca="false">INDEX(Customers!$B$2:$B$601,MATCH(C1601,Customers!$A$2:$A$601,0))</f>
        <v>Rift Valley</v>
      </c>
      <c r="I1601" s="43" t="n">
        <f aca="false">ROUND(MIN(INDEX(Assumptions!$D$13:$D$18,MATCH(E1601,Assumptions!$A$13:$A$18,0)),MAX(INDEX(Assumptions!$C$13:$C$18,MATCH(E1601,Assumptions!$A$13:$A$18,0)),INDEX(Assumptions!$B$13:$B$18,MATCH(E1601,Assumptions!$A$13:$A$18,0))*F1601)),2)</f>
        <v>25.64</v>
      </c>
    </row>
    <row r="1602" customFormat="false" ht="15" hidden="false" customHeight="false" outlineLevel="0" collapsed="false">
      <c r="A1602" s="24" t="s">
        <v>2425</v>
      </c>
      <c r="B1602" s="39" t="n">
        <v>46055</v>
      </c>
      <c r="C1602" s="24" t="s">
        <v>433</v>
      </c>
      <c r="D1602" s="24" t="s">
        <v>826</v>
      </c>
      <c r="E1602" s="24" t="s">
        <v>103</v>
      </c>
      <c r="F1602" s="38" t="n">
        <v>5160</v>
      </c>
      <c r="G1602" s="42" t="n">
        <f aca="false">DATE(YEAR(B1602),MONTH(B1602),1)</f>
        <v>46054</v>
      </c>
      <c r="H1602" s="24" t="str">
        <f aca="false">INDEX(Customers!$B$2:$B$601,MATCH(C1602,Customers!$A$2:$A$601,0))</f>
        <v>Nairobi</v>
      </c>
      <c r="I1602" s="43" t="n">
        <f aca="false">ROUND(MIN(INDEX(Assumptions!$D$13:$D$18,MATCH(E1602,Assumptions!$A$13:$A$18,0)),MAX(INDEX(Assumptions!$C$13:$C$18,MATCH(E1602,Assumptions!$A$13:$A$18,0)),INDEX(Assumptions!$B$13:$B$18,MATCH(E1602,Assumptions!$A$13:$A$18,0))*F1602)),2)</f>
        <v>51.6</v>
      </c>
    </row>
    <row r="1603" customFormat="false" ht="15" hidden="false" customHeight="false" outlineLevel="0" collapsed="false">
      <c r="A1603" s="24" t="s">
        <v>2426</v>
      </c>
      <c r="B1603" s="39" t="n">
        <v>46055</v>
      </c>
      <c r="C1603" s="24" t="s">
        <v>440</v>
      </c>
      <c r="D1603" s="24" t="s">
        <v>826</v>
      </c>
      <c r="E1603" s="24" t="s">
        <v>103</v>
      </c>
      <c r="F1603" s="38" t="n">
        <v>5970</v>
      </c>
      <c r="G1603" s="42" t="n">
        <f aca="false">DATE(YEAR(B1603),MONTH(B1603),1)</f>
        <v>46054</v>
      </c>
      <c r="H1603" s="24" t="str">
        <f aca="false">INDEX(Customers!$B$2:$B$601,MATCH(C1603,Customers!$A$2:$A$601,0))</f>
        <v>Nairobi</v>
      </c>
      <c r="I1603" s="43" t="n">
        <f aca="false">ROUND(MIN(INDEX(Assumptions!$D$13:$D$18,MATCH(E1603,Assumptions!$A$13:$A$18,0)),MAX(INDEX(Assumptions!$C$13:$C$18,MATCH(E1603,Assumptions!$A$13:$A$18,0)),INDEX(Assumptions!$B$13:$B$18,MATCH(E1603,Assumptions!$A$13:$A$18,0))*F1603)),2)</f>
        <v>59.7</v>
      </c>
    </row>
    <row r="1604" customFormat="false" ht="15" hidden="false" customHeight="false" outlineLevel="0" collapsed="false">
      <c r="A1604" s="24" t="s">
        <v>2427</v>
      </c>
      <c r="B1604" s="39" t="n">
        <v>46055</v>
      </c>
      <c r="C1604" s="24" t="s">
        <v>440</v>
      </c>
      <c r="D1604" s="24" t="s">
        <v>156</v>
      </c>
      <c r="E1604" s="24" t="s">
        <v>105</v>
      </c>
      <c r="F1604" s="38" t="n">
        <v>6220</v>
      </c>
      <c r="G1604" s="42" t="n">
        <f aca="false">DATE(YEAR(B1604),MONTH(B1604),1)</f>
        <v>46054</v>
      </c>
      <c r="H1604" s="24" t="str">
        <f aca="false">INDEX(Customers!$B$2:$B$601,MATCH(C1604,Customers!$A$2:$A$601,0))</f>
        <v>Nairobi</v>
      </c>
      <c r="I1604" s="43" t="n">
        <f aca="false">ROUND(MIN(INDEX(Assumptions!$D$13:$D$18,MATCH(E1604,Assumptions!$A$13:$A$18,0)),MAX(INDEX(Assumptions!$C$13:$C$18,MATCH(E1604,Assumptions!$A$13:$A$18,0)),INDEX(Assumptions!$B$13:$B$18,MATCH(E1604,Assumptions!$A$13:$A$18,0))*F1604)),2)</f>
        <v>93.3</v>
      </c>
    </row>
    <row r="1605" customFormat="false" ht="15" hidden="false" customHeight="false" outlineLevel="0" collapsed="false">
      <c r="A1605" s="24" t="s">
        <v>2428</v>
      </c>
      <c r="B1605" s="39" t="n">
        <v>46055</v>
      </c>
      <c r="C1605" s="24" t="s">
        <v>448</v>
      </c>
      <c r="D1605" s="24" t="s">
        <v>152</v>
      </c>
      <c r="E1605" s="24" t="s">
        <v>107</v>
      </c>
      <c r="F1605" s="38" t="n">
        <v>8150</v>
      </c>
      <c r="G1605" s="42" t="n">
        <f aca="false">DATE(YEAR(B1605),MONTH(B1605),1)</f>
        <v>46054</v>
      </c>
      <c r="H1605" s="24" t="str">
        <f aca="false">INDEX(Customers!$B$2:$B$601,MATCH(C1605,Customers!$A$2:$A$601,0))</f>
        <v>Eastern</v>
      </c>
      <c r="I1605" s="43" t="n">
        <f aca="false">ROUND(MIN(INDEX(Assumptions!$D$13:$D$18,MATCH(E1605,Assumptions!$A$13:$A$18,0)),MAX(INDEX(Assumptions!$C$13:$C$18,MATCH(E1605,Assumptions!$A$13:$A$18,0)),INDEX(Assumptions!$B$13:$B$18,MATCH(E1605,Assumptions!$A$13:$A$18,0))*F1605)),2)</f>
        <v>0</v>
      </c>
    </row>
    <row r="1606" customFormat="false" ht="15" hidden="false" customHeight="false" outlineLevel="0" collapsed="false">
      <c r="A1606" s="24" t="s">
        <v>2429</v>
      </c>
      <c r="B1606" s="39" t="n">
        <v>46055</v>
      </c>
      <c r="C1606" s="24" t="s">
        <v>455</v>
      </c>
      <c r="D1606" s="24" t="s">
        <v>173</v>
      </c>
      <c r="E1606" s="24" t="s">
        <v>105</v>
      </c>
      <c r="F1606" s="38" t="n">
        <v>2280</v>
      </c>
      <c r="G1606" s="42" t="n">
        <f aca="false">DATE(YEAR(B1606),MONTH(B1606),1)</f>
        <v>46054</v>
      </c>
      <c r="H1606" s="24" t="str">
        <f aca="false">INDEX(Customers!$B$2:$B$601,MATCH(C1606,Customers!$A$2:$A$601,0))</f>
        <v>Rift Valley</v>
      </c>
      <c r="I1606" s="43" t="n">
        <f aca="false">ROUND(MIN(INDEX(Assumptions!$D$13:$D$18,MATCH(E1606,Assumptions!$A$13:$A$18,0)),MAX(INDEX(Assumptions!$C$13:$C$18,MATCH(E1606,Assumptions!$A$13:$A$18,0)),INDEX(Assumptions!$B$13:$B$18,MATCH(E1606,Assumptions!$A$13:$A$18,0))*F1606)),2)</f>
        <v>34.2</v>
      </c>
    </row>
    <row r="1607" customFormat="false" ht="15" hidden="false" customHeight="false" outlineLevel="0" collapsed="false">
      <c r="A1607" s="24" t="s">
        <v>2430</v>
      </c>
      <c r="B1607" s="39" t="n">
        <v>46055</v>
      </c>
      <c r="C1607" s="24" t="s">
        <v>465</v>
      </c>
      <c r="D1607" s="24" t="s">
        <v>153</v>
      </c>
      <c r="E1607" s="24" t="s">
        <v>107</v>
      </c>
      <c r="F1607" s="38" t="n">
        <v>5890</v>
      </c>
      <c r="G1607" s="42" t="n">
        <f aca="false">DATE(YEAR(B1607),MONTH(B1607),1)</f>
        <v>46054</v>
      </c>
      <c r="H1607" s="24" t="str">
        <f aca="false">INDEX(Customers!$B$2:$B$601,MATCH(C1607,Customers!$A$2:$A$601,0))</f>
        <v>Nairobi</v>
      </c>
      <c r="I1607" s="43" t="n">
        <f aca="false">ROUND(MIN(INDEX(Assumptions!$D$13:$D$18,MATCH(E1607,Assumptions!$A$13:$A$18,0)),MAX(INDEX(Assumptions!$C$13:$C$18,MATCH(E1607,Assumptions!$A$13:$A$18,0)),INDEX(Assumptions!$B$13:$B$18,MATCH(E1607,Assumptions!$A$13:$A$18,0))*F1607)),2)</f>
        <v>0</v>
      </c>
    </row>
    <row r="1608" customFormat="false" ht="15" hidden="false" customHeight="false" outlineLevel="0" collapsed="false">
      <c r="A1608" s="24" t="s">
        <v>2431</v>
      </c>
      <c r="B1608" s="39" t="n">
        <v>46055</v>
      </c>
      <c r="C1608" s="24" t="s">
        <v>475</v>
      </c>
      <c r="D1608" s="24" t="s">
        <v>826</v>
      </c>
      <c r="E1608" s="24" t="s">
        <v>103</v>
      </c>
      <c r="F1608" s="38" t="n">
        <v>2460</v>
      </c>
      <c r="G1608" s="42" t="n">
        <f aca="false">DATE(YEAR(B1608),MONTH(B1608),1)</f>
        <v>46054</v>
      </c>
      <c r="H1608" s="24" t="str">
        <f aca="false">INDEX(Customers!$B$2:$B$601,MATCH(C1608,Customers!$A$2:$A$601,0))</f>
        <v>Coast</v>
      </c>
      <c r="I1608" s="43" t="n">
        <f aca="false">ROUND(MIN(INDEX(Assumptions!$D$13:$D$18,MATCH(E1608,Assumptions!$A$13:$A$18,0)),MAX(INDEX(Assumptions!$C$13:$C$18,MATCH(E1608,Assumptions!$A$13:$A$18,0)),INDEX(Assumptions!$B$13:$B$18,MATCH(E1608,Assumptions!$A$13:$A$18,0))*F1608)),2)</f>
        <v>24.6</v>
      </c>
    </row>
    <row r="1609" customFormat="false" ht="15" hidden="false" customHeight="false" outlineLevel="0" collapsed="false">
      <c r="A1609" s="24" t="s">
        <v>2432</v>
      </c>
      <c r="B1609" s="39" t="n">
        <v>46055</v>
      </c>
      <c r="C1609" s="24" t="s">
        <v>476</v>
      </c>
      <c r="D1609" s="24" t="s">
        <v>826</v>
      </c>
      <c r="E1609" s="24" t="s">
        <v>111</v>
      </c>
      <c r="F1609" s="38" t="n">
        <v>20</v>
      </c>
      <c r="G1609" s="42" t="n">
        <f aca="false">DATE(YEAR(B1609),MONTH(B1609),1)</f>
        <v>46054</v>
      </c>
      <c r="H1609" s="24" t="str">
        <f aca="false">INDEX(Customers!$B$2:$B$601,MATCH(C1609,Customers!$A$2:$A$601,0))</f>
        <v>Coast</v>
      </c>
      <c r="I1609" s="43" t="n">
        <f aca="false">ROUND(MIN(INDEX(Assumptions!$D$13:$D$18,MATCH(E1609,Assumptions!$A$13:$A$18,0)),MAX(INDEX(Assumptions!$C$13:$C$18,MATCH(E1609,Assumptions!$A$13:$A$18,0)),INDEX(Assumptions!$B$13:$B$18,MATCH(E1609,Assumptions!$A$13:$A$18,0))*F1609)),2)</f>
        <v>0.8</v>
      </c>
    </row>
    <row r="1610" customFormat="false" ht="15" hidden="false" customHeight="false" outlineLevel="0" collapsed="false">
      <c r="A1610" s="24" t="s">
        <v>2433</v>
      </c>
      <c r="B1610" s="39" t="n">
        <v>46055</v>
      </c>
      <c r="C1610" s="24" t="s">
        <v>478</v>
      </c>
      <c r="D1610" s="24" t="s">
        <v>826</v>
      </c>
      <c r="E1610" s="24" t="s">
        <v>109</v>
      </c>
      <c r="F1610" s="38" t="n">
        <v>2800</v>
      </c>
      <c r="G1610" s="42" t="n">
        <f aca="false">DATE(YEAR(B1610),MONTH(B1610),1)</f>
        <v>46054</v>
      </c>
      <c r="H1610" s="24" t="str">
        <f aca="false">INDEX(Customers!$B$2:$B$601,MATCH(C1610,Customers!$A$2:$A$601,0))</f>
        <v>Eastern</v>
      </c>
      <c r="I1610" s="43" t="n">
        <f aca="false">ROUND(MIN(INDEX(Assumptions!$D$13:$D$18,MATCH(E1610,Assumptions!$A$13:$A$18,0)),MAX(INDEX(Assumptions!$C$13:$C$18,MATCH(E1610,Assumptions!$A$13:$A$18,0)),INDEX(Assumptions!$B$13:$B$18,MATCH(E1610,Assumptions!$A$13:$A$18,0))*F1610)),2)</f>
        <v>11.2</v>
      </c>
    </row>
    <row r="1611" customFormat="false" ht="15" hidden="false" customHeight="false" outlineLevel="0" collapsed="false">
      <c r="A1611" s="24" t="s">
        <v>2434</v>
      </c>
      <c r="B1611" s="39" t="n">
        <v>46055</v>
      </c>
      <c r="C1611" s="24" t="s">
        <v>492</v>
      </c>
      <c r="D1611" s="24" t="s">
        <v>209</v>
      </c>
      <c r="E1611" s="24" t="s">
        <v>107</v>
      </c>
      <c r="F1611" s="38" t="n">
        <v>8460</v>
      </c>
      <c r="G1611" s="42" t="n">
        <f aca="false">DATE(YEAR(B1611),MONTH(B1611),1)</f>
        <v>46054</v>
      </c>
      <c r="H1611" s="24" t="str">
        <f aca="false">INDEX(Customers!$B$2:$B$601,MATCH(C1611,Customers!$A$2:$A$601,0))</f>
        <v>Eastern</v>
      </c>
      <c r="I1611" s="43" t="n">
        <f aca="false">ROUND(MIN(INDEX(Assumptions!$D$13:$D$18,MATCH(E1611,Assumptions!$A$13:$A$18,0)),MAX(INDEX(Assumptions!$C$13:$C$18,MATCH(E1611,Assumptions!$A$13:$A$18,0)),INDEX(Assumptions!$B$13:$B$18,MATCH(E1611,Assumptions!$A$13:$A$18,0))*F1611)),2)</f>
        <v>0</v>
      </c>
    </row>
    <row r="1612" customFormat="false" ht="15" hidden="false" customHeight="false" outlineLevel="0" collapsed="false">
      <c r="A1612" s="24" t="s">
        <v>2435</v>
      </c>
      <c r="B1612" s="39" t="n">
        <v>46055</v>
      </c>
      <c r="C1612" s="24" t="s">
        <v>505</v>
      </c>
      <c r="D1612" s="24" t="s">
        <v>826</v>
      </c>
      <c r="E1612" s="24" t="s">
        <v>111</v>
      </c>
      <c r="F1612" s="38" t="n">
        <v>200</v>
      </c>
      <c r="G1612" s="42" t="n">
        <f aca="false">DATE(YEAR(B1612),MONTH(B1612),1)</f>
        <v>46054</v>
      </c>
      <c r="H1612" s="24" t="str">
        <f aca="false">INDEX(Customers!$B$2:$B$601,MATCH(C1612,Customers!$A$2:$A$601,0))</f>
        <v>Eastern</v>
      </c>
      <c r="I1612" s="43" t="n">
        <f aca="false">ROUND(MIN(INDEX(Assumptions!$D$13:$D$18,MATCH(E1612,Assumptions!$A$13:$A$18,0)),MAX(INDEX(Assumptions!$C$13:$C$18,MATCH(E1612,Assumptions!$A$13:$A$18,0)),INDEX(Assumptions!$B$13:$B$18,MATCH(E1612,Assumptions!$A$13:$A$18,0))*F1612)),2)</f>
        <v>8</v>
      </c>
    </row>
    <row r="1613" customFormat="false" ht="15" hidden="false" customHeight="false" outlineLevel="0" collapsed="false">
      <c r="A1613" s="24" t="s">
        <v>2436</v>
      </c>
      <c r="B1613" s="39" t="n">
        <v>46055</v>
      </c>
      <c r="C1613" s="24" t="s">
        <v>509</v>
      </c>
      <c r="D1613" s="24" t="s">
        <v>826</v>
      </c>
      <c r="E1613" s="24" t="s">
        <v>113</v>
      </c>
      <c r="F1613" s="38" t="n">
        <v>250</v>
      </c>
      <c r="G1613" s="42" t="n">
        <f aca="false">DATE(YEAR(B1613),MONTH(B1613),1)</f>
        <v>46054</v>
      </c>
      <c r="H1613" s="24" t="str">
        <f aca="false">INDEX(Customers!$B$2:$B$601,MATCH(C1613,Customers!$A$2:$A$601,0))</f>
        <v>Rift Valley</v>
      </c>
      <c r="I1613" s="43" t="n">
        <f aca="false">ROUND(MIN(INDEX(Assumptions!$D$13:$D$18,MATCH(E1613,Assumptions!$A$13:$A$18,0)),MAX(INDEX(Assumptions!$C$13:$C$18,MATCH(E1613,Assumptions!$A$13:$A$18,0)),INDEX(Assumptions!$B$13:$B$18,MATCH(E1613,Assumptions!$A$13:$A$18,0))*F1613)),2)</f>
        <v>12.5</v>
      </c>
    </row>
    <row r="1614" customFormat="false" ht="15" hidden="false" customHeight="false" outlineLevel="0" collapsed="false">
      <c r="A1614" s="24" t="s">
        <v>2437</v>
      </c>
      <c r="B1614" s="39" t="n">
        <v>46055</v>
      </c>
      <c r="C1614" s="24" t="s">
        <v>540</v>
      </c>
      <c r="D1614" s="24" t="s">
        <v>826</v>
      </c>
      <c r="E1614" s="24" t="s">
        <v>103</v>
      </c>
      <c r="F1614" s="38" t="n">
        <v>1120</v>
      </c>
      <c r="G1614" s="42" t="n">
        <f aca="false">DATE(YEAR(B1614),MONTH(B1614),1)</f>
        <v>46054</v>
      </c>
      <c r="H1614" s="24" t="str">
        <f aca="false">INDEX(Customers!$B$2:$B$601,MATCH(C1614,Customers!$A$2:$A$601,0))</f>
        <v>Nairobi</v>
      </c>
      <c r="I1614" s="43" t="n">
        <f aca="false">ROUND(MIN(INDEX(Assumptions!$D$13:$D$18,MATCH(E1614,Assumptions!$A$13:$A$18,0)),MAX(INDEX(Assumptions!$C$13:$C$18,MATCH(E1614,Assumptions!$A$13:$A$18,0)),INDEX(Assumptions!$B$13:$B$18,MATCH(E1614,Assumptions!$A$13:$A$18,0))*F1614)),2)</f>
        <v>11.2</v>
      </c>
    </row>
    <row r="1615" customFormat="false" ht="15" hidden="false" customHeight="false" outlineLevel="0" collapsed="false">
      <c r="A1615" s="24" t="s">
        <v>2438</v>
      </c>
      <c r="B1615" s="39" t="n">
        <v>46055</v>
      </c>
      <c r="C1615" s="24" t="s">
        <v>545</v>
      </c>
      <c r="D1615" s="24" t="s">
        <v>826</v>
      </c>
      <c r="E1615" s="24" t="s">
        <v>111</v>
      </c>
      <c r="F1615" s="38" t="n">
        <v>200</v>
      </c>
      <c r="G1615" s="42" t="n">
        <f aca="false">DATE(YEAR(B1615),MONTH(B1615),1)</f>
        <v>46054</v>
      </c>
      <c r="H1615" s="24" t="str">
        <f aca="false">INDEX(Customers!$B$2:$B$601,MATCH(C1615,Customers!$A$2:$A$601,0))</f>
        <v>Rift Valley</v>
      </c>
      <c r="I1615" s="43" t="n">
        <f aca="false">ROUND(MIN(INDEX(Assumptions!$D$13:$D$18,MATCH(E1615,Assumptions!$A$13:$A$18,0)),MAX(INDEX(Assumptions!$C$13:$C$18,MATCH(E1615,Assumptions!$A$13:$A$18,0)),INDEX(Assumptions!$B$13:$B$18,MATCH(E1615,Assumptions!$A$13:$A$18,0))*F1615)),2)</f>
        <v>8</v>
      </c>
    </row>
    <row r="1616" customFormat="false" ht="15" hidden="false" customHeight="false" outlineLevel="0" collapsed="false">
      <c r="A1616" s="24" t="s">
        <v>2439</v>
      </c>
      <c r="B1616" s="39" t="n">
        <v>46055</v>
      </c>
      <c r="C1616" s="24" t="s">
        <v>558</v>
      </c>
      <c r="D1616" s="24" t="s">
        <v>826</v>
      </c>
      <c r="E1616" s="24" t="s">
        <v>109</v>
      </c>
      <c r="F1616" s="38" t="n">
        <v>3510</v>
      </c>
      <c r="G1616" s="42" t="n">
        <f aca="false">DATE(YEAR(B1616),MONTH(B1616),1)</f>
        <v>46054</v>
      </c>
      <c r="H1616" s="24" t="str">
        <f aca="false">INDEX(Customers!$B$2:$B$601,MATCH(C1616,Customers!$A$2:$A$601,0))</f>
        <v>Rift Valley</v>
      </c>
      <c r="I1616" s="43" t="n">
        <f aca="false">ROUND(MIN(INDEX(Assumptions!$D$13:$D$18,MATCH(E1616,Assumptions!$A$13:$A$18,0)),MAX(INDEX(Assumptions!$C$13:$C$18,MATCH(E1616,Assumptions!$A$13:$A$18,0)),INDEX(Assumptions!$B$13:$B$18,MATCH(E1616,Assumptions!$A$13:$A$18,0))*F1616)),2)</f>
        <v>14.04</v>
      </c>
    </row>
    <row r="1617" customFormat="false" ht="15" hidden="false" customHeight="false" outlineLevel="0" collapsed="false">
      <c r="A1617" s="24" t="s">
        <v>2440</v>
      </c>
      <c r="B1617" s="39" t="n">
        <v>46055</v>
      </c>
      <c r="C1617" s="24" t="s">
        <v>608</v>
      </c>
      <c r="D1617" s="24" t="s">
        <v>204</v>
      </c>
      <c r="E1617" s="24" t="s">
        <v>105</v>
      </c>
      <c r="F1617" s="38" t="n">
        <v>7750</v>
      </c>
      <c r="G1617" s="42" t="n">
        <f aca="false">DATE(YEAR(B1617),MONTH(B1617),1)</f>
        <v>46054</v>
      </c>
      <c r="H1617" s="24" t="str">
        <f aca="false">INDEX(Customers!$B$2:$B$601,MATCH(C1617,Customers!$A$2:$A$601,0))</f>
        <v>Eastern</v>
      </c>
      <c r="I1617" s="43" t="n">
        <f aca="false">ROUND(MIN(INDEX(Assumptions!$D$13:$D$18,MATCH(E1617,Assumptions!$A$13:$A$18,0)),MAX(INDEX(Assumptions!$C$13:$C$18,MATCH(E1617,Assumptions!$A$13:$A$18,0)),INDEX(Assumptions!$B$13:$B$18,MATCH(E1617,Assumptions!$A$13:$A$18,0))*F1617)),2)</f>
        <v>116.25</v>
      </c>
    </row>
    <row r="1618" customFormat="false" ht="15" hidden="false" customHeight="false" outlineLevel="0" collapsed="false">
      <c r="A1618" s="24" t="s">
        <v>2441</v>
      </c>
      <c r="B1618" s="39" t="n">
        <v>46055</v>
      </c>
      <c r="C1618" s="24" t="s">
        <v>640</v>
      </c>
      <c r="D1618" s="24" t="s">
        <v>826</v>
      </c>
      <c r="E1618" s="24" t="s">
        <v>113</v>
      </c>
      <c r="F1618" s="38" t="n">
        <v>50</v>
      </c>
      <c r="G1618" s="42" t="n">
        <f aca="false">DATE(YEAR(B1618),MONTH(B1618),1)</f>
        <v>46054</v>
      </c>
      <c r="H1618" s="24" t="str">
        <f aca="false">INDEX(Customers!$B$2:$B$601,MATCH(C1618,Customers!$A$2:$A$601,0))</f>
        <v>Rift Valley</v>
      </c>
      <c r="I1618" s="43" t="n">
        <f aca="false">ROUND(MIN(INDEX(Assumptions!$D$13:$D$18,MATCH(E1618,Assumptions!$A$13:$A$18,0)),MAX(INDEX(Assumptions!$C$13:$C$18,MATCH(E1618,Assumptions!$A$13:$A$18,0)),INDEX(Assumptions!$B$13:$B$18,MATCH(E1618,Assumptions!$A$13:$A$18,0))*F1618)),2)</f>
        <v>2.5</v>
      </c>
    </row>
    <row r="1619" customFormat="false" ht="15" hidden="false" customHeight="false" outlineLevel="0" collapsed="false">
      <c r="A1619" s="24" t="s">
        <v>2442</v>
      </c>
      <c r="B1619" s="39" t="n">
        <v>46055</v>
      </c>
      <c r="C1619" s="24" t="s">
        <v>641</v>
      </c>
      <c r="D1619" s="24" t="s">
        <v>826</v>
      </c>
      <c r="E1619" s="24" t="s">
        <v>111</v>
      </c>
      <c r="F1619" s="38" t="n">
        <v>100</v>
      </c>
      <c r="G1619" s="42" t="n">
        <f aca="false">DATE(YEAR(B1619),MONTH(B1619),1)</f>
        <v>46054</v>
      </c>
      <c r="H1619" s="24" t="str">
        <f aca="false">INDEX(Customers!$B$2:$B$601,MATCH(C1619,Customers!$A$2:$A$601,0))</f>
        <v>Nairobi</v>
      </c>
      <c r="I1619" s="43" t="n">
        <f aca="false">ROUND(MIN(INDEX(Assumptions!$D$13:$D$18,MATCH(E1619,Assumptions!$A$13:$A$18,0)),MAX(INDEX(Assumptions!$C$13:$C$18,MATCH(E1619,Assumptions!$A$13:$A$18,0)),INDEX(Assumptions!$B$13:$B$18,MATCH(E1619,Assumptions!$A$13:$A$18,0))*F1619)),2)</f>
        <v>4</v>
      </c>
    </row>
    <row r="1620" customFormat="false" ht="15" hidden="false" customHeight="false" outlineLevel="0" collapsed="false">
      <c r="A1620" s="24" t="s">
        <v>2443</v>
      </c>
      <c r="B1620" s="39" t="n">
        <v>46055</v>
      </c>
      <c r="C1620" s="24" t="s">
        <v>644</v>
      </c>
      <c r="D1620" s="24" t="s">
        <v>826</v>
      </c>
      <c r="E1620" s="24" t="s">
        <v>111</v>
      </c>
      <c r="F1620" s="38" t="n">
        <v>50</v>
      </c>
      <c r="G1620" s="42" t="n">
        <f aca="false">DATE(YEAR(B1620),MONTH(B1620),1)</f>
        <v>46054</v>
      </c>
      <c r="H1620" s="24" t="str">
        <f aca="false">INDEX(Customers!$B$2:$B$601,MATCH(C1620,Customers!$A$2:$A$601,0))</f>
        <v>Western</v>
      </c>
      <c r="I1620" s="43" t="n">
        <f aca="false">ROUND(MIN(INDEX(Assumptions!$D$13:$D$18,MATCH(E1620,Assumptions!$A$13:$A$18,0)),MAX(INDEX(Assumptions!$C$13:$C$18,MATCH(E1620,Assumptions!$A$13:$A$18,0)),INDEX(Assumptions!$B$13:$B$18,MATCH(E1620,Assumptions!$A$13:$A$18,0))*F1620)),2)</f>
        <v>2</v>
      </c>
    </row>
    <row r="1621" customFormat="false" ht="15" hidden="false" customHeight="false" outlineLevel="0" collapsed="false">
      <c r="A1621" s="24" t="s">
        <v>2444</v>
      </c>
      <c r="B1621" s="39" t="n">
        <v>46055</v>
      </c>
      <c r="C1621" s="24" t="s">
        <v>649</v>
      </c>
      <c r="D1621" s="24" t="s">
        <v>826</v>
      </c>
      <c r="E1621" s="24" t="s">
        <v>113</v>
      </c>
      <c r="F1621" s="38" t="n">
        <v>500</v>
      </c>
      <c r="G1621" s="42" t="n">
        <f aca="false">DATE(YEAR(B1621),MONTH(B1621),1)</f>
        <v>46054</v>
      </c>
      <c r="H1621" s="24" t="str">
        <f aca="false">INDEX(Customers!$B$2:$B$601,MATCH(C1621,Customers!$A$2:$A$601,0))</f>
        <v>Eastern</v>
      </c>
      <c r="I1621" s="43" t="n">
        <f aca="false">ROUND(MIN(INDEX(Assumptions!$D$13:$D$18,MATCH(E1621,Assumptions!$A$13:$A$18,0)),MAX(INDEX(Assumptions!$C$13:$C$18,MATCH(E1621,Assumptions!$A$13:$A$18,0)),INDEX(Assumptions!$B$13:$B$18,MATCH(E1621,Assumptions!$A$13:$A$18,0))*F1621)),2)</f>
        <v>25</v>
      </c>
    </row>
    <row r="1622" customFormat="false" ht="15" hidden="false" customHeight="false" outlineLevel="0" collapsed="false">
      <c r="A1622" s="24" t="s">
        <v>2445</v>
      </c>
      <c r="B1622" s="39" t="n">
        <v>46055</v>
      </c>
      <c r="C1622" s="24" t="s">
        <v>655</v>
      </c>
      <c r="D1622" s="24" t="s">
        <v>826</v>
      </c>
      <c r="E1622" s="24" t="s">
        <v>111</v>
      </c>
      <c r="F1622" s="38" t="n">
        <v>100</v>
      </c>
      <c r="G1622" s="42" t="n">
        <f aca="false">DATE(YEAR(B1622),MONTH(B1622),1)</f>
        <v>46054</v>
      </c>
      <c r="H1622" s="24" t="str">
        <f aca="false">INDEX(Customers!$B$2:$B$601,MATCH(C1622,Customers!$A$2:$A$601,0))</f>
        <v>Nairobi</v>
      </c>
      <c r="I1622" s="43" t="n">
        <f aca="false">ROUND(MIN(INDEX(Assumptions!$D$13:$D$18,MATCH(E1622,Assumptions!$A$13:$A$18,0)),MAX(INDEX(Assumptions!$C$13:$C$18,MATCH(E1622,Assumptions!$A$13:$A$18,0)),INDEX(Assumptions!$B$13:$B$18,MATCH(E1622,Assumptions!$A$13:$A$18,0))*F1622)),2)</f>
        <v>4</v>
      </c>
    </row>
    <row r="1623" customFormat="false" ht="15" hidden="false" customHeight="false" outlineLevel="0" collapsed="false">
      <c r="A1623" s="24" t="s">
        <v>2446</v>
      </c>
      <c r="B1623" s="39" t="n">
        <v>46055</v>
      </c>
      <c r="C1623" s="24" t="s">
        <v>670</v>
      </c>
      <c r="D1623" s="24" t="s">
        <v>174</v>
      </c>
      <c r="E1623" s="24" t="s">
        <v>107</v>
      </c>
      <c r="F1623" s="38" t="n">
        <v>4410</v>
      </c>
      <c r="G1623" s="42" t="n">
        <f aca="false">DATE(YEAR(B1623),MONTH(B1623),1)</f>
        <v>46054</v>
      </c>
      <c r="H1623" s="24" t="str">
        <f aca="false">INDEX(Customers!$B$2:$B$601,MATCH(C1623,Customers!$A$2:$A$601,0))</f>
        <v>Rift Valley</v>
      </c>
      <c r="I1623" s="43" t="n">
        <f aca="false">ROUND(MIN(INDEX(Assumptions!$D$13:$D$18,MATCH(E1623,Assumptions!$A$13:$A$18,0)),MAX(INDEX(Assumptions!$C$13:$C$18,MATCH(E1623,Assumptions!$A$13:$A$18,0)),INDEX(Assumptions!$B$13:$B$18,MATCH(E1623,Assumptions!$A$13:$A$18,0))*F1623)),2)</f>
        <v>0</v>
      </c>
    </row>
    <row r="1624" customFormat="false" ht="15" hidden="false" customHeight="false" outlineLevel="0" collapsed="false">
      <c r="A1624" s="24" t="s">
        <v>2447</v>
      </c>
      <c r="B1624" s="39" t="n">
        <v>46055</v>
      </c>
      <c r="C1624" s="24" t="s">
        <v>680</v>
      </c>
      <c r="D1624" s="24" t="s">
        <v>162</v>
      </c>
      <c r="E1624" s="24" t="s">
        <v>105</v>
      </c>
      <c r="F1624" s="38" t="n">
        <v>4720</v>
      </c>
      <c r="G1624" s="42" t="n">
        <f aca="false">DATE(YEAR(B1624),MONTH(B1624),1)</f>
        <v>46054</v>
      </c>
      <c r="H1624" s="24" t="str">
        <f aca="false">INDEX(Customers!$B$2:$B$601,MATCH(C1624,Customers!$A$2:$A$601,0))</f>
        <v>Nairobi</v>
      </c>
      <c r="I1624" s="43" t="n">
        <f aca="false">ROUND(MIN(INDEX(Assumptions!$D$13:$D$18,MATCH(E1624,Assumptions!$A$13:$A$18,0)),MAX(INDEX(Assumptions!$C$13:$C$18,MATCH(E1624,Assumptions!$A$13:$A$18,0)),INDEX(Assumptions!$B$13:$B$18,MATCH(E1624,Assumptions!$A$13:$A$18,0))*F1624)),2)</f>
        <v>70.8</v>
      </c>
    </row>
    <row r="1625" customFormat="false" ht="15" hidden="false" customHeight="false" outlineLevel="0" collapsed="false">
      <c r="A1625" s="24" t="s">
        <v>2448</v>
      </c>
      <c r="B1625" s="39" t="n">
        <v>46055</v>
      </c>
      <c r="C1625" s="24" t="s">
        <v>683</v>
      </c>
      <c r="D1625" s="24" t="s">
        <v>826</v>
      </c>
      <c r="E1625" s="24" t="s">
        <v>113</v>
      </c>
      <c r="F1625" s="38" t="n">
        <v>500</v>
      </c>
      <c r="G1625" s="42" t="n">
        <f aca="false">DATE(YEAR(B1625),MONTH(B1625),1)</f>
        <v>46054</v>
      </c>
      <c r="H1625" s="24" t="str">
        <f aca="false">INDEX(Customers!$B$2:$B$601,MATCH(C1625,Customers!$A$2:$A$601,0))</f>
        <v>Eastern</v>
      </c>
      <c r="I1625" s="43" t="n">
        <f aca="false">ROUND(MIN(INDEX(Assumptions!$D$13:$D$18,MATCH(E1625,Assumptions!$A$13:$A$18,0)),MAX(INDEX(Assumptions!$C$13:$C$18,MATCH(E1625,Assumptions!$A$13:$A$18,0)),INDEX(Assumptions!$B$13:$B$18,MATCH(E1625,Assumptions!$A$13:$A$18,0))*F1625)),2)</f>
        <v>25</v>
      </c>
    </row>
    <row r="1626" customFormat="false" ht="15" hidden="false" customHeight="false" outlineLevel="0" collapsed="false">
      <c r="A1626" s="24" t="s">
        <v>2449</v>
      </c>
      <c r="B1626" s="39" t="n">
        <v>46055</v>
      </c>
      <c r="C1626" s="24" t="s">
        <v>688</v>
      </c>
      <c r="D1626" s="24" t="s">
        <v>826</v>
      </c>
      <c r="E1626" s="24" t="s">
        <v>113</v>
      </c>
      <c r="F1626" s="38" t="n">
        <v>250</v>
      </c>
      <c r="G1626" s="42" t="n">
        <f aca="false">DATE(YEAR(B1626),MONTH(B1626),1)</f>
        <v>46054</v>
      </c>
      <c r="H1626" s="24" t="str">
        <f aca="false">INDEX(Customers!$B$2:$B$601,MATCH(C1626,Customers!$A$2:$A$601,0))</f>
        <v>Coast</v>
      </c>
      <c r="I1626" s="43" t="n">
        <f aca="false">ROUND(MIN(INDEX(Assumptions!$D$13:$D$18,MATCH(E1626,Assumptions!$A$13:$A$18,0)),MAX(INDEX(Assumptions!$C$13:$C$18,MATCH(E1626,Assumptions!$A$13:$A$18,0)),INDEX(Assumptions!$B$13:$B$18,MATCH(E1626,Assumptions!$A$13:$A$18,0))*F1626)),2)</f>
        <v>12.5</v>
      </c>
    </row>
    <row r="1627" customFormat="false" ht="15" hidden="false" customHeight="false" outlineLevel="0" collapsed="false">
      <c r="A1627" s="24" t="s">
        <v>2450</v>
      </c>
      <c r="B1627" s="39" t="n">
        <v>46055</v>
      </c>
      <c r="C1627" s="24" t="s">
        <v>702</v>
      </c>
      <c r="D1627" s="24" t="s">
        <v>150</v>
      </c>
      <c r="E1627" s="24" t="s">
        <v>105</v>
      </c>
      <c r="F1627" s="38" t="n">
        <v>3380</v>
      </c>
      <c r="G1627" s="42" t="n">
        <f aca="false">DATE(YEAR(B1627),MONTH(B1627),1)</f>
        <v>46054</v>
      </c>
      <c r="H1627" s="24" t="str">
        <f aca="false">INDEX(Customers!$B$2:$B$601,MATCH(C1627,Customers!$A$2:$A$601,0))</f>
        <v>Central</v>
      </c>
      <c r="I1627" s="43" t="n">
        <f aca="false">ROUND(MIN(INDEX(Assumptions!$D$13:$D$18,MATCH(E1627,Assumptions!$A$13:$A$18,0)),MAX(INDEX(Assumptions!$C$13:$C$18,MATCH(E1627,Assumptions!$A$13:$A$18,0)),INDEX(Assumptions!$B$13:$B$18,MATCH(E1627,Assumptions!$A$13:$A$18,0))*F1627)),2)</f>
        <v>50.7</v>
      </c>
    </row>
    <row r="1628" customFormat="false" ht="15" hidden="false" customHeight="false" outlineLevel="0" collapsed="false">
      <c r="A1628" s="24" t="s">
        <v>2451</v>
      </c>
      <c r="B1628" s="39" t="n">
        <v>46055</v>
      </c>
      <c r="C1628" s="24" t="s">
        <v>715</v>
      </c>
      <c r="D1628" s="24" t="s">
        <v>193</v>
      </c>
      <c r="E1628" s="24" t="s">
        <v>107</v>
      </c>
      <c r="F1628" s="38" t="n">
        <v>5500</v>
      </c>
      <c r="G1628" s="42" t="n">
        <f aca="false">DATE(YEAR(B1628),MONTH(B1628),1)</f>
        <v>46054</v>
      </c>
      <c r="H1628" s="24" t="str">
        <f aca="false">INDEX(Customers!$B$2:$B$601,MATCH(C1628,Customers!$A$2:$A$601,0))</f>
        <v>Western</v>
      </c>
      <c r="I1628" s="43" t="n">
        <f aca="false">ROUND(MIN(INDEX(Assumptions!$D$13:$D$18,MATCH(E1628,Assumptions!$A$13:$A$18,0)),MAX(INDEX(Assumptions!$C$13:$C$18,MATCH(E1628,Assumptions!$A$13:$A$18,0)),INDEX(Assumptions!$B$13:$B$18,MATCH(E1628,Assumptions!$A$13:$A$18,0))*F1628)),2)</f>
        <v>0</v>
      </c>
    </row>
    <row r="1629" customFormat="false" ht="15" hidden="false" customHeight="false" outlineLevel="0" collapsed="false">
      <c r="A1629" s="24" t="s">
        <v>2452</v>
      </c>
      <c r="B1629" s="39" t="n">
        <v>46055</v>
      </c>
      <c r="C1629" s="24" t="s">
        <v>748</v>
      </c>
      <c r="D1629" s="24" t="s">
        <v>205</v>
      </c>
      <c r="E1629" s="24" t="s">
        <v>107</v>
      </c>
      <c r="F1629" s="38" t="n">
        <v>64260</v>
      </c>
      <c r="G1629" s="42" t="n">
        <f aca="false">DATE(YEAR(B1629),MONTH(B1629),1)</f>
        <v>46054</v>
      </c>
      <c r="H1629" s="24" t="str">
        <f aca="false">INDEX(Customers!$B$2:$B$601,MATCH(C1629,Customers!$A$2:$A$601,0))</f>
        <v>Eastern</v>
      </c>
      <c r="I1629" s="43" t="n">
        <f aca="false">ROUND(MIN(INDEX(Assumptions!$D$13:$D$18,MATCH(E1629,Assumptions!$A$13:$A$18,0)),MAX(INDEX(Assumptions!$C$13:$C$18,MATCH(E1629,Assumptions!$A$13:$A$18,0)),INDEX(Assumptions!$B$13:$B$18,MATCH(E1629,Assumptions!$A$13:$A$18,0))*F1629)),2)</f>
        <v>0</v>
      </c>
    </row>
    <row r="1630" customFormat="false" ht="15" hidden="false" customHeight="false" outlineLevel="0" collapsed="false">
      <c r="A1630" s="24" t="s">
        <v>2453</v>
      </c>
      <c r="B1630" s="39" t="n">
        <v>46055</v>
      </c>
      <c r="C1630" s="24" t="s">
        <v>759</v>
      </c>
      <c r="D1630" s="24" t="s">
        <v>826</v>
      </c>
      <c r="E1630" s="24" t="s">
        <v>103</v>
      </c>
      <c r="F1630" s="38" t="n">
        <v>1400</v>
      </c>
      <c r="G1630" s="42" t="n">
        <f aca="false">DATE(YEAR(B1630),MONTH(B1630),1)</f>
        <v>46054</v>
      </c>
      <c r="H1630" s="24" t="str">
        <f aca="false">INDEX(Customers!$B$2:$B$601,MATCH(C1630,Customers!$A$2:$A$601,0))</f>
        <v>Coast</v>
      </c>
      <c r="I1630" s="43" t="n">
        <f aca="false">ROUND(MIN(INDEX(Assumptions!$D$13:$D$18,MATCH(E1630,Assumptions!$A$13:$A$18,0)),MAX(INDEX(Assumptions!$C$13:$C$18,MATCH(E1630,Assumptions!$A$13:$A$18,0)),INDEX(Assumptions!$B$13:$B$18,MATCH(E1630,Assumptions!$A$13:$A$18,0))*F1630)),2)</f>
        <v>14</v>
      </c>
    </row>
    <row r="1631" customFormat="false" ht="15" hidden="false" customHeight="false" outlineLevel="0" collapsed="false">
      <c r="A1631" s="24" t="s">
        <v>2454</v>
      </c>
      <c r="B1631" s="39" t="n">
        <v>46055</v>
      </c>
      <c r="C1631" s="24" t="s">
        <v>765</v>
      </c>
      <c r="D1631" s="24" t="s">
        <v>199</v>
      </c>
      <c r="E1631" s="24" t="s">
        <v>107</v>
      </c>
      <c r="F1631" s="38" t="n">
        <v>13310</v>
      </c>
      <c r="G1631" s="42" t="n">
        <f aca="false">DATE(YEAR(B1631),MONTH(B1631),1)</f>
        <v>46054</v>
      </c>
      <c r="H1631" s="24" t="str">
        <f aca="false">INDEX(Customers!$B$2:$B$601,MATCH(C1631,Customers!$A$2:$A$601,0))</f>
        <v>Western</v>
      </c>
      <c r="I1631" s="43" t="n">
        <f aca="false">ROUND(MIN(INDEX(Assumptions!$D$13:$D$18,MATCH(E1631,Assumptions!$A$13:$A$18,0)),MAX(INDEX(Assumptions!$C$13:$C$18,MATCH(E1631,Assumptions!$A$13:$A$18,0)),INDEX(Assumptions!$B$13:$B$18,MATCH(E1631,Assumptions!$A$13:$A$18,0))*F1631)),2)</f>
        <v>0</v>
      </c>
    </row>
    <row r="1632" customFormat="false" ht="15" hidden="false" customHeight="false" outlineLevel="0" collapsed="false">
      <c r="A1632" s="24" t="s">
        <v>2455</v>
      </c>
      <c r="B1632" s="39" t="n">
        <v>46055</v>
      </c>
      <c r="C1632" s="24" t="s">
        <v>787</v>
      </c>
      <c r="D1632" s="24" t="s">
        <v>826</v>
      </c>
      <c r="E1632" s="24" t="s">
        <v>111</v>
      </c>
      <c r="F1632" s="38" t="n">
        <v>20</v>
      </c>
      <c r="G1632" s="42" t="n">
        <f aca="false">DATE(YEAR(B1632),MONTH(B1632),1)</f>
        <v>46054</v>
      </c>
      <c r="H1632" s="24" t="str">
        <f aca="false">INDEX(Customers!$B$2:$B$601,MATCH(C1632,Customers!$A$2:$A$601,0))</f>
        <v>Eastern</v>
      </c>
      <c r="I1632" s="43" t="n">
        <f aca="false">ROUND(MIN(INDEX(Assumptions!$D$13:$D$18,MATCH(E1632,Assumptions!$A$13:$A$18,0)),MAX(INDEX(Assumptions!$C$13:$C$18,MATCH(E1632,Assumptions!$A$13:$A$18,0)),INDEX(Assumptions!$B$13:$B$18,MATCH(E1632,Assumptions!$A$13:$A$18,0))*F1632)),2)</f>
        <v>0.8</v>
      </c>
    </row>
    <row r="1633" customFormat="false" ht="15" hidden="false" customHeight="false" outlineLevel="0" collapsed="false">
      <c r="A1633" s="24" t="s">
        <v>2456</v>
      </c>
      <c r="B1633" s="39" t="n">
        <v>46055</v>
      </c>
      <c r="C1633" s="24" t="s">
        <v>787</v>
      </c>
      <c r="D1633" s="24" t="s">
        <v>204</v>
      </c>
      <c r="E1633" s="24" t="s">
        <v>105</v>
      </c>
      <c r="F1633" s="38" t="n">
        <v>2640</v>
      </c>
      <c r="G1633" s="42" t="n">
        <f aca="false">DATE(YEAR(B1633),MONTH(B1633),1)</f>
        <v>46054</v>
      </c>
      <c r="H1633" s="24" t="str">
        <f aca="false">INDEX(Customers!$B$2:$B$601,MATCH(C1633,Customers!$A$2:$A$601,0))</f>
        <v>Eastern</v>
      </c>
      <c r="I1633" s="43" t="n">
        <f aca="false">ROUND(MIN(INDEX(Assumptions!$D$13:$D$18,MATCH(E1633,Assumptions!$A$13:$A$18,0)),MAX(INDEX(Assumptions!$C$13:$C$18,MATCH(E1633,Assumptions!$A$13:$A$18,0)),INDEX(Assumptions!$B$13:$B$18,MATCH(E1633,Assumptions!$A$13:$A$18,0))*F1633)),2)</f>
        <v>39.6</v>
      </c>
    </row>
    <row r="1634" customFormat="false" ht="15" hidden="false" customHeight="false" outlineLevel="0" collapsed="false">
      <c r="A1634" s="24" t="s">
        <v>2457</v>
      </c>
      <c r="B1634" s="39" t="n">
        <v>46055</v>
      </c>
      <c r="C1634" s="24" t="s">
        <v>798</v>
      </c>
      <c r="D1634" s="24" t="s">
        <v>826</v>
      </c>
      <c r="E1634" s="24" t="s">
        <v>111</v>
      </c>
      <c r="F1634" s="38" t="n">
        <v>500</v>
      </c>
      <c r="G1634" s="42" t="n">
        <f aca="false">DATE(YEAR(B1634),MONTH(B1634),1)</f>
        <v>46054</v>
      </c>
      <c r="H1634" s="24" t="str">
        <f aca="false">INDEX(Customers!$B$2:$B$601,MATCH(C1634,Customers!$A$2:$A$601,0))</f>
        <v>Nairobi</v>
      </c>
      <c r="I1634" s="43" t="n">
        <f aca="false">ROUND(MIN(INDEX(Assumptions!$D$13:$D$18,MATCH(E1634,Assumptions!$A$13:$A$18,0)),MAX(INDEX(Assumptions!$C$13:$C$18,MATCH(E1634,Assumptions!$A$13:$A$18,0)),INDEX(Assumptions!$B$13:$B$18,MATCH(E1634,Assumptions!$A$13:$A$18,0))*F1634)),2)</f>
        <v>20</v>
      </c>
    </row>
    <row r="1635" customFormat="false" ht="15" hidden="false" customHeight="false" outlineLevel="0" collapsed="false">
      <c r="A1635" s="24" t="s">
        <v>2458</v>
      </c>
      <c r="B1635" s="39" t="n">
        <v>46055</v>
      </c>
      <c r="C1635" s="24" t="s">
        <v>814</v>
      </c>
      <c r="D1635" s="24" t="s">
        <v>152</v>
      </c>
      <c r="E1635" s="24" t="s">
        <v>105</v>
      </c>
      <c r="F1635" s="38" t="n">
        <v>17220</v>
      </c>
      <c r="G1635" s="42" t="n">
        <f aca="false">DATE(YEAR(B1635),MONTH(B1635),1)</f>
        <v>46054</v>
      </c>
      <c r="H1635" s="24" t="str">
        <f aca="false">INDEX(Customers!$B$2:$B$601,MATCH(C1635,Customers!$A$2:$A$601,0))</f>
        <v>Nairobi</v>
      </c>
      <c r="I1635" s="43" t="n">
        <f aca="false">ROUND(MIN(INDEX(Assumptions!$D$13:$D$18,MATCH(E1635,Assumptions!$A$13:$A$18,0)),MAX(INDEX(Assumptions!$C$13:$C$18,MATCH(E1635,Assumptions!$A$13:$A$18,0)),INDEX(Assumptions!$B$13:$B$18,MATCH(E1635,Assumptions!$A$13:$A$18,0))*F1635)),2)</f>
        <v>200</v>
      </c>
    </row>
    <row r="1636" customFormat="false" ht="15" hidden="false" customHeight="false" outlineLevel="0" collapsed="false">
      <c r="A1636" s="24" t="s">
        <v>2459</v>
      </c>
      <c r="B1636" s="39" t="n">
        <v>46056</v>
      </c>
      <c r="C1636" s="24" t="s">
        <v>230</v>
      </c>
      <c r="D1636" s="24" t="s">
        <v>826</v>
      </c>
      <c r="E1636" s="24" t="s">
        <v>113</v>
      </c>
      <c r="F1636" s="38" t="n">
        <v>2000</v>
      </c>
      <c r="G1636" s="42" t="n">
        <f aca="false">DATE(YEAR(B1636),MONTH(B1636),1)</f>
        <v>46054</v>
      </c>
      <c r="H1636" s="24" t="str">
        <f aca="false">INDEX(Customers!$B$2:$B$601,MATCH(C1636,Customers!$A$2:$A$601,0))</f>
        <v>Eastern</v>
      </c>
      <c r="I1636" s="43" t="n">
        <f aca="false">ROUND(MIN(INDEX(Assumptions!$D$13:$D$18,MATCH(E1636,Assumptions!$A$13:$A$18,0)),MAX(INDEX(Assumptions!$C$13:$C$18,MATCH(E1636,Assumptions!$A$13:$A$18,0)),INDEX(Assumptions!$B$13:$B$18,MATCH(E1636,Assumptions!$A$13:$A$18,0))*F1636)),2)</f>
        <v>100</v>
      </c>
    </row>
    <row r="1637" customFormat="false" ht="15" hidden="false" customHeight="false" outlineLevel="0" collapsed="false">
      <c r="A1637" s="24" t="s">
        <v>2460</v>
      </c>
      <c r="B1637" s="39" t="n">
        <v>46056</v>
      </c>
      <c r="C1637" s="24" t="s">
        <v>241</v>
      </c>
      <c r="D1637" s="24" t="s">
        <v>826</v>
      </c>
      <c r="E1637" s="24" t="s">
        <v>113</v>
      </c>
      <c r="F1637" s="38" t="n">
        <v>1000</v>
      </c>
      <c r="G1637" s="42" t="n">
        <f aca="false">DATE(YEAR(B1637),MONTH(B1637),1)</f>
        <v>46054</v>
      </c>
      <c r="H1637" s="24" t="str">
        <f aca="false">INDEX(Customers!$B$2:$B$601,MATCH(C1637,Customers!$A$2:$A$601,0))</f>
        <v>Rift Valley</v>
      </c>
      <c r="I1637" s="43" t="n">
        <f aca="false">ROUND(MIN(INDEX(Assumptions!$D$13:$D$18,MATCH(E1637,Assumptions!$A$13:$A$18,0)),MAX(INDEX(Assumptions!$C$13:$C$18,MATCH(E1637,Assumptions!$A$13:$A$18,0)),INDEX(Assumptions!$B$13:$B$18,MATCH(E1637,Assumptions!$A$13:$A$18,0))*F1637)),2)</f>
        <v>50</v>
      </c>
    </row>
    <row r="1638" customFormat="false" ht="15" hidden="false" customHeight="false" outlineLevel="0" collapsed="false">
      <c r="A1638" s="24" t="s">
        <v>2461</v>
      </c>
      <c r="B1638" s="39" t="n">
        <v>46056</v>
      </c>
      <c r="C1638" s="24" t="s">
        <v>242</v>
      </c>
      <c r="D1638" s="24" t="s">
        <v>163</v>
      </c>
      <c r="E1638" s="24" t="s">
        <v>105</v>
      </c>
      <c r="F1638" s="38" t="n">
        <v>7040</v>
      </c>
      <c r="G1638" s="42" t="n">
        <f aca="false">DATE(YEAR(B1638),MONTH(B1638),1)</f>
        <v>46054</v>
      </c>
      <c r="H1638" s="24" t="str">
        <f aca="false">INDEX(Customers!$B$2:$B$601,MATCH(C1638,Customers!$A$2:$A$601,0))</f>
        <v>Central</v>
      </c>
      <c r="I1638" s="43" t="n">
        <f aca="false">ROUND(MIN(INDEX(Assumptions!$D$13:$D$18,MATCH(E1638,Assumptions!$A$13:$A$18,0)),MAX(INDEX(Assumptions!$C$13:$C$18,MATCH(E1638,Assumptions!$A$13:$A$18,0)),INDEX(Assumptions!$B$13:$B$18,MATCH(E1638,Assumptions!$A$13:$A$18,0))*F1638)),2)</f>
        <v>105.6</v>
      </c>
    </row>
    <row r="1639" customFormat="false" ht="15" hidden="false" customHeight="false" outlineLevel="0" collapsed="false">
      <c r="A1639" s="24" t="s">
        <v>2462</v>
      </c>
      <c r="B1639" s="39" t="n">
        <v>46056</v>
      </c>
      <c r="C1639" s="24" t="s">
        <v>242</v>
      </c>
      <c r="D1639" s="24" t="s">
        <v>826</v>
      </c>
      <c r="E1639" s="24" t="s">
        <v>113</v>
      </c>
      <c r="F1639" s="38" t="n">
        <v>500</v>
      </c>
      <c r="G1639" s="42" t="n">
        <f aca="false">DATE(YEAR(B1639),MONTH(B1639),1)</f>
        <v>46054</v>
      </c>
      <c r="H1639" s="24" t="str">
        <f aca="false">INDEX(Customers!$B$2:$B$601,MATCH(C1639,Customers!$A$2:$A$601,0))</f>
        <v>Central</v>
      </c>
      <c r="I1639" s="43" t="n">
        <f aca="false">ROUND(MIN(INDEX(Assumptions!$D$13:$D$18,MATCH(E1639,Assumptions!$A$13:$A$18,0)),MAX(INDEX(Assumptions!$C$13:$C$18,MATCH(E1639,Assumptions!$A$13:$A$18,0)),INDEX(Assumptions!$B$13:$B$18,MATCH(E1639,Assumptions!$A$13:$A$18,0))*F1639)),2)</f>
        <v>25</v>
      </c>
    </row>
    <row r="1640" customFormat="false" ht="15" hidden="false" customHeight="false" outlineLevel="0" collapsed="false">
      <c r="A1640" s="24" t="s">
        <v>2463</v>
      </c>
      <c r="B1640" s="39" t="n">
        <v>46056</v>
      </c>
      <c r="C1640" s="24" t="s">
        <v>271</v>
      </c>
      <c r="D1640" s="24" t="s">
        <v>826</v>
      </c>
      <c r="E1640" s="24" t="s">
        <v>113</v>
      </c>
      <c r="F1640" s="38" t="n">
        <v>99</v>
      </c>
      <c r="G1640" s="42" t="n">
        <f aca="false">DATE(YEAR(B1640),MONTH(B1640),1)</f>
        <v>46054</v>
      </c>
      <c r="H1640" s="24" t="str">
        <f aca="false">INDEX(Customers!$B$2:$B$601,MATCH(C1640,Customers!$A$2:$A$601,0))</f>
        <v>Coast</v>
      </c>
      <c r="I1640" s="43" t="n">
        <f aca="false">ROUND(MIN(INDEX(Assumptions!$D$13:$D$18,MATCH(E1640,Assumptions!$A$13:$A$18,0)),MAX(INDEX(Assumptions!$C$13:$C$18,MATCH(E1640,Assumptions!$A$13:$A$18,0)),INDEX(Assumptions!$B$13:$B$18,MATCH(E1640,Assumptions!$A$13:$A$18,0))*F1640)),2)</f>
        <v>4.95</v>
      </c>
    </row>
    <row r="1641" customFormat="false" ht="15" hidden="false" customHeight="false" outlineLevel="0" collapsed="false">
      <c r="A1641" s="24" t="s">
        <v>2464</v>
      </c>
      <c r="B1641" s="39" t="n">
        <v>46056</v>
      </c>
      <c r="C1641" s="24" t="s">
        <v>275</v>
      </c>
      <c r="D1641" s="24" t="s">
        <v>826</v>
      </c>
      <c r="E1641" s="24" t="s">
        <v>111</v>
      </c>
      <c r="F1641" s="38" t="n">
        <v>200</v>
      </c>
      <c r="G1641" s="42" t="n">
        <f aca="false">DATE(YEAR(B1641),MONTH(B1641),1)</f>
        <v>46054</v>
      </c>
      <c r="H1641" s="24" t="str">
        <f aca="false">INDEX(Customers!$B$2:$B$601,MATCH(C1641,Customers!$A$2:$A$601,0))</f>
        <v>Rift Valley</v>
      </c>
      <c r="I1641" s="43" t="n">
        <f aca="false">ROUND(MIN(INDEX(Assumptions!$D$13:$D$18,MATCH(E1641,Assumptions!$A$13:$A$18,0)),MAX(INDEX(Assumptions!$C$13:$C$18,MATCH(E1641,Assumptions!$A$13:$A$18,0)),INDEX(Assumptions!$B$13:$B$18,MATCH(E1641,Assumptions!$A$13:$A$18,0))*F1641)),2)</f>
        <v>8</v>
      </c>
    </row>
    <row r="1642" customFormat="false" ht="15" hidden="false" customHeight="false" outlineLevel="0" collapsed="false">
      <c r="A1642" s="24" t="s">
        <v>2465</v>
      </c>
      <c r="B1642" s="39" t="n">
        <v>46056</v>
      </c>
      <c r="C1642" s="24" t="s">
        <v>275</v>
      </c>
      <c r="D1642" s="24" t="s">
        <v>826</v>
      </c>
      <c r="E1642" s="24" t="s">
        <v>103</v>
      </c>
      <c r="F1642" s="38" t="n">
        <v>1960</v>
      </c>
      <c r="G1642" s="42" t="n">
        <f aca="false">DATE(YEAR(B1642),MONTH(B1642),1)</f>
        <v>46054</v>
      </c>
      <c r="H1642" s="24" t="str">
        <f aca="false">INDEX(Customers!$B$2:$B$601,MATCH(C1642,Customers!$A$2:$A$601,0))</f>
        <v>Rift Valley</v>
      </c>
      <c r="I1642" s="43" t="n">
        <f aca="false">ROUND(MIN(INDEX(Assumptions!$D$13:$D$18,MATCH(E1642,Assumptions!$A$13:$A$18,0)),MAX(INDEX(Assumptions!$C$13:$C$18,MATCH(E1642,Assumptions!$A$13:$A$18,0)),INDEX(Assumptions!$B$13:$B$18,MATCH(E1642,Assumptions!$A$13:$A$18,0))*F1642)),2)</f>
        <v>19.6</v>
      </c>
    </row>
    <row r="1643" customFormat="false" ht="15" hidden="false" customHeight="false" outlineLevel="0" collapsed="false">
      <c r="A1643" s="24" t="s">
        <v>2466</v>
      </c>
      <c r="B1643" s="39" t="n">
        <v>46056</v>
      </c>
      <c r="C1643" s="24" t="s">
        <v>285</v>
      </c>
      <c r="D1643" s="24" t="s">
        <v>209</v>
      </c>
      <c r="E1643" s="24" t="s">
        <v>107</v>
      </c>
      <c r="F1643" s="38" t="n">
        <v>18990</v>
      </c>
      <c r="G1643" s="42" t="n">
        <f aca="false">DATE(YEAR(B1643),MONTH(B1643),1)</f>
        <v>46054</v>
      </c>
      <c r="H1643" s="24" t="str">
        <f aca="false">INDEX(Customers!$B$2:$B$601,MATCH(C1643,Customers!$A$2:$A$601,0))</f>
        <v>Eastern</v>
      </c>
      <c r="I1643" s="43" t="n">
        <f aca="false">ROUND(MIN(INDEX(Assumptions!$D$13:$D$18,MATCH(E1643,Assumptions!$A$13:$A$18,0)),MAX(INDEX(Assumptions!$C$13:$C$18,MATCH(E1643,Assumptions!$A$13:$A$18,0)),INDEX(Assumptions!$B$13:$B$18,MATCH(E1643,Assumptions!$A$13:$A$18,0))*F1643)),2)</f>
        <v>0</v>
      </c>
    </row>
    <row r="1644" customFormat="false" ht="15" hidden="false" customHeight="false" outlineLevel="0" collapsed="false">
      <c r="A1644" s="24" t="s">
        <v>2467</v>
      </c>
      <c r="B1644" s="39" t="n">
        <v>46056</v>
      </c>
      <c r="C1644" s="24" t="s">
        <v>288</v>
      </c>
      <c r="D1644" s="24" t="s">
        <v>826</v>
      </c>
      <c r="E1644" s="24" t="s">
        <v>103</v>
      </c>
      <c r="F1644" s="38" t="n">
        <v>2230</v>
      </c>
      <c r="G1644" s="42" t="n">
        <f aca="false">DATE(YEAR(B1644),MONTH(B1644),1)</f>
        <v>46054</v>
      </c>
      <c r="H1644" s="24" t="str">
        <f aca="false">INDEX(Customers!$B$2:$B$601,MATCH(C1644,Customers!$A$2:$A$601,0))</f>
        <v>Central</v>
      </c>
      <c r="I1644" s="43" t="n">
        <f aca="false">ROUND(MIN(INDEX(Assumptions!$D$13:$D$18,MATCH(E1644,Assumptions!$A$13:$A$18,0)),MAX(INDEX(Assumptions!$C$13:$C$18,MATCH(E1644,Assumptions!$A$13:$A$18,0)),INDEX(Assumptions!$B$13:$B$18,MATCH(E1644,Assumptions!$A$13:$A$18,0))*F1644)),2)</f>
        <v>22.3</v>
      </c>
    </row>
    <row r="1645" customFormat="false" ht="15" hidden="false" customHeight="false" outlineLevel="0" collapsed="false">
      <c r="A1645" s="24" t="s">
        <v>2468</v>
      </c>
      <c r="B1645" s="39" t="n">
        <v>46056</v>
      </c>
      <c r="C1645" s="24" t="s">
        <v>303</v>
      </c>
      <c r="D1645" s="24" t="s">
        <v>826</v>
      </c>
      <c r="E1645" s="24" t="s">
        <v>103</v>
      </c>
      <c r="F1645" s="38" t="n">
        <v>1740</v>
      </c>
      <c r="G1645" s="42" t="n">
        <f aca="false">DATE(YEAR(B1645),MONTH(B1645),1)</f>
        <v>46054</v>
      </c>
      <c r="H1645" s="24" t="str">
        <f aca="false">INDEX(Customers!$B$2:$B$601,MATCH(C1645,Customers!$A$2:$A$601,0))</f>
        <v>Rift Valley</v>
      </c>
      <c r="I1645" s="43" t="n">
        <f aca="false">ROUND(MIN(INDEX(Assumptions!$D$13:$D$18,MATCH(E1645,Assumptions!$A$13:$A$18,0)),MAX(INDEX(Assumptions!$C$13:$C$18,MATCH(E1645,Assumptions!$A$13:$A$18,0)),INDEX(Assumptions!$B$13:$B$18,MATCH(E1645,Assumptions!$A$13:$A$18,0))*F1645)),2)</f>
        <v>17.4</v>
      </c>
    </row>
    <row r="1646" customFormat="false" ht="15" hidden="false" customHeight="false" outlineLevel="0" collapsed="false">
      <c r="A1646" s="24" t="s">
        <v>2469</v>
      </c>
      <c r="B1646" s="39" t="n">
        <v>46056</v>
      </c>
      <c r="C1646" s="24" t="s">
        <v>310</v>
      </c>
      <c r="D1646" s="24" t="s">
        <v>207</v>
      </c>
      <c r="E1646" s="24" t="s">
        <v>107</v>
      </c>
      <c r="F1646" s="38" t="n">
        <v>26470</v>
      </c>
      <c r="G1646" s="42" t="n">
        <f aca="false">DATE(YEAR(B1646),MONTH(B1646),1)</f>
        <v>46054</v>
      </c>
      <c r="H1646" s="24" t="str">
        <f aca="false">INDEX(Customers!$B$2:$B$601,MATCH(C1646,Customers!$A$2:$A$601,0))</f>
        <v>Eastern</v>
      </c>
      <c r="I1646" s="43" t="n">
        <f aca="false">ROUND(MIN(INDEX(Assumptions!$D$13:$D$18,MATCH(E1646,Assumptions!$A$13:$A$18,0)),MAX(INDEX(Assumptions!$C$13:$C$18,MATCH(E1646,Assumptions!$A$13:$A$18,0)),INDEX(Assumptions!$B$13:$B$18,MATCH(E1646,Assumptions!$A$13:$A$18,0))*F1646)),2)</f>
        <v>0</v>
      </c>
    </row>
    <row r="1647" customFormat="false" ht="15" hidden="false" customHeight="false" outlineLevel="0" collapsed="false">
      <c r="A1647" s="24" t="s">
        <v>2470</v>
      </c>
      <c r="B1647" s="39" t="n">
        <v>46056</v>
      </c>
      <c r="C1647" s="24" t="s">
        <v>349</v>
      </c>
      <c r="D1647" s="24" t="s">
        <v>826</v>
      </c>
      <c r="E1647" s="24" t="s">
        <v>103</v>
      </c>
      <c r="F1647" s="38" t="n">
        <v>1440</v>
      </c>
      <c r="G1647" s="42" t="n">
        <f aca="false">DATE(YEAR(B1647),MONTH(B1647),1)</f>
        <v>46054</v>
      </c>
      <c r="H1647" s="24" t="str">
        <f aca="false">INDEX(Customers!$B$2:$B$601,MATCH(C1647,Customers!$A$2:$A$601,0))</f>
        <v>Rift Valley</v>
      </c>
      <c r="I1647" s="43" t="n">
        <f aca="false">ROUND(MIN(INDEX(Assumptions!$D$13:$D$18,MATCH(E1647,Assumptions!$A$13:$A$18,0)),MAX(INDEX(Assumptions!$C$13:$C$18,MATCH(E1647,Assumptions!$A$13:$A$18,0)),INDEX(Assumptions!$B$13:$B$18,MATCH(E1647,Assumptions!$A$13:$A$18,0))*F1647)),2)</f>
        <v>14.4</v>
      </c>
    </row>
    <row r="1648" customFormat="false" ht="15" hidden="false" customHeight="false" outlineLevel="0" collapsed="false">
      <c r="A1648" s="24" t="s">
        <v>2471</v>
      </c>
      <c r="B1648" s="39" t="n">
        <v>46056</v>
      </c>
      <c r="C1648" s="24" t="s">
        <v>376</v>
      </c>
      <c r="D1648" s="24" t="s">
        <v>150</v>
      </c>
      <c r="E1648" s="24" t="s">
        <v>105</v>
      </c>
      <c r="F1648" s="38" t="n">
        <v>1250</v>
      </c>
      <c r="G1648" s="42" t="n">
        <f aca="false">DATE(YEAR(B1648),MONTH(B1648),1)</f>
        <v>46054</v>
      </c>
      <c r="H1648" s="24" t="str">
        <f aca="false">INDEX(Customers!$B$2:$B$601,MATCH(C1648,Customers!$A$2:$A$601,0))</f>
        <v>Nairobi</v>
      </c>
      <c r="I1648" s="43" t="n">
        <f aca="false">ROUND(MIN(INDEX(Assumptions!$D$13:$D$18,MATCH(E1648,Assumptions!$A$13:$A$18,0)),MAX(INDEX(Assumptions!$C$13:$C$18,MATCH(E1648,Assumptions!$A$13:$A$18,0)),INDEX(Assumptions!$B$13:$B$18,MATCH(E1648,Assumptions!$A$13:$A$18,0))*F1648)),2)</f>
        <v>18.75</v>
      </c>
    </row>
    <row r="1649" customFormat="false" ht="15" hidden="false" customHeight="false" outlineLevel="0" collapsed="false">
      <c r="A1649" s="24" t="s">
        <v>2472</v>
      </c>
      <c r="B1649" s="39" t="n">
        <v>46056</v>
      </c>
      <c r="C1649" s="24" t="s">
        <v>382</v>
      </c>
      <c r="D1649" s="24" t="s">
        <v>826</v>
      </c>
      <c r="E1649" s="24" t="s">
        <v>113</v>
      </c>
      <c r="F1649" s="38" t="n">
        <v>50</v>
      </c>
      <c r="G1649" s="42" t="n">
        <f aca="false">DATE(YEAR(B1649),MONTH(B1649),1)</f>
        <v>46054</v>
      </c>
      <c r="H1649" s="24" t="str">
        <f aca="false">INDEX(Customers!$B$2:$B$601,MATCH(C1649,Customers!$A$2:$A$601,0))</f>
        <v>Central</v>
      </c>
      <c r="I1649" s="43" t="n">
        <f aca="false">ROUND(MIN(INDEX(Assumptions!$D$13:$D$18,MATCH(E1649,Assumptions!$A$13:$A$18,0)),MAX(INDEX(Assumptions!$C$13:$C$18,MATCH(E1649,Assumptions!$A$13:$A$18,0)),INDEX(Assumptions!$B$13:$B$18,MATCH(E1649,Assumptions!$A$13:$A$18,0))*F1649)),2)</f>
        <v>2.5</v>
      </c>
    </row>
    <row r="1650" customFormat="false" ht="15" hidden="false" customHeight="false" outlineLevel="0" collapsed="false">
      <c r="A1650" s="24" t="s">
        <v>2473</v>
      </c>
      <c r="B1650" s="39" t="n">
        <v>46056</v>
      </c>
      <c r="C1650" s="24" t="s">
        <v>402</v>
      </c>
      <c r="D1650" s="24" t="s">
        <v>826</v>
      </c>
      <c r="E1650" s="24" t="s">
        <v>103</v>
      </c>
      <c r="F1650" s="38" t="n">
        <v>90</v>
      </c>
      <c r="G1650" s="42" t="n">
        <f aca="false">DATE(YEAR(B1650),MONTH(B1650),1)</f>
        <v>46054</v>
      </c>
      <c r="H1650" s="24" t="str">
        <f aca="false">INDEX(Customers!$B$2:$B$601,MATCH(C1650,Customers!$A$2:$A$601,0))</f>
        <v>Coast</v>
      </c>
      <c r="I1650" s="43" t="n">
        <f aca="false">ROUND(MIN(INDEX(Assumptions!$D$13:$D$18,MATCH(E1650,Assumptions!$A$13:$A$18,0)),MAX(INDEX(Assumptions!$C$13:$C$18,MATCH(E1650,Assumptions!$A$13:$A$18,0)),INDEX(Assumptions!$B$13:$B$18,MATCH(E1650,Assumptions!$A$13:$A$18,0))*F1650)),2)</f>
        <v>5</v>
      </c>
    </row>
    <row r="1651" customFormat="false" ht="15" hidden="false" customHeight="false" outlineLevel="0" collapsed="false">
      <c r="A1651" s="24" t="s">
        <v>2474</v>
      </c>
      <c r="B1651" s="39" t="n">
        <v>46056</v>
      </c>
      <c r="C1651" s="24" t="s">
        <v>403</v>
      </c>
      <c r="D1651" s="24" t="s">
        <v>826</v>
      </c>
      <c r="E1651" s="24" t="s">
        <v>109</v>
      </c>
      <c r="F1651" s="38" t="n">
        <v>2130</v>
      </c>
      <c r="G1651" s="42" t="n">
        <f aca="false">DATE(YEAR(B1651),MONTH(B1651),1)</f>
        <v>46054</v>
      </c>
      <c r="H1651" s="24" t="str">
        <f aca="false">INDEX(Customers!$B$2:$B$601,MATCH(C1651,Customers!$A$2:$A$601,0))</f>
        <v>Western</v>
      </c>
      <c r="I1651" s="43" t="n">
        <f aca="false">ROUND(MIN(INDEX(Assumptions!$D$13:$D$18,MATCH(E1651,Assumptions!$A$13:$A$18,0)),MAX(INDEX(Assumptions!$C$13:$C$18,MATCH(E1651,Assumptions!$A$13:$A$18,0)),INDEX(Assumptions!$B$13:$B$18,MATCH(E1651,Assumptions!$A$13:$A$18,0))*F1651)),2)</f>
        <v>8.52</v>
      </c>
    </row>
    <row r="1652" customFormat="false" ht="15" hidden="false" customHeight="false" outlineLevel="0" collapsed="false">
      <c r="A1652" s="24" t="s">
        <v>2475</v>
      </c>
      <c r="B1652" s="39" t="n">
        <v>46056</v>
      </c>
      <c r="C1652" s="24" t="s">
        <v>412</v>
      </c>
      <c r="D1652" s="24" t="s">
        <v>826</v>
      </c>
      <c r="E1652" s="24" t="s">
        <v>103</v>
      </c>
      <c r="F1652" s="38" t="n">
        <v>4800</v>
      </c>
      <c r="G1652" s="42" t="n">
        <f aca="false">DATE(YEAR(B1652),MONTH(B1652),1)</f>
        <v>46054</v>
      </c>
      <c r="H1652" s="24" t="str">
        <f aca="false">INDEX(Customers!$B$2:$B$601,MATCH(C1652,Customers!$A$2:$A$601,0))</f>
        <v>Rift Valley</v>
      </c>
      <c r="I1652" s="43" t="n">
        <f aca="false">ROUND(MIN(INDEX(Assumptions!$D$13:$D$18,MATCH(E1652,Assumptions!$A$13:$A$18,0)),MAX(INDEX(Assumptions!$C$13:$C$18,MATCH(E1652,Assumptions!$A$13:$A$18,0)),INDEX(Assumptions!$B$13:$B$18,MATCH(E1652,Assumptions!$A$13:$A$18,0))*F1652)),2)</f>
        <v>48</v>
      </c>
    </row>
    <row r="1653" customFormat="false" ht="15" hidden="false" customHeight="false" outlineLevel="0" collapsed="false">
      <c r="A1653" s="24" t="s">
        <v>2476</v>
      </c>
      <c r="B1653" s="39" t="n">
        <v>46056</v>
      </c>
      <c r="C1653" s="24" t="s">
        <v>433</v>
      </c>
      <c r="D1653" s="24" t="s">
        <v>826</v>
      </c>
      <c r="E1653" s="24" t="s">
        <v>103</v>
      </c>
      <c r="F1653" s="38" t="n">
        <v>12580</v>
      </c>
      <c r="G1653" s="42" t="n">
        <f aca="false">DATE(YEAR(B1653),MONTH(B1653),1)</f>
        <v>46054</v>
      </c>
      <c r="H1653" s="24" t="str">
        <f aca="false">INDEX(Customers!$B$2:$B$601,MATCH(C1653,Customers!$A$2:$A$601,0))</f>
        <v>Nairobi</v>
      </c>
      <c r="I1653" s="43" t="n">
        <f aca="false">ROUND(MIN(INDEX(Assumptions!$D$13:$D$18,MATCH(E1653,Assumptions!$A$13:$A$18,0)),MAX(INDEX(Assumptions!$C$13:$C$18,MATCH(E1653,Assumptions!$A$13:$A$18,0)),INDEX(Assumptions!$B$13:$B$18,MATCH(E1653,Assumptions!$A$13:$A$18,0))*F1653)),2)</f>
        <v>105</v>
      </c>
    </row>
    <row r="1654" customFormat="false" ht="15" hidden="false" customHeight="false" outlineLevel="0" collapsed="false">
      <c r="A1654" s="24" t="s">
        <v>2477</v>
      </c>
      <c r="B1654" s="39" t="n">
        <v>46056</v>
      </c>
      <c r="C1654" s="24" t="s">
        <v>438</v>
      </c>
      <c r="D1654" s="24" t="s">
        <v>826</v>
      </c>
      <c r="E1654" s="24" t="s">
        <v>113</v>
      </c>
      <c r="F1654" s="38" t="n">
        <v>99</v>
      </c>
      <c r="G1654" s="42" t="n">
        <f aca="false">DATE(YEAR(B1654),MONTH(B1654),1)</f>
        <v>46054</v>
      </c>
      <c r="H1654" s="24" t="str">
        <f aca="false">INDEX(Customers!$B$2:$B$601,MATCH(C1654,Customers!$A$2:$A$601,0))</f>
        <v>Eastern</v>
      </c>
      <c r="I1654" s="43" t="n">
        <f aca="false">ROUND(MIN(INDEX(Assumptions!$D$13:$D$18,MATCH(E1654,Assumptions!$A$13:$A$18,0)),MAX(INDEX(Assumptions!$C$13:$C$18,MATCH(E1654,Assumptions!$A$13:$A$18,0)),INDEX(Assumptions!$B$13:$B$18,MATCH(E1654,Assumptions!$A$13:$A$18,0))*F1654)),2)</f>
        <v>4.95</v>
      </c>
    </row>
    <row r="1655" customFormat="false" ht="15" hidden="false" customHeight="false" outlineLevel="0" collapsed="false">
      <c r="A1655" s="24" t="s">
        <v>2478</v>
      </c>
      <c r="B1655" s="39" t="n">
        <v>46056</v>
      </c>
      <c r="C1655" s="24" t="s">
        <v>439</v>
      </c>
      <c r="D1655" s="24" t="s">
        <v>826</v>
      </c>
      <c r="E1655" s="24" t="s">
        <v>113</v>
      </c>
      <c r="F1655" s="38" t="n">
        <v>99</v>
      </c>
      <c r="G1655" s="42" t="n">
        <f aca="false">DATE(YEAR(B1655),MONTH(B1655),1)</f>
        <v>46054</v>
      </c>
      <c r="H1655" s="24" t="str">
        <f aca="false">INDEX(Customers!$B$2:$B$601,MATCH(C1655,Customers!$A$2:$A$601,0))</f>
        <v>Rift Valley</v>
      </c>
      <c r="I1655" s="43" t="n">
        <f aca="false">ROUND(MIN(INDEX(Assumptions!$D$13:$D$18,MATCH(E1655,Assumptions!$A$13:$A$18,0)),MAX(INDEX(Assumptions!$C$13:$C$18,MATCH(E1655,Assumptions!$A$13:$A$18,0)),INDEX(Assumptions!$B$13:$B$18,MATCH(E1655,Assumptions!$A$13:$A$18,0))*F1655)),2)</f>
        <v>4.95</v>
      </c>
    </row>
    <row r="1656" customFormat="false" ht="15" hidden="false" customHeight="false" outlineLevel="0" collapsed="false">
      <c r="A1656" s="24" t="s">
        <v>2479</v>
      </c>
      <c r="B1656" s="39" t="n">
        <v>46056</v>
      </c>
      <c r="C1656" s="24" t="s">
        <v>449</v>
      </c>
      <c r="D1656" s="24" t="s">
        <v>826</v>
      </c>
      <c r="E1656" s="24" t="s">
        <v>109</v>
      </c>
      <c r="F1656" s="38" t="n">
        <v>8700</v>
      </c>
      <c r="G1656" s="42" t="n">
        <f aca="false">DATE(YEAR(B1656),MONTH(B1656),1)</f>
        <v>46054</v>
      </c>
      <c r="H1656" s="24" t="str">
        <f aca="false">INDEX(Customers!$B$2:$B$601,MATCH(C1656,Customers!$A$2:$A$601,0))</f>
        <v>Rift Valley</v>
      </c>
      <c r="I1656" s="43" t="n">
        <f aca="false">ROUND(MIN(INDEX(Assumptions!$D$13:$D$18,MATCH(E1656,Assumptions!$A$13:$A$18,0)),MAX(INDEX(Assumptions!$C$13:$C$18,MATCH(E1656,Assumptions!$A$13:$A$18,0)),INDEX(Assumptions!$B$13:$B$18,MATCH(E1656,Assumptions!$A$13:$A$18,0))*F1656)),2)</f>
        <v>34.8</v>
      </c>
    </row>
    <row r="1657" customFormat="false" ht="15" hidden="false" customHeight="false" outlineLevel="0" collapsed="false">
      <c r="A1657" s="24" t="s">
        <v>2480</v>
      </c>
      <c r="B1657" s="39" t="n">
        <v>46056</v>
      </c>
      <c r="C1657" s="24" t="s">
        <v>451</v>
      </c>
      <c r="D1657" s="24" t="s">
        <v>826</v>
      </c>
      <c r="E1657" s="24" t="s">
        <v>109</v>
      </c>
      <c r="F1657" s="38" t="n">
        <v>5190</v>
      </c>
      <c r="G1657" s="42" t="n">
        <f aca="false">DATE(YEAR(B1657),MONTH(B1657),1)</f>
        <v>46054</v>
      </c>
      <c r="H1657" s="24" t="str">
        <f aca="false">INDEX(Customers!$B$2:$B$601,MATCH(C1657,Customers!$A$2:$A$601,0))</f>
        <v>Nairobi</v>
      </c>
      <c r="I1657" s="43" t="n">
        <f aca="false">ROUND(MIN(INDEX(Assumptions!$D$13:$D$18,MATCH(E1657,Assumptions!$A$13:$A$18,0)),MAX(INDEX(Assumptions!$C$13:$C$18,MATCH(E1657,Assumptions!$A$13:$A$18,0)),INDEX(Assumptions!$B$13:$B$18,MATCH(E1657,Assumptions!$A$13:$A$18,0))*F1657)),2)</f>
        <v>20.76</v>
      </c>
    </row>
    <row r="1658" customFormat="false" ht="15" hidden="false" customHeight="false" outlineLevel="0" collapsed="false">
      <c r="A1658" s="24" t="s">
        <v>2481</v>
      </c>
      <c r="B1658" s="39" t="n">
        <v>46056</v>
      </c>
      <c r="C1658" s="24" t="s">
        <v>463</v>
      </c>
      <c r="D1658" s="24" t="s">
        <v>826</v>
      </c>
      <c r="E1658" s="24" t="s">
        <v>111</v>
      </c>
      <c r="F1658" s="38" t="n">
        <v>200</v>
      </c>
      <c r="G1658" s="42" t="n">
        <f aca="false">DATE(YEAR(B1658),MONTH(B1658),1)</f>
        <v>46054</v>
      </c>
      <c r="H1658" s="24" t="str">
        <f aca="false">INDEX(Customers!$B$2:$B$601,MATCH(C1658,Customers!$A$2:$A$601,0))</f>
        <v>Eastern</v>
      </c>
      <c r="I1658" s="43" t="n">
        <f aca="false">ROUND(MIN(INDEX(Assumptions!$D$13:$D$18,MATCH(E1658,Assumptions!$A$13:$A$18,0)),MAX(INDEX(Assumptions!$C$13:$C$18,MATCH(E1658,Assumptions!$A$13:$A$18,0)),INDEX(Assumptions!$B$13:$B$18,MATCH(E1658,Assumptions!$A$13:$A$18,0))*F1658)),2)</f>
        <v>8</v>
      </c>
    </row>
    <row r="1659" customFormat="false" ht="15" hidden="false" customHeight="false" outlineLevel="0" collapsed="false">
      <c r="A1659" s="24" t="s">
        <v>2482</v>
      </c>
      <c r="B1659" s="39" t="n">
        <v>46056</v>
      </c>
      <c r="C1659" s="24" t="s">
        <v>501</v>
      </c>
      <c r="D1659" s="24" t="s">
        <v>826</v>
      </c>
      <c r="E1659" s="24" t="s">
        <v>113</v>
      </c>
      <c r="F1659" s="38" t="n">
        <v>500</v>
      </c>
      <c r="G1659" s="42" t="n">
        <f aca="false">DATE(YEAR(B1659),MONTH(B1659),1)</f>
        <v>46054</v>
      </c>
      <c r="H1659" s="24" t="str">
        <f aca="false">INDEX(Customers!$B$2:$B$601,MATCH(C1659,Customers!$A$2:$A$601,0))</f>
        <v>Western</v>
      </c>
      <c r="I1659" s="43" t="n">
        <f aca="false">ROUND(MIN(INDEX(Assumptions!$D$13:$D$18,MATCH(E1659,Assumptions!$A$13:$A$18,0)),MAX(INDEX(Assumptions!$C$13:$C$18,MATCH(E1659,Assumptions!$A$13:$A$18,0)),INDEX(Assumptions!$B$13:$B$18,MATCH(E1659,Assumptions!$A$13:$A$18,0))*F1659)),2)</f>
        <v>25</v>
      </c>
    </row>
    <row r="1660" customFormat="false" ht="15" hidden="false" customHeight="false" outlineLevel="0" collapsed="false">
      <c r="A1660" s="24" t="s">
        <v>2483</v>
      </c>
      <c r="B1660" s="39" t="n">
        <v>46056</v>
      </c>
      <c r="C1660" s="24" t="s">
        <v>501</v>
      </c>
      <c r="D1660" s="24" t="s">
        <v>826</v>
      </c>
      <c r="E1660" s="24" t="s">
        <v>113</v>
      </c>
      <c r="F1660" s="38" t="n">
        <v>2000</v>
      </c>
      <c r="G1660" s="42" t="n">
        <f aca="false">DATE(YEAR(B1660),MONTH(B1660),1)</f>
        <v>46054</v>
      </c>
      <c r="H1660" s="24" t="str">
        <f aca="false">INDEX(Customers!$B$2:$B$601,MATCH(C1660,Customers!$A$2:$A$601,0))</f>
        <v>Western</v>
      </c>
      <c r="I1660" s="43" t="n">
        <f aca="false">ROUND(MIN(INDEX(Assumptions!$D$13:$D$18,MATCH(E1660,Assumptions!$A$13:$A$18,0)),MAX(INDEX(Assumptions!$C$13:$C$18,MATCH(E1660,Assumptions!$A$13:$A$18,0)),INDEX(Assumptions!$B$13:$B$18,MATCH(E1660,Assumptions!$A$13:$A$18,0))*F1660)),2)</f>
        <v>100</v>
      </c>
    </row>
    <row r="1661" customFormat="false" ht="15" hidden="false" customHeight="false" outlineLevel="0" collapsed="false">
      <c r="A1661" s="24" t="s">
        <v>2484</v>
      </c>
      <c r="B1661" s="39" t="n">
        <v>46056</v>
      </c>
      <c r="C1661" s="24" t="s">
        <v>503</v>
      </c>
      <c r="D1661" s="24" t="s">
        <v>826</v>
      </c>
      <c r="E1661" s="24" t="s">
        <v>103</v>
      </c>
      <c r="F1661" s="38" t="n">
        <v>1580</v>
      </c>
      <c r="G1661" s="42" t="n">
        <f aca="false">DATE(YEAR(B1661),MONTH(B1661),1)</f>
        <v>46054</v>
      </c>
      <c r="H1661" s="24" t="str">
        <f aca="false">INDEX(Customers!$B$2:$B$601,MATCH(C1661,Customers!$A$2:$A$601,0))</f>
        <v>Nairobi</v>
      </c>
      <c r="I1661" s="43" t="n">
        <f aca="false">ROUND(MIN(INDEX(Assumptions!$D$13:$D$18,MATCH(E1661,Assumptions!$A$13:$A$18,0)),MAX(INDEX(Assumptions!$C$13:$C$18,MATCH(E1661,Assumptions!$A$13:$A$18,0)),INDEX(Assumptions!$B$13:$B$18,MATCH(E1661,Assumptions!$A$13:$A$18,0))*F1661)),2)</f>
        <v>15.8</v>
      </c>
    </row>
    <row r="1662" customFormat="false" ht="15" hidden="false" customHeight="false" outlineLevel="0" collapsed="false">
      <c r="A1662" s="24" t="s">
        <v>2485</v>
      </c>
      <c r="B1662" s="39" t="n">
        <v>46056</v>
      </c>
      <c r="C1662" s="24" t="s">
        <v>511</v>
      </c>
      <c r="D1662" s="24" t="s">
        <v>826</v>
      </c>
      <c r="E1662" s="24" t="s">
        <v>109</v>
      </c>
      <c r="F1662" s="38" t="n">
        <v>7620</v>
      </c>
      <c r="G1662" s="42" t="n">
        <f aca="false">DATE(YEAR(B1662),MONTH(B1662),1)</f>
        <v>46054</v>
      </c>
      <c r="H1662" s="24" t="str">
        <f aca="false">INDEX(Customers!$B$2:$B$601,MATCH(C1662,Customers!$A$2:$A$601,0))</f>
        <v>Central</v>
      </c>
      <c r="I1662" s="43" t="n">
        <f aca="false">ROUND(MIN(INDEX(Assumptions!$D$13:$D$18,MATCH(E1662,Assumptions!$A$13:$A$18,0)),MAX(INDEX(Assumptions!$C$13:$C$18,MATCH(E1662,Assumptions!$A$13:$A$18,0)),INDEX(Assumptions!$B$13:$B$18,MATCH(E1662,Assumptions!$A$13:$A$18,0))*F1662)),2)</f>
        <v>30.48</v>
      </c>
    </row>
    <row r="1663" customFormat="false" ht="15" hidden="false" customHeight="false" outlineLevel="0" collapsed="false">
      <c r="A1663" s="24" t="s">
        <v>2486</v>
      </c>
      <c r="B1663" s="39" t="n">
        <v>46056</v>
      </c>
      <c r="C1663" s="24" t="s">
        <v>524</v>
      </c>
      <c r="D1663" s="24" t="s">
        <v>826</v>
      </c>
      <c r="E1663" s="24" t="s">
        <v>111</v>
      </c>
      <c r="F1663" s="38" t="n">
        <v>20</v>
      </c>
      <c r="G1663" s="42" t="n">
        <f aca="false">DATE(YEAR(B1663),MONTH(B1663),1)</f>
        <v>46054</v>
      </c>
      <c r="H1663" s="24" t="str">
        <f aca="false">INDEX(Customers!$B$2:$B$601,MATCH(C1663,Customers!$A$2:$A$601,0))</f>
        <v>Rift Valley</v>
      </c>
      <c r="I1663" s="43" t="n">
        <f aca="false">ROUND(MIN(INDEX(Assumptions!$D$13:$D$18,MATCH(E1663,Assumptions!$A$13:$A$18,0)),MAX(INDEX(Assumptions!$C$13:$C$18,MATCH(E1663,Assumptions!$A$13:$A$18,0)),INDEX(Assumptions!$B$13:$B$18,MATCH(E1663,Assumptions!$A$13:$A$18,0))*F1663)),2)</f>
        <v>0.8</v>
      </c>
    </row>
    <row r="1664" customFormat="false" ht="15" hidden="false" customHeight="false" outlineLevel="0" collapsed="false">
      <c r="A1664" s="24" t="s">
        <v>2487</v>
      </c>
      <c r="B1664" s="39" t="n">
        <v>46056</v>
      </c>
      <c r="C1664" s="24" t="s">
        <v>537</v>
      </c>
      <c r="D1664" s="24" t="s">
        <v>826</v>
      </c>
      <c r="E1664" s="24" t="s">
        <v>111</v>
      </c>
      <c r="F1664" s="38" t="n">
        <v>500</v>
      </c>
      <c r="G1664" s="42" t="n">
        <f aca="false">DATE(YEAR(B1664),MONTH(B1664),1)</f>
        <v>46054</v>
      </c>
      <c r="H1664" s="24" t="str">
        <f aca="false">INDEX(Customers!$B$2:$B$601,MATCH(C1664,Customers!$A$2:$A$601,0))</f>
        <v>Central</v>
      </c>
      <c r="I1664" s="43" t="n">
        <f aca="false">ROUND(MIN(INDEX(Assumptions!$D$13:$D$18,MATCH(E1664,Assumptions!$A$13:$A$18,0)),MAX(INDEX(Assumptions!$C$13:$C$18,MATCH(E1664,Assumptions!$A$13:$A$18,0)),INDEX(Assumptions!$B$13:$B$18,MATCH(E1664,Assumptions!$A$13:$A$18,0))*F1664)),2)</f>
        <v>20</v>
      </c>
    </row>
    <row r="1665" customFormat="false" ht="15" hidden="false" customHeight="false" outlineLevel="0" collapsed="false">
      <c r="A1665" s="24" t="s">
        <v>2488</v>
      </c>
      <c r="B1665" s="39" t="n">
        <v>46056</v>
      </c>
      <c r="C1665" s="24" t="s">
        <v>543</v>
      </c>
      <c r="D1665" s="24" t="s">
        <v>826</v>
      </c>
      <c r="E1665" s="24" t="s">
        <v>103</v>
      </c>
      <c r="F1665" s="38" t="n">
        <v>6040</v>
      </c>
      <c r="G1665" s="42" t="n">
        <f aca="false">DATE(YEAR(B1665),MONTH(B1665),1)</f>
        <v>46054</v>
      </c>
      <c r="H1665" s="24" t="str">
        <f aca="false">INDEX(Customers!$B$2:$B$601,MATCH(C1665,Customers!$A$2:$A$601,0))</f>
        <v>Central</v>
      </c>
      <c r="I1665" s="43" t="n">
        <f aca="false">ROUND(MIN(INDEX(Assumptions!$D$13:$D$18,MATCH(E1665,Assumptions!$A$13:$A$18,0)),MAX(INDEX(Assumptions!$C$13:$C$18,MATCH(E1665,Assumptions!$A$13:$A$18,0)),INDEX(Assumptions!$B$13:$B$18,MATCH(E1665,Assumptions!$A$13:$A$18,0))*F1665)),2)</f>
        <v>60.4</v>
      </c>
    </row>
    <row r="1666" customFormat="false" ht="15" hidden="false" customHeight="false" outlineLevel="0" collapsed="false">
      <c r="A1666" s="24" t="s">
        <v>2489</v>
      </c>
      <c r="B1666" s="39" t="n">
        <v>46056</v>
      </c>
      <c r="C1666" s="24" t="s">
        <v>543</v>
      </c>
      <c r="D1666" s="24" t="s">
        <v>170</v>
      </c>
      <c r="E1666" s="24" t="s">
        <v>107</v>
      </c>
      <c r="F1666" s="38" t="n">
        <v>1320</v>
      </c>
      <c r="G1666" s="42" t="n">
        <f aca="false">DATE(YEAR(B1666),MONTH(B1666),1)</f>
        <v>46054</v>
      </c>
      <c r="H1666" s="24" t="str">
        <f aca="false">INDEX(Customers!$B$2:$B$601,MATCH(C1666,Customers!$A$2:$A$601,0))</f>
        <v>Central</v>
      </c>
      <c r="I1666" s="43" t="n">
        <f aca="false">ROUND(MIN(INDEX(Assumptions!$D$13:$D$18,MATCH(E1666,Assumptions!$A$13:$A$18,0)),MAX(INDEX(Assumptions!$C$13:$C$18,MATCH(E1666,Assumptions!$A$13:$A$18,0)),INDEX(Assumptions!$B$13:$B$18,MATCH(E1666,Assumptions!$A$13:$A$18,0))*F1666)),2)</f>
        <v>0</v>
      </c>
    </row>
    <row r="1667" customFormat="false" ht="15" hidden="false" customHeight="false" outlineLevel="0" collapsed="false">
      <c r="A1667" s="24" t="s">
        <v>2490</v>
      </c>
      <c r="B1667" s="39" t="n">
        <v>46056</v>
      </c>
      <c r="C1667" s="24" t="s">
        <v>551</v>
      </c>
      <c r="D1667" s="24" t="s">
        <v>826</v>
      </c>
      <c r="E1667" s="24" t="s">
        <v>111</v>
      </c>
      <c r="F1667" s="38" t="n">
        <v>50</v>
      </c>
      <c r="G1667" s="42" t="n">
        <f aca="false">DATE(YEAR(B1667),MONTH(B1667),1)</f>
        <v>46054</v>
      </c>
      <c r="H1667" s="24" t="str">
        <f aca="false">INDEX(Customers!$B$2:$B$601,MATCH(C1667,Customers!$A$2:$A$601,0))</f>
        <v>Central</v>
      </c>
      <c r="I1667" s="43" t="n">
        <f aca="false">ROUND(MIN(INDEX(Assumptions!$D$13:$D$18,MATCH(E1667,Assumptions!$A$13:$A$18,0)),MAX(INDEX(Assumptions!$C$13:$C$18,MATCH(E1667,Assumptions!$A$13:$A$18,0)),INDEX(Assumptions!$B$13:$B$18,MATCH(E1667,Assumptions!$A$13:$A$18,0))*F1667)),2)</f>
        <v>2</v>
      </c>
    </row>
    <row r="1668" customFormat="false" ht="15" hidden="false" customHeight="false" outlineLevel="0" collapsed="false">
      <c r="A1668" s="24" t="s">
        <v>2491</v>
      </c>
      <c r="B1668" s="39" t="n">
        <v>46056</v>
      </c>
      <c r="C1668" s="24" t="s">
        <v>559</v>
      </c>
      <c r="D1668" s="24" t="s">
        <v>207</v>
      </c>
      <c r="E1668" s="24" t="s">
        <v>105</v>
      </c>
      <c r="F1668" s="38" t="n">
        <v>2070</v>
      </c>
      <c r="G1668" s="42" t="n">
        <f aca="false">DATE(YEAR(B1668),MONTH(B1668),1)</f>
        <v>46054</v>
      </c>
      <c r="H1668" s="24" t="str">
        <f aca="false">INDEX(Customers!$B$2:$B$601,MATCH(C1668,Customers!$A$2:$A$601,0))</f>
        <v>Eastern</v>
      </c>
      <c r="I1668" s="43" t="n">
        <f aca="false">ROUND(MIN(INDEX(Assumptions!$D$13:$D$18,MATCH(E1668,Assumptions!$A$13:$A$18,0)),MAX(INDEX(Assumptions!$C$13:$C$18,MATCH(E1668,Assumptions!$A$13:$A$18,0)),INDEX(Assumptions!$B$13:$B$18,MATCH(E1668,Assumptions!$A$13:$A$18,0))*F1668)),2)</f>
        <v>31.05</v>
      </c>
    </row>
    <row r="1669" customFormat="false" ht="15" hidden="false" customHeight="false" outlineLevel="0" collapsed="false">
      <c r="A1669" s="24" t="s">
        <v>2492</v>
      </c>
      <c r="B1669" s="39" t="n">
        <v>46056</v>
      </c>
      <c r="C1669" s="24" t="s">
        <v>559</v>
      </c>
      <c r="D1669" s="24" t="s">
        <v>826</v>
      </c>
      <c r="E1669" s="24" t="s">
        <v>109</v>
      </c>
      <c r="F1669" s="38" t="n">
        <v>5180</v>
      </c>
      <c r="G1669" s="42" t="n">
        <f aca="false">DATE(YEAR(B1669),MONTH(B1669),1)</f>
        <v>46054</v>
      </c>
      <c r="H1669" s="24" t="str">
        <f aca="false">INDEX(Customers!$B$2:$B$601,MATCH(C1669,Customers!$A$2:$A$601,0))</f>
        <v>Eastern</v>
      </c>
      <c r="I1669" s="43" t="n">
        <f aca="false">ROUND(MIN(INDEX(Assumptions!$D$13:$D$18,MATCH(E1669,Assumptions!$A$13:$A$18,0)),MAX(INDEX(Assumptions!$C$13:$C$18,MATCH(E1669,Assumptions!$A$13:$A$18,0)),INDEX(Assumptions!$B$13:$B$18,MATCH(E1669,Assumptions!$A$13:$A$18,0))*F1669)),2)</f>
        <v>20.72</v>
      </c>
    </row>
    <row r="1670" customFormat="false" ht="15" hidden="false" customHeight="false" outlineLevel="0" collapsed="false">
      <c r="A1670" s="24" t="s">
        <v>2493</v>
      </c>
      <c r="B1670" s="39" t="n">
        <v>46056</v>
      </c>
      <c r="C1670" s="24" t="s">
        <v>566</v>
      </c>
      <c r="D1670" s="24" t="s">
        <v>826</v>
      </c>
      <c r="E1670" s="24" t="s">
        <v>111</v>
      </c>
      <c r="F1670" s="38" t="n">
        <v>100</v>
      </c>
      <c r="G1670" s="42" t="n">
        <f aca="false">DATE(YEAR(B1670),MONTH(B1670),1)</f>
        <v>46054</v>
      </c>
      <c r="H1670" s="24" t="str">
        <f aca="false">INDEX(Customers!$B$2:$B$601,MATCH(C1670,Customers!$A$2:$A$601,0))</f>
        <v>Rift Valley</v>
      </c>
      <c r="I1670" s="43" t="n">
        <f aca="false">ROUND(MIN(INDEX(Assumptions!$D$13:$D$18,MATCH(E1670,Assumptions!$A$13:$A$18,0)),MAX(INDEX(Assumptions!$C$13:$C$18,MATCH(E1670,Assumptions!$A$13:$A$18,0)),INDEX(Assumptions!$B$13:$B$18,MATCH(E1670,Assumptions!$A$13:$A$18,0))*F1670)),2)</f>
        <v>4</v>
      </c>
    </row>
    <row r="1671" customFormat="false" ht="15" hidden="false" customHeight="false" outlineLevel="0" collapsed="false">
      <c r="A1671" s="24" t="s">
        <v>2494</v>
      </c>
      <c r="B1671" s="39" t="n">
        <v>46056</v>
      </c>
      <c r="C1671" s="24" t="s">
        <v>566</v>
      </c>
      <c r="D1671" s="24" t="s">
        <v>173</v>
      </c>
      <c r="E1671" s="24" t="s">
        <v>105</v>
      </c>
      <c r="F1671" s="38" t="n">
        <v>1680</v>
      </c>
      <c r="G1671" s="42" t="n">
        <f aca="false">DATE(YEAR(B1671),MONTH(B1671),1)</f>
        <v>46054</v>
      </c>
      <c r="H1671" s="24" t="str">
        <f aca="false">INDEX(Customers!$B$2:$B$601,MATCH(C1671,Customers!$A$2:$A$601,0))</f>
        <v>Rift Valley</v>
      </c>
      <c r="I1671" s="43" t="n">
        <f aca="false">ROUND(MIN(INDEX(Assumptions!$D$13:$D$18,MATCH(E1671,Assumptions!$A$13:$A$18,0)),MAX(INDEX(Assumptions!$C$13:$C$18,MATCH(E1671,Assumptions!$A$13:$A$18,0)),INDEX(Assumptions!$B$13:$B$18,MATCH(E1671,Assumptions!$A$13:$A$18,0))*F1671)),2)</f>
        <v>25.2</v>
      </c>
    </row>
    <row r="1672" customFormat="false" ht="15" hidden="false" customHeight="false" outlineLevel="0" collapsed="false">
      <c r="A1672" s="24" t="s">
        <v>2495</v>
      </c>
      <c r="B1672" s="39" t="n">
        <v>46056</v>
      </c>
      <c r="C1672" s="24" t="s">
        <v>585</v>
      </c>
      <c r="D1672" s="24" t="s">
        <v>204</v>
      </c>
      <c r="E1672" s="24" t="s">
        <v>107</v>
      </c>
      <c r="F1672" s="38" t="n">
        <v>13460</v>
      </c>
      <c r="G1672" s="42" t="n">
        <f aca="false">DATE(YEAR(B1672),MONTH(B1672),1)</f>
        <v>46054</v>
      </c>
      <c r="H1672" s="24" t="str">
        <f aca="false">INDEX(Customers!$B$2:$B$601,MATCH(C1672,Customers!$A$2:$A$601,0))</f>
        <v>Eastern</v>
      </c>
      <c r="I1672" s="43" t="n">
        <f aca="false">ROUND(MIN(INDEX(Assumptions!$D$13:$D$18,MATCH(E1672,Assumptions!$A$13:$A$18,0)),MAX(INDEX(Assumptions!$C$13:$C$18,MATCH(E1672,Assumptions!$A$13:$A$18,0)),INDEX(Assumptions!$B$13:$B$18,MATCH(E1672,Assumptions!$A$13:$A$18,0))*F1672)),2)</f>
        <v>0</v>
      </c>
    </row>
    <row r="1673" customFormat="false" ht="15" hidden="false" customHeight="false" outlineLevel="0" collapsed="false">
      <c r="A1673" s="24" t="s">
        <v>2496</v>
      </c>
      <c r="B1673" s="39" t="n">
        <v>46056</v>
      </c>
      <c r="C1673" s="24" t="s">
        <v>601</v>
      </c>
      <c r="D1673" s="24" t="s">
        <v>152</v>
      </c>
      <c r="E1673" s="24" t="s">
        <v>107</v>
      </c>
      <c r="F1673" s="38" t="n">
        <v>14400</v>
      </c>
      <c r="G1673" s="42" t="n">
        <f aca="false">DATE(YEAR(B1673),MONTH(B1673),1)</f>
        <v>46054</v>
      </c>
      <c r="H1673" s="24" t="str">
        <f aca="false">INDEX(Customers!$B$2:$B$601,MATCH(C1673,Customers!$A$2:$A$601,0))</f>
        <v>Nairobi</v>
      </c>
      <c r="I1673" s="43" t="n">
        <f aca="false">ROUND(MIN(INDEX(Assumptions!$D$13:$D$18,MATCH(E1673,Assumptions!$A$13:$A$18,0)),MAX(INDEX(Assumptions!$C$13:$C$18,MATCH(E1673,Assumptions!$A$13:$A$18,0)),INDEX(Assumptions!$B$13:$B$18,MATCH(E1673,Assumptions!$A$13:$A$18,0))*F1673)),2)</f>
        <v>0</v>
      </c>
    </row>
    <row r="1674" customFormat="false" ht="15" hidden="false" customHeight="false" outlineLevel="0" collapsed="false">
      <c r="A1674" s="24" t="s">
        <v>2497</v>
      </c>
      <c r="B1674" s="39" t="n">
        <v>46056</v>
      </c>
      <c r="C1674" s="24" t="s">
        <v>627</v>
      </c>
      <c r="D1674" s="24" t="s">
        <v>826</v>
      </c>
      <c r="E1674" s="24" t="s">
        <v>109</v>
      </c>
      <c r="F1674" s="38" t="n">
        <v>3030</v>
      </c>
      <c r="G1674" s="42" t="n">
        <f aca="false">DATE(YEAR(B1674),MONTH(B1674),1)</f>
        <v>46054</v>
      </c>
      <c r="H1674" s="24" t="str">
        <f aca="false">INDEX(Customers!$B$2:$B$601,MATCH(C1674,Customers!$A$2:$A$601,0))</f>
        <v>Central</v>
      </c>
      <c r="I1674" s="43" t="n">
        <f aca="false">ROUND(MIN(INDEX(Assumptions!$D$13:$D$18,MATCH(E1674,Assumptions!$A$13:$A$18,0)),MAX(INDEX(Assumptions!$C$13:$C$18,MATCH(E1674,Assumptions!$A$13:$A$18,0)),INDEX(Assumptions!$B$13:$B$18,MATCH(E1674,Assumptions!$A$13:$A$18,0))*F1674)),2)</f>
        <v>12.12</v>
      </c>
    </row>
    <row r="1675" customFormat="false" ht="15" hidden="false" customHeight="false" outlineLevel="0" collapsed="false">
      <c r="A1675" s="24" t="s">
        <v>2498</v>
      </c>
      <c r="B1675" s="39" t="n">
        <v>46056</v>
      </c>
      <c r="C1675" s="24" t="s">
        <v>637</v>
      </c>
      <c r="D1675" s="24" t="s">
        <v>826</v>
      </c>
      <c r="E1675" s="24" t="s">
        <v>103</v>
      </c>
      <c r="F1675" s="38" t="n">
        <v>2680</v>
      </c>
      <c r="G1675" s="42" t="n">
        <f aca="false">DATE(YEAR(B1675),MONTH(B1675),1)</f>
        <v>46054</v>
      </c>
      <c r="H1675" s="24" t="str">
        <f aca="false">INDEX(Customers!$B$2:$B$601,MATCH(C1675,Customers!$A$2:$A$601,0))</f>
        <v>Western</v>
      </c>
      <c r="I1675" s="43" t="n">
        <f aca="false">ROUND(MIN(INDEX(Assumptions!$D$13:$D$18,MATCH(E1675,Assumptions!$A$13:$A$18,0)),MAX(INDEX(Assumptions!$C$13:$C$18,MATCH(E1675,Assumptions!$A$13:$A$18,0)),INDEX(Assumptions!$B$13:$B$18,MATCH(E1675,Assumptions!$A$13:$A$18,0))*F1675)),2)</f>
        <v>26.8</v>
      </c>
    </row>
    <row r="1676" customFormat="false" ht="15" hidden="false" customHeight="false" outlineLevel="0" collapsed="false">
      <c r="A1676" s="24" t="s">
        <v>2499</v>
      </c>
      <c r="B1676" s="39" t="n">
        <v>46056</v>
      </c>
      <c r="C1676" s="24" t="s">
        <v>644</v>
      </c>
      <c r="D1676" s="24" t="s">
        <v>826</v>
      </c>
      <c r="E1676" s="24" t="s">
        <v>109</v>
      </c>
      <c r="F1676" s="38" t="n">
        <v>3850</v>
      </c>
      <c r="G1676" s="42" t="n">
        <f aca="false">DATE(YEAR(B1676),MONTH(B1676),1)</f>
        <v>46054</v>
      </c>
      <c r="H1676" s="24" t="str">
        <f aca="false">INDEX(Customers!$B$2:$B$601,MATCH(C1676,Customers!$A$2:$A$601,0))</f>
        <v>Western</v>
      </c>
      <c r="I1676" s="43" t="n">
        <f aca="false">ROUND(MIN(INDEX(Assumptions!$D$13:$D$18,MATCH(E1676,Assumptions!$A$13:$A$18,0)),MAX(INDEX(Assumptions!$C$13:$C$18,MATCH(E1676,Assumptions!$A$13:$A$18,0)),INDEX(Assumptions!$B$13:$B$18,MATCH(E1676,Assumptions!$A$13:$A$18,0))*F1676)),2)</f>
        <v>15.4</v>
      </c>
    </row>
    <row r="1677" customFormat="false" ht="15" hidden="false" customHeight="false" outlineLevel="0" collapsed="false">
      <c r="A1677" s="24" t="s">
        <v>2500</v>
      </c>
      <c r="B1677" s="39" t="n">
        <v>46056</v>
      </c>
      <c r="C1677" s="24" t="s">
        <v>665</v>
      </c>
      <c r="D1677" s="24" t="s">
        <v>826</v>
      </c>
      <c r="E1677" s="24" t="s">
        <v>111</v>
      </c>
      <c r="F1677" s="38" t="n">
        <v>500</v>
      </c>
      <c r="G1677" s="42" t="n">
        <f aca="false">DATE(YEAR(B1677),MONTH(B1677),1)</f>
        <v>46054</v>
      </c>
      <c r="H1677" s="24" t="str">
        <f aca="false">INDEX(Customers!$B$2:$B$601,MATCH(C1677,Customers!$A$2:$A$601,0))</f>
        <v>Nairobi</v>
      </c>
      <c r="I1677" s="43" t="n">
        <f aca="false">ROUND(MIN(INDEX(Assumptions!$D$13:$D$18,MATCH(E1677,Assumptions!$A$13:$A$18,0)),MAX(INDEX(Assumptions!$C$13:$C$18,MATCH(E1677,Assumptions!$A$13:$A$18,0)),INDEX(Assumptions!$B$13:$B$18,MATCH(E1677,Assumptions!$A$13:$A$18,0))*F1677)),2)</f>
        <v>20</v>
      </c>
    </row>
    <row r="1678" customFormat="false" ht="15" hidden="false" customHeight="false" outlineLevel="0" collapsed="false">
      <c r="A1678" s="24" t="s">
        <v>2501</v>
      </c>
      <c r="B1678" s="39" t="n">
        <v>46056</v>
      </c>
      <c r="C1678" s="24" t="s">
        <v>670</v>
      </c>
      <c r="D1678" s="24" t="s">
        <v>826</v>
      </c>
      <c r="E1678" s="24" t="s">
        <v>109</v>
      </c>
      <c r="F1678" s="38" t="n">
        <v>380</v>
      </c>
      <c r="G1678" s="42" t="n">
        <f aca="false">DATE(YEAR(B1678),MONTH(B1678),1)</f>
        <v>46054</v>
      </c>
      <c r="H1678" s="24" t="str">
        <f aca="false">INDEX(Customers!$B$2:$B$601,MATCH(C1678,Customers!$A$2:$A$601,0))</f>
        <v>Rift Valley</v>
      </c>
      <c r="I1678" s="43" t="n">
        <f aca="false">ROUND(MIN(INDEX(Assumptions!$D$13:$D$18,MATCH(E1678,Assumptions!$A$13:$A$18,0)),MAX(INDEX(Assumptions!$C$13:$C$18,MATCH(E1678,Assumptions!$A$13:$A$18,0)),INDEX(Assumptions!$B$13:$B$18,MATCH(E1678,Assumptions!$A$13:$A$18,0))*F1678)),2)</f>
        <v>1.52</v>
      </c>
    </row>
    <row r="1679" customFormat="false" ht="15" hidden="false" customHeight="false" outlineLevel="0" collapsed="false">
      <c r="A1679" s="24" t="s">
        <v>2502</v>
      </c>
      <c r="B1679" s="39" t="n">
        <v>46056</v>
      </c>
      <c r="C1679" s="24" t="s">
        <v>680</v>
      </c>
      <c r="D1679" s="24" t="s">
        <v>826</v>
      </c>
      <c r="E1679" s="24" t="s">
        <v>111</v>
      </c>
      <c r="F1679" s="38" t="n">
        <v>20</v>
      </c>
      <c r="G1679" s="42" t="n">
        <f aca="false">DATE(YEAR(B1679),MONTH(B1679),1)</f>
        <v>46054</v>
      </c>
      <c r="H1679" s="24" t="str">
        <f aca="false">INDEX(Customers!$B$2:$B$601,MATCH(C1679,Customers!$A$2:$A$601,0))</f>
        <v>Nairobi</v>
      </c>
      <c r="I1679" s="43" t="n">
        <f aca="false">ROUND(MIN(INDEX(Assumptions!$D$13:$D$18,MATCH(E1679,Assumptions!$A$13:$A$18,0)),MAX(INDEX(Assumptions!$C$13:$C$18,MATCH(E1679,Assumptions!$A$13:$A$18,0)),INDEX(Assumptions!$B$13:$B$18,MATCH(E1679,Assumptions!$A$13:$A$18,0))*F1679)),2)</f>
        <v>0.8</v>
      </c>
    </row>
    <row r="1680" customFormat="false" ht="15" hidden="false" customHeight="false" outlineLevel="0" collapsed="false">
      <c r="A1680" s="24" t="s">
        <v>2503</v>
      </c>
      <c r="B1680" s="39" t="n">
        <v>46056</v>
      </c>
      <c r="C1680" s="24" t="s">
        <v>686</v>
      </c>
      <c r="D1680" s="24" t="s">
        <v>826</v>
      </c>
      <c r="E1680" s="24" t="s">
        <v>109</v>
      </c>
      <c r="F1680" s="38" t="n">
        <v>3220</v>
      </c>
      <c r="G1680" s="42" t="n">
        <f aca="false">DATE(YEAR(B1680),MONTH(B1680),1)</f>
        <v>46054</v>
      </c>
      <c r="H1680" s="24" t="str">
        <f aca="false">INDEX(Customers!$B$2:$B$601,MATCH(C1680,Customers!$A$2:$A$601,0))</f>
        <v>Nairobi</v>
      </c>
      <c r="I1680" s="43" t="n">
        <f aca="false">ROUND(MIN(INDEX(Assumptions!$D$13:$D$18,MATCH(E1680,Assumptions!$A$13:$A$18,0)),MAX(INDEX(Assumptions!$C$13:$C$18,MATCH(E1680,Assumptions!$A$13:$A$18,0)),INDEX(Assumptions!$B$13:$B$18,MATCH(E1680,Assumptions!$A$13:$A$18,0))*F1680)),2)</f>
        <v>12.88</v>
      </c>
    </row>
    <row r="1681" customFormat="false" ht="15" hidden="false" customHeight="false" outlineLevel="0" collapsed="false">
      <c r="A1681" s="24" t="s">
        <v>2504</v>
      </c>
      <c r="B1681" s="39" t="n">
        <v>46056</v>
      </c>
      <c r="C1681" s="24" t="s">
        <v>714</v>
      </c>
      <c r="D1681" s="24" t="s">
        <v>826</v>
      </c>
      <c r="E1681" s="24" t="s">
        <v>103</v>
      </c>
      <c r="F1681" s="38" t="n">
        <v>1900</v>
      </c>
      <c r="G1681" s="42" t="n">
        <f aca="false">DATE(YEAR(B1681),MONTH(B1681),1)</f>
        <v>46054</v>
      </c>
      <c r="H1681" s="24" t="str">
        <f aca="false">INDEX(Customers!$B$2:$B$601,MATCH(C1681,Customers!$A$2:$A$601,0))</f>
        <v>Coast</v>
      </c>
      <c r="I1681" s="43" t="n">
        <f aca="false">ROUND(MIN(INDEX(Assumptions!$D$13:$D$18,MATCH(E1681,Assumptions!$A$13:$A$18,0)),MAX(INDEX(Assumptions!$C$13:$C$18,MATCH(E1681,Assumptions!$A$13:$A$18,0)),INDEX(Assumptions!$B$13:$B$18,MATCH(E1681,Assumptions!$A$13:$A$18,0))*F1681)),2)</f>
        <v>19</v>
      </c>
    </row>
    <row r="1682" customFormat="false" ht="15" hidden="false" customHeight="false" outlineLevel="0" collapsed="false">
      <c r="A1682" s="24" t="s">
        <v>2505</v>
      </c>
      <c r="B1682" s="39" t="n">
        <v>46056</v>
      </c>
      <c r="C1682" s="24" t="s">
        <v>735</v>
      </c>
      <c r="D1682" s="24" t="s">
        <v>826</v>
      </c>
      <c r="E1682" s="24" t="s">
        <v>113</v>
      </c>
      <c r="F1682" s="38" t="n">
        <v>1000</v>
      </c>
      <c r="G1682" s="42" t="n">
        <f aca="false">DATE(YEAR(B1682),MONTH(B1682),1)</f>
        <v>46054</v>
      </c>
      <c r="H1682" s="24" t="str">
        <f aca="false">INDEX(Customers!$B$2:$B$601,MATCH(C1682,Customers!$A$2:$A$601,0))</f>
        <v>Rift Valley</v>
      </c>
      <c r="I1682" s="43" t="n">
        <f aca="false">ROUND(MIN(INDEX(Assumptions!$D$13:$D$18,MATCH(E1682,Assumptions!$A$13:$A$18,0)),MAX(INDEX(Assumptions!$C$13:$C$18,MATCH(E1682,Assumptions!$A$13:$A$18,0)),INDEX(Assumptions!$B$13:$B$18,MATCH(E1682,Assumptions!$A$13:$A$18,0))*F1682)),2)</f>
        <v>50</v>
      </c>
    </row>
    <row r="1683" customFormat="false" ht="15" hidden="false" customHeight="false" outlineLevel="0" collapsed="false">
      <c r="A1683" s="24" t="s">
        <v>2506</v>
      </c>
      <c r="B1683" s="39" t="n">
        <v>46056</v>
      </c>
      <c r="C1683" s="24" t="s">
        <v>743</v>
      </c>
      <c r="D1683" s="24" t="s">
        <v>826</v>
      </c>
      <c r="E1683" s="24" t="s">
        <v>103</v>
      </c>
      <c r="F1683" s="38" t="n">
        <v>1360</v>
      </c>
      <c r="G1683" s="42" t="n">
        <f aca="false">DATE(YEAR(B1683),MONTH(B1683),1)</f>
        <v>46054</v>
      </c>
      <c r="H1683" s="24" t="str">
        <f aca="false">INDEX(Customers!$B$2:$B$601,MATCH(C1683,Customers!$A$2:$A$601,0))</f>
        <v>Eastern</v>
      </c>
      <c r="I1683" s="43" t="n">
        <f aca="false">ROUND(MIN(INDEX(Assumptions!$D$13:$D$18,MATCH(E1683,Assumptions!$A$13:$A$18,0)),MAX(INDEX(Assumptions!$C$13:$C$18,MATCH(E1683,Assumptions!$A$13:$A$18,0)),INDEX(Assumptions!$B$13:$B$18,MATCH(E1683,Assumptions!$A$13:$A$18,0))*F1683)),2)</f>
        <v>13.6</v>
      </c>
    </row>
    <row r="1684" customFormat="false" ht="15" hidden="false" customHeight="false" outlineLevel="0" collapsed="false">
      <c r="A1684" s="24" t="s">
        <v>2507</v>
      </c>
      <c r="B1684" s="39" t="n">
        <v>46056</v>
      </c>
      <c r="C1684" s="24" t="s">
        <v>770</v>
      </c>
      <c r="D1684" s="24" t="s">
        <v>826</v>
      </c>
      <c r="E1684" s="24" t="s">
        <v>103</v>
      </c>
      <c r="F1684" s="38" t="n">
        <v>730</v>
      </c>
      <c r="G1684" s="42" t="n">
        <f aca="false">DATE(YEAR(B1684),MONTH(B1684),1)</f>
        <v>46054</v>
      </c>
      <c r="H1684" s="24" t="str">
        <f aca="false">INDEX(Customers!$B$2:$B$601,MATCH(C1684,Customers!$A$2:$A$601,0))</f>
        <v>Western</v>
      </c>
      <c r="I1684" s="43" t="n">
        <f aca="false">ROUND(MIN(INDEX(Assumptions!$D$13:$D$18,MATCH(E1684,Assumptions!$A$13:$A$18,0)),MAX(INDEX(Assumptions!$C$13:$C$18,MATCH(E1684,Assumptions!$A$13:$A$18,0)),INDEX(Assumptions!$B$13:$B$18,MATCH(E1684,Assumptions!$A$13:$A$18,0))*F1684)),2)</f>
        <v>7.3</v>
      </c>
    </row>
    <row r="1685" customFormat="false" ht="15" hidden="false" customHeight="false" outlineLevel="0" collapsed="false">
      <c r="A1685" s="24" t="s">
        <v>2508</v>
      </c>
      <c r="B1685" s="39" t="n">
        <v>46056</v>
      </c>
      <c r="C1685" s="24" t="s">
        <v>787</v>
      </c>
      <c r="D1685" s="24" t="s">
        <v>826</v>
      </c>
      <c r="E1685" s="24" t="s">
        <v>111</v>
      </c>
      <c r="F1685" s="38" t="n">
        <v>200</v>
      </c>
      <c r="G1685" s="42" t="n">
        <f aca="false">DATE(YEAR(B1685),MONTH(B1685),1)</f>
        <v>46054</v>
      </c>
      <c r="H1685" s="24" t="str">
        <f aca="false">INDEX(Customers!$B$2:$B$601,MATCH(C1685,Customers!$A$2:$A$601,0))</f>
        <v>Eastern</v>
      </c>
      <c r="I1685" s="43" t="n">
        <f aca="false">ROUND(MIN(INDEX(Assumptions!$D$13:$D$18,MATCH(E1685,Assumptions!$A$13:$A$18,0)),MAX(INDEX(Assumptions!$C$13:$C$18,MATCH(E1685,Assumptions!$A$13:$A$18,0)),INDEX(Assumptions!$B$13:$B$18,MATCH(E1685,Assumptions!$A$13:$A$18,0))*F1685)),2)</f>
        <v>8</v>
      </c>
    </row>
    <row r="1686" customFormat="false" ht="15" hidden="false" customHeight="false" outlineLevel="0" collapsed="false">
      <c r="A1686" s="24" t="s">
        <v>2509</v>
      </c>
      <c r="B1686" s="39" t="n">
        <v>46056</v>
      </c>
      <c r="C1686" s="24" t="s">
        <v>792</v>
      </c>
      <c r="D1686" s="24" t="s">
        <v>205</v>
      </c>
      <c r="E1686" s="24" t="s">
        <v>105</v>
      </c>
      <c r="F1686" s="38" t="n">
        <v>740</v>
      </c>
      <c r="G1686" s="42" t="n">
        <f aca="false">DATE(YEAR(B1686),MONTH(B1686),1)</f>
        <v>46054</v>
      </c>
      <c r="H1686" s="24" t="str">
        <f aca="false">INDEX(Customers!$B$2:$B$601,MATCH(C1686,Customers!$A$2:$A$601,0))</f>
        <v>Eastern</v>
      </c>
      <c r="I1686" s="43" t="n">
        <f aca="false">ROUND(MIN(INDEX(Assumptions!$D$13:$D$18,MATCH(E1686,Assumptions!$A$13:$A$18,0)),MAX(INDEX(Assumptions!$C$13:$C$18,MATCH(E1686,Assumptions!$A$13:$A$18,0)),INDEX(Assumptions!$B$13:$B$18,MATCH(E1686,Assumptions!$A$13:$A$18,0))*F1686)),2)</f>
        <v>11.1</v>
      </c>
    </row>
    <row r="1687" customFormat="false" ht="15" hidden="false" customHeight="false" outlineLevel="0" collapsed="false">
      <c r="A1687" s="24" t="s">
        <v>2510</v>
      </c>
      <c r="B1687" s="39" t="n">
        <v>46056</v>
      </c>
      <c r="C1687" s="24" t="s">
        <v>807</v>
      </c>
      <c r="D1687" s="24" t="s">
        <v>826</v>
      </c>
      <c r="E1687" s="24" t="s">
        <v>103</v>
      </c>
      <c r="F1687" s="38" t="n">
        <v>5180</v>
      </c>
      <c r="G1687" s="42" t="n">
        <f aca="false">DATE(YEAR(B1687),MONTH(B1687),1)</f>
        <v>46054</v>
      </c>
      <c r="H1687" s="24" t="str">
        <f aca="false">INDEX(Customers!$B$2:$B$601,MATCH(C1687,Customers!$A$2:$A$601,0))</f>
        <v>Nairobi</v>
      </c>
      <c r="I1687" s="43" t="n">
        <f aca="false">ROUND(MIN(INDEX(Assumptions!$D$13:$D$18,MATCH(E1687,Assumptions!$A$13:$A$18,0)),MAX(INDEX(Assumptions!$C$13:$C$18,MATCH(E1687,Assumptions!$A$13:$A$18,0)),INDEX(Assumptions!$B$13:$B$18,MATCH(E1687,Assumptions!$A$13:$A$18,0))*F1687)),2)</f>
        <v>51.8</v>
      </c>
    </row>
    <row r="1688" customFormat="false" ht="15" hidden="false" customHeight="false" outlineLevel="0" collapsed="false">
      <c r="A1688" s="24" t="s">
        <v>2511</v>
      </c>
      <c r="B1688" s="39" t="n">
        <v>46056</v>
      </c>
      <c r="C1688" s="24" t="s">
        <v>808</v>
      </c>
      <c r="D1688" s="24" t="s">
        <v>198</v>
      </c>
      <c r="E1688" s="24" t="s">
        <v>107</v>
      </c>
      <c r="F1688" s="38" t="n">
        <v>6600</v>
      </c>
      <c r="G1688" s="42" t="n">
        <f aca="false">DATE(YEAR(B1688),MONTH(B1688),1)</f>
        <v>46054</v>
      </c>
      <c r="H1688" s="24" t="str">
        <f aca="false">INDEX(Customers!$B$2:$B$601,MATCH(C1688,Customers!$A$2:$A$601,0))</f>
        <v>Western</v>
      </c>
      <c r="I1688" s="43" t="n">
        <f aca="false">ROUND(MIN(INDEX(Assumptions!$D$13:$D$18,MATCH(E1688,Assumptions!$A$13:$A$18,0)),MAX(INDEX(Assumptions!$C$13:$C$18,MATCH(E1688,Assumptions!$A$13:$A$18,0)),INDEX(Assumptions!$B$13:$B$18,MATCH(E1688,Assumptions!$A$13:$A$18,0))*F1688)),2)</f>
        <v>0</v>
      </c>
    </row>
    <row r="1689" customFormat="false" ht="15" hidden="false" customHeight="false" outlineLevel="0" collapsed="false">
      <c r="A1689" s="24" t="s">
        <v>2512</v>
      </c>
      <c r="B1689" s="39" t="n">
        <v>46056</v>
      </c>
      <c r="C1689" s="24" t="s">
        <v>815</v>
      </c>
      <c r="D1689" s="24" t="s">
        <v>826</v>
      </c>
      <c r="E1689" s="24" t="s">
        <v>111</v>
      </c>
      <c r="F1689" s="38" t="n">
        <v>50</v>
      </c>
      <c r="G1689" s="42" t="n">
        <f aca="false">DATE(YEAR(B1689),MONTH(B1689),1)</f>
        <v>46054</v>
      </c>
      <c r="H1689" s="24" t="str">
        <f aca="false">INDEX(Customers!$B$2:$B$601,MATCH(C1689,Customers!$A$2:$A$601,0))</f>
        <v>Nairobi</v>
      </c>
      <c r="I1689" s="43" t="n">
        <f aca="false">ROUND(MIN(INDEX(Assumptions!$D$13:$D$18,MATCH(E1689,Assumptions!$A$13:$A$18,0)),MAX(INDEX(Assumptions!$C$13:$C$18,MATCH(E1689,Assumptions!$A$13:$A$18,0)),INDEX(Assumptions!$B$13:$B$18,MATCH(E1689,Assumptions!$A$13:$A$18,0))*F1689)),2)</f>
        <v>2</v>
      </c>
    </row>
    <row r="1690" customFormat="false" ht="15" hidden="false" customHeight="false" outlineLevel="0" collapsed="false">
      <c r="A1690" s="24" t="s">
        <v>2513</v>
      </c>
      <c r="B1690" s="39" t="n">
        <v>46056</v>
      </c>
      <c r="C1690" s="24" t="s">
        <v>816</v>
      </c>
      <c r="D1690" s="24" t="s">
        <v>826</v>
      </c>
      <c r="E1690" s="24" t="s">
        <v>103</v>
      </c>
      <c r="F1690" s="38" t="n">
        <v>510</v>
      </c>
      <c r="G1690" s="42" t="n">
        <f aca="false">DATE(YEAR(B1690),MONTH(B1690),1)</f>
        <v>46054</v>
      </c>
      <c r="H1690" s="24" t="str">
        <f aca="false">INDEX(Customers!$B$2:$B$601,MATCH(C1690,Customers!$A$2:$A$601,0))</f>
        <v>Nairobi</v>
      </c>
      <c r="I1690" s="43" t="n">
        <f aca="false">ROUND(MIN(INDEX(Assumptions!$D$13:$D$18,MATCH(E1690,Assumptions!$A$13:$A$18,0)),MAX(INDEX(Assumptions!$C$13:$C$18,MATCH(E1690,Assumptions!$A$13:$A$18,0)),INDEX(Assumptions!$B$13:$B$18,MATCH(E1690,Assumptions!$A$13:$A$18,0))*F1690)),2)</f>
        <v>5.1</v>
      </c>
    </row>
    <row r="1691" customFormat="false" ht="15" hidden="false" customHeight="false" outlineLevel="0" collapsed="false">
      <c r="A1691" s="24" t="s">
        <v>2514</v>
      </c>
      <c r="B1691" s="39" t="n">
        <v>46057</v>
      </c>
      <c r="C1691" s="24" t="s">
        <v>224</v>
      </c>
      <c r="D1691" s="24" t="s">
        <v>826</v>
      </c>
      <c r="E1691" s="24" t="s">
        <v>111</v>
      </c>
      <c r="F1691" s="38" t="n">
        <v>200</v>
      </c>
      <c r="G1691" s="42" t="n">
        <f aca="false">DATE(YEAR(B1691),MONTH(B1691),1)</f>
        <v>46054</v>
      </c>
      <c r="H1691" s="24" t="str">
        <f aca="false">INDEX(Customers!$B$2:$B$601,MATCH(C1691,Customers!$A$2:$A$601,0))</f>
        <v>Western</v>
      </c>
      <c r="I1691" s="43" t="n">
        <f aca="false">ROUND(MIN(INDEX(Assumptions!$D$13:$D$18,MATCH(E1691,Assumptions!$A$13:$A$18,0)),MAX(INDEX(Assumptions!$C$13:$C$18,MATCH(E1691,Assumptions!$A$13:$A$18,0)),INDEX(Assumptions!$B$13:$B$18,MATCH(E1691,Assumptions!$A$13:$A$18,0))*F1691)),2)</f>
        <v>8</v>
      </c>
    </row>
    <row r="1692" customFormat="false" ht="15" hidden="false" customHeight="false" outlineLevel="0" collapsed="false">
      <c r="A1692" s="24" t="s">
        <v>2515</v>
      </c>
      <c r="B1692" s="39" t="n">
        <v>46057</v>
      </c>
      <c r="C1692" s="24" t="s">
        <v>233</v>
      </c>
      <c r="D1692" s="24" t="s">
        <v>826</v>
      </c>
      <c r="E1692" s="24" t="s">
        <v>103</v>
      </c>
      <c r="F1692" s="38" t="n">
        <v>1200</v>
      </c>
      <c r="G1692" s="42" t="n">
        <f aca="false">DATE(YEAR(B1692),MONTH(B1692),1)</f>
        <v>46054</v>
      </c>
      <c r="H1692" s="24" t="str">
        <f aca="false">INDEX(Customers!$B$2:$B$601,MATCH(C1692,Customers!$A$2:$A$601,0))</f>
        <v>Western</v>
      </c>
      <c r="I1692" s="43" t="n">
        <f aca="false">ROUND(MIN(INDEX(Assumptions!$D$13:$D$18,MATCH(E1692,Assumptions!$A$13:$A$18,0)),MAX(INDEX(Assumptions!$C$13:$C$18,MATCH(E1692,Assumptions!$A$13:$A$18,0)),INDEX(Assumptions!$B$13:$B$18,MATCH(E1692,Assumptions!$A$13:$A$18,0))*F1692)),2)</f>
        <v>12</v>
      </c>
    </row>
    <row r="1693" customFormat="false" ht="15" hidden="false" customHeight="false" outlineLevel="0" collapsed="false">
      <c r="A1693" s="24" t="s">
        <v>2516</v>
      </c>
      <c r="B1693" s="39" t="n">
        <v>46057</v>
      </c>
      <c r="C1693" s="24" t="s">
        <v>242</v>
      </c>
      <c r="D1693" s="24" t="s">
        <v>826</v>
      </c>
      <c r="E1693" s="24" t="s">
        <v>113</v>
      </c>
      <c r="F1693" s="38" t="n">
        <v>500</v>
      </c>
      <c r="G1693" s="42" t="n">
        <f aca="false">DATE(YEAR(B1693),MONTH(B1693),1)</f>
        <v>46054</v>
      </c>
      <c r="H1693" s="24" t="str">
        <f aca="false">INDEX(Customers!$B$2:$B$601,MATCH(C1693,Customers!$A$2:$A$601,0))</f>
        <v>Central</v>
      </c>
      <c r="I1693" s="43" t="n">
        <f aca="false">ROUND(MIN(INDEX(Assumptions!$D$13:$D$18,MATCH(E1693,Assumptions!$A$13:$A$18,0)),MAX(INDEX(Assumptions!$C$13:$C$18,MATCH(E1693,Assumptions!$A$13:$A$18,0)),INDEX(Assumptions!$B$13:$B$18,MATCH(E1693,Assumptions!$A$13:$A$18,0))*F1693)),2)</f>
        <v>25</v>
      </c>
    </row>
    <row r="1694" customFormat="false" ht="15" hidden="false" customHeight="false" outlineLevel="0" collapsed="false">
      <c r="A1694" s="24" t="s">
        <v>2517</v>
      </c>
      <c r="B1694" s="39" t="n">
        <v>46057</v>
      </c>
      <c r="C1694" s="24" t="s">
        <v>243</v>
      </c>
      <c r="D1694" s="24" t="s">
        <v>826</v>
      </c>
      <c r="E1694" s="24" t="s">
        <v>103</v>
      </c>
      <c r="F1694" s="38" t="n">
        <v>1700</v>
      </c>
      <c r="G1694" s="42" t="n">
        <f aca="false">DATE(YEAR(B1694),MONTH(B1694),1)</f>
        <v>46054</v>
      </c>
      <c r="H1694" s="24" t="str">
        <f aca="false">INDEX(Customers!$B$2:$B$601,MATCH(C1694,Customers!$A$2:$A$601,0))</f>
        <v>Coast</v>
      </c>
      <c r="I1694" s="43" t="n">
        <f aca="false">ROUND(MIN(INDEX(Assumptions!$D$13:$D$18,MATCH(E1694,Assumptions!$A$13:$A$18,0)),MAX(INDEX(Assumptions!$C$13:$C$18,MATCH(E1694,Assumptions!$A$13:$A$18,0)),INDEX(Assumptions!$B$13:$B$18,MATCH(E1694,Assumptions!$A$13:$A$18,0))*F1694)),2)</f>
        <v>17</v>
      </c>
    </row>
    <row r="1695" customFormat="false" ht="15" hidden="false" customHeight="false" outlineLevel="0" collapsed="false">
      <c r="A1695" s="24" t="s">
        <v>2518</v>
      </c>
      <c r="B1695" s="39" t="n">
        <v>46057</v>
      </c>
      <c r="C1695" s="24" t="s">
        <v>261</v>
      </c>
      <c r="D1695" s="24" t="s">
        <v>826</v>
      </c>
      <c r="E1695" s="24" t="s">
        <v>111</v>
      </c>
      <c r="F1695" s="38" t="n">
        <v>50</v>
      </c>
      <c r="G1695" s="42" t="n">
        <f aca="false">DATE(YEAR(B1695),MONTH(B1695),1)</f>
        <v>46054</v>
      </c>
      <c r="H1695" s="24" t="str">
        <f aca="false">INDEX(Customers!$B$2:$B$601,MATCH(C1695,Customers!$A$2:$A$601,0))</f>
        <v>Coast</v>
      </c>
      <c r="I1695" s="43" t="n">
        <f aca="false">ROUND(MIN(INDEX(Assumptions!$D$13:$D$18,MATCH(E1695,Assumptions!$A$13:$A$18,0)),MAX(INDEX(Assumptions!$C$13:$C$18,MATCH(E1695,Assumptions!$A$13:$A$18,0)),INDEX(Assumptions!$B$13:$B$18,MATCH(E1695,Assumptions!$A$13:$A$18,0))*F1695)),2)</f>
        <v>2</v>
      </c>
    </row>
    <row r="1696" customFormat="false" ht="15" hidden="false" customHeight="false" outlineLevel="0" collapsed="false">
      <c r="A1696" s="24" t="s">
        <v>2519</v>
      </c>
      <c r="B1696" s="39" t="n">
        <v>46057</v>
      </c>
      <c r="C1696" s="24" t="s">
        <v>273</v>
      </c>
      <c r="D1696" s="24" t="s">
        <v>826</v>
      </c>
      <c r="E1696" s="24" t="s">
        <v>109</v>
      </c>
      <c r="F1696" s="38" t="n">
        <v>3090</v>
      </c>
      <c r="G1696" s="42" t="n">
        <f aca="false">DATE(YEAR(B1696),MONTH(B1696),1)</f>
        <v>46054</v>
      </c>
      <c r="H1696" s="24" t="str">
        <f aca="false">INDEX(Customers!$B$2:$B$601,MATCH(C1696,Customers!$A$2:$A$601,0))</f>
        <v>Central</v>
      </c>
      <c r="I1696" s="43" t="n">
        <f aca="false">ROUND(MIN(INDEX(Assumptions!$D$13:$D$18,MATCH(E1696,Assumptions!$A$13:$A$18,0)),MAX(INDEX(Assumptions!$C$13:$C$18,MATCH(E1696,Assumptions!$A$13:$A$18,0)),INDEX(Assumptions!$B$13:$B$18,MATCH(E1696,Assumptions!$A$13:$A$18,0))*F1696)),2)</f>
        <v>12.36</v>
      </c>
    </row>
    <row r="1697" customFormat="false" ht="15" hidden="false" customHeight="false" outlineLevel="0" collapsed="false">
      <c r="A1697" s="24" t="s">
        <v>2520</v>
      </c>
      <c r="B1697" s="39" t="n">
        <v>46057</v>
      </c>
      <c r="C1697" s="24" t="s">
        <v>277</v>
      </c>
      <c r="D1697" s="24" t="s">
        <v>178</v>
      </c>
      <c r="E1697" s="24" t="s">
        <v>107</v>
      </c>
      <c r="F1697" s="38" t="n">
        <v>4350</v>
      </c>
      <c r="G1697" s="42" t="n">
        <f aca="false">DATE(YEAR(B1697),MONTH(B1697),1)</f>
        <v>46054</v>
      </c>
      <c r="H1697" s="24" t="str">
        <f aca="false">INDEX(Customers!$B$2:$B$601,MATCH(C1697,Customers!$A$2:$A$601,0))</f>
        <v>Rift Valley</v>
      </c>
      <c r="I1697" s="43" t="n">
        <f aca="false">ROUND(MIN(INDEX(Assumptions!$D$13:$D$18,MATCH(E1697,Assumptions!$A$13:$A$18,0)),MAX(INDEX(Assumptions!$C$13:$C$18,MATCH(E1697,Assumptions!$A$13:$A$18,0)),INDEX(Assumptions!$B$13:$B$18,MATCH(E1697,Assumptions!$A$13:$A$18,0))*F1697)),2)</f>
        <v>0</v>
      </c>
    </row>
    <row r="1698" customFormat="false" ht="15" hidden="false" customHeight="false" outlineLevel="0" collapsed="false">
      <c r="A1698" s="24" t="s">
        <v>2521</v>
      </c>
      <c r="B1698" s="39" t="n">
        <v>46057</v>
      </c>
      <c r="C1698" s="24" t="s">
        <v>280</v>
      </c>
      <c r="D1698" s="24" t="s">
        <v>826</v>
      </c>
      <c r="E1698" s="24" t="s">
        <v>113</v>
      </c>
      <c r="F1698" s="38" t="n">
        <v>1000</v>
      </c>
      <c r="G1698" s="42" t="n">
        <f aca="false">DATE(YEAR(B1698),MONTH(B1698),1)</f>
        <v>46054</v>
      </c>
      <c r="H1698" s="24" t="str">
        <f aca="false">INDEX(Customers!$B$2:$B$601,MATCH(C1698,Customers!$A$2:$A$601,0))</f>
        <v>Western</v>
      </c>
      <c r="I1698" s="43" t="n">
        <f aca="false">ROUND(MIN(INDEX(Assumptions!$D$13:$D$18,MATCH(E1698,Assumptions!$A$13:$A$18,0)),MAX(INDEX(Assumptions!$C$13:$C$18,MATCH(E1698,Assumptions!$A$13:$A$18,0)),INDEX(Assumptions!$B$13:$B$18,MATCH(E1698,Assumptions!$A$13:$A$18,0))*F1698)),2)</f>
        <v>50</v>
      </c>
    </row>
    <row r="1699" customFormat="false" ht="15" hidden="false" customHeight="false" outlineLevel="0" collapsed="false">
      <c r="A1699" s="24" t="s">
        <v>2522</v>
      </c>
      <c r="B1699" s="39" t="n">
        <v>46057</v>
      </c>
      <c r="C1699" s="24" t="s">
        <v>287</v>
      </c>
      <c r="D1699" s="24" t="s">
        <v>826</v>
      </c>
      <c r="E1699" s="24" t="s">
        <v>111</v>
      </c>
      <c r="F1699" s="38" t="n">
        <v>100</v>
      </c>
      <c r="G1699" s="42" t="n">
        <f aca="false">DATE(YEAR(B1699),MONTH(B1699),1)</f>
        <v>46054</v>
      </c>
      <c r="H1699" s="24" t="str">
        <f aca="false">INDEX(Customers!$B$2:$B$601,MATCH(C1699,Customers!$A$2:$A$601,0))</f>
        <v>Nairobi</v>
      </c>
      <c r="I1699" s="43" t="n">
        <f aca="false">ROUND(MIN(INDEX(Assumptions!$D$13:$D$18,MATCH(E1699,Assumptions!$A$13:$A$18,0)),MAX(INDEX(Assumptions!$C$13:$C$18,MATCH(E1699,Assumptions!$A$13:$A$18,0)),INDEX(Assumptions!$B$13:$B$18,MATCH(E1699,Assumptions!$A$13:$A$18,0))*F1699)),2)</f>
        <v>4</v>
      </c>
    </row>
    <row r="1700" customFormat="false" ht="15" hidden="false" customHeight="false" outlineLevel="0" collapsed="false">
      <c r="A1700" s="24" t="s">
        <v>2523</v>
      </c>
      <c r="B1700" s="39" t="n">
        <v>46057</v>
      </c>
      <c r="C1700" s="24" t="s">
        <v>314</v>
      </c>
      <c r="D1700" s="24" t="s">
        <v>197</v>
      </c>
      <c r="E1700" s="24" t="s">
        <v>105</v>
      </c>
      <c r="F1700" s="38" t="n">
        <v>3110</v>
      </c>
      <c r="G1700" s="42" t="n">
        <f aca="false">DATE(YEAR(B1700),MONTH(B1700),1)</f>
        <v>46054</v>
      </c>
      <c r="H1700" s="24" t="str">
        <f aca="false">INDEX(Customers!$B$2:$B$601,MATCH(C1700,Customers!$A$2:$A$601,0))</f>
        <v>Western</v>
      </c>
      <c r="I1700" s="43" t="n">
        <f aca="false">ROUND(MIN(INDEX(Assumptions!$D$13:$D$18,MATCH(E1700,Assumptions!$A$13:$A$18,0)),MAX(INDEX(Assumptions!$C$13:$C$18,MATCH(E1700,Assumptions!$A$13:$A$18,0)),INDEX(Assumptions!$B$13:$B$18,MATCH(E1700,Assumptions!$A$13:$A$18,0))*F1700)),2)</f>
        <v>46.65</v>
      </c>
    </row>
    <row r="1701" customFormat="false" ht="15" hidden="false" customHeight="false" outlineLevel="0" collapsed="false">
      <c r="A1701" s="24" t="s">
        <v>2524</v>
      </c>
      <c r="B1701" s="39" t="n">
        <v>46057</v>
      </c>
      <c r="C1701" s="24" t="s">
        <v>332</v>
      </c>
      <c r="D1701" s="24" t="s">
        <v>164</v>
      </c>
      <c r="E1701" s="24" t="s">
        <v>107</v>
      </c>
      <c r="F1701" s="38" t="n">
        <v>17790</v>
      </c>
      <c r="G1701" s="42" t="n">
        <f aca="false">DATE(YEAR(B1701),MONTH(B1701),1)</f>
        <v>46054</v>
      </c>
      <c r="H1701" s="24" t="str">
        <f aca="false">INDEX(Customers!$B$2:$B$601,MATCH(C1701,Customers!$A$2:$A$601,0))</f>
        <v>Central</v>
      </c>
      <c r="I1701" s="43" t="n">
        <f aca="false">ROUND(MIN(INDEX(Assumptions!$D$13:$D$18,MATCH(E1701,Assumptions!$A$13:$A$18,0)),MAX(INDEX(Assumptions!$C$13:$C$18,MATCH(E1701,Assumptions!$A$13:$A$18,0)),INDEX(Assumptions!$B$13:$B$18,MATCH(E1701,Assumptions!$A$13:$A$18,0))*F1701)),2)</f>
        <v>0</v>
      </c>
    </row>
    <row r="1702" customFormat="false" ht="15" hidden="false" customHeight="false" outlineLevel="0" collapsed="false">
      <c r="A1702" s="24" t="s">
        <v>2525</v>
      </c>
      <c r="B1702" s="39" t="n">
        <v>46057</v>
      </c>
      <c r="C1702" s="24" t="s">
        <v>333</v>
      </c>
      <c r="D1702" s="24" t="s">
        <v>189</v>
      </c>
      <c r="E1702" s="24" t="s">
        <v>105</v>
      </c>
      <c r="F1702" s="38" t="n">
        <v>2650</v>
      </c>
      <c r="G1702" s="42" t="n">
        <f aca="false">DATE(YEAR(B1702),MONTH(B1702),1)</f>
        <v>46054</v>
      </c>
      <c r="H1702" s="24" t="str">
        <f aca="false">INDEX(Customers!$B$2:$B$601,MATCH(C1702,Customers!$A$2:$A$601,0))</f>
        <v>Coast</v>
      </c>
      <c r="I1702" s="43" t="n">
        <f aca="false">ROUND(MIN(INDEX(Assumptions!$D$13:$D$18,MATCH(E1702,Assumptions!$A$13:$A$18,0)),MAX(INDEX(Assumptions!$C$13:$C$18,MATCH(E1702,Assumptions!$A$13:$A$18,0)),INDEX(Assumptions!$B$13:$B$18,MATCH(E1702,Assumptions!$A$13:$A$18,0))*F1702)),2)</f>
        <v>39.75</v>
      </c>
    </row>
    <row r="1703" customFormat="false" ht="15" hidden="false" customHeight="false" outlineLevel="0" collapsed="false">
      <c r="A1703" s="24" t="s">
        <v>2526</v>
      </c>
      <c r="B1703" s="39" t="n">
        <v>46057</v>
      </c>
      <c r="C1703" s="24" t="s">
        <v>334</v>
      </c>
      <c r="D1703" s="24" t="s">
        <v>150</v>
      </c>
      <c r="E1703" s="24" t="s">
        <v>107</v>
      </c>
      <c r="F1703" s="38" t="n">
        <v>44990</v>
      </c>
      <c r="G1703" s="42" t="n">
        <f aca="false">DATE(YEAR(B1703),MONTH(B1703),1)</f>
        <v>46054</v>
      </c>
      <c r="H1703" s="24" t="str">
        <f aca="false">INDEX(Customers!$B$2:$B$601,MATCH(C1703,Customers!$A$2:$A$601,0))</f>
        <v>Nairobi</v>
      </c>
      <c r="I1703" s="43" t="n">
        <f aca="false">ROUND(MIN(INDEX(Assumptions!$D$13:$D$18,MATCH(E1703,Assumptions!$A$13:$A$18,0)),MAX(INDEX(Assumptions!$C$13:$C$18,MATCH(E1703,Assumptions!$A$13:$A$18,0)),INDEX(Assumptions!$B$13:$B$18,MATCH(E1703,Assumptions!$A$13:$A$18,0))*F1703)),2)</f>
        <v>0</v>
      </c>
    </row>
    <row r="1704" customFormat="false" ht="15" hidden="false" customHeight="false" outlineLevel="0" collapsed="false">
      <c r="A1704" s="24" t="s">
        <v>2527</v>
      </c>
      <c r="B1704" s="39" t="n">
        <v>46057</v>
      </c>
      <c r="C1704" s="24" t="s">
        <v>347</v>
      </c>
      <c r="D1704" s="24" t="s">
        <v>184</v>
      </c>
      <c r="E1704" s="24" t="s">
        <v>107</v>
      </c>
      <c r="F1704" s="38" t="n">
        <v>4480</v>
      </c>
      <c r="G1704" s="42" t="n">
        <f aca="false">DATE(YEAR(B1704),MONTH(B1704),1)</f>
        <v>46054</v>
      </c>
      <c r="H1704" s="24" t="str">
        <f aca="false">INDEX(Customers!$B$2:$B$601,MATCH(C1704,Customers!$A$2:$A$601,0))</f>
        <v>Coast</v>
      </c>
      <c r="I1704" s="43" t="n">
        <f aca="false">ROUND(MIN(INDEX(Assumptions!$D$13:$D$18,MATCH(E1704,Assumptions!$A$13:$A$18,0)),MAX(INDEX(Assumptions!$C$13:$C$18,MATCH(E1704,Assumptions!$A$13:$A$18,0)),INDEX(Assumptions!$B$13:$B$18,MATCH(E1704,Assumptions!$A$13:$A$18,0))*F1704)),2)</f>
        <v>0</v>
      </c>
    </row>
    <row r="1705" customFormat="false" ht="15" hidden="false" customHeight="false" outlineLevel="0" collapsed="false">
      <c r="A1705" s="24" t="s">
        <v>2528</v>
      </c>
      <c r="B1705" s="39" t="n">
        <v>46057</v>
      </c>
      <c r="C1705" s="24" t="s">
        <v>364</v>
      </c>
      <c r="D1705" s="24" t="s">
        <v>826</v>
      </c>
      <c r="E1705" s="24" t="s">
        <v>111</v>
      </c>
      <c r="F1705" s="38" t="n">
        <v>50</v>
      </c>
      <c r="G1705" s="42" t="n">
        <f aca="false">DATE(YEAR(B1705),MONTH(B1705),1)</f>
        <v>46054</v>
      </c>
      <c r="H1705" s="24" t="str">
        <f aca="false">INDEX(Customers!$B$2:$B$601,MATCH(C1705,Customers!$A$2:$A$601,0))</f>
        <v>Central</v>
      </c>
      <c r="I1705" s="43" t="n">
        <f aca="false">ROUND(MIN(INDEX(Assumptions!$D$13:$D$18,MATCH(E1705,Assumptions!$A$13:$A$18,0)),MAX(INDEX(Assumptions!$C$13:$C$18,MATCH(E1705,Assumptions!$A$13:$A$18,0)),INDEX(Assumptions!$B$13:$B$18,MATCH(E1705,Assumptions!$A$13:$A$18,0))*F1705)),2)</f>
        <v>2</v>
      </c>
    </row>
    <row r="1706" customFormat="false" ht="15" hidden="false" customHeight="false" outlineLevel="0" collapsed="false">
      <c r="A1706" s="24" t="s">
        <v>2529</v>
      </c>
      <c r="B1706" s="39" t="n">
        <v>46057</v>
      </c>
      <c r="C1706" s="24" t="s">
        <v>367</v>
      </c>
      <c r="D1706" s="24" t="s">
        <v>826</v>
      </c>
      <c r="E1706" s="24" t="s">
        <v>111</v>
      </c>
      <c r="F1706" s="38" t="n">
        <v>200</v>
      </c>
      <c r="G1706" s="42" t="n">
        <f aca="false">DATE(YEAR(B1706),MONTH(B1706),1)</f>
        <v>46054</v>
      </c>
      <c r="H1706" s="24" t="str">
        <f aca="false">INDEX(Customers!$B$2:$B$601,MATCH(C1706,Customers!$A$2:$A$601,0))</f>
        <v>Nairobi</v>
      </c>
      <c r="I1706" s="43" t="n">
        <f aca="false">ROUND(MIN(INDEX(Assumptions!$D$13:$D$18,MATCH(E1706,Assumptions!$A$13:$A$18,0)),MAX(INDEX(Assumptions!$C$13:$C$18,MATCH(E1706,Assumptions!$A$13:$A$18,0)),INDEX(Assumptions!$B$13:$B$18,MATCH(E1706,Assumptions!$A$13:$A$18,0))*F1706)),2)</f>
        <v>8</v>
      </c>
    </row>
    <row r="1707" customFormat="false" ht="15" hidden="false" customHeight="false" outlineLevel="0" collapsed="false">
      <c r="A1707" s="24" t="s">
        <v>2530</v>
      </c>
      <c r="B1707" s="39" t="n">
        <v>46057</v>
      </c>
      <c r="C1707" s="24" t="s">
        <v>370</v>
      </c>
      <c r="D1707" s="24" t="s">
        <v>826</v>
      </c>
      <c r="E1707" s="24" t="s">
        <v>109</v>
      </c>
      <c r="F1707" s="38" t="n">
        <v>1270</v>
      </c>
      <c r="G1707" s="42" t="n">
        <f aca="false">DATE(YEAR(B1707),MONTH(B1707),1)</f>
        <v>46054</v>
      </c>
      <c r="H1707" s="24" t="str">
        <f aca="false">INDEX(Customers!$B$2:$B$601,MATCH(C1707,Customers!$A$2:$A$601,0))</f>
        <v>Nairobi</v>
      </c>
      <c r="I1707" s="43" t="n">
        <f aca="false">ROUND(MIN(INDEX(Assumptions!$D$13:$D$18,MATCH(E1707,Assumptions!$A$13:$A$18,0)),MAX(INDEX(Assumptions!$C$13:$C$18,MATCH(E1707,Assumptions!$A$13:$A$18,0)),INDEX(Assumptions!$B$13:$B$18,MATCH(E1707,Assumptions!$A$13:$A$18,0))*F1707)),2)</f>
        <v>5.08</v>
      </c>
    </row>
    <row r="1708" customFormat="false" ht="15" hidden="false" customHeight="false" outlineLevel="0" collapsed="false">
      <c r="A1708" s="24" t="s">
        <v>2531</v>
      </c>
      <c r="B1708" s="39" t="n">
        <v>46057</v>
      </c>
      <c r="C1708" s="24" t="s">
        <v>393</v>
      </c>
      <c r="D1708" s="24" t="s">
        <v>826</v>
      </c>
      <c r="E1708" s="24" t="s">
        <v>111</v>
      </c>
      <c r="F1708" s="38" t="n">
        <v>50</v>
      </c>
      <c r="G1708" s="42" t="n">
        <f aca="false">DATE(YEAR(B1708),MONTH(B1708),1)</f>
        <v>46054</v>
      </c>
      <c r="H1708" s="24" t="str">
        <f aca="false">INDEX(Customers!$B$2:$B$601,MATCH(C1708,Customers!$A$2:$A$601,0))</f>
        <v>Rift Valley</v>
      </c>
      <c r="I1708" s="43" t="n">
        <f aca="false">ROUND(MIN(INDEX(Assumptions!$D$13:$D$18,MATCH(E1708,Assumptions!$A$13:$A$18,0)),MAX(INDEX(Assumptions!$C$13:$C$18,MATCH(E1708,Assumptions!$A$13:$A$18,0)),INDEX(Assumptions!$B$13:$B$18,MATCH(E1708,Assumptions!$A$13:$A$18,0))*F1708)),2)</f>
        <v>2</v>
      </c>
    </row>
    <row r="1709" customFormat="false" ht="15" hidden="false" customHeight="false" outlineLevel="0" collapsed="false">
      <c r="A1709" s="24" t="s">
        <v>2532</v>
      </c>
      <c r="B1709" s="39" t="n">
        <v>46057</v>
      </c>
      <c r="C1709" s="24" t="s">
        <v>397</v>
      </c>
      <c r="D1709" s="24" t="s">
        <v>826</v>
      </c>
      <c r="E1709" s="24" t="s">
        <v>103</v>
      </c>
      <c r="F1709" s="38" t="n">
        <v>1390</v>
      </c>
      <c r="G1709" s="42" t="n">
        <f aca="false">DATE(YEAR(B1709),MONTH(B1709),1)</f>
        <v>46054</v>
      </c>
      <c r="H1709" s="24" t="str">
        <f aca="false">INDEX(Customers!$B$2:$B$601,MATCH(C1709,Customers!$A$2:$A$601,0))</f>
        <v>Western</v>
      </c>
      <c r="I1709" s="43" t="n">
        <f aca="false">ROUND(MIN(INDEX(Assumptions!$D$13:$D$18,MATCH(E1709,Assumptions!$A$13:$A$18,0)),MAX(INDEX(Assumptions!$C$13:$C$18,MATCH(E1709,Assumptions!$A$13:$A$18,0)),INDEX(Assumptions!$B$13:$B$18,MATCH(E1709,Assumptions!$A$13:$A$18,0))*F1709)),2)</f>
        <v>13.9</v>
      </c>
    </row>
    <row r="1710" customFormat="false" ht="15" hidden="false" customHeight="false" outlineLevel="0" collapsed="false">
      <c r="A1710" s="24" t="s">
        <v>2533</v>
      </c>
      <c r="B1710" s="39" t="n">
        <v>46057</v>
      </c>
      <c r="C1710" s="24" t="s">
        <v>414</v>
      </c>
      <c r="D1710" s="24" t="s">
        <v>175</v>
      </c>
      <c r="E1710" s="24" t="s">
        <v>107</v>
      </c>
      <c r="F1710" s="38" t="n">
        <v>9360</v>
      </c>
      <c r="G1710" s="42" t="n">
        <f aca="false">DATE(YEAR(B1710),MONTH(B1710),1)</f>
        <v>46054</v>
      </c>
      <c r="H1710" s="24" t="str">
        <f aca="false">INDEX(Customers!$B$2:$B$601,MATCH(C1710,Customers!$A$2:$A$601,0))</f>
        <v>Rift Valley</v>
      </c>
      <c r="I1710" s="43" t="n">
        <f aca="false">ROUND(MIN(INDEX(Assumptions!$D$13:$D$18,MATCH(E1710,Assumptions!$A$13:$A$18,0)),MAX(INDEX(Assumptions!$C$13:$C$18,MATCH(E1710,Assumptions!$A$13:$A$18,0)),INDEX(Assumptions!$B$13:$B$18,MATCH(E1710,Assumptions!$A$13:$A$18,0))*F1710)),2)</f>
        <v>0</v>
      </c>
    </row>
    <row r="1711" customFormat="false" ht="15" hidden="false" customHeight="false" outlineLevel="0" collapsed="false">
      <c r="A1711" s="24" t="s">
        <v>2534</v>
      </c>
      <c r="B1711" s="39" t="n">
        <v>46057</v>
      </c>
      <c r="C1711" s="24" t="s">
        <v>427</v>
      </c>
      <c r="D1711" s="24" t="s">
        <v>194</v>
      </c>
      <c r="E1711" s="24" t="s">
        <v>107</v>
      </c>
      <c r="F1711" s="38" t="n">
        <v>6660</v>
      </c>
      <c r="G1711" s="42" t="n">
        <f aca="false">DATE(YEAR(B1711),MONTH(B1711),1)</f>
        <v>46054</v>
      </c>
      <c r="H1711" s="24" t="str">
        <f aca="false">INDEX(Customers!$B$2:$B$601,MATCH(C1711,Customers!$A$2:$A$601,0))</f>
        <v>Nairobi</v>
      </c>
      <c r="I1711" s="43" t="n">
        <f aca="false">ROUND(MIN(INDEX(Assumptions!$D$13:$D$18,MATCH(E1711,Assumptions!$A$13:$A$18,0)),MAX(INDEX(Assumptions!$C$13:$C$18,MATCH(E1711,Assumptions!$A$13:$A$18,0)),INDEX(Assumptions!$B$13:$B$18,MATCH(E1711,Assumptions!$A$13:$A$18,0))*F1711)),2)</f>
        <v>0</v>
      </c>
    </row>
    <row r="1712" customFormat="false" ht="15" hidden="false" customHeight="false" outlineLevel="0" collapsed="false">
      <c r="A1712" s="24" t="s">
        <v>2535</v>
      </c>
      <c r="B1712" s="39" t="n">
        <v>46057</v>
      </c>
      <c r="C1712" s="24" t="s">
        <v>428</v>
      </c>
      <c r="D1712" s="24" t="s">
        <v>826</v>
      </c>
      <c r="E1712" s="24" t="s">
        <v>113</v>
      </c>
      <c r="F1712" s="38" t="n">
        <v>500</v>
      </c>
      <c r="G1712" s="42" t="n">
        <f aca="false">DATE(YEAR(B1712),MONTH(B1712),1)</f>
        <v>46054</v>
      </c>
      <c r="H1712" s="24" t="str">
        <f aca="false">INDEX(Customers!$B$2:$B$601,MATCH(C1712,Customers!$A$2:$A$601,0))</f>
        <v>Nairobi</v>
      </c>
      <c r="I1712" s="43" t="n">
        <f aca="false">ROUND(MIN(INDEX(Assumptions!$D$13:$D$18,MATCH(E1712,Assumptions!$A$13:$A$18,0)),MAX(INDEX(Assumptions!$C$13:$C$18,MATCH(E1712,Assumptions!$A$13:$A$18,0)),INDEX(Assumptions!$B$13:$B$18,MATCH(E1712,Assumptions!$A$13:$A$18,0))*F1712)),2)</f>
        <v>25</v>
      </c>
    </row>
    <row r="1713" customFormat="false" ht="15" hidden="false" customHeight="false" outlineLevel="0" collapsed="false">
      <c r="A1713" s="24" t="s">
        <v>2536</v>
      </c>
      <c r="B1713" s="39" t="n">
        <v>46057</v>
      </c>
      <c r="C1713" s="24" t="s">
        <v>441</v>
      </c>
      <c r="D1713" s="24" t="s">
        <v>165</v>
      </c>
      <c r="E1713" s="24" t="s">
        <v>107</v>
      </c>
      <c r="F1713" s="38" t="n">
        <v>6500</v>
      </c>
      <c r="G1713" s="42" t="n">
        <f aca="false">DATE(YEAR(B1713),MONTH(B1713),1)</f>
        <v>46054</v>
      </c>
      <c r="H1713" s="24" t="str">
        <f aca="false">INDEX(Customers!$B$2:$B$601,MATCH(C1713,Customers!$A$2:$A$601,0))</f>
        <v>Central</v>
      </c>
      <c r="I1713" s="43" t="n">
        <f aca="false">ROUND(MIN(INDEX(Assumptions!$D$13:$D$18,MATCH(E1713,Assumptions!$A$13:$A$18,0)),MAX(INDEX(Assumptions!$C$13:$C$18,MATCH(E1713,Assumptions!$A$13:$A$18,0)),INDEX(Assumptions!$B$13:$B$18,MATCH(E1713,Assumptions!$A$13:$A$18,0))*F1713)),2)</f>
        <v>0</v>
      </c>
    </row>
    <row r="1714" customFormat="false" ht="15" hidden="false" customHeight="false" outlineLevel="0" collapsed="false">
      <c r="A1714" s="24" t="s">
        <v>2537</v>
      </c>
      <c r="B1714" s="39" t="n">
        <v>46057</v>
      </c>
      <c r="C1714" s="24" t="s">
        <v>444</v>
      </c>
      <c r="D1714" s="24" t="s">
        <v>181</v>
      </c>
      <c r="E1714" s="24" t="s">
        <v>105</v>
      </c>
      <c r="F1714" s="38" t="n">
        <v>530</v>
      </c>
      <c r="G1714" s="42" t="n">
        <f aca="false">DATE(YEAR(B1714),MONTH(B1714),1)</f>
        <v>46054</v>
      </c>
      <c r="H1714" s="24" t="str">
        <f aca="false">INDEX(Customers!$B$2:$B$601,MATCH(C1714,Customers!$A$2:$A$601,0))</f>
        <v>Rift Valley</v>
      </c>
      <c r="I1714" s="43" t="n">
        <f aca="false">ROUND(MIN(INDEX(Assumptions!$D$13:$D$18,MATCH(E1714,Assumptions!$A$13:$A$18,0)),MAX(INDEX(Assumptions!$C$13:$C$18,MATCH(E1714,Assumptions!$A$13:$A$18,0)),INDEX(Assumptions!$B$13:$B$18,MATCH(E1714,Assumptions!$A$13:$A$18,0))*F1714)),2)</f>
        <v>10</v>
      </c>
    </row>
    <row r="1715" customFormat="false" ht="15" hidden="false" customHeight="false" outlineLevel="0" collapsed="false">
      <c r="A1715" s="24" t="s">
        <v>2538</v>
      </c>
      <c r="B1715" s="39" t="n">
        <v>46057</v>
      </c>
      <c r="C1715" s="24" t="s">
        <v>446</v>
      </c>
      <c r="D1715" s="24" t="s">
        <v>826</v>
      </c>
      <c r="E1715" s="24" t="s">
        <v>111</v>
      </c>
      <c r="F1715" s="38" t="n">
        <v>100</v>
      </c>
      <c r="G1715" s="42" t="n">
        <f aca="false">DATE(YEAR(B1715),MONTH(B1715),1)</f>
        <v>46054</v>
      </c>
      <c r="H1715" s="24" t="str">
        <f aca="false">INDEX(Customers!$B$2:$B$601,MATCH(C1715,Customers!$A$2:$A$601,0))</f>
        <v>Central</v>
      </c>
      <c r="I1715" s="43" t="n">
        <f aca="false">ROUND(MIN(INDEX(Assumptions!$D$13:$D$18,MATCH(E1715,Assumptions!$A$13:$A$18,0)),MAX(INDEX(Assumptions!$C$13:$C$18,MATCH(E1715,Assumptions!$A$13:$A$18,0)),INDEX(Assumptions!$B$13:$B$18,MATCH(E1715,Assumptions!$A$13:$A$18,0))*F1715)),2)</f>
        <v>4</v>
      </c>
    </row>
    <row r="1716" customFormat="false" ht="15" hidden="false" customHeight="false" outlineLevel="0" collapsed="false">
      <c r="A1716" s="24" t="s">
        <v>2539</v>
      </c>
      <c r="B1716" s="39" t="n">
        <v>46057</v>
      </c>
      <c r="C1716" s="24" t="s">
        <v>449</v>
      </c>
      <c r="D1716" s="24" t="s">
        <v>826</v>
      </c>
      <c r="E1716" s="24" t="s">
        <v>109</v>
      </c>
      <c r="F1716" s="38" t="n">
        <v>1390</v>
      </c>
      <c r="G1716" s="42" t="n">
        <f aca="false">DATE(YEAR(B1716),MONTH(B1716),1)</f>
        <v>46054</v>
      </c>
      <c r="H1716" s="24" t="str">
        <f aca="false">INDEX(Customers!$B$2:$B$601,MATCH(C1716,Customers!$A$2:$A$601,0))</f>
        <v>Rift Valley</v>
      </c>
      <c r="I1716" s="43" t="n">
        <f aca="false">ROUND(MIN(INDEX(Assumptions!$D$13:$D$18,MATCH(E1716,Assumptions!$A$13:$A$18,0)),MAX(INDEX(Assumptions!$C$13:$C$18,MATCH(E1716,Assumptions!$A$13:$A$18,0)),INDEX(Assumptions!$B$13:$B$18,MATCH(E1716,Assumptions!$A$13:$A$18,0))*F1716)),2)</f>
        <v>5.56</v>
      </c>
    </row>
    <row r="1717" customFormat="false" ht="15" hidden="false" customHeight="false" outlineLevel="0" collapsed="false">
      <c r="A1717" s="24" t="s">
        <v>2540</v>
      </c>
      <c r="B1717" s="39" t="n">
        <v>46057</v>
      </c>
      <c r="C1717" s="24" t="s">
        <v>463</v>
      </c>
      <c r="D1717" s="24" t="s">
        <v>204</v>
      </c>
      <c r="E1717" s="24" t="s">
        <v>105</v>
      </c>
      <c r="F1717" s="38" t="n">
        <v>2510</v>
      </c>
      <c r="G1717" s="42" t="n">
        <f aca="false">DATE(YEAR(B1717),MONTH(B1717),1)</f>
        <v>46054</v>
      </c>
      <c r="H1717" s="24" t="str">
        <f aca="false">INDEX(Customers!$B$2:$B$601,MATCH(C1717,Customers!$A$2:$A$601,0))</f>
        <v>Eastern</v>
      </c>
      <c r="I1717" s="43" t="n">
        <f aca="false">ROUND(MIN(INDEX(Assumptions!$D$13:$D$18,MATCH(E1717,Assumptions!$A$13:$A$18,0)),MAX(INDEX(Assumptions!$C$13:$C$18,MATCH(E1717,Assumptions!$A$13:$A$18,0)),INDEX(Assumptions!$B$13:$B$18,MATCH(E1717,Assumptions!$A$13:$A$18,0))*F1717)),2)</f>
        <v>37.65</v>
      </c>
    </row>
    <row r="1718" customFormat="false" ht="15" hidden="false" customHeight="false" outlineLevel="0" collapsed="false">
      <c r="A1718" s="24" t="s">
        <v>2541</v>
      </c>
      <c r="B1718" s="39" t="n">
        <v>46057</v>
      </c>
      <c r="C1718" s="24" t="s">
        <v>494</v>
      </c>
      <c r="D1718" s="24" t="s">
        <v>188</v>
      </c>
      <c r="E1718" s="24" t="s">
        <v>107</v>
      </c>
      <c r="F1718" s="38" t="n">
        <v>2510</v>
      </c>
      <c r="G1718" s="42" t="n">
        <f aca="false">DATE(YEAR(B1718),MONTH(B1718),1)</f>
        <v>46054</v>
      </c>
      <c r="H1718" s="24" t="str">
        <f aca="false">INDEX(Customers!$B$2:$B$601,MATCH(C1718,Customers!$A$2:$A$601,0))</f>
        <v>Coast</v>
      </c>
      <c r="I1718" s="43" t="n">
        <f aca="false">ROUND(MIN(INDEX(Assumptions!$D$13:$D$18,MATCH(E1718,Assumptions!$A$13:$A$18,0)),MAX(INDEX(Assumptions!$C$13:$C$18,MATCH(E1718,Assumptions!$A$13:$A$18,0)),INDEX(Assumptions!$B$13:$B$18,MATCH(E1718,Assumptions!$A$13:$A$18,0))*F1718)),2)</f>
        <v>0</v>
      </c>
    </row>
    <row r="1719" customFormat="false" ht="15" hidden="false" customHeight="false" outlineLevel="0" collapsed="false">
      <c r="A1719" s="24" t="s">
        <v>2542</v>
      </c>
      <c r="B1719" s="39" t="n">
        <v>46057</v>
      </c>
      <c r="C1719" s="24" t="s">
        <v>524</v>
      </c>
      <c r="D1719" s="24" t="s">
        <v>826</v>
      </c>
      <c r="E1719" s="24" t="s">
        <v>111</v>
      </c>
      <c r="F1719" s="38" t="n">
        <v>100</v>
      </c>
      <c r="G1719" s="42" t="n">
        <f aca="false">DATE(YEAR(B1719),MONTH(B1719),1)</f>
        <v>46054</v>
      </c>
      <c r="H1719" s="24" t="str">
        <f aca="false">INDEX(Customers!$B$2:$B$601,MATCH(C1719,Customers!$A$2:$A$601,0))</f>
        <v>Rift Valley</v>
      </c>
      <c r="I1719" s="43" t="n">
        <f aca="false">ROUND(MIN(INDEX(Assumptions!$D$13:$D$18,MATCH(E1719,Assumptions!$A$13:$A$18,0)),MAX(INDEX(Assumptions!$C$13:$C$18,MATCH(E1719,Assumptions!$A$13:$A$18,0)),INDEX(Assumptions!$B$13:$B$18,MATCH(E1719,Assumptions!$A$13:$A$18,0))*F1719)),2)</f>
        <v>4</v>
      </c>
    </row>
    <row r="1720" customFormat="false" ht="15" hidden="false" customHeight="false" outlineLevel="0" collapsed="false">
      <c r="A1720" s="24" t="s">
        <v>2543</v>
      </c>
      <c r="B1720" s="39" t="n">
        <v>46057</v>
      </c>
      <c r="C1720" s="24" t="s">
        <v>530</v>
      </c>
      <c r="D1720" s="24" t="s">
        <v>826</v>
      </c>
      <c r="E1720" s="24" t="s">
        <v>109</v>
      </c>
      <c r="F1720" s="38" t="n">
        <v>4900</v>
      </c>
      <c r="G1720" s="42" t="n">
        <f aca="false">DATE(YEAR(B1720),MONTH(B1720),1)</f>
        <v>46054</v>
      </c>
      <c r="H1720" s="24" t="str">
        <f aca="false">INDEX(Customers!$B$2:$B$601,MATCH(C1720,Customers!$A$2:$A$601,0))</f>
        <v>Nairobi</v>
      </c>
      <c r="I1720" s="43" t="n">
        <f aca="false">ROUND(MIN(INDEX(Assumptions!$D$13:$D$18,MATCH(E1720,Assumptions!$A$13:$A$18,0)),MAX(INDEX(Assumptions!$C$13:$C$18,MATCH(E1720,Assumptions!$A$13:$A$18,0)),INDEX(Assumptions!$B$13:$B$18,MATCH(E1720,Assumptions!$A$13:$A$18,0))*F1720)),2)</f>
        <v>19.6</v>
      </c>
    </row>
    <row r="1721" customFormat="false" ht="15" hidden="false" customHeight="false" outlineLevel="0" collapsed="false">
      <c r="A1721" s="24" t="s">
        <v>2544</v>
      </c>
      <c r="B1721" s="39" t="n">
        <v>46057</v>
      </c>
      <c r="C1721" s="24" t="s">
        <v>532</v>
      </c>
      <c r="D1721" s="24" t="s">
        <v>826</v>
      </c>
      <c r="E1721" s="24" t="s">
        <v>103</v>
      </c>
      <c r="F1721" s="38" t="n">
        <v>6030</v>
      </c>
      <c r="G1721" s="42" t="n">
        <f aca="false">DATE(YEAR(B1721),MONTH(B1721),1)</f>
        <v>46054</v>
      </c>
      <c r="H1721" s="24" t="str">
        <f aca="false">INDEX(Customers!$B$2:$B$601,MATCH(C1721,Customers!$A$2:$A$601,0))</f>
        <v>Western</v>
      </c>
      <c r="I1721" s="43" t="n">
        <f aca="false">ROUND(MIN(INDEX(Assumptions!$D$13:$D$18,MATCH(E1721,Assumptions!$A$13:$A$18,0)),MAX(INDEX(Assumptions!$C$13:$C$18,MATCH(E1721,Assumptions!$A$13:$A$18,0)),INDEX(Assumptions!$B$13:$B$18,MATCH(E1721,Assumptions!$A$13:$A$18,0))*F1721)),2)</f>
        <v>60.3</v>
      </c>
    </row>
    <row r="1722" customFormat="false" ht="15" hidden="false" customHeight="false" outlineLevel="0" collapsed="false">
      <c r="A1722" s="24" t="s">
        <v>2545</v>
      </c>
      <c r="B1722" s="39" t="n">
        <v>46057</v>
      </c>
      <c r="C1722" s="24" t="s">
        <v>607</v>
      </c>
      <c r="D1722" s="24" t="s">
        <v>826</v>
      </c>
      <c r="E1722" s="24" t="s">
        <v>109</v>
      </c>
      <c r="F1722" s="38" t="n">
        <v>2740</v>
      </c>
      <c r="G1722" s="42" t="n">
        <f aca="false">DATE(YEAR(B1722),MONTH(B1722),1)</f>
        <v>46054</v>
      </c>
      <c r="H1722" s="24" t="str">
        <f aca="false">INDEX(Customers!$B$2:$B$601,MATCH(C1722,Customers!$A$2:$A$601,0))</f>
        <v>Nairobi</v>
      </c>
      <c r="I1722" s="43" t="n">
        <f aca="false">ROUND(MIN(INDEX(Assumptions!$D$13:$D$18,MATCH(E1722,Assumptions!$A$13:$A$18,0)),MAX(INDEX(Assumptions!$C$13:$C$18,MATCH(E1722,Assumptions!$A$13:$A$18,0)),INDEX(Assumptions!$B$13:$B$18,MATCH(E1722,Assumptions!$A$13:$A$18,0))*F1722)),2)</f>
        <v>10.96</v>
      </c>
    </row>
    <row r="1723" customFormat="false" ht="15" hidden="false" customHeight="false" outlineLevel="0" collapsed="false">
      <c r="A1723" s="24" t="s">
        <v>2546</v>
      </c>
      <c r="B1723" s="39" t="n">
        <v>46057</v>
      </c>
      <c r="C1723" s="24" t="s">
        <v>649</v>
      </c>
      <c r="D1723" s="24" t="s">
        <v>826</v>
      </c>
      <c r="E1723" s="24" t="s">
        <v>109</v>
      </c>
      <c r="F1723" s="38" t="n">
        <v>25170</v>
      </c>
      <c r="G1723" s="42" t="n">
        <f aca="false">DATE(YEAR(B1723),MONTH(B1723),1)</f>
        <v>46054</v>
      </c>
      <c r="H1723" s="24" t="str">
        <f aca="false">INDEX(Customers!$B$2:$B$601,MATCH(C1723,Customers!$A$2:$A$601,0))</f>
        <v>Eastern</v>
      </c>
      <c r="I1723" s="43" t="n">
        <f aca="false">ROUND(MIN(INDEX(Assumptions!$D$13:$D$18,MATCH(E1723,Assumptions!$A$13:$A$18,0)),MAX(INDEX(Assumptions!$C$13:$C$18,MATCH(E1723,Assumptions!$A$13:$A$18,0)),INDEX(Assumptions!$B$13:$B$18,MATCH(E1723,Assumptions!$A$13:$A$18,0))*F1723)),2)</f>
        <v>40</v>
      </c>
    </row>
    <row r="1724" customFormat="false" ht="15" hidden="false" customHeight="false" outlineLevel="0" collapsed="false">
      <c r="A1724" s="24" t="s">
        <v>2547</v>
      </c>
      <c r="B1724" s="39" t="n">
        <v>46057</v>
      </c>
      <c r="C1724" s="24" t="s">
        <v>670</v>
      </c>
      <c r="D1724" s="24" t="s">
        <v>826</v>
      </c>
      <c r="E1724" s="24" t="s">
        <v>109</v>
      </c>
      <c r="F1724" s="38" t="n">
        <v>28430</v>
      </c>
      <c r="G1724" s="42" t="n">
        <f aca="false">DATE(YEAR(B1724),MONTH(B1724),1)</f>
        <v>46054</v>
      </c>
      <c r="H1724" s="24" t="str">
        <f aca="false">INDEX(Customers!$B$2:$B$601,MATCH(C1724,Customers!$A$2:$A$601,0))</f>
        <v>Rift Valley</v>
      </c>
      <c r="I1724" s="43" t="n">
        <f aca="false">ROUND(MIN(INDEX(Assumptions!$D$13:$D$18,MATCH(E1724,Assumptions!$A$13:$A$18,0)),MAX(INDEX(Assumptions!$C$13:$C$18,MATCH(E1724,Assumptions!$A$13:$A$18,0)),INDEX(Assumptions!$B$13:$B$18,MATCH(E1724,Assumptions!$A$13:$A$18,0))*F1724)),2)</f>
        <v>40</v>
      </c>
    </row>
    <row r="1725" customFormat="false" ht="15" hidden="false" customHeight="false" outlineLevel="0" collapsed="false">
      <c r="A1725" s="24" t="s">
        <v>2548</v>
      </c>
      <c r="B1725" s="39" t="n">
        <v>46057</v>
      </c>
      <c r="C1725" s="24" t="s">
        <v>690</v>
      </c>
      <c r="D1725" s="24" t="s">
        <v>826</v>
      </c>
      <c r="E1725" s="24" t="s">
        <v>103</v>
      </c>
      <c r="F1725" s="38" t="n">
        <v>620</v>
      </c>
      <c r="G1725" s="42" t="n">
        <f aca="false">DATE(YEAR(B1725),MONTH(B1725),1)</f>
        <v>46054</v>
      </c>
      <c r="H1725" s="24" t="str">
        <f aca="false">INDEX(Customers!$B$2:$B$601,MATCH(C1725,Customers!$A$2:$A$601,0))</f>
        <v>Central</v>
      </c>
      <c r="I1725" s="43" t="n">
        <f aca="false">ROUND(MIN(INDEX(Assumptions!$D$13:$D$18,MATCH(E1725,Assumptions!$A$13:$A$18,0)),MAX(INDEX(Assumptions!$C$13:$C$18,MATCH(E1725,Assumptions!$A$13:$A$18,0)),INDEX(Assumptions!$B$13:$B$18,MATCH(E1725,Assumptions!$A$13:$A$18,0))*F1725)),2)</f>
        <v>6.2</v>
      </c>
    </row>
    <row r="1726" customFormat="false" ht="15" hidden="false" customHeight="false" outlineLevel="0" collapsed="false">
      <c r="A1726" s="24" t="s">
        <v>2549</v>
      </c>
      <c r="B1726" s="39" t="n">
        <v>46057</v>
      </c>
      <c r="C1726" s="24" t="s">
        <v>701</v>
      </c>
      <c r="D1726" s="24" t="s">
        <v>159</v>
      </c>
      <c r="E1726" s="24" t="s">
        <v>107</v>
      </c>
      <c r="F1726" s="38" t="n">
        <v>10170</v>
      </c>
      <c r="G1726" s="42" t="n">
        <f aca="false">DATE(YEAR(B1726),MONTH(B1726),1)</f>
        <v>46054</v>
      </c>
      <c r="H1726" s="24" t="str">
        <f aca="false">INDEX(Customers!$B$2:$B$601,MATCH(C1726,Customers!$A$2:$A$601,0))</f>
        <v>Nairobi</v>
      </c>
      <c r="I1726" s="43" t="n">
        <f aca="false">ROUND(MIN(INDEX(Assumptions!$D$13:$D$18,MATCH(E1726,Assumptions!$A$13:$A$18,0)),MAX(INDEX(Assumptions!$C$13:$C$18,MATCH(E1726,Assumptions!$A$13:$A$18,0)),INDEX(Assumptions!$B$13:$B$18,MATCH(E1726,Assumptions!$A$13:$A$18,0))*F1726)),2)</f>
        <v>0</v>
      </c>
    </row>
    <row r="1727" customFormat="false" ht="15" hidden="false" customHeight="false" outlineLevel="0" collapsed="false">
      <c r="A1727" s="24" t="s">
        <v>2550</v>
      </c>
      <c r="B1727" s="39" t="n">
        <v>46057</v>
      </c>
      <c r="C1727" s="24" t="s">
        <v>714</v>
      </c>
      <c r="D1727" s="24" t="s">
        <v>826</v>
      </c>
      <c r="E1727" s="24" t="s">
        <v>103</v>
      </c>
      <c r="F1727" s="38" t="n">
        <v>800</v>
      </c>
      <c r="G1727" s="42" t="n">
        <f aca="false">DATE(YEAR(B1727),MONTH(B1727),1)</f>
        <v>46054</v>
      </c>
      <c r="H1727" s="24" t="str">
        <f aca="false">INDEX(Customers!$B$2:$B$601,MATCH(C1727,Customers!$A$2:$A$601,0))</f>
        <v>Coast</v>
      </c>
      <c r="I1727" s="43" t="n">
        <f aca="false">ROUND(MIN(INDEX(Assumptions!$D$13:$D$18,MATCH(E1727,Assumptions!$A$13:$A$18,0)),MAX(INDEX(Assumptions!$C$13:$C$18,MATCH(E1727,Assumptions!$A$13:$A$18,0)),INDEX(Assumptions!$B$13:$B$18,MATCH(E1727,Assumptions!$A$13:$A$18,0))*F1727)),2)</f>
        <v>8</v>
      </c>
    </row>
    <row r="1728" customFormat="false" ht="15" hidden="false" customHeight="false" outlineLevel="0" collapsed="false">
      <c r="A1728" s="24" t="s">
        <v>2551</v>
      </c>
      <c r="B1728" s="39" t="n">
        <v>46057</v>
      </c>
      <c r="C1728" s="24" t="s">
        <v>724</v>
      </c>
      <c r="D1728" s="24" t="s">
        <v>165</v>
      </c>
      <c r="E1728" s="24" t="s">
        <v>107</v>
      </c>
      <c r="F1728" s="38" t="n">
        <v>1930</v>
      </c>
      <c r="G1728" s="42" t="n">
        <f aca="false">DATE(YEAR(B1728),MONTH(B1728),1)</f>
        <v>46054</v>
      </c>
      <c r="H1728" s="24" t="str">
        <f aca="false">INDEX(Customers!$B$2:$B$601,MATCH(C1728,Customers!$A$2:$A$601,0))</f>
        <v>Central</v>
      </c>
      <c r="I1728" s="43" t="n">
        <f aca="false">ROUND(MIN(INDEX(Assumptions!$D$13:$D$18,MATCH(E1728,Assumptions!$A$13:$A$18,0)),MAX(INDEX(Assumptions!$C$13:$C$18,MATCH(E1728,Assumptions!$A$13:$A$18,0)),INDEX(Assumptions!$B$13:$B$18,MATCH(E1728,Assumptions!$A$13:$A$18,0))*F1728)),2)</f>
        <v>0</v>
      </c>
    </row>
    <row r="1729" customFormat="false" ht="15" hidden="false" customHeight="false" outlineLevel="0" collapsed="false">
      <c r="A1729" s="24" t="s">
        <v>2552</v>
      </c>
      <c r="B1729" s="39" t="n">
        <v>46057</v>
      </c>
      <c r="C1729" s="24" t="s">
        <v>735</v>
      </c>
      <c r="D1729" s="24" t="s">
        <v>175</v>
      </c>
      <c r="E1729" s="24" t="s">
        <v>107</v>
      </c>
      <c r="F1729" s="38" t="n">
        <v>4230</v>
      </c>
      <c r="G1729" s="42" t="n">
        <f aca="false">DATE(YEAR(B1729),MONTH(B1729),1)</f>
        <v>46054</v>
      </c>
      <c r="H1729" s="24" t="str">
        <f aca="false">INDEX(Customers!$B$2:$B$601,MATCH(C1729,Customers!$A$2:$A$601,0))</f>
        <v>Rift Valley</v>
      </c>
      <c r="I1729" s="43" t="n">
        <f aca="false">ROUND(MIN(INDEX(Assumptions!$D$13:$D$18,MATCH(E1729,Assumptions!$A$13:$A$18,0)),MAX(INDEX(Assumptions!$C$13:$C$18,MATCH(E1729,Assumptions!$A$13:$A$18,0)),INDEX(Assumptions!$B$13:$B$18,MATCH(E1729,Assumptions!$A$13:$A$18,0))*F1729)),2)</f>
        <v>0</v>
      </c>
    </row>
    <row r="1730" customFormat="false" ht="15" hidden="false" customHeight="false" outlineLevel="0" collapsed="false">
      <c r="A1730" s="24" t="s">
        <v>2553</v>
      </c>
      <c r="B1730" s="39" t="n">
        <v>46057</v>
      </c>
      <c r="C1730" s="24" t="s">
        <v>735</v>
      </c>
      <c r="D1730" s="24" t="s">
        <v>826</v>
      </c>
      <c r="E1730" s="24" t="s">
        <v>113</v>
      </c>
      <c r="F1730" s="38" t="n">
        <v>2000</v>
      </c>
      <c r="G1730" s="42" t="n">
        <f aca="false">DATE(YEAR(B1730),MONTH(B1730),1)</f>
        <v>46054</v>
      </c>
      <c r="H1730" s="24" t="str">
        <f aca="false">INDEX(Customers!$B$2:$B$601,MATCH(C1730,Customers!$A$2:$A$601,0))</f>
        <v>Rift Valley</v>
      </c>
      <c r="I1730" s="43" t="n">
        <f aca="false">ROUND(MIN(INDEX(Assumptions!$D$13:$D$18,MATCH(E1730,Assumptions!$A$13:$A$18,0)),MAX(INDEX(Assumptions!$C$13:$C$18,MATCH(E1730,Assumptions!$A$13:$A$18,0)),INDEX(Assumptions!$B$13:$B$18,MATCH(E1730,Assumptions!$A$13:$A$18,0))*F1730)),2)</f>
        <v>100</v>
      </c>
    </row>
    <row r="1731" customFormat="false" ht="15" hidden="false" customHeight="false" outlineLevel="0" collapsed="false">
      <c r="A1731" s="24" t="s">
        <v>2554</v>
      </c>
      <c r="B1731" s="39" t="n">
        <v>46057</v>
      </c>
      <c r="C1731" s="24" t="s">
        <v>736</v>
      </c>
      <c r="D1731" s="24" t="s">
        <v>826</v>
      </c>
      <c r="E1731" s="24" t="s">
        <v>113</v>
      </c>
      <c r="F1731" s="38" t="n">
        <v>500</v>
      </c>
      <c r="G1731" s="42" t="n">
        <f aca="false">DATE(YEAR(B1731),MONTH(B1731),1)</f>
        <v>46054</v>
      </c>
      <c r="H1731" s="24" t="str">
        <f aca="false">INDEX(Customers!$B$2:$B$601,MATCH(C1731,Customers!$A$2:$A$601,0))</f>
        <v>Eastern</v>
      </c>
      <c r="I1731" s="43" t="n">
        <f aca="false">ROUND(MIN(INDEX(Assumptions!$D$13:$D$18,MATCH(E1731,Assumptions!$A$13:$A$18,0)),MAX(INDEX(Assumptions!$C$13:$C$18,MATCH(E1731,Assumptions!$A$13:$A$18,0)),INDEX(Assumptions!$B$13:$B$18,MATCH(E1731,Assumptions!$A$13:$A$18,0))*F1731)),2)</f>
        <v>25</v>
      </c>
    </row>
    <row r="1732" customFormat="false" ht="15" hidden="false" customHeight="false" outlineLevel="0" collapsed="false">
      <c r="A1732" s="24" t="s">
        <v>2555</v>
      </c>
      <c r="B1732" s="39" t="n">
        <v>46057</v>
      </c>
      <c r="C1732" s="24" t="s">
        <v>744</v>
      </c>
      <c r="D1732" s="24" t="s">
        <v>173</v>
      </c>
      <c r="E1732" s="24" t="s">
        <v>105</v>
      </c>
      <c r="F1732" s="38" t="n">
        <v>870</v>
      </c>
      <c r="G1732" s="42" t="n">
        <f aca="false">DATE(YEAR(B1732),MONTH(B1732),1)</f>
        <v>46054</v>
      </c>
      <c r="H1732" s="24" t="str">
        <f aca="false">INDEX(Customers!$B$2:$B$601,MATCH(C1732,Customers!$A$2:$A$601,0))</f>
        <v>Rift Valley</v>
      </c>
      <c r="I1732" s="43" t="n">
        <f aca="false">ROUND(MIN(INDEX(Assumptions!$D$13:$D$18,MATCH(E1732,Assumptions!$A$13:$A$18,0)),MAX(INDEX(Assumptions!$C$13:$C$18,MATCH(E1732,Assumptions!$A$13:$A$18,0)),INDEX(Assumptions!$B$13:$B$18,MATCH(E1732,Assumptions!$A$13:$A$18,0))*F1732)),2)</f>
        <v>13.05</v>
      </c>
    </row>
    <row r="1733" customFormat="false" ht="15" hidden="false" customHeight="false" outlineLevel="0" collapsed="false">
      <c r="A1733" s="24" t="s">
        <v>2556</v>
      </c>
      <c r="B1733" s="39" t="n">
        <v>46057</v>
      </c>
      <c r="C1733" s="24" t="s">
        <v>791</v>
      </c>
      <c r="D1733" s="24" t="s">
        <v>187</v>
      </c>
      <c r="E1733" s="24" t="s">
        <v>105</v>
      </c>
      <c r="F1733" s="38" t="n">
        <v>660</v>
      </c>
      <c r="G1733" s="42" t="n">
        <f aca="false">DATE(YEAR(B1733),MONTH(B1733),1)</f>
        <v>46054</v>
      </c>
      <c r="H1733" s="24" t="str">
        <f aca="false">INDEX(Customers!$B$2:$B$601,MATCH(C1733,Customers!$A$2:$A$601,0))</f>
        <v>Coast</v>
      </c>
      <c r="I1733" s="43" t="n">
        <f aca="false">ROUND(MIN(INDEX(Assumptions!$D$13:$D$18,MATCH(E1733,Assumptions!$A$13:$A$18,0)),MAX(INDEX(Assumptions!$C$13:$C$18,MATCH(E1733,Assumptions!$A$13:$A$18,0)),INDEX(Assumptions!$B$13:$B$18,MATCH(E1733,Assumptions!$A$13:$A$18,0))*F1733)),2)</f>
        <v>10</v>
      </c>
    </row>
    <row r="1734" customFormat="false" ht="15" hidden="false" customHeight="false" outlineLevel="0" collapsed="false">
      <c r="A1734" s="24" t="s">
        <v>2557</v>
      </c>
      <c r="B1734" s="39" t="n">
        <v>46057</v>
      </c>
      <c r="C1734" s="24" t="s">
        <v>793</v>
      </c>
      <c r="D1734" s="24" t="s">
        <v>826</v>
      </c>
      <c r="E1734" s="24" t="s">
        <v>103</v>
      </c>
      <c r="F1734" s="38" t="n">
        <v>4440</v>
      </c>
      <c r="G1734" s="42" t="n">
        <f aca="false">DATE(YEAR(B1734),MONTH(B1734),1)</f>
        <v>46054</v>
      </c>
      <c r="H1734" s="24" t="str">
        <f aca="false">INDEX(Customers!$B$2:$B$601,MATCH(C1734,Customers!$A$2:$A$601,0))</f>
        <v>Coast</v>
      </c>
      <c r="I1734" s="43" t="n">
        <f aca="false">ROUND(MIN(INDEX(Assumptions!$D$13:$D$18,MATCH(E1734,Assumptions!$A$13:$A$18,0)),MAX(INDEX(Assumptions!$C$13:$C$18,MATCH(E1734,Assumptions!$A$13:$A$18,0)),INDEX(Assumptions!$B$13:$B$18,MATCH(E1734,Assumptions!$A$13:$A$18,0))*F1734)),2)</f>
        <v>44.4</v>
      </c>
    </row>
    <row r="1735" customFormat="false" ht="15" hidden="false" customHeight="false" outlineLevel="0" collapsed="false">
      <c r="A1735" s="24" t="s">
        <v>2558</v>
      </c>
      <c r="B1735" s="39" t="n">
        <v>46058</v>
      </c>
      <c r="C1735" s="24" t="s">
        <v>231</v>
      </c>
      <c r="D1735" s="24" t="s">
        <v>826</v>
      </c>
      <c r="E1735" s="24" t="s">
        <v>111</v>
      </c>
      <c r="F1735" s="38" t="n">
        <v>200</v>
      </c>
      <c r="G1735" s="42" t="n">
        <f aca="false">DATE(YEAR(B1735),MONTH(B1735),1)</f>
        <v>46054</v>
      </c>
      <c r="H1735" s="24" t="str">
        <f aca="false">INDEX(Customers!$B$2:$B$601,MATCH(C1735,Customers!$A$2:$A$601,0))</f>
        <v>Eastern</v>
      </c>
      <c r="I1735" s="43" t="n">
        <f aca="false">ROUND(MIN(INDEX(Assumptions!$D$13:$D$18,MATCH(E1735,Assumptions!$A$13:$A$18,0)),MAX(INDEX(Assumptions!$C$13:$C$18,MATCH(E1735,Assumptions!$A$13:$A$18,0)),INDEX(Assumptions!$B$13:$B$18,MATCH(E1735,Assumptions!$A$13:$A$18,0))*F1735)),2)</f>
        <v>8</v>
      </c>
    </row>
    <row r="1736" customFormat="false" ht="15" hidden="false" customHeight="false" outlineLevel="0" collapsed="false">
      <c r="A1736" s="24" t="s">
        <v>2559</v>
      </c>
      <c r="B1736" s="39" t="n">
        <v>46058</v>
      </c>
      <c r="C1736" s="24" t="s">
        <v>244</v>
      </c>
      <c r="D1736" s="24" t="s">
        <v>154</v>
      </c>
      <c r="E1736" s="24" t="s">
        <v>105</v>
      </c>
      <c r="F1736" s="38" t="n">
        <v>2920</v>
      </c>
      <c r="G1736" s="42" t="n">
        <f aca="false">DATE(YEAR(B1736),MONTH(B1736),1)</f>
        <v>46054</v>
      </c>
      <c r="H1736" s="24" t="str">
        <f aca="false">INDEX(Customers!$B$2:$B$601,MATCH(C1736,Customers!$A$2:$A$601,0))</f>
        <v>Nairobi</v>
      </c>
      <c r="I1736" s="43" t="n">
        <f aca="false">ROUND(MIN(INDEX(Assumptions!$D$13:$D$18,MATCH(E1736,Assumptions!$A$13:$A$18,0)),MAX(INDEX(Assumptions!$C$13:$C$18,MATCH(E1736,Assumptions!$A$13:$A$18,0)),INDEX(Assumptions!$B$13:$B$18,MATCH(E1736,Assumptions!$A$13:$A$18,0))*F1736)),2)</f>
        <v>43.8</v>
      </c>
    </row>
    <row r="1737" customFormat="false" ht="15" hidden="false" customHeight="false" outlineLevel="0" collapsed="false">
      <c r="A1737" s="24" t="s">
        <v>2560</v>
      </c>
      <c r="B1737" s="39" t="n">
        <v>46058</v>
      </c>
      <c r="C1737" s="24" t="s">
        <v>256</v>
      </c>
      <c r="D1737" s="24" t="s">
        <v>826</v>
      </c>
      <c r="E1737" s="24" t="s">
        <v>111</v>
      </c>
      <c r="F1737" s="38" t="n">
        <v>200</v>
      </c>
      <c r="G1737" s="42" t="n">
        <f aca="false">DATE(YEAR(B1737),MONTH(B1737),1)</f>
        <v>46054</v>
      </c>
      <c r="H1737" s="24" t="str">
        <f aca="false">INDEX(Customers!$B$2:$B$601,MATCH(C1737,Customers!$A$2:$A$601,0))</f>
        <v>Eastern</v>
      </c>
      <c r="I1737" s="43" t="n">
        <f aca="false">ROUND(MIN(INDEX(Assumptions!$D$13:$D$18,MATCH(E1737,Assumptions!$A$13:$A$18,0)),MAX(INDEX(Assumptions!$C$13:$C$18,MATCH(E1737,Assumptions!$A$13:$A$18,0)),INDEX(Assumptions!$B$13:$B$18,MATCH(E1737,Assumptions!$A$13:$A$18,0))*F1737)),2)</f>
        <v>8</v>
      </c>
    </row>
    <row r="1738" customFormat="false" ht="15" hidden="false" customHeight="false" outlineLevel="0" collapsed="false">
      <c r="A1738" s="24" t="s">
        <v>2561</v>
      </c>
      <c r="B1738" s="39" t="n">
        <v>46058</v>
      </c>
      <c r="C1738" s="24" t="s">
        <v>263</v>
      </c>
      <c r="D1738" s="24" t="s">
        <v>826</v>
      </c>
      <c r="E1738" s="24" t="s">
        <v>103</v>
      </c>
      <c r="F1738" s="38" t="n">
        <v>770</v>
      </c>
      <c r="G1738" s="42" t="n">
        <f aca="false">DATE(YEAR(B1738),MONTH(B1738),1)</f>
        <v>46054</v>
      </c>
      <c r="H1738" s="24" t="str">
        <f aca="false">INDEX(Customers!$B$2:$B$601,MATCH(C1738,Customers!$A$2:$A$601,0))</f>
        <v>Nairobi</v>
      </c>
      <c r="I1738" s="43" t="n">
        <f aca="false">ROUND(MIN(INDEX(Assumptions!$D$13:$D$18,MATCH(E1738,Assumptions!$A$13:$A$18,0)),MAX(INDEX(Assumptions!$C$13:$C$18,MATCH(E1738,Assumptions!$A$13:$A$18,0)),INDEX(Assumptions!$B$13:$B$18,MATCH(E1738,Assumptions!$A$13:$A$18,0))*F1738)),2)</f>
        <v>7.7</v>
      </c>
    </row>
    <row r="1739" customFormat="false" ht="15" hidden="false" customHeight="false" outlineLevel="0" collapsed="false">
      <c r="A1739" s="24" t="s">
        <v>2562</v>
      </c>
      <c r="B1739" s="39" t="n">
        <v>46058</v>
      </c>
      <c r="C1739" s="24" t="s">
        <v>266</v>
      </c>
      <c r="D1739" s="24" t="s">
        <v>174</v>
      </c>
      <c r="E1739" s="24" t="s">
        <v>105</v>
      </c>
      <c r="F1739" s="38" t="n">
        <v>6460</v>
      </c>
      <c r="G1739" s="42" t="n">
        <f aca="false">DATE(YEAR(B1739),MONTH(B1739),1)</f>
        <v>46054</v>
      </c>
      <c r="H1739" s="24" t="str">
        <f aca="false">INDEX(Customers!$B$2:$B$601,MATCH(C1739,Customers!$A$2:$A$601,0))</f>
        <v>Rift Valley</v>
      </c>
      <c r="I1739" s="43" t="n">
        <f aca="false">ROUND(MIN(INDEX(Assumptions!$D$13:$D$18,MATCH(E1739,Assumptions!$A$13:$A$18,0)),MAX(INDEX(Assumptions!$C$13:$C$18,MATCH(E1739,Assumptions!$A$13:$A$18,0)),INDEX(Assumptions!$B$13:$B$18,MATCH(E1739,Assumptions!$A$13:$A$18,0))*F1739)),2)</f>
        <v>96.9</v>
      </c>
    </row>
    <row r="1740" customFormat="false" ht="15" hidden="false" customHeight="false" outlineLevel="0" collapsed="false">
      <c r="A1740" s="24" t="s">
        <v>2563</v>
      </c>
      <c r="B1740" s="39" t="n">
        <v>46058</v>
      </c>
      <c r="C1740" s="24" t="s">
        <v>267</v>
      </c>
      <c r="D1740" s="24" t="s">
        <v>826</v>
      </c>
      <c r="E1740" s="24" t="s">
        <v>103</v>
      </c>
      <c r="F1740" s="38" t="n">
        <v>2180</v>
      </c>
      <c r="G1740" s="42" t="n">
        <f aca="false">DATE(YEAR(B1740),MONTH(B1740),1)</f>
        <v>46054</v>
      </c>
      <c r="H1740" s="24" t="str">
        <f aca="false">INDEX(Customers!$B$2:$B$601,MATCH(C1740,Customers!$A$2:$A$601,0))</f>
        <v>Rift Valley</v>
      </c>
      <c r="I1740" s="43" t="n">
        <f aca="false">ROUND(MIN(INDEX(Assumptions!$D$13:$D$18,MATCH(E1740,Assumptions!$A$13:$A$18,0)),MAX(INDEX(Assumptions!$C$13:$C$18,MATCH(E1740,Assumptions!$A$13:$A$18,0)),INDEX(Assumptions!$B$13:$B$18,MATCH(E1740,Assumptions!$A$13:$A$18,0))*F1740)),2)</f>
        <v>21.8</v>
      </c>
    </row>
    <row r="1741" customFormat="false" ht="15" hidden="false" customHeight="false" outlineLevel="0" collapsed="false">
      <c r="A1741" s="24" t="s">
        <v>2564</v>
      </c>
      <c r="B1741" s="39" t="n">
        <v>46058</v>
      </c>
      <c r="C1741" s="24" t="s">
        <v>280</v>
      </c>
      <c r="D1741" s="24" t="s">
        <v>826</v>
      </c>
      <c r="E1741" s="24" t="s">
        <v>103</v>
      </c>
      <c r="F1741" s="38" t="n">
        <v>2820</v>
      </c>
      <c r="G1741" s="42" t="n">
        <f aca="false">DATE(YEAR(B1741),MONTH(B1741),1)</f>
        <v>46054</v>
      </c>
      <c r="H1741" s="24" t="str">
        <f aca="false">INDEX(Customers!$B$2:$B$601,MATCH(C1741,Customers!$A$2:$A$601,0))</f>
        <v>Western</v>
      </c>
      <c r="I1741" s="43" t="n">
        <f aca="false">ROUND(MIN(INDEX(Assumptions!$D$13:$D$18,MATCH(E1741,Assumptions!$A$13:$A$18,0)),MAX(INDEX(Assumptions!$C$13:$C$18,MATCH(E1741,Assumptions!$A$13:$A$18,0)),INDEX(Assumptions!$B$13:$B$18,MATCH(E1741,Assumptions!$A$13:$A$18,0))*F1741)),2)</f>
        <v>28.2</v>
      </c>
    </row>
    <row r="1742" customFormat="false" ht="15" hidden="false" customHeight="false" outlineLevel="0" collapsed="false">
      <c r="A1742" s="24" t="s">
        <v>2565</v>
      </c>
      <c r="B1742" s="39" t="n">
        <v>46058</v>
      </c>
      <c r="C1742" s="24" t="s">
        <v>288</v>
      </c>
      <c r="D1742" s="24" t="s">
        <v>164</v>
      </c>
      <c r="E1742" s="24" t="s">
        <v>105</v>
      </c>
      <c r="F1742" s="38" t="n">
        <v>15160</v>
      </c>
      <c r="G1742" s="42" t="n">
        <f aca="false">DATE(YEAR(B1742),MONTH(B1742),1)</f>
        <v>46054</v>
      </c>
      <c r="H1742" s="24" t="str">
        <f aca="false">INDEX(Customers!$B$2:$B$601,MATCH(C1742,Customers!$A$2:$A$601,0))</f>
        <v>Central</v>
      </c>
      <c r="I1742" s="43" t="n">
        <f aca="false">ROUND(MIN(INDEX(Assumptions!$D$13:$D$18,MATCH(E1742,Assumptions!$A$13:$A$18,0)),MAX(INDEX(Assumptions!$C$13:$C$18,MATCH(E1742,Assumptions!$A$13:$A$18,0)),INDEX(Assumptions!$B$13:$B$18,MATCH(E1742,Assumptions!$A$13:$A$18,0))*F1742)),2)</f>
        <v>200</v>
      </c>
    </row>
    <row r="1743" customFormat="false" ht="15" hidden="false" customHeight="false" outlineLevel="0" collapsed="false">
      <c r="A1743" s="24" t="s">
        <v>2566</v>
      </c>
      <c r="B1743" s="39" t="n">
        <v>46058</v>
      </c>
      <c r="C1743" s="24" t="s">
        <v>326</v>
      </c>
      <c r="D1743" s="24" t="s">
        <v>826</v>
      </c>
      <c r="E1743" s="24" t="s">
        <v>103</v>
      </c>
      <c r="F1743" s="38" t="n">
        <v>860</v>
      </c>
      <c r="G1743" s="42" t="n">
        <f aca="false">DATE(YEAR(B1743),MONTH(B1743),1)</f>
        <v>46054</v>
      </c>
      <c r="H1743" s="24" t="str">
        <f aca="false">INDEX(Customers!$B$2:$B$601,MATCH(C1743,Customers!$A$2:$A$601,0))</f>
        <v>Nairobi</v>
      </c>
      <c r="I1743" s="43" t="n">
        <f aca="false">ROUND(MIN(INDEX(Assumptions!$D$13:$D$18,MATCH(E1743,Assumptions!$A$13:$A$18,0)),MAX(INDEX(Assumptions!$C$13:$C$18,MATCH(E1743,Assumptions!$A$13:$A$18,0)),INDEX(Assumptions!$B$13:$B$18,MATCH(E1743,Assumptions!$A$13:$A$18,0))*F1743)),2)</f>
        <v>8.6</v>
      </c>
    </row>
    <row r="1744" customFormat="false" ht="15" hidden="false" customHeight="false" outlineLevel="0" collapsed="false">
      <c r="A1744" s="24" t="s">
        <v>2567</v>
      </c>
      <c r="B1744" s="39" t="n">
        <v>46058</v>
      </c>
      <c r="C1744" s="24" t="s">
        <v>328</v>
      </c>
      <c r="D1744" s="24" t="s">
        <v>201</v>
      </c>
      <c r="E1744" s="24" t="s">
        <v>105</v>
      </c>
      <c r="F1744" s="38" t="n">
        <v>1880</v>
      </c>
      <c r="G1744" s="42" t="n">
        <f aca="false">DATE(YEAR(B1744),MONTH(B1744),1)</f>
        <v>46054</v>
      </c>
      <c r="H1744" s="24" t="str">
        <f aca="false">INDEX(Customers!$B$2:$B$601,MATCH(C1744,Customers!$A$2:$A$601,0))</f>
        <v>Western</v>
      </c>
      <c r="I1744" s="43" t="n">
        <f aca="false">ROUND(MIN(INDEX(Assumptions!$D$13:$D$18,MATCH(E1744,Assumptions!$A$13:$A$18,0)),MAX(INDEX(Assumptions!$C$13:$C$18,MATCH(E1744,Assumptions!$A$13:$A$18,0)),INDEX(Assumptions!$B$13:$B$18,MATCH(E1744,Assumptions!$A$13:$A$18,0))*F1744)),2)</f>
        <v>28.2</v>
      </c>
    </row>
    <row r="1745" customFormat="false" ht="15" hidden="false" customHeight="false" outlineLevel="0" collapsed="false">
      <c r="A1745" s="24" t="s">
        <v>2568</v>
      </c>
      <c r="B1745" s="39" t="n">
        <v>46058</v>
      </c>
      <c r="C1745" s="24" t="s">
        <v>332</v>
      </c>
      <c r="D1745" s="24" t="s">
        <v>826</v>
      </c>
      <c r="E1745" s="24" t="s">
        <v>109</v>
      </c>
      <c r="F1745" s="38" t="n">
        <v>42610</v>
      </c>
      <c r="G1745" s="42" t="n">
        <f aca="false">DATE(YEAR(B1745),MONTH(B1745),1)</f>
        <v>46054</v>
      </c>
      <c r="H1745" s="24" t="str">
        <f aca="false">INDEX(Customers!$B$2:$B$601,MATCH(C1745,Customers!$A$2:$A$601,0))</f>
        <v>Central</v>
      </c>
      <c r="I1745" s="43" t="n">
        <f aca="false">ROUND(MIN(INDEX(Assumptions!$D$13:$D$18,MATCH(E1745,Assumptions!$A$13:$A$18,0)),MAX(INDEX(Assumptions!$C$13:$C$18,MATCH(E1745,Assumptions!$A$13:$A$18,0)),INDEX(Assumptions!$B$13:$B$18,MATCH(E1745,Assumptions!$A$13:$A$18,0))*F1745)),2)</f>
        <v>40</v>
      </c>
    </row>
    <row r="1746" customFormat="false" ht="15" hidden="false" customHeight="false" outlineLevel="0" collapsed="false">
      <c r="A1746" s="24" t="s">
        <v>2569</v>
      </c>
      <c r="B1746" s="39" t="n">
        <v>46058</v>
      </c>
      <c r="C1746" s="24" t="s">
        <v>351</v>
      </c>
      <c r="D1746" s="24" t="s">
        <v>206</v>
      </c>
      <c r="E1746" s="24" t="s">
        <v>105</v>
      </c>
      <c r="F1746" s="38" t="n">
        <v>4450</v>
      </c>
      <c r="G1746" s="42" t="n">
        <f aca="false">DATE(YEAR(B1746),MONTH(B1746),1)</f>
        <v>46054</v>
      </c>
      <c r="H1746" s="24" t="str">
        <f aca="false">INDEX(Customers!$B$2:$B$601,MATCH(C1746,Customers!$A$2:$A$601,0))</f>
        <v>Eastern</v>
      </c>
      <c r="I1746" s="43" t="n">
        <f aca="false">ROUND(MIN(INDEX(Assumptions!$D$13:$D$18,MATCH(E1746,Assumptions!$A$13:$A$18,0)),MAX(INDEX(Assumptions!$C$13:$C$18,MATCH(E1746,Assumptions!$A$13:$A$18,0)),INDEX(Assumptions!$B$13:$B$18,MATCH(E1746,Assumptions!$A$13:$A$18,0))*F1746)),2)</f>
        <v>66.75</v>
      </c>
    </row>
    <row r="1747" customFormat="false" ht="15" hidden="false" customHeight="false" outlineLevel="0" collapsed="false">
      <c r="A1747" s="24" t="s">
        <v>2570</v>
      </c>
      <c r="B1747" s="39" t="n">
        <v>46058</v>
      </c>
      <c r="C1747" s="24" t="s">
        <v>356</v>
      </c>
      <c r="D1747" s="24" t="s">
        <v>826</v>
      </c>
      <c r="E1747" s="24" t="s">
        <v>103</v>
      </c>
      <c r="F1747" s="38" t="n">
        <v>10500</v>
      </c>
      <c r="G1747" s="42" t="n">
        <f aca="false">DATE(YEAR(B1747),MONTH(B1747),1)</f>
        <v>46054</v>
      </c>
      <c r="H1747" s="24" t="str">
        <f aca="false">INDEX(Customers!$B$2:$B$601,MATCH(C1747,Customers!$A$2:$A$601,0))</f>
        <v>Coast</v>
      </c>
      <c r="I1747" s="43" t="n">
        <f aca="false">ROUND(MIN(INDEX(Assumptions!$D$13:$D$18,MATCH(E1747,Assumptions!$A$13:$A$18,0)),MAX(INDEX(Assumptions!$C$13:$C$18,MATCH(E1747,Assumptions!$A$13:$A$18,0)),INDEX(Assumptions!$B$13:$B$18,MATCH(E1747,Assumptions!$A$13:$A$18,0))*F1747)),2)</f>
        <v>105</v>
      </c>
    </row>
    <row r="1748" customFormat="false" ht="15" hidden="false" customHeight="false" outlineLevel="0" collapsed="false">
      <c r="A1748" s="24" t="s">
        <v>2571</v>
      </c>
      <c r="B1748" s="39" t="n">
        <v>46058</v>
      </c>
      <c r="C1748" s="24" t="s">
        <v>375</v>
      </c>
      <c r="D1748" s="24" t="s">
        <v>826</v>
      </c>
      <c r="E1748" s="24" t="s">
        <v>113</v>
      </c>
      <c r="F1748" s="38" t="n">
        <v>250</v>
      </c>
      <c r="G1748" s="42" t="n">
        <f aca="false">DATE(YEAR(B1748),MONTH(B1748),1)</f>
        <v>46054</v>
      </c>
      <c r="H1748" s="24" t="str">
        <f aca="false">INDEX(Customers!$B$2:$B$601,MATCH(C1748,Customers!$A$2:$A$601,0))</f>
        <v>Coast</v>
      </c>
      <c r="I1748" s="43" t="n">
        <f aca="false">ROUND(MIN(INDEX(Assumptions!$D$13:$D$18,MATCH(E1748,Assumptions!$A$13:$A$18,0)),MAX(INDEX(Assumptions!$C$13:$C$18,MATCH(E1748,Assumptions!$A$13:$A$18,0)),INDEX(Assumptions!$B$13:$B$18,MATCH(E1748,Assumptions!$A$13:$A$18,0))*F1748)),2)</f>
        <v>12.5</v>
      </c>
    </row>
    <row r="1749" customFormat="false" ht="15" hidden="false" customHeight="false" outlineLevel="0" collapsed="false">
      <c r="A1749" s="24" t="s">
        <v>2572</v>
      </c>
      <c r="B1749" s="39" t="n">
        <v>46058</v>
      </c>
      <c r="C1749" s="24" t="s">
        <v>397</v>
      </c>
      <c r="D1749" s="24" t="s">
        <v>826</v>
      </c>
      <c r="E1749" s="24" t="s">
        <v>109</v>
      </c>
      <c r="F1749" s="38" t="n">
        <v>1910</v>
      </c>
      <c r="G1749" s="42" t="n">
        <f aca="false">DATE(YEAR(B1749),MONTH(B1749),1)</f>
        <v>46054</v>
      </c>
      <c r="H1749" s="24" t="str">
        <f aca="false">INDEX(Customers!$B$2:$B$601,MATCH(C1749,Customers!$A$2:$A$601,0))</f>
        <v>Western</v>
      </c>
      <c r="I1749" s="43" t="n">
        <f aca="false">ROUND(MIN(INDEX(Assumptions!$D$13:$D$18,MATCH(E1749,Assumptions!$A$13:$A$18,0)),MAX(INDEX(Assumptions!$C$13:$C$18,MATCH(E1749,Assumptions!$A$13:$A$18,0)),INDEX(Assumptions!$B$13:$B$18,MATCH(E1749,Assumptions!$A$13:$A$18,0))*F1749)),2)</f>
        <v>7.64</v>
      </c>
    </row>
    <row r="1750" customFormat="false" ht="15" hidden="false" customHeight="false" outlineLevel="0" collapsed="false">
      <c r="A1750" s="24" t="s">
        <v>2573</v>
      </c>
      <c r="B1750" s="39" t="n">
        <v>46058</v>
      </c>
      <c r="C1750" s="24" t="s">
        <v>402</v>
      </c>
      <c r="D1750" s="24" t="s">
        <v>826</v>
      </c>
      <c r="E1750" s="24" t="s">
        <v>111</v>
      </c>
      <c r="F1750" s="38" t="n">
        <v>1000</v>
      </c>
      <c r="G1750" s="42" t="n">
        <f aca="false">DATE(YEAR(B1750),MONTH(B1750),1)</f>
        <v>46054</v>
      </c>
      <c r="H1750" s="24" t="str">
        <f aca="false">INDEX(Customers!$B$2:$B$601,MATCH(C1750,Customers!$A$2:$A$601,0))</f>
        <v>Coast</v>
      </c>
      <c r="I1750" s="43" t="n">
        <f aca="false">ROUND(MIN(INDEX(Assumptions!$D$13:$D$18,MATCH(E1750,Assumptions!$A$13:$A$18,0)),MAX(INDEX(Assumptions!$C$13:$C$18,MATCH(E1750,Assumptions!$A$13:$A$18,0)),INDEX(Assumptions!$B$13:$B$18,MATCH(E1750,Assumptions!$A$13:$A$18,0))*F1750)),2)</f>
        <v>40</v>
      </c>
    </row>
    <row r="1751" customFormat="false" ht="15" hidden="false" customHeight="false" outlineLevel="0" collapsed="false">
      <c r="A1751" s="24" t="s">
        <v>2574</v>
      </c>
      <c r="B1751" s="39" t="n">
        <v>46058</v>
      </c>
      <c r="C1751" s="24" t="s">
        <v>409</v>
      </c>
      <c r="D1751" s="24" t="s">
        <v>826</v>
      </c>
      <c r="E1751" s="24" t="s">
        <v>103</v>
      </c>
      <c r="F1751" s="38" t="n">
        <v>200</v>
      </c>
      <c r="G1751" s="42" t="n">
        <f aca="false">DATE(YEAR(B1751),MONTH(B1751),1)</f>
        <v>46054</v>
      </c>
      <c r="H1751" s="24" t="str">
        <f aca="false">INDEX(Customers!$B$2:$B$601,MATCH(C1751,Customers!$A$2:$A$601,0))</f>
        <v>Coast</v>
      </c>
      <c r="I1751" s="43" t="n">
        <f aca="false">ROUND(MIN(INDEX(Assumptions!$D$13:$D$18,MATCH(E1751,Assumptions!$A$13:$A$18,0)),MAX(INDEX(Assumptions!$C$13:$C$18,MATCH(E1751,Assumptions!$A$13:$A$18,0)),INDEX(Assumptions!$B$13:$B$18,MATCH(E1751,Assumptions!$A$13:$A$18,0))*F1751)),2)</f>
        <v>5</v>
      </c>
    </row>
    <row r="1752" customFormat="false" ht="15" hidden="false" customHeight="false" outlineLevel="0" collapsed="false">
      <c r="A1752" s="24" t="s">
        <v>2575</v>
      </c>
      <c r="B1752" s="39" t="n">
        <v>46058</v>
      </c>
      <c r="C1752" s="24" t="s">
        <v>423</v>
      </c>
      <c r="D1752" s="24" t="s">
        <v>826</v>
      </c>
      <c r="E1752" s="24" t="s">
        <v>109</v>
      </c>
      <c r="F1752" s="38" t="n">
        <v>12970</v>
      </c>
      <c r="G1752" s="42" t="n">
        <f aca="false">DATE(YEAR(B1752),MONTH(B1752),1)</f>
        <v>46054</v>
      </c>
      <c r="H1752" s="24" t="str">
        <f aca="false">INDEX(Customers!$B$2:$B$601,MATCH(C1752,Customers!$A$2:$A$601,0))</f>
        <v>Nairobi</v>
      </c>
      <c r="I1752" s="43" t="n">
        <f aca="false">ROUND(MIN(INDEX(Assumptions!$D$13:$D$18,MATCH(E1752,Assumptions!$A$13:$A$18,0)),MAX(INDEX(Assumptions!$C$13:$C$18,MATCH(E1752,Assumptions!$A$13:$A$18,0)),INDEX(Assumptions!$B$13:$B$18,MATCH(E1752,Assumptions!$A$13:$A$18,0))*F1752)),2)</f>
        <v>40</v>
      </c>
    </row>
    <row r="1753" customFormat="false" ht="15" hidden="false" customHeight="false" outlineLevel="0" collapsed="false">
      <c r="A1753" s="24" t="s">
        <v>2576</v>
      </c>
      <c r="B1753" s="39" t="n">
        <v>46058</v>
      </c>
      <c r="C1753" s="24" t="s">
        <v>435</v>
      </c>
      <c r="D1753" s="24" t="s">
        <v>826</v>
      </c>
      <c r="E1753" s="24" t="s">
        <v>103</v>
      </c>
      <c r="F1753" s="38" t="n">
        <v>7670</v>
      </c>
      <c r="G1753" s="42" t="n">
        <f aca="false">DATE(YEAR(B1753),MONTH(B1753),1)</f>
        <v>46054</v>
      </c>
      <c r="H1753" s="24" t="str">
        <f aca="false">INDEX(Customers!$B$2:$B$601,MATCH(C1753,Customers!$A$2:$A$601,0))</f>
        <v>Nairobi</v>
      </c>
      <c r="I1753" s="43" t="n">
        <f aca="false">ROUND(MIN(INDEX(Assumptions!$D$13:$D$18,MATCH(E1753,Assumptions!$A$13:$A$18,0)),MAX(INDEX(Assumptions!$C$13:$C$18,MATCH(E1753,Assumptions!$A$13:$A$18,0)),INDEX(Assumptions!$B$13:$B$18,MATCH(E1753,Assumptions!$A$13:$A$18,0))*F1753)),2)</f>
        <v>76.7</v>
      </c>
    </row>
    <row r="1754" customFormat="false" ht="15" hidden="false" customHeight="false" outlineLevel="0" collapsed="false">
      <c r="A1754" s="24" t="s">
        <v>2577</v>
      </c>
      <c r="B1754" s="39" t="n">
        <v>46058</v>
      </c>
      <c r="C1754" s="24" t="s">
        <v>439</v>
      </c>
      <c r="D1754" s="24" t="s">
        <v>826</v>
      </c>
      <c r="E1754" s="24" t="s">
        <v>109</v>
      </c>
      <c r="F1754" s="38" t="n">
        <v>5280</v>
      </c>
      <c r="G1754" s="42" t="n">
        <f aca="false">DATE(YEAR(B1754),MONTH(B1754),1)</f>
        <v>46054</v>
      </c>
      <c r="H1754" s="24" t="str">
        <f aca="false">INDEX(Customers!$B$2:$B$601,MATCH(C1754,Customers!$A$2:$A$601,0))</f>
        <v>Rift Valley</v>
      </c>
      <c r="I1754" s="43" t="n">
        <f aca="false">ROUND(MIN(INDEX(Assumptions!$D$13:$D$18,MATCH(E1754,Assumptions!$A$13:$A$18,0)),MAX(INDEX(Assumptions!$C$13:$C$18,MATCH(E1754,Assumptions!$A$13:$A$18,0)),INDEX(Assumptions!$B$13:$B$18,MATCH(E1754,Assumptions!$A$13:$A$18,0))*F1754)),2)</f>
        <v>21.12</v>
      </c>
    </row>
    <row r="1755" customFormat="false" ht="15" hidden="false" customHeight="false" outlineLevel="0" collapsed="false">
      <c r="A1755" s="24" t="s">
        <v>2578</v>
      </c>
      <c r="B1755" s="39" t="n">
        <v>46058</v>
      </c>
      <c r="C1755" s="24" t="s">
        <v>474</v>
      </c>
      <c r="D1755" s="24" t="s">
        <v>826</v>
      </c>
      <c r="E1755" s="24" t="s">
        <v>113</v>
      </c>
      <c r="F1755" s="38" t="n">
        <v>2000</v>
      </c>
      <c r="G1755" s="42" t="n">
        <f aca="false">DATE(YEAR(B1755),MONTH(B1755),1)</f>
        <v>46054</v>
      </c>
      <c r="H1755" s="24" t="str">
        <f aca="false">INDEX(Customers!$B$2:$B$601,MATCH(C1755,Customers!$A$2:$A$601,0))</f>
        <v>Eastern</v>
      </c>
      <c r="I1755" s="43" t="n">
        <f aca="false">ROUND(MIN(INDEX(Assumptions!$D$13:$D$18,MATCH(E1755,Assumptions!$A$13:$A$18,0)),MAX(INDEX(Assumptions!$C$13:$C$18,MATCH(E1755,Assumptions!$A$13:$A$18,0)),INDEX(Assumptions!$B$13:$B$18,MATCH(E1755,Assumptions!$A$13:$A$18,0))*F1755)),2)</f>
        <v>100</v>
      </c>
    </row>
    <row r="1756" customFormat="false" ht="15" hidden="false" customHeight="false" outlineLevel="0" collapsed="false">
      <c r="A1756" s="24" t="s">
        <v>2579</v>
      </c>
      <c r="B1756" s="39" t="n">
        <v>46058</v>
      </c>
      <c r="C1756" s="24" t="s">
        <v>479</v>
      </c>
      <c r="D1756" s="24" t="s">
        <v>826</v>
      </c>
      <c r="E1756" s="24" t="s">
        <v>111</v>
      </c>
      <c r="F1756" s="38" t="n">
        <v>200</v>
      </c>
      <c r="G1756" s="42" t="n">
        <f aca="false">DATE(YEAR(B1756),MONTH(B1756),1)</f>
        <v>46054</v>
      </c>
      <c r="H1756" s="24" t="str">
        <f aca="false">INDEX(Customers!$B$2:$B$601,MATCH(C1756,Customers!$A$2:$A$601,0))</f>
        <v>Eastern</v>
      </c>
      <c r="I1756" s="43" t="n">
        <f aca="false">ROUND(MIN(INDEX(Assumptions!$D$13:$D$18,MATCH(E1756,Assumptions!$A$13:$A$18,0)),MAX(INDEX(Assumptions!$C$13:$C$18,MATCH(E1756,Assumptions!$A$13:$A$18,0)),INDEX(Assumptions!$B$13:$B$18,MATCH(E1756,Assumptions!$A$13:$A$18,0))*F1756)),2)</f>
        <v>8</v>
      </c>
    </row>
    <row r="1757" customFormat="false" ht="15" hidden="false" customHeight="false" outlineLevel="0" collapsed="false">
      <c r="A1757" s="24" t="s">
        <v>2580</v>
      </c>
      <c r="B1757" s="39" t="n">
        <v>46058</v>
      </c>
      <c r="C1757" s="24" t="s">
        <v>482</v>
      </c>
      <c r="D1757" s="24" t="s">
        <v>826</v>
      </c>
      <c r="E1757" s="24" t="s">
        <v>103</v>
      </c>
      <c r="F1757" s="38" t="n">
        <v>1620</v>
      </c>
      <c r="G1757" s="42" t="n">
        <f aca="false">DATE(YEAR(B1757),MONTH(B1757),1)</f>
        <v>46054</v>
      </c>
      <c r="H1757" s="24" t="str">
        <f aca="false">INDEX(Customers!$B$2:$B$601,MATCH(C1757,Customers!$A$2:$A$601,0))</f>
        <v>Rift Valley</v>
      </c>
      <c r="I1757" s="43" t="n">
        <f aca="false">ROUND(MIN(INDEX(Assumptions!$D$13:$D$18,MATCH(E1757,Assumptions!$A$13:$A$18,0)),MAX(INDEX(Assumptions!$C$13:$C$18,MATCH(E1757,Assumptions!$A$13:$A$18,0)),INDEX(Assumptions!$B$13:$B$18,MATCH(E1757,Assumptions!$A$13:$A$18,0))*F1757)),2)</f>
        <v>16.2</v>
      </c>
    </row>
    <row r="1758" customFormat="false" ht="15" hidden="false" customHeight="false" outlineLevel="0" collapsed="false">
      <c r="A1758" s="24" t="s">
        <v>2581</v>
      </c>
      <c r="B1758" s="39" t="n">
        <v>46058</v>
      </c>
      <c r="C1758" s="24" t="s">
        <v>487</v>
      </c>
      <c r="D1758" s="24" t="s">
        <v>826</v>
      </c>
      <c r="E1758" s="24" t="s">
        <v>103</v>
      </c>
      <c r="F1758" s="38" t="n">
        <v>2880</v>
      </c>
      <c r="G1758" s="42" t="n">
        <f aca="false">DATE(YEAR(B1758),MONTH(B1758),1)</f>
        <v>46054</v>
      </c>
      <c r="H1758" s="24" t="str">
        <f aca="false">INDEX(Customers!$B$2:$B$601,MATCH(C1758,Customers!$A$2:$A$601,0))</f>
        <v>Rift Valley</v>
      </c>
      <c r="I1758" s="43" t="n">
        <f aca="false">ROUND(MIN(INDEX(Assumptions!$D$13:$D$18,MATCH(E1758,Assumptions!$A$13:$A$18,0)),MAX(INDEX(Assumptions!$C$13:$C$18,MATCH(E1758,Assumptions!$A$13:$A$18,0)),INDEX(Assumptions!$B$13:$B$18,MATCH(E1758,Assumptions!$A$13:$A$18,0))*F1758)),2)</f>
        <v>28.8</v>
      </c>
    </row>
    <row r="1759" customFormat="false" ht="15" hidden="false" customHeight="false" outlineLevel="0" collapsed="false">
      <c r="A1759" s="24" t="s">
        <v>2582</v>
      </c>
      <c r="B1759" s="39" t="n">
        <v>46058</v>
      </c>
      <c r="C1759" s="24" t="s">
        <v>523</v>
      </c>
      <c r="D1759" s="24" t="s">
        <v>156</v>
      </c>
      <c r="E1759" s="24" t="s">
        <v>105</v>
      </c>
      <c r="F1759" s="38" t="n">
        <v>2460</v>
      </c>
      <c r="G1759" s="42" t="n">
        <f aca="false">DATE(YEAR(B1759),MONTH(B1759),1)</f>
        <v>46054</v>
      </c>
      <c r="H1759" s="24" t="str">
        <f aca="false">INDEX(Customers!$B$2:$B$601,MATCH(C1759,Customers!$A$2:$A$601,0))</f>
        <v>Nairobi</v>
      </c>
      <c r="I1759" s="43" t="n">
        <f aca="false">ROUND(MIN(INDEX(Assumptions!$D$13:$D$18,MATCH(E1759,Assumptions!$A$13:$A$18,0)),MAX(INDEX(Assumptions!$C$13:$C$18,MATCH(E1759,Assumptions!$A$13:$A$18,0)),INDEX(Assumptions!$B$13:$B$18,MATCH(E1759,Assumptions!$A$13:$A$18,0))*F1759)),2)</f>
        <v>36.9</v>
      </c>
    </row>
    <row r="1760" customFormat="false" ht="15" hidden="false" customHeight="false" outlineLevel="0" collapsed="false">
      <c r="A1760" s="24" t="s">
        <v>2583</v>
      </c>
      <c r="B1760" s="39" t="n">
        <v>46058</v>
      </c>
      <c r="C1760" s="24" t="s">
        <v>554</v>
      </c>
      <c r="D1760" s="24" t="s">
        <v>826</v>
      </c>
      <c r="E1760" s="24" t="s">
        <v>113</v>
      </c>
      <c r="F1760" s="38" t="n">
        <v>99</v>
      </c>
      <c r="G1760" s="42" t="n">
        <f aca="false">DATE(YEAR(B1760),MONTH(B1760),1)</f>
        <v>46054</v>
      </c>
      <c r="H1760" s="24" t="str">
        <f aca="false">INDEX(Customers!$B$2:$B$601,MATCH(C1760,Customers!$A$2:$A$601,0))</f>
        <v>Coast</v>
      </c>
      <c r="I1760" s="43" t="n">
        <f aca="false">ROUND(MIN(INDEX(Assumptions!$D$13:$D$18,MATCH(E1760,Assumptions!$A$13:$A$18,0)),MAX(INDEX(Assumptions!$C$13:$C$18,MATCH(E1760,Assumptions!$A$13:$A$18,0)),INDEX(Assumptions!$B$13:$B$18,MATCH(E1760,Assumptions!$A$13:$A$18,0))*F1760)),2)</f>
        <v>4.95</v>
      </c>
    </row>
    <row r="1761" customFormat="false" ht="15" hidden="false" customHeight="false" outlineLevel="0" collapsed="false">
      <c r="A1761" s="24" t="s">
        <v>2584</v>
      </c>
      <c r="B1761" s="39" t="n">
        <v>46058</v>
      </c>
      <c r="C1761" s="24" t="s">
        <v>570</v>
      </c>
      <c r="D1761" s="24" t="s">
        <v>826</v>
      </c>
      <c r="E1761" s="24" t="s">
        <v>111</v>
      </c>
      <c r="F1761" s="38" t="n">
        <v>50</v>
      </c>
      <c r="G1761" s="42" t="n">
        <f aca="false">DATE(YEAR(B1761),MONTH(B1761),1)</f>
        <v>46054</v>
      </c>
      <c r="H1761" s="24" t="str">
        <f aca="false">INDEX(Customers!$B$2:$B$601,MATCH(C1761,Customers!$A$2:$A$601,0))</f>
        <v>Western</v>
      </c>
      <c r="I1761" s="43" t="n">
        <f aca="false">ROUND(MIN(INDEX(Assumptions!$D$13:$D$18,MATCH(E1761,Assumptions!$A$13:$A$18,0)),MAX(INDEX(Assumptions!$C$13:$C$18,MATCH(E1761,Assumptions!$A$13:$A$18,0)),INDEX(Assumptions!$B$13:$B$18,MATCH(E1761,Assumptions!$A$13:$A$18,0))*F1761)),2)</f>
        <v>2</v>
      </c>
    </row>
    <row r="1762" customFormat="false" ht="15" hidden="false" customHeight="false" outlineLevel="0" collapsed="false">
      <c r="A1762" s="24" t="s">
        <v>2585</v>
      </c>
      <c r="B1762" s="39" t="n">
        <v>46058</v>
      </c>
      <c r="C1762" s="24" t="s">
        <v>620</v>
      </c>
      <c r="D1762" s="24" t="s">
        <v>182</v>
      </c>
      <c r="E1762" s="24" t="s">
        <v>105</v>
      </c>
      <c r="F1762" s="38" t="n">
        <v>2810</v>
      </c>
      <c r="G1762" s="42" t="n">
        <f aca="false">DATE(YEAR(B1762),MONTH(B1762),1)</f>
        <v>46054</v>
      </c>
      <c r="H1762" s="24" t="str">
        <f aca="false">INDEX(Customers!$B$2:$B$601,MATCH(C1762,Customers!$A$2:$A$601,0))</f>
        <v>Rift Valley</v>
      </c>
      <c r="I1762" s="43" t="n">
        <f aca="false">ROUND(MIN(INDEX(Assumptions!$D$13:$D$18,MATCH(E1762,Assumptions!$A$13:$A$18,0)),MAX(INDEX(Assumptions!$C$13:$C$18,MATCH(E1762,Assumptions!$A$13:$A$18,0)),INDEX(Assumptions!$B$13:$B$18,MATCH(E1762,Assumptions!$A$13:$A$18,0))*F1762)),2)</f>
        <v>42.15</v>
      </c>
    </row>
    <row r="1763" customFormat="false" ht="15" hidden="false" customHeight="false" outlineLevel="0" collapsed="false">
      <c r="A1763" s="24" t="s">
        <v>2586</v>
      </c>
      <c r="B1763" s="39" t="n">
        <v>46058</v>
      </c>
      <c r="C1763" s="24" t="s">
        <v>634</v>
      </c>
      <c r="D1763" s="24" t="s">
        <v>826</v>
      </c>
      <c r="E1763" s="24" t="s">
        <v>111</v>
      </c>
      <c r="F1763" s="38" t="n">
        <v>500</v>
      </c>
      <c r="G1763" s="42" t="n">
        <f aca="false">DATE(YEAR(B1763),MONTH(B1763),1)</f>
        <v>46054</v>
      </c>
      <c r="H1763" s="24" t="str">
        <f aca="false">INDEX(Customers!$B$2:$B$601,MATCH(C1763,Customers!$A$2:$A$601,0))</f>
        <v>Coast</v>
      </c>
      <c r="I1763" s="43" t="n">
        <f aca="false">ROUND(MIN(INDEX(Assumptions!$D$13:$D$18,MATCH(E1763,Assumptions!$A$13:$A$18,0)),MAX(INDEX(Assumptions!$C$13:$C$18,MATCH(E1763,Assumptions!$A$13:$A$18,0)),INDEX(Assumptions!$B$13:$B$18,MATCH(E1763,Assumptions!$A$13:$A$18,0))*F1763)),2)</f>
        <v>20</v>
      </c>
    </row>
    <row r="1764" customFormat="false" ht="15" hidden="false" customHeight="false" outlineLevel="0" collapsed="false">
      <c r="A1764" s="24" t="s">
        <v>2587</v>
      </c>
      <c r="B1764" s="39" t="n">
        <v>46058</v>
      </c>
      <c r="C1764" s="24" t="s">
        <v>639</v>
      </c>
      <c r="D1764" s="24" t="s">
        <v>152</v>
      </c>
      <c r="E1764" s="24" t="s">
        <v>107</v>
      </c>
      <c r="F1764" s="38" t="n">
        <v>1690</v>
      </c>
      <c r="G1764" s="42" t="n">
        <f aca="false">DATE(YEAR(B1764),MONTH(B1764),1)</f>
        <v>46054</v>
      </c>
      <c r="H1764" s="24" t="str">
        <f aca="false">INDEX(Customers!$B$2:$B$601,MATCH(C1764,Customers!$A$2:$A$601,0))</f>
        <v>Nairobi</v>
      </c>
      <c r="I1764" s="43" t="n">
        <f aca="false">ROUND(MIN(INDEX(Assumptions!$D$13:$D$18,MATCH(E1764,Assumptions!$A$13:$A$18,0)),MAX(INDEX(Assumptions!$C$13:$C$18,MATCH(E1764,Assumptions!$A$13:$A$18,0)),INDEX(Assumptions!$B$13:$B$18,MATCH(E1764,Assumptions!$A$13:$A$18,0))*F1764)),2)</f>
        <v>0</v>
      </c>
    </row>
    <row r="1765" customFormat="false" ht="15" hidden="false" customHeight="false" outlineLevel="0" collapsed="false">
      <c r="A1765" s="24" t="s">
        <v>2588</v>
      </c>
      <c r="B1765" s="39" t="n">
        <v>46058</v>
      </c>
      <c r="C1765" s="24" t="s">
        <v>640</v>
      </c>
      <c r="D1765" s="24" t="s">
        <v>826</v>
      </c>
      <c r="E1765" s="24" t="s">
        <v>109</v>
      </c>
      <c r="F1765" s="38" t="n">
        <v>16710</v>
      </c>
      <c r="G1765" s="42" t="n">
        <f aca="false">DATE(YEAR(B1765),MONTH(B1765),1)</f>
        <v>46054</v>
      </c>
      <c r="H1765" s="24" t="str">
        <f aca="false">INDEX(Customers!$B$2:$B$601,MATCH(C1765,Customers!$A$2:$A$601,0))</f>
        <v>Rift Valley</v>
      </c>
      <c r="I1765" s="43" t="n">
        <f aca="false">ROUND(MIN(INDEX(Assumptions!$D$13:$D$18,MATCH(E1765,Assumptions!$A$13:$A$18,0)),MAX(INDEX(Assumptions!$C$13:$C$18,MATCH(E1765,Assumptions!$A$13:$A$18,0)),INDEX(Assumptions!$B$13:$B$18,MATCH(E1765,Assumptions!$A$13:$A$18,0))*F1765)),2)</f>
        <v>40</v>
      </c>
    </row>
    <row r="1766" customFormat="false" ht="15" hidden="false" customHeight="false" outlineLevel="0" collapsed="false">
      <c r="A1766" s="24" t="s">
        <v>2589</v>
      </c>
      <c r="B1766" s="39" t="n">
        <v>46058</v>
      </c>
      <c r="C1766" s="24" t="s">
        <v>652</v>
      </c>
      <c r="D1766" s="24" t="s">
        <v>826</v>
      </c>
      <c r="E1766" s="24" t="s">
        <v>111</v>
      </c>
      <c r="F1766" s="38" t="n">
        <v>200</v>
      </c>
      <c r="G1766" s="42" t="n">
        <f aca="false">DATE(YEAR(B1766),MONTH(B1766),1)</f>
        <v>46054</v>
      </c>
      <c r="H1766" s="24" t="str">
        <f aca="false">INDEX(Customers!$B$2:$B$601,MATCH(C1766,Customers!$A$2:$A$601,0))</f>
        <v>Nairobi</v>
      </c>
      <c r="I1766" s="43" t="n">
        <f aca="false">ROUND(MIN(INDEX(Assumptions!$D$13:$D$18,MATCH(E1766,Assumptions!$A$13:$A$18,0)),MAX(INDEX(Assumptions!$C$13:$C$18,MATCH(E1766,Assumptions!$A$13:$A$18,0)),INDEX(Assumptions!$B$13:$B$18,MATCH(E1766,Assumptions!$A$13:$A$18,0))*F1766)),2)</f>
        <v>8</v>
      </c>
    </row>
    <row r="1767" customFormat="false" ht="15" hidden="false" customHeight="false" outlineLevel="0" collapsed="false">
      <c r="A1767" s="24" t="s">
        <v>2590</v>
      </c>
      <c r="B1767" s="39" t="n">
        <v>46058</v>
      </c>
      <c r="C1767" s="24" t="s">
        <v>654</v>
      </c>
      <c r="D1767" s="24" t="s">
        <v>826</v>
      </c>
      <c r="E1767" s="24" t="s">
        <v>103</v>
      </c>
      <c r="F1767" s="38" t="n">
        <v>980</v>
      </c>
      <c r="G1767" s="42" t="n">
        <f aca="false">DATE(YEAR(B1767),MONTH(B1767),1)</f>
        <v>46054</v>
      </c>
      <c r="H1767" s="24" t="str">
        <f aca="false">INDEX(Customers!$B$2:$B$601,MATCH(C1767,Customers!$A$2:$A$601,0))</f>
        <v>Eastern</v>
      </c>
      <c r="I1767" s="43" t="n">
        <f aca="false">ROUND(MIN(INDEX(Assumptions!$D$13:$D$18,MATCH(E1767,Assumptions!$A$13:$A$18,0)),MAX(INDEX(Assumptions!$C$13:$C$18,MATCH(E1767,Assumptions!$A$13:$A$18,0)),INDEX(Assumptions!$B$13:$B$18,MATCH(E1767,Assumptions!$A$13:$A$18,0))*F1767)),2)</f>
        <v>9.8</v>
      </c>
    </row>
    <row r="1768" customFormat="false" ht="15" hidden="false" customHeight="false" outlineLevel="0" collapsed="false">
      <c r="A1768" s="24" t="s">
        <v>2591</v>
      </c>
      <c r="B1768" s="39" t="n">
        <v>46058</v>
      </c>
      <c r="C1768" s="24" t="s">
        <v>731</v>
      </c>
      <c r="D1768" s="24" t="s">
        <v>826</v>
      </c>
      <c r="E1768" s="24" t="s">
        <v>103</v>
      </c>
      <c r="F1768" s="38" t="n">
        <v>9500</v>
      </c>
      <c r="G1768" s="42" t="n">
        <f aca="false">DATE(YEAR(B1768),MONTH(B1768),1)</f>
        <v>46054</v>
      </c>
      <c r="H1768" s="24" t="str">
        <f aca="false">INDEX(Customers!$B$2:$B$601,MATCH(C1768,Customers!$A$2:$A$601,0))</f>
        <v>Central</v>
      </c>
      <c r="I1768" s="43" t="n">
        <f aca="false">ROUND(MIN(INDEX(Assumptions!$D$13:$D$18,MATCH(E1768,Assumptions!$A$13:$A$18,0)),MAX(INDEX(Assumptions!$C$13:$C$18,MATCH(E1768,Assumptions!$A$13:$A$18,0)),INDEX(Assumptions!$B$13:$B$18,MATCH(E1768,Assumptions!$A$13:$A$18,0))*F1768)),2)</f>
        <v>95</v>
      </c>
    </row>
    <row r="1769" customFormat="false" ht="15" hidden="false" customHeight="false" outlineLevel="0" collapsed="false">
      <c r="A1769" s="24" t="s">
        <v>2592</v>
      </c>
      <c r="B1769" s="39" t="n">
        <v>46058</v>
      </c>
      <c r="C1769" s="24" t="s">
        <v>750</v>
      </c>
      <c r="D1769" s="24" t="s">
        <v>826</v>
      </c>
      <c r="E1769" s="24" t="s">
        <v>109</v>
      </c>
      <c r="F1769" s="38" t="n">
        <v>3180</v>
      </c>
      <c r="G1769" s="42" t="n">
        <f aca="false">DATE(YEAR(B1769),MONTH(B1769),1)</f>
        <v>46054</v>
      </c>
      <c r="H1769" s="24" t="str">
        <f aca="false">INDEX(Customers!$B$2:$B$601,MATCH(C1769,Customers!$A$2:$A$601,0))</f>
        <v>Eastern</v>
      </c>
      <c r="I1769" s="43" t="n">
        <f aca="false">ROUND(MIN(INDEX(Assumptions!$D$13:$D$18,MATCH(E1769,Assumptions!$A$13:$A$18,0)),MAX(INDEX(Assumptions!$C$13:$C$18,MATCH(E1769,Assumptions!$A$13:$A$18,0)),INDEX(Assumptions!$B$13:$B$18,MATCH(E1769,Assumptions!$A$13:$A$18,0))*F1769)),2)</f>
        <v>12.72</v>
      </c>
    </row>
    <row r="1770" customFormat="false" ht="15" hidden="false" customHeight="false" outlineLevel="0" collapsed="false">
      <c r="A1770" s="24" t="s">
        <v>2593</v>
      </c>
      <c r="B1770" s="39" t="n">
        <v>46058</v>
      </c>
      <c r="C1770" s="24" t="s">
        <v>760</v>
      </c>
      <c r="D1770" s="24" t="s">
        <v>826</v>
      </c>
      <c r="E1770" s="24" t="s">
        <v>103</v>
      </c>
      <c r="F1770" s="38" t="n">
        <v>2380</v>
      </c>
      <c r="G1770" s="42" t="n">
        <f aca="false">DATE(YEAR(B1770),MONTH(B1770),1)</f>
        <v>46054</v>
      </c>
      <c r="H1770" s="24" t="str">
        <f aca="false">INDEX(Customers!$B$2:$B$601,MATCH(C1770,Customers!$A$2:$A$601,0))</f>
        <v>Rift Valley</v>
      </c>
      <c r="I1770" s="43" t="n">
        <f aca="false">ROUND(MIN(INDEX(Assumptions!$D$13:$D$18,MATCH(E1770,Assumptions!$A$13:$A$18,0)),MAX(INDEX(Assumptions!$C$13:$C$18,MATCH(E1770,Assumptions!$A$13:$A$18,0)),INDEX(Assumptions!$B$13:$B$18,MATCH(E1770,Assumptions!$A$13:$A$18,0))*F1770)),2)</f>
        <v>23.8</v>
      </c>
    </row>
    <row r="1771" customFormat="false" ht="15" hidden="false" customHeight="false" outlineLevel="0" collapsed="false">
      <c r="A1771" s="24" t="s">
        <v>2594</v>
      </c>
      <c r="B1771" s="39" t="n">
        <v>46058</v>
      </c>
      <c r="C1771" s="24" t="s">
        <v>762</v>
      </c>
      <c r="D1771" s="24" t="s">
        <v>826</v>
      </c>
      <c r="E1771" s="24" t="s">
        <v>103</v>
      </c>
      <c r="F1771" s="38" t="n">
        <v>7430</v>
      </c>
      <c r="G1771" s="42" t="n">
        <f aca="false">DATE(YEAR(B1771),MONTH(B1771),1)</f>
        <v>46054</v>
      </c>
      <c r="H1771" s="24" t="str">
        <f aca="false">INDEX(Customers!$B$2:$B$601,MATCH(C1771,Customers!$A$2:$A$601,0))</f>
        <v>Western</v>
      </c>
      <c r="I1771" s="43" t="n">
        <f aca="false">ROUND(MIN(INDEX(Assumptions!$D$13:$D$18,MATCH(E1771,Assumptions!$A$13:$A$18,0)),MAX(INDEX(Assumptions!$C$13:$C$18,MATCH(E1771,Assumptions!$A$13:$A$18,0)),INDEX(Assumptions!$B$13:$B$18,MATCH(E1771,Assumptions!$A$13:$A$18,0))*F1771)),2)</f>
        <v>74.3</v>
      </c>
    </row>
    <row r="1772" customFormat="false" ht="15" hidden="false" customHeight="false" outlineLevel="0" collapsed="false">
      <c r="A1772" s="24" t="s">
        <v>2595</v>
      </c>
      <c r="B1772" s="39" t="n">
        <v>46058</v>
      </c>
      <c r="C1772" s="24" t="s">
        <v>807</v>
      </c>
      <c r="D1772" s="24" t="s">
        <v>826</v>
      </c>
      <c r="E1772" s="24" t="s">
        <v>113</v>
      </c>
      <c r="F1772" s="38" t="n">
        <v>1000</v>
      </c>
      <c r="G1772" s="42" t="n">
        <f aca="false">DATE(YEAR(B1772),MONTH(B1772),1)</f>
        <v>46054</v>
      </c>
      <c r="H1772" s="24" t="str">
        <f aca="false">INDEX(Customers!$B$2:$B$601,MATCH(C1772,Customers!$A$2:$A$601,0))</f>
        <v>Nairobi</v>
      </c>
      <c r="I1772" s="43" t="n">
        <f aca="false">ROUND(MIN(INDEX(Assumptions!$D$13:$D$18,MATCH(E1772,Assumptions!$A$13:$A$18,0)),MAX(INDEX(Assumptions!$C$13:$C$18,MATCH(E1772,Assumptions!$A$13:$A$18,0)),INDEX(Assumptions!$B$13:$B$18,MATCH(E1772,Assumptions!$A$13:$A$18,0))*F1772)),2)</f>
        <v>50</v>
      </c>
    </row>
    <row r="1773" customFormat="false" ht="15" hidden="false" customHeight="false" outlineLevel="0" collapsed="false">
      <c r="A1773" s="24" t="s">
        <v>2596</v>
      </c>
      <c r="B1773" s="39" t="n">
        <v>46058</v>
      </c>
      <c r="C1773" s="24" t="s">
        <v>808</v>
      </c>
      <c r="D1773" s="24" t="s">
        <v>826</v>
      </c>
      <c r="E1773" s="24" t="s">
        <v>109</v>
      </c>
      <c r="F1773" s="38" t="n">
        <v>2090</v>
      </c>
      <c r="G1773" s="42" t="n">
        <f aca="false">DATE(YEAR(B1773),MONTH(B1773),1)</f>
        <v>46054</v>
      </c>
      <c r="H1773" s="24" t="str">
        <f aca="false">INDEX(Customers!$B$2:$B$601,MATCH(C1773,Customers!$A$2:$A$601,0))</f>
        <v>Western</v>
      </c>
      <c r="I1773" s="43" t="n">
        <f aca="false">ROUND(MIN(INDEX(Assumptions!$D$13:$D$18,MATCH(E1773,Assumptions!$A$13:$A$18,0)),MAX(INDEX(Assumptions!$C$13:$C$18,MATCH(E1773,Assumptions!$A$13:$A$18,0)),INDEX(Assumptions!$B$13:$B$18,MATCH(E1773,Assumptions!$A$13:$A$18,0))*F1773)),2)</f>
        <v>8.36</v>
      </c>
    </row>
    <row r="1774" customFormat="false" ht="15" hidden="false" customHeight="false" outlineLevel="0" collapsed="false">
      <c r="A1774" s="24" t="s">
        <v>2597</v>
      </c>
      <c r="B1774" s="39" t="n">
        <v>46058</v>
      </c>
      <c r="C1774" s="24" t="s">
        <v>809</v>
      </c>
      <c r="D1774" s="24" t="s">
        <v>157</v>
      </c>
      <c r="E1774" s="24" t="s">
        <v>105</v>
      </c>
      <c r="F1774" s="38" t="n">
        <v>11250</v>
      </c>
      <c r="G1774" s="42" t="n">
        <f aca="false">DATE(YEAR(B1774),MONTH(B1774),1)</f>
        <v>46054</v>
      </c>
      <c r="H1774" s="24" t="str">
        <f aca="false">INDEX(Customers!$B$2:$B$601,MATCH(C1774,Customers!$A$2:$A$601,0))</f>
        <v>Nairobi</v>
      </c>
      <c r="I1774" s="43" t="n">
        <f aca="false">ROUND(MIN(INDEX(Assumptions!$D$13:$D$18,MATCH(E1774,Assumptions!$A$13:$A$18,0)),MAX(INDEX(Assumptions!$C$13:$C$18,MATCH(E1774,Assumptions!$A$13:$A$18,0)),INDEX(Assumptions!$B$13:$B$18,MATCH(E1774,Assumptions!$A$13:$A$18,0))*F1774)),2)</f>
        <v>168.75</v>
      </c>
    </row>
    <row r="1775" customFormat="false" ht="15" hidden="false" customHeight="false" outlineLevel="0" collapsed="false">
      <c r="A1775" s="24" t="s">
        <v>2598</v>
      </c>
      <c r="B1775" s="39" t="n">
        <v>46058</v>
      </c>
      <c r="C1775" s="24" t="s">
        <v>816</v>
      </c>
      <c r="D1775" s="24" t="s">
        <v>826</v>
      </c>
      <c r="E1775" s="24" t="s">
        <v>103</v>
      </c>
      <c r="F1775" s="38" t="n">
        <v>800</v>
      </c>
      <c r="G1775" s="42" t="n">
        <f aca="false">DATE(YEAR(B1775),MONTH(B1775),1)</f>
        <v>46054</v>
      </c>
      <c r="H1775" s="24" t="str">
        <f aca="false">INDEX(Customers!$B$2:$B$601,MATCH(C1775,Customers!$A$2:$A$601,0))</f>
        <v>Nairobi</v>
      </c>
      <c r="I1775" s="43" t="n">
        <f aca="false">ROUND(MIN(INDEX(Assumptions!$D$13:$D$18,MATCH(E1775,Assumptions!$A$13:$A$18,0)),MAX(INDEX(Assumptions!$C$13:$C$18,MATCH(E1775,Assumptions!$A$13:$A$18,0)),INDEX(Assumptions!$B$13:$B$18,MATCH(E1775,Assumptions!$A$13:$A$18,0))*F1775)),2)</f>
        <v>8</v>
      </c>
    </row>
    <row r="1776" customFormat="false" ht="15" hidden="false" customHeight="false" outlineLevel="0" collapsed="false">
      <c r="A1776" s="24" t="s">
        <v>2599</v>
      </c>
      <c r="B1776" s="39" t="n">
        <v>46058</v>
      </c>
      <c r="C1776" s="24" t="s">
        <v>817</v>
      </c>
      <c r="D1776" s="24" t="s">
        <v>826</v>
      </c>
      <c r="E1776" s="24" t="s">
        <v>103</v>
      </c>
      <c r="F1776" s="38" t="n">
        <v>1930</v>
      </c>
      <c r="G1776" s="42" t="n">
        <f aca="false">DATE(YEAR(B1776),MONTH(B1776),1)</f>
        <v>46054</v>
      </c>
      <c r="H1776" s="24" t="str">
        <f aca="false">INDEX(Customers!$B$2:$B$601,MATCH(C1776,Customers!$A$2:$A$601,0))</f>
        <v>Western</v>
      </c>
      <c r="I1776" s="43" t="n">
        <f aca="false">ROUND(MIN(INDEX(Assumptions!$D$13:$D$18,MATCH(E1776,Assumptions!$A$13:$A$18,0)),MAX(INDEX(Assumptions!$C$13:$C$18,MATCH(E1776,Assumptions!$A$13:$A$18,0)),INDEX(Assumptions!$B$13:$B$18,MATCH(E1776,Assumptions!$A$13:$A$18,0))*F1776)),2)</f>
        <v>19.3</v>
      </c>
    </row>
    <row r="1777" customFormat="false" ht="15" hidden="false" customHeight="false" outlineLevel="0" collapsed="false">
      <c r="A1777" s="24" t="s">
        <v>2600</v>
      </c>
      <c r="B1777" s="39" t="n">
        <v>46059</v>
      </c>
      <c r="C1777" s="24" t="s">
        <v>216</v>
      </c>
      <c r="D1777" s="24" t="s">
        <v>826</v>
      </c>
      <c r="E1777" s="24" t="s">
        <v>111</v>
      </c>
      <c r="F1777" s="38" t="n">
        <v>50</v>
      </c>
      <c r="G1777" s="42" t="n">
        <f aca="false">DATE(YEAR(B1777),MONTH(B1777),1)</f>
        <v>46054</v>
      </c>
      <c r="H1777" s="24" t="str">
        <f aca="false">INDEX(Customers!$B$2:$B$601,MATCH(C1777,Customers!$A$2:$A$601,0))</f>
        <v>Nairobi</v>
      </c>
      <c r="I1777" s="43" t="n">
        <f aca="false">ROUND(MIN(INDEX(Assumptions!$D$13:$D$18,MATCH(E1777,Assumptions!$A$13:$A$18,0)),MAX(INDEX(Assumptions!$C$13:$C$18,MATCH(E1777,Assumptions!$A$13:$A$18,0)),INDEX(Assumptions!$B$13:$B$18,MATCH(E1777,Assumptions!$A$13:$A$18,0))*F1777)),2)</f>
        <v>2</v>
      </c>
    </row>
    <row r="1778" customFormat="false" ht="15" hidden="false" customHeight="false" outlineLevel="0" collapsed="false">
      <c r="A1778" s="24" t="s">
        <v>2601</v>
      </c>
      <c r="B1778" s="39" t="n">
        <v>46059</v>
      </c>
      <c r="C1778" s="24" t="s">
        <v>219</v>
      </c>
      <c r="D1778" s="24" t="s">
        <v>179</v>
      </c>
      <c r="E1778" s="24" t="s">
        <v>105</v>
      </c>
      <c r="F1778" s="38" t="n">
        <v>2280</v>
      </c>
      <c r="G1778" s="42" t="n">
        <f aca="false">DATE(YEAR(B1778),MONTH(B1778),1)</f>
        <v>46054</v>
      </c>
      <c r="H1778" s="24" t="str">
        <f aca="false">INDEX(Customers!$B$2:$B$601,MATCH(C1778,Customers!$A$2:$A$601,0))</f>
        <v>Rift Valley</v>
      </c>
      <c r="I1778" s="43" t="n">
        <f aca="false">ROUND(MIN(INDEX(Assumptions!$D$13:$D$18,MATCH(E1778,Assumptions!$A$13:$A$18,0)),MAX(INDEX(Assumptions!$C$13:$C$18,MATCH(E1778,Assumptions!$A$13:$A$18,0)),INDEX(Assumptions!$B$13:$B$18,MATCH(E1778,Assumptions!$A$13:$A$18,0))*F1778)),2)</f>
        <v>34.2</v>
      </c>
    </row>
    <row r="1779" customFormat="false" ht="15" hidden="false" customHeight="false" outlineLevel="0" collapsed="false">
      <c r="A1779" s="24" t="s">
        <v>2602</v>
      </c>
      <c r="B1779" s="39" t="n">
        <v>46059</v>
      </c>
      <c r="C1779" s="24" t="s">
        <v>255</v>
      </c>
      <c r="D1779" s="24" t="s">
        <v>826</v>
      </c>
      <c r="E1779" s="24" t="s">
        <v>103</v>
      </c>
      <c r="F1779" s="38" t="n">
        <v>3010</v>
      </c>
      <c r="G1779" s="42" t="n">
        <f aca="false">DATE(YEAR(B1779),MONTH(B1779),1)</f>
        <v>46054</v>
      </c>
      <c r="H1779" s="24" t="str">
        <f aca="false">INDEX(Customers!$B$2:$B$601,MATCH(C1779,Customers!$A$2:$A$601,0))</f>
        <v>Central</v>
      </c>
      <c r="I1779" s="43" t="n">
        <f aca="false">ROUND(MIN(INDEX(Assumptions!$D$13:$D$18,MATCH(E1779,Assumptions!$A$13:$A$18,0)),MAX(INDEX(Assumptions!$C$13:$C$18,MATCH(E1779,Assumptions!$A$13:$A$18,0)),INDEX(Assumptions!$B$13:$B$18,MATCH(E1779,Assumptions!$A$13:$A$18,0))*F1779)),2)</f>
        <v>30.1</v>
      </c>
    </row>
    <row r="1780" customFormat="false" ht="15" hidden="false" customHeight="false" outlineLevel="0" collapsed="false">
      <c r="A1780" s="24" t="s">
        <v>2603</v>
      </c>
      <c r="B1780" s="39" t="n">
        <v>46059</v>
      </c>
      <c r="C1780" s="24" t="s">
        <v>279</v>
      </c>
      <c r="D1780" s="24" t="s">
        <v>162</v>
      </c>
      <c r="E1780" s="24" t="s">
        <v>107</v>
      </c>
      <c r="F1780" s="38" t="n">
        <v>8370</v>
      </c>
      <c r="G1780" s="42" t="n">
        <f aca="false">DATE(YEAR(B1780),MONTH(B1780),1)</f>
        <v>46054</v>
      </c>
      <c r="H1780" s="24" t="str">
        <f aca="false">INDEX(Customers!$B$2:$B$601,MATCH(C1780,Customers!$A$2:$A$601,0))</f>
        <v>Nairobi</v>
      </c>
      <c r="I1780" s="43" t="n">
        <f aca="false">ROUND(MIN(INDEX(Assumptions!$D$13:$D$18,MATCH(E1780,Assumptions!$A$13:$A$18,0)),MAX(INDEX(Assumptions!$C$13:$C$18,MATCH(E1780,Assumptions!$A$13:$A$18,0)),INDEX(Assumptions!$B$13:$B$18,MATCH(E1780,Assumptions!$A$13:$A$18,0))*F1780)),2)</f>
        <v>0</v>
      </c>
    </row>
    <row r="1781" customFormat="false" ht="15" hidden="false" customHeight="false" outlineLevel="0" collapsed="false">
      <c r="A1781" s="24" t="s">
        <v>2604</v>
      </c>
      <c r="B1781" s="39" t="n">
        <v>46059</v>
      </c>
      <c r="C1781" s="24" t="s">
        <v>358</v>
      </c>
      <c r="D1781" s="24" t="s">
        <v>826</v>
      </c>
      <c r="E1781" s="24" t="s">
        <v>103</v>
      </c>
      <c r="F1781" s="38" t="n">
        <v>520</v>
      </c>
      <c r="G1781" s="42" t="n">
        <f aca="false">DATE(YEAR(B1781),MONTH(B1781),1)</f>
        <v>46054</v>
      </c>
      <c r="H1781" s="24" t="str">
        <f aca="false">INDEX(Customers!$B$2:$B$601,MATCH(C1781,Customers!$A$2:$A$601,0))</f>
        <v>Western</v>
      </c>
      <c r="I1781" s="43" t="n">
        <f aca="false">ROUND(MIN(INDEX(Assumptions!$D$13:$D$18,MATCH(E1781,Assumptions!$A$13:$A$18,0)),MAX(INDEX(Assumptions!$C$13:$C$18,MATCH(E1781,Assumptions!$A$13:$A$18,0)),INDEX(Assumptions!$B$13:$B$18,MATCH(E1781,Assumptions!$A$13:$A$18,0))*F1781)),2)</f>
        <v>5.2</v>
      </c>
    </row>
    <row r="1782" customFormat="false" ht="15" hidden="false" customHeight="false" outlineLevel="0" collapsed="false">
      <c r="A1782" s="24" t="s">
        <v>2605</v>
      </c>
      <c r="B1782" s="39" t="n">
        <v>46059</v>
      </c>
      <c r="C1782" s="24" t="s">
        <v>361</v>
      </c>
      <c r="D1782" s="24" t="s">
        <v>826</v>
      </c>
      <c r="E1782" s="24" t="s">
        <v>113</v>
      </c>
      <c r="F1782" s="38" t="n">
        <v>99</v>
      </c>
      <c r="G1782" s="42" t="n">
        <f aca="false">DATE(YEAR(B1782),MONTH(B1782),1)</f>
        <v>46054</v>
      </c>
      <c r="H1782" s="24" t="str">
        <f aca="false">INDEX(Customers!$B$2:$B$601,MATCH(C1782,Customers!$A$2:$A$601,0))</f>
        <v>Rift Valley</v>
      </c>
      <c r="I1782" s="43" t="n">
        <f aca="false">ROUND(MIN(INDEX(Assumptions!$D$13:$D$18,MATCH(E1782,Assumptions!$A$13:$A$18,0)),MAX(INDEX(Assumptions!$C$13:$C$18,MATCH(E1782,Assumptions!$A$13:$A$18,0)),INDEX(Assumptions!$B$13:$B$18,MATCH(E1782,Assumptions!$A$13:$A$18,0))*F1782)),2)</f>
        <v>4.95</v>
      </c>
    </row>
    <row r="1783" customFormat="false" ht="15" hidden="false" customHeight="false" outlineLevel="0" collapsed="false">
      <c r="A1783" s="24" t="s">
        <v>2606</v>
      </c>
      <c r="B1783" s="39" t="n">
        <v>46059</v>
      </c>
      <c r="C1783" s="24" t="s">
        <v>397</v>
      </c>
      <c r="D1783" s="24" t="s">
        <v>826</v>
      </c>
      <c r="E1783" s="24" t="s">
        <v>103</v>
      </c>
      <c r="F1783" s="38" t="n">
        <v>910</v>
      </c>
      <c r="G1783" s="42" t="n">
        <f aca="false">DATE(YEAR(B1783),MONTH(B1783),1)</f>
        <v>46054</v>
      </c>
      <c r="H1783" s="24" t="str">
        <f aca="false">INDEX(Customers!$B$2:$B$601,MATCH(C1783,Customers!$A$2:$A$601,0))</f>
        <v>Western</v>
      </c>
      <c r="I1783" s="43" t="n">
        <f aca="false">ROUND(MIN(INDEX(Assumptions!$D$13:$D$18,MATCH(E1783,Assumptions!$A$13:$A$18,0)),MAX(INDEX(Assumptions!$C$13:$C$18,MATCH(E1783,Assumptions!$A$13:$A$18,0)),INDEX(Assumptions!$B$13:$B$18,MATCH(E1783,Assumptions!$A$13:$A$18,0))*F1783)),2)</f>
        <v>9.1</v>
      </c>
    </row>
    <row r="1784" customFormat="false" ht="15" hidden="false" customHeight="false" outlineLevel="0" collapsed="false">
      <c r="A1784" s="24" t="s">
        <v>2607</v>
      </c>
      <c r="B1784" s="39" t="n">
        <v>46059</v>
      </c>
      <c r="C1784" s="24" t="s">
        <v>408</v>
      </c>
      <c r="D1784" s="24" t="s">
        <v>154</v>
      </c>
      <c r="E1784" s="24" t="s">
        <v>107</v>
      </c>
      <c r="F1784" s="38" t="n">
        <v>24090</v>
      </c>
      <c r="G1784" s="42" t="n">
        <f aca="false">DATE(YEAR(B1784),MONTH(B1784),1)</f>
        <v>46054</v>
      </c>
      <c r="H1784" s="24" t="str">
        <f aca="false">INDEX(Customers!$B$2:$B$601,MATCH(C1784,Customers!$A$2:$A$601,0))</f>
        <v>Nairobi</v>
      </c>
      <c r="I1784" s="43" t="n">
        <f aca="false">ROUND(MIN(INDEX(Assumptions!$D$13:$D$18,MATCH(E1784,Assumptions!$A$13:$A$18,0)),MAX(INDEX(Assumptions!$C$13:$C$18,MATCH(E1784,Assumptions!$A$13:$A$18,0)),INDEX(Assumptions!$B$13:$B$18,MATCH(E1784,Assumptions!$A$13:$A$18,0))*F1784)),2)</f>
        <v>0</v>
      </c>
    </row>
    <row r="1785" customFormat="false" ht="15" hidden="false" customHeight="false" outlineLevel="0" collapsed="false">
      <c r="A1785" s="24" t="s">
        <v>2608</v>
      </c>
      <c r="B1785" s="39" t="n">
        <v>46059</v>
      </c>
      <c r="C1785" s="24" t="s">
        <v>418</v>
      </c>
      <c r="D1785" s="24" t="s">
        <v>826</v>
      </c>
      <c r="E1785" s="24" t="s">
        <v>103</v>
      </c>
      <c r="F1785" s="38" t="n">
        <v>1350</v>
      </c>
      <c r="G1785" s="42" t="n">
        <f aca="false">DATE(YEAR(B1785),MONTH(B1785),1)</f>
        <v>46054</v>
      </c>
      <c r="H1785" s="24" t="str">
        <f aca="false">INDEX(Customers!$B$2:$B$601,MATCH(C1785,Customers!$A$2:$A$601,0))</f>
        <v>Nairobi</v>
      </c>
      <c r="I1785" s="43" t="n">
        <f aca="false">ROUND(MIN(INDEX(Assumptions!$D$13:$D$18,MATCH(E1785,Assumptions!$A$13:$A$18,0)),MAX(INDEX(Assumptions!$C$13:$C$18,MATCH(E1785,Assumptions!$A$13:$A$18,0)),INDEX(Assumptions!$B$13:$B$18,MATCH(E1785,Assumptions!$A$13:$A$18,0))*F1785)),2)</f>
        <v>13.5</v>
      </c>
    </row>
    <row r="1786" customFormat="false" ht="15" hidden="false" customHeight="false" outlineLevel="0" collapsed="false">
      <c r="A1786" s="24" t="s">
        <v>2609</v>
      </c>
      <c r="B1786" s="39" t="n">
        <v>46059</v>
      </c>
      <c r="C1786" s="24" t="s">
        <v>442</v>
      </c>
      <c r="D1786" s="24" t="s">
        <v>826</v>
      </c>
      <c r="E1786" s="24" t="s">
        <v>113</v>
      </c>
      <c r="F1786" s="38" t="n">
        <v>99</v>
      </c>
      <c r="G1786" s="42" t="n">
        <f aca="false">DATE(YEAR(B1786),MONTH(B1786),1)</f>
        <v>46054</v>
      </c>
      <c r="H1786" s="24" t="str">
        <f aca="false">INDEX(Customers!$B$2:$B$601,MATCH(C1786,Customers!$A$2:$A$601,0))</f>
        <v>Rift Valley</v>
      </c>
      <c r="I1786" s="43" t="n">
        <f aca="false">ROUND(MIN(INDEX(Assumptions!$D$13:$D$18,MATCH(E1786,Assumptions!$A$13:$A$18,0)),MAX(INDEX(Assumptions!$C$13:$C$18,MATCH(E1786,Assumptions!$A$13:$A$18,0)),INDEX(Assumptions!$B$13:$B$18,MATCH(E1786,Assumptions!$A$13:$A$18,0))*F1786)),2)</f>
        <v>4.95</v>
      </c>
    </row>
    <row r="1787" customFormat="false" ht="15" hidden="false" customHeight="false" outlineLevel="0" collapsed="false">
      <c r="A1787" s="24" t="s">
        <v>2610</v>
      </c>
      <c r="B1787" s="39" t="n">
        <v>46059</v>
      </c>
      <c r="C1787" s="24" t="s">
        <v>458</v>
      </c>
      <c r="D1787" s="24" t="s">
        <v>826</v>
      </c>
      <c r="E1787" s="24" t="s">
        <v>109</v>
      </c>
      <c r="F1787" s="38" t="n">
        <v>4380</v>
      </c>
      <c r="G1787" s="42" t="n">
        <f aca="false">DATE(YEAR(B1787),MONTH(B1787),1)</f>
        <v>46054</v>
      </c>
      <c r="H1787" s="24" t="str">
        <f aca="false">INDEX(Customers!$B$2:$B$601,MATCH(C1787,Customers!$A$2:$A$601,0))</f>
        <v>Coast</v>
      </c>
      <c r="I1787" s="43" t="n">
        <f aca="false">ROUND(MIN(INDEX(Assumptions!$D$13:$D$18,MATCH(E1787,Assumptions!$A$13:$A$18,0)),MAX(INDEX(Assumptions!$C$13:$C$18,MATCH(E1787,Assumptions!$A$13:$A$18,0)),INDEX(Assumptions!$B$13:$B$18,MATCH(E1787,Assumptions!$A$13:$A$18,0))*F1787)),2)</f>
        <v>17.52</v>
      </c>
    </row>
    <row r="1788" customFormat="false" ht="15" hidden="false" customHeight="false" outlineLevel="0" collapsed="false">
      <c r="A1788" s="24" t="s">
        <v>2611</v>
      </c>
      <c r="B1788" s="39" t="n">
        <v>46059</v>
      </c>
      <c r="C1788" s="24" t="s">
        <v>466</v>
      </c>
      <c r="D1788" s="24" t="s">
        <v>826</v>
      </c>
      <c r="E1788" s="24" t="s">
        <v>103</v>
      </c>
      <c r="F1788" s="38" t="n">
        <v>1900</v>
      </c>
      <c r="G1788" s="42" t="n">
        <f aca="false">DATE(YEAR(B1788),MONTH(B1788),1)</f>
        <v>46054</v>
      </c>
      <c r="H1788" s="24" t="str">
        <f aca="false">INDEX(Customers!$B$2:$B$601,MATCH(C1788,Customers!$A$2:$A$601,0))</f>
        <v>Nairobi</v>
      </c>
      <c r="I1788" s="43" t="n">
        <f aca="false">ROUND(MIN(INDEX(Assumptions!$D$13:$D$18,MATCH(E1788,Assumptions!$A$13:$A$18,0)),MAX(INDEX(Assumptions!$C$13:$C$18,MATCH(E1788,Assumptions!$A$13:$A$18,0)),INDEX(Assumptions!$B$13:$B$18,MATCH(E1788,Assumptions!$A$13:$A$18,0))*F1788)),2)</f>
        <v>19</v>
      </c>
    </row>
    <row r="1789" customFormat="false" ht="15" hidden="false" customHeight="false" outlineLevel="0" collapsed="false">
      <c r="A1789" s="24" t="s">
        <v>2612</v>
      </c>
      <c r="B1789" s="39" t="n">
        <v>46059</v>
      </c>
      <c r="C1789" s="24" t="s">
        <v>482</v>
      </c>
      <c r="D1789" s="24" t="s">
        <v>826</v>
      </c>
      <c r="E1789" s="24" t="s">
        <v>103</v>
      </c>
      <c r="F1789" s="38" t="n">
        <v>650</v>
      </c>
      <c r="G1789" s="42" t="n">
        <f aca="false">DATE(YEAR(B1789),MONTH(B1789),1)</f>
        <v>46054</v>
      </c>
      <c r="H1789" s="24" t="str">
        <f aca="false">INDEX(Customers!$B$2:$B$601,MATCH(C1789,Customers!$A$2:$A$601,0))</f>
        <v>Rift Valley</v>
      </c>
      <c r="I1789" s="43" t="n">
        <f aca="false">ROUND(MIN(INDEX(Assumptions!$D$13:$D$18,MATCH(E1789,Assumptions!$A$13:$A$18,0)),MAX(INDEX(Assumptions!$C$13:$C$18,MATCH(E1789,Assumptions!$A$13:$A$18,0)),INDEX(Assumptions!$B$13:$B$18,MATCH(E1789,Assumptions!$A$13:$A$18,0))*F1789)),2)</f>
        <v>6.5</v>
      </c>
    </row>
    <row r="1790" customFormat="false" ht="15" hidden="false" customHeight="false" outlineLevel="0" collapsed="false">
      <c r="A1790" s="24" t="s">
        <v>2613</v>
      </c>
      <c r="B1790" s="39" t="n">
        <v>46059</v>
      </c>
      <c r="C1790" s="24" t="s">
        <v>485</v>
      </c>
      <c r="D1790" s="24" t="s">
        <v>188</v>
      </c>
      <c r="E1790" s="24" t="s">
        <v>107</v>
      </c>
      <c r="F1790" s="38" t="n">
        <v>7800</v>
      </c>
      <c r="G1790" s="42" t="n">
        <f aca="false">DATE(YEAR(B1790),MONTH(B1790),1)</f>
        <v>46054</v>
      </c>
      <c r="H1790" s="24" t="str">
        <f aca="false">INDEX(Customers!$B$2:$B$601,MATCH(C1790,Customers!$A$2:$A$601,0))</f>
        <v>Coast</v>
      </c>
      <c r="I1790" s="43" t="n">
        <f aca="false">ROUND(MIN(INDEX(Assumptions!$D$13:$D$18,MATCH(E1790,Assumptions!$A$13:$A$18,0)),MAX(INDEX(Assumptions!$C$13:$C$18,MATCH(E1790,Assumptions!$A$13:$A$18,0)),INDEX(Assumptions!$B$13:$B$18,MATCH(E1790,Assumptions!$A$13:$A$18,0))*F1790)),2)</f>
        <v>0</v>
      </c>
    </row>
    <row r="1791" customFormat="false" ht="15" hidden="false" customHeight="false" outlineLevel="0" collapsed="false">
      <c r="A1791" s="24" t="s">
        <v>2614</v>
      </c>
      <c r="B1791" s="39" t="n">
        <v>46059</v>
      </c>
      <c r="C1791" s="24" t="s">
        <v>508</v>
      </c>
      <c r="D1791" s="24" t="s">
        <v>826</v>
      </c>
      <c r="E1791" s="24" t="s">
        <v>113</v>
      </c>
      <c r="F1791" s="38" t="n">
        <v>250</v>
      </c>
      <c r="G1791" s="42" t="n">
        <f aca="false">DATE(YEAR(B1791),MONTH(B1791),1)</f>
        <v>46054</v>
      </c>
      <c r="H1791" s="24" t="str">
        <f aca="false">INDEX(Customers!$B$2:$B$601,MATCH(C1791,Customers!$A$2:$A$601,0))</f>
        <v>Eastern</v>
      </c>
      <c r="I1791" s="43" t="n">
        <f aca="false">ROUND(MIN(INDEX(Assumptions!$D$13:$D$18,MATCH(E1791,Assumptions!$A$13:$A$18,0)),MAX(INDEX(Assumptions!$C$13:$C$18,MATCH(E1791,Assumptions!$A$13:$A$18,0)),INDEX(Assumptions!$B$13:$B$18,MATCH(E1791,Assumptions!$A$13:$A$18,0))*F1791)),2)</f>
        <v>12.5</v>
      </c>
    </row>
    <row r="1792" customFormat="false" ht="15" hidden="false" customHeight="false" outlineLevel="0" collapsed="false">
      <c r="A1792" s="24" t="s">
        <v>2615</v>
      </c>
      <c r="B1792" s="39" t="n">
        <v>46059</v>
      </c>
      <c r="C1792" s="24" t="s">
        <v>511</v>
      </c>
      <c r="D1792" s="24" t="s">
        <v>169</v>
      </c>
      <c r="E1792" s="24" t="s">
        <v>107</v>
      </c>
      <c r="F1792" s="38" t="n">
        <v>27320</v>
      </c>
      <c r="G1792" s="42" t="n">
        <f aca="false">DATE(YEAR(B1792),MONTH(B1792),1)</f>
        <v>46054</v>
      </c>
      <c r="H1792" s="24" t="str">
        <f aca="false">INDEX(Customers!$B$2:$B$601,MATCH(C1792,Customers!$A$2:$A$601,0))</f>
        <v>Central</v>
      </c>
      <c r="I1792" s="43" t="n">
        <f aca="false">ROUND(MIN(INDEX(Assumptions!$D$13:$D$18,MATCH(E1792,Assumptions!$A$13:$A$18,0)),MAX(INDEX(Assumptions!$C$13:$C$18,MATCH(E1792,Assumptions!$A$13:$A$18,0)),INDEX(Assumptions!$B$13:$B$18,MATCH(E1792,Assumptions!$A$13:$A$18,0))*F1792)),2)</f>
        <v>0</v>
      </c>
    </row>
    <row r="1793" customFormat="false" ht="15" hidden="false" customHeight="false" outlineLevel="0" collapsed="false">
      <c r="A1793" s="24" t="s">
        <v>2616</v>
      </c>
      <c r="B1793" s="39" t="n">
        <v>46059</v>
      </c>
      <c r="C1793" s="24" t="s">
        <v>516</v>
      </c>
      <c r="D1793" s="24" t="s">
        <v>175</v>
      </c>
      <c r="E1793" s="24" t="s">
        <v>107</v>
      </c>
      <c r="F1793" s="38" t="n">
        <v>8090</v>
      </c>
      <c r="G1793" s="42" t="n">
        <f aca="false">DATE(YEAR(B1793),MONTH(B1793),1)</f>
        <v>46054</v>
      </c>
      <c r="H1793" s="24" t="str">
        <f aca="false">INDEX(Customers!$B$2:$B$601,MATCH(C1793,Customers!$A$2:$A$601,0))</f>
        <v>Rift Valley</v>
      </c>
      <c r="I1793" s="43" t="n">
        <f aca="false">ROUND(MIN(INDEX(Assumptions!$D$13:$D$18,MATCH(E1793,Assumptions!$A$13:$A$18,0)),MAX(INDEX(Assumptions!$C$13:$C$18,MATCH(E1793,Assumptions!$A$13:$A$18,0)),INDEX(Assumptions!$B$13:$B$18,MATCH(E1793,Assumptions!$A$13:$A$18,0))*F1793)),2)</f>
        <v>0</v>
      </c>
    </row>
    <row r="1794" customFormat="false" ht="15" hidden="false" customHeight="false" outlineLevel="0" collapsed="false">
      <c r="A1794" s="24" t="s">
        <v>2617</v>
      </c>
      <c r="B1794" s="39" t="n">
        <v>46059</v>
      </c>
      <c r="C1794" s="24" t="s">
        <v>520</v>
      </c>
      <c r="D1794" s="24" t="s">
        <v>826</v>
      </c>
      <c r="E1794" s="24" t="s">
        <v>109</v>
      </c>
      <c r="F1794" s="38" t="n">
        <v>1400</v>
      </c>
      <c r="G1794" s="42" t="n">
        <f aca="false">DATE(YEAR(B1794),MONTH(B1794),1)</f>
        <v>46054</v>
      </c>
      <c r="H1794" s="24" t="str">
        <f aca="false">INDEX(Customers!$B$2:$B$601,MATCH(C1794,Customers!$A$2:$A$601,0))</f>
        <v>Coast</v>
      </c>
      <c r="I1794" s="43" t="n">
        <f aca="false">ROUND(MIN(INDEX(Assumptions!$D$13:$D$18,MATCH(E1794,Assumptions!$A$13:$A$18,0)),MAX(INDEX(Assumptions!$C$13:$C$18,MATCH(E1794,Assumptions!$A$13:$A$18,0)),INDEX(Assumptions!$B$13:$B$18,MATCH(E1794,Assumptions!$A$13:$A$18,0))*F1794)),2)</f>
        <v>5.6</v>
      </c>
    </row>
    <row r="1795" customFormat="false" ht="15" hidden="false" customHeight="false" outlineLevel="0" collapsed="false">
      <c r="A1795" s="24" t="s">
        <v>2618</v>
      </c>
      <c r="B1795" s="39" t="n">
        <v>46059</v>
      </c>
      <c r="C1795" s="24" t="s">
        <v>526</v>
      </c>
      <c r="D1795" s="24" t="s">
        <v>826</v>
      </c>
      <c r="E1795" s="24" t="s">
        <v>111</v>
      </c>
      <c r="F1795" s="38" t="n">
        <v>100</v>
      </c>
      <c r="G1795" s="42" t="n">
        <f aca="false">DATE(YEAR(B1795),MONTH(B1795),1)</f>
        <v>46054</v>
      </c>
      <c r="H1795" s="24" t="str">
        <f aca="false">INDEX(Customers!$B$2:$B$601,MATCH(C1795,Customers!$A$2:$A$601,0))</f>
        <v>Central</v>
      </c>
      <c r="I1795" s="43" t="n">
        <f aca="false">ROUND(MIN(INDEX(Assumptions!$D$13:$D$18,MATCH(E1795,Assumptions!$A$13:$A$18,0)),MAX(INDEX(Assumptions!$C$13:$C$18,MATCH(E1795,Assumptions!$A$13:$A$18,0)),INDEX(Assumptions!$B$13:$B$18,MATCH(E1795,Assumptions!$A$13:$A$18,0))*F1795)),2)</f>
        <v>4</v>
      </c>
    </row>
    <row r="1796" customFormat="false" ht="15" hidden="false" customHeight="false" outlineLevel="0" collapsed="false">
      <c r="A1796" s="24" t="s">
        <v>2619</v>
      </c>
      <c r="B1796" s="39" t="n">
        <v>46059</v>
      </c>
      <c r="C1796" s="24" t="s">
        <v>541</v>
      </c>
      <c r="D1796" s="24" t="s">
        <v>826</v>
      </c>
      <c r="E1796" s="24" t="s">
        <v>111</v>
      </c>
      <c r="F1796" s="38" t="n">
        <v>50</v>
      </c>
      <c r="G1796" s="42" t="n">
        <f aca="false">DATE(YEAR(B1796),MONTH(B1796),1)</f>
        <v>46054</v>
      </c>
      <c r="H1796" s="24" t="str">
        <f aca="false">INDEX(Customers!$B$2:$B$601,MATCH(C1796,Customers!$A$2:$A$601,0))</f>
        <v>Western</v>
      </c>
      <c r="I1796" s="43" t="n">
        <f aca="false">ROUND(MIN(INDEX(Assumptions!$D$13:$D$18,MATCH(E1796,Assumptions!$A$13:$A$18,0)),MAX(INDEX(Assumptions!$C$13:$C$18,MATCH(E1796,Assumptions!$A$13:$A$18,0)),INDEX(Assumptions!$B$13:$B$18,MATCH(E1796,Assumptions!$A$13:$A$18,0))*F1796)),2)</f>
        <v>2</v>
      </c>
    </row>
    <row r="1797" customFormat="false" ht="15" hidden="false" customHeight="false" outlineLevel="0" collapsed="false">
      <c r="A1797" s="24" t="s">
        <v>2620</v>
      </c>
      <c r="B1797" s="39" t="n">
        <v>46059</v>
      </c>
      <c r="C1797" s="24" t="s">
        <v>571</v>
      </c>
      <c r="D1797" s="24" t="s">
        <v>826</v>
      </c>
      <c r="E1797" s="24" t="s">
        <v>103</v>
      </c>
      <c r="F1797" s="38" t="n">
        <v>6010</v>
      </c>
      <c r="G1797" s="42" t="n">
        <f aca="false">DATE(YEAR(B1797),MONTH(B1797),1)</f>
        <v>46054</v>
      </c>
      <c r="H1797" s="24" t="str">
        <f aca="false">INDEX(Customers!$B$2:$B$601,MATCH(C1797,Customers!$A$2:$A$601,0))</f>
        <v>Nairobi</v>
      </c>
      <c r="I1797" s="43" t="n">
        <f aca="false">ROUND(MIN(INDEX(Assumptions!$D$13:$D$18,MATCH(E1797,Assumptions!$A$13:$A$18,0)),MAX(INDEX(Assumptions!$C$13:$C$18,MATCH(E1797,Assumptions!$A$13:$A$18,0)),INDEX(Assumptions!$B$13:$B$18,MATCH(E1797,Assumptions!$A$13:$A$18,0))*F1797)),2)</f>
        <v>60.1</v>
      </c>
    </row>
    <row r="1798" customFormat="false" ht="15" hidden="false" customHeight="false" outlineLevel="0" collapsed="false">
      <c r="A1798" s="24" t="s">
        <v>2621</v>
      </c>
      <c r="B1798" s="39" t="n">
        <v>46059</v>
      </c>
      <c r="C1798" s="24" t="s">
        <v>600</v>
      </c>
      <c r="D1798" s="24" t="s">
        <v>186</v>
      </c>
      <c r="E1798" s="24" t="s">
        <v>105</v>
      </c>
      <c r="F1798" s="38" t="n">
        <v>2800</v>
      </c>
      <c r="G1798" s="42" t="n">
        <f aca="false">DATE(YEAR(B1798),MONTH(B1798),1)</f>
        <v>46054</v>
      </c>
      <c r="H1798" s="24" t="str">
        <f aca="false">INDEX(Customers!$B$2:$B$601,MATCH(C1798,Customers!$A$2:$A$601,0))</f>
        <v>Coast</v>
      </c>
      <c r="I1798" s="43" t="n">
        <f aca="false">ROUND(MIN(INDEX(Assumptions!$D$13:$D$18,MATCH(E1798,Assumptions!$A$13:$A$18,0)),MAX(INDEX(Assumptions!$C$13:$C$18,MATCH(E1798,Assumptions!$A$13:$A$18,0)),INDEX(Assumptions!$B$13:$B$18,MATCH(E1798,Assumptions!$A$13:$A$18,0))*F1798)),2)</f>
        <v>42</v>
      </c>
    </row>
    <row r="1799" customFormat="false" ht="15" hidden="false" customHeight="false" outlineLevel="0" collapsed="false">
      <c r="A1799" s="24" t="s">
        <v>2622</v>
      </c>
      <c r="B1799" s="39" t="n">
        <v>46059</v>
      </c>
      <c r="C1799" s="24" t="s">
        <v>612</v>
      </c>
      <c r="D1799" s="24" t="s">
        <v>826</v>
      </c>
      <c r="E1799" s="24" t="s">
        <v>109</v>
      </c>
      <c r="F1799" s="38" t="n">
        <v>29890</v>
      </c>
      <c r="G1799" s="42" t="n">
        <f aca="false">DATE(YEAR(B1799),MONTH(B1799),1)</f>
        <v>46054</v>
      </c>
      <c r="H1799" s="24" t="str">
        <f aca="false">INDEX(Customers!$B$2:$B$601,MATCH(C1799,Customers!$A$2:$A$601,0))</f>
        <v>Central</v>
      </c>
      <c r="I1799" s="43" t="n">
        <f aca="false">ROUND(MIN(INDEX(Assumptions!$D$13:$D$18,MATCH(E1799,Assumptions!$A$13:$A$18,0)),MAX(INDEX(Assumptions!$C$13:$C$18,MATCH(E1799,Assumptions!$A$13:$A$18,0)),INDEX(Assumptions!$B$13:$B$18,MATCH(E1799,Assumptions!$A$13:$A$18,0))*F1799)),2)</f>
        <v>40</v>
      </c>
    </row>
    <row r="1800" customFormat="false" ht="15" hidden="false" customHeight="false" outlineLevel="0" collapsed="false">
      <c r="A1800" s="24" t="s">
        <v>2623</v>
      </c>
      <c r="B1800" s="39" t="n">
        <v>46059</v>
      </c>
      <c r="C1800" s="24" t="s">
        <v>627</v>
      </c>
      <c r="D1800" s="24" t="s">
        <v>826</v>
      </c>
      <c r="E1800" s="24" t="s">
        <v>103</v>
      </c>
      <c r="F1800" s="38" t="n">
        <v>10930</v>
      </c>
      <c r="G1800" s="42" t="n">
        <f aca="false">DATE(YEAR(B1800),MONTH(B1800),1)</f>
        <v>46054</v>
      </c>
      <c r="H1800" s="24" t="str">
        <f aca="false">INDEX(Customers!$B$2:$B$601,MATCH(C1800,Customers!$A$2:$A$601,0))</f>
        <v>Central</v>
      </c>
      <c r="I1800" s="43" t="n">
        <f aca="false">ROUND(MIN(INDEX(Assumptions!$D$13:$D$18,MATCH(E1800,Assumptions!$A$13:$A$18,0)),MAX(INDEX(Assumptions!$C$13:$C$18,MATCH(E1800,Assumptions!$A$13:$A$18,0)),INDEX(Assumptions!$B$13:$B$18,MATCH(E1800,Assumptions!$A$13:$A$18,0))*F1800)),2)</f>
        <v>105</v>
      </c>
    </row>
    <row r="1801" customFormat="false" ht="15" hidden="false" customHeight="false" outlineLevel="0" collapsed="false">
      <c r="A1801" s="24" t="s">
        <v>2624</v>
      </c>
      <c r="B1801" s="39" t="n">
        <v>46059</v>
      </c>
      <c r="C1801" s="24" t="s">
        <v>634</v>
      </c>
      <c r="D1801" s="24" t="s">
        <v>826</v>
      </c>
      <c r="E1801" s="24" t="s">
        <v>111</v>
      </c>
      <c r="F1801" s="38" t="n">
        <v>200</v>
      </c>
      <c r="G1801" s="42" t="n">
        <f aca="false">DATE(YEAR(B1801),MONTH(B1801),1)</f>
        <v>46054</v>
      </c>
      <c r="H1801" s="24" t="str">
        <f aca="false">INDEX(Customers!$B$2:$B$601,MATCH(C1801,Customers!$A$2:$A$601,0))</f>
        <v>Coast</v>
      </c>
      <c r="I1801" s="43" t="n">
        <f aca="false">ROUND(MIN(INDEX(Assumptions!$D$13:$D$18,MATCH(E1801,Assumptions!$A$13:$A$18,0)),MAX(INDEX(Assumptions!$C$13:$C$18,MATCH(E1801,Assumptions!$A$13:$A$18,0)),INDEX(Assumptions!$B$13:$B$18,MATCH(E1801,Assumptions!$A$13:$A$18,0))*F1801)),2)</f>
        <v>8</v>
      </c>
    </row>
    <row r="1802" customFormat="false" ht="15" hidden="false" customHeight="false" outlineLevel="0" collapsed="false">
      <c r="A1802" s="24" t="s">
        <v>2625</v>
      </c>
      <c r="B1802" s="39" t="n">
        <v>46059</v>
      </c>
      <c r="C1802" s="24" t="s">
        <v>637</v>
      </c>
      <c r="D1802" s="24" t="s">
        <v>826</v>
      </c>
      <c r="E1802" s="24" t="s">
        <v>103</v>
      </c>
      <c r="F1802" s="38" t="n">
        <v>1310</v>
      </c>
      <c r="G1802" s="42" t="n">
        <f aca="false">DATE(YEAR(B1802),MONTH(B1802),1)</f>
        <v>46054</v>
      </c>
      <c r="H1802" s="24" t="str">
        <f aca="false">INDEX(Customers!$B$2:$B$601,MATCH(C1802,Customers!$A$2:$A$601,0))</f>
        <v>Western</v>
      </c>
      <c r="I1802" s="43" t="n">
        <f aca="false">ROUND(MIN(INDEX(Assumptions!$D$13:$D$18,MATCH(E1802,Assumptions!$A$13:$A$18,0)),MAX(INDEX(Assumptions!$C$13:$C$18,MATCH(E1802,Assumptions!$A$13:$A$18,0)),INDEX(Assumptions!$B$13:$B$18,MATCH(E1802,Assumptions!$A$13:$A$18,0))*F1802)),2)</f>
        <v>13.1</v>
      </c>
    </row>
    <row r="1803" customFormat="false" ht="15" hidden="false" customHeight="false" outlineLevel="0" collapsed="false">
      <c r="A1803" s="24" t="s">
        <v>2626</v>
      </c>
      <c r="B1803" s="39" t="n">
        <v>46059</v>
      </c>
      <c r="C1803" s="24" t="s">
        <v>640</v>
      </c>
      <c r="D1803" s="24" t="s">
        <v>179</v>
      </c>
      <c r="E1803" s="24" t="s">
        <v>107</v>
      </c>
      <c r="F1803" s="38" t="n">
        <v>16760</v>
      </c>
      <c r="G1803" s="42" t="n">
        <f aca="false">DATE(YEAR(B1803),MONTH(B1803),1)</f>
        <v>46054</v>
      </c>
      <c r="H1803" s="24" t="str">
        <f aca="false">INDEX(Customers!$B$2:$B$601,MATCH(C1803,Customers!$A$2:$A$601,0))</f>
        <v>Rift Valley</v>
      </c>
      <c r="I1803" s="43" t="n">
        <f aca="false">ROUND(MIN(INDEX(Assumptions!$D$13:$D$18,MATCH(E1803,Assumptions!$A$13:$A$18,0)),MAX(INDEX(Assumptions!$C$13:$C$18,MATCH(E1803,Assumptions!$A$13:$A$18,0)),INDEX(Assumptions!$B$13:$B$18,MATCH(E1803,Assumptions!$A$13:$A$18,0))*F1803)),2)</f>
        <v>0</v>
      </c>
    </row>
    <row r="1804" customFormat="false" ht="15" hidden="false" customHeight="false" outlineLevel="0" collapsed="false">
      <c r="A1804" s="24" t="s">
        <v>2627</v>
      </c>
      <c r="B1804" s="39" t="n">
        <v>46059</v>
      </c>
      <c r="C1804" s="24" t="s">
        <v>657</v>
      </c>
      <c r="D1804" s="24" t="s">
        <v>199</v>
      </c>
      <c r="E1804" s="24" t="s">
        <v>105</v>
      </c>
      <c r="F1804" s="38" t="n">
        <v>2800</v>
      </c>
      <c r="G1804" s="42" t="n">
        <f aca="false">DATE(YEAR(B1804),MONTH(B1804),1)</f>
        <v>46054</v>
      </c>
      <c r="H1804" s="24" t="str">
        <f aca="false">INDEX(Customers!$B$2:$B$601,MATCH(C1804,Customers!$A$2:$A$601,0))</f>
        <v>Western</v>
      </c>
      <c r="I1804" s="43" t="n">
        <f aca="false">ROUND(MIN(INDEX(Assumptions!$D$13:$D$18,MATCH(E1804,Assumptions!$A$13:$A$18,0)),MAX(INDEX(Assumptions!$C$13:$C$18,MATCH(E1804,Assumptions!$A$13:$A$18,0)),INDEX(Assumptions!$B$13:$B$18,MATCH(E1804,Assumptions!$A$13:$A$18,0))*F1804)),2)</f>
        <v>42</v>
      </c>
    </row>
    <row r="1805" customFormat="false" ht="15" hidden="false" customHeight="false" outlineLevel="0" collapsed="false">
      <c r="A1805" s="24" t="s">
        <v>2628</v>
      </c>
      <c r="B1805" s="39" t="n">
        <v>46059</v>
      </c>
      <c r="C1805" s="24" t="s">
        <v>661</v>
      </c>
      <c r="D1805" s="24" t="s">
        <v>826</v>
      </c>
      <c r="E1805" s="24" t="s">
        <v>109</v>
      </c>
      <c r="F1805" s="38" t="n">
        <v>4260</v>
      </c>
      <c r="G1805" s="42" t="n">
        <f aca="false">DATE(YEAR(B1805),MONTH(B1805),1)</f>
        <v>46054</v>
      </c>
      <c r="H1805" s="24" t="str">
        <f aca="false">INDEX(Customers!$B$2:$B$601,MATCH(C1805,Customers!$A$2:$A$601,0))</f>
        <v>Coast</v>
      </c>
      <c r="I1805" s="43" t="n">
        <f aca="false">ROUND(MIN(INDEX(Assumptions!$D$13:$D$18,MATCH(E1805,Assumptions!$A$13:$A$18,0)),MAX(INDEX(Assumptions!$C$13:$C$18,MATCH(E1805,Assumptions!$A$13:$A$18,0)),INDEX(Assumptions!$B$13:$B$18,MATCH(E1805,Assumptions!$A$13:$A$18,0))*F1805)),2)</f>
        <v>17.04</v>
      </c>
    </row>
    <row r="1806" customFormat="false" ht="15" hidden="false" customHeight="false" outlineLevel="0" collapsed="false">
      <c r="A1806" s="24" t="s">
        <v>2629</v>
      </c>
      <c r="B1806" s="39" t="n">
        <v>46059</v>
      </c>
      <c r="C1806" s="24" t="s">
        <v>678</v>
      </c>
      <c r="D1806" s="24" t="s">
        <v>826</v>
      </c>
      <c r="E1806" s="24" t="s">
        <v>113</v>
      </c>
      <c r="F1806" s="38" t="n">
        <v>250</v>
      </c>
      <c r="G1806" s="42" t="n">
        <f aca="false">DATE(YEAR(B1806),MONTH(B1806),1)</f>
        <v>46054</v>
      </c>
      <c r="H1806" s="24" t="str">
        <f aca="false">INDEX(Customers!$B$2:$B$601,MATCH(C1806,Customers!$A$2:$A$601,0))</f>
        <v>Coast</v>
      </c>
      <c r="I1806" s="43" t="n">
        <f aca="false">ROUND(MIN(INDEX(Assumptions!$D$13:$D$18,MATCH(E1806,Assumptions!$A$13:$A$18,0)),MAX(INDEX(Assumptions!$C$13:$C$18,MATCH(E1806,Assumptions!$A$13:$A$18,0)),INDEX(Assumptions!$B$13:$B$18,MATCH(E1806,Assumptions!$A$13:$A$18,0))*F1806)),2)</f>
        <v>12.5</v>
      </c>
    </row>
    <row r="1807" customFormat="false" ht="15" hidden="false" customHeight="false" outlineLevel="0" collapsed="false">
      <c r="A1807" s="24" t="s">
        <v>2630</v>
      </c>
      <c r="B1807" s="39" t="n">
        <v>46059</v>
      </c>
      <c r="C1807" s="24" t="s">
        <v>690</v>
      </c>
      <c r="D1807" s="24" t="s">
        <v>826</v>
      </c>
      <c r="E1807" s="24" t="s">
        <v>109</v>
      </c>
      <c r="F1807" s="38" t="n">
        <v>2360</v>
      </c>
      <c r="G1807" s="42" t="n">
        <f aca="false">DATE(YEAR(B1807),MONTH(B1807),1)</f>
        <v>46054</v>
      </c>
      <c r="H1807" s="24" t="str">
        <f aca="false">INDEX(Customers!$B$2:$B$601,MATCH(C1807,Customers!$A$2:$A$601,0))</f>
        <v>Central</v>
      </c>
      <c r="I1807" s="43" t="n">
        <f aca="false">ROUND(MIN(INDEX(Assumptions!$D$13:$D$18,MATCH(E1807,Assumptions!$A$13:$A$18,0)),MAX(INDEX(Assumptions!$C$13:$C$18,MATCH(E1807,Assumptions!$A$13:$A$18,0)),INDEX(Assumptions!$B$13:$B$18,MATCH(E1807,Assumptions!$A$13:$A$18,0))*F1807)),2)</f>
        <v>9.44</v>
      </c>
    </row>
    <row r="1808" customFormat="false" ht="15" hidden="false" customHeight="false" outlineLevel="0" collapsed="false">
      <c r="A1808" s="24" t="s">
        <v>2631</v>
      </c>
      <c r="B1808" s="39" t="n">
        <v>46059</v>
      </c>
      <c r="C1808" s="24" t="s">
        <v>695</v>
      </c>
      <c r="D1808" s="24" t="s">
        <v>826</v>
      </c>
      <c r="E1808" s="24" t="s">
        <v>103</v>
      </c>
      <c r="F1808" s="38" t="n">
        <v>1280</v>
      </c>
      <c r="G1808" s="42" t="n">
        <f aca="false">DATE(YEAR(B1808),MONTH(B1808),1)</f>
        <v>46054</v>
      </c>
      <c r="H1808" s="24" t="str">
        <f aca="false">INDEX(Customers!$B$2:$B$601,MATCH(C1808,Customers!$A$2:$A$601,0))</f>
        <v>Central</v>
      </c>
      <c r="I1808" s="43" t="n">
        <f aca="false">ROUND(MIN(INDEX(Assumptions!$D$13:$D$18,MATCH(E1808,Assumptions!$A$13:$A$18,0)),MAX(INDEX(Assumptions!$C$13:$C$18,MATCH(E1808,Assumptions!$A$13:$A$18,0)),INDEX(Assumptions!$B$13:$B$18,MATCH(E1808,Assumptions!$A$13:$A$18,0))*F1808)),2)</f>
        <v>12.8</v>
      </c>
    </row>
    <row r="1809" customFormat="false" ht="15" hidden="false" customHeight="false" outlineLevel="0" collapsed="false">
      <c r="A1809" s="24" t="s">
        <v>2632</v>
      </c>
      <c r="B1809" s="39" t="n">
        <v>46059</v>
      </c>
      <c r="C1809" s="24" t="s">
        <v>704</v>
      </c>
      <c r="D1809" s="24" t="s">
        <v>826</v>
      </c>
      <c r="E1809" s="24" t="s">
        <v>103</v>
      </c>
      <c r="F1809" s="38" t="n">
        <v>240</v>
      </c>
      <c r="G1809" s="42" t="n">
        <f aca="false">DATE(YEAR(B1809),MONTH(B1809),1)</f>
        <v>46054</v>
      </c>
      <c r="H1809" s="24" t="str">
        <f aca="false">INDEX(Customers!$B$2:$B$601,MATCH(C1809,Customers!$A$2:$A$601,0))</f>
        <v>Rift Valley</v>
      </c>
      <c r="I1809" s="43" t="n">
        <f aca="false">ROUND(MIN(INDEX(Assumptions!$D$13:$D$18,MATCH(E1809,Assumptions!$A$13:$A$18,0)),MAX(INDEX(Assumptions!$C$13:$C$18,MATCH(E1809,Assumptions!$A$13:$A$18,0)),INDEX(Assumptions!$B$13:$B$18,MATCH(E1809,Assumptions!$A$13:$A$18,0))*F1809)),2)</f>
        <v>5</v>
      </c>
    </row>
    <row r="1810" customFormat="false" ht="15" hidden="false" customHeight="false" outlineLevel="0" collapsed="false">
      <c r="A1810" s="24" t="s">
        <v>2633</v>
      </c>
      <c r="B1810" s="39" t="n">
        <v>46059</v>
      </c>
      <c r="C1810" s="24" t="s">
        <v>735</v>
      </c>
      <c r="D1810" s="24" t="s">
        <v>826</v>
      </c>
      <c r="E1810" s="24" t="s">
        <v>103</v>
      </c>
      <c r="F1810" s="38" t="n">
        <v>1360</v>
      </c>
      <c r="G1810" s="42" t="n">
        <f aca="false">DATE(YEAR(B1810),MONTH(B1810),1)</f>
        <v>46054</v>
      </c>
      <c r="H1810" s="24" t="str">
        <f aca="false">INDEX(Customers!$B$2:$B$601,MATCH(C1810,Customers!$A$2:$A$601,0))</f>
        <v>Rift Valley</v>
      </c>
      <c r="I1810" s="43" t="n">
        <f aca="false">ROUND(MIN(INDEX(Assumptions!$D$13:$D$18,MATCH(E1810,Assumptions!$A$13:$A$18,0)),MAX(INDEX(Assumptions!$C$13:$C$18,MATCH(E1810,Assumptions!$A$13:$A$18,0)),INDEX(Assumptions!$B$13:$B$18,MATCH(E1810,Assumptions!$A$13:$A$18,0))*F1810)),2)</f>
        <v>13.6</v>
      </c>
    </row>
    <row r="1811" customFormat="false" ht="15" hidden="false" customHeight="false" outlineLevel="0" collapsed="false">
      <c r="A1811" s="24" t="s">
        <v>2634</v>
      </c>
      <c r="B1811" s="39" t="n">
        <v>46059</v>
      </c>
      <c r="C1811" s="24" t="s">
        <v>742</v>
      </c>
      <c r="D1811" s="24" t="s">
        <v>191</v>
      </c>
      <c r="E1811" s="24" t="s">
        <v>107</v>
      </c>
      <c r="F1811" s="38" t="n">
        <v>6380</v>
      </c>
      <c r="G1811" s="42" t="n">
        <f aca="false">DATE(YEAR(B1811),MONTH(B1811),1)</f>
        <v>46054</v>
      </c>
      <c r="H1811" s="24" t="str">
        <f aca="false">INDEX(Customers!$B$2:$B$601,MATCH(C1811,Customers!$A$2:$A$601,0))</f>
        <v>Eastern</v>
      </c>
      <c r="I1811" s="43" t="n">
        <f aca="false">ROUND(MIN(INDEX(Assumptions!$D$13:$D$18,MATCH(E1811,Assumptions!$A$13:$A$18,0)),MAX(INDEX(Assumptions!$C$13:$C$18,MATCH(E1811,Assumptions!$A$13:$A$18,0)),INDEX(Assumptions!$B$13:$B$18,MATCH(E1811,Assumptions!$A$13:$A$18,0))*F1811)),2)</f>
        <v>0</v>
      </c>
    </row>
    <row r="1812" customFormat="false" ht="15" hidden="false" customHeight="false" outlineLevel="0" collapsed="false">
      <c r="A1812" s="24" t="s">
        <v>2635</v>
      </c>
      <c r="B1812" s="39" t="n">
        <v>46059</v>
      </c>
      <c r="C1812" s="24" t="s">
        <v>747</v>
      </c>
      <c r="D1812" s="24" t="s">
        <v>826</v>
      </c>
      <c r="E1812" s="24" t="s">
        <v>103</v>
      </c>
      <c r="F1812" s="38" t="n">
        <v>510</v>
      </c>
      <c r="G1812" s="42" t="n">
        <f aca="false">DATE(YEAR(B1812),MONTH(B1812),1)</f>
        <v>46054</v>
      </c>
      <c r="H1812" s="24" t="str">
        <f aca="false">INDEX(Customers!$B$2:$B$601,MATCH(C1812,Customers!$A$2:$A$601,0))</f>
        <v>Eastern</v>
      </c>
      <c r="I1812" s="43" t="n">
        <f aca="false">ROUND(MIN(INDEX(Assumptions!$D$13:$D$18,MATCH(E1812,Assumptions!$A$13:$A$18,0)),MAX(INDEX(Assumptions!$C$13:$C$18,MATCH(E1812,Assumptions!$A$13:$A$18,0)),INDEX(Assumptions!$B$13:$B$18,MATCH(E1812,Assumptions!$A$13:$A$18,0))*F1812)),2)</f>
        <v>5.1</v>
      </c>
    </row>
    <row r="1813" customFormat="false" ht="15" hidden="false" customHeight="false" outlineLevel="0" collapsed="false">
      <c r="A1813" s="24" t="s">
        <v>2636</v>
      </c>
      <c r="B1813" s="39" t="n">
        <v>46059</v>
      </c>
      <c r="C1813" s="24" t="s">
        <v>763</v>
      </c>
      <c r="D1813" s="24" t="s">
        <v>826</v>
      </c>
      <c r="E1813" s="24" t="s">
        <v>109</v>
      </c>
      <c r="F1813" s="38" t="n">
        <v>5770</v>
      </c>
      <c r="G1813" s="42" t="n">
        <f aca="false">DATE(YEAR(B1813),MONTH(B1813),1)</f>
        <v>46054</v>
      </c>
      <c r="H1813" s="24" t="str">
        <f aca="false">INDEX(Customers!$B$2:$B$601,MATCH(C1813,Customers!$A$2:$A$601,0))</f>
        <v>Western</v>
      </c>
      <c r="I1813" s="43" t="n">
        <f aca="false">ROUND(MIN(INDEX(Assumptions!$D$13:$D$18,MATCH(E1813,Assumptions!$A$13:$A$18,0)),MAX(INDEX(Assumptions!$C$13:$C$18,MATCH(E1813,Assumptions!$A$13:$A$18,0)),INDEX(Assumptions!$B$13:$B$18,MATCH(E1813,Assumptions!$A$13:$A$18,0))*F1813)),2)</f>
        <v>23.08</v>
      </c>
    </row>
    <row r="1814" customFormat="false" ht="15" hidden="false" customHeight="false" outlineLevel="0" collapsed="false">
      <c r="A1814" s="24" t="s">
        <v>2637</v>
      </c>
      <c r="B1814" s="39" t="n">
        <v>46059</v>
      </c>
      <c r="C1814" s="24" t="s">
        <v>763</v>
      </c>
      <c r="D1814" s="24" t="s">
        <v>826</v>
      </c>
      <c r="E1814" s="24" t="s">
        <v>109</v>
      </c>
      <c r="F1814" s="38" t="n">
        <v>7090</v>
      </c>
      <c r="G1814" s="42" t="n">
        <f aca="false">DATE(YEAR(B1814),MONTH(B1814),1)</f>
        <v>46054</v>
      </c>
      <c r="H1814" s="24" t="str">
        <f aca="false">INDEX(Customers!$B$2:$B$601,MATCH(C1814,Customers!$A$2:$A$601,0))</f>
        <v>Western</v>
      </c>
      <c r="I1814" s="43" t="n">
        <f aca="false">ROUND(MIN(INDEX(Assumptions!$D$13:$D$18,MATCH(E1814,Assumptions!$A$13:$A$18,0)),MAX(INDEX(Assumptions!$C$13:$C$18,MATCH(E1814,Assumptions!$A$13:$A$18,0)),INDEX(Assumptions!$B$13:$B$18,MATCH(E1814,Assumptions!$A$13:$A$18,0))*F1814)),2)</f>
        <v>28.36</v>
      </c>
    </row>
    <row r="1815" customFormat="false" ht="15" hidden="false" customHeight="false" outlineLevel="0" collapsed="false">
      <c r="A1815" s="24" t="s">
        <v>2638</v>
      </c>
      <c r="B1815" s="39" t="n">
        <v>46059</v>
      </c>
      <c r="C1815" s="24" t="s">
        <v>810</v>
      </c>
      <c r="D1815" s="24" t="s">
        <v>826</v>
      </c>
      <c r="E1815" s="24" t="s">
        <v>103</v>
      </c>
      <c r="F1815" s="38" t="n">
        <v>1660</v>
      </c>
      <c r="G1815" s="42" t="n">
        <f aca="false">DATE(YEAR(B1815),MONTH(B1815),1)</f>
        <v>46054</v>
      </c>
      <c r="H1815" s="24" t="str">
        <f aca="false">INDEX(Customers!$B$2:$B$601,MATCH(C1815,Customers!$A$2:$A$601,0))</f>
        <v>Central</v>
      </c>
      <c r="I1815" s="43" t="n">
        <f aca="false">ROUND(MIN(INDEX(Assumptions!$D$13:$D$18,MATCH(E1815,Assumptions!$A$13:$A$18,0)),MAX(INDEX(Assumptions!$C$13:$C$18,MATCH(E1815,Assumptions!$A$13:$A$18,0)),INDEX(Assumptions!$B$13:$B$18,MATCH(E1815,Assumptions!$A$13:$A$18,0))*F1815)),2)</f>
        <v>16.6</v>
      </c>
    </row>
    <row r="1816" customFormat="false" ht="15" hidden="false" customHeight="false" outlineLevel="0" collapsed="false">
      <c r="A1816" s="24" t="s">
        <v>2639</v>
      </c>
      <c r="B1816" s="39" t="n">
        <v>46059</v>
      </c>
      <c r="C1816" s="24" t="s">
        <v>813</v>
      </c>
      <c r="D1816" s="24" t="s">
        <v>826</v>
      </c>
      <c r="E1816" s="24" t="s">
        <v>109</v>
      </c>
      <c r="F1816" s="38" t="n">
        <v>1200</v>
      </c>
      <c r="G1816" s="42" t="n">
        <f aca="false">DATE(YEAR(B1816),MONTH(B1816),1)</f>
        <v>46054</v>
      </c>
      <c r="H1816" s="24" t="str">
        <f aca="false">INDEX(Customers!$B$2:$B$601,MATCH(C1816,Customers!$A$2:$A$601,0))</f>
        <v>Eastern</v>
      </c>
      <c r="I1816" s="43" t="n">
        <f aca="false">ROUND(MIN(INDEX(Assumptions!$D$13:$D$18,MATCH(E1816,Assumptions!$A$13:$A$18,0)),MAX(INDEX(Assumptions!$C$13:$C$18,MATCH(E1816,Assumptions!$A$13:$A$18,0)),INDEX(Assumptions!$B$13:$B$18,MATCH(E1816,Assumptions!$A$13:$A$18,0))*F1816)),2)</f>
        <v>4.8</v>
      </c>
    </row>
    <row r="1817" customFormat="false" ht="15" hidden="false" customHeight="false" outlineLevel="0" collapsed="false">
      <c r="A1817" s="24" t="s">
        <v>2640</v>
      </c>
      <c r="B1817" s="39" t="n">
        <v>46059</v>
      </c>
      <c r="C1817" s="24" t="s">
        <v>813</v>
      </c>
      <c r="D1817" s="24" t="s">
        <v>826</v>
      </c>
      <c r="E1817" s="24" t="s">
        <v>109</v>
      </c>
      <c r="F1817" s="38" t="n">
        <v>3010</v>
      </c>
      <c r="G1817" s="42" t="n">
        <f aca="false">DATE(YEAR(B1817),MONTH(B1817),1)</f>
        <v>46054</v>
      </c>
      <c r="H1817" s="24" t="str">
        <f aca="false">INDEX(Customers!$B$2:$B$601,MATCH(C1817,Customers!$A$2:$A$601,0))</f>
        <v>Eastern</v>
      </c>
      <c r="I1817" s="43" t="n">
        <f aca="false">ROUND(MIN(INDEX(Assumptions!$D$13:$D$18,MATCH(E1817,Assumptions!$A$13:$A$18,0)),MAX(INDEX(Assumptions!$C$13:$C$18,MATCH(E1817,Assumptions!$A$13:$A$18,0)),INDEX(Assumptions!$B$13:$B$18,MATCH(E1817,Assumptions!$A$13:$A$18,0))*F1817)),2)</f>
        <v>12.04</v>
      </c>
    </row>
    <row r="1818" customFormat="false" ht="15" hidden="false" customHeight="false" outlineLevel="0" collapsed="false">
      <c r="A1818" s="24" t="s">
        <v>2641</v>
      </c>
      <c r="B1818" s="39" t="n">
        <v>46059</v>
      </c>
      <c r="C1818" s="24" t="s">
        <v>818</v>
      </c>
      <c r="D1818" s="24" t="s">
        <v>826</v>
      </c>
      <c r="E1818" s="24" t="s">
        <v>113</v>
      </c>
      <c r="F1818" s="38" t="n">
        <v>1000</v>
      </c>
      <c r="G1818" s="42" t="n">
        <f aca="false">DATE(YEAR(B1818),MONTH(B1818),1)</f>
        <v>46054</v>
      </c>
      <c r="H1818" s="24" t="str">
        <f aca="false">INDEX(Customers!$B$2:$B$601,MATCH(C1818,Customers!$A$2:$A$601,0))</f>
        <v>Central</v>
      </c>
      <c r="I1818" s="43" t="n">
        <f aca="false">ROUND(MIN(INDEX(Assumptions!$D$13:$D$18,MATCH(E1818,Assumptions!$A$13:$A$18,0)),MAX(INDEX(Assumptions!$C$13:$C$18,MATCH(E1818,Assumptions!$A$13:$A$18,0)),INDEX(Assumptions!$B$13:$B$18,MATCH(E1818,Assumptions!$A$13:$A$18,0))*F1818)),2)</f>
        <v>50</v>
      </c>
    </row>
    <row r="1819" customFormat="false" ht="15" hidden="false" customHeight="false" outlineLevel="0" collapsed="false">
      <c r="A1819" s="24" t="s">
        <v>2642</v>
      </c>
      <c r="B1819" s="39" t="n">
        <v>46060</v>
      </c>
      <c r="C1819" s="24" t="s">
        <v>240</v>
      </c>
      <c r="D1819" s="24" t="s">
        <v>826</v>
      </c>
      <c r="E1819" s="24" t="s">
        <v>111</v>
      </c>
      <c r="F1819" s="38" t="n">
        <v>100</v>
      </c>
      <c r="G1819" s="42" t="n">
        <f aca="false">DATE(YEAR(B1819),MONTH(B1819),1)</f>
        <v>46054</v>
      </c>
      <c r="H1819" s="24" t="str">
        <f aca="false">INDEX(Customers!$B$2:$B$601,MATCH(C1819,Customers!$A$2:$A$601,0))</f>
        <v>Nairobi</v>
      </c>
      <c r="I1819" s="43" t="n">
        <f aca="false">ROUND(MIN(INDEX(Assumptions!$D$13:$D$18,MATCH(E1819,Assumptions!$A$13:$A$18,0)),MAX(INDEX(Assumptions!$C$13:$C$18,MATCH(E1819,Assumptions!$A$13:$A$18,0)),INDEX(Assumptions!$B$13:$B$18,MATCH(E1819,Assumptions!$A$13:$A$18,0))*F1819)),2)</f>
        <v>4</v>
      </c>
    </row>
    <row r="1820" customFormat="false" ht="15" hidden="false" customHeight="false" outlineLevel="0" collapsed="false">
      <c r="A1820" s="24" t="s">
        <v>2643</v>
      </c>
      <c r="B1820" s="39" t="n">
        <v>46060</v>
      </c>
      <c r="C1820" s="24" t="s">
        <v>253</v>
      </c>
      <c r="D1820" s="24" t="s">
        <v>826</v>
      </c>
      <c r="E1820" s="24" t="s">
        <v>109</v>
      </c>
      <c r="F1820" s="38" t="n">
        <v>7400</v>
      </c>
      <c r="G1820" s="42" t="n">
        <f aca="false">DATE(YEAR(B1820),MONTH(B1820),1)</f>
        <v>46054</v>
      </c>
      <c r="H1820" s="24" t="str">
        <f aca="false">INDEX(Customers!$B$2:$B$601,MATCH(C1820,Customers!$A$2:$A$601,0))</f>
        <v>Western</v>
      </c>
      <c r="I1820" s="43" t="n">
        <f aca="false">ROUND(MIN(INDEX(Assumptions!$D$13:$D$18,MATCH(E1820,Assumptions!$A$13:$A$18,0)),MAX(INDEX(Assumptions!$C$13:$C$18,MATCH(E1820,Assumptions!$A$13:$A$18,0)),INDEX(Assumptions!$B$13:$B$18,MATCH(E1820,Assumptions!$A$13:$A$18,0))*F1820)),2)</f>
        <v>29.6</v>
      </c>
    </row>
    <row r="1821" customFormat="false" ht="15" hidden="false" customHeight="false" outlineLevel="0" collapsed="false">
      <c r="A1821" s="24" t="s">
        <v>2644</v>
      </c>
      <c r="B1821" s="39" t="n">
        <v>46060</v>
      </c>
      <c r="C1821" s="24" t="s">
        <v>256</v>
      </c>
      <c r="D1821" s="24" t="s">
        <v>826</v>
      </c>
      <c r="E1821" s="24" t="s">
        <v>103</v>
      </c>
      <c r="F1821" s="38" t="n">
        <v>4070</v>
      </c>
      <c r="G1821" s="42" t="n">
        <f aca="false">DATE(YEAR(B1821),MONTH(B1821),1)</f>
        <v>46054</v>
      </c>
      <c r="H1821" s="24" t="str">
        <f aca="false">INDEX(Customers!$B$2:$B$601,MATCH(C1821,Customers!$A$2:$A$601,0))</f>
        <v>Eastern</v>
      </c>
      <c r="I1821" s="43" t="n">
        <f aca="false">ROUND(MIN(INDEX(Assumptions!$D$13:$D$18,MATCH(E1821,Assumptions!$A$13:$A$18,0)),MAX(INDEX(Assumptions!$C$13:$C$18,MATCH(E1821,Assumptions!$A$13:$A$18,0)),INDEX(Assumptions!$B$13:$B$18,MATCH(E1821,Assumptions!$A$13:$A$18,0))*F1821)),2)</f>
        <v>40.7</v>
      </c>
    </row>
    <row r="1822" customFormat="false" ht="15" hidden="false" customHeight="false" outlineLevel="0" collapsed="false">
      <c r="A1822" s="24" t="s">
        <v>2645</v>
      </c>
      <c r="B1822" s="39" t="n">
        <v>46060</v>
      </c>
      <c r="C1822" s="24" t="s">
        <v>273</v>
      </c>
      <c r="D1822" s="24" t="s">
        <v>826</v>
      </c>
      <c r="E1822" s="24" t="s">
        <v>103</v>
      </c>
      <c r="F1822" s="38" t="n">
        <v>2180</v>
      </c>
      <c r="G1822" s="42" t="n">
        <f aca="false">DATE(YEAR(B1822),MONTH(B1822),1)</f>
        <v>46054</v>
      </c>
      <c r="H1822" s="24" t="str">
        <f aca="false">INDEX(Customers!$B$2:$B$601,MATCH(C1822,Customers!$A$2:$A$601,0))</f>
        <v>Central</v>
      </c>
      <c r="I1822" s="43" t="n">
        <f aca="false">ROUND(MIN(INDEX(Assumptions!$D$13:$D$18,MATCH(E1822,Assumptions!$A$13:$A$18,0)),MAX(INDEX(Assumptions!$C$13:$C$18,MATCH(E1822,Assumptions!$A$13:$A$18,0)),INDEX(Assumptions!$B$13:$B$18,MATCH(E1822,Assumptions!$A$13:$A$18,0))*F1822)),2)</f>
        <v>21.8</v>
      </c>
    </row>
    <row r="1823" customFormat="false" ht="15" hidden="false" customHeight="false" outlineLevel="0" collapsed="false">
      <c r="A1823" s="24" t="s">
        <v>2646</v>
      </c>
      <c r="B1823" s="39" t="n">
        <v>46060</v>
      </c>
      <c r="C1823" s="24" t="s">
        <v>285</v>
      </c>
      <c r="D1823" s="24" t="s">
        <v>826</v>
      </c>
      <c r="E1823" s="24" t="s">
        <v>109</v>
      </c>
      <c r="F1823" s="38" t="n">
        <v>3120</v>
      </c>
      <c r="G1823" s="42" t="n">
        <f aca="false">DATE(YEAR(B1823),MONTH(B1823),1)</f>
        <v>46054</v>
      </c>
      <c r="H1823" s="24" t="str">
        <f aca="false">INDEX(Customers!$B$2:$B$601,MATCH(C1823,Customers!$A$2:$A$601,0))</f>
        <v>Eastern</v>
      </c>
      <c r="I1823" s="43" t="n">
        <f aca="false">ROUND(MIN(INDEX(Assumptions!$D$13:$D$18,MATCH(E1823,Assumptions!$A$13:$A$18,0)),MAX(INDEX(Assumptions!$C$13:$C$18,MATCH(E1823,Assumptions!$A$13:$A$18,0)),INDEX(Assumptions!$B$13:$B$18,MATCH(E1823,Assumptions!$A$13:$A$18,0))*F1823)),2)</f>
        <v>12.48</v>
      </c>
    </row>
    <row r="1824" customFormat="false" ht="15" hidden="false" customHeight="false" outlineLevel="0" collapsed="false">
      <c r="A1824" s="24" t="s">
        <v>2647</v>
      </c>
      <c r="B1824" s="39" t="n">
        <v>46060</v>
      </c>
      <c r="C1824" s="24" t="s">
        <v>291</v>
      </c>
      <c r="D1824" s="24" t="s">
        <v>826</v>
      </c>
      <c r="E1824" s="24" t="s">
        <v>109</v>
      </c>
      <c r="F1824" s="38" t="n">
        <v>3690</v>
      </c>
      <c r="G1824" s="42" t="n">
        <f aca="false">DATE(YEAR(B1824),MONTH(B1824),1)</f>
        <v>46054</v>
      </c>
      <c r="H1824" s="24" t="str">
        <f aca="false">INDEX(Customers!$B$2:$B$601,MATCH(C1824,Customers!$A$2:$A$601,0))</f>
        <v>Rift Valley</v>
      </c>
      <c r="I1824" s="43" t="n">
        <f aca="false">ROUND(MIN(INDEX(Assumptions!$D$13:$D$18,MATCH(E1824,Assumptions!$A$13:$A$18,0)),MAX(INDEX(Assumptions!$C$13:$C$18,MATCH(E1824,Assumptions!$A$13:$A$18,0)),INDEX(Assumptions!$B$13:$B$18,MATCH(E1824,Assumptions!$A$13:$A$18,0))*F1824)),2)</f>
        <v>14.76</v>
      </c>
    </row>
    <row r="1825" customFormat="false" ht="15" hidden="false" customHeight="false" outlineLevel="0" collapsed="false">
      <c r="A1825" s="24" t="s">
        <v>2648</v>
      </c>
      <c r="B1825" s="39" t="n">
        <v>46060</v>
      </c>
      <c r="C1825" s="24" t="s">
        <v>295</v>
      </c>
      <c r="D1825" s="24" t="s">
        <v>205</v>
      </c>
      <c r="E1825" s="24" t="s">
        <v>107</v>
      </c>
      <c r="F1825" s="38" t="n">
        <v>1610</v>
      </c>
      <c r="G1825" s="42" t="n">
        <f aca="false">DATE(YEAR(B1825),MONTH(B1825),1)</f>
        <v>46054</v>
      </c>
      <c r="H1825" s="24" t="str">
        <f aca="false">INDEX(Customers!$B$2:$B$601,MATCH(C1825,Customers!$A$2:$A$601,0))</f>
        <v>Eastern</v>
      </c>
      <c r="I1825" s="43" t="n">
        <f aca="false">ROUND(MIN(INDEX(Assumptions!$D$13:$D$18,MATCH(E1825,Assumptions!$A$13:$A$18,0)),MAX(INDEX(Assumptions!$C$13:$C$18,MATCH(E1825,Assumptions!$A$13:$A$18,0)),INDEX(Assumptions!$B$13:$B$18,MATCH(E1825,Assumptions!$A$13:$A$18,0))*F1825)),2)</f>
        <v>0</v>
      </c>
    </row>
    <row r="1826" customFormat="false" ht="15" hidden="false" customHeight="false" outlineLevel="0" collapsed="false">
      <c r="A1826" s="24" t="s">
        <v>2649</v>
      </c>
      <c r="B1826" s="39" t="n">
        <v>46060</v>
      </c>
      <c r="C1826" s="24" t="s">
        <v>306</v>
      </c>
      <c r="D1826" s="24" t="s">
        <v>826</v>
      </c>
      <c r="E1826" s="24" t="s">
        <v>109</v>
      </c>
      <c r="F1826" s="38" t="n">
        <v>2950</v>
      </c>
      <c r="G1826" s="42" t="n">
        <f aca="false">DATE(YEAR(B1826),MONTH(B1826),1)</f>
        <v>46054</v>
      </c>
      <c r="H1826" s="24" t="str">
        <f aca="false">INDEX(Customers!$B$2:$B$601,MATCH(C1826,Customers!$A$2:$A$601,0))</f>
        <v>Rift Valley</v>
      </c>
      <c r="I1826" s="43" t="n">
        <f aca="false">ROUND(MIN(INDEX(Assumptions!$D$13:$D$18,MATCH(E1826,Assumptions!$A$13:$A$18,0)),MAX(INDEX(Assumptions!$C$13:$C$18,MATCH(E1826,Assumptions!$A$13:$A$18,0)),INDEX(Assumptions!$B$13:$B$18,MATCH(E1826,Assumptions!$A$13:$A$18,0))*F1826)),2)</f>
        <v>11.8</v>
      </c>
    </row>
    <row r="1827" customFormat="false" ht="15" hidden="false" customHeight="false" outlineLevel="0" collapsed="false">
      <c r="A1827" s="24" t="s">
        <v>2650</v>
      </c>
      <c r="B1827" s="39" t="n">
        <v>46060</v>
      </c>
      <c r="C1827" s="24" t="s">
        <v>317</v>
      </c>
      <c r="D1827" s="24" t="s">
        <v>826</v>
      </c>
      <c r="E1827" s="24" t="s">
        <v>103</v>
      </c>
      <c r="F1827" s="38" t="n">
        <v>120</v>
      </c>
      <c r="G1827" s="42" t="n">
        <f aca="false">DATE(YEAR(B1827),MONTH(B1827),1)</f>
        <v>46054</v>
      </c>
      <c r="H1827" s="24" t="str">
        <f aca="false">INDEX(Customers!$B$2:$B$601,MATCH(C1827,Customers!$A$2:$A$601,0))</f>
        <v>Rift Valley</v>
      </c>
      <c r="I1827" s="43" t="n">
        <f aca="false">ROUND(MIN(INDEX(Assumptions!$D$13:$D$18,MATCH(E1827,Assumptions!$A$13:$A$18,0)),MAX(INDEX(Assumptions!$C$13:$C$18,MATCH(E1827,Assumptions!$A$13:$A$18,0)),INDEX(Assumptions!$B$13:$B$18,MATCH(E1827,Assumptions!$A$13:$A$18,0))*F1827)),2)</f>
        <v>5</v>
      </c>
    </row>
    <row r="1828" customFormat="false" ht="15" hidden="false" customHeight="false" outlineLevel="0" collapsed="false">
      <c r="A1828" s="24" t="s">
        <v>2651</v>
      </c>
      <c r="B1828" s="39" t="n">
        <v>46060</v>
      </c>
      <c r="C1828" s="24" t="s">
        <v>328</v>
      </c>
      <c r="D1828" s="24" t="s">
        <v>194</v>
      </c>
      <c r="E1828" s="24" t="s">
        <v>105</v>
      </c>
      <c r="F1828" s="38" t="n">
        <v>1350</v>
      </c>
      <c r="G1828" s="42" t="n">
        <f aca="false">DATE(YEAR(B1828),MONTH(B1828),1)</f>
        <v>46054</v>
      </c>
      <c r="H1828" s="24" t="str">
        <f aca="false">INDEX(Customers!$B$2:$B$601,MATCH(C1828,Customers!$A$2:$A$601,0))</f>
        <v>Western</v>
      </c>
      <c r="I1828" s="43" t="n">
        <f aca="false">ROUND(MIN(INDEX(Assumptions!$D$13:$D$18,MATCH(E1828,Assumptions!$A$13:$A$18,0)),MAX(INDEX(Assumptions!$C$13:$C$18,MATCH(E1828,Assumptions!$A$13:$A$18,0)),INDEX(Assumptions!$B$13:$B$18,MATCH(E1828,Assumptions!$A$13:$A$18,0))*F1828)),2)</f>
        <v>20.25</v>
      </c>
    </row>
    <row r="1829" customFormat="false" ht="15" hidden="false" customHeight="false" outlineLevel="0" collapsed="false">
      <c r="A1829" s="24" t="s">
        <v>2652</v>
      </c>
      <c r="B1829" s="39" t="n">
        <v>46060</v>
      </c>
      <c r="C1829" s="24" t="s">
        <v>334</v>
      </c>
      <c r="D1829" s="24" t="s">
        <v>826</v>
      </c>
      <c r="E1829" s="24" t="s">
        <v>109</v>
      </c>
      <c r="F1829" s="38" t="n">
        <v>27410</v>
      </c>
      <c r="G1829" s="42" t="n">
        <f aca="false">DATE(YEAR(B1829),MONTH(B1829),1)</f>
        <v>46054</v>
      </c>
      <c r="H1829" s="24" t="str">
        <f aca="false">INDEX(Customers!$B$2:$B$601,MATCH(C1829,Customers!$A$2:$A$601,0))</f>
        <v>Nairobi</v>
      </c>
      <c r="I1829" s="43" t="n">
        <f aca="false">ROUND(MIN(INDEX(Assumptions!$D$13:$D$18,MATCH(E1829,Assumptions!$A$13:$A$18,0)),MAX(INDEX(Assumptions!$C$13:$C$18,MATCH(E1829,Assumptions!$A$13:$A$18,0)),INDEX(Assumptions!$B$13:$B$18,MATCH(E1829,Assumptions!$A$13:$A$18,0))*F1829)),2)</f>
        <v>40</v>
      </c>
    </row>
    <row r="1830" customFormat="false" ht="15" hidden="false" customHeight="false" outlineLevel="0" collapsed="false">
      <c r="A1830" s="24" t="s">
        <v>2653</v>
      </c>
      <c r="B1830" s="39" t="n">
        <v>46060</v>
      </c>
      <c r="C1830" s="24" t="s">
        <v>335</v>
      </c>
      <c r="D1830" s="24" t="s">
        <v>152</v>
      </c>
      <c r="E1830" s="24" t="s">
        <v>107</v>
      </c>
      <c r="F1830" s="38" t="n">
        <v>460</v>
      </c>
      <c r="G1830" s="42" t="n">
        <f aca="false">DATE(YEAR(B1830),MONTH(B1830),1)</f>
        <v>46054</v>
      </c>
      <c r="H1830" s="24" t="str">
        <f aca="false">INDEX(Customers!$B$2:$B$601,MATCH(C1830,Customers!$A$2:$A$601,0))</f>
        <v>Nairobi</v>
      </c>
      <c r="I1830" s="43" t="n">
        <f aca="false">ROUND(MIN(INDEX(Assumptions!$D$13:$D$18,MATCH(E1830,Assumptions!$A$13:$A$18,0)),MAX(INDEX(Assumptions!$C$13:$C$18,MATCH(E1830,Assumptions!$A$13:$A$18,0)),INDEX(Assumptions!$B$13:$B$18,MATCH(E1830,Assumptions!$A$13:$A$18,0))*F1830)),2)</f>
        <v>0</v>
      </c>
    </row>
    <row r="1831" customFormat="false" ht="15" hidden="false" customHeight="false" outlineLevel="0" collapsed="false">
      <c r="A1831" s="24" t="s">
        <v>2654</v>
      </c>
      <c r="B1831" s="39" t="n">
        <v>46060</v>
      </c>
      <c r="C1831" s="24" t="s">
        <v>346</v>
      </c>
      <c r="D1831" s="24" t="s">
        <v>826</v>
      </c>
      <c r="E1831" s="24" t="s">
        <v>113</v>
      </c>
      <c r="F1831" s="38" t="n">
        <v>99</v>
      </c>
      <c r="G1831" s="42" t="n">
        <f aca="false">DATE(YEAR(B1831),MONTH(B1831),1)</f>
        <v>46054</v>
      </c>
      <c r="H1831" s="24" t="str">
        <f aca="false">INDEX(Customers!$B$2:$B$601,MATCH(C1831,Customers!$A$2:$A$601,0))</f>
        <v>Nairobi</v>
      </c>
      <c r="I1831" s="43" t="n">
        <f aca="false">ROUND(MIN(INDEX(Assumptions!$D$13:$D$18,MATCH(E1831,Assumptions!$A$13:$A$18,0)),MAX(INDEX(Assumptions!$C$13:$C$18,MATCH(E1831,Assumptions!$A$13:$A$18,0)),INDEX(Assumptions!$B$13:$B$18,MATCH(E1831,Assumptions!$A$13:$A$18,0))*F1831)),2)</f>
        <v>4.95</v>
      </c>
    </row>
    <row r="1832" customFormat="false" ht="15" hidden="false" customHeight="false" outlineLevel="0" collapsed="false">
      <c r="A1832" s="24" t="s">
        <v>2655</v>
      </c>
      <c r="B1832" s="39" t="n">
        <v>46060</v>
      </c>
      <c r="C1832" s="24" t="s">
        <v>347</v>
      </c>
      <c r="D1832" s="24" t="s">
        <v>187</v>
      </c>
      <c r="E1832" s="24" t="s">
        <v>105</v>
      </c>
      <c r="F1832" s="38" t="n">
        <v>3100</v>
      </c>
      <c r="G1832" s="42" t="n">
        <f aca="false">DATE(YEAR(B1832),MONTH(B1832),1)</f>
        <v>46054</v>
      </c>
      <c r="H1832" s="24" t="str">
        <f aca="false">INDEX(Customers!$B$2:$B$601,MATCH(C1832,Customers!$A$2:$A$601,0))</f>
        <v>Coast</v>
      </c>
      <c r="I1832" s="43" t="n">
        <f aca="false">ROUND(MIN(INDEX(Assumptions!$D$13:$D$18,MATCH(E1832,Assumptions!$A$13:$A$18,0)),MAX(INDEX(Assumptions!$C$13:$C$18,MATCH(E1832,Assumptions!$A$13:$A$18,0)),INDEX(Assumptions!$B$13:$B$18,MATCH(E1832,Assumptions!$A$13:$A$18,0))*F1832)),2)</f>
        <v>46.5</v>
      </c>
    </row>
    <row r="1833" customFormat="false" ht="15" hidden="false" customHeight="false" outlineLevel="0" collapsed="false">
      <c r="A1833" s="24" t="s">
        <v>2656</v>
      </c>
      <c r="B1833" s="39" t="n">
        <v>46060</v>
      </c>
      <c r="C1833" s="24" t="s">
        <v>349</v>
      </c>
      <c r="D1833" s="24" t="s">
        <v>826</v>
      </c>
      <c r="E1833" s="24" t="s">
        <v>103</v>
      </c>
      <c r="F1833" s="38" t="n">
        <v>5010</v>
      </c>
      <c r="G1833" s="42" t="n">
        <f aca="false">DATE(YEAR(B1833),MONTH(B1833),1)</f>
        <v>46054</v>
      </c>
      <c r="H1833" s="24" t="str">
        <f aca="false">INDEX(Customers!$B$2:$B$601,MATCH(C1833,Customers!$A$2:$A$601,0))</f>
        <v>Rift Valley</v>
      </c>
      <c r="I1833" s="43" t="n">
        <f aca="false">ROUND(MIN(INDEX(Assumptions!$D$13:$D$18,MATCH(E1833,Assumptions!$A$13:$A$18,0)),MAX(INDEX(Assumptions!$C$13:$C$18,MATCH(E1833,Assumptions!$A$13:$A$18,0)),INDEX(Assumptions!$B$13:$B$18,MATCH(E1833,Assumptions!$A$13:$A$18,0))*F1833)),2)</f>
        <v>50.1</v>
      </c>
    </row>
    <row r="1834" customFormat="false" ht="15" hidden="false" customHeight="false" outlineLevel="0" collapsed="false">
      <c r="A1834" s="24" t="s">
        <v>2657</v>
      </c>
      <c r="B1834" s="39" t="n">
        <v>46060</v>
      </c>
      <c r="C1834" s="24" t="s">
        <v>390</v>
      </c>
      <c r="D1834" s="24" t="s">
        <v>826</v>
      </c>
      <c r="E1834" s="24" t="s">
        <v>103</v>
      </c>
      <c r="F1834" s="38" t="n">
        <v>2290</v>
      </c>
      <c r="G1834" s="42" t="n">
        <f aca="false">DATE(YEAR(B1834),MONTH(B1834),1)</f>
        <v>46054</v>
      </c>
      <c r="H1834" s="24" t="str">
        <f aca="false">INDEX(Customers!$B$2:$B$601,MATCH(C1834,Customers!$A$2:$A$601,0))</f>
        <v>Rift Valley</v>
      </c>
      <c r="I1834" s="43" t="n">
        <f aca="false">ROUND(MIN(INDEX(Assumptions!$D$13:$D$18,MATCH(E1834,Assumptions!$A$13:$A$18,0)),MAX(INDEX(Assumptions!$C$13:$C$18,MATCH(E1834,Assumptions!$A$13:$A$18,0)),INDEX(Assumptions!$B$13:$B$18,MATCH(E1834,Assumptions!$A$13:$A$18,0))*F1834)),2)</f>
        <v>22.9</v>
      </c>
    </row>
    <row r="1835" customFormat="false" ht="15" hidden="false" customHeight="false" outlineLevel="0" collapsed="false">
      <c r="A1835" s="24" t="s">
        <v>2658</v>
      </c>
      <c r="B1835" s="39" t="n">
        <v>46060</v>
      </c>
      <c r="C1835" s="24" t="s">
        <v>392</v>
      </c>
      <c r="D1835" s="24" t="s">
        <v>826</v>
      </c>
      <c r="E1835" s="24" t="s">
        <v>109</v>
      </c>
      <c r="F1835" s="38" t="n">
        <v>2940</v>
      </c>
      <c r="G1835" s="42" t="n">
        <f aca="false">DATE(YEAR(B1835),MONTH(B1835),1)</f>
        <v>46054</v>
      </c>
      <c r="H1835" s="24" t="str">
        <f aca="false">INDEX(Customers!$B$2:$B$601,MATCH(C1835,Customers!$A$2:$A$601,0))</f>
        <v>Central</v>
      </c>
      <c r="I1835" s="43" t="n">
        <f aca="false">ROUND(MIN(INDEX(Assumptions!$D$13:$D$18,MATCH(E1835,Assumptions!$A$13:$A$18,0)),MAX(INDEX(Assumptions!$C$13:$C$18,MATCH(E1835,Assumptions!$A$13:$A$18,0)),INDEX(Assumptions!$B$13:$B$18,MATCH(E1835,Assumptions!$A$13:$A$18,0))*F1835)),2)</f>
        <v>11.76</v>
      </c>
    </row>
    <row r="1836" customFormat="false" ht="15" hidden="false" customHeight="false" outlineLevel="0" collapsed="false">
      <c r="A1836" s="24" t="s">
        <v>2659</v>
      </c>
      <c r="B1836" s="39" t="n">
        <v>46060</v>
      </c>
      <c r="C1836" s="24" t="s">
        <v>397</v>
      </c>
      <c r="D1836" s="24" t="s">
        <v>826</v>
      </c>
      <c r="E1836" s="24" t="s">
        <v>109</v>
      </c>
      <c r="F1836" s="38" t="n">
        <v>2160</v>
      </c>
      <c r="G1836" s="42" t="n">
        <f aca="false">DATE(YEAR(B1836),MONTH(B1836),1)</f>
        <v>46054</v>
      </c>
      <c r="H1836" s="24" t="str">
        <f aca="false">INDEX(Customers!$B$2:$B$601,MATCH(C1836,Customers!$A$2:$A$601,0))</f>
        <v>Western</v>
      </c>
      <c r="I1836" s="43" t="n">
        <f aca="false">ROUND(MIN(INDEX(Assumptions!$D$13:$D$18,MATCH(E1836,Assumptions!$A$13:$A$18,0)),MAX(INDEX(Assumptions!$C$13:$C$18,MATCH(E1836,Assumptions!$A$13:$A$18,0)),INDEX(Assumptions!$B$13:$B$18,MATCH(E1836,Assumptions!$A$13:$A$18,0))*F1836)),2)</f>
        <v>8.64</v>
      </c>
    </row>
    <row r="1837" customFormat="false" ht="15" hidden="false" customHeight="false" outlineLevel="0" collapsed="false">
      <c r="A1837" s="24" t="s">
        <v>2660</v>
      </c>
      <c r="B1837" s="39" t="n">
        <v>46060</v>
      </c>
      <c r="C1837" s="24" t="s">
        <v>400</v>
      </c>
      <c r="D1837" s="24" t="s">
        <v>152</v>
      </c>
      <c r="E1837" s="24" t="s">
        <v>107</v>
      </c>
      <c r="F1837" s="38" t="n">
        <v>14460</v>
      </c>
      <c r="G1837" s="42" t="n">
        <f aca="false">DATE(YEAR(B1837),MONTH(B1837),1)</f>
        <v>46054</v>
      </c>
      <c r="H1837" s="24" t="str">
        <f aca="false">INDEX(Customers!$B$2:$B$601,MATCH(C1837,Customers!$A$2:$A$601,0))</f>
        <v>Nairobi</v>
      </c>
      <c r="I1837" s="43" t="n">
        <f aca="false">ROUND(MIN(INDEX(Assumptions!$D$13:$D$18,MATCH(E1837,Assumptions!$A$13:$A$18,0)),MAX(INDEX(Assumptions!$C$13:$C$18,MATCH(E1837,Assumptions!$A$13:$A$18,0)),INDEX(Assumptions!$B$13:$B$18,MATCH(E1837,Assumptions!$A$13:$A$18,0))*F1837)),2)</f>
        <v>0</v>
      </c>
    </row>
    <row r="1838" customFormat="false" ht="15" hidden="false" customHeight="false" outlineLevel="0" collapsed="false">
      <c r="A1838" s="24" t="s">
        <v>2661</v>
      </c>
      <c r="B1838" s="39" t="n">
        <v>46060</v>
      </c>
      <c r="C1838" s="24" t="s">
        <v>412</v>
      </c>
      <c r="D1838" s="24" t="s">
        <v>826</v>
      </c>
      <c r="E1838" s="24" t="s">
        <v>113</v>
      </c>
      <c r="F1838" s="38" t="n">
        <v>99</v>
      </c>
      <c r="G1838" s="42" t="n">
        <f aca="false">DATE(YEAR(B1838),MONTH(B1838),1)</f>
        <v>46054</v>
      </c>
      <c r="H1838" s="24" t="str">
        <f aca="false">INDEX(Customers!$B$2:$B$601,MATCH(C1838,Customers!$A$2:$A$601,0))</f>
        <v>Rift Valley</v>
      </c>
      <c r="I1838" s="43" t="n">
        <f aca="false">ROUND(MIN(INDEX(Assumptions!$D$13:$D$18,MATCH(E1838,Assumptions!$A$13:$A$18,0)),MAX(INDEX(Assumptions!$C$13:$C$18,MATCH(E1838,Assumptions!$A$13:$A$18,0)),INDEX(Assumptions!$B$13:$B$18,MATCH(E1838,Assumptions!$A$13:$A$18,0))*F1838)),2)</f>
        <v>4.95</v>
      </c>
    </row>
    <row r="1839" customFormat="false" ht="15" hidden="false" customHeight="false" outlineLevel="0" collapsed="false">
      <c r="A1839" s="24" t="s">
        <v>2662</v>
      </c>
      <c r="B1839" s="39" t="n">
        <v>46060</v>
      </c>
      <c r="C1839" s="24" t="s">
        <v>423</v>
      </c>
      <c r="D1839" s="24" t="s">
        <v>826</v>
      </c>
      <c r="E1839" s="24" t="s">
        <v>111</v>
      </c>
      <c r="F1839" s="38" t="n">
        <v>1000</v>
      </c>
      <c r="G1839" s="42" t="n">
        <f aca="false">DATE(YEAR(B1839),MONTH(B1839),1)</f>
        <v>46054</v>
      </c>
      <c r="H1839" s="24" t="str">
        <f aca="false">INDEX(Customers!$B$2:$B$601,MATCH(C1839,Customers!$A$2:$A$601,0))</f>
        <v>Nairobi</v>
      </c>
      <c r="I1839" s="43" t="n">
        <f aca="false">ROUND(MIN(INDEX(Assumptions!$D$13:$D$18,MATCH(E1839,Assumptions!$A$13:$A$18,0)),MAX(INDEX(Assumptions!$C$13:$C$18,MATCH(E1839,Assumptions!$A$13:$A$18,0)),INDEX(Assumptions!$B$13:$B$18,MATCH(E1839,Assumptions!$A$13:$A$18,0))*F1839)),2)</f>
        <v>40</v>
      </c>
    </row>
    <row r="1840" customFormat="false" ht="15" hidden="false" customHeight="false" outlineLevel="0" collapsed="false">
      <c r="A1840" s="24" t="s">
        <v>2663</v>
      </c>
      <c r="B1840" s="39" t="n">
        <v>46060</v>
      </c>
      <c r="C1840" s="24" t="s">
        <v>433</v>
      </c>
      <c r="D1840" s="24" t="s">
        <v>150</v>
      </c>
      <c r="E1840" s="24" t="s">
        <v>105</v>
      </c>
      <c r="F1840" s="38" t="n">
        <v>13580</v>
      </c>
      <c r="G1840" s="42" t="n">
        <f aca="false">DATE(YEAR(B1840),MONTH(B1840),1)</f>
        <v>46054</v>
      </c>
      <c r="H1840" s="24" t="str">
        <f aca="false">INDEX(Customers!$B$2:$B$601,MATCH(C1840,Customers!$A$2:$A$601,0))</f>
        <v>Nairobi</v>
      </c>
      <c r="I1840" s="43" t="n">
        <f aca="false">ROUND(MIN(INDEX(Assumptions!$D$13:$D$18,MATCH(E1840,Assumptions!$A$13:$A$18,0)),MAX(INDEX(Assumptions!$C$13:$C$18,MATCH(E1840,Assumptions!$A$13:$A$18,0)),INDEX(Assumptions!$B$13:$B$18,MATCH(E1840,Assumptions!$A$13:$A$18,0))*F1840)),2)</f>
        <v>200</v>
      </c>
    </row>
    <row r="1841" customFormat="false" ht="15" hidden="false" customHeight="false" outlineLevel="0" collapsed="false">
      <c r="A1841" s="24" t="s">
        <v>2664</v>
      </c>
      <c r="B1841" s="39" t="n">
        <v>46060</v>
      </c>
      <c r="C1841" s="24" t="s">
        <v>445</v>
      </c>
      <c r="D1841" s="24" t="s">
        <v>165</v>
      </c>
      <c r="E1841" s="24" t="s">
        <v>107</v>
      </c>
      <c r="F1841" s="38" t="n">
        <v>4140</v>
      </c>
      <c r="G1841" s="42" t="n">
        <f aca="false">DATE(YEAR(B1841),MONTH(B1841),1)</f>
        <v>46054</v>
      </c>
      <c r="H1841" s="24" t="str">
        <f aca="false">INDEX(Customers!$B$2:$B$601,MATCH(C1841,Customers!$A$2:$A$601,0))</f>
        <v>Central</v>
      </c>
      <c r="I1841" s="43" t="n">
        <f aca="false">ROUND(MIN(INDEX(Assumptions!$D$13:$D$18,MATCH(E1841,Assumptions!$A$13:$A$18,0)),MAX(INDEX(Assumptions!$C$13:$C$18,MATCH(E1841,Assumptions!$A$13:$A$18,0)),INDEX(Assumptions!$B$13:$B$18,MATCH(E1841,Assumptions!$A$13:$A$18,0))*F1841)),2)</f>
        <v>0</v>
      </c>
    </row>
    <row r="1842" customFormat="false" ht="15" hidden="false" customHeight="false" outlineLevel="0" collapsed="false">
      <c r="A1842" s="24" t="s">
        <v>2665</v>
      </c>
      <c r="B1842" s="39" t="n">
        <v>46060</v>
      </c>
      <c r="C1842" s="24" t="s">
        <v>498</v>
      </c>
      <c r="D1842" s="24" t="s">
        <v>152</v>
      </c>
      <c r="E1842" s="24" t="s">
        <v>107</v>
      </c>
      <c r="F1842" s="38" t="n">
        <v>4420</v>
      </c>
      <c r="G1842" s="42" t="n">
        <f aca="false">DATE(YEAR(B1842),MONTH(B1842),1)</f>
        <v>46054</v>
      </c>
      <c r="H1842" s="24" t="str">
        <f aca="false">INDEX(Customers!$B$2:$B$601,MATCH(C1842,Customers!$A$2:$A$601,0))</f>
        <v>Nairobi</v>
      </c>
      <c r="I1842" s="43" t="n">
        <f aca="false">ROUND(MIN(INDEX(Assumptions!$D$13:$D$18,MATCH(E1842,Assumptions!$A$13:$A$18,0)),MAX(INDEX(Assumptions!$C$13:$C$18,MATCH(E1842,Assumptions!$A$13:$A$18,0)),INDEX(Assumptions!$B$13:$B$18,MATCH(E1842,Assumptions!$A$13:$A$18,0))*F1842)),2)</f>
        <v>0</v>
      </c>
    </row>
    <row r="1843" customFormat="false" ht="15" hidden="false" customHeight="false" outlineLevel="0" collapsed="false">
      <c r="A1843" s="24" t="s">
        <v>2666</v>
      </c>
      <c r="B1843" s="39" t="n">
        <v>46060</v>
      </c>
      <c r="C1843" s="24" t="s">
        <v>510</v>
      </c>
      <c r="D1843" s="24" t="s">
        <v>826</v>
      </c>
      <c r="E1843" s="24" t="s">
        <v>103</v>
      </c>
      <c r="F1843" s="38" t="n">
        <v>160</v>
      </c>
      <c r="G1843" s="42" t="n">
        <f aca="false">DATE(YEAR(B1843),MONTH(B1843),1)</f>
        <v>46054</v>
      </c>
      <c r="H1843" s="24" t="str">
        <f aca="false">INDEX(Customers!$B$2:$B$601,MATCH(C1843,Customers!$A$2:$A$601,0))</f>
        <v>Western</v>
      </c>
      <c r="I1843" s="43" t="n">
        <f aca="false">ROUND(MIN(INDEX(Assumptions!$D$13:$D$18,MATCH(E1843,Assumptions!$A$13:$A$18,0)),MAX(INDEX(Assumptions!$C$13:$C$18,MATCH(E1843,Assumptions!$A$13:$A$18,0)),INDEX(Assumptions!$B$13:$B$18,MATCH(E1843,Assumptions!$A$13:$A$18,0))*F1843)),2)</f>
        <v>5</v>
      </c>
    </row>
    <row r="1844" customFormat="false" ht="15" hidden="false" customHeight="false" outlineLevel="0" collapsed="false">
      <c r="A1844" s="24" t="s">
        <v>2667</v>
      </c>
      <c r="B1844" s="39" t="n">
        <v>46060</v>
      </c>
      <c r="C1844" s="24" t="s">
        <v>541</v>
      </c>
      <c r="D1844" s="24" t="s">
        <v>196</v>
      </c>
      <c r="E1844" s="24" t="s">
        <v>107</v>
      </c>
      <c r="F1844" s="38" t="n">
        <v>8460</v>
      </c>
      <c r="G1844" s="42" t="n">
        <f aca="false">DATE(YEAR(B1844),MONTH(B1844),1)</f>
        <v>46054</v>
      </c>
      <c r="H1844" s="24" t="str">
        <f aca="false">INDEX(Customers!$B$2:$B$601,MATCH(C1844,Customers!$A$2:$A$601,0))</f>
        <v>Western</v>
      </c>
      <c r="I1844" s="43" t="n">
        <f aca="false">ROUND(MIN(INDEX(Assumptions!$D$13:$D$18,MATCH(E1844,Assumptions!$A$13:$A$18,0)),MAX(INDEX(Assumptions!$C$13:$C$18,MATCH(E1844,Assumptions!$A$13:$A$18,0)),INDEX(Assumptions!$B$13:$B$18,MATCH(E1844,Assumptions!$A$13:$A$18,0))*F1844)),2)</f>
        <v>0</v>
      </c>
    </row>
    <row r="1845" customFormat="false" ht="15" hidden="false" customHeight="false" outlineLevel="0" collapsed="false">
      <c r="A1845" s="24" t="s">
        <v>2668</v>
      </c>
      <c r="B1845" s="39" t="n">
        <v>46060</v>
      </c>
      <c r="C1845" s="24" t="s">
        <v>558</v>
      </c>
      <c r="D1845" s="24" t="s">
        <v>826</v>
      </c>
      <c r="E1845" s="24" t="s">
        <v>113</v>
      </c>
      <c r="F1845" s="38" t="n">
        <v>50</v>
      </c>
      <c r="G1845" s="42" t="n">
        <f aca="false">DATE(YEAR(B1845),MONTH(B1845),1)</f>
        <v>46054</v>
      </c>
      <c r="H1845" s="24" t="str">
        <f aca="false">INDEX(Customers!$B$2:$B$601,MATCH(C1845,Customers!$A$2:$A$601,0))</f>
        <v>Rift Valley</v>
      </c>
      <c r="I1845" s="43" t="n">
        <f aca="false">ROUND(MIN(INDEX(Assumptions!$D$13:$D$18,MATCH(E1845,Assumptions!$A$13:$A$18,0)),MAX(INDEX(Assumptions!$C$13:$C$18,MATCH(E1845,Assumptions!$A$13:$A$18,0)),INDEX(Assumptions!$B$13:$B$18,MATCH(E1845,Assumptions!$A$13:$A$18,0))*F1845)),2)</f>
        <v>2.5</v>
      </c>
    </row>
    <row r="1846" customFormat="false" ht="15" hidden="false" customHeight="false" outlineLevel="0" collapsed="false">
      <c r="A1846" s="24" t="s">
        <v>2669</v>
      </c>
      <c r="B1846" s="39" t="n">
        <v>46060</v>
      </c>
      <c r="C1846" s="24" t="s">
        <v>564</v>
      </c>
      <c r="D1846" s="24" t="s">
        <v>187</v>
      </c>
      <c r="E1846" s="24" t="s">
        <v>107</v>
      </c>
      <c r="F1846" s="38" t="n">
        <v>1080</v>
      </c>
      <c r="G1846" s="42" t="n">
        <f aca="false">DATE(YEAR(B1846),MONTH(B1846),1)</f>
        <v>46054</v>
      </c>
      <c r="H1846" s="24" t="str">
        <f aca="false">INDEX(Customers!$B$2:$B$601,MATCH(C1846,Customers!$A$2:$A$601,0))</f>
        <v>Coast</v>
      </c>
      <c r="I1846" s="43" t="n">
        <f aca="false">ROUND(MIN(INDEX(Assumptions!$D$13:$D$18,MATCH(E1846,Assumptions!$A$13:$A$18,0)),MAX(INDEX(Assumptions!$C$13:$C$18,MATCH(E1846,Assumptions!$A$13:$A$18,0)),INDEX(Assumptions!$B$13:$B$18,MATCH(E1846,Assumptions!$A$13:$A$18,0))*F1846)),2)</f>
        <v>0</v>
      </c>
    </row>
    <row r="1847" customFormat="false" ht="15" hidden="false" customHeight="false" outlineLevel="0" collapsed="false">
      <c r="A1847" s="24" t="s">
        <v>2670</v>
      </c>
      <c r="B1847" s="39" t="n">
        <v>46060</v>
      </c>
      <c r="C1847" s="24" t="s">
        <v>564</v>
      </c>
      <c r="D1847" s="24" t="s">
        <v>826</v>
      </c>
      <c r="E1847" s="24" t="s">
        <v>113</v>
      </c>
      <c r="F1847" s="38" t="n">
        <v>500</v>
      </c>
      <c r="G1847" s="42" t="n">
        <f aca="false">DATE(YEAR(B1847),MONTH(B1847),1)</f>
        <v>46054</v>
      </c>
      <c r="H1847" s="24" t="str">
        <f aca="false">INDEX(Customers!$B$2:$B$601,MATCH(C1847,Customers!$A$2:$A$601,0))</f>
        <v>Coast</v>
      </c>
      <c r="I1847" s="43" t="n">
        <f aca="false">ROUND(MIN(INDEX(Assumptions!$D$13:$D$18,MATCH(E1847,Assumptions!$A$13:$A$18,0)),MAX(INDEX(Assumptions!$C$13:$C$18,MATCH(E1847,Assumptions!$A$13:$A$18,0)),INDEX(Assumptions!$B$13:$B$18,MATCH(E1847,Assumptions!$A$13:$A$18,0))*F1847)),2)</f>
        <v>25</v>
      </c>
    </row>
    <row r="1848" customFormat="false" ht="15" hidden="false" customHeight="false" outlineLevel="0" collapsed="false">
      <c r="A1848" s="24" t="s">
        <v>2671</v>
      </c>
      <c r="B1848" s="39" t="n">
        <v>46060</v>
      </c>
      <c r="C1848" s="24" t="s">
        <v>578</v>
      </c>
      <c r="D1848" s="24" t="s">
        <v>175</v>
      </c>
      <c r="E1848" s="24" t="s">
        <v>105</v>
      </c>
      <c r="F1848" s="38" t="n">
        <v>7640</v>
      </c>
      <c r="G1848" s="42" t="n">
        <f aca="false">DATE(YEAR(B1848),MONTH(B1848),1)</f>
        <v>46054</v>
      </c>
      <c r="H1848" s="24" t="str">
        <f aca="false">INDEX(Customers!$B$2:$B$601,MATCH(C1848,Customers!$A$2:$A$601,0))</f>
        <v>Rift Valley</v>
      </c>
      <c r="I1848" s="43" t="n">
        <f aca="false">ROUND(MIN(INDEX(Assumptions!$D$13:$D$18,MATCH(E1848,Assumptions!$A$13:$A$18,0)),MAX(INDEX(Assumptions!$C$13:$C$18,MATCH(E1848,Assumptions!$A$13:$A$18,0)),INDEX(Assumptions!$B$13:$B$18,MATCH(E1848,Assumptions!$A$13:$A$18,0))*F1848)),2)</f>
        <v>114.6</v>
      </c>
    </row>
    <row r="1849" customFormat="false" ht="15" hidden="false" customHeight="false" outlineLevel="0" collapsed="false">
      <c r="A1849" s="24" t="s">
        <v>2672</v>
      </c>
      <c r="B1849" s="39" t="n">
        <v>46060</v>
      </c>
      <c r="C1849" s="24" t="s">
        <v>587</v>
      </c>
      <c r="D1849" s="24" t="s">
        <v>826</v>
      </c>
      <c r="E1849" s="24" t="s">
        <v>103</v>
      </c>
      <c r="F1849" s="38" t="n">
        <v>4870</v>
      </c>
      <c r="G1849" s="42" t="n">
        <f aca="false">DATE(YEAR(B1849),MONTH(B1849),1)</f>
        <v>46054</v>
      </c>
      <c r="H1849" s="24" t="str">
        <f aca="false">INDEX(Customers!$B$2:$B$601,MATCH(C1849,Customers!$A$2:$A$601,0))</f>
        <v>Western</v>
      </c>
      <c r="I1849" s="43" t="n">
        <f aca="false">ROUND(MIN(INDEX(Assumptions!$D$13:$D$18,MATCH(E1849,Assumptions!$A$13:$A$18,0)),MAX(INDEX(Assumptions!$C$13:$C$18,MATCH(E1849,Assumptions!$A$13:$A$18,0)),INDEX(Assumptions!$B$13:$B$18,MATCH(E1849,Assumptions!$A$13:$A$18,0))*F1849)),2)</f>
        <v>48.7</v>
      </c>
    </row>
    <row r="1850" customFormat="false" ht="15" hidden="false" customHeight="false" outlineLevel="0" collapsed="false">
      <c r="A1850" s="24" t="s">
        <v>2673</v>
      </c>
      <c r="B1850" s="39" t="n">
        <v>46060</v>
      </c>
      <c r="C1850" s="24" t="s">
        <v>612</v>
      </c>
      <c r="D1850" s="24" t="s">
        <v>826</v>
      </c>
      <c r="E1850" s="24" t="s">
        <v>113</v>
      </c>
      <c r="F1850" s="38" t="n">
        <v>99</v>
      </c>
      <c r="G1850" s="42" t="n">
        <f aca="false">DATE(YEAR(B1850),MONTH(B1850),1)</f>
        <v>46054</v>
      </c>
      <c r="H1850" s="24" t="str">
        <f aca="false">INDEX(Customers!$B$2:$B$601,MATCH(C1850,Customers!$A$2:$A$601,0))</f>
        <v>Central</v>
      </c>
      <c r="I1850" s="43" t="n">
        <f aca="false">ROUND(MIN(INDEX(Assumptions!$D$13:$D$18,MATCH(E1850,Assumptions!$A$13:$A$18,0)),MAX(INDEX(Assumptions!$C$13:$C$18,MATCH(E1850,Assumptions!$A$13:$A$18,0)),INDEX(Assumptions!$B$13:$B$18,MATCH(E1850,Assumptions!$A$13:$A$18,0))*F1850)),2)</f>
        <v>4.95</v>
      </c>
    </row>
    <row r="1851" customFormat="false" ht="15" hidden="false" customHeight="false" outlineLevel="0" collapsed="false">
      <c r="A1851" s="24" t="s">
        <v>2674</v>
      </c>
      <c r="B1851" s="39" t="n">
        <v>46060</v>
      </c>
      <c r="C1851" s="24" t="s">
        <v>659</v>
      </c>
      <c r="D1851" s="24" t="s">
        <v>165</v>
      </c>
      <c r="E1851" s="24" t="s">
        <v>105</v>
      </c>
      <c r="F1851" s="38" t="n">
        <v>4080</v>
      </c>
      <c r="G1851" s="42" t="n">
        <f aca="false">DATE(YEAR(B1851),MONTH(B1851),1)</f>
        <v>46054</v>
      </c>
      <c r="H1851" s="24" t="str">
        <f aca="false">INDEX(Customers!$B$2:$B$601,MATCH(C1851,Customers!$A$2:$A$601,0))</f>
        <v>Central</v>
      </c>
      <c r="I1851" s="43" t="n">
        <f aca="false">ROUND(MIN(INDEX(Assumptions!$D$13:$D$18,MATCH(E1851,Assumptions!$A$13:$A$18,0)),MAX(INDEX(Assumptions!$C$13:$C$18,MATCH(E1851,Assumptions!$A$13:$A$18,0)),INDEX(Assumptions!$B$13:$B$18,MATCH(E1851,Assumptions!$A$13:$A$18,0))*F1851)),2)</f>
        <v>61.2</v>
      </c>
    </row>
    <row r="1852" customFormat="false" ht="15" hidden="false" customHeight="false" outlineLevel="0" collapsed="false">
      <c r="A1852" s="24" t="s">
        <v>2675</v>
      </c>
      <c r="B1852" s="39" t="n">
        <v>46060</v>
      </c>
      <c r="C1852" s="24" t="s">
        <v>666</v>
      </c>
      <c r="D1852" s="24" t="s">
        <v>826</v>
      </c>
      <c r="E1852" s="24" t="s">
        <v>111</v>
      </c>
      <c r="F1852" s="38" t="n">
        <v>50</v>
      </c>
      <c r="G1852" s="42" t="n">
        <f aca="false">DATE(YEAR(B1852),MONTH(B1852),1)</f>
        <v>46054</v>
      </c>
      <c r="H1852" s="24" t="str">
        <f aca="false">INDEX(Customers!$B$2:$B$601,MATCH(C1852,Customers!$A$2:$A$601,0))</f>
        <v>Nairobi</v>
      </c>
      <c r="I1852" s="43" t="n">
        <f aca="false">ROUND(MIN(INDEX(Assumptions!$D$13:$D$18,MATCH(E1852,Assumptions!$A$13:$A$18,0)),MAX(INDEX(Assumptions!$C$13:$C$18,MATCH(E1852,Assumptions!$A$13:$A$18,0)),INDEX(Assumptions!$B$13:$B$18,MATCH(E1852,Assumptions!$A$13:$A$18,0))*F1852)),2)</f>
        <v>2</v>
      </c>
    </row>
    <row r="1853" customFormat="false" ht="15" hidden="false" customHeight="false" outlineLevel="0" collapsed="false">
      <c r="A1853" s="24" t="s">
        <v>2676</v>
      </c>
      <c r="B1853" s="39" t="n">
        <v>46060</v>
      </c>
      <c r="C1853" s="24" t="s">
        <v>682</v>
      </c>
      <c r="D1853" s="24" t="s">
        <v>826</v>
      </c>
      <c r="E1853" s="24" t="s">
        <v>113</v>
      </c>
      <c r="F1853" s="38" t="n">
        <v>500</v>
      </c>
      <c r="G1853" s="42" t="n">
        <f aca="false">DATE(YEAR(B1853),MONTH(B1853),1)</f>
        <v>46054</v>
      </c>
      <c r="H1853" s="24" t="str">
        <f aca="false">INDEX(Customers!$B$2:$B$601,MATCH(C1853,Customers!$A$2:$A$601,0))</f>
        <v>Rift Valley</v>
      </c>
      <c r="I1853" s="43" t="n">
        <f aca="false">ROUND(MIN(INDEX(Assumptions!$D$13:$D$18,MATCH(E1853,Assumptions!$A$13:$A$18,0)),MAX(INDEX(Assumptions!$C$13:$C$18,MATCH(E1853,Assumptions!$A$13:$A$18,0)),INDEX(Assumptions!$B$13:$B$18,MATCH(E1853,Assumptions!$A$13:$A$18,0))*F1853)),2)</f>
        <v>25</v>
      </c>
    </row>
    <row r="1854" customFormat="false" ht="15" hidden="false" customHeight="false" outlineLevel="0" collapsed="false">
      <c r="A1854" s="24" t="s">
        <v>2677</v>
      </c>
      <c r="B1854" s="39" t="n">
        <v>46060</v>
      </c>
      <c r="C1854" s="24" t="s">
        <v>688</v>
      </c>
      <c r="D1854" s="24" t="s">
        <v>826</v>
      </c>
      <c r="E1854" s="24" t="s">
        <v>111</v>
      </c>
      <c r="F1854" s="38" t="n">
        <v>50</v>
      </c>
      <c r="G1854" s="42" t="n">
        <f aca="false">DATE(YEAR(B1854),MONTH(B1854),1)</f>
        <v>46054</v>
      </c>
      <c r="H1854" s="24" t="str">
        <f aca="false">INDEX(Customers!$B$2:$B$601,MATCH(C1854,Customers!$A$2:$A$601,0))</f>
        <v>Coast</v>
      </c>
      <c r="I1854" s="43" t="n">
        <f aca="false">ROUND(MIN(INDEX(Assumptions!$D$13:$D$18,MATCH(E1854,Assumptions!$A$13:$A$18,0)),MAX(INDEX(Assumptions!$C$13:$C$18,MATCH(E1854,Assumptions!$A$13:$A$18,0)),INDEX(Assumptions!$B$13:$B$18,MATCH(E1854,Assumptions!$A$13:$A$18,0))*F1854)),2)</f>
        <v>2</v>
      </c>
    </row>
    <row r="1855" customFormat="false" ht="15" hidden="false" customHeight="false" outlineLevel="0" collapsed="false">
      <c r="A1855" s="24" t="s">
        <v>2678</v>
      </c>
      <c r="B1855" s="39" t="n">
        <v>46060</v>
      </c>
      <c r="C1855" s="24" t="s">
        <v>701</v>
      </c>
      <c r="D1855" s="24" t="s">
        <v>150</v>
      </c>
      <c r="E1855" s="24" t="s">
        <v>107</v>
      </c>
      <c r="F1855" s="38" t="n">
        <v>29030</v>
      </c>
      <c r="G1855" s="42" t="n">
        <f aca="false">DATE(YEAR(B1855),MONTH(B1855),1)</f>
        <v>46054</v>
      </c>
      <c r="H1855" s="24" t="str">
        <f aca="false">INDEX(Customers!$B$2:$B$601,MATCH(C1855,Customers!$A$2:$A$601,0))</f>
        <v>Nairobi</v>
      </c>
      <c r="I1855" s="43" t="n">
        <f aca="false">ROUND(MIN(INDEX(Assumptions!$D$13:$D$18,MATCH(E1855,Assumptions!$A$13:$A$18,0)),MAX(INDEX(Assumptions!$C$13:$C$18,MATCH(E1855,Assumptions!$A$13:$A$18,0)),INDEX(Assumptions!$B$13:$B$18,MATCH(E1855,Assumptions!$A$13:$A$18,0))*F1855)),2)</f>
        <v>0</v>
      </c>
    </row>
    <row r="1856" customFormat="false" ht="15" hidden="false" customHeight="false" outlineLevel="0" collapsed="false">
      <c r="A1856" s="24" t="s">
        <v>2679</v>
      </c>
      <c r="B1856" s="39" t="n">
        <v>46060</v>
      </c>
      <c r="C1856" s="24" t="s">
        <v>716</v>
      </c>
      <c r="D1856" s="24" t="s">
        <v>826</v>
      </c>
      <c r="E1856" s="24" t="s">
        <v>113</v>
      </c>
      <c r="F1856" s="38" t="n">
        <v>250</v>
      </c>
      <c r="G1856" s="42" t="n">
        <f aca="false">DATE(YEAR(B1856),MONTH(B1856),1)</f>
        <v>46054</v>
      </c>
      <c r="H1856" s="24" t="str">
        <f aca="false">INDEX(Customers!$B$2:$B$601,MATCH(C1856,Customers!$A$2:$A$601,0))</f>
        <v>Western</v>
      </c>
      <c r="I1856" s="43" t="n">
        <f aca="false">ROUND(MIN(INDEX(Assumptions!$D$13:$D$18,MATCH(E1856,Assumptions!$A$13:$A$18,0)),MAX(INDEX(Assumptions!$C$13:$C$18,MATCH(E1856,Assumptions!$A$13:$A$18,0)),INDEX(Assumptions!$B$13:$B$18,MATCH(E1856,Assumptions!$A$13:$A$18,0))*F1856)),2)</f>
        <v>12.5</v>
      </c>
    </row>
    <row r="1857" customFormat="false" ht="15" hidden="false" customHeight="false" outlineLevel="0" collapsed="false">
      <c r="A1857" s="24" t="s">
        <v>2680</v>
      </c>
      <c r="B1857" s="39" t="n">
        <v>46060</v>
      </c>
      <c r="C1857" s="24" t="s">
        <v>723</v>
      </c>
      <c r="D1857" s="24" t="s">
        <v>826</v>
      </c>
      <c r="E1857" s="24" t="s">
        <v>113</v>
      </c>
      <c r="F1857" s="38" t="n">
        <v>99</v>
      </c>
      <c r="G1857" s="42" t="n">
        <f aca="false">DATE(YEAR(B1857),MONTH(B1857),1)</f>
        <v>46054</v>
      </c>
      <c r="H1857" s="24" t="str">
        <f aca="false">INDEX(Customers!$B$2:$B$601,MATCH(C1857,Customers!$A$2:$A$601,0))</f>
        <v>Eastern</v>
      </c>
      <c r="I1857" s="43" t="n">
        <f aca="false">ROUND(MIN(INDEX(Assumptions!$D$13:$D$18,MATCH(E1857,Assumptions!$A$13:$A$18,0)),MAX(INDEX(Assumptions!$C$13:$C$18,MATCH(E1857,Assumptions!$A$13:$A$18,0)),INDEX(Assumptions!$B$13:$B$18,MATCH(E1857,Assumptions!$A$13:$A$18,0))*F1857)),2)</f>
        <v>4.95</v>
      </c>
    </row>
    <row r="1858" customFormat="false" ht="15" hidden="false" customHeight="false" outlineLevel="0" collapsed="false">
      <c r="A1858" s="24" t="s">
        <v>2681</v>
      </c>
      <c r="B1858" s="39" t="n">
        <v>46060</v>
      </c>
      <c r="C1858" s="24" t="s">
        <v>742</v>
      </c>
      <c r="D1858" s="24" t="s">
        <v>826</v>
      </c>
      <c r="E1858" s="24" t="s">
        <v>103</v>
      </c>
      <c r="F1858" s="38" t="n">
        <v>1450</v>
      </c>
      <c r="G1858" s="42" t="n">
        <f aca="false">DATE(YEAR(B1858),MONTH(B1858),1)</f>
        <v>46054</v>
      </c>
      <c r="H1858" s="24" t="str">
        <f aca="false">INDEX(Customers!$B$2:$B$601,MATCH(C1858,Customers!$A$2:$A$601,0))</f>
        <v>Eastern</v>
      </c>
      <c r="I1858" s="43" t="n">
        <f aca="false">ROUND(MIN(INDEX(Assumptions!$D$13:$D$18,MATCH(E1858,Assumptions!$A$13:$A$18,0)),MAX(INDEX(Assumptions!$C$13:$C$18,MATCH(E1858,Assumptions!$A$13:$A$18,0)),INDEX(Assumptions!$B$13:$B$18,MATCH(E1858,Assumptions!$A$13:$A$18,0))*F1858)),2)</f>
        <v>14.5</v>
      </c>
    </row>
    <row r="1859" customFormat="false" ht="15" hidden="false" customHeight="false" outlineLevel="0" collapsed="false">
      <c r="A1859" s="24" t="s">
        <v>2682</v>
      </c>
      <c r="B1859" s="39" t="n">
        <v>46060</v>
      </c>
      <c r="C1859" s="24" t="s">
        <v>747</v>
      </c>
      <c r="D1859" s="24" t="s">
        <v>204</v>
      </c>
      <c r="E1859" s="24" t="s">
        <v>105</v>
      </c>
      <c r="F1859" s="38" t="n">
        <v>9980</v>
      </c>
      <c r="G1859" s="42" t="n">
        <f aca="false">DATE(YEAR(B1859),MONTH(B1859),1)</f>
        <v>46054</v>
      </c>
      <c r="H1859" s="24" t="str">
        <f aca="false">INDEX(Customers!$B$2:$B$601,MATCH(C1859,Customers!$A$2:$A$601,0))</f>
        <v>Eastern</v>
      </c>
      <c r="I1859" s="43" t="n">
        <f aca="false">ROUND(MIN(INDEX(Assumptions!$D$13:$D$18,MATCH(E1859,Assumptions!$A$13:$A$18,0)),MAX(INDEX(Assumptions!$C$13:$C$18,MATCH(E1859,Assumptions!$A$13:$A$18,0)),INDEX(Assumptions!$B$13:$B$18,MATCH(E1859,Assumptions!$A$13:$A$18,0))*F1859)),2)</f>
        <v>149.7</v>
      </c>
    </row>
    <row r="1860" customFormat="false" ht="15" hidden="false" customHeight="false" outlineLevel="0" collapsed="false">
      <c r="A1860" s="24" t="s">
        <v>2683</v>
      </c>
      <c r="B1860" s="39" t="n">
        <v>46060</v>
      </c>
      <c r="C1860" s="24" t="s">
        <v>747</v>
      </c>
      <c r="D1860" s="24" t="s">
        <v>826</v>
      </c>
      <c r="E1860" s="24" t="s">
        <v>111</v>
      </c>
      <c r="F1860" s="38" t="n">
        <v>20</v>
      </c>
      <c r="G1860" s="42" t="n">
        <f aca="false">DATE(YEAR(B1860),MONTH(B1860),1)</f>
        <v>46054</v>
      </c>
      <c r="H1860" s="24" t="str">
        <f aca="false">INDEX(Customers!$B$2:$B$601,MATCH(C1860,Customers!$A$2:$A$601,0))</f>
        <v>Eastern</v>
      </c>
      <c r="I1860" s="43" t="n">
        <f aca="false">ROUND(MIN(INDEX(Assumptions!$D$13:$D$18,MATCH(E1860,Assumptions!$A$13:$A$18,0)),MAX(INDEX(Assumptions!$C$13:$C$18,MATCH(E1860,Assumptions!$A$13:$A$18,0)),INDEX(Assumptions!$B$13:$B$18,MATCH(E1860,Assumptions!$A$13:$A$18,0))*F1860)),2)</f>
        <v>0.8</v>
      </c>
    </row>
    <row r="1861" customFormat="false" ht="15" hidden="false" customHeight="false" outlineLevel="0" collapsed="false">
      <c r="A1861" s="24" t="s">
        <v>2684</v>
      </c>
      <c r="B1861" s="39" t="n">
        <v>46060</v>
      </c>
      <c r="C1861" s="24" t="s">
        <v>768</v>
      </c>
      <c r="D1861" s="24" t="s">
        <v>164</v>
      </c>
      <c r="E1861" s="24" t="s">
        <v>107</v>
      </c>
      <c r="F1861" s="38" t="n">
        <v>2490</v>
      </c>
      <c r="G1861" s="42" t="n">
        <f aca="false">DATE(YEAR(B1861),MONTH(B1861),1)</f>
        <v>46054</v>
      </c>
      <c r="H1861" s="24" t="str">
        <f aca="false">INDEX(Customers!$B$2:$B$601,MATCH(C1861,Customers!$A$2:$A$601,0))</f>
        <v>Central</v>
      </c>
      <c r="I1861" s="43" t="n">
        <f aca="false">ROUND(MIN(INDEX(Assumptions!$D$13:$D$18,MATCH(E1861,Assumptions!$A$13:$A$18,0)),MAX(INDEX(Assumptions!$C$13:$C$18,MATCH(E1861,Assumptions!$A$13:$A$18,0)),INDEX(Assumptions!$B$13:$B$18,MATCH(E1861,Assumptions!$A$13:$A$18,0))*F1861)),2)</f>
        <v>0</v>
      </c>
    </row>
    <row r="1862" customFormat="false" ht="15" hidden="false" customHeight="false" outlineLevel="0" collapsed="false">
      <c r="A1862" s="24" t="s">
        <v>2685</v>
      </c>
      <c r="B1862" s="39" t="n">
        <v>46060</v>
      </c>
      <c r="C1862" s="24" t="s">
        <v>771</v>
      </c>
      <c r="D1862" s="24" t="s">
        <v>826</v>
      </c>
      <c r="E1862" s="24" t="s">
        <v>113</v>
      </c>
      <c r="F1862" s="38" t="n">
        <v>1000</v>
      </c>
      <c r="G1862" s="42" t="n">
        <f aca="false">DATE(YEAR(B1862),MONTH(B1862),1)</f>
        <v>46054</v>
      </c>
      <c r="H1862" s="24" t="str">
        <f aca="false">INDEX(Customers!$B$2:$B$601,MATCH(C1862,Customers!$A$2:$A$601,0))</f>
        <v>Eastern</v>
      </c>
      <c r="I1862" s="43" t="n">
        <f aca="false">ROUND(MIN(INDEX(Assumptions!$D$13:$D$18,MATCH(E1862,Assumptions!$A$13:$A$18,0)),MAX(INDEX(Assumptions!$C$13:$C$18,MATCH(E1862,Assumptions!$A$13:$A$18,0)),INDEX(Assumptions!$B$13:$B$18,MATCH(E1862,Assumptions!$A$13:$A$18,0))*F1862)),2)</f>
        <v>50</v>
      </c>
    </row>
    <row r="1863" customFormat="false" ht="15" hidden="false" customHeight="false" outlineLevel="0" collapsed="false">
      <c r="A1863" s="24" t="s">
        <v>2686</v>
      </c>
      <c r="B1863" s="39" t="n">
        <v>46060</v>
      </c>
      <c r="C1863" s="24" t="s">
        <v>772</v>
      </c>
      <c r="D1863" s="24" t="s">
        <v>826</v>
      </c>
      <c r="E1863" s="24" t="s">
        <v>109</v>
      </c>
      <c r="F1863" s="38" t="n">
        <v>2040</v>
      </c>
      <c r="G1863" s="42" t="n">
        <f aca="false">DATE(YEAR(B1863),MONTH(B1863),1)</f>
        <v>46054</v>
      </c>
      <c r="H1863" s="24" t="str">
        <f aca="false">INDEX(Customers!$B$2:$B$601,MATCH(C1863,Customers!$A$2:$A$601,0))</f>
        <v>Nairobi</v>
      </c>
      <c r="I1863" s="43" t="n">
        <f aca="false">ROUND(MIN(INDEX(Assumptions!$D$13:$D$18,MATCH(E1863,Assumptions!$A$13:$A$18,0)),MAX(INDEX(Assumptions!$C$13:$C$18,MATCH(E1863,Assumptions!$A$13:$A$18,0)),INDEX(Assumptions!$B$13:$B$18,MATCH(E1863,Assumptions!$A$13:$A$18,0))*F1863)),2)</f>
        <v>8.16</v>
      </c>
    </row>
    <row r="1864" customFormat="false" ht="15" hidden="false" customHeight="false" outlineLevel="0" collapsed="false">
      <c r="A1864" s="24" t="s">
        <v>2687</v>
      </c>
      <c r="B1864" s="39" t="n">
        <v>46060</v>
      </c>
      <c r="C1864" s="24" t="s">
        <v>790</v>
      </c>
      <c r="D1864" s="24" t="s">
        <v>826</v>
      </c>
      <c r="E1864" s="24" t="s">
        <v>103</v>
      </c>
      <c r="F1864" s="38" t="n">
        <v>350</v>
      </c>
      <c r="G1864" s="42" t="n">
        <f aca="false">DATE(YEAR(B1864),MONTH(B1864),1)</f>
        <v>46054</v>
      </c>
      <c r="H1864" s="24" t="str">
        <f aca="false">INDEX(Customers!$B$2:$B$601,MATCH(C1864,Customers!$A$2:$A$601,0))</f>
        <v>Eastern</v>
      </c>
      <c r="I1864" s="43" t="n">
        <f aca="false">ROUND(MIN(INDEX(Assumptions!$D$13:$D$18,MATCH(E1864,Assumptions!$A$13:$A$18,0)),MAX(INDEX(Assumptions!$C$13:$C$18,MATCH(E1864,Assumptions!$A$13:$A$18,0)),INDEX(Assumptions!$B$13:$B$18,MATCH(E1864,Assumptions!$A$13:$A$18,0))*F1864)),2)</f>
        <v>5</v>
      </c>
    </row>
    <row r="1865" customFormat="false" ht="15" hidden="false" customHeight="false" outlineLevel="0" collapsed="false">
      <c r="A1865" s="24" t="s">
        <v>2688</v>
      </c>
      <c r="B1865" s="39" t="n">
        <v>46060</v>
      </c>
      <c r="C1865" s="24" t="s">
        <v>810</v>
      </c>
      <c r="D1865" s="24" t="s">
        <v>826</v>
      </c>
      <c r="E1865" s="24" t="s">
        <v>103</v>
      </c>
      <c r="F1865" s="38" t="n">
        <v>2060</v>
      </c>
      <c r="G1865" s="42" t="n">
        <f aca="false">DATE(YEAR(B1865),MONTH(B1865),1)</f>
        <v>46054</v>
      </c>
      <c r="H1865" s="24" t="str">
        <f aca="false">INDEX(Customers!$B$2:$B$601,MATCH(C1865,Customers!$A$2:$A$601,0))</f>
        <v>Central</v>
      </c>
      <c r="I1865" s="43" t="n">
        <f aca="false">ROUND(MIN(INDEX(Assumptions!$D$13:$D$18,MATCH(E1865,Assumptions!$A$13:$A$18,0)),MAX(INDEX(Assumptions!$C$13:$C$18,MATCH(E1865,Assumptions!$A$13:$A$18,0)),INDEX(Assumptions!$B$13:$B$18,MATCH(E1865,Assumptions!$A$13:$A$18,0))*F1865)),2)</f>
        <v>20.6</v>
      </c>
    </row>
    <row r="1866" customFormat="false" ht="15" hidden="false" customHeight="false" outlineLevel="0" collapsed="false">
      <c r="A1866" s="24" t="s">
        <v>2689</v>
      </c>
      <c r="B1866" s="39" t="n">
        <v>46061</v>
      </c>
      <c r="C1866" s="24" t="s">
        <v>219</v>
      </c>
      <c r="D1866" s="24" t="s">
        <v>826</v>
      </c>
      <c r="E1866" s="24" t="s">
        <v>111</v>
      </c>
      <c r="F1866" s="38" t="n">
        <v>200</v>
      </c>
      <c r="G1866" s="42" t="n">
        <f aca="false">DATE(YEAR(B1866),MONTH(B1866),1)</f>
        <v>46054</v>
      </c>
      <c r="H1866" s="24" t="str">
        <f aca="false">INDEX(Customers!$B$2:$B$601,MATCH(C1866,Customers!$A$2:$A$601,0))</f>
        <v>Rift Valley</v>
      </c>
      <c r="I1866" s="43" t="n">
        <f aca="false">ROUND(MIN(INDEX(Assumptions!$D$13:$D$18,MATCH(E1866,Assumptions!$A$13:$A$18,0)),MAX(INDEX(Assumptions!$C$13:$C$18,MATCH(E1866,Assumptions!$A$13:$A$18,0)),INDEX(Assumptions!$B$13:$B$18,MATCH(E1866,Assumptions!$A$13:$A$18,0))*F1866)),2)</f>
        <v>8</v>
      </c>
    </row>
    <row r="1867" customFormat="false" ht="15" hidden="false" customHeight="false" outlineLevel="0" collapsed="false">
      <c r="A1867" s="24" t="s">
        <v>2690</v>
      </c>
      <c r="B1867" s="39" t="n">
        <v>46061</v>
      </c>
      <c r="C1867" s="24" t="s">
        <v>224</v>
      </c>
      <c r="D1867" s="24" t="s">
        <v>826</v>
      </c>
      <c r="E1867" s="24" t="s">
        <v>111</v>
      </c>
      <c r="F1867" s="38" t="n">
        <v>20</v>
      </c>
      <c r="G1867" s="42" t="n">
        <f aca="false">DATE(YEAR(B1867),MONTH(B1867),1)</f>
        <v>46054</v>
      </c>
      <c r="H1867" s="24" t="str">
        <f aca="false">INDEX(Customers!$B$2:$B$601,MATCH(C1867,Customers!$A$2:$A$601,0))</f>
        <v>Western</v>
      </c>
      <c r="I1867" s="43" t="n">
        <f aca="false">ROUND(MIN(INDEX(Assumptions!$D$13:$D$18,MATCH(E1867,Assumptions!$A$13:$A$18,0)),MAX(INDEX(Assumptions!$C$13:$C$18,MATCH(E1867,Assumptions!$A$13:$A$18,0)),INDEX(Assumptions!$B$13:$B$18,MATCH(E1867,Assumptions!$A$13:$A$18,0))*F1867)),2)</f>
        <v>0.8</v>
      </c>
    </row>
    <row r="1868" customFormat="false" ht="15" hidden="false" customHeight="false" outlineLevel="0" collapsed="false">
      <c r="A1868" s="24" t="s">
        <v>2691</v>
      </c>
      <c r="B1868" s="39" t="n">
        <v>46061</v>
      </c>
      <c r="C1868" s="24" t="s">
        <v>288</v>
      </c>
      <c r="D1868" s="24" t="s">
        <v>172</v>
      </c>
      <c r="E1868" s="24" t="s">
        <v>105</v>
      </c>
      <c r="F1868" s="38" t="n">
        <v>7410</v>
      </c>
      <c r="G1868" s="42" t="n">
        <f aca="false">DATE(YEAR(B1868),MONTH(B1868),1)</f>
        <v>46054</v>
      </c>
      <c r="H1868" s="24" t="str">
        <f aca="false">INDEX(Customers!$B$2:$B$601,MATCH(C1868,Customers!$A$2:$A$601,0))</f>
        <v>Central</v>
      </c>
      <c r="I1868" s="43" t="n">
        <f aca="false">ROUND(MIN(INDEX(Assumptions!$D$13:$D$18,MATCH(E1868,Assumptions!$A$13:$A$18,0)),MAX(INDEX(Assumptions!$C$13:$C$18,MATCH(E1868,Assumptions!$A$13:$A$18,0)),INDEX(Assumptions!$B$13:$B$18,MATCH(E1868,Assumptions!$A$13:$A$18,0))*F1868)),2)</f>
        <v>111.15</v>
      </c>
    </row>
    <row r="1869" customFormat="false" ht="15" hidden="false" customHeight="false" outlineLevel="0" collapsed="false">
      <c r="A1869" s="24" t="s">
        <v>2692</v>
      </c>
      <c r="B1869" s="39" t="n">
        <v>46061</v>
      </c>
      <c r="C1869" s="24" t="s">
        <v>288</v>
      </c>
      <c r="D1869" s="24" t="s">
        <v>826</v>
      </c>
      <c r="E1869" s="24" t="s">
        <v>103</v>
      </c>
      <c r="F1869" s="38" t="n">
        <v>4570</v>
      </c>
      <c r="G1869" s="42" t="n">
        <f aca="false">DATE(YEAR(B1869),MONTH(B1869),1)</f>
        <v>46054</v>
      </c>
      <c r="H1869" s="24" t="str">
        <f aca="false">INDEX(Customers!$B$2:$B$601,MATCH(C1869,Customers!$A$2:$A$601,0))</f>
        <v>Central</v>
      </c>
      <c r="I1869" s="43" t="n">
        <f aca="false">ROUND(MIN(INDEX(Assumptions!$D$13:$D$18,MATCH(E1869,Assumptions!$A$13:$A$18,0)),MAX(INDEX(Assumptions!$C$13:$C$18,MATCH(E1869,Assumptions!$A$13:$A$18,0)),INDEX(Assumptions!$B$13:$B$18,MATCH(E1869,Assumptions!$A$13:$A$18,0))*F1869)),2)</f>
        <v>45.7</v>
      </c>
    </row>
    <row r="1870" customFormat="false" ht="15" hidden="false" customHeight="false" outlineLevel="0" collapsed="false">
      <c r="A1870" s="24" t="s">
        <v>2693</v>
      </c>
      <c r="B1870" s="39" t="n">
        <v>46061</v>
      </c>
      <c r="C1870" s="24" t="s">
        <v>289</v>
      </c>
      <c r="D1870" s="24" t="s">
        <v>826</v>
      </c>
      <c r="E1870" s="24" t="s">
        <v>109</v>
      </c>
      <c r="F1870" s="38" t="n">
        <v>3800</v>
      </c>
      <c r="G1870" s="42" t="n">
        <f aca="false">DATE(YEAR(B1870),MONTH(B1870),1)</f>
        <v>46054</v>
      </c>
      <c r="H1870" s="24" t="str">
        <f aca="false">INDEX(Customers!$B$2:$B$601,MATCH(C1870,Customers!$A$2:$A$601,0))</f>
        <v>Coast</v>
      </c>
      <c r="I1870" s="43" t="n">
        <f aca="false">ROUND(MIN(INDEX(Assumptions!$D$13:$D$18,MATCH(E1870,Assumptions!$A$13:$A$18,0)),MAX(INDEX(Assumptions!$C$13:$C$18,MATCH(E1870,Assumptions!$A$13:$A$18,0)),INDEX(Assumptions!$B$13:$B$18,MATCH(E1870,Assumptions!$A$13:$A$18,0))*F1870)),2)</f>
        <v>15.2</v>
      </c>
    </row>
    <row r="1871" customFormat="false" ht="15" hidden="false" customHeight="false" outlineLevel="0" collapsed="false">
      <c r="A1871" s="24" t="s">
        <v>2694</v>
      </c>
      <c r="B1871" s="39" t="n">
        <v>46061</v>
      </c>
      <c r="C1871" s="24" t="s">
        <v>297</v>
      </c>
      <c r="D1871" s="24" t="s">
        <v>826</v>
      </c>
      <c r="E1871" s="24" t="s">
        <v>103</v>
      </c>
      <c r="F1871" s="38" t="n">
        <v>4300</v>
      </c>
      <c r="G1871" s="42" t="n">
        <f aca="false">DATE(YEAR(B1871),MONTH(B1871),1)</f>
        <v>46054</v>
      </c>
      <c r="H1871" s="24" t="str">
        <f aca="false">INDEX(Customers!$B$2:$B$601,MATCH(C1871,Customers!$A$2:$A$601,0))</f>
        <v>Nairobi</v>
      </c>
      <c r="I1871" s="43" t="n">
        <f aca="false">ROUND(MIN(INDEX(Assumptions!$D$13:$D$18,MATCH(E1871,Assumptions!$A$13:$A$18,0)),MAX(INDEX(Assumptions!$C$13:$C$18,MATCH(E1871,Assumptions!$A$13:$A$18,0)),INDEX(Assumptions!$B$13:$B$18,MATCH(E1871,Assumptions!$A$13:$A$18,0))*F1871)),2)</f>
        <v>43</v>
      </c>
    </row>
    <row r="1872" customFormat="false" ht="15" hidden="false" customHeight="false" outlineLevel="0" collapsed="false">
      <c r="A1872" s="24" t="s">
        <v>2695</v>
      </c>
      <c r="B1872" s="39" t="n">
        <v>46061</v>
      </c>
      <c r="C1872" s="24" t="s">
        <v>317</v>
      </c>
      <c r="D1872" s="24" t="s">
        <v>826</v>
      </c>
      <c r="E1872" s="24" t="s">
        <v>103</v>
      </c>
      <c r="F1872" s="38" t="n">
        <v>2050</v>
      </c>
      <c r="G1872" s="42" t="n">
        <f aca="false">DATE(YEAR(B1872),MONTH(B1872),1)</f>
        <v>46054</v>
      </c>
      <c r="H1872" s="24" t="str">
        <f aca="false">INDEX(Customers!$B$2:$B$601,MATCH(C1872,Customers!$A$2:$A$601,0))</f>
        <v>Rift Valley</v>
      </c>
      <c r="I1872" s="43" t="n">
        <f aca="false">ROUND(MIN(INDEX(Assumptions!$D$13:$D$18,MATCH(E1872,Assumptions!$A$13:$A$18,0)),MAX(INDEX(Assumptions!$C$13:$C$18,MATCH(E1872,Assumptions!$A$13:$A$18,0)),INDEX(Assumptions!$B$13:$B$18,MATCH(E1872,Assumptions!$A$13:$A$18,0))*F1872)),2)</f>
        <v>20.5</v>
      </c>
    </row>
    <row r="1873" customFormat="false" ht="15" hidden="false" customHeight="false" outlineLevel="0" collapsed="false">
      <c r="A1873" s="24" t="s">
        <v>2696</v>
      </c>
      <c r="B1873" s="39" t="n">
        <v>46061</v>
      </c>
      <c r="C1873" s="24" t="s">
        <v>350</v>
      </c>
      <c r="D1873" s="24" t="s">
        <v>826</v>
      </c>
      <c r="E1873" s="24" t="s">
        <v>103</v>
      </c>
      <c r="F1873" s="38" t="n">
        <v>1500</v>
      </c>
      <c r="G1873" s="42" t="n">
        <f aca="false">DATE(YEAR(B1873),MONTH(B1873),1)</f>
        <v>46054</v>
      </c>
      <c r="H1873" s="24" t="str">
        <f aca="false">INDEX(Customers!$B$2:$B$601,MATCH(C1873,Customers!$A$2:$A$601,0))</f>
        <v>Rift Valley</v>
      </c>
      <c r="I1873" s="43" t="n">
        <f aca="false">ROUND(MIN(INDEX(Assumptions!$D$13:$D$18,MATCH(E1873,Assumptions!$A$13:$A$18,0)),MAX(INDEX(Assumptions!$C$13:$C$18,MATCH(E1873,Assumptions!$A$13:$A$18,0)),INDEX(Assumptions!$B$13:$B$18,MATCH(E1873,Assumptions!$A$13:$A$18,0))*F1873)),2)</f>
        <v>15</v>
      </c>
    </row>
    <row r="1874" customFormat="false" ht="15" hidden="false" customHeight="false" outlineLevel="0" collapsed="false">
      <c r="A1874" s="24" t="s">
        <v>2697</v>
      </c>
      <c r="B1874" s="39" t="n">
        <v>46061</v>
      </c>
      <c r="C1874" s="24" t="s">
        <v>385</v>
      </c>
      <c r="D1874" s="24" t="s">
        <v>163</v>
      </c>
      <c r="E1874" s="24" t="s">
        <v>107</v>
      </c>
      <c r="F1874" s="38" t="n">
        <v>77080</v>
      </c>
      <c r="G1874" s="42" t="n">
        <f aca="false">DATE(YEAR(B1874),MONTH(B1874),1)</f>
        <v>46054</v>
      </c>
      <c r="H1874" s="24" t="str">
        <f aca="false">INDEX(Customers!$B$2:$B$601,MATCH(C1874,Customers!$A$2:$A$601,0))</f>
        <v>Central</v>
      </c>
      <c r="I1874" s="43" t="n">
        <f aca="false">ROUND(MIN(INDEX(Assumptions!$D$13:$D$18,MATCH(E1874,Assumptions!$A$13:$A$18,0)),MAX(INDEX(Assumptions!$C$13:$C$18,MATCH(E1874,Assumptions!$A$13:$A$18,0)),INDEX(Assumptions!$B$13:$B$18,MATCH(E1874,Assumptions!$A$13:$A$18,0))*F1874)),2)</f>
        <v>0</v>
      </c>
    </row>
    <row r="1875" customFormat="false" ht="15" hidden="false" customHeight="false" outlineLevel="0" collapsed="false">
      <c r="A1875" s="24" t="s">
        <v>2698</v>
      </c>
      <c r="B1875" s="39" t="n">
        <v>46061</v>
      </c>
      <c r="C1875" s="24" t="s">
        <v>405</v>
      </c>
      <c r="D1875" s="24" t="s">
        <v>826</v>
      </c>
      <c r="E1875" s="24" t="s">
        <v>109</v>
      </c>
      <c r="F1875" s="38" t="n">
        <v>2840</v>
      </c>
      <c r="G1875" s="42" t="n">
        <f aca="false">DATE(YEAR(B1875),MONTH(B1875),1)</f>
        <v>46054</v>
      </c>
      <c r="H1875" s="24" t="str">
        <f aca="false">INDEX(Customers!$B$2:$B$601,MATCH(C1875,Customers!$A$2:$A$601,0))</f>
        <v>Nairobi</v>
      </c>
      <c r="I1875" s="43" t="n">
        <f aca="false">ROUND(MIN(INDEX(Assumptions!$D$13:$D$18,MATCH(E1875,Assumptions!$A$13:$A$18,0)),MAX(INDEX(Assumptions!$C$13:$C$18,MATCH(E1875,Assumptions!$A$13:$A$18,0)),INDEX(Assumptions!$B$13:$B$18,MATCH(E1875,Assumptions!$A$13:$A$18,0))*F1875)),2)</f>
        <v>11.36</v>
      </c>
    </row>
    <row r="1876" customFormat="false" ht="15" hidden="false" customHeight="false" outlineLevel="0" collapsed="false">
      <c r="A1876" s="24" t="s">
        <v>2699</v>
      </c>
      <c r="B1876" s="39" t="n">
        <v>46061</v>
      </c>
      <c r="C1876" s="24" t="s">
        <v>431</v>
      </c>
      <c r="D1876" s="24" t="s">
        <v>826</v>
      </c>
      <c r="E1876" s="24" t="s">
        <v>103</v>
      </c>
      <c r="F1876" s="38" t="n">
        <v>820</v>
      </c>
      <c r="G1876" s="42" t="n">
        <f aca="false">DATE(YEAR(B1876),MONTH(B1876),1)</f>
        <v>46054</v>
      </c>
      <c r="H1876" s="24" t="str">
        <f aca="false">INDEX(Customers!$B$2:$B$601,MATCH(C1876,Customers!$A$2:$A$601,0))</f>
        <v>Nairobi</v>
      </c>
      <c r="I1876" s="43" t="n">
        <f aca="false">ROUND(MIN(INDEX(Assumptions!$D$13:$D$18,MATCH(E1876,Assumptions!$A$13:$A$18,0)),MAX(INDEX(Assumptions!$C$13:$C$18,MATCH(E1876,Assumptions!$A$13:$A$18,0)),INDEX(Assumptions!$B$13:$B$18,MATCH(E1876,Assumptions!$A$13:$A$18,0))*F1876)),2)</f>
        <v>8.2</v>
      </c>
    </row>
    <row r="1877" customFormat="false" ht="15" hidden="false" customHeight="false" outlineLevel="0" collapsed="false">
      <c r="A1877" s="24" t="s">
        <v>2700</v>
      </c>
      <c r="B1877" s="39" t="n">
        <v>46061</v>
      </c>
      <c r="C1877" s="24" t="s">
        <v>432</v>
      </c>
      <c r="D1877" s="24" t="s">
        <v>826</v>
      </c>
      <c r="E1877" s="24" t="s">
        <v>109</v>
      </c>
      <c r="F1877" s="38" t="n">
        <v>8020</v>
      </c>
      <c r="G1877" s="42" t="n">
        <f aca="false">DATE(YEAR(B1877),MONTH(B1877),1)</f>
        <v>46054</v>
      </c>
      <c r="H1877" s="24" t="str">
        <f aca="false">INDEX(Customers!$B$2:$B$601,MATCH(C1877,Customers!$A$2:$A$601,0))</f>
        <v>Rift Valley</v>
      </c>
      <c r="I1877" s="43" t="n">
        <f aca="false">ROUND(MIN(INDEX(Assumptions!$D$13:$D$18,MATCH(E1877,Assumptions!$A$13:$A$18,0)),MAX(INDEX(Assumptions!$C$13:$C$18,MATCH(E1877,Assumptions!$A$13:$A$18,0)),INDEX(Assumptions!$B$13:$B$18,MATCH(E1877,Assumptions!$A$13:$A$18,0))*F1877)),2)</f>
        <v>32.08</v>
      </c>
    </row>
    <row r="1878" customFormat="false" ht="15" hidden="false" customHeight="false" outlineLevel="0" collapsed="false">
      <c r="A1878" s="24" t="s">
        <v>2701</v>
      </c>
      <c r="B1878" s="39" t="n">
        <v>46061</v>
      </c>
      <c r="C1878" s="24" t="s">
        <v>440</v>
      </c>
      <c r="D1878" s="24" t="s">
        <v>826</v>
      </c>
      <c r="E1878" s="24" t="s">
        <v>109</v>
      </c>
      <c r="F1878" s="38" t="n">
        <v>3240</v>
      </c>
      <c r="G1878" s="42" t="n">
        <f aca="false">DATE(YEAR(B1878),MONTH(B1878),1)</f>
        <v>46054</v>
      </c>
      <c r="H1878" s="24" t="str">
        <f aca="false">INDEX(Customers!$B$2:$B$601,MATCH(C1878,Customers!$A$2:$A$601,0))</f>
        <v>Nairobi</v>
      </c>
      <c r="I1878" s="43" t="n">
        <f aca="false">ROUND(MIN(INDEX(Assumptions!$D$13:$D$18,MATCH(E1878,Assumptions!$A$13:$A$18,0)),MAX(INDEX(Assumptions!$C$13:$C$18,MATCH(E1878,Assumptions!$A$13:$A$18,0)),INDEX(Assumptions!$B$13:$B$18,MATCH(E1878,Assumptions!$A$13:$A$18,0))*F1878)),2)</f>
        <v>12.96</v>
      </c>
    </row>
    <row r="1879" customFormat="false" ht="15" hidden="false" customHeight="false" outlineLevel="0" collapsed="false">
      <c r="A1879" s="24" t="s">
        <v>2702</v>
      </c>
      <c r="B1879" s="39" t="n">
        <v>46061</v>
      </c>
      <c r="C1879" s="24" t="s">
        <v>456</v>
      </c>
      <c r="D1879" s="24" t="s">
        <v>826</v>
      </c>
      <c r="E1879" s="24" t="s">
        <v>109</v>
      </c>
      <c r="F1879" s="38" t="n">
        <v>550</v>
      </c>
      <c r="G1879" s="42" t="n">
        <f aca="false">DATE(YEAR(B1879),MONTH(B1879),1)</f>
        <v>46054</v>
      </c>
      <c r="H1879" s="24" t="str">
        <f aca="false">INDEX(Customers!$B$2:$B$601,MATCH(C1879,Customers!$A$2:$A$601,0))</f>
        <v>Central</v>
      </c>
      <c r="I1879" s="43" t="n">
        <f aca="false">ROUND(MIN(INDEX(Assumptions!$D$13:$D$18,MATCH(E1879,Assumptions!$A$13:$A$18,0)),MAX(INDEX(Assumptions!$C$13:$C$18,MATCH(E1879,Assumptions!$A$13:$A$18,0)),INDEX(Assumptions!$B$13:$B$18,MATCH(E1879,Assumptions!$A$13:$A$18,0))*F1879)),2)</f>
        <v>2.2</v>
      </c>
    </row>
    <row r="1880" customFormat="false" ht="15" hidden="false" customHeight="false" outlineLevel="0" collapsed="false">
      <c r="A1880" s="24" t="s">
        <v>2703</v>
      </c>
      <c r="B1880" s="39" t="n">
        <v>46061</v>
      </c>
      <c r="C1880" s="24" t="s">
        <v>468</v>
      </c>
      <c r="D1880" s="24" t="s">
        <v>159</v>
      </c>
      <c r="E1880" s="24" t="s">
        <v>107</v>
      </c>
      <c r="F1880" s="38" t="n">
        <v>6950</v>
      </c>
      <c r="G1880" s="42" t="n">
        <f aca="false">DATE(YEAR(B1880),MONTH(B1880),1)</f>
        <v>46054</v>
      </c>
      <c r="H1880" s="24" t="str">
        <f aca="false">INDEX(Customers!$B$2:$B$601,MATCH(C1880,Customers!$A$2:$A$601,0))</f>
        <v>Nairobi</v>
      </c>
      <c r="I1880" s="43" t="n">
        <f aca="false">ROUND(MIN(INDEX(Assumptions!$D$13:$D$18,MATCH(E1880,Assumptions!$A$13:$A$18,0)),MAX(INDEX(Assumptions!$C$13:$C$18,MATCH(E1880,Assumptions!$A$13:$A$18,0)),INDEX(Assumptions!$B$13:$B$18,MATCH(E1880,Assumptions!$A$13:$A$18,0))*F1880)),2)</f>
        <v>0</v>
      </c>
    </row>
    <row r="1881" customFormat="false" ht="15" hidden="false" customHeight="false" outlineLevel="0" collapsed="false">
      <c r="A1881" s="24" t="s">
        <v>2704</v>
      </c>
      <c r="B1881" s="39" t="n">
        <v>46061</v>
      </c>
      <c r="C1881" s="24" t="s">
        <v>471</v>
      </c>
      <c r="D1881" s="24" t="s">
        <v>205</v>
      </c>
      <c r="E1881" s="24" t="s">
        <v>107</v>
      </c>
      <c r="F1881" s="38" t="n">
        <v>2740</v>
      </c>
      <c r="G1881" s="42" t="n">
        <f aca="false">DATE(YEAR(B1881),MONTH(B1881),1)</f>
        <v>46054</v>
      </c>
      <c r="H1881" s="24" t="str">
        <f aca="false">INDEX(Customers!$B$2:$B$601,MATCH(C1881,Customers!$A$2:$A$601,0))</f>
        <v>Eastern</v>
      </c>
      <c r="I1881" s="43" t="n">
        <f aca="false">ROUND(MIN(INDEX(Assumptions!$D$13:$D$18,MATCH(E1881,Assumptions!$A$13:$A$18,0)),MAX(INDEX(Assumptions!$C$13:$C$18,MATCH(E1881,Assumptions!$A$13:$A$18,0)),INDEX(Assumptions!$B$13:$B$18,MATCH(E1881,Assumptions!$A$13:$A$18,0))*F1881)),2)</f>
        <v>0</v>
      </c>
    </row>
    <row r="1882" customFormat="false" ht="15" hidden="false" customHeight="false" outlineLevel="0" collapsed="false">
      <c r="A1882" s="24" t="s">
        <v>2705</v>
      </c>
      <c r="B1882" s="39" t="n">
        <v>46061</v>
      </c>
      <c r="C1882" s="24" t="s">
        <v>477</v>
      </c>
      <c r="D1882" s="24" t="s">
        <v>165</v>
      </c>
      <c r="E1882" s="24" t="s">
        <v>107</v>
      </c>
      <c r="F1882" s="38" t="n">
        <v>1020</v>
      </c>
      <c r="G1882" s="42" t="n">
        <f aca="false">DATE(YEAR(B1882),MONTH(B1882),1)</f>
        <v>46054</v>
      </c>
      <c r="H1882" s="24" t="str">
        <f aca="false">INDEX(Customers!$B$2:$B$601,MATCH(C1882,Customers!$A$2:$A$601,0))</f>
        <v>Central</v>
      </c>
      <c r="I1882" s="43" t="n">
        <f aca="false">ROUND(MIN(INDEX(Assumptions!$D$13:$D$18,MATCH(E1882,Assumptions!$A$13:$A$18,0)),MAX(INDEX(Assumptions!$C$13:$C$18,MATCH(E1882,Assumptions!$A$13:$A$18,0)),INDEX(Assumptions!$B$13:$B$18,MATCH(E1882,Assumptions!$A$13:$A$18,0))*F1882)),2)</f>
        <v>0</v>
      </c>
    </row>
    <row r="1883" customFormat="false" ht="15" hidden="false" customHeight="false" outlineLevel="0" collapsed="false">
      <c r="A1883" s="24" t="s">
        <v>2706</v>
      </c>
      <c r="B1883" s="39" t="n">
        <v>46061</v>
      </c>
      <c r="C1883" s="24" t="s">
        <v>501</v>
      </c>
      <c r="D1883" s="24" t="s">
        <v>826</v>
      </c>
      <c r="E1883" s="24" t="s">
        <v>111</v>
      </c>
      <c r="F1883" s="38" t="n">
        <v>100</v>
      </c>
      <c r="G1883" s="42" t="n">
        <f aca="false">DATE(YEAR(B1883),MONTH(B1883),1)</f>
        <v>46054</v>
      </c>
      <c r="H1883" s="24" t="str">
        <f aca="false">INDEX(Customers!$B$2:$B$601,MATCH(C1883,Customers!$A$2:$A$601,0))</f>
        <v>Western</v>
      </c>
      <c r="I1883" s="43" t="n">
        <f aca="false">ROUND(MIN(INDEX(Assumptions!$D$13:$D$18,MATCH(E1883,Assumptions!$A$13:$A$18,0)),MAX(INDEX(Assumptions!$C$13:$C$18,MATCH(E1883,Assumptions!$A$13:$A$18,0)),INDEX(Assumptions!$B$13:$B$18,MATCH(E1883,Assumptions!$A$13:$A$18,0))*F1883)),2)</f>
        <v>4</v>
      </c>
    </row>
    <row r="1884" customFormat="false" ht="15" hidden="false" customHeight="false" outlineLevel="0" collapsed="false">
      <c r="A1884" s="24" t="s">
        <v>2707</v>
      </c>
      <c r="B1884" s="39" t="n">
        <v>46061</v>
      </c>
      <c r="C1884" s="24" t="s">
        <v>511</v>
      </c>
      <c r="D1884" s="24" t="s">
        <v>826</v>
      </c>
      <c r="E1884" s="24" t="s">
        <v>111</v>
      </c>
      <c r="F1884" s="38" t="n">
        <v>50</v>
      </c>
      <c r="G1884" s="42" t="n">
        <f aca="false">DATE(YEAR(B1884),MONTH(B1884),1)</f>
        <v>46054</v>
      </c>
      <c r="H1884" s="24" t="str">
        <f aca="false">INDEX(Customers!$B$2:$B$601,MATCH(C1884,Customers!$A$2:$A$601,0))</f>
        <v>Central</v>
      </c>
      <c r="I1884" s="43" t="n">
        <f aca="false">ROUND(MIN(INDEX(Assumptions!$D$13:$D$18,MATCH(E1884,Assumptions!$A$13:$A$18,0)),MAX(INDEX(Assumptions!$C$13:$C$18,MATCH(E1884,Assumptions!$A$13:$A$18,0)),INDEX(Assumptions!$B$13:$B$18,MATCH(E1884,Assumptions!$A$13:$A$18,0))*F1884)),2)</f>
        <v>2</v>
      </c>
    </row>
    <row r="1885" customFormat="false" ht="15" hidden="false" customHeight="false" outlineLevel="0" collapsed="false">
      <c r="A1885" s="24" t="s">
        <v>2708</v>
      </c>
      <c r="B1885" s="39" t="n">
        <v>46061</v>
      </c>
      <c r="C1885" s="24" t="s">
        <v>527</v>
      </c>
      <c r="D1885" s="24" t="s">
        <v>826</v>
      </c>
      <c r="E1885" s="24" t="s">
        <v>109</v>
      </c>
      <c r="F1885" s="38" t="n">
        <v>3030</v>
      </c>
      <c r="G1885" s="42" t="n">
        <f aca="false">DATE(YEAR(B1885),MONTH(B1885),1)</f>
        <v>46054</v>
      </c>
      <c r="H1885" s="24" t="str">
        <f aca="false">INDEX(Customers!$B$2:$B$601,MATCH(C1885,Customers!$A$2:$A$601,0))</f>
        <v>Rift Valley</v>
      </c>
      <c r="I1885" s="43" t="n">
        <f aca="false">ROUND(MIN(INDEX(Assumptions!$D$13:$D$18,MATCH(E1885,Assumptions!$A$13:$A$18,0)),MAX(INDEX(Assumptions!$C$13:$C$18,MATCH(E1885,Assumptions!$A$13:$A$18,0)),INDEX(Assumptions!$B$13:$B$18,MATCH(E1885,Assumptions!$A$13:$A$18,0))*F1885)),2)</f>
        <v>12.12</v>
      </c>
    </row>
    <row r="1886" customFormat="false" ht="15" hidden="false" customHeight="false" outlineLevel="0" collapsed="false">
      <c r="A1886" s="24" t="s">
        <v>2709</v>
      </c>
      <c r="B1886" s="39" t="n">
        <v>46061</v>
      </c>
      <c r="C1886" s="24" t="s">
        <v>552</v>
      </c>
      <c r="D1886" s="24" t="s">
        <v>210</v>
      </c>
      <c r="E1886" s="24" t="s">
        <v>107</v>
      </c>
      <c r="F1886" s="38" t="n">
        <v>6280</v>
      </c>
      <c r="G1886" s="42" t="n">
        <f aca="false">DATE(YEAR(B1886),MONTH(B1886),1)</f>
        <v>46054</v>
      </c>
      <c r="H1886" s="24" t="str">
        <f aca="false">INDEX(Customers!$B$2:$B$601,MATCH(C1886,Customers!$A$2:$A$601,0))</f>
        <v>Eastern</v>
      </c>
      <c r="I1886" s="43" t="n">
        <f aca="false">ROUND(MIN(INDEX(Assumptions!$D$13:$D$18,MATCH(E1886,Assumptions!$A$13:$A$18,0)),MAX(INDEX(Assumptions!$C$13:$C$18,MATCH(E1886,Assumptions!$A$13:$A$18,0)),INDEX(Assumptions!$B$13:$B$18,MATCH(E1886,Assumptions!$A$13:$A$18,0))*F1886)),2)</f>
        <v>0</v>
      </c>
    </row>
    <row r="1887" customFormat="false" ht="15" hidden="false" customHeight="false" outlineLevel="0" collapsed="false">
      <c r="A1887" s="24" t="s">
        <v>2710</v>
      </c>
      <c r="B1887" s="39" t="n">
        <v>46061</v>
      </c>
      <c r="C1887" s="24" t="s">
        <v>606</v>
      </c>
      <c r="D1887" s="24" t="s">
        <v>826</v>
      </c>
      <c r="E1887" s="24" t="s">
        <v>113</v>
      </c>
      <c r="F1887" s="38" t="n">
        <v>250</v>
      </c>
      <c r="G1887" s="42" t="n">
        <f aca="false">DATE(YEAR(B1887),MONTH(B1887),1)</f>
        <v>46054</v>
      </c>
      <c r="H1887" s="24" t="str">
        <f aca="false">INDEX(Customers!$B$2:$B$601,MATCH(C1887,Customers!$A$2:$A$601,0))</f>
        <v>Central</v>
      </c>
      <c r="I1887" s="43" t="n">
        <f aca="false">ROUND(MIN(INDEX(Assumptions!$D$13:$D$18,MATCH(E1887,Assumptions!$A$13:$A$18,0)),MAX(INDEX(Assumptions!$C$13:$C$18,MATCH(E1887,Assumptions!$A$13:$A$18,0)),INDEX(Assumptions!$B$13:$B$18,MATCH(E1887,Assumptions!$A$13:$A$18,0))*F1887)),2)</f>
        <v>12.5</v>
      </c>
    </row>
    <row r="1888" customFormat="false" ht="15" hidden="false" customHeight="false" outlineLevel="0" collapsed="false">
      <c r="A1888" s="24" t="s">
        <v>2711</v>
      </c>
      <c r="B1888" s="39" t="n">
        <v>46061</v>
      </c>
      <c r="C1888" s="24" t="s">
        <v>612</v>
      </c>
      <c r="D1888" s="24" t="s">
        <v>826</v>
      </c>
      <c r="E1888" s="24" t="s">
        <v>103</v>
      </c>
      <c r="F1888" s="38" t="n">
        <v>34460</v>
      </c>
      <c r="G1888" s="42" t="n">
        <f aca="false">DATE(YEAR(B1888),MONTH(B1888),1)</f>
        <v>46054</v>
      </c>
      <c r="H1888" s="24" t="str">
        <f aca="false">INDEX(Customers!$B$2:$B$601,MATCH(C1888,Customers!$A$2:$A$601,0))</f>
        <v>Central</v>
      </c>
      <c r="I1888" s="43" t="n">
        <f aca="false">ROUND(MIN(INDEX(Assumptions!$D$13:$D$18,MATCH(E1888,Assumptions!$A$13:$A$18,0)),MAX(INDEX(Assumptions!$C$13:$C$18,MATCH(E1888,Assumptions!$A$13:$A$18,0)),INDEX(Assumptions!$B$13:$B$18,MATCH(E1888,Assumptions!$A$13:$A$18,0))*F1888)),2)</f>
        <v>105</v>
      </c>
    </row>
    <row r="1889" customFormat="false" ht="15" hidden="false" customHeight="false" outlineLevel="0" collapsed="false">
      <c r="A1889" s="24" t="s">
        <v>2712</v>
      </c>
      <c r="B1889" s="39" t="n">
        <v>46061</v>
      </c>
      <c r="C1889" s="24" t="s">
        <v>630</v>
      </c>
      <c r="D1889" s="24" t="s">
        <v>196</v>
      </c>
      <c r="E1889" s="24" t="s">
        <v>105</v>
      </c>
      <c r="F1889" s="38" t="n">
        <v>2080</v>
      </c>
      <c r="G1889" s="42" t="n">
        <f aca="false">DATE(YEAR(B1889),MONTH(B1889),1)</f>
        <v>46054</v>
      </c>
      <c r="H1889" s="24" t="str">
        <f aca="false">INDEX(Customers!$B$2:$B$601,MATCH(C1889,Customers!$A$2:$A$601,0))</f>
        <v>Western</v>
      </c>
      <c r="I1889" s="43" t="n">
        <f aca="false">ROUND(MIN(INDEX(Assumptions!$D$13:$D$18,MATCH(E1889,Assumptions!$A$13:$A$18,0)),MAX(INDEX(Assumptions!$C$13:$C$18,MATCH(E1889,Assumptions!$A$13:$A$18,0)),INDEX(Assumptions!$B$13:$B$18,MATCH(E1889,Assumptions!$A$13:$A$18,0))*F1889)),2)</f>
        <v>31.2</v>
      </c>
    </row>
    <row r="1890" customFormat="false" ht="15" hidden="false" customHeight="false" outlineLevel="0" collapsed="false">
      <c r="A1890" s="24" t="s">
        <v>2713</v>
      </c>
      <c r="B1890" s="39" t="n">
        <v>46061</v>
      </c>
      <c r="C1890" s="24" t="s">
        <v>648</v>
      </c>
      <c r="D1890" s="24" t="s">
        <v>826</v>
      </c>
      <c r="E1890" s="24" t="s">
        <v>103</v>
      </c>
      <c r="F1890" s="38" t="n">
        <v>1730</v>
      </c>
      <c r="G1890" s="42" t="n">
        <f aca="false">DATE(YEAR(B1890),MONTH(B1890),1)</f>
        <v>46054</v>
      </c>
      <c r="H1890" s="24" t="str">
        <f aca="false">INDEX(Customers!$B$2:$B$601,MATCH(C1890,Customers!$A$2:$A$601,0))</f>
        <v>Nairobi</v>
      </c>
      <c r="I1890" s="43" t="n">
        <f aca="false">ROUND(MIN(INDEX(Assumptions!$D$13:$D$18,MATCH(E1890,Assumptions!$A$13:$A$18,0)),MAX(INDEX(Assumptions!$C$13:$C$18,MATCH(E1890,Assumptions!$A$13:$A$18,0)),INDEX(Assumptions!$B$13:$B$18,MATCH(E1890,Assumptions!$A$13:$A$18,0))*F1890)),2)</f>
        <v>17.3</v>
      </c>
    </row>
    <row r="1891" customFormat="false" ht="15" hidden="false" customHeight="false" outlineLevel="0" collapsed="false">
      <c r="A1891" s="24" t="s">
        <v>2714</v>
      </c>
      <c r="B1891" s="39" t="n">
        <v>46061</v>
      </c>
      <c r="C1891" s="24" t="s">
        <v>649</v>
      </c>
      <c r="D1891" s="24" t="s">
        <v>826</v>
      </c>
      <c r="E1891" s="24" t="s">
        <v>109</v>
      </c>
      <c r="F1891" s="38" t="n">
        <v>3200</v>
      </c>
      <c r="G1891" s="42" t="n">
        <f aca="false">DATE(YEAR(B1891),MONTH(B1891),1)</f>
        <v>46054</v>
      </c>
      <c r="H1891" s="24" t="str">
        <f aca="false">INDEX(Customers!$B$2:$B$601,MATCH(C1891,Customers!$A$2:$A$601,0))</f>
        <v>Eastern</v>
      </c>
      <c r="I1891" s="43" t="n">
        <f aca="false">ROUND(MIN(INDEX(Assumptions!$D$13:$D$18,MATCH(E1891,Assumptions!$A$13:$A$18,0)),MAX(INDEX(Assumptions!$C$13:$C$18,MATCH(E1891,Assumptions!$A$13:$A$18,0)),INDEX(Assumptions!$B$13:$B$18,MATCH(E1891,Assumptions!$A$13:$A$18,0))*F1891)),2)</f>
        <v>12.8</v>
      </c>
    </row>
    <row r="1892" customFormat="false" ht="15" hidden="false" customHeight="false" outlineLevel="0" collapsed="false">
      <c r="A1892" s="24" t="s">
        <v>2715</v>
      </c>
      <c r="B1892" s="39" t="n">
        <v>46061</v>
      </c>
      <c r="C1892" s="24" t="s">
        <v>683</v>
      </c>
      <c r="D1892" s="24" t="s">
        <v>826</v>
      </c>
      <c r="E1892" s="24" t="s">
        <v>111</v>
      </c>
      <c r="F1892" s="38" t="n">
        <v>50</v>
      </c>
      <c r="G1892" s="42" t="n">
        <f aca="false">DATE(YEAR(B1892),MONTH(B1892),1)</f>
        <v>46054</v>
      </c>
      <c r="H1892" s="24" t="str">
        <f aca="false">INDEX(Customers!$B$2:$B$601,MATCH(C1892,Customers!$A$2:$A$601,0))</f>
        <v>Eastern</v>
      </c>
      <c r="I1892" s="43" t="n">
        <f aca="false">ROUND(MIN(INDEX(Assumptions!$D$13:$D$18,MATCH(E1892,Assumptions!$A$13:$A$18,0)),MAX(INDEX(Assumptions!$C$13:$C$18,MATCH(E1892,Assumptions!$A$13:$A$18,0)),INDEX(Assumptions!$B$13:$B$18,MATCH(E1892,Assumptions!$A$13:$A$18,0))*F1892)),2)</f>
        <v>2</v>
      </c>
    </row>
    <row r="1893" customFormat="false" ht="15" hidden="false" customHeight="false" outlineLevel="0" collapsed="false">
      <c r="A1893" s="24" t="s">
        <v>2716</v>
      </c>
      <c r="B1893" s="39" t="n">
        <v>46061</v>
      </c>
      <c r="C1893" s="24" t="s">
        <v>699</v>
      </c>
      <c r="D1893" s="24" t="s">
        <v>826</v>
      </c>
      <c r="E1893" s="24" t="s">
        <v>109</v>
      </c>
      <c r="F1893" s="38" t="n">
        <v>9180</v>
      </c>
      <c r="G1893" s="42" t="n">
        <f aca="false">DATE(YEAR(B1893),MONTH(B1893),1)</f>
        <v>46054</v>
      </c>
      <c r="H1893" s="24" t="str">
        <f aca="false">INDEX(Customers!$B$2:$B$601,MATCH(C1893,Customers!$A$2:$A$601,0))</f>
        <v>Nairobi</v>
      </c>
      <c r="I1893" s="43" t="n">
        <f aca="false">ROUND(MIN(INDEX(Assumptions!$D$13:$D$18,MATCH(E1893,Assumptions!$A$13:$A$18,0)),MAX(INDEX(Assumptions!$C$13:$C$18,MATCH(E1893,Assumptions!$A$13:$A$18,0)),INDEX(Assumptions!$B$13:$B$18,MATCH(E1893,Assumptions!$A$13:$A$18,0))*F1893)),2)</f>
        <v>36.72</v>
      </c>
    </row>
    <row r="1894" customFormat="false" ht="15" hidden="false" customHeight="false" outlineLevel="0" collapsed="false">
      <c r="A1894" s="24" t="s">
        <v>2717</v>
      </c>
      <c r="B1894" s="39" t="n">
        <v>46061</v>
      </c>
      <c r="C1894" s="24" t="s">
        <v>700</v>
      </c>
      <c r="D1894" s="24" t="s">
        <v>205</v>
      </c>
      <c r="E1894" s="24" t="s">
        <v>105</v>
      </c>
      <c r="F1894" s="38" t="n">
        <v>2000</v>
      </c>
      <c r="G1894" s="42" t="n">
        <f aca="false">DATE(YEAR(B1894),MONTH(B1894),1)</f>
        <v>46054</v>
      </c>
      <c r="H1894" s="24" t="str">
        <f aca="false">INDEX(Customers!$B$2:$B$601,MATCH(C1894,Customers!$A$2:$A$601,0))</f>
        <v>Western</v>
      </c>
      <c r="I1894" s="43" t="n">
        <f aca="false">ROUND(MIN(INDEX(Assumptions!$D$13:$D$18,MATCH(E1894,Assumptions!$A$13:$A$18,0)),MAX(INDEX(Assumptions!$C$13:$C$18,MATCH(E1894,Assumptions!$A$13:$A$18,0)),INDEX(Assumptions!$B$13:$B$18,MATCH(E1894,Assumptions!$A$13:$A$18,0))*F1894)),2)</f>
        <v>30</v>
      </c>
    </row>
    <row r="1895" customFormat="false" ht="15" hidden="false" customHeight="false" outlineLevel="0" collapsed="false">
      <c r="A1895" s="24" t="s">
        <v>2718</v>
      </c>
      <c r="B1895" s="39" t="n">
        <v>46061</v>
      </c>
      <c r="C1895" s="24" t="s">
        <v>728</v>
      </c>
      <c r="D1895" s="24" t="s">
        <v>150</v>
      </c>
      <c r="E1895" s="24" t="s">
        <v>105</v>
      </c>
      <c r="F1895" s="38" t="n">
        <v>5210</v>
      </c>
      <c r="G1895" s="42" t="n">
        <f aca="false">DATE(YEAR(B1895),MONTH(B1895),1)</f>
        <v>46054</v>
      </c>
      <c r="H1895" s="24" t="str">
        <f aca="false">INDEX(Customers!$B$2:$B$601,MATCH(C1895,Customers!$A$2:$A$601,0))</f>
        <v>Nairobi</v>
      </c>
      <c r="I1895" s="43" t="n">
        <f aca="false">ROUND(MIN(INDEX(Assumptions!$D$13:$D$18,MATCH(E1895,Assumptions!$A$13:$A$18,0)),MAX(INDEX(Assumptions!$C$13:$C$18,MATCH(E1895,Assumptions!$A$13:$A$18,0)),INDEX(Assumptions!$B$13:$B$18,MATCH(E1895,Assumptions!$A$13:$A$18,0))*F1895)),2)</f>
        <v>78.15</v>
      </c>
    </row>
    <row r="1896" customFormat="false" ht="15" hidden="false" customHeight="false" outlineLevel="0" collapsed="false">
      <c r="A1896" s="24" t="s">
        <v>2719</v>
      </c>
      <c r="B1896" s="39" t="n">
        <v>46061</v>
      </c>
      <c r="C1896" s="24" t="s">
        <v>728</v>
      </c>
      <c r="D1896" s="24" t="s">
        <v>826</v>
      </c>
      <c r="E1896" s="24" t="s">
        <v>109</v>
      </c>
      <c r="F1896" s="38" t="n">
        <v>11520</v>
      </c>
      <c r="G1896" s="42" t="n">
        <f aca="false">DATE(YEAR(B1896),MONTH(B1896),1)</f>
        <v>46054</v>
      </c>
      <c r="H1896" s="24" t="str">
        <f aca="false">INDEX(Customers!$B$2:$B$601,MATCH(C1896,Customers!$A$2:$A$601,0))</f>
        <v>Nairobi</v>
      </c>
      <c r="I1896" s="43" t="n">
        <f aca="false">ROUND(MIN(INDEX(Assumptions!$D$13:$D$18,MATCH(E1896,Assumptions!$A$13:$A$18,0)),MAX(INDEX(Assumptions!$C$13:$C$18,MATCH(E1896,Assumptions!$A$13:$A$18,0)),INDEX(Assumptions!$B$13:$B$18,MATCH(E1896,Assumptions!$A$13:$A$18,0))*F1896)),2)</f>
        <v>40</v>
      </c>
    </row>
    <row r="1897" customFormat="false" ht="15" hidden="false" customHeight="false" outlineLevel="0" collapsed="false">
      <c r="A1897" s="24" t="s">
        <v>2720</v>
      </c>
      <c r="B1897" s="39" t="n">
        <v>46061</v>
      </c>
      <c r="C1897" s="24" t="s">
        <v>734</v>
      </c>
      <c r="D1897" s="24" t="s">
        <v>826</v>
      </c>
      <c r="E1897" s="24" t="s">
        <v>103</v>
      </c>
      <c r="F1897" s="38" t="n">
        <v>820</v>
      </c>
      <c r="G1897" s="42" t="n">
        <f aca="false">DATE(YEAR(B1897),MONTH(B1897),1)</f>
        <v>46054</v>
      </c>
      <c r="H1897" s="24" t="str">
        <f aca="false">INDEX(Customers!$B$2:$B$601,MATCH(C1897,Customers!$A$2:$A$601,0))</f>
        <v>Nairobi</v>
      </c>
      <c r="I1897" s="43" t="n">
        <f aca="false">ROUND(MIN(INDEX(Assumptions!$D$13:$D$18,MATCH(E1897,Assumptions!$A$13:$A$18,0)),MAX(INDEX(Assumptions!$C$13:$C$18,MATCH(E1897,Assumptions!$A$13:$A$18,0)),INDEX(Assumptions!$B$13:$B$18,MATCH(E1897,Assumptions!$A$13:$A$18,0))*F1897)),2)</f>
        <v>8.2</v>
      </c>
    </row>
    <row r="1898" customFormat="false" ht="15" hidden="false" customHeight="false" outlineLevel="0" collapsed="false">
      <c r="A1898" s="24" t="s">
        <v>2721</v>
      </c>
      <c r="B1898" s="39" t="n">
        <v>46061</v>
      </c>
      <c r="C1898" s="24" t="s">
        <v>738</v>
      </c>
      <c r="D1898" s="24" t="s">
        <v>178</v>
      </c>
      <c r="E1898" s="24" t="s">
        <v>107</v>
      </c>
      <c r="F1898" s="38" t="n">
        <v>16420</v>
      </c>
      <c r="G1898" s="42" t="n">
        <f aca="false">DATE(YEAR(B1898),MONTH(B1898),1)</f>
        <v>46054</v>
      </c>
      <c r="H1898" s="24" t="str">
        <f aca="false">INDEX(Customers!$B$2:$B$601,MATCH(C1898,Customers!$A$2:$A$601,0))</f>
        <v>Rift Valley</v>
      </c>
      <c r="I1898" s="43" t="n">
        <f aca="false">ROUND(MIN(INDEX(Assumptions!$D$13:$D$18,MATCH(E1898,Assumptions!$A$13:$A$18,0)),MAX(INDEX(Assumptions!$C$13:$C$18,MATCH(E1898,Assumptions!$A$13:$A$18,0)),INDEX(Assumptions!$B$13:$B$18,MATCH(E1898,Assumptions!$A$13:$A$18,0))*F1898)),2)</f>
        <v>0</v>
      </c>
    </row>
    <row r="1899" customFormat="false" ht="15" hidden="false" customHeight="false" outlineLevel="0" collapsed="false">
      <c r="A1899" s="24" t="s">
        <v>2722</v>
      </c>
      <c r="B1899" s="39" t="n">
        <v>46061</v>
      </c>
      <c r="C1899" s="24" t="s">
        <v>747</v>
      </c>
      <c r="D1899" s="24" t="s">
        <v>207</v>
      </c>
      <c r="E1899" s="24" t="s">
        <v>107</v>
      </c>
      <c r="F1899" s="38" t="n">
        <v>2480</v>
      </c>
      <c r="G1899" s="42" t="n">
        <f aca="false">DATE(YEAR(B1899),MONTH(B1899),1)</f>
        <v>46054</v>
      </c>
      <c r="H1899" s="24" t="str">
        <f aca="false">INDEX(Customers!$B$2:$B$601,MATCH(C1899,Customers!$A$2:$A$601,0))</f>
        <v>Eastern</v>
      </c>
      <c r="I1899" s="43" t="n">
        <f aca="false">ROUND(MIN(INDEX(Assumptions!$D$13:$D$18,MATCH(E1899,Assumptions!$A$13:$A$18,0)),MAX(INDEX(Assumptions!$C$13:$C$18,MATCH(E1899,Assumptions!$A$13:$A$18,0)),INDEX(Assumptions!$B$13:$B$18,MATCH(E1899,Assumptions!$A$13:$A$18,0))*F1899)),2)</f>
        <v>0</v>
      </c>
    </row>
    <row r="1900" customFormat="false" ht="15" hidden="false" customHeight="false" outlineLevel="0" collapsed="false">
      <c r="A1900" s="24" t="s">
        <v>2723</v>
      </c>
      <c r="B1900" s="39" t="n">
        <v>46061</v>
      </c>
      <c r="C1900" s="24" t="s">
        <v>750</v>
      </c>
      <c r="D1900" s="24" t="s">
        <v>206</v>
      </c>
      <c r="E1900" s="24" t="s">
        <v>105</v>
      </c>
      <c r="F1900" s="38" t="n">
        <v>18940</v>
      </c>
      <c r="G1900" s="42" t="n">
        <f aca="false">DATE(YEAR(B1900),MONTH(B1900),1)</f>
        <v>46054</v>
      </c>
      <c r="H1900" s="24" t="str">
        <f aca="false">INDEX(Customers!$B$2:$B$601,MATCH(C1900,Customers!$A$2:$A$601,0))</f>
        <v>Eastern</v>
      </c>
      <c r="I1900" s="43" t="n">
        <f aca="false">ROUND(MIN(INDEX(Assumptions!$D$13:$D$18,MATCH(E1900,Assumptions!$A$13:$A$18,0)),MAX(INDEX(Assumptions!$C$13:$C$18,MATCH(E1900,Assumptions!$A$13:$A$18,0)),INDEX(Assumptions!$B$13:$B$18,MATCH(E1900,Assumptions!$A$13:$A$18,0))*F1900)),2)</f>
        <v>200</v>
      </c>
    </row>
    <row r="1901" customFormat="false" ht="15" hidden="false" customHeight="false" outlineLevel="0" collapsed="false">
      <c r="A1901" s="24" t="s">
        <v>2724</v>
      </c>
      <c r="B1901" s="39" t="n">
        <v>46061</v>
      </c>
      <c r="C1901" s="24" t="s">
        <v>768</v>
      </c>
      <c r="D1901" s="24" t="s">
        <v>826</v>
      </c>
      <c r="E1901" s="24" t="s">
        <v>109</v>
      </c>
      <c r="F1901" s="38" t="n">
        <v>480</v>
      </c>
      <c r="G1901" s="42" t="n">
        <f aca="false">DATE(YEAR(B1901),MONTH(B1901),1)</f>
        <v>46054</v>
      </c>
      <c r="H1901" s="24" t="str">
        <f aca="false">INDEX(Customers!$B$2:$B$601,MATCH(C1901,Customers!$A$2:$A$601,0))</f>
        <v>Central</v>
      </c>
      <c r="I1901" s="43" t="n">
        <f aca="false">ROUND(MIN(INDEX(Assumptions!$D$13:$D$18,MATCH(E1901,Assumptions!$A$13:$A$18,0)),MAX(INDEX(Assumptions!$C$13:$C$18,MATCH(E1901,Assumptions!$A$13:$A$18,0)),INDEX(Assumptions!$B$13:$B$18,MATCH(E1901,Assumptions!$A$13:$A$18,0))*F1901)),2)</f>
        <v>1.92</v>
      </c>
    </row>
    <row r="1902" customFormat="false" ht="15" hidden="false" customHeight="false" outlineLevel="0" collapsed="false">
      <c r="A1902" s="24" t="s">
        <v>2725</v>
      </c>
      <c r="B1902" s="39" t="n">
        <v>46061</v>
      </c>
      <c r="C1902" s="24" t="s">
        <v>815</v>
      </c>
      <c r="D1902" s="24" t="s">
        <v>826</v>
      </c>
      <c r="E1902" s="24" t="s">
        <v>111</v>
      </c>
      <c r="F1902" s="38" t="n">
        <v>500</v>
      </c>
      <c r="G1902" s="42" t="n">
        <f aca="false">DATE(YEAR(B1902),MONTH(B1902),1)</f>
        <v>46054</v>
      </c>
      <c r="H1902" s="24" t="str">
        <f aca="false">INDEX(Customers!$B$2:$B$601,MATCH(C1902,Customers!$A$2:$A$601,0))</f>
        <v>Nairobi</v>
      </c>
      <c r="I1902" s="43" t="n">
        <f aca="false">ROUND(MIN(INDEX(Assumptions!$D$13:$D$18,MATCH(E1902,Assumptions!$A$13:$A$18,0)),MAX(INDEX(Assumptions!$C$13:$C$18,MATCH(E1902,Assumptions!$A$13:$A$18,0)),INDEX(Assumptions!$B$13:$B$18,MATCH(E1902,Assumptions!$A$13:$A$18,0))*F1902)),2)</f>
        <v>20</v>
      </c>
    </row>
    <row r="1903" customFormat="false" ht="15" hidden="false" customHeight="false" outlineLevel="0" collapsed="false">
      <c r="A1903" s="24" t="s">
        <v>2726</v>
      </c>
      <c r="B1903" s="39" t="n">
        <v>46062</v>
      </c>
      <c r="C1903" s="24" t="s">
        <v>229</v>
      </c>
      <c r="D1903" s="24" t="s">
        <v>826</v>
      </c>
      <c r="E1903" s="24" t="s">
        <v>109</v>
      </c>
      <c r="F1903" s="38" t="n">
        <v>2530</v>
      </c>
      <c r="G1903" s="42" t="n">
        <f aca="false">DATE(YEAR(B1903),MONTH(B1903),1)</f>
        <v>46054</v>
      </c>
      <c r="H1903" s="24" t="str">
        <f aca="false">INDEX(Customers!$B$2:$B$601,MATCH(C1903,Customers!$A$2:$A$601,0))</f>
        <v>Nairobi</v>
      </c>
      <c r="I1903" s="43" t="n">
        <f aca="false">ROUND(MIN(INDEX(Assumptions!$D$13:$D$18,MATCH(E1903,Assumptions!$A$13:$A$18,0)),MAX(INDEX(Assumptions!$C$13:$C$18,MATCH(E1903,Assumptions!$A$13:$A$18,0)),INDEX(Assumptions!$B$13:$B$18,MATCH(E1903,Assumptions!$A$13:$A$18,0))*F1903)),2)</f>
        <v>10.12</v>
      </c>
    </row>
    <row r="1904" customFormat="false" ht="15" hidden="false" customHeight="false" outlineLevel="0" collapsed="false">
      <c r="A1904" s="24" t="s">
        <v>2727</v>
      </c>
      <c r="B1904" s="39" t="n">
        <v>46062</v>
      </c>
      <c r="C1904" s="24" t="s">
        <v>243</v>
      </c>
      <c r="D1904" s="24" t="s">
        <v>826</v>
      </c>
      <c r="E1904" s="24" t="s">
        <v>113</v>
      </c>
      <c r="F1904" s="38" t="n">
        <v>99</v>
      </c>
      <c r="G1904" s="42" t="n">
        <f aca="false">DATE(YEAR(B1904),MONTH(B1904),1)</f>
        <v>46054</v>
      </c>
      <c r="H1904" s="24" t="str">
        <f aca="false">INDEX(Customers!$B$2:$B$601,MATCH(C1904,Customers!$A$2:$A$601,0))</f>
        <v>Coast</v>
      </c>
      <c r="I1904" s="43" t="n">
        <f aca="false">ROUND(MIN(INDEX(Assumptions!$D$13:$D$18,MATCH(E1904,Assumptions!$A$13:$A$18,0)),MAX(INDEX(Assumptions!$C$13:$C$18,MATCH(E1904,Assumptions!$A$13:$A$18,0)),INDEX(Assumptions!$B$13:$B$18,MATCH(E1904,Assumptions!$A$13:$A$18,0))*F1904)),2)</f>
        <v>4.95</v>
      </c>
    </row>
    <row r="1905" customFormat="false" ht="15" hidden="false" customHeight="false" outlineLevel="0" collapsed="false">
      <c r="A1905" s="24" t="s">
        <v>2728</v>
      </c>
      <c r="B1905" s="39" t="n">
        <v>46062</v>
      </c>
      <c r="C1905" s="24" t="s">
        <v>262</v>
      </c>
      <c r="D1905" s="24" t="s">
        <v>165</v>
      </c>
      <c r="E1905" s="24" t="s">
        <v>105</v>
      </c>
      <c r="F1905" s="38" t="n">
        <v>3270</v>
      </c>
      <c r="G1905" s="42" t="n">
        <f aca="false">DATE(YEAR(B1905),MONTH(B1905),1)</f>
        <v>46054</v>
      </c>
      <c r="H1905" s="24" t="str">
        <f aca="false">INDEX(Customers!$B$2:$B$601,MATCH(C1905,Customers!$A$2:$A$601,0))</f>
        <v>Central</v>
      </c>
      <c r="I1905" s="43" t="n">
        <f aca="false">ROUND(MIN(INDEX(Assumptions!$D$13:$D$18,MATCH(E1905,Assumptions!$A$13:$A$18,0)),MAX(INDEX(Assumptions!$C$13:$C$18,MATCH(E1905,Assumptions!$A$13:$A$18,0)),INDEX(Assumptions!$B$13:$B$18,MATCH(E1905,Assumptions!$A$13:$A$18,0))*F1905)),2)</f>
        <v>49.05</v>
      </c>
    </row>
    <row r="1906" customFormat="false" ht="15" hidden="false" customHeight="false" outlineLevel="0" collapsed="false">
      <c r="A1906" s="24" t="s">
        <v>2729</v>
      </c>
      <c r="B1906" s="39" t="n">
        <v>46062</v>
      </c>
      <c r="C1906" s="24" t="s">
        <v>279</v>
      </c>
      <c r="D1906" s="24" t="s">
        <v>152</v>
      </c>
      <c r="E1906" s="24" t="s">
        <v>107</v>
      </c>
      <c r="F1906" s="38" t="n">
        <v>18070</v>
      </c>
      <c r="G1906" s="42" t="n">
        <f aca="false">DATE(YEAR(B1906),MONTH(B1906),1)</f>
        <v>46054</v>
      </c>
      <c r="H1906" s="24" t="str">
        <f aca="false">INDEX(Customers!$B$2:$B$601,MATCH(C1906,Customers!$A$2:$A$601,0))</f>
        <v>Nairobi</v>
      </c>
      <c r="I1906" s="43" t="n">
        <f aca="false">ROUND(MIN(INDEX(Assumptions!$D$13:$D$18,MATCH(E1906,Assumptions!$A$13:$A$18,0)),MAX(INDEX(Assumptions!$C$13:$C$18,MATCH(E1906,Assumptions!$A$13:$A$18,0)),INDEX(Assumptions!$B$13:$B$18,MATCH(E1906,Assumptions!$A$13:$A$18,0))*F1906)),2)</f>
        <v>0</v>
      </c>
    </row>
    <row r="1907" customFormat="false" ht="15" hidden="false" customHeight="false" outlineLevel="0" collapsed="false">
      <c r="A1907" s="24" t="s">
        <v>2730</v>
      </c>
      <c r="B1907" s="39" t="n">
        <v>46062</v>
      </c>
      <c r="C1907" s="24" t="s">
        <v>280</v>
      </c>
      <c r="D1907" s="24" t="s">
        <v>826</v>
      </c>
      <c r="E1907" s="24" t="s">
        <v>113</v>
      </c>
      <c r="F1907" s="38" t="n">
        <v>250</v>
      </c>
      <c r="G1907" s="42" t="n">
        <f aca="false">DATE(YEAR(B1907),MONTH(B1907),1)</f>
        <v>46054</v>
      </c>
      <c r="H1907" s="24" t="str">
        <f aca="false">INDEX(Customers!$B$2:$B$601,MATCH(C1907,Customers!$A$2:$A$601,0))</f>
        <v>Western</v>
      </c>
      <c r="I1907" s="43" t="n">
        <f aca="false">ROUND(MIN(INDEX(Assumptions!$D$13:$D$18,MATCH(E1907,Assumptions!$A$13:$A$18,0)),MAX(INDEX(Assumptions!$C$13:$C$18,MATCH(E1907,Assumptions!$A$13:$A$18,0)),INDEX(Assumptions!$B$13:$B$18,MATCH(E1907,Assumptions!$A$13:$A$18,0))*F1907)),2)</f>
        <v>12.5</v>
      </c>
    </row>
    <row r="1908" customFormat="false" ht="15" hidden="false" customHeight="false" outlineLevel="0" collapsed="false">
      <c r="A1908" s="24" t="s">
        <v>2731</v>
      </c>
      <c r="B1908" s="39" t="n">
        <v>46062</v>
      </c>
      <c r="C1908" s="24" t="s">
        <v>306</v>
      </c>
      <c r="D1908" s="24" t="s">
        <v>826</v>
      </c>
      <c r="E1908" s="24" t="s">
        <v>113</v>
      </c>
      <c r="F1908" s="38" t="n">
        <v>1000</v>
      </c>
      <c r="G1908" s="42" t="n">
        <f aca="false">DATE(YEAR(B1908),MONTH(B1908),1)</f>
        <v>46054</v>
      </c>
      <c r="H1908" s="24" t="str">
        <f aca="false">INDEX(Customers!$B$2:$B$601,MATCH(C1908,Customers!$A$2:$A$601,0))</f>
        <v>Rift Valley</v>
      </c>
      <c r="I1908" s="43" t="n">
        <f aca="false">ROUND(MIN(INDEX(Assumptions!$D$13:$D$18,MATCH(E1908,Assumptions!$A$13:$A$18,0)),MAX(INDEX(Assumptions!$C$13:$C$18,MATCH(E1908,Assumptions!$A$13:$A$18,0)),INDEX(Assumptions!$B$13:$B$18,MATCH(E1908,Assumptions!$A$13:$A$18,0))*F1908)),2)</f>
        <v>50</v>
      </c>
    </row>
    <row r="1909" customFormat="false" ht="15" hidden="false" customHeight="false" outlineLevel="0" collapsed="false">
      <c r="A1909" s="24" t="s">
        <v>2732</v>
      </c>
      <c r="B1909" s="39" t="n">
        <v>46062</v>
      </c>
      <c r="C1909" s="24" t="s">
        <v>309</v>
      </c>
      <c r="D1909" s="24" t="s">
        <v>175</v>
      </c>
      <c r="E1909" s="24" t="s">
        <v>105</v>
      </c>
      <c r="F1909" s="38" t="n">
        <v>8660</v>
      </c>
      <c r="G1909" s="42" t="n">
        <f aca="false">DATE(YEAR(B1909),MONTH(B1909),1)</f>
        <v>46054</v>
      </c>
      <c r="H1909" s="24" t="str">
        <f aca="false">INDEX(Customers!$B$2:$B$601,MATCH(C1909,Customers!$A$2:$A$601,0))</f>
        <v>Rift Valley</v>
      </c>
      <c r="I1909" s="43" t="n">
        <f aca="false">ROUND(MIN(INDEX(Assumptions!$D$13:$D$18,MATCH(E1909,Assumptions!$A$13:$A$18,0)),MAX(INDEX(Assumptions!$C$13:$C$18,MATCH(E1909,Assumptions!$A$13:$A$18,0)),INDEX(Assumptions!$B$13:$B$18,MATCH(E1909,Assumptions!$A$13:$A$18,0))*F1909)),2)</f>
        <v>129.9</v>
      </c>
    </row>
    <row r="1910" customFormat="false" ht="15" hidden="false" customHeight="false" outlineLevel="0" collapsed="false">
      <c r="A1910" s="24" t="s">
        <v>2733</v>
      </c>
      <c r="B1910" s="39" t="n">
        <v>46062</v>
      </c>
      <c r="C1910" s="24" t="s">
        <v>347</v>
      </c>
      <c r="D1910" s="24" t="s">
        <v>188</v>
      </c>
      <c r="E1910" s="24" t="s">
        <v>107</v>
      </c>
      <c r="F1910" s="38" t="n">
        <v>15330</v>
      </c>
      <c r="G1910" s="42" t="n">
        <f aca="false">DATE(YEAR(B1910),MONTH(B1910),1)</f>
        <v>46054</v>
      </c>
      <c r="H1910" s="24" t="str">
        <f aca="false">INDEX(Customers!$B$2:$B$601,MATCH(C1910,Customers!$A$2:$A$601,0))</f>
        <v>Coast</v>
      </c>
      <c r="I1910" s="43" t="n">
        <f aca="false">ROUND(MIN(INDEX(Assumptions!$D$13:$D$18,MATCH(E1910,Assumptions!$A$13:$A$18,0)),MAX(INDEX(Assumptions!$C$13:$C$18,MATCH(E1910,Assumptions!$A$13:$A$18,0)),INDEX(Assumptions!$B$13:$B$18,MATCH(E1910,Assumptions!$A$13:$A$18,0))*F1910)),2)</f>
        <v>0</v>
      </c>
    </row>
    <row r="1911" customFormat="false" ht="15" hidden="false" customHeight="false" outlineLevel="0" collapsed="false">
      <c r="A1911" s="24" t="s">
        <v>2734</v>
      </c>
      <c r="B1911" s="39" t="n">
        <v>46062</v>
      </c>
      <c r="C1911" s="24" t="s">
        <v>374</v>
      </c>
      <c r="D1911" s="24" t="s">
        <v>826</v>
      </c>
      <c r="E1911" s="24" t="s">
        <v>109</v>
      </c>
      <c r="F1911" s="38" t="n">
        <v>6480</v>
      </c>
      <c r="G1911" s="42" t="n">
        <f aca="false">DATE(YEAR(B1911),MONTH(B1911),1)</f>
        <v>46054</v>
      </c>
      <c r="H1911" s="24" t="str">
        <f aca="false">INDEX(Customers!$B$2:$B$601,MATCH(C1911,Customers!$A$2:$A$601,0))</f>
        <v>Nairobi</v>
      </c>
      <c r="I1911" s="43" t="n">
        <f aca="false">ROUND(MIN(INDEX(Assumptions!$D$13:$D$18,MATCH(E1911,Assumptions!$A$13:$A$18,0)),MAX(INDEX(Assumptions!$C$13:$C$18,MATCH(E1911,Assumptions!$A$13:$A$18,0)),INDEX(Assumptions!$B$13:$B$18,MATCH(E1911,Assumptions!$A$13:$A$18,0))*F1911)),2)</f>
        <v>25.92</v>
      </c>
    </row>
    <row r="1912" customFormat="false" ht="15" hidden="false" customHeight="false" outlineLevel="0" collapsed="false">
      <c r="A1912" s="24" t="s">
        <v>2735</v>
      </c>
      <c r="B1912" s="39" t="n">
        <v>46062</v>
      </c>
      <c r="C1912" s="24" t="s">
        <v>390</v>
      </c>
      <c r="D1912" s="24" t="s">
        <v>826</v>
      </c>
      <c r="E1912" s="24" t="s">
        <v>113</v>
      </c>
      <c r="F1912" s="38" t="n">
        <v>1000</v>
      </c>
      <c r="G1912" s="42" t="n">
        <f aca="false">DATE(YEAR(B1912),MONTH(B1912),1)</f>
        <v>46054</v>
      </c>
      <c r="H1912" s="24" t="str">
        <f aca="false">INDEX(Customers!$B$2:$B$601,MATCH(C1912,Customers!$A$2:$A$601,0))</f>
        <v>Rift Valley</v>
      </c>
      <c r="I1912" s="43" t="n">
        <f aca="false">ROUND(MIN(INDEX(Assumptions!$D$13:$D$18,MATCH(E1912,Assumptions!$A$13:$A$18,0)),MAX(INDEX(Assumptions!$C$13:$C$18,MATCH(E1912,Assumptions!$A$13:$A$18,0)),INDEX(Assumptions!$B$13:$B$18,MATCH(E1912,Assumptions!$A$13:$A$18,0))*F1912)),2)</f>
        <v>50</v>
      </c>
    </row>
    <row r="1913" customFormat="false" ht="15" hidden="false" customHeight="false" outlineLevel="0" collapsed="false">
      <c r="A1913" s="24" t="s">
        <v>2736</v>
      </c>
      <c r="B1913" s="39" t="n">
        <v>46062</v>
      </c>
      <c r="C1913" s="24" t="s">
        <v>447</v>
      </c>
      <c r="D1913" s="24" t="s">
        <v>826</v>
      </c>
      <c r="E1913" s="24" t="s">
        <v>111</v>
      </c>
      <c r="F1913" s="38" t="n">
        <v>100</v>
      </c>
      <c r="G1913" s="42" t="n">
        <f aca="false">DATE(YEAR(B1913),MONTH(B1913),1)</f>
        <v>46054</v>
      </c>
      <c r="H1913" s="24" t="str">
        <f aca="false">INDEX(Customers!$B$2:$B$601,MATCH(C1913,Customers!$A$2:$A$601,0))</f>
        <v>Rift Valley</v>
      </c>
      <c r="I1913" s="43" t="n">
        <f aca="false">ROUND(MIN(INDEX(Assumptions!$D$13:$D$18,MATCH(E1913,Assumptions!$A$13:$A$18,0)),MAX(INDEX(Assumptions!$C$13:$C$18,MATCH(E1913,Assumptions!$A$13:$A$18,0)),INDEX(Assumptions!$B$13:$B$18,MATCH(E1913,Assumptions!$A$13:$A$18,0))*F1913)),2)</f>
        <v>4</v>
      </c>
    </row>
    <row r="1914" customFormat="false" ht="15" hidden="false" customHeight="false" outlineLevel="0" collapsed="false">
      <c r="A1914" s="24" t="s">
        <v>2737</v>
      </c>
      <c r="B1914" s="39" t="n">
        <v>46062</v>
      </c>
      <c r="C1914" s="24" t="s">
        <v>449</v>
      </c>
      <c r="D1914" s="24" t="s">
        <v>826</v>
      </c>
      <c r="E1914" s="24" t="s">
        <v>109</v>
      </c>
      <c r="F1914" s="38" t="n">
        <v>1750</v>
      </c>
      <c r="G1914" s="42" t="n">
        <f aca="false">DATE(YEAR(B1914),MONTH(B1914),1)</f>
        <v>46054</v>
      </c>
      <c r="H1914" s="24" t="str">
        <f aca="false">INDEX(Customers!$B$2:$B$601,MATCH(C1914,Customers!$A$2:$A$601,0))</f>
        <v>Rift Valley</v>
      </c>
      <c r="I1914" s="43" t="n">
        <f aca="false">ROUND(MIN(INDEX(Assumptions!$D$13:$D$18,MATCH(E1914,Assumptions!$A$13:$A$18,0)),MAX(INDEX(Assumptions!$C$13:$C$18,MATCH(E1914,Assumptions!$A$13:$A$18,0)),INDEX(Assumptions!$B$13:$B$18,MATCH(E1914,Assumptions!$A$13:$A$18,0))*F1914)),2)</f>
        <v>7</v>
      </c>
    </row>
    <row r="1915" customFormat="false" ht="15" hidden="false" customHeight="false" outlineLevel="0" collapsed="false">
      <c r="A1915" s="24" t="s">
        <v>2738</v>
      </c>
      <c r="B1915" s="39" t="n">
        <v>46062</v>
      </c>
      <c r="C1915" s="24" t="s">
        <v>451</v>
      </c>
      <c r="D1915" s="24" t="s">
        <v>153</v>
      </c>
      <c r="E1915" s="24" t="s">
        <v>107</v>
      </c>
      <c r="F1915" s="38" t="n">
        <v>13150</v>
      </c>
      <c r="G1915" s="42" t="n">
        <f aca="false">DATE(YEAR(B1915),MONTH(B1915),1)</f>
        <v>46054</v>
      </c>
      <c r="H1915" s="24" t="str">
        <f aca="false">INDEX(Customers!$B$2:$B$601,MATCH(C1915,Customers!$A$2:$A$601,0))</f>
        <v>Nairobi</v>
      </c>
      <c r="I1915" s="43" t="n">
        <f aca="false">ROUND(MIN(INDEX(Assumptions!$D$13:$D$18,MATCH(E1915,Assumptions!$A$13:$A$18,0)),MAX(INDEX(Assumptions!$C$13:$C$18,MATCH(E1915,Assumptions!$A$13:$A$18,0)),INDEX(Assumptions!$B$13:$B$18,MATCH(E1915,Assumptions!$A$13:$A$18,0))*F1915)),2)</f>
        <v>0</v>
      </c>
    </row>
    <row r="1916" customFormat="false" ht="15" hidden="false" customHeight="false" outlineLevel="0" collapsed="false">
      <c r="A1916" s="24" t="s">
        <v>2739</v>
      </c>
      <c r="B1916" s="39" t="n">
        <v>46062</v>
      </c>
      <c r="C1916" s="24" t="s">
        <v>487</v>
      </c>
      <c r="D1916" s="24" t="s">
        <v>826</v>
      </c>
      <c r="E1916" s="24" t="s">
        <v>103</v>
      </c>
      <c r="F1916" s="38" t="n">
        <v>450</v>
      </c>
      <c r="G1916" s="42" t="n">
        <f aca="false">DATE(YEAR(B1916),MONTH(B1916),1)</f>
        <v>46054</v>
      </c>
      <c r="H1916" s="24" t="str">
        <f aca="false">INDEX(Customers!$B$2:$B$601,MATCH(C1916,Customers!$A$2:$A$601,0))</f>
        <v>Rift Valley</v>
      </c>
      <c r="I1916" s="43" t="n">
        <f aca="false">ROUND(MIN(INDEX(Assumptions!$D$13:$D$18,MATCH(E1916,Assumptions!$A$13:$A$18,0)),MAX(INDEX(Assumptions!$C$13:$C$18,MATCH(E1916,Assumptions!$A$13:$A$18,0)),INDEX(Assumptions!$B$13:$B$18,MATCH(E1916,Assumptions!$A$13:$A$18,0))*F1916)),2)</f>
        <v>5</v>
      </c>
    </row>
    <row r="1917" customFormat="false" ht="15" hidden="false" customHeight="false" outlineLevel="0" collapsed="false">
      <c r="A1917" s="24" t="s">
        <v>2740</v>
      </c>
      <c r="B1917" s="39" t="n">
        <v>46062</v>
      </c>
      <c r="C1917" s="24" t="s">
        <v>504</v>
      </c>
      <c r="D1917" s="24" t="s">
        <v>826</v>
      </c>
      <c r="E1917" s="24" t="s">
        <v>109</v>
      </c>
      <c r="F1917" s="38" t="n">
        <v>40370</v>
      </c>
      <c r="G1917" s="42" t="n">
        <f aca="false">DATE(YEAR(B1917),MONTH(B1917),1)</f>
        <v>46054</v>
      </c>
      <c r="H1917" s="24" t="str">
        <f aca="false">INDEX(Customers!$B$2:$B$601,MATCH(C1917,Customers!$A$2:$A$601,0))</f>
        <v>Coast</v>
      </c>
      <c r="I1917" s="43" t="n">
        <f aca="false">ROUND(MIN(INDEX(Assumptions!$D$13:$D$18,MATCH(E1917,Assumptions!$A$13:$A$18,0)),MAX(INDEX(Assumptions!$C$13:$C$18,MATCH(E1917,Assumptions!$A$13:$A$18,0)),INDEX(Assumptions!$B$13:$B$18,MATCH(E1917,Assumptions!$A$13:$A$18,0))*F1917)),2)</f>
        <v>40</v>
      </c>
    </row>
    <row r="1918" customFormat="false" ht="15" hidden="false" customHeight="false" outlineLevel="0" collapsed="false">
      <c r="A1918" s="24" t="s">
        <v>2741</v>
      </c>
      <c r="B1918" s="39" t="n">
        <v>46062</v>
      </c>
      <c r="C1918" s="24" t="s">
        <v>525</v>
      </c>
      <c r="D1918" s="24" t="s">
        <v>826</v>
      </c>
      <c r="E1918" s="24" t="s">
        <v>103</v>
      </c>
      <c r="F1918" s="38" t="n">
        <v>6710</v>
      </c>
      <c r="G1918" s="42" t="n">
        <f aca="false">DATE(YEAR(B1918),MONTH(B1918),1)</f>
        <v>46054</v>
      </c>
      <c r="H1918" s="24" t="str">
        <f aca="false">INDEX(Customers!$B$2:$B$601,MATCH(C1918,Customers!$A$2:$A$601,0))</f>
        <v>Nairobi</v>
      </c>
      <c r="I1918" s="43" t="n">
        <f aca="false">ROUND(MIN(INDEX(Assumptions!$D$13:$D$18,MATCH(E1918,Assumptions!$A$13:$A$18,0)),MAX(INDEX(Assumptions!$C$13:$C$18,MATCH(E1918,Assumptions!$A$13:$A$18,0)),INDEX(Assumptions!$B$13:$B$18,MATCH(E1918,Assumptions!$A$13:$A$18,0))*F1918)),2)</f>
        <v>67.1</v>
      </c>
    </row>
    <row r="1919" customFormat="false" ht="15" hidden="false" customHeight="false" outlineLevel="0" collapsed="false">
      <c r="A1919" s="24" t="s">
        <v>2742</v>
      </c>
      <c r="B1919" s="39" t="n">
        <v>46062</v>
      </c>
      <c r="C1919" s="24" t="s">
        <v>526</v>
      </c>
      <c r="D1919" s="24" t="s">
        <v>826</v>
      </c>
      <c r="E1919" s="24" t="s">
        <v>111</v>
      </c>
      <c r="F1919" s="38" t="n">
        <v>50</v>
      </c>
      <c r="G1919" s="42" t="n">
        <f aca="false">DATE(YEAR(B1919),MONTH(B1919),1)</f>
        <v>46054</v>
      </c>
      <c r="H1919" s="24" t="str">
        <f aca="false">INDEX(Customers!$B$2:$B$601,MATCH(C1919,Customers!$A$2:$A$601,0))</f>
        <v>Central</v>
      </c>
      <c r="I1919" s="43" t="n">
        <f aca="false">ROUND(MIN(INDEX(Assumptions!$D$13:$D$18,MATCH(E1919,Assumptions!$A$13:$A$18,0)),MAX(INDEX(Assumptions!$C$13:$C$18,MATCH(E1919,Assumptions!$A$13:$A$18,0)),INDEX(Assumptions!$B$13:$B$18,MATCH(E1919,Assumptions!$A$13:$A$18,0))*F1919)),2)</f>
        <v>2</v>
      </c>
    </row>
    <row r="1920" customFormat="false" ht="15" hidden="false" customHeight="false" outlineLevel="0" collapsed="false">
      <c r="A1920" s="24" t="s">
        <v>2743</v>
      </c>
      <c r="B1920" s="39" t="n">
        <v>46062</v>
      </c>
      <c r="C1920" s="24" t="s">
        <v>585</v>
      </c>
      <c r="D1920" s="24" t="s">
        <v>826</v>
      </c>
      <c r="E1920" s="24" t="s">
        <v>109</v>
      </c>
      <c r="F1920" s="38" t="n">
        <v>3670</v>
      </c>
      <c r="G1920" s="42" t="n">
        <f aca="false">DATE(YEAR(B1920),MONTH(B1920),1)</f>
        <v>46054</v>
      </c>
      <c r="H1920" s="24" t="str">
        <f aca="false">INDEX(Customers!$B$2:$B$601,MATCH(C1920,Customers!$A$2:$A$601,0))</f>
        <v>Eastern</v>
      </c>
      <c r="I1920" s="43" t="n">
        <f aca="false">ROUND(MIN(INDEX(Assumptions!$D$13:$D$18,MATCH(E1920,Assumptions!$A$13:$A$18,0)),MAX(INDEX(Assumptions!$C$13:$C$18,MATCH(E1920,Assumptions!$A$13:$A$18,0)),INDEX(Assumptions!$B$13:$B$18,MATCH(E1920,Assumptions!$A$13:$A$18,0))*F1920)),2)</f>
        <v>14.68</v>
      </c>
    </row>
    <row r="1921" customFormat="false" ht="15" hidden="false" customHeight="false" outlineLevel="0" collapsed="false">
      <c r="A1921" s="24" t="s">
        <v>2744</v>
      </c>
      <c r="B1921" s="39" t="n">
        <v>46062</v>
      </c>
      <c r="C1921" s="24" t="s">
        <v>594</v>
      </c>
      <c r="D1921" s="24" t="s">
        <v>826</v>
      </c>
      <c r="E1921" s="24" t="s">
        <v>111</v>
      </c>
      <c r="F1921" s="38" t="n">
        <v>200</v>
      </c>
      <c r="G1921" s="42" t="n">
        <f aca="false">DATE(YEAR(B1921),MONTH(B1921),1)</f>
        <v>46054</v>
      </c>
      <c r="H1921" s="24" t="str">
        <f aca="false">INDEX(Customers!$B$2:$B$601,MATCH(C1921,Customers!$A$2:$A$601,0))</f>
        <v>Rift Valley</v>
      </c>
      <c r="I1921" s="43" t="n">
        <f aca="false">ROUND(MIN(INDEX(Assumptions!$D$13:$D$18,MATCH(E1921,Assumptions!$A$13:$A$18,0)),MAX(INDEX(Assumptions!$C$13:$C$18,MATCH(E1921,Assumptions!$A$13:$A$18,0)),INDEX(Assumptions!$B$13:$B$18,MATCH(E1921,Assumptions!$A$13:$A$18,0))*F1921)),2)</f>
        <v>8</v>
      </c>
    </row>
    <row r="1922" customFormat="false" ht="15" hidden="false" customHeight="false" outlineLevel="0" collapsed="false">
      <c r="A1922" s="24" t="s">
        <v>2745</v>
      </c>
      <c r="B1922" s="39" t="n">
        <v>46062</v>
      </c>
      <c r="C1922" s="24" t="s">
        <v>608</v>
      </c>
      <c r="D1922" s="24" t="s">
        <v>204</v>
      </c>
      <c r="E1922" s="24" t="s">
        <v>105</v>
      </c>
      <c r="F1922" s="38" t="n">
        <v>11420</v>
      </c>
      <c r="G1922" s="42" t="n">
        <f aca="false">DATE(YEAR(B1922),MONTH(B1922),1)</f>
        <v>46054</v>
      </c>
      <c r="H1922" s="24" t="str">
        <f aca="false">INDEX(Customers!$B$2:$B$601,MATCH(C1922,Customers!$A$2:$A$601,0))</f>
        <v>Eastern</v>
      </c>
      <c r="I1922" s="43" t="n">
        <f aca="false">ROUND(MIN(INDEX(Assumptions!$D$13:$D$18,MATCH(E1922,Assumptions!$A$13:$A$18,0)),MAX(INDEX(Assumptions!$C$13:$C$18,MATCH(E1922,Assumptions!$A$13:$A$18,0)),INDEX(Assumptions!$B$13:$B$18,MATCH(E1922,Assumptions!$A$13:$A$18,0))*F1922)),2)</f>
        <v>171.3</v>
      </c>
    </row>
    <row r="1923" customFormat="false" ht="15" hidden="false" customHeight="false" outlineLevel="0" collapsed="false">
      <c r="A1923" s="24" t="s">
        <v>2746</v>
      </c>
      <c r="B1923" s="39" t="n">
        <v>46062</v>
      </c>
      <c r="C1923" s="24" t="s">
        <v>612</v>
      </c>
      <c r="D1923" s="24" t="s">
        <v>826</v>
      </c>
      <c r="E1923" s="24" t="s">
        <v>109</v>
      </c>
      <c r="F1923" s="38" t="n">
        <v>2980</v>
      </c>
      <c r="G1923" s="42" t="n">
        <f aca="false">DATE(YEAR(B1923),MONTH(B1923),1)</f>
        <v>46054</v>
      </c>
      <c r="H1923" s="24" t="str">
        <f aca="false">INDEX(Customers!$B$2:$B$601,MATCH(C1923,Customers!$A$2:$A$601,0))</f>
        <v>Central</v>
      </c>
      <c r="I1923" s="43" t="n">
        <f aca="false">ROUND(MIN(INDEX(Assumptions!$D$13:$D$18,MATCH(E1923,Assumptions!$A$13:$A$18,0)),MAX(INDEX(Assumptions!$C$13:$C$18,MATCH(E1923,Assumptions!$A$13:$A$18,0)),INDEX(Assumptions!$B$13:$B$18,MATCH(E1923,Assumptions!$A$13:$A$18,0))*F1923)),2)</f>
        <v>11.92</v>
      </c>
    </row>
    <row r="1924" customFormat="false" ht="15" hidden="false" customHeight="false" outlineLevel="0" collapsed="false">
      <c r="A1924" s="24" t="s">
        <v>2747</v>
      </c>
      <c r="B1924" s="39" t="n">
        <v>46062</v>
      </c>
      <c r="C1924" s="24" t="s">
        <v>627</v>
      </c>
      <c r="D1924" s="24" t="s">
        <v>826</v>
      </c>
      <c r="E1924" s="24" t="s">
        <v>109</v>
      </c>
      <c r="F1924" s="38" t="n">
        <v>7220</v>
      </c>
      <c r="G1924" s="42" t="n">
        <f aca="false">DATE(YEAR(B1924),MONTH(B1924),1)</f>
        <v>46054</v>
      </c>
      <c r="H1924" s="24" t="str">
        <f aca="false">INDEX(Customers!$B$2:$B$601,MATCH(C1924,Customers!$A$2:$A$601,0))</f>
        <v>Central</v>
      </c>
      <c r="I1924" s="43" t="n">
        <f aca="false">ROUND(MIN(INDEX(Assumptions!$D$13:$D$18,MATCH(E1924,Assumptions!$A$13:$A$18,0)),MAX(INDEX(Assumptions!$C$13:$C$18,MATCH(E1924,Assumptions!$A$13:$A$18,0)),INDEX(Assumptions!$B$13:$B$18,MATCH(E1924,Assumptions!$A$13:$A$18,0))*F1924)),2)</f>
        <v>28.88</v>
      </c>
    </row>
    <row r="1925" customFormat="false" ht="15" hidden="false" customHeight="false" outlineLevel="0" collapsed="false">
      <c r="A1925" s="24" t="s">
        <v>2748</v>
      </c>
      <c r="B1925" s="39" t="n">
        <v>46062</v>
      </c>
      <c r="C1925" s="24" t="s">
        <v>632</v>
      </c>
      <c r="D1925" s="24" t="s">
        <v>826</v>
      </c>
      <c r="E1925" s="24" t="s">
        <v>103</v>
      </c>
      <c r="F1925" s="38" t="n">
        <v>580</v>
      </c>
      <c r="G1925" s="42" t="n">
        <f aca="false">DATE(YEAR(B1925),MONTH(B1925),1)</f>
        <v>46054</v>
      </c>
      <c r="H1925" s="24" t="str">
        <f aca="false">INDEX(Customers!$B$2:$B$601,MATCH(C1925,Customers!$A$2:$A$601,0))</f>
        <v>Western</v>
      </c>
      <c r="I1925" s="43" t="n">
        <f aca="false">ROUND(MIN(INDEX(Assumptions!$D$13:$D$18,MATCH(E1925,Assumptions!$A$13:$A$18,0)),MAX(INDEX(Assumptions!$C$13:$C$18,MATCH(E1925,Assumptions!$A$13:$A$18,0)),INDEX(Assumptions!$B$13:$B$18,MATCH(E1925,Assumptions!$A$13:$A$18,0))*F1925)),2)</f>
        <v>5.8</v>
      </c>
    </row>
    <row r="1926" customFormat="false" ht="15" hidden="false" customHeight="false" outlineLevel="0" collapsed="false">
      <c r="A1926" s="24" t="s">
        <v>2749</v>
      </c>
      <c r="B1926" s="39" t="n">
        <v>46062</v>
      </c>
      <c r="C1926" s="24" t="s">
        <v>640</v>
      </c>
      <c r="D1926" s="24" t="s">
        <v>175</v>
      </c>
      <c r="E1926" s="24" t="s">
        <v>107</v>
      </c>
      <c r="F1926" s="38" t="n">
        <v>7810</v>
      </c>
      <c r="G1926" s="42" t="n">
        <f aca="false">DATE(YEAR(B1926),MONTH(B1926),1)</f>
        <v>46054</v>
      </c>
      <c r="H1926" s="24" t="str">
        <f aca="false">INDEX(Customers!$B$2:$B$601,MATCH(C1926,Customers!$A$2:$A$601,0))</f>
        <v>Rift Valley</v>
      </c>
      <c r="I1926" s="43" t="n">
        <f aca="false">ROUND(MIN(INDEX(Assumptions!$D$13:$D$18,MATCH(E1926,Assumptions!$A$13:$A$18,0)),MAX(INDEX(Assumptions!$C$13:$C$18,MATCH(E1926,Assumptions!$A$13:$A$18,0)),INDEX(Assumptions!$B$13:$B$18,MATCH(E1926,Assumptions!$A$13:$A$18,0))*F1926)),2)</f>
        <v>0</v>
      </c>
    </row>
    <row r="1927" customFormat="false" ht="15" hidden="false" customHeight="false" outlineLevel="0" collapsed="false">
      <c r="A1927" s="24" t="s">
        <v>2750</v>
      </c>
      <c r="B1927" s="39" t="n">
        <v>46062</v>
      </c>
      <c r="C1927" s="24" t="s">
        <v>671</v>
      </c>
      <c r="D1927" s="24" t="s">
        <v>205</v>
      </c>
      <c r="E1927" s="24" t="s">
        <v>105</v>
      </c>
      <c r="F1927" s="38" t="n">
        <v>2880</v>
      </c>
      <c r="G1927" s="42" t="n">
        <f aca="false">DATE(YEAR(B1927),MONTH(B1927),1)</f>
        <v>46054</v>
      </c>
      <c r="H1927" s="24" t="str">
        <f aca="false">INDEX(Customers!$B$2:$B$601,MATCH(C1927,Customers!$A$2:$A$601,0))</f>
        <v>Eastern</v>
      </c>
      <c r="I1927" s="43" t="n">
        <f aca="false">ROUND(MIN(INDEX(Assumptions!$D$13:$D$18,MATCH(E1927,Assumptions!$A$13:$A$18,0)),MAX(INDEX(Assumptions!$C$13:$C$18,MATCH(E1927,Assumptions!$A$13:$A$18,0)),INDEX(Assumptions!$B$13:$B$18,MATCH(E1927,Assumptions!$A$13:$A$18,0))*F1927)),2)</f>
        <v>43.2</v>
      </c>
    </row>
    <row r="1928" customFormat="false" ht="15" hidden="false" customHeight="false" outlineLevel="0" collapsed="false">
      <c r="A1928" s="24" t="s">
        <v>2751</v>
      </c>
      <c r="B1928" s="39" t="n">
        <v>46062</v>
      </c>
      <c r="C1928" s="24" t="s">
        <v>676</v>
      </c>
      <c r="D1928" s="24" t="s">
        <v>187</v>
      </c>
      <c r="E1928" s="24" t="s">
        <v>105</v>
      </c>
      <c r="F1928" s="38" t="n">
        <v>1200</v>
      </c>
      <c r="G1928" s="42" t="n">
        <f aca="false">DATE(YEAR(B1928),MONTH(B1928),1)</f>
        <v>46054</v>
      </c>
      <c r="H1928" s="24" t="str">
        <f aca="false">INDEX(Customers!$B$2:$B$601,MATCH(C1928,Customers!$A$2:$A$601,0))</f>
        <v>Nairobi</v>
      </c>
      <c r="I1928" s="43" t="n">
        <f aca="false">ROUND(MIN(INDEX(Assumptions!$D$13:$D$18,MATCH(E1928,Assumptions!$A$13:$A$18,0)),MAX(INDEX(Assumptions!$C$13:$C$18,MATCH(E1928,Assumptions!$A$13:$A$18,0)),INDEX(Assumptions!$B$13:$B$18,MATCH(E1928,Assumptions!$A$13:$A$18,0))*F1928)),2)</f>
        <v>18</v>
      </c>
    </row>
    <row r="1929" customFormat="false" ht="15" hidden="false" customHeight="false" outlineLevel="0" collapsed="false">
      <c r="A1929" s="24" t="s">
        <v>2752</v>
      </c>
      <c r="B1929" s="39" t="n">
        <v>46062</v>
      </c>
      <c r="C1929" s="24" t="s">
        <v>688</v>
      </c>
      <c r="D1929" s="24" t="s">
        <v>826</v>
      </c>
      <c r="E1929" s="24" t="s">
        <v>111</v>
      </c>
      <c r="F1929" s="38" t="n">
        <v>50</v>
      </c>
      <c r="G1929" s="42" t="n">
        <f aca="false">DATE(YEAR(B1929),MONTH(B1929),1)</f>
        <v>46054</v>
      </c>
      <c r="H1929" s="24" t="str">
        <f aca="false">INDEX(Customers!$B$2:$B$601,MATCH(C1929,Customers!$A$2:$A$601,0))</f>
        <v>Coast</v>
      </c>
      <c r="I1929" s="43" t="n">
        <f aca="false">ROUND(MIN(INDEX(Assumptions!$D$13:$D$18,MATCH(E1929,Assumptions!$A$13:$A$18,0)),MAX(INDEX(Assumptions!$C$13:$C$18,MATCH(E1929,Assumptions!$A$13:$A$18,0)),INDEX(Assumptions!$B$13:$B$18,MATCH(E1929,Assumptions!$A$13:$A$18,0))*F1929)),2)</f>
        <v>2</v>
      </c>
    </row>
    <row r="1930" customFormat="false" ht="15" hidden="false" customHeight="false" outlineLevel="0" collapsed="false">
      <c r="A1930" s="24" t="s">
        <v>2753</v>
      </c>
      <c r="B1930" s="39" t="n">
        <v>46062</v>
      </c>
      <c r="C1930" s="24" t="s">
        <v>692</v>
      </c>
      <c r="D1930" s="24" t="s">
        <v>183</v>
      </c>
      <c r="E1930" s="24" t="s">
        <v>107</v>
      </c>
      <c r="F1930" s="38" t="n">
        <v>2050</v>
      </c>
      <c r="G1930" s="42" t="n">
        <f aca="false">DATE(YEAR(B1930),MONTH(B1930),1)</f>
        <v>46054</v>
      </c>
      <c r="H1930" s="24" t="str">
        <f aca="false">INDEX(Customers!$B$2:$B$601,MATCH(C1930,Customers!$A$2:$A$601,0))</f>
        <v>Coast</v>
      </c>
      <c r="I1930" s="43" t="n">
        <f aca="false">ROUND(MIN(INDEX(Assumptions!$D$13:$D$18,MATCH(E1930,Assumptions!$A$13:$A$18,0)),MAX(INDEX(Assumptions!$C$13:$C$18,MATCH(E1930,Assumptions!$A$13:$A$18,0)),INDEX(Assumptions!$B$13:$B$18,MATCH(E1930,Assumptions!$A$13:$A$18,0))*F1930)),2)</f>
        <v>0</v>
      </c>
    </row>
    <row r="1931" customFormat="false" ht="15" hidden="false" customHeight="false" outlineLevel="0" collapsed="false">
      <c r="A1931" s="24" t="s">
        <v>2754</v>
      </c>
      <c r="B1931" s="39" t="n">
        <v>46062</v>
      </c>
      <c r="C1931" s="24" t="s">
        <v>694</v>
      </c>
      <c r="D1931" s="24" t="s">
        <v>202</v>
      </c>
      <c r="E1931" s="24" t="s">
        <v>105</v>
      </c>
      <c r="F1931" s="38" t="n">
        <v>7440</v>
      </c>
      <c r="G1931" s="42" t="n">
        <f aca="false">DATE(YEAR(B1931),MONTH(B1931),1)</f>
        <v>46054</v>
      </c>
      <c r="H1931" s="24" t="str">
        <f aca="false">INDEX(Customers!$B$2:$B$601,MATCH(C1931,Customers!$A$2:$A$601,0))</f>
        <v>Western</v>
      </c>
      <c r="I1931" s="43" t="n">
        <f aca="false">ROUND(MIN(INDEX(Assumptions!$D$13:$D$18,MATCH(E1931,Assumptions!$A$13:$A$18,0)),MAX(INDEX(Assumptions!$C$13:$C$18,MATCH(E1931,Assumptions!$A$13:$A$18,0)),INDEX(Assumptions!$B$13:$B$18,MATCH(E1931,Assumptions!$A$13:$A$18,0))*F1931)),2)</f>
        <v>111.6</v>
      </c>
    </row>
    <row r="1932" customFormat="false" ht="15" hidden="false" customHeight="false" outlineLevel="0" collapsed="false">
      <c r="A1932" s="24" t="s">
        <v>2755</v>
      </c>
      <c r="B1932" s="39" t="n">
        <v>46062</v>
      </c>
      <c r="C1932" s="24" t="s">
        <v>697</v>
      </c>
      <c r="D1932" s="24" t="s">
        <v>826</v>
      </c>
      <c r="E1932" s="24" t="s">
        <v>103</v>
      </c>
      <c r="F1932" s="38" t="n">
        <v>4400</v>
      </c>
      <c r="G1932" s="42" t="n">
        <f aca="false">DATE(YEAR(B1932),MONTH(B1932),1)</f>
        <v>46054</v>
      </c>
      <c r="H1932" s="24" t="str">
        <f aca="false">INDEX(Customers!$B$2:$B$601,MATCH(C1932,Customers!$A$2:$A$601,0))</f>
        <v>Western</v>
      </c>
      <c r="I1932" s="43" t="n">
        <f aca="false">ROUND(MIN(INDEX(Assumptions!$D$13:$D$18,MATCH(E1932,Assumptions!$A$13:$A$18,0)),MAX(INDEX(Assumptions!$C$13:$C$18,MATCH(E1932,Assumptions!$A$13:$A$18,0)),INDEX(Assumptions!$B$13:$B$18,MATCH(E1932,Assumptions!$A$13:$A$18,0))*F1932)),2)</f>
        <v>44</v>
      </c>
    </row>
    <row r="1933" customFormat="false" ht="15" hidden="false" customHeight="false" outlineLevel="0" collapsed="false">
      <c r="A1933" s="24" t="s">
        <v>2756</v>
      </c>
      <c r="B1933" s="39" t="n">
        <v>46062</v>
      </c>
      <c r="C1933" s="24" t="s">
        <v>700</v>
      </c>
      <c r="D1933" s="24" t="s">
        <v>826</v>
      </c>
      <c r="E1933" s="24" t="s">
        <v>111</v>
      </c>
      <c r="F1933" s="38" t="n">
        <v>100</v>
      </c>
      <c r="G1933" s="42" t="n">
        <f aca="false">DATE(YEAR(B1933),MONTH(B1933),1)</f>
        <v>46054</v>
      </c>
      <c r="H1933" s="24" t="str">
        <f aca="false">INDEX(Customers!$B$2:$B$601,MATCH(C1933,Customers!$A$2:$A$601,0))</f>
        <v>Western</v>
      </c>
      <c r="I1933" s="43" t="n">
        <f aca="false">ROUND(MIN(INDEX(Assumptions!$D$13:$D$18,MATCH(E1933,Assumptions!$A$13:$A$18,0)),MAX(INDEX(Assumptions!$C$13:$C$18,MATCH(E1933,Assumptions!$A$13:$A$18,0)),INDEX(Assumptions!$B$13:$B$18,MATCH(E1933,Assumptions!$A$13:$A$18,0))*F1933)),2)</f>
        <v>4</v>
      </c>
    </row>
    <row r="1934" customFormat="false" ht="15" hidden="false" customHeight="false" outlineLevel="0" collapsed="false">
      <c r="A1934" s="24" t="s">
        <v>2757</v>
      </c>
      <c r="B1934" s="39" t="n">
        <v>46062</v>
      </c>
      <c r="C1934" s="24" t="s">
        <v>710</v>
      </c>
      <c r="D1934" s="24" t="s">
        <v>826</v>
      </c>
      <c r="E1934" s="24" t="s">
        <v>103</v>
      </c>
      <c r="F1934" s="38" t="n">
        <v>1370</v>
      </c>
      <c r="G1934" s="42" t="n">
        <f aca="false">DATE(YEAR(B1934),MONTH(B1934),1)</f>
        <v>46054</v>
      </c>
      <c r="H1934" s="24" t="str">
        <f aca="false">INDEX(Customers!$B$2:$B$601,MATCH(C1934,Customers!$A$2:$A$601,0))</f>
        <v>Nairobi</v>
      </c>
      <c r="I1934" s="43" t="n">
        <f aca="false">ROUND(MIN(INDEX(Assumptions!$D$13:$D$18,MATCH(E1934,Assumptions!$A$13:$A$18,0)),MAX(INDEX(Assumptions!$C$13:$C$18,MATCH(E1934,Assumptions!$A$13:$A$18,0)),INDEX(Assumptions!$B$13:$B$18,MATCH(E1934,Assumptions!$A$13:$A$18,0))*F1934)),2)</f>
        <v>13.7</v>
      </c>
    </row>
    <row r="1935" customFormat="false" ht="15" hidden="false" customHeight="false" outlineLevel="0" collapsed="false">
      <c r="A1935" s="24" t="s">
        <v>2758</v>
      </c>
      <c r="B1935" s="39" t="n">
        <v>46062</v>
      </c>
      <c r="C1935" s="24" t="s">
        <v>718</v>
      </c>
      <c r="D1935" s="24" t="s">
        <v>826</v>
      </c>
      <c r="E1935" s="24" t="s">
        <v>103</v>
      </c>
      <c r="F1935" s="38" t="n">
        <v>3610</v>
      </c>
      <c r="G1935" s="42" t="n">
        <f aca="false">DATE(YEAR(B1935),MONTH(B1935),1)</f>
        <v>46054</v>
      </c>
      <c r="H1935" s="24" t="str">
        <f aca="false">INDEX(Customers!$B$2:$B$601,MATCH(C1935,Customers!$A$2:$A$601,0))</f>
        <v>Central</v>
      </c>
      <c r="I1935" s="43" t="n">
        <f aca="false">ROUND(MIN(INDEX(Assumptions!$D$13:$D$18,MATCH(E1935,Assumptions!$A$13:$A$18,0)),MAX(INDEX(Assumptions!$C$13:$C$18,MATCH(E1935,Assumptions!$A$13:$A$18,0)),INDEX(Assumptions!$B$13:$B$18,MATCH(E1935,Assumptions!$A$13:$A$18,0))*F1935)),2)</f>
        <v>36.1</v>
      </c>
    </row>
    <row r="1936" customFormat="false" ht="15" hidden="false" customHeight="false" outlineLevel="0" collapsed="false">
      <c r="A1936" s="24" t="s">
        <v>2759</v>
      </c>
      <c r="B1936" s="39" t="n">
        <v>46062</v>
      </c>
      <c r="C1936" s="24" t="s">
        <v>724</v>
      </c>
      <c r="D1936" s="24" t="s">
        <v>826</v>
      </c>
      <c r="E1936" s="24" t="s">
        <v>113</v>
      </c>
      <c r="F1936" s="38" t="n">
        <v>500</v>
      </c>
      <c r="G1936" s="42" t="n">
        <f aca="false">DATE(YEAR(B1936),MONTH(B1936),1)</f>
        <v>46054</v>
      </c>
      <c r="H1936" s="24" t="str">
        <f aca="false">INDEX(Customers!$B$2:$B$601,MATCH(C1936,Customers!$A$2:$A$601,0))</f>
        <v>Central</v>
      </c>
      <c r="I1936" s="43" t="n">
        <f aca="false">ROUND(MIN(INDEX(Assumptions!$D$13:$D$18,MATCH(E1936,Assumptions!$A$13:$A$18,0)),MAX(INDEX(Assumptions!$C$13:$C$18,MATCH(E1936,Assumptions!$A$13:$A$18,0)),INDEX(Assumptions!$B$13:$B$18,MATCH(E1936,Assumptions!$A$13:$A$18,0))*F1936)),2)</f>
        <v>25</v>
      </c>
    </row>
    <row r="1937" customFormat="false" ht="15" hidden="false" customHeight="false" outlineLevel="0" collapsed="false">
      <c r="A1937" s="24" t="s">
        <v>2760</v>
      </c>
      <c r="B1937" s="39" t="n">
        <v>46062</v>
      </c>
      <c r="C1937" s="24" t="s">
        <v>749</v>
      </c>
      <c r="D1937" s="24" t="s">
        <v>826</v>
      </c>
      <c r="E1937" s="24" t="s">
        <v>113</v>
      </c>
      <c r="F1937" s="38" t="n">
        <v>250</v>
      </c>
      <c r="G1937" s="42" t="n">
        <f aca="false">DATE(YEAR(B1937),MONTH(B1937),1)</f>
        <v>46054</v>
      </c>
      <c r="H1937" s="24" t="str">
        <f aca="false">INDEX(Customers!$B$2:$B$601,MATCH(C1937,Customers!$A$2:$A$601,0))</f>
        <v>Nairobi</v>
      </c>
      <c r="I1937" s="43" t="n">
        <f aca="false">ROUND(MIN(INDEX(Assumptions!$D$13:$D$18,MATCH(E1937,Assumptions!$A$13:$A$18,0)),MAX(INDEX(Assumptions!$C$13:$C$18,MATCH(E1937,Assumptions!$A$13:$A$18,0)),INDEX(Assumptions!$B$13:$B$18,MATCH(E1937,Assumptions!$A$13:$A$18,0))*F1937)),2)</f>
        <v>12.5</v>
      </c>
    </row>
    <row r="1938" customFormat="false" ht="15" hidden="false" customHeight="false" outlineLevel="0" collapsed="false">
      <c r="A1938" s="24" t="s">
        <v>2761</v>
      </c>
      <c r="B1938" s="39" t="n">
        <v>46062</v>
      </c>
      <c r="C1938" s="24" t="s">
        <v>749</v>
      </c>
      <c r="D1938" s="24" t="s">
        <v>826</v>
      </c>
      <c r="E1938" s="24" t="s">
        <v>113</v>
      </c>
      <c r="F1938" s="38" t="n">
        <v>99</v>
      </c>
      <c r="G1938" s="42" t="n">
        <f aca="false">DATE(YEAR(B1938),MONTH(B1938),1)</f>
        <v>46054</v>
      </c>
      <c r="H1938" s="24" t="str">
        <f aca="false">INDEX(Customers!$B$2:$B$601,MATCH(C1938,Customers!$A$2:$A$601,0))</f>
        <v>Nairobi</v>
      </c>
      <c r="I1938" s="43" t="n">
        <f aca="false">ROUND(MIN(INDEX(Assumptions!$D$13:$D$18,MATCH(E1938,Assumptions!$A$13:$A$18,0)),MAX(INDEX(Assumptions!$C$13:$C$18,MATCH(E1938,Assumptions!$A$13:$A$18,0)),INDEX(Assumptions!$B$13:$B$18,MATCH(E1938,Assumptions!$A$13:$A$18,0))*F1938)),2)</f>
        <v>4.95</v>
      </c>
    </row>
    <row r="1939" customFormat="false" ht="15" hidden="false" customHeight="false" outlineLevel="0" collapsed="false">
      <c r="A1939" s="24" t="s">
        <v>2762</v>
      </c>
      <c r="B1939" s="39" t="n">
        <v>46062</v>
      </c>
      <c r="C1939" s="24" t="s">
        <v>762</v>
      </c>
      <c r="D1939" s="24" t="s">
        <v>826</v>
      </c>
      <c r="E1939" s="24" t="s">
        <v>111</v>
      </c>
      <c r="F1939" s="38" t="n">
        <v>100</v>
      </c>
      <c r="G1939" s="42" t="n">
        <f aca="false">DATE(YEAR(B1939),MONTH(B1939),1)</f>
        <v>46054</v>
      </c>
      <c r="H1939" s="24" t="str">
        <f aca="false">INDEX(Customers!$B$2:$B$601,MATCH(C1939,Customers!$A$2:$A$601,0))</f>
        <v>Western</v>
      </c>
      <c r="I1939" s="43" t="n">
        <f aca="false">ROUND(MIN(INDEX(Assumptions!$D$13:$D$18,MATCH(E1939,Assumptions!$A$13:$A$18,0)),MAX(INDEX(Assumptions!$C$13:$C$18,MATCH(E1939,Assumptions!$A$13:$A$18,0)),INDEX(Assumptions!$B$13:$B$18,MATCH(E1939,Assumptions!$A$13:$A$18,0))*F1939)),2)</f>
        <v>4</v>
      </c>
    </row>
    <row r="1940" customFormat="false" ht="15" hidden="false" customHeight="false" outlineLevel="0" collapsed="false">
      <c r="A1940" s="24" t="s">
        <v>2763</v>
      </c>
      <c r="B1940" s="39" t="n">
        <v>46062</v>
      </c>
      <c r="C1940" s="24" t="s">
        <v>797</v>
      </c>
      <c r="D1940" s="24" t="s">
        <v>170</v>
      </c>
      <c r="E1940" s="24" t="s">
        <v>107</v>
      </c>
      <c r="F1940" s="38" t="n">
        <v>600</v>
      </c>
      <c r="G1940" s="42" t="n">
        <f aca="false">DATE(YEAR(B1940),MONTH(B1940),1)</f>
        <v>46054</v>
      </c>
      <c r="H1940" s="24" t="str">
        <f aca="false">INDEX(Customers!$B$2:$B$601,MATCH(C1940,Customers!$A$2:$A$601,0))</f>
        <v>Rift Valley</v>
      </c>
      <c r="I1940" s="43" t="n">
        <f aca="false">ROUND(MIN(INDEX(Assumptions!$D$13:$D$18,MATCH(E1940,Assumptions!$A$13:$A$18,0)),MAX(INDEX(Assumptions!$C$13:$C$18,MATCH(E1940,Assumptions!$A$13:$A$18,0)),INDEX(Assumptions!$B$13:$B$18,MATCH(E1940,Assumptions!$A$13:$A$18,0))*F1940)),2)</f>
        <v>0</v>
      </c>
    </row>
    <row r="1941" customFormat="false" ht="15" hidden="false" customHeight="false" outlineLevel="0" collapsed="false">
      <c r="A1941" s="24" t="s">
        <v>2764</v>
      </c>
      <c r="B1941" s="39" t="n">
        <v>46063</v>
      </c>
      <c r="C1941" s="24" t="s">
        <v>234</v>
      </c>
      <c r="D1941" s="24" t="s">
        <v>826</v>
      </c>
      <c r="E1941" s="24" t="s">
        <v>109</v>
      </c>
      <c r="F1941" s="38" t="n">
        <v>4000</v>
      </c>
      <c r="G1941" s="42" t="n">
        <f aca="false">DATE(YEAR(B1941),MONTH(B1941),1)</f>
        <v>46054</v>
      </c>
      <c r="H1941" s="24" t="str">
        <f aca="false">INDEX(Customers!$B$2:$B$601,MATCH(C1941,Customers!$A$2:$A$601,0))</f>
        <v>Rift Valley</v>
      </c>
      <c r="I1941" s="43" t="n">
        <f aca="false">ROUND(MIN(INDEX(Assumptions!$D$13:$D$18,MATCH(E1941,Assumptions!$A$13:$A$18,0)),MAX(INDEX(Assumptions!$C$13:$C$18,MATCH(E1941,Assumptions!$A$13:$A$18,0)),INDEX(Assumptions!$B$13:$B$18,MATCH(E1941,Assumptions!$A$13:$A$18,0))*F1941)),2)</f>
        <v>16</v>
      </c>
    </row>
    <row r="1942" customFormat="false" ht="15" hidden="false" customHeight="false" outlineLevel="0" collapsed="false">
      <c r="A1942" s="24" t="s">
        <v>2765</v>
      </c>
      <c r="B1942" s="39" t="n">
        <v>46063</v>
      </c>
      <c r="C1942" s="24" t="s">
        <v>243</v>
      </c>
      <c r="D1942" s="24" t="s">
        <v>826</v>
      </c>
      <c r="E1942" s="24" t="s">
        <v>103</v>
      </c>
      <c r="F1942" s="38" t="n">
        <v>4660</v>
      </c>
      <c r="G1942" s="42" t="n">
        <f aca="false">DATE(YEAR(B1942),MONTH(B1942),1)</f>
        <v>46054</v>
      </c>
      <c r="H1942" s="24" t="str">
        <f aca="false">INDEX(Customers!$B$2:$B$601,MATCH(C1942,Customers!$A$2:$A$601,0))</f>
        <v>Coast</v>
      </c>
      <c r="I1942" s="43" t="n">
        <f aca="false">ROUND(MIN(INDEX(Assumptions!$D$13:$D$18,MATCH(E1942,Assumptions!$A$13:$A$18,0)),MAX(INDEX(Assumptions!$C$13:$C$18,MATCH(E1942,Assumptions!$A$13:$A$18,0)),INDEX(Assumptions!$B$13:$B$18,MATCH(E1942,Assumptions!$A$13:$A$18,0))*F1942)),2)</f>
        <v>46.6</v>
      </c>
    </row>
    <row r="1943" customFormat="false" ht="15" hidden="false" customHeight="false" outlineLevel="0" collapsed="false">
      <c r="A1943" s="24" t="s">
        <v>2766</v>
      </c>
      <c r="B1943" s="39" t="n">
        <v>46063</v>
      </c>
      <c r="C1943" s="24" t="s">
        <v>245</v>
      </c>
      <c r="D1943" s="24" t="s">
        <v>179</v>
      </c>
      <c r="E1943" s="24" t="s">
        <v>105</v>
      </c>
      <c r="F1943" s="38" t="n">
        <v>5730</v>
      </c>
      <c r="G1943" s="42" t="n">
        <f aca="false">DATE(YEAR(B1943),MONTH(B1943),1)</f>
        <v>46054</v>
      </c>
      <c r="H1943" s="24" t="str">
        <f aca="false">INDEX(Customers!$B$2:$B$601,MATCH(C1943,Customers!$A$2:$A$601,0))</f>
        <v>Rift Valley</v>
      </c>
      <c r="I1943" s="43" t="n">
        <f aca="false">ROUND(MIN(INDEX(Assumptions!$D$13:$D$18,MATCH(E1943,Assumptions!$A$13:$A$18,0)),MAX(INDEX(Assumptions!$C$13:$C$18,MATCH(E1943,Assumptions!$A$13:$A$18,0)),INDEX(Assumptions!$B$13:$B$18,MATCH(E1943,Assumptions!$A$13:$A$18,0))*F1943)),2)</f>
        <v>85.95</v>
      </c>
    </row>
    <row r="1944" customFormat="false" ht="15" hidden="false" customHeight="false" outlineLevel="0" collapsed="false">
      <c r="A1944" s="24" t="s">
        <v>2767</v>
      </c>
      <c r="B1944" s="39" t="n">
        <v>46063</v>
      </c>
      <c r="C1944" s="24" t="s">
        <v>277</v>
      </c>
      <c r="D1944" s="24" t="s">
        <v>826</v>
      </c>
      <c r="E1944" s="24" t="s">
        <v>113</v>
      </c>
      <c r="F1944" s="38" t="n">
        <v>50</v>
      </c>
      <c r="G1944" s="42" t="n">
        <f aca="false">DATE(YEAR(B1944),MONTH(B1944),1)</f>
        <v>46054</v>
      </c>
      <c r="H1944" s="24" t="str">
        <f aca="false">INDEX(Customers!$B$2:$B$601,MATCH(C1944,Customers!$A$2:$A$601,0))</f>
        <v>Rift Valley</v>
      </c>
      <c r="I1944" s="43" t="n">
        <f aca="false">ROUND(MIN(INDEX(Assumptions!$D$13:$D$18,MATCH(E1944,Assumptions!$A$13:$A$18,0)),MAX(INDEX(Assumptions!$C$13:$C$18,MATCH(E1944,Assumptions!$A$13:$A$18,0)),INDEX(Assumptions!$B$13:$B$18,MATCH(E1944,Assumptions!$A$13:$A$18,0))*F1944)),2)</f>
        <v>2.5</v>
      </c>
    </row>
    <row r="1945" customFormat="false" ht="15" hidden="false" customHeight="false" outlineLevel="0" collapsed="false">
      <c r="A1945" s="24" t="s">
        <v>2768</v>
      </c>
      <c r="B1945" s="39" t="n">
        <v>46063</v>
      </c>
      <c r="C1945" s="24" t="s">
        <v>279</v>
      </c>
      <c r="D1945" s="24" t="s">
        <v>162</v>
      </c>
      <c r="E1945" s="24" t="s">
        <v>107</v>
      </c>
      <c r="F1945" s="38" t="n">
        <v>9320</v>
      </c>
      <c r="G1945" s="42" t="n">
        <f aca="false">DATE(YEAR(B1945),MONTH(B1945),1)</f>
        <v>46054</v>
      </c>
      <c r="H1945" s="24" t="str">
        <f aca="false">INDEX(Customers!$B$2:$B$601,MATCH(C1945,Customers!$A$2:$A$601,0))</f>
        <v>Nairobi</v>
      </c>
      <c r="I1945" s="43" t="n">
        <f aca="false">ROUND(MIN(INDEX(Assumptions!$D$13:$D$18,MATCH(E1945,Assumptions!$A$13:$A$18,0)),MAX(INDEX(Assumptions!$C$13:$C$18,MATCH(E1945,Assumptions!$A$13:$A$18,0)),INDEX(Assumptions!$B$13:$B$18,MATCH(E1945,Assumptions!$A$13:$A$18,0))*F1945)),2)</f>
        <v>0</v>
      </c>
    </row>
    <row r="1946" customFormat="false" ht="15" hidden="false" customHeight="false" outlineLevel="0" collapsed="false">
      <c r="A1946" s="24" t="s">
        <v>2769</v>
      </c>
      <c r="B1946" s="39" t="n">
        <v>46063</v>
      </c>
      <c r="C1946" s="24" t="s">
        <v>285</v>
      </c>
      <c r="D1946" s="24" t="s">
        <v>826</v>
      </c>
      <c r="E1946" s="24" t="s">
        <v>109</v>
      </c>
      <c r="F1946" s="38" t="n">
        <v>18940</v>
      </c>
      <c r="G1946" s="42" t="n">
        <f aca="false">DATE(YEAR(B1946),MONTH(B1946),1)</f>
        <v>46054</v>
      </c>
      <c r="H1946" s="24" t="str">
        <f aca="false">INDEX(Customers!$B$2:$B$601,MATCH(C1946,Customers!$A$2:$A$601,0))</f>
        <v>Eastern</v>
      </c>
      <c r="I1946" s="43" t="n">
        <f aca="false">ROUND(MIN(INDEX(Assumptions!$D$13:$D$18,MATCH(E1946,Assumptions!$A$13:$A$18,0)),MAX(INDEX(Assumptions!$C$13:$C$18,MATCH(E1946,Assumptions!$A$13:$A$18,0)),INDEX(Assumptions!$B$13:$B$18,MATCH(E1946,Assumptions!$A$13:$A$18,0))*F1946)),2)</f>
        <v>40</v>
      </c>
    </row>
    <row r="1947" customFormat="false" ht="15" hidden="false" customHeight="false" outlineLevel="0" collapsed="false">
      <c r="A1947" s="24" t="s">
        <v>2770</v>
      </c>
      <c r="B1947" s="39" t="n">
        <v>46063</v>
      </c>
      <c r="C1947" s="24" t="s">
        <v>297</v>
      </c>
      <c r="D1947" s="24" t="s">
        <v>826</v>
      </c>
      <c r="E1947" s="24" t="s">
        <v>111</v>
      </c>
      <c r="F1947" s="38" t="n">
        <v>50</v>
      </c>
      <c r="G1947" s="42" t="n">
        <f aca="false">DATE(YEAR(B1947),MONTH(B1947),1)</f>
        <v>46054</v>
      </c>
      <c r="H1947" s="24" t="str">
        <f aca="false">INDEX(Customers!$B$2:$B$601,MATCH(C1947,Customers!$A$2:$A$601,0))</f>
        <v>Nairobi</v>
      </c>
      <c r="I1947" s="43" t="n">
        <f aca="false">ROUND(MIN(INDEX(Assumptions!$D$13:$D$18,MATCH(E1947,Assumptions!$A$13:$A$18,0)),MAX(INDEX(Assumptions!$C$13:$C$18,MATCH(E1947,Assumptions!$A$13:$A$18,0)),INDEX(Assumptions!$B$13:$B$18,MATCH(E1947,Assumptions!$A$13:$A$18,0))*F1947)),2)</f>
        <v>2</v>
      </c>
    </row>
    <row r="1948" customFormat="false" ht="15" hidden="false" customHeight="false" outlineLevel="0" collapsed="false">
      <c r="A1948" s="24" t="s">
        <v>2771</v>
      </c>
      <c r="B1948" s="39" t="n">
        <v>46063</v>
      </c>
      <c r="C1948" s="24" t="s">
        <v>322</v>
      </c>
      <c r="D1948" s="24" t="s">
        <v>826</v>
      </c>
      <c r="E1948" s="24" t="s">
        <v>113</v>
      </c>
      <c r="F1948" s="38" t="n">
        <v>1000</v>
      </c>
      <c r="G1948" s="42" t="n">
        <f aca="false">DATE(YEAR(B1948),MONTH(B1948),1)</f>
        <v>46054</v>
      </c>
      <c r="H1948" s="24" t="str">
        <f aca="false">INDEX(Customers!$B$2:$B$601,MATCH(C1948,Customers!$A$2:$A$601,0))</f>
        <v>Nairobi</v>
      </c>
      <c r="I1948" s="43" t="n">
        <f aca="false">ROUND(MIN(INDEX(Assumptions!$D$13:$D$18,MATCH(E1948,Assumptions!$A$13:$A$18,0)),MAX(INDEX(Assumptions!$C$13:$C$18,MATCH(E1948,Assumptions!$A$13:$A$18,0)),INDEX(Assumptions!$B$13:$B$18,MATCH(E1948,Assumptions!$A$13:$A$18,0))*F1948)),2)</f>
        <v>50</v>
      </c>
    </row>
    <row r="1949" customFormat="false" ht="15" hidden="false" customHeight="false" outlineLevel="0" collapsed="false">
      <c r="A1949" s="24" t="s">
        <v>2772</v>
      </c>
      <c r="B1949" s="39" t="n">
        <v>46063</v>
      </c>
      <c r="C1949" s="24" t="s">
        <v>334</v>
      </c>
      <c r="D1949" s="24" t="s">
        <v>826</v>
      </c>
      <c r="E1949" s="24" t="s">
        <v>109</v>
      </c>
      <c r="F1949" s="38" t="n">
        <v>22070</v>
      </c>
      <c r="G1949" s="42" t="n">
        <f aca="false">DATE(YEAR(B1949),MONTH(B1949),1)</f>
        <v>46054</v>
      </c>
      <c r="H1949" s="24" t="str">
        <f aca="false">INDEX(Customers!$B$2:$B$601,MATCH(C1949,Customers!$A$2:$A$601,0))</f>
        <v>Nairobi</v>
      </c>
      <c r="I1949" s="43" t="n">
        <f aca="false">ROUND(MIN(INDEX(Assumptions!$D$13:$D$18,MATCH(E1949,Assumptions!$A$13:$A$18,0)),MAX(INDEX(Assumptions!$C$13:$C$18,MATCH(E1949,Assumptions!$A$13:$A$18,0)),INDEX(Assumptions!$B$13:$B$18,MATCH(E1949,Assumptions!$A$13:$A$18,0))*F1949)),2)</f>
        <v>40</v>
      </c>
    </row>
    <row r="1950" customFormat="false" ht="15" hidden="false" customHeight="false" outlineLevel="0" collapsed="false">
      <c r="A1950" s="24" t="s">
        <v>2773</v>
      </c>
      <c r="B1950" s="39" t="n">
        <v>46063</v>
      </c>
      <c r="C1950" s="24" t="s">
        <v>334</v>
      </c>
      <c r="D1950" s="24" t="s">
        <v>826</v>
      </c>
      <c r="E1950" s="24" t="s">
        <v>109</v>
      </c>
      <c r="F1950" s="38" t="n">
        <v>8150</v>
      </c>
      <c r="G1950" s="42" t="n">
        <f aca="false">DATE(YEAR(B1950),MONTH(B1950),1)</f>
        <v>46054</v>
      </c>
      <c r="H1950" s="24" t="str">
        <f aca="false">INDEX(Customers!$B$2:$B$601,MATCH(C1950,Customers!$A$2:$A$601,0))</f>
        <v>Nairobi</v>
      </c>
      <c r="I1950" s="43" t="n">
        <f aca="false">ROUND(MIN(INDEX(Assumptions!$D$13:$D$18,MATCH(E1950,Assumptions!$A$13:$A$18,0)),MAX(INDEX(Assumptions!$C$13:$C$18,MATCH(E1950,Assumptions!$A$13:$A$18,0)),INDEX(Assumptions!$B$13:$B$18,MATCH(E1950,Assumptions!$A$13:$A$18,0))*F1950)),2)</f>
        <v>32.6</v>
      </c>
    </row>
    <row r="1951" customFormat="false" ht="15" hidden="false" customHeight="false" outlineLevel="0" collapsed="false">
      <c r="A1951" s="24" t="s">
        <v>2774</v>
      </c>
      <c r="B1951" s="39" t="n">
        <v>46063</v>
      </c>
      <c r="C1951" s="24" t="s">
        <v>344</v>
      </c>
      <c r="D1951" s="24" t="s">
        <v>165</v>
      </c>
      <c r="E1951" s="24" t="s">
        <v>107</v>
      </c>
      <c r="F1951" s="38" t="n">
        <v>14710</v>
      </c>
      <c r="G1951" s="42" t="n">
        <f aca="false">DATE(YEAR(B1951),MONTH(B1951),1)</f>
        <v>46054</v>
      </c>
      <c r="H1951" s="24" t="str">
        <f aca="false">INDEX(Customers!$B$2:$B$601,MATCH(C1951,Customers!$A$2:$A$601,0))</f>
        <v>Central</v>
      </c>
      <c r="I1951" s="43" t="n">
        <f aca="false">ROUND(MIN(INDEX(Assumptions!$D$13:$D$18,MATCH(E1951,Assumptions!$A$13:$A$18,0)),MAX(INDEX(Assumptions!$C$13:$C$18,MATCH(E1951,Assumptions!$A$13:$A$18,0)),INDEX(Assumptions!$B$13:$B$18,MATCH(E1951,Assumptions!$A$13:$A$18,0))*F1951)),2)</f>
        <v>0</v>
      </c>
    </row>
    <row r="1952" customFormat="false" ht="15" hidden="false" customHeight="false" outlineLevel="0" collapsed="false">
      <c r="A1952" s="24" t="s">
        <v>2775</v>
      </c>
      <c r="B1952" s="39" t="n">
        <v>46063</v>
      </c>
      <c r="C1952" s="24" t="s">
        <v>352</v>
      </c>
      <c r="D1952" s="24" t="s">
        <v>826</v>
      </c>
      <c r="E1952" s="24" t="s">
        <v>111</v>
      </c>
      <c r="F1952" s="38" t="n">
        <v>50</v>
      </c>
      <c r="G1952" s="42" t="n">
        <f aca="false">DATE(YEAR(B1952),MONTH(B1952),1)</f>
        <v>46054</v>
      </c>
      <c r="H1952" s="24" t="str">
        <f aca="false">INDEX(Customers!$B$2:$B$601,MATCH(C1952,Customers!$A$2:$A$601,0))</f>
        <v>Coast</v>
      </c>
      <c r="I1952" s="43" t="n">
        <f aca="false">ROUND(MIN(INDEX(Assumptions!$D$13:$D$18,MATCH(E1952,Assumptions!$A$13:$A$18,0)),MAX(INDEX(Assumptions!$C$13:$C$18,MATCH(E1952,Assumptions!$A$13:$A$18,0)),INDEX(Assumptions!$B$13:$B$18,MATCH(E1952,Assumptions!$A$13:$A$18,0))*F1952)),2)</f>
        <v>2</v>
      </c>
    </row>
    <row r="1953" customFormat="false" ht="15" hidden="false" customHeight="false" outlineLevel="0" collapsed="false">
      <c r="A1953" s="24" t="s">
        <v>2776</v>
      </c>
      <c r="B1953" s="39" t="n">
        <v>46063</v>
      </c>
      <c r="C1953" s="24" t="s">
        <v>371</v>
      </c>
      <c r="D1953" s="24" t="s">
        <v>203</v>
      </c>
      <c r="E1953" s="24" t="s">
        <v>105</v>
      </c>
      <c r="F1953" s="38" t="n">
        <v>1520</v>
      </c>
      <c r="G1953" s="42" t="n">
        <f aca="false">DATE(YEAR(B1953),MONTH(B1953),1)</f>
        <v>46054</v>
      </c>
      <c r="H1953" s="24" t="str">
        <f aca="false">INDEX(Customers!$B$2:$B$601,MATCH(C1953,Customers!$A$2:$A$601,0))</f>
        <v>Eastern</v>
      </c>
      <c r="I1953" s="43" t="n">
        <f aca="false">ROUND(MIN(INDEX(Assumptions!$D$13:$D$18,MATCH(E1953,Assumptions!$A$13:$A$18,0)),MAX(INDEX(Assumptions!$C$13:$C$18,MATCH(E1953,Assumptions!$A$13:$A$18,0)),INDEX(Assumptions!$B$13:$B$18,MATCH(E1953,Assumptions!$A$13:$A$18,0))*F1953)),2)</f>
        <v>22.8</v>
      </c>
    </row>
    <row r="1954" customFormat="false" ht="15" hidden="false" customHeight="false" outlineLevel="0" collapsed="false">
      <c r="A1954" s="24" t="s">
        <v>2777</v>
      </c>
      <c r="B1954" s="39" t="n">
        <v>46063</v>
      </c>
      <c r="C1954" s="24" t="s">
        <v>376</v>
      </c>
      <c r="D1954" s="24" t="s">
        <v>157</v>
      </c>
      <c r="E1954" s="24" t="s">
        <v>107</v>
      </c>
      <c r="F1954" s="38" t="n">
        <v>3610</v>
      </c>
      <c r="G1954" s="42" t="n">
        <f aca="false">DATE(YEAR(B1954),MONTH(B1954),1)</f>
        <v>46054</v>
      </c>
      <c r="H1954" s="24" t="str">
        <f aca="false">INDEX(Customers!$B$2:$B$601,MATCH(C1954,Customers!$A$2:$A$601,0))</f>
        <v>Nairobi</v>
      </c>
      <c r="I1954" s="43" t="n">
        <f aca="false">ROUND(MIN(INDEX(Assumptions!$D$13:$D$18,MATCH(E1954,Assumptions!$A$13:$A$18,0)),MAX(INDEX(Assumptions!$C$13:$C$18,MATCH(E1954,Assumptions!$A$13:$A$18,0)),INDEX(Assumptions!$B$13:$B$18,MATCH(E1954,Assumptions!$A$13:$A$18,0))*F1954)),2)</f>
        <v>0</v>
      </c>
    </row>
    <row r="1955" customFormat="false" ht="15" hidden="false" customHeight="false" outlineLevel="0" collapsed="false">
      <c r="A1955" s="24" t="s">
        <v>2778</v>
      </c>
      <c r="B1955" s="39" t="n">
        <v>46063</v>
      </c>
      <c r="C1955" s="24" t="s">
        <v>378</v>
      </c>
      <c r="D1955" s="24" t="s">
        <v>826</v>
      </c>
      <c r="E1955" s="24" t="s">
        <v>103</v>
      </c>
      <c r="F1955" s="38" t="n">
        <v>1400</v>
      </c>
      <c r="G1955" s="42" t="n">
        <f aca="false">DATE(YEAR(B1955),MONTH(B1955),1)</f>
        <v>46054</v>
      </c>
      <c r="H1955" s="24" t="str">
        <f aca="false">INDEX(Customers!$B$2:$B$601,MATCH(C1955,Customers!$A$2:$A$601,0))</f>
        <v>Central</v>
      </c>
      <c r="I1955" s="43" t="n">
        <f aca="false">ROUND(MIN(INDEX(Assumptions!$D$13:$D$18,MATCH(E1955,Assumptions!$A$13:$A$18,0)),MAX(INDEX(Assumptions!$C$13:$C$18,MATCH(E1955,Assumptions!$A$13:$A$18,0)),INDEX(Assumptions!$B$13:$B$18,MATCH(E1955,Assumptions!$A$13:$A$18,0))*F1955)),2)</f>
        <v>14</v>
      </c>
    </row>
    <row r="1956" customFormat="false" ht="15" hidden="false" customHeight="false" outlineLevel="0" collapsed="false">
      <c r="A1956" s="24" t="s">
        <v>2779</v>
      </c>
      <c r="B1956" s="39" t="n">
        <v>46063</v>
      </c>
      <c r="C1956" s="24" t="s">
        <v>383</v>
      </c>
      <c r="D1956" s="24" t="s">
        <v>826</v>
      </c>
      <c r="E1956" s="24" t="s">
        <v>103</v>
      </c>
      <c r="F1956" s="38" t="n">
        <v>480</v>
      </c>
      <c r="G1956" s="42" t="n">
        <f aca="false">DATE(YEAR(B1956),MONTH(B1956),1)</f>
        <v>46054</v>
      </c>
      <c r="H1956" s="24" t="str">
        <f aca="false">INDEX(Customers!$B$2:$B$601,MATCH(C1956,Customers!$A$2:$A$601,0))</f>
        <v>Nairobi</v>
      </c>
      <c r="I1956" s="43" t="n">
        <f aca="false">ROUND(MIN(INDEX(Assumptions!$D$13:$D$18,MATCH(E1956,Assumptions!$A$13:$A$18,0)),MAX(INDEX(Assumptions!$C$13:$C$18,MATCH(E1956,Assumptions!$A$13:$A$18,0)),INDEX(Assumptions!$B$13:$B$18,MATCH(E1956,Assumptions!$A$13:$A$18,0))*F1956)),2)</f>
        <v>5</v>
      </c>
    </row>
    <row r="1957" customFormat="false" ht="15" hidden="false" customHeight="false" outlineLevel="0" collapsed="false">
      <c r="A1957" s="24" t="s">
        <v>2780</v>
      </c>
      <c r="B1957" s="39" t="n">
        <v>46063</v>
      </c>
      <c r="C1957" s="24" t="s">
        <v>405</v>
      </c>
      <c r="D1957" s="24" t="s">
        <v>826</v>
      </c>
      <c r="E1957" s="24" t="s">
        <v>103</v>
      </c>
      <c r="F1957" s="38" t="n">
        <v>780</v>
      </c>
      <c r="G1957" s="42" t="n">
        <f aca="false">DATE(YEAR(B1957),MONTH(B1957),1)</f>
        <v>46054</v>
      </c>
      <c r="H1957" s="24" t="str">
        <f aca="false">INDEX(Customers!$B$2:$B$601,MATCH(C1957,Customers!$A$2:$A$601,0))</f>
        <v>Nairobi</v>
      </c>
      <c r="I1957" s="43" t="n">
        <f aca="false">ROUND(MIN(INDEX(Assumptions!$D$13:$D$18,MATCH(E1957,Assumptions!$A$13:$A$18,0)),MAX(INDEX(Assumptions!$C$13:$C$18,MATCH(E1957,Assumptions!$A$13:$A$18,0)),INDEX(Assumptions!$B$13:$B$18,MATCH(E1957,Assumptions!$A$13:$A$18,0))*F1957)),2)</f>
        <v>7.8</v>
      </c>
    </row>
    <row r="1958" customFormat="false" ht="15" hidden="false" customHeight="false" outlineLevel="0" collapsed="false">
      <c r="A1958" s="24" t="s">
        <v>2781</v>
      </c>
      <c r="B1958" s="39" t="n">
        <v>46063</v>
      </c>
      <c r="C1958" s="24" t="s">
        <v>411</v>
      </c>
      <c r="D1958" s="24" t="s">
        <v>826</v>
      </c>
      <c r="E1958" s="24" t="s">
        <v>103</v>
      </c>
      <c r="F1958" s="38" t="n">
        <v>1410</v>
      </c>
      <c r="G1958" s="42" t="n">
        <f aca="false">DATE(YEAR(B1958),MONTH(B1958),1)</f>
        <v>46054</v>
      </c>
      <c r="H1958" s="24" t="str">
        <f aca="false">INDEX(Customers!$B$2:$B$601,MATCH(C1958,Customers!$A$2:$A$601,0))</f>
        <v>Nairobi</v>
      </c>
      <c r="I1958" s="43" t="n">
        <f aca="false">ROUND(MIN(INDEX(Assumptions!$D$13:$D$18,MATCH(E1958,Assumptions!$A$13:$A$18,0)),MAX(INDEX(Assumptions!$C$13:$C$18,MATCH(E1958,Assumptions!$A$13:$A$18,0)),INDEX(Assumptions!$B$13:$B$18,MATCH(E1958,Assumptions!$A$13:$A$18,0))*F1958)),2)</f>
        <v>14.1</v>
      </c>
    </row>
    <row r="1959" customFormat="false" ht="15" hidden="false" customHeight="false" outlineLevel="0" collapsed="false">
      <c r="A1959" s="24" t="s">
        <v>2782</v>
      </c>
      <c r="B1959" s="39" t="n">
        <v>46063</v>
      </c>
      <c r="C1959" s="24" t="s">
        <v>452</v>
      </c>
      <c r="D1959" s="24" t="s">
        <v>826</v>
      </c>
      <c r="E1959" s="24" t="s">
        <v>109</v>
      </c>
      <c r="F1959" s="38" t="n">
        <v>800</v>
      </c>
      <c r="G1959" s="42" t="n">
        <f aca="false">DATE(YEAR(B1959),MONTH(B1959),1)</f>
        <v>46054</v>
      </c>
      <c r="H1959" s="24" t="str">
        <f aca="false">INDEX(Customers!$B$2:$B$601,MATCH(C1959,Customers!$A$2:$A$601,0))</f>
        <v>Nairobi</v>
      </c>
      <c r="I1959" s="43" t="n">
        <f aca="false">ROUND(MIN(INDEX(Assumptions!$D$13:$D$18,MATCH(E1959,Assumptions!$A$13:$A$18,0)),MAX(INDEX(Assumptions!$C$13:$C$18,MATCH(E1959,Assumptions!$A$13:$A$18,0)),INDEX(Assumptions!$B$13:$B$18,MATCH(E1959,Assumptions!$A$13:$A$18,0))*F1959)),2)</f>
        <v>3.2</v>
      </c>
    </row>
    <row r="1960" customFormat="false" ht="15" hidden="false" customHeight="false" outlineLevel="0" collapsed="false">
      <c r="A1960" s="24" t="s">
        <v>2783</v>
      </c>
      <c r="B1960" s="39" t="n">
        <v>46063</v>
      </c>
      <c r="C1960" s="24" t="s">
        <v>458</v>
      </c>
      <c r="D1960" s="24" t="s">
        <v>826</v>
      </c>
      <c r="E1960" s="24" t="s">
        <v>113</v>
      </c>
      <c r="F1960" s="38" t="n">
        <v>250</v>
      </c>
      <c r="G1960" s="42" t="n">
        <f aca="false">DATE(YEAR(B1960),MONTH(B1960),1)</f>
        <v>46054</v>
      </c>
      <c r="H1960" s="24" t="str">
        <f aca="false">INDEX(Customers!$B$2:$B$601,MATCH(C1960,Customers!$A$2:$A$601,0))</f>
        <v>Coast</v>
      </c>
      <c r="I1960" s="43" t="n">
        <f aca="false">ROUND(MIN(INDEX(Assumptions!$D$13:$D$18,MATCH(E1960,Assumptions!$A$13:$A$18,0)),MAX(INDEX(Assumptions!$C$13:$C$18,MATCH(E1960,Assumptions!$A$13:$A$18,0)),INDEX(Assumptions!$B$13:$B$18,MATCH(E1960,Assumptions!$A$13:$A$18,0))*F1960)),2)</f>
        <v>12.5</v>
      </c>
    </row>
    <row r="1961" customFormat="false" ht="15" hidden="false" customHeight="false" outlineLevel="0" collapsed="false">
      <c r="A1961" s="24" t="s">
        <v>2784</v>
      </c>
      <c r="B1961" s="39" t="n">
        <v>46063</v>
      </c>
      <c r="C1961" s="24" t="s">
        <v>463</v>
      </c>
      <c r="D1961" s="24" t="s">
        <v>826</v>
      </c>
      <c r="E1961" s="24" t="s">
        <v>111</v>
      </c>
      <c r="F1961" s="38" t="n">
        <v>20</v>
      </c>
      <c r="G1961" s="42" t="n">
        <f aca="false">DATE(YEAR(B1961),MONTH(B1961),1)</f>
        <v>46054</v>
      </c>
      <c r="H1961" s="24" t="str">
        <f aca="false">INDEX(Customers!$B$2:$B$601,MATCH(C1961,Customers!$A$2:$A$601,0))</f>
        <v>Eastern</v>
      </c>
      <c r="I1961" s="43" t="n">
        <f aca="false">ROUND(MIN(INDEX(Assumptions!$D$13:$D$18,MATCH(E1961,Assumptions!$A$13:$A$18,0)),MAX(INDEX(Assumptions!$C$13:$C$18,MATCH(E1961,Assumptions!$A$13:$A$18,0)),INDEX(Assumptions!$B$13:$B$18,MATCH(E1961,Assumptions!$A$13:$A$18,0))*F1961)),2)</f>
        <v>0.8</v>
      </c>
    </row>
    <row r="1962" customFormat="false" ht="15" hidden="false" customHeight="false" outlineLevel="0" collapsed="false">
      <c r="A1962" s="24" t="s">
        <v>2785</v>
      </c>
      <c r="B1962" s="39" t="n">
        <v>46063</v>
      </c>
      <c r="C1962" s="24" t="s">
        <v>476</v>
      </c>
      <c r="D1962" s="24" t="s">
        <v>826</v>
      </c>
      <c r="E1962" s="24" t="s">
        <v>103</v>
      </c>
      <c r="F1962" s="38" t="n">
        <v>910</v>
      </c>
      <c r="G1962" s="42" t="n">
        <f aca="false">DATE(YEAR(B1962),MONTH(B1962),1)</f>
        <v>46054</v>
      </c>
      <c r="H1962" s="24" t="str">
        <f aca="false">INDEX(Customers!$B$2:$B$601,MATCH(C1962,Customers!$A$2:$A$601,0))</f>
        <v>Coast</v>
      </c>
      <c r="I1962" s="43" t="n">
        <f aca="false">ROUND(MIN(INDEX(Assumptions!$D$13:$D$18,MATCH(E1962,Assumptions!$A$13:$A$18,0)),MAX(INDEX(Assumptions!$C$13:$C$18,MATCH(E1962,Assumptions!$A$13:$A$18,0)),INDEX(Assumptions!$B$13:$B$18,MATCH(E1962,Assumptions!$A$13:$A$18,0))*F1962)),2)</f>
        <v>9.1</v>
      </c>
    </row>
    <row r="1963" customFormat="false" ht="15" hidden="false" customHeight="false" outlineLevel="0" collapsed="false">
      <c r="A1963" s="24" t="s">
        <v>2786</v>
      </c>
      <c r="B1963" s="39" t="n">
        <v>46063</v>
      </c>
      <c r="C1963" s="24" t="s">
        <v>505</v>
      </c>
      <c r="D1963" s="24" t="s">
        <v>826</v>
      </c>
      <c r="E1963" s="24" t="s">
        <v>103</v>
      </c>
      <c r="F1963" s="38" t="n">
        <v>2050</v>
      </c>
      <c r="G1963" s="42" t="n">
        <f aca="false">DATE(YEAR(B1963),MONTH(B1963),1)</f>
        <v>46054</v>
      </c>
      <c r="H1963" s="24" t="str">
        <f aca="false">INDEX(Customers!$B$2:$B$601,MATCH(C1963,Customers!$A$2:$A$601,0))</f>
        <v>Eastern</v>
      </c>
      <c r="I1963" s="43" t="n">
        <f aca="false">ROUND(MIN(INDEX(Assumptions!$D$13:$D$18,MATCH(E1963,Assumptions!$A$13:$A$18,0)),MAX(INDEX(Assumptions!$C$13:$C$18,MATCH(E1963,Assumptions!$A$13:$A$18,0)),INDEX(Assumptions!$B$13:$B$18,MATCH(E1963,Assumptions!$A$13:$A$18,0))*F1963)),2)</f>
        <v>20.5</v>
      </c>
    </row>
    <row r="1964" customFormat="false" ht="15" hidden="false" customHeight="false" outlineLevel="0" collapsed="false">
      <c r="A1964" s="24" t="s">
        <v>2787</v>
      </c>
      <c r="B1964" s="39" t="n">
        <v>46063</v>
      </c>
      <c r="C1964" s="24" t="s">
        <v>512</v>
      </c>
      <c r="D1964" s="24" t="s">
        <v>826</v>
      </c>
      <c r="E1964" s="24" t="s">
        <v>111</v>
      </c>
      <c r="F1964" s="38" t="n">
        <v>20</v>
      </c>
      <c r="G1964" s="42" t="n">
        <f aca="false">DATE(YEAR(B1964),MONTH(B1964),1)</f>
        <v>46054</v>
      </c>
      <c r="H1964" s="24" t="str">
        <f aca="false">INDEX(Customers!$B$2:$B$601,MATCH(C1964,Customers!$A$2:$A$601,0))</f>
        <v>Central</v>
      </c>
      <c r="I1964" s="43" t="n">
        <f aca="false">ROUND(MIN(INDEX(Assumptions!$D$13:$D$18,MATCH(E1964,Assumptions!$A$13:$A$18,0)),MAX(INDEX(Assumptions!$C$13:$C$18,MATCH(E1964,Assumptions!$A$13:$A$18,0)),INDEX(Assumptions!$B$13:$B$18,MATCH(E1964,Assumptions!$A$13:$A$18,0))*F1964)),2)</f>
        <v>0.8</v>
      </c>
    </row>
    <row r="1965" customFormat="false" ht="15" hidden="false" customHeight="false" outlineLevel="0" collapsed="false">
      <c r="A1965" s="24" t="s">
        <v>2788</v>
      </c>
      <c r="B1965" s="39" t="n">
        <v>46063</v>
      </c>
      <c r="C1965" s="24" t="s">
        <v>528</v>
      </c>
      <c r="D1965" s="24" t="s">
        <v>165</v>
      </c>
      <c r="E1965" s="24" t="s">
        <v>107</v>
      </c>
      <c r="F1965" s="38" t="n">
        <v>56810</v>
      </c>
      <c r="G1965" s="42" t="n">
        <f aca="false">DATE(YEAR(B1965),MONTH(B1965),1)</f>
        <v>46054</v>
      </c>
      <c r="H1965" s="24" t="str">
        <f aca="false">INDEX(Customers!$B$2:$B$601,MATCH(C1965,Customers!$A$2:$A$601,0))</f>
        <v>Central</v>
      </c>
      <c r="I1965" s="43" t="n">
        <f aca="false">ROUND(MIN(INDEX(Assumptions!$D$13:$D$18,MATCH(E1965,Assumptions!$A$13:$A$18,0)),MAX(INDEX(Assumptions!$C$13:$C$18,MATCH(E1965,Assumptions!$A$13:$A$18,0)),INDEX(Assumptions!$B$13:$B$18,MATCH(E1965,Assumptions!$A$13:$A$18,0))*F1965)),2)</f>
        <v>0</v>
      </c>
    </row>
    <row r="1966" customFormat="false" ht="15" hidden="false" customHeight="false" outlineLevel="0" collapsed="false">
      <c r="A1966" s="24" t="s">
        <v>2789</v>
      </c>
      <c r="B1966" s="39" t="n">
        <v>46063</v>
      </c>
      <c r="C1966" s="24" t="s">
        <v>540</v>
      </c>
      <c r="D1966" s="24" t="s">
        <v>826</v>
      </c>
      <c r="E1966" s="24" t="s">
        <v>103</v>
      </c>
      <c r="F1966" s="38" t="n">
        <v>1320</v>
      </c>
      <c r="G1966" s="42" t="n">
        <f aca="false">DATE(YEAR(B1966),MONTH(B1966),1)</f>
        <v>46054</v>
      </c>
      <c r="H1966" s="24" t="str">
        <f aca="false">INDEX(Customers!$B$2:$B$601,MATCH(C1966,Customers!$A$2:$A$601,0))</f>
        <v>Nairobi</v>
      </c>
      <c r="I1966" s="43" t="n">
        <f aca="false">ROUND(MIN(INDEX(Assumptions!$D$13:$D$18,MATCH(E1966,Assumptions!$A$13:$A$18,0)),MAX(INDEX(Assumptions!$C$13:$C$18,MATCH(E1966,Assumptions!$A$13:$A$18,0)),INDEX(Assumptions!$B$13:$B$18,MATCH(E1966,Assumptions!$A$13:$A$18,0))*F1966)),2)</f>
        <v>13.2</v>
      </c>
    </row>
    <row r="1967" customFormat="false" ht="15" hidden="false" customHeight="false" outlineLevel="0" collapsed="false">
      <c r="A1967" s="24" t="s">
        <v>2790</v>
      </c>
      <c r="B1967" s="39" t="n">
        <v>46063</v>
      </c>
      <c r="C1967" s="24" t="s">
        <v>544</v>
      </c>
      <c r="D1967" s="24" t="s">
        <v>826</v>
      </c>
      <c r="E1967" s="24" t="s">
        <v>113</v>
      </c>
      <c r="F1967" s="38" t="n">
        <v>500</v>
      </c>
      <c r="G1967" s="42" t="n">
        <f aca="false">DATE(YEAR(B1967),MONTH(B1967),1)</f>
        <v>46054</v>
      </c>
      <c r="H1967" s="24" t="str">
        <f aca="false">INDEX(Customers!$B$2:$B$601,MATCH(C1967,Customers!$A$2:$A$601,0))</f>
        <v>Coast</v>
      </c>
      <c r="I1967" s="43" t="n">
        <f aca="false">ROUND(MIN(INDEX(Assumptions!$D$13:$D$18,MATCH(E1967,Assumptions!$A$13:$A$18,0)),MAX(INDEX(Assumptions!$C$13:$C$18,MATCH(E1967,Assumptions!$A$13:$A$18,0)),INDEX(Assumptions!$B$13:$B$18,MATCH(E1967,Assumptions!$A$13:$A$18,0))*F1967)),2)</f>
        <v>25</v>
      </c>
    </row>
    <row r="1968" customFormat="false" ht="15" hidden="false" customHeight="false" outlineLevel="0" collapsed="false">
      <c r="A1968" s="24" t="s">
        <v>2791</v>
      </c>
      <c r="B1968" s="39" t="n">
        <v>46063</v>
      </c>
      <c r="C1968" s="24" t="s">
        <v>550</v>
      </c>
      <c r="D1968" s="24" t="s">
        <v>826</v>
      </c>
      <c r="E1968" s="24" t="s">
        <v>103</v>
      </c>
      <c r="F1968" s="38" t="n">
        <v>1370</v>
      </c>
      <c r="G1968" s="42" t="n">
        <f aca="false">DATE(YEAR(B1968),MONTH(B1968),1)</f>
        <v>46054</v>
      </c>
      <c r="H1968" s="24" t="str">
        <f aca="false">INDEX(Customers!$B$2:$B$601,MATCH(C1968,Customers!$A$2:$A$601,0))</f>
        <v>Western</v>
      </c>
      <c r="I1968" s="43" t="n">
        <f aca="false">ROUND(MIN(INDEX(Assumptions!$D$13:$D$18,MATCH(E1968,Assumptions!$A$13:$A$18,0)),MAX(INDEX(Assumptions!$C$13:$C$18,MATCH(E1968,Assumptions!$A$13:$A$18,0)),INDEX(Assumptions!$B$13:$B$18,MATCH(E1968,Assumptions!$A$13:$A$18,0))*F1968)),2)</f>
        <v>13.7</v>
      </c>
    </row>
    <row r="1969" customFormat="false" ht="15" hidden="false" customHeight="false" outlineLevel="0" collapsed="false">
      <c r="A1969" s="24" t="s">
        <v>2792</v>
      </c>
      <c r="B1969" s="39" t="n">
        <v>46063</v>
      </c>
      <c r="C1969" s="24" t="s">
        <v>554</v>
      </c>
      <c r="D1969" s="24" t="s">
        <v>826</v>
      </c>
      <c r="E1969" s="24" t="s">
        <v>113</v>
      </c>
      <c r="F1969" s="38" t="n">
        <v>250</v>
      </c>
      <c r="G1969" s="42" t="n">
        <f aca="false">DATE(YEAR(B1969),MONTH(B1969),1)</f>
        <v>46054</v>
      </c>
      <c r="H1969" s="24" t="str">
        <f aca="false">INDEX(Customers!$B$2:$B$601,MATCH(C1969,Customers!$A$2:$A$601,0))</f>
        <v>Coast</v>
      </c>
      <c r="I1969" s="43" t="n">
        <f aca="false">ROUND(MIN(INDEX(Assumptions!$D$13:$D$18,MATCH(E1969,Assumptions!$A$13:$A$18,0)),MAX(INDEX(Assumptions!$C$13:$C$18,MATCH(E1969,Assumptions!$A$13:$A$18,0)),INDEX(Assumptions!$B$13:$B$18,MATCH(E1969,Assumptions!$A$13:$A$18,0))*F1969)),2)</f>
        <v>12.5</v>
      </c>
    </row>
    <row r="1970" customFormat="false" ht="15" hidden="false" customHeight="false" outlineLevel="0" collapsed="false">
      <c r="A1970" s="24" t="s">
        <v>2793</v>
      </c>
      <c r="B1970" s="39" t="n">
        <v>46063</v>
      </c>
      <c r="C1970" s="24" t="s">
        <v>563</v>
      </c>
      <c r="D1970" s="24" t="s">
        <v>826</v>
      </c>
      <c r="E1970" s="24" t="s">
        <v>111</v>
      </c>
      <c r="F1970" s="38" t="n">
        <v>20</v>
      </c>
      <c r="G1970" s="42" t="n">
        <f aca="false">DATE(YEAR(B1970),MONTH(B1970),1)</f>
        <v>46054</v>
      </c>
      <c r="H1970" s="24" t="str">
        <f aca="false">INDEX(Customers!$B$2:$B$601,MATCH(C1970,Customers!$A$2:$A$601,0))</f>
        <v>Nairobi</v>
      </c>
      <c r="I1970" s="43" t="n">
        <f aca="false">ROUND(MIN(INDEX(Assumptions!$D$13:$D$18,MATCH(E1970,Assumptions!$A$13:$A$18,0)),MAX(INDEX(Assumptions!$C$13:$C$18,MATCH(E1970,Assumptions!$A$13:$A$18,0)),INDEX(Assumptions!$B$13:$B$18,MATCH(E1970,Assumptions!$A$13:$A$18,0))*F1970)),2)</f>
        <v>0.8</v>
      </c>
    </row>
    <row r="1971" customFormat="false" ht="15" hidden="false" customHeight="false" outlineLevel="0" collapsed="false">
      <c r="A1971" s="24" t="s">
        <v>2794</v>
      </c>
      <c r="B1971" s="39" t="n">
        <v>46063</v>
      </c>
      <c r="C1971" s="24" t="s">
        <v>567</v>
      </c>
      <c r="D1971" s="24" t="s">
        <v>826</v>
      </c>
      <c r="E1971" s="24" t="s">
        <v>103</v>
      </c>
      <c r="F1971" s="38" t="n">
        <v>2070</v>
      </c>
      <c r="G1971" s="42" t="n">
        <f aca="false">DATE(YEAR(B1971),MONTH(B1971),1)</f>
        <v>46054</v>
      </c>
      <c r="H1971" s="24" t="str">
        <f aca="false">INDEX(Customers!$B$2:$B$601,MATCH(C1971,Customers!$A$2:$A$601,0))</f>
        <v>Rift Valley</v>
      </c>
      <c r="I1971" s="43" t="n">
        <f aca="false">ROUND(MIN(INDEX(Assumptions!$D$13:$D$18,MATCH(E1971,Assumptions!$A$13:$A$18,0)),MAX(INDEX(Assumptions!$C$13:$C$18,MATCH(E1971,Assumptions!$A$13:$A$18,0)),INDEX(Assumptions!$B$13:$B$18,MATCH(E1971,Assumptions!$A$13:$A$18,0))*F1971)),2)</f>
        <v>20.7</v>
      </c>
    </row>
    <row r="1972" customFormat="false" ht="15" hidden="false" customHeight="false" outlineLevel="0" collapsed="false">
      <c r="A1972" s="24" t="s">
        <v>2795</v>
      </c>
      <c r="B1972" s="39" t="n">
        <v>46063</v>
      </c>
      <c r="C1972" s="24" t="s">
        <v>570</v>
      </c>
      <c r="D1972" s="24" t="s">
        <v>826</v>
      </c>
      <c r="E1972" s="24" t="s">
        <v>103</v>
      </c>
      <c r="F1972" s="38" t="n">
        <v>410</v>
      </c>
      <c r="G1972" s="42" t="n">
        <f aca="false">DATE(YEAR(B1972),MONTH(B1972),1)</f>
        <v>46054</v>
      </c>
      <c r="H1972" s="24" t="str">
        <f aca="false">INDEX(Customers!$B$2:$B$601,MATCH(C1972,Customers!$A$2:$A$601,0))</f>
        <v>Western</v>
      </c>
      <c r="I1972" s="43" t="n">
        <f aca="false">ROUND(MIN(INDEX(Assumptions!$D$13:$D$18,MATCH(E1972,Assumptions!$A$13:$A$18,0)),MAX(INDEX(Assumptions!$C$13:$C$18,MATCH(E1972,Assumptions!$A$13:$A$18,0)),INDEX(Assumptions!$B$13:$B$18,MATCH(E1972,Assumptions!$A$13:$A$18,0))*F1972)),2)</f>
        <v>5</v>
      </c>
    </row>
    <row r="1973" customFormat="false" ht="15" hidden="false" customHeight="false" outlineLevel="0" collapsed="false">
      <c r="A1973" s="24" t="s">
        <v>2796</v>
      </c>
      <c r="B1973" s="39" t="n">
        <v>46063</v>
      </c>
      <c r="C1973" s="24" t="s">
        <v>626</v>
      </c>
      <c r="D1973" s="24" t="s">
        <v>826</v>
      </c>
      <c r="E1973" s="24" t="s">
        <v>111</v>
      </c>
      <c r="F1973" s="38" t="n">
        <v>50</v>
      </c>
      <c r="G1973" s="42" t="n">
        <f aca="false">DATE(YEAR(B1973),MONTH(B1973),1)</f>
        <v>46054</v>
      </c>
      <c r="H1973" s="24" t="str">
        <f aca="false">INDEX(Customers!$B$2:$B$601,MATCH(C1973,Customers!$A$2:$A$601,0))</f>
        <v>Coast</v>
      </c>
      <c r="I1973" s="43" t="n">
        <f aca="false">ROUND(MIN(INDEX(Assumptions!$D$13:$D$18,MATCH(E1973,Assumptions!$A$13:$A$18,0)),MAX(INDEX(Assumptions!$C$13:$C$18,MATCH(E1973,Assumptions!$A$13:$A$18,0)),INDEX(Assumptions!$B$13:$B$18,MATCH(E1973,Assumptions!$A$13:$A$18,0))*F1973)),2)</f>
        <v>2</v>
      </c>
    </row>
    <row r="1974" customFormat="false" ht="15" hidden="false" customHeight="false" outlineLevel="0" collapsed="false">
      <c r="A1974" s="24" t="s">
        <v>2797</v>
      </c>
      <c r="B1974" s="39" t="n">
        <v>46063</v>
      </c>
      <c r="C1974" s="24" t="s">
        <v>657</v>
      </c>
      <c r="D1974" s="24" t="s">
        <v>196</v>
      </c>
      <c r="E1974" s="24" t="s">
        <v>105</v>
      </c>
      <c r="F1974" s="38" t="n">
        <v>1640</v>
      </c>
      <c r="G1974" s="42" t="n">
        <f aca="false">DATE(YEAR(B1974),MONTH(B1974),1)</f>
        <v>46054</v>
      </c>
      <c r="H1974" s="24" t="str">
        <f aca="false">INDEX(Customers!$B$2:$B$601,MATCH(C1974,Customers!$A$2:$A$601,0))</f>
        <v>Western</v>
      </c>
      <c r="I1974" s="43" t="n">
        <f aca="false">ROUND(MIN(INDEX(Assumptions!$D$13:$D$18,MATCH(E1974,Assumptions!$A$13:$A$18,0)),MAX(INDEX(Assumptions!$C$13:$C$18,MATCH(E1974,Assumptions!$A$13:$A$18,0)),INDEX(Assumptions!$B$13:$B$18,MATCH(E1974,Assumptions!$A$13:$A$18,0))*F1974)),2)</f>
        <v>24.6</v>
      </c>
    </row>
    <row r="1975" customFormat="false" ht="15" hidden="false" customHeight="false" outlineLevel="0" collapsed="false">
      <c r="A1975" s="24" t="s">
        <v>2798</v>
      </c>
      <c r="B1975" s="39" t="n">
        <v>46063</v>
      </c>
      <c r="C1975" s="24" t="s">
        <v>661</v>
      </c>
      <c r="D1975" s="24" t="s">
        <v>189</v>
      </c>
      <c r="E1975" s="24" t="s">
        <v>107</v>
      </c>
      <c r="F1975" s="38" t="n">
        <v>15880</v>
      </c>
      <c r="G1975" s="42" t="n">
        <f aca="false">DATE(YEAR(B1975),MONTH(B1975),1)</f>
        <v>46054</v>
      </c>
      <c r="H1975" s="24" t="str">
        <f aca="false">INDEX(Customers!$B$2:$B$601,MATCH(C1975,Customers!$A$2:$A$601,0))</f>
        <v>Coast</v>
      </c>
      <c r="I1975" s="43" t="n">
        <f aca="false">ROUND(MIN(INDEX(Assumptions!$D$13:$D$18,MATCH(E1975,Assumptions!$A$13:$A$18,0)),MAX(INDEX(Assumptions!$C$13:$C$18,MATCH(E1975,Assumptions!$A$13:$A$18,0)),INDEX(Assumptions!$B$13:$B$18,MATCH(E1975,Assumptions!$A$13:$A$18,0))*F1975)),2)</f>
        <v>0</v>
      </c>
    </row>
    <row r="1976" customFormat="false" ht="15" hidden="false" customHeight="false" outlineLevel="0" collapsed="false">
      <c r="A1976" s="24" t="s">
        <v>2799</v>
      </c>
      <c r="B1976" s="39" t="n">
        <v>46063</v>
      </c>
      <c r="C1976" s="24" t="s">
        <v>668</v>
      </c>
      <c r="D1976" s="24" t="s">
        <v>826</v>
      </c>
      <c r="E1976" s="24" t="s">
        <v>109</v>
      </c>
      <c r="F1976" s="38" t="n">
        <v>1540</v>
      </c>
      <c r="G1976" s="42" t="n">
        <f aca="false">DATE(YEAR(B1976),MONTH(B1976),1)</f>
        <v>46054</v>
      </c>
      <c r="H1976" s="24" t="str">
        <f aca="false">INDEX(Customers!$B$2:$B$601,MATCH(C1976,Customers!$A$2:$A$601,0))</f>
        <v>Nairobi</v>
      </c>
      <c r="I1976" s="43" t="n">
        <f aca="false">ROUND(MIN(INDEX(Assumptions!$D$13:$D$18,MATCH(E1976,Assumptions!$A$13:$A$18,0)),MAX(INDEX(Assumptions!$C$13:$C$18,MATCH(E1976,Assumptions!$A$13:$A$18,0)),INDEX(Assumptions!$B$13:$B$18,MATCH(E1976,Assumptions!$A$13:$A$18,0))*F1976)),2)</f>
        <v>6.16</v>
      </c>
    </row>
    <row r="1977" customFormat="false" ht="15" hidden="false" customHeight="false" outlineLevel="0" collapsed="false">
      <c r="A1977" s="24" t="s">
        <v>2800</v>
      </c>
      <c r="B1977" s="39" t="n">
        <v>46063</v>
      </c>
      <c r="C1977" s="24" t="s">
        <v>701</v>
      </c>
      <c r="D1977" s="24" t="s">
        <v>152</v>
      </c>
      <c r="E1977" s="24" t="s">
        <v>105</v>
      </c>
      <c r="F1977" s="38" t="n">
        <v>3670</v>
      </c>
      <c r="G1977" s="42" t="n">
        <f aca="false">DATE(YEAR(B1977),MONTH(B1977),1)</f>
        <v>46054</v>
      </c>
      <c r="H1977" s="24" t="str">
        <f aca="false">INDEX(Customers!$B$2:$B$601,MATCH(C1977,Customers!$A$2:$A$601,0))</f>
        <v>Nairobi</v>
      </c>
      <c r="I1977" s="43" t="n">
        <f aca="false">ROUND(MIN(INDEX(Assumptions!$D$13:$D$18,MATCH(E1977,Assumptions!$A$13:$A$18,0)),MAX(INDEX(Assumptions!$C$13:$C$18,MATCH(E1977,Assumptions!$A$13:$A$18,0)),INDEX(Assumptions!$B$13:$B$18,MATCH(E1977,Assumptions!$A$13:$A$18,0))*F1977)),2)</f>
        <v>55.05</v>
      </c>
    </row>
    <row r="1978" customFormat="false" ht="15" hidden="false" customHeight="false" outlineLevel="0" collapsed="false">
      <c r="A1978" s="24" t="s">
        <v>2801</v>
      </c>
      <c r="B1978" s="39" t="n">
        <v>46063</v>
      </c>
      <c r="C1978" s="24" t="s">
        <v>808</v>
      </c>
      <c r="D1978" s="24" t="s">
        <v>826</v>
      </c>
      <c r="E1978" s="24" t="s">
        <v>113</v>
      </c>
      <c r="F1978" s="38" t="n">
        <v>500</v>
      </c>
      <c r="G1978" s="42" t="n">
        <f aca="false">DATE(YEAR(B1978),MONTH(B1978),1)</f>
        <v>46054</v>
      </c>
      <c r="H1978" s="24" t="str">
        <f aca="false">INDEX(Customers!$B$2:$B$601,MATCH(C1978,Customers!$A$2:$A$601,0))</f>
        <v>Western</v>
      </c>
      <c r="I1978" s="43" t="n">
        <f aca="false">ROUND(MIN(INDEX(Assumptions!$D$13:$D$18,MATCH(E1978,Assumptions!$A$13:$A$18,0)),MAX(INDEX(Assumptions!$C$13:$C$18,MATCH(E1978,Assumptions!$A$13:$A$18,0)),INDEX(Assumptions!$B$13:$B$18,MATCH(E1978,Assumptions!$A$13:$A$18,0))*F1978)),2)</f>
        <v>25</v>
      </c>
    </row>
    <row r="1979" customFormat="false" ht="15" hidden="false" customHeight="false" outlineLevel="0" collapsed="false">
      <c r="A1979" s="24" t="s">
        <v>2802</v>
      </c>
      <c r="B1979" s="39" t="n">
        <v>46063</v>
      </c>
      <c r="C1979" s="24" t="s">
        <v>819</v>
      </c>
      <c r="D1979" s="24" t="s">
        <v>826</v>
      </c>
      <c r="E1979" s="24" t="s">
        <v>103</v>
      </c>
      <c r="F1979" s="38" t="n">
        <v>2040</v>
      </c>
      <c r="G1979" s="42" t="n">
        <f aca="false">DATE(YEAR(B1979),MONTH(B1979),1)</f>
        <v>46054</v>
      </c>
      <c r="H1979" s="24" t="str">
        <f aca="false">INDEX(Customers!$B$2:$B$601,MATCH(C1979,Customers!$A$2:$A$601,0))</f>
        <v>Eastern</v>
      </c>
      <c r="I1979" s="43" t="n">
        <f aca="false">ROUND(MIN(INDEX(Assumptions!$D$13:$D$18,MATCH(E1979,Assumptions!$A$13:$A$18,0)),MAX(INDEX(Assumptions!$C$13:$C$18,MATCH(E1979,Assumptions!$A$13:$A$18,0)),INDEX(Assumptions!$B$13:$B$18,MATCH(E1979,Assumptions!$A$13:$A$18,0))*F1979)),2)</f>
        <v>20.4</v>
      </c>
    </row>
    <row r="1980" customFormat="false" ht="15" hidden="false" customHeight="false" outlineLevel="0" collapsed="false">
      <c r="A1980" s="24" t="s">
        <v>2803</v>
      </c>
      <c r="B1980" s="39" t="n">
        <v>46064</v>
      </c>
      <c r="C1980" s="24" t="s">
        <v>221</v>
      </c>
      <c r="D1980" s="24" t="s">
        <v>826</v>
      </c>
      <c r="E1980" s="24" t="s">
        <v>111</v>
      </c>
      <c r="F1980" s="38" t="n">
        <v>50</v>
      </c>
      <c r="G1980" s="42" t="n">
        <f aca="false">DATE(YEAR(B1980),MONTH(B1980),1)</f>
        <v>46054</v>
      </c>
      <c r="H1980" s="24" t="str">
        <f aca="false">INDEX(Customers!$B$2:$B$601,MATCH(C1980,Customers!$A$2:$A$601,0))</f>
        <v>Central</v>
      </c>
      <c r="I1980" s="43" t="n">
        <f aca="false">ROUND(MIN(INDEX(Assumptions!$D$13:$D$18,MATCH(E1980,Assumptions!$A$13:$A$18,0)),MAX(INDEX(Assumptions!$C$13:$C$18,MATCH(E1980,Assumptions!$A$13:$A$18,0)),INDEX(Assumptions!$B$13:$B$18,MATCH(E1980,Assumptions!$A$13:$A$18,0))*F1980)),2)</f>
        <v>2</v>
      </c>
    </row>
    <row r="1981" customFormat="false" ht="15" hidden="false" customHeight="false" outlineLevel="0" collapsed="false">
      <c r="A1981" s="24" t="s">
        <v>2804</v>
      </c>
      <c r="B1981" s="39" t="n">
        <v>46064</v>
      </c>
      <c r="C1981" s="24" t="s">
        <v>225</v>
      </c>
      <c r="D1981" s="24" t="s">
        <v>826</v>
      </c>
      <c r="E1981" s="24" t="s">
        <v>109</v>
      </c>
      <c r="F1981" s="38" t="n">
        <v>13520</v>
      </c>
      <c r="G1981" s="42" t="n">
        <f aca="false">DATE(YEAR(B1981),MONTH(B1981),1)</f>
        <v>46054</v>
      </c>
      <c r="H1981" s="24" t="str">
        <f aca="false">INDEX(Customers!$B$2:$B$601,MATCH(C1981,Customers!$A$2:$A$601,0))</f>
        <v>Eastern</v>
      </c>
      <c r="I1981" s="43" t="n">
        <f aca="false">ROUND(MIN(INDEX(Assumptions!$D$13:$D$18,MATCH(E1981,Assumptions!$A$13:$A$18,0)),MAX(INDEX(Assumptions!$C$13:$C$18,MATCH(E1981,Assumptions!$A$13:$A$18,0)),INDEX(Assumptions!$B$13:$B$18,MATCH(E1981,Assumptions!$A$13:$A$18,0))*F1981)),2)</f>
        <v>40</v>
      </c>
    </row>
    <row r="1982" customFormat="false" ht="15" hidden="false" customHeight="false" outlineLevel="0" collapsed="false">
      <c r="A1982" s="24" t="s">
        <v>2805</v>
      </c>
      <c r="B1982" s="39" t="n">
        <v>46064</v>
      </c>
      <c r="C1982" s="24" t="s">
        <v>243</v>
      </c>
      <c r="D1982" s="24" t="s">
        <v>826</v>
      </c>
      <c r="E1982" s="24" t="s">
        <v>103</v>
      </c>
      <c r="F1982" s="38" t="n">
        <v>990</v>
      </c>
      <c r="G1982" s="42" t="n">
        <f aca="false">DATE(YEAR(B1982),MONTH(B1982),1)</f>
        <v>46054</v>
      </c>
      <c r="H1982" s="24" t="str">
        <f aca="false">INDEX(Customers!$B$2:$B$601,MATCH(C1982,Customers!$A$2:$A$601,0))</f>
        <v>Coast</v>
      </c>
      <c r="I1982" s="43" t="n">
        <f aca="false">ROUND(MIN(INDEX(Assumptions!$D$13:$D$18,MATCH(E1982,Assumptions!$A$13:$A$18,0)),MAX(INDEX(Assumptions!$C$13:$C$18,MATCH(E1982,Assumptions!$A$13:$A$18,0)),INDEX(Assumptions!$B$13:$B$18,MATCH(E1982,Assumptions!$A$13:$A$18,0))*F1982)),2)</f>
        <v>9.9</v>
      </c>
    </row>
    <row r="1983" customFormat="false" ht="15" hidden="false" customHeight="false" outlineLevel="0" collapsed="false">
      <c r="A1983" s="24" t="s">
        <v>2806</v>
      </c>
      <c r="B1983" s="39" t="n">
        <v>46064</v>
      </c>
      <c r="C1983" s="24" t="s">
        <v>254</v>
      </c>
      <c r="D1983" s="24" t="s">
        <v>826</v>
      </c>
      <c r="E1983" s="24" t="s">
        <v>111</v>
      </c>
      <c r="F1983" s="38" t="n">
        <v>50</v>
      </c>
      <c r="G1983" s="42" t="n">
        <f aca="false">DATE(YEAR(B1983),MONTH(B1983),1)</f>
        <v>46054</v>
      </c>
      <c r="H1983" s="24" t="str">
        <f aca="false">INDEX(Customers!$B$2:$B$601,MATCH(C1983,Customers!$A$2:$A$601,0))</f>
        <v>Rift Valley</v>
      </c>
      <c r="I1983" s="43" t="n">
        <f aca="false">ROUND(MIN(INDEX(Assumptions!$D$13:$D$18,MATCH(E1983,Assumptions!$A$13:$A$18,0)),MAX(INDEX(Assumptions!$C$13:$C$18,MATCH(E1983,Assumptions!$A$13:$A$18,0)),INDEX(Assumptions!$B$13:$B$18,MATCH(E1983,Assumptions!$A$13:$A$18,0))*F1983)),2)</f>
        <v>2</v>
      </c>
    </row>
    <row r="1984" customFormat="false" ht="15" hidden="false" customHeight="false" outlineLevel="0" collapsed="false">
      <c r="A1984" s="24" t="s">
        <v>2807</v>
      </c>
      <c r="B1984" s="39" t="n">
        <v>46064</v>
      </c>
      <c r="C1984" s="24" t="s">
        <v>272</v>
      </c>
      <c r="D1984" s="24" t="s">
        <v>165</v>
      </c>
      <c r="E1984" s="24" t="s">
        <v>107</v>
      </c>
      <c r="F1984" s="38" t="n">
        <v>7910</v>
      </c>
      <c r="G1984" s="42" t="n">
        <f aca="false">DATE(YEAR(B1984),MONTH(B1984),1)</f>
        <v>46054</v>
      </c>
      <c r="H1984" s="24" t="str">
        <f aca="false">INDEX(Customers!$B$2:$B$601,MATCH(C1984,Customers!$A$2:$A$601,0))</f>
        <v>Central</v>
      </c>
      <c r="I1984" s="43" t="n">
        <f aca="false">ROUND(MIN(INDEX(Assumptions!$D$13:$D$18,MATCH(E1984,Assumptions!$A$13:$A$18,0)),MAX(INDEX(Assumptions!$C$13:$C$18,MATCH(E1984,Assumptions!$A$13:$A$18,0)),INDEX(Assumptions!$B$13:$B$18,MATCH(E1984,Assumptions!$A$13:$A$18,0))*F1984)),2)</f>
        <v>0</v>
      </c>
    </row>
    <row r="1985" customFormat="false" ht="15" hidden="false" customHeight="false" outlineLevel="0" collapsed="false">
      <c r="A1985" s="24" t="s">
        <v>2808</v>
      </c>
      <c r="B1985" s="39" t="n">
        <v>46064</v>
      </c>
      <c r="C1985" s="24" t="s">
        <v>279</v>
      </c>
      <c r="D1985" s="24" t="s">
        <v>150</v>
      </c>
      <c r="E1985" s="24" t="s">
        <v>107</v>
      </c>
      <c r="F1985" s="38" t="n">
        <v>26510</v>
      </c>
      <c r="G1985" s="42" t="n">
        <f aca="false">DATE(YEAR(B1985),MONTH(B1985),1)</f>
        <v>46054</v>
      </c>
      <c r="H1985" s="24" t="str">
        <f aca="false">INDEX(Customers!$B$2:$B$601,MATCH(C1985,Customers!$A$2:$A$601,0))</f>
        <v>Nairobi</v>
      </c>
      <c r="I1985" s="43" t="n">
        <f aca="false">ROUND(MIN(INDEX(Assumptions!$D$13:$D$18,MATCH(E1985,Assumptions!$A$13:$A$18,0)),MAX(INDEX(Assumptions!$C$13:$C$18,MATCH(E1985,Assumptions!$A$13:$A$18,0)),INDEX(Assumptions!$B$13:$B$18,MATCH(E1985,Assumptions!$A$13:$A$18,0))*F1985)),2)</f>
        <v>0</v>
      </c>
    </row>
    <row r="1986" customFormat="false" ht="15" hidden="false" customHeight="false" outlineLevel="0" collapsed="false">
      <c r="A1986" s="24" t="s">
        <v>2809</v>
      </c>
      <c r="B1986" s="39" t="n">
        <v>46064</v>
      </c>
      <c r="C1986" s="24" t="s">
        <v>282</v>
      </c>
      <c r="D1986" s="24" t="s">
        <v>826</v>
      </c>
      <c r="E1986" s="24" t="s">
        <v>103</v>
      </c>
      <c r="F1986" s="38" t="n">
        <v>4520</v>
      </c>
      <c r="G1986" s="42" t="n">
        <f aca="false">DATE(YEAR(B1986),MONTH(B1986),1)</f>
        <v>46054</v>
      </c>
      <c r="H1986" s="24" t="str">
        <f aca="false">INDEX(Customers!$B$2:$B$601,MATCH(C1986,Customers!$A$2:$A$601,0))</f>
        <v>Central</v>
      </c>
      <c r="I1986" s="43" t="n">
        <f aca="false">ROUND(MIN(INDEX(Assumptions!$D$13:$D$18,MATCH(E1986,Assumptions!$A$13:$A$18,0)),MAX(INDEX(Assumptions!$C$13:$C$18,MATCH(E1986,Assumptions!$A$13:$A$18,0)),INDEX(Assumptions!$B$13:$B$18,MATCH(E1986,Assumptions!$A$13:$A$18,0))*F1986)),2)</f>
        <v>45.2</v>
      </c>
    </row>
    <row r="1987" customFormat="false" ht="15" hidden="false" customHeight="false" outlineLevel="0" collapsed="false">
      <c r="A1987" s="24" t="s">
        <v>2810</v>
      </c>
      <c r="B1987" s="39" t="n">
        <v>46064</v>
      </c>
      <c r="C1987" s="24" t="s">
        <v>322</v>
      </c>
      <c r="D1987" s="24" t="s">
        <v>826</v>
      </c>
      <c r="E1987" s="24" t="s">
        <v>111</v>
      </c>
      <c r="F1987" s="38" t="n">
        <v>100</v>
      </c>
      <c r="G1987" s="42" t="n">
        <f aca="false">DATE(YEAR(B1987),MONTH(B1987),1)</f>
        <v>46054</v>
      </c>
      <c r="H1987" s="24" t="str">
        <f aca="false">INDEX(Customers!$B$2:$B$601,MATCH(C1987,Customers!$A$2:$A$601,0))</f>
        <v>Nairobi</v>
      </c>
      <c r="I1987" s="43" t="n">
        <f aca="false">ROUND(MIN(INDEX(Assumptions!$D$13:$D$18,MATCH(E1987,Assumptions!$A$13:$A$18,0)),MAX(INDEX(Assumptions!$C$13:$C$18,MATCH(E1987,Assumptions!$A$13:$A$18,0)),INDEX(Assumptions!$B$13:$B$18,MATCH(E1987,Assumptions!$A$13:$A$18,0))*F1987)),2)</f>
        <v>4</v>
      </c>
    </row>
    <row r="1988" customFormat="false" ht="15" hidden="false" customHeight="false" outlineLevel="0" collapsed="false">
      <c r="A1988" s="24" t="s">
        <v>2811</v>
      </c>
      <c r="B1988" s="39" t="n">
        <v>46064</v>
      </c>
      <c r="C1988" s="24" t="s">
        <v>334</v>
      </c>
      <c r="D1988" s="24" t="s">
        <v>153</v>
      </c>
      <c r="E1988" s="24" t="s">
        <v>107</v>
      </c>
      <c r="F1988" s="38" t="n">
        <v>1220</v>
      </c>
      <c r="G1988" s="42" t="n">
        <f aca="false">DATE(YEAR(B1988),MONTH(B1988),1)</f>
        <v>46054</v>
      </c>
      <c r="H1988" s="24" t="str">
        <f aca="false">INDEX(Customers!$B$2:$B$601,MATCH(C1988,Customers!$A$2:$A$601,0))</f>
        <v>Nairobi</v>
      </c>
      <c r="I1988" s="43" t="n">
        <f aca="false">ROUND(MIN(INDEX(Assumptions!$D$13:$D$18,MATCH(E1988,Assumptions!$A$13:$A$18,0)),MAX(INDEX(Assumptions!$C$13:$C$18,MATCH(E1988,Assumptions!$A$13:$A$18,0)),INDEX(Assumptions!$B$13:$B$18,MATCH(E1988,Assumptions!$A$13:$A$18,0))*F1988)),2)</f>
        <v>0</v>
      </c>
    </row>
    <row r="1989" customFormat="false" ht="15" hidden="false" customHeight="false" outlineLevel="0" collapsed="false">
      <c r="A1989" s="24" t="s">
        <v>2812</v>
      </c>
      <c r="B1989" s="39" t="n">
        <v>46064</v>
      </c>
      <c r="C1989" s="24" t="s">
        <v>353</v>
      </c>
      <c r="D1989" s="24" t="s">
        <v>826</v>
      </c>
      <c r="E1989" s="24" t="s">
        <v>111</v>
      </c>
      <c r="F1989" s="38" t="n">
        <v>50</v>
      </c>
      <c r="G1989" s="42" t="n">
        <f aca="false">DATE(YEAR(B1989),MONTH(B1989),1)</f>
        <v>46054</v>
      </c>
      <c r="H1989" s="24" t="str">
        <f aca="false">INDEX(Customers!$B$2:$B$601,MATCH(C1989,Customers!$A$2:$A$601,0))</f>
        <v>Western</v>
      </c>
      <c r="I1989" s="43" t="n">
        <f aca="false">ROUND(MIN(INDEX(Assumptions!$D$13:$D$18,MATCH(E1989,Assumptions!$A$13:$A$18,0)),MAX(INDEX(Assumptions!$C$13:$C$18,MATCH(E1989,Assumptions!$A$13:$A$18,0)),INDEX(Assumptions!$B$13:$B$18,MATCH(E1989,Assumptions!$A$13:$A$18,0))*F1989)),2)</f>
        <v>2</v>
      </c>
    </row>
    <row r="1990" customFormat="false" ht="15" hidden="false" customHeight="false" outlineLevel="0" collapsed="false">
      <c r="A1990" s="24" t="s">
        <v>2813</v>
      </c>
      <c r="B1990" s="39" t="n">
        <v>46064</v>
      </c>
      <c r="C1990" s="24" t="s">
        <v>368</v>
      </c>
      <c r="D1990" s="24" t="s">
        <v>826</v>
      </c>
      <c r="E1990" s="24" t="s">
        <v>113</v>
      </c>
      <c r="F1990" s="38" t="n">
        <v>250</v>
      </c>
      <c r="G1990" s="42" t="n">
        <f aca="false">DATE(YEAR(B1990),MONTH(B1990),1)</f>
        <v>46054</v>
      </c>
      <c r="H1990" s="24" t="str">
        <f aca="false">INDEX(Customers!$B$2:$B$601,MATCH(C1990,Customers!$A$2:$A$601,0))</f>
        <v>Central</v>
      </c>
      <c r="I1990" s="43" t="n">
        <f aca="false">ROUND(MIN(INDEX(Assumptions!$D$13:$D$18,MATCH(E1990,Assumptions!$A$13:$A$18,0)),MAX(INDEX(Assumptions!$C$13:$C$18,MATCH(E1990,Assumptions!$A$13:$A$18,0)),INDEX(Assumptions!$B$13:$B$18,MATCH(E1990,Assumptions!$A$13:$A$18,0))*F1990)),2)</f>
        <v>12.5</v>
      </c>
    </row>
    <row r="1991" customFormat="false" ht="15" hidden="false" customHeight="false" outlineLevel="0" collapsed="false">
      <c r="A1991" s="24" t="s">
        <v>2814</v>
      </c>
      <c r="B1991" s="39" t="n">
        <v>46064</v>
      </c>
      <c r="C1991" s="24" t="s">
        <v>375</v>
      </c>
      <c r="D1991" s="24" t="s">
        <v>826</v>
      </c>
      <c r="E1991" s="24" t="s">
        <v>111</v>
      </c>
      <c r="F1991" s="38" t="n">
        <v>200</v>
      </c>
      <c r="G1991" s="42" t="n">
        <f aca="false">DATE(YEAR(B1991),MONTH(B1991),1)</f>
        <v>46054</v>
      </c>
      <c r="H1991" s="24" t="str">
        <f aca="false">INDEX(Customers!$B$2:$B$601,MATCH(C1991,Customers!$A$2:$A$601,0))</f>
        <v>Coast</v>
      </c>
      <c r="I1991" s="43" t="n">
        <f aca="false">ROUND(MIN(INDEX(Assumptions!$D$13:$D$18,MATCH(E1991,Assumptions!$A$13:$A$18,0)),MAX(INDEX(Assumptions!$C$13:$C$18,MATCH(E1991,Assumptions!$A$13:$A$18,0)),INDEX(Assumptions!$B$13:$B$18,MATCH(E1991,Assumptions!$A$13:$A$18,0))*F1991)),2)</f>
        <v>8</v>
      </c>
    </row>
    <row r="1992" customFormat="false" ht="15" hidden="false" customHeight="false" outlineLevel="0" collapsed="false">
      <c r="A1992" s="24" t="s">
        <v>2815</v>
      </c>
      <c r="B1992" s="39" t="n">
        <v>46064</v>
      </c>
      <c r="C1992" s="24" t="s">
        <v>379</v>
      </c>
      <c r="D1992" s="24" t="s">
        <v>826</v>
      </c>
      <c r="E1992" s="24" t="s">
        <v>103</v>
      </c>
      <c r="F1992" s="38" t="n">
        <v>1060</v>
      </c>
      <c r="G1992" s="42" t="n">
        <f aca="false">DATE(YEAR(B1992),MONTH(B1992),1)</f>
        <v>46054</v>
      </c>
      <c r="H1992" s="24" t="str">
        <f aca="false">INDEX(Customers!$B$2:$B$601,MATCH(C1992,Customers!$A$2:$A$601,0))</f>
        <v>Nairobi</v>
      </c>
      <c r="I1992" s="43" t="n">
        <f aca="false">ROUND(MIN(INDEX(Assumptions!$D$13:$D$18,MATCH(E1992,Assumptions!$A$13:$A$18,0)),MAX(INDEX(Assumptions!$C$13:$C$18,MATCH(E1992,Assumptions!$A$13:$A$18,0)),INDEX(Assumptions!$B$13:$B$18,MATCH(E1992,Assumptions!$A$13:$A$18,0))*F1992)),2)</f>
        <v>10.6</v>
      </c>
    </row>
    <row r="1993" customFormat="false" ht="15" hidden="false" customHeight="false" outlineLevel="0" collapsed="false">
      <c r="A1993" s="24" t="s">
        <v>2816</v>
      </c>
      <c r="B1993" s="39" t="n">
        <v>46064</v>
      </c>
      <c r="C1993" s="24" t="s">
        <v>392</v>
      </c>
      <c r="D1993" s="24" t="s">
        <v>168</v>
      </c>
      <c r="E1993" s="24" t="s">
        <v>105</v>
      </c>
      <c r="F1993" s="38" t="n">
        <v>1850</v>
      </c>
      <c r="G1993" s="42" t="n">
        <f aca="false">DATE(YEAR(B1993),MONTH(B1993),1)</f>
        <v>46054</v>
      </c>
      <c r="H1993" s="24" t="str">
        <f aca="false">INDEX(Customers!$B$2:$B$601,MATCH(C1993,Customers!$A$2:$A$601,0))</f>
        <v>Central</v>
      </c>
      <c r="I1993" s="43" t="n">
        <f aca="false">ROUND(MIN(INDEX(Assumptions!$D$13:$D$18,MATCH(E1993,Assumptions!$A$13:$A$18,0)),MAX(INDEX(Assumptions!$C$13:$C$18,MATCH(E1993,Assumptions!$A$13:$A$18,0)),INDEX(Assumptions!$B$13:$B$18,MATCH(E1993,Assumptions!$A$13:$A$18,0))*F1993)),2)</f>
        <v>27.75</v>
      </c>
    </row>
    <row r="1994" customFormat="false" ht="15" hidden="false" customHeight="false" outlineLevel="0" collapsed="false">
      <c r="A1994" s="24" t="s">
        <v>2817</v>
      </c>
      <c r="B1994" s="39" t="n">
        <v>46064</v>
      </c>
      <c r="C1994" s="24" t="s">
        <v>394</v>
      </c>
      <c r="D1994" s="24" t="s">
        <v>826</v>
      </c>
      <c r="E1994" s="24" t="s">
        <v>113</v>
      </c>
      <c r="F1994" s="38" t="n">
        <v>50</v>
      </c>
      <c r="G1994" s="42" t="n">
        <f aca="false">DATE(YEAR(B1994),MONTH(B1994),1)</f>
        <v>46054</v>
      </c>
      <c r="H1994" s="24" t="str">
        <f aca="false">INDEX(Customers!$B$2:$B$601,MATCH(C1994,Customers!$A$2:$A$601,0))</f>
        <v>Eastern</v>
      </c>
      <c r="I1994" s="43" t="n">
        <f aca="false">ROUND(MIN(INDEX(Assumptions!$D$13:$D$18,MATCH(E1994,Assumptions!$A$13:$A$18,0)),MAX(INDEX(Assumptions!$C$13:$C$18,MATCH(E1994,Assumptions!$A$13:$A$18,0)),INDEX(Assumptions!$B$13:$B$18,MATCH(E1994,Assumptions!$A$13:$A$18,0))*F1994)),2)</f>
        <v>2.5</v>
      </c>
    </row>
    <row r="1995" customFormat="false" ht="15" hidden="false" customHeight="false" outlineLevel="0" collapsed="false">
      <c r="A1995" s="24" t="s">
        <v>2818</v>
      </c>
      <c r="B1995" s="39" t="n">
        <v>46064</v>
      </c>
      <c r="C1995" s="24" t="s">
        <v>394</v>
      </c>
      <c r="D1995" s="24" t="s">
        <v>826</v>
      </c>
      <c r="E1995" s="24" t="s">
        <v>103</v>
      </c>
      <c r="F1995" s="38" t="n">
        <v>670</v>
      </c>
      <c r="G1995" s="42" t="n">
        <f aca="false">DATE(YEAR(B1995),MONTH(B1995),1)</f>
        <v>46054</v>
      </c>
      <c r="H1995" s="24" t="str">
        <f aca="false">INDEX(Customers!$B$2:$B$601,MATCH(C1995,Customers!$A$2:$A$601,0))</f>
        <v>Eastern</v>
      </c>
      <c r="I1995" s="43" t="n">
        <f aca="false">ROUND(MIN(INDEX(Assumptions!$D$13:$D$18,MATCH(E1995,Assumptions!$A$13:$A$18,0)),MAX(INDEX(Assumptions!$C$13:$C$18,MATCH(E1995,Assumptions!$A$13:$A$18,0)),INDEX(Assumptions!$B$13:$B$18,MATCH(E1995,Assumptions!$A$13:$A$18,0))*F1995)),2)</f>
        <v>6.7</v>
      </c>
    </row>
    <row r="1996" customFormat="false" ht="15" hidden="false" customHeight="false" outlineLevel="0" collapsed="false">
      <c r="A1996" s="24" t="s">
        <v>2819</v>
      </c>
      <c r="B1996" s="39" t="n">
        <v>46064</v>
      </c>
      <c r="C1996" s="24" t="s">
        <v>399</v>
      </c>
      <c r="D1996" s="24" t="s">
        <v>826</v>
      </c>
      <c r="E1996" s="24" t="s">
        <v>103</v>
      </c>
      <c r="F1996" s="38" t="n">
        <v>840</v>
      </c>
      <c r="G1996" s="42" t="n">
        <f aca="false">DATE(YEAR(B1996),MONTH(B1996),1)</f>
        <v>46054</v>
      </c>
      <c r="H1996" s="24" t="str">
        <f aca="false">INDEX(Customers!$B$2:$B$601,MATCH(C1996,Customers!$A$2:$A$601,0))</f>
        <v>Western</v>
      </c>
      <c r="I1996" s="43" t="n">
        <f aca="false">ROUND(MIN(INDEX(Assumptions!$D$13:$D$18,MATCH(E1996,Assumptions!$A$13:$A$18,0)),MAX(INDEX(Assumptions!$C$13:$C$18,MATCH(E1996,Assumptions!$A$13:$A$18,0)),INDEX(Assumptions!$B$13:$B$18,MATCH(E1996,Assumptions!$A$13:$A$18,0))*F1996)),2)</f>
        <v>8.4</v>
      </c>
    </row>
    <row r="1997" customFormat="false" ht="15" hidden="false" customHeight="false" outlineLevel="0" collapsed="false">
      <c r="A1997" s="24" t="s">
        <v>2820</v>
      </c>
      <c r="B1997" s="39" t="n">
        <v>46064</v>
      </c>
      <c r="C1997" s="24" t="s">
        <v>400</v>
      </c>
      <c r="D1997" s="24" t="s">
        <v>153</v>
      </c>
      <c r="E1997" s="24" t="s">
        <v>107</v>
      </c>
      <c r="F1997" s="38" t="n">
        <v>25100</v>
      </c>
      <c r="G1997" s="42" t="n">
        <f aca="false">DATE(YEAR(B1997),MONTH(B1997),1)</f>
        <v>46054</v>
      </c>
      <c r="H1997" s="24" t="str">
        <f aca="false">INDEX(Customers!$B$2:$B$601,MATCH(C1997,Customers!$A$2:$A$601,0))</f>
        <v>Nairobi</v>
      </c>
      <c r="I1997" s="43" t="n">
        <f aca="false">ROUND(MIN(INDEX(Assumptions!$D$13:$D$18,MATCH(E1997,Assumptions!$A$13:$A$18,0)),MAX(INDEX(Assumptions!$C$13:$C$18,MATCH(E1997,Assumptions!$A$13:$A$18,0)),INDEX(Assumptions!$B$13:$B$18,MATCH(E1997,Assumptions!$A$13:$A$18,0))*F1997)),2)</f>
        <v>0</v>
      </c>
    </row>
    <row r="1998" customFormat="false" ht="15" hidden="false" customHeight="false" outlineLevel="0" collapsed="false">
      <c r="A1998" s="24" t="s">
        <v>2821</v>
      </c>
      <c r="B1998" s="39" t="n">
        <v>46064</v>
      </c>
      <c r="C1998" s="24" t="s">
        <v>433</v>
      </c>
      <c r="D1998" s="24" t="s">
        <v>826</v>
      </c>
      <c r="E1998" s="24" t="s">
        <v>103</v>
      </c>
      <c r="F1998" s="38" t="n">
        <v>11220</v>
      </c>
      <c r="G1998" s="42" t="n">
        <f aca="false">DATE(YEAR(B1998),MONTH(B1998),1)</f>
        <v>46054</v>
      </c>
      <c r="H1998" s="24" t="str">
        <f aca="false">INDEX(Customers!$B$2:$B$601,MATCH(C1998,Customers!$A$2:$A$601,0))</f>
        <v>Nairobi</v>
      </c>
      <c r="I1998" s="43" t="n">
        <f aca="false">ROUND(MIN(INDEX(Assumptions!$D$13:$D$18,MATCH(E1998,Assumptions!$A$13:$A$18,0)),MAX(INDEX(Assumptions!$C$13:$C$18,MATCH(E1998,Assumptions!$A$13:$A$18,0)),INDEX(Assumptions!$B$13:$B$18,MATCH(E1998,Assumptions!$A$13:$A$18,0))*F1998)),2)</f>
        <v>105</v>
      </c>
    </row>
    <row r="1999" customFormat="false" ht="15" hidden="false" customHeight="false" outlineLevel="0" collapsed="false">
      <c r="A1999" s="24" t="s">
        <v>2822</v>
      </c>
      <c r="B1999" s="39" t="n">
        <v>46064</v>
      </c>
      <c r="C1999" s="24" t="s">
        <v>433</v>
      </c>
      <c r="D1999" s="24" t="s">
        <v>152</v>
      </c>
      <c r="E1999" s="24" t="s">
        <v>105</v>
      </c>
      <c r="F1999" s="38" t="n">
        <v>5640</v>
      </c>
      <c r="G1999" s="42" t="n">
        <f aca="false">DATE(YEAR(B1999),MONTH(B1999),1)</f>
        <v>46054</v>
      </c>
      <c r="H1999" s="24" t="str">
        <f aca="false">INDEX(Customers!$B$2:$B$601,MATCH(C1999,Customers!$A$2:$A$601,0))</f>
        <v>Nairobi</v>
      </c>
      <c r="I1999" s="43" t="n">
        <f aca="false">ROUND(MIN(INDEX(Assumptions!$D$13:$D$18,MATCH(E1999,Assumptions!$A$13:$A$18,0)),MAX(INDEX(Assumptions!$C$13:$C$18,MATCH(E1999,Assumptions!$A$13:$A$18,0)),INDEX(Assumptions!$B$13:$B$18,MATCH(E1999,Assumptions!$A$13:$A$18,0))*F1999)),2)</f>
        <v>84.6</v>
      </c>
    </row>
    <row r="2000" customFormat="false" ht="15" hidden="false" customHeight="false" outlineLevel="0" collapsed="false">
      <c r="A2000" s="24" t="s">
        <v>2823</v>
      </c>
      <c r="B2000" s="39" t="n">
        <v>46064</v>
      </c>
      <c r="C2000" s="24" t="s">
        <v>446</v>
      </c>
      <c r="D2000" s="24" t="s">
        <v>826</v>
      </c>
      <c r="E2000" s="24" t="s">
        <v>111</v>
      </c>
      <c r="F2000" s="38" t="n">
        <v>100</v>
      </c>
      <c r="G2000" s="42" t="n">
        <f aca="false">DATE(YEAR(B2000),MONTH(B2000),1)</f>
        <v>46054</v>
      </c>
      <c r="H2000" s="24" t="str">
        <f aca="false">INDEX(Customers!$B$2:$B$601,MATCH(C2000,Customers!$A$2:$A$601,0))</f>
        <v>Central</v>
      </c>
      <c r="I2000" s="43" t="n">
        <f aca="false">ROUND(MIN(INDEX(Assumptions!$D$13:$D$18,MATCH(E2000,Assumptions!$A$13:$A$18,0)),MAX(INDEX(Assumptions!$C$13:$C$18,MATCH(E2000,Assumptions!$A$13:$A$18,0)),INDEX(Assumptions!$B$13:$B$18,MATCH(E2000,Assumptions!$A$13:$A$18,0))*F2000)),2)</f>
        <v>4</v>
      </c>
    </row>
    <row r="2001" customFormat="false" ht="15" hidden="false" customHeight="false" outlineLevel="0" collapsed="false">
      <c r="A2001" s="24" t="s">
        <v>2824</v>
      </c>
      <c r="B2001" s="39" t="n">
        <v>46064</v>
      </c>
      <c r="C2001" s="24" t="s">
        <v>458</v>
      </c>
      <c r="D2001" s="24" t="s">
        <v>826</v>
      </c>
      <c r="E2001" s="24" t="s">
        <v>113</v>
      </c>
      <c r="F2001" s="38" t="n">
        <v>500</v>
      </c>
      <c r="G2001" s="42" t="n">
        <f aca="false">DATE(YEAR(B2001),MONTH(B2001),1)</f>
        <v>46054</v>
      </c>
      <c r="H2001" s="24" t="str">
        <f aca="false">INDEX(Customers!$B$2:$B$601,MATCH(C2001,Customers!$A$2:$A$601,0))</f>
        <v>Coast</v>
      </c>
      <c r="I2001" s="43" t="n">
        <f aca="false">ROUND(MIN(INDEX(Assumptions!$D$13:$D$18,MATCH(E2001,Assumptions!$A$13:$A$18,0)),MAX(INDEX(Assumptions!$C$13:$C$18,MATCH(E2001,Assumptions!$A$13:$A$18,0)),INDEX(Assumptions!$B$13:$B$18,MATCH(E2001,Assumptions!$A$13:$A$18,0))*F2001)),2)</f>
        <v>25</v>
      </c>
    </row>
    <row r="2002" customFormat="false" ht="15" hidden="false" customHeight="false" outlineLevel="0" collapsed="false">
      <c r="A2002" s="24" t="s">
        <v>2825</v>
      </c>
      <c r="B2002" s="39" t="n">
        <v>46064</v>
      </c>
      <c r="C2002" s="24" t="s">
        <v>480</v>
      </c>
      <c r="D2002" s="24" t="s">
        <v>181</v>
      </c>
      <c r="E2002" s="24" t="s">
        <v>105</v>
      </c>
      <c r="F2002" s="38" t="n">
        <v>2020</v>
      </c>
      <c r="G2002" s="42" t="n">
        <f aca="false">DATE(YEAR(B2002),MONTH(B2002),1)</f>
        <v>46054</v>
      </c>
      <c r="H2002" s="24" t="str">
        <f aca="false">INDEX(Customers!$B$2:$B$601,MATCH(C2002,Customers!$A$2:$A$601,0))</f>
        <v>Rift Valley</v>
      </c>
      <c r="I2002" s="43" t="n">
        <f aca="false">ROUND(MIN(INDEX(Assumptions!$D$13:$D$18,MATCH(E2002,Assumptions!$A$13:$A$18,0)),MAX(INDEX(Assumptions!$C$13:$C$18,MATCH(E2002,Assumptions!$A$13:$A$18,0)),INDEX(Assumptions!$B$13:$B$18,MATCH(E2002,Assumptions!$A$13:$A$18,0))*F2002)),2)</f>
        <v>30.3</v>
      </c>
    </row>
    <row r="2003" customFormat="false" ht="15" hidden="false" customHeight="false" outlineLevel="0" collapsed="false">
      <c r="A2003" s="24" t="s">
        <v>2826</v>
      </c>
      <c r="B2003" s="39" t="n">
        <v>46064</v>
      </c>
      <c r="C2003" s="24" t="s">
        <v>488</v>
      </c>
      <c r="D2003" s="24" t="s">
        <v>153</v>
      </c>
      <c r="E2003" s="24" t="s">
        <v>107</v>
      </c>
      <c r="F2003" s="38" t="n">
        <v>5950</v>
      </c>
      <c r="G2003" s="42" t="n">
        <f aca="false">DATE(YEAR(B2003),MONTH(B2003),1)</f>
        <v>46054</v>
      </c>
      <c r="H2003" s="24" t="str">
        <f aca="false">INDEX(Customers!$B$2:$B$601,MATCH(C2003,Customers!$A$2:$A$601,0))</f>
        <v>Nairobi</v>
      </c>
      <c r="I2003" s="43" t="n">
        <f aca="false">ROUND(MIN(INDEX(Assumptions!$D$13:$D$18,MATCH(E2003,Assumptions!$A$13:$A$18,0)),MAX(INDEX(Assumptions!$C$13:$C$18,MATCH(E2003,Assumptions!$A$13:$A$18,0)),INDEX(Assumptions!$B$13:$B$18,MATCH(E2003,Assumptions!$A$13:$A$18,0))*F2003)),2)</f>
        <v>0</v>
      </c>
    </row>
    <row r="2004" customFormat="false" ht="15" hidden="false" customHeight="false" outlineLevel="0" collapsed="false">
      <c r="A2004" s="24" t="s">
        <v>2827</v>
      </c>
      <c r="B2004" s="39" t="n">
        <v>46064</v>
      </c>
      <c r="C2004" s="24" t="s">
        <v>504</v>
      </c>
      <c r="D2004" s="24" t="s">
        <v>826</v>
      </c>
      <c r="E2004" s="24" t="s">
        <v>109</v>
      </c>
      <c r="F2004" s="38" t="n">
        <v>12380</v>
      </c>
      <c r="G2004" s="42" t="n">
        <f aca="false">DATE(YEAR(B2004),MONTH(B2004),1)</f>
        <v>46054</v>
      </c>
      <c r="H2004" s="24" t="str">
        <f aca="false">INDEX(Customers!$B$2:$B$601,MATCH(C2004,Customers!$A$2:$A$601,0))</f>
        <v>Coast</v>
      </c>
      <c r="I2004" s="43" t="n">
        <f aca="false">ROUND(MIN(INDEX(Assumptions!$D$13:$D$18,MATCH(E2004,Assumptions!$A$13:$A$18,0)),MAX(INDEX(Assumptions!$C$13:$C$18,MATCH(E2004,Assumptions!$A$13:$A$18,0)),INDEX(Assumptions!$B$13:$B$18,MATCH(E2004,Assumptions!$A$13:$A$18,0))*F2004)),2)</f>
        <v>40</v>
      </c>
    </row>
    <row r="2005" customFormat="false" ht="15" hidden="false" customHeight="false" outlineLevel="0" collapsed="false">
      <c r="A2005" s="24" t="s">
        <v>2828</v>
      </c>
      <c r="B2005" s="39" t="n">
        <v>46064</v>
      </c>
      <c r="C2005" s="24" t="s">
        <v>512</v>
      </c>
      <c r="D2005" s="24" t="s">
        <v>826</v>
      </c>
      <c r="E2005" s="24" t="s">
        <v>103</v>
      </c>
      <c r="F2005" s="38" t="n">
        <v>860</v>
      </c>
      <c r="G2005" s="42" t="n">
        <f aca="false">DATE(YEAR(B2005),MONTH(B2005),1)</f>
        <v>46054</v>
      </c>
      <c r="H2005" s="24" t="str">
        <f aca="false">INDEX(Customers!$B$2:$B$601,MATCH(C2005,Customers!$A$2:$A$601,0))</f>
        <v>Central</v>
      </c>
      <c r="I2005" s="43" t="n">
        <f aca="false">ROUND(MIN(INDEX(Assumptions!$D$13:$D$18,MATCH(E2005,Assumptions!$A$13:$A$18,0)),MAX(INDEX(Assumptions!$C$13:$C$18,MATCH(E2005,Assumptions!$A$13:$A$18,0)),INDEX(Assumptions!$B$13:$B$18,MATCH(E2005,Assumptions!$A$13:$A$18,0))*F2005)),2)</f>
        <v>8.6</v>
      </c>
    </row>
    <row r="2006" customFormat="false" ht="15" hidden="false" customHeight="false" outlineLevel="0" collapsed="false">
      <c r="A2006" s="24" t="s">
        <v>2829</v>
      </c>
      <c r="B2006" s="39" t="n">
        <v>46064</v>
      </c>
      <c r="C2006" s="24" t="s">
        <v>515</v>
      </c>
      <c r="D2006" s="24" t="s">
        <v>826</v>
      </c>
      <c r="E2006" s="24" t="s">
        <v>109</v>
      </c>
      <c r="F2006" s="38" t="n">
        <v>11780</v>
      </c>
      <c r="G2006" s="42" t="n">
        <f aca="false">DATE(YEAR(B2006),MONTH(B2006),1)</f>
        <v>46054</v>
      </c>
      <c r="H2006" s="24" t="str">
        <f aca="false">INDEX(Customers!$B$2:$B$601,MATCH(C2006,Customers!$A$2:$A$601,0))</f>
        <v>Western</v>
      </c>
      <c r="I2006" s="43" t="n">
        <f aca="false">ROUND(MIN(INDEX(Assumptions!$D$13:$D$18,MATCH(E2006,Assumptions!$A$13:$A$18,0)),MAX(INDEX(Assumptions!$C$13:$C$18,MATCH(E2006,Assumptions!$A$13:$A$18,0)),INDEX(Assumptions!$B$13:$B$18,MATCH(E2006,Assumptions!$A$13:$A$18,0))*F2006)),2)</f>
        <v>40</v>
      </c>
    </row>
    <row r="2007" customFormat="false" ht="15" hidden="false" customHeight="false" outlineLevel="0" collapsed="false">
      <c r="A2007" s="24" t="s">
        <v>2830</v>
      </c>
      <c r="B2007" s="39" t="n">
        <v>46064</v>
      </c>
      <c r="C2007" s="24" t="s">
        <v>532</v>
      </c>
      <c r="D2007" s="24" t="s">
        <v>826</v>
      </c>
      <c r="E2007" s="24" t="s">
        <v>111</v>
      </c>
      <c r="F2007" s="38" t="n">
        <v>100</v>
      </c>
      <c r="G2007" s="42" t="n">
        <f aca="false">DATE(YEAR(B2007),MONTH(B2007),1)</f>
        <v>46054</v>
      </c>
      <c r="H2007" s="24" t="str">
        <f aca="false">INDEX(Customers!$B$2:$B$601,MATCH(C2007,Customers!$A$2:$A$601,0))</f>
        <v>Western</v>
      </c>
      <c r="I2007" s="43" t="n">
        <f aca="false">ROUND(MIN(INDEX(Assumptions!$D$13:$D$18,MATCH(E2007,Assumptions!$A$13:$A$18,0)),MAX(INDEX(Assumptions!$C$13:$C$18,MATCH(E2007,Assumptions!$A$13:$A$18,0)),INDEX(Assumptions!$B$13:$B$18,MATCH(E2007,Assumptions!$A$13:$A$18,0))*F2007)),2)</f>
        <v>4</v>
      </c>
    </row>
    <row r="2008" customFormat="false" ht="15" hidden="false" customHeight="false" outlineLevel="0" collapsed="false">
      <c r="A2008" s="24" t="s">
        <v>2831</v>
      </c>
      <c r="B2008" s="39" t="n">
        <v>46064</v>
      </c>
      <c r="C2008" s="24" t="s">
        <v>533</v>
      </c>
      <c r="D2008" s="24" t="s">
        <v>826</v>
      </c>
      <c r="E2008" s="24" t="s">
        <v>109</v>
      </c>
      <c r="F2008" s="38" t="n">
        <v>1950</v>
      </c>
      <c r="G2008" s="42" t="n">
        <f aca="false">DATE(YEAR(B2008),MONTH(B2008),1)</f>
        <v>46054</v>
      </c>
      <c r="H2008" s="24" t="str">
        <f aca="false">INDEX(Customers!$B$2:$B$601,MATCH(C2008,Customers!$A$2:$A$601,0))</f>
        <v>Rift Valley</v>
      </c>
      <c r="I2008" s="43" t="n">
        <f aca="false">ROUND(MIN(INDEX(Assumptions!$D$13:$D$18,MATCH(E2008,Assumptions!$A$13:$A$18,0)),MAX(INDEX(Assumptions!$C$13:$C$18,MATCH(E2008,Assumptions!$A$13:$A$18,0)),INDEX(Assumptions!$B$13:$B$18,MATCH(E2008,Assumptions!$A$13:$A$18,0))*F2008)),2)</f>
        <v>7.8</v>
      </c>
    </row>
    <row r="2009" customFormat="false" ht="15" hidden="false" customHeight="false" outlineLevel="0" collapsed="false">
      <c r="A2009" s="24" t="s">
        <v>2832</v>
      </c>
      <c r="B2009" s="39" t="n">
        <v>46064</v>
      </c>
      <c r="C2009" s="24" t="s">
        <v>543</v>
      </c>
      <c r="D2009" s="24" t="s">
        <v>826</v>
      </c>
      <c r="E2009" s="24" t="s">
        <v>103</v>
      </c>
      <c r="F2009" s="38" t="n">
        <v>1630</v>
      </c>
      <c r="G2009" s="42" t="n">
        <f aca="false">DATE(YEAR(B2009),MONTH(B2009),1)</f>
        <v>46054</v>
      </c>
      <c r="H2009" s="24" t="str">
        <f aca="false">INDEX(Customers!$B$2:$B$601,MATCH(C2009,Customers!$A$2:$A$601,0))</f>
        <v>Central</v>
      </c>
      <c r="I2009" s="43" t="n">
        <f aca="false">ROUND(MIN(INDEX(Assumptions!$D$13:$D$18,MATCH(E2009,Assumptions!$A$13:$A$18,0)),MAX(INDEX(Assumptions!$C$13:$C$18,MATCH(E2009,Assumptions!$A$13:$A$18,0)),INDEX(Assumptions!$B$13:$B$18,MATCH(E2009,Assumptions!$A$13:$A$18,0))*F2009)),2)</f>
        <v>16.3</v>
      </c>
    </row>
    <row r="2010" customFormat="false" ht="15" hidden="false" customHeight="false" outlineLevel="0" collapsed="false">
      <c r="A2010" s="24" t="s">
        <v>2833</v>
      </c>
      <c r="B2010" s="39" t="n">
        <v>46064</v>
      </c>
      <c r="C2010" s="24" t="s">
        <v>547</v>
      </c>
      <c r="D2010" s="24" t="s">
        <v>165</v>
      </c>
      <c r="E2010" s="24" t="s">
        <v>105</v>
      </c>
      <c r="F2010" s="38" t="n">
        <v>3800</v>
      </c>
      <c r="G2010" s="42" t="n">
        <f aca="false">DATE(YEAR(B2010),MONTH(B2010),1)</f>
        <v>46054</v>
      </c>
      <c r="H2010" s="24" t="str">
        <f aca="false">INDEX(Customers!$B$2:$B$601,MATCH(C2010,Customers!$A$2:$A$601,0))</f>
        <v>Central</v>
      </c>
      <c r="I2010" s="43" t="n">
        <f aca="false">ROUND(MIN(INDEX(Assumptions!$D$13:$D$18,MATCH(E2010,Assumptions!$A$13:$A$18,0)),MAX(INDEX(Assumptions!$C$13:$C$18,MATCH(E2010,Assumptions!$A$13:$A$18,0)),INDEX(Assumptions!$B$13:$B$18,MATCH(E2010,Assumptions!$A$13:$A$18,0))*F2010)),2)</f>
        <v>57</v>
      </c>
    </row>
    <row r="2011" customFormat="false" ht="15" hidden="false" customHeight="false" outlineLevel="0" collapsed="false">
      <c r="A2011" s="24" t="s">
        <v>2834</v>
      </c>
      <c r="B2011" s="39" t="n">
        <v>46064</v>
      </c>
      <c r="C2011" s="24" t="s">
        <v>553</v>
      </c>
      <c r="D2011" s="24" t="s">
        <v>206</v>
      </c>
      <c r="E2011" s="24" t="s">
        <v>105</v>
      </c>
      <c r="F2011" s="38" t="n">
        <v>2240</v>
      </c>
      <c r="G2011" s="42" t="n">
        <f aca="false">DATE(YEAR(B2011),MONTH(B2011),1)</f>
        <v>46054</v>
      </c>
      <c r="H2011" s="24" t="str">
        <f aca="false">INDEX(Customers!$B$2:$B$601,MATCH(C2011,Customers!$A$2:$A$601,0))</f>
        <v>Central</v>
      </c>
      <c r="I2011" s="43" t="n">
        <f aca="false">ROUND(MIN(INDEX(Assumptions!$D$13:$D$18,MATCH(E2011,Assumptions!$A$13:$A$18,0)),MAX(INDEX(Assumptions!$C$13:$C$18,MATCH(E2011,Assumptions!$A$13:$A$18,0)),INDEX(Assumptions!$B$13:$B$18,MATCH(E2011,Assumptions!$A$13:$A$18,0))*F2011)),2)</f>
        <v>33.6</v>
      </c>
    </row>
    <row r="2012" customFormat="false" ht="15" hidden="false" customHeight="false" outlineLevel="0" collapsed="false">
      <c r="A2012" s="24" t="s">
        <v>2835</v>
      </c>
      <c r="B2012" s="39" t="n">
        <v>46064</v>
      </c>
      <c r="C2012" s="24" t="s">
        <v>562</v>
      </c>
      <c r="D2012" s="24" t="s">
        <v>826</v>
      </c>
      <c r="E2012" s="24" t="s">
        <v>109</v>
      </c>
      <c r="F2012" s="38" t="n">
        <v>12360</v>
      </c>
      <c r="G2012" s="42" t="n">
        <f aca="false">DATE(YEAR(B2012),MONTH(B2012),1)</f>
        <v>46054</v>
      </c>
      <c r="H2012" s="24" t="str">
        <f aca="false">INDEX(Customers!$B$2:$B$601,MATCH(C2012,Customers!$A$2:$A$601,0))</f>
        <v>Eastern</v>
      </c>
      <c r="I2012" s="43" t="n">
        <f aca="false">ROUND(MIN(INDEX(Assumptions!$D$13:$D$18,MATCH(E2012,Assumptions!$A$13:$A$18,0)),MAX(INDEX(Assumptions!$C$13:$C$18,MATCH(E2012,Assumptions!$A$13:$A$18,0)),INDEX(Assumptions!$B$13:$B$18,MATCH(E2012,Assumptions!$A$13:$A$18,0))*F2012)),2)</f>
        <v>40</v>
      </c>
    </row>
    <row r="2013" customFormat="false" ht="15" hidden="false" customHeight="false" outlineLevel="0" collapsed="false">
      <c r="A2013" s="24" t="s">
        <v>2836</v>
      </c>
      <c r="B2013" s="39" t="n">
        <v>46064</v>
      </c>
      <c r="C2013" s="24" t="s">
        <v>674</v>
      </c>
      <c r="D2013" s="24" t="s">
        <v>826</v>
      </c>
      <c r="E2013" s="24" t="s">
        <v>111</v>
      </c>
      <c r="F2013" s="38" t="n">
        <v>200</v>
      </c>
      <c r="G2013" s="42" t="n">
        <f aca="false">DATE(YEAR(B2013),MONTH(B2013),1)</f>
        <v>46054</v>
      </c>
      <c r="H2013" s="24" t="str">
        <f aca="false">INDEX(Customers!$B$2:$B$601,MATCH(C2013,Customers!$A$2:$A$601,0))</f>
        <v>Coast</v>
      </c>
      <c r="I2013" s="43" t="n">
        <f aca="false">ROUND(MIN(INDEX(Assumptions!$D$13:$D$18,MATCH(E2013,Assumptions!$A$13:$A$18,0)),MAX(INDEX(Assumptions!$C$13:$C$18,MATCH(E2013,Assumptions!$A$13:$A$18,0)),INDEX(Assumptions!$B$13:$B$18,MATCH(E2013,Assumptions!$A$13:$A$18,0))*F2013)),2)</f>
        <v>8</v>
      </c>
    </row>
    <row r="2014" customFormat="false" ht="15" hidden="false" customHeight="false" outlineLevel="0" collapsed="false">
      <c r="A2014" s="24" t="s">
        <v>2837</v>
      </c>
      <c r="B2014" s="39" t="n">
        <v>46064</v>
      </c>
      <c r="C2014" s="24" t="s">
        <v>696</v>
      </c>
      <c r="D2014" s="24" t="s">
        <v>826</v>
      </c>
      <c r="E2014" s="24" t="s">
        <v>113</v>
      </c>
      <c r="F2014" s="38" t="n">
        <v>1000</v>
      </c>
      <c r="G2014" s="42" t="n">
        <f aca="false">DATE(YEAR(B2014),MONTH(B2014),1)</f>
        <v>46054</v>
      </c>
      <c r="H2014" s="24" t="str">
        <f aca="false">INDEX(Customers!$B$2:$B$601,MATCH(C2014,Customers!$A$2:$A$601,0))</f>
        <v>Western</v>
      </c>
      <c r="I2014" s="43" t="n">
        <f aca="false">ROUND(MIN(INDEX(Assumptions!$D$13:$D$18,MATCH(E2014,Assumptions!$A$13:$A$18,0)),MAX(INDEX(Assumptions!$C$13:$C$18,MATCH(E2014,Assumptions!$A$13:$A$18,0)),INDEX(Assumptions!$B$13:$B$18,MATCH(E2014,Assumptions!$A$13:$A$18,0))*F2014)),2)</f>
        <v>50</v>
      </c>
    </row>
    <row r="2015" customFormat="false" ht="15" hidden="false" customHeight="false" outlineLevel="0" collapsed="false">
      <c r="A2015" s="24" t="s">
        <v>2838</v>
      </c>
      <c r="B2015" s="39" t="n">
        <v>46064</v>
      </c>
      <c r="C2015" s="24" t="s">
        <v>711</v>
      </c>
      <c r="D2015" s="24" t="s">
        <v>826</v>
      </c>
      <c r="E2015" s="24" t="s">
        <v>103</v>
      </c>
      <c r="F2015" s="38" t="n">
        <v>2240</v>
      </c>
      <c r="G2015" s="42" t="n">
        <f aca="false">DATE(YEAR(B2015),MONTH(B2015),1)</f>
        <v>46054</v>
      </c>
      <c r="H2015" s="24" t="str">
        <f aca="false">INDEX(Customers!$B$2:$B$601,MATCH(C2015,Customers!$A$2:$A$601,0))</f>
        <v>Rift Valley</v>
      </c>
      <c r="I2015" s="43" t="n">
        <f aca="false">ROUND(MIN(INDEX(Assumptions!$D$13:$D$18,MATCH(E2015,Assumptions!$A$13:$A$18,0)),MAX(INDEX(Assumptions!$C$13:$C$18,MATCH(E2015,Assumptions!$A$13:$A$18,0)),INDEX(Assumptions!$B$13:$B$18,MATCH(E2015,Assumptions!$A$13:$A$18,0))*F2015)),2)</f>
        <v>22.4</v>
      </c>
    </row>
    <row r="2016" customFormat="false" ht="15" hidden="false" customHeight="false" outlineLevel="0" collapsed="false">
      <c r="A2016" s="24" t="s">
        <v>2839</v>
      </c>
      <c r="B2016" s="39" t="n">
        <v>46064</v>
      </c>
      <c r="C2016" s="24" t="s">
        <v>711</v>
      </c>
      <c r="D2016" s="24" t="s">
        <v>826</v>
      </c>
      <c r="E2016" s="24" t="s">
        <v>103</v>
      </c>
      <c r="F2016" s="38" t="n">
        <v>2780</v>
      </c>
      <c r="G2016" s="42" t="n">
        <f aca="false">DATE(YEAR(B2016),MONTH(B2016),1)</f>
        <v>46054</v>
      </c>
      <c r="H2016" s="24" t="str">
        <f aca="false">INDEX(Customers!$B$2:$B$601,MATCH(C2016,Customers!$A$2:$A$601,0))</f>
        <v>Rift Valley</v>
      </c>
      <c r="I2016" s="43" t="n">
        <f aca="false">ROUND(MIN(INDEX(Assumptions!$D$13:$D$18,MATCH(E2016,Assumptions!$A$13:$A$18,0)),MAX(INDEX(Assumptions!$C$13:$C$18,MATCH(E2016,Assumptions!$A$13:$A$18,0)),INDEX(Assumptions!$B$13:$B$18,MATCH(E2016,Assumptions!$A$13:$A$18,0))*F2016)),2)</f>
        <v>27.8</v>
      </c>
    </row>
    <row r="2017" customFormat="false" ht="15" hidden="false" customHeight="false" outlineLevel="0" collapsed="false">
      <c r="A2017" s="24" t="s">
        <v>2840</v>
      </c>
      <c r="B2017" s="39" t="n">
        <v>46064</v>
      </c>
      <c r="C2017" s="24" t="s">
        <v>716</v>
      </c>
      <c r="D2017" s="24" t="s">
        <v>826</v>
      </c>
      <c r="E2017" s="24" t="s">
        <v>113</v>
      </c>
      <c r="F2017" s="38" t="n">
        <v>500</v>
      </c>
      <c r="G2017" s="42" t="n">
        <f aca="false">DATE(YEAR(B2017),MONTH(B2017),1)</f>
        <v>46054</v>
      </c>
      <c r="H2017" s="24" t="str">
        <f aca="false">INDEX(Customers!$B$2:$B$601,MATCH(C2017,Customers!$A$2:$A$601,0))</f>
        <v>Western</v>
      </c>
      <c r="I2017" s="43" t="n">
        <f aca="false">ROUND(MIN(INDEX(Assumptions!$D$13:$D$18,MATCH(E2017,Assumptions!$A$13:$A$18,0)),MAX(INDEX(Assumptions!$C$13:$C$18,MATCH(E2017,Assumptions!$A$13:$A$18,0)),INDEX(Assumptions!$B$13:$B$18,MATCH(E2017,Assumptions!$A$13:$A$18,0))*F2017)),2)</f>
        <v>25</v>
      </c>
    </row>
    <row r="2018" customFormat="false" ht="15" hidden="false" customHeight="false" outlineLevel="0" collapsed="false">
      <c r="A2018" s="24" t="s">
        <v>2841</v>
      </c>
      <c r="B2018" s="39" t="n">
        <v>46064</v>
      </c>
      <c r="C2018" s="24" t="s">
        <v>729</v>
      </c>
      <c r="D2018" s="24" t="s">
        <v>826</v>
      </c>
      <c r="E2018" s="24" t="s">
        <v>111</v>
      </c>
      <c r="F2018" s="38" t="n">
        <v>50</v>
      </c>
      <c r="G2018" s="42" t="n">
        <f aca="false">DATE(YEAR(B2018),MONTH(B2018),1)</f>
        <v>46054</v>
      </c>
      <c r="H2018" s="24" t="str">
        <f aca="false">INDEX(Customers!$B$2:$B$601,MATCH(C2018,Customers!$A$2:$A$601,0))</f>
        <v>Central</v>
      </c>
      <c r="I2018" s="43" t="n">
        <f aca="false">ROUND(MIN(INDEX(Assumptions!$D$13:$D$18,MATCH(E2018,Assumptions!$A$13:$A$18,0)),MAX(INDEX(Assumptions!$C$13:$C$18,MATCH(E2018,Assumptions!$A$13:$A$18,0)),INDEX(Assumptions!$B$13:$B$18,MATCH(E2018,Assumptions!$A$13:$A$18,0))*F2018)),2)</f>
        <v>2</v>
      </c>
    </row>
    <row r="2019" customFormat="false" ht="15" hidden="false" customHeight="false" outlineLevel="0" collapsed="false">
      <c r="A2019" s="24" t="s">
        <v>2842</v>
      </c>
      <c r="B2019" s="39" t="n">
        <v>46064</v>
      </c>
      <c r="C2019" s="24" t="s">
        <v>748</v>
      </c>
      <c r="D2019" s="24" t="s">
        <v>826</v>
      </c>
      <c r="E2019" s="24" t="s">
        <v>103</v>
      </c>
      <c r="F2019" s="38" t="n">
        <v>1690</v>
      </c>
      <c r="G2019" s="42" t="n">
        <f aca="false">DATE(YEAR(B2019),MONTH(B2019),1)</f>
        <v>46054</v>
      </c>
      <c r="H2019" s="24" t="str">
        <f aca="false">INDEX(Customers!$B$2:$B$601,MATCH(C2019,Customers!$A$2:$A$601,0))</f>
        <v>Eastern</v>
      </c>
      <c r="I2019" s="43" t="n">
        <f aca="false">ROUND(MIN(INDEX(Assumptions!$D$13:$D$18,MATCH(E2019,Assumptions!$A$13:$A$18,0)),MAX(INDEX(Assumptions!$C$13:$C$18,MATCH(E2019,Assumptions!$A$13:$A$18,0)),INDEX(Assumptions!$B$13:$B$18,MATCH(E2019,Assumptions!$A$13:$A$18,0))*F2019)),2)</f>
        <v>16.9</v>
      </c>
    </row>
    <row r="2020" customFormat="false" ht="15" hidden="false" customHeight="false" outlineLevel="0" collapsed="false">
      <c r="A2020" s="24" t="s">
        <v>2843</v>
      </c>
      <c r="B2020" s="39" t="n">
        <v>46064</v>
      </c>
      <c r="C2020" s="24" t="s">
        <v>766</v>
      </c>
      <c r="D2020" s="24" t="s">
        <v>826</v>
      </c>
      <c r="E2020" s="24" t="s">
        <v>109</v>
      </c>
      <c r="F2020" s="38" t="n">
        <v>600</v>
      </c>
      <c r="G2020" s="42" t="n">
        <f aca="false">DATE(YEAR(B2020),MONTH(B2020),1)</f>
        <v>46054</v>
      </c>
      <c r="H2020" s="24" t="str">
        <f aca="false">INDEX(Customers!$B$2:$B$601,MATCH(C2020,Customers!$A$2:$A$601,0))</f>
        <v>Rift Valley</v>
      </c>
      <c r="I2020" s="43" t="n">
        <f aca="false">ROUND(MIN(INDEX(Assumptions!$D$13:$D$18,MATCH(E2020,Assumptions!$A$13:$A$18,0)),MAX(INDEX(Assumptions!$C$13:$C$18,MATCH(E2020,Assumptions!$A$13:$A$18,0)),INDEX(Assumptions!$B$13:$B$18,MATCH(E2020,Assumptions!$A$13:$A$18,0))*F2020)),2)</f>
        <v>2.4</v>
      </c>
    </row>
    <row r="2021" customFormat="false" ht="15" hidden="false" customHeight="false" outlineLevel="0" collapsed="false">
      <c r="A2021" s="24" t="s">
        <v>2844</v>
      </c>
      <c r="B2021" s="39" t="n">
        <v>46064</v>
      </c>
      <c r="C2021" s="24" t="s">
        <v>767</v>
      </c>
      <c r="D2021" s="24" t="s">
        <v>826</v>
      </c>
      <c r="E2021" s="24" t="s">
        <v>109</v>
      </c>
      <c r="F2021" s="38" t="n">
        <v>1560</v>
      </c>
      <c r="G2021" s="42" t="n">
        <f aca="false">DATE(YEAR(B2021),MONTH(B2021),1)</f>
        <v>46054</v>
      </c>
      <c r="H2021" s="24" t="str">
        <f aca="false">INDEX(Customers!$B$2:$B$601,MATCH(C2021,Customers!$A$2:$A$601,0))</f>
        <v>Nairobi</v>
      </c>
      <c r="I2021" s="43" t="n">
        <f aca="false">ROUND(MIN(INDEX(Assumptions!$D$13:$D$18,MATCH(E2021,Assumptions!$A$13:$A$18,0)),MAX(INDEX(Assumptions!$C$13:$C$18,MATCH(E2021,Assumptions!$A$13:$A$18,0)),INDEX(Assumptions!$B$13:$B$18,MATCH(E2021,Assumptions!$A$13:$A$18,0))*F2021)),2)</f>
        <v>6.24</v>
      </c>
    </row>
    <row r="2022" customFormat="false" ht="15" hidden="false" customHeight="false" outlineLevel="0" collapsed="false">
      <c r="A2022" s="24" t="s">
        <v>2845</v>
      </c>
      <c r="B2022" s="39" t="n">
        <v>46064</v>
      </c>
      <c r="C2022" s="24" t="s">
        <v>787</v>
      </c>
      <c r="D2022" s="24" t="s">
        <v>176</v>
      </c>
      <c r="E2022" s="24" t="s">
        <v>105</v>
      </c>
      <c r="F2022" s="38" t="n">
        <v>1170</v>
      </c>
      <c r="G2022" s="42" t="n">
        <f aca="false">DATE(YEAR(B2022),MONTH(B2022),1)</f>
        <v>46054</v>
      </c>
      <c r="H2022" s="24" t="str">
        <f aca="false">INDEX(Customers!$B$2:$B$601,MATCH(C2022,Customers!$A$2:$A$601,0))</f>
        <v>Eastern</v>
      </c>
      <c r="I2022" s="43" t="n">
        <f aca="false">ROUND(MIN(INDEX(Assumptions!$D$13:$D$18,MATCH(E2022,Assumptions!$A$13:$A$18,0)),MAX(INDEX(Assumptions!$C$13:$C$18,MATCH(E2022,Assumptions!$A$13:$A$18,0)),INDEX(Assumptions!$B$13:$B$18,MATCH(E2022,Assumptions!$A$13:$A$18,0))*F2022)),2)</f>
        <v>17.55</v>
      </c>
    </row>
    <row r="2023" customFormat="false" ht="15" hidden="false" customHeight="false" outlineLevel="0" collapsed="false">
      <c r="A2023" s="24" t="s">
        <v>2846</v>
      </c>
      <c r="B2023" s="39" t="n">
        <v>46064</v>
      </c>
      <c r="C2023" s="24" t="s">
        <v>791</v>
      </c>
      <c r="D2023" s="24" t="s">
        <v>826</v>
      </c>
      <c r="E2023" s="24" t="s">
        <v>111</v>
      </c>
      <c r="F2023" s="38" t="n">
        <v>500</v>
      </c>
      <c r="G2023" s="42" t="n">
        <f aca="false">DATE(YEAR(B2023),MONTH(B2023),1)</f>
        <v>46054</v>
      </c>
      <c r="H2023" s="24" t="str">
        <f aca="false">INDEX(Customers!$B$2:$B$601,MATCH(C2023,Customers!$A$2:$A$601,0))</f>
        <v>Coast</v>
      </c>
      <c r="I2023" s="43" t="n">
        <f aca="false">ROUND(MIN(INDEX(Assumptions!$D$13:$D$18,MATCH(E2023,Assumptions!$A$13:$A$18,0)),MAX(INDEX(Assumptions!$C$13:$C$18,MATCH(E2023,Assumptions!$A$13:$A$18,0)),INDEX(Assumptions!$B$13:$B$18,MATCH(E2023,Assumptions!$A$13:$A$18,0))*F2023)),2)</f>
        <v>20</v>
      </c>
    </row>
    <row r="2024" customFormat="false" ht="15" hidden="false" customHeight="false" outlineLevel="0" collapsed="false">
      <c r="A2024" s="24" t="s">
        <v>2847</v>
      </c>
      <c r="B2024" s="39" t="n">
        <v>46064</v>
      </c>
      <c r="C2024" s="24" t="s">
        <v>810</v>
      </c>
      <c r="D2024" s="24" t="s">
        <v>826</v>
      </c>
      <c r="E2024" s="24" t="s">
        <v>109</v>
      </c>
      <c r="F2024" s="38" t="n">
        <v>1280</v>
      </c>
      <c r="G2024" s="42" t="n">
        <f aca="false">DATE(YEAR(B2024),MONTH(B2024),1)</f>
        <v>46054</v>
      </c>
      <c r="H2024" s="24" t="str">
        <f aca="false">INDEX(Customers!$B$2:$B$601,MATCH(C2024,Customers!$A$2:$A$601,0))</f>
        <v>Central</v>
      </c>
      <c r="I2024" s="43" t="n">
        <f aca="false">ROUND(MIN(INDEX(Assumptions!$D$13:$D$18,MATCH(E2024,Assumptions!$A$13:$A$18,0)),MAX(INDEX(Assumptions!$C$13:$C$18,MATCH(E2024,Assumptions!$A$13:$A$18,0)),INDEX(Assumptions!$B$13:$B$18,MATCH(E2024,Assumptions!$A$13:$A$18,0))*F2024)),2)</f>
        <v>5.12</v>
      </c>
    </row>
    <row r="2025" customFormat="false" ht="15" hidden="false" customHeight="false" outlineLevel="0" collapsed="false">
      <c r="A2025" s="24" t="s">
        <v>2848</v>
      </c>
      <c r="B2025" s="39" t="n">
        <v>46065</v>
      </c>
      <c r="C2025" s="24" t="s">
        <v>224</v>
      </c>
      <c r="D2025" s="24" t="s">
        <v>826</v>
      </c>
      <c r="E2025" s="24" t="s">
        <v>103</v>
      </c>
      <c r="F2025" s="38" t="n">
        <v>1430</v>
      </c>
      <c r="G2025" s="42" t="n">
        <f aca="false">DATE(YEAR(B2025),MONTH(B2025),1)</f>
        <v>46054</v>
      </c>
      <c r="H2025" s="24" t="str">
        <f aca="false">INDEX(Customers!$B$2:$B$601,MATCH(C2025,Customers!$A$2:$A$601,0))</f>
        <v>Western</v>
      </c>
      <c r="I2025" s="43" t="n">
        <f aca="false">ROUND(MIN(INDEX(Assumptions!$D$13:$D$18,MATCH(E2025,Assumptions!$A$13:$A$18,0)),MAX(INDEX(Assumptions!$C$13:$C$18,MATCH(E2025,Assumptions!$A$13:$A$18,0)),INDEX(Assumptions!$B$13:$B$18,MATCH(E2025,Assumptions!$A$13:$A$18,0))*F2025)),2)</f>
        <v>14.3</v>
      </c>
    </row>
    <row r="2026" customFormat="false" ht="15" hidden="false" customHeight="false" outlineLevel="0" collapsed="false">
      <c r="A2026" s="24" t="s">
        <v>2849</v>
      </c>
      <c r="B2026" s="39" t="n">
        <v>46065</v>
      </c>
      <c r="C2026" s="24" t="s">
        <v>242</v>
      </c>
      <c r="D2026" s="24" t="s">
        <v>826</v>
      </c>
      <c r="E2026" s="24" t="s">
        <v>113</v>
      </c>
      <c r="F2026" s="38" t="n">
        <v>1000</v>
      </c>
      <c r="G2026" s="42" t="n">
        <f aca="false">DATE(YEAR(B2026),MONTH(B2026),1)</f>
        <v>46054</v>
      </c>
      <c r="H2026" s="24" t="str">
        <f aca="false">INDEX(Customers!$B$2:$B$601,MATCH(C2026,Customers!$A$2:$A$601,0))</f>
        <v>Central</v>
      </c>
      <c r="I2026" s="43" t="n">
        <f aca="false">ROUND(MIN(INDEX(Assumptions!$D$13:$D$18,MATCH(E2026,Assumptions!$A$13:$A$18,0)),MAX(INDEX(Assumptions!$C$13:$C$18,MATCH(E2026,Assumptions!$A$13:$A$18,0)),INDEX(Assumptions!$B$13:$B$18,MATCH(E2026,Assumptions!$A$13:$A$18,0))*F2026)),2)</f>
        <v>50</v>
      </c>
    </row>
    <row r="2027" customFormat="false" ht="15" hidden="false" customHeight="false" outlineLevel="0" collapsed="false">
      <c r="A2027" s="24" t="s">
        <v>2850</v>
      </c>
      <c r="B2027" s="39" t="n">
        <v>46065</v>
      </c>
      <c r="C2027" s="24" t="s">
        <v>258</v>
      </c>
      <c r="D2027" s="24" t="s">
        <v>826</v>
      </c>
      <c r="E2027" s="24" t="s">
        <v>109</v>
      </c>
      <c r="F2027" s="38" t="n">
        <v>18900</v>
      </c>
      <c r="G2027" s="42" t="n">
        <f aca="false">DATE(YEAR(B2027),MONTH(B2027),1)</f>
        <v>46054</v>
      </c>
      <c r="H2027" s="24" t="str">
        <f aca="false">INDEX(Customers!$B$2:$B$601,MATCH(C2027,Customers!$A$2:$A$601,0))</f>
        <v>Central</v>
      </c>
      <c r="I2027" s="43" t="n">
        <f aca="false">ROUND(MIN(INDEX(Assumptions!$D$13:$D$18,MATCH(E2027,Assumptions!$A$13:$A$18,0)),MAX(INDEX(Assumptions!$C$13:$C$18,MATCH(E2027,Assumptions!$A$13:$A$18,0)),INDEX(Assumptions!$B$13:$B$18,MATCH(E2027,Assumptions!$A$13:$A$18,0))*F2027)),2)</f>
        <v>40</v>
      </c>
    </row>
    <row r="2028" customFormat="false" ht="15" hidden="false" customHeight="false" outlineLevel="0" collapsed="false">
      <c r="A2028" s="24" t="s">
        <v>2851</v>
      </c>
      <c r="B2028" s="39" t="n">
        <v>46065</v>
      </c>
      <c r="C2028" s="24" t="s">
        <v>285</v>
      </c>
      <c r="D2028" s="24" t="s">
        <v>826</v>
      </c>
      <c r="E2028" s="24" t="s">
        <v>109</v>
      </c>
      <c r="F2028" s="38" t="n">
        <v>3510</v>
      </c>
      <c r="G2028" s="42" t="n">
        <f aca="false">DATE(YEAR(B2028),MONTH(B2028),1)</f>
        <v>46054</v>
      </c>
      <c r="H2028" s="24" t="str">
        <f aca="false">INDEX(Customers!$B$2:$B$601,MATCH(C2028,Customers!$A$2:$A$601,0))</f>
        <v>Eastern</v>
      </c>
      <c r="I2028" s="43" t="n">
        <f aca="false">ROUND(MIN(INDEX(Assumptions!$D$13:$D$18,MATCH(E2028,Assumptions!$A$13:$A$18,0)),MAX(INDEX(Assumptions!$C$13:$C$18,MATCH(E2028,Assumptions!$A$13:$A$18,0)),INDEX(Assumptions!$B$13:$B$18,MATCH(E2028,Assumptions!$A$13:$A$18,0))*F2028)),2)</f>
        <v>14.04</v>
      </c>
    </row>
    <row r="2029" customFormat="false" ht="15" hidden="false" customHeight="false" outlineLevel="0" collapsed="false">
      <c r="A2029" s="24" t="s">
        <v>2852</v>
      </c>
      <c r="B2029" s="39" t="n">
        <v>46065</v>
      </c>
      <c r="C2029" s="24" t="s">
        <v>312</v>
      </c>
      <c r="D2029" s="24" t="s">
        <v>157</v>
      </c>
      <c r="E2029" s="24" t="s">
        <v>107</v>
      </c>
      <c r="F2029" s="38" t="n">
        <v>8050</v>
      </c>
      <c r="G2029" s="42" t="n">
        <f aca="false">DATE(YEAR(B2029),MONTH(B2029),1)</f>
        <v>46054</v>
      </c>
      <c r="H2029" s="24" t="str">
        <f aca="false">INDEX(Customers!$B$2:$B$601,MATCH(C2029,Customers!$A$2:$A$601,0))</f>
        <v>Nairobi</v>
      </c>
      <c r="I2029" s="43" t="n">
        <f aca="false">ROUND(MIN(INDEX(Assumptions!$D$13:$D$18,MATCH(E2029,Assumptions!$A$13:$A$18,0)),MAX(INDEX(Assumptions!$C$13:$C$18,MATCH(E2029,Assumptions!$A$13:$A$18,0)),INDEX(Assumptions!$B$13:$B$18,MATCH(E2029,Assumptions!$A$13:$A$18,0))*F2029)),2)</f>
        <v>0</v>
      </c>
    </row>
    <row r="2030" customFormat="false" ht="15" hidden="false" customHeight="false" outlineLevel="0" collapsed="false">
      <c r="A2030" s="24" t="s">
        <v>2853</v>
      </c>
      <c r="B2030" s="39" t="n">
        <v>46065</v>
      </c>
      <c r="C2030" s="24" t="s">
        <v>317</v>
      </c>
      <c r="D2030" s="24" t="s">
        <v>826</v>
      </c>
      <c r="E2030" s="24" t="s">
        <v>103</v>
      </c>
      <c r="F2030" s="38" t="n">
        <v>1040</v>
      </c>
      <c r="G2030" s="42" t="n">
        <f aca="false">DATE(YEAR(B2030),MONTH(B2030),1)</f>
        <v>46054</v>
      </c>
      <c r="H2030" s="24" t="str">
        <f aca="false">INDEX(Customers!$B$2:$B$601,MATCH(C2030,Customers!$A$2:$A$601,0))</f>
        <v>Rift Valley</v>
      </c>
      <c r="I2030" s="43" t="n">
        <f aca="false">ROUND(MIN(INDEX(Assumptions!$D$13:$D$18,MATCH(E2030,Assumptions!$A$13:$A$18,0)),MAX(INDEX(Assumptions!$C$13:$C$18,MATCH(E2030,Assumptions!$A$13:$A$18,0)),INDEX(Assumptions!$B$13:$B$18,MATCH(E2030,Assumptions!$A$13:$A$18,0))*F2030)),2)</f>
        <v>10.4</v>
      </c>
    </row>
    <row r="2031" customFormat="false" ht="15" hidden="false" customHeight="false" outlineLevel="0" collapsed="false">
      <c r="A2031" s="24" t="s">
        <v>2854</v>
      </c>
      <c r="B2031" s="39" t="n">
        <v>46065</v>
      </c>
      <c r="C2031" s="24" t="s">
        <v>321</v>
      </c>
      <c r="D2031" s="24" t="s">
        <v>193</v>
      </c>
      <c r="E2031" s="24" t="s">
        <v>105</v>
      </c>
      <c r="F2031" s="38" t="n">
        <v>1000</v>
      </c>
      <c r="G2031" s="42" t="n">
        <f aca="false">DATE(YEAR(B2031),MONTH(B2031),1)</f>
        <v>46054</v>
      </c>
      <c r="H2031" s="24" t="str">
        <f aca="false">INDEX(Customers!$B$2:$B$601,MATCH(C2031,Customers!$A$2:$A$601,0))</f>
        <v>Western</v>
      </c>
      <c r="I2031" s="43" t="n">
        <f aca="false">ROUND(MIN(INDEX(Assumptions!$D$13:$D$18,MATCH(E2031,Assumptions!$A$13:$A$18,0)),MAX(INDEX(Assumptions!$C$13:$C$18,MATCH(E2031,Assumptions!$A$13:$A$18,0)),INDEX(Assumptions!$B$13:$B$18,MATCH(E2031,Assumptions!$A$13:$A$18,0))*F2031)),2)</f>
        <v>15</v>
      </c>
    </row>
    <row r="2032" customFormat="false" ht="15" hidden="false" customHeight="false" outlineLevel="0" collapsed="false">
      <c r="A2032" s="24" t="s">
        <v>2855</v>
      </c>
      <c r="B2032" s="39" t="n">
        <v>46065</v>
      </c>
      <c r="C2032" s="24" t="s">
        <v>344</v>
      </c>
      <c r="D2032" s="24" t="s">
        <v>164</v>
      </c>
      <c r="E2032" s="24" t="s">
        <v>105</v>
      </c>
      <c r="F2032" s="38" t="n">
        <v>1370</v>
      </c>
      <c r="G2032" s="42" t="n">
        <f aca="false">DATE(YEAR(B2032),MONTH(B2032),1)</f>
        <v>46054</v>
      </c>
      <c r="H2032" s="24" t="str">
        <f aca="false">INDEX(Customers!$B$2:$B$601,MATCH(C2032,Customers!$A$2:$A$601,0))</f>
        <v>Central</v>
      </c>
      <c r="I2032" s="43" t="n">
        <f aca="false">ROUND(MIN(INDEX(Assumptions!$D$13:$D$18,MATCH(E2032,Assumptions!$A$13:$A$18,0)),MAX(INDEX(Assumptions!$C$13:$C$18,MATCH(E2032,Assumptions!$A$13:$A$18,0)),INDEX(Assumptions!$B$13:$B$18,MATCH(E2032,Assumptions!$A$13:$A$18,0))*F2032)),2)</f>
        <v>20.55</v>
      </c>
    </row>
    <row r="2033" customFormat="false" ht="15" hidden="false" customHeight="false" outlineLevel="0" collapsed="false">
      <c r="A2033" s="24" t="s">
        <v>2856</v>
      </c>
      <c r="B2033" s="39" t="n">
        <v>46065</v>
      </c>
      <c r="C2033" s="24" t="s">
        <v>365</v>
      </c>
      <c r="D2033" s="24" t="s">
        <v>826</v>
      </c>
      <c r="E2033" s="24" t="s">
        <v>111</v>
      </c>
      <c r="F2033" s="38" t="n">
        <v>20</v>
      </c>
      <c r="G2033" s="42" t="n">
        <f aca="false">DATE(YEAR(B2033),MONTH(B2033),1)</f>
        <v>46054</v>
      </c>
      <c r="H2033" s="24" t="str">
        <f aca="false">INDEX(Customers!$B$2:$B$601,MATCH(C2033,Customers!$A$2:$A$601,0))</f>
        <v>Eastern</v>
      </c>
      <c r="I2033" s="43" t="n">
        <f aca="false">ROUND(MIN(INDEX(Assumptions!$D$13:$D$18,MATCH(E2033,Assumptions!$A$13:$A$18,0)),MAX(INDEX(Assumptions!$C$13:$C$18,MATCH(E2033,Assumptions!$A$13:$A$18,0)),INDEX(Assumptions!$B$13:$B$18,MATCH(E2033,Assumptions!$A$13:$A$18,0))*F2033)),2)</f>
        <v>0.8</v>
      </c>
    </row>
    <row r="2034" customFormat="false" ht="15" hidden="false" customHeight="false" outlineLevel="0" collapsed="false">
      <c r="A2034" s="24" t="s">
        <v>2857</v>
      </c>
      <c r="B2034" s="39" t="n">
        <v>46065</v>
      </c>
      <c r="C2034" s="24" t="s">
        <v>373</v>
      </c>
      <c r="D2034" s="24" t="s">
        <v>826</v>
      </c>
      <c r="E2034" s="24" t="s">
        <v>113</v>
      </c>
      <c r="F2034" s="38" t="n">
        <v>250</v>
      </c>
      <c r="G2034" s="42" t="n">
        <f aca="false">DATE(YEAR(B2034),MONTH(B2034),1)</f>
        <v>46054</v>
      </c>
      <c r="H2034" s="24" t="str">
        <f aca="false">INDEX(Customers!$B$2:$B$601,MATCH(C2034,Customers!$A$2:$A$601,0))</f>
        <v>Rift Valley</v>
      </c>
      <c r="I2034" s="43" t="n">
        <f aca="false">ROUND(MIN(INDEX(Assumptions!$D$13:$D$18,MATCH(E2034,Assumptions!$A$13:$A$18,0)),MAX(INDEX(Assumptions!$C$13:$C$18,MATCH(E2034,Assumptions!$A$13:$A$18,0)),INDEX(Assumptions!$B$13:$B$18,MATCH(E2034,Assumptions!$A$13:$A$18,0))*F2034)),2)</f>
        <v>12.5</v>
      </c>
    </row>
    <row r="2035" customFormat="false" ht="15" hidden="false" customHeight="false" outlineLevel="0" collapsed="false">
      <c r="A2035" s="24" t="s">
        <v>2858</v>
      </c>
      <c r="B2035" s="39" t="n">
        <v>46065</v>
      </c>
      <c r="C2035" s="24" t="s">
        <v>381</v>
      </c>
      <c r="D2035" s="24" t="s">
        <v>826</v>
      </c>
      <c r="E2035" s="24" t="s">
        <v>113</v>
      </c>
      <c r="F2035" s="38" t="n">
        <v>250</v>
      </c>
      <c r="G2035" s="42" t="n">
        <f aca="false">DATE(YEAR(B2035),MONTH(B2035),1)</f>
        <v>46054</v>
      </c>
      <c r="H2035" s="24" t="str">
        <f aca="false">INDEX(Customers!$B$2:$B$601,MATCH(C2035,Customers!$A$2:$A$601,0))</f>
        <v>Rift Valley</v>
      </c>
      <c r="I2035" s="43" t="n">
        <f aca="false">ROUND(MIN(INDEX(Assumptions!$D$13:$D$18,MATCH(E2035,Assumptions!$A$13:$A$18,0)),MAX(INDEX(Assumptions!$C$13:$C$18,MATCH(E2035,Assumptions!$A$13:$A$18,0)),INDEX(Assumptions!$B$13:$B$18,MATCH(E2035,Assumptions!$A$13:$A$18,0))*F2035)),2)</f>
        <v>12.5</v>
      </c>
    </row>
    <row r="2036" customFormat="false" ht="15" hidden="false" customHeight="false" outlineLevel="0" collapsed="false">
      <c r="A2036" s="24" t="s">
        <v>2859</v>
      </c>
      <c r="B2036" s="39" t="n">
        <v>46065</v>
      </c>
      <c r="C2036" s="24" t="s">
        <v>393</v>
      </c>
      <c r="D2036" s="24" t="s">
        <v>826</v>
      </c>
      <c r="E2036" s="24" t="s">
        <v>111</v>
      </c>
      <c r="F2036" s="38" t="n">
        <v>500</v>
      </c>
      <c r="G2036" s="42" t="n">
        <f aca="false">DATE(YEAR(B2036),MONTH(B2036),1)</f>
        <v>46054</v>
      </c>
      <c r="H2036" s="24" t="str">
        <f aca="false">INDEX(Customers!$B$2:$B$601,MATCH(C2036,Customers!$A$2:$A$601,0))</f>
        <v>Rift Valley</v>
      </c>
      <c r="I2036" s="43" t="n">
        <f aca="false">ROUND(MIN(INDEX(Assumptions!$D$13:$D$18,MATCH(E2036,Assumptions!$A$13:$A$18,0)),MAX(INDEX(Assumptions!$C$13:$C$18,MATCH(E2036,Assumptions!$A$13:$A$18,0)),INDEX(Assumptions!$B$13:$B$18,MATCH(E2036,Assumptions!$A$13:$A$18,0))*F2036)),2)</f>
        <v>20</v>
      </c>
    </row>
    <row r="2037" customFormat="false" ht="15" hidden="false" customHeight="false" outlineLevel="0" collapsed="false">
      <c r="A2037" s="24" t="s">
        <v>2860</v>
      </c>
      <c r="B2037" s="39" t="n">
        <v>46065</v>
      </c>
      <c r="C2037" s="24" t="s">
        <v>396</v>
      </c>
      <c r="D2037" s="24" t="s">
        <v>826</v>
      </c>
      <c r="E2037" s="24" t="s">
        <v>103</v>
      </c>
      <c r="F2037" s="38" t="n">
        <v>760</v>
      </c>
      <c r="G2037" s="42" t="n">
        <f aca="false">DATE(YEAR(B2037),MONTH(B2037),1)</f>
        <v>46054</v>
      </c>
      <c r="H2037" s="24" t="str">
        <f aca="false">INDEX(Customers!$B$2:$B$601,MATCH(C2037,Customers!$A$2:$A$601,0))</f>
        <v>Nairobi</v>
      </c>
      <c r="I2037" s="43" t="n">
        <f aca="false">ROUND(MIN(INDEX(Assumptions!$D$13:$D$18,MATCH(E2037,Assumptions!$A$13:$A$18,0)),MAX(INDEX(Assumptions!$C$13:$C$18,MATCH(E2037,Assumptions!$A$13:$A$18,0)),INDEX(Assumptions!$B$13:$B$18,MATCH(E2037,Assumptions!$A$13:$A$18,0))*F2037)),2)</f>
        <v>7.6</v>
      </c>
    </row>
    <row r="2038" customFormat="false" ht="15" hidden="false" customHeight="false" outlineLevel="0" collapsed="false">
      <c r="A2038" s="24" t="s">
        <v>2861</v>
      </c>
      <c r="B2038" s="39" t="n">
        <v>46065</v>
      </c>
      <c r="C2038" s="24" t="s">
        <v>397</v>
      </c>
      <c r="D2038" s="24" t="s">
        <v>826</v>
      </c>
      <c r="E2038" s="24" t="s">
        <v>109</v>
      </c>
      <c r="F2038" s="38" t="n">
        <v>5230</v>
      </c>
      <c r="G2038" s="42" t="n">
        <f aca="false">DATE(YEAR(B2038),MONTH(B2038),1)</f>
        <v>46054</v>
      </c>
      <c r="H2038" s="24" t="str">
        <f aca="false">INDEX(Customers!$B$2:$B$601,MATCH(C2038,Customers!$A$2:$A$601,0))</f>
        <v>Western</v>
      </c>
      <c r="I2038" s="43" t="n">
        <f aca="false">ROUND(MIN(INDEX(Assumptions!$D$13:$D$18,MATCH(E2038,Assumptions!$A$13:$A$18,0)),MAX(INDEX(Assumptions!$C$13:$C$18,MATCH(E2038,Assumptions!$A$13:$A$18,0)),INDEX(Assumptions!$B$13:$B$18,MATCH(E2038,Assumptions!$A$13:$A$18,0))*F2038)),2)</f>
        <v>20.92</v>
      </c>
    </row>
    <row r="2039" customFormat="false" ht="15" hidden="false" customHeight="false" outlineLevel="0" collapsed="false">
      <c r="A2039" s="24" t="s">
        <v>2862</v>
      </c>
      <c r="B2039" s="39" t="n">
        <v>46065</v>
      </c>
      <c r="C2039" s="24" t="s">
        <v>429</v>
      </c>
      <c r="D2039" s="24" t="s">
        <v>826</v>
      </c>
      <c r="E2039" s="24" t="s">
        <v>111</v>
      </c>
      <c r="F2039" s="38" t="n">
        <v>20</v>
      </c>
      <c r="G2039" s="42" t="n">
        <f aca="false">DATE(YEAR(B2039),MONTH(B2039),1)</f>
        <v>46054</v>
      </c>
      <c r="H2039" s="24" t="str">
        <f aca="false">INDEX(Customers!$B$2:$B$601,MATCH(C2039,Customers!$A$2:$A$601,0))</f>
        <v>Eastern</v>
      </c>
      <c r="I2039" s="43" t="n">
        <f aca="false">ROUND(MIN(INDEX(Assumptions!$D$13:$D$18,MATCH(E2039,Assumptions!$A$13:$A$18,0)),MAX(INDEX(Assumptions!$C$13:$C$18,MATCH(E2039,Assumptions!$A$13:$A$18,0)),INDEX(Assumptions!$B$13:$B$18,MATCH(E2039,Assumptions!$A$13:$A$18,0))*F2039)),2)</f>
        <v>0.8</v>
      </c>
    </row>
    <row r="2040" customFormat="false" ht="15" hidden="false" customHeight="false" outlineLevel="0" collapsed="false">
      <c r="A2040" s="24" t="s">
        <v>2863</v>
      </c>
      <c r="B2040" s="39" t="n">
        <v>46065</v>
      </c>
      <c r="C2040" s="24" t="s">
        <v>463</v>
      </c>
      <c r="D2040" s="24" t="s">
        <v>209</v>
      </c>
      <c r="E2040" s="24" t="s">
        <v>105</v>
      </c>
      <c r="F2040" s="38" t="n">
        <v>4040</v>
      </c>
      <c r="G2040" s="42" t="n">
        <f aca="false">DATE(YEAR(B2040),MONTH(B2040),1)</f>
        <v>46054</v>
      </c>
      <c r="H2040" s="24" t="str">
        <f aca="false">INDEX(Customers!$B$2:$B$601,MATCH(C2040,Customers!$A$2:$A$601,0))</f>
        <v>Eastern</v>
      </c>
      <c r="I2040" s="43" t="n">
        <f aca="false">ROUND(MIN(INDEX(Assumptions!$D$13:$D$18,MATCH(E2040,Assumptions!$A$13:$A$18,0)),MAX(INDEX(Assumptions!$C$13:$C$18,MATCH(E2040,Assumptions!$A$13:$A$18,0)),INDEX(Assumptions!$B$13:$B$18,MATCH(E2040,Assumptions!$A$13:$A$18,0))*F2040)),2)</f>
        <v>60.6</v>
      </c>
    </row>
    <row r="2041" customFormat="false" ht="15" hidden="false" customHeight="false" outlineLevel="0" collapsed="false">
      <c r="A2041" s="24" t="s">
        <v>2864</v>
      </c>
      <c r="B2041" s="39" t="n">
        <v>46065</v>
      </c>
      <c r="C2041" s="24" t="s">
        <v>483</v>
      </c>
      <c r="D2041" s="24" t="s">
        <v>826</v>
      </c>
      <c r="E2041" s="24" t="s">
        <v>103</v>
      </c>
      <c r="F2041" s="38" t="n">
        <v>920</v>
      </c>
      <c r="G2041" s="42" t="n">
        <f aca="false">DATE(YEAR(B2041),MONTH(B2041),1)</f>
        <v>46054</v>
      </c>
      <c r="H2041" s="24" t="str">
        <f aca="false">INDEX(Customers!$B$2:$B$601,MATCH(C2041,Customers!$A$2:$A$601,0))</f>
        <v>Central</v>
      </c>
      <c r="I2041" s="43" t="n">
        <f aca="false">ROUND(MIN(INDEX(Assumptions!$D$13:$D$18,MATCH(E2041,Assumptions!$A$13:$A$18,0)),MAX(INDEX(Assumptions!$C$13:$C$18,MATCH(E2041,Assumptions!$A$13:$A$18,0)),INDEX(Assumptions!$B$13:$B$18,MATCH(E2041,Assumptions!$A$13:$A$18,0))*F2041)),2)</f>
        <v>9.2</v>
      </c>
    </row>
    <row r="2042" customFormat="false" ht="15" hidden="false" customHeight="false" outlineLevel="0" collapsed="false">
      <c r="A2042" s="24" t="s">
        <v>2865</v>
      </c>
      <c r="B2042" s="39" t="n">
        <v>46065</v>
      </c>
      <c r="C2042" s="24" t="s">
        <v>492</v>
      </c>
      <c r="D2042" s="24" t="s">
        <v>205</v>
      </c>
      <c r="E2042" s="24" t="s">
        <v>105</v>
      </c>
      <c r="F2042" s="38" t="n">
        <v>2240</v>
      </c>
      <c r="G2042" s="42" t="n">
        <f aca="false">DATE(YEAR(B2042),MONTH(B2042),1)</f>
        <v>46054</v>
      </c>
      <c r="H2042" s="24" t="str">
        <f aca="false">INDEX(Customers!$B$2:$B$601,MATCH(C2042,Customers!$A$2:$A$601,0))</f>
        <v>Eastern</v>
      </c>
      <c r="I2042" s="43" t="n">
        <f aca="false">ROUND(MIN(INDEX(Assumptions!$D$13:$D$18,MATCH(E2042,Assumptions!$A$13:$A$18,0)),MAX(INDEX(Assumptions!$C$13:$C$18,MATCH(E2042,Assumptions!$A$13:$A$18,0)),INDEX(Assumptions!$B$13:$B$18,MATCH(E2042,Assumptions!$A$13:$A$18,0))*F2042)),2)</f>
        <v>33.6</v>
      </c>
    </row>
    <row r="2043" customFormat="false" ht="15" hidden="false" customHeight="false" outlineLevel="0" collapsed="false">
      <c r="A2043" s="24" t="s">
        <v>2866</v>
      </c>
      <c r="B2043" s="39" t="n">
        <v>46065</v>
      </c>
      <c r="C2043" s="24" t="s">
        <v>508</v>
      </c>
      <c r="D2043" s="24" t="s">
        <v>826</v>
      </c>
      <c r="E2043" s="24" t="s">
        <v>113</v>
      </c>
      <c r="F2043" s="38" t="n">
        <v>1000</v>
      </c>
      <c r="G2043" s="42" t="n">
        <f aca="false">DATE(YEAR(B2043),MONTH(B2043),1)</f>
        <v>46054</v>
      </c>
      <c r="H2043" s="24" t="str">
        <f aca="false">INDEX(Customers!$B$2:$B$601,MATCH(C2043,Customers!$A$2:$A$601,0))</f>
        <v>Eastern</v>
      </c>
      <c r="I2043" s="43" t="n">
        <f aca="false">ROUND(MIN(INDEX(Assumptions!$D$13:$D$18,MATCH(E2043,Assumptions!$A$13:$A$18,0)),MAX(INDEX(Assumptions!$C$13:$C$18,MATCH(E2043,Assumptions!$A$13:$A$18,0)),INDEX(Assumptions!$B$13:$B$18,MATCH(E2043,Assumptions!$A$13:$A$18,0))*F2043)),2)</f>
        <v>50</v>
      </c>
    </row>
    <row r="2044" customFormat="false" ht="15" hidden="false" customHeight="false" outlineLevel="0" collapsed="false">
      <c r="A2044" s="24" t="s">
        <v>2867</v>
      </c>
      <c r="B2044" s="39" t="n">
        <v>46065</v>
      </c>
      <c r="C2044" s="24" t="s">
        <v>537</v>
      </c>
      <c r="D2044" s="24" t="s">
        <v>826</v>
      </c>
      <c r="E2044" s="24" t="s">
        <v>103</v>
      </c>
      <c r="F2044" s="38" t="n">
        <v>2380</v>
      </c>
      <c r="G2044" s="42" t="n">
        <f aca="false">DATE(YEAR(B2044),MONTH(B2044),1)</f>
        <v>46054</v>
      </c>
      <c r="H2044" s="24" t="str">
        <f aca="false">INDEX(Customers!$B$2:$B$601,MATCH(C2044,Customers!$A$2:$A$601,0))</f>
        <v>Central</v>
      </c>
      <c r="I2044" s="43" t="n">
        <f aca="false">ROUND(MIN(INDEX(Assumptions!$D$13:$D$18,MATCH(E2044,Assumptions!$A$13:$A$18,0)),MAX(INDEX(Assumptions!$C$13:$C$18,MATCH(E2044,Assumptions!$A$13:$A$18,0)),INDEX(Assumptions!$B$13:$B$18,MATCH(E2044,Assumptions!$A$13:$A$18,0))*F2044)),2)</f>
        <v>23.8</v>
      </c>
    </row>
    <row r="2045" customFormat="false" ht="15" hidden="false" customHeight="false" outlineLevel="0" collapsed="false">
      <c r="A2045" s="24" t="s">
        <v>2868</v>
      </c>
      <c r="B2045" s="39" t="n">
        <v>46065</v>
      </c>
      <c r="C2045" s="24" t="s">
        <v>569</v>
      </c>
      <c r="D2045" s="24" t="s">
        <v>826</v>
      </c>
      <c r="E2045" s="24" t="s">
        <v>109</v>
      </c>
      <c r="F2045" s="38" t="n">
        <v>6430</v>
      </c>
      <c r="G2045" s="42" t="n">
        <f aca="false">DATE(YEAR(B2045),MONTH(B2045),1)</f>
        <v>46054</v>
      </c>
      <c r="H2045" s="24" t="str">
        <f aca="false">INDEX(Customers!$B$2:$B$601,MATCH(C2045,Customers!$A$2:$A$601,0))</f>
        <v>Nairobi</v>
      </c>
      <c r="I2045" s="43" t="n">
        <f aca="false">ROUND(MIN(INDEX(Assumptions!$D$13:$D$18,MATCH(E2045,Assumptions!$A$13:$A$18,0)),MAX(INDEX(Assumptions!$C$13:$C$18,MATCH(E2045,Assumptions!$A$13:$A$18,0)),INDEX(Assumptions!$B$13:$B$18,MATCH(E2045,Assumptions!$A$13:$A$18,0))*F2045)),2)</f>
        <v>25.72</v>
      </c>
    </row>
    <row r="2046" customFormat="false" ht="15" hidden="false" customHeight="false" outlineLevel="0" collapsed="false">
      <c r="A2046" s="24" t="s">
        <v>2869</v>
      </c>
      <c r="B2046" s="39" t="n">
        <v>46065</v>
      </c>
      <c r="C2046" s="24" t="s">
        <v>570</v>
      </c>
      <c r="D2046" s="24" t="s">
        <v>826</v>
      </c>
      <c r="E2046" s="24" t="s">
        <v>109</v>
      </c>
      <c r="F2046" s="38" t="n">
        <v>6250</v>
      </c>
      <c r="G2046" s="42" t="n">
        <f aca="false">DATE(YEAR(B2046),MONTH(B2046),1)</f>
        <v>46054</v>
      </c>
      <c r="H2046" s="24" t="str">
        <f aca="false">INDEX(Customers!$B$2:$B$601,MATCH(C2046,Customers!$A$2:$A$601,0))</f>
        <v>Western</v>
      </c>
      <c r="I2046" s="43" t="n">
        <f aca="false">ROUND(MIN(INDEX(Assumptions!$D$13:$D$18,MATCH(E2046,Assumptions!$A$13:$A$18,0)),MAX(INDEX(Assumptions!$C$13:$C$18,MATCH(E2046,Assumptions!$A$13:$A$18,0)),INDEX(Assumptions!$B$13:$B$18,MATCH(E2046,Assumptions!$A$13:$A$18,0))*F2046)),2)</f>
        <v>25</v>
      </c>
    </row>
    <row r="2047" customFormat="false" ht="15" hidden="false" customHeight="false" outlineLevel="0" collapsed="false">
      <c r="A2047" s="24" t="s">
        <v>2870</v>
      </c>
      <c r="B2047" s="39" t="n">
        <v>46065</v>
      </c>
      <c r="C2047" s="24" t="s">
        <v>584</v>
      </c>
      <c r="D2047" s="24" t="s">
        <v>826</v>
      </c>
      <c r="E2047" s="24" t="s">
        <v>113</v>
      </c>
      <c r="F2047" s="38" t="n">
        <v>500</v>
      </c>
      <c r="G2047" s="42" t="n">
        <f aca="false">DATE(YEAR(B2047),MONTH(B2047),1)</f>
        <v>46054</v>
      </c>
      <c r="H2047" s="24" t="str">
        <f aca="false">INDEX(Customers!$B$2:$B$601,MATCH(C2047,Customers!$A$2:$A$601,0))</f>
        <v>Western</v>
      </c>
      <c r="I2047" s="43" t="n">
        <f aca="false">ROUND(MIN(INDEX(Assumptions!$D$13:$D$18,MATCH(E2047,Assumptions!$A$13:$A$18,0)),MAX(INDEX(Assumptions!$C$13:$C$18,MATCH(E2047,Assumptions!$A$13:$A$18,0)),INDEX(Assumptions!$B$13:$B$18,MATCH(E2047,Assumptions!$A$13:$A$18,0))*F2047)),2)</f>
        <v>25</v>
      </c>
    </row>
    <row r="2048" customFormat="false" ht="15" hidden="false" customHeight="false" outlineLevel="0" collapsed="false">
      <c r="A2048" s="24" t="s">
        <v>2871</v>
      </c>
      <c r="B2048" s="39" t="n">
        <v>46065</v>
      </c>
      <c r="C2048" s="24" t="s">
        <v>596</v>
      </c>
      <c r="D2048" s="24" t="s">
        <v>826</v>
      </c>
      <c r="E2048" s="24" t="s">
        <v>111</v>
      </c>
      <c r="F2048" s="38" t="n">
        <v>100</v>
      </c>
      <c r="G2048" s="42" t="n">
        <f aca="false">DATE(YEAR(B2048),MONTH(B2048),1)</f>
        <v>46054</v>
      </c>
      <c r="H2048" s="24" t="str">
        <f aca="false">INDEX(Customers!$B$2:$B$601,MATCH(C2048,Customers!$A$2:$A$601,0))</f>
        <v>Nairobi</v>
      </c>
      <c r="I2048" s="43" t="n">
        <f aca="false">ROUND(MIN(INDEX(Assumptions!$D$13:$D$18,MATCH(E2048,Assumptions!$A$13:$A$18,0)),MAX(INDEX(Assumptions!$C$13:$C$18,MATCH(E2048,Assumptions!$A$13:$A$18,0)),INDEX(Assumptions!$B$13:$B$18,MATCH(E2048,Assumptions!$A$13:$A$18,0))*F2048)),2)</f>
        <v>4</v>
      </c>
    </row>
    <row r="2049" customFormat="false" ht="15" hidden="false" customHeight="false" outlineLevel="0" collapsed="false">
      <c r="A2049" s="24" t="s">
        <v>2872</v>
      </c>
      <c r="B2049" s="39" t="n">
        <v>46065</v>
      </c>
      <c r="C2049" s="24" t="s">
        <v>659</v>
      </c>
      <c r="D2049" s="24" t="s">
        <v>164</v>
      </c>
      <c r="E2049" s="24" t="s">
        <v>107</v>
      </c>
      <c r="F2049" s="38" t="n">
        <v>3560</v>
      </c>
      <c r="G2049" s="42" t="n">
        <f aca="false">DATE(YEAR(B2049),MONTH(B2049),1)</f>
        <v>46054</v>
      </c>
      <c r="H2049" s="24" t="str">
        <f aca="false">INDEX(Customers!$B$2:$B$601,MATCH(C2049,Customers!$A$2:$A$601,0))</f>
        <v>Central</v>
      </c>
      <c r="I2049" s="43" t="n">
        <f aca="false">ROUND(MIN(INDEX(Assumptions!$D$13:$D$18,MATCH(E2049,Assumptions!$A$13:$A$18,0)),MAX(INDEX(Assumptions!$C$13:$C$18,MATCH(E2049,Assumptions!$A$13:$A$18,0)),INDEX(Assumptions!$B$13:$B$18,MATCH(E2049,Assumptions!$A$13:$A$18,0))*F2049)),2)</f>
        <v>0</v>
      </c>
    </row>
    <row r="2050" customFormat="false" ht="15" hidden="false" customHeight="false" outlineLevel="0" collapsed="false">
      <c r="A2050" s="24" t="s">
        <v>2873</v>
      </c>
      <c r="B2050" s="39" t="n">
        <v>46065</v>
      </c>
      <c r="C2050" s="24" t="s">
        <v>660</v>
      </c>
      <c r="D2050" s="24" t="s">
        <v>826</v>
      </c>
      <c r="E2050" s="24" t="s">
        <v>109</v>
      </c>
      <c r="F2050" s="38" t="n">
        <v>3330</v>
      </c>
      <c r="G2050" s="42" t="n">
        <f aca="false">DATE(YEAR(B2050),MONTH(B2050),1)</f>
        <v>46054</v>
      </c>
      <c r="H2050" s="24" t="str">
        <f aca="false">INDEX(Customers!$B$2:$B$601,MATCH(C2050,Customers!$A$2:$A$601,0))</f>
        <v>Central</v>
      </c>
      <c r="I2050" s="43" t="n">
        <f aca="false">ROUND(MIN(INDEX(Assumptions!$D$13:$D$18,MATCH(E2050,Assumptions!$A$13:$A$18,0)),MAX(INDEX(Assumptions!$C$13:$C$18,MATCH(E2050,Assumptions!$A$13:$A$18,0)),INDEX(Assumptions!$B$13:$B$18,MATCH(E2050,Assumptions!$A$13:$A$18,0))*F2050)),2)</f>
        <v>13.32</v>
      </c>
    </row>
    <row r="2051" customFormat="false" ht="15" hidden="false" customHeight="false" outlineLevel="0" collapsed="false">
      <c r="A2051" s="24" t="s">
        <v>2874</v>
      </c>
      <c r="B2051" s="39" t="n">
        <v>46065</v>
      </c>
      <c r="C2051" s="24" t="s">
        <v>661</v>
      </c>
      <c r="D2051" s="24" t="s">
        <v>826</v>
      </c>
      <c r="E2051" s="24" t="s">
        <v>113</v>
      </c>
      <c r="F2051" s="38" t="n">
        <v>99</v>
      </c>
      <c r="G2051" s="42" t="n">
        <f aca="false">DATE(YEAR(B2051),MONTH(B2051),1)</f>
        <v>46054</v>
      </c>
      <c r="H2051" s="24" t="str">
        <f aca="false">INDEX(Customers!$B$2:$B$601,MATCH(C2051,Customers!$A$2:$A$601,0))</f>
        <v>Coast</v>
      </c>
      <c r="I2051" s="43" t="n">
        <f aca="false">ROUND(MIN(INDEX(Assumptions!$D$13:$D$18,MATCH(E2051,Assumptions!$A$13:$A$18,0)),MAX(INDEX(Assumptions!$C$13:$C$18,MATCH(E2051,Assumptions!$A$13:$A$18,0)),INDEX(Assumptions!$B$13:$B$18,MATCH(E2051,Assumptions!$A$13:$A$18,0))*F2051)),2)</f>
        <v>4.95</v>
      </c>
    </row>
    <row r="2052" customFormat="false" ht="15" hidden="false" customHeight="false" outlineLevel="0" collapsed="false">
      <c r="A2052" s="24" t="s">
        <v>2875</v>
      </c>
      <c r="B2052" s="39" t="n">
        <v>46065</v>
      </c>
      <c r="C2052" s="24" t="s">
        <v>665</v>
      </c>
      <c r="D2052" s="24" t="s">
        <v>826</v>
      </c>
      <c r="E2052" s="24" t="s">
        <v>111</v>
      </c>
      <c r="F2052" s="38" t="n">
        <v>50</v>
      </c>
      <c r="G2052" s="42" t="n">
        <f aca="false">DATE(YEAR(B2052),MONTH(B2052),1)</f>
        <v>46054</v>
      </c>
      <c r="H2052" s="24" t="str">
        <f aca="false">INDEX(Customers!$B$2:$B$601,MATCH(C2052,Customers!$A$2:$A$601,0))</f>
        <v>Nairobi</v>
      </c>
      <c r="I2052" s="43" t="n">
        <f aca="false">ROUND(MIN(INDEX(Assumptions!$D$13:$D$18,MATCH(E2052,Assumptions!$A$13:$A$18,0)),MAX(INDEX(Assumptions!$C$13:$C$18,MATCH(E2052,Assumptions!$A$13:$A$18,0)),INDEX(Assumptions!$B$13:$B$18,MATCH(E2052,Assumptions!$A$13:$A$18,0))*F2052)),2)</f>
        <v>2</v>
      </c>
    </row>
    <row r="2053" customFormat="false" ht="15" hidden="false" customHeight="false" outlineLevel="0" collapsed="false">
      <c r="A2053" s="24" t="s">
        <v>2876</v>
      </c>
      <c r="B2053" s="39" t="n">
        <v>46065</v>
      </c>
      <c r="C2053" s="24" t="s">
        <v>670</v>
      </c>
      <c r="D2053" s="24" t="s">
        <v>826</v>
      </c>
      <c r="E2053" s="24" t="s">
        <v>103</v>
      </c>
      <c r="F2053" s="38" t="n">
        <v>620</v>
      </c>
      <c r="G2053" s="42" t="n">
        <f aca="false">DATE(YEAR(B2053),MONTH(B2053),1)</f>
        <v>46054</v>
      </c>
      <c r="H2053" s="24" t="str">
        <f aca="false">INDEX(Customers!$B$2:$B$601,MATCH(C2053,Customers!$A$2:$A$601,0))</f>
        <v>Rift Valley</v>
      </c>
      <c r="I2053" s="43" t="n">
        <f aca="false">ROUND(MIN(INDEX(Assumptions!$D$13:$D$18,MATCH(E2053,Assumptions!$A$13:$A$18,0)),MAX(INDEX(Assumptions!$C$13:$C$18,MATCH(E2053,Assumptions!$A$13:$A$18,0)),INDEX(Assumptions!$B$13:$B$18,MATCH(E2053,Assumptions!$A$13:$A$18,0))*F2053)),2)</f>
        <v>6.2</v>
      </c>
    </row>
    <row r="2054" customFormat="false" ht="15" hidden="false" customHeight="false" outlineLevel="0" collapsed="false">
      <c r="A2054" s="24" t="s">
        <v>2877</v>
      </c>
      <c r="B2054" s="39" t="n">
        <v>46065</v>
      </c>
      <c r="C2054" s="24" t="s">
        <v>670</v>
      </c>
      <c r="D2054" s="24" t="s">
        <v>826</v>
      </c>
      <c r="E2054" s="24" t="s">
        <v>103</v>
      </c>
      <c r="F2054" s="38" t="n">
        <v>1520</v>
      </c>
      <c r="G2054" s="42" t="n">
        <f aca="false">DATE(YEAR(B2054),MONTH(B2054),1)</f>
        <v>46054</v>
      </c>
      <c r="H2054" s="24" t="str">
        <f aca="false">INDEX(Customers!$B$2:$B$601,MATCH(C2054,Customers!$A$2:$A$601,0))</f>
        <v>Rift Valley</v>
      </c>
      <c r="I2054" s="43" t="n">
        <f aca="false">ROUND(MIN(INDEX(Assumptions!$D$13:$D$18,MATCH(E2054,Assumptions!$A$13:$A$18,0)),MAX(INDEX(Assumptions!$C$13:$C$18,MATCH(E2054,Assumptions!$A$13:$A$18,0)),INDEX(Assumptions!$B$13:$B$18,MATCH(E2054,Assumptions!$A$13:$A$18,0))*F2054)),2)</f>
        <v>15.2</v>
      </c>
    </row>
    <row r="2055" customFormat="false" ht="15" hidden="false" customHeight="false" outlineLevel="0" collapsed="false">
      <c r="A2055" s="24" t="s">
        <v>2878</v>
      </c>
      <c r="B2055" s="39" t="n">
        <v>46065</v>
      </c>
      <c r="C2055" s="24" t="s">
        <v>673</v>
      </c>
      <c r="D2055" s="24" t="s">
        <v>826</v>
      </c>
      <c r="E2055" s="24" t="s">
        <v>109</v>
      </c>
      <c r="F2055" s="38" t="n">
        <v>1400</v>
      </c>
      <c r="G2055" s="42" t="n">
        <f aca="false">DATE(YEAR(B2055),MONTH(B2055),1)</f>
        <v>46054</v>
      </c>
      <c r="H2055" s="24" t="str">
        <f aca="false">INDEX(Customers!$B$2:$B$601,MATCH(C2055,Customers!$A$2:$A$601,0))</f>
        <v>Nairobi</v>
      </c>
      <c r="I2055" s="43" t="n">
        <f aca="false">ROUND(MIN(INDEX(Assumptions!$D$13:$D$18,MATCH(E2055,Assumptions!$A$13:$A$18,0)),MAX(INDEX(Assumptions!$C$13:$C$18,MATCH(E2055,Assumptions!$A$13:$A$18,0)),INDEX(Assumptions!$B$13:$B$18,MATCH(E2055,Assumptions!$A$13:$A$18,0))*F2055)),2)</f>
        <v>5.6</v>
      </c>
    </row>
    <row r="2056" customFormat="false" ht="15" hidden="false" customHeight="false" outlineLevel="0" collapsed="false">
      <c r="A2056" s="24" t="s">
        <v>2879</v>
      </c>
      <c r="B2056" s="39" t="n">
        <v>46065</v>
      </c>
      <c r="C2056" s="24" t="s">
        <v>692</v>
      </c>
      <c r="D2056" s="24" t="s">
        <v>826</v>
      </c>
      <c r="E2056" s="24" t="s">
        <v>109</v>
      </c>
      <c r="F2056" s="38" t="n">
        <v>3860</v>
      </c>
      <c r="G2056" s="42" t="n">
        <f aca="false">DATE(YEAR(B2056),MONTH(B2056),1)</f>
        <v>46054</v>
      </c>
      <c r="H2056" s="24" t="str">
        <f aca="false">INDEX(Customers!$B$2:$B$601,MATCH(C2056,Customers!$A$2:$A$601,0))</f>
        <v>Coast</v>
      </c>
      <c r="I2056" s="43" t="n">
        <f aca="false">ROUND(MIN(INDEX(Assumptions!$D$13:$D$18,MATCH(E2056,Assumptions!$A$13:$A$18,0)),MAX(INDEX(Assumptions!$C$13:$C$18,MATCH(E2056,Assumptions!$A$13:$A$18,0)),INDEX(Assumptions!$B$13:$B$18,MATCH(E2056,Assumptions!$A$13:$A$18,0))*F2056)),2)</f>
        <v>15.44</v>
      </c>
    </row>
    <row r="2057" customFormat="false" ht="15" hidden="false" customHeight="false" outlineLevel="0" collapsed="false">
      <c r="A2057" s="24" t="s">
        <v>2880</v>
      </c>
      <c r="B2057" s="39" t="n">
        <v>46065</v>
      </c>
      <c r="C2057" s="24" t="s">
        <v>699</v>
      </c>
      <c r="D2057" s="24" t="s">
        <v>156</v>
      </c>
      <c r="E2057" s="24" t="s">
        <v>105</v>
      </c>
      <c r="F2057" s="38" t="n">
        <v>440</v>
      </c>
      <c r="G2057" s="42" t="n">
        <f aca="false">DATE(YEAR(B2057),MONTH(B2057),1)</f>
        <v>46054</v>
      </c>
      <c r="H2057" s="24" t="str">
        <f aca="false">INDEX(Customers!$B$2:$B$601,MATCH(C2057,Customers!$A$2:$A$601,0))</f>
        <v>Nairobi</v>
      </c>
      <c r="I2057" s="43" t="n">
        <f aca="false">ROUND(MIN(INDEX(Assumptions!$D$13:$D$18,MATCH(E2057,Assumptions!$A$13:$A$18,0)),MAX(INDEX(Assumptions!$C$13:$C$18,MATCH(E2057,Assumptions!$A$13:$A$18,0)),INDEX(Assumptions!$B$13:$B$18,MATCH(E2057,Assumptions!$A$13:$A$18,0))*F2057)),2)</f>
        <v>10</v>
      </c>
    </row>
    <row r="2058" customFormat="false" ht="15" hidden="false" customHeight="false" outlineLevel="0" collapsed="false">
      <c r="A2058" s="24" t="s">
        <v>2881</v>
      </c>
      <c r="B2058" s="39" t="n">
        <v>46065</v>
      </c>
      <c r="C2058" s="24" t="s">
        <v>704</v>
      </c>
      <c r="D2058" s="24" t="s">
        <v>177</v>
      </c>
      <c r="E2058" s="24" t="s">
        <v>105</v>
      </c>
      <c r="F2058" s="38" t="n">
        <v>2920</v>
      </c>
      <c r="G2058" s="42" t="n">
        <f aca="false">DATE(YEAR(B2058),MONTH(B2058),1)</f>
        <v>46054</v>
      </c>
      <c r="H2058" s="24" t="str">
        <f aca="false">INDEX(Customers!$B$2:$B$601,MATCH(C2058,Customers!$A$2:$A$601,0))</f>
        <v>Rift Valley</v>
      </c>
      <c r="I2058" s="43" t="n">
        <f aca="false">ROUND(MIN(INDEX(Assumptions!$D$13:$D$18,MATCH(E2058,Assumptions!$A$13:$A$18,0)),MAX(INDEX(Assumptions!$C$13:$C$18,MATCH(E2058,Assumptions!$A$13:$A$18,0)),INDEX(Assumptions!$B$13:$B$18,MATCH(E2058,Assumptions!$A$13:$A$18,0))*F2058)),2)</f>
        <v>43.8</v>
      </c>
    </row>
    <row r="2059" customFormat="false" ht="15" hidden="false" customHeight="false" outlineLevel="0" collapsed="false">
      <c r="A2059" s="24" t="s">
        <v>2882</v>
      </c>
      <c r="B2059" s="39" t="n">
        <v>46065</v>
      </c>
      <c r="C2059" s="24" t="s">
        <v>763</v>
      </c>
      <c r="D2059" s="24" t="s">
        <v>826</v>
      </c>
      <c r="E2059" s="24" t="s">
        <v>113</v>
      </c>
      <c r="F2059" s="38" t="n">
        <v>1000</v>
      </c>
      <c r="G2059" s="42" t="n">
        <f aca="false">DATE(YEAR(B2059),MONTH(B2059),1)</f>
        <v>46054</v>
      </c>
      <c r="H2059" s="24" t="str">
        <f aca="false">INDEX(Customers!$B$2:$B$601,MATCH(C2059,Customers!$A$2:$A$601,0))</f>
        <v>Western</v>
      </c>
      <c r="I2059" s="43" t="n">
        <f aca="false">ROUND(MIN(INDEX(Assumptions!$D$13:$D$18,MATCH(E2059,Assumptions!$A$13:$A$18,0)),MAX(INDEX(Assumptions!$C$13:$C$18,MATCH(E2059,Assumptions!$A$13:$A$18,0)),INDEX(Assumptions!$B$13:$B$18,MATCH(E2059,Assumptions!$A$13:$A$18,0))*F2059)),2)</f>
        <v>50</v>
      </c>
    </row>
    <row r="2060" customFormat="false" ht="15" hidden="false" customHeight="false" outlineLevel="0" collapsed="false">
      <c r="A2060" s="24" t="s">
        <v>2883</v>
      </c>
      <c r="B2060" s="39" t="n">
        <v>46065</v>
      </c>
      <c r="C2060" s="24" t="s">
        <v>769</v>
      </c>
      <c r="D2060" s="24" t="s">
        <v>175</v>
      </c>
      <c r="E2060" s="24" t="s">
        <v>107</v>
      </c>
      <c r="F2060" s="38" t="n">
        <v>1190</v>
      </c>
      <c r="G2060" s="42" t="n">
        <f aca="false">DATE(YEAR(B2060),MONTH(B2060),1)</f>
        <v>46054</v>
      </c>
      <c r="H2060" s="24" t="str">
        <f aca="false">INDEX(Customers!$B$2:$B$601,MATCH(C2060,Customers!$A$2:$A$601,0))</f>
        <v>Rift Valley</v>
      </c>
      <c r="I2060" s="43" t="n">
        <f aca="false">ROUND(MIN(INDEX(Assumptions!$D$13:$D$18,MATCH(E2060,Assumptions!$A$13:$A$18,0)),MAX(INDEX(Assumptions!$C$13:$C$18,MATCH(E2060,Assumptions!$A$13:$A$18,0)),INDEX(Assumptions!$B$13:$B$18,MATCH(E2060,Assumptions!$A$13:$A$18,0))*F2060)),2)</f>
        <v>0</v>
      </c>
    </row>
    <row r="2061" customFormat="false" ht="15" hidden="false" customHeight="false" outlineLevel="0" collapsed="false">
      <c r="A2061" s="24" t="s">
        <v>2884</v>
      </c>
      <c r="B2061" s="39" t="n">
        <v>46065</v>
      </c>
      <c r="C2061" s="24" t="s">
        <v>788</v>
      </c>
      <c r="D2061" s="24" t="s">
        <v>826</v>
      </c>
      <c r="E2061" s="24" t="s">
        <v>109</v>
      </c>
      <c r="F2061" s="38" t="n">
        <v>10570</v>
      </c>
      <c r="G2061" s="42" t="n">
        <f aca="false">DATE(YEAR(B2061),MONTH(B2061),1)</f>
        <v>46054</v>
      </c>
      <c r="H2061" s="24" t="str">
        <f aca="false">INDEX(Customers!$B$2:$B$601,MATCH(C2061,Customers!$A$2:$A$601,0))</f>
        <v>Coast</v>
      </c>
      <c r="I2061" s="43" t="n">
        <f aca="false">ROUND(MIN(INDEX(Assumptions!$D$13:$D$18,MATCH(E2061,Assumptions!$A$13:$A$18,0)),MAX(INDEX(Assumptions!$C$13:$C$18,MATCH(E2061,Assumptions!$A$13:$A$18,0)),INDEX(Assumptions!$B$13:$B$18,MATCH(E2061,Assumptions!$A$13:$A$18,0))*F2061)),2)</f>
        <v>40</v>
      </c>
    </row>
    <row r="2062" customFormat="false" ht="15" hidden="false" customHeight="false" outlineLevel="0" collapsed="false">
      <c r="A2062" s="24" t="s">
        <v>2885</v>
      </c>
      <c r="B2062" s="39" t="n">
        <v>46065</v>
      </c>
      <c r="C2062" s="24" t="s">
        <v>808</v>
      </c>
      <c r="D2062" s="24" t="s">
        <v>199</v>
      </c>
      <c r="E2062" s="24" t="s">
        <v>107</v>
      </c>
      <c r="F2062" s="38" t="n">
        <v>1900</v>
      </c>
      <c r="G2062" s="42" t="n">
        <f aca="false">DATE(YEAR(B2062),MONTH(B2062),1)</f>
        <v>46054</v>
      </c>
      <c r="H2062" s="24" t="str">
        <f aca="false">INDEX(Customers!$B$2:$B$601,MATCH(C2062,Customers!$A$2:$A$601,0))</f>
        <v>Western</v>
      </c>
      <c r="I2062" s="43" t="n">
        <f aca="false">ROUND(MIN(INDEX(Assumptions!$D$13:$D$18,MATCH(E2062,Assumptions!$A$13:$A$18,0)),MAX(INDEX(Assumptions!$C$13:$C$18,MATCH(E2062,Assumptions!$A$13:$A$18,0)),INDEX(Assumptions!$B$13:$B$18,MATCH(E2062,Assumptions!$A$13:$A$18,0))*F2062)),2)</f>
        <v>0</v>
      </c>
    </row>
    <row r="2063" customFormat="false" ht="15" hidden="false" customHeight="false" outlineLevel="0" collapsed="false">
      <c r="A2063" s="24" t="s">
        <v>2886</v>
      </c>
      <c r="B2063" s="39" t="n">
        <v>46065</v>
      </c>
      <c r="C2063" s="24" t="s">
        <v>820</v>
      </c>
      <c r="D2063" s="24" t="s">
        <v>152</v>
      </c>
      <c r="E2063" s="24" t="s">
        <v>105</v>
      </c>
      <c r="F2063" s="38" t="n">
        <v>2230</v>
      </c>
      <c r="G2063" s="42" t="n">
        <f aca="false">DATE(YEAR(B2063),MONTH(B2063),1)</f>
        <v>46054</v>
      </c>
      <c r="H2063" s="24" t="str">
        <f aca="false">INDEX(Customers!$B$2:$B$601,MATCH(C2063,Customers!$A$2:$A$601,0))</f>
        <v>Nairobi</v>
      </c>
      <c r="I2063" s="43" t="n">
        <f aca="false">ROUND(MIN(INDEX(Assumptions!$D$13:$D$18,MATCH(E2063,Assumptions!$A$13:$A$18,0)),MAX(INDEX(Assumptions!$C$13:$C$18,MATCH(E2063,Assumptions!$A$13:$A$18,0)),INDEX(Assumptions!$B$13:$B$18,MATCH(E2063,Assumptions!$A$13:$A$18,0))*F2063)),2)</f>
        <v>33.45</v>
      </c>
    </row>
    <row r="2064" customFormat="false" ht="15" hidden="false" customHeight="false" outlineLevel="0" collapsed="false">
      <c r="A2064" s="24" t="s">
        <v>2887</v>
      </c>
      <c r="B2064" s="39" t="n">
        <v>46066</v>
      </c>
      <c r="C2064" s="24" t="s">
        <v>216</v>
      </c>
      <c r="D2064" s="24" t="s">
        <v>826</v>
      </c>
      <c r="E2064" s="24" t="s">
        <v>113</v>
      </c>
      <c r="F2064" s="38" t="n">
        <v>250</v>
      </c>
      <c r="G2064" s="42" t="n">
        <f aca="false">DATE(YEAR(B2064),MONTH(B2064),1)</f>
        <v>46054</v>
      </c>
      <c r="H2064" s="24" t="str">
        <f aca="false">INDEX(Customers!$B$2:$B$601,MATCH(C2064,Customers!$A$2:$A$601,0))</f>
        <v>Nairobi</v>
      </c>
      <c r="I2064" s="43" t="n">
        <f aca="false">ROUND(MIN(INDEX(Assumptions!$D$13:$D$18,MATCH(E2064,Assumptions!$A$13:$A$18,0)),MAX(INDEX(Assumptions!$C$13:$C$18,MATCH(E2064,Assumptions!$A$13:$A$18,0)),INDEX(Assumptions!$B$13:$B$18,MATCH(E2064,Assumptions!$A$13:$A$18,0))*F2064)),2)</f>
        <v>12.5</v>
      </c>
    </row>
    <row r="2065" customFormat="false" ht="15" hidden="false" customHeight="false" outlineLevel="0" collapsed="false">
      <c r="A2065" s="24" t="s">
        <v>2888</v>
      </c>
      <c r="B2065" s="39" t="n">
        <v>46066</v>
      </c>
      <c r="C2065" s="24" t="s">
        <v>263</v>
      </c>
      <c r="D2065" s="24" t="s">
        <v>826</v>
      </c>
      <c r="E2065" s="24" t="s">
        <v>111</v>
      </c>
      <c r="F2065" s="38" t="n">
        <v>200</v>
      </c>
      <c r="G2065" s="42" t="n">
        <f aca="false">DATE(YEAR(B2065),MONTH(B2065),1)</f>
        <v>46054</v>
      </c>
      <c r="H2065" s="24" t="str">
        <f aca="false">INDEX(Customers!$B$2:$B$601,MATCH(C2065,Customers!$A$2:$A$601,0))</f>
        <v>Nairobi</v>
      </c>
      <c r="I2065" s="43" t="n">
        <f aca="false">ROUND(MIN(INDEX(Assumptions!$D$13:$D$18,MATCH(E2065,Assumptions!$A$13:$A$18,0)),MAX(INDEX(Assumptions!$C$13:$C$18,MATCH(E2065,Assumptions!$A$13:$A$18,0)),INDEX(Assumptions!$B$13:$B$18,MATCH(E2065,Assumptions!$A$13:$A$18,0))*F2065)),2)</f>
        <v>8</v>
      </c>
    </row>
    <row r="2066" customFormat="false" ht="15" hidden="false" customHeight="false" outlineLevel="0" collapsed="false">
      <c r="A2066" s="24" t="s">
        <v>2889</v>
      </c>
      <c r="B2066" s="39" t="n">
        <v>46066</v>
      </c>
      <c r="C2066" s="24" t="s">
        <v>271</v>
      </c>
      <c r="D2066" s="24" t="s">
        <v>826</v>
      </c>
      <c r="E2066" s="24" t="s">
        <v>109</v>
      </c>
      <c r="F2066" s="38" t="n">
        <v>6470</v>
      </c>
      <c r="G2066" s="42" t="n">
        <f aca="false">DATE(YEAR(B2066),MONTH(B2066),1)</f>
        <v>46054</v>
      </c>
      <c r="H2066" s="24" t="str">
        <f aca="false">INDEX(Customers!$B$2:$B$601,MATCH(C2066,Customers!$A$2:$A$601,0))</f>
        <v>Coast</v>
      </c>
      <c r="I2066" s="43" t="n">
        <f aca="false">ROUND(MIN(INDEX(Assumptions!$D$13:$D$18,MATCH(E2066,Assumptions!$A$13:$A$18,0)),MAX(INDEX(Assumptions!$C$13:$C$18,MATCH(E2066,Assumptions!$A$13:$A$18,0)),INDEX(Assumptions!$B$13:$B$18,MATCH(E2066,Assumptions!$A$13:$A$18,0))*F2066)),2)</f>
        <v>25.88</v>
      </c>
    </row>
    <row r="2067" customFormat="false" ht="15" hidden="false" customHeight="false" outlineLevel="0" collapsed="false">
      <c r="A2067" s="24" t="s">
        <v>2890</v>
      </c>
      <c r="B2067" s="39" t="n">
        <v>46066</v>
      </c>
      <c r="C2067" s="24" t="s">
        <v>277</v>
      </c>
      <c r="D2067" s="24" t="s">
        <v>175</v>
      </c>
      <c r="E2067" s="24" t="s">
        <v>107</v>
      </c>
      <c r="F2067" s="38" t="n">
        <v>60720</v>
      </c>
      <c r="G2067" s="42" t="n">
        <f aca="false">DATE(YEAR(B2067),MONTH(B2067),1)</f>
        <v>46054</v>
      </c>
      <c r="H2067" s="24" t="str">
        <f aca="false">INDEX(Customers!$B$2:$B$601,MATCH(C2067,Customers!$A$2:$A$601,0))</f>
        <v>Rift Valley</v>
      </c>
      <c r="I2067" s="43" t="n">
        <f aca="false">ROUND(MIN(INDEX(Assumptions!$D$13:$D$18,MATCH(E2067,Assumptions!$A$13:$A$18,0)),MAX(INDEX(Assumptions!$C$13:$C$18,MATCH(E2067,Assumptions!$A$13:$A$18,0)),INDEX(Assumptions!$B$13:$B$18,MATCH(E2067,Assumptions!$A$13:$A$18,0))*F2067)),2)</f>
        <v>0</v>
      </c>
    </row>
    <row r="2068" customFormat="false" ht="15" hidden="false" customHeight="false" outlineLevel="0" collapsed="false">
      <c r="A2068" s="24" t="s">
        <v>2891</v>
      </c>
      <c r="B2068" s="39" t="n">
        <v>46066</v>
      </c>
      <c r="C2068" s="24" t="s">
        <v>285</v>
      </c>
      <c r="D2068" s="24" t="s">
        <v>206</v>
      </c>
      <c r="E2068" s="24" t="s">
        <v>107</v>
      </c>
      <c r="F2068" s="38" t="n">
        <v>13060</v>
      </c>
      <c r="G2068" s="42" t="n">
        <f aca="false">DATE(YEAR(B2068),MONTH(B2068),1)</f>
        <v>46054</v>
      </c>
      <c r="H2068" s="24" t="str">
        <f aca="false">INDEX(Customers!$B$2:$B$601,MATCH(C2068,Customers!$A$2:$A$601,0))</f>
        <v>Eastern</v>
      </c>
      <c r="I2068" s="43" t="n">
        <f aca="false">ROUND(MIN(INDEX(Assumptions!$D$13:$D$18,MATCH(E2068,Assumptions!$A$13:$A$18,0)),MAX(INDEX(Assumptions!$C$13:$C$18,MATCH(E2068,Assumptions!$A$13:$A$18,0)),INDEX(Assumptions!$B$13:$B$18,MATCH(E2068,Assumptions!$A$13:$A$18,0))*F2068)),2)</f>
        <v>0</v>
      </c>
    </row>
    <row r="2069" customFormat="false" ht="15" hidden="false" customHeight="false" outlineLevel="0" collapsed="false">
      <c r="A2069" s="24" t="s">
        <v>2892</v>
      </c>
      <c r="B2069" s="39" t="n">
        <v>46066</v>
      </c>
      <c r="C2069" s="24" t="s">
        <v>309</v>
      </c>
      <c r="D2069" s="24" t="s">
        <v>826</v>
      </c>
      <c r="E2069" s="24" t="s">
        <v>103</v>
      </c>
      <c r="F2069" s="38" t="n">
        <v>2380</v>
      </c>
      <c r="G2069" s="42" t="n">
        <f aca="false">DATE(YEAR(B2069),MONTH(B2069),1)</f>
        <v>46054</v>
      </c>
      <c r="H2069" s="24" t="str">
        <f aca="false">INDEX(Customers!$B$2:$B$601,MATCH(C2069,Customers!$A$2:$A$601,0))</f>
        <v>Rift Valley</v>
      </c>
      <c r="I2069" s="43" t="n">
        <f aca="false">ROUND(MIN(INDEX(Assumptions!$D$13:$D$18,MATCH(E2069,Assumptions!$A$13:$A$18,0)),MAX(INDEX(Assumptions!$C$13:$C$18,MATCH(E2069,Assumptions!$A$13:$A$18,0)),INDEX(Assumptions!$B$13:$B$18,MATCH(E2069,Assumptions!$A$13:$A$18,0))*F2069)),2)</f>
        <v>23.8</v>
      </c>
    </row>
    <row r="2070" customFormat="false" ht="15" hidden="false" customHeight="false" outlineLevel="0" collapsed="false">
      <c r="A2070" s="24" t="s">
        <v>2893</v>
      </c>
      <c r="B2070" s="39" t="n">
        <v>46066</v>
      </c>
      <c r="C2070" s="24" t="s">
        <v>313</v>
      </c>
      <c r="D2070" s="24" t="s">
        <v>826</v>
      </c>
      <c r="E2070" s="24" t="s">
        <v>109</v>
      </c>
      <c r="F2070" s="38" t="n">
        <v>24920</v>
      </c>
      <c r="G2070" s="42" t="n">
        <f aca="false">DATE(YEAR(B2070),MONTH(B2070),1)</f>
        <v>46054</v>
      </c>
      <c r="H2070" s="24" t="str">
        <f aca="false">INDEX(Customers!$B$2:$B$601,MATCH(C2070,Customers!$A$2:$A$601,0))</f>
        <v>Eastern</v>
      </c>
      <c r="I2070" s="43" t="n">
        <f aca="false">ROUND(MIN(INDEX(Assumptions!$D$13:$D$18,MATCH(E2070,Assumptions!$A$13:$A$18,0)),MAX(INDEX(Assumptions!$C$13:$C$18,MATCH(E2070,Assumptions!$A$13:$A$18,0)),INDEX(Assumptions!$B$13:$B$18,MATCH(E2070,Assumptions!$A$13:$A$18,0))*F2070)),2)</f>
        <v>40</v>
      </c>
    </row>
    <row r="2071" customFormat="false" ht="15" hidden="false" customHeight="false" outlineLevel="0" collapsed="false">
      <c r="A2071" s="24" t="s">
        <v>2894</v>
      </c>
      <c r="B2071" s="39" t="n">
        <v>46066</v>
      </c>
      <c r="C2071" s="24" t="s">
        <v>316</v>
      </c>
      <c r="D2071" s="24" t="s">
        <v>826</v>
      </c>
      <c r="E2071" s="24" t="s">
        <v>103</v>
      </c>
      <c r="F2071" s="38" t="n">
        <v>7550</v>
      </c>
      <c r="G2071" s="42" t="n">
        <f aca="false">DATE(YEAR(B2071),MONTH(B2071),1)</f>
        <v>46054</v>
      </c>
      <c r="H2071" s="24" t="str">
        <f aca="false">INDEX(Customers!$B$2:$B$601,MATCH(C2071,Customers!$A$2:$A$601,0))</f>
        <v>Coast</v>
      </c>
      <c r="I2071" s="43" t="n">
        <f aca="false">ROUND(MIN(INDEX(Assumptions!$D$13:$D$18,MATCH(E2071,Assumptions!$A$13:$A$18,0)),MAX(INDEX(Assumptions!$C$13:$C$18,MATCH(E2071,Assumptions!$A$13:$A$18,0)),INDEX(Assumptions!$B$13:$B$18,MATCH(E2071,Assumptions!$A$13:$A$18,0))*F2071)),2)</f>
        <v>75.5</v>
      </c>
    </row>
    <row r="2072" customFormat="false" ht="15" hidden="false" customHeight="false" outlineLevel="0" collapsed="false">
      <c r="A2072" s="24" t="s">
        <v>2895</v>
      </c>
      <c r="B2072" s="39" t="n">
        <v>46066</v>
      </c>
      <c r="C2072" s="24" t="s">
        <v>328</v>
      </c>
      <c r="D2072" s="24" t="s">
        <v>826</v>
      </c>
      <c r="E2072" s="24" t="s">
        <v>113</v>
      </c>
      <c r="F2072" s="38" t="n">
        <v>500</v>
      </c>
      <c r="G2072" s="42" t="n">
        <f aca="false">DATE(YEAR(B2072),MONTH(B2072),1)</f>
        <v>46054</v>
      </c>
      <c r="H2072" s="24" t="str">
        <f aca="false">INDEX(Customers!$B$2:$B$601,MATCH(C2072,Customers!$A$2:$A$601,0))</f>
        <v>Western</v>
      </c>
      <c r="I2072" s="43" t="n">
        <f aca="false">ROUND(MIN(INDEX(Assumptions!$D$13:$D$18,MATCH(E2072,Assumptions!$A$13:$A$18,0)),MAX(INDEX(Assumptions!$C$13:$C$18,MATCH(E2072,Assumptions!$A$13:$A$18,0)),INDEX(Assumptions!$B$13:$B$18,MATCH(E2072,Assumptions!$A$13:$A$18,0))*F2072)),2)</f>
        <v>25</v>
      </c>
    </row>
    <row r="2073" customFormat="false" ht="15" hidden="false" customHeight="false" outlineLevel="0" collapsed="false">
      <c r="A2073" s="24" t="s">
        <v>2896</v>
      </c>
      <c r="B2073" s="39" t="n">
        <v>46066</v>
      </c>
      <c r="C2073" s="24" t="s">
        <v>335</v>
      </c>
      <c r="D2073" s="24" t="s">
        <v>826</v>
      </c>
      <c r="E2073" s="24" t="s">
        <v>111</v>
      </c>
      <c r="F2073" s="38" t="n">
        <v>50</v>
      </c>
      <c r="G2073" s="42" t="n">
        <f aca="false">DATE(YEAR(B2073),MONTH(B2073),1)</f>
        <v>46054</v>
      </c>
      <c r="H2073" s="24" t="str">
        <f aca="false">INDEX(Customers!$B$2:$B$601,MATCH(C2073,Customers!$A$2:$A$601,0))</f>
        <v>Nairobi</v>
      </c>
      <c r="I2073" s="43" t="n">
        <f aca="false">ROUND(MIN(INDEX(Assumptions!$D$13:$D$18,MATCH(E2073,Assumptions!$A$13:$A$18,0)),MAX(INDEX(Assumptions!$C$13:$C$18,MATCH(E2073,Assumptions!$A$13:$A$18,0)),INDEX(Assumptions!$B$13:$B$18,MATCH(E2073,Assumptions!$A$13:$A$18,0))*F2073)),2)</f>
        <v>2</v>
      </c>
    </row>
    <row r="2074" customFormat="false" ht="15" hidden="false" customHeight="false" outlineLevel="0" collapsed="false">
      <c r="A2074" s="24" t="s">
        <v>2897</v>
      </c>
      <c r="B2074" s="39" t="n">
        <v>46066</v>
      </c>
      <c r="C2074" s="24" t="s">
        <v>357</v>
      </c>
      <c r="D2074" s="24" t="s">
        <v>826</v>
      </c>
      <c r="E2074" s="24" t="s">
        <v>111</v>
      </c>
      <c r="F2074" s="38" t="n">
        <v>500</v>
      </c>
      <c r="G2074" s="42" t="n">
        <f aca="false">DATE(YEAR(B2074),MONTH(B2074),1)</f>
        <v>46054</v>
      </c>
      <c r="H2074" s="24" t="str">
        <f aca="false">INDEX(Customers!$B$2:$B$601,MATCH(C2074,Customers!$A$2:$A$601,0))</f>
        <v>Coast</v>
      </c>
      <c r="I2074" s="43" t="n">
        <f aca="false">ROUND(MIN(INDEX(Assumptions!$D$13:$D$18,MATCH(E2074,Assumptions!$A$13:$A$18,0)),MAX(INDEX(Assumptions!$C$13:$C$18,MATCH(E2074,Assumptions!$A$13:$A$18,0)),INDEX(Assumptions!$B$13:$B$18,MATCH(E2074,Assumptions!$A$13:$A$18,0))*F2074)),2)</f>
        <v>20</v>
      </c>
    </row>
    <row r="2075" customFormat="false" ht="15" hidden="false" customHeight="false" outlineLevel="0" collapsed="false">
      <c r="A2075" s="24" t="s">
        <v>2898</v>
      </c>
      <c r="B2075" s="39" t="n">
        <v>46066</v>
      </c>
      <c r="C2075" s="24" t="s">
        <v>376</v>
      </c>
      <c r="D2075" s="24" t="s">
        <v>153</v>
      </c>
      <c r="E2075" s="24" t="s">
        <v>107</v>
      </c>
      <c r="F2075" s="38" t="n">
        <v>6740</v>
      </c>
      <c r="G2075" s="42" t="n">
        <f aca="false">DATE(YEAR(B2075),MONTH(B2075),1)</f>
        <v>46054</v>
      </c>
      <c r="H2075" s="24" t="str">
        <f aca="false">INDEX(Customers!$B$2:$B$601,MATCH(C2075,Customers!$A$2:$A$601,0))</f>
        <v>Nairobi</v>
      </c>
      <c r="I2075" s="43" t="n">
        <f aca="false">ROUND(MIN(INDEX(Assumptions!$D$13:$D$18,MATCH(E2075,Assumptions!$A$13:$A$18,0)),MAX(INDEX(Assumptions!$C$13:$C$18,MATCH(E2075,Assumptions!$A$13:$A$18,0)),INDEX(Assumptions!$B$13:$B$18,MATCH(E2075,Assumptions!$A$13:$A$18,0))*F2075)),2)</f>
        <v>0</v>
      </c>
    </row>
    <row r="2076" customFormat="false" ht="15" hidden="false" customHeight="false" outlineLevel="0" collapsed="false">
      <c r="A2076" s="24" t="s">
        <v>2899</v>
      </c>
      <c r="B2076" s="39" t="n">
        <v>46066</v>
      </c>
      <c r="C2076" s="24" t="s">
        <v>385</v>
      </c>
      <c r="D2076" s="24" t="s">
        <v>165</v>
      </c>
      <c r="E2076" s="24" t="s">
        <v>105</v>
      </c>
      <c r="F2076" s="38" t="n">
        <v>29320</v>
      </c>
      <c r="G2076" s="42" t="n">
        <f aca="false">DATE(YEAR(B2076),MONTH(B2076),1)</f>
        <v>46054</v>
      </c>
      <c r="H2076" s="24" t="str">
        <f aca="false">INDEX(Customers!$B$2:$B$601,MATCH(C2076,Customers!$A$2:$A$601,0))</f>
        <v>Central</v>
      </c>
      <c r="I2076" s="43" t="n">
        <f aca="false">ROUND(MIN(INDEX(Assumptions!$D$13:$D$18,MATCH(E2076,Assumptions!$A$13:$A$18,0)),MAX(INDEX(Assumptions!$C$13:$C$18,MATCH(E2076,Assumptions!$A$13:$A$18,0)),INDEX(Assumptions!$B$13:$B$18,MATCH(E2076,Assumptions!$A$13:$A$18,0))*F2076)),2)</f>
        <v>200</v>
      </c>
    </row>
    <row r="2077" customFormat="false" ht="15" hidden="false" customHeight="false" outlineLevel="0" collapsed="false">
      <c r="A2077" s="24" t="s">
        <v>2900</v>
      </c>
      <c r="B2077" s="39" t="n">
        <v>46066</v>
      </c>
      <c r="C2077" s="24" t="s">
        <v>423</v>
      </c>
      <c r="D2077" s="24" t="s">
        <v>826</v>
      </c>
      <c r="E2077" s="24" t="s">
        <v>113</v>
      </c>
      <c r="F2077" s="38" t="n">
        <v>50</v>
      </c>
      <c r="G2077" s="42" t="n">
        <f aca="false">DATE(YEAR(B2077),MONTH(B2077),1)</f>
        <v>46054</v>
      </c>
      <c r="H2077" s="24" t="str">
        <f aca="false">INDEX(Customers!$B$2:$B$601,MATCH(C2077,Customers!$A$2:$A$601,0))</f>
        <v>Nairobi</v>
      </c>
      <c r="I2077" s="43" t="n">
        <f aca="false">ROUND(MIN(INDEX(Assumptions!$D$13:$D$18,MATCH(E2077,Assumptions!$A$13:$A$18,0)),MAX(INDEX(Assumptions!$C$13:$C$18,MATCH(E2077,Assumptions!$A$13:$A$18,0)),INDEX(Assumptions!$B$13:$B$18,MATCH(E2077,Assumptions!$A$13:$A$18,0))*F2077)),2)</f>
        <v>2.5</v>
      </c>
    </row>
    <row r="2078" customFormat="false" ht="15" hidden="false" customHeight="false" outlineLevel="0" collapsed="false">
      <c r="A2078" s="24" t="s">
        <v>2901</v>
      </c>
      <c r="B2078" s="39" t="n">
        <v>46066</v>
      </c>
      <c r="C2078" s="24" t="s">
        <v>429</v>
      </c>
      <c r="D2078" s="24" t="s">
        <v>826</v>
      </c>
      <c r="E2078" s="24" t="s">
        <v>103</v>
      </c>
      <c r="F2078" s="38" t="n">
        <v>4910</v>
      </c>
      <c r="G2078" s="42" t="n">
        <f aca="false">DATE(YEAR(B2078),MONTH(B2078),1)</f>
        <v>46054</v>
      </c>
      <c r="H2078" s="24" t="str">
        <f aca="false">INDEX(Customers!$B$2:$B$601,MATCH(C2078,Customers!$A$2:$A$601,0))</f>
        <v>Eastern</v>
      </c>
      <c r="I2078" s="43" t="n">
        <f aca="false">ROUND(MIN(INDEX(Assumptions!$D$13:$D$18,MATCH(E2078,Assumptions!$A$13:$A$18,0)),MAX(INDEX(Assumptions!$C$13:$C$18,MATCH(E2078,Assumptions!$A$13:$A$18,0)),INDEX(Assumptions!$B$13:$B$18,MATCH(E2078,Assumptions!$A$13:$A$18,0))*F2078)),2)</f>
        <v>49.1</v>
      </c>
    </row>
    <row r="2079" customFormat="false" ht="15" hidden="false" customHeight="false" outlineLevel="0" collapsed="false">
      <c r="A2079" s="24" t="s">
        <v>2902</v>
      </c>
      <c r="B2079" s="39" t="n">
        <v>46066</v>
      </c>
      <c r="C2079" s="24" t="s">
        <v>445</v>
      </c>
      <c r="D2079" s="24" t="s">
        <v>826</v>
      </c>
      <c r="E2079" s="24" t="s">
        <v>113</v>
      </c>
      <c r="F2079" s="38" t="n">
        <v>250</v>
      </c>
      <c r="G2079" s="42" t="n">
        <f aca="false">DATE(YEAR(B2079),MONTH(B2079),1)</f>
        <v>46054</v>
      </c>
      <c r="H2079" s="24" t="str">
        <f aca="false">INDEX(Customers!$B$2:$B$601,MATCH(C2079,Customers!$A$2:$A$601,0))</f>
        <v>Central</v>
      </c>
      <c r="I2079" s="43" t="n">
        <f aca="false">ROUND(MIN(INDEX(Assumptions!$D$13:$D$18,MATCH(E2079,Assumptions!$A$13:$A$18,0)),MAX(INDEX(Assumptions!$C$13:$C$18,MATCH(E2079,Assumptions!$A$13:$A$18,0)),INDEX(Assumptions!$B$13:$B$18,MATCH(E2079,Assumptions!$A$13:$A$18,0))*F2079)),2)</f>
        <v>12.5</v>
      </c>
    </row>
    <row r="2080" customFormat="false" ht="15" hidden="false" customHeight="false" outlineLevel="0" collapsed="false">
      <c r="A2080" s="24" t="s">
        <v>2903</v>
      </c>
      <c r="B2080" s="39" t="n">
        <v>46066</v>
      </c>
      <c r="C2080" s="24" t="s">
        <v>463</v>
      </c>
      <c r="D2080" s="24" t="s">
        <v>826</v>
      </c>
      <c r="E2080" s="24" t="s">
        <v>111</v>
      </c>
      <c r="F2080" s="38" t="n">
        <v>50</v>
      </c>
      <c r="G2080" s="42" t="n">
        <f aca="false">DATE(YEAR(B2080),MONTH(B2080),1)</f>
        <v>46054</v>
      </c>
      <c r="H2080" s="24" t="str">
        <f aca="false">INDEX(Customers!$B$2:$B$601,MATCH(C2080,Customers!$A$2:$A$601,0))</f>
        <v>Eastern</v>
      </c>
      <c r="I2080" s="43" t="n">
        <f aca="false">ROUND(MIN(INDEX(Assumptions!$D$13:$D$18,MATCH(E2080,Assumptions!$A$13:$A$18,0)),MAX(INDEX(Assumptions!$C$13:$C$18,MATCH(E2080,Assumptions!$A$13:$A$18,0)),INDEX(Assumptions!$B$13:$B$18,MATCH(E2080,Assumptions!$A$13:$A$18,0))*F2080)),2)</f>
        <v>2</v>
      </c>
    </row>
    <row r="2081" customFormat="false" ht="15" hidden="false" customHeight="false" outlineLevel="0" collapsed="false">
      <c r="A2081" s="24" t="s">
        <v>2904</v>
      </c>
      <c r="B2081" s="39" t="n">
        <v>46066</v>
      </c>
      <c r="C2081" s="24" t="s">
        <v>485</v>
      </c>
      <c r="D2081" s="24" t="s">
        <v>826</v>
      </c>
      <c r="E2081" s="24" t="s">
        <v>109</v>
      </c>
      <c r="F2081" s="38" t="n">
        <v>1700</v>
      </c>
      <c r="G2081" s="42" t="n">
        <f aca="false">DATE(YEAR(B2081),MONTH(B2081),1)</f>
        <v>46054</v>
      </c>
      <c r="H2081" s="24" t="str">
        <f aca="false">INDEX(Customers!$B$2:$B$601,MATCH(C2081,Customers!$A$2:$A$601,0))</f>
        <v>Coast</v>
      </c>
      <c r="I2081" s="43" t="n">
        <f aca="false">ROUND(MIN(INDEX(Assumptions!$D$13:$D$18,MATCH(E2081,Assumptions!$A$13:$A$18,0)),MAX(INDEX(Assumptions!$C$13:$C$18,MATCH(E2081,Assumptions!$A$13:$A$18,0)),INDEX(Assumptions!$B$13:$B$18,MATCH(E2081,Assumptions!$A$13:$A$18,0))*F2081)),2)</f>
        <v>6.8</v>
      </c>
    </row>
    <row r="2082" customFormat="false" ht="15" hidden="false" customHeight="false" outlineLevel="0" collapsed="false">
      <c r="A2082" s="24" t="s">
        <v>2905</v>
      </c>
      <c r="B2082" s="39" t="n">
        <v>46066</v>
      </c>
      <c r="C2082" s="24" t="s">
        <v>492</v>
      </c>
      <c r="D2082" s="24" t="s">
        <v>204</v>
      </c>
      <c r="E2082" s="24" t="s">
        <v>105</v>
      </c>
      <c r="F2082" s="38" t="n">
        <v>8250</v>
      </c>
      <c r="G2082" s="42" t="n">
        <f aca="false">DATE(YEAR(B2082),MONTH(B2082),1)</f>
        <v>46054</v>
      </c>
      <c r="H2082" s="24" t="str">
        <f aca="false">INDEX(Customers!$B$2:$B$601,MATCH(C2082,Customers!$A$2:$A$601,0))</f>
        <v>Eastern</v>
      </c>
      <c r="I2082" s="43" t="n">
        <f aca="false">ROUND(MIN(INDEX(Assumptions!$D$13:$D$18,MATCH(E2082,Assumptions!$A$13:$A$18,0)),MAX(INDEX(Assumptions!$C$13:$C$18,MATCH(E2082,Assumptions!$A$13:$A$18,0)),INDEX(Assumptions!$B$13:$B$18,MATCH(E2082,Assumptions!$A$13:$A$18,0))*F2082)),2)</f>
        <v>123.75</v>
      </c>
    </row>
    <row r="2083" customFormat="false" ht="15" hidden="false" customHeight="false" outlineLevel="0" collapsed="false">
      <c r="A2083" s="24" t="s">
        <v>2906</v>
      </c>
      <c r="B2083" s="39" t="n">
        <v>46066</v>
      </c>
      <c r="C2083" s="24" t="s">
        <v>498</v>
      </c>
      <c r="D2083" s="24" t="s">
        <v>826</v>
      </c>
      <c r="E2083" s="24" t="s">
        <v>111</v>
      </c>
      <c r="F2083" s="38" t="n">
        <v>100</v>
      </c>
      <c r="G2083" s="42" t="n">
        <f aca="false">DATE(YEAR(B2083),MONTH(B2083),1)</f>
        <v>46054</v>
      </c>
      <c r="H2083" s="24" t="str">
        <f aca="false">INDEX(Customers!$B$2:$B$601,MATCH(C2083,Customers!$A$2:$A$601,0))</f>
        <v>Nairobi</v>
      </c>
      <c r="I2083" s="43" t="n">
        <f aca="false">ROUND(MIN(INDEX(Assumptions!$D$13:$D$18,MATCH(E2083,Assumptions!$A$13:$A$18,0)),MAX(INDEX(Assumptions!$C$13:$C$18,MATCH(E2083,Assumptions!$A$13:$A$18,0)),INDEX(Assumptions!$B$13:$B$18,MATCH(E2083,Assumptions!$A$13:$A$18,0))*F2083)),2)</f>
        <v>4</v>
      </c>
    </row>
    <row r="2084" customFormat="false" ht="15" hidden="false" customHeight="false" outlineLevel="0" collapsed="false">
      <c r="A2084" s="24" t="s">
        <v>2907</v>
      </c>
      <c r="B2084" s="39" t="n">
        <v>46066</v>
      </c>
      <c r="C2084" s="24" t="s">
        <v>512</v>
      </c>
      <c r="D2084" s="24" t="s">
        <v>826</v>
      </c>
      <c r="E2084" s="24" t="s">
        <v>103</v>
      </c>
      <c r="F2084" s="38" t="n">
        <v>190</v>
      </c>
      <c r="G2084" s="42" t="n">
        <f aca="false">DATE(YEAR(B2084),MONTH(B2084),1)</f>
        <v>46054</v>
      </c>
      <c r="H2084" s="24" t="str">
        <f aca="false">INDEX(Customers!$B$2:$B$601,MATCH(C2084,Customers!$A$2:$A$601,0))</f>
        <v>Central</v>
      </c>
      <c r="I2084" s="43" t="n">
        <f aca="false">ROUND(MIN(INDEX(Assumptions!$D$13:$D$18,MATCH(E2084,Assumptions!$A$13:$A$18,0)),MAX(INDEX(Assumptions!$C$13:$C$18,MATCH(E2084,Assumptions!$A$13:$A$18,0)),INDEX(Assumptions!$B$13:$B$18,MATCH(E2084,Assumptions!$A$13:$A$18,0))*F2084)),2)</f>
        <v>5</v>
      </c>
    </row>
    <row r="2085" customFormat="false" ht="15" hidden="false" customHeight="false" outlineLevel="0" collapsed="false">
      <c r="A2085" s="24" t="s">
        <v>2908</v>
      </c>
      <c r="B2085" s="39" t="n">
        <v>46066</v>
      </c>
      <c r="C2085" s="24" t="s">
        <v>515</v>
      </c>
      <c r="D2085" s="24" t="s">
        <v>826</v>
      </c>
      <c r="E2085" s="24" t="s">
        <v>103</v>
      </c>
      <c r="F2085" s="38" t="n">
        <v>4810</v>
      </c>
      <c r="G2085" s="42" t="n">
        <f aca="false">DATE(YEAR(B2085),MONTH(B2085),1)</f>
        <v>46054</v>
      </c>
      <c r="H2085" s="24" t="str">
        <f aca="false">INDEX(Customers!$B$2:$B$601,MATCH(C2085,Customers!$A$2:$A$601,0))</f>
        <v>Western</v>
      </c>
      <c r="I2085" s="43" t="n">
        <f aca="false">ROUND(MIN(INDEX(Assumptions!$D$13:$D$18,MATCH(E2085,Assumptions!$A$13:$A$18,0)),MAX(INDEX(Assumptions!$C$13:$C$18,MATCH(E2085,Assumptions!$A$13:$A$18,0)),INDEX(Assumptions!$B$13:$B$18,MATCH(E2085,Assumptions!$A$13:$A$18,0))*F2085)),2)</f>
        <v>48.1</v>
      </c>
    </row>
    <row r="2086" customFormat="false" ht="15" hidden="false" customHeight="false" outlineLevel="0" collapsed="false">
      <c r="A2086" s="24" t="s">
        <v>2909</v>
      </c>
      <c r="B2086" s="39" t="n">
        <v>46066</v>
      </c>
      <c r="C2086" s="24" t="s">
        <v>551</v>
      </c>
      <c r="D2086" s="24" t="s">
        <v>826</v>
      </c>
      <c r="E2086" s="24" t="s">
        <v>103</v>
      </c>
      <c r="F2086" s="38" t="n">
        <v>1800</v>
      </c>
      <c r="G2086" s="42" t="n">
        <f aca="false">DATE(YEAR(B2086),MONTH(B2086),1)</f>
        <v>46054</v>
      </c>
      <c r="H2086" s="24" t="str">
        <f aca="false">INDEX(Customers!$B$2:$B$601,MATCH(C2086,Customers!$A$2:$A$601,0))</f>
        <v>Central</v>
      </c>
      <c r="I2086" s="43" t="n">
        <f aca="false">ROUND(MIN(INDEX(Assumptions!$D$13:$D$18,MATCH(E2086,Assumptions!$A$13:$A$18,0)),MAX(INDEX(Assumptions!$C$13:$C$18,MATCH(E2086,Assumptions!$A$13:$A$18,0)),INDEX(Assumptions!$B$13:$B$18,MATCH(E2086,Assumptions!$A$13:$A$18,0))*F2086)),2)</f>
        <v>18</v>
      </c>
    </row>
    <row r="2087" customFormat="false" ht="15" hidden="false" customHeight="false" outlineLevel="0" collapsed="false">
      <c r="A2087" s="24" t="s">
        <v>2910</v>
      </c>
      <c r="B2087" s="39" t="n">
        <v>46066</v>
      </c>
      <c r="C2087" s="24" t="s">
        <v>621</v>
      </c>
      <c r="D2087" s="24" t="s">
        <v>150</v>
      </c>
      <c r="E2087" s="24" t="s">
        <v>105</v>
      </c>
      <c r="F2087" s="38" t="n">
        <v>2660</v>
      </c>
      <c r="G2087" s="42" t="n">
        <f aca="false">DATE(YEAR(B2087),MONTH(B2087),1)</f>
        <v>46054</v>
      </c>
      <c r="H2087" s="24" t="str">
        <f aca="false">INDEX(Customers!$B$2:$B$601,MATCH(C2087,Customers!$A$2:$A$601,0))</f>
        <v>Nairobi</v>
      </c>
      <c r="I2087" s="43" t="n">
        <f aca="false">ROUND(MIN(INDEX(Assumptions!$D$13:$D$18,MATCH(E2087,Assumptions!$A$13:$A$18,0)),MAX(INDEX(Assumptions!$C$13:$C$18,MATCH(E2087,Assumptions!$A$13:$A$18,0)),INDEX(Assumptions!$B$13:$B$18,MATCH(E2087,Assumptions!$A$13:$A$18,0))*F2087)),2)</f>
        <v>39.9</v>
      </c>
    </row>
    <row r="2088" customFormat="false" ht="15" hidden="false" customHeight="false" outlineLevel="0" collapsed="false">
      <c r="A2088" s="24" t="s">
        <v>2911</v>
      </c>
      <c r="B2088" s="39" t="n">
        <v>46066</v>
      </c>
      <c r="C2088" s="24" t="s">
        <v>625</v>
      </c>
      <c r="D2088" s="24" t="s">
        <v>826</v>
      </c>
      <c r="E2088" s="24" t="s">
        <v>111</v>
      </c>
      <c r="F2088" s="38" t="n">
        <v>1000</v>
      </c>
      <c r="G2088" s="42" t="n">
        <f aca="false">DATE(YEAR(B2088),MONTH(B2088),1)</f>
        <v>46054</v>
      </c>
      <c r="H2088" s="24" t="str">
        <f aca="false">INDEX(Customers!$B$2:$B$601,MATCH(C2088,Customers!$A$2:$A$601,0))</f>
        <v>Nairobi</v>
      </c>
      <c r="I2088" s="43" t="n">
        <f aca="false">ROUND(MIN(INDEX(Assumptions!$D$13:$D$18,MATCH(E2088,Assumptions!$A$13:$A$18,0)),MAX(INDEX(Assumptions!$C$13:$C$18,MATCH(E2088,Assumptions!$A$13:$A$18,0)),INDEX(Assumptions!$B$13:$B$18,MATCH(E2088,Assumptions!$A$13:$A$18,0))*F2088)),2)</f>
        <v>40</v>
      </c>
    </row>
    <row r="2089" customFormat="false" ht="15" hidden="false" customHeight="false" outlineLevel="0" collapsed="false">
      <c r="A2089" s="24" t="s">
        <v>2912</v>
      </c>
      <c r="B2089" s="39" t="n">
        <v>46066</v>
      </c>
      <c r="C2089" s="24" t="s">
        <v>645</v>
      </c>
      <c r="D2089" s="24" t="s">
        <v>826</v>
      </c>
      <c r="E2089" s="24" t="s">
        <v>111</v>
      </c>
      <c r="F2089" s="38" t="n">
        <v>200</v>
      </c>
      <c r="G2089" s="42" t="n">
        <f aca="false">DATE(YEAR(B2089),MONTH(B2089),1)</f>
        <v>46054</v>
      </c>
      <c r="H2089" s="24" t="str">
        <f aca="false">INDEX(Customers!$B$2:$B$601,MATCH(C2089,Customers!$A$2:$A$601,0))</f>
        <v>Nairobi</v>
      </c>
      <c r="I2089" s="43" t="n">
        <f aca="false">ROUND(MIN(INDEX(Assumptions!$D$13:$D$18,MATCH(E2089,Assumptions!$A$13:$A$18,0)),MAX(INDEX(Assumptions!$C$13:$C$18,MATCH(E2089,Assumptions!$A$13:$A$18,0)),INDEX(Assumptions!$B$13:$B$18,MATCH(E2089,Assumptions!$A$13:$A$18,0))*F2089)),2)</f>
        <v>8</v>
      </c>
    </row>
    <row r="2090" customFormat="false" ht="15" hidden="false" customHeight="false" outlineLevel="0" collapsed="false">
      <c r="A2090" s="24" t="s">
        <v>2913</v>
      </c>
      <c r="B2090" s="39" t="n">
        <v>46066</v>
      </c>
      <c r="C2090" s="24" t="s">
        <v>649</v>
      </c>
      <c r="D2090" s="24" t="s">
        <v>204</v>
      </c>
      <c r="E2090" s="24" t="s">
        <v>107</v>
      </c>
      <c r="F2090" s="38" t="n">
        <v>4020</v>
      </c>
      <c r="G2090" s="42" t="n">
        <f aca="false">DATE(YEAR(B2090),MONTH(B2090),1)</f>
        <v>46054</v>
      </c>
      <c r="H2090" s="24" t="str">
        <f aca="false">INDEX(Customers!$B$2:$B$601,MATCH(C2090,Customers!$A$2:$A$601,0))</f>
        <v>Eastern</v>
      </c>
      <c r="I2090" s="43" t="n">
        <f aca="false">ROUND(MIN(INDEX(Assumptions!$D$13:$D$18,MATCH(E2090,Assumptions!$A$13:$A$18,0)),MAX(INDEX(Assumptions!$C$13:$C$18,MATCH(E2090,Assumptions!$A$13:$A$18,0)),INDEX(Assumptions!$B$13:$B$18,MATCH(E2090,Assumptions!$A$13:$A$18,0))*F2090)),2)</f>
        <v>0</v>
      </c>
    </row>
    <row r="2091" customFormat="false" ht="15" hidden="false" customHeight="false" outlineLevel="0" collapsed="false">
      <c r="A2091" s="24" t="s">
        <v>2914</v>
      </c>
      <c r="B2091" s="39" t="n">
        <v>46066</v>
      </c>
      <c r="C2091" s="24" t="s">
        <v>671</v>
      </c>
      <c r="D2091" s="24" t="s">
        <v>826</v>
      </c>
      <c r="E2091" s="24" t="s">
        <v>103</v>
      </c>
      <c r="F2091" s="38" t="n">
        <v>1340</v>
      </c>
      <c r="G2091" s="42" t="n">
        <f aca="false">DATE(YEAR(B2091),MONTH(B2091),1)</f>
        <v>46054</v>
      </c>
      <c r="H2091" s="24" t="str">
        <f aca="false">INDEX(Customers!$B$2:$B$601,MATCH(C2091,Customers!$A$2:$A$601,0))</f>
        <v>Eastern</v>
      </c>
      <c r="I2091" s="43" t="n">
        <f aca="false">ROUND(MIN(INDEX(Assumptions!$D$13:$D$18,MATCH(E2091,Assumptions!$A$13:$A$18,0)),MAX(INDEX(Assumptions!$C$13:$C$18,MATCH(E2091,Assumptions!$A$13:$A$18,0)),INDEX(Assumptions!$B$13:$B$18,MATCH(E2091,Assumptions!$A$13:$A$18,0))*F2091)),2)</f>
        <v>13.4</v>
      </c>
    </row>
    <row r="2092" customFormat="false" ht="15" hidden="false" customHeight="false" outlineLevel="0" collapsed="false">
      <c r="A2092" s="24" t="s">
        <v>2915</v>
      </c>
      <c r="B2092" s="39" t="n">
        <v>46066</v>
      </c>
      <c r="C2092" s="24" t="s">
        <v>675</v>
      </c>
      <c r="D2092" s="24" t="s">
        <v>826</v>
      </c>
      <c r="E2092" s="24" t="s">
        <v>111</v>
      </c>
      <c r="F2092" s="38" t="n">
        <v>50</v>
      </c>
      <c r="G2092" s="42" t="n">
        <f aca="false">DATE(YEAR(B2092),MONTH(B2092),1)</f>
        <v>46054</v>
      </c>
      <c r="H2092" s="24" t="str">
        <f aca="false">INDEX(Customers!$B$2:$B$601,MATCH(C2092,Customers!$A$2:$A$601,0))</f>
        <v>Central</v>
      </c>
      <c r="I2092" s="43" t="n">
        <f aca="false">ROUND(MIN(INDEX(Assumptions!$D$13:$D$18,MATCH(E2092,Assumptions!$A$13:$A$18,0)),MAX(INDEX(Assumptions!$C$13:$C$18,MATCH(E2092,Assumptions!$A$13:$A$18,0)),INDEX(Assumptions!$B$13:$B$18,MATCH(E2092,Assumptions!$A$13:$A$18,0))*F2092)),2)</f>
        <v>2</v>
      </c>
    </row>
    <row r="2093" customFormat="false" ht="15" hidden="false" customHeight="false" outlineLevel="0" collapsed="false">
      <c r="A2093" s="24" t="s">
        <v>2916</v>
      </c>
      <c r="B2093" s="39" t="n">
        <v>46066</v>
      </c>
      <c r="C2093" s="24" t="s">
        <v>692</v>
      </c>
      <c r="D2093" s="24" t="s">
        <v>826</v>
      </c>
      <c r="E2093" s="24" t="s">
        <v>109</v>
      </c>
      <c r="F2093" s="38" t="n">
        <v>4500</v>
      </c>
      <c r="G2093" s="42" t="n">
        <f aca="false">DATE(YEAR(B2093),MONTH(B2093),1)</f>
        <v>46054</v>
      </c>
      <c r="H2093" s="24" t="str">
        <f aca="false">INDEX(Customers!$B$2:$B$601,MATCH(C2093,Customers!$A$2:$A$601,0))</f>
        <v>Coast</v>
      </c>
      <c r="I2093" s="43" t="n">
        <f aca="false">ROUND(MIN(INDEX(Assumptions!$D$13:$D$18,MATCH(E2093,Assumptions!$A$13:$A$18,0)),MAX(INDEX(Assumptions!$C$13:$C$18,MATCH(E2093,Assumptions!$A$13:$A$18,0)),INDEX(Assumptions!$B$13:$B$18,MATCH(E2093,Assumptions!$A$13:$A$18,0))*F2093)),2)</f>
        <v>18</v>
      </c>
    </row>
    <row r="2094" customFormat="false" ht="15" hidden="false" customHeight="false" outlineLevel="0" collapsed="false">
      <c r="A2094" s="24" t="s">
        <v>2917</v>
      </c>
      <c r="B2094" s="39" t="n">
        <v>46066</v>
      </c>
      <c r="C2094" s="24" t="s">
        <v>694</v>
      </c>
      <c r="D2094" s="24" t="s">
        <v>826</v>
      </c>
      <c r="E2094" s="24" t="s">
        <v>111</v>
      </c>
      <c r="F2094" s="38" t="n">
        <v>1000</v>
      </c>
      <c r="G2094" s="42" t="n">
        <f aca="false">DATE(YEAR(B2094),MONTH(B2094),1)</f>
        <v>46054</v>
      </c>
      <c r="H2094" s="24" t="str">
        <f aca="false">INDEX(Customers!$B$2:$B$601,MATCH(C2094,Customers!$A$2:$A$601,0))</f>
        <v>Western</v>
      </c>
      <c r="I2094" s="43" t="n">
        <f aca="false">ROUND(MIN(INDEX(Assumptions!$D$13:$D$18,MATCH(E2094,Assumptions!$A$13:$A$18,0)),MAX(INDEX(Assumptions!$C$13:$C$18,MATCH(E2094,Assumptions!$A$13:$A$18,0)),INDEX(Assumptions!$B$13:$B$18,MATCH(E2094,Assumptions!$A$13:$A$18,0))*F2094)),2)</f>
        <v>40</v>
      </c>
    </row>
    <row r="2095" customFormat="false" ht="15" hidden="false" customHeight="false" outlineLevel="0" collapsed="false">
      <c r="A2095" s="24" t="s">
        <v>2918</v>
      </c>
      <c r="B2095" s="39" t="n">
        <v>46066</v>
      </c>
      <c r="C2095" s="24" t="s">
        <v>700</v>
      </c>
      <c r="D2095" s="24" t="s">
        <v>826</v>
      </c>
      <c r="E2095" s="24" t="s">
        <v>103</v>
      </c>
      <c r="F2095" s="38" t="n">
        <v>5230</v>
      </c>
      <c r="G2095" s="42" t="n">
        <f aca="false">DATE(YEAR(B2095),MONTH(B2095),1)</f>
        <v>46054</v>
      </c>
      <c r="H2095" s="24" t="str">
        <f aca="false">INDEX(Customers!$B$2:$B$601,MATCH(C2095,Customers!$A$2:$A$601,0))</f>
        <v>Western</v>
      </c>
      <c r="I2095" s="43" t="n">
        <f aca="false">ROUND(MIN(INDEX(Assumptions!$D$13:$D$18,MATCH(E2095,Assumptions!$A$13:$A$18,0)),MAX(INDEX(Assumptions!$C$13:$C$18,MATCH(E2095,Assumptions!$A$13:$A$18,0)),INDEX(Assumptions!$B$13:$B$18,MATCH(E2095,Assumptions!$A$13:$A$18,0))*F2095)),2)</f>
        <v>52.3</v>
      </c>
    </row>
    <row r="2096" customFormat="false" ht="15" hidden="false" customHeight="false" outlineLevel="0" collapsed="false">
      <c r="A2096" s="24" t="s">
        <v>2919</v>
      </c>
      <c r="B2096" s="39" t="n">
        <v>46066</v>
      </c>
      <c r="C2096" s="24" t="s">
        <v>813</v>
      </c>
      <c r="D2096" s="24" t="s">
        <v>826</v>
      </c>
      <c r="E2096" s="24" t="s">
        <v>111</v>
      </c>
      <c r="F2096" s="38" t="n">
        <v>50</v>
      </c>
      <c r="G2096" s="42" t="n">
        <f aca="false">DATE(YEAR(B2096),MONTH(B2096),1)</f>
        <v>46054</v>
      </c>
      <c r="H2096" s="24" t="str">
        <f aca="false">INDEX(Customers!$B$2:$B$601,MATCH(C2096,Customers!$A$2:$A$601,0))</f>
        <v>Eastern</v>
      </c>
      <c r="I2096" s="43" t="n">
        <f aca="false">ROUND(MIN(INDEX(Assumptions!$D$13:$D$18,MATCH(E2096,Assumptions!$A$13:$A$18,0)),MAX(INDEX(Assumptions!$C$13:$C$18,MATCH(E2096,Assumptions!$A$13:$A$18,0)),INDEX(Assumptions!$B$13:$B$18,MATCH(E2096,Assumptions!$A$13:$A$18,0))*F2096)),2)</f>
        <v>2</v>
      </c>
    </row>
    <row r="2097" customFormat="false" ht="15" hidden="false" customHeight="false" outlineLevel="0" collapsed="false">
      <c r="A2097" s="24" t="s">
        <v>2920</v>
      </c>
      <c r="B2097" s="39" t="n">
        <v>46066</v>
      </c>
      <c r="C2097" s="24" t="s">
        <v>816</v>
      </c>
      <c r="D2097" s="24" t="s">
        <v>826</v>
      </c>
      <c r="E2097" s="24" t="s">
        <v>113</v>
      </c>
      <c r="F2097" s="38" t="n">
        <v>99</v>
      </c>
      <c r="G2097" s="42" t="n">
        <f aca="false">DATE(YEAR(B2097),MONTH(B2097),1)</f>
        <v>46054</v>
      </c>
      <c r="H2097" s="24" t="str">
        <f aca="false">INDEX(Customers!$B$2:$B$601,MATCH(C2097,Customers!$A$2:$A$601,0))</f>
        <v>Nairobi</v>
      </c>
      <c r="I2097" s="43" t="n">
        <f aca="false">ROUND(MIN(INDEX(Assumptions!$D$13:$D$18,MATCH(E2097,Assumptions!$A$13:$A$18,0)),MAX(INDEX(Assumptions!$C$13:$C$18,MATCH(E2097,Assumptions!$A$13:$A$18,0)),INDEX(Assumptions!$B$13:$B$18,MATCH(E2097,Assumptions!$A$13:$A$18,0))*F2097)),2)</f>
        <v>4.95</v>
      </c>
    </row>
    <row r="2098" customFormat="false" ht="15" hidden="false" customHeight="false" outlineLevel="0" collapsed="false">
      <c r="A2098" s="24" t="s">
        <v>2921</v>
      </c>
      <c r="B2098" s="39" t="n">
        <v>46067</v>
      </c>
      <c r="C2098" s="24" t="s">
        <v>218</v>
      </c>
      <c r="D2098" s="24" t="s">
        <v>826</v>
      </c>
      <c r="E2098" s="24" t="s">
        <v>113</v>
      </c>
      <c r="F2098" s="38" t="n">
        <v>250</v>
      </c>
      <c r="G2098" s="42" t="n">
        <f aca="false">DATE(YEAR(B2098),MONTH(B2098),1)</f>
        <v>46054</v>
      </c>
      <c r="H2098" s="24" t="str">
        <f aca="false">INDEX(Customers!$B$2:$B$601,MATCH(C2098,Customers!$A$2:$A$601,0))</f>
        <v>Coast</v>
      </c>
      <c r="I2098" s="43" t="n">
        <f aca="false">ROUND(MIN(INDEX(Assumptions!$D$13:$D$18,MATCH(E2098,Assumptions!$A$13:$A$18,0)),MAX(INDEX(Assumptions!$C$13:$C$18,MATCH(E2098,Assumptions!$A$13:$A$18,0)),INDEX(Assumptions!$B$13:$B$18,MATCH(E2098,Assumptions!$A$13:$A$18,0))*F2098)),2)</f>
        <v>12.5</v>
      </c>
    </row>
    <row r="2099" customFormat="false" ht="15" hidden="false" customHeight="false" outlineLevel="0" collapsed="false">
      <c r="A2099" s="24" t="s">
        <v>2922</v>
      </c>
      <c r="B2099" s="39" t="n">
        <v>46067</v>
      </c>
      <c r="C2099" s="24" t="s">
        <v>288</v>
      </c>
      <c r="D2099" s="24" t="s">
        <v>163</v>
      </c>
      <c r="E2099" s="24" t="s">
        <v>107</v>
      </c>
      <c r="F2099" s="38" t="n">
        <v>1090</v>
      </c>
      <c r="G2099" s="42" t="n">
        <f aca="false">DATE(YEAR(B2099),MONTH(B2099),1)</f>
        <v>46054</v>
      </c>
      <c r="H2099" s="24" t="str">
        <f aca="false">INDEX(Customers!$B$2:$B$601,MATCH(C2099,Customers!$A$2:$A$601,0))</f>
        <v>Central</v>
      </c>
      <c r="I2099" s="43" t="n">
        <f aca="false">ROUND(MIN(INDEX(Assumptions!$D$13:$D$18,MATCH(E2099,Assumptions!$A$13:$A$18,0)),MAX(INDEX(Assumptions!$C$13:$C$18,MATCH(E2099,Assumptions!$A$13:$A$18,0)),INDEX(Assumptions!$B$13:$B$18,MATCH(E2099,Assumptions!$A$13:$A$18,0))*F2099)),2)</f>
        <v>0</v>
      </c>
    </row>
    <row r="2100" customFormat="false" ht="15" hidden="false" customHeight="false" outlineLevel="0" collapsed="false">
      <c r="A2100" s="24" t="s">
        <v>2923</v>
      </c>
      <c r="B2100" s="39" t="n">
        <v>46067</v>
      </c>
      <c r="C2100" s="24" t="s">
        <v>293</v>
      </c>
      <c r="D2100" s="24" t="s">
        <v>196</v>
      </c>
      <c r="E2100" s="24" t="s">
        <v>107</v>
      </c>
      <c r="F2100" s="38" t="n">
        <v>4500</v>
      </c>
      <c r="G2100" s="42" t="n">
        <f aca="false">DATE(YEAR(B2100),MONTH(B2100),1)</f>
        <v>46054</v>
      </c>
      <c r="H2100" s="24" t="str">
        <f aca="false">INDEX(Customers!$B$2:$B$601,MATCH(C2100,Customers!$A$2:$A$601,0))</f>
        <v>Western</v>
      </c>
      <c r="I2100" s="43" t="n">
        <f aca="false">ROUND(MIN(INDEX(Assumptions!$D$13:$D$18,MATCH(E2100,Assumptions!$A$13:$A$18,0)),MAX(INDEX(Assumptions!$C$13:$C$18,MATCH(E2100,Assumptions!$A$13:$A$18,0)),INDEX(Assumptions!$B$13:$B$18,MATCH(E2100,Assumptions!$A$13:$A$18,0))*F2100)),2)</f>
        <v>0</v>
      </c>
    </row>
    <row r="2101" customFormat="false" ht="15" hidden="false" customHeight="false" outlineLevel="0" collapsed="false">
      <c r="A2101" s="24" t="s">
        <v>2924</v>
      </c>
      <c r="B2101" s="39" t="n">
        <v>46067</v>
      </c>
      <c r="C2101" s="24" t="s">
        <v>293</v>
      </c>
      <c r="D2101" s="24" t="s">
        <v>826</v>
      </c>
      <c r="E2101" s="24" t="s">
        <v>103</v>
      </c>
      <c r="F2101" s="38" t="n">
        <v>2510</v>
      </c>
      <c r="G2101" s="42" t="n">
        <f aca="false">DATE(YEAR(B2101),MONTH(B2101),1)</f>
        <v>46054</v>
      </c>
      <c r="H2101" s="24" t="str">
        <f aca="false">INDEX(Customers!$B$2:$B$601,MATCH(C2101,Customers!$A$2:$A$601,0))</f>
        <v>Western</v>
      </c>
      <c r="I2101" s="43" t="n">
        <f aca="false">ROUND(MIN(INDEX(Assumptions!$D$13:$D$18,MATCH(E2101,Assumptions!$A$13:$A$18,0)),MAX(INDEX(Assumptions!$C$13:$C$18,MATCH(E2101,Assumptions!$A$13:$A$18,0)),INDEX(Assumptions!$B$13:$B$18,MATCH(E2101,Assumptions!$A$13:$A$18,0))*F2101)),2)</f>
        <v>25.1</v>
      </c>
    </row>
    <row r="2102" customFormat="false" ht="15" hidden="false" customHeight="false" outlineLevel="0" collapsed="false">
      <c r="A2102" s="24" t="s">
        <v>2925</v>
      </c>
      <c r="B2102" s="39" t="n">
        <v>46067</v>
      </c>
      <c r="C2102" s="24" t="s">
        <v>316</v>
      </c>
      <c r="D2102" s="24" t="s">
        <v>826</v>
      </c>
      <c r="E2102" s="24" t="s">
        <v>103</v>
      </c>
      <c r="F2102" s="38" t="n">
        <v>4440</v>
      </c>
      <c r="G2102" s="42" t="n">
        <f aca="false">DATE(YEAR(B2102),MONTH(B2102),1)</f>
        <v>46054</v>
      </c>
      <c r="H2102" s="24" t="str">
        <f aca="false">INDEX(Customers!$B$2:$B$601,MATCH(C2102,Customers!$A$2:$A$601,0))</f>
        <v>Coast</v>
      </c>
      <c r="I2102" s="43" t="n">
        <f aca="false">ROUND(MIN(INDEX(Assumptions!$D$13:$D$18,MATCH(E2102,Assumptions!$A$13:$A$18,0)),MAX(INDEX(Assumptions!$C$13:$C$18,MATCH(E2102,Assumptions!$A$13:$A$18,0)),INDEX(Assumptions!$B$13:$B$18,MATCH(E2102,Assumptions!$A$13:$A$18,0))*F2102)),2)</f>
        <v>44.4</v>
      </c>
    </row>
    <row r="2103" customFormat="false" ht="15" hidden="false" customHeight="false" outlineLevel="0" collapsed="false">
      <c r="A2103" s="24" t="s">
        <v>2926</v>
      </c>
      <c r="B2103" s="39" t="n">
        <v>46067</v>
      </c>
      <c r="C2103" s="24" t="s">
        <v>344</v>
      </c>
      <c r="D2103" s="24" t="s">
        <v>826</v>
      </c>
      <c r="E2103" s="24" t="s">
        <v>103</v>
      </c>
      <c r="F2103" s="38" t="n">
        <v>3000</v>
      </c>
      <c r="G2103" s="42" t="n">
        <f aca="false">DATE(YEAR(B2103),MONTH(B2103),1)</f>
        <v>46054</v>
      </c>
      <c r="H2103" s="24" t="str">
        <f aca="false">INDEX(Customers!$B$2:$B$601,MATCH(C2103,Customers!$A$2:$A$601,0))</f>
        <v>Central</v>
      </c>
      <c r="I2103" s="43" t="n">
        <f aca="false">ROUND(MIN(INDEX(Assumptions!$D$13:$D$18,MATCH(E2103,Assumptions!$A$13:$A$18,0)),MAX(INDEX(Assumptions!$C$13:$C$18,MATCH(E2103,Assumptions!$A$13:$A$18,0)),INDEX(Assumptions!$B$13:$B$18,MATCH(E2103,Assumptions!$A$13:$A$18,0))*F2103)),2)</f>
        <v>30</v>
      </c>
    </row>
    <row r="2104" customFormat="false" ht="15" hidden="false" customHeight="false" outlineLevel="0" collapsed="false">
      <c r="A2104" s="24" t="s">
        <v>2927</v>
      </c>
      <c r="B2104" s="39" t="n">
        <v>46067</v>
      </c>
      <c r="C2104" s="24" t="s">
        <v>345</v>
      </c>
      <c r="D2104" s="24" t="s">
        <v>826</v>
      </c>
      <c r="E2104" s="24" t="s">
        <v>113</v>
      </c>
      <c r="F2104" s="38" t="n">
        <v>99</v>
      </c>
      <c r="G2104" s="42" t="n">
        <f aca="false">DATE(YEAR(B2104),MONTH(B2104),1)</f>
        <v>46054</v>
      </c>
      <c r="H2104" s="24" t="str">
        <f aca="false">INDEX(Customers!$B$2:$B$601,MATCH(C2104,Customers!$A$2:$A$601,0))</f>
        <v>Central</v>
      </c>
      <c r="I2104" s="43" t="n">
        <f aca="false">ROUND(MIN(INDEX(Assumptions!$D$13:$D$18,MATCH(E2104,Assumptions!$A$13:$A$18,0)),MAX(INDEX(Assumptions!$C$13:$C$18,MATCH(E2104,Assumptions!$A$13:$A$18,0)),INDEX(Assumptions!$B$13:$B$18,MATCH(E2104,Assumptions!$A$13:$A$18,0))*F2104)),2)</f>
        <v>4.95</v>
      </c>
    </row>
    <row r="2105" customFormat="false" ht="15" hidden="false" customHeight="false" outlineLevel="0" collapsed="false">
      <c r="A2105" s="24" t="s">
        <v>2928</v>
      </c>
      <c r="B2105" s="39" t="n">
        <v>46067</v>
      </c>
      <c r="C2105" s="24" t="s">
        <v>363</v>
      </c>
      <c r="D2105" s="24" t="s">
        <v>826</v>
      </c>
      <c r="E2105" s="24" t="s">
        <v>109</v>
      </c>
      <c r="F2105" s="38" t="n">
        <v>6590</v>
      </c>
      <c r="G2105" s="42" t="n">
        <f aca="false">DATE(YEAR(B2105),MONTH(B2105),1)</f>
        <v>46054</v>
      </c>
      <c r="H2105" s="24" t="str">
        <f aca="false">INDEX(Customers!$B$2:$B$601,MATCH(C2105,Customers!$A$2:$A$601,0))</f>
        <v>Nairobi</v>
      </c>
      <c r="I2105" s="43" t="n">
        <f aca="false">ROUND(MIN(INDEX(Assumptions!$D$13:$D$18,MATCH(E2105,Assumptions!$A$13:$A$18,0)),MAX(INDEX(Assumptions!$C$13:$C$18,MATCH(E2105,Assumptions!$A$13:$A$18,0)),INDEX(Assumptions!$B$13:$B$18,MATCH(E2105,Assumptions!$A$13:$A$18,0))*F2105)),2)</f>
        <v>26.36</v>
      </c>
    </row>
    <row r="2106" customFormat="false" ht="15" hidden="false" customHeight="false" outlineLevel="0" collapsed="false">
      <c r="A2106" s="24" t="s">
        <v>2929</v>
      </c>
      <c r="B2106" s="39" t="n">
        <v>46067</v>
      </c>
      <c r="C2106" s="24" t="s">
        <v>367</v>
      </c>
      <c r="D2106" s="24" t="s">
        <v>826</v>
      </c>
      <c r="E2106" s="24" t="s">
        <v>113</v>
      </c>
      <c r="F2106" s="38" t="n">
        <v>99</v>
      </c>
      <c r="G2106" s="42" t="n">
        <f aca="false">DATE(YEAR(B2106),MONTH(B2106),1)</f>
        <v>46054</v>
      </c>
      <c r="H2106" s="24" t="str">
        <f aca="false">INDEX(Customers!$B$2:$B$601,MATCH(C2106,Customers!$A$2:$A$601,0))</f>
        <v>Nairobi</v>
      </c>
      <c r="I2106" s="43" t="n">
        <f aca="false">ROUND(MIN(INDEX(Assumptions!$D$13:$D$18,MATCH(E2106,Assumptions!$A$13:$A$18,0)),MAX(INDEX(Assumptions!$C$13:$C$18,MATCH(E2106,Assumptions!$A$13:$A$18,0)),INDEX(Assumptions!$B$13:$B$18,MATCH(E2106,Assumptions!$A$13:$A$18,0))*F2106)),2)</f>
        <v>4.95</v>
      </c>
    </row>
    <row r="2107" customFormat="false" ht="15" hidden="false" customHeight="false" outlineLevel="0" collapsed="false">
      <c r="A2107" s="24" t="s">
        <v>2930</v>
      </c>
      <c r="B2107" s="39" t="n">
        <v>46067</v>
      </c>
      <c r="C2107" s="24" t="s">
        <v>382</v>
      </c>
      <c r="D2107" s="24" t="s">
        <v>826</v>
      </c>
      <c r="E2107" s="24" t="s">
        <v>111</v>
      </c>
      <c r="F2107" s="38" t="n">
        <v>500</v>
      </c>
      <c r="G2107" s="42" t="n">
        <f aca="false">DATE(YEAR(B2107),MONTH(B2107),1)</f>
        <v>46054</v>
      </c>
      <c r="H2107" s="24" t="str">
        <f aca="false">INDEX(Customers!$B$2:$B$601,MATCH(C2107,Customers!$A$2:$A$601,0))</f>
        <v>Central</v>
      </c>
      <c r="I2107" s="43" t="n">
        <f aca="false">ROUND(MIN(INDEX(Assumptions!$D$13:$D$18,MATCH(E2107,Assumptions!$A$13:$A$18,0)),MAX(INDEX(Assumptions!$C$13:$C$18,MATCH(E2107,Assumptions!$A$13:$A$18,0)),INDEX(Assumptions!$B$13:$B$18,MATCH(E2107,Assumptions!$A$13:$A$18,0))*F2107)),2)</f>
        <v>20</v>
      </c>
    </row>
    <row r="2108" customFormat="false" ht="15" hidden="false" customHeight="false" outlineLevel="0" collapsed="false">
      <c r="A2108" s="24" t="s">
        <v>2931</v>
      </c>
      <c r="B2108" s="39" t="n">
        <v>46067</v>
      </c>
      <c r="C2108" s="24" t="s">
        <v>397</v>
      </c>
      <c r="D2108" s="24" t="s">
        <v>826</v>
      </c>
      <c r="E2108" s="24" t="s">
        <v>103</v>
      </c>
      <c r="F2108" s="38" t="n">
        <v>1520</v>
      </c>
      <c r="G2108" s="42" t="n">
        <f aca="false">DATE(YEAR(B2108),MONTH(B2108),1)</f>
        <v>46054</v>
      </c>
      <c r="H2108" s="24" t="str">
        <f aca="false">INDEX(Customers!$B$2:$B$601,MATCH(C2108,Customers!$A$2:$A$601,0))</f>
        <v>Western</v>
      </c>
      <c r="I2108" s="43" t="n">
        <f aca="false">ROUND(MIN(INDEX(Assumptions!$D$13:$D$18,MATCH(E2108,Assumptions!$A$13:$A$18,0)),MAX(INDEX(Assumptions!$C$13:$C$18,MATCH(E2108,Assumptions!$A$13:$A$18,0)),INDEX(Assumptions!$B$13:$B$18,MATCH(E2108,Assumptions!$A$13:$A$18,0))*F2108)),2)</f>
        <v>15.2</v>
      </c>
    </row>
    <row r="2109" customFormat="false" ht="15" hidden="false" customHeight="false" outlineLevel="0" collapsed="false">
      <c r="A2109" s="24" t="s">
        <v>2932</v>
      </c>
      <c r="B2109" s="39" t="n">
        <v>46067</v>
      </c>
      <c r="C2109" s="24" t="s">
        <v>432</v>
      </c>
      <c r="D2109" s="24" t="s">
        <v>826</v>
      </c>
      <c r="E2109" s="24" t="s">
        <v>103</v>
      </c>
      <c r="F2109" s="38" t="n">
        <v>1310</v>
      </c>
      <c r="G2109" s="42" t="n">
        <f aca="false">DATE(YEAR(B2109),MONTH(B2109),1)</f>
        <v>46054</v>
      </c>
      <c r="H2109" s="24" t="str">
        <f aca="false">INDEX(Customers!$B$2:$B$601,MATCH(C2109,Customers!$A$2:$A$601,0))</f>
        <v>Rift Valley</v>
      </c>
      <c r="I2109" s="43" t="n">
        <f aca="false">ROUND(MIN(INDEX(Assumptions!$D$13:$D$18,MATCH(E2109,Assumptions!$A$13:$A$18,0)),MAX(INDEX(Assumptions!$C$13:$C$18,MATCH(E2109,Assumptions!$A$13:$A$18,0)),INDEX(Assumptions!$B$13:$B$18,MATCH(E2109,Assumptions!$A$13:$A$18,0))*F2109)),2)</f>
        <v>13.1</v>
      </c>
    </row>
    <row r="2110" customFormat="false" ht="15" hidden="false" customHeight="false" outlineLevel="0" collapsed="false">
      <c r="A2110" s="24" t="s">
        <v>2933</v>
      </c>
      <c r="B2110" s="39" t="n">
        <v>46067</v>
      </c>
      <c r="C2110" s="24" t="s">
        <v>450</v>
      </c>
      <c r="D2110" s="24" t="s">
        <v>207</v>
      </c>
      <c r="E2110" s="24" t="s">
        <v>105</v>
      </c>
      <c r="F2110" s="38" t="n">
        <v>4750</v>
      </c>
      <c r="G2110" s="42" t="n">
        <f aca="false">DATE(YEAR(B2110),MONTH(B2110),1)</f>
        <v>46054</v>
      </c>
      <c r="H2110" s="24" t="str">
        <f aca="false">INDEX(Customers!$B$2:$B$601,MATCH(C2110,Customers!$A$2:$A$601,0))</f>
        <v>Eastern</v>
      </c>
      <c r="I2110" s="43" t="n">
        <f aca="false">ROUND(MIN(INDEX(Assumptions!$D$13:$D$18,MATCH(E2110,Assumptions!$A$13:$A$18,0)),MAX(INDEX(Assumptions!$C$13:$C$18,MATCH(E2110,Assumptions!$A$13:$A$18,0)),INDEX(Assumptions!$B$13:$B$18,MATCH(E2110,Assumptions!$A$13:$A$18,0))*F2110)),2)</f>
        <v>71.25</v>
      </c>
    </row>
    <row r="2111" customFormat="false" ht="15" hidden="false" customHeight="false" outlineLevel="0" collapsed="false">
      <c r="A2111" s="24" t="s">
        <v>2934</v>
      </c>
      <c r="B2111" s="39" t="n">
        <v>46067</v>
      </c>
      <c r="C2111" s="24" t="s">
        <v>450</v>
      </c>
      <c r="D2111" s="24" t="s">
        <v>204</v>
      </c>
      <c r="E2111" s="24" t="s">
        <v>105</v>
      </c>
      <c r="F2111" s="38" t="n">
        <v>2580</v>
      </c>
      <c r="G2111" s="42" t="n">
        <f aca="false">DATE(YEAR(B2111),MONTH(B2111),1)</f>
        <v>46054</v>
      </c>
      <c r="H2111" s="24" t="str">
        <f aca="false">INDEX(Customers!$B$2:$B$601,MATCH(C2111,Customers!$A$2:$A$601,0))</f>
        <v>Eastern</v>
      </c>
      <c r="I2111" s="43" t="n">
        <f aca="false">ROUND(MIN(INDEX(Assumptions!$D$13:$D$18,MATCH(E2111,Assumptions!$A$13:$A$18,0)),MAX(INDEX(Assumptions!$C$13:$C$18,MATCH(E2111,Assumptions!$A$13:$A$18,0)),INDEX(Assumptions!$B$13:$B$18,MATCH(E2111,Assumptions!$A$13:$A$18,0))*F2111)),2)</f>
        <v>38.7</v>
      </c>
    </row>
    <row r="2112" customFormat="false" ht="15" hidden="false" customHeight="false" outlineLevel="0" collapsed="false">
      <c r="A2112" s="24" t="s">
        <v>2935</v>
      </c>
      <c r="B2112" s="39" t="n">
        <v>46067</v>
      </c>
      <c r="C2112" s="24" t="s">
        <v>468</v>
      </c>
      <c r="D2112" s="24" t="s">
        <v>826</v>
      </c>
      <c r="E2112" s="24" t="s">
        <v>103</v>
      </c>
      <c r="F2112" s="38" t="n">
        <v>1720</v>
      </c>
      <c r="G2112" s="42" t="n">
        <f aca="false">DATE(YEAR(B2112),MONTH(B2112),1)</f>
        <v>46054</v>
      </c>
      <c r="H2112" s="24" t="str">
        <f aca="false">INDEX(Customers!$B$2:$B$601,MATCH(C2112,Customers!$A$2:$A$601,0))</f>
        <v>Nairobi</v>
      </c>
      <c r="I2112" s="43" t="n">
        <f aca="false">ROUND(MIN(INDEX(Assumptions!$D$13:$D$18,MATCH(E2112,Assumptions!$A$13:$A$18,0)),MAX(INDEX(Assumptions!$C$13:$C$18,MATCH(E2112,Assumptions!$A$13:$A$18,0)),INDEX(Assumptions!$B$13:$B$18,MATCH(E2112,Assumptions!$A$13:$A$18,0))*F2112)),2)</f>
        <v>17.2</v>
      </c>
    </row>
    <row r="2113" customFormat="false" ht="15" hidden="false" customHeight="false" outlineLevel="0" collapsed="false">
      <c r="A2113" s="24" t="s">
        <v>2936</v>
      </c>
      <c r="B2113" s="39" t="n">
        <v>46067</v>
      </c>
      <c r="C2113" s="24" t="s">
        <v>468</v>
      </c>
      <c r="D2113" s="24" t="s">
        <v>826</v>
      </c>
      <c r="E2113" s="24" t="s">
        <v>113</v>
      </c>
      <c r="F2113" s="38" t="n">
        <v>250</v>
      </c>
      <c r="G2113" s="42" t="n">
        <f aca="false">DATE(YEAR(B2113),MONTH(B2113),1)</f>
        <v>46054</v>
      </c>
      <c r="H2113" s="24" t="str">
        <f aca="false">INDEX(Customers!$B$2:$B$601,MATCH(C2113,Customers!$A$2:$A$601,0))</f>
        <v>Nairobi</v>
      </c>
      <c r="I2113" s="43" t="n">
        <f aca="false">ROUND(MIN(INDEX(Assumptions!$D$13:$D$18,MATCH(E2113,Assumptions!$A$13:$A$18,0)),MAX(INDEX(Assumptions!$C$13:$C$18,MATCH(E2113,Assumptions!$A$13:$A$18,0)),INDEX(Assumptions!$B$13:$B$18,MATCH(E2113,Assumptions!$A$13:$A$18,0))*F2113)),2)</f>
        <v>12.5</v>
      </c>
    </row>
    <row r="2114" customFormat="false" ht="15" hidden="false" customHeight="false" outlineLevel="0" collapsed="false">
      <c r="A2114" s="24" t="s">
        <v>2937</v>
      </c>
      <c r="B2114" s="39" t="n">
        <v>46067</v>
      </c>
      <c r="C2114" s="24" t="s">
        <v>473</v>
      </c>
      <c r="D2114" s="24" t="s">
        <v>826</v>
      </c>
      <c r="E2114" s="24" t="s">
        <v>111</v>
      </c>
      <c r="F2114" s="38" t="n">
        <v>200</v>
      </c>
      <c r="G2114" s="42" t="n">
        <f aca="false">DATE(YEAR(B2114),MONTH(B2114),1)</f>
        <v>46054</v>
      </c>
      <c r="H2114" s="24" t="str">
        <f aca="false">INDEX(Customers!$B$2:$B$601,MATCH(C2114,Customers!$A$2:$A$601,0))</f>
        <v>Nairobi</v>
      </c>
      <c r="I2114" s="43" t="n">
        <f aca="false">ROUND(MIN(INDEX(Assumptions!$D$13:$D$18,MATCH(E2114,Assumptions!$A$13:$A$18,0)),MAX(INDEX(Assumptions!$C$13:$C$18,MATCH(E2114,Assumptions!$A$13:$A$18,0)),INDEX(Assumptions!$B$13:$B$18,MATCH(E2114,Assumptions!$A$13:$A$18,0))*F2114)),2)</f>
        <v>8</v>
      </c>
    </row>
    <row r="2115" customFormat="false" ht="15" hidden="false" customHeight="false" outlineLevel="0" collapsed="false">
      <c r="A2115" s="24" t="s">
        <v>2938</v>
      </c>
      <c r="B2115" s="39" t="n">
        <v>46067</v>
      </c>
      <c r="C2115" s="24" t="s">
        <v>482</v>
      </c>
      <c r="D2115" s="24" t="s">
        <v>826</v>
      </c>
      <c r="E2115" s="24" t="s">
        <v>103</v>
      </c>
      <c r="F2115" s="38" t="n">
        <v>450</v>
      </c>
      <c r="G2115" s="42" t="n">
        <f aca="false">DATE(YEAR(B2115),MONTH(B2115),1)</f>
        <v>46054</v>
      </c>
      <c r="H2115" s="24" t="str">
        <f aca="false">INDEX(Customers!$B$2:$B$601,MATCH(C2115,Customers!$A$2:$A$601,0))</f>
        <v>Rift Valley</v>
      </c>
      <c r="I2115" s="43" t="n">
        <f aca="false">ROUND(MIN(INDEX(Assumptions!$D$13:$D$18,MATCH(E2115,Assumptions!$A$13:$A$18,0)),MAX(INDEX(Assumptions!$C$13:$C$18,MATCH(E2115,Assumptions!$A$13:$A$18,0)),INDEX(Assumptions!$B$13:$B$18,MATCH(E2115,Assumptions!$A$13:$A$18,0))*F2115)),2)</f>
        <v>5</v>
      </c>
    </row>
    <row r="2116" customFormat="false" ht="15" hidden="false" customHeight="false" outlineLevel="0" collapsed="false">
      <c r="A2116" s="24" t="s">
        <v>2939</v>
      </c>
      <c r="B2116" s="39" t="n">
        <v>46067</v>
      </c>
      <c r="C2116" s="24" t="s">
        <v>543</v>
      </c>
      <c r="D2116" s="24" t="s">
        <v>166</v>
      </c>
      <c r="E2116" s="24" t="s">
        <v>107</v>
      </c>
      <c r="F2116" s="38" t="n">
        <v>21540</v>
      </c>
      <c r="G2116" s="42" t="n">
        <f aca="false">DATE(YEAR(B2116),MONTH(B2116),1)</f>
        <v>46054</v>
      </c>
      <c r="H2116" s="24" t="str">
        <f aca="false">INDEX(Customers!$B$2:$B$601,MATCH(C2116,Customers!$A$2:$A$601,0))</f>
        <v>Central</v>
      </c>
      <c r="I2116" s="43" t="n">
        <f aca="false">ROUND(MIN(INDEX(Assumptions!$D$13:$D$18,MATCH(E2116,Assumptions!$A$13:$A$18,0)),MAX(INDEX(Assumptions!$C$13:$C$18,MATCH(E2116,Assumptions!$A$13:$A$18,0)),INDEX(Assumptions!$B$13:$B$18,MATCH(E2116,Assumptions!$A$13:$A$18,0))*F2116)),2)</f>
        <v>0</v>
      </c>
    </row>
    <row r="2117" customFormat="false" ht="15" hidden="false" customHeight="false" outlineLevel="0" collapsed="false">
      <c r="A2117" s="24" t="s">
        <v>2940</v>
      </c>
      <c r="B2117" s="39" t="n">
        <v>46067</v>
      </c>
      <c r="C2117" s="24" t="s">
        <v>552</v>
      </c>
      <c r="D2117" s="24" t="s">
        <v>205</v>
      </c>
      <c r="E2117" s="24" t="s">
        <v>107</v>
      </c>
      <c r="F2117" s="38" t="n">
        <v>4850</v>
      </c>
      <c r="G2117" s="42" t="n">
        <f aca="false">DATE(YEAR(B2117),MONTH(B2117),1)</f>
        <v>46054</v>
      </c>
      <c r="H2117" s="24" t="str">
        <f aca="false">INDEX(Customers!$B$2:$B$601,MATCH(C2117,Customers!$A$2:$A$601,0))</f>
        <v>Eastern</v>
      </c>
      <c r="I2117" s="43" t="n">
        <f aca="false">ROUND(MIN(INDEX(Assumptions!$D$13:$D$18,MATCH(E2117,Assumptions!$A$13:$A$18,0)),MAX(INDEX(Assumptions!$C$13:$C$18,MATCH(E2117,Assumptions!$A$13:$A$18,0)),INDEX(Assumptions!$B$13:$B$18,MATCH(E2117,Assumptions!$A$13:$A$18,0))*F2117)),2)</f>
        <v>0</v>
      </c>
    </row>
    <row r="2118" customFormat="false" ht="15" hidden="false" customHeight="false" outlineLevel="0" collapsed="false">
      <c r="A2118" s="24" t="s">
        <v>2941</v>
      </c>
      <c r="B2118" s="39" t="n">
        <v>46067</v>
      </c>
      <c r="C2118" s="24" t="s">
        <v>619</v>
      </c>
      <c r="D2118" s="24" t="s">
        <v>826</v>
      </c>
      <c r="E2118" s="24" t="s">
        <v>113</v>
      </c>
      <c r="F2118" s="38" t="n">
        <v>250</v>
      </c>
      <c r="G2118" s="42" t="n">
        <f aca="false">DATE(YEAR(B2118),MONTH(B2118),1)</f>
        <v>46054</v>
      </c>
      <c r="H2118" s="24" t="str">
        <f aca="false">INDEX(Customers!$B$2:$B$601,MATCH(C2118,Customers!$A$2:$A$601,0))</f>
        <v>Rift Valley</v>
      </c>
      <c r="I2118" s="43" t="n">
        <f aca="false">ROUND(MIN(INDEX(Assumptions!$D$13:$D$18,MATCH(E2118,Assumptions!$A$13:$A$18,0)),MAX(INDEX(Assumptions!$C$13:$C$18,MATCH(E2118,Assumptions!$A$13:$A$18,0)),INDEX(Assumptions!$B$13:$B$18,MATCH(E2118,Assumptions!$A$13:$A$18,0))*F2118)),2)</f>
        <v>12.5</v>
      </c>
    </row>
    <row r="2119" customFormat="false" ht="15" hidden="false" customHeight="false" outlineLevel="0" collapsed="false">
      <c r="A2119" s="24" t="s">
        <v>2942</v>
      </c>
      <c r="B2119" s="39" t="n">
        <v>46067</v>
      </c>
      <c r="C2119" s="24" t="s">
        <v>642</v>
      </c>
      <c r="D2119" s="24" t="s">
        <v>826</v>
      </c>
      <c r="E2119" s="24" t="s">
        <v>109</v>
      </c>
      <c r="F2119" s="38" t="n">
        <v>400</v>
      </c>
      <c r="G2119" s="42" t="n">
        <f aca="false">DATE(YEAR(B2119),MONTH(B2119),1)</f>
        <v>46054</v>
      </c>
      <c r="H2119" s="24" t="str">
        <f aca="false">INDEX(Customers!$B$2:$B$601,MATCH(C2119,Customers!$A$2:$A$601,0))</f>
        <v>Rift Valley</v>
      </c>
      <c r="I2119" s="43" t="n">
        <f aca="false">ROUND(MIN(INDEX(Assumptions!$D$13:$D$18,MATCH(E2119,Assumptions!$A$13:$A$18,0)),MAX(INDEX(Assumptions!$C$13:$C$18,MATCH(E2119,Assumptions!$A$13:$A$18,0)),INDEX(Assumptions!$B$13:$B$18,MATCH(E2119,Assumptions!$A$13:$A$18,0))*F2119)),2)</f>
        <v>1.6</v>
      </c>
    </row>
    <row r="2120" customFormat="false" ht="15" hidden="false" customHeight="false" outlineLevel="0" collapsed="false">
      <c r="A2120" s="24" t="s">
        <v>2943</v>
      </c>
      <c r="B2120" s="39" t="n">
        <v>46067</v>
      </c>
      <c r="C2120" s="24" t="s">
        <v>649</v>
      </c>
      <c r="D2120" s="24" t="s">
        <v>183</v>
      </c>
      <c r="E2120" s="24" t="s">
        <v>107</v>
      </c>
      <c r="F2120" s="38" t="n">
        <v>22190</v>
      </c>
      <c r="G2120" s="42" t="n">
        <f aca="false">DATE(YEAR(B2120),MONTH(B2120),1)</f>
        <v>46054</v>
      </c>
      <c r="H2120" s="24" t="str">
        <f aca="false">INDEX(Customers!$B$2:$B$601,MATCH(C2120,Customers!$A$2:$A$601,0))</f>
        <v>Eastern</v>
      </c>
      <c r="I2120" s="43" t="n">
        <f aca="false">ROUND(MIN(INDEX(Assumptions!$D$13:$D$18,MATCH(E2120,Assumptions!$A$13:$A$18,0)),MAX(INDEX(Assumptions!$C$13:$C$18,MATCH(E2120,Assumptions!$A$13:$A$18,0)),INDEX(Assumptions!$B$13:$B$18,MATCH(E2120,Assumptions!$A$13:$A$18,0))*F2120)),2)</f>
        <v>0</v>
      </c>
    </row>
    <row r="2121" customFormat="false" ht="15" hidden="false" customHeight="false" outlineLevel="0" collapsed="false">
      <c r="A2121" s="24" t="s">
        <v>2944</v>
      </c>
      <c r="B2121" s="39" t="n">
        <v>46067</v>
      </c>
      <c r="C2121" s="24" t="s">
        <v>665</v>
      </c>
      <c r="D2121" s="24" t="s">
        <v>162</v>
      </c>
      <c r="E2121" s="24" t="s">
        <v>107</v>
      </c>
      <c r="F2121" s="38" t="n">
        <v>8480</v>
      </c>
      <c r="G2121" s="42" t="n">
        <f aca="false">DATE(YEAR(B2121),MONTH(B2121),1)</f>
        <v>46054</v>
      </c>
      <c r="H2121" s="24" t="str">
        <f aca="false">INDEX(Customers!$B$2:$B$601,MATCH(C2121,Customers!$A$2:$A$601,0))</f>
        <v>Nairobi</v>
      </c>
      <c r="I2121" s="43" t="n">
        <f aca="false">ROUND(MIN(INDEX(Assumptions!$D$13:$D$18,MATCH(E2121,Assumptions!$A$13:$A$18,0)),MAX(INDEX(Assumptions!$C$13:$C$18,MATCH(E2121,Assumptions!$A$13:$A$18,0)),INDEX(Assumptions!$B$13:$B$18,MATCH(E2121,Assumptions!$A$13:$A$18,0))*F2121)),2)</f>
        <v>0</v>
      </c>
    </row>
    <row r="2122" customFormat="false" ht="15" hidden="false" customHeight="false" outlineLevel="0" collapsed="false">
      <c r="A2122" s="24" t="s">
        <v>2945</v>
      </c>
      <c r="B2122" s="39" t="n">
        <v>46067</v>
      </c>
      <c r="C2122" s="24" t="s">
        <v>685</v>
      </c>
      <c r="D2122" s="24" t="s">
        <v>826</v>
      </c>
      <c r="E2122" s="24" t="s">
        <v>103</v>
      </c>
      <c r="F2122" s="38" t="n">
        <v>440</v>
      </c>
      <c r="G2122" s="42" t="n">
        <f aca="false">DATE(YEAR(B2122),MONTH(B2122),1)</f>
        <v>46054</v>
      </c>
      <c r="H2122" s="24" t="str">
        <f aca="false">INDEX(Customers!$B$2:$B$601,MATCH(C2122,Customers!$A$2:$A$601,0))</f>
        <v>Nairobi</v>
      </c>
      <c r="I2122" s="43" t="n">
        <f aca="false">ROUND(MIN(INDEX(Assumptions!$D$13:$D$18,MATCH(E2122,Assumptions!$A$13:$A$18,0)),MAX(INDEX(Assumptions!$C$13:$C$18,MATCH(E2122,Assumptions!$A$13:$A$18,0)),INDEX(Assumptions!$B$13:$B$18,MATCH(E2122,Assumptions!$A$13:$A$18,0))*F2122)),2)</f>
        <v>5</v>
      </c>
    </row>
    <row r="2123" customFormat="false" ht="15" hidden="false" customHeight="false" outlineLevel="0" collapsed="false">
      <c r="A2123" s="24" t="s">
        <v>2946</v>
      </c>
      <c r="B2123" s="39" t="n">
        <v>46067</v>
      </c>
      <c r="C2123" s="24" t="s">
        <v>685</v>
      </c>
      <c r="D2123" s="24" t="s">
        <v>826</v>
      </c>
      <c r="E2123" s="24" t="s">
        <v>111</v>
      </c>
      <c r="F2123" s="38" t="n">
        <v>200</v>
      </c>
      <c r="G2123" s="42" t="n">
        <f aca="false">DATE(YEAR(B2123),MONTH(B2123),1)</f>
        <v>46054</v>
      </c>
      <c r="H2123" s="24" t="str">
        <f aca="false">INDEX(Customers!$B$2:$B$601,MATCH(C2123,Customers!$A$2:$A$601,0))</f>
        <v>Nairobi</v>
      </c>
      <c r="I2123" s="43" t="n">
        <f aca="false">ROUND(MIN(INDEX(Assumptions!$D$13:$D$18,MATCH(E2123,Assumptions!$A$13:$A$18,0)),MAX(INDEX(Assumptions!$C$13:$C$18,MATCH(E2123,Assumptions!$A$13:$A$18,0)),INDEX(Assumptions!$B$13:$B$18,MATCH(E2123,Assumptions!$A$13:$A$18,0))*F2123)),2)</f>
        <v>8</v>
      </c>
    </row>
    <row r="2124" customFormat="false" ht="15" hidden="false" customHeight="false" outlineLevel="0" collapsed="false">
      <c r="A2124" s="24" t="s">
        <v>2947</v>
      </c>
      <c r="B2124" s="39" t="n">
        <v>46067</v>
      </c>
      <c r="C2124" s="24" t="s">
        <v>686</v>
      </c>
      <c r="D2124" s="24" t="s">
        <v>826</v>
      </c>
      <c r="E2124" s="24" t="s">
        <v>109</v>
      </c>
      <c r="F2124" s="38" t="n">
        <v>1810</v>
      </c>
      <c r="G2124" s="42" t="n">
        <f aca="false">DATE(YEAR(B2124),MONTH(B2124),1)</f>
        <v>46054</v>
      </c>
      <c r="H2124" s="24" t="str">
        <f aca="false">INDEX(Customers!$B$2:$B$601,MATCH(C2124,Customers!$A$2:$A$601,0))</f>
        <v>Nairobi</v>
      </c>
      <c r="I2124" s="43" t="n">
        <f aca="false">ROUND(MIN(INDEX(Assumptions!$D$13:$D$18,MATCH(E2124,Assumptions!$A$13:$A$18,0)),MAX(INDEX(Assumptions!$C$13:$C$18,MATCH(E2124,Assumptions!$A$13:$A$18,0)),INDEX(Assumptions!$B$13:$B$18,MATCH(E2124,Assumptions!$A$13:$A$18,0))*F2124)),2)</f>
        <v>7.24</v>
      </c>
    </row>
    <row r="2125" customFormat="false" ht="15" hidden="false" customHeight="false" outlineLevel="0" collapsed="false">
      <c r="A2125" s="24" t="s">
        <v>2948</v>
      </c>
      <c r="B2125" s="39" t="n">
        <v>46067</v>
      </c>
      <c r="C2125" s="24" t="s">
        <v>701</v>
      </c>
      <c r="D2125" s="24" t="s">
        <v>209</v>
      </c>
      <c r="E2125" s="24" t="s">
        <v>105</v>
      </c>
      <c r="F2125" s="38" t="n">
        <v>11140</v>
      </c>
      <c r="G2125" s="42" t="n">
        <f aca="false">DATE(YEAR(B2125),MONTH(B2125),1)</f>
        <v>46054</v>
      </c>
      <c r="H2125" s="24" t="str">
        <f aca="false">INDEX(Customers!$B$2:$B$601,MATCH(C2125,Customers!$A$2:$A$601,0))</f>
        <v>Nairobi</v>
      </c>
      <c r="I2125" s="43" t="n">
        <f aca="false">ROUND(MIN(INDEX(Assumptions!$D$13:$D$18,MATCH(E2125,Assumptions!$A$13:$A$18,0)),MAX(INDEX(Assumptions!$C$13:$C$18,MATCH(E2125,Assumptions!$A$13:$A$18,0)),INDEX(Assumptions!$B$13:$B$18,MATCH(E2125,Assumptions!$A$13:$A$18,0))*F2125)),2)</f>
        <v>167.1</v>
      </c>
    </row>
    <row r="2126" customFormat="false" ht="15" hidden="false" customHeight="false" outlineLevel="0" collapsed="false">
      <c r="A2126" s="24" t="s">
        <v>2949</v>
      </c>
      <c r="B2126" s="39" t="n">
        <v>46067</v>
      </c>
      <c r="C2126" s="24" t="s">
        <v>717</v>
      </c>
      <c r="D2126" s="24" t="s">
        <v>826</v>
      </c>
      <c r="E2126" s="24" t="s">
        <v>109</v>
      </c>
      <c r="F2126" s="38" t="n">
        <v>16810</v>
      </c>
      <c r="G2126" s="42" t="n">
        <f aca="false">DATE(YEAR(B2126),MONTH(B2126),1)</f>
        <v>46054</v>
      </c>
      <c r="H2126" s="24" t="str">
        <f aca="false">INDEX(Customers!$B$2:$B$601,MATCH(C2126,Customers!$A$2:$A$601,0))</f>
        <v>Rift Valley</v>
      </c>
      <c r="I2126" s="43" t="n">
        <f aca="false">ROUND(MIN(INDEX(Assumptions!$D$13:$D$18,MATCH(E2126,Assumptions!$A$13:$A$18,0)),MAX(INDEX(Assumptions!$C$13:$C$18,MATCH(E2126,Assumptions!$A$13:$A$18,0)),INDEX(Assumptions!$B$13:$B$18,MATCH(E2126,Assumptions!$A$13:$A$18,0))*F2126)),2)</f>
        <v>40</v>
      </c>
    </row>
    <row r="2127" customFormat="false" ht="15" hidden="false" customHeight="false" outlineLevel="0" collapsed="false">
      <c r="A2127" s="24" t="s">
        <v>2950</v>
      </c>
      <c r="B2127" s="39" t="n">
        <v>46067</v>
      </c>
      <c r="C2127" s="24" t="s">
        <v>798</v>
      </c>
      <c r="D2127" s="24" t="s">
        <v>826</v>
      </c>
      <c r="E2127" s="24" t="s">
        <v>103</v>
      </c>
      <c r="F2127" s="38" t="n">
        <v>2350</v>
      </c>
      <c r="G2127" s="42" t="n">
        <f aca="false">DATE(YEAR(B2127),MONTH(B2127),1)</f>
        <v>46054</v>
      </c>
      <c r="H2127" s="24" t="str">
        <f aca="false">INDEX(Customers!$B$2:$B$601,MATCH(C2127,Customers!$A$2:$A$601,0))</f>
        <v>Nairobi</v>
      </c>
      <c r="I2127" s="43" t="n">
        <f aca="false">ROUND(MIN(INDEX(Assumptions!$D$13:$D$18,MATCH(E2127,Assumptions!$A$13:$A$18,0)),MAX(INDEX(Assumptions!$C$13:$C$18,MATCH(E2127,Assumptions!$A$13:$A$18,0)),INDEX(Assumptions!$B$13:$B$18,MATCH(E2127,Assumptions!$A$13:$A$18,0))*F2127)),2)</f>
        <v>23.5</v>
      </c>
    </row>
    <row r="2128" customFormat="false" ht="15" hidden="false" customHeight="false" outlineLevel="0" collapsed="false">
      <c r="A2128" s="24" t="s">
        <v>2951</v>
      </c>
      <c r="B2128" s="39" t="n">
        <v>46067</v>
      </c>
      <c r="C2128" s="24" t="s">
        <v>806</v>
      </c>
      <c r="D2128" s="24" t="s">
        <v>175</v>
      </c>
      <c r="E2128" s="24" t="s">
        <v>105</v>
      </c>
      <c r="F2128" s="38" t="n">
        <v>670</v>
      </c>
      <c r="G2128" s="42" t="n">
        <f aca="false">DATE(YEAR(B2128),MONTH(B2128),1)</f>
        <v>46054</v>
      </c>
      <c r="H2128" s="24" t="str">
        <f aca="false">INDEX(Customers!$B$2:$B$601,MATCH(C2128,Customers!$A$2:$A$601,0))</f>
        <v>Rift Valley</v>
      </c>
      <c r="I2128" s="43" t="n">
        <f aca="false">ROUND(MIN(INDEX(Assumptions!$D$13:$D$18,MATCH(E2128,Assumptions!$A$13:$A$18,0)),MAX(INDEX(Assumptions!$C$13:$C$18,MATCH(E2128,Assumptions!$A$13:$A$18,0)),INDEX(Assumptions!$B$13:$B$18,MATCH(E2128,Assumptions!$A$13:$A$18,0))*F2128)),2)</f>
        <v>10.05</v>
      </c>
    </row>
    <row r="2129" customFormat="false" ht="15" hidden="false" customHeight="false" outlineLevel="0" collapsed="false">
      <c r="A2129" s="24" t="s">
        <v>2952</v>
      </c>
      <c r="B2129" s="39" t="n">
        <v>46067</v>
      </c>
      <c r="C2129" s="24" t="s">
        <v>807</v>
      </c>
      <c r="D2129" s="24" t="s">
        <v>152</v>
      </c>
      <c r="E2129" s="24" t="s">
        <v>105</v>
      </c>
      <c r="F2129" s="38" t="n">
        <v>5620</v>
      </c>
      <c r="G2129" s="42" t="n">
        <f aca="false">DATE(YEAR(B2129),MONTH(B2129),1)</f>
        <v>46054</v>
      </c>
      <c r="H2129" s="24" t="str">
        <f aca="false">INDEX(Customers!$B$2:$B$601,MATCH(C2129,Customers!$A$2:$A$601,0))</f>
        <v>Nairobi</v>
      </c>
      <c r="I2129" s="43" t="n">
        <f aca="false">ROUND(MIN(INDEX(Assumptions!$D$13:$D$18,MATCH(E2129,Assumptions!$A$13:$A$18,0)),MAX(INDEX(Assumptions!$C$13:$C$18,MATCH(E2129,Assumptions!$A$13:$A$18,0)),INDEX(Assumptions!$B$13:$B$18,MATCH(E2129,Assumptions!$A$13:$A$18,0))*F2129)),2)</f>
        <v>84.3</v>
      </c>
    </row>
    <row r="2130" customFormat="false" ht="15" hidden="false" customHeight="false" outlineLevel="0" collapsed="false">
      <c r="A2130" s="24" t="s">
        <v>2953</v>
      </c>
      <c r="B2130" s="39" t="n">
        <v>46067</v>
      </c>
      <c r="C2130" s="24" t="s">
        <v>816</v>
      </c>
      <c r="D2130" s="24" t="s">
        <v>826</v>
      </c>
      <c r="E2130" s="24" t="s">
        <v>103</v>
      </c>
      <c r="F2130" s="38" t="n">
        <v>1580</v>
      </c>
      <c r="G2130" s="42" t="n">
        <f aca="false">DATE(YEAR(B2130),MONTH(B2130),1)</f>
        <v>46054</v>
      </c>
      <c r="H2130" s="24" t="str">
        <f aca="false">INDEX(Customers!$B$2:$B$601,MATCH(C2130,Customers!$A$2:$A$601,0))</f>
        <v>Nairobi</v>
      </c>
      <c r="I2130" s="43" t="n">
        <f aca="false">ROUND(MIN(INDEX(Assumptions!$D$13:$D$18,MATCH(E2130,Assumptions!$A$13:$A$18,0)),MAX(INDEX(Assumptions!$C$13:$C$18,MATCH(E2130,Assumptions!$A$13:$A$18,0)),INDEX(Assumptions!$B$13:$B$18,MATCH(E2130,Assumptions!$A$13:$A$18,0))*F2130)),2)</f>
        <v>15.8</v>
      </c>
    </row>
    <row r="2131" customFormat="false" ht="15" hidden="false" customHeight="false" outlineLevel="0" collapsed="false">
      <c r="A2131" s="24" t="s">
        <v>2954</v>
      </c>
      <c r="B2131" s="39" t="n">
        <v>46068</v>
      </c>
      <c r="C2131" s="24" t="s">
        <v>218</v>
      </c>
      <c r="D2131" s="24" t="s">
        <v>826</v>
      </c>
      <c r="E2131" s="24" t="s">
        <v>103</v>
      </c>
      <c r="F2131" s="38" t="n">
        <v>1210</v>
      </c>
      <c r="G2131" s="42" t="n">
        <f aca="false">DATE(YEAR(B2131),MONTH(B2131),1)</f>
        <v>46054</v>
      </c>
      <c r="H2131" s="24" t="str">
        <f aca="false">INDEX(Customers!$B$2:$B$601,MATCH(C2131,Customers!$A$2:$A$601,0))</f>
        <v>Coast</v>
      </c>
      <c r="I2131" s="43" t="n">
        <f aca="false">ROUND(MIN(INDEX(Assumptions!$D$13:$D$18,MATCH(E2131,Assumptions!$A$13:$A$18,0)),MAX(INDEX(Assumptions!$C$13:$C$18,MATCH(E2131,Assumptions!$A$13:$A$18,0)),INDEX(Assumptions!$B$13:$B$18,MATCH(E2131,Assumptions!$A$13:$A$18,0))*F2131)),2)</f>
        <v>12.1</v>
      </c>
    </row>
    <row r="2132" customFormat="false" ht="15" hidden="false" customHeight="false" outlineLevel="0" collapsed="false">
      <c r="A2132" s="24" t="s">
        <v>2955</v>
      </c>
      <c r="B2132" s="39" t="n">
        <v>46068</v>
      </c>
      <c r="C2132" s="24" t="s">
        <v>238</v>
      </c>
      <c r="D2132" s="24" t="s">
        <v>152</v>
      </c>
      <c r="E2132" s="24" t="s">
        <v>105</v>
      </c>
      <c r="F2132" s="38" t="n">
        <v>3070</v>
      </c>
      <c r="G2132" s="42" t="n">
        <f aca="false">DATE(YEAR(B2132),MONTH(B2132),1)</f>
        <v>46054</v>
      </c>
      <c r="H2132" s="24" t="str">
        <f aca="false">INDEX(Customers!$B$2:$B$601,MATCH(C2132,Customers!$A$2:$A$601,0))</f>
        <v>Nairobi</v>
      </c>
      <c r="I2132" s="43" t="n">
        <f aca="false">ROUND(MIN(INDEX(Assumptions!$D$13:$D$18,MATCH(E2132,Assumptions!$A$13:$A$18,0)),MAX(INDEX(Assumptions!$C$13:$C$18,MATCH(E2132,Assumptions!$A$13:$A$18,0)),INDEX(Assumptions!$B$13:$B$18,MATCH(E2132,Assumptions!$A$13:$A$18,0))*F2132)),2)</f>
        <v>46.05</v>
      </c>
    </row>
    <row r="2133" customFormat="false" ht="15" hidden="false" customHeight="false" outlineLevel="0" collapsed="false">
      <c r="A2133" s="24" t="s">
        <v>2956</v>
      </c>
      <c r="B2133" s="39" t="n">
        <v>46068</v>
      </c>
      <c r="C2133" s="24" t="s">
        <v>252</v>
      </c>
      <c r="D2133" s="24" t="s">
        <v>826</v>
      </c>
      <c r="E2133" s="24" t="s">
        <v>111</v>
      </c>
      <c r="F2133" s="38" t="n">
        <v>100</v>
      </c>
      <c r="G2133" s="42" t="n">
        <f aca="false">DATE(YEAR(B2133),MONTH(B2133),1)</f>
        <v>46054</v>
      </c>
      <c r="H2133" s="24" t="str">
        <f aca="false">INDEX(Customers!$B$2:$B$601,MATCH(C2133,Customers!$A$2:$A$601,0))</f>
        <v>Western</v>
      </c>
      <c r="I2133" s="43" t="n">
        <f aca="false">ROUND(MIN(INDEX(Assumptions!$D$13:$D$18,MATCH(E2133,Assumptions!$A$13:$A$18,0)),MAX(INDEX(Assumptions!$C$13:$C$18,MATCH(E2133,Assumptions!$A$13:$A$18,0)),INDEX(Assumptions!$B$13:$B$18,MATCH(E2133,Assumptions!$A$13:$A$18,0))*F2133)),2)</f>
        <v>4</v>
      </c>
    </row>
    <row r="2134" customFormat="false" ht="15" hidden="false" customHeight="false" outlineLevel="0" collapsed="false">
      <c r="A2134" s="24" t="s">
        <v>2957</v>
      </c>
      <c r="B2134" s="39" t="n">
        <v>46068</v>
      </c>
      <c r="C2134" s="24" t="s">
        <v>265</v>
      </c>
      <c r="D2134" s="24" t="s">
        <v>150</v>
      </c>
      <c r="E2134" s="24" t="s">
        <v>105</v>
      </c>
      <c r="F2134" s="38" t="n">
        <v>6830</v>
      </c>
      <c r="G2134" s="42" t="n">
        <f aca="false">DATE(YEAR(B2134),MONTH(B2134),1)</f>
        <v>46054</v>
      </c>
      <c r="H2134" s="24" t="str">
        <f aca="false">INDEX(Customers!$B$2:$B$601,MATCH(C2134,Customers!$A$2:$A$601,0))</f>
        <v>Nairobi</v>
      </c>
      <c r="I2134" s="43" t="n">
        <f aca="false">ROUND(MIN(INDEX(Assumptions!$D$13:$D$18,MATCH(E2134,Assumptions!$A$13:$A$18,0)),MAX(INDEX(Assumptions!$C$13:$C$18,MATCH(E2134,Assumptions!$A$13:$A$18,0)),INDEX(Assumptions!$B$13:$B$18,MATCH(E2134,Assumptions!$A$13:$A$18,0))*F2134)),2)</f>
        <v>102.45</v>
      </c>
    </row>
    <row r="2135" customFormat="false" ht="15" hidden="false" customHeight="false" outlineLevel="0" collapsed="false">
      <c r="A2135" s="24" t="s">
        <v>2958</v>
      </c>
      <c r="B2135" s="39" t="n">
        <v>46068</v>
      </c>
      <c r="C2135" s="24" t="s">
        <v>271</v>
      </c>
      <c r="D2135" s="24" t="s">
        <v>826</v>
      </c>
      <c r="E2135" s="24" t="s">
        <v>103</v>
      </c>
      <c r="F2135" s="38" t="n">
        <v>6640</v>
      </c>
      <c r="G2135" s="42" t="n">
        <f aca="false">DATE(YEAR(B2135),MONTH(B2135),1)</f>
        <v>46054</v>
      </c>
      <c r="H2135" s="24" t="str">
        <f aca="false">INDEX(Customers!$B$2:$B$601,MATCH(C2135,Customers!$A$2:$A$601,0))</f>
        <v>Coast</v>
      </c>
      <c r="I2135" s="43" t="n">
        <f aca="false">ROUND(MIN(INDEX(Assumptions!$D$13:$D$18,MATCH(E2135,Assumptions!$A$13:$A$18,0)),MAX(INDEX(Assumptions!$C$13:$C$18,MATCH(E2135,Assumptions!$A$13:$A$18,0)),INDEX(Assumptions!$B$13:$B$18,MATCH(E2135,Assumptions!$A$13:$A$18,0))*F2135)),2)</f>
        <v>66.4</v>
      </c>
    </row>
    <row r="2136" customFormat="false" ht="15" hidden="false" customHeight="false" outlineLevel="0" collapsed="false">
      <c r="A2136" s="24" t="s">
        <v>2959</v>
      </c>
      <c r="B2136" s="39" t="n">
        <v>46068</v>
      </c>
      <c r="C2136" s="24" t="s">
        <v>303</v>
      </c>
      <c r="D2136" s="24" t="s">
        <v>826</v>
      </c>
      <c r="E2136" s="24" t="s">
        <v>103</v>
      </c>
      <c r="F2136" s="38" t="n">
        <v>660</v>
      </c>
      <c r="G2136" s="42" t="n">
        <f aca="false">DATE(YEAR(B2136),MONTH(B2136),1)</f>
        <v>46054</v>
      </c>
      <c r="H2136" s="24" t="str">
        <f aca="false">INDEX(Customers!$B$2:$B$601,MATCH(C2136,Customers!$A$2:$A$601,0))</f>
        <v>Rift Valley</v>
      </c>
      <c r="I2136" s="43" t="n">
        <f aca="false">ROUND(MIN(INDEX(Assumptions!$D$13:$D$18,MATCH(E2136,Assumptions!$A$13:$A$18,0)),MAX(INDEX(Assumptions!$C$13:$C$18,MATCH(E2136,Assumptions!$A$13:$A$18,0)),INDEX(Assumptions!$B$13:$B$18,MATCH(E2136,Assumptions!$A$13:$A$18,0))*F2136)),2)</f>
        <v>6.6</v>
      </c>
    </row>
    <row r="2137" customFormat="false" ht="15" hidden="false" customHeight="false" outlineLevel="0" collapsed="false">
      <c r="A2137" s="24" t="s">
        <v>2960</v>
      </c>
      <c r="B2137" s="39" t="n">
        <v>46068</v>
      </c>
      <c r="C2137" s="24" t="s">
        <v>316</v>
      </c>
      <c r="D2137" s="24" t="s">
        <v>826</v>
      </c>
      <c r="E2137" s="24" t="s">
        <v>103</v>
      </c>
      <c r="F2137" s="38" t="n">
        <v>2310</v>
      </c>
      <c r="G2137" s="42" t="n">
        <f aca="false">DATE(YEAR(B2137),MONTH(B2137),1)</f>
        <v>46054</v>
      </c>
      <c r="H2137" s="24" t="str">
        <f aca="false">INDEX(Customers!$B$2:$B$601,MATCH(C2137,Customers!$A$2:$A$601,0))</f>
        <v>Coast</v>
      </c>
      <c r="I2137" s="43" t="n">
        <f aca="false">ROUND(MIN(INDEX(Assumptions!$D$13:$D$18,MATCH(E2137,Assumptions!$A$13:$A$18,0)),MAX(INDEX(Assumptions!$C$13:$C$18,MATCH(E2137,Assumptions!$A$13:$A$18,0)),INDEX(Assumptions!$B$13:$B$18,MATCH(E2137,Assumptions!$A$13:$A$18,0))*F2137)),2)</f>
        <v>23.1</v>
      </c>
    </row>
    <row r="2138" customFormat="false" ht="15" hidden="false" customHeight="false" outlineLevel="0" collapsed="false">
      <c r="A2138" s="24" t="s">
        <v>2961</v>
      </c>
      <c r="B2138" s="39" t="n">
        <v>46068</v>
      </c>
      <c r="C2138" s="24" t="s">
        <v>325</v>
      </c>
      <c r="D2138" s="24" t="s">
        <v>199</v>
      </c>
      <c r="E2138" s="24" t="s">
        <v>107</v>
      </c>
      <c r="F2138" s="38" t="n">
        <v>4380</v>
      </c>
      <c r="G2138" s="42" t="n">
        <f aca="false">DATE(YEAR(B2138),MONTH(B2138),1)</f>
        <v>46054</v>
      </c>
      <c r="H2138" s="24" t="str">
        <f aca="false">INDEX(Customers!$B$2:$B$601,MATCH(C2138,Customers!$A$2:$A$601,0))</f>
        <v>Western</v>
      </c>
      <c r="I2138" s="43" t="n">
        <f aca="false">ROUND(MIN(INDEX(Assumptions!$D$13:$D$18,MATCH(E2138,Assumptions!$A$13:$A$18,0)),MAX(INDEX(Assumptions!$C$13:$C$18,MATCH(E2138,Assumptions!$A$13:$A$18,0)),INDEX(Assumptions!$B$13:$B$18,MATCH(E2138,Assumptions!$A$13:$A$18,0))*F2138)),2)</f>
        <v>0</v>
      </c>
    </row>
    <row r="2139" customFormat="false" ht="15" hidden="false" customHeight="false" outlineLevel="0" collapsed="false">
      <c r="A2139" s="24" t="s">
        <v>2962</v>
      </c>
      <c r="B2139" s="39" t="n">
        <v>46068</v>
      </c>
      <c r="C2139" s="24" t="s">
        <v>333</v>
      </c>
      <c r="D2139" s="24" t="s">
        <v>826</v>
      </c>
      <c r="E2139" s="24" t="s">
        <v>103</v>
      </c>
      <c r="F2139" s="38" t="n">
        <v>1660</v>
      </c>
      <c r="G2139" s="42" t="n">
        <f aca="false">DATE(YEAR(B2139),MONTH(B2139),1)</f>
        <v>46054</v>
      </c>
      <c r="H2139" s="24" t="str">
        <f aca="false">INDEX(Customers!$B$2:$B$601,MATCH(C2139,Customers!$A$2:$A$601,0))</f>
        <v>Coast</v>
      </c>
      <c r="I2139" s="43" t="n">
        <f aca="false">ROUND(MIN(INDEX(Assumptions!$D$13:$D$18,MATCH(E2139,Assumptions!$A$13:$A$18,0)),MAX(INDEX(Assumptions!$C$13:$C$18,MATCH(E2139,Assumptions!$A$13:$A$18,0)),INDEX(Assumptions!$B$13:$B$18,MATCH(E2139,Assumptions!$A$13:$A$18,0))*F2139)),2)</f>
        <v>16.6</v>
      </c>
    </row>
    <row r="2140" customFormat="false" ht="15" hidden="false" customHeight="false" outlineLevel="0" collapsed="false">
      <c r="A2140" s="24" t="s">
        <v>2963</v>
      </c>
      <c r="B2140" s="39" t="n">
        <v>46068</v>
      </c>
      <c r="C2140" s="24" t="s">
        <v>372</v>
      </c>
      <c r="D2140" s="24" t="s">
        <v>826</v>
      </c>
      <c r="E2140" s="24" t="s">
        <v>103</v>
      </c>
      <c r="F2140" s="38" t="n">
        <v>2110</v>
      </c>
      <c r="G2140" s="42" t="n">
        <f aca="false">DATE(YEAR(B2140),MONTH(B2140),1)</f>
        <v>46054</v>
      </c>
      <c r="H2140" s="24" t="str">
        <f aca="false">INDEX(Customers!$B$2:$B$601,MATCH(C2140,Customers!$A$2:$A$601,0))</f>
        <v>Central</v>
      </c>
      <c r="I2140" s="43" t="n">
        <f aca="false">ROUND(MIN(INDEX(Assumptions!$D$13:$D$18,MATCH(E2140,Assumptions!$A$13:$A$18,0)),MAX(INDEX(Assumptions!$C$13:$C$18,MATCH(E2140,Assumptions!$A$13:$A$18,0)),INDEX(Assumptions!$B$13:$B$18,MATCH(E2140,Assumptions!$A$13:$A$18,0))*F2140)),2)</f>
        <v>21.1</v>
      </c>
    </row>
    <row r="2141" customFormat="false" ht="15" hidden="false" customHeight="false" outlineLevel="0" collapsed="false">
      <c r="A2141" s="24" t="s">
        <v>2964</v>
      </c>
      <c r="B2141" s="39" t="n">
        <v>46068</v>
      </c>
      <c r="C2141" s="24" t="s">
        <v>419</v>
      </c>
      <c r="D2141" s="24" t="s">
        <v>826</v>
      </c>
      <c r="E2141" s="24" t="s">
        <v>109</v>
      </c>
      <c r="F2141" s="38" t="n">
        <v>570</v>
      </c>
      <c r="G2141" s="42" t="n">
        <f aca="false">DATE(YEAR(B2141),MONTH(B2141),1)</f>
        <v>46054</v>
      </c>
      <c r="H2141" s="24" t="str">
        <f aca="false">INDEX(Customers!$B$2:$B$601,MATCH(C2141,Customers!$A$2:$A$601,0))</f>
        <v>Nairobi</v>
      </c>
      <c r="I2141" s="43" t="n">
        <f aca="false">ROUND(MIN(INDEX(Assumptions!$D$13:$D$18,MATCH(E2141,Assumptions!$A$13:$A$18,0)),MAX(INDEX(Assumptions!$C$13:$C$18,MATCH(E2141,Assumptions!$A$13:$A$18,0)),INDEX(Assumptions!$B$13:$B$18,MATCH(E2141,Assumptions!$A$13:$A$18,0))*F2141)),2)</f>
        <v>2.28</v>
      </c>
    </row>
    <row r="2142" customFormat="false" ht="15" hidden="false" customHeight="false" outlineLevel="0" collapsed="false">
      <c r="A2142" s="24" t="s">
        <v>2965</v>
      </c>
      <c r="B2142" s="39" t="n">
        <v>46068</v>
      </c>
      <c r="C2142" s="24" t="s">
        <v>432</v>
      </c>
      <c r="D2142" s="24" t="s">
        <v>826</v>
      </c>
      <c r="E2142" s="24" t="s">
        <v>103</v>
      </c>
      <c r="F2142" s="38" t="n">
        <v>640</v>
      </c>
      <c r="G2142" s="42" t="n">
        <f aca="false">DATE(YEAR(B2142),MONTH(B2142),1)</f>
        <v>46054</v>
      </c>
      <c r="H2142" s="24" t="str">
        <f aca="false">INDEX(Customers!$B$2:$B$601,MATCH(C2142,Customers!$A$2:$A$601,0))</f>
        <v>Rift Valley</v>
      </c>
      <c r="I2142" s="43" t="n">
        <f aca="false">ROUND(MIN(INDEX(Assumptions!$D$13:$D$18,MATCH(E2142,Assumptions!$A$13:$A$18,0)),MAX(INDEX(Assumptions!$C$13:$C$18,MATCH(E2142,Assumptions!$A$13:$A$18,0)),INDEX(Assumptions!$B$13:$B$18,MATCH(E2142,Assumptions!$A$13:$A$18,0))*F2142)),2)</f>
        <v>6.4</v>
      </c>
    </row>
    <row r="2143" customFormat="false" ht="15" hidden="false" customHeight="false" outlineLevel="0" collapsed="false">
      <c r="A2143" s="24" t="s">
        <v>2966</v>
      </c>
      <c r="B2143" s="39" t="n">
        <v>46068</v>
      </c>
      <c r="C2143" s="24" t="s">
        <v>451</v>
      </c>
      <c r="D2143" s="24" t="s">
        <v>826</v>
      </c>
      <c r="E2143" s="24" t="s">
        <v>109</v>
      </c>
      <c r="F2143" s="38" t="n">
        <v>12000</v>
      </c>
      <c r="G2143" s="42" t="n">
        <f aca="false">DATE(YEAR(B2143),MONTH(B2143),1)</f>
        <v>46054</v>
      </c>
      <c r="H2143" s="24" t="str">
        <f aca="false">INDEX(Customers!$B$2:$B$601,MATCH(C2143,Customers!$A$2:$A$601,0))</f>
        <v>Nairobi</v>
      </c>
      <c r="I2143" s="43" t="n">
        <f aca="false">ROUND(MIN(INDEX(Assumptions!$D$13:$D$18,MATCH(E2143,Assumptions!$A$13:$A$18,0)),MAX(INDEX(Assumptions!$C$13:$C$18,MATCH(E2143,Assumptions!$A$13:$A$18,0)),INDEX(Assumptions!$B$13:$B$18,MATCH(E2143,Assumptions!$A$13:$A$18,0))*F2143)),2)</f>
        <v>40</v>
      </c>
    </row>
    <row r="2144" customFormat="false" ht="15" hidden="false" customHeight="false" outlineLevel="0" collapsed="false">
      <c r="A2144" s="24" t="s">
        <v>2967</v>
      </c>
      <c r="B2144" s="39" t="n">
        <v>46068</v>
      </c>
      <c r="C2144" s="24" t="s">
        <v>499</v>
      </c>
      <c r="D2144" s="24" t="s">
        <v>826</v>
      </c>
      <c r="E2144" s="24" t="s">
        <v>111</v>
      </c>
      <c r="F2144" s="38" t="n">
        <v>500</v>
      </c>
      <c r="G2144" s="42" t="n">
        <f aca="false">DATE(YEAR(B2144),MONTH(B2144),1)</f>
        <v>46054</v>
      </c>
      <c r="H2144" s="24" t="str">
        <f aca="false">INDEX(Customers!$B$2:$B$601,MATCH(C2144,Customers!$A$2:$A$601,0))</f>
        <v>Central</v>
      </c>
      <c r="I2144" s="43" t="n">
        <f aca="false">ROUND(MIN(INDEX(Assumptions!$D$13:$D$18,MATCH(E2144,Assumptions!$A$13:$A$18,0)),MAX(INDEX(Assumptions!$C$13:$C$18,MATCH(E2144,Assumptions!$A$13:$A$18,0)),INDEX(Assumptions!$B$13:$B$18,MATCH(E2144,Assumptions!$A$13:$A$18,0))*F2144)),2)</f>
        <v>20</v>
      </c>
    </row>
    <row r="2145" customFormat="false" ht="15" hidden="false" customHeight="false" outlineLevel="0" collapsed="false">
      <c r="A2145" s="24" t="s">
        <v>2968</v>
      </c>
      <c r="B2145" s="39" t="n">
        <v>46068</v>
      </c>
      <c r="C2145" s="24" t="s">
        <v>505</v>
      </c>
      <c r="D2145" s="24" t="s">
        <v>826</v>
      </c>
      <c r="E2145" s="24" t="s">
        <v>103</v>
      </c>
      <c r="F2145" s="38" t="n">
        <v>10190</v>
      </c>
      <c r="G2145" s="42" t="n">
        <f aca="false">DATE(YEAR(B2145),MONTH(B2145),1)</f>
        <v>46054</v>
      </c>
      <c r="H2145" s="24" t="str">
        <f aca="false">INDEX(Customers!$B$2:$B$601,MATCH(C2145,Customers!$A$2:$A$601,0))</f>
        <v>Eastern</v>
      </c>
      <c r="I2145" s="43" t="n">
        <f aca="false">ROUND(MIN(INDEX(Assumptions!$D$13:$D$18,MATCH(E2145,Assumptions!$A$13:$A$18,0)),MAX(INDEX(Assumptions!$C$13:$C$18,MATCH(E2145,Assumptions!$A$13:$A$18,0)),INDEX(Assumptions!$B$13:$B$18,MATCH(E2145,Assumptions!$A$13:$A$18,0))*F2145)),2)</f>
        <v>101.9</v>
      </c>
    </row>
    <row r="2146" customFormat="false" ht="15" hidden="false" customHeight="false" outlineLevel="0" collapsed="false">
      <c r="A2146" s="24" t="s">
        <v>2969</v>
      </c>
      <c r="B2146" s="39" t="n">
        <v>46068</v>
      </c>
      <c r="C2146" s="24" t="s">
        <v>517</v>
      </c>
      <c r="D2146" s="24" t="s">
        <v>826</v>
      </c>
      <c r="E2146" s="24" t="s">
        <v>113</v>
      </c>
      <c r="F2146" s="38" t="n">
        <v>50</v>
      </c>
      <c r="G2146" s="42" t="n">
        <f aca="false">DATE(YEAR(B2146),MONTH(B2146),1)</f>
        <v>46054</v>
      </c>
      <c r="H2146" s="24" t="str">
        <f aca="false">INDEX(Customers!$B$2:$B$601,MATCH(C2146,Customers!$A$2:$A$601,0))</f>
        <v>Nairobi</v>
      </c>
      <c r="I2146" s="43" t="n">
        <f aca="false">ROUND(MIN(INDEX(Assumptions!$D$13:$D$18,MATCH(E2146,Assumptions!$A$13:$A$18,0)),MAX(INDEX(Assumptions!$C$13:$C$18,MATCH(E2146,Assumptions!$A$13:$A$18,0)),INDEX(Assumptions!$B$13:$B$18,MATCH(E2146,Assumptions!$A$13:$A$18,0))*F2146)),2)</f>
        <v>2.5</v>
      </c>
    </row>
    <row r="2147" customFormat="false" ht="15" hidden="false" customHeight="false" outlineLevel="0" collapsed="false">
      <c r="A2147" s="24" t="s">
        <v>2970</v>
      </c>
      <c r="B2147" s="39" t="n">
        <v>46068</v>
      </c>
      <c r="C2147" s="24" t="s">
        <v>525</v>
      </c>
      <c r="D2147" s="24" t="s">
        <v>153</v>
      </c>
      <c r="E2147" s="24" t="s">
        <v>105</v>
      </c>
      <c r="F2147" s="38" t="n">
        <v>10790</v>
      </c>
      <c r="G2147" s="42" t="n">
        <f aca="false">DATE(YEAR(B2147),MONTH(B2147),1)</f>
        <v>46054</v>
      </c>
      <c r="H2147" s="24" t="str">
        <f aca="false">INDEX(Customers!$B$2:$B$601,MATCH(C2147,Customers!$A$2:$A$601,0))</f>
        <v>Nairobi</v>
      </c>
      <c r="I2147" s="43" t="n">
        <f aca="false">ROUND(MIN(INDEX(Assumptions!$D$13:$D$18,MATCH(E2147,Assumptions!$A$13:$A$18,0)),MAX(INDEX(Assumptions!$C$13:$C$18,MATCH(E2147,Assumptions!$A$13:$A$18,0)),INDEX(Assumptions!$B$13:$B$18,MATCH(E2147,Assumptions!$A$13:$A$18,0))*F2147)),2)</f>
        <v>161.85</v>
      </c>
    </row>
    <row r="2148" customFormat="false" ht="15" hidden="false" customHeight="false" outlineLevel="0" collapsed="false">
      <c r="A2148" s="24" t="s">
        <v>2971</v>
      </c>
      <c r="B2148" s="39" t="n">
        <v>46068</v>
      </c>
      <c r="C2148" s="24" t="s">
        <v>540</v>
      </c>
      <c r="D2148" s="24" t="s">
        <v>826</v>
      </c>
      <c r="E2148" s="24" t="s">
        <v>111</v>
      </c>
      <c r="F2148" s="38" t="n">
        <v>50</v>
      </c>
      <c r="G2148" s="42" t="n">
        <f aca="false">DATE(YEAR(B2148),MONTH(B2148),1)</f>
        <v>46054</v>
      </c>
      <c r="H2148" s="24" t="str">
        <f aca="false">INDEX(Customers!$B$2:$B$601,MATCH(C2148,Customers!$A$2:$A$601,0))</f>
        <v>Nairobi</v>
      </c>
      <c r="I2148" s="43" t="n">
        <f aca="false">ROUND(MIN(INDEX(Assumptions!$D$13:$D$18,MATCH(E2148,Assumptions!$A$13:$A$18,0)),MAX(INDEX(Assumptions!$C$13:$C$18,MATCH(E2148,Assumptions!$A$13:$A$18,0)),INDEX(Assumptions!$B$13:$B$18,MATCH(E2148,Assumptions!$A$13:$A$18,0))*F2148)),2)</f>
        <v>2</v>
      </c>
    </row>
    <row r="2149" customFormat="false" ht="15" hidden="false" customHeight="false" outlineLevel="0" collapsed="false">
      <c r="A2149" s="24" t="s">
        <v>2972</v>
      </c>
      <c r="B2149" s="39" t="n">
        <v>46068</v>
      </c>
      <c r="C2149" s="24" t="s">
        <v>543</v>
      </c>
      <c r="D2149" s="24" t="s">
        <v>826</v>
      </c>
      <c r="E2149" s="24" t="s">
        <v>103</v>
      </c>
      <c r="F2149" s="38" t="n">
        <v>2890</v>
      </c>
      <c r="G2149" s="42" t="n">
        <f aca="false">DATE(YEAR(B2149),MONTH(B2149),1)</f>
        <v>46054</v>
      </c>
      <c r="H2149" s="24" t="str">
        <f aca="false">INDEX(Customers!$B$2:$B$601,MATCH(C2149,Customers!$A$2:$A$601,0))</f>
        <v>Central</v>
      </c>
      <c r="I2149" s="43" t="n">
        <f aca="false">ROUND(MIN(INDEX(Assumptions!$D$13:$D$18,MATCH(E2149,Assumptions!$A$13:$A$18,0)),MAX(INDEX(Assumptions!$C$13:$C$18,MATCH(E2149,Assumptions!$A$13:$A$18,0)),INDEX(Assumptions!$B$13:$B$18,MATCH(E2149,Assumptions!$A$13:$A$18,0))*F2149)),2)</f>
        <v>28.9</v>
      </c>
    </row>
    <row r="2150" customFormat="false" ht="15" hidden="false" customHeight="false" outlineLevel="0" collapsed="false">
      <c r="A2150" s="24" t="s">
        <v>2973</v>
      </c>
      <c r="B2150" s="39" t="n">
        <v>46068</v>
      </c>
      <c r="C2150" s="24" t="s">
        <v>543</v>
      </c>
      <c r="D2150" s="24" t="s">
        <v>826</v>
      </c>
      <c r="E2150" s="24" t="s">
        <v>103</v>
      </c>
      <c r="F2150" s="38" t="n">
        <v>6530</v>
      </c>
      <c r="G2150" s="42" t="n">
        <f aca="false">DATE(YEAR(B2150),MONTH(B2150),1)</f>
        <v>46054</v>
      </c>
      <c r="H2150" s="24" t="str">
        <f aca="false">INDEX(Customers!$B$2:$B$601,MATCH(C2150,Customers!$A$2:$A$601,0))</f>
        <v>Central</v>
      </c>
      <c r="I2150" s="43" t="n">
        <f aca="false">ROUND(MIN(INDEX(Assumptions!$D$13:$D$18,MATCH(E2150,Assumptions!$A$13:$A$18,0)),MAX(INDEX(Assumptions!$C$13:$C$18,MATCH(E2150,Assumptions!$A$13:$A$18,0)),INDEX(Assumptions!$B$13:$B$18,MATCH(E2150,Assumptions!$A$13:$A$18,0))*F2150)),2)</f>
        <v>65.3</v>
      </c>
    </row>
    <row r="2151" customFormat="false" ht="15" hidden="false" customHeight="false" outlineLevel="0" collapsed="false">
      <c r="A2151" s="24" t="s">
        <v>2974</v>
      </c>
      <c r="B2151" s="39" t="n">
        <v>46068</v>
      </c>
      <c r="C2151" s="24" t="s">
        <v>551</v>
      </c>
      <c r="D2151" s="24" t="s">
        <v>826</v>
      </c>
      <c r="E2151" s="24" t="s">
        <v>111</v>
      </c>
      <c r="F2151" s="38" t="n">
        <v>200</v>
      </c>
      <c r="G2151" s="42" t="n">
        <f aca="false">DATE(YEAR(B2151),MONTH(B2151),1)</f>
        <v>46054</v>
      </c>
      <c r="H2151" s="24" t="str">
        <f aca="false">INDEX(Customers!$B$2:$B$601,MATCH(C2151,Customers!$A$2:$A$601,0))</f>
        <v>Central</v>
      </c>
      <c r="I2151" s="43" t="n">
        <f aca="false">ROUND(MIN(INDEX(Assumptions!$D$13:$D$18,MATCH(E2151,Assumptions!$A$13:$A$18,0)),MAX(INDEX(Assumptions!$C$13:$C$18,MATCH(E2151,Assumptions!$A$13:$A$18,0)),INDEX(Assumptions!$B$13:$B$18,MATCH(E2151,Assumptions!$A$13:$A$18,0))*F2151)),2)</f>
        <v>8</v>
      </c>
    </row>
    <row r="2152" customFormat="false" ht="15" hidden="false" customHeight="false" outlineLevel="0" collapsed="false">
      <c r="A2152" s="24" t="s">
        <v>2975</v>
      </c>
      <c r="B2152" s="39" t="n">
        <v>46068</v>
      </c>
      <c r="C2152" s="24" t="s">
        <v>575</v>
      </c>
      <c r="D2152" s="24" t="s">
        <v>826</v>
      </c>
      <c r="E2152" s="24" t="s">
        <v>113</v>
      </c>
      <c r="F2152" s="38" t="n">
        <v>1000</v>
      </c>
      <c r="G2152" s="42" t="n">
        <f aca="false">DATE(YEAR(B2152),MONTH(B2152),1)</f>
        <v>46054</v>
      </c>
      <c r="H2152" s="24" t="str">
        <f aca="false">INDEX(Customers!$B$2:$B$601,MATCH(C2152,Customers!$A$2:$A$601,0))</f>
        <v>Nairobi</v>
      </c>
      <c r="I2152" s="43" t="n">
        <f aca="false">ROUND(MIN(INDEX(Assumptions!$D$13:$D$18,MATCH(E2152,Assumptions!$A$13:$A$18,0)),MAX(INDEX(Assumptions!$C$13:$C$18,MATCH(E2152,Assumptions!$A$13:$A$18,0)),INDEX(Assumptions!$B$13:$B$18,MATCH(E2152,Assumptions!$A$13:$A$18,0))*F2152)),2)</f>
        <v>50</v>
      </c>
    </row>
    <row r="2153" customFormat="false" ht="15" hidden="false" customHeight="false" outlineLevel="0" collapsed="false">
      <c r="A2153" s="24" t="s">
        <v>2976</v>
      </c>
      <c r="B2153" s="39" t="n">
        <v>46068</v>
      </c>
      <c r="C2153" s="24" t="s">
        <v>587</v>
      </c>
      <c r="D2153" s="24" t="s">
        <v>826</v>
      </c>
      <c r="E2153" s="24" t="s">
        <v>109</v>
      </c>
      <c r="F2153" s="38" t="n">
        <v>500</v>
      </c>
      <c r="G2153" s="42" t="n">
        <f aca="false">DATE(YEAR(B2153),MONTH(B2153),1)</f>
        <v>46054</v>
      </c>
      <c r="H2153" s="24" t="str">
        <f aca="false">INDEX(Customers!$B$2:$B$601,MATCH(C2153,Customers!$A$2:$A$601,0))</f>
        <v>Western</v>
      </c>
      <c r="I2153" s="43" t="n">
        <f aca="false">ROUND(MIN(INDEX(Assumptions!$D$13:$D$18,MATCH(E2153,Assumptions!$A$13:$A$18,0)),MAX(INDEX(Assumptions!$C$13:$C$18,MATCH(E2153,Assumptions!$A$13:$A$18,0)),INDEX(Assumptions!$B$13:$B$18,MATCH(E2153,Assumptions!$A$13:$A$18,0))*F2153)),2)</f>
        <v>2</v>
      </c>
    </row>
    <row r="2154" customFormat="false" ht="15" hidden="false" customHeight="false" outlineLevel="0" collapsed="false">
      <c r="A2154" s="24" t="s">
        <v>2977</v>
      </c>
      <c r="B2154" s="39" t="n">
        <v>46068</v>
      </c>
      <c r="C2154" s="24" t="s">
        <v>619</v>
      </c>
      <c r="D2154" s="24" t="s">
        <v>826</v>
      </c>
      <c r="E2154" s="24" t="s">
        <v>113</v>
      </c>
      <c r="F2154" s="38" t="n">
        <v>250</v>
      </c>
      <c r="G2154" s="42" t="n">
        <f aca="false">DATE(YEAR(B2154),MONTH(B2154),1)</f>
        <v>46054</v>
      </c>
      <c r="H2154" s="24" t="str">
        <f aca="false">INDEX(Customers!$B$2:$B$601,MATCH(C2154,Customers!$A$2:$A$601,0))</f>
        <v>Rift Valley</v>
      </c>
      <c r="I2154" s="43" t="n">
        <f aca="false">ROUND(MIN(INDEX(Assumptions!$D$13:$D$18,MATCH(E2154,Assumptions!$A$13:$A$18,0)),MAX(INDEX(Assumptions!$C$13:$C$18,MATCH(E2154,Assumptions!$A$13:$A$18,0)),INDEX(Assumptions!$B$13:$B$18,MATCH(E2154,Assumptions!$A$13:$A$18,0))*F2154)),2)</f>
        <v>12.5</v>
      </c>
    </row>
    <row r="2155" customFormat="false" ht="15" hidden="false" customHeight="false" outlineLevel="0" collapsed="false">
      <c r="A2155" s="24" t="s">
        <v>2978</v>
      </c>
      <c r="B2155" s="39" t="n">
        <v>46068</v>
      </c>
      <c r="C2155" s="24" t="s">
        <v>633</v>
      </c>
      <c r="D2155" s="24" t="s">
        <v>207</v>
      </c>
      <c r="E2155" s="24" t="s">
        <v>105</v>
      </c>
      <c r="F2155" s="38" t="n">
        <v>5020</v>
      </c>
      <c r="G2155" s="42" t="n">
        <f aca="false">DATE(YEAR(B2155),MONTH(B2155),1)</f>
        <v>46054</v>
      </c>
      <c r="H2155" s="24" t="str">
        <f aca="false">INDEX(Customers!$B$2:$B$601,MATCH(C2155,Customers!$A$2:$A$601,0))</f>
        <v>Eastern</v>
      </c>
      <c r="I2155" s="43" t="n">
        <f aca="false">ROUND(MIN(INDEX(Assumptions!$D$13:$D$18,MATCH(E2155,Assumptions!$A$13:$A$18,0)),MAX(INDEX(Assumptions!$C$13:$C$18,MATCH(E2155,Assumptions!$A$13:$A$18,0)),INDEX(Assumptions!$B$13:$B$18,MATCH(E2155,Assumptions!$A$13:$A$18,0))*F2155)),2)</f>
        <v>75.3</v>
      </c>
    </row>
    <row r="2156" customFormat="false" ht="15" hidden="false" customHeight="false" outlineLevel="0" collapsed="false">
      <c r="A2156" s="24" t="s">
        <v>2979</v>
      </c>
      <c r="B2156" s="39" t="n">
        <v>46068</v>
      </c>
      <c r="C2156" s="24" t="s">
        <v>666</v>
      </c>
      <c r="D2156" s="24" t="s">
        <v>826</v>
      </c>
      <c r="E2156" s="24" t="s">
        <v>113</v>
      </c>
      <c r="F2156" s="38" t="n">
        <v>1000</v>
      </c>
      <c r="G2156" s="42" t="n">
        <f aca="false">DATE(YEAR(B2156),MONTH(B2156),1)</f>
        <v>46054</v>
      </c>
      <c r="H2156" s="24" t="str">
        <f aca="false">INDEX(Customers!$B$2:$B$601,MATCH(C2156,Customers!$A$2:$A$601,0))</f>
        <v>Nairobi</v>
      </c>
      <c r="I2156" s="43" t="n">
        <f aca="false">ROUND(MIN(INDEX(Assumptions!$D$13:$D$18,MATCH(E2156,Assumptions!$A$13:$A$18,0)),MAX(INDEX(Assumptions!$C$13:$C$18,MATCH(E2156,Assumptions!$A$13:$A$18,0)),INDEX(Assumptions!$B$13:$B$18,MATCH(E2156,Assumptions!$A$13:$A$18,0))*F2156)),2)</f>
        <v>50</v>
      </c>
    </row>
    <row r="2157" customFormat="false" ht="15" hidden="false" customHeight="false" outlineLevel="0" collapsed="false">
      <c r="A2157" s="24" t="s">
        <v>2980</v>
      </c>
      <c r="B2157" s="39" t="n">
        <v>46068</v>
      </c>
      <c r="C2157" s="24" t="s">
        <v>686</v>
      </c>
      <c r="D2157" s="24" t="s">
        <v>826</v>
      </c>
      <c r="E2157" s="24" t="s">
        <v>109</v>
      </c>
      <c r="F2157" s="38" t="n">
        <v>15620</v>
      </c>
      <c r="G2157" s="42" t="n">
        <f aca="false">DATE(YEAR(B2157),MONTH(B2157),1)</f>
        <v>46054</v>
      </c>
      <c r="H2157" s="24" t="str">
        <f aca="false">INDEX(Customers!$B$2:$B$601,MATCH(C2157,Customers!$A$2:$A$601,0))</f>
        <v>Nairobi</v>
      </c>
      <c r="I2157" s="43" t="n">
        <f aca="false">ROUND(MIN(INDEX(Assumptions!$D$13:$D$18,MATCH(E2157,Assumptions!$A$13:$A$18,0)),MAX(INDEX(Assumptions!$C$13:$C$18,MATCH(E2157,Assumptions!$A$13:$A$18,0)),INDEX(Assumptions!$B$13:$B$18,MATCH(E2157,Assumptions!$A$13:$A$18,0))*F2157)),2)</f>
        <v>40</v>
      </c>
    </row>
    <row r="2158" customFormat="false" ht="15" hidden="false" customHeight="false" outlineLevel="0" collapsed="false">
      <c r="A2158" s="24" t="s">
        <v>2981</v>
      </c>
      <c r="B2158" s="39" t="n">
        <v>46068</v>
      </c>
      <c r="C2158" s="24" t="s">
        <v>692</v>
      </c>
      <c r="D2158" s="24" t="s">
        <v>826</v>
      </c>
      <c r="E2158" s="24" t="s">
        <v>103</v>
      </c>
      <c r="F2158" s="38" t="n">
        <v>3230</v>
      </c>
      <c r="G2158" s="42" t="n">
        <f aca="false">DATE(YEAR(B2158),MONTH(B2158),1)</f>
        <v>46054</v>
      </c>
      <c r="H2158" s="24" t="str">
        <f aca="false">INDEX(Customers!$B$2:$B$601,MATCH(C2158,Customers!$A$2:$A$601,0))</f>
        <v>Coast</v>
      </c>
      <c r="I2158" s="43" t="n">
        <f aca="false">ROUND(MIN(INDEX(Assumptions!$D$13:$D$18,MATCH(E2158,Assumptions!$A$13:$A$18,0)),MAX(INDEX(Assumptions!$C$13:$C$18,MATCH(E2158,Assumptions!$A$13:$A$18,0)),INDEX(Assumptions!$B$13:$B$18,MATCH(E2158,Assumptions!$A$13:$A$18,0))*F2158)),2)</f>
        <v>32.3</v>
      </c>
    </row>
    <row r="2159" customFormat="false" ht="15" hidden="false" customHeight="false" outlineLevel="0" collapsed="false">
      <c r="A2159" s="24" t="s">
        <v>2982</v>
      </c>
      <c r="B2159" s="39" t="n">
        <v>46068</v>
      </c>
      <c r="C2159" s="24" t="s">
        <v>742</v>
      </c>
      <c r="D2159" s="24" t="s">
        <v>826</v>
      </c>
      <c r="E2159" s="24" t="s">
        <v>111</v>
      </c>
      <c r="F2159" s="38" t="n">
        <v>50</v>
      </c>
      <c r="G2159" s="42" t="n">
        <f aca="false">DATE(YEAR(B2159),MONTH(B2159),1)</f>
        <v>46054</v>
      </c>
      <c r="H2159" s="24" t="str">
        <f aca="false">INDEX(Customers!$B$2:$B$601,MATCH(C2159,Customers!$A$2:$A$601,0))</f>
        <v>Eastern</v>
      </c>
      <c r="I2159" s="43" t="n">
        <f aca="false">ROUND(MIN(INDEX(Assumptions!$D$13:$D$18,MATCH(E2159,Assumptions!$A$13:$A$18,0)),MAX(INDEX(Assumptions!$C$13:$C$18,MATCH(E2159,Assumptions!$A$13:$A$18,0)),INDEX(Assumptions!$B$13:$B$18,MATCH(E2159,Assumptions!$A$13:$A$18,0))*F2159)),2)</f>
        <v>2</v>
      </c>
    </row>
    <row r="2160" customFormat="false" ht="15" hidden="false" customHeight="false" outlineLevel="0" collapsed="false">
      <c r="A2160" s="24" t="s">
        <v>2983</v>
      </c>
      <c r="B2160" s="39" t="n">
        <v>46068</v>
      </c>
      <c r="C2160" s="24" t="s">
        <v>743</v>
      </c>
      <c r="D2160" s="24" t="s">
        <v>826</v>
      </c>
      <c r="E2160" s="24" t="s">
        <v>103</v>
      </c>
      <c r="F2160" s="38" t="n">
        <v>3640</v>
      </c>
      <c r="G2160" s="42" t="n">
        <f aca="false">DATE(YEAR(B2160),MONTH(B2160),1)</f>
        <v>46054</v>
      </c>
      <c r="H2160" s="24" t="str">
        <f aca="false">INDEX(Customers!$B$2:$B$601,MATCH(C2160,Customers!$A$2:$A$601,0))</f>
        <v>Eastern</v>
      </c>
      <c r="I2160" s="43" t="n">
        <f aca="false">ROUND(MIN(INDEX(Assumptions!$D$13:$D$18,MATCH(E2160,Assumptions!$A$13:$A$18,0)),MAX(INDEX(Assumptions!$C$13:$C$18,MATCH(E2160,Assumptions!$A$13:$A$18,0)),INDEX(Assumptions!$B$13:$B$18,MATCH(E2160,Assumptions!$A$13:$A$18,0))*F2160)),2)</f>
        <v>36.4</v>
      </c>
    </row>
    <row r="2161" customFormat="false" ht="15" hidden="false" customHeight="false" outlineLevel="0" collapsed="false">
      <c r="A2161" s="24" t="s">
        <v>2984</v>
      </c>
      <c r="B2161" s="39" t="n">
        <v>46068</v>
      </c>
      <c r="C2161" s="24" t="s">
        <v>751</v>
      </c>
      <c r="D2161" s="24" t="s">
        <v>826</v>
      </c>
      <c r="E2161" s="24" t="s">
        <v>109</v>
      </c>
      <c r="F2161" s="38" t="n">
        <v>14950</v>
      </c>
      <c r="G2161" s="42" t="n">
        <f aca="false">DATE(YEAR(B2161),MONTH(B2161),1)</f>
        <v>46054</v>
      </c>
      <c r="H2161" s="24" t="str">
        <f aca="false">INDEX(Customers!$B$2:$B$601,MATCH(C2161,Customers!$A$2:$A$601,0))</f>
        <v>Coast</v>
      </c>
      <c r="I2161" s="43" t="n">
        <f aca="false">ROUND(MIN(INDEX(Assumptions!$D$13:$D$18,MATCH(E2161,Assumptions!$A$13:$A$18,0)),MAX(INDEX(Assumptions!$C$13:$C$18,MATCH(E2161,Assumptions!$A$13:$A$18,0)),INDEX(Assumptions!$B$13:$B$18,MATCH(E2161,Assumptions!$A$13:$A$18,0))*F2161)),2)</f>
        <v>40</v>
      </c>
    </row>
    <row r="2162" customFormat="false" ht="15" hidden="false" customHeight="false" outlineLevel="0" collapsed="false">
      <c r="A2162" s="24" t="s">
        <v>2985</v>
      </c>
      <c r="B2162" s="39" t="n">
        <v>46068</v>
      </c>
      <c r="C2162" s="24" t="s">
        <v>760</v>
      </c>
      <c r="D2162" s="24" t="s">
        <v>826</v>
      </c>
      <c r="E2162" s="24" t="s">
        <v>103</v>
      </c>
      <c r="F2162" s="38" t="n">
        <v>2170</v>
      </c>
      <c r="G2162" s="42" t="n">
        <f aca="false">DATE(YEAR(B2162),MONTH(B2162),1)</f>
        <v>46054</v>
      </c>
      <c r="H2162" s="24" t="str">
        <f aca="false">INDEX(Customers!$B$2:$B$601,MATCH(C2162,Customers!$A$2:$A$601,0))</f>
        <v>Rift Valley</v>
      </c>
      <c r="I2162" s="43" t="n">
        <f aca="false">ROUND(MIN(INDEX(Assumptions!$D$13:$D$18,MATCH(E2162,Assumptions!$A$13:$A$18,0)),MAX(INDEX(Assumptions!$C$13:$C$18,MATCH(E2162,Assumptions!$A$13:$A$18,0)),INDEX(Assumptions!$B$13:$B$18,MATCH(E2162,Assumptions!$A$13:$A$18,0))*F2162)),2)</f>
        <v>21.7</v>
      </c>
    </row>
    <row r="2163" customFormat="false" ht="15" hidden="false" customHeight="false" outlineLevel="0" collapsed="false">
      <c r="A2163" s="24" t="s">
        <v>2986</v>
      </c>
      <c r="B2163" s="39" t="n">
        <v>46068</v>
      </c>
      <c r="C2163" s="24" t="s">
        <v>762</v>
      </c>
      <c r="D2163" s="24" t="s">
        <v>826</v>
      </c>
      <c r="E2163" s="24" t="s">
        <v>103</v>
      </c>
      <c r="F2163" s="38" t="n">
        <v>1360</v>
      </c>
      <c r="G2163" s="42" t="n">
        <f aca="false">DATE(YEAR(B2163),MONTH(B2163),1)</f>
        <v>46054</v>
      </c>
      <c r="H2163" s="24" t="str">
        <f aca="false">INDEX(Customers!$B$2:$B$601,MATCH(C2163,Customers!$A$2:$A$601,0))</f>
        <v>Western</v>
      </c>
      <c r="I2163" s="43" t="n">
        <f aca="false">ROUND(MIN(INDEX(Assumptions!$D$13:$D$18,MATCH(E2163,Assumptions!$A$13:$A$18,0)),MAX(INDEX(Assumptions!$C$13:$C$18,MATCH(E2163,Assumptions!$A$13:$A$18,0)),INDEX(Assumptions!$B$13:$B$18,MATCH(E2163,Assumptions!$A$13:$A$18,0))*F2163)),2)</f>
        <v>13.6</v>
      </c>
    </row>
    <row r="2164" customFormat="false" ht="15" hidden="false" customHeight="false" outlineLevel="0" collapsed="false">
      <c r="A2164" s="24" t="s">
        <v>2987</v>
      </c>
      <c r="B2164" s="39" t="n">
        <v>46068</v>
      </c>
      <c r="C2164" s="24" t="s">
        <v>791</v>
      </c>
      <c r="D2164" s="24" t="s">
        <v>826</v>
      </c>
      <c r="E2164" s="24" t="s">
        <v>111</v>
      </c>
      <c r="F2164" s="38" t="n">
        <v>1000</v>
      </c>
      <c r="G2164" s="42" t="n">
        <f aca="false">DATE(YEAR(B2164),MONTH(B2164),1)</f>
        <v>46054</v>
      </c>
      <c r="H2164" s="24" t="str">
        <f aca="false">INDEX(Customers!$B$2:$B$601,MATCH(C2164,Customers!$A$2:$A$601,0))</f>
        <v>Coast</v>
      </c>
      <c r="I2164" s="43" t="n">
        <f aca="false">ROUND(MIN(INDEX(Assumptions!$D$13:$D$18,MATCH(E2164,Assumptions!$A$13:$A$18,0)),MAX(INDEX(Assumptions!$C$13:$C$18,MATCH(E2164,Assumptions!$A$13:$A$18,0)),INDEX(Assumptions!$B$13:$B$18,MATCH(E2164,Assumptions!$A$13:$A$18,0))*F2164)),2)</f>
        <v>40</v>
      </c>
    </row>
    <row r="2165" customFormat="false" ht="15" hidden="false" customHeight="false" outlineLevel="0" collapsed="false">
      <c r="A2165" s="24" t="s">
        <v>2988</v>
      </c>
      <c r="B2165" s="39" t="n">
        <v>46069</v>
      </c>
      <c r="C2165" s="24" t="s">
        <v>229</v>
      </c>
      <c r="D2165" s="24" t="s">
        <v>826</v>
      </c>
      <c r="E2165" s="24" t="s">
        <v>113</v>
      </c>
      <c r="F2165" s="38" t="n">
        <v>1000</v>
      </c>
      <c r="G2165" s="42" t="n">
        <f aca="false">DATE(YEAR(B2165),MONTH(B2165),1)</f>
        <v>46054</v>
      </c>
      <c r="H2165" s="24" t="str">
        <f aca="false">INDEX(Customers!$B$2:$B$601,MATCH(C2165,Customers!$A$2:$A$601,0))</f>
        <v>Nairobi</v>
      </c>
      <c r="I2165" s="43" t="n">
        <f aca="false">ROUND(MIN(INDEX(Assumptions!$D$13:$D$18,MATCH(E2165,Assumptions!$A$13:$A$18,0)),MAX(INDEX(Assumptions!$C$13:$C$18,MATCH(E2165,Assumptions!$A$13:$A$18,0)),INDEX(Assumptions!$B$13:$B$18,MATCH(E2165,Assumptions!$A$13:$A$18,0))*F2165)),2)</f>
        <v>50</v>
      </c>
    </row>
    <row r="2166" customFormat="false" ht="15" hidden="false" customHeight="false" outlineLevel="0" collapsed="false">
      <c r="A2166" s="24" t="s">
        <v>2989</v>
      </c>
      <c r="B2166" s="39" t="n">
        <v>46069</v>
      </c>
      <c r="C2166" s="24" t="s">
        <v>247</v>
      </c>
      <c r="D2166" s="24" t="s">
        <v>826</v>
      </c>
      <c r="E2166" s="24" t="s">
        <v>111</v>
      </c>
      <c r="F2166" s="38" t="n">
        <v>500</v>
      </c>
      <c r="G2166" s="42" t="n">
        <f aca="false">DATE(YEAR(B2166),MONTH(B2166),1)</f>
        <v>46054</v>
      </c>
      <c r="H2166" s="24" t="str">
        <f aca="false">INDEX(Customers!$B$2:$B$601,MATCH(C2166,Customers!$A$2:$A$601,0))</f>
        <v>Nairobi</v>
      </c>
      <c r="I2166" s="43" t="n">
        <f aca="false">ROUND(MIN(INDEX(Assumptions!$D$13:$D$18,MATCH(E2166,Assumptions!$A$13:$A$18,0)),MAX(INDEX(Assumptions!$C$13:$C$18,MATCH(E2166,Assumptions!$A$13:$A$18,0)),INDEX(Assumptions!$B$13:$B$18,MATCH(E2166,Assumptions!$A$13:$A$18,0))*F2166)),2)</f>
        <v>20</v>
      </c>
    </row>
    <row r="2167" customFormat="false" ht="15" hidden="false" customHeight="false" outlineLevel="0" collapsed="false">
      <c r="A2167" s="24" t="s">
        <v>2990</v>
      </c>
      <c r="B2167" s="39" t="n">
        <v>46069</v>
      </c>
      <c r="C2167" s="24" t="s">
        <v>247</v>
      </c>
      <c r="D2167" s="24" t="s">
        <v>826</v>
      </c>
      <c r="E2167" s="24" t="s">
        <v>103</v>
      </c>
      <c r="F2167" s="38" t="n">
        <v>1890</v>
      </c>
      <c r="G2167" s="42" t="n">
        <f aca="false">DATE(YEAR(B2167),MONTH(B2167),1)</f>
        <v>46054</v>
      </c>
      <c r="H2167" s="24" t="str">
        <f aca="false">INDEX(Customers!$B$2:$B$601,MATCH(C2167,Customers!$A$2:$A$601,0))</f>
        <v>Nairobi</v>
      </c>
      <c r="I2167" s="43" t="n">
        <f aca="false">ROUND(MIN(INDEX(Assumptions!$D$13:$D$18,MATCH(E2167,Assumptions!$A$13:$A$18,0)),MAX(INDEX(Assumptions!$C$13:$C$18,MATCH(E2167,Assumptions!$A$13:$A$18,0)),INDEX(Assumptions!$B$13:$B$18,MATCH(E2167,Assumptions!$A$13:$A$18,0))*F2167)),2)</f>
        <v>18.9</v>
      </c>
    </row>
    <row r="2168" customFormat="false" ht="15" hidden="false" customHeight="false" outlineLevel="0" collapsed="false">
      <c r="A2168" s="24" t="s">
        <v>2991</v>
      </c>
      <c r="B2168" s="39" t="n">
        <v>46069</v>
      </c>
      <c r="C2168" s="24" t="s">
        <v>266</v>
      </c>
      <c r="D2168" s="24" t="s">
        <v>176</v>
      </c>
      <c r="E2168" s="24" t="s">
        <v>105</v>
      </c>
      <c r="F2168" s="38" t="n">
        <v>11180</v>
      </c>
      <c r="G2168" s="42" t="n">
        <f aca="false">DATE(YEAR(B2168),MONTH(B2168),1)</f>
        <v>46054</v>
      </c>
      <c r="H2168" s="24" t="str">
        <f aca="false">INDEX(Customers!$B$2:$B$601,MATCH(C2168,Customers!$A$2:$A$601,0))</f>
        <v>Rift Valley</v>
      </c>
      <c r="I2168" s="43" t="n">
        <f aca="false">ROUND(MIN(INDEX(Assumptions!$D$13:$D$18,MATCH(E2168,Assumptions!$A$13:$A$18,0)),MAX(INDEX(Assumptions!$C$13:$C$18,MATCH(E2168,Assumptions!$A$13:$A$18,0)),INDEX(Assumptions!$B$13:$B$18,MATCH(E2168,Assumptions!$A$13:$A$18,0))*F2168)),2)</f>
        <v>167.7</v>
      </c>
    </row>
    <row r="2169" customFormat="false" ht="15" hidden="false" customHeight="false" outlineLevel="0" collapsed="false">
      <c r="A2169" s="24" t="s">
        <v>2992</v>
      </c>
      <c r="B2169" s="39" t="n">
        <v>46069</v>
      </c>
      <c r="C2169" s="24" t="s">
        <v>277</v>
      </c>
      <c r="D2169" s="24" t="s">
        <v>826</v>
      </c>
      <c r="E2169" s="24" t="s">
        <v>113</v>
      </c>
      <c r="F2169" s="38" t="n">
        <v>50</v>
      </c>
      <c r="G2169" s="42" t="n">
        <f aca="false">DATE(YEAR(B2169),MONTH(B2169),1)</f>
        <v>46054</v>
      </c>
      <c r="H2169" s="24" t="str">
        <f aca="false">INDEX(Customers!$B$2:$B$601,MATCH(C2169,Customers!$A$2:$A$601,0))</f>
        <v>Rift Valley</v>
      </c>
      <c r="I2169" s="43" t="n">
        <f aca="false">ROUND(MIN(INDEX(Assumptions!$D$13:$D$18,MATCH(E2169,Assumptions!$A$13:$A$18,0)),MAX(INDEX(Assumptions!$C$13:$C$18,MATCH(E2169,Assumptions!$A$13:$A$18,0)),INDEX(Assumptions!$B$13:$B$18,MATCH(E2169,Assumptions!$A$13:$A$18,0))*F2169)),2)</f>
        <v>2.5</v>
      </c>
    </row>
    <row r="2170" customFormat="false" ht="15" hidden="false" customHeight="false" outlineLevel="0" collapsed="false">
      <c r="A2170" s="24" t="s">
        <v>2993</v>
      </c>
      <c r="B2170" s="39" t="n">
        <v>46069</v>
      </c>
      <c r="C2170" s="24" t="s">
        <v>277</v>
      </c>
      <c r="D2170" s="24" t="s">
        <v>174</v>
      </c>
      <c r="E2170" s="24" t="s">
        <v>107</v>
      </c>
      <c r="F2170" s="38" t="n">
        <v>20910</v>
      </c>
      <c r="G2170" s="42" t="n">
        <f aca="false">DATE(YEAR(B2170),MONTH(B2170),1)</f>
        <v>46054</v>
      </c>
      <c r="H2170" s="24" t="str">
        <f aca="false">INDEX(Customers!$B$2:$B$601,MATCH(C2170,Customers!$A$2:$A$601,0))</f>
        <v>Rift Valley</v>
      </c>
      <c r="I2170" s="43" t="n">
        <f aca="false">ROUND(MIN(INDEX(Assumptions!$D$13:$D$18,MATCH(E2170,Assumptions!$A$13:$A$18,0)),MAX(INDEX(Assumptions!$C$13:$C$18,MATCH(E2170,Assumptions!$A$13:$A$18,0)),INDEX(Assumptions!$B$13:$B$18,MATCH(E2170,Assumptions!$A$13:$A$18,0))*F2170)),2)</f>
        <v>0</v>
      </c>
    </row>
    <row r="2171" customFormat="false" ht="15" hidden="false" customHeight="false" outlineLevel="0" collapsed="false">
      <c r="A2171" s="24" t="s">
        <v>2994</v>
      </c>
      <c r="B2171" s="39" t="n">
        <v>46069</v>
      </c>
      <c r="C2171" s="24" t="s">
        <v>322</v>
      </c>
      <c r="D2171" s="24" t="s">
        <v>826</v>
      </c>
      <c r="E2171" s="24" t="s">
        <v>111</v>
      </c>
      <c r="F2171" s="38" t="n">
        <v>200</v>
      </c>
      <c r="G2171" s="42" t="n">
        <f aca="false">DATE(YEAR(B2171),MONTH(B2171),1)</f>
        <v>46054</v>
      </c>
      <c r="H2171" s="24" t="str">
        <f aca="false">INDEX(Customers!$B$2:$B$601,MATCH(C2171,Customers!$A$2:$A$601,0))</f>
        <v>Nairobi</v>
      </c>
      <c r="I2171" s="43" t="n">
        <f aca="false">ROUND(MIN(INDEX(Assumptions!$D$13:$D$18,MATCH(E2171,Assumptions!$A$13:$A$18,0)),MAX(INDEX(Assumptions!$C$13:$C$18,MATCH(E2171,Assumptions!$A$13:$A$18,0)),INDEX(Assumptions!$B$13:$B$18,MATCH(E2171,Assumptions!$A$13:$A$18,0))*F2171)),2)</f>
        <v>8</v>
      </c>
    </row>
    <row r="2172" customFormat="false" ht="15" hidden="false" customHeight="false" outlineLevel="0" collapsed="false">
      <c r="A2172" s="24" t="s">
        <v>2995</v>
      </c>
      <c r="B2172" s="39" t="n">
        <v>46069</v>
      </c>
      <c r="C2172" s="24" t="s">
        <v>346</v>
      </c>
      <c r="D2172" s="24" t="s">
        <v>826</v>
      </c>
      <c r="E2172" s="24" t="s">
        <v>113</v>
      </c>
      <c r="F2172" s="38" t="n">
        <v>250</v>
      </c>
      <c r="G2172" s="42" t="n">
        <f aca="false">DATE(YEAR(B2172),MONTH(B2172),1)</f>
        <v>46054</v>
      </c>
      <c r="H2172" s="24" t="str">
        <f aca="false">INDEX(Customers!$B$2:$B$601,MATCH(C2172,Customers!$A$2:$A$601,0))</f>
        <v>Nairobi</v>
      </c>
      <c r="I2172" s="43" t="n">
        <f aca="false">ROUND(MIN(INDEX(Assumptions!$D$13:$D$18,MATCH(E2172,Assumptions!$A$13:$A$18,0)),MAX(INDEX(Assumptions!$C$13:$C$18,MATCH(E2172,Assumptions!$A$13:$A$18,0)),INDEX(Assumptions!$B$13:$B$18,MATCH(E2172,Assumptions!$A$13:$A$18,0))*F2172)),2)</f>
        <v>12.5</v>
      </c>
    </row>
    <row r="2173" customFormat="false" ht="15" hidden="false" customHeight="false" outlineLevel="0" collapsed="false">
      <c r="A2173" s="24" t="s">
        <v>2996</v>
      </c>
      <c r="B2173" s="39" t="n">
        <v>46069</v>
      </c>
      <c r="C2173" s="24" t="s">
        <v>380</v>
      </c>
      <c r="D2173" s="24" t="s">
        <v>826</v>
      </c>
      <c r="E2173" s="24" t="s">
        <v>103</v>
      </c>
      <c r="F2173" s="38" t="n">
        <v>6390</v>
      </c>
      <c r="G2173" s="42" t="n">
        <f aca="false">DATE(YEAR(B2173),MONTH(B2173),1)</f>
        <v>46054</v>
      </c>
      <c r="H2173" s="24" t="str">
        <f aca="false">INDEX(Customers!$B$2:$B$601,MATCH(C2173,Customers!$A$2:$A$601,0))</f>
        <v>Western</v>
      </c>
      <c r="I2173" s="43" t="n">
        <f aca="false">ROUND(MIN(INDEX(Assumptions!$D$13:$D$18,MATCH(E2173,Assumptions!$A$13:$A$18,0)),MAX(INDEX(Assumptions!$C$13:$C$18,MATCH(E2173,Assumptions!$A$13:$A$18,0)),INDEX(Assumptions!$B$13:$B$18,MATCH(E2173,Assumptions!$A$13:$A$18,0))*F2173)),2)</f>
        <v>63.9</v>
      </c>
    </row>
    <row r="2174" customFormat="false" ht="15" hidden="false" customHeight="false" outlineLevel="0" collapsed="false">
      <c r="A2174" s="24" t="s">
        <v>2997</v>
      </c>
      <c r="B2174" s="39" t="n">
        <v>46069</v>
      </c>
      <c r="C2174" s="24" t="s">
        <v>385</v>
      </c>
      <c r="D2174" s="24" t="s">
        <v>826</v>
      </c>
      <c r="E2174" s="24" t="s">
        <v>103</v>
      </c>
      <c r="F2174" s="38" t="n">
        <v>16760</v>
      </c>
      <c r="G2174" s="42" t="n">
        <f aca="false">DATE(YEAR(B2174),MONTH(B2174),1)</f>
        <v>46054</v>
      </c>
      <c r="H2174" s="24" t="str">
        <f aca="false">INDEX(Customers!$B$2:$B$601,MATCH(C2174,Customers!$A$2:$A$601,0))</f>
        <v>Central</v>
      </c>
      <c r="I2174" s="43" t="n">
        <f aca="false">ROUND(MIN(INDEX(Assumptions!$D$13:$D$18,MATCH(E2174,Assumptions!$A$13:$A$18,0)),MAX(INDEX(Assumptions!$C$13:$C$18,MATCH(E2174,Assumptions!$A$13:$A$18,0)),INDEX(Assumptions!$B$13:$B$18,MATCH(E2174,Assumptions!$A$13:$A$18,0))*F2174)),2)</f>
        <v>105</v>
      </c>
    </row>
    <row r="2175" customFormat="false" ht="15" hidden="false" customHeight="false" outlineLevel="0" collapsed="false">
      <c r="A2175" s="24" t="s">
        <v>2998</v>
      </c>
      <c r="B2175" s="39" t="n">
        <v>46069</v>
      </c>
      <c r="C2175" s="24" t="s">
        <v>390</v>
      </c>
      <c r="D2175" s="24" t="s">
        <v>826</v>
      </c>
      <c r="E2175" s="24" t="s">
        <v>103</v>
      </c>
      <c r="F2175" s="38" t="n">
        <v>1090</v>
      </c>
      <c r="G2175" s="42" t="n">
        <f aca="false">DATE(YEAR(B2175),MONTH(B2175),1)</f>
        <v>46054</v>
      </c>
      <c r="H2175" s="24" t="str">
        <f aca="false">INDEX(Customers!$B$2:$B$601,MATCH(C2175,Customers!$A$2:$A$601,0))</f>
        <v>Rift Valley</v>
      </c>
      <c r="I2175" s="43" t="n">
        <f aca="false">ROUND(MIN(INDEX(Assumptions!$D$13:$D$18,MATCH(E2175,Assumptions!$A$13:$A$18,0)),MAX(INDEX(Assumptions!$C$13:$C$18,MATCH(E2175,Assumptions!$A$13:$A$18,0)),INDEX(Assumptions!$B$13:$B$18,MATCH(E2175,Assumptions!$A$13:$A$18,0))*F2175)),2)</f>
        <v>10.9</v>
      </c>
    </row>
    <row r="2176" customFormat="false" ht="15" hidden="false" customHeight="false" outlineLevel="0" collapsed="false">
      <c r="A2176" s="24" t="s">
        <v>2999</v>
      </c>
      <c r="B2176" s="39" t="n">
        <v>46069</v>
      </c>
      <c r="C2176" s="24" t="s">
        <v>398</v>
      </c>
      <c r="D2176" s="24" t="s">
        <v>196</v>
      </c>
      <c r="E2176" s="24" t="s">
        <v>105</v>
      </c>
      <c r="F2176" s="38" t="n">
        <v>2260</v>
      </c>
      <c r="G2176" s="42" t="n">
        <f aca="false">DATE(YEAR(B2176),MONTH(B2176),1)</f>
        <v>46054</v>
      </c>
      <c r="H2176" s="24" t="str">
        <f aca="false">INDEX(Customers!$B$2:$B$601,MATCH(C2176,Customers!$A$2:$A$601,0))</f>
        <v>Nairobi</v>
      </c>
      <c r="I2176" s="43" t="n">
        <f aca="false">ROUND(MIN(INDEX(Assumptions!$D$13:$D$18,MATCH(E2176,Assumptions!$A$13:$A$18,0)),MAX(INDEX(Assumptions!$C$13:$C$18,MATCH(E2176,Assumptions!$A$13:$A$18,0)),INDEX(Assumptions!$B$13:$B$18,MATCH(E2176,Assumptions!$A$13:$A$18,0))*F2176)),2)</f>
        <v>33.9</v>
      </c>
    </row>
    <row r="2177" customFormat="false" ht="15" hidden="false" customHeight="false" outlineLevel="0" collapsed="false">
      <c r="A2177" s="24" t="s">
        <v>3000</v>
      </c>
      <c r="B2177" s="39" t="n">
        <v>46069</v>
      </c>
      <c r="C2177" s="24" t="s">
        <v>404</v>
      </c>
      <c r="D2177" s="24" t="s">
        <v>826</v>
      </c>
      <c r="E2177" s="24" t="s">
        <v>103</v>
      </c>
      <c r="F2177" s="38" t="n">
        <v>330</v>
      </c>
      <c r="G2177" s="42" t="n">
        <f aca="false">DATE(YEAR(B2177),MONTH(B2177),1)</f>
        <v>46054</v>
      </c>
      <c r="H2177" s="24" t="str">
        <f aca="false">INDEX(Customers!$B$2:$B$601,MATCH(C2177,Customers!$A$2:$A$601,0))</f>
        <v>Eastern</v>
      </c>
      <c r="I2177" s="43" t="n">
        <f aca="false">ROUND(MIN(INDEX(Assumptions!$D$13:$D$18,MATCH(E2177,Assumptions!$A$13:$A$18,0)),MAX(INDEX(Assumptions!$C$13:$C$18,MATCH(E2177,Assumptions!$A$13:$A$18,0)),INDEX(Assumptions!$B$13:$B$18,MATCH(E2177,Assumptions!$A$13:$A$18,0))*F2177)),2)</f>
        <v>5</v>
      </c>
    </row>
    <row r="2178" customFormat="false" ht="15" hidden="false" customHeight="false" outlineLevel="0" collapsed="false">
      <c r="A2178" s="24" t="s">
        <v>3001</v>
      </c>
      <c r="B2178" s="39" t="n">
        <v>46069</v>
      </c>
      <c r="C2178" s="24" t="s">
        <v>408</v>
      </c>
      <c r="D2178" s="24" t="s">
        <v>204</v>
      </c>
      <c r="E2178" s="24" t="s">
        <v>107</v>
      </c>
      <c r="F2178" s="38" t="n">
        <v>12490</v>
      </c>
      <c r="G2178" s="42" t="n">
        <f aca="false">DATE(YEAR(B2178),MONTH(B2178),1)</f>
        <v>46054</v>
      </c>
      <c r="H2178" s="24" t="str">
        <f aca="false">INDEX(Customers!$B$2:$B$601,MATCH(C2178,Customers!$A$2:$A$601,0))</f>
        <v>Nairobi</v>
      </c>
      <c r="I2178" s="43" t="n">
        <f aca="false">ROUND(MIN(INDEX(Assumptions!$D$13:$D$18,MATCH(E2178,Assumptions!$A$13:$A$18,0)),MAX(INDEX(Assumptions!$C$13:$C$18,MATCH(E2178,Assumptions!$A$13:$A$18,0)),INDEX(Assumptions!$B$13:$B$18,MATCH(E2178,Assumptions!$A$13:$A$18,0))*F2178)),2)</f>
        <v>0</v>
      </c>
    </row>
    <row r="2179" customFormat="false" ht="15" hidden="false" customHeight="false" outlineLevel="0" collapsed="false">
      <c r="A2179" s="24" t="s">
        <v>3002</v>
      </c>
      <c r="B2179" s="39" t="n">
        <v>46069</v>
      </c>
      <c r="C2179" s="24" t="s">
        <v>433</v>
      </c>
      <c r="D2179" s="24" t="s">
        <v>153</v>
      </c>
      <c r="E2179" s="24" t="s">
        <v>107</v>
      </c>
      <c r="F2179" s="38" t="n">
        <v>150000</v>
      </c>
      <c r="G2179" s="42" t="n">
        <f aca="false">DATE(YEAR(B2179),MONTH(B2179),1)</f>
        <v>46054</v>
      </c>
      <c r="H2179" s="24" t="str">
        <f aca="false">INDEX(Customers!$B$2:$B$601,MATCH(C2179,Customers!$A$2:$A$601,0))</f>
        <v>Nairobi</v>
      </c>
      <c r="I2179" s="43" t="n">
        <f aca="false">ROUND(MIN(INDEX(Assumptions!$D$13:$D$18,MATCH(E2179,Assumptions!$A$13:$A$18,0)),MAX(INDEX(Assumptions!$C$13:$C$18,MATCH(E2179,Assumptions!$A$13:$A$18,0)),INDEX(Assumptions!$B$13:$B$18,MATCH(E2179,Assumptions!$A$13:$A$18,0))*F2179)),2)</f>
        <v>0</v>
      </c>
    </row>
    <row r="2180" customFormat="false" ht="15" hidden="false" customHeight="false" outlineLevel="0" collapsed="false">
      <c r="A2180" s="24" t="s">
        <v>3003</v>
      </c>
      <c r="B2180" s="39" t="n">
        <v>46069</v>
      </c>
      <c r="C2180" s="24" t="s">
        <v>433</v>
      </c>
      <c r="D2180" s="24" t="s">
        <v>150</v>
      </c>
      <c r="E2180" s="24" t="s">
        <v>107</v>
      </c>
      <c r="F2180" s="38" t="n">
        <v>18360</v>
      </c>
      <c r="G2180" s="42" t="n">
        <f aca="false">DATE(YEAR(B2180),MONTH(B2180),1)</f>
        <v>46054</v>
      </c>
      <c r="H2180" s="24" t="str">
        <f aca="false">INDEX(Customers!$B$2:$B$601,MATCH(C2180,Customers!$A$2:$A$601,0))</f>
        <v>Nairobi</v>
      </c>
      <c r="I2180" s="43" t="n">
        <f aca="false">ROUND(MIN(INDEX(Assumptions!$D$13:$D$18,MATCH(E2180,Assumptions!$A$13:$A$18,0)),MAX(INDEX(Assumptions!$C$13:$C$18,MATCH(E2180,Assumptions!$A$13:$A$18,0)),INDEX(Assumptions!$B$13:$B$18,MATCH(E2180,Assumptions!$A$13:$A$18,0))*F2180)),2)</f>
        <v>0</v>
      </c>
    </row>
    <row r="2181" customFormat="false" ht="15" hidden="false" customHeight="false" outlineLevel="0" collapsed="false">
      <c r="A2181" s="24" t="s">
        <v>3004</v>
      </c>
      <c r="B2181" s="39" t="n">
        <v>46069</v>
      </c>
      <c r="C2181" s="24" t="s">
        <v>443</v>
      </c>
      <c r="D2181" s="24" t="s">
        <v>184</v>
      </c>
      <c r="E2181" s="24" t="s">
        <v>105</v>
      </c>
      <c r="F2181" s="38" t="n">
        <v>2960</v>
      </c>
      <c r="G2181" s="42" t="n">
        <f aca="false">DATE(YEAR(B2181),MONTH(B2181),1)</f>
        <v>46054</v>
      </c>
      <c r="H2181" s="24" t="str">
        <f aca="false">INDEX(Customers!$B$2:$B$601,MATCH(C2181,Customers!$A$2:$A$601,0))</f>
        <v>Coast</v>
      </c>
      <c r="I2181" s="43" t="n">
        <f aca="false">ROUND(MIN(INDEX(Assumptions!$D$13:$D$18,MATCH(E2181,Assumptions!$A$13:$A$18,0)),MAX(INDEX(Assumptions!$C$13:$C$18,MATCH(E2181,Assumptions!$A$13:$A$18,0)),INDEX(Assumptions!$B$13:$B$18,MATCH(E2181,Assumptions!$A$13:$A$18,0))*F2181)),2)</f>
        <v>44.4</v>
      </c>
    </row>
    <row r="2182" customFormat="false" ht="15" hidden="false" customHeight="false" outlineLevel="0" collapsed="false">
      <c r="A2182" s="24" t="s">
        <v>3005</v>
      </c>
      <c r="B2182" s="39" t="n">
        <v>46069</v>
      </c>
      <c r="C2182" s="24" t="s">
        <v>449</v>
      </c>
      <c r="D2182" s="24" t="s">
        <v>826</v>
      </c>
      <c r="E2182" s="24" t="s">
        <v>113</v>
      </c>
      <c r="F2182" s="38" t="n">
        <v>500</v>
      </c>
      <c r="G2182" s="42" t="n">
        <f aca="false">DATE(YEAR(B2182),MONTH(B2182),1)</f>
        <v>46054</v>
      </c>
      <c r="H2182" s="24" t="str">
        <f aca="false">INDEX(Customers!$B$2:$B$601,MATCH(C2182,Customers!$A$2:$A$601,0))</f>
        <v>Rift Valley</v>
      </c>
      <c r="I2182" s="43" t="n">
        <f aca="false">ROUND(MIN(INDEX(Assumptions!$D$13:$D$18,MATCH(E2182,Assumptions!$A$13:$A$18,0)),MAX(INDEX(Assumptions!$C$13:$C$18,MATCH(E2182,Assumptions!$A$13:$A$18,0)),INDEX(Assumptions!$B$13:$B$18,MATCH(E2182,Assumptions!$A$13:$A$18,0))*F2182)),2)</f>
        <v>25</v>
      </c>
    </row>
    <row r="2183" customFormat="false" ht="15" hidden="false" customHeight="false" outlineLevel="0" collapsed="false">
      <c r="A2183" s="24" t="s">
        <v>3006</v>
      </c>
      <c r="B2183" s="39" t="n">
        <v>46069</v>
      </c>
      <c r="C2183" s="24" t="s">
        <v>458</v>
      </c>
      <c r="D2183" s="24" t="s">
        <v>206</v>
      </c>
      <c r="E2183" s="24" t="s">
        <v>107</v>
      </c>
      <c r="F2183" s="38" t="n">
        <v>11810</v>
      </c>
      <c r="G2183" s="42" t="n">
        <f aca="false">DATE(YEAR(B2183),MONTH(B2183),1)</f>
        <v>46054</v>
      </c>
      <c r="H2183" s="24" t="str">
        <f aca="false">INDEX(Customers!$B$2:$B$601,MATCH(C2183,Customers!$A$2:$A$601,0))</f>
        <v>Coast</v>
      </c>
      <c r="I2183" s="43" t="n">
        <f aca="false">ROUND(MIN(INDEX(Assumptions!$D$13:$D$18,MATCH(E2183,Assumptions!$A$13:$A$18,0)),MAX(INDEX(Assumptions!$C$13:$C$18,MATCH(E2183,Assumptions!$A$13:$A$18,0)),INDEX(Assumptions!$B$13:$B$18,MATCH(E2183,Assumptions!$A$13:$A$18,0))*F2183)),2)</f>
        <v>0</v>
      </c>
    </row>
    <row r="2184" customFormat="false" ht="15" hidden="false" customHeight="false" outlineLevel="0" collapsed="false">
      <c r="A2184" s="24" t="s">
        <v>3007</v>
      </c>
      <c r="B2184" s="39" t="n">
        <v>46069</v>
      </c>
      <c r="C2184" s="24" t="s">
        <v>496</v>
      </c>
      <c r="D2184" s="24" t="s">
        <v>826</v>
      </c>
      <c r="E2184" s="24" t="s">
        <v>103</v>
      </c>
      <c r="F2184" s="38" t="n">
        <v>1270</v>
      </c>
      <c r="G2184" s="42" t="n">
        <f aca="false">DATE(YEAR(B2184),MONTH(B2184),1)</f>
        <v>46054</v>
      </c>
      <c r="H2184" s="24" t="str">
        <f aca="false">INDEX(Customers!$B$2:$B$601,MATCH(C2184,Customers!$A$2:$A$601,0))</f>
        <v>Rift Valley</v>
      </c>
      <c r="I2184" s="43" t="n">
        <f aca="false">ROUND(MIN(INDEX(Assumptions!$D$13:$D$18,MATCH(E2184,Assumptions!$A$13:$A$18,0)),MAX(INDEX(Assumptions!$C$13:$C$18,MATCH(E2184,Assumptions!$A$13:$A$18,0)),INDEX(Assumptions!$B$13:$B$18,MATCH(E2184,Assumptions!$A$13:$A$18,0))*F2184)),2)</f>
        <v>12.7</v>
      </c>
    </row>
    <row r="2185" customFormat="false" ht="15" hidden="false" customHeight="false" outlineLevel="0" collapsed="false">
      <c r="A2185" s="24" t="s">
        <v>3008</v>
      </c>
      <c r="B2185" s="39" t="n">
        <v>46069</v>
      </c>
      <c r="C2185" s="24" t="s">
        <v>516</v>
      </c>
      <c r="D2185" s="24" t="s">
        <v>177</v>
      </c>
      <c r="E2185" s="24" t="s">
        <v>107</v>
      </c>
      <c r="F2185" s="38" t="n">
        <v>22730</v>
      </c>
      <c r="G2185" s="42" t="n">
        <f aca="false">DATE(YEAR(B2185),MONTH(B2185),1)</f>
        <v>46054</v>
      </c>
      <c r="H2185" s="24" t="str">
        <f aca="false">INDEX(Customers!$B$2:$B$601,MATCH(C2185,Customers!$A$2:$A$601,0))</f>
        <v>Rift Valley</v>
      </c>
      <c r="I2185" s="43" t="n">
        <f aca="false">ROUND(MIN(INDEX(Assumptions!$D$13:$D$18,MATCH(E2185,Assumptions!$A$13:$A$18,0)),MAX(INDEX(Assumptions!$C$13:$C$18,MATCH(E2185,Assumptions!$A$13:$A$18,0)),INDEX(Assumptions!$B$13:$B$18,MATCH(E2185,Assumptions!$A$13:$A$18,0))*F2185)),2)</f>
        <v>0</v>
      </c>
    </row>
    <row r="2186" customFormat="false" ht="15" hidden="false" customHeight="false" outlineLevel="0" collapsed="false">
      <c r="A2186" s="24" t="s">
        <v>3009</v>
      </c>
      <c r="B2186" s="39" t="n">
        <v>46069</v>
      </c>
      <c r="C2186" s="24" t="s">
        <v>523</v>
      </c>
      <c r="D2186" s="24" t="s">
        <v>150</v>
      </c>
      <c r="E2186" s="24" t="s">
        <v>105</v>
      </c>
      <c r="F2186" s="38" t="n">
        <v>1830</v>
      </c>
      <c r="G2186" s="42" t="n">
        <f aca="false">DATE(YEAR(B2186),MONTH(B2186),1)</f>
        <v>46054</v>
      </c>
      <c r="H2186" s="24" t="str">
        <f aca="false">INDEX(Customers!$B$2:$B$601,MATCH(C2186,Customers!$A$2:$A$601,0))</f>
        <v>Nairobi</v>
      </c>
      <c r="I2186" s="43" t="n">
        <f aca="false">ROUND(MIN(INDEX(Assumptions!$D$13:$D$18,MATCH(E2186,Assumptions!$A$13:$A$18,0)),MAX(INDEX(Assumptions!$C$13:$C$18,MATCH(E2186,Assumptions!$A$13:$A$18,0)),INDEX(Assumptions!$B$13:$B$18,MATCH(E2186,Assumptions!$A$13:$A$18,0))*F2186)),2)</f>
        <v>27.45</v>
      </c>
    </row>
    <row r="2187" customFormat="false" ht="15" hidden="false" customHeight="false" outlineLevel="0" collapsed="false">
      <c r="A2187" s="24" t="s">
        <v>3010</v>
      </c>
      <c r="B2187" s="39" t="n">
        <v>46069</v>
      </c>
      <c r="C2187" s="24" t="s">
        <v>543</v>
      </c>
      <c r="D2187" s="24" t="s">
        <v>826</v>
      </c>
      <c r="E2187" s="24" t="s">
        <v>113</v>
      </c>
      <c r="F2187" s="38" t="n">
        <v>99</v>
      </c>
      <c r="G2187" s="42" t="n">
        <f aca="false">DATE(YEAR(B2187),MONTH(B2187),1)</f>
        <v>46054</v>
      </c>
      <c r="H2187" s="24" t="str">
        <f aca="false">INDEX(Customers!$B$2:$B$601,MATCH(C2187,Customers!$A$2:$A$601,0))</f>
        <v>Central</v>
      </c>
      <c r="I2187" s="43" t="n">
        <f aca="false">ROUND(MIN(INDEX(Assumptions!$D$13:$D$18,MATCH(E2187,Assumptions!$A$13:$A$18,0)),MAX(INDEX(Assumptions!$C$13:$C$18,MATCH(E2187,Assumptions!$A$13:$A$18,0)),INDEX(Assumptions!$B$13:$B$18,MATCH(E2187,Assumptions!$A$13:$A$18,0))*F2187)),2)</f>
        <v>4.95</v>
      </c>
    </row>
    <row r="2188" customFormat="false" ht="15" hidden="false" customHeight="false" outlineLevel="0" collapsed="false">
      <c r="A2188" s="24" t="s">
        <v>3011</v>
      </c>
      <c r="B2188" s="39" t="n">
        <v>46069</v>
      </c>
      <c r="C2188" s="24" t="s">
        <v>560</v>
      </c>
      <c r="D2188" s="24" t="s">
        <v>207</v>
      </c>
      <c r="E2188" s="24" t="s">
        <v>107</v>
      </c>
      <c r="F2188" s="38" t="n">
        <v>5440</v>
      </c>
      <c r="G2188" s="42" t="n">
        <f aca="false">DATE(YEAR(B2188),MONTH(B2188),1)</f>
        <v>46054</v>
      </c>
      <c r="H2188" s="24" t="str">
        <f aca="false">INDEX(Customers!$B$2:$B$601,MATCH(C2188,Customers!$A$2:$A$601,0))</f>
        <v>Eastern</v>
      </c>
      <c r="I2188" s="43" t="n">
        <f aca="false">ROUND(MIN(INDEX(Assumptions!$D$13:$D$18,MATCH(E2188,Assumptions!$A$13:$A$18,0)),MAX(INDEX(Assumptions!$C$13:$C$18,MATCH(E2188,Assumptions!$A$13:$A$18,0)),INDEX(Assumptions!$B$13:$B$18,MATCH(E2188,Assumptions!$A$13:$A$18,0))*F2188)),2)</f>
        <v>0</v>
      </c>
    </row>
    <row r="2189" customFormat="false" ht="15" hidden="false" customHeight="false" outlineLevel="0" collapsed="false">
      <c r="A2189" s="24" t="s">
        <v>3012</v>
      </c>
      <c r="B2189" s="39" t="n">
        <v>46069</v>
      </c>
      <c r="C2189" s="24" t="s">
        <v>564</v>
      </c>
      <c r="D2189" s="24" t="s">
        <v>826</v>
      </c>
      <c r="E2189" s="24" t="s">
        <v>111</v>
      </c>
      <c r="F2189" s="38" t="n">
        <v>500</v>
      </c>
      <c r="G2189" s="42" t="n">
        <f aca="false">DATE(YEAR(B2189),MONTH(B2189),1)</f>
        <v>46054</v>
      </c>
      <c r="H2189" s="24" t="str">
        <f aca="false">INDEX(Customers!$B$2:$B$601,MATCH(C2189,Customers!$A$2:$A$601,0))</f>
        <v>Coast</v>
      </c>
      <c r="I2189" s="43" t="n">
        <f aca="false">ROUND(MIN(INDEX(Assumptions!$D$13:$D$18,MATCH(E2189,Assumptions!$A$13:$A$18,0)),MAX(INDEX(Assumptions!$C$13:$C$18,MATCH(E2189,Assumptions!$A$13:$A$18,0)),INDEX(Assumptions!$B$13:$B$18,MATCH(E2189,Assumptions!$A$13:$A$18,0))*F2189)),2)</f>
        <v>20</v>
      </c>
    </row>
    <row r="2190" customFormat="false" ht="15" hidden="false" customHeight="false" outlineLevel="0" collapsed="false">
      <c r="A2190" s="24" t="s">
        <v>3013</v>
      </c>
      <c r="B2190" s="39" t="n">
        <v>46069</v>
      </c>
      <c r="C2190" s="24" t="s">
        <v>585</v>
      </c>
      <c r="D2190" s="24" t="s">
        <v>205</v>
      </c>
      <c r="E2190" s="24" t="s">
        <v>107</v>
      </c>
      <c r="F2190" s="38" t="n">
        <v>4820</v>
      </c>
      <c r="G2190" s="42" t="n">
        <f aca="false">DATE(YEAR(B2190),MONTH(B2190),1)</f>
        <v>46054</v>
      </c>
      <c r="H2190" s="24" t="str">
        <f aca="false">INDEX(Customers!$B$2:$B$601,MATCH(C2190,Customers!$A$2:$A$601,0))</f>
        <v>Eastern</v>
      </c>
      <c r="I2190" s="43" t="n">
        <f aca="false">ROUND(MIN(INDEX(Assumptions!$D$13:$D$18,MATCH(E2190,Assumptions!$A$13:$A$18,0)),MAX(INDEX(Assumptions!$C$13:$C$18,MATCH(E2190,Assumptions!$A$13:$A$18,0)),INDEX(Assumptions!$B$13:$B$18,MATCH(E2190,Assumptions!$A$13:$A$18,0))*F2190)),2)</f>
        <v>0</v>
      </c>
    </row>
    <row r="2191" customFormat="false" ht="15" hidden="false" customHeight="false" outlineLevel="0" collapsed="false">
      <c r="A2191" s="24" t="s">
        <v>3014</v>
      </c>
      <c r="B2191" s="39" t="n">
        <v>46069</v>
      </c>
      <c r="C2191" s="24" t="s">
        <v>606</v>
      </c>
      <c r="D2191" s="24" t="s">
        <v>826</v>
      </c>
      <c r="E2191" s="24" t="s">
        <v>109</v>
      </c>
      <c r="F2191" s="38" t="n">
        <v>4810</v>
      </c>
      <c r="G2191" s="42" t="n">
        <f aca="false">DATE(YEAR(B2191),MONTH(B2191),1)</f>
        <v>46054</v>
      </c>
      <c r="H2191" s="24" t="str">
        <f aca="false">INDEX(Customers!$B$2:$B$601,MATCH(C2191,Customers!$A$2:$A$601,0))</f>
        <v>Central</v>
      </c>
      <c r="I2191" s="43" t="n">
        <f aca="false">ROUND(MIN(INDEX(Assumptions!$D$13:$D$18,MATCH(E2191,Assumptions!$A$13:$A$18,0)),MAX(INDEX(Assumptions!$C$13:$C$18,MATCH(E2191,Assumptions!$A$13:$A$18,0)),INDEX(Assumptions!$B$13:$B$18,MATCH(E2191,Assumptions!$A$13:$A$18,0))*F2191)),2)</f>
        <v>19.24</v>
      </c>
    </row>
    <row r="2192" customFormat="false" ht="15" hidden="false" customHeight="false" outlineLevel="0" collapsed="false">
      <c r="A2192" s="24" t="s">
        <v>3015</v>
      </c>
      <c r="B2192" s="39" t="n">
        <v>46069</v>
      </c>
      <c r="C2192" s="24" t="s">
        <v>607</v>
      </c>
      <c r="D2192" s="24" t="s">
        <v>826</v>
      </c>
      <c r="E2192" s="24" t="s">
        <v>103</v>
      </c>
      <c r="F2192" s="38" t="n">
        <v>3360</v>
      </c>
      <c r="G2192" s="42" t="n">
        <f aca="false">DATE(YEAR(B2192),MONTH(B2192),1)</f>
        <v>46054</v>
      </c>
      <c r="H2192" s="24" t="str">
        <f aca="false">INDEX(Customers!$B$2:$B$601,MATCH(C2192,Customers!$A$2:$A$601,0))</f>
        <v>Nairobi</v>
      </c>
      <c r="I2192" s="43" t="n">
        <f aca="false">ROUND(MIN(INDEX(Assumptions!$D$13:$D$18,MATCH(E2192,Assumptions!$A$13:$A$18,0)),MAX(INDEX(Assumptions!$C$13:$C$18,MATCH(E2192,Assumptions!$A$13:$A$18,0)),INDEX(Assumptions!$B$13:$B$18,MATCH(E2192,Assumptions!$A$13:$A$18,0))*F2192)),2)</f>
        <v>33.6</v>
      </c>
    </row>
    <row r="2193" customFormat="false" ht="15" hidden="false" customHeight="false" outlineLevel="0" collapsed="false">
      <c r="A2193" s="24" t="s">
        <v>3016</v>
      </c>
      <c r="B2193" s="39" t="n">
        <v>46069</v>
      </c>
      <c r="C2193" s="24" t="s">
        <v>618</v>
      </c>
      <c r="D2193" s="24" t="s">
        <v>826</v>
      </c>
      <c r="E2193" s="24" t="s">
        <v>111</v>
      </c>
      <c r="F2193" s="38" t="n">
        <v>500</v>
      </c>
      <c r="G2193" s="42" t="n">
        <f aca="false">DATE(YEAR(B2193),MONTH(B2193),1)</f>
        <v>46054</v>
      </c>
      <c r="H2193" s="24" t="str">
        <f aca="false">INDEX(Customers!$B$2:$B$601,MATCH(C2193,Customers!$A$2:$A$601,0))</f>
        <v>Western</v>
      </c>
      <c r="I2193" s="43" t="n">
        <f aca="false">ROUND(MIN(INDEX(Assumptions!$D$13:$D$18,MATCH(E2193,Assumptions!$A$13:$A$18,0)),MAX(INDEX(Assumptions!$C$13:$C$18,MATCH(E2193,Assumptions!$A$13:$A$18,0)),INDEX(Assumptions!$B$13:$B$18,MATCH(E2193,Assumptions!$A$13:$A$18,0))*F2193)),2)</f>
        <v>20</v>
      </c>
    </row>
    <row r="2194" customFormat="false" ht="15" hidden="false" customHeight="false" outlineLevel="0" collapsed="false">
      <c r="A2194" s="24" t="s">
        <v>3017</v>
      </c>
      <c r="B2194" s="39" t="n">
        <v>46069</v>
      </c>
      <c r="C2194" s="24" t="s">
        <v>625</v>
      </c>
      <c r="D2194" s="24" t="s">
        <v>826</v>
      </c>
      <c r="E2194" s="24" t="s">
        <v>103</v>
      </c>
      <c r="F2194" s="38" t="n">
        <v>3070</v>
      </c>
      <c r="G2194" s="42" t="n">
        <f aca="false">DATE(YEAR(B2194),MONTH(B2194),1)</f>
        <v>46054</v>
      </c>
      <c r="H2194" s="24" t="str">
        <f aca="false">INDEX(Customers!$B$2:$B$601,MATCH(C2194,Customers!$A$2:$A$601,0))</f>
        <v>Nairobi</v>
      </c>
      <c r="I2194" s="43" t="n">
        <f aca="false">ROUND(MIN(INDEX(Assumptions!$D$13:$D$18,MATCH(E2194,Assumptions!$A$13:$A$18,0)),MAX(INDEX(Assumptions!$C$13:$C$18,MATCH(E2194,Assumptions!$A$13:$A$18,0)),INDEX(Assumptions!$B$13:$B$18,MATCH(E2194,Assumptions!$A$13:$A$18,0))*F2194)),2)</f>
        <v>30.7</v>
      </c>
    </row>
    <row r="2195" customFormat="false" ht="15" hidden="false" customHeight="false" outlineLevel="0" collapsed="false">
      <c r="A2195" s="24" t="s">
        <v>3018</v>
      </c>
      <c r="B2195" s="39" t="n">
        <v>46069</v>
      </c>
      <c r="C2195" s="24" t="s">
        <v>634</v>
      </c>
      <c r="D2195" s="24" t="s">
        <v>826</v>
      </c>
      <c r="E2195" s="24" t="s">
        <v>103</v>
      </c>
      <c r="F2195" s="38" t="n">
        <v>920</v>
      </c>
      <c r="G2195" s="42" t="n">
        <f aca="false">DATE(YEAR(B2195),MONTH(B2195),1)</f>
        <v>46054</v>
      </c>
      <c r="H2195" s="24" t="str">
        <f aca="false">INDEX(Customers!$B$2:$B$601,MATCH(C2195,Customers!$A$2:$A$601,0))</f>
        <v>Coast</v>
      </c>
      <c r="I2195" s="43" t="n">
        <f aca="false">ROUND(MIN(INDEX(Assumptions!$D$13:$D$18,MATCH(E2195,Assumptions!$A$13:$A$18,0)),MAX(INDEX(Assumptions!$C$13:$C$18,MATCH(E2195,Assumptions!$A$13:$A$18,0)),INDEX(Assumptions!$B$13:$B$18,MATCH(E2195,Assumptions!$A$13:$A$18,0))*F2195)),2)</f>
        <v>9.2</v>
      </c>
    </row>
    <row r="2196" customFormat="false" ht="15" hidden="false" customHeight="false" outlineLevel="0" collapsed="false">
      <c r="A2196" s="24" t="s">
        <v>3019</v>
      </c>
      <c r="B2196" s="39" t="n">
        <v>46069</v>
      </c>
      <c r="C2196" s="24" t="s">
        <v>642</v>
      </c>
      <c r="D2196" s="24" t="s">
        <v>826</v>
      </c>
      <c r="E2196" s="24" t="s">
        <v>109</v>
      </c>
      <c r="F2196" s="38" t="n">
        <v>1900</v>
      </c>
      <c r="G2196" s="42" t="n">
        <f aca="false">DATE(YEAR(B2196),MONTH(B2196),1)</f>
        <v>46054</v>
      </c>
      <c r="H2196" s="24" t="str">
        <f aca="false">INDEX(Customers!$B$2:$B$601,MATCH(C2196,Customers!$A$2:$A$601,0))</f>
        <v>Rift Valley</v>
      </c>
      <c r="I2196" s="43" t="n">
        <f aca="false">ROUND(MIN(INDEX(Assumptions!$D$13:$D$18,MATCH(E2196,Assumptions!$A$13:$A$18,0)),MAX(INDEX(Assumptions!$C$13:$C$18,MATCH(E2196,Assumptions!$A$13:$A$18,0)),INDEX(Assumptions!$B$13:$B$18,MATCH(E2196,Assumptions!$A$13:$A$18,0))*F2196)),2)</f>
        <v>7.6</v>
      </c>
    </row>
    <row r="2197" customFormat="false" ht="15" hidden="false" customHeight="false" outlineLevel="0" collapsed="false">
      <c r="A2197" s="24" t="s">
        <v>3020</v>
      </c>
      <c r="B2197" s="39" t="n">
        <v>46069</v>
      </c>
      <c r="C2197" s="24" t="s">
        <v>648</v>
      </c>
      <c r="D2197" s="24" t="s">
        <v>826</v>
      </c>
      <c r="E2197" s="24" t="s">
        <v>111</v>
      </c>
      <c r="F2197" s="38" t="n">
        <v>100</v>
      </c>
      <c r="G2197" s="42" t="n">
        <f aca="false">DATE(YEAR(B2197),MONTH(B2197),1)</f>
        <v>46054</v>
      </c>
      <c r="H2197" s="24" t="str">
        <f aca="false">INDEX(Customers!$B$2:$B$601,MATCH(C2197,Customers!$A$2:$A$601,0))</f>
        <v>Nairobi</v>
      </c>
      <c r="I2197" s="43" t="n">
        <f aca="false">ROUND(MIN(INDEX(Assumptions!$D$13:$D$18,MATCH(E2197,Assumptions!$A$13:$A$18,0)),MAX(INDEX(Assumptions!$C$13:$C$18,MATCH(E2197,Assumptions!$A$13:$A$18,0)),INDEX(Assumptions!$B$13:$B$18,MATCH(E2197,Assumptions!$A$13:$A$18,0))*F2197)),2)</f>
        <v>4</v>
      </c>
    </row>
    <row r="2198" customFormat="false" ht="15" hidden="false" customHeight="false" outlineLevel="0" collapsed="false">
      <c r="A2198" s="24" t="s">
        <v>3021</v>
      </c>
      <c r="B2198" s="39" t="n">
        <v>46069</v>
      </c>
      <c r="C2198" s="24" t="s">
        <v>650</v>
      </c>
      <c r="D2198" s="24" t="s">
        <v>826</v>
      </c>
      <c r="E2198" s="24" t="s">
        <v>109</v>
      </c>
      <c r="F2198" s="38" t="n">
        <v>12830</v>
      </c>
      <c r="G2198" s="42" t="n">
        <f aca="false">DATE(YEAR(B2198),MONTH(B2198),1)</f>
        <v>46054</v>
      </c>
      <c r="H2198" s="24" t="str">
        <f aca="false">INDEX(Customers!$B$2:$B$601,MATCH(C2198,Customers!$A$2:$A$601,0))</f>
        <v>Eastern</v>
      </c>
      <c r="I2198" s="43" t="n">
        <f aca="false">ROUND(MIN(INDEX(Assumptions!$D$13:$D$18,MATCH(E2198,Assumptions!$A$13:$A$18,0)),MAX(INDEX(Assumptions!$C$13:$C$18,MATCH(E2198,Assumptions!$A$13:$A$18,0)),INDEX(Assumptions!$B$13:$B$18,MATCH(E2198,Assumptions!$A$13:$A$18,0))*F2198)),2)</f>
        <v>40</v>
      </c>
    </row>
    <row r="2199" customFormat="false" ht="15" hidden="false" customHeight="false" outlineLevel="0" collapsed="false">
      <c r="A2199" s="24" t="s">
        <v>3022</v>
      </c>
      <c r="B2199" s="39" t="n">
        <v>46069</v>
      </c>
      <c r="C2199" s="24" t="s">
        <v>651</v>
      </c>
      <c r="D2199" s="24" t="s">
        <v>826</v>
      </c>
      <c r="E2199" s="24" t="s">
        <v>111</v>
      </c>
      <c r="F2199" s="38" t="n">
        <v>20</v>
      </c>
      <c r="G2199" s="42" t="n">
        <f aca="false">DATE(YEAR(B2199),MONTH(B2199),1)</f>
        <v>46054</v>
      </c>
      <c r="H2199" s="24" t="str">
        <f aca="false">INDEX(Customers!$B$2:$B$601,MATCH(C2199,Customers!$A$2:$A$601,0))</f>
        <v>Rift Valley</v>
      </c>
      <c r="I2199" s="43" t="n">
        <f aca="false">ROUND(MIN(INDEX(Assumptions!$D$13:$D$18,MATCH(E2199,Assumptions!$A$13:$A$18,0)),MAX(INDEX(Assumptions!$C$13:$C$18,MATCH(E2199,Assumptions!$A$13:$A$18,0)),INDEX(Assumptions!$B$13:$B$18,MATCH(E2199,Assumptions!$A$13:$A$18,0))*F2199)),2)</f>
        <v>0.8</v>
      </c>
    </row>
    <row r="2200" customFormat="false" ht="15" hidden="false" customHeight="false" outlineLevel="0" collapsed="false">
      <c r="A2200" s="24" t="s">
        <v>3023</v>
      </c>
      <c r="B2200" s="39" t="n">
        <v>46069</v>
      </c>
      <c r="C2200" s="24" t="s">
        <v>661</v>
      </c>
      <c r="D2200" s="24" t="s">
        <v>184</v>
      </c>
      <c r="E2200" s="24" t="s">
        <v>105</v>
      </c>
      <c r="F2200" s="38" t="n">
        <v>70530</v>
      </c>
      <c r="G2200" s="42" t="n">
        <f aca="false">DATE(YEAR(B2200),MONTH(B2200),1)</f>
        <v>46054</v>
      </c>
      <c r="H2200" s="24" t="str">
        <f aca="false">INDEX(Customers!$B$2:$B$601,MATCH(C2200,Customers!$A$2:$A$601,0))</f>
        <v>Coast</v>
      </c>
      <c r="I2200" s="43" t="n">
        <f aca="false">ROUND(MIN(INDEX(Assumptions!$D$13:$D$18,MATCH(E2200,Assumptions!$A$13:$A$18,0)),MAX(INDEX(Assumptions!$C$13:$C$18,MATCH(E2200,Assumptions!$A$13:$A$18,0)),INDEX(Assumptions!$B$13:$B$18,MATCH(E2200,Assumptions!$A$13:$A$18,0))*F2200)),2)</f>
        <v>200</v>
      </c>
    </row>
    <row r="2201" customFormat="false" ht="15" hidden="false" customHeight="false" outlineLevel="0" collapsed="false">
      <c r="A2201" s="24" t="s">
        <v>3024</v>
      </c>
      <c r="B2201" s="39" t="n">
        <v>46069</v>
      </c>
      <c r="C2201" s="24" t="s">
        <v>673</v>
      </c>
      <c r="D2201" s="24" t="s">
        <v>826</v>
      </c>
      <c r="E2201" s="24" t="s">
        <v>109</v>
      </c>
      <c r="F2201" s="38" t="n">
        <v>650</v>
      </c>
      <c r="G2201" s="42" t="n">
        <f aca="false">DATE(YEAR(B2201),MONTH(B2201),1)</f>
        <v>46054</v>
      </c>
      <c r="H2201" s="24" t="str">
        <f aca="false">INDEX(Customers!$B$2:$B$601,MATCH(C2201,Customers!$A$2:$A$601,0))</f>
        <v>Nairobi</v>
      </c>
      <c r="I2201" s="43" t="n">
        <f aca="false">ROUND(MIN(INDEX(Assumptions!$D$13:$D$18,MATCH(E2201,Assumptions!$A$13:$A$18,0)),MAX(INDEX(Assumptions!$C$13:$C$18,MATCH(E2201,Assumptions!$A$13:$A$18,0)),INDEX(Assumptions!$B$13:$B$18,MATCH(E2201,Assumptions!$A$13:$A$18,0))*F2201)),2)</f>
        <v>2.6</v>
      </c>
    </row>
    <row r="2202" customFormat="false" ht="15" hidden="false" customHeight="false" outlineLevel="0" collapsed="false">
      <c r="A2202" s="24" t="s">
        <v>3025</v>
      </c>
      <c r="B2202" s="39" t="n">
        <v>46069</v>
      </c>
      <c r="C2202" s="24" t="s">
        <v>686</v>
      </c>
      <c r="D2202" s="24" t="s">
        <v>162</v>
      </c>
      <c r="E2202" s="24" t="s">
        <v>107</v>
      </c>
      <c r="F2202" s="38" t="n">
        <v>2290</v>
      </c>
      <c r="G2202" s="42" t="n">
        <f aca="false">DATE(YEAR(B2202),MONTH(B2202),1)</f>
        <v>46054</v>
      </c>
      <c r="H2202" s="24" t="str">
        <f aca="false">INDEX(Customers!$B$2:$B$601,MATCH(C2202,Customers!$A$2:$A$601,0))</f>
        <v>Nairobi</v>
      </c>
      <c r="I2202" s="43" t="n">
        <f aca="false">ROUND(MIN(INDEX(Assumptions!$D$13:$D$18,MATCH(E2202,Assumptions!$A$13:$A$18,0)),MAX(INDEX(Assumptions!$C$13:$C$18,MATCH(E2202,Assumptions!$A$13:$A$18,0)),INDEX(Assumptions!$B$13:$B$18,MATCH(E2202,Assumptions!$A$13:$A$18,0))*F2202)),2)</f>
        <v>0</v>
      </c>
    </row>
    <row r="2203" customFormat="false" ht="15" hidden="false" customHeight="false" outlineLevel="0" collapsed="false">
      <c r="A2203" s="24" t="s">
        <v>3026</v>
      </c>
      <c r="B2203" s="39" t="n">
        <v>46069</v>
      </c>
      <c r="C2203" s="24" t="s">
        <v>706</v>
      </c>
      <c r="D2203" s="24" t="s">
        <v>826</v>
      </c>
      <c r="E2203" s="24" t="s">
        <v>103</v>
      </c>
      <c r="F2203" s="38" t="n">
        <v>2020</v>
      </c>
      <c r="G2203" s="42" t="n">
        <f aca="false">DATE(YEAR(B2203),MONTH(B2203),1)</f>
        <v>46054</v>
      </c>
      <c r="H2203" s="24" t="str">
        <f aca="false">INDEX(Customers!$B$2:$B$601,MATCH(C2203,Customers!$A$2:$A$601,0))</f>
        <v>Eastern</v>
      </c>
      <c r="I2203" s="43" t="n">
        <f aca="false">ROUND(MIN(INDEX(Assumptions!$D$13:$D$18,MATCH(E2203,Assumptions!$A$13:$A$18,0)),MAX(INDEX(Assumptions!$C$13:$C$18,MATCH(E2203,Assumptions!$A$13:$A$18,0)),INDEX(Assumptions!$B$13:$B$18,MATCH(E2203,Assumptions!$A$13:$A$18,0))*F2203)),2)</f>
        <v>20.2</v>
      </c>
    </row>
    <row r="2204" customFormat="false" ht="15" hidden="false" customHeight="false" outlineLevel="0" collapsed="false">
      <c r="A2204" s="24" t="s">
        <v>3027</v>
      </c>
      <c r="B2204" s="39" t="n">
        <v>46069</v>
      </c>
      <c r="C2204" s="24" t="s">
        <v>711</v>
      </c>
      <c r="D2204" s="24" t="s">
        <v>826</v>
      </c>
      <c r="E2204" s="24" t="s">
        <v>103</v>
      </c>
      <c r="F2204" s="38" t="n">
        <v>32610</v>
      </c>
      <c r="G2204" s="42" t="n">
        <f aca="false">DATE(YEAR(B2204),MONTH(B2204),1)</f>
        <v>46054</v>
      </c>
      <c r="H2204" s="24" t="str">
        <f aca="false">INDEX(Customers!$B$2:$B$601,MATCH(C2204,Customers!$A$2:$A$601,0))</f>
        <v>Rift Valley</v>
      </c>
      <c r="I2204" s="43" t="n">
        <f aca="false">ROUND(MIN(INDEX(Assumptions!$D$13:$D$18,MATCH(E2204,Assumptions!$A$13:$A$18,0)),MAX(INDEX(Assumptions!$C$13:$C$18,MATCH(E2204,Assumptions!$A$13:$A$18,0)),INDEX(Assumptions!$B$13:$B$18,MATCH(E2204,Assumptions!$A$13:$A$18,0))*F2204)),2)</f>
        <v>105</v>
      </c>
    </row>
    <row r="2205" customFormat="false" ht="15" hidden="false" customHeight="false" outlineLevel="0" collapsed="false">
      <c r="A2205" s="24" t="s">
        <v>3028</v>
      </c>
      <c r="B2205" s="39" t="n">
        <v>46069</v>
      </c>
      <c r="C2205" s="24" t="s">
        <v>717</v>
      </c>
      <c r="D2205" s="24" t="s">
        <v>178</v>
      </c>
      <c r="E2205" s="24" t="s">
        <v>105</v>
      </c>
      <c r="F2205" s="38" t="n">
        <v>2510</v>
      </c>
      <c r="G2205" s="42" t="n">
        <f aca="false">DATE(YEAR(B2205),MONTH(B2205),1)</f>
        <v>46054</v>
      </c>
      <c r="H2205" s="24" t="str">
        <f aca="false">INDEX(Customers!$B$2:$B$601,MATCH(C2205,Customers!$A$2:$A$601,0))</f>
        <v>Rift Valley</v>
      </c>
      <c r="I2205" s="43" t="n">
        <f aca="false">ROUND(MIN(INDEX(Assumptions!$D$13:$D$18,MATCH(E2205,Assumptions!$A$13:$A$18,0)),MAX(INDEX(Assumptions!$C$13:$C$18,MATCH(E2205,Assumptions!$A$13:$A$18,0)),INDEX(Assumptions!$B$13:$B$18,MATCH(E2205,Assumptions!$A$13:$A$18,0))*F2205)),2)</f>
        <v>37.65</v>
      </c>
    </row>
    <row r="2206" customFormat="false" ht="15" hidden="false" customHeight="false" outlineLevel="0" collapsed="false">
      <c r="A2206" s="24" t="s">
        <v>3029</v>
      </c>
      <c r="B2206" s="39" t="n">
        <v>46069</v>
      </c>
      <c r="C2206" s="24" t="s">
        <v>718</v>
      </c>
      <c r="D2206" s="24" t="s">
        <v>826</v>
      </c>
      <c r="E2206" s="24" t="s">
        <v>113</v>
      </c>
      <c r="F2206" s="38" t="n">
        <v>250</v>
      </c>
      <c r="G2206" s="42" t="n">
        <f aca="false">DATE(YEAR(B2206),MONTH(B2206),1)</f>
        <v>46054</v>
      </c>
      <c r="H2206" s="24" t="str">
        <f aca="false">INDEX(Customers!$B$2:$B$601,MATCH(C2206,Customers!$A$2:$A$601,0))</f>
        <v>Central</v>
      </c>
      <c r="I2206" s="43" t="n">
        <f aca="false">ROUND(MIN(INDEX(Assumptions!$D$13:$D$18,MATCH(E2206,Assumptions!$A$13:$A$18,0)),MAX(INDEX(Assumptions!$C$13:$C$18,MATCH(E2206,Assumptions!$A$13:$A$18,0)),INDEX(Assumptions!$B$13:$B$18,MATCH(E2206,Assumptions!$A$13:$A$18,0))*F2206)),2)</f>
        <v>12.5</v>
      </c>
    </row>
    <row r="2207" customFormat="false" ht="15" hidden="false" customHeight="false" outlineLevel="0" collapsed="false">
      <c r="A2207" s="24" t="s">
        <v>3030</v>
      </c>
      <c r="B2207" s="39" t="n">
        <v>46069</v>
      </c>
      <c r="C2207" s="24" t="s">
        <v>750</v>
      </c>
      <c r="D2207" s="24" t="s">
        <v>826</v>
      </c>
      <c r="E2207" s="24" t="s">
        <v>113</v>
      </c>
      <c r="F2207" s="38" t="n">
        <v>99</v>
      </c>
      <c r="G2207" s="42" t="n">
        <f aca="false">DATE(YEAR(B2207),MONTH(B2207),1)</f>
        <v>46054</v>
      </c>
      <c r="H2207" s="24" t="str">
        <f aca="false">INDEX(Customers!$B$2:$B$601,MATCH(C2207,Customers!$A$2:$A$601,0))</f>
        <v>Eastern</v>
      </c>
      <c r="I2207" s="43" t="n">
        <f aca="false">ROUND(MIN(INDEX(Assumptions!$D$13:$D$18,MATCH(E2207,Assumptions!$A$13:$A$18,0)),MAX(INDEX(Assumptions!$C$13:$C$18,MATCH(E2207,Assumptions!$A$13:$A$18,0)),INDEX(Assumptions!$B$13:$B$18,MATCH(E2207,Assumptions!$A$13:$A$18,0))*F2207)),2)</f>
        <v>4.95</v>
      </c>
    </row>
    <row r="2208" customFormat="false" ht="15" hidden="false" customHeight="false" outlineLevel="0" collapsed="false">
      <c r="A2208" s="24" t="s">
        <v>3031</v>
      </c>
      <c r="B2208" s="39" t="n">
        <v>46069</v>
      </c>
      <c r="C2208" s="24" t="s">
        <v>750</v>
      </c>
      <c r="D2208" s="24" t="s">
        <v>205</v>
      </c>
      <c r="E2208" s="24" t="s">
        <v>105</v>
      </c>
      <c r="F2208" s="38" t="n">
        <v>1550</v>
      </c>
      <c r="G2208" s="42" t="n">
        <f aca="false">DATE(YEAR(B2208),MONTH(B2208),1)</f>
        <v>46054</v>
      </c>
      <c r="H2208" s="24" t="str">
        <f aca="false">INDEX(Customers!$B$2:$B$601,MATCH(C2208,Customers!$A$2:$A$601,0))</f>
        <v>Eastern</v>
      </c>
      <c r="I2208" s="43" t="n">
        <f aca="false">ROUND(MIN(INDEX(Assumptions!$D$13:$D$18,MATCH(E2208,Assumptions!$A$13:$A$18,0)),MAX(INDEX(Assumptions!$C$13:$C$18,MATCH(E2208,Assumptions!$A$13:$A$18,0)),INDEX(Assumptions!$B$13:$B$18,MATCH(E2208,Assumptions!$A$13:$A$18,0))*F2208)),2)</f>
        <v>23.25</v>
      </c>
    </row>
    <row r="2209" customFormat="false" ht="15" hidden="false" customHeight="false" outlineLevel="0" collapsed="false">
      <c r="A2209" s="24" t="s">
        <v>3032</v>
      </c>
      <c r="B2209" s="39" t="n">
        <v>46069</v>
      </c>
      <c r="C2209" s="24" t="s">
        <v>806</v>
      </c>
      <c r="D2209" s="24" t="s">
        <v>826</v>
      </c>
      <c r="E2209" s="24" t="s">
        <v>109</v>
      </c>
      <c r="F2209" s="38" t="n">
        <v>15480</v>
      </c>
      <c r="G2209" s="42" t="n">
        <f aca="false">DATE(YEAR(B2209),MONTH(B2209),1)</f>
        <v>46054</v>
      </c>
      <c r="H2209" s="24" t="str">
        <f aca="false">INDEX(Customers!$B$2:$B$601,MATCH(C2209,Customers!$A$2:$A$601,0))</f>
        <v>Rift Valley</v>
      </c>
      <c r="I2209" s="43" t="n">
        <f aca="false">ROUND(MIN(INDEX(Assumptions!$D$13:$D$18,MATCH(E2209,Assumptions!$A$13:$A$18,0)),MAX(INDEX(Assumptions!$C$13:$C$18,MATCH(E2209,Assumptions!$A$13:$A$18,0)),INDEX(Assumptions!$B$13:$B$18,MATCH(E2209,Assumptions!$A$13:$A$18,0))*F2209)),2)</f>
        <v>40</v>
      </c>
    </row>
    <row r="2210" customFormat="false" ht="15" hidden="false" customHeight="false" outlineLevel="0" collapsed="false">
      <c r="A2210" s="24" t="s">
        <v>3033</v>
      </c>
      <c r="B2210" s="39" t="n">
        <v>46069</v>
      </c>
      <c r="C2210" s="24" t="s">
        <v>806</v>
      </c>
      <c r="D2210" s="24" t="s">
        <v>826</v>
      </c>
      <c r="E2210" s="24" t="s">
        <v>103</v>
      </c>
      <c r="F2210" s="38" t="n">
        <v>860</v>
      </c>
      <c r="G2210" s="42" t="n">
        <f aca="false">DATE(YEAR(B2210),MONTH(B2210),1)</f>
        <v>46054</v>
      </c>
      <c r="H2210" s="24" t="str">
        <f aca="false">INDEX(Customers!$B$2:$B$601,MATCH(C2210,Customers!$A$2:$A$601,0))</f>
        <v>Rift Valley</v>
      </c>
      <c r="I2210" s="43" t="n">
        <f aca="false">ROUND(MIN(INDEX(Assumptions!$D$13:$D$18,MATCH(E2210,Assumptions!$A$13:$A$18,0)),MAX(INDEX(Assumptions!$C$13:$C$18,MATCH(E2210,Assumptions!$A$13:$A$18,0)),INDEX(Assumptions!$B$13:$B$18,MATCH(E2210,Assumptions!$A$13:$A$18,0))*F2210)),2)</f>
        <v>8.6</v>
      </c>
    </row>
    <row r="2211" customFormat="false" ht="15" hidden="false" customHeight="false" outlineLevel="0" collapsed="false">
      <c r="A2211" s="24" t="s">
        <v>3034</v>
      </c>
      <c r="B2211" s="39" t="n">
        <v>46070</v>
      </c>
      <c r="C2211" s="24" t="s">
        <v>219</v>
      </c>
      <c r="D2211" s="24" t="s">
        <v>826</v>
      </c>
      <c r="E2211" s="24" t="s">
        <v>113</v>
      </c>
      <c r="F2211" s="38" t="n">
        <v>250</v>
      </c>
      <c r="G2211" s="42" t="n">
        <f aca="false">DATE(YEAR(B2211),MONTH(B2211),1)</f>
        <v>46054</v>
      </c>
      <c r="H2211" s="24" t="str">
        <f aca="false">INDEX(Customers!$B$2:$B$601,MATCH(C2211,Customers!$A$2:$A$601,0))</f>
        <v>Rift Valley</v>
      </c>
      <c r="I2211" s="43" t="n">
        <f aca="false">ROUND(MIN(INDEX(Assumptions!$D$13:$D$18,MATCH(E2211,Assumptions!$A$13:$A$18,0)),MAX(INDEX(Assumptions!$C$13:$C$18,MATCH(E2211,Assumptions!$A$13:$A$18,0)),INDEX(Assumptions!$B$13:$B$18,MATCH(E2211,Assumptions!$A$13:$A$18,0))*F2211)),2)</f>
        <v>12.5</v>
      </c>
    </row>
    <row r="2212" customFormat="false" ht="15" hidden="false" customHeight="false" outlineLevel="0" collapsed="false">
      <c r="A2212" s="24" t="s">
        <v>3035</v>
      </c>
      <c r="B2212" s="39" t="n">
        <v>46070</v>
      </c>
      <c r="C2212" s="24" t="s">
        <v>249</v>
      </c>
      <c r="D2212" s="24" t="s">
        <v>172</v>
      </c>
      <c r="E2212" s="24" t="s">
        <v>107</v>
      </c>
      <c r="F2212" s="38" t="n">
        <v>8320</v>
      </c>
      <c r="G2212" s="42" t="n">
        <f aca="false">DATE(YEAR(B2212),MONTH(B2212),1)</f>
        <v>46054</v>
      </c>
      <c r="H2212" s="24" t="str">
        <f aca="false">INDEX(Customers!$B$2:$B$601,MATCH(C2212,Customers!$A$2:$A$601,0))</f>
        <v>Central</v>
      </c>
      <c r="I2212" s="43" t="n">
        <f aca="false">ROUND(MIN(INDEX(Assumptions!$D$13:$D$18,MATCH(E2212,Assumptions!$A$13:$A$18,0)),MAX(INDEX(Assumptions!$C$13:$C$18,MATCH(E2212,Assumptions!$A$13:$A$18,0)),INDEX(Assumptions!$B$13:$B$18,MATCH(E2212,Assumptions!$A$13:$A$18,0))*F2212)),2)</f>
        <v>0</v>
      </c>
    </row>
    <row r="2213" customFormat="false" ht="15" hidden="false" customHeight="false" outlineLevel="0" collapsed="false">
      <c r="A2213" s="24" t="s">
        <v>3036</v>
      </c>
      <c r="B2213" s="39" t="n">
        <v>46070</v>
      </c>
      <c r="C2213" s="24" t="s">
        <v>276</v>
      </c>
      <c r="D2213" s="24" t="s">
        <v>826</v>
      </c>
      <c r="E2213" s="24" t="s">
        <v>103</v>
      </c>
      <c r="F2213" s="38" t="n">
        <v>950</v>
      </c>
      <c r="G2213" s="42" t="n">
        <f aca="false">DATE(YEAR(B2213),MONTH(B2213),1)</f>
        <v>46054</v>
      </c>
      <c r="H2213" s="24" t="str">
        <f aca="false">INDEX(Customers!$B$2:$B$601,MATCH(C2213,Customers!$A$2:$A$601,0))</f>
        <v>Coast</v>
      </c>
      <c r="I2213" s="43" t="n">
        <f aca="false">ROUND(MIN(INDEX(Assumptions!$D$13:$D$18,MATCH(E2213,Assumptions!$A$13:$A$18,0)),MAX(INDEX(Assumptions!$C$13:$C$18,MATCH(E2213,Assumptions!$A$13:$A$18,0)),INDEX(Assumptions!$B$13:$B$18,MATCH(E2213,Assumptions!$A$13:$A$18,0))*F2213)),2)</f>
        <v>9.5</v>
      </c>
    </row>
    <row r="2214" customFormat="false" ht="15" hidden="false" customHeight="false" outlineLevel="0" collapsed="false">
      <c r="A2214" s="24" t="s">
        <v>3037</v>
      </c>
      <c r="B2214" s="39" t="n">
        <v>46070</v>
      </c>
      <c r="C2214" s="24" t="s">
        <v>305</v>
      </c>
      <c r="D2214" s="24" t="s">
        <v>826</v>
      </c>
      <c r="E2214" s="24" t="s">
        <v>103</v>
      </c>
      <c r="F2214" s="38" t="n">
        <v>1380</v>
      </c>
      <c r="G2214" s="42" t="n">
        <f aca="false">DATE(YEAR(B2214),MONTH(B2214),1)</f>
        <v>46054</v>
      </c>
      <c r="H2214" s="24" t="str">
        <f aca="false">INDEX(Customers!$B$2:$B$601,MATCH(C2214,Customers!$A$2:$A$601,0))</f>
        <v>Nairobi</v>
      </c>
      <c r="I2214" s="43" t="n">
        <f aca="false">ROUND(MIN(INDEX(Assumptions!$D$13:$D$18,MATCH(E2214,Assumptions!$A$13:$A$18,0)),MAX(INDEX(Assumptions!$C$13:$C$18,MATCH(E2214,Assumptions!$A$13:$A$18,0)),INDEX(Assumptions!$B$13:$B$18,MATCH(E2214,Assumptions!$A$13:$A$18,0))*F2214)),2)</f>
        <v>13.8</v>
      </c>
    </row>
    <row r="2215" customFormat="false" ht="15" hidden="false" customHeight="false" outlineLevel="0" collapsed="false">
      <c r="A2215" s="24" t="s">
        <v>3038</v>
      </c>
      <c r="B2215" s="39" t="n">
        <v>46070</v>
      </c>
      <c r="C2215" s="24" t="s">
        <v>309</v>
      </c>
      <c r="D2215" s="24" t="s">
        <v>826</v>
      </c>
      <c r="E2215" s="24" t="s">
        <v>103</v>
      </c>
      <c r="F2215" s="38" t="n">
        <v>6990</v>
      </c>
      <c r="G2215" s="42" t="n">
        <f aca="false">DATE(YEAR(B2215),MONTH(B2215),1)</f>
        <v>46054</v>
      </c>
      <c r="H2215" s="24" t="str">
        <f aca="false">INDEX(Customers!$B$2:$B$601,MATCH(C2215,Customers!$A$2:$A$601,0))</f>
        <v>Rift Valley</v>
      </c>
      <c r="I2215" s="43" t="n">
        <f aca="false">ROUND(MIN(INDEX(Assumptions!$D$13:$D$18,MATCH(E2215,Assumptions!$A$13:$A$18,0)),MAX(INDEX(Assumptions!$C$13:$C$18,MATCH(E2215,Assumptions!$A$13:$A$18,0)),INDEX(Assumptions!$B$13:$B$18,MATCH(E2215,Assumptions!$A$13:$A$18,0))*F2215)),2)</f>
        <v>69.9</v>
      </c>
    </row>
    <row r="2216" customFormat="false" ht="15" hidden="false" customHeight="false" outlineLevel="0" collapsed="false">
      <c r="A2216" s="24" t="s">
        <v>3039</v>
      </c>
      <c r="B2216" s="39" t="n">
        <v>46070</v>
      </c>
      <c r="C2216" s="24" t="s">
        <v>309</v>
      </c>
      <c r="D2216" s="24" t="s">
        <v>826</v>
      </c>
      <c r="E2216" s="24" t="s">
        <v>111</v>
      </c>
      <c r="F2216" s="38" t="n">
        <v>200</v>
      </c>
      <c r="G2216" s="42" t="n">
        <f aca="false">DATE(YEAR(B2216),MONTH(B2216),1)</f>
        <v>46054</v>
      </c>
      <c r="H2216" s="24" t="str">
        <f aca="false">INDEX(Customers!$B$2:$B$601,MATCH(C2216,Customers!$A$2:$A$601,0))</f>
        <v>Rift Valley</v>
      </c>
      <c r="I2216" s="43" t="n">
        <f aca="false">ROUND(MIN(INDEX(Assumptions!$D$13:$D$18,MATCH(E2216,Assumptions!$A$13:$A$18,0)),MAX(INDEX(Assumptions!$C$13:$C$18,MATCH(E2216,Assumptions!$A$13:$A$18,0)),INDEX(Assumptions!$B$13:$B$18,MATCH(E2216,Assumptions!$A$13:$A$18,0))*F2216)),2)</f>
        <v>8</v>
      </c>
    </row>
    <row r="2217" customFormat="false" ht="15" hidden="false" customHeight="false" outlineLevel="0" collapsed="false">
      <c r="A2217" s="24" t="s">
        <v>3040</v>
      </c>
      <c r="B2217" s="39" t="n">
        <v>46070</v>
      </c>
      <c r="C2217" s="24" t="s">
        <v>328</v>
      </c>
      <c r="D2217" s="24" t="s">
        <v>826</v>
      </c>
      <c r="E2217" s="24" t="s">
        <v>109</v>
      </c>
      <c r="F2217" s="38" t="n">
        <v>6560</v>
      </c>
      <c r="G2217" s="42" t="n">
        <f aca="false">DATE(YEAR(B2217),MONTH(B2217),1)</f>
        <v>46054</v>
      </c>
      <c r="H2217" s="24" t="str">
        <f aca="false">INDEX(Customers!$B$2:$B$601,MATCH(C2217,Customers!$A$2:$A$601,0))</f>
        <v>Western</v>
      </c>
      <c r="I2217" s="43" t="n">
        <f aca="false">ROUND(MIN(INDEX(Assumptions!$D$13:$D$18,MATCH(E2217,Assumptions!$A$13:$A$18,0)),MAX(INDEX(Assumptions!$C$13:$C$18,MATCH(E2217,Assumptions!$A$13:$A$18,0)),INDEX(Assumptions!$B$13:$B$18,MATCH(E2217,Assumptions!$A$13:$A$18,0))*F2217)),2)</f>
        <v>26.24</v>
      </c>
    </row>
    <row r="2218" customFormat="false" ht="15" hidden="false" customHeight="false" outlineLevel="0" collapsed="false">
      <c r="A2218" s="24" t="s">
        <v>3041</v>
      </c>
      <c r="B2218" s="39" t="n">
        <v>46070</v>
      </c>
      <c r="C2218" s="24" t="s">
        <v>347</v>
      </c>
      <c r="D2218" s="24" t="s">
        <v>826</v>
      </c>
      <c r="E2218" s="24" t="s">
        <v>109</v>
      </c>
      <c r="F2218" s="38" t="n">
        <v>1960</v>
      </c>
      <c r="G2218" s="42" t="n">
        <f aca="false">DATE(YEAR(B2218),MONTH(B2218),1)</f>
        <v>46054</v>
      </c>
      <c r="H2218" s="24" t="str">
        <f aca="false">INDEX(Customers!$B$2:$B$601,MATCH(C2218,Customers!$A$2:$A$601,0))</f>
        <v>Coast</v>
      </c>
      <c r="I2218" s="43" t="n">
        <f aca="false">ROUND(MIN(INDEX(Assumptions!$D$13:$D$18,MATCH(E2218,Assumptions!$A$13:$A$18,0)),MAX(INDEX(Assumptions!$C$13:$C$18,MATCH(E2218,Assumptions!$A$13:$A$18,0)),INDEX(Assumptions!$B$13:$B$18,MATCH(E2218,Assumptions!$A$13:$A$18,0))*F2218)),2)</f>
        <v>7.84</v>
      </c>
    </row>
    <row r="2219" customFormat="false" ht="15" hidden="false" customHeight="false" outlineLevel="0" collapsed="false">
      <c r="A2219" s="24" t="s">
        <v>3042</v>
      </c>
      <c r="B2219" s="39" t="n">
        <v>46070</v>
      </c>
      <c r="C2219" s="24" t="s">
        <v>407</v>
      </c>
      <c r="D2219" s="24" t="s">
        <v>826</v>
      </c>
      <c r="E2219" s="24" t="s">
        <v>103</v>
      </c>
      <c r="F2219" s="38" t="n">
        <v>3020</v>
      </c>
      <c r="G2219" s="42" t="n">
        <f aca="false">DATE(YEAR(B2219),MONTH(B2219),1)</f>
        <v>46054</v>
      </c>
      <c r="H2219" s="24" t="str">
        <f aca="false">INDEX(Customers!$B$2:$B$601,MATCH(C2219,Customers!$A$2:$A$601,0))</f>
        <v>Coast</v>
      </c>
      <c r="I2219" s="43" t="n">
        <f aca="false">ROUND(MIN(INDEX(Assumptions!$D$13:$D$18,MATCH(E2219,Assumptions!$A$13:$A$18,0)),MAX(INDEX(Assumptions!$C$13:$C$18,MATCH(E2219,Assumptions!$A$13:$A$18,0)),INDEX(Assumptions!$B$13:$B$18,MATCH(E2219,Assumptions!$A$13:$A$18,0))*F2219)),2)</f>
        <v>30.2</v>
      </c>
    </row>
    <row r="2220" customFormat="false" ht="15" hidden="false" customHeight="false" outlineLevel="0" collapsed="false">
      <c r="A2220" s="24" t="s">
        <v>3043</v>
      </c>
      <c r="B2220" s="39" t="n">
        <v>46070</v>
      </c>
      <c r="C2220" s="24" t="s">
        <v>421</v>
      </c>
      <c r="D2220" s="24" t="s">
        <v>826</v>
      </c>
      <c r="E2220" s="24" t="s">
        <v>113</v>
      </c>
      <c r="F2220" s="38" t="n">
        <v>99</v>
      </c>
      <c r="G2220" s="42" t="n">
        <f aca="false">DATE(YEAR(B2220),MONTH(B2220),1)</f>
        <v>46054</v>
      </c>
      <c r="H2220" s="24" t="str">
        <f aca="false">INDEX(Customers!$B$2:$B$601,MATCH(C2220,Customers!$A$2:$A$601,0))</f>
        <v>Western</v>
      </c>
      <c r="I2220" s="43" t="n">
        <f aca="false">ROUND(MIN(INDEX(Assumptions!$D$13:$D$18,MATCH(E2220,Assumptions!$A$13:$A$18,0)),MAX(INDEX(Assumptions!$C$13:$C$18,MATCH(E2220,Assumptions!$A$13:$A$18,0)),INDEX(Assumptions!$B$13:$B$18,MATCH(E2220,Assumptions!$A$13:$A$18,0))*F2220)),2)</f>
        <v>4.95</v>
      </c>
    </row>
    <row r="2221" customFormat="false" ht="15" hidden="false" customHeight="false" outlineLevel="0" collapsed="false">
      <c r="A2221" s="24" t="s">
        <v>3044</v>
      </c>
      <c r="B2221" s="39" t="n">
        <v>46070</v>
      </c>
      <c r="C2221" s="24" t="s">
        <v>430</v>
      </c>
      <c r="D2221" s="24" t="s">
        <v>826</v>
      </c>
      <c r="E2221" s="24" t="s">
        <v>103</v>
      </c>
      <c r="F2221" s="38" t="n">
        <v>4260</v>
      </c>
      <c r="G2221" s="42" t="n">
        <f aca="false">DATE(YEAR(B2221),MONTH(B2221),1)</f>
        <v>46054</v>
      </c>
      <c r="H2221" s="24" t="str">
        <f aca="false">INDEX(Customers!$B$2:$B$601,MATCH(C2221,Customers!$A$2:$A$601,0))</f>
        <v>Western</v>
      </c>
      <c r="I2221" s="43" t="n">
        <f aca="false">ROUND(MIN(INDEX(Assumptions!$D$13:$D$18,MATCH(E2221,Assumptions!$A$13:$A$18,0)),MAX(INDEX(Assumptions!$C$13:$C$18,MATCH(E2221,Assumptions!$A$13:$A$18,0)),INDEX(Assumptions!$B$13:$B$18,MATCH(E2221,Assumptions!$A$13:$A$18,0))*F2221)),2)</f>
        <v>42.6</v>
      </c>
    </row>
    <row r="2222" customFormat="false" ht="15" hidden="false" customHeight="false" outlineLevel="0" collapsed="false">
      <c r="A2222" s="24" t="s">
        <v>3045</v>
      </c>
      <c r="B2222" s="39" t="n">
        <v>46070</v>
      </c>
      <c r="C2222" s="24" t="s">
        <v>439</v>
      </c>
      <c r="D2222" s="24" t="s">
        <v>178</v>
      </c>
      <c r="E2222" s="24" t="s">
        <v>105</v>
      </c>
      <c r="F2222" s="38" t="n">
        <v>4640</v>
      </c>
      <c r="G2222" s="42" t="n">
        <f aca="false">DATE(YEAR(B2222),MONTH(B2222),1)</f>
        <v>46054</v>
      </c>
      <c r="H2222" s="24" t="str">
        <f aca="false">INDEX(Customers!$B$2:$B$601,MATCH(C2222,Customers!$A$2:$A$601,0))</f>
        <v>Rift Valley</v>
      </c>
      <c r="I2222" s="43" t="n">
        <f aca="false">ROUND(MIN(INDEX(Assumptions!$D$13:$D$18,MATCH(E2222,Assumptions!$A$13:$A$18,0)),MAX(INDEX(Assumptions!$C$13:$C$18,MATCH(E2222,Assumptions!$A$13:$A$18,0)),INDEX(Assumptions!$B$13:$B$18,MATCH(E2222,Assumptions!$A$13:$A$18,0))*F2222)),2)</f>
        <v>69.6</v>
      </c>
    </row>
    <row r="2223" customFormat="false" ht="15" hidden="false" customHeight="false" outlineLevel="0" collapsed="false">
      <c r="A2223" s="24" t="s">
        <v>3046</v>
      </c>
      <c r="B2223" s="39" t="n">
        <v>46070</v>
      </c>
      <c r="C2223" s="24" t="s">
        <v>449</v>
      </c>
      <c r="D2223" s="24" t="s">
        <v>826</v>
      </c>
      <c r="E2223" s="24" t="s">
        <v>103</v>
      </c>
      <c r="F2223" s="38" t="n">
        <v>510</v>
      </c>
      <c r="G2223" s="42" t="n">
        <f aca="false">DATE(YEAR(B2223),MONTH(B2223),1)</f>
        <v>46054</v>
      </c>
      <c r="H2223" s="24" t="str">
        <f aca="false">INDEX(Customers!$B$2:$B$601,MATCH(C2223,Customers!$A$2:$A$601,0))</f>
        <v>Rift Valley</v>
      </c>
      <c r="I2223" s="43" t="n">
        <f aca="false">ROUND(MIN(INDEX(Assumptions!$D$13:$D$18,MATCH(E2223,Assumptions!$A$13:$A$18,0)),MAX(INDEX(Assumptions!$C$13:$C$18,MATCH(E2223,Assumptions!$A$13:$A$18,0)),INDEX(Assumptions!$B$13:$B$18,MATCH(E2223,Assumptions!$A$13:$A$18,0))*F2223)),2)</f>
        <v>5.1</v>
      </c>
    </row>
    <row r="2224" customFormat="false" ht="15" hidden="false" customHeight="false" outlineLevel="0" collapsed="false">
      <c r="A2224" s="24" t="s">
        <v>3047</v>
      </c>
      <c r="B2224" s="39" t="n">
        <v>46070</v>
      </c>
      <c r="C2224" s="24" t="s">
        <v>461</v>
      </c>
      <c r="D2224" s="24" t="s">
        <v>826</v>
      </c>
      <c r="E2224" s="24" t="s">
        <v>113</v>
      </c>
      <c r="F2224" s="38" t="n">
        <v>99</v>
      </c>
      <c r="G2224" s="42" t="n">
        <f aca="false">DATE(YEAR(B2224),MONTH(B2224),1)</f>
        <v>46054</v>
      </c>
      <c r="H2224" s="24" t="str">
        <f aca="false">INDEX(Customers!$B$2:$B$601,MATCH(C2224,Customers!$A$2:$A$601,0))</f>
        <v>Western</v>
      </c>
      <c r="I2224" s="43" t="n">
        <f aca="false">ROUND(MIN(INDEX(Assumptions!$D$13:$D$18,MATCH(E2224,Assumptions!$A$13:$A$18,0)),MAX(INDEX(Assumptions!$C$13:$C$18,MATCH(E2224,Assumptions!$A$13:$A$18,0)),INDEX(Assumptions!$B$13:$B$18,MATCH(E2224,Assumptions!$A$13:$A$18,0))*F2224)),2)</f>
        <v>4.95</v>
      </c>
    </row>
    <row r="2225" customFormat="false" ht="15" hidden="false" customHeight="false" outlineLevel="0" collapsed="false">
      <c r="A2225" s="24" t="s">
        <v>3048</v>
      </c>
      <c r="B2225" s="39" t="n">
        <v>46070</v>
      </c>
      <c r="C2225" s="24" t="s">
        <v>468</v>
      </c>
      <c r="D2225" s="24" t="s">
        <v>826</v>
      </c>
      <c r="E2225" s="24" t="s">
        <v>113</v>
      </c>
      <c r="F2225" s="38" t="n">
        <v>500</v>
      </c>
      <c r="G2225" s="42" t="n">
        <f aca="false">DATE(YEAR(B2225),MONTH(B2225),1)</f>
        <v>46054</v>
      </c>
      <c r="H2225" s="24" t="str">
        <f aca="false">INDEX(Customers!$B$2:$B$601,MATCH(C2225,Customers!$A$2:$A$601,0))</f>
        <v>Nairobi</v>
      </c>
      <c r="I2225" s="43" t="n">
        <f aca="false">ROUND(MIN(INDEX(Assumptions!$D$13:$D$18,MATCH(E2225,Assumptions!$A$13:$A$18,0)),MAX(INDEX(Assumptions!$C$13:$C$18,MATCH(E2225,Assumptions!$A$13:$A$18,0)),INDEX(Assumptions!$B$13:$B$18,MATCH(E2225,Assumptions!$A$13:$A$18,0))*F2225)),2)</f>
        <v>25</v>
      </c>
    </row>
    <row r="2226" customFormat="false" ht="15" hidden="false" customHeight="false" outlineLevel="0" collapsed="false">
      <c r="A2226" s="24" t="s">
        <v>3049</v>
      </c>
      <c r="B2226" s="39" t="n">
        <v>46070</v>
      </c>
      <c r="C2226" s="24" t="s">
        <v>482</v>
      </c>
      <c r="D2226" s="24" t="s">
        <v>174</v>
      </c>
      <c r="E2226" s="24" t="s">
        <v>107</v>
      </c>
      <c r="F2226" s="38" t="n">
        <v>2320</v>
      </c>
      <c r="G2226" s="42" t="n">
        <f aca="false">DATE(YEAR(B2226),MONTH(B2226),1)</f>
        <v>46054</v>
      </c>
      <c r="H2226" s="24" t="str">
        <f aca="false">INDEX(Customers!$B$2:$B$601,MATCH(C2226,Customers!$A$2:$A$601,0))</f>
        <v>Rift Valley</v>
      </c>
      <c r="I2226" s="43" t="n">
        <f aca="false">ROUND(MIN(INDEX(Assumptions!$D$13:$D$18,MATCH(E2226,Assumptions!$A$13:$A$18,0)),MAX(INDEX(Assumptions!$C$13:$C$18,MATCH(E2226,Assumptions!$A$13:$A$18,0)),INDEX(Assumptions!$B$13:$B$18,MATCH(E2226,Assumptions!$A$13:$A$18,0))*F2226)),2)</f>
        <v>0</v>
      </c>
    </row>
    <row r="2227" customFormat="false" ht="15" hidden="false" customHeight="false" outlineLevel="0" collapsed="false">
      <c r="A2227" s="24" t="s">
        <v>3050</v>
      </c>
      <c r="B2227" s="39" t="n">
        <v>46070</v>
      </c>
      <c r="C2227" s="24" t="s">
        <v>516</v>
      </c>
      <c r="D2227" s="24" t="s">
        <v>826</v>
      </c>
      <c r="E2227" s="24" t="s">
        <v>111</v>
      </c>
      <c r="F2227" s="38" t="n">
        <v>100</v>
      </c>
      <c r="G2227" s="42" t="n">
        <f aca="false">DATE(YEAR(B2227),MONTH(B2227),1)</f>
        <v>46054</v>
      </c>
      <c r="H2227" s="24" t="str">
        <f aca="false">INDEX(Customers!$B$2:$B$601,MATCH(C2227,Customers!$A$2:$A$601,0))</f>
        <v>Rift Valley</v>
      </c>
      <c r="I2227" s="43" t="n">
        <f aca="false">ROUND(MIN(INDEX(Assumptions!$D$13:$D$18,MATCH(E2227,Assumptions!$A$13:$A$18,0)),MAX(INDEX(Assumptions!$C$13:$C$18,MATCH(E2227,Assumptions!$A$13:$A$18,0)),INDEX(Assumptions!$B$13:$B$18,MATCH(E2227,Assumptions!$A$13:$A$18,0))*F2227)),2)</f>
        <v>4</v>
      </c>
    </row>
    <row r="2228" customFormat="false" ht="15" hidden="false" customHeight="false" outlineLevel="0" collapsed="false">
      <c r="A2228" s="24" t="s">
        <v>3051</v>
      </c>
      <c r="B2228" s="39" t="n">
        <v>46070</v>
      </c>
      <c r="C2228" s="24" t="s">
        <v>530</v>
      </c>
      <c r="D2228" s="24" t="s">
        <v>826</v>
      </c>
      <c r="E2228" s="24" t="s">
        <v>109</v>
      </c>
      <c r="F2228" s="38" t="n">
        <v>9220</v>
      </c>
      <c r="G2228" s="42" t="n">
        <f aca="false">DATE(YEAR(B2228),MONTH(B2228),1)</f>
        <v>46054</v>
      </c>
      <c r="H2228" s="24" t="str">
        <f aca="false">INDEX(Customers!$B$2:$B$601,MATCH(C2228,Customers!$A$2:$A$601,0))</f>
        <v>Nairobi</v>
      </c>
      <c r="I2228" s="43" t="n">
        <f aca="false">ROUND(MIN(INDEX(Assumptions!$D$13:$D$18,MATCH(E2228,Assumptions!$A$13:$A$18,0)),MAX(INDEX(Assumptions!$C$13:$C$18,MATCH(E2228,Assumptions!$A$13:$A$18,0)),INDEX(Assumptions!$B$13:$B$18,MATCH(E2228,Assumptions!$A$13:$A$18,0))*F2228)),2)</f>
        <v>36.88</v>
      </c>
    </row>
    <row r="2229" customFormat="false" ht="15" hidden="false" customHeight="false" outlineLevel="0" collapsed="false">
      <c r="A2229" s="24" t="s">
        <v>3052</v>
      </c>
      <c r="B2229" s="39" t="n">
        <v>46070</v>
      </c>
      <c r="C2229" s="24" t="s">
        <v>535</v>
      </c>
      <c r="D2229" s="24" t="s">
        <v>826</v>
      </c>
      <c r="E2229" s="24" t="s">
        <v>113</v>
      </c>
      <c r="F2229" s="38" t="n">
        <v>500</v>
      </c>
      <c r="G2229" s="42" t="n">
        <f aca="false">DATE(YEAR(B2229),MONTH(B2229),1)</f>
        <v>46054</v>
      </c>
      <c r="H2229" s="24" t="str">
        <f aca="false">INDEX(Customers!$B$2:$B$601,MATCH(C2229,Customers!$A$2:$A$601,0))</f>
        <v>Western</v>
      </c>
      <c r="I2229" s="43" t="n">
        <f aca="false">ROUND(MIN(INDEX(Assumptions!$D$13:$D$18,MATCH(E2229,Assumptions!$A$13:$A$18,0)),MAX(INDEX(Assumptions!$C$13:$C$18,MATCH(E2229,Assumptions!$A$13:$A$18,0)),INDEX(Assumptions!$B$13:$B$18,MATCH(E2229,Assumptions!$A$13:$A$18,0))*F2229)),2)</f>
        <v>25</v>
      </c>
    </row>
    <row r="2230" customFormat="false" ht="15" hidden="false" customHeight="false" outlineLevel="0" collapsed="false">
      <c r="A2230" s="24" t="s">
        <v>3053</v>
      </c>
      <c r="B2230" s="39" t="n">
        <v>46070</v>
      </c>
      <c r="C2230" s="24" t="s">
        <v>543</v>
      </c>
      <c r="D2230" s="24" t="s">
        <v>169</v>
      </c>
      <c r="E2230" s="24" t="s">
        <v>107</v>
      </c>
      <c r="F2230" s="38" t="n">
        <v>11660</v>
      </c>
      <c r="G2230" s="42" t="n">
        <f aca="false">DATE(YEAR(B2230),MONTH(B2230),1)</f>
        <v>46054</v>
      </c>
      <c r="H2230" s="24" t="str">
        <f aca="false">INDEX(Customers!$B$2:$B$601,MATCH(C2230,Customers!$A$2:$A$601,0))</f>
        <v>Central</v>
      </c>
      <c r="I2230" s="43" t="n">
        <f aca="false">ROUND(MIN(INDEX(Assumptions!$D$13:$D$18,MATCH(E2230,Assumptions!$A$13:$A$18,0)),MAX(INDEX(Assumptions!$C$13:$C$18,MATCH(E2230,Assumptions!$A$13:$A$18,0)),INDEX(Assumptions!$B$13:$B$18,MATCH(E2230,Assumptions!$A$13:$A$18,0))*F2230)),2)</f>
        <v>0</v>
      </c>
    </row>
    <row r="2231" customFormat="false" ht="15" hidden="false" customHeight="false" outlineLevel="0" collapsed="false">
      <c r="A2231" s="24" t="s">
        <v>3054</v>
      </c>
      <c r="B2231" s="39" t="n">
        <v>46070</v>
      </c>
      <c r="C2231" s="24" t="s">
        <v>552</v>
      </c>
      <c r="D2231" s="24" t="s">
        <v>210</v>
      </c>
      <c r="E2231" s="24" t="s">
        <v>105</v>
      </c>
      <c r="F2231" s="38" t="n">
        <v>10210</v>
      </c>
      <c r="G2231" s="42" t="n">
        <f aca="false">DATE(YEAR(B2231),MONTH(B2231),1)</f>
        <v>46054</v>
      </c>
      <c r="H2231" s="24" t="str">
        <f aca="false">INDEX(Customers!$B$2:$B$601,MATCH(C2231,Customers!$A$2:$A$601,0))</f>
        <v>Eastern</v>
      </c>
      <c r="I2231" s="43" t="n">
        <f aca="false">ROUND(MIN(INDEX(Assumptions!$D$13:$D$18,MATCH(E2231,Assumptions!$A$13:$A$18,0)),MAX(INDEX(Assumptions!$C$13:$C$18,MATCH(E2231,Assumptions!$A$13:$A$18,0)),INDEX(Assumptions!$B$13:$B$18,MATCH(E2231,Assumptions!$A$13:$A$18,0))*F2231)),2)</f>
        <v>153.15</v>
      </c>
    </row>
    <row r="2232" customFormat="false" ht="15" hidden="false" customHeight="false" outlineLevel="0" collapsed="false">
      <c r="A2232" s="24" t="s">
        <v>3055</v>
      </c>
      <c r="B2232" s="39" t="n">
        <v>46070</v>
      </c>
      <c r="C2232" s="24" t="s">
        <v>558</v>
      </c>
      <c r="D2232" s="24" t="s">
        <v>826</v>
      </c>
      <c r="E2232" s="24" t="s">
        <v>109</v>
      </c>
      <c r="F2232" s="38" t="n">
        <v>4140</v>
      </c>
      <c r="G2232" s="42" t="n">
        <f aca="false">DATE(YEAR(B2232),MONTH(B2232),1)</f>
        <v>46054</v>
      </c>
      <c r="H2232" s="24" t="str">
        <f aca="false">INDEX(Customers!$B$2:$B$601,MATCH(C2232,Customers!$A$2:$A$601,0))</f>
        <v>Rift Valley</v>
      </c>
      <c r="I2232" s="43" t="n">
        <f aca="false">ROUND(MIN(INDEX(Assumptions!$D$13:$D$18,MATCH(E2232,Assumptions!$A$13:$A$18,0)),MAX(INDEX(Assumptions!$C$13:$C$18,MATCH(E2232,Assumptions!$A$13:$A$18,0)),INDEX(Assumptions!$B$13:$B$18,MATCH(E2232,Assumptions!$A$13:$A$18,0))*F2232)),2)</f>
        <v>16.56</v>
      </c>
    </row>
    <row r="2233" customFormat="false" ht="15" hidden="false" customHeight="false" outlineLevel="0" collapsed="false">
      <c r="A2233" s="24" t="s">
        <v>3056</v>
      </c>
      <c r="B2233" s="39" t="n">
        <v>46070</v>
      </c>
      <c r="C2233" s="24" t="s">
        <v>566</v>
      </c>
      <c r="D2233" s="24" t="s">
        <v>826</v>
      </c>
      <c r="E2233" s="24" t="s">
        <v>113</v>
      </c>
      <c r="F2233" s="38" t="n">
        <v>500</v>
      </c>
      <c r="G2233" s="42" t="n">
        <f aca="false">DATE(YEAR(B2233),MONTH(B2233),1)</f>
        <v>46054</v>
      </c>
      <c r="H2233" s="24" t="str">
        <f aca="false">INDEX(Customers!$B$2:$B$601,MATCH(C2233,Customers!$A$2:$A$601,0))</f>
        <v>Rift Valley</v>
      </c>
      <c r="I2233" s="43" t="n">
        <f aca="false">ROUND(MIN(INDEX(Assumptions!$D$13:$D$18,MATCH(E2233,Assumptions!$A$13:$A$18,0)),MAX(INDEX(Assumptions!$C$13:$C$18,MATCH(E2233,Assumptions!$A$13:$A$18,0)),INDEX(Assumptions!$B$13:$B$18,MATCH(E2233,Assumptions!$A$13:$A$18,0))*F2233)),2)</f>
        <v>25</v>
      </c>
    </row>
    <row r="2234" customFormat="false" ht="15" hidden="false" customHeight="false" outlineLevel="0" collapsed="false">
      <c r="A2234" s="24" t="s">
        <v>3057</v>
      </c>
      <c r="B2234" s="39" t="n">
        <v>46070</v>
      </c>
      <c r="C2234" s="24" t="s">
        <v>572</v>
      </c>
      <c r="D2234" s="24" t="s">
        <v>189</v>
      </c>
      <c r="E2234" s="24" t="s">
        <v>105</v>
      </c>
      <c r="F2234" s="38" t="n">
        <v>10690</v>
      </c>
      <c r="G2234" s="42" t="n">
        <f aca="false">DATE(YEAR(B2234),MONTH(B2234),1)</f>
        <v>46054</v>
      </c>
      <c r="H2234" s="24" t="str">
        <f aca="false">INDEX(Customers!$B$2:$B$601,MATCH(C2234,Customers!$A$2:$A$601,0))</f>
        <v>Coast</v>
      </c>
      <c r="I2234" s="43" t="n">
        <f aca="false">ROUND(MIN(INDEX(Assumptions!$D$13:$D$18,MATCH(E2234,Assumptions!$A$13:$A$18,0)),MAX(INDEX(Assumptions!$C$13:$C$18,MATCH(E2234,Assumptions!$A$13:$A$18,0)),INDEX(Assumptions!$B$13:$B$18,MATCH(E2234,Assumptions!$A$13:$A$18,0))*F2234)),2)</f>
        <v>160.35</v>
      </c>
    </row>
    <row r="2235" customFormat="false" ht="15" hidden="false" customHeight="false" outlineLevel="0" collapsed="false">
      <c r="A2235" s="24" t="s">
        <v>3058</v>
      </c>
      <c r="B2235" s="39" t="n">
        <v>46070</v>
      </c>
      <c r="C2235" s="24" t="s">
        <v>591</v>
      </c>
      <c r="D2235" s="24" t="s">
        <v>168</v>
      </c>
      <c r="E2235" s="24" t="s">
        <v>105</v>
      </c>
      <c r="F2235" s="38" t="n">
        <v>1110</v>
      </c>
      <c r="G2235" s="42" t="n">
        <f aca="false">DATE(YEAR(B2235),MONTH(B2235),1)</f>
        <v>46054</v>
      </c>
      <c r="H2235" s="24" t="str">
        <f aca="false">INDEX(Customers!$B$2:$B$601,MATCH(C2235,Customers!$A$2:$A$601,0))</f>
        <v>Central</v>
      </c>
      <c r="I2235" s="43" t="n">
        <f aca="false">ROUND(MIN(INDEX(Assumptions!$D$13:$D$18,MATCH(E2235,Assumptions!$A$13:$A$18,0)),MAX(INDEX(Assumptions!$C$13:$C$18,MATCH(E2235,Assumptions!$A$13:$A$18,0)),INDEX(Assumptions!$B$13:$B$18,MATCH(E2235,Assumptions!$A$13:$A$18,0))*F2235)),2)</f>
        <v>16.65</v>
      </c>
    </row>
    <row r="2236" customFormat="false" ht="15" hidden="false" customHeight="false" outlineLevel="0" collapsed="false">
      <c r="A2236" s="24" t="s">
        <v>3059</v>
      </c>
      <c r="B2236" s="39" t="n">
        <v>46070</v>
      </c>
      <c r="C2236" s="24" t="s">
        <v>600</v>
      </c>
      <c r="D2236" s="24" t="s">
        <v>188</v>
      </c>
      <c r="E2236" s="24" t="s">
        <v>105</v>
      </c>
      <c r="F2236" s="38" t="n">
        <v>9400</v>
      </c>
      <c r="G2236" s="42" t="n">
        <f aca="false">DATE(YEAR(B2236),MONTH(B2236),1)</f>
        <v>46054</v>
      </c>
      <c r="H2236" s="24" t="str">
        <f aca="false">INDEX(Customers!$B$2:$B$601,MATCH(C2236,Customers!$A$2:$A$601,0))</f>
        <v>Coast</v>
      </c>
      <c r="I2236" s="43" t="n">
        <f aca="false">ROUND(MIN(INDEX(Assumptions!$D$13:$D$18,MATCH(E2236,Assumptions!$A$13:$A$18,0)),MAX(INDEX(Assumptions!$C$13:$C$18,MATCH(E2236,Assumptions!$A$13:$A$18,0)),INDEX(Assumptions!$B$13:$B$18,MATCH(E2236,Assumptions!$A$13:$A$18,0))*F2236)),2)</f>
        <v>141</v>
      </c>
    </row>
    <row r="2237" customFormat="false" ht="15" hidden="false" customHeight="false" outlineLevel="0" collapsed="false">
      <c r="A2237" s="24" t="s">
        <v>3060</v>
      </c>
      <c r="B2237" s="39" t="n">
        <v>46070</v>
      </c>
      <c r="C2237" s="24" t="s">
        <v>615</v>
      </c>
      <c r="D2237" s="24" t="s">
        <v>826</v>
      </c>
      <c r="E2237" s="24" t="s">
        <v>113</v>
      </c>
      <c r="F2237" s="38" t="n">
        <v>1000</v>
      </c>
      <c r="G2237" s="42" t="n">
        <f aca="false">DATE(YEAR(B2237),MONTH(B2237),1)</f>
        <v>46054</v>
      </c>
      <c r="H2237" s="24" t="str">
        <f aca="false">INDEX(Customers!$B$2:$B$601,MATCH(C2237,Customers!$A$2:$A$601,0))</f>
        <v>Coast</v>
      </c>
      <c r="I2237" s="43" t="n">
        <f aca="false">ROUND(MIN(INDEX(Assumptions!$D$13:$D$18,MATCH(E2237,Assumptions!$A$13:$A$18,0)),MAX(INDEX(Assumptions!$C$13:$C$18,MATCH(E2237,Assumptions!$A$13:$A$18,0)),INDEX(Assumptions!$B$13:$B$18,MATCH(E2237,Assumptions!$A$13:$A$18,0))*F2237)),2)</f>
        <v>50</v>
      </c>
    </row>
    <row r="2238" customFormat="false" ht="15" hidden="false" customHeight="false" outlineLevel="0" collapsed="false">
      <c r="A2238" s="24" t="s">
        <v>3061</v>
      </c>
      <c r="B2238" s="39" t="n">
        <v>46070</v>
      </c>
      <c r="C2238" s="24" t="s">
        <v>635</v>
      </c>
      <c r="D2238" s="24" t="s">
        <v>172</v>
      </c>
      <c r="E2238" s="24" t="s">
        <v>105</v>
      </c>
      <c r="F2238" s="38" t="n">
        <v>7710</v>
      </c>
      <c r="G2238" s="42" t="n">
        <f aca="false">DATE(YEAR(B2238),MONTH(B2238),1)</f>
        <v>46054</v>
      </c>
      <c r="H2238" s="24" t="str">
        <f aca="false">INDEX(Customers!$B$2:$B$601,MATCH(C2238,Customers!$A$2:$A$601,0))</f>
        <v>Central</v>
      </c>
      <c r="I2238" s="43" t="n">
        <f aca="false">ROUND(MIN(INDEX(Assumptions!$D$13:$D$18,MATCH(E2238,Assumptions!$A$13:$A$18,0)),MAX(INDEX(Assumptions!$C$13:$C$18,MATCH(E2238,Assumptions!$A$13:$A$18,0)),INDEX(Assumptions!$B$13:$B$18,MATCH(E2238,Assumptions!$A$13:$A$18,0))*F2238)),2)</f>
        <v>115.65</v>
      </c>
    </row>
    <row r="2239" customFormat="false" ht="15" hidden="false" customHeight="false" outlineLevel="0" collapsed="false">
      <c r="A2239" s="24" t="s">
        <v>3062</v>
      </c>
      <c r="B2239" s="39" t="n">
        <v>46070</v>
      </c>
      <c r="C2239" s="24" t="s">
        <v>636</v>
      </c>
      <c r="D2239" s="24" t="s">
        <v>153</v>
      </c>
      <c r="E2239" s="24" t="s">
        <v>105</v>
      </c>
      <c r="F2239" s="38" t="n">
        <v>920</v>
      </c>
      <c r="G2239" s="42" t="n">
        <f aca="false">DATE(YEAR(B2239),MONTH(B2239),1)</f>
        <v>46054</v>
      </c>
      <c r="H2239" s="24" t="str">
        <f aca="false">INDEX(Customers!$B$2:$B$601,MATCH(C2239,Customers!$A$2:$A$601,0))</f>
        <v>Nairobi</v>
      </c>
      <c r="I2239" s="43" t="n">
        <f aca="false">ROUND(MIN(INDEX(Assumptions!$D$13:$D$18,MATCH(E2239,Assumptions!$A$13:$A$18,0)),MAX(INDEX(Assumptions!$C$13:$C$18,MATCH(E2239,Assumptions!$A$13:$A$18,0)),INDEX(Assumptions!$B$13:$B$18,MATCH(E2239,Assumptions!$A$13:$A$18,0))*F2239)),2)</f>
        <v>13.8</v>
      </c>
    </row>
    <row r="2240" customFormat="false" ht="15" hidden="false" customHeight="false" outlineLevel="0" collapsed="false">
      <c r="A2240" s="24" t="s">
        <v>3063</v>
      </c>
      <c r="B2240" s="39" t="n">
        <v>46070</v>
      </c>
      <c r="C2240" s="24" t="s">
        <v>650</v>
      </c>
      <c r="D2240" s="24" t="s">
        <v>826</v>
      </c>
      <c r="E2240" s="24" t="s">
        <v>109</v>
      </c>
      <c r="F2240" s="38" t="n">
        <v>860</v>
      </c>
      <c r="G2240" s="42" t="n">
        <f aca="false">DATE(YEAR(B2240),MONTH(B2240),1)</f>
        <v>46054</v>
      </c>
      <c r="H2240" s="24" t="str">
        <f aca="false">INDEX(Customers!$B$2:$B$601,MATCH(C2240,Customers!$A$2:$A$601,0))</f>
        <v>Eastern</v>
      </c>
      <c r="I2240" s="43" t="n">
        <f aca="false">ROUND(MIN(INDEX(Assumptions!$D$13:$D$18,MATCH(E2240,Assumptions!$A$13:$A$18,0)),MAX(INDEX(Assumptions!$C$13:$C$18,MATCH(E2240,Assumptions!$A$13:$A$18,0)),INDEX(Assumptions!$B$13:$B$18,MATCH(E2240,Assumptions!$A$13:$A$18,0))*F2240)),2)</f>
        <v>3.44</v>
      </c>
    </row>
    <row r="2241" customFormat="false" ht="15" hidden="false" customHeight="false" outlineLevel="0" collapsed="false">
      <c r="A2241" s="24" t="s">
        <v>3064</v>
      </c>
      <c r="B2241" s="39" t="n">
        <v>46070</v>
      </c>
      <c r="C2241" s="24" t="s">
        <v>655</v>
      </c>
      <c r="D2241" s="24" t="s">
        <v>826</v>
      </c>
      <c r="E2241" s="24" t="s">
        <v>103</v>
      </c>
      <c r="F2241" s="38" t="n">
        <v>1710</v>
      </c>
      <c r="G2241" s="42" t="n">
        <f aca="false">DATE(YEAR(B2241),MONTH(B2241),1)</f>
        <v>46054</v>
      </c>
      <c r="H2241" s="24" t="str">
        <f aca="false">INDEX(Customers!$B$2:$B$601,MATCH(C2241,Customers!$A$2:$A$601,0))</f>
        <v>Nairobi</v>
      </c>
      <c r="I2241" s="43" t="n">
        <f aca="false">ROUND(MIN(INDEX(Assumptions!$D$13:$D$18,MATCH(E2241,Assumptions!$A$13:$A$18,0)),MAX(INDEX(Assumptions!$C$13:$C$18,MATCH(E2241,Assumptions!$A$13:$A$18,0)),INDEX(Assumptions!$B$13:$B$18,MATCH(E2241,Assumptions!$A$13:$A$18,0))*F2241)),2)</f>
        <v>17.1</v>
      </c>
    </row>
    <row r="2242" customFormat="false" ht="15" hidden="false" customHeight="false" outlineLevel="0" collapsed="false">
      <c r="A2242" s="24" t="s">
        <v>3065</v>
      </c>
      <c r="B2242" s="39" t="n">
        <v>46070</v>
      </c>
      <c r="C2242" s="24" t="s">
        <v>665</v>
      </c>
      <c r="D2242" s="24" t="s">
        <v>826</v>
      </c>
      <c r="E2242" s="24" t="s">
        <v>113</v>
      </c>
      <c r="F2242" s="38" t="n">
        <v>250</v>
      </c>
      <c r="G2242" s="42" t="n">
        <f aca="false">DATE(YEAR(B2242),MONTH(B2242),1)</f>
        <v>46054</v>
      </c>
      <c r="H2242" s="24" t="str">
        <f aca="false">INDEX(Customers!$B$2:$B$601,MATCH(C2242,Customers!$A$2:$A$601,0))</f>
        <v>Nairobi</v>
      </c>
      <c r="I2242" s="43" t="n">
        <f aca="false">ROUND(MIN(INDEX(Assumptions!$D$13:$D$18,MATCH(E2242,Assumptions!$A$13:$A$18,0)),MAX(INDEX(Assumptions!$C$13:$C$18,MATCH(E2242,Assumptions!$A$13:$A$18,0)),INDEX(Assumptions!$B$13:$B$18,MATCH(E2242,Assumptions!$A$13:$A$18,0))*F2242)),2)</f>
        <v>12.5</v>
      </c>
    </row>
    <row r="2243" customFormat="false" ht="15" hidden="false" customHeight="false" outlineLevel="0" collapsed="false">
      <c r="A2243" s="24" t="s">
        <v>3066</v>
      </c>
      <c r="B2243" s="39" t="n">
        <v>46070</v>
      </c>
      <c r="C2243" s="24" t="s">
        <v>673</v>
      </c>
      <c r="D2243" s="24" t="s">
        <v>826</v>
      </c>
      <c r="E2243" s="24" t="s">
        <v>103</v>
      </c>
      <c r="F2243" s="38" t="n">
        <v>9660</v>
      </c>
      <c r="G2243" s="42" t="n">
        <f aca="false">DATE(YEAR(B2243),MONTH(B2243),1)</f>
        <v>46054</v>
      </c>
      <c r="H2243" s="24" t="str">
        <f aca="false">INDEX(Customers!$B$2:$B$601,MATCH(C2243,Customers!$A$2:$A$601,0))</f>
        <v>Nairobi</v>
      </c>
      <c r="I2243" s="43" t="n">
        <f aca="false">ROUND(MIN(INDEX(Assumptions!$D$13:$D$18,MATCH(E2243,Assumptions!$A$13:$A$18,0)),MAX(INDEX(Assumptions!$C$13:$C$18,MATCH(E2243,Assumptions!$A$13:$A$18,0)),INDEX(Assumptions!$B$13:$B$18,MATCH(E2243,Assumptions!$A$13:$A$18,0))*F2243)),2)</f>
        <v>96.6</v>
      </c>
    </row>
    <row r="2244" customFormat="false" ht="15" hidden="false" customHeight="false" outlineLevel="0" collapsed="false">
      <c r="A2244" s="24" t="s">
        <v>3067</v>
      </c>
      <c r="B2244" s="39" t="n">
        <v>46070</v>
      </c>
      <c r="C2244" s="24" t="s">
        <v>683</v>
      </c>
      <c r="D2244" s="24" t="s">
        <v>826</v>
      </c>
      <c r="E2244" s="24" t="s">
        <v>113</v>
      </c>
      <c r="F2244" s="38" t="n">
        <v>99</v>
      </c>
      <c r="G2244" s="42" t="n">
        <f aca="false">DATE(YEAR(B2244),MONTH(B2244),1)</f>
        <v>46054</v>
      </c>
      <c r="H2244" s="24" t="str">
        <f aca="false">INDEX(Customers!$B$2:$B$601,MATCH(C2244,Customers!$A$2:$A$601,0))</f>
        <v>Eastern</v>
      </c>
      <c r="I2244" s="43" t="n">
        <f aca="false">ROUND(MIN(INDEX(Assumptions!$D$13:$D$18,MATCH(E2244,Assumptions!$A$13:$A$18,0)),MAX(INDEX(Assumptions!$C$13:$C$18,MATCH(E2244,Assumptions!$A$13:$A$18,0)),INDEX(Assumptions!$B$13:$B$18,MATCH(E2244,Assumptions!$A$13:$A$18,0))*F2244)),2)</f>
        <v>4.95</v>
      </c>
    </row>
    <row r="2245" customFormat="false" ht="15" hidden="false" customHeight="false" outlineLevel="0" collapsed="false">
      <c r="A2245" s="24" t="s">
        <v>3068</v>
      </c>
      <c r="B2245" s="39" t="n">
        <v>46070</v>
      </c>
      <c r="C2245" s="24" t="s">
        <v>711</v>
      </c>
      <c r="D2245" s="24" t="s">
        <v>181</v>
      </c>
      <c r="E2245" s="24" t="s">
        <v>107</v>
      </c>
      <c r="F2245" s="38" t="n">
        <v>2700</v>
      </c>
      <c r="G2245" s="42" t="n">
        <f aca="false">DATE(YEAR(B2245),MONTH(B2245),1)</f>
        <v>46054</v>
      </c>
      <c r="H2245" s="24" t="str">
        <f aca="false">INDEX(Customers!$B$2:$B$601,MATCH(C2245,Customers!$A$2:$A$601,0))</f>
        <v>Rift Valley</v>
      </c>
      <c r="I2245" s="43" t="n">
        <f aca="false">ROUND(MIN(INDEX(Assumptions!$D$13:$D$18,MATCH(E2245,Assumptions!$A$13:$A$18,0)),MAX(INDEX(Assumptions!$C$13:$C$18,MATCH(E2245,Assumptions!$A$13:$A$18,0)),INDEX(Assumptions!$B$13:$B$18,MATCH(E2245,Assumptions!$A$13:$A$18,0))*F2245)),2)</f>
        <v>0</v>
      </c>
    </row>
    <row r="2246" customFormat="false" ht="15" hidden="false" customHeight="false" outlineLevel="0" collapsed="false">
      <c r="A2246" s="24" t="s">
        <v>3069</v>
      </c>
      <c r="B2246" s="39" t="n">
        <v>46070</v>
      </c>
      <c r="C2246" s="24" t="s">
        <v>763</v>
      </c>
      <c r="D2246" s="24" t="s">
        <v>826</v>
      </c>
      <c r="E2246" s="24" t="s">
        <v>109</v>
      </c>
      <c r="F2246" s="38" t="n">
        <v>5270</v>
      </c>
      <c r="G2246" s="42" t="n">
        <f aca="false">DATE(YEAR(B2246),MONTH(B2246),1)</f>
        <v>46054</v>
      </c>
      <c r="H2246" s="24" t="str">
        <f aca="false">INDEX(Customers!$B$2:$B$601,MATCH(C2246,Customers!$A$2:$A$601,0))</f>
        <v>Western</v>
      </c>
      <c r="I2246" s="43" t="n">
        <f aca="false">ROUND(MIN(INDEX(Assumptions!$D$13:$D$18,MATCH(E2246,Assumptions!$A$13:$A$18,0)),MAX(INDEX(Assumptions!$C$13:$C$18,MATCH(E2246,Assumptions!$A$13:$A$18,0)),INDEX(Assumptions!$B$13:$B$18,MATCH(E2246,Assumptions!$A$13:$A$18,0))*F2246)),2)</f>
        <v>21.08</v>
      </c>
    </row>
    <row r="2247" customFormat="false" ht="15" hidden="false" customHeight="false" outlineLevel="0" collapsed="false">
      <c r="A2247" s="24" t="s">
        <v>3070</v>
      </c>
      <c r="B2247" s="39" t="n">
        <v>46070</v>
      </c>
      <c r="C2247" s="24" t="s">
        <v>763</v>
      </c>
      <c r="D2247" s="24" t="s">
        <v>826</v>
      </c>
      <c r="E2247" s="24" t="s">
        <v>103</v>
      </c>
      <c r="F2247" s="38" t="n">
        <v>800</v>
      </c>
      <c r="G2247" s="42" t="n">
        <f aca="false">DATE(YEAR(B2247),MONTH(B2247),1)</f>
        <v>46054</v>
      </c>
      <c r="H2247" s="24" t="str">
        <f aca="false">INDEX(Customers!$B$2:$B$601,MATCH(C2247,Customers!$A$2:$A$601,0))</f>
        <v>Western</v>
      </c>
      <c r="I2247" s="43" t="n">
        <f aca="false">ROUND(MIN(INDEX(Assumptions!$D$13:$D$18,MATCH(E2247,Assumptions!$A$13:$A$18,0)),MAX(INDEX(Assumptions!$C$13:$C$18,MATCH(E2247,Assumptions!$A$13:$A$18,0)),INDEX(Assumptions!$B$13:$B$18,MATCH(E2247,Assumptions!$A$13:$A$18,0))*F2247)),2)</f>
        <v>8</v>
      </c>
    </row>
    <row r="2248" customFormat="false" ht="15" hidden="false" customHeight="false" outlineLevel="0" collapsed="false">
      <c r="A2248" s="24" t="s">
        <v>3071</v>
      </c>
      <c r="B2248" s="39" t="n">
        <v>46070</v>
      </c>
      <c r="C2248" s="24" t="s">
        <v>788</v>
      </c>
      <c r="D2248" s="24" t="s">
        <v>826</v>
      </c>
      <c r="E2248" s="24" t="s">
        <v>109</v>
      </c>
      <c r="F2248" s="38" t="n">
        <v>11300</v>
      </c>
      <c r="G2248" s="42" t="n">
        <f aca="false">DATE(YEAR(B2248),MONTH(B2248),1)</f>
        <v>46054</v>
      </c>
      <c r="H2248" s="24" t="str">
        <f aca="false">INDEX(Customers!$B$2:$B$601,MATCH(C2248,Customers!$A$2:$A$601,0))</f>
        <v>Coast</v>
      </c>
      <c r="I2248" s="43" t="n">
        <f aca="false">ROUND(MIN(INDEX(Assumptions!$D$13:$D$18,MATCH(E2248,Assumptions!$A$13:$A$18,0)),MAX(INDEX(Assumptions!$C$13:$C$18,MATCH(E2248,Assumptions!$A$13:$A$18,0)),INDEX(Assumptions!$B$13:$B$18,MATCH(E2248,Assumptions!$A$13:$A$18,0))*F2248)),2)</f>
        <v>40</v>
      </c>
    </row>
    <row r="2249" customFormat="false" ht="15" hidden="false" customHeight="false" outlineLevel="0" collapsed="false">
      <c r="A2249" s="24" t="s">
        <v>3072</v>
      </c>
      <c r="B2249" s="39" t="n">
        <v>46070</v>
      </c>
      <c r="C2249" s="24" t="s">
        <v>807</v>
      </c>
      <c r="D2249" s="24" t="s">
        <v>153</v>
      </c>
      <c r="E2249" s="24" t="s">
        <v>105</v>
      </c>
      <c r="F2249" s="38" t="n">
        <v>8570</v>
      </c>
      <c r="G2249" s="42" t="n">
        <f aca="false">DATE(YEAR(B2249),MONTH(B2249),1)</f>
        <v>46054</v>
      </c>
      <c r="H2249" s="24" t="str">
        <f aca="false">INDEX(Customers!$B$2:$B$601,MATCH(C2249,Customers!$A$2:$A$601,0))</f>
        <v>Nairobi</v>
      </c>
      <c r="I2249" s="43" t="n">
        <f aca="false">ROUND(MIN(INDEX(Assumptions!$D$13:$D$18,MATCH(E2249,Assumptions!$A$13:$A$18,0)),MAX(INDEX(Assumptions!$C$13:$C$18,MATCH(E2249,Assumptions!$A$13:$A$18,0)),INDEX(Assumptions!$B$13:$B$18,MATCH(E2249,Assumptions!$A$13:$A$18,0))*F2249)),2)</f>
        <v>128.55</v>
      </c>
    </row>
    <row r="2250" customFormat="false" ht="15" hidden="false" customHeight="false" outlineLevel="0" collapsed="false">
      <c r="A2250" s="24" t="s">
        <v>3073</v>
      </c>
      <c r="B2250" s="39" t="n">
        <v>46070</v>
      </c>
      <c r="C2250" s="24" t="s">
        <v>816</v>
      </c>
      <c r="D2250" s="24" t="s">
        <v>826</v>
      </c>
      <c r="E2250" s="24" t="s">
        <v>103</v>
      </c>
      <c r="F2250" s="38" t="n">
        <v>1950</v>
      </c>
      <c r="G2250" s="42" t="n">
        <f aca="false">DATE(YEAR(B2250),MONTH(B2250),1)</f>
        <v>46054</v>
      </c>
      <c r="H2250" s="24" t="str">
        <f aca="false">INDEX(Customers!$B$2:$B$601,MATCH(C2250,Customers!$A$2:$A$601,0))</f>
        <v>Nairobi</v>
      </c>
      <c r="I2250" s="43" t="n">
        <f aca="false">ROUND(MIN(INDEX(Assumptions!$D$13:$D$18,MATCH(E2250,Assumptions!$A$13:$A$18,0)),MAX(INDEX(Assumptions!$C$13:$C$18,MATCH(E2250,Assumptions!$A$13:$A$18,0)),INDEX(Assumptions!$B$13:$B$18,MATCH(E2250,Assumptions!$A$13:$A$18,0))*F2250)),2)</f>
        <v>19.5</v>
      </c>
    </row>
    <row r="2251" customFormat="false" ht="15" hidden="false" customHeight="false" outlineLevel="0" collapsed="false">
      <c r="A2251" s="24" t="s">
        <v>3074</v>
      </c>
      <c r="B2251" s="39" t="n">
        <v>46071</v>
      </c>
      <c r="C2251" s="24" t="s">
        <v>231</v>
      </c>
      <c r="D2251" s="24" t="s">
        <v>826</v>
      </c>
      <c r="E2251" s="24" t="s">
        <v>111</v>
      </c>
      <c r="F2251" s="38" t="n">
        <v>50</v>
      </c>
      <c r="G2251" s="42" t="n">
        <f aca="false">DATE(YEAR(B2251),MONTH(B2251),1)</f>
        <v>46054</v>
      </c>
      <c r="H2251" s="24" t="str">
        <f aca="false">INDEX(Customers!$B$2:$B$601,MATCH(C2251,Customers!$A$2:$A$601,0))</f>
        <v>Eastern</v>
      </c>
      <c r="I2251" s="43" t="n">
        <f aca="false">ROUND(MIN(INDEX(Assumptions!$D$13:$D$18,MATCH(E2251,Assumptions!$A$13:$A$18,0)),MAX(INDEX(Assumptions!$C$13:$C$18,MATCH(E2251,Assumptions!$A$13:$A$18,0)),INDEX(Assumptions!$B$13:$B$18,MATCH(E2251,Assumptions!$A$13:$A$18,0))*F2251)),2)</f>
        <v>2</v>
      </c>
    </row>
    <row r="2252" customFormat="false" ht="15" hidden="false" customHeight="false" outlineLevel="0" collapsed="false">
      <c r="A2252" s="24" t="s">
        <v>3075</v>
      </c>
      <c r="B2252" s="39" t="n">
        <v>46071</v>
      </c>
      <c r="C2252" s="24" t="s">
        <v>242</v>
      </c>
      <c r="D2252" s="24" t="s">
        <v>826</v>
      </c>
      <c r="E2252" s="24" t="s">
        <v>113</v>
      </c>
      <c r="F2252" s="38" t="n">
        <v>99</v>
      </c>
      <c r="G2252" s="42" t="n">
        <f aca="false">DATE(YEAR(B2252),MONTH(B2252),1)</f>
        <v>46054</v>
      </c>
      <c r="H2252" s="24" t="str">
        <f aca="false">INDEX(Customers!$B$2:$B$601,MATCH(C2252,Customers!$A$2:$A$601,0))</f>
        <v>Central</v>
      </c>
      <c r="I2252" s="43" t="n">
        <f aca="false">ROUND(MIN(INDEX(Assumptions!$D$13:$D$18,MATCH(E2252,Assumptions!$A$13:$A$18,0)),MAX(INDEX(Assumptions!$C$13:$C$18,MATCH(E2252,Assumptions!$A$13:$A$18,0)),INDEX(Assumptions!$B$13:$B$18,MATCH(E2252,Assumptions!$A$13:$A$18,0))*F2252)),2)</f>
        <v>4.95</v>
      </c>
    </row>
    <row r="2253" customFormat="false" ht="15" hidden="false" customHeight="false" outlineLevel="0" collapsed="false">
      <c r="A2253" s="24" t="s">
        <v>3076</v>
      </c>
      <c r="B2253" s="39" t="n">
        <v>46071</v>
      </c>
      <c r="C2253" s="24" t="s">
        <v>249</v>
      </c>
      <c r="D2253" s="24" t="s">
        <v>204</v>
      </c>
      <c r="E2253" s="24" t="s">
        <v>107</v>
      </c>
      <c r="F2253" s="38" t="n">
        <v>9670</v>
      </c>
      <c r="G2253" s="42" t="n">
        <f aca="false">DATE(YEAR(B2253),MONTH(B2253),1)</f>
        <v>46054</v>
      </c>
      <c r="H2253" s="24" t="str">
        <f aca="false">INDEX(Customers!$B$2:$B$601,MATCH(C2253,Customers!$A$2:$A$601,0))</f>
        <v>Central</v>
      </c>
      <c r="I2253" s="43" t="n">
        <f aca="false">ROUND(MIN(INDEX(Assumptions!$D$13:$D$18,MATCH(E2253,Assumptions!$A$13:$A$18,0)),MAX(INDEX(Assumptions!$C$13:$C$18,MATCH(E2253,Assumptions!$A$13:$A$18,0)),INDEX(Assumptions!$B$13:$B$18,MATCH(E2253,Assumptions!$A$13:$A$18,0))*F2253)),2)</f>
        <v>0</v>
      </c>
    </row>
    <row r="2254" customFormat="false" ht="15" hidden="false" customHeight="false" outlineLevel="0" collapsed="false">
      <c r="A2254" s="24" t="s">
        <v>3077</v>
      </c>
      <c r="B2254" s="39" t="n">
        <v>46071</v>
      </c>
      <c r="C2254" s="24" t="s">
        <v>279</v>
      </c>
      <c r="D2254" s="24" t="s">
        <v>209</v>
      </c>
      <c r="E2254" s="24" t="s">
        <v>107</v>
      </c>
      <c r="F2254" s="38" t="n">
        <v>11630</v>
      </c>
      <c r="G2254" s="42" t="n">
        <f aca="false">DATE(YEAR(B2254),MONTH(B2254),1)</f>
        <v>46054</v>
      </c>
      <c r="H2254" s="24" t="str">
        <f aca="false">INDEX(Customers!$B$2:$B$601,MATCH(C2254,Customers!$A$2:$A$601,0))</f>
        <v>Nairobi</v>
      </c>
      <c r="I2254" s="43" t="n">
        <f aca="false">ROUND(MIN(INDEX(Assumptions!$D$13:$D$18,MATCH(E2254,Assumptions!$A$13:$A$18,0)),MAX(INDEX(Assumptions!$C$13:$C$18,MATCH(E2254,Assumptions!$A$13:$A$18,0)),INDEX(Assumptions!$B$13:$B$18,MATCH(E2254,Assumptions!$A$13:$A$18,0))*F2254)),2)</f>
        <v>0</v>
      </c>
    </row>
    <row r="2255" customFormat="false" ht="15" hidden="false" customHeight="false" outlineLevel="0" collapsed="false">
      <c r="A2255" s="24" t="s">
        <v>3078</v>
      </c>
      <c r="B2255" s="39" t="n">
        <v>46071</v>
      </c>
      <c r="C2255" s="24" t="s">
        <v>286</v>
      </c>
      <c r="D2255" s="24" t="s">
        <v>826</v>
      </c>
      <c r="E2255" s="24" t="s">
        <v>111</v>
      </c>
      <c r="F2255" s="38" t="n">
        <v>100</v>
      </c>
      <c r="G2255" s="42" t="n">
        <f aca="false">DATE(YEAR(B2255),MONTH(B2255),1)</f>
        <v>46054</v>
      </c>
      <c r="H2255" s="24" t="str">
        <f aca="false">INDEX(Customers!$B$2:$B$601,MATCH(C2255,Customers!$A$2:$A$601,0))</f>
        <v>Eastern</v>
      </c>
      <c r="I2255" s="43" t="n">
        <f aca="false">ROUND(MIN(INDEX(Assumptions!$D$13:$D$18,MATCH(E2255,Assumptions!$A$13:$A$18,0)),MAX(INDEX(Assumptions!$C$13:$C$18,MATCH(E2255,Assumptions!$A$13:$A$18,0)),INDEX(Assumptions!$B$13:$B$18,MATCH(E2255,Assumptions!$A$13:$A$18,0))*F2255)),2)</f>
        <v>4</v>
      </c>
    </row>
    <row r="2256" customFormat="false" ht="15" hidden="false" customHeight="false" outlineLevel="0" collapsed="false">
      <c r="A2256" s="24" t="s">
        <v>3079</v>
      </c>
      <c r="B2256" s="39" t="n">
        <v>46071</v>
      </c>
      <c r="C2256" s="24" t="s">
        <v>297</v>
      </c>
      <c r="D2256" s="24" t="s">
        <v>826</v>
      </c>
      <c r="E2256" s="24" t="s">
        <v>103</v>
      </c>
      <c r="F2256" s="38" t="n">
        <v>590</v>
      </c>
      <c r="G2256" s="42" t="n">
        <f aca="false">DATE(YEAR(B2256),MONTH(B2256),1)</f>
        <v>46054</v>
      </c>
      <c r="H2256" s="24" t="str">
        <f aca="false">INDEX(Customers!$B$2:$B$601,MATCH(C2256,Customers!$A$2:$A$601,0))</f>
        <v>Nairobi</v>
      </c>
      <c r="I2256" s="43" t="n">
        <f aca="false">ROUND(MIN(INDEX(Assumptions!$D$13:$D$18,MATCH(E2256,Assumptions!$A$13:$A$18,0)),MAX(INDEX(Assumptions!$C$13:$C$18,MATCH(E2256,Assumptions!$A$13:$A$18,0)),INDEX(Assumptions!$B$13:$B$18,MATCH(E2256,Assumptions!$A$13:$A$18,0))*F2256)),2)</f>
        <v>5.9</v>
      </c>
    </row>
    <row r="2257" customFormat="false" ht="15" hidden="false" customHeight="false" outlineLevel="0" collapsed="false">
      <c r="A2257" s="24" t="s">
        <v>3080</v>
      </c>
      <c r="B2257" s="39" t="n">
        <v>46071</v>
      </c>
      <c r="C2257" s="24" t="s">
        <v>303</v>
      </c>
      <c r="D2257" s="24" t="s">
        <v>826</v>
      </c>
      <c r="E2257" s="24" t="s">
        <v>103</v>
      </c>
      <c r="F2257" s="38" t="n">
        <v>1100</v>
      </c>
      <c r="G2257" s="42" t="n">
        <f aca="false">DATE(YEAR(B2257),MONTH(B2257),1)</f>
        <v>46054</v>
      </c>
      <c r="H2257" s="24" t="str">
        <f aca="false">INDEX(Customers!$B$2:$B$601,MATCH(C2257,Customers!$A$2:$A$601,0))</f>
        <v>Rift Valley</v>
      </c>
      <c r="I2257" s="43" t="n">
        <f aca="false">ROUND(MIN(INDEX(Assumptions!$D$13:$D$18,MATCH(E2257,Assumptions!$A$13:$A$18,0)),MAX(INDEX(Assumptions!$C$13:$C$18,MATCH(E2257,Assumptions!$A$13:$A$18,0)),INDEX(Assumptions!$B$13:$B$18,MATCH(E2257,Assumptions!$A$13:$A$18,0))*F2257)),2)</f>
        <v>11</v>
      </c>
    </row>
    <row r="2258" customFormat="false" ht="15" hidden="false" customHeight="false" outlineLevel="0" collapsed="false">
      <c r="A2258" s="24" t="s">
        <v>3081</v>
      </c>
      <c r="B2258" s="39" t="n">
        <v>46071</v>
      </c>
      <c r="C2258" s="24" t="s">
        <v>340</v>
      </c>
      <c r="D2258" s="24" t="s">
        <v>826</v>
      </c>
      <c r="E2258" s="24" t="s">
        <v>111</v>
      </c>
      <c r="F2258" s="38" t="n">
        <v>1000</v>
      </c>
      <c r="G2258" s="42" t="n">
        <f aca="false">DATE(YEAR(B2258),MONTH(B2258),1)</f>
        <v>46054</v>
      </c>
      <c r="H2258" s="24" t="str">
        <f aca="false">INDEX(Customers!$B$2:$B$601,MATCH(C2258,Customers!$A$2:$A$601,0))</f>
        <v>Rift Valley</v>
      </c>
      <c r="I2258" s="43" t="n">
        <f aca="false">ROUND(MIN(INDEX(Assumptions!$D$13:$D$18,MATCH(E2258,Assumptions!$A$13:$A$18,0)),MAX(INDEX(Assumptions!$C$13:$C$18,MATCH(E2258,Assumptions!$A$13:$A$18,0)),INDEX(Assumptions!$B$13:$B$18,MATCH(E2258,Assumptions!$A$13:$A$18,0))*F2258)),2)</f>
        <v>40</v>
      </c>
    </row>
    <row r="2259" customFormat="false" ht="15" hidden="false" customHeight="false" outlineLevel="0" collapsed="false">
      <c r="A2259" s="24" t="s">
        <v>3082</v>
      </c>
      <c r="B2259" s="39" t="n">
        <v>46071</v>
      </c>
      <c r="C2259" s="24" t="s">
        <v>343</v>
      </c>
      <c r="D2259" s="24" t="s">
        <v>826</v>
      </c>
      <c r="E2259" s="24" t="s">
        <v>109</v>
      </c>
      <c r="F2259" s="38" t="n">
        <v>3930</v>
      </c>
      <c r="G2259" s="42" t="n">
        <f aca="false">DATE(YEAR(B2259),MONTH(B2259),1)</f>
        <v>46054</v>
      </c>
      <c r="H2259" s="24" t="str">
        <f aca="false">INDEX(Customers!$B$2:$B$601,MATCH(C2259,Customers!$A$2:$A$601,0))</f>
        <v>Central</v>
      </c>
      <c r="I2259" s="43" t="n">
        <f aca="false">ROUND(MIN(INDEX(Assumptions!$D$13:$D$18,MATCH(E2259,Assumptions!$A$13:$A$18,0)),MAX(INDEX(Assumptions!$C$13:$C$18,MATCH(E2259,Assumptions!$A$13:$A$18,0)),INDEX(Assumptions!$B$13:$B$18,MATCH(E2259,Assumptions!$A$13:$A$18,0))*F2259)),2)</f>
        <v>15.72</v>
      </c>
    </row>
    <row r="2260" customFormat="false" ht="15" hidden="false" customHeight="false" outlineLevel="0" collapsed="false">
      <c r="A2260" s="24" t="s">
        <v>3083</v>
      </c>
      <c r="B2260" s="39" t="n">
        <v>46071</v>
      </c>
      <c r="C2260" s="24" t="s">
        <v>352</v>
      </c>
      <c r="D2260" s="24" t="s">
        <v>826</v>
      </c>
      <c r="E2260" s="24" t="s">
        <v>103</v>
      </c>
      <c r="F2260" s="38" t="n">
        <v>1110</v>
      </c>
      <c r="G2260" s="42" t="n">
        <f aca="false">DATE(YEAR(B2260),MONTH(B2260),1)</f>
        <v>46054</v>
      </c>
      <c r="H2260" s="24" t="str">
        <f aca="false">INDEX(Customers!$B$2:$B$601,MATCH(C2260,Customers!$A$2:$A$601,0))</f>
        <v>Coast</v>
      </c>
      <c r="I2260" s="43" t="n">
        <f aca="false">ROUND(MIN(INDEX(Assumptions!$D$13:$D$18,MATCH(E2260,Assumptions!$A$13:$A$18,0)),MAX(INDEX(Assumptions!$C$13:$C$18,MATCH(E2260,Assumptions!$A$13:$A$18,0)),INDEX(Assumptions!$B$13:$B$18,MATCH(E2260,Assumptions!$A$13:$A$18,0))*F2260)),2)</f>
        <v>11.1</v>
      </c>
    </row>
    <row r="2261" customFormat="false" ht="15" hidden="false" customHeight="false" outlineLevel="0" collapsed="false">
      <c r="A2261" s="24" t="s">
        <v>3084</v>
      </c>
      <c r="B2261" s="39" t="n">
        <v>46071</v>
      </c>
      <c r="C2261" s="24" t="s">
        <v>365</v>
      </c>
      <c r="D2261" s="24" t="s">
        <v>826</v>
      </c>
      <c r="E2261" s="24" t="s">
        <v>103</v>
      </c>
      <c r="F2261" s="38" t="n">
        <v>2070</v>
      </c>
      <c r="G2261" s="42" t="n">
        <f aca="false">DATE(YEAR(B2261),MONTH(B2261),1)</f>
        <v>46054</v>
      </c>
      <c r="H2261" s="24" t="str">
        <f aca="false">INDEX(Customers!$B$2:$B$601,MATCH(C2261,Customers!$A$2:$A$601,0))</f>
        <v>Eastern</v>
      </c>
      <c r="I2261" s="43" t="n">
        <f aca="false">ROUND(MIN(INDEX(Assumptions!$D$13:$D$18,MATCH(E2261,Assumptions!$A$13:$A$18,0)),MAX(INDEX(Assumptions!$C$13:$C$18,MATCH(E2261,Assumptions!$A$13:$A$18,0)),INDEX(Assumptions!$B$13:$B$18,MATCH(E2261,Assumptions!$A$13:$A$18,0))*F2261)),2)</f>
        <v>20.7</v>
      </c>
    </row>
    <row r="2262" customFormat="false" ht="15" hidden="false" customHeight="false" outlineLevel="0" collapsed="false">
      <c r="A2262" s="24" t="s">
        <v>3085</v>
      </c>
      <c r="B2262" s="39" t="n">
        <v>46071</v>
      </c>
      <c r="C2262" s="24" t="s">
        <v>367</v>
      </c>
      <c r="D2262" s="24" t="s">
        <v>826</v>
      </c>
      <c r="E2262" s="24" t="s">
        <v>113</v>
      </c>
      <c r="F2262" s="38" t="n">
        <v>250</v>
      </c>
      <c r="G2262" s="42" t="n">
        <f aca="false">DATE(YEAR(B2262),MONTH(B2262),1)</f>
        <v>46054</v>
      </c>
      <c r="H2262" s="24" t="str">
        <f aca="false">INDEX(Customers!$B$2:$B$601,MATCH(C2262,Customers!$A$2:$A$601,0))</f>
        <v>Nairobi</v>
      </c>
      <c r="I2262" s="43" t="n">
        <f aca="false">ROUND(MIN(INDEX(Assumptions!$D$13:$D$18,MATCH(E2262,Assumptions!$A$13:$A$18,0)),MAX(INDEX(Assumptions!$C$13:$C$18,MATCH(E2262,Assumptions!$A$13:$A$18,0)),INDEX(Assumptions!$B$13:$B$18,MATCH(E2262,Assumptions!$A$13:$A$18,0))*F2262)),2)</f>
        <v>12.5</v>
      </c>
    </row>
    <row r="2263" customFormat="false" ht="15" hidden="false" customHeight="false" outlineLevel="0" collapsed="false">
      <c r="A2263" s="24" t="s">
        <v>3086</v>
      </c>
      <c r="B2263" s="39" t="n">
        <v>46071</v>
      </c>
      <c r="C2263" s="24" t="s">
        <v>375</v>
      </c>
      <c r="D2263" s="24" t="s">
        <v>826</v>
      </c>
      <c r="E2263" s="24" t="s">
        <v>111</v>
      </c>
      <c r="F2263" s="38" t="n">
        <v>1000</v>
      </c>
      <c r="G2263" s="42" t="n">
        <f aca="false">DATE(YEAR(B2263),MONTH(B2263),1)</f>
        <v>46054</v>
      </c>
      <c r="H2263" s="24" t="str">
        <f aca="false">INDEX(Customers!$B$2:$B$601,MATCH(C2263,Customers!$A$2:$A$601,0))</f>
        <v>Coast</v>
      </c>
      <c r="I2263" s="43" t="n">
        <f aca="false">ROUND(MIN(INDEX(Assumptions!$D$13:$D$18,MATCH(E2263,Assumptions!$A$13:$A$18,0)),MAX(INDEX(Assumptions!$C$13:$C$18,MATCH(E2263,Assumptions!$A$13:$A$18,0)),INDEX(Assumptions!$B$13:$B$18,MATCH(E2263,Assumptions!$A$13:$A$18,0))*F2263)),2)</f>
        <v>40</v>
      </c>
    </row>
    <row r="2264" customFormat="false" ht="15" hidden="false" customHeight="false" outlineLevel="0" collapsed="false">
      <c r="A2264" s="24" t="s">
        <v>3087</v>
      </c>
      <c r="B2264" s="39" t="n">
        <v>46071</v>
      </c>
      <c r="C2264" s="24" t="s">
        <v>397</v>
      </c>
      <c r="D2264" s="24" t="s">
        <v>198</v>
      </c>
      <c r="E2264" s="24" t="s">
        <v>107</v>
      </c>
      <c r="F2264" s="38" t="n">
        <v>2970</v>
      </c>
      <c r="G2264" s="42" t="n">
        <f aca="false">DATE(YEAR(B2264),MONTH(B2264),1)</f>
        <v>46054</v>
      </c>
      <c r="H2264" s="24" t="str">
        <f aca="false">INDEX(Customers!$B$2:$B$601,MATCH(C2264,Customers!$A$2:$A$601,0))</f>
        <v>Western</v>
      </c>
      <c r="I2264" s="43" t="n">
        <f aca="false">ROUND(MIN(INDEX(Assumptions!$D$13:$D$18,MATCH(E2264,Assumptions!$A$13:$A$18,0)),MAX(INDEX(Assumptions!$C$13:$C$18,MATCH(E2264,Assumptions!$A$13:$A$18,0)),INDEX(Assumptions!$B$13:$B$18,MATCH(E2264,Assumptions!$A$13:$A$18,0))*F2264)),2)</f>
        <v>0</v>
      </c>
    </row>
    <row r="2265" customFormat="false" ht="15" hidden="false" customHeight="false" outlineLevel="0" collapsed="false">
      <c r="A2265" s="24" t="s">
        <v>3088</v>
      </c>
      <c r="B2265" s="39" t="n">
        <v>46071</v>
      </c>
      <c r="C2265" s="24" t="s">
        <v>397</v>
      </c>
      <c r="D2265" s="24" t="s">
        <v>826</v>
      </c>
      <c r="E2265" s="24" t="s">
        <v>113</v>
      </c>
      <c r="F2265" s="38" t="n">
        <v>250</v>
      </c>
      <c r="G2265" s="42" t="n">
        <f aca="false">DATE(YEAR(B2265),MONTH(B2265),1)</f>
        <v>46054</v>
      </c>
      <c r="H2265" s="24" t="str">
        <f aca="false">INDEX(Customers!$B$2:$B$601,MATCH(C2265,Customers!$A$2:$A$601,0))</f>
        <v>Western</v>
      </c>
      <c r="I2265" s="43" t="n">
        <f aca="false">ROUND(MIN(INDEX(Assumptions!$D$13:$D$18,MATCH(E2265,Assumptions!$A$13:$A$18,0)),MAX(INDEX(Assumptions!$C$13:$C$18,MATCH(E2265,Assumptions!$A$13:$A$18,0)),INDEX(Assumptions!$B$13:$B$18,MATCH(E2265,Assumptions!$A$13:$A$18,0))*F2265)),2)</f>
        <v>12.5</v>
      </c>
    </row>
    <row r="2266" customFormat="false" ht="15" hidden="false" customHeight="false" outlineLevel="0" collapsed="false">
      <c r="A2266" s="24" t="s">
        <v>3089</v>
      </c>
      <c r="B2266" s="39" t="n">
        <v>46071</v>
      </c>
      <c r="C2266" s="24" t="s">
        <v>431</v>
      </c>
      <c r="D2266" s="24" t="s">
        <v>153</v>
      </c>
      <c r="E2266" s="24" t="s">
        <v>105</v>
      </c>
      <c r="F2266" s="38" t="n">
        <v>1180</v>
      </c>
      <c r="G2266" s="42" t="n">
        <f aca="false">DATE(YEAR(B2266),MONTH(B2266),1)</f>
        <v>46054</v>
      </c>
      <c r="H2266" s="24" t="str">
        <f aca="false">INDEX(Customers!$B$2:$B$601,MATCH(C2266,Customers!$A$2:$A$601,0))</f>
        <v>Nairobi</v>
      </c>
      <c r="I2266" s="43" t="n">
        <f aca="false">ROUND(MIN(INDEX(Assumptions!$D$13:$D$18,MATCH(E2266,Assumptions!$A$13:$A$18,0)),MAX(INDEX(Assumptions!$C$13:$C$18,MATCH(E2266,Assumptions!$A$13:$A$18,0)),INDEX(Assumptions!$B$13:$B$18,MATCH(E2266,Assumptions!$A$13:$A$18,0))*F2266)),2)</f>
        <v>17.7</v>
      </c>
    </row>
    <row r="2267" customFormat="false" ht="15" hidden="false" customHeight="false" outlineLevel="0" collapsed="false">
      <c r="A2267" s="24" t="s">
        <v>3090</v>
      </c>
      <c r="B2267" s="39" t="n">
        <v>46071</v>
      </c>
      <c r="C2267" s="24" t="s">
        <v>463</v>
      </c>
      <c r="D2267" s="24" t="s">
        <v>826</v>
      </c>
      <c r="E2267" s="24" t="s">
        <v>111</v>
      </c>
      <c r="F2267" s="38" t="n">
        <v>100</v>
      </c>
      <c r="G2267" s="42" t="n">
        <f aca="false">DATE(YEAR(B2267),MONTH(B2267),1)</f>
        <v>46054</v>
      </c>
      <c r="H2267" s="24" t="str">
        <f aca="false">INDEX(Customers!$B$2:$B$601,MATCH(C2267,Customers!$A$2:$A$601,0))</f>
        <v>Eastern</v>
      </c>
      <c r="I2267" s="43" t="n">
        <f aca="false">ROUND(MIN(INDEX(Assumptions!$D$13:$D$18,MATCH(E2267,Assumptions!$A$13:$A$18,0)),MAX(INDEX(Assumptions!$C$13:$C$18,MATCH(E2267,Assumptions!$A$13:$A$18,0)),INDEX(Assumptions!$B$13:$B$18,MATCH(E2267,Assumptions!$A$13:$A$18,0))*F2267)),2)</f>
        <v>4</v>
      </c>
    </row>
    <row r="2268" customFormat="false" ht="15" hidden="false" customHeight="false" outlineLevel="0" collapsed="false">
      <c r="A2268" s="24" t="s">
        <v>3091</v>
      </c>
      <c r="B2268" s="39" t="n">
        <v>46071</v>
      </c>
      <c r="C2268" s="24" t="s">
        <v>515</v>
      </c>
      <c r="D2268" s="24" t="s">
        <v>826</v>
      </c>
      <c r="E2268" s="24" t="s">
        <v>111</v>
      </c>
      <c r="F2268" s="38" t="n">
        <v>50</v>
      </c>
      <c r="G2268" s="42" t="n">
        <f aca="false">DATE(YEAR(B2268),MONTH(B2268),1)</f>
        <v>46054</v>
      </c>
      <c r="H2268" s="24" t="str">
        <f aca="false">INDEX(Customers!$B$2:$B$601,MATCH(C2268,Customers!$A$2:$A$601,0))</f>
        <v>Western</v>
      </c>
      <c r="I2268" s="43" t="n">
        <f aca="false">ROUND(MIN(INDEX(Assumptions!$D$13:$D$18,MATCH(E2268,Assumptions!$A$13:$A$18,0)),MAX(INDEX(Assumptions!$C$13:$C$18,MATCH(E2268,Assumptions!$A$13:$A$18,0)),INDEX(Assumptions!$B$13:$B$18,MATCH(E2268,Assumptions!$A$13:$A$18,0))*F2268)),2)</f>
        <v>2</v>
      </c>
    </row>
    <row r="2269" customFormat="false" ht="15" hidden="false" customHeight="false" outlineLevel="0" collapsed="false">
      <c r="A2269" s="24" t="s">
        <v>3092</v>
      </c>
      <c r="B2269" s="39" t="n">
        <v>46071</v>
      </c>
      <c r="C2269" s="24" t="s">
        <v>520</v>
      </c>
      <c r="D2269" s="24" t="s">
        <v>826</v>
      </c>
      <c r="E2269" s="24" t="s">
        <v>111</v>
      </c>
      <c r="F2269" s="38" t="n">
        <v>500</v>
      </c>
      <c r="G2269" s="42" t="n">
        <f aca="false">DATE(YEAR(B2269),MONTH(B2269),1)</f>
        <v>46054</v>
      </c>
      <c r="H2269" s="24" t="str">
        <f aca="false">INDEX(Customers!$B$2:$B$601,MATCH(C2269,Customers!$A$2:$A$601,0))</f>
        <v>Coast</v>
      </c>
      <c r="I2269" s="43" t="n">
        <f aca="false">ROUND(MIN(INDEX(Assumptions!$D$13:$D$18,MATCH(E2269,Assumptions!$A$13:$A$18,0)),MAX(INDEX(Assumptions!$C$13:$C$18,MATCH(E2269,Assumptions!$A$13:$A$18,0)),INDEX(Assumptions!$B$13:$B$18,MATCH(E2269,Assumptions!$A$13:$A$18,0))*F2269)),2)</f>
        <v>20</v>
      </c>
    </row>
    <row r="2270" customFormat="false" ht="15" hidden="false" customHeight="false" outlineLevel="0" collapsed="false">
      <c r="A2270" s="24" t="s">
        <v>3093</v>
      </c>
      <c r="B2270" s="39" t="n">
        <v>46071</v>
      </c>
      <c r="C2270" s="24" t="s">
        <v>523</v>
      </c>
      <c r="D2270" s="24" t="s">
        <v>152</v>
      </c>
      <c r="E2270" s="24" t="s">
        <v>105</v>
      </c>
      <c r="F2270" s="38" t="n">
        <v>19080</v>
      </c>
      <c r="G2270" s="42" t="n">
        <f aca="false">DATE(YEAR(B2270),MONTH(B2270),1)</f>
        <v>46054</v>
      </c>
      <c r="H2270" s="24" t="str">
        <f aca="false">INDEX(Customers!$B$2:$B$601,MATCH(C2270,Customers!$A$2:$A$601,0))</f>
        <v>Nairobi</v>
      </c>
      <c r="I2270" s="43" t="n">
        <f aca="false">ROUND(MIN(INDEX(Assumptions!$D$13:$D$18,MATCH(E2270,Assumptions!$A$13:$A$18,0)),MAX(INDEX(Assumptions!$C$13:$C$18,MATCH(E2270,Assumptions!$A$13:$A$18,0)),INDEX(Assumptions!$B$13:$B$18,MATCH(E2270,Assumptions!$A$13:$A$18,0))*F2270)),2)</f>
        <v>200</v>
      </c>
    </row>
    <row r="2271" customFormat="false" ht="15" hidden="false" customHeight="false" outlineLevel="0" collapsed="false">
      <c r="A2271" s="24" t="s">
        <v>3094</v>
      </c>
      <c r="B2271" s="39" t="n">
        <v>46071</v>
      </c>
      <c r="C2271" s="24" t="s">
        <v>558</v>
      </c>
      <c r="D2271" s="24" t="s">
        <v>181</v>
      </c>
      <c r="E2271" s="24" t="s">
        <v>105</v>
      </c>
      <c r="F2271" s="38" t="n">
        <v>740</v>
      </c>
      <c r="G2271" s="42" t="n">
        <f aca="false">DATE(YEAR(B2271),MONTH(B2271),1)</f>
        <v>46054</v>
      </c>
      <c r="H2271" s="24" t="str">
        <f aca="false">INDEX(Customers!$B$2:$B$601,MATCH(C2271,Customers!$A$2:$A$601,0))</f>
        <v>Rift Valley</v>
      </c>
      <c r="I2271" s="43" t="n">
        <f aca="false">ROUND(MIN(INDEX(Assumptions!$D$13:$D$18,MATCH(E2271,Assumptions!$A$13:$A$18,0)),MAX(INDEX(Assumptions!$C$13:$C$18,MATCH(E2271,Assumptions!$A$13:$A$18,0)),INDEX(Assumptions!$B$13:$B$18,MATCH(E2271,Assumptions!$A$13:$A$18,0))*F2271)),2)</f>
        <v>11.1</v>
      </c>
    </row>
    <row r="2272" customFormat="false" ht="15" hidden="false" customHeight="false" outlineLevel="0" collapsed="false">
      <c r="A2272" s="24" t="s">
        <v>3095</v>
      </c>
      <c r="B2272" s="39" t="n">
        <v>46071</v>
      </c>
      <c r="C2272" s="24" t="s">
        <v>570</v>
      </c>
      <c r="D2272" s="24" t="s">
        <v>826</v>
      </c>
      <c r="E2272" s="24" t="s">
        <v>111</v>
      </c>
      <c r="F2272" s="38" t="n">
        <v>50</v>
      </c>
      <c r="G2272" s="42" t="n">
        <f aca="false">DATE(YEAR(B2272),MONTH(B2272),1)</f>
        <v>46054</v>
      </c>
      <c r="H2272" s="24" t="str">
        <f aca="false">INDEX(Customers!$B$2:$B$601,MATCH(C2272,Customers!$A$2:$A$601,0))</f>
        <v>Western</v>
      </c>
      <c r="I2272" s="43" t="n">
        <f aca="false">ROUND(MIN(INDEX(Assumptions!$D$13:$D$18,MATCH(E2272,Assumptions!$A$13:$A$18,0)),MAX(INDEX(Assumptions!$C$13:$C$18,MATCH(E2272,Assumptions!$A$13:$A$18,0)),INDEX(Assumptions!$B$13:$B$18,MATCH(E2272,Assumptions!$A$13:$A$18,0))*F2272)),2)</f>
        <v>2</v>
      </c>
    </row>
    <row r="2273" customFormat="false" ht="15" hidden="false" customHeight="false" outlineLevel="0" collapsed="false">
      <c r="A2273" s="24" t="s">
        <v>3096</v>
      </c>
      <c r="B2273" s="39" t="n">
        <v>46071</v>
      </c>
      <c r="C2273" s="24" t="s">
        <v>600</v>
      </c>
      <c r="D2273" s="24" t="s">
        <v>826</v>
      </c>
      <c r="E2273" s="24" t="s">
        <v>111</v>
      </c>
      <c r="F2273" s="38" t="n">
        <v>500</v>
      </c>
      <c r="G2273" s="42" t="n">
        <f aca="false">DATE(YEAR(B2273),MONTH(B2273),1)</f>
        <v>46054</v>
      </c>
      <c r="H2273" s="24" t="str">
        <f aca="false">INDEX(Customers!$B$2:$B$601,MATCH(C2273,Customers!$A$2:$A$601,0))</f>
        <v>Coast</v>
      </c>
      <c r="I2273" s="43" t="n">
        <f aca="false">ROUND(MIN(INDEX(Assumptions!$D$13:$D$18,MATCH(E2273,Assumptions!$A$13:$A$18,0)),MAX(INDEX(Assumptions!$C$13:$C$18,MATCH(E2273,Assumptions!$A$13:$A$18,0)),INDEX(Assumptions!$B$13:$B$18,MATCH(E2273,Assumptions!$A$13:$A$18,0))*F2273)),2)</f>
        <v>20</v>
      </c>
    </row>
    <row r="2274" customFormat="false" ht="15" hidden="false" customHeight="false" outlineLevel="0" collapsed="false">
      <c r="A2274" s="24" t="s">
        <v>3097</v>
      </c>
      <c r="B2274" s="39" t="n">
        <v>46071</v>
      </c>
      <c r="C2274" s="24" t="s">
        <v>613</v>
      </c>
      <c r="D2274" s="24" t="s">
        <v>826</v>
      </c>
      <c r="E2274" s="24" t="s">
        <v>109</v>
      </c>
      <c r="F2274" s="38" t="n">
        <v>2790</v>
      </c>
      <c r="G2274" s="42" t="n">
        <f aca="false">DATE(YEAR(B2274),MONTH(B2274),1)</f>
        <v>46054</v>
      </c>
      <c r="H2274" s="24" t="str">
        <f aca="false">INDEX(Customers!$B$2:$B$601,MATCH(C2274,Customers!$A$2:$A$601,0))</f>
        <v>Rift Valley</v>
      </c>
      <c r="I2274" s="43" t="n">
        <f aca="false">ROUND(MIN(INDEX(Assumptions!$D$13:$D$18,MATCH(E2274,Assumptions!$A$13:$A$18,0)),MAX(INDEX(Assumptions!$C$13:$C$18,MATCH(E2274,Assumptions!$A$13:$A$18,0)),INDEX(Assumptions!$B$13:$B$18,MATCH(E2274,Assumptions!$A$13:$A$18,0))*F2274)),2)</f>
        <v>11.16</v>
      </c>
    </row>
    <row r="2275" customFormat="false" ht="15" hidden="false" customHeight="false" outlineLevel="0" collapsed="false">
      <c r="A2275" s="24" t="s">
        <v>3098</v>
      </c>
      <c r="B2275" s="39" t="n">
        <v>46071</v>
      </c>
      <c r="C2275" s="24" t="s">
        <v>619</v>
      </c>
      <c r="D2275" s="24" t="s">
        <v>174</v>
      </c>
      <c r="E2275" s="24" t="s">
        <v>107</v>
      </c>
      <c r="F2275" s="38" t="n">
        <v>2440</v>
      </c>
      <c r="G2275" s="42" t="n">
        <f aca="false">DATE(YEAR(B2275),MONTH(B2275),1)</f>
        <v>46054</v>
      </c>
      <c r="H2275" s="24" t="str">
        <f aca="false">INDEX(Customers!$B$2:$B$601,MATCH(C2275,Customers!$A$2:$A$601,0))</f>
        <v>Rift Valley</v>
      </c>
      <c r="I2275" s="43" t="n">
        <f aca="false">ROUND(MIN(INDEX(Assumptions!$D$13:$D$18,MATCH(E2275,Assumptions!$A$13:$A$18,0)),MAX(INDEX(Assumptions!$C$13:$C$18,MATCH(E2275,Assumptions!$A$13:$A$18,0)),INDEX(Assumptions!$B$13:$B$18,MATCH(E2275,Assumptions!$A$13:$A$18,0))*F2275)),2)</f>
        <v>0</v>
      </c>
    </row>
    <row r="2276" customFormat="false" ht="15" hidden="false" customHeight="false" outlineLevel="0" collapsed="false">
      <c r="A2276" s="24" t="s">
        <v>3099</v>
      </c>
      <c r="B2276" s="39" t="n">
        <v>46071</v>
      </c>
      <c r="C2276" s="24" t="s">
        <v>626</v>
      </c>
      <c r="D2276" s="24" t="s">
        <v>826</v>
      </c>
      <c r="E2276" s="24" t="s">
        <v>109</v>
      </c>
      <c r="F2276" s="38" t="n">
        <v>1790</v>
      </c>
      <c r="G2276" s="42" t="n">
        <f aca="false">DATE(YEAR(B2276),MONTH(B2276),1)</f>
        <v>46054</v>
      </c>
      <c r="H2276" s="24" t="str">
        <f aca="false">INDEX(Customers!$B$2:$B$601,MATCH(C2276,Customers!$A$2:$A$601,0))</f>
        <v>Coast</v>
      </c>
      <c r="I2276" s="43" t="n">
        <f aca="false">ROUND(MIN(INDEX(Assumptions!$D$13:$D$18,MATCH(E2276,Assumptions!$A$13:$A$18,0)),MAX(INDEX(Assumptions!$C$13:$C$18,MATCH(E2276,Assumptions!$A$13:$A$18,0)),INDEX(Assumptions!$B$13:$B$18,MATCH(E2276,Assumptions!$A$13:$A$18,0))*F2276)),2)</f>
        <v>7.16</v>
      </c>
    </row>
    <row r="2277" customFormat="false" ht="15" hidden="false" customHeight="false" outlineLevel="0" collapsed="false">
      <c r="A2277" s="24" t="s">
        <v>3100</v>
      </c>
      <c r="B2277" s="39" t="n">
        <v>46071</v>
      </c>
      <c r="C2277" s="24" t="s">
        <v>641</v>
      </c>
      <c r="D2277" s="24" t="s">
        <v>162</v>
      </c>
      <c r="E2277" s="24" t="s">
        <v>105</v>
      </c>
      <c r="F2277" s="38" t="n">
        <v>3910</v>
      </c>
      <c r="G2277" s="42" t="n">
        <f aca="false">DATE(YEAR(B2277),MONTH(B2277),1)</f>
        <v>46054</v>
      </c>
      <c r="H2277" s="24" t="str">
        <f aca="false">INDEX(Customers!$B$2:$B$601,MATCH(C2277,Customers!$A$2:$A$601,0))</f>
        <v>Nairobi</v>
      </c>
      <c r="I2277" s="43" t="n">
        <f aca="false">ROUND(MIN(INDEX(Assumptions!$D$13:$D$18,MATCH(E2277,Assumptions!$A$13:$A$18,0)),MAX(INDEX(Assumptions!$C$13:$C$18,MATCH(E2277,Assumptions!$A$13:$A$18,0)),INDEX(Assumptions!$B$13:$B$18,MATCH(E2277,Assumptions!$A$13:$A$18,0))*F2277)),2)</f>
        <v>58.65</v>
      </c>
    </row>
    <row r="2278" customFormat="false" ht="15" hidden="false" customHeight="false" outlineLevel="0" collapsed="false">
      <c r="A2278" s="24" t="s">
        <v>3101</v>
      </c>
      <c r="B2278" s="39" t="n">
        <v>46071</v>
      </c>
      <c r="C2278" s="24" t="s">
        <v>641</v>
      </c>
      <c r="D2278" s="24" t="s">
        <v>826</v>
      </c>
      <c r="E2278" s="24" t="s">
        <v>111</v>
      </c>
      <c r="F2278" s="38" t="n">
        <v>100</v>
      </c>
      <c r="G2278" s="42" t="n">
        <f aca="false">DATE(YEAR(B2278),MONTH(B2278),1)</f>
        <v>46054</v>
      </c>
      <c r="H2278" s="24" t="str">
        <f aca="false">INDEX(Customers!$B$2:$B$601,MATCH(C2278,Customers!$A$2:$A$601,0))</f>
        <v>Nairobi</v>
      </c>
      <c r="I2278" s="43" t="n">
        <f aca="false">ROUND(MIN(INDEX(Assumptions!$D$13:$D$18,MATCH(E2278,Assumptions!$A$13:$A$18,0)),MAX(INDEX(Assumptions!$C$13:$C$18,MATCH(E2278,Assumptions!$A$13:$A$18,0)),INDEX(Assumptions!$B$13:$B$18,MATCH(E2278,Assumptions!$A$13:$A$18,0))*F2278)),2)</f>
        <v>4</v>
      </c>
    </row>
    <row r="2279" customFormat="false" ht="15" hidden="false" customHeight="false" outlineLevel="0" collapsed="false">
      <c r="A2279" s="24" t="s">
        <v>3102</v>
      </c>
      <c r="B2279" s="39" t="n">
        <v>46071</v>
      </c>
      <c r="C2279" s="24" t="s">
        <v>683</v>
      </c>
      <c r="D2279" s="24" t="s">
        <v>826</v>
      </c>
      <c r="E2279" s="24" t="s">
        <v>113</v>
      </c>
      <c r="F2279" s="38" t="n">
        <v>1000</v>
      </c>
      <c r="G2279" s="42" t="n">
        <f aca="false">DATE(YEAR(B2279),MONTH(B2279),1)</f>
        <v>46054</v>
      </c>
      <c r="H2279" s="24" t="str">
        <f aca="false">INDEX(Customers!$B$2:$B$601,MATCH(C2279,Customers!$A$2:$A$601,0))</f>
        <v>Eastern</v>
      </c>
      <c r="I2279" s="43" t="n">
        <f aca="false">ROUND(MIN(INDEX(Assumptions!$D$13:$D$18,MATCH(E2279,Assumptions!$A$13:$A$18,0)),MAX(INDEX(Assumptions!$C$13:$C$18,MATCH(E2279,Assumptions!$A$13:$A$18,0)),INDEX(Assumptions!$B$13:$B$18,MATCH(E2279,Assumptions!$A$13:$A$18,0))*F2279)),2)</f>
        <v>50</v>
      </c>
    </row>
    <row r="2280" customFormat="false" ht="15" hidden="false" customHeight="false" outlineLevel="0" collapsed="false">
      <c r="A2280" s="24" t="s">
        <v>3103</v>
      </c>
      <c r="B2280" s="39" t="n">
        <v>46071</v>
      </c>
      <c r="C2280" s="24" t="s">
        <v>691</v>
      </c>
      <c r="D2280" s="24" t="s">
        <v>826</v>
      </c>
      <c r="E2280" s="24" t="s">
        <v>109</v>
      </c>
      <c r="F2280" s="38" t="n">
        <v>1240</v>
      </c>
      <c r="G2280" s="42" t="n">
        <f aca="false">DATE(YEAR(B2280),MONTH(B2280),1)</f>
        <v>46054</v>
      </c>
      <c r="H2280" s="24" t="str">
        <f aca="false">INDEX(Customers!$B$2:$B$601,MATCH(C2280,Customers!$A$2:$A$601,0))</f>
        <v>Central</v>
      </c>
      <c r="I2280" s="43" t="n">
        <f aca="false">ROUND(MIN(INDEX(Assumptions!$D$13:$D$18,MATCH(E2280,Assumptions!$A$13:$A$18,0)),MAX(INDEX(Assumptions!$C$13:$C$18,MATCH(E2280,Assumptions!$A$13:$A$18,0)),INDEX(Assumptions!$B$13:$B$18,MATCH(E2280,Assumptions!$A$13:$A$18,0))*F2280)),2)</f>
        <v>4.96</v>
      </c>
    </row>
    <row r="2281" customFormat="false" ht="15" hidden="false" customHeight="false" outlineLevel="0" collapsed="false">
      <c r="A2281" s="24" t="s">
        <v>3104</v>
      </c>
      <c r="B2281" s="39" t="n">
        <v>46071</v>
      </c>
      <c r="C2281" s="24" t="s">
        <v>699</v>
      </c>
      <c r="D2281" s="24" t="s">
        <v>157</v>
      </c>
      <c r="E2281" s="24" t="s">
        <v>105</v>
      </c>
      <c r="F2281" s="38" t="n">
        <v>6090</v>
      </c>
      <c r="G2281" s="42" t="n">
        <f aca="false">DATE(YEAR(B2281),MONTH(B2281),1)</f>
        <v>46054</v>
      </c>
      <c r="H2281" s="24" t="str">
        <f aca="false">INDEX(Customers!$B$2:$B$601,MATCH(C2281,Customers!$A$2:$A$601,0))</f>
        <v>Nairobi</v>
      </c>
      <c r="I2281" s="43" t="n">
        <f aca="false">ROUND(MIN(INDEX(Assumptions!$D$13:$D$18,MATCH(E2281,Assumptions!$A$13:$A$18,0)),MAX(INDEX(Assumptions!$C$13:$C$18,MATCH(E2281,Assumptions!$A$13:$A$18,0)),INDEX(Assumptions!$B$13:$B$18,MATCH(E2281,Assumptions!$A$13:$A$18,0))*F2281)),2)</f>
        <v>91.35</v>
      </c>
    </row>
    <row r="2282" customFormat="false" ht="15" hidden="false" customHeight="false" outlineLevel="0" collapsed="false">
      <c r="A2282" s="24" t="s">
        <v>3105</v>
      </c>
      <c r="B2282" s="39" t="n">
        <v>46071</v>
      </c>
      <c r="C2282" s="24" t="s">
        <v>704</v>
      </c>
      <c r="D2282" s="24" t="s">
        <v>175</v>
      </c>
      <c r="E2282" s="24" t="s">
        <v>105</v>
      </c>
      <c r="F2282" s="38" t="n">
        <v>16860</v>
      </c>
      <c r="G2282" s="42" t="n">
        <f aca="false">DATE(YEAR(B2282),MONTH(B2282),1)</f>
        <v>46054</v>
      </c>
      <c r="H2282" s="24" t="str">
        <f aca="false">INDEX(Customers!$B$2:$B$601,MATCH(C2282,Customers!$A$2:$A$601,0))</f>
        <v>Rift Valley</v>
      </c>
      <c r="I2282" s="43" t="n">
        <f aca="false">ROUND(MIN(INDEX(Assumptions!$D$13:$D$18,MATCH(E2282,Assumptions!$A$13:$A$18,0)),MAX(INDEX(Assumptions!$C$13:$C$18,MATCH(E2282,Assumptions!$A$13:$A$18,0)),INDEX(Assumptions!$B$13:$B$18,MATCH(E2282,Assumptions!$A$13:$A$18,0))*F2282)),2)</f>
        <v>200</v>
      </c>
    </row>
    <row r="2283" customFormat="false" ht="15" hidden="false" customHeight="false" outlineLevel="0" collapsed="false">
      <c r="A2283" s="24" t="s">
        <v>3106</v>
      </c>
      <c r="B2283" s="39" t="n">
        <v>46071</v>
      </c>
      <c r="C2283" s="24" t="s">
        <v>704</v>
      </c>
      <c r="D2283" s="24" t="s">
        <v>826</v>
      </c>
      <c r="E2283" s="24" t="s">
        <v>103</v>
      </c>
      <c r="F2283" s="38" t="n">
        <v>4810</v>
      </c>
      <c r="G2283" s="42" t="n">
        <f aca="false">DATE(YEAR(B2283),MONTH(B2283),1)</f>
        <v>46054</v>
      </c>
      <c r="H2283" s="24" t="str">
        <f aca="false">INDEX(Customers!$B$2:$B$601,MATCH(C2283,Customers!$A$2:$A$601,0))</f>
        <v>Rift Valley</v>
      </c>
      <c r="I2283" s="43" t="n">
        <f aca="false">ROUND(MIN(INDEX(Assumptions!$D$13:$D$18,MATCH(E2283,Assumptions!$A$13:$A$18,0)),MAX(INDEX(Assumptions!$C$13:$C$18,MATCH(E2283,Assumptions!$A$13:$A$18,0)),INDEX(Assumptions!$B$13:$B$18,MATCH(E2283,Assumptions!$A$13:$A$18,0))*F2283)),2)</f>
        <v>48.1</v>
      </c>
    </row>
    <row r="2284" customFormat="false" ht="15" hidden="false" customHeight="false" outlineLevel="0" collapsed="false">
      <c r="A2284" s="24" t="s">
        <v>3107</v>
      </c>
      <c r="B2284" s="39" t="n">
        <v>46071</v>
      </c>
      <c r="C2284" s="24" t="s">
        <v>754</v>
      </c>
      <c r="D2284" s="24" t="s">
        <v>826</v>
      </c>
      <c r="E2284" s="24" t="s">
        <v>109</v>
      </c>
      <c r="F2284" s="38" t="n">
        <v>15100</v>
      </c>
      <c r="G2284" s="42" t="n">
        <f aca="false">DATE(YEAR(B2284),MONTH(B2284),1)</f>
        <v>46054</v>
      </c>
      <c r="H2284" s="24" t="str">
        <f aca="false">INDEX(Customers!$B$2:$B$601,MATCH(C2284,Customers!$A$2:$A$601,0))</f>
        <v>Eastern</v>
      </c>
      <c r="I2284" s="43" t="n">
        <f aca="false">ROUND(MIN(INDEX(Assumptions!$D$13:$D$18,MATCH(E2284,Assumptions!$A$13:$A$18,0)),MAX(INDEX(Assumptions!$C$13:$C$18,MATCH(E2284,Assumptions!$A$13:$A$18,0)),INDEX(Assumptions!$B$13:$B$18,MATCH(E2284,Assumptions!$A$13:$A$18,0))*F2284)),2)</f>
        <v>40</v>
      </c>
    </row>
    <row r="2285" customFormat="false" ht="15" hidden="false" customHeight="false" outlineLevel="0" collapsed="false">
      <c r="A2285" s="24" t="s">
        <v>3108</v>
      </c>
      <c r="B2285" s="39" t="n">
        <v>46071</v>
      </c>
      <c r="C2285" s="24" t="s">
        <v>763</v>
      </c>
      <c r="D2285" s="24" t="s">
        <v>826</v>
      </c>
      <c r="E2285" s="24" t="s">
        <v>111</v>
      </c>
      <c r="F2285" s="38" t="n">
        <v>50</v>
      </c>
      <c r="G2285" s="42" t="n">
        <f aca="false">DATE(YEAR(B2285),MONTH(B2285),1)</f>
        <v>46054</v>
      </c>
      <c r="H2285" s="24" t="str">
        <f aca="false">INDEX(Customers!$B$2:$B$601,MATCH(C2285,Customers!$A$2:$A$601,0))</f>
        <v>Western</v>
      </c>
      <c r="I2285" s="43" t="n">
        <f aca="false">ROUND(MIN(INDEX(Assumptions!$D$13:$D$18,MATCH(E2285,Assumptions!$A$13:$A$18,0)),MAX(INDEX(Assumptions!$C$13:$C$18,MATCH(E2285,Assumptions!$A$13:$A$18,0)),INDEX(Assumptions!$B$13:$B$18,MATCH(E2285,Assumptions!$A$13:$A$18,0))*F2285)),2)</f>
        <v>2</v>
      </c>
    </row>
    <row r="2286" customFormat="false" ht="15" hidden="false" customHeight="false" outlineLevel="0" collapsed="false">
      <c r="A2286" s="24" t="s">
        <v>3109</v>
      </c>
      <c r="B2286" s="39" t="n">
        <v>46071</v>
      </c>
      <c r="C2286" s="24" t="s">
        <v>763</v>
      </c>
      <c r="D2286" s="24" t="s">
        <v>826</v>
      </c>
      <c r="E2286" s="24" t="s">
        <v>103</v>
      </c>
      <c r="F2286" s="38" t="n">
        <v>740</v>
      </c>
      <c r="G2286" s="42" t="n">
        <f aca="false">DATE(YEAR(B2286),MONTH(B2286),1)</f>
        <v>46054</v>
      </c>
      <c r="H2286" s="24" t="str">
        <f aca="false">INDEX(Customers!$B$2:$B$601,MATCH(C2286,Customers!$A$2:$A$601,0))</f>
        <v>Western</v>
      </c>
      <c r="I2286" s="43" t="n">
        <f aca="false">ROUND(MIN(INDEX(Assumptions!$D$13:$D$18,MATCH(E2286,Assumptions!$A$13:$A$18,0)),MAX(INDEX(Assumptions!$C$13:$C$18,MATCH(E2286,Assumptions!$A$13:$A$18,0)),INDEX(Assumptions!$B$13:$B$18,MATCH(E2286,Assumptions!$A$13:$A$18,0))*F2286)),2)</f>
        <v>7.4</v>
      </c>
    </row>
    <row r="2287" customFormat="false" ht="15" hidden="false" customHeight="false" outlineLevel="0" collapsed="false">
      <c r="A2287" s="24" t="s">
        <v>3110</v>
      </c>
      <c r="B2287" s="39" t="n">
        <v>46071</v>
      </c>
      <c r="C2287" s="24" t="s">
        <v>796</v>
      </c>
      <c r="D2287" s="24" t="s">
        <v>826</v>
      </c>
      <c r="E2287" s="24" t="s">
        <v>103</v>
      </c>
      <c r="F2287" s="38" t="n">
        <v>110</v>
      </c>
      <c r="G2287" s="42" t="n">
        <f aca="false">DATE(YEAR(B2287),MONTH(B2287),1)</f>
        <v>46054</v>
      </c>
      <c r="H2287" s="24" t="str">
        <f aca="false">INDEX(Customers!$B$2:$B$601,MATCH(C2287,Customers!$A$2:$A$601,0))</f>
        <v>Nairobi</v>
      </c>
      <c r="I2287" s="43" t="n">
        <f aca="false">ROUND(MIN(INDEX(Assumptions!$D$13:$D$18,MATCH(E2287,Assumptions!$A$13:$A$18,0)),MAX(INDEX(Assumptions!$C$13:$C$18,MATCH(E2287,Assumptions!$A$13:$A$18,0)),INDEX(Assumptions!$B$13:$B$18,MATCH(E2287,Assumptions!$A$13:$A$18,0))*F2287)),2)</f>
        <v>5</v>
      </c>
    </row>
    <row r="2288" customFormat="false" ht="15" hidden="false" customHeight="false" outlineLevel="0" collapsed="false">
      <c r="A2288" s="24" t="s">
        <v>3111</v>
      </c>
      <c r="B2288" s="39" t="n">
        <v>46071</v>
      </c>
      <c r="C2288" s="24" t="s">
        <v>808</v>
      </c>
      <c r="D2288" s="24" t="s">
        <v>826</v>
      </c>
      <c r="E2288" s="24" t="s">
        <v>113</v>
      </c>
      <c r="F2288" s="38" t="n">
        <v>99</v>
      </c>
      <c r="G2288" s="42" t="n">
        <f aca="false">DATE(YEAR(B2288),MONTH(B2288),1)</f>
        <v>46054</v>
      </c>
      <c r="H2288" s="24" t="str">
        <f aca="false">INDEX(Customers!$B$2:$B$601,MATCH(C2288,Customers!$A$2:$A$601,0))</f>
        <v>Western</v>
      </c>
      <c r="I2288" s="43" t="n">
        <f aca="false">ROUND(MIN(INDEX(Assumptions!$D$13:$D$18,MATCH(E2288,Assumptions!$A$13:$A$18,0)),MAX(INDEX(Assumptions!$C$13:$C$18,MATCH(E2288,Assumptions!$A$13:$A$18,0)),INDEX(Assumptions!$B$13:$B$18,MATCH(E2288,Assumptions!$A$13:$A$18,0))*F2288)),2)</f>
        <v>4.95</v>
      </c>
    </row>
    <row r="2289" customFormat="false" ht="15" hidden="false" customHeight="false" outlineLevel="0" collapsed="false">
      <c r="A2289" s="24" t="s">
        <v>3112</v>
      </c>
      <c r="B2289" s="39" t="n">
        <v>46072</v>
      </c>
      <c r="C2289" s="24" t="s">
        <v>223</v>
      </c>
      <c r="D2289" s="24" t="s">
        <v>826</v>
      </c>
      <c r="E2289" s="24" t="s">
        <v>103</v>
      </c>
      <c r="F2289" s="38" t="n">
        <v>1150</v>
      </c>
      <c r="G2289" s="42" t="n">
        <f aca="false">DATE(YEAR(B2289),MONTH(B2289),1)</f>
        <v>46054</v>
      </c>
      <c r="H2289" s="24" t="str">
        <f aca="false">INDEX(Customers!$B$2:$B$601,MATCH(C2289,Customers!$A$2:$A$601,0))</f>
        <v>Central</v>
      </c>
      <c r="I2289" s="43" t="n">
        <f aca="false">ROUND(MIN(INDEX(Assumptions!$D$13:$D$18,MATCH(E2289,Assumptions!$A$13:$A$18,0)),MAX(INDEX(Assumptions!$C$13:$C$18,MATCH(E2289,Assumptions!$A$13:$A$18,0)),INDEX(Assumptions!$B$13:$B$18,MATCH(E2289,Assumptions!$A$13:$A$18,0))*F2289)),2)</f>
        <v>11.5</v>
      </c>
    </row>
    <row r="2290" customFormat="false" ht="15" hidden="false" customHeight="false" outlineLevel="0" collapsed="false">
      <c r="A2290" s="24" t="s">
        <v>3113</v>
      </c>
      <c r="B2290" s="39" t="n">
        <v>46072</v>
      </c>
      <c r="C2290" s="24" t="s">
        <v>234</v>
      </c>
      <c r="D2290" s="24" t="s">
        <v>826</v>
      </c>
      <c r="E2290" s="24" t="s">
        <v>113</v>
      </c>
      <c r="F2290" s="38" t="n">
        <v>2000</v>
      </c>
      <c r="G2290" s="42" t="n">
        <f aca="false">DATE(YEAR(B2290),MONTH(B2290),1)</f>
        <v>46054</v>
      </c>
      <c r="H2290" s="24" t="str">
        <f aca="false">INDEX(Customers!$B$2:$B$601,MATCH(C2290,Customers!$A$2:$A$601,0))</f>
        <v>Rift Valley</v>
      </c>
      <c r="I2290" s="43" t="n">
        <f aca="false">ROUND(MIN(INDEX(Assumptions!$D$13:$D$18,MATCH(E2290,Assumptions!$A$13:$A$18,0)),MAX(INDEX(Assumptions!$C$13:$C$18,MATCH(E2290,Assumptions!$A$13:$A$18,0)),INDEX(Assumptions!$B$13:$B$18,MATCH(E2290,Assumptions!$A$13:$A$18,0))*F2290)),2)</f>
        <v>100</v>
      </c>
    </row>
    <row r="2291" customFormat="false" ht="15" hidden="false" customHeight="false" outlineLevel="0" collapsed="false">
      <c r="A2291" s="24" t="s">
        <v>3114</v>
      </c>
      <c r="B2291" s="39" t="n">
        <v>46072</v>
      </c>
      <c r="C2291" s="24" t="s">
        <v>238</v>
      </c>
      <c r="D2291" s="24" t="s">
        <v>826</v>
      </c>
      <c r="E2291" s="24" t="s">
        <v>109</v>
      </c>
      <c r="F2291" s="38" t="n">
        <v>680</v>
      </c>
      <c r="G2291" s="42" t="n">
        <f aca="false">DATE(YEAR(B2291),MONTH(B2291),1)</f>
        <v>46054</v>
      </c>
      <c r="H2291" s="24" t="str">
        <f aca="false">INDEX(Customers!$B$2:$B$601,MATCH(C2291,Customers!$A$2:$A$601,0))</f>
        <v>Nairobi</v>
      </c>
      <c r="I2291" s="43" t="n">
        <f aca="false">ROUND(MIN(INDEX(Assumptions!$D$13:$D$18,MATCH(E2291,Assumptions!$A$13:$A$18,0)),MAX(INDEX(Assumptions!$C$13:$C$18,MATCH(E2291,Assumptions!$A$13:$A$18,0)),INDEX(Assumptions!$B$13:$B$18,MATCH(E2291,Assumptions!$A$13:$A$18,0))*F2291)),2)</f>
        <v>2.72</v>
      </c>
    </row>
    <row r="2292" customFormat="false" ht="15" hidden="false" customHeight="false" outlineLevel="0" collapsed="false">
      <c r="A2292" s="24" t="s">
        <v>3115</v>
      </c>
      <c r="B2292" s="39" t="n">
        <v>46072</v>
      </c>
      <c r="C2292" s="24" t="s">
        <v>258</v>
      </c>
      <c r="D2292" s="24" t="s">
        <v>164</v>
      </c>
      <c r="E2292" s="24" t="s">
        <v>105</v>
      </c>
      <c r="F2292" s="38" t="n">
        <v>14060</v>
      </c>
      <c r="G2292" s="42" t="n">
        <f aca="false">DATE(YEAR(B2292),MONTH(B2292),1)</f>
        <v>46054</v>
      </c>
      <c r="H2292" s="24" t="str">
        <f aca="false">INDEX(Customers!$B$2:$B$601,MATCH(C2292,Customers!$A$2:$A$601,0))</f>
        <v>Central</v>
      </c>
      <c r="I2292" s="43" t="n">
        <f aca="false">ROUND(MIN(INDEX(Assumptions!$D$13:$D$18,MATCH(E2292,Assumptions!$A$13:$A$18,0)),MAX(INDEX(Assumptions!$C$13:$C$18,MATCH(E2292,Assumptions!$A$13:$A$18,0)),INDEX(Assumptions!$B$13:$B$18,MATCH(E2292,Assumptions!$A$13:$A$18,0))*F2292)),2)</f>
        <v>200</v>
      </c>
    </row>
    <row r="2293" customFormat="false" ht="15" hidden="false" customHeight="false" outlineLevel="0" collapsed="false">
      <c r="A2293" s="24" t="s">
        <v>3116</v>
      </c>
      <c r="B2293" s="39" t="n">
        <v>46072</v>
      </c>
      <c r="C2293" s="24" t="s">
        <v>261</v>
      </c>
      <c r="D2293" s="24" t="s">
        <v>187</v>
      </c>
      <c r="E2293" s="24" t="s">
        <v>107</v>
      </c>
      <c r="F2293" s="38" t="n">
        <v>9520</v>
      </c>
      <c r="G2293" s="42" t="n">
        <f aca="false">DATE(YEAR(B2293),MONTH(B2293),1)</f>
        <v>46054</v>
      </c>
      <c r="H2293" s="24" t="str">
        <f aca="false">INDEX(Customers!$B$2:$B$601,MATCH(C2293,Customers!$A$2:$A$601,0))</f>
        <v>Coast</v>
      </c>
      <c r="I2293" s="43" t="n">
        <f aca="false">ROUND(MIN(INDEX(Assumptions!$D$13:$D$18,MATCH(E2293,Assumptions!$A$13:$A$18,0)),MAX(INDEX(Assumptions!$C$13:$C$18,MATCH(E2293,Assumptions!$A$13:$A$18,0)),INDEX(Assumptions!$B$13:$B$18,MATCH(E2293,Assumptions!$A$13:$A$18,0))*F2293)),2)</f>
        <v>0</v>
      </c>
    </row>
    <row r="2294" customFormat="false" ht="15" hidden="false" customHeight="false" outlineLevel="0" collapsed="false">
      <c r="A2294" s="24" t="s">
        <v>3117</v>
      </c>
      <c r="B2294" s="39" t="n">
        <v>46072</v>
      </c>
      <c r="C2294" s="24" t="s">
        <v>277</v>
      </c>
      <c r="D2294" s="24" t="s">
        <v>826</v>
      </c>
      <c r="E2294" s="24" t="s">
        <v>113</v>
      </c>
      <c r="F2294" s="38" t="n">
        <v>99</v>
      </c>
      <c r="G2294" s="42" t="n">
        <f aca="false">DATE(YEAR(B2294),MONTH(B2294),1)</f>
        <v>46054</v>
      </c>
      <c r="H2294" s="24" t="str">
        <f aca="false">INDEX(Customers!$B$2:$B$601,MATCH(C2294,Customers!$A$2:$A$601,0))</f>
        <v>Rift Valley</v>
      </c>
      <c r="I2294" s="43" t="n">
        <f aca="false">ROUND(MIN(INDEX(Assumptions!$D$13:$D$18,MATCH(E2294,Assumptions!$A$13:$A$18,0)),MAX(INDEX(Assumptions!$C$13:$C$18,MATCH(E2294,Assumptions!$A$13:$A$18,0)),INDEX(Assumptions!$B$13:$B$18,MATCH(E2294,Assumptions!$A$13:$A$18,0))*F2294)),2)</f>
        <v>4.95</v>
      </c>
    </row>
    <row r="2295" customFormat="false" ht="15" hidden="false" customHeight="false" outlineLevel="0" collapsed="false">
      <c r="A2295" s="24" t="s">
        <v>3118</v>
      </c>
      <c r="B2295" s="39" t="n">
        <v>46072</v>
      </c>
      <c r="C2295" s="24" t="s">
        <v>291</v>
      </c>
      <c r="D2295" s="24" t="s">
        <v>826</v>
      </c>
      <c r="E2295" s="24" t="s">
        <v>113</v>
      </c>
      <c r="F2295" s="38" t="n">
        <v>250</v>
      </c>
      <c r="G2295" s="42" t="n">
        <f aca="false">DATE(YEAR(B2295),MONTH(B2295),1)</f>
        <v>46054</v>
      </c>
      <c r="H2295" s="24" t="str">
        <f aca="false">INDEX(Customers!$B$2:$B$601,MATCH(C2295,Customers!$A$2:$A$601,0))</f>
        <v>Rift Valley</v>
      </c>
      <c r="I2295" s="43" t="n">
        <f aca="false">ROUND(MIN(INDEX(Assumptions!$D$13:$D$18,MATCH(E2295,Assumptions!$A$13:$A$18,0)),MAX(INDEX(Assumptions!$C$13:$C$18,MATCH(E2295,Assumptions!$A$13:$A$18,0)),INDEX(Assumptions!$B$13:$B$18,MATCH(E2295,Assumptions!$A$13:$A$18,0))*F2295)),2)</f>
        <v>12.5</v>
      </c>
    </row>
    <row r="2296" customFormat="false" ht="15" hidden="false" customHeight="false" outlineLevel="0" collapsed="false">
      <c r="A2296" s="24" t="s">
        <v>3119</v>
      </c>
      <c r="B2296" s="39" t="n">
        <v>46072</v>
      </c>
      <c r="C2296" s="24" t="s">
        <v>312</v>
      </c>
      <c r="D2296" s="24" t="s">
        <v>826</v>
      </c>
      <c r="E2296" s="24" t="s">
        <v>111</v>
      </c>
      <c r="F2296" s="38" t="n">
        <v>50</v>
      </c>
      <c r="G2296" s="42" t="n">
        <f aca="false">DATE(YEAR(B2296),MONTH(B2296),1)</f>
        <v>46054</v>
      </c>
      <c r="H2296" s="24" t="str">
        <f aca="false">INDEX(Customers!$B$2:$B$601,MATCH(C2296,Customers!$A$2:$A$601,0))</f>
        <v>Nairobi</v>
      </c>
      <c r="I2296" s="43" t="n">
        <f aca="false">ROUND(MIN(INDEX(Assumptions!$D$13:$D$18,MATCH(E2296,Assumptions!$A$13:$A$18,0)),MAX(INDEX(Assumptions!$C$13:$C$18,MATCH(E2296,Assumptions!$A$13:$A$18,0)),INDEX(Assumptions!$B$13:$B$18,MATCH(E2296,Assumptions!$A$13:$A$18,0))*F2296)),2)</f>
        <v>2</v>
      </c>
    </row>
    <row r="2297" customFormat="false" ht="15" hidden="false" customHeight="false" outlineLevel="0" collapsed="false">
      <c r="A2297" s="24" t="s">
        <v>3120</v>
      </c>
      <c r="B2297" s="39" t="n">
        <v>46072</v>
      </c>
      <c r="C2297" s="24" t="s">
        <v>326</v>
      </c>
      <c r="D2297" s="24" t="s">
        <v>826</v>
      </c>
      <c r="E2297" s="24" t="s">
        <v>111</v>
      </c>
      <c r="F2297" s="38" t="n">
        <v>50</v>
      </c>
      <c r="G2297" s="42" t="n">
        <f aca="false">DATE(YEAR(B2297),MONTH(B2297),1)</f>
        <v>46054</v>
      </c>
      <c r="H2297" s="24" t="str">
        <f aca="false">INDEX(Customers!$B$2:$B$601,MATCH(C2297,Customers!$A$2:$A$601,0))</f>
        <v>Nairobi</v>
      </c>
      <c r="I2297" s="43" t="n">
        <f aca="false">ROUND(MIN(INDEX(Assumptions!$D$13:$D$18,MATCH(E2297,Assumptions!$A$13:$A$18,0)),MAX(INDEX(Assumptions!$C$13:$C$18,MATCH(E2297,Assumptions!$A$13:$A$18,0)),INDEX(Assumptions!$B$13:$B$18,MATCH(E2297,Assumptions!$A$13:$A$18,0))*F2297)),2)</f>
        <v>2</v>
      </c>
    </row>
    <row r="2298" customFormat="false" ht="15" hidden="false" customHeight="false" outlineLevel="0" collapsed="false">
      <c r="A2298" s="24" t="s">
        <v>3121</v>
      </c>
      <c r="B2298" s="39" t="n">
        <v>46072</v>
      </c>
      <c r="C2298" s="24" t="s">
        <v>326</v>
      </c>
      <c r="D2298" s="24" t="s">
        <v>826</v>
      </c>
      <c r="E2298" s="24" t="s">
        <v>111</v>
      </c>
      <c r="F2298" s="38" t="n">
        <v>200</v>
      </c>
      <c r="G2298" s="42" t="n">
        <f aca="false">DATE(YEAR(B2298),MONTH(B2298),1)</f>
        <v>46054</v>
      </c>
      <c r="H2298" s="24" t="str">
        <f aca="false">INDEX(Customers!$B$2:$B$601,MATCH(C2298,Customers!$A$2:$A$601,0))</f>
        <v>Nairobi</v>
      </c>
      <c r="I2298" s="43" t="n">
        <f aca="false">ROUND(MIN(INDEX(Assumptions!$D$13:$D$18,MATCH(E2298,Assumptions!$A$13:$A$18,0)),MAX(INDEX(Assumptions!$C$13:$C$18,MATCH(E2298,Assumptions!$A$13:$A$18,0)),INDEX(Assumptions!$B$13:$B$18,MATCH(E2298,Assumptions!$A$13:$A$18,0))*F2298)),2)</f>
        <v>8</v>
      </c>
    </row>
    <row r="2299" customFormat="false" ht="15" hidden="false" customHeight="false" outlineLevel="0" collapsed="false">
      <c r="A2299" s="24" t="s">
        <v>3122</v>
      </c>
      <c r="B2299" s="39" t="n">
        <v>46072</v>
      </c>
      <c r="C2299" s="24" t="s">
        <v>328</v>
      </c>
      <c r="D2299" s="24" t="s">
        <v>826</v>
      </c>
      <c r="E2299" s="24" t="s">
        <v>109</v>
      </c>
      <c r="F2299" s="38" t="n">
        <v>1500</v>
      </c>
      <c r="G2299" s="42" t="n">
        <f aca="false">DATE(YEAR(B2299),MONTH(B2299),1)</f>
        <v>46054</v>
      </c>
      <c r="H2299" s="24" t="str">
        <f aca="false">INDEX(Customers!$B$2:$B$601,MATCH(C2299,Customers!$A$2:$A$601,0))</f>
        <v>Western</v>
      </c>
      <c r="I2299" s="43" t="n">
        <f aca="false">ROUND(MIN(INDEX(Assumptions!$D$13:$D$18,MATCH(E2299,Assumptions!$A$13:$A$18,0)),MAX(INDEX(Assumptions!$C$13:$C$18,MATCH(E2299,Assumptions!$A$13:$A$18,0)),INDEX(Assumptions!$B$13:$B$18,MATCH(E2299,Assumptions!$A$13:$A$18,0))*F2299)),2)</f>
        <v>6</v>
      </c>
    </row>
    <row r="2300" customFormat="false" ht="15" hidden="false" customHeight="false" outlineLevel="0" collapsed="false">
      <c r="A2300" s="24" t="s">
        <v>3123</v>
      </c>
      <c r="B2300" s="39" t="n">
        <v>46072</v>
      </c>
      <c r="C2300" s="24" t="s">
        <v>328</v>
      </c>
      <c r="D2300" s="24" t="s">
        <v>826</v>
      </c>
      <c r="E2300" s="24" t="s">
        <v>103</v>
      </c>
      <c r="F2300" s="38" t="n">
        <v>2050</v>
      </c>
      <c r="G2300" s="42" t="n">
        <f aca="false">DATE(YEAR(B2300),MONTH(B2300),1)</f>
        <v>46054</v>
      </c>
      <c r="H2300" s="24" t="str">
        <f aca="false">INDEX(Customers!$B$2:$B$601,MATCH(C2300,Customers!$A$2:$A$601,0))</f>
        <v>Western</v>
      </c>
      <c r="I2300" s="43" t="n">
        <f aca="false">ROUND(MIN(INDEX(Assumptions!$D$13:$D$18,MATCH(E2300,Assumptions!$A$13:$A$18,0)),MAX(INDEX(Assumptions!$C$13:$C$18,MATCH(E2300,Assumptions!$A$13:$A$18,0)),INDEX(Assumptions!$B$13:$B$18,MATCH(E2300,Assumptions!$A$13:$A$18,0))*F2300)),2)</f>
        <v>20.5</v>
      </c>
    </row>
    <row r="2301" customFormat="false" ht="15" hidden="false" customHeight="false" outlineLevel="0" collapsed="false">
      <c r="A2301" s="24" t="s">
        <v>3124</v>
      </c>
      <c r="B2301" s="39" t="n">
        <v>46072</v>
      </c>
      <c r="C2301" s="24" t="s">
        <v>382</v>
      </c>
      <c r="D2301" s="24" t="s">
        <v>164</v>
      </c>
      <c r="E2301" s="24" t="s">
        <v>107</v>
      </c>
      <c r="F2301" s="38" t="n">
        <v>47970</v>
      </c>
      <c r="G2301" s="42" t="n">
        <f aca="false">DATE(YEAR(B2301),MONTH(B2301),1)</f>
        <v>46054</v>
      </c>
      <c r="H2301" s="24" t="str">
        <f aca="false">INDEX(Customers!$B$2:$B$601,MATCH(C2301,Customers!$A$2:$A$601,0))</f>
        <v>Central</v>
      </c>
      <c r="I2301" s="43" t="n">
        <f aca="false">ROUND(MIN(INDEX(Assumptions!$D$13:$D$18,MATCH(E2301,Assumptions!$A$13:$A$18,0)),MAX(INDEX(Assumptions!$C$13:$C$18,MATCH(E2301,Assumptions!$A$13:$A$18,0)),INDEX(Assumptions!$B$13:$B$18,MATCH(E2301,Assumptions!$A$13:$A$18,0))*F2301)),2)</f>
        <v>0</v>
      </c>
    </row>
    <row r="2302" customFormat="false" ht="15" hidden="false" customHeight="false" outlineLevel="0" collapsed="false">
      <c r="A2302" s="24" t="s">
        <v>3125</v>
      </c>
      <c r="B2302" s="39" t="n">
        <v>46072</v>
      </c>
      <c r="C2302" s="24" t="s">
        <v>383</v>
      </c>
      <c r="D2302" s="24" t="s">
        <v>826</v>
      </c>
      <c r="E2302" s="24" t="s">
        <v>111</v>
      </c>
      <c r="F2302" s="38" t="n">
        <v>50</v>
      </c>
      <c r="G2302" s="42" t="n">
        <f aca="false">DATE(YEAR(B2302),MONTH(B2302),1)</f>
        <v>46054</v>
      </c>
      <c r="H2302" s="24" t="str">
        <f aca="false">INDEX(Customers!$B$2:$B$601,MATCH(C2302,Customers!$A$2:$A$601,0))</f>
        <v>Nairobi</v>
      </c>
      <c r="I2302" s="43" t="n">
        <f aca="false">ROUND(MIN(INDEX(Assumptions!$D$13:$D$18,MATCH(E2302,Assumptions!$A$13:$A$18,0)),MAX(INDEX(Assumptions!$C$13:$C$18,MATCH(E2302,Assumptions!$A$13:$A$18,0)),INDEX(Assumptions!$B$13:$B$18,MATCH(E2302,Assumptions!$A$13:$A$18,0))*F2302)),2)</f>
        <v>2</v>
      </c>
    </row>
    <row r="2303" customFormat="false" ht="15" hidden="false" customHeight="false" outlineLevel="0" collapsed="false">
      <c r="A2303" s="24" t="s">
        <v>3126</v>
      </c>
      <c r="B2303" s="39" t="n">
        <v>46072</v>
      </c>
      <c r="C2303" s="24" t="s">
        <v>385</v>
      </c>
      <c r="D2303" s="24" t="s">
        <v>164</v>
      </c>
      <c r="E2303" s="24" t="s">
        <v>107</v>
      </c>
      <c r="F2303" s="38" t="n">
        <v>15930</v>
      </c>
      <c r="G2303" s="42" t="n">
        <f aca="false">DATE(YEAR(B2303),MONTH(B2303),1)</f>
        <v>46054</v>
      </c>
      <c r="H2303" s="24" t="str">
        <f aca="false">INDEX(Customers!$B$2:$B$601,MATCH(C2303,Customers!$A$2:$A$601,0))</f>
        <v>Central</v>
      </c>
      <c r="I2303" s="43" t="n">
        <f aca="false">ROUND(MIN(INDEX(Assumptions!$D$13:$D$18,MATCH(E2303,Assumptions!$A$13:$A$18,0)),MAX(INDEX(Assumptions!$C$13:$C$18,MATCH(E2303,Assumptions!$A$13:$A$18,0)),INDEX(Assumptions!$B$13:$B$18,MATCH(E2303,Assumptions!$A$13:$A$18,0))*F2303)),2)</f>
        <v>0</v>
      </c>
    </row>
    <row r="2304" customFormat="false" ht="15" hidden="false" customHeight="false" outlineLevel="0" collapsed="false">
      <c r="A2304" s="24" t="s">
        <v>3127</v>
      </c>
      <c r="B2304" s="39" t="n">
        <v>46072</v>
      </c>
      <c r="C2304" s="24" t="s">
        <v>418</v>
      </c>
      <c r="D2304" s="24" t="s">
        <v>826</v>
      </c>
      <c r="E2304" s="24" t="s">
        <v>113</v>
      </c>
      <c r="F2304" s="38" t="n">
        <v>1000</v>
      </c>
      <c r="G2304" s="42" t="n">
        <f aca="false">DATE(YEAR(B2304),MONTH(B2304),1)</f>
        <v>46054</v>
      </c>
      <c r="H2304" s="24" t="str">
        <f aca="false">INDEX(Customers!$B$2:$B$601,MATCH(C2304,Customers!$A$2:$A$601,0))</f>
        <v>Nairobi</v>
      </c>
      <c r="I2304" s="43" t="n">
        <f aca="false">ROUND(MIN(INDEX(Assumptions!$D$13:$D$18,MATCH(E2304,Assumptions!$A$13:$A$18,0)),MAX(INDEX(Assumptions!$C$13:$C$18,MATCH(E2304,Assumptions!$A$13:$A$18,0)),INDEX(Assumptions!$B$13:$B$18,MATCH(E2304,Assumptions!$A$13:$A$18,0))*F2304)),2)</f>
        <v>50</v>
      </c>
    </row>
    <row r="2305" customFormat="false" ht="15" hidden="false" customHeight="false" outlineLevel="0" collapsed="false">
      <c r="A2305" s="24" t="s">
        <v>3128</v>
      </c>
      <c r="B2305" s="39" t="n">
        <v>46072</v>
      </c>
      <c r="C2305" s="24" t="s">
        <v>440</v>
      </c>
      <c r="D2305" s="24" t="s">
        <v>826</v>
      </c>
      <c r="E2305" s="24" t="s">
        <v>103</v>
      </c>
      <c r="F2305" s="38" t="n">
        <v>5060</v>
      </c>
      <c r="G2305" s="42" t="n">
        <f aca="false">DATE(YEAR(B2305),MONTH(B2305),1)</f>
        <v>46054</v>
      </c>
      <c r="H2305" s="24" t="str">
        <f aca="false">INDEX(Customers!$B$2:$B$601,MATCH(C2305,Customers!$A$2:$A$601,0))</f>
        <v>Nairobi</v>
      </c>
      <c r="I2305" s="43" t="n">
        <f aca="false">ROUND(MIN(INDEX(Assumptions!$D$13:$D$18,MATCH(E2305,Assumptions!$A$13:$A$18,0)),MAX(INDEX(Assumptions!$C$13:$C$18,MATCH(E2305,Assumptions!$A$13:$A$18,0)),INDEX(Assumptions!$B$13:$B$18,MATCH(E2305,Assumptions!$A$13:$A$18,0))*F2305)),2)</f>
        <v>50.6</v>
      </c>
    </row>
    <row r="2306" customFormat="false" ht="15" hidden="false" customHeight="false" outlineLevel="0" collapsed="false">
      <c r="A2306" s="24" t="s">
        <v>3129</v>
      </c>
      <c r="B2306" s="39" t="n">
        <v>46072</v>
      </c>
      <c r="C2306" s="24" t="s">
        <v>468</v>
      </c>
      <c r="D2306" s="24" t="s">
        <v>153</v>
      </c>
      <c r="E2306" s="24" t="s">
        <v>107</v>
      </c>
      <c r="F2306" s="38" t="n">
        <v>1440</v>
      </c>
      <c r="G2306" s="42" t="n">
        <f aca="false">DATE(YEAR(B2306),MONTH(B2306),1)</f>
        <v>46054</v>
      </c>
      <c r="H2306" s="24" t="str">
        <f aca="false">INDEX(Customers!$B$2:$B$601,MATCH(C2306,Customers!$A$2:$A$601,0))</f>
        <v>Nairobi</v>
      </c>
      <c r="I2306" s="43" t="n">
        <f aca="false">ROUND(MIN(INDEX(Assumptions!$D$13:$D$18,MATCH(E2306,Assumptions!$A$13:$A$18,0)),MAX(INDEX(Assumptions!$C$13:$C$18,MATCH(E2306,Assumptions!$A$13:$A$18,0)),INDEX(Assumptions!$B$13:$B$18,MATCH(E2306,Assumptions!$A$13:$A$18,0))*F2306)),2)</f>
        <v>0</v>
      </c>
    </row>
    <row r="2307" customFormat="false" ht="15" hidden="false" customHeight="false" outlineLevel="0" collapsed="false">
      <c r="A2307" s="24" t="s">
        <v>3130</v>
      </c>
      <c r="B2307" s="39" t="n">
        <v>46072</v>
      </c>
      <c r="C2307" s="24" t="s">
        <v>492</v>
      </c>
      <c r="D2307" s="24" t="s">
        <v>204</v>
      </c>
      <c r="E2307" s="24" t="s">
        <v>105</v>
      </c>
      <c r="F2307" s="38" t="n">
        <v>1350</v>
      </c>
      <c r="G2307" s="42" t="n">
        <f aca="false">DATE(YEAR(B2307),MONTH(B2307),1)</f>
        <v>46054</v>
      </c>
      <c r="H2307" s="24" t="str">
        <f aca="false">INDEX(Customers!$B$2:$B$601,MATCH(C2307,Customers!$A$2:$A$601,0))</f>
        <v>Eastern</v>
      </c>
      <c r="I2307" s="43" t="n">
        <f aca="false">ROUND(MIN(INDEX(Assumptions!$D$13:$D$18,MATCH(E2307,Assumptions!$A$13:$A$18,0)),MAX(INDEX(Assumptions!$C$13:$C$18,MATCH(E2307,Assumptions!$A$13:$A$18,0)),INDEX(Assumptions!$B$13:$B$18,MATCH(E2307,Assumptions!$A$13:$A$18,0))*F2307)),2)</f>
        <v>20.25</v>
      </c>
    </row>
    <row r="2308" customFormat="false" ht="15" hidden="false" customHeight="false" outlineLevel="0" collapsed="false">
      <c r="A2308" s="24" t="s">
        <v>3131</v>
      </c>
      <c r="B2308" s="39" t="n">
        <v>46072</v>
      </c>
      <c r="C2308" s="24" t="s">
        <v>503</v>
      </c>
      <c r="D2308" s="24" t="s">
        <v>175</v>
      </c>
      <c r="E2308" s="24" t="s">
        <v>107</v>
      </c>
      <c r="F2308" s="38" t="n">
        <v>2040</v>
      </c>
      <c r="G2308" s="42" t="n">
        <f aca="false">DATE(YEAR(B2308),MONTH(B2308),1)</f>
        <v>46054</v>
      </c>
      <c r="H2308" s="24" t="str">
        <f aca="false">INDEX(Customers!$B$2:$B$601,MATCH(C2308,Customers!$A$2:$A$601,0))</f>
        <v>Nairobi</v>
      </c>
      <c r="I2308" s="43" t="n">
        <f aca="false">ROUND(MIN(INDEX(Assumptions!$D$13:$D$18,MATCH(E2308,Assumptions!$A$13:$A$18,0)),MAX(INDEX(Assumptions!$C$13:$C$18,MATCH(E2308,Assumptions!$A$13:$A$18,0)),INDEX(Assumptions!$B$13:$B$18,MATCH(E2308,Assumptions!$A$13:$A$18,0))*F2308)),2)</f>
        <v>0</v>
      </c>
    </row>
    <row r="2309" customFormat="false" ht="15" hidden="false" customHeight="false" outlineLevel="0" collapsed="false">
      <c r="A2309" s="24" t="s">
        <v>3132</v>
      </c>
      <c r="B2309" s="39" t="n">
        <v>46072</v>
      </c>
      <c r="C2309" s="24" t="s">
        <v>505</v>
      </c>
      <c r="D2309" s="24" t="s">
        <v>206</v>
      </c>
      <c r="E2309" s="24" t="s">
        <v>105</v>
      </c>
      <c r="F2309" s="38" t="n">
        <v>5190</v>
      </c>
      <c r="G2309" s="42" t="n">
        <f aca="false">DATE(YEAR(B2309),MONTH(B2309),1)</f>
        <v>46054</v>
      </c>
      <c r="H2309" s="24" t="str">
        <f aca="false">INDEX(Customers!$B$2:$B$601,MATCH(C2309,Customers!$A$2:$A$601,0))</f>
        <v>Eastern</v>
      </c>
      <c r="I2309" s="43" t="n">
        <f aca="false">ROUND(MIN(INDEX(Assumptions!$D$13:$D$18,MATCH(E2309,Assumptions!$A$13:$A$18,0)),MAX(INDEX(Assumptions!$C$13:$C$18,MATCH(E2309,Assumptions!$A$13:$A$18,0)),INDEX(Assumptions!$B$13:$B$18,MATCH(E2309,Assumptions!$A$13:$A$18,0))*F2309)),2)</f>
        <v>77.85</v>
      </c>
    </row>
    <row r="2310" customFormat="false" ht="15" hidden="false" customHeight="false" outlineLevel="0" collapsed="false">
      <c r="A2310" s="24" t="s">
        <v>3133</v>
      </c>
      <c r="B2310" s="39" t="n">
        <v>46072</v>
      </c>
      <c r="C2310" s="24" t="s">
        <v>543</v>
      </c>
      <c r="D2310" s="24" t="s">
        <v>201</v>
      </c>
      <c r="E2310" s="24" t="s">
        <v>105</v>
      </c>
      <c r="F2310" s="38" t="n">
        <v>11960</v>
      </c>
      <c r="G2310" s="42" t="n">
        <f aca="false">DATE(YEAR(B2310),MONTH(B2310),1)</f>
        <v>46054</v>
      </c>
      <c r="H2310" s="24" t="str">
        <f aca="false">INDEX(Customers!$B$2:$B$601,MATCH(C2310,Customers!$A$2:$A$601,0))</f>
        <v>Central</v>
      </c>
      <c r="I2310" s="43" t="n">
        <f aca="false">ROUND(MIN(INDEX(Assumptions!$D$13:$D$18,MATCH(E2310,Assumptions!$A$13:$A$18,0)),MAX(INDEX(Assumptions!$C$13:$C$18,MATCH(E2310,Assumptions!$A$13:$A$18,0)),INDEX(Assumptions!$B$13:$B$18,MATCH(E2310,Assumptions!$A$13:$A$18,0))*F2310)),2)</f>
        <v>179.4</v>
      </c>
    </row>
    <row r="2311" customFormat="false" ht="15" hidden="false" customHeight="false" outlineLevel="0" collapsed="false">
      <c r="A2311" s="24" t="s">
        <v>3134</v>
      </c>
      <c r="B2311" s="39" t="n">
        <v>46072</v>
      </c>
      <c r="C2311" s="24" t="s">
        <v>559</v>
      </c>
      <c r="D2311" s="24" t="s">
        <v>826</v>
      </c>
      <c r="E2311" s="24" t="s">
        <v>103</v>
      </c>
      <c r="F2311" s="38" t="n">
        <v>1160</v>
      </c>
      <c r="G2311" s="42" t="n">
        <f aca="false">DATE(YEAR(B2311),MONTH(B2311),1)</f>
        <v>46054</v>
      </c>
      <c r="H2311" s="24" t="str">
        <f aca="false">INDEX(Customers!$B$2:$B$601,MATCH(C2311,Customers!$A$2:$A$601,0))</f>
        <v>Eastern</v>
      </c>
      <c r="I2311" s="43" t="n">
        <f aca="false">ROUND(MIN(INDEX(Assumptions!$D$13:$D$18,MATCH(E2311,Assumptions!$A$13:$A$18,0)),MAX(INDEX(Assumptions!$C$13:$C$18,MATCH(E2311,Assumptions!$A$13:$A$18,0)),INDEX(Assumptions!$B$13:$B$18,MATCH(E2311,Assumptions!$A$13:$A$18,0))*F2311)),2)</f>
        <v>11.6</v>
      </c>
    </row>
    <row r="2312" customFormat="false" ht="15" hidden="false" customHeight="false" outlineLevel="0" collapsed="false">
      <c r="A2312" s="24" t="s">
        <v>3135</v>
      </c>
      <c r="B2312" s="39" t="n">
        <v>46072</v>
      </c>
      <c r="C2312" s="24" t="s">
        <v>584</v>
      </c>
      <c r="D2312" s="24" t="s">
        <v>826</v>
      </c>
      <c r="E2312" s="24" t="s">
        <v>111</v>
      </c>
      <c r="F2312" s="38" t="n">
        <v>20</v>
      </c>
      <c r="G2312" s="42" t="n">
        <f aca="false">DATE(YEAR(B2312),MONTH(B2312),1)</f>
        <v>46054</v>
      </c>
      <c r="H2312" s="24" t="str">
        <f aca="false">INDEX(Customers!$B$2:$B$601,MATCH(C2312,Customers!$A$2:$A$601,0))</f>
        <v>Western</v>
      </c>
      <c r="I2312" s="43" t="n">
        <f aca="false">ROUND(MIN(INDEX(Assumptions!$D$13:$D$18,MATCH(E2312,Assumptions!$A$13:$A$18,0)),MAX(INDEX(Assumptions!$C$13:$C$18,MATCH(E2312,Assumptions!$A$13:$A$18,0)),INDEX(Assumptions!$B$13:$B$18,MATCH(E2312,Assumptions!$A$13:$A$18,0))*F2312)),2)</f>
        <v>0.8</v>
      </c>
    </row>
    <row r="2313" customFormat="false" ht="15" hidden="false" customHeight="false" outlineLevel="0" collapsed="false">
      <c r="A2313" s="24" t="s">
        <v>3136</v>
      </c>
      <c r="B2313" s="39" t="n">
        <v>46072</v>
      </c>
      <c r="C2313" s="24" t="s">
        <v>588</v>
      </c>
      <c r="D2313" s="24" t="s">
        <v>162</v>
      </c>
      <c r="E2313" s="24" t="s">
        <v>105</v>
      </c>
      <c r="F2313" s="38" t="n">
        <v>2520</v>
      </c>
      <c r="G2313" s="42" t="n">
        <f aca="false">DATE(YEAR(B2313),MONTH(B2313),1)</f>
        <v>46054</v>
      </c>
      <c r="H2313" s="24" t="str">
        <f aca="false">INDEX(Customers!$B$2:$B$601,MATCH(C2313,Customers!$A$2:$A$601,0))</f>
        <v>Nairobi</v>
      </c>
      <c r="I2313" s="43" t="n">
        <f aca="false">ROUND(MIN(INDEX(Assumptions!$D$13:$D$18,MATCH(E2313,Assumptions!$A$13:$A$18,0)),MAX(INDEX(Assumptions!$C$13:$C$18,MATCH(E2313,Assumptions!$A$13:$A$18,0)),INDEX(Assumptions!$B$13:$B$18,MATCH(E2313,Assumptions!$A$13:$A$18,0))*F2313)),2)</f>
        <v>37.8</v>
      </c>
    </row>
    <row r="2314" customFormat="false" ht="15" hidden="false" customHeight="false" outlineLevel="0" collapsed="false">
      <c r="A2314" s="24" t="s">
        <v>3137</v>
      </c>
      <c r="B2314" s="39" t="n">
        <v>46072</v>
      </c>
      <c r="C2314" s="24" t="s">
        <v>591</v>
      </c>
      <c r="D2314" s="24" t="s">
        <v>826</v>
      </c>
      <c r="E2314" s="24" t="s">
        <v>111</v>
      </c>
      <c r="F2314" s="38" t="n">
        <v>50</v>
      </c>
      <c r="G2314" s="42" t="n">
        <f aca="false">DATE(YEAR(B2314),MONTH(B2314),1)</f>
        <v>46054</v>
      </c>
      <c r="H2314" s="24" t="str">
        <f aca="false">INDEX(Customers!$B$2:$B$601,MATCH(C2314,Customers!$A$2:$A$601,0))</f>
        <v>Central</v>
      </c>
      <c r="I2314" s="43" t="n">
        <f aca="false">ROUND(MIN(INDEX(Assumptions!$D$13:$D$18,MATCH(E2314,Assumptions!$A$13:$A$18,0)),MAX(INDEX(Assumptions!$C$13:$C$18,MATCH(E2314,Assumptions!$A$13:$A$18,0)),INDEX(Assumptions!$B$13:$B$18,MATCH(E2314,Assumptions!$A$13:$A$18,0))*F2314)),2)</f>
        <v>2</v>
      </c>
    </row>
    <row r="2315" customFormat="false" ht="15" hidden="false" customHeight="false" outlineLevel="0" collapsed="false">
      <c r="A2315" s="24" t="s">
        <v>3138</v>
      </c>
      <c r="B2315" s="39" t="n">
        <v>46072</v>
      </c>
      <c r="C2315" s="24" t="s">
        <v>611</v>
      </c>
      <c r="D2315" s="24" t="s">
        <v>197</v>
      </c>
      <c r="E2315" s="24" t="s">
        <v>107</v>
      </c>
      <c r="F2315" s="38" t="n">
        <v>44520</v>
      </c>
      <c r="G2315" s="42" t="n">
        <f aca="false">DATE(YEAR(B2315),MONTH(B2315),1)</f>
        <v>46054</v>
      </c>
      <c r="H2315" s="24" t="str">
        <f aca="false">INDEX(Customers!$B$2:$B$601,MATCH(C2315,Customers!$A$2:$A$601,0))</f>
        <v>Western</v>
      </c>
      <c r="I2315" s="43" t="n">
        <f aca="false">ROUND(MIN(INDEX(Assumptions!$D$13:$D$18,MATCH(E2315,Assumptions!$A$13:$A$18,0)),MAX(INDEX(Assumptions!$C$13:$C$18,MATCH(E2315,Assumptions!$A$13:$A$18,0)),INDEX(Assumptions!$B$13:$B$18,MATCH(E2315,Assumptions!$A$13:$A$18,0))*F2315)),2)</f>
        <v>0</v>
      </c>
    </row>
    <row r="2316" customFormat="false" ht="15" hidden="false" customHeight="false" outlineLevel="0" collapsed="false">
      <c r="A2316" s="24" t="s">
        <v>3139</v>
      </c>
      <c r="B2316" s="39" t="n">
        <v>46072</v>
      </c>
      <c r="C2316" s="24" t="s">
        <v>627</v>
      </c>
      <c r="D2316" s="24" t="s">
        <v>165</v>
      </c>
      <c r="E2316" s="24" t="s">
        <v>105</v>
      </c>
      <c r="F2316" s="38" t="n">
        <v>9840</v>
      </c>
      <c r="G2316" s="42" t="n">
        <f aca="false">DATE(YEAR(B2316),MONTH(B2316),1)</f>
        <v>46054</v>
      </c>
      <c r="H2316" s="24" t="str">
        <f aca="false">INDEX(Customers!$B$2:$B$601,MATCH(C2316,Customers!$A$2:$A$601,0))</f>
        <v>Central</v>
      </c>
      <c r="I2316" s="43" t="n">
        <f aca="false">ROUND(MIN(INDEX(Assumptions!$D$13:$D$18,MATCH(E2316,Assumptions!$A$13:$A$18,0)),MAX(INDEX(Assumptions!$C$13:$C$18,MATCH(E2316,Assumptions!$A$13:$A$18,0)),INDEX(Assumptions!$B$13:$B$18,MATCH(E2316,Assumptions!$A$13:$A$18,0))*F2316)),2)</f>
        <v>147.6</v>
      </c>
    </row>
    <row r="2317" customFormat="false" ht="15" hidden="false" customHeight="false" outlineLevel="0" collapsed="false">
      <c r="A2317" s="24" t="s">
        <v>3140</v>
      </c>
      <c r="B2317" s="39" t="n">
        <v>46072</v>
      </c>
      <c r="C2317" s="24" t="s">
        <v>627</v>
      </c>
      <c r="D2317" s="24" t="s">
        <v>164</v>
      </c>
      <c r="E2317" s="24" t="s">
        <v>105</v>
      </c>
      <c r="F2317" s="38" t="n">
        <v>7370</v>
      </c>
      <c r="G2317" s="42" t="n">
        <f aca="false">DATE(YEAR(B2317),MONTH(B2317),1)</f>
        <v>46054</v>
      </c>
      <c r="H2317" s="24" t="str">
        <f aca="false">INDEX(Customers!$B$2:$B$601,MATCH(C2317,Customers!$A$2:$A$601,0))</f>
        <v>Central</v>
      </c>
      <c r="I2317" s="43" t="n">
        <f aca="false">ROUND(MIN(INDEX(Assumptions!$D$13:$D$18,MATCH(E2317,Assumptions!$A$13:$A$18,0)),MAX(INDEX(Assumptions!$C$13:$C$18,MATCH(E2317,Assumptions!$A$13:$A$18,0)),INDEX(Assumptions!$B$13:$B$18,MATCH(E2317,Assumptions!$A$13:$A$18,0))*F2317)),2)</f>
        <v>110.55</v>
      </c>
    </row>
    <row r="2318" customFormat="false" ht="15" hidden="false" customHeight="false" outlineLevel="0" collapsed="false">
      <c r="A2318" s="24" t="s">
        <v>3141</v>
      </c>
      <c r="B2318" s="39" t="n">
        <v>46072</v>
      </c>
      <c r="C2318" s="24" t="s">
        <v>648</v>
      </c>
      <c r="D2318" s="24" t="s">
        <v>154</v>
      </c>
      <c r="E2318" s="24" t="s">
        <v>105</v>
      </c>
      <c r="F2318" s="38" t="n">
        <v>3050</v>
      </c>
      <c r="G2318" s="42" t="n">
        <f aca="false">DATE(YEAR(B2318),MONTH(B2318),1)</f>
        <v>46054</v>
      </c>
      <c r="H2318" s="24" t="str">
        <f aca="false">INDEX(Customers!$B$2:$B$601,MATCH(C2318,Customers!$A$2:$A$601,0))</f>
        <v>Nairobi</v>
      </c>
      <c r="I2318" s="43" t="n">
        <f aca="false">ROUND(MIN(INDEX(Assumptions!$D$13:$D$18,MATCH(E2318,Assumptions!$A$13:$A$18,0)),MAX(INDEX(Assumptions!$C$13:$C$18,MATCH(E2318,Assumptions!$A$13:$A$18,0)),INDEX(Assumptions!$B$13:$B$18,MATCH(E2318,Assumptions!$A$13:$A$18,0))*F2318)),2)</f>
        <v>45.75</v>
      </c>
    </row>
    <row r="2319" customFormat="false" ht="15" hidden="false" customHeight="false" outlineLevel="0" collapsed="false">
      <c r="A2319" s="24" t="s">
        <v>3142</v>
      </c>
      <c r="B2319" s="39" t="n">
        <v>46072</v>
      </c>
      <c r="C2319" s="24" t="s">
        <v>663</v>
      </c>
      <c r="D2319" s="24" t="s">
        <v>826</v>
      </c>
      <c r="E2319" s="24" t="s">
        <v>111</v>
      </c>
      <c r="F2319" s="38" t="n">
        <v>100</v>
      </c>
      <c r="G2319" s="42" t="n">
        <f aca="false">DATE(YEAR(B2319),MONTH(B2319),1)</f>
        <v>46054</v>
      </c>
      <c r="H2319" s="24" t="str">
        <f aca="false">INDEX(Customers!$B$2:$B$601,MATCH(C2319,Customers!$A$2:$A$601,0))</f>
        <v>Western</v>
      </c>
      <c r="I2319" s="43" t="n">
        <f aca="false">ROUND(MIN(INDEX(Assumptions!$D$13:$D$18,MATCH(E2319,Assumptions!$A$13:$A$18,0)),MAX(INDEX(Assumptions!$C$13:$C$18,MATCH(E2319,Assumptions!$A$13:$A$18,0)),INDEX(Assumptions!$B$13:$B$18,MATCH(E2319,Assumptions!$A$13:$A$18,0))*F2319)),2)</f>
        <v>4</v>
      </c>
    </row>
    <row r="2320" customFormat="false" ht="15" hidden="false" customHeight="false" outlineLevel="0" collapsed="false">
      <c r="A2320" s="24" t="s">
        <v>3143</v>
      </c>
      <c r="B2320" s="39" t="n">
        <v>46072</v>
      </c>
      <c r="C2320" s="24" t="s">
        <v>724</v>
      </c>
      <c r="D2320" s="24" t="s">
        <v>171</v>
      </c>
      <c r="E2320" s="24" t="s">
        <v>105</v>
      </c>
      <c r="F2320" s="38" t="n">
        <v>2350</v>
      </c>
      <c r="G2320" s="42" t="n">
        <f aca="false">DATE(YEAR(B2320),MONTH(B2320),1)</f>
        <v>46054</v>
      </c>
      <c r="H2320" s="24" t="str">
        <f aca="false">INDEX(Customers!$B$2:$B$601,MATCH(C2320,Customers!$A$2:$A$601,0))</f>
        <v>Central</v>
      </c>
      <c r="I2320" s="43" t="n">
        <f aca="false">ROUND(MIN(INDEX(Assumptions!$D$13:$D$18,MATCH(E2320,Assumptions!$A$13:$A$18,0)),MAX(INDEX(Assumptions!$C$13:$C$18,MATCH(E2320,Assumptions!$A$13:$A$18,0)),INDEX(Assumptions!$B$13:$B$18,MATCH(E2320,Assumptions!$A$13:$A$18,0))*F2320)),2)</f>
        <v>35.25</v>
      </c>
    </row>
    <row r="2321" customFormat="false" ht="15" hidden="false" customHeight="false" outlineLevel="0" collapsed="false">
      <c r="A2321" s="24" t="s">
        <v>3144</v>
      </c>
      <c r="B2321" s="39" t="n">
        <v>46072</v>
      </c>
      <c r="C2321" s="24" t="s">
        <v>753</v>
      </c>
      <c r="D2321" s="24" t="s">
        <v>826</v>
      </c>
      <c r="E2321" s="24" t="s">
        <v>103</v>
      </c>
      <c r="F2321" s="38" t="n">
        <v>1450</v>
      </c>
      <c r="G2321" s="42" t="n">
        <f aca="false">DATE(YEAR(B2321),MONTH(B2321),1)</f>
        <v>46054</v>
      </c>
      <c r="H2321" s="24" t="str">
        <f aca="false">INDEX(Customers!$B$2:$B$601,MATCH(C2321,Customers!$A$2:$A$601,0))</f>
        <v>Nairobi</v>
      </c>
      <c r="I2321" s="43" t="n">
        <f aca="false">ROUND(MIN(INDEX(Assumptions!$D$13:$D$18,MATCH(E2321,Assumptions!$A$13:$A$18,0)),MAX(INDEX(Assumptions!$C$13:$C$18,MATCH(E2321,Assumptions!$A$13:$A$18,0)),INDEX(Assumptions!$B$13:$B$18,MATCH(E2321,Assumptions!$A$13:$A$18,0))*F2321)),2)</f>
        <v>14.5</v>
      </c>
    </row>
    <row r="2322" customFormat="false" ht="15" hidden="false" customHeight="false" outlineLevel="0" collapsed="false">
      <c r="A2322" s="24" t="s">
        <v>3145</v>
      </c>
      <c r="B2322" s="39" t="n">
        <v>46072</v>
      </c>
      <c r="C2322" s="24" t="s">
        <v>762</v>
      </c>
      <c r="D2322" s="24" t="s">
        <v>826</v>
      </c>
      <c r="E2322" s="24" t="s">
        <v>103</v>
      </c>
      <c r="F2322" s="38" t="n">
        <v>3440</v>
      </c>
      <c r="G2322" s="42" t="n">
        <f aca="false">DATE(YEAR(B2322),MONTH(B2322),1)</f>
        <v>46054</v>
      </c>
      <c r="H2322" s="24" t="str">
        <f aca="false">INDEX(Customers!$B$2:$B$601,MATCH(C2322,Customers!$A$2:$A$601,0))</f>
        <v>Western</v>
      </c>
      <c r="I2322" s="43" t="n">
        <f aca="false">ROUND(MIN(INDEX(Assumptions!$D$13:$D$18,MATCH(E2322,Assumptions!$A$13:$A$18,0)),MAX(INDEX(Assumptions!$C$13:$C$18,MATCH(E2322,Assumptions!$A$13:$A$18,0)),INDEX(Assumptions!$B$13:$B$18,MATCH(E2322,Assumptions!$A$13:$A$18,0))*F2322)),2)</f>
        <v>34.4</v>
      </c>
    </row>
    <row r="2323" customFormat="false" ht="15" hidden="false" customHeight="false" outlineLevel="0" collapsed="false">
      <c r="A2323" s="24" t="s">
        <v>3146</v>
      </c>
      <c r="B2323" s="39" t="n">
        <v>46072</v>
      </c>
      <c r="C2323" s="24" t="s">
        <v>778</v>
      </c>
      <c r="D2323" s="24" t="s">
        <v>826</v>
      </c>
      <c r="E2323" s="24" t="s">
        <v>103</v>
      </c>
      <c r="F2323" s="38" t="n">
        <v>1580</v>
      </c>
      <c r="G2323" s="42" t="n">
        <f aca="false">DATE(YEAR(B2323),MONTH(B2323),1)</f>
        <v>46054</v>
      </c>
      <c r="H2323" s="24" t="str">
        <f aca="false">INDEX(Customers!$B$2:$B$601,MATCH(C2323,Customers!$A$2:$A$601,0))</f>
        <v>Nairobi</v>
      </c>
      <c r="I2323" s="43" t="n">
        <f aca="false">ROUND(MIN(INDEX(Assumptions!$D$13:$D$18,MATCH(E2323,Assumptions!$A$13:$A$18,0)),MAX(INDEX(Assumptions!$C$13:$C$18,MATCH(E2323,Assumptions!$A$13:$A$18,0)),INDEX(Assumptions!$B$13:$B$18,MATCH(E2323,Assumptions!$A$13:$A$18,0))*F2323)),2)</f>
        <v>15.8</v>
      </c>
    </row>
    <row r="2324" customFormat="false" ht="15" hidden="false" customHeight="false" outlineLevel="0" collapsed="false">
      <c r="A2324" s="24" t="s">
        <v>3147</v>
      </c>
      <c r="B2324" s="39" t="n">
        <v>46072</v>
      </c>
      <c r="C2324" s="24" t="s">
        <v>803</v>
      </c>
      <c r="D2324" s="24" t="s">
        <v>826</v>
      </c>
      <c r="E2324" s="24" t="s">
        <v>111</v>
      </c>
      <c r="F2324" s="38" t="n">
        <v>50</v>
      </c>
      <c r="G2324" s="42" t="n">
        <f aca="false">DATE(YEAR(B2324),MONTH(B2324),1)</f>
        <v>46054</v>
      </c>
      <c r="H2324" s="24" t="str">
        <f aca="false">INDEX(Customers!$B$2:$B$601,MATCH(C2324,Customers!$A$2:$A$601,0))</f>
        <v>Nairobi</v>
      </c>
      <c r="I2324" s="43" t="n">
        <f aca="false">ROUND(MIN(INDEX(Assumptions!$D$13:$D$18,MATCH(E2324,Assumptions!$A$13:$A$18,0)),MAX(INDEX(Assumptions!$C$13:$C$18,MATCH(E2324,Assumptions!$A$13:$A$18,0)),INDEX(Assumptions!$B$13:$B$18,MATCH(E2324,Assumptions!$A$13:$A$18,0))*F2324)),2)</f>
        <v>2</v>
      </c>
    </row>
    <row r="2325" customFormat="false" ht="15" hidden="false" customHeight="false" outlineLevel="0" collapsed="false">
      <c r="A2325" s="24" t="s">
        <v>3148</v>
      </c>
      <c r="B2325" s="39" t="n">
        <v>46072</v>
      </c>
      <c r="C2325" s="24" t="s">
        <v>817</v>
      </c>
      <c r="D2325" s="24" t="s">
        <v>195</v>
      </c>
      <c r="E2325" s="24" t="s">
        <v>105</v>
      </c>
      <c r="F2325" s="38" t="n">
        <v>1680</v>
      </c>
      <c r="G2325" s="42" t="n">
        <f aca="false">DATE(YEAR(B2325),MONTH(B2325),1)</f>
        <v>46054</v>
      </c>
      <c r="H2325" s="24" t="str">
        <f aca="false">INDEX(Customers!$B$2:$B$601,MATCH(C2325,Customers!$A$2:$A$601,0))</f>
        <v>Western</v>
      </c>
      <c r="I2325" s="43" t="n">
        <f aca="false">ROUND(MIN(INDEX(Assumptions!$D$13:$D$18,MATCH(E2325,Assumptions!$A$13:$A$18,0)),MAX(INDEX(Assumptions!$C$13:$C$18,MATCH(E2325,Assumptions!$A$13:$A$18,0)),INDEX(Assumptions!$B$13:$B$18,MATCH(E2325,Assumptions!$A$13:$A$18,0))*F2325)),2)</f>
        <v>25.2</v>
      </c>
    </row>
    <row r="2326" customFormat="false" ht="15" hidden="false" customHeight="false" outlineLevel="0" collapsed="false">
      <c r="A2326" s="24" t="s">
        <v>3149</v>
      </c>
      <c r="B2326" s="39" t="n">
        <v>46073</v>
      </c>
      <c r="C2326" s="24" t="s">
        <v>255</v>
      </c>
      <c r="D2326" s="24" t="s">
        <v>826</v>
      </c>
      <c r="E2326" s="24" t="s">
        <v>109</v>
      </c>
      <c r="F2326" s="38" t="n">
        <v>4380</v>
      </c>
      <c r="G2326" s="42" t="n">
        <f aca="false">DATE(YEAR(B2326),MONTH(B2326),1)</f>
        <v>46054</v>
      </c>
      <c r="H2326" s="24" t="str">
        <f aca="false">INDEX(Customers!$B$2:$B$601,MATCH(C2326,Customers!$A$2:$A$601,0))</f>
        <v>Central</v>
      </c>
      <c r="I2326" s="43" t="n">
        <f aca="false">ROUND(MIN(INDEX(Assumptions!$D$13:$D$18,MATCH(E2326,Assumptions!$A$13:$A$18,0)),MAX(INDEX(Assumptions!$C$13:$C$18,MATCH(E2326,Assumptions!$A$13:$A$18,0)),INDEX(Assumptions!$B$13:$B$18,MATCH(E2326,Assumptions!$A$13:$A$18,0))*F2326)),2)</f>
        <v>17.52</v>
      </c>
    </row>
    <row r="2327" customFormat="false" ht="15" hidden="false" customHeight="false" outlineLevel="0" collapsed="false">
      <c r="A2327" s="24" t="s">
        <v>3150</v>
      </c>
      <c r="B2327" s="39" t="n">
        <v>46073</v>
      </c>
      <c r="C2327" s="24" t="s">
        <v>265</v>
      </c>
      <c r="D2327" s="24" t="s">
        <v>826</v>
      </c>
      <c r="E2327" s="24" t="s">
        <v>103</v>
      </c>
      <c r="F2327" s="38" t="n">
        <v>7520</v>
      </c>
      <c r="G2327" s="42" t="n">
        <f aca="false">DATE(YEAR(B2327),MONTH(B2327),1)</f>
        <v>46054</v>
      </c>
      <c r="H2327" s="24" t="str">
        <f aca="false">INDEX(Customers!$B$2:$B$601,MATCH(C2327,Customers!$A$2:$A$601,0))</f>
        <v>Nairobi</v>
      </c>
      <c r="I2327" s="43" t="n">
        <f aca="false">ROUND(MIN(INDEX(Assumptions!$D$13:$D$18,MATCH(E2327,Assumptions!$A$13:$A$18,0)),MAX(INDEX(Assumptions!$C$13:$C$18,MATCH(E2327,Assumptions!$A$13:$A$18,0)),INDEX(Assumptions!$B$13:$B$18,MATCH(E2327,Assumptions!$A$13:$A$18,0))*F2327)),2)</f>
        <v>75.2</v>
      </c>
    </row>
    <row r="2328" customFormat="false" ht="15" hidden="false" customHeight="false" outlineLevel="0" collapsed="false">
      <c r="A2328" s="24" t="s">
        <v>3151</v>
      </c>
      <c r="B2328" s="39" t="n">
        <v>46073</v>
      </c>
      <c r="C2328" s="24" t="s">
        <v>271</v>
      </c>
      <c r="D2328" s="24" t="s">
        <v>826</v>
      </c>
      <c r="E2328" s="24" t="s">
        <v>103</v>
      </c>
      <c r="F2328" s="38" t="n">
        <v>1250</v>
      </c>
      <c r="G2328" s="42" t="n">
        <f aca="false">DATE(YEAR(B2328),MONTH(B2328),1)</f>
        <v>46054</v>
      </c>
      <c r="H2328" s="24" t="str">
        <f aca="false">INDEX(Customers!$B$2:$B$601,MATCH(C2328,Customers!$A$2:$A$601,0))</f>
        <v>Coast</v>
      </c>
      <c r="I2328" s="43" t="n">
        <f aca="false">ROUND(MIN(INDEX(Assumptions!$D$13:$D$18,MATCH(E2328,Assumptions!$A$13:$A$18,0)),MAX(INDEX(Assumptions!$C$13:$C$18,MATCH(E2328,Assumptions!$A$13:$A$18,0)),INDEX(Assumptions!$B$13:$B$18,MATCH(E2328,Assumptions!$A$13:$A$18,0))*F2328)),2)</f>
        <v>12.5</v>
      </c>
    </row>
    <row r="2329" customFormat="false" ht="15" hidden="false" customHeight="false" outlineLevel="0" collapsed="false">
      <c r="A2329" s="24" t="s">
        <v>3152</v>
      </c>
      <c r="B2329" s="39" t="n">
        <v>46073</v>
      </c>
      <c r="C2329" s="24" t="s">
        <v>291</v>
      </c>
      <c r="D2329" s="24" t="s">
        <v>826</v>
      </c>
      <c r="E2329" s="24" t="s">
        <v>113</v>
      </c>
      <c r="F2329" s="38" t="n">
        <v>1000</v>
      </c>
      <c r="G2329" s="42" t="n">
        <f aca="false">DATE(YEAR(B2329),MONTH(B2329),1)</f>
        <v>46054</v>
      </c>
      <c r="H2329" s="24" t="str">
        <f aca="false">INDEX(Customers!$B$2:$B$601,MATCH(C2329,Customers!$A$2:$A$601,0))</f>
        <v>Rift Valley</v>
      </c>
      <c r="I2329" s="43" t="n">
        <f aca="false">ROUND(MIN(INDEX(Assumptions!$D$13:$D$18,MATCH(E2329,Assumptions!$A$13:$A$18,0)),MAX(INDEX(Assumptions!$C$13:$C$18,MATCH(E2329,Assumptions!$A$13:$A$18,0)),INDEX(Assumptions!$B$13:$B$18,MATCH(E2329,Assumptions!$A$13:$A$18,0))*F2329)),2)</f>
        <v>50</v>
      </c>
    </row>
    <row r="2330" customFormat="false" ht="15" hidden="false" customHeight="false" outlineLevel="0" collapsed="false">
      <c r="A2330" s="24" t="s">
        <v>3153</v>
      </c>
      <c r="B2330" s="39" t="n">
        <v>46073</v>
      </c>
      <c r="C2330" s="24" t="s">
        <v>307</v>
      </c>
      <c r="D2330" s="24" t="s">
        <v>826</v>
      </c>
      <c r="E2330" s="24" t="s">
        <v>109</v>
      </c>
      <c r="F2330" s="38" t="n">
        <v>2100</v>
      </c>
      <c r="G2330" s="42" t="n">
        <f aca="false">DATE(YEAR(B2330),MONTH(B2330),1)</f>
        <v>46054</v>
      </c>
      <c r="H2330" s="24" t="str">
        <f aca="false">INDEX(Customers!$B$2:$B$601,MATCH(C2330,Customers!$A$2:$A$601,0))</f>
        <v>Rift Valley</v>
      </c>
      <c r="I2330" s="43" t="n">
        <f aca="false">ROUND(MIN(INDEX(Assumptions!$D$13:$D$18,MATCH(E2330,Assumptions!$A$13:$A$18,0)),MAX(INDEX(Assumptions!$C$13:$C$18,MATCH(E2330,Assumptions!$A$13:$A$18,0)),INDEX(Assumptions!$B$13:$B$18,MATCH(E2330,Assumptions!$A$13:$A$18,0))*F2330)),2)</f>
        <v>8.4</v>
      </c>
    </row>
    <row r="2331" customFormat="false" ht="15" hidden="false" customHeight="false" outlineLevel="0" collapsed="false">
      <c r="A2331" s="24" t="s">
        <v>3154</v>
      </c>
      <c r="B2331" s="39" t="n">
        <v>46073</v>
      </c>
      <c r="C2331" s="24" t="s">
        <v>309</v>
      </c>
      <c r="D2331" s="24" t="s">
        <v>826</v>
      </c>
      <c r="E2331" s="24" t="s">
        <v>111</v>
      </c>
      <c r="F2331" s="38" t="n">
        <v>1000</v>
      </c>
      <c r="G2331" s="42" t="n">
        <f aca="false">DATE(YEAR(B2331),MONTH(B2331),1)</f>
        <v>46054</v>
      </c>
      <c r="H2331" s="24" t="str">
        <f aca="false">INDEX(Customers!$B$2:$B$601,MATCH(C2331,Customers!$A$2:$A$601,0))</f>
        <v>Rift Valley</v>
      </c>
      <c r="I2331" s="43" t="n">
        <f aca="false">ROUND(MIN(INDEX(Assumptions!$D$13:$D$18,MATCH(E2331,Assumptions!$A$13:$A$18,0)),MAX(INDEX(Assumptions!$C$13:$C$18,MATCH(E2331,Assumptions!$A$13:$A$18,0)),INDEX(Assumptions!$B$13:$B$18,MATCH(E2331,Assumptions!$A$13:$A$18,0))*F2331)),2)</f>
        <v>40</v>
      </c>
    </row>
    <row r="2332" customFormat="false" ht="15" hidden="false" customHeight="false" outlineLevel="0" collapsed="false">
      <c r="A2332" s="24" t="s">
        <v>3155</v>
      </c>
      <c r="B2332" s="39" t="n">
        <v>46073</v>
      </c>
      <c r="C2332" s="24" t="s">
        <v>314</v>
      </c>
      <c r="D2332" s="24" t="s">
        <v>826</v>
      </c>
      <c r="E2332" s="24" t="s">
        <v>103</v>
      </c>
      <c r="F2332" s="38" t="n">
        <v>160</v>
      </c>
      <c r="G2332" s="42" t="n">
        <f aca="false">DATE(YEAR(B2332),MONTH(B2332),1)</f>
        <v>46054</v>
      </c>
      <c r="H2332" s="24" t="str">
        <f aca="false">INDEX(Customers!$B$2:$B$601,MATCH(C2332,Customers!$A$2:$A$601,0))</f>
        <v>Western</v>
      </c>
      <c r="I2332" s="43" t="n">
        <f aca="false">ROUND(MIN(INDEX(Assumptions!$D$13:$D$18,MATCH(E2332,Assumptions!$A$13:$A$18,0)),MAX(INDEX(Assumptions!$C$13:$C$18,MATCH(E2332,Assumptions!$A$13:$A$18,0)),INDEX(Assumptions!$B$13:$B$18,MATCH(E2332,Assumptions!$A$13:$A$18,0))*F2332)),2)</f>
        <v>5</v>
      </c>
    </row>
    <row r="2333" customFormat="false" ht="15" hidden="false" customHeight="false" outlineLevel="0" collapsed="false">
      <c r="A2333" s="24" t="s">
        <v>3156</v>
      </c>
      <c r="B2333" s="39" t="n">
        <v>46073</v>
      </c>
      <c r="C2333" s="24" t="s">
        <v>330</v>
      </c>
      <c r="D2333" s="24" t="s">
        <v>826</v>
      </c>
      <c r="E2333" s="24" t="s">
        <v>103</v>
      </c>
      <c r="F2333" s="38" t="n">
        <v>70</v>
      </c>
      <c r="G2333" s="42" t="n">
        <f aca="false">DATE(YEAR(B2333),MONTH(B2333),1)</f>
        <v>46054</v>
      </c>
      <c r="H2333" s="24" t="str">
        <f aca="false">INDEX(Customers!$B$2:$B$601,MATCH(C2333,Customers!$A$2:$A$601,0))</f>
        <v>Central</v>
      </c>
      <c r="I2333" s="43" t="n">
        <f aca="false">ROUND(MIN(INDEX(Assumptions!$D$13:$D$18,MATCH(E2333,Assumptions!$A$13:$A$18,0)),MAX(INDEX(Assumptions!$C$13:$C$18,MATCH(E2333,Assumptions!$A$13:$A$18,0)),INDEX(Assumptions!$B$13:$B$18,MATCH(E2333,Assumptions!$A$13:$A$18,0))*F2333)),2)</f>
        <v>5</v>
      </c>
    </row>
    <row r="2334" customFormat="false" ht="15" hidden="false" customHeight="false" outlineLevel="0" collapsed="false">
      <c r="A2334" s="24" t="s">
        <v>3157</v>
      </c>
      <c r="B2334" s="39" t="n">
        <v>46073</v>
      </c>
      <c r="C2334" s="24" t="s">
        <v>354</v>
      </c>
      <c r="D2334" s="24" t="s">
        <v>209</v>
      </c>
      <c r="E2334" s="24" t="s">
        <v>105</v>
      </c>
      <c r="F2334" s="38" t="n">
        <v>3880</v>
      </c>
      <c r="G2334" s="42" t="n">
        <f aca="false">DATE(YEAR(B2334),MONTH(B2334),1)</f>
        <v>46054</v>
      </c>
      <c r="H2334" s="24" t="str">
        <f aca="false">INDEX(Customers!$B$2:$B$601,MATCH(C2334,Customers!$A$2:$A$601,0))</f>
        <v>Eastern</v>
      </c>
      <c r="I2334" s="43" t="n">
        <f aca="false">ROUND(MIN(INDEX(Assumptions!$D$13:$D$18,MATCH(E2334,Assumptions!$A$13:$A$18,0)),MAX(INDEX(Assumptions!$C$13:$C$18,MATCH(E2334,Assumptions!$A$13:$A$18,0)),INDEX(Assumptions!$B$13:$B$18,MATCH(E2334,Assumptions!$A$13:$A$18,0))*F2334)),2)</f>
        <v>58.2</v>
      </c>
    </row>
    <row r="2335" customFormat="false" ht="15" hidden="false" customHeight="false" outlineLevel="0" collapsed="false">
      <c r="A2335" s="24" t="s">
        <v>3158</v>
      </c>
      <c r="B2335" s="39" t="n">
        <v>46073</v>
      </c>
      <c r="C2335" s="24" t="s">
        <v>389</v>
      </c>
      <c r="D2335" s="24" t="s">
        <v>826</v>
      </c>
      <c r="E2335" s="24" t="s">
        <v>111</v>
      </c>
      <c r="F2335" s="38" t="n">
        <v>50</v>
      </c>
      <c r="G2335" s="42" t="n">
        <f aca="false">DATE(YEAR(B2335),MONTH(B2335),1)</f>
        <v>46054</v>
      </c>
      <c r="H2335" s="24" t="str">
        <f aca="false">INDEX(Customers!$B$2:$B$601,MATCH(C2335,Customers!$A$2:$A$601,0))</f>
        <v>Nairobi</v>
      </c>
      <c r="I2335" s="43" t="n">
        <f aca="false">ROUND(MIN(INDEX(Assumptions!$D$13:$D$18,MATCH(E2335,Assumptions!$A$13:$A$18,0)),MAX(INDEX(Assumptions!$C$13:$C$18,MATCH(E2335,Assumptions!$A$13:$A$18,0)),INDEX(Assumptions!$B$13:$B$18,MATCH(E2335,Assumptions!$A$13:$A$18,0))*F2335)),2)</f>
        <v>2</v>
      </c>
    </row>
    <row r="2336" customFormat="false" ht="15" hidden="false" customHeight="false" outlineLevel="0" collapsed="false">
      <c r="A2336" s="24" t="s">
        <v>3159</v>
      </c>
      <c r="B2336" s="39" t="n">
        <v>46073</v>
      </c>
      <c r="C2336" s="24" t="s">
        <v>399</v>
      </c>
      <c r="D2336" s="24" t="s">
        <v>826</v>
      </c>
      <c r="E2336" s="24" t="s">
        <v>113</v>
      </c>
      <c r="F2336" s="38" t="n">
        <v>500</v>
      </c>
      <c r="G2336" s="42" t="n">
        <f aca="false">DATE(YEAR(B2336),MONTH(B2336),1)</f>
        <v>46054</v>
      </c>
      <c r="H2336" s="24" t="str">
        <f aca="false">INDEX(Customers!$B$2:$B$601,MATCH(C2336,Customers!$A$2:$A$601,0))</f>
        <v>Western</v>
      </c>
      <c r="I2336" s="43" t="n">
        <f aca="false">ROUND(MIN(INDEX(Assumptions!$D$13:$D$18,MATCH(E2336,Assumptions!$A$13:$A$18,0)),MAX(INDEX(Assumptions!$C$13:$C$18,MATCH(E2336,Assumptions!$A$13:$A$18,0)),INDEX(Assumptions!$B$13:$B$18,MATCH(E2336,Assumptions!$A$13:$A$18,0))*F2336)),2)</f>
        <v>25</v>
      </c>
    </row>
    <row r="2337" customFormat="false" ht="15" hidden="false" customHeight="false" outlineLevel="0" collapsed="false">
      <c r="A2337" s="24" t="s">
        <v>3160</v>
      </c>
      <c r="B2337" s="39" t="n">
        <v>46073</v>
      </c>
      <c r="C2337" s="24" t="s">
        <v>402</v>
      </c>
      <c r="D2337" s="24" t="s">
        <v>826</v>
      </c>
      <c r="E2337" s="24" t="s">
        <v>109</v>
      </c>
      <c r="F2337" s="38" t="n">
        <v>12210</v>
      </c>
      <c r="G2337" s="42" t="n">
        <f aca="false">DATE(YEAR(B2337),MONTH(B2337),1)</f>
        <v>46054</v>
      </c>
      <c r="H2337" s="24" t="str">
        <f aca="false">INDEX(Customers!$B$2:$B$601,MATCH(C2337,Customers!$A$2:$A$601,0))</f>
        <v>Coast</v>
      </c>
      <c r="I2337" s="43" t="n">
        <f aca="false">ROUND(MIN(INDEX(Assumptions!$D$13:$D$18,MATCH(E2337,Assumptions!$A$13:$A$18,0)),MAX(INDEX(Assumptions!$C$13:$C$18,MATCH(E2337,Assumptions!$A$13:$A$18,0)),INDEX(Assumptions!$B$13:$B$18,MATCH(E2337,Assumptions!$A$13:$A$18,0))*F2337)),2)</f>
        <v>40</v>
      </c>
    </row>
    <row r="2338" customFormat="false" ht="15" hidden="false" customHeight="false" outlineLevel="0" collapsed="false">
      <c r="A2338" s="24" t="s">
        <v>3161</v>
      </c>
      <c r="B2338" s="39" t="n">
        <v>46073</v>
      </c>
      <c r="C2338" s="24" t="s">
        <v>423</v>
      </c>
      <c r="D2338" s="24" t="s">
        <v>826</v>
      </c>
      <c r="E2338" s="24" t="s">
        <v>113</v>
      </c>
      <c r="F2338" s="38" t="n">
        <v>1000</v>
      </c>
      <c r="G2338" s="42" t="n">
        <f aca="false">DATE(YEAR(B2338),MONTH(B2338),1)</f>
        <v>46054</v>
      </c>
      <c r="H2338" s="24" t="str">
        <f aca="false">INDEX(Customers!$B$2:$B$601,MATCH(C2338,Customers!$A$2:$A$601,0))</f>
        <v>Nairobi</v>
      </c>
      <c r="I2338" s="43" t="n">
        <f aca="false">ROUND(MIN(INDEX(Assumptions!$D$13:$D$18,MATCH(E2338,Assumptions!$A$13:$A$18,0)),MAX(INDEX(Assumptions!$C$13:$C$18,MATCH(E2338,Assumptions!$A$13:$A$18,0)),INDEX(Assumptions!$B$13:$B$18,MATCH(E2338,Assumptions!$A$13:$A$18,0))*F2338)),2)</f>
        <v>50</v>
      </c>
    </row>
    <row r="2339" customFormat="false" ht="15" hidden="false" customHeight="false" outlineLevel="0" collapsed="false">
      <c r="A2339" s="24" t="s">
        <v>3162</v>
      </c>
      <c r="B2339" s="39" t="n">
        <v>46073</v>
      </c>
      <c r="C2339" s="24" t="s">
        <v>456</v>
      </c>
      <c r="D2339" s="24" t="s">
        <v>826</v>
      </c>
      <c r="E2339" s="24" t="s">
        <v>113</v>
      </c>
      <c r="F2339" s="38" t="n">
        <v>50</v>
      </c>
      <c r="G2339" s="42" t="n">
        <f aca="false">DATE(YEAR(B2339),MONTH(B2339),1)</f>
        <v>46054</v>
      </c>
      <c r="H2339" s="24" t="str">
        <f aca="false">INDEX(Customers!$B$2:$B$601,MATCH(C2339,Customers!$A$2:$A$601,0))</f>
        <v>Central</v>
      </c>
      <c r="I2339" s="43" t="n">
        <f aca="false">ROUND(MIN(INDEX(Assumptions!$D$13:$D$18,MATCH(E2339,Assumptions!$A$13:$A$18,0)),MAX(INDEX(Assumptions!$C$13:$C$18,MATCH(E2339,Assumptions!$A$13:$A$18,0)),INDEX(Assumptions!$B$13:$B$18,MATCH(E2339,Assumptions!$A$13:$A$18,0))*F2339)),2)</f>
        <v>2.5</v>
      </c>
    </row>
    <row r="2340" customFormat="false" ht="15" hidden="false" customHeight="false" outlineLevel="0" collapsed="false">
      <c r="A2340" s="24" t="s">
        <v>3163</v>
      </c>
      <c r="B2340" s="39" t="n">
        <v>46073</v>
      </c>
      <c r="C2340" s="24" t="s">
        <v>464</v>
      </c>
      <c r="D2340" s="24" t="s">
        <v>826</v>
      </c>
      <c r="E2340" s="24" t="s">
        <v>109</v>
      </c>
      <c r="F2340" s="38" t="n">
        <v>2180</v>
      </c>
      <c r="G2340" s="42" t="n">
        <f aca="false">DATE(YEAR(B2340),MONTH(B2340),1)</f>
        <v>46054</v>
      </c>
      <c r="H2340" s="24" t="str">
        <f aca="false">INDEX(Customers!$B$2:$B$601,MATCH(C2340,Customers!$A$2:$A$601,0))</f>
        <v>Rift Valley</v>
      </c>
      <c r="I2340" s="43" t="n">
        <f aca="false">ROUND(MIN(INDEX(Assumptions!$D$13:$D$18,MATCH(E2340,Assumptions!$A$13:$A$18,0)),MAX(INDEX(Assumptions!$C$13:$C$18,MATCH(E2340,Assumptions!$A$13:$A$18,0)),INDEX(Assumptions!$B$13:$B$18,MATCH(E2340,Assumptions!$A$13:$A$18,0))*F2340)),2)</f>
        <v>8.72</v>
      </c>
    </row>
    <row r="2341" customFormat="false" ht="15" hidden="false" customHeight="false" outlineLevel="0" collapsed="false">
      <c r="A2341" s="24" t="s">
        <v>3164</v>
      </c>
      <c r="B2341" s="39" t="n">
        <v>46073</v>
      </c>
      <c r="C2341" s="24" t="s">
        <v>486</v>
      </c>
      <c r="D2341" s="24" t="s">
        <v>826</v>
      </c>
      <c r="E2341" s="24" t="s">
        <v>103</v>
      </c>
      <c r="F2341" s="38" t="n">
        <v>780</v>
      </c>
      <c r="G2341" s="42" t="n">
        <f aca="false">DATE(YEAR(B2341),MONTH(B2341),1)</f>
        <v>46054</v>
      </c>
      <c r="H2341" s="24" t="str">
        <f aca="false">INDEX(Customers!$B$2:$B$601,MATCH(C2341,Customers!$A$2:$A$601,0))</f>
        <v>Nairobi</v>
      </c>
      <c r="I2341" s="43" t="n">
        <f aca="false">ROUND(MIN(INDEX(Assumptions!$D$13:$D$18,MATCH(E2341,Assumptions!$A$13:$A$18,0)),MAX(INDEX(Assumptions!$C$13:$C$18,MATCH(E2341,Assumptions!$A$13:$A$18,0)),INDEX(Assumptions!$B$13:$B$18,MATCH(E2341,Assumptions!$A$13:$A$18,0))*F2341)),2)</f>
        <v>7.8</v>
      </c>
    </row>
    <row r="2342" customFormat="false" ht="15" hidden="false" customHeight="false" outlineLevel="0" collapsed="false">
      <c r="A2342" s="24" t="s">
        <v>3165</v>
      </c>
      <c r="B2342" s="39" t="n">
        <v>46073</v>
      </c>
      <c r="C2342" s="24" t="s">
        <v>501</v>
      </c>
      <c r="D2342" s="24" t="s">
        <v>826</v>
      </c>
      <c r="E2342" s="24" t="s">
        <v>103</v>
      </c>
      <c r="F2342" s="38" t="n">
        <v>1990</v>
      </c>
      <c r="G2342" s="42" t="n">
        <f aca="false">DATE(YEAR(B2342),MONTH(B2342),1)</f>
        <v>46054</v>
      </c>
      <c r="H2342" s="24" t="str">
        <f aca="false">INDEX(Customers!$B$2:$B$601,MATCH(C2342,Customers!$A$2:$A$601,0))</f>
        <v>Western</v>
      </c>
      <c r="I2342" s="43" t="n">
        <f aca="false">ROUND(MIN(INDEX(Assumptions!$D$13:$D$18,MATCH(E2342,Assumptions!$A$13:$A$18,0)),MAX(INDEX(Assumptions!$C$13:$C$18,MATCH(E2342,Assumptions!$A$13:$A$18,0)),INDEX(Assumptions!$B$13:$B$18,MATCH(E2342,Assumptions!$A$13:$A$18,0))*F2342)),2)</f>
        <v>19.9</v>
      </c>
    </row>
    <row r="2343" customFormat="false" ht="15" hidden="false" customHeight="false" outlineLevel="0" collapsed="false">
      <c r="A2343" s="24" t="s">
        <v>3166</v>
      </c>
      <c r="B2343" s="39" t="n">
        <v>46073</v>
      </c>
      <c r="C2343" s="24" t="s">
        <v>526</v>
      </c>
      <c r="D2343" s="24" t="s">
        <v>826</v>
      </c>
      <c r="E2343" s="24" t="s">
        <v>111</v>
      </c>
      <c r="F2343" s="38" t="n">
        <v>200</v>
      </c>
      <c r="G2343" s="42" t="n">
        <f aca="false">DATE(YEAR(B2343),MONTH(B2343),1)</f>
        <v>46054</v>
      </c>
      <c r="H2343" s="24" t="str">
        <f aca="false">INDEX(Customers!$B$2:$B$601,MATCH(C2343,Customers!$A$2:$A$601,0))</f>
        <v>Central</v>
      </c>
      <c r="I2343" s="43" t="n">
        <f aca="false">ROUND(MIN(INDEX(Assumptions!$D$13:$D$18,MATCH(E2343,Assumptions!$A$13:$A$18,0)),MAX(INDEX(Assumptions!$C$13:$C$18,MATCH(E2343,Assumptions!$A$13:$A$18,0)),INDEX(Assumptions!$B$13:$B$18,MATCH(E2343,Assumptions!$A$13:$A$18,0))*F2343)),2)</f>
        <v>8</v>
      </c>
    </row>
    <row r="2344" customFormat="false" ht="15" hidden="false" customHeight="false" outlineLevel="0" collapsed="false">
      <c r="A2344" s="24" t="s">
        <v>3167</v>
      </c>
      <c r="B2344" s="39" t="n">
        <v>46073</v>
      </c>
      <c r="C2344" s="24" t="s">
        <v>526</v>
      </c>
      <c r="D2344" s="24" t="s">
        <v>826</v>
      </c>
      <c r="E2344" s="24" t="s">
        <v>103</v>
      </c>
      <c r="F2344" s="38" t="n">
        <v>790</v>
      </c>
      <c r="G2344" s="42" t="n">
        <f aca="false">DATE(YEAR(B2344),MONTH(B2344),1)</f>
        <v>46054</v>
      </c>
      <c r="H2344" s="24" t="str">
        <f aca="false">INDEX(Customers!$B$2:$B$601,MATCH(C2344,Customers!$A$2:$A$601,0))</f>
        <v>Central</v>
      </c>
      <c r="I2344" s="43" t="n">
        <f aca="false">ROUND(MIN(INDEX(Assumptions!$D$13:$D$18,MATCH(E2344,Assumptions!$A$13:$A$18,0)),MAX(INDEX(Assumptions!$C$13:$C$18,MATCH(E2344,Assumptions!$A$13:$A$18,0)),INDEX(Assumptions!$B$13:$B$18,MATCH(E2344,Assumptions!$A$13:$A$18,0))*F2344)),2)</f>
        <v>7.9</v>
      </c>
    </row>
    <row r="2345" customFormat="false" ht="15" hidden="false" customHeight="false" outlineLevel="0" collapsed="false">
      <c r="A2345" s="24" t="s">
        <v>3168</v>
      </c>
      <c r="B2345" s="39" t="n">
        <v>46073</v>
      </c>
      <c r="C2345" s="24" t="s">
        <v>543</v>
      </c>
      <c r="D2345" s="24" t="s">
        <v>826</v>
      </c>
      <c r="E2345" s="24" t="s">
        <v>103</v>
      </c>
      <c r="F2345" s="38" t="n">
        <v>2960</v>
      </c>
      <c r="G2345" s="42" t="n">
        <f aca="false">DATE(YEAR(B2345),MONTH(B2345),1)</f>
        <v>46054</v>
      </c>
      <c r="H2345" s="24" t="str">
        <f aca="false">INDEX(Customers!$B$2:$B$601,MATCH(C2345,Customers!$A$2:$A$601,0))</f>
        <v>Central</v>
      </c>
      <c r="I2345" s="43" t="n">
        <f aca="false">ROUND(MIN(INDEX(Assumptions!$D$13:$D$18,MATCH(E2345,Assumptions!$A$13:$A$18,0)),MAX(INDEX(Assumptions!$C$13:$C$18,MATCH(E2345,Assumptions!$A$13:$A$18,0)),INDEX(Assumptions!$B$13:$B$18,MATCH(E2345,Assumptions!$A$13:$A$18,0))*F2345)),2)</f>
        <v>29.6</v>
      </c>
    </row>
    <row r="2346" customFormat="false" ht="15" hidden="false" customHeight="false" outlineLevel="0" collapsed="false">
      <c r="A2346" s="24" t="s">
        <v>3169</v>
      </c>
      <c r="B2346" s="39" t="n">
        <v>46073</v>
      </c>
      <c r="C2346" s="24" t="s">
        <v>543</v>
      </c>
      <c r="D2346" s="24" t="s">
        <v>826</v>
      </c>
      <c r="E2346" s="24" t="s">
        <v>103</v>
      </c>
      <c r="F2346" s="38" t="n">
        <v>7290</v>
      </c>
      <c r="G2346" s="42" t="n">
        <f aca="false">DATE(YEAR(B2346),MONTH(B2346),1)</f>
        <v>46054</v>
      </c>
      <c r="H2346" s="24" t="str">
        <f aca="false">INDEX(Customers!$B$2:$B$601,MATCH(C2346,Customers!$A$2:$A$601,0))</f>
        <v>Central</v>
      </c>
      <c r="I2346" s="43" t="n">
        <f aca="false">ROUND(MIN(INDEX(Assumptions!$D$13:$D$18,MATCH(E2346,Assumptions!$A$13:$A$18,0)),MAX(INDEX(Assumptions!$C$13:$C$18,MATCH(E2346,Assumptions!$A$13:$A$18,0)),INDEX(Assumptions!$B$13:$B$18,MATCH(E2346,Assumptions!$A$13:$A$18,0))*F2346)),2)</f>
        <v>72.9</v>
      </c>
    </row>
    <row r="2347" customFormat="false" ht="15" hidden="false" customHeight="false" outlineLevel="0" collapsed="false">
      <c r="A2347" s="24" t="s">
        <v>3170</v>
      </c>
      <c r="B2347" s="39" t="n">
        <v>46073</v>
      </c>
      <c r="C2347" s="24" t="s">
        <v>563</v>
      </c>
      <c r="D2347" s="24" t="s">
        <v>826</v>
      </c>
      <c r="E2347" s="24" t="s">
        <v>103</v>
      </c>
      <c r="F2347" s="38" t="n">
        <v>3010</v>
      </c>
      <c r="G2347" s="42" t="n">
        <f aca="false">DATE(YEAR(B2347),MONTH(B2347),1)</f>
        <v>46054</v>
      </c>
      <c r="H2347" s="24" t="str">
        <f aca="false">INDEX(Customers!$B$2:$B$601,MATCH(C2347,Customers!$A$2:$A$601,0))</f>
        <v>Nairobi</v>
      </c>
      <c r="I2347" s="43" t="n">
        <f aca="false">ROUND(MIN(INDEX(Assumptions!$D$13:$D$18,MATCH(E2347,Assumptions!$A$13:$A$18,0)),MAX(INDEX(Assumptions!$C$13:$C$18,MATCH(E2347,Assumptions!$A$13:$A$18,0)),INDEX(Assumptions!$B$13:$B$18,MATCH(E2347,Assumptions!$A$13:$A$18,0))*F2347)),2)</f>
        <v>30.1</v>
      </c>
    </row>
    <row r="2348" customFormat="false" ht="15" hidden="false" customHeight="false" outlineLevel="0" collapsed="false">
      <c r="A2348" s="24" t="s">
        <v>3171</v>
      </c>
      <c r="B2348" s="39" t="n">
        <v>46073</v>
      </c>
      <c r="C2348" s="24" t="s">
        <v>564</v>
      </c>
      <c r="D2348" s="24" t="s">
        <v>826</v>
      </c>
      <c r="E2348" s="24" t="s">
        <v>103</v>
      </c>
      <c r="F2348" s="38" t="n">
        <v>3070</v>
      </c>
      <c r="G2348" s="42" t="n">
        <f aca="false">DATE(YEAR(B2348),MONTH(B2348),1)</f>
        <v>46054</v>
      </c>
      <c r="H2348" s="24" t="str">
        <f aca="false">INDEX(Customers!$B$2:$B$601,MATCH(C2348,Customers!$A$2:$A$601,0))</f>
        <v>Coast</v>
      </c>
      <c r="I2348" s="43" t="n">
        <f aca="false">ROUND(MIN(INDEX(Assumptions!$D$13:$D$18,MATCH(E2348,Assumptions!$A$13:$A$18,0)),MAX(INDEX(Assumptions!$C$13:$C$18,MATCH(E2348,Assumptions!$A$13:$A$18,0)),INDEX(Assumptions!$B$13:$B$18,MATCH(E2348,Assumptions!$A$13:$A$18,0))*F2348)),2)</f>
        <v>30.7</v>
      </c>
    </row>
    <row r="2349" customFormat="false" ht="15" hidden="false" customHeight="false" outlineLevel="0" collapsed="false">
      <c r="A2349" s="24" t="s">
        <v>3172</v>
      </c>
      <c r="B2349" s="39" t="n">
        <v>46073</v>
      </c>
      <c r="C2349" s="24" t="s">
        <v>589</v>
      </c>
      <c r="D2349" s="24" t="s">
        <v>826</v>
      </c>
      <c r="E2349" s="24" t="s">
        <v>111</v>
      </c>
      <c r="F2349" s="38" t="n">
        <v>50</v>
      </c>
      <c r="G2349" s="42" t="n">
        <f aca="false">DATE(YEAR(B2349),MONTH(B2349),1)</f>
        <v>46054</v>
      </c>
      <c r="H2349" s="24" t="str">
        <f aca="false">INDEX(Customers!$B$2:$B$601,MATCH(C2349,Customers!$A$2:$A$601,0))</f>
        <v>Eastern</v>
      </c>
      <c r="I2349" s="43" t="n">
        <f aca="false">ROUND(MIN(INDEX(Assumptions!$D$13:$D$18,MATCH(E2349,Assumptions!$A$13:$A$18,0)),MAX(INDEX(Assumptions!$C$13:$C$18,MATCH(E2349,Assumptions!$A$13:$A$18,0)),INDEX(Assumptions!$B$13:$B$18,MATCH(E2349,Assumptions!$A$13:$A$18,0))*F2349)),2)</f>
        <v>2</v>
      </c>
    </row>
    <row r="2350" customFormat="false" ht="15" hidden="false" customHeight="false" outlineLevel="0" collapsed="false">
      <c r="A2350" s="24" t="s">
        <v>3173</v>
      </c>
      <c r="B2350" s="39" t="n">
        <v>46073</v>
      </c>
      <c r="C2350" s="24" t="s">
        <v>597</v>
      </c>
      <c r="D2350" s="24" t="s">
        <v>826</v>
      </c>
      <c r="E2350" s="24" t="s">
        <v>109</v>
      </c>
      <c r="F2350" s="38" t="n">
        <v>13280</v>
      </c>
      <c r="G2350" s="42" t="n">
        <f aca="false">DATE(YEAR(B2350),MONTH(B2350),1)</f>
        <v>46054</v>
      </c>
      <c r="H2350" s="24" t="str">
        <f aca="false">INDEX(Customers!$B$2:$B$601,MATCH(C2350,Customers!$A$2:$A$601,0))</f>
        <v>Eastern</v>
      </c>
      <c r="I2350" s="43" t="n">
        <f aca="false">ROUND(MIN(INDEX(Assumptions!$D$13:$D$18,MATCH(E2350,Assumptions!$A$13:$A$18,0)),MAX(INDEX(Assumptions!$C$13:$C$18,MATCH(E2350,Assumptions!$A$13:$A$18,0)),INDEX(Assumptions!$B$13:$B$18,MATCH(E2350,Assumptions!$A$13:$A$18,0))*F2350)),2)</f>
        <v>40</v>
      </c>
    </row>
    <row r="2351" customFormat="false" ht="15" hidden="false" customHeight="false" outlineLevel="0" collapsed="false">
      <c r="A2351" s="24" t="s">
        <v>3174</v>
      </c>
      <c r="B2351" s="39" t="n">
        <v>46073</v>
      </c>
      <c r="C2351" s="24" t="s">
        <v>600</v>
      </c>
      <c r="D2351" s="24" t="s">
        <v>188</v>
      </c>
      <c r="E2351" s="24" t="s">
        <v>105</v>
      </c>
      <c r="F2351" s="38" t="n">
        <v>3840</v>
      </c>
      <c r="G2351" s="42" t="n">
        <f aca="false">DATE(YEAR(B2351),MONTH(B2351),1)</f>
        <v>46054</v>
      </c>
      <c r="H2351" s="24" t="str">
        <f aca="false">INDEX(Customers!$B$2:$B$601,MATCH(C2351,Customers!$A$2:$A$601,0))</f>
        <v>Coast</v>
      </c>
      <c r="I2351" s="43" t="n">
        <f aca="false">ROUND(MIN(INDEX(Assumptions!$D$13:$D$18,MATCH(E2351,Assumptions!$A$13:$A$18,0)),MAX(INDEX(Assumptions!$C$13:$C$18,MATCH(E2351,Assumptions!$A$13:$A$18,0)),INDEX(Assumptions!$B$13:$B$18,MATCH(E2351,Assumptions!$A$13:$A$18,0))*F2351)),2)</f>
        <v>57.6</v>
      </c>
    </row>
    <row r="2352" customFormat="false" ht="15" hidden="false" customHeight="false" outlineLevel="0" collapsed="false">
      <c r="A2352" s="24" t="s">
        <v>3175</v>
      </c>
      <c r="B2352" s="39" t="n">
        <v>46073</v>
      </c>
      <c r="C2352" s="24" t="s">
        <v>640</v>
      </c>
      <c r="D2352" s="24" t="s">
        <v>826</v>
      </c>
      <c r="E2352" s="24" t="s">
        <v>109</v>
      </c>
      <c r="F2352" s="38" t="n">
        <v>5650</v>
      </c>
      <c r="G2352" s="42" t="n">
        <f aca="false">DATE(YEAR(B2352),MONTH(B2352),1)</f>
        <v>46054</v>
      </c>
      <c r="H2352" s="24" t="str">
        <f aca="false">INDEX(Customers!$B$2:$B$601,MATCH(C2352,Customers!$A$2:$A$601,0))</f>
        <v>Rift Valley</v>
      </c>
      <c r="I2352" s="43" t="n">
        <f aca="false">ROUND(MIN(INDEX(Assumptions!$D$13:$D$18,MATCH(E2352,Assumptions!$A$13:$A$18,0)),MAX(INDEX(Assumptions!$C$13:$C$18,MATCH(E2352,Assumptions!$A$13:$A$18,0)),INDEX(Assumptions!$B$13:$B$18,MATCH(E2352,Assumptions!$A$13:$A$18,0))*F2352)),2)</f>
        <v>22.6</v>
      </c>
    </row>
    <row r="2353" customFormat="false" ht="15" hidden="false" customHeight="false" outlineLevel="0" collapsed="false">
      <c r="A2353" s="24" t="s">
        <v>3176</v>
      </c>
      <c r="B2353" s="39" t="n">
        <v>46073</v>
      </c>
      <c r="C2353" s="24" t="s">
        <v>668</v>
      </c>
      <c r="D2353" s="24" t="s">
        <v>826</v>
      </c>
      <c r="E2353" s="24" t="s">
        <v>113</v>
      </c>
      <c r="F2353" s="38" t="n">
        <v>500</v>
      </c>
      <c r="G2353" s="42" t="n">
        <f aca="false">DATE(YEAR(B2353),MONTH(B2353),1)</f>
        <v>46054</v>
      </c>
      <c r="H2353" s="24" t="str">
        <f aca="false">INDEX(Customers!$B$2:$B$601,MATCH(C2353,Customers!$A$2:$A$601,0))</f>
        <v>Nairobi</v>
      </c>
      <c r="I2353" s="43" t="n">
        <f aca="false">ROUND(MIN(INDEX(Assumptions!$D$13:$D$18,MATCH(E2353,Assumptions!$A$13:$A$18,0)),MAX(INDEX(Assumptions!$C$13:$C$18,MATCH(E2353,Assumptions!$A$13:$A$18,0)),INDEX(Assumptions!$B$13:$B$18,MATCH(E2353,Assumptions!$A$13:$A$18,0))*F2353)),2)</f>
        <v>25</v>
      </c>
    </row>
    <row r="2354" customFormat="false" ht="15" hidden="false" customHeight="false" outlineLevel="0" collapsed="false">
      <c r="A2354" s="24" t="s">
        <v>3177</v>
      </c>
      <c r="B2354" s="39" t="n">
        <v>46073</v>
      </c>
      <c r="C2354" s="24" t="s">
        <v>688</v>
      </c>
      <c r="D2354" s="24" t="s">
        <v>826</v>
      </c>
      <c r="E2354" s="24" t="s">
        <v>111</v>
      </c>
      <c r="F2354" s="38" t="n">
        <v>20</v>
      </c>
      <c r="G2354" s="42" t="n">
        <f aca="false">DATE(YEAR(B2354),MONTH(B2354),1)</f>
        <v>46054</v>
      </c>
      <c r="H2354" s="24" t="str">
        <f aca="false">INDEX(Customers!$B$2:$B$601,MATCH(C2354,Customers!$A$2:$A$601,0))</f>
        <v>Coast</v>
      </c>
      <c r="I2354" s="43" t="n">
        <f aca="false">ROUND(MIN(INDEX(Assumptions!$D$13:$D$18,MATCH(E2354,Assumptions!$A$13:$A$18,0)),MAX(INDEX(Assumptions!$C$13:$C$18,MATCH(E2354,Assumptions!$A$13:$A$18,0)),INDEX(Assumptions!$B$13:$B$18,MATCH(E2354,Assumptions!$A$13:$A$18,0))*F2354)),2)</f>
        <v>0.8</v>
      </c>
    </row>
    <row r="2355" customFormat="false" ht="15" hidden="false" customHeight="false" outlineLevel="0" collapsed="false">
      <c r="A2355" s="24" t="s">
        <v>3178</v>
      </c>
      <c r="B2355" s="39" t="n">
        <v>46073</v>
      </c>
      <c r="C2355" s="24" t="s">
        <v>690</v>
      </c>
      <c r="D2355" s="24" t="s">
        <v>826</v>
      </c>
      <c r="E2355" s="24" t="s">
        <v>113</v>
      </c>
      <c r="F2355" s="38" t="n">
        <v>250</v>
      </c>
      <c r="G2355" s="42" t="n">
        <f aca="false">DATE(YEAR(B2355),MONTH(B2355),1)</f>
        <v>46054</v>
      </c>
      <c r="H2355" s="24" t="str">
        <f aca="false">INDEX(Customers!$B$2:$B$601,MATCH(C2355,Customers!$A$2:$A$601,0))</f>
        <v>Central</v>
      </c>
      <c r="I2355" s="43" t="n">
        <f aca="false">ROUND(MIN(INDEX(Assumptions!$D$13:$D$18,MATCH(E2355,Assumptions!$A$13:$A$18,0)),MAX(INDEX(Assumptions!$C$13:$C$18,MATCH(E2355,Assumptions!$A$13:$A$18,0)),INDEX(Assumptions!$B$13:$B$18,MATCH(E2355,Assumptions!$A$13:$A$18,0))*F2355)),2)</f>
        <v>12.5</v>
      </c>
    </row>
    <row r="2356" customFormat="false" ht="15" hidden="false" customHeight="false" outlineLevel="0" collapsed="false">
      <c r="A2356" s="24" t="s">
        <v>3179</v>
      </c>
      <c r="B2356" s="39" t="n">
        <v>46073</v>
      </c>
      <c r="C2356" s="24" t="s">
        <v>701</v>
      </c>
      <c r="D2356" s="24" t="s">
        <v>826</v>
      </c>
      <c r="E2356" s="24" t="s">
        <v>109</v>
      </c>
      <c r="F2356" s="38" t="n">
        <v>51420</v>
      </c>
      <c r="G2356" s="42" t="n">
        <f aca="false">DATE(YEAR(B2356),MONTH(B2356),1)</f>
        <v>46054</v>
      </c>
      <c r="H2356" s="24" t="str">
        <f aca="false">INDEX(Customers!$B$2:$B$601,MATCH(C2356,Customers!$A$2:$A$601,0))</f>
        <v>Nairobi</v>
      </c>
      <c r="I2356" s="43" t="n">
        <f aca="false">ROUND(MIN(INDEX(Assumptions!$D$13:$D$18,MATCH(E2356,Assumptions!$A$13:$A$18,0)),MAX(INDEX(Assumptions!$C$13:$C$18,MATCH(E2356,Assumptions!$A$13:$A$18,0)),INDEX(Assumptions!$B$13:$B$18,MATCH(E2356,Assumptions!$A$13:$A$18,0))*F2356)),2)</f>
        <v>40</v>
      </c>
    </row>
    <row r="2357" customFormat="false" ht="15" hidden="false" customHeight="false" outlineLevel="0" collapsed="false">
      <c r="A2357" s="24" t="s">
        <v>3180</v>
      </c>
      <c r="B2357" s="39" t="n">
        <v>46073</v>
      </c>
      <c r="C2357" s="24" t="s">
        <v>728</v>
      </c>
      <c r="D2357" s="24" t="s">
        <v>152</v>
      </c>
      <c r="E2357" s="24" t="s">
        <v>105</v>
      </c>
      <c r="F2357" s="38" t="n">
        <v>2850</v>
      </c>
      <c r="G2357" s="42" t="n">
        <f aca="false">DATE(YEAR(B2357),MONTH(B2357),1)</f>
        <v>46054</v>
      </c>
      <c r="H2357" s="24" t="str">
        <f aca="false">INDEX(Customers!$B$2:$B$601,MATCH(C2357,Customers!$A$2:$A$601,0))</f>
        <v>Nairobi</v>
      </c>
      <c r="I2357" s="43" t="n">
        <f aca="false">ROUND(MIN(INDEX(Assumptions!$D$13:$D$18,MATCH(E2357,Assumptions!$A$13:$A$18,0)),MAX(INDEX(Assumptions!$C$13:$C$18,MATCH(E2357,Assumptions!$A$13:$A$18,0)),INDEX(Assumptions!$B$13:$B$18,MATCH(E2357,Assumptions!$A$13:$A$18,0))*F2357)),2)</f>
        <v>42.75</v>
      </c>
    </row>
    <row r="2358" customFormat="false" ht="15" hidden="false" customHeight="false" outlineLevel="0" collapsed="false">
      <c r="A2358" s="24" t="s">
        <v>3181</v>
      </c>
      <c r="B2358" s="39" t="n">
        <v>46073</v>
      </c>
      <c r="C2358" s="24" t="s">
        <v>744</v>
      </c>
      <c r="D2358" s="24" t="s">
        <v>175</v>
      </c>
      <c r="E2358" s="24" t="s">
        <v>105</v>
      </c>
      <c r="F2358" s="38" t="n">
        <v>1970</v>
      </c>
      <c r="G2358" s="42" t="n">
        <f aca="false">DATE(YEAR(B2358),MONTH(B2358),1)</f>
        <v>46054</v>
      </c>
      <c r="H2358" s="24" t="str">
        <f aca="false">INDEX(Customers!$B$2:$B$601,MATCH(C2358,Customers!$A$2:$A$601,0))</f>
        <v>Rift Valley</v>
      </c>
      <c r="I2358" s="43" t="n">
        <f aca="false">ROUND(MIN(INDEX(Assumptions!$D$13:$D$18,MATCH(E2358,Assumptions!$A$13:$A$18,0)),MAX(INDEX(Assumptions!$C$13:$C$18,MATCH(E2358,Assumptions!$A$13:$A$18,0)),INDEX(Assumptions!$B$13:$B$18,MATCH(E2358,Assumptions!$A$13:$A$18,0))*F2358)),2)</f>
        <v>29.55</v>
      </c>
    </row>
    <row r="2359" customFormat="false" ht="15" hidden="false" customHeight="false" outlineLevel="0" collapsed="false">
      <c r="A2359" s="24" t="s">
        <v>3182</v>
      </c>
      <c r="B2359" s="39" t="n">
        <v>46073</v>
      </c>
      <c r="C2359" s="24" t="s">
        <v>807</v>
      </c>
      <c r="D2359" s="24" t="s">
        <v>156</v>
      </c>
      <c r="E2359" s="24" t="s">
        <v>105</v>
      </c>
      <c r="F2359" s="38" t="n">
        <v>18720</v>
      </c>
      <c r="G2359" s="42" t="n">
        <f aca="false">DATE(YEAR(B2359),MONTH(B2359),1)</f>
        <v>46054</v>
      </c>
      <c r="H2359" s="24" t="str">
        <f aca="false">INDEX(Customers!$B$2:$B$601,MATCH(C2359,Customers!$A$2:$A$601,0))</f>
        <v>Nairobi</v>
      </c>
      <c r="I2359" s="43" t="n">
        <f aca="false">ROUND(MIN(INDEX(Assumptions!$D$13:$D$18,MATCH(E2359,Assumptions!$A$13:$A$18,0)),MAX(INDEX(Assumptions!$C$13:$C$18,MATCH(E2359,Assumptions!$A$13:$A$18,0)),INDEX(Assumptions!$B$13:$B$18,MATCH(E2359,Assumptions!$A$13:$A$18,0))*F2359)),2)</f>
        <v>200</v>
      </c>
    </row>
    <row r="2360" customFormat="false" ht="15" hidden="false" customHeight="false" outlineLevel="0" collapsed="false">
      <c r="A2360" s="24" t="s">
        <v>3183</v>
      </c>
      <c r="B2360" s="39" t="n">
        <v>46074</v>
      </c>
      <c r="C2360" s="24" t="s">
        <v>241</v>
      </c>
      <c r="D2360" s="24" t="s">
        <v>826</v>
      </c>
      <c r="E2360" s="24" t="s">
        <v>113</v>
      </c>
      <c r="F2360" s="38" t="n">
        <v>99</v>
      </c>
      <c r="G2360" s="42" t="n">
        <f aca="false">DATE(YEAR(B2360),MONTH(B2360),1)</f>
        <v>46054</v>
      </c>
      <c r="H2360" s="24" t="str">
        <f aca="false">INDEX(Customers!$B$2:$B$601,MATCH(C2360,Customers!$A$2:$A$601,0))</f>
        <v>Rift Valley</v>
      </c>
      <c r="I2360" s="43" t="n">
        <f aca="false">ROUND(MIN(INDEX(Assumptions!$D$13:$D$18,MATCH(E2360,Assumptions!$A$13:$A$18,0)),MAX(INDEX(Assumptions!$C$13:$C$18,MATCH(E2360,Assumptions!$A$13:$A$18,0)),INDEX(Assumptions!$B$13:$B$18,MATCH(E2360,Assumptions!$A$13:$A$18,0))*F2360)),2)</f>
        <v>4.95</v>
      </c>
    </row>
    <row r="2361" customFormat="false" ht="15" hidden="false" customHeight="false" outlineLevel="0" collapsed="false">
      <c r="A2361" s="24" t="s">
        <v>3184</v>
      </c>
      <c r="B2361" s="39" t="n">
        <v>46074</v>
      </c>
      <c r="C2361" s="24" t="s">
        <v>242</v>
      </c>
      <c r="D2361" s="24" t="s">
        <v>826</v>
      </c>
      <c r="E2361" s="24" t="s">
        <v>113</v>
      </c>
      <c r="F2361" s="38" t="n">
        <v>1000</v>
      </c>
      <c r="G2361" s="42" t="n">
        <f aca="false">DATE(YEAR(B2361),MONTH(B2361),1)</f>
        <v>46054</v>
      </c>
      <c r="H2361" s="24" t="str">
        <f aca="false">INDEX(Customers!$B$2:$B$601,MATCH(C2361,Customers!$A$2:$A$601,0))</f>
        <v>Central</v>
      </c>
      <c r="I2361" s="43" t="n">
        <f aca="false">ROUND(MIN(INDEX(Assumptions!$D$13:$D$18,MATCH(E2361,Assumptions!$A$13:$A$18,0)),MAX(INDEX(Assumptions!$C$13:$C$18,MATCH(E2361,Assumptions!$A$13:$A$18,0)),INDEX(Assumptions!$B$13:$B$18,MATCH(E2361,Assumptions!$A$13:$A$18,0))*F2361)),2)</f>
        <v>50</v>
      </c>
    </row>
    <row r="2362" customFormat="false" ht="15" hidden="false" customHeight="false" outlineLevel="0" collapsed="false">
      <c r="A2362" s="24" t="s">
        <v>3185</v>
      </c>
      <c r="B2362" s="39" t="n">
        <v>46074</v>
      </c>
      <c r="C2362" s="24" t="s">
        <v>255</v>
      </c>
      <c r="D2362" s="24" t="s">
        <v>826</v>
      </c>
      <c r="E2362" s="24" t="s">
        <v>109</v>
      </c>
      <c r="F2362" s="38" t="n">
        <v>14130</v>
      </c>
      <c r="G2362" s="42" t="n">
        <f aca="false">DATE(YEAR(B2362),MONTH(B2362),1)</f>
        <v>46054</v>
      </c>
      <c r="H2362" s="24" t="str">
        <f aca="false">INDEX(Customers!$B$2:$B$601,MATCH(C2362,Customers!$A$2:$A$601,0))</f>
        <v>Central</v>
      </c>
      <c r="I2362" s="43" t="n">
        <f aca="false">ROUND(MIN(INDEX(Assumptions!$D$13:$D$18,MATCH(E2362,Assumptions!$A$13:$A$18,0)),MAX(INDEX(Assumptions!$C$13:$C$18,MATCH(E2362,Assumptions!$A$13:$A$18,0)),INDEX(Assumptions!$B$13:$B$18,MATCH(E2362,Assumptions!$A$13:$A$18,0))*F2362)),2)</f>
        <v>40</v>
      </c>
    </row>
    <row r="2363" customFormat="false" ht="15" hidden="false" customHeight="false" outlineLevel="0" collapsed="false">
      <c r="A2363" s="24" t="s">
        <v>3186</v>
      </c>
      <c r="B2363" s="39" t="n">
        <v>46074</v>
      </c>
      <c r="C2363" s="24" t="s">
        <v>267</v>
      </c>
      <c r="D2363" s="24" t="s">
        <v>182</v>
      </c>
      <c r="E2363" s="24" t="s">
        <v>105</v>
      </c>
      <c r="F2363" s="38" t="n">
        <v>7400</v>
      </c>
      <c r="G2363" s="42" t="n">
        <f aca="false">DATE(YEAR(B2363),MONTH(B2363),1)</f>
        <v>46054</v>
      </c>
      <c r="H2363" s="24" t="str">
        <f aca="false">INDEX(Customers!$B$2:$B$601,MATCH(C2363,Customers!$A$2:$A$601,0))</f>
        <v>Rift Valley</v>
      </c>
      <c r="I2363" s="43" t="n">
        <f aca="false">ROUND(MIN(INDEX(Assumptions!$D$13:$D$18,MATCH(E2363,Assumptions!$A$13:$A$18,0)),MAX(INDEX(Assumptions!$C$13:$C$18,MATCH(E2363,Assumptions!$A$13:$A$18,0)),INDEX(Assumptions!$B$13:$B$18,MATCH(E2363,Assumptions!$A$13:$A$18,0))*F2363)),2)</f>
        <v>111</v>
      </c>
    </row>
    <row r="2364" customFormat="false" ht="15" hidden="false" customHeight="false" outlineLevel="0" collapsed="false">
      <c r="A2364" s="24" t="s">
        <v>3187</v>
      </c>
      <c r="B2364" s="39" t="n">
        <v>46074</v>
      </c>
      <c r="C2364" s="24" t="s">
        <v>268</v>
      </c>
      <c r="D2364" s="24" t="s">
        <v>826</v>
      </c>
      <c r="E2364" s="24" t="s">
        <v>109</v>
      </c>
      <c r="F2364" s="38" t="n">
        <v>8120</v>
      </c>
      <c r="G2364" s="42" t="n">
        <f aca="false">DATE(YEAR(B2364),MONTH(B2364),1)</f>
        <v>46054</v>
      </c>
      <c r="H2364" s="24" t="str">
        <f aca="false">INDEX(Customers!$B$2:$B$601,MATCH(C2364,Customers!$A$2:$A$601,0))</f>
        <v>Nairobi</v>
      </c>
      <c r="I2364" s="43" t="n">
        <f aca="false">ROUND(MIN(INDEX(Assumptions!$D$13:$D$18,MATCH(E2364,Assumptions!$A$13:$A$18,0)),MAX(INDEX(Assumptions!$C$13:$C$18,MATCH(E2364,Assumptions!$A$13:$A$18,0)),INDEX(Assumptions!$B$13:$B$18,MATCH(E2364,Assumptions!$A$13:$A$18,0))*F2364)),2)</f>
        <v>32.48</v>
      </c>
    </row>
    <row r="2365" customFormat="false" ht="15" hidden="false" customHeight="false" outlineLevel="0" collapsed="false">
      <c r="A2365" s="24" t="s">
        <v>3188</v>
      </c>
      <c r="B2365" s="39" t="n">
        <v>46074</v>
      </c>
      <c r="C2365" s="24" t="s">
        <v>313</v>
      </c>
      <c r="D2365" s="24" t="s">
        <v>826</v>
      </c>
      <c r="E2365" s="24" t="s">
        <v>109</v>
      </c>
      <c r="F2365" s="38" t="n">
        <v>3390</v>
      </c>
      <c r="G2365" s="42" t="n">
        <f aca="false">DATE(YEAR(B2365),MONTH(B2365),1)</f>
        <v>46054</v>
      </c>
      <c r="H2365" s="24" t="str">
        <f aca="false">INDEX(Customers!$B$2:$B$601,MATCH(C2365,Customers!$A$2:$A$601,0))</f>
        <v>Eastern</v>
      </c>
      <c r="I2365" s="43" t="n">
        <f aca="false">ROUND(MIN(INDEX(Assumptions!$D$13:$D$18,MATCH(E2365,Assumptions!$A$13:$A$18,0)),MAX(INDEX(Assumptions!$C$13:$C$18,MATCH(E2365,Assumptions!$A$13:$A$18,0)),INDEX(Assumptions!$B$13:$B$18,MATCH(E2365,Assumptions!$A$13:$A$18,0))*F2365)),2)</f>
        <v>13.56</v>
      </c>
    </row>
    <row r="2366" customFormat="false" ht="15" hidden="false" customHeight="false" outlineLevel="0" collapsed="false">
      <c r="A2366" s="24" t="s">
        <v>3189</v>
      </c>
      <c r="B2366" s="39" t="n">
        <v>46074</v>
      </c>
      <c r="C2366" s="24" t="s">
        <v>314</v>
      </c>
      <c r="D2366" s="24" t="s">
        <v>201</v>
      </c>
      <c r="E2366" s="24" t="s">
        <v>105</v>
      </c>
      <c r="F2366" s="38" t="n">
        <v>1010</v>
      </c>
      <c r="G2366" s="42" t="n">
        <f aca="false">DATE(YEAR(B2366),MONTH(B2366),1)</f>
        <v>46054</v>
      </c>
      <c r="H2366" s="24" t="str">
        <f aca="false">INDEX(Customers!$B$2:$B$601,MATCH(C2366,Customers!$A$2:$A$601,0))</f>
        <v>Western</v>
      </c>
      <c r="I2366" s="43" t="n">
        <f aca="false">ROUND(MIN(INDEX(Assumptions!$D$13:$D$18,MATCH(E2366,Assumptions!$A$13:$A$18,0)),MAX(INDEX(Assumptions!$C$13:$C$18,MATCH(E2366,Assumptions!$A$13:$A$18,0)),INDEX(Assumptions!$B$13:$B$18,MATCH(E2366,Assumptions!$A$13:$A$18,0))*F2366)),2)</f>
        <v>15.15</v>
      </c>
    </row>
    <row r="2367" customFormat="false" ht="15" hidden="false" customHeight="false" outlineLevel="0" collapsed="false">
      <c r="A2367" s="24" t="s">
        <v>3190</v>
      </c>
      <c r="B2367" s="39" t="n">
        <v>46074</v>
      </c>
      <c r="C2367" s="24" t="s">
        <v>317</v>
      </c>
      <c r="D2367" s="24" t="s">
        <v>826</v>
      </c>
      <c r="E2367" s="24" t="s">
        <v>103</v>
      </c>
      <c r="F2367" s="38" t="n">
        <v>790</v>
      </c>
      <c r="G2367" s="42" t="n">
        <f aca="false">DATE(YEAR(B2367),MONTH(B2367),1)</f>
        <v>46054</v>
      </c>
      <c r="H2367" s="24" t="str">
        <f aca="false">INDEX(Customers!$B$2:$B$601,MATCH(C2367,Customers!$A$2:$A$601,0))</f>
        <v>Rift Valley</v>
      </c>
      <c r="I2367" s="43" t="n">
        <f aca="false">ROUND(MIN(INDEX(Assumptions!$D$13:$D$18,MATCH(E2367,Assumptions!$A$13:$A$18,0)),MAX(INDEX(Assumptions!$C$13:$C$18,MATCH(E2367,Assumptions!$A$13:$A$18,0)),INDEX(Assumptions!$B$13:$B$18,MATCH(E2367,Assumptions!$A$13:$A$18,0))*F2367)),2)</f>
        <v>7.9</v>
      </c>
    </row>
    <row r="2368" customFormat="false" ht="15" hidden="false" customHeight="false" outlineLevel="0" collapsed="false">
      <c r="A2368" s="24" t="s">
        <v>3191</v>
      </c>
      <c r="B2368" s="39" t="n">
        <v>46074</v>
      </c>
      <c r="C2368" s="24" t="s">
        <v>328</v>
      </c>
      <c r="D2368" s="24" t="s">
        <v>199</v>
      </c>
      <c r="E2368" s="24" t="s">
        <v>107</v>
      </c>
      <c r="F2368" s="38" t="n">
        <v>3630</v>
      </c>
      <c r="G2368" s="42" t="n">
        <f aca="false">DATE(YEAR(B2368),MONTH(B2368),1)</f>
        <v>46054</v>
      </c>
      <c r="H2368" s="24" t="str">
        <f aca="false">INDEX(Customers!$B$2:$B$601,MATCH(C2368,Customers!$A$2:$A$601,0))</f>
        <v>Western</v>
      </c>
      <c r="I2368" s="43" t="n">
        <f aca="false">ROUND(MIN(INDEX(Assumptions!$D$13:$D$18,MATCH(E2368,Assumptions!$A$13:$A$18,0)),MAX(INDEX(Assumptions!$C$13:$C$18,MATCH(E2368,Assumptions!$A$13:$A$18,0)),INDEX(Assumptions!$B$13:$B$18,MATCH(E2368,Assumptions!$A$13:$A$18,0))*F2368)),2)</f>
        <v>0</v>
      </c>
    </row>
    <row r="2369" customFormat="false" ht="15" hidden="false" customHeight="false" outlineLevel="0" collapsed="false">
      <c r="A2369" s="24" t="s">
        <v>3192</v>
      </c>
      <c r="B2369" s="39" t="n">
        <v>46074</v>
      </c>
      <c r="C2369" s="24" t="s">
        <v>348</v>
      </c>
      <c r="D2369" s="24" t="s">
        <v>826</v>
      </c>
      <c r="E2369" s="24" t="s">
        <v>103</v>
      </c>
      <c r="F2369" s="38" t="n">
        <v>3100</v>
      </c>
      <c r="G2369" s="42" t="n">
        <f aca="false">DATE(YEAR(B2369),MONTH(B2369),1)</f>
        <v>46054</v>
      </c>
      <c r="H2369" s="24" t="str">
        <f aca="false">INDEX(Customers!$B$2:$B$601,MATCH(C2369,Customers!$A$2:$A$601,0))</f>
        <v>Western</v>
      </c>
      <c r="I2369" s="43" t="n">
        <f aca="false">ROUND(MIN(INDEX(Assumptions!$D$13:$D$18,MATCH(E2369,Assumptions!$A$13:$A$18,0)),MAX(INDEX(Assumptions!$C$13:$C$18,MATCH(E2369,Assumptions!$A$13:$A$18,0)),INDEX(Assumptions!$B$13:$B$18,MATCH(E2369,Assumptions!$A$13:$A$18,0))*F2369)),2)</f>
        <v>31</v>
      </c>
    </row>
    <row r="2370" customFormat="false" ht="15" hidden="false" customHeight="false" outlineLevel="0" collapsed="false">
      <c r="A2370" s="24" t="s">
        <v>3193</v>
      </c>
      <c r="B2370" s="39" t="n">
        <v>46074</v>
      </c>
      <c r="C2370" s="24" t="s">
        <v>376</v>
      </c>
      <c r="D2370" s="24" t="s">
        <v>826</v>
      </c>
      <c r="E2370" s="24" t="s">
        <v>113</v>
      </c>
      <c r="F2370" s="38" t="n">
        <v>99</v>
      </c>
      <c r="G2370" s="42" t="n">
        <f aca="false">DATE(YEAR(B2370),MONTH(B2370),1)</f>
        <v>46054</v>
      </c>
      <c r="H2370" s="24" t="str">
        <f aca="false">INDEX(Customers!$B$2:$B$601,MATCH(C2370,Customers!$A$2:$A$601,0))</f>
        <v>Nairobi</v>
      </c>
      <c r="I2370" s="43" t="n">
        <f aca="false">ROUND(MIN(INDEX(Assumptions!$D$13:$D$18,MATCH(E2370,Assumptions!$A$13:$A$18,0)),MAX(INDEX(Assumptions!$C$13:$C$18,MATCH(E2370,Assumptions!$A$13:$A$18,0)),INDEX(Assumptions!$B$13:$B$18,MATCH(E2370,Assumptions!$A$13:$A$18,0))*F2370)),2)</f>
        <v>4.95</v>
      </c>
    </row>
    <row r="2371" customFormat="false" ht="15" hidden="false" customHeight="false" outlineLevel="0" collapsed="false">
      <c r="A2371" s="24" t="s">
        <v>3194</v>
      </c>
      <c r="B2371" s="39" t="n">
        <v>46074</v>
      </c>
      <c r="C2371" s="24" t="s">
        <v>440</v>
      </c>
      <c r="D2371" s="24" t="s">
        <v>152</v>
      </c>
      <c r="E2371" s="24" t="s">
        <v>107</v>
      </c>
      <c r="F2371" s="38" t="n">
        <v>11780</v>
      </c>
      <c r="G2371" s="42" t="n">
        <f aca="false">DATE(YEAR(B2371),MONTH(B2371),1)</f>
        <v>46054</v>
      </c>
      <c r="H2371" s="24" t="str">
        <f aca="false">INDEX(Customers!$B$2:$B$601,MATCH(C2371,Customers!$A$2:$A$601,0))</f>
        <v>Nairobi</v>
      </c>
      <c r="I2371" s="43" t="n">
        <f aca="false">ROUND(MIN(INDEX(Assumptions!$D$13:$D$18,MATCH(E2371,Assumptions!$A$13:$A$18,0)),MAX(INDEX(Assumptions!$C$13:$C$18,MATCH(E2371,Assumptions!$A$13:$A$18,0)),INDEX(Assumptions!$B$13:$B$18,MATCH(E2371,Assumptions!$A$13:$A$18,0))*F2371)),2)</f>
        <v>0</v>
      </c>
    </row>
    <row r="2372" customFormat="false" ht="15" hidden="false" customHeight="false" outlineLevel="0" collapsed="false">
      <c r="A2372" s="24" t="s">
        <v>3195</v>
      </c>
      <c r="B2372" s="39" t="n">
        <v>46074</v>
      </c>
      <c r="C2372" s="24" t="s">
        <v>444</v>
      </c>
      <c r="D2372" s="24" t="s">
        <v>826</v>
      </c>
      <c r="E2372" s="24" t="s">
        <v>109</v>
      </c>
      <c r="F2372" s="38" t="n">
        <v>4170</v>
      </c>
      <c r="G2372" s="42" t="n">
        <f aca="false">DATE(YEAR(B2372),MONTH(B2372),1)</f>
        <v>46054</v>
      </c>
      <c r="H2372" s="24" t="str">
        <f aca="false">INDEX(Customers!$B$2:$B$601,MATCH(C2372,Customers!$A$2:$A$601,0))</f>
        <v>Rift Valley</v>
      </c>
      <c r="I2372" s="43" t="n">
        <f aca="false">ROUND(MIN(INDEX(Assumptions!$D$13:$D$18,MATCH(E2372,Assumptions!$A$13:$A$18,0)),MAX(INDEX(Assumptions!$C$13:$C$18,MATCH(E2372,Assumptions!$A$13:$A$18,0)),INDEX(Assumptions!$B$13:$B$18,MATCH(E2372,Assumptions!$A$13:$A$18,0))*F2372)),2)</f>
        <v>16.68</v>
      </c>
    </row>
    <row r="2373" customFormat="false" ht="15" hidden="false" customHeight="false" outlineLevel="0" collapsed="false">
      <c r="A2373" s="24" t="s">
        <v>3196</v>
      </c>
      <c r="B2373" s="39" t="n">
        <v>46074</v>
      </c>
      <c r="C2373" s="24" t="s">
        <v>446</v>
      </c>
      <c r="D2373" s="24" t="s">
        <v>826</v>
      </c>
      <c r="E2373" s="24" t="s">
        <v>111</v>
      </c>
      <c r="F2373" s="38" t="n">
        <v>200</v>
      </c>
      <c r="G2373" s="42" t="n">
        <f aca="false">DATE(YEAR(B2373),MONTH(B2373),1)</f>
        <v>46054</v>
      </c>
      <c r="H2373" s="24" t="str">
        <f aca="false">INDEX(Customers!$B$2:$B$601,MATCH(C2373,Customers!$A$2:$A$601,0))</f>
        <v>Central</v>
      </c>
      <c r="I2373" s="43" t="n">
        <f aca="false">ROUND(MIN(INDEX(Assumptions!$D$13:$D$18,MATCH(E2373,Assumptions!$A$13:$A$18,0)),MAX(INDEX(Assumptions!$C$13:$C$18,MATCH(E2373,Assumptions!$A$13:$A$18,0)),INDEX(Assumptions!$B$13:$B$18,MATCH(E2373,Assumptions!$A$13:$A$18,0))*F2373)),2)</f>
        <v>8</v>
      </c>
    </row>
    <row r="2374" customFormat="false" ht="15" hidden="false" customHeight="false" outlineLevel="0" collapsed="false">
      <c r="A2374" s="24" t="s">
        <v>3197</v>
      </c>
      <c r="B2374" s="39" t="n">
        <v>46074</v>
      </c>
      <c r="C2374" s="24" t="s">
        <v>446</v>
      </c>
      <c r="D2374" s="24" t="s">
        <v>826</v>
      </c>
      <c r="E2374" s="24" t="s">
        <v>111</v>
      </c>
      <c r="F2374" s="38" t="n">
        <v>200</v>
      </c>
      <c r="G2374" s="42" t="n">
        <f aca="false">DATE(YEAR(B2374),MONTH(B2374),1)</f>
        <v>46054</v>
      </c>
      <c r="H2374" s="24" t="str">
        <f aca="false">INDEX(Customers!$B$2:$B$601,MATCH(C2374,Customers!$A$2:$A$601,0))</f>
        <v>Central</v>
      </c>
      <c r="I2374" s="43" t="n">
        <f aca="false">ROUND(MIN(INDEX(Assumptions!$D$13:$D$18,MATCH(E2374,Assumptions!$A$13:$A$18,0)),MAX(INDEX(Assumptions!$C$13:$C$18,MATCH(E2374,Assumptions!$A$13:$A$18,0)),INDEX(Assumptions!$B$13:$B$18,MATCH(E2374,Assumptions!$A$13:$A$18,0))*F2374)),2)</f>
        <v>8</v>
      </c>
    </row>
    <row r="2375" customFormat="false" ht="15" hidden="false" customHeight="false" outlineLevel="0" collapsed="false">
      <c r="A2375" s="24" t="s">
        <v>3198</v>
      </c>
      <c r="B2375" s="39" t="n">
        <v>46074</v>
      </c>
      <c r="C2375" s="24" t="s">
        <v>484</v>
      </c>
      <c r="D2375" s="24" t="s">
        <v>826</v>
      </c>
      <c r="E2375" s="24" t="s">
        <v>111</v>
      </c>
      <c r="F2375" s="38" t="n">
        <v>200</v>
      </c>
      <c r="G2375" s="42" t="n">
        <f aca="false">DATE(YEAR(B2375),MONTH(B2375),1)</f>
        <v>46054</v>
      </c>
      <c r="H2375" s="24" t="str">
        <f aca="false">INDEX(Customers!$B$2:$B$601,MATCH(C2375,Customers!$A$2:$A$601,0))</f>
        <v>Western</v>
      </c>
      <c r="I2375" s="43" t="n">
        <f aca="false">ROUND(MIN(INDEX(Assumptions!$D$13:$D$18,MATCH(E2375,Assumptions!$A$13:$A$18,0)),MAX(INDEX(Assumptions!$C$13:$C$18,MATCH(E2375,Assumptions!$A$13:$A$18,0)),INDEX(Assumptions!$B$13:$B$18,MATCH(E2375,Assumptions!$A$13:$A$18,0))*F2375)),2)</f>
        <v>8</v>
      </c>
    </row>
    <row r="2376" customFormat="false" ht="15" hidden="false" customHeight="false" outlineLevel="0" collapsed="false">
      <c r="A2376" s="24" t="s">
        <v>3199</v>
      </c>
      <c r="B2376" s="39" t="n">
        <v>46074</v>
      </c>
      <c r="C2376" s="24" t="s">
        <v>508</v>
      </c>
      <c r="D2376" s="24" t="s">
        <v>826</v>
      </c>
      <c r="E2376" s="24" t="s">
        <v>113</v>
      </c>
      <c r="F2376" s="38" t="n">
        <v>99</v>
      </c>
      <c r="G2376" s="42" t="n">
        <f aca="false">DATE(YEAR(B2376),MONTH(B2376),1)</f>
        <v>46054</v>
      </c>
      <c r="H2376" s="24" t="str">
        <f aca="false">INDEX(Customers!$B$2:$B$601,MATCH(C2376,Customers!$A$2:$A$601,0))</f>
        <v>Eastern</v>
      </c>
      <c r="I2376" s="43" t="n">
        <f aca="false">ROUND(MIN(INDEX(Assumptions!$D$13:$D$18,MATCH(E2376,Assumptions!$A$13:$A$18,0)),MAX(INDEX(Assumptions!$C$13:$C$18,MATCH(E2376,Assumptions!$A$13:$A$18,0)),INDEX(Assumptions!$B$13:$B$18,MATCH(E2376,Assumptions!$A$13:$A$18,0))*F2376)),2)</f>
        <v>4.95</v>
      </c>
    </row>
    <row r="2377" customFormat="false" ht="15" hidden="false" customHeight="false" outlineLevel="0" collapsed="false">
      <c r="A2377" s="24" t="s">
        <v>3200</v>
      </c>
      <c r="B2377" s="39" t="n">
        <v>46074</v>
      </c>
      <c r="C2377" s="24" t="s">
        <v>509</v>
      </c>
      <c r="D2377" s="24" t="s">
        <v>826</v>
      </c>
      <c r="E2377" s="24" t="s">
        <v>113</v>
      </c>
      <c r="F2377" s="38" t="n">
        <v>1000</v>
      </c>
      <c r="G2377" s="42" t="n">
        <f aca="false">DATE(YEAR(B2377),MONTH(B2377),1)</f>
        <v>46054</v>
      </c>
      <c r="H2377" s="24" t="str">
        <f aca="false">INDEX(Customers!$B$2:$B$601,MATCH(C2377,Customers!$A$2:$A$601,0))</f>
        <v>Rift Valley</v>
      </c>
      <c r="I2377" s="43" t="n">
        <f aca="false">ROUND(MIN(INDEX(Assumptions!$D$13:$D$18,MATCH(E2377,Assumptions!$A$13:$A$18,0)),MAX(INDEX(Assumptions!$C$13:$C$18,MATCH(E2377,Assumptions!$A$13:$A$18,0)),INDEX(Assumptions!$B$13:$B$18,MATCH(E2377,Assumptions!$A$13:$A$18,0))*F2377)),2)</f>
        <v>50</v>
      </c>
    </row>
    <row r="2378" customFormat="false" ht="15" hidden="false" customHeight="false" outlineLevel="0" collapsed="false">
      <c r="A2378" s="24" t="s">
        <v>3201</v>
      </c>
      <c r="B2378" s="39" t="n">
        <v>46074</v>
      </c>
      <c r="C2378" s="24" t="s">
        <v>518</v>
      </c>
      <c r="D2378" s="24" t="s">
        <v>826</v>
      </c>
      <c r="E2378" s="24" t="s">
        <v>113</v>
      </c>
      <c r="F2378" s="38" t="n">
        <v>250</v>
      </c>
      <c r="G2378" s="42" t="n">
        <f aca="false">DATE(YEAR(B2378),MONTH(B2378),1)</f>
        <v>46054</v>
      </c>
      <c r="H2378" s="24" t="str">
        <f aca="false">INDEX(Customers!$B$2:$B$601,MATCH(C2378,Customers!$A$2:$A$601,0))</f>
        <v>Nairobi</v>
      </c>
      <c r="I2378" s="43" t="n">
        <f aca="false">ROUND(MIN(INDEX(Assumptions!$D$13:$D$18,MATCH(E2378,Assumptions!$A$13:$A$18,0)),MAX(INDEX(Assumptions!$C$13:$C$18,MATCH(E2378,Assumptions!$A$13:$A$18,0)),INDEX(Assumptions!$B$13:$B$18,MATCH(E2378,Assumptions!$A$13:$A$18,0))*F2378)),2)</f>
        <v>12.5</v>
      </c>
    </row>
    <row r="2379" customFormat="false" ht="15" hidden="false" customHeight="false" outlineLevel="0" collapsed="false">
      <c r="A2379" s="24" t="s">
        <v>3202</v>
      </c>
      <c r="B2379" s="39" t="n">
        <v>46074</v>
      </c>
      <c r="C2379" s="24" t="s">
        <v>544</v>
      </c>
      <c r="D2379" s="24" t="s">
        <v>826</v>
      </c>
      <c r="E2379" s="24" t="s">
        <v>103</v>
      </c>
      <c r="F2379" s="38" t="n">
        <v>2910</v>
      </c>
      <c r="G2379" s="42" t="n">
        <f aca="false">DATE(YEAR(B2379),MONTH(B2379),1)</f>
        <v>46054</v>
      </c>
      <c r="H2379" s="24" t="str">
        <f aca="false">INDEX(Customers!$B$2:$B$601,MATCH(C2379,Customers!$A$2:$A$601,0))</f>
        <v>Coast</v>
      </c>
      <c r="I2379" s="43" t="n">
        <f aca="false">ROUND(MIN(INDEX(Assumptions!$D$13:$D$18,MATCH(E2379,Assumptions!$A$13:$A$18,0)),MAX(INDEX(Assumptions!$C$13:$C$18,MATCH(E2379,Assumptions!$A$13:$A$18,0)),INDEX(Assumptions!$B$13:$B$18,MATCH(E2379,Assumptions!$A$13:$A$18,0))*F2379)),2)</f>
        <v>29.1</v>
      </c>
    </row>
    <row r="2380" customFormat="false" ht="15" hidden="false" customHeight="false" outlineLevel="0" collapsed="false">
      <c r="A2380" s="24" t="s">
        <v>3203</v>
      </c>
      <c r="B2380" s="39" t="n">
        <v>46074</v>
      </c>
      <c r="C2380" s="24" t="s">
        <v>549</v>
      </c>
      <c r="D2380" s="24" t="s">
        <v>826</v>
      </c>
      <c r="E2380" s="24" t="s">
        <v>113</v>
      </c>
      <c r="F2380" s="38" t="n">
        <v>500</v>
      </c>
      <c r="G2380" s="42" t="n">
        <f aca="false">DATE(YEAR(B2380),MONTH(B2380),1)</f>
        <v>46054</v>
      </c>
      <c r="H2380" s="24" t="str">
        <f aca="false">INDEX(Customers!$B$2:$B$601,MATCH(C2380,Customers!$A$2:$A$601,0))</f>
        <v>Eastern</v>
      </c>
      <c r="I2380" s="43" t="n">
        <f aca="false">ROUND(MIN(INDEX(Assumptions!$D$13:$D$18,MATCH(E2380,Assumptions!$A$13:$A$18,0)),MAX(INDEX(Assumptions!$C$13:$C$18,MATCH(E2380,Assumptions!$A$13:$A$18,0)),INDEX(Assumptions!$B$13:$B$18,MATCH(E2380,Assumptions!$A$13:$A$18,0))*F2380)),2)</f>
        <v>25</v>
      </c>
    </row>
    <row r="2381" customFormat="false" ht="15" hidden="false" customHeight="false" outlineLevel="0" collapsed="false">
      <c r="A2381" s="24" t="s">
        <v>3204</v>
      </c>
      <c r="B2381" s="39" t="n">
        <v>46074</v>
      </c>
      <c r="C2381" s="24" t="s">
        <v>584</v>
      </c>
      <c r="D2381" s="24" t="s">
        <v>201</v>
      </c>
      <c r="E2381" s="24" t="s">
        <v>105</v>
      </c>
      <c r="F2381" s="38" t="n">
        <v>3290</v>
      </c>
      <c r="G2381" s="42" t="n">
        <f aca="false">DATE(YEAR(B2381),MONTH(B2381),1)</f>
        <v>46054</v>
      </c>
      <c r="H2381" s="24" t="str">
        <f aca="false">INDEX(Customers!$B$2:$B$601,MATCH(C2381,Customers!$A$2:$A$601,0))</f>
        <v>Western</v>
      </c>
      <c r="I2381" s="43" t="n">
        <f aca="false">ROUND(MIN(INDEX(Assumptions!$D$13:$D$18,MATCH(E2381,Assumptions!$A$13:$A$18,0)),MAX(INDEX(Assumptions!$C$13:$C$18,MATCH(E2381,Assumptions!$A$13:$A$18,0)),INDEX(Assumptions!$B$13:$B$18,MATCH(E2381,Assumptions!$A$13:$A$18,0))*F2381)),2)</f>
        <v>49.35</v>
      </c>
    </row>
    <row r="2382" customFormat="false" ht="15" hidden="false" customHeight="false" outlineLevel="0" collapsed="false">
      <c r="A2382" s="24" t="s">
        <v>3205</v>
      </c>
      <c r="B2382" s="39" t="n">
        <v>46074</v>
      </c>
      <c r="C2382" s="24" t="s">
        <v>626</v>
      </c>
      <c r="D2382" s="24" t="s">
        <v>826</v>
      </c>
      <c r="E2382" s="24" t="s">
        <v>111</v>
      </c>
      <c r="F2382" s="38" t="n">
        <v>50</v>
      </c>
      <c r="G2382" s="42" t="n">
        <f aca="false">DATE(YEAR(B2382),MONTH(B2382),1)</f>
        <v>46054</v>
      </c>
      <c r="H2382" s="24" t="str">
        <f aca="false">INDEX(Customers!$B$2:$B$601,MATCH(C2382,Customers!$A$2:$A$601,0))</f>
        <v>Coast</v>
      </c>
      <c r="I2382" s="43" t="n">
        <f aca="false">ROUND(MIN(INDEX(Assumptions!$D$13:$D$18,MATCH(E2382,Assumptions!$A$13:$A$18,0)),MAX(INDEX(Assumptions!$C$13:$C$18,MATCH(E2382,Assumptions!$A$13:$A$18,0)),INDEX(Assumptions!$B$13:$B$18,MATCH(E2382,Assumptions!$A$13:$A$18,0))*F2382)),2)</f>
        <v>2</v>
      </c>
    </row>
    <row r="2383" customFormat="false" ht="15" hidden="false" customHeight="false" outlineLevel="0" collapsed="false">
      <c r="A2383" s="24" t="s">
        <v>3206</v>
      </c>
      <c r="B2383" s="39" t="n">
        <v>46074</v>
      </c>
      <c r="C2383" s="24" t="s">
        <v>644</v>
      </c>
      <c r="D2383" s="24" t="s">
        <v>826</v>
      </c>
      <c r="E2383" s="24" t="s">
        <v>103</v>
      </c>
      <c r="F2383" s="38" t="n">
        <v>260</v>
      </c>
      <c r="G2383" s="42" t="n">
        <f aca="false">DATE(YEAR(B2383),MONTH(B2383),1)</f>
        <v>46054</v>
      </c>
      <c r="H2383" s="24" t="str">
        <f aca="false">INDEX(Customers!$B$2:$B$601,MATCH(C2383,Customers!$A$2:$A$601,0))</f>
        <v>Western</v>
      </c>
      <c r="I2383" s="43" t="n">
        <f aca="false">ROUND(MIN(INDEX(Assumptions!$D$13:$D$18,MATCH(E2383,Assumptions!$A$13:$A$18,0)),MAX(INDEX(Assumptions!$C$13:$C$18,MATCH(E2383,Assumptions!$A$13:$A$18,0)),INDEX(Assumptions!$B$13:$B$18,MATCH(E2383,Assumptions!$A$13:$A$18,0))*F2383)),2)</f>
        <v>5</v>
      </c>
    </row>
    <row r="2384" customFormat="false" ht="15" hidden="false" customHeight="false" outlineLevel="0" collapsed="false">
      <c r="A2384" s="24" t="s">
        <v>3207</v>
      </c>
      <c r="B2384" s="39" t="n">
        <v>46074</v>
      </c>
      <c r="C2384" s="24" t="s">
        <v>663</v>
      </c>
      <c r="D2384" s="24" t="s">
        <v>201</v>
      </c>
      <c r="E2384" s="24" t="s">
        <v>107</v>
      </c>
      <c r="F2384" s="38" t="n">
        <v>12900</v>
      </c>
      <c r="G2384" s="42" t="n">
        <f aca="false">DATE(YEAR(B2384),MONTH(B2384),1)</f>
        <v>46054</v>
      </c>
      <c r="H2384" s="24" t="str">
        <f aca="false">INDEX(Customers!$B$2:$B$601,MATCH(C2384,Customers!$A$2:$A$601,0))</f>
        <v>Western</v>
      </c>
      <c r="I2384" s="43" t="n">
        <f aca="false">ROUND(MIN(INDEX(Assumptions!$D$13:$D$18,MATCH(E2384,Assumptions!$A$13:$A$18,0)),MAX(INDEX(Assumptions!$C$13:$C$18,MATCH(E2384,Assumptions!$A$13:$A$18,0)),INDEX(Assumptions!$B$13:$B$18,MATCH(E2384,Assumptions!$A$13:$A$18,0))*F2384)),2)</f>
        <v>0</v>
      </c>
    </row>
    <row r="2385" customFormat="false" ht="15" hidden="false" customHeight="false" outlineLevel="0" collapsed="false">
      <c r="A2385" s="24" t="s">
        <v>3208</v>
      </c>
      <c r="B2385" s="39" t="n">
        <v>46074</v>
      </c>
      <c r="C2385" s="24" t="s">
        <v>688</v>
      </c>
      <c r="D2385" s="24" t="s">
        <v>826</v>
      </c>
      <c r="E2385" s="24" t="s">
        <v>103</v>
      </c>
      <c r="F2385" s="38" t="n">
        <v>1250</v>
      </c>
      <c r="G2385" s="42" t="n">
        <f aca="false">DATE(YEAR(B2385),MONTH(B2385),1)</f>
        <v>46054</v>
      </c>
      <c r="H2385" s="24" t="str">
        <f aca="false">INDEX(Customers!$B$2:$B$601,MATCH(C2385,Customers!$A$2:$A$601,0))</f>
        <v>Coast</v>
      </c>
      <c r="I2385" s="43" t="n">
        <f aca="false">ROUND(MIN(INDEX(Assumptions!$D$13:$D$18,MATCH(E2385,Assumptions!$A$13:$A$18,0)),MAX(INDEX(Assumptions!$C$13:$C$18,MATCH(E2385,Assumptions!$A$13:$A$18,0)),INDEX(Assumptions!$B$13:$B$18,MATCH(E2385,Assumptions!$A$13:$A$18,0))*F2385)),2)</f>
        <v>12.5</v>
      </c>
    </row>
    <row r="2386" customFormat="false" ht="15" hidden="false" customHeight="false" outlineLevel="0" collapsed="false">
      <c r="A2386" s="24" t="s">
        <v>3209</v>
      </c>
      <c r="B2386" s="39" t="n">
        <v>46074</v>
      </c>
      <c r="C2386" s="24" t="s">
        <v>701</v>
      </c>
      <c r="D2386" s="24" t="s">
        <v>159</v>
      </c>
      <c r="E2386" s="24" t="s">
        <v>107</v>
      </c>
      <c r="F2386" s="38" t="n">
        <v>5140</v>
      </c>
      <c r="G2386" s="42" t="n">
        <f aca="false">DATE(YEAR(B2386),MONTH(B2386),1)</f>
        <v>46054</v>
      </c>
      <c r="H2386" s="24" t="str">
        <f aca="false">INDEX(Customers!$B$2:$B$601,MATCH(C2386,Customers!$A$2:$A$601,0))</f>
        <v>Nairobi</v>
      </c>
      <c r="I2386" s="43" t="n">
        <f aca="false">ROUND(MIN(INDEX(Assumptions!$D$13:$D$18,MATCH(E2386,Assumptions!$A$13:$A$18,0)),MAX(INDEX(Assumptions!$C$13:$C$18,MATCH(E2386,Assumptions!$A$13:$A$18,0)),INDEX(Assumptions!$B$13:$B$18,MATCH(E2386,Assumptions!$A$13:$A$18,0))*F2386)),2)</f>
        <v>0</v>
      </c>
    </row>
    <row r="2387" customFormat="false" ht="15" hidden="false" customHeight="false" outlineLevel="0" collapsed="false">
      <c r="A2387" s="24" t="s">
        <v>3210</v>
      </c>
      <c r="B2387" s="39" t="n">
        <v>46074</v>
      </c>
      <c r="C2387" s="24" t="s">
        <v>711</v>
      </c>
      <c r="D2387" s="24" t="s">
        <v>826</v>
      </c>
      <c r="E2387" s="24" t="s">
        <v>103</v>
      </c>
      <c r="F2387" s="38" t="n">
        <v>9700</v>
      </c>
      <c r="G2387" s="42" t="n">
        <f aca="false">DATE(YEAR(B2387),MONTH(B2387),1)</f>
        <v>46054</v>
      </c>
      <c r="H2387" s="24" t="str">
        <f aca="false">INDEX(Customers!$B$2:$B$601,MATCH(C2387,Customers!$A$2:$A$601,0))</f>
        <v>Rift Valley</v>
      </c>
      <c r="I2387" s="43" t="n">
        <f aca="false">ROUND(MIN(INDEX(Assumptions!$D$13:$D$18,MATCH(E2387,Assumptions!$A$13:$A$18,0)),MAX(INDEX(Assumptions!$C$13:$C$18,MATCH(E2387,Assumptions!$A$13:$A$18,0)),INDEX(Assumptions!$B$13:$B$18,MATCH(E2387,Assumptions!$A$13:$A$18,0))*F2387)),2)</f>
        <v>97</v>
      </c>
    </row>
    <row r="2388" customFormat="false" ht="15" hidden="false" customHeight="false" outlineLevel="0" collapsed="false">
      <c r="A2388" s="24" t="s">
        <v>3211</v>
      </c>
      <c r="B2388" s="39" t="n">
        <v>46074</v>
      </c>
      <c r="C2388" s="24" t="s">
        <v>718</v>
      </c>
      <c r="D2388" s="24" t="s">
        <v>826</v>
      </c>
      <c r="E2388" s="24" t="s">
        <v>103</v>
      </c>
      <c r="F2388" s="38" t="n">
        <v>3530</v>
      </c>
      <c r="G2388" s="42" t="n">
        <f aca="false">DATE(YEAR(B2388),MONTH(B2388),1)</f>
        <v>46054</v>
      </c>
      <c r="H2388" s="24" t="str">
        <f aca="false">INDEX(Customers!$B$2:$B$601,MATCH(C2388,Customers!$A$2:$A$601,0))</f>
        <v>Central</v>
      </c>
      <c r="I2388" s="43" t="n">
        <f aca="false">ROUND(MIN(INDEX(Assumptions!$D$13:$D$18,MATCH(E2388,Assumptions!$A$13:$A$18,0)),MAX(INDEX(Assumptions!$C$13:$C$18,MATCH(E2388,Assumptions!$A$13:$A$18,0)),INDEX(Assumptions!$B$13:$B$18,MATCH(E2388,Assumptions!$A$13:$A$18,0))*F2388)),2)</f>
        <v>35.3</v>
      </c>
    </row>
    <row r="2389" customFormat="false" ht="15" hidden="false" customHeight="false" outlineLevel="0" collapsed="false">
      <c r="A2389" s="24" t="s">
        <v>3212</v>
      </c>
      <c r="B2389" s="39" t="n">
        <v>46074</v>
      </c>
      <c r="C2389" s="24" t="s">
        <v>721</v>
      </c>
      <c r="D2389" s="24" t="s">
        <v>826</v>
      </c>
      <c r="E2389" s="24" t="s">
        <v>103</v>
      </c>
      <c r="F2389" s="38" t="n">
        <v>6140</v>
      </c>
      <c r="G2389" s="42" t="n">
        <f aca="false">DATE(YEAR(B2389),MONTH(B2389),1)</f>
        <v>46054</v>
      </c>
      <c r="H2389" s="24" t="str">
        <f aca="false">INDEX(Customers!$B$2:$B$601,MATCH(C2389,Customers!$A$2:$A$601,0))</f>
        <v>Western</v>
      </c>
      <c r="I2389" s="43" t="n">
        <f aca="false">ROUND(MIN(INDEX(Assumptions!$D$13:$D$18,MATCH(E2389,Assumptions!$A$13:$A$18,0)),MAX(INDEX(Assumptions!$C$13:$C$18,MATCH(E2389,Assumptions!$A$13:$A$18,0)),INDEX(Assumptions!$B$13:$B$18,MATCH(E2389,Assumptions!$A$13:$A$18,0))*F2389)),2)</f>
        <v>61.4</v>
      </c>
    </row>
    <row r="2390" customFormat="false" ht="15" hidden="false" customHeight="false" outlineLevel="0" collapsed="false">
      <c r="A2390" s="24" t="s">
        <v>3213</v>
      </c>
      <c r="B2390" s="39" t="n">
        <v>46074</v>
      </c>
      <c r="C2390" s="24" t="s">
        <v>724</v>
      </c>
      <c r="D2390" s="24" t="s">
        <v>826</v>
      </c>
      <c r="E2390" s="24" t="s">
        <v>109</v>
      </c>
      <c r="F2390" s="38" t="n">
        <v>3320</v>
      </c>
      <c r="G2390" s="42" t="n">
        <f aca="false">DATE(YEAR(B2390),MONTH(B2390),1)</f>
        <v>46054</v>
      </c>
      <c r="H2390" s="24" t="str">
        <f aca="false">INDEX(Customers!$B$2:$B$601,MATCH(C2390,Customers!$A$2:$A$601,0))</f>
        <v>Central</v>
      </c>
      <c r="I2390" s="43" t="n">
        <f aca="false">ROUND(MIN(INDEX(Assumptions!$D$13:$D$18,MATCH(E2390,Assumptions!$A$13:$A$18,0)),MAX(INDEX(Assumptions!$C$13:$C$18,MATCH(E2390,Assumptions!$A$13:$A$18,0)),INDEX(Assumptions!$B$13:$B$18,MATCH(E2390,Assumptions!$A$13:$A$18,0))*F2390)),2)</f>
        <v>13.28</v>
      </c>
    </row>
    <row r="2391" customFormat="false" ht="15" hidden="false" customHeight="false" outlineLevel="0" collapsed="false">
      <c r="A2391" s="24" t="s">
        <v>3214</v>
      </c>
      <c r="B2391" s="39" t="n">
        <v>46074</v>
      </c>
      <c r="C2391" s="24" t="s">
        <v>782</v>
      </c>
      <c r="D2391" s="24" t="s">
        <v>826</v>
      </c>
      <c r="E2391" s="24" t="s">
        <v>113</v>
      </c>
      <c r="F2391" s="38" t="n">
        <v>99</v>
      </c>
      <c r="G2391" s="42" t="n">
        <f aca="false">DATE(YEAR(B2391),MONTH(B2391),1)</f>
        <v>46054</v>
      </c>
      <c r="H2391" s="24" t="str">
        <f aca="false">INDEX(Customers!$B$2:$B$601,MATCH(C2391,Customers!$A$2:$A$601,0))</f>
        <v>Central</v>
      </c>
      <c r="I2391" s="43" t="n">
        <f aca="false">ROUND(MIN(INDEX(Assumptions!$D$13:$D$18,MATCH(E2391,Assumptions!$A$13:$A$18,0)),MAX(INDEX(Assumptions!$C$13:$C$18,MATCH(E2391,Assumptions!$A$13:$A$18,0)),INDEX(Assumptions!$B$13:$B$18,MATCH(E2391,Assumptions!$A$13:$A$18,0))*F2391)),2)</f>
        <v>4.95</v>
      </c>
    </row>
    <row r="2392" customFormat="false" ht="15" hidden="false" customHeight="false" outlineLevel="0" collapsed="false">
      <c r="A2392" s="24" t="s">
        <v>3215</v>
      </c>
      <c r="B2392" s="39" t="n">
        <v>46074</v>
      </c>
      <c r="C2392" s="24" t="s">
        <v>787</v>
      </c>
      <c r="D2392" s="24" t="s">
        <v>826</v>
      </c>
      <c r="E2392" s="24" t="s">
        <v>109</v>
      </c>
      <c r="F2392" s="38" t="n">
        <v>4700</v>
      </c>
      <c r="G2392" s="42" t="n">
        <f aca="false">DATE(YEAR(B2392),MONTH(B2392),1)</f>
        <v>46054</v>
      </c>
      <c r="H2392" s="24" t="str">
        <f aca="false">INDEX(Customers!$B$2:$B$601,MATCH(C2392,Customers!$A$2:$A$601,0))</f>
        <v>Eastern</v>
      </c>
      <c r="I2392" s="43" t="n">
        <f aca="false">ROUND(MIN(INDEX(Assumptions!$D$13:$D$18,MATCH(E2392,Assumptions!$A$13:$A$18,0)),MAX(INDEX(Assumptions!$C$13:$C$18,MATCH(E2392,Assumptions!$A$13:$A$18,0)),INDEX(Assumptions!$B$13:$B$18,MATCH(E2392,Assumptions!$A$13:$A$18,0))*F2392)),2)</f>
        <v>18.8</v>
      </c>
    </row>
    <row r="2393" customFormat="false" ht="15" hidden="false" customHeight="false" outlineLevel="0" collapsed="false">
      <c r="A2393" s="24" t="s">
        <v>3216</v>
      </c>
      <c r="B2393" s="39" t="n">
        <v>46074</v>
      </c>
      <c r="C2393" s="24" t="s">
        <v>793</v>
      </c>
      <c r="D2393" s="24" t="s">
        <v>826</v>
      </c>
      <c r="E2393" s="24" t="s">
        <v>113</v>
      </c>
      <c r="F2393" s="38" t="n">
        <v>2000</v>
      </c>
      <c r="G2393" s="42" t="n">
        <f aca="false">DATE(YEAR(B2393),MONTH(B2393),1)</f>
        <v>46054</v>
      </c>
      <c r="H2393" s="24" t="str">
        <f aca="false">INDEX(Customers!$B$2:$B$601,MATCH(C2393,Customers!$A$2:$A$601,0))</f>
        <v>Coast</v>
      </c>
      <c r="I2393" s="43" t="n">
        <f aca="false">ROUND(MIN(INDEX(Assumptions!$D$13:$D$18,MATCH(E2393,Assumptions!$A$13:$A$18,0)),MAX(INDEX(Assumptions!$C$13:$C$18,MATCH(E2393,Assumptions!$A$13:$A$18,0)),INDEX(Assumptions!$B$13:$B$18,MATCH(E2393,Assumptions!$A$13:$A$18,0))*F2393)),2)</f>
        <v>100</v>
      </c>
    </row>
    <row r="2394" customFormat="false" ht="15" hidden="false" customHeight="false" outlineLevel="0" collapsed="false">
      <c r="A2394" s="24" t="s">
        <v>3217</v>
      </c>
      <c r="B2394" s="39" t="n">
        <v>46074</v>
      </c>
      <c r="C2394" s="24" t="s">
        <v>794</v>
      </c>
      <c r="D2394" s="24" t="s">
        <v>826</v>
      </c>
      <c r="E2394" s="24" t="s">
        <v>103</v>
      </c>
      <c r="F2394" s="38" t="n">
        <v>710</v>
      </c>
      <c r="G2394" s="42" t="n">
        <f aca="false">DATE(YEAR(B2394),MONTH(B2394),1)</f>
        <v>46054</v>
      </c>
      <c r="H2394" s="24" t="str">
        <f aca="false">INDEX(Customers!$B$2:$B$601,MATCH(C2394,Customers!$A$2:$A$601,0))</f>
        <v>Rift Valley</v>
      </c>
      <c r="I2394" s="43" t="n">
        <f aca="false">ROUND(MIN(INDEX(Assumptions!$D$13:$D$18,MATCH(E2394,Assumptions!$A$13:$A$18,0)),MAX(INDEX(Assumptions!$C$13:$C$18,MATCH(E2394,Assumptions!$A$13:$A$18,0)),INDEX(Assumptions!$B$13:$B$18,MATCH(E2394,Assumptions!$A$13:$A$18,0))*F2394)),2)</f>
        <v>7.1</v>
      </c>
    </row>
    <row r="2395" customFormat="false" ht="15" hidden="false" customHeight="false" outlineLevel="0" collapsed="false">
      <c r="A2395" s="24" t="s">
        <v>3218</v>
      </c>
      <c r="B2395" s="39" t="n">
        <v>46075</v>
      </c>
      <c r="C2395" s="24" t="s">
        <v>219</v>
      </c>
      <c r="D2395" s="24" t="s">
        <v>175</v>
      </c>
      <c r="E2395" s="24" t="s">
        <v>107</v>
      </c>
      <c r="F2395" s="38" t="n">
        <v>340</v>
      </c>
      <c r="G2395" s="42" t="n">
        <f aca="false">DATE(YEAR(B2395),MONTH(B2395),1)</f>
        <v>46054</v>
      </c>
      <c r="H2395" s="24" t="str">
        <f aca="false">INDEX(Customers!$B$2:$B$601,MATCH(C2395,Customers!$A$2:$A$601,0))</f>
        <v>Rift Valley</v>
      </c>
      <c r="I2395" s="43" t="n">
        <f aca="false">ROUND(MIN(INDEX(Assumptions!$D$13:$D$18,MATCH(E2395,Assumptions!$A$13:$A$18,0)),MAX(INDEX(Assumptions!$C$13:$C$18,MATCH(E2395,Assumptions!$A$13:$A$18,0)),INDEX(Assumptions!$B$13:$B$18,MATCH(E2395,Assumptions!$A$13:$A$18,0))*F2395)),2)</f>
        <v>0</v>
      </c>
    </row>
    <row r="2396" customFormat="false" ht="15" hidden="false" customHeight="false" outlineLevel="0" collapsed="false">
      <c r="A2396" s="24" t="s">
        <v>3219</v>
      </c>
      <c r="B2396" s="39" t="n">
        <v>46075</v>
      </c>
      <c r="C2396" s="24" t="s">
        <v>245</v>
      </c>
      <c r="D2396" s="24" t="s">
        <v>826</v>
      </c>
      <c r="E2396" s="24" t="s">
        <v>103</v>
      </c>
      <c r="F2396" s="38" t="n">
        <v>460</v>
      </c>
      <c r="G2396" s="42" t="n">
        <f aca="false">DATE(YEAR(B2396),MONTH(B2396),1)</f>
        <v>46054</v>
      </c>
      <c r="H2396" s="24" t="str">
        <f aca="false">INDEX(Customers!$B$2:$B$601,MATCH(C2396,Customers!$A$2:$A$601,0))</f>
        <v>Rift Valley</v>
      </c>
      <c r="I2396" s="43" t="n">
        <f aca="false">ROUND(MIN(INDEX(Assumptions!$D$13:$D$18,MATCH(E2396,Assumptions!$A$13:$A$18,0)),MAX(INDEX(Assumptions!$C$13:$C$18,MATCH(E2396,Assumptions!$A$13:$A$18,0)),INDEX(Assumptions!$B$13:$B$18,MATCH(E2396,Assumptions!$A$13:$A$18,0))*F2396)),2)</f>
        <v>5</v>
      </c>
    </row>
    <row r="2397" customFormat="false" ht="15" hidden="false" customHeight="false" outlineLevel="0" collapsed="false">
      <c r="A2397" s="24" t="s">
        <v>3220</v>
      </c>
      <c r="B2397" s="39" t="n">
        <v>46075</v>
      </c>
      <c r="C2397" s="24" t="s">
        <v>265</v>
      </c>
      <c r="D2397" s="24" t="s">
        <v>150</v>
      </c>
      <c r="E2397" s="24" t="s">
        <v>105</v>
      </c>
      <c r="F2397" s="38" t="n">
        <v>5670</v>
      </c>
      <c r="G2397" s="42" t="n">
        <f aca="false">DATE(YEAR(B2397),MONTH(B2397),1)</f>
        <v>46054</v>
      </c>
      <c r="H2397" s="24" t="str">
        <f aca="false">INDEX(Customers!$B$2:$B$601,MATCH(C2397,Customers!$A$2:$A$601,0))</f>
        <v>Nairobi</v>
      </c>
      <c r="I2397" s="43" t="n">
        <f aca="false">ROUND(MIN(INDEX(Assumptions!$D$13:$D$18,MATCH(E2397,Assumptions!$A$13:$A$18,0)),MAX(INDEX(Assumptions!$C$13:$C$18,MATCH(E2397,Assumptions!$A$13:$A$18,0)),INDEX(Assumptions!$B$13:$B$18,MATCH(E2397,Assumptions!$A$13:$A$18,0))*F2397)),2)</f>
        <v>85.05</v>
      </c>
    </row>
    <row r="2398" customFormat="false" ht="15" hidden="false" customHeight="false" outlineLevel="0" collapsed="false">
      <c r="A2398" s="24" t="s">
        <v>3221</v>
      </c>
      <c r="B2398" s="39" t="n">
        <v>46075</v>
      </c>
      <c r="C2398" s="24" t="s">
        <v>285</v>
      </c>
      <c r="D2398" s="24" t="s">
        <v>204</v>
      </c>
      <c r="E2398" s="24" t="s">
        <v>107</v>
      </c>
      <c r="F2398" s="38" t="n">
        <v>3380</v>
      </c>
      <c r="G2398" s="42" t="n">
        <f aca="false">DATE(YEAR(B2398),MONTH(B2398),1)</f>
        <v>46054</v>
      </c>
      <c r="H2398" s="24" t="str">
        <f aca="false">INDEX(Customers!$B$2:$B$601,MATCH(C2398,Customers!$A$2:$A$601,0))</f>
        <v>Eastern</v>
      </c>
      <c r="I2398" s="43" t="n">
        <f aca="false">ROUND(MIN(INDEX(Assumptions!$D$13:$D$18,MATCH(E2398,Assumptions!$A$13:$A$18,0)),MAX(INDEX(Assumptions!$C$13:$C$18,MATCH(E2398,Assumptions!$A$13:$A$18,0)),INDEX(Assumptions!$B$13:$B$18,MATCH(E2398,Assumptions!$A$13:$A$18,0))*F2398)),2)</f>
        <v>0</v>
      </c>
    </row>
    <row r="2399" customFormat="false" ht="15" hidden="false" customHeight="false" outlineLevel="0" collapsed="false">
      <c r="A2399" s="24" t="s">
        <v>3222</v>
      </c>
      <c r="B2399" s="39" t="n">
        <v>46075</v>
      </c>
      <c r="C2399" s="24" t="s">
        <v>285</v>
      </c>
      <c r="D2399" s="24" t="s">
        <v>826</v>
      </c>
      <c r="E2399" s="24" t="s">
        <v>109</v>
      </c>
      <c r="F2399" s="38" t="n">
        <v>3820</v>
      </c>
      <c r="G2399" s="42" t="n">
        <f aca="false">DATE(YEAR(B2399),MONTH(B2399),1)</f>
        <v>46054</v>
      </c>
      <c r="H2399" s="24" t="str">
        <f aca="false">INDEX(Customers!$B$2:$B$601,MATCH(C2399,Customers!$A$2:$A$601,0))</f>
        <v>Eastern</v>
      </c>
      <c r="I2399" s="43" t="n">
        <f aca="false">ROUND(MIN(INDEX(Assumptions!$D$13:$D$18,MATCH(E2399,Assumptions!$A$13:$A$18,0)),MAX(INDEX(Assumptions!$C$13:$C$18,MATCH(E2399,Assumptions!$A$13:$A$18,0)),INDEX(Assumptions!$B$13:$B$18,MATCH(E2399,Assumptions!$A$13:$A$18,0))*F2399)),2)</f>
        <v>15.28</v>
      </c>
    </row>
    <row r="2400" customFormat="false" ht="15" hidden="false" customHeight="false" outlineLevel="0" collapsed="false">
      <c r="A2400" s="24" t="s">
        <v>3223</v>
      </c>
      <c r="B2400" s="39" t="n">
        <v>46075</v>
      </c>
      <c r="C2400" s="24" t="s">
        <v>303</v>
      </c>
      <c r="D2400" s="24" t="s">
        <v>826</v>
      </c>
      <c r="E2400" s="24" t="s">
        <v>103</v>
      </c>
      <c r="F2400" s="38" t="n">
        <v>1360</v>
      </c>
      <c r="G2400" s="42" t="n">
        <f aca="false">DATE(YEAR(B2400),MONTH(B2400),1)</f>
        <v>46054</v>
      </c>
      <c r="H2400" s="24" t="str">
        <f aca="false">INDEX(Customers!$B$2:$B$601,MATCH(C2400,Customers!$A$2:$A$601,0))</f>
        <v>Rift Valley</v>
      </c>
      <c r="I2400" s="43" t="n">
        <f aca="false">ROUND(MIN(INDEX(Assumptions!$D$13:$D$18,MATCH(E2400,Assumptions!$A$13:$A$18,0)),MAX(INDEX(Assumptions!$C$13:$C$18,MATCH(E2400,Assumptions!$A$13:$A$18,0)),INDEX(Assumptions!$B$13:$B$18,MATCH(E2400,Assumptions!$A$13:$A$18,0))*F2400)),2)</f>
        <v>13.6</v>
      </c>
    </row>
    <row r="2401" customFormat="false" ht="15" hidden="false" customHeight="false" outlineLevel="0" collapsed="false">
      <c r="A2401" s="24" t="s">
        <v>3224</v>
      </c>
      <c r="B2401" s="39" t="n">
        <v>46075</v>
      </c>
      <c r="C2401" s="24" t="s">
        <v>310</v>
      </c>
      <c r="D2401" s="24" t="s">
        <v>206</v>
      </c>
      <c r="E2401" s="24" t="s">
        <v>107</v>
      </c>
      <c r="F2401" s="38" t="n">
        <v>17500</v>
      </c>
      <c r="G2401" s="42" t="n">
        <f aca="false">DATE(YEAR(B2401),MONTH(B2401),1)</f>
        <v>46054</v>
      </c>
      <c r="H2401" s="24" t="str">
        <f aca="false">INDEX(Customers!$B$2:$B$601,MATCH(C2401,Customers!$A$2:$A$601,0))</f>
        <v>Eastern</v>
      </c>
      <c r="I2401" s="43" t="n">
        <f aca="false">ROUND(MIN(INDEX(Assumptions!$D$13:$D$18,MATCH(E2401,Assumptions!$A$13:$A$18,0)),MAX(INDEX(Assumptions!$C$13:$C$18,MATCH(E2401,Assumptions!$A$13:$A$18,0)),INDEX(Assumptions!$B$13:$B$18,MATCH(E2401,Assumptions!$A$13:$A$18,0))*F2401)),2)</f>
        <v>0</v>
      </c>
    </row>
    <row r="2402" customFormat="false" ht="15" hidden="false" customHeight="false" outlineLevel="0" collapsed="false">
      <c r="A2402" s="24" t="s">
        <v>3225</v>
      </c>
      <c r="B2402" s="39" t="n">
        <v>46075</v>
      </c>
      <c r="C2402" s="24" t="s">
        <v>333</v>
      </c>
      <c r="D2402" s="24" t="s">
        <v>826</v>
      </c>
      <c r="E2402" s="24" t="s">
        <v>103</v>
      </c>
      <c r="F2402" s="38" t="n">
        <v>1350</v>
      </c>
      <c r="G2402" s="42" t="n">
        <f aca="false">DATE(YEAR(B2402),MONTH(B2402),1)</f>
        <v>46054</v>
      </c>
      <c r="H2402" s="24" t="str">
        <f aca="false">INDEX(Customers!$B$2:$B$601,MATCH(C2402,Customers!$A$2:$A$601,0))</f>
        <v>Coast</v>
      </c>
      <c r="I2402" s="43" t="n">
        <f aca="false">ROUND(MIN(INDEX(Assumptions!$D$13:$D$18,MATCH(E2402,Assumptions!$A$13:$A$18,0)),MAX(INDEX(Assumptions!$C$13:$C$18,MATCH(E2402,Assumptions!$A$13:$A$18,0)),INDEX(Assumptions!$B$13:$B$18,MATCH(E2402,Assumptions!$A$13:$A$18,0))*F2402)),2)</f>
        <v>13.5</v>
      </c>
    </row>
    <row r="2403" customFormat="false" ht="15" hidden="false" customHeight="false" outlineLevel="0" collapsed="false">
      <c r="A2403" s="24" t="s">
        <v>3226</v>
      </c>
      <c r="B2403" s="39" t="n">
        <v>46075</v>
      </c>
      <c r="C2403" s="24" t="s">
        <v>334</v>
      </c>
      <c r="D2403" s="24" t="s">
        <v>826</v>
      </c>
      <c r="E2403" s="24" t="s">
        <v>109</v>
      </c>
      <c r="F2403" s="38" t="n">
        <v>3130</v>
      </c>
      <c r="G2403" s="42" t="n">
        <f aca="false">DATE(YEAR(B2403),MONTH(B2403),1)</f>
        <v>46054</v>
      </c>
      <c r="H2403" s="24" t="str">
        <f aca="false">INDEX(Customers!$B$2:$B$601,MATCH(C2403,Customers!$A$2:$A$601,0))</f>
        <v>Nairobi</v>
      </c>
      <c r="I2403" s="43" t="n">
        <f aca="false">ROUND(MIN(INDEX(Assumptions!$D$13:$D$18,MATCH(E2403,Assumptions!$A$13:$A$18,0)),MAX(INDEX(Assumptions!$C$13:$C$18,MATCH(E2403,Assumptions!$A$13:$A$18,0)),INDEX(Assumptions!$B$13:$B$18,MATCH(E2403,Assumptions!$A$13:$A$18,0))*F2403)),2)</f>
        <v>12.52</v>
      </c>
    </row>
    <row r="2404" customFormat="false" ht="15" hidden="false" customHeight="false" outlineLevel="0" collapsed="false">
      <c r="A2404" s="24" t="s">
        <v>3227</v>
      </c>
      <c r="B2404" s="39" t="n">
        <v>46075</v>
      </c>
      <c r="C2404" s="24" t="s">
        <v>339</v>
      </c>
      <c r="D2404" s="24" t="s">
        <v>826</v>
      </c>
      <c r="E2404" s="24" t="s">
        <v>109</v>
      </c>
      <c r="F2404" s="38" t="n">
        <v>5150</v>
      </c>
      <c r="G2404" s="42" t="n">
        <f aca="false">DATE(YEAR(B2404),MONTH(B2404),1)</f>
        <v>46054</v>
      </c>
      <c r="H2404" s="24" t="str">
        <f aca="false">INDEX(Customers!$B$2:$B$601,MATCH(C2404,Customers!$A$2:$A$601,0))</f>
        <v>Nairobi</v>
      </c>
      <c r="I2404" s="43" t="n">
        <f aca="false">ROUND(MIN(INDEX(Assumptions!$D$13:$D$18,MATCH(E2404,Assumptions!$A$13:$A$18,0)),MAX(INDEX(Assumptions!$C$13:$C$18,MATCH(E2404,Assumptions!$A$13:$A$18,0)),INDEX(Assumptions!$B$13:$B$18,MATCH(E2404,Assumptions!$A$13:$A$18,0))*F2404)),2)</f>
        <v>20.6</v>
      </c>
    </row>
    <row r="2405" customFormat="false" ht="15" hidden="false" customHeight="false" outlineLevel="0" collapsed="false">
      <c r="A2405" s="24" t="s">
        <v>3228</v>
      </c>
      <c r="B2405" s="39" t="n">
        <v>46075</v>
      </c>
      <c r="C2405" s="24" t="s">
        <v>350</v>
      </c>
      <c r="D2405" s="24" t="s">
        <v>826</v>
      </c>
      <c r="E2405" s="24" t="s">
        <v>103</v>
      </c>
      <c r="F2405" s="38" t="n">
        <v>3490</v>
      </c>
      <c r="G2405" s="42" t="n">
        <f aca="false">DATE(YEAR(B2405),MONTH(B2405),1)</f>
        <v>46054</v>
      </c>
      <c r="H2405" s="24" t="str">
        <f aca="false">INDEX(Customers!$B$2:$B$601,MATCH(C2405,Customers!$A$2:$A$601,0))</f>
        <v>Rift Valley</v>
      </c>
      <c r="I2405" s="43" t="n">
        <f aca="false">ROUND(MIN(INDEX(Assumptions!$D$13:$D$18,MATCH(E2405,Assumptions!$A$13:$A$18,0)),MAX(INDEX(Assumptions!$C$13:$C$18,MATCH(E2405,Assumptions!$A$13:$A$18,0)),INDEX(Assumptions!$B$13:$B$18,MATCH(E2405,Assumptions!$A$13:$A$18,0))*F2405)),2)</f>
        <v>34.9</v>
      </c>
    </row>
    <row r="2406" customFormat="false" ht="15" hidden="false" customHeight="false" outlineLevel="0" collapsed="false">
      <c r="A2406" s="24" t="s">
        <v>3229</v>
      </c>
      <c r="B2406" s="39" t="n">
        <v>46075</v>
      </c>
      <c r="C2406" s="24" t="s">
        <v>379</v>
      </c>
      <c r="D2406" s="24" t="s">
        <v>826</v>
      </c>
      <c r="E2406" s="24" t="s">
        <v>109</v>
      </c>
      <c r="F2406" s="38" t="n">
        <v>18680</v>
      </c>
      <c r="G2406" s="42" t="n">
        <f aca="false">DATE(YEAR(B2406),MONTH(B2406),1)</f>
        <v>46054</v>
      </c>
      <c r="H2406" s="24" t="str">
        <f aca="false">INDEX(Customers!$B$2:$B$601,MATCH(C2406,Customers!$A$2:$A$601,0))</f>
        <v>Nairobi</v>
      </c>
      <c r="I2406" s="43" t="n">
        <f aca="false">ROUND(MIN(INDEX(Assumptions!$D$13:$D$18,MATCH(E2406,Assumptions!$A$13:$A$18,0)),MAX(INDEX(Assumptions!$C$13:$C$18,MATCH(E2406,Assumptions!$A$13:$A$18,0)),INDEX(Assumptions!$B$13:$B$18,MATCH(E2406,Assumptions!$A$13:$A$18,0))*F2406)),2)</f>
        <v>40</v>
      </c>
    </row>
    <row r="2407" customFormat="false" ht="15" hidden="false" customHeight="false" outlineLevel="0" collapsed="false">
      <c r="A2407" s="24" t="s">
        <v>3230</v>
      </c>
      <c r="B2407" s="39" t="n">
        <v>46075</v>
      </c>
      <c r="C2407" s="24" t="s">
        <v>484</v>
      </c>
      <c r="D2407" s="24" t="s">
        <v>826</v>
      </c>
      <c r="E2407" s="24" t="s">
        <v>111</v>
      </c>
      <c r="F2407" s="38" t="n">
        <v>50</v>
      </c>
      <c r="G2407" s="42" t="n">
        <f aca="false">DATE(YEAR(B2407),MONTH(B2407),1)</f>
        <v>46054</v>
      </c>
      <c r="H2407" s="24" t="str">
        <f aca="false">INDEX(Customers!$B$2:$B$601,MATCH(C2407,Customers!$A$2:$A$601,0))</f>
        <v>Western</v>
      </c>
      <c r="I2407" s="43" t="n">
        <f aca="false">ROUND(MIN(INDEX(Assumptions!$D$13:$D$18,MATCH(E2407,Assumptions!$A$13:$A$18,0)),MAX(INDEX(Assumptions!$C$13:$C$18,MATCH(E2407,Assumptions!$A$13:$A$18,0)),INDEX(Assumptions!$B$13:$B$18,MATCH(E2407,Assumptions!$A$13:$A$18,0))*F2407)),2)</f>
        <v>2</v>
      </c>
    </row>
    <row r="2408" customFormat="false" ht="15" hidden="false" customHeight="false" outlineLevel="0" collapsed="false">
      <c r="A2408" s="24" t="s">
        <v>3231</v>
      </c>
      <c r="B2408" s="39" t="n">
        <v>46075</v>
      </c>
      <c r="C2408" s="24" t="s">
        <v>503</v>
      </c>
      <c r="D2408" s="24" t="s">
        <v>826</v>
      </c>
      <c r="E2408" s="24" t="s">
        <v>113</v>
      </c>
      <c r="F2408" s="38" t="n">
        <v>250</v>
      </c>
      <c r="G2408" s="42" t="n">
        <f aca="false">DATE(YEAR(B2408),MONTH(B2408),1)</f>
        <v>46054</v>
      </c>
      <c r="H2408" s="24" t="str">
        <f aca="false">INDEX(Customers!$B$2:$B$601,MATCH(C2408,Customers!$A$2:$A$601,0))</f>
        <v>Nairobi</v>
      </c>
      <c r="I2408" s="43" t="n">
        <f aca="false">ROUND(MIN(INDEX(Assumptions!$D$13:$D$18,MATCH(E2408,Assumptions!$A$13:$A$18,0)),MAX(INDEX(Assumptions!$C$13:$C$18,MATCH(E2408,Assumptions!$A$13:$A$18,0)),INDEX(Assumptions!$B$13:$B$18,MATCH(E2408,Assumptions!$A$13:$A$18,0))*F2408)),2)</f>
        <v>12.5</v>
      </c>
    </row>
    <row r="2409" customFormat="false" ht="15" hidden="false" customHeight="false" outlineLevel="0" collapsed="false">
      <c r="A2409" s="24" t="s">
        <v>3232</v>
      </c>
      <c r="B2409" s="39" t="n">
        <v>46075</v>
      </c>
      <c r="C2409" s="24" t="s">
        <v>557</v>
      </c>
      <c r="D2409" s="24" t="s">
        <v>826</v>
      </c>
      <c r="E2409" s="24" t="s">
        <v>111</v>
      </c>
      <c r="F2409" s="38" t="n">
        <v>100</v>
      </c>
      <c r="G2409" s="42" t="n">
        <f aca="false">DATE(YEAR(B2409),MONTH(B2409),1)</f>
        <v>46054</v>
      </c>
      <c r="H2409" s="24" t="str">
        <f aca="false">INDEX(Customers!$B$2:$B$601,MATCH(C2409,Customers!$A$2:$A$601,0))</f>
        <v>Western</v>
      </c>
      <c r="I2409" s="43" t="n">
        <f aca="false">ROUND(MIN(INDEX(Assumptions!$D$13:$D$18,MATCH(E2409,Assumptions!$A$13:$A$18,0)),MAX(INDEX(Assumptions!$C$13:$C$18,MATCH(E2409,Assumptions!$A$13:$A$18,0)),INDEX(Assumptions!$B$13:$B$18,MATCH(E2409,Assumptions!$A$13:$A$18,0))*F2409)),2)</f>
        <v>4</v>
      </c>
    </row>
    <row r="2410" customFormat="false" ht="15" hidden="false" customHeight="false" outlineLevel="0" collapsed="false">
      <c r="A2410" s="24" t="s">
        <v>3233</v>
      </c>
      <c r="B2410" s="39" t="n">
        <v>46075</v>
      </c>
      <c r="C2410" s="24" t="s">
        <v>563</v>
      </c>
      <c r="D2410" s="24" t="s">
        <v>826</v>
      </c>
      <c r="E2410" s="24" t="s">
        <v>111</v>
      </c>
      <c r="F2410" s="38" t="n">
        <v>100</v>
      </c>
      <c r="G2410" s="42" t="n">
        <f aca="false">DATE(YEAR(B2410),MONTH(B2410),1)</f>
        <v>46054</v>
      </c>
      <c r="H2410" s="24" t="str">
        <f aca="false">INDEX(Customers!$B$2:$B$601,MATCH(C2410,Customers!$A$2:$A$601,0))</f>
        <v>Nairobi</v>
      </c>
      <c r="I2410" s="43" t="n">
        <f aca="false">ROUND(MIN(INDEX(Assumptions!$D$13:$D$18,MATCH(E2410,Assumptions!$A$13:$A$18,0)),MAX(INDEX(Assumptions!$C$13:$C$18,MATCH(E2410,Assumptions!$A$13:$A$18,0)),INDEX(Assumptions!$B$13:$B$18,MATCH(E2410,Assumptions!$A$13:$A$18,0))*F2410)),2)</f>
        <v>4</v>
      </c>
    </row>
    <row r="2411" customFormat="false" ht="15" hidden="false" customHeight="false" outlineLevel="0" collapsed="false">
      <c r="A2411" s="24" t="s">
        <v>3234</v>
      </c>
      <c r="B2411" s="39" t="n">
        <v>46075</v>
      </c>
      <c r="C2411" s="24" t="s">
        <v>601</v>
      </c>
      <c r="D2411" s="24" t="s">
        <v>152</v>
      </c>
      <c r="E2411" s="24" t="s">
        <v>105</v>
      </c>
      <c r="F2411" s="38" t="n">
        <v>9970</v>
      </c>
      <c r="G2411" s="42" t="n">
        <f aca="false">DATE(YEAR(B2411),MONTH(B2411),1)</f>
        <v>46054</v>
      </c>
      <c r="H2411" s="24" t="str">
        <f aca="false">INDEX(Customers!$B$2:$B$601,MATCH(C2411,Customers!$A$2:$A$601,0))</f>
        <v>Nairobi</v>
      </c>
      <c r="I2411" s="43" t="n">
        <f aca="false">ROUND(MIN(INDEX(Assumptions!$D$13:$D$18,MATCH(E2411,Assumptions!$A$13:$A$18,0)),MAX(INDEX(Assumptions!$C$13:$C$18,MATCH(E2411,Assumptions!$A$13:$A$18,0)),INDEX(Assumptions!$B$13:$B$18,MATCH(E2411,Assumptions!$A$13:$A$18,0))*F2411)),2)</f>
        <v>149.55</v>
      </c>
    </row>
    <row r="2412" customFormat="false" ht="15" hidden="false" customHeight="false" outlineLevel="0" collapsed="false">
      <c r="A2412" s="24" t="s">
        <v>3235</v>
      </c>
      <c r="B2412" s="39" t="n">
        <v>46075</v>
      </c>
      <c r="C2412" s="24" t="s">
        <v>601</v>
      </c>
      <c r="D2412" s="24" t="s">
        <v>153</v>
      </c>
      <c r="E2412" s="24" t="s">
        <v>107</v>
      </c>
      <c r="F2412" s="38" t="n">
        <v>5870</v>
      </c>
      <c r="G2412" s="42" t="n">
        <f aca="false">DATE(YEAR(B2412),MONTH(B2412),1)</f>
        <v>46054</v>
      </c>
      <c r="H2412" s="24" t="str">
        <f aca="false">INDEX(Customers!$B$2:$B$601,MATCH(C2412,Customers!$A$2:$A$601,0))</f>
        <v>Nairobi</v>
      </c>
      <c r="I2412" s="43" t="n">
        <f aca="false">ROUND(MIN(INDEX(Assumptions!$D$13:$D$18,MATCH(E2412,Assumptions!$A$13:$A$18,0)),MAX(INDEX(Assumptions!$C$13:$C$18,MATCH(E2412,Assumptions!$A$13:$A$18,0)),INDEX(Assumptions!$B$13:$B$18,MATCH(E2412,Assumptions!$A$13:$A$18,0))*F2412)),2)</f>
        <v>0</v>
      </c>
    </row>
    <row r="2413" customFormat="false" ht="15" hidden="false" customHeight="false" outlineLevel="0" collapsed="false">
      <c r="A2413" s="24" t="s">
        <v>3236</v>
      </c>
      <c r="B2413" s="39" t="n">
        <v>46075</v>
      </c>
      <c r="C2413" s="24" t="s">
        <v>635</v>
      </c>
      <c r="D2413" s="24" t="s">
        <v>170</v>
      </c>
      <c r="E2413" s="24" t="s">
        <v>107</v>
      </c>
      <c r="F2413" s="38" t="n">
        <v>5710</v>
      </c>
      <c r="G2413" s="42" t="n">
        <f aca="false">DATE(YEAR(B2413),MONTH(B2413),1)</f>
        <v>46054</v>
      </c>
      <c r="H2413" s="24" t="str">
        <f aca="false">INDEX(Customers!$B$2:$B$601,MATCH(C2413,Customers!$A$2:$A$601,0))</f>
        <v>Central</v>
      </c>
      <c r="I2413" s="43" t="n">
        <f aca="false">ROUND(MIN(INDEX(Assumptions!$D$13:$D$18,MATCH(E2413,Assumptions!$A$13:$A$18,0)),MAX(INDEX(Assumptions!$C$13:$C$18,MATCH(E2413,Assumptions!$A$13:$A$18,0)),INDEX(Assumptions!$B$13:$B$18,MATCH(E2413,Assumptions!$A$13:$A$18,0))*F2413)),2)</f>
        <v>0</v>
      </c>
    </row>
    <row r="2414" customFormat="false" ht="15" hidden="false" customHeight="false" outlineLevel="0" collapsed="false">
      <c r="A2414" s="24" t="s">
        <v>3237</v>
      </c>
      <c r="B2414" s="39" t="n">
        <v>46075</v>
      </c>
      <c r="C2414" s="24" t="s">
        <v>642</v>
      </c>
      <c r="D2414" s="24" t="s">
        <v>826</v>
      </c>
      <c r="E2414" s="24" t="s">
        <v>109</v>
      </c>
      <c r="F2414" s="38" t="n">
        <v>12860</v>
      </c>
      <c r="G2414" s="42" t="n">
        <f aca="false">DATE(YEAR(B2414),MONTH(B2414),1)</f>
        <v>46054</v>
      </c>
      <c r="H2414" s="24" t="str">
        <f aca="false">INDEX(Customers!$B$2:$B$601,MATCH(C2414,Customers!$A$2:$A$601,0))</f>
        <v>Rift Valley</v>
      </c>
      <c r="I2414" s="43" t="n">
        <f aca="false">ROUND(MIN(INDEX(Assumptions!$D$13:$D$18,MATCH(E2414,Assumptions!$A$13:$A$18,0)),MAX(INDEX(Assumptions!$C$13:$C$18,MATCH(E2414,Assumptions!$A$13:$A$18,0)),INDEX(Assumptions!$B$13:$B$18,MATCH(E2414,Assumptions!$A$13:$A$18,0))*F2414)),2)</f>
        <v>40</v>
      </c>
    </row>
    <row r="2415" customFormat="false" ht="15" hidden="false" customHeight="false" outlineLevel="0" collapsed="false">
      <c r="A2415" s="24" t="s">
        <v>3238</v>
      </c>
      <c r="B2415" s="39" t="n">
        <v>46075</v>
      </c>
      <c r="C2415" s="24" t="s">
        <v>644</v>
      </c>
      <c r="D2415" s="24" t="s">
        <v>826</v>
      </c>
      <c r="E2415" s="24" t="s">
        <v>103</v>
      </c>
      <c r="F2415" s="38" t="n">
        <v>1180</v>
      </c>
      <c r="G2415" s="42" t="n">
        <f aca="false">DATE(YEAR(B2415),MONTH(B2415),1)</f>
        <v>46054</v>
      </c>
      <c r="H2415" s="24" t="str">
        <f aca="false">INDEX(Customers!$B$2:$B$601,MATCH(C2415,Customers!$A$2:$A$601,0))</f>
        <v>Western</v>
      </c>
      <c r="I2415" s="43" t="n">
        <f aca="false">ROUND(MIN(INDEX(Assumptions!$D$13:$D$18,MATCH(E2415,Assumptions!$A$13:$A$18,0)),MAX(INDEX(Assumptions!$C$13:$C$18,MATCH(E2415,Assumptions!$A$13:$A$18,0)),INDEX(Assumptions!$B$13:$B$18,MATCH(E2415,Assumptions!$A$13:$A$18,0))*F2415)),2)</f>
        <v>11.8</v>
      </c>
    </row>
    <row r="2416" customFormat="false" ht="15" hidden="false" customHeight="false" outlineLevel="0" collapsed="false">
      <c r="A2416" s="24" t="s">
        <v>3239</v>
      </c>
      <c r="B2416" s="39" t="n">
        <v>46075</v>
      </c>
      <c r="C2416" s="24" t="s">
        <v>686</v>
      </c>
      <c r="D2416" s="24" t="s">
        <v>153</v>
      </c>
      <c r="E2416" s="24" t="s">
        <v>107</v>
      </c>
      <c r="F2416" s="38" t="n">
        <v>11880</v>
      </c>
      <c r="G2416" s="42" t="n">
        <f aca="false">DATE(YEAR(B2416),MONTH(B2416),1)</f>
        <v>46054</v>
      </c>
      <c r="H2416" s="24" t="str">
        <f aca="false">INDEX(Customers!$B$2:$B$601,MATCH(C2416,Customers!$A$2:$A$601,0))</f>
        <v>Nairobi</v>
      </c>
      <c r="I2416" s="43" t="n">
        <f aca="false">ROUND(MIN(INDEX(Assumptions!$D$13:$D$18,MATCH(E2416,Assumptions!$A$13:$A$18,0)),MAX(INDEX(Assumptions!$C$13:$C$18,MATCH(E2416,Assumptions!$A$13:$A$18,0)),INDEX(Assumptions!$B$13:$B$18,MATCH(E2416,Assumptions!$A$13:$A$18,0))*F2416)),2)</f>
        <v>0</v>
      </c>
    </row>
    <row r="2417" customFormat="false" ht="15" hidden="false" customHeight="false" outlineLevel="0" collapsed="false">
      <c r="A2417" s="24" t="s">
        <v>3240</v>
      </c>
      <c r="B2417" s="39" t="n">
        <v>46075</v>
      </c>
      <c r="C2417" s="24" t="s">
        <v>691</v>
      </c>
      <c r="D2417" s="24" t="s">
        <v>826</v>
      </c>
      <c r="E2417" s="24" t="s">
        <v>109</v>
      </c>
      <c r="F2417" s="38" t="n">
        <v>3340</v>
      </c>
      <c r="G2417" s="42" t="n">
        <f aca="false">DATE(YEAR(B2417),MONTH(B2417),1)</f>
        <v>46054</v>
      </c>
      <c r="H2417" s="24" t="str">
        <f aca="false">INDEX(Customers!$B$2:$B$601,MATCH(C2417,Customers!$A$2:$A$601,0))</f>
        <v>Central</v>
      </c>
      <c r="I2417" s="43" t="n">
        <f aca="false">ROUND(MIN(INDEX(Assumptions!$D$13:$D$18,MATCH(E2417,Assumptions!$A$13:$A$18,0)),MAX(INDEX(Assumptions!$C$13:$C$18,MATCH(E2417,Assumptions!$A$13:$A$18,0)),INDEX(Assumptions!$B$13:$B$18,MATCH(E2417,Assumptions!$A$13:$A$18,0))*F2417)),2)</f>
        <v>13.36</v>
      </c>
    </row>
    <row r="2418" customFormat="false" ht="15" hidden="false" customHeight="false" outlineLevel="0" collapsed="false">
      <c r="A2418" s="24" t="s">
        <v>3241</v>
      </c>
      <c r="B2418" s="39" t="n">
        <v>46075</v>
      </c>
      <c r="C2418" s="24" t="s">
        <v>694</v>
      </c>
      <c r="D2418" s="24" t="s">
        <v>199</v>
      </c>
      <c r="E2418" s="24" t="s">
        <v>105</v>
      </c>
      <c r="F2418" s="38" t="n">
        <v>9920</v>
      </c>
      <c r="G2418" s="42" t="n">
        <f aca="false">DATE(YEAR(B2418),MONTH(B2418),1)</f>
        <v>46054</v>
      </c>
      <c r="H2418" s="24" t="str">
        <f aca="false">INDEX(Customers!$B$2:$B$601,MATCH(C2418,Customers!$A$2:$A$601,0))</f>
        <v>Western</v>
      </c>
      <c r="I2418" s="43" t="n">
        <f aca="false">ROUND(MIN(INDEX(Assumptions!$D$13:$D$18,MATCH(E2418,Assumptions!$A$13:$A$18,0)),MAX(INDEX(Assumptions!$C$13:$C$18,MATCH(E2418,Assumptions!$A$13:$A$18,0)),INDEX(Assumptions!$B$13:$B$18,MATCH(E2418,Assumptions!$A$13:$A$18,0))*F2418)),2)</f>
        <v>148.8</v>
      </c>
    </row>
    <row r="2419" customFormat="false" ht="15" hidden="false" customHeight="false" outlineLevel="0" collapsed="false">
      <c r="A2419" s="24" t="s">
        <v>3242</v>
      </c>
      <c r="B2419" s="39" t="n">
        <v>46075</v>
      </c>
      <c r="C2419" s="24" t="s">
        <v>718</v>
      </c>
      <c r="D2419" s="24" t="s">
        <v>826</v>
      </c>
      <c r="E2419" s="24" t="s">
        <v>103</v>
      </c>
      <c r="F2419" s="38" t="n">
        <v>270</v>
      </c>
      <c r="G2419" s="42" t="n">
        <f aca="false">DATE(YEAR(B2419),MONTH(B2419),1)</f>
        <v>46054</v>
      </c>
      <c r="H2419" s="24" t="str">
        <f aca="false">INDEX(Customers!$B$2:$B$601,MATCH(C2419,Customers!$A$2:$A$601,0))</f>
        <v>Central</v>
      </c>
      <c r="I2419" s="43" t="n">
        <f aca="false">ROUND(MIN(INDEX(Assumptions!$D$13:$D$18,MATCH(E2419,Assumptions!$A$13:$A$18,0)),MAX(INDEX(Assumptions!$C$13:$C$18,MATCH(E2419,Assumptions!$A$13:$A$18,0)),INDEX(Assumptions!$B$13:$B$18,MATCH(E2419,Assumptions!$A$13:$A$18,0))*F2419)),2)</f>
        <v>5</v>
      </c>
    </row>
    <row r="2420" customFormat="false" ht="15" hidden="false" customHeight="false" outlineLevel="0" collapsed="false">
      <c r="A2420" s="24" t="s">
        <v>3243</v>
      </c>
      <c r="B2420" s="39" t="n">
        <v>46075</v>
      </c>
      <c r="C2420" s="24" t="s">
        <v>726</v>
      </c>
      <c r="D2420" s="24" t="s">
        <v>152</v>
      </c>
      <c r="E2420" s="24" t="s">
        <v>105</v>
      </c>
      <c r="F2420" s="38" t="n">
        <v>2520</v>
      </c>
      <c r="G2420" s="42" t="n">
        <f aca="false">DATE(YEAR(B2420),MONTH(B2420),1)</f>
        <v>46054</v>
      </c>
      <c r="H2420" s="24" t="str">
        <f aca="false">INDEX(Customers!$B$2:$B$601,MATCH(C2420,Customers!$A$2:$A$601,0))</f>
        <v>Nairobi</v>
      </c>
      <c r="I2420" s="43" t="n">
        <f aca="false">ROUND(MIN(INDEX(Assumptions!$D$13:$D$18,MATCH(E2420,Assumptions!$A$13:$A$18,0)),MAX(INDEX(Assumptions!$C$13:$C$18,MATCH(E2420,Assumptions!$A$13:$A$18,0)),INDEX(Assumptions!$B$13:$B$18,MATCH(E2420,Assumptions!$A$13:$A$18,0))*F2420)),2)</f>
        <v>37.8</v>
      </c>
    </row>
    <row r="2421" customFormat="false" ht="15" hidden="false" customHeight="false" outlineLevel="0" collapsed="false">
      <c r="A2421" s="24" t="s">
        <v>3244</v>
      </c>
      <c r="B2421" s="39" t="n">
        <v>46075</v>
      </c>
      <c r="C2421" s="24" t="s">
        <v>751</v>
      </c>
      <c r="D2421" s="24" t="s">
        <v>826</v>
      </c>
      <c r="E2421" s="24" t="s">
        <v>109</v>
      </c>
      <c r="F2421" s="38" t="n">
        <v>10440</v>
      </c>
      <c r="G2421" s="42" t="n">
        <f aca="false">DATE(YEAR(B2421),MONTH(B2421),1)</f>
        <v>46054</v>
      </c>
      <c r="H2421" s="24" t="str">
        <f aca="false">INDEX(Customers!$B$2:$B$601,MATCH(C2421,Customers!$A$2:$A$601,0))</f>
        <v>Coast</v>
      </c>
      <c r="I2421" s="43" t="n">
        <f aca="false">ROUND(MIN(INDEX(Assumptions!$D$13:$D$18,MATCH(E2421,Assumptions!$A$13:$A$18,0)),MAX(INDEX(Assumptions!$C$13:$C$18,MATCH(E2421,Assumptions!$A$13:$A$18,0)),INDEX(Assumptions!$B$13:$B$18,MATCH(E2421,Assumptions!$A$13:$A$18,0))*F2421)),2)</f>
        <v>40</v>
      </c>
    </row>
    <row r="2422" customFormat="false" ht="15" hidden="false" customHeight="false" outlineLevel="0" collapsed="false">
      <c r="A2422" s="24" t="s">
        <v>3245</v>
      </c>
      <c r="B2422" s="39" t="n">
        <v>46075</v>
      </c>
      <c r="C2422" s="24" t="s">
        <v>751</v>
      </c>
      <c r="D2422" s="24" t="s">
        <v>826</v>
      </c>
      <c r="E2422" s="24" t="s">
        <v>109</v>
      </c>
      <c r="F2422" s="38" t="n">
        <v>1320</v>
      </c>
      <c r="G2422" s="42" t="n">
        <f aca="false">DATE(YEAR(B2422),MONTH(B2422),1)</f>
        <v>46054</v>
      </c>
      <c r="H2422" s="24" t="str">
        <f aca="false">INDEX(Customers!$B$2:$B$601,MATCH(C2422,Customers!$A$2:$A$601,0))</f>
        <v>Coast</v>
      </c>
      <c r="I2422" s="43" t="n">
        <f aca="false">ROUND(MIN(INDEX(Assumptions!$D$13:$D$18,MATCH(E2422,Assumptions!$A$13:$A$18,0)),MAX(INDEX(Assumptions!$C$13:$C$18,MATCH(E2422,Assumptions!$A$13:$A$18,0)),INDEX(Assumptions!$B$13:$B$18,MATCH(E2422,Assumptions!$A$13:$A$18,0))*F2422)),2)</f>
        <v>5.28</v>
      </c>
    </row>
    <row r="2423" customFormat="false" ht="15" hidden="false" customHeight="false" outlineLevel="0" collapsed="false">
      <c r="A2423" s="24" t="s">
        <v>3246</v>
      </c>
      <c r="B2423" s="39" t="n">
        <v>46075</v>
      </c>
      <c r="C2423" s="24" t="s">
        <v>763</v>
      </c>
      <c r="D2423" s="24" t="s">
        <v>826</v>
      </c>
      <c r="E2423" s="24" t="s">
        <v>103</v>
      </c>
      <c r="F2423" s="38" t="n">
        <v>1660</v>
      </c>
      <c r="G2423" s="42" t="n">
        <f aca="false">DATE(YEAR(B2423),MONTH(B2423),1)</f>
        <v>46054</v>
      </c>
      <c r="H2423" s="24" t="str">
        <f aca="false">INDEX(Customers!$B$2:$B$601,MATCH(C2423,Customers!$A$2:$A$601,0))</f>
        <v>Western</v>
      </c>
      <c r="I2423" s="43" t="n">
        <f aca="false">ROUND(MIN(INDEX(Assumptions!$D$13:$D$18,MATCH(E2423,Assumptions!$A$13:$A$18,0)),MAX(INDEX(Assumptions!$C$13:$C$18,MATCH(E2423,Assumptions!$A$13:$A$18,0)),INDEX(Assumptions!$B$13:$B$18,MATCH(E2423,Assumptions!$A$13:$A$18,0))*F2423)),2)</f>
        <v>16.6</v>
      </c>
    </row>
    <row r="2424" customFormat="false" ht="15" hidden="false" customHeight="false" outlineLevel="0" collapsed="false">
      <c r="A2424" s="24" t="s">
        <v>3247</v>
      </c>
      <c r="B2424" s="39" t="n">
        <v>46075</v>
      </c>
      <c r="C2424" s="24" t="s">
        <v>801</v>
      </c>
      <c r="D2424" s="24" t="s">
        <v>826</v>
      </c>
      <c r="E2424" s="24" t="s">
        <v>103</v>
      </c>
      <c r="F2424" s="38" t="n">
        <v>690</v>
      </c>
      <c r="G2424" s="42" t="n">
        <f aca="false">DATE(YEAR(B2424),MONTH(B2424),1)</f>
        <v>46054</v>
      </c>
      <c r="H2424" s="24" t="str">
        <f aca="false">INDEX(Customers!$B$2:$B$601,MATCH(C2424,Customers!$A$2:$A$601,0))</f>
        <v>Coast</v>
      </c>
      <c r="I2424" s="43" t="n">
        <f aca="false">ROUND(MIN(INDEX(Assumptions!$D$13:$D$18,MATCH(E2424,Assumptions!$A$13:$A$18,0)),MAX(INDEX(Assumptions!$C$13:$C$18,MATCH(E2424,Assumptions!$A$13:$A$18,0)),INDEX(Assumptions!$B$13:$B$18,MATCH(E2424,Assumptions!$A$13:$A$18,0))*F2424)),2)</f>
        <v>6.9</v>
      </c>
    </row>
    <row r="2425" customFormat="false" ht="15" hidden="false" customHeight="false" outlineLevel="0" collapsed="false">
      <c r="A2425" s="24" t="s">
        <v>3248</v>
      </c>
      <c r="B2425" s="39" t="n">
        <v>46075</v>
      </c>
      <c r="C2425" s="24" t="s">
        <v>817</v>
      </c>
      <c r="D2425" s="24" t="s">
        <v>826</v>
      </c>
      <c r="E2425" s="24" t="s">
        <v>103</v>
      </c>
      <c r="F2425" s="38" t="n">
        <v>720</v>
      </c>
      <c r="G2425" s="42" t="n">
        <f aca="false">DATE(YEAR(B2425),MONTH(B2425),1)</f>
        <v>46054</v>
      </c>
      <c r="H2425" s="24" t="str">
        <f aca="false">INDEX(Customers!$B$2:$B$601,MATCH(C2425,Customers!$A$2:$A$601,0))</f>
        <v>Western</v>
      </c>
      <c r="I2425" s="43" t="n">
        <f aca="false">ROUND(MIN(INDEX(Assumptions!$D$13:$D$18,MATCH(E2425,Assumptions!$A$13:$A$18,0)),MAX(INDEX(Assumptions!$C$13:$C$18,MATCH(E2425,Assumptions!$A$13:$A$18,0)),INDEX(Assumptions!$B$13:$B$18,MATCH(E2425,Assumptions!$A$13:$A$18,0))*F2425)),2)</f>
        <v>7.2</v>
      </c>
    </row>
    <row r="2426" customFormat="false" ht="15" hidden="false" customHeight="false" outlineLevel="0" collapsed="false">
      <c r="A2426" s="24" t="s">
        <v>3249</v>
      </c>
      <c r="B2426" s="39" t="n">
        <v>46076</v>
      </c>
      <c r="C2426" s="24" t="s">
        <v>244</v>
      </c>
      <c r="D2426" s="24" t="s">
        <v>159</v>
      </c>
      <c r="E2426" s="24" t="s">
        <v>105</v>
      </c>
      <c r="F2426" s="38" t="n">
        <v>1080</v>
      </c>
      <c r="G2426" s="42" t="n">
        <f aca="false">DATE(YEAR(B2426),MONTH(B2426),1)</f>
        <v>46054</v>
      </c>
      <c r="H2426" s="24" t="str">
        <f aca="false">INDEX(Customers!$B$2:$B$601,MATCH(C2426,Customers!$A$2:$A$601,0))</f>
        <v>Nairobi</v>
      </c>
      <c r="I2426" s="43" t="n">
        <f aca="false">ROUND(MIN(INDEX(Assumptions!$D$13:$D$18,MATCH(E2426,Assumptions!$A$13:$A$18,0)),MAX(INDEX(Assumptions!$C$13:$C$18,MATCH(E2426,Assumptions!$A$13:$A$18,0)),INDEX(Assumptions!$B$13:$B$18,MATCH(E2426,Assumptions!$A$13:$A$18,0))*F2426)),2)</f>
        <v>16.2</v>
      </c>
    </row>
    <row r="2427" customFormat="false" ht="15" hidden="false" customHeight="false" outlineLevel="0" collapsed="false">
      <c r="A2427" s="24" t="s">
        <v>3250</v>
      </c>
      <c r="B2427" s="39" t="n">
        <v>46076</v>
      </c>
      <c r="C2427" s="24" t="s">
        <v>249</v>
      </c>
      <c r="D2427" s="24" t="s">
        <v>163</v>
      </c>
      <c r="E2427" s="24" t="s">
        <v>105</v>
      </c>
      <c r="F2427" s="38" t="n">
        <v>6690</v>
      </c>
      <c r="G2427" s="42" t="n">
        <f aca="false">DATE(YEAR(B2427),MONTH(B2427),1)</f>
        <v>46054</v>
      </c>
      <c r="H2427" s="24" t="str">
        <f aca="false">INDEX(Customers!$B$2:$B$601,MATCH(C2427,Customers!$A$2:$A$601,0))</f>
        <v>Central</v>
      </c>
      <c r="I2427" s="43" t="n">
        <f aca="false">ROUND(MIN(INDEX(Assumptions!$D$13:$D$18,MATCH(E2427,Assumptions!$A$13:$A$18,0)),MAX(INDEX(Assumptions!$C$13:$C$18,MATCH(E2427,Assumptions!$A$13:$A$18,0)),INDEX(Assumptions!$B$13:$B$18,MATCH(E2427,Assumptions!$A$13:$A$18,0))*F2427)),2)</f>
        <v>100.35</v>
      </c>
    </row>
    <row r="2428" customFormat="false" ht="15" hidden="false" customHeight="false" outlineLevel="0" collapsed="false">
      <c r="A2428" s="24" t="s">
        <v>3251</v>
      </c>
      <c r="B2428" s="39" t="n">
        <v>46076</v>
      </c>
      <c r="C2428" s="24" t="s">
        <v>255</v>
      </c>
      <c r="D2428" s="24" t="s">
        <v>826</v>
      </c>
      <c r="E2428" s="24" t="s">
        <v>109</v>
      </c>
      <c r="F2428" s="38" t="n">
        <v>24730</v>
      </c>
      <c r="G2428" s="42" t="n">
        <f aca="false">DATE(YEAR(B2428),MONTH(B2428),1)</f>
        <v>46054</v>
      </c>
      <c r="H2428" s="24" t="str">
        <f aca="false">INDEX(Customers!$B$2:$B$601,MATCH(C2428,Customers!$A$2:$A$601,0))</f>
        <v>Central</v>
      </c>
      <c r="I2428" s="43" t="n">
        <f aca="false">ROUND(MIN(INDEX(Assumptions!$D$13:$D$18,MATCH(E2428,Assumptions!$A$13:$A$18,0)),MAX(INDEX(Assumptions!$C$13:$C$18,MATCH(E2428,Assumptions!$A$13:$A$18,0)),INDEX(Assumptions!$B$13:$B$18,MATCH(E2428,Assumptions!$A$13:$A$18,0))*F2428)),2)</f>
        <v>40</v>
      </c>
    </row>
    <row r="2429" customFormat="false" ht="15" hidden="false" customHeight="false" outlineLevel="0" collapsed="false">
      <c r="A2429" s="24" t="s">
        <v>3252</v>
      </c>
      <c r="B2429" s="39" t="n">
        <v>46076</v>
      </c>
      <c r="C2429" s="24" t="s">
        <v>255</v>
      </c>
      <c r="D2429" s="24" t="s">
        <v>166</v>
      </c>
      <c r="E2429" s="24" t="s">
        <v>105</v>
      </c>
      <c r="F2429" s="38" t="n">
        <v>26170</v>
      </c>
      <c r="G2429" s="42" t="n">
        <f aca="false">DATE(YEAR(B2429),MONTH(B2429),1)</f>
        <v>46054</v>
      </c>
      <c r="H2429" s="24" t="str">
        <f aca="false">INDEX(Customers!$B$2:$B$601,MATCH(C2429,Customers!$A$2:$A$601,0))</f>
        <v>Central</v>
      </c>
      <c r="I2429" s="43" t="n">
        <f aca="false">ROUND(MIN(INDEX(Assumptions!$D$13:$D$18,MATCH(E2429,Assumptions!$A$13:$A$18,0)),MAX(INDEX(Assumptions!$C$13:$C$18,MATCH(E2429,Assumptions!$A$13:$A$18,0)),INDEX(Assumptions!$B$13:$B$18,MATCH(E2429,Assumptions!$A$13:$A$18,0))*F2429)),2)</f>
        <v>200</v>
      </c>
    </row>
    <row r="2430" customFormat="false" ht="15" hidden="false" customHeight="false" outlineLevel="0" collapsed="false">
      <c r="A2430" s="24" t="s">
        <v>3253</v>
      </c>
      <c r="B2430" s="39" t="n">
        <v>46076</v>
      </c>
      <c r="C2430" s="24" t="s">
        <v>265</v>
      </c>
      <c r="D2430" s="24" t="s">
        <v>826</v>
      </c>
      <c r="E2430" s="24" t="s">
        <v>113</v>
      </c>
      <c r="F2430" s="38" t="n">
        <v>1000</v>
      </c>
      <c r="G2430" s="42" t="n">
        <f aca="false">DATE(YEAR(B2430),MONTH(B2430),1)</f>
        <v>46054</v>
      </c>
      <c r="H2430" s="24" t="str">
        <f aca="false">INDEX(Customers!$B$2:$B$601,MATCH(C2430,Customers!$A$2:$A$601,0))</f>
        <v>Nairobi</v>
      </c>
      <c r="I2430" s="43" t="n">
        <f aca="false">ROUND(MIN(INDEX(Assumptions!$D$13:$D$18,MATCH(E2430,Assumptions!$A$13:$A$18,0)),MAX(INDEX(Assumptions!$C$13:$C$18,MATCH(E2430,Assumptions!$A$13:$A$18,0)),INDEX(Assumptions!$B$13:$B$18,MATCH(E2430,Assumptions!$A$13:$A$18,0))*F2430)),2)</f>
        <v>50</v>
      </c>
    </row>
    <row r="2431" customFormat="false" ht="15" hidden="false" customHeight="false" outlineLevel="0" collapsed="false">
      <c r="A2431" s="24" t="s">
        <v>3254</v>
      </c>
      <c r="B2431" s="39" t="n">
        <v>46076</v>
      </c>
      <c r="C2431" s="24" t="s">
        <v>265</v>
      </c>
      <c r="D2431" s="24" t="s">
        <v>152</v>
      </c>
      <c r="E2431" s="24" t="s">
        <v>105</v>
      </c>
      <c r="F2431" s="38" t="n">
        <v>3400</v>
      </c>
      <c r="G2431" s="42" t="n">
        <f aca="false">DATE(YEAR(B2431),MONTH(B2431),1)</f>
        <v>46054</v>
      </c>
      <c r="H2431" s="24" t="str">
        <f aca="false">INDEX(Customers!$B$2:$B$601,MATCH(C2431,Customers!$A$2:$A$601,0))</f>
        <v>Nairobi</v>
      </c>
      <c r="I2431" s="43" t="n">
        <f aca="false">ROUND(MIN(INDEX(Assumptions!$D$13:$D$18,MATCH(E2431,Assumptions!$A$13:$A$18,0)),MAX(INDEX(Assumptions!$C$13:$C$18,MATCH(E2431,Assumptions!$A$13:$A$18,0)),INDEX(Assumptions!$B$13:$B$18,MATCH(E2431,Assumptions!$A$13:$A$18,0))*F2431)),2)</f>
        <v>51</v>
      </c>
    </row>
    <row r="2432" customFormat="false" ht="15" hidden="false" customHeight="false" outlineLevel="0" collapsed="false">
      <c r="A2432" s="24" t="s">
        <v>3255</v>
      </c>
      <c r="B2432" s="39" t="n">
        <v>46076</v>
      </c>
      <c r="C2432" s="24" t="s">
        <v>278</v>
      </c>
      <c r="D2432" s="24" t="s">
        <v>826</v>
      </c>
      <c r="E2432" s="24" t="s">
        <v>109</v>
      </c>
      <c r="F2432" s="38" t="n">
        <v>15640</v>
      </c>
      <c r="G2432" s="42" t="n">
        <f aca="false">DATE(YEAR(B2432),MONTH(B2432),1)</f>
        <v>46054</v>
      </c>
      <c r="H2432" s="24" t="str">
        <f aca="false">INDEX(Customers!$B$2:$B$601,MATCH(C2432,Customers!$A$2:$A$601,0))</f>
        <v>Central</v>
      </c>
      <c r="I2432" s="43" t="n">
        <f aca="false">ROUND(MIN(INDEX(Assumptions!$D$13:$D$18,MATCH(E2432,Assumptions!$A$13:$A$18,0)),MAX(INDEX(Assumptions!$C$13:$C$18,MATCH(E2432,Assumptions!$A$13:$A$18,0)),INDEX(Assumptions!$B$13:$B$18,MATCH(E2432,Assumptions!$A$13:$A$18,0))*F2432)),2)</f>
        <v>40</v>
      </c>
    </row>
    <row r="2433" customFormat="false" ht="15" hidden="false" customHeight="false" outlineLevel="0" collapsed="false">
      <c r="A2433" s="24" t="s">
        <v>3256</v>
      </c>
      <c r="B2433" s="39" t="n">
        <v>46076</v>
      </c>
      <c r="C2433" s="24" t="s">
        <v>324</v>
      </c>
      <c r="D2433" s="24" t="s">
        <v>826</v>
      </c>
      <c r="E2433" s="24" t="s">
        <v>111</v>
      </c>
      <c r="F2433" s="38" t="n">
        <v>1000</v>
      </c>
      <c r="G2433" s="42" t="n">
        <f aca="false">DATE(YEAR(B2433),MONTH(B2433),1)</f>
        <v>46054</v>
      </c>
      <c r="H2433" s="24" t="str">
        <f aca="false">INDEX(Customers!$B$2:$B$601,MATCH(C2433,Customers!$A$2:$A$601,0))</f>
        <v>Central</v>
      </c>
      <c r="I2433" s="43" t="n">
        <f aca="false">ROUND(MIN(INDEX(Assumptions!$D$13:$D$18,MATCH(E2433,Assumptions!$A$13:$A$18,0)),MAX(INDEX(Assumptions!$C$13:$C$18,MATCH(E2433,Assumptions!$A$13:$A$18,0)),INDEX(Assumptions!$B$13:$B$18,MATCH(E2433,Assumptions!$A$13:$A$18,0))*F2433)),2)</f>
        <v>40</v>
      </c>
    </row>
    <row r="2434" customFormat="false" ht="15" hidden="false" customHeight="false" outlineLevel="0" collapsed="false">
      <c r="A2434" s="24" t="s">
        <v>3257</v>
      </c>
      <c r="B2434" s="39" t="n">
        <v>46076</v>
      </c>
      <c r="C2434" s="24" t="s">
        <v>334</v>
      </c>
      <c r="D2434" s="24" t="s">
        <v>826</v>
      </c>
      <c r="E2434" s="24" t="s">
        <v>109</v>
      </c>
      <c r="F2434" s="38" t="n">
        <v>3310</v>
      </c>
      <c r="G2434" s="42" t="n">
        <f aca="false">DATE(YEAR(B2434),MONTH(B2434),1)</f>
        <v>46054</v>
      </c>
      <c r="H2434" s="24" t="str">
        <f aca="false">INDEX(Customers!$B$2:$B$601,MATCH(C2434,Customers!$A$2:$A$601,0))</f>
        <v>Nairobi</v>
      </c>
      <c r="I2434" s="43" t="n">
        <f aca="false">ROUND(MIN(INDEX(Assumptions!$D$13:$D$18,MATCH(E2434,Assumptions!$A$13:$A$18,0)),MAX(INDEX(Assumptions!$C$13:$C$18,MATCH(E2434,Assumptions!$A$13:$A$18,0)),INDEX(Assumptions!$B$13:$B$18,MATCH(E2434,Assumptions!$A$13:$A$18,0))*F2434)),2)</f>
        <v>13.24</v>
      </c>
    </row>
    <row r="2435" customFormat="false" ht="15" hidden="false" customHeight="false" outlineLevel="0" collapsed="false">
      <c r="A2435" s="24" t="s">
        <v>3258</v>
      </c>
      <c r="B2435" s="39" t="n">
        <v>46076</v>
      </c>
      <c r="C2435" s="24" t="s">
        <v>346</v>
      </c>
      <c r="D2435" s="24" t="s">
        <v>826</v>
      </c>
      <c r="E2435" s="24" t="s">
        <v>109</v>
      </c>
      <c r="F2435" s="38" t="n">
        <v>27010</v>
      </c>
      <c r="G2435" s="42" t="n">
        <f aca="false">DATE(YEAR(B2435),MONTH(B2435),1)</f>
        <v>46054</v>
      </c>
      <c r="H2435" s="24" t="str">
        <f aca="false">INDEX(Customers!$B$2:$B$601,MATCH(C2435,Customers!$A$2:$A$601,0))</f>
        <v>Nairobi</v>
      </c>
      <c r="I2435" s="43" t="n">
        <f aca="false">ROUND(MIN(INDEX(Assumptions!$D$13:$D$18,MATCH(E2435,Assumptions!$A$13:$A$18,0)),MAX(INDEX(Assumptions!$C$13:$C$18,MATCH(E2435,Assumptions!$A$13:$A$18,0)),INDEX(Assumptions!$B$13:$B$18,MATCH(E2435,Assumptions!$A$13:$A$18,0))*F2435)),2)</f>
        <v>40</v>
      </c>
    </row>
    <row r="2436" customFormat="false" ht="15" hidden="false" customHeight="false" outlineLevel="0" collapsed="false">
      <c r="A2436" s="24" t="s">
        <v>3259</v>
      </c>
      <c r="B2436" s="39" t="n">
        <v>46076</v>
      </c>
      <c r="C2436" s="24" t="s">
        <v>347</v>
      </c>
      <c r="D2436" s="24" t="s">
        <v>826</v>
      </c>
      <c r="E2436" s="24" t="s">
        <v>109</v>
      </c>
      <c r="F2436" s="38" t="n">
        <v>18940</v>
      </c>
      <c r="G2436" s="42" t="n">
        <f aca="false">DATE(YEAR(B2436),MONTH(B2436),1)</f>
        <v>46054</v>
      </c>
      <c r="H2436" s="24" t="str">
        <f aca="false">INDEX(Customers!$B$2:$B$601,MATCH(C2436,Customers!$A$2:$A$601,0))</f>
        <v>Coast</v>
      </c>
      <c r="I2436" s="43" t="n">
        <f aca="false">ROUND(MIN(INDEX(Assumptions!$D$13:$D$18,MATCH(E2436,Assumptions!$A$13:$A$18,0)),MAX(INDEX(Assumptions!$C$13:$C$18,MATCH(E2436,Assumptions!$A$13:$A$18,0)),INDEX(Assumptions!$B$13:$B$18,MATCH(E2436,Assumptions!$A$13:$A$18,0))*F2436)),2)</f>
        <v>40</v>
      </c>
    </row>
    <row r="2437" customFormat="false" ht="15" hidden="false" customHeight="false" outlineLevel="0" collapsed="false">
      <c r="A2437" s="24" t="s">
        <v>3260</v>
      </c>
      <c r="B2437" s="39" t="n">
        <v>46076</v>
      </c>
      <c r="C2437" s="24" t="s">
        <v>362</v>
      </c>
      <c r="D2437" s="24" t="s">
        <v>826</v>
      </c>
      <c r="E2437" s="24" t="s">
        <v>111</v>
      </c>
      <c r="F2437" s="38" t="n">
        <v>200</v>
      </c>
      <c r="G2437" s="42" t="n">
        <f aca="false">DATE(YEAR(B2437),MONTH(B2437),1)</f>
        <v>46054</v>
      </c>
      <c r="H2437" s="24" t="str">
        <f aca="false">INDEX(Customers!$B$2:$B$601,MATCH(C2437,Customers!$A$2:$A$601,0))</f>
        <v>Central</v>
      </c>
      <c r="I2437" s="43" t="n">
        <f aca="false">ROUND(MIN(INDEX(Assumptions!$D$13:$D$18,MATCH(E2437,Assumptions!$A$13:$A$18,0)),MAX(INDEX(Assumptions!$C$13:$C$18,MATCH(E2437,Assumptions!$A$13:$A$18,0)),INDEX(Assumptions!$B$13:$B$18,MATCH(E2437,Assumptions!$A$13:$A$18,0))*F2437)),2)</f>
        <v>8</v>
      </c>
    </row>
    <row r="2438" customFormat="false" ht="15" hidden="false" customHeight="false" outlineLevel="0" collapsed="false">
      <c r="A2438" s="24" t="s">
        <v>3261</v>
      </c>
      <c r="B2438" s="39" t="n">
        <v>46076</v>
      </c>
      <c r="C2438" s="24" t="s">
        <v>390</v>
      </c>
      <c r="D2438" s="24" t="s">
        <v>178</v>
      </c>
      <c r="E2438" s="24" t="s">
        <v>105</v>
      </c>
      <c r="F2438" s="38" t="n">
        <v>1030</v>
      </c>
      <c r="G2438" s="42" t="n">
        <f aca="false">DATE(YEAR(B2438),MONTH(B2438),1)</f>
        <v>46054</v>
      </c>
      <c r="H2438" s="24" t="str">
        <f aca="false">INDEX(Customers!$B$2:$B$601,MATCH(C2438,Customers!$A$2:$A$601,0))</f>
        <v>Rift Valley</v>
      </c>
      <c r="I2438" s="43" t="n">
        <f aca="false">ROUND(MIN(INDEX(Assumptions!$D$13:$D$18,MATCH(E2438,Assumptions!$A$13:$A$18,0)),MAX(INDEX(Assumptions!$C$13:$C$18,MATCH(E2438,Assumptions!$A$13:$A$18,0)),INDEX(Assumptions!$B$13:$B$18,MATCH(E2438,Assumptions!$A$13:$A$18,0))*F2438)),2)</f>
        <v>15.45</v>
      </c>
    </row>
    <row r="2439" customFormat="false" ht="15" hidden="false" customHeight="false" outlineLevel="0" collapsed="false">
      <c r="A2439" s="24" t="s">
        <v>3262</v>
      </c>
      <c r="B2439" s="39" t="n">
        <v>46076</v>
      </c>
      <c r="C2439" s="24" t="s">
        <v>410</v>
      </c>
      <c r="D2439" s="24" t="s">
        <v>826</v>
      </c>
      <c r="E2439" s="24" t="s">
        <v>111</v>
      </c>
      <c r="F2439" s="38" t="n">
        <v>500</v>
      </c>
      <c r="G2439" s="42" t="n">
        <f aca="false">DATE(YEAR(B2439),MONTH(B2439),1)</f>
        <v>46054</v>
      </c>
      <c r="H2439" s="24" t="str">
        <f aca="false">INDEX(Customers!$B$2:$B$601,MATCH(C2439,Customers!$A$2:$A$601,0))</f>
        <v>Central</v>
      </c>
      <c r="I2439" s="43" t="n">
        <f aca="false">ROUND(MIN(INDEX(Assumptions!$D$13:$D$18,MATCH(E2439,Assumptions!$A$13:$A$18,0)),MAX(INDEX(Assumptions!$C$13:$C$18,MATCH(E2439,Assumptions!$A$13:$A$18,0)),INDEX(Assumptions!$B$13:$B$18,MATCH(E2439,Assumptions!$A$13:$A$18,0))*F2439)),2)</f>
        <v>20</v>
      </c>
    </row>
    <row r="2440" customFormat="false" ht="15" hidden="false" customHeight="false" outlineLevel="0" collapsed="false">
      <c r="A2440" s="24" t="s">
        <v>3263</v>
      </c>
      <c r="B2440" s="39" t="n">
        <v>46076</v>
      </c>
      <c r="C2440" s="24" t="s">
        <v>495</v>
      </c>
      <c r="D2440" s="24" t="s">
        <v>164</v>
      </c>
      <c r="E2440" s="24" t="s">
        <v>107</v>
      </c>
      <c r="F2440" s="38" t="n">
        <v>2280</v>
      </c>
      <c r="G2440" s="42" t="n">
        <f aca="false">DATE(YEAR(B2440),MONTH(B2440),1)</f>
        <v>46054</v>
      </c>
      <c r="H2440" s="24" t="str">
        <f aca="false">INDEX(Customers!$B$2:$B$601,MATCH(C2440,Customers!$A$2:$A$601,0))</f>
        <v>Central</v>
      </c>
      <c r="I2440" s="43" t="n">
        <f aca="false">ROUND(MIN(INDEX(Assumptions!$D$13:$D$18,MATCH(E2440,Assumptions!$A$13:$A$18,0)),MAX(INDEX(Assumptions!$C$13:$C$18,MATCH(E2440,Assumptions!$A$13:$A$18,0)),INDEX(Assumptions!$B$13:$B$18,MATCH(E2440,Assumptions!$A$13:$A$18,0))*F2440)),2)</f>
        <v>0</v>
      </c>
    </row>
    <row r="2441" customFormat="false" ht="15" hidden="false" customHeight="false" outlineLevel="0" collapsed="false">
      <c r="A2441" s="24" t="s">
        <v>3264</v>
      </c>
      <c r="B2441" s="39" t="n">
        <v>46076</v>
      </c>
      <c r="C2441" s="24" t="s">
        <v>526</v>
      </c>
      <c r="D2441" s="24" t="s">
        <v>826</v>
      </c>
      <c r="E2441" s="24" t="s">
        <v>103</v>
      </c>
      <c r="F2441" s="38" t="n">
        <v>16530</v>
      </c>
      <c r="G2441" s="42" t="n">
        <f aca="false">DATE(YEAR(B2441),MONTH(B2441),1)</f>
        <v>46054</v>
      </c>
      <c r="H2441" s="24" t="str">
        <f aca="false">INDEX(Customers!$B$2:$B$601,MATCH(C2441,Customers!$A$2:$A$601,0))</f>
        <v>Central</v>
      </c>
      <c r="I2441" s="43" t="n">
        <f aca="false">ROUND(MIN(INDEX(Assumptions!$D$13:$D$18,MATCH(E2441,Assumptions!$A$13:$A$18,0)),MAX(INDEX(Assumptions!$C$13:$C$18,MATCH(E2441,Assumptions!$A$13:$A$18,0)),INDEX(Assumptions!$B$13:$B$18,MATCH(E2441,Assumptions!$A$13:$A$18,0))*F2441)),2)</f>
        <v>105</v>
      </c>
    </row>
    <row r="2442" customFormat="false" ht="15" hidden="false" customHeight="false" outlineLevel="0" collapsed="false">
      <c r="A2442" s="24" t="s">
        <v>3265</v>
      </c>
      <c r="B2442" s="39" t="n">
        <v>46076</v>
      </c>
      <c r="C2442" s="24" t="s">
        <v>529</v>
      </c>
      <c r="D2442" s="24" t="s">
        <v>826</v>
      </c>
      <c r="E2442" s="24" t="s">
        <v>111</v>
      </c>
      <c r="F2442" s="38" t="n">
        <v>200</v>
      </c>
      <c r="G2442" s="42" t="n">
        <f aca="false">DATE(YEAR(B2442),MONTH(B2442),1)</f>
        <v>46054</v>
      </c>
      <c r="H2442" s="24" t="str">
        <f aca="false">INDEX(Customers!$B$2:$B$601,MATCH(C2442,Customers!$A$2:$A$601,0))</f>
        <v>Rift Valley</v>
      </c>
      <c r="I2442" s="43" t="n">
        <f aca="false">ROUND(MIN(INDEX(Assumptions!$D$13:$D$18,MATCH(E2442,Assumptions!$A$13:$A$18,0)),MAX(INDEX(Assumptions!$C$13:$C$18,MATCH(E2442,Assumptions!$A$13:$A$18,0)),INDEX(Assumptions!$B$13:$B$18,MATCH(E2442,Assumptions!$A$13:$A$18,0))*F2442)),2)</f>
        <v>8</v>
      </c>
    </row>
    <row r="2443" customFormat="false" ht="15" hidden="false" customHeight="false" outlineLevel="0" collapsed="false">
      <c r="A2443" s="24" t="s">
        <v>3266</v>
      </c>
      <c r="B2443" s="39" t="n">
        <v>46076</v>
      </c>
      <c r="C2443" s="24" t="s">
        <v>532</v>
      </c>
      <c r="D2443" s="24" t="s">
        <v>194</v>
      </c>
      <c r="E2443" s="24" t="s">
        <v>105</v>
      </c>
      <c r="F2443" s="38" t="n">
        <v>1680</v>
      </c>
      <c r="G2443" s="42" t="n">
        <f aca="false">DATE(YEAR(B2443),MONTH(B2443),1)</f>
        <v>46054</v>
      </c>
      <c r="H2443" s="24" t="str">
        <f aca="false">INDEX(Customers!$B$2:$B$601,MATCH(C2443,Customers!$A$2:$A$601,0))</f>
        <v>Western</v>
      </c>
      <c r="I2443" s="43" t="n">
        <f aca="false">ROUND(MIN(INDEX(Assumptions!$D$13:$D$18,MATCH(E2443,Assumptions!$A$13:$A$18,0)),MAX(INDEX(Assumptions!$C$13:$C$18,MATCH(E2443,Assumptions!$A$13:$A$18,0)),INDEX(Assumptions!$B$13:$B$18,MATCH(E2443,Assumptions!$A$13:$A$18,0))*F2443)),2)</f>
        <v>25.2</v>
      </c>
    </row>
    <row r="2444" customFormat="false" ht="15" hidden="false" customHeight="false" outlineLevel="0" collapsed="false">
      <c r="A2444" s="24" t="s">
        <v>3267</v>
      </c>
      <c r="B2444" s="39" t="n">
        <v>46076</v>
      </c>
      <c r="C2444" s="24" t="s">
        <v>545</v>
      </c>
      <c r="D2444" s="24" t="s">
        <v>826</v>
      </c>
      <c r="E2444" s="24" t="s">
        <v>103</v>
      </c>
      <c r="F2444" s="38" t="n">
        <v>3610</v>
      </c>
      <c r="G2444" s="42" t="n">
        <f aca="false">DATE(YEAR(B2444),MONTH(B2444),1)</f>
        <v>46054</v>
      </c>
      <c r="H2444" s="24" t="str">
        <f aca="false">INDEX(Customers!$B$2:$B$601,MATCH(C2444,Customers!$A$2:$A$601,0))</f>
        <v>Rift Valley</v>
      </c>
      <c r="I2444" s="43" t="n">
        <f aca="false">ROUND(MIN(INDEX(Assumptions!$D$13:$D$18,MATCH(E2444,Assumptions!$A$13:$A$18,0)),MAX(INDEX(Assumptions!$C$13:$C$18,MATCH(E2444,Assumptions!$A$13:$A$18,0)),INDEX(Assumptions!$B$13:$B$18,MATCH(E2444,Assumptions!$A$13:$A$18,0))*F2444)),2)</f>
        <v>36.1</v>
      </c>
    </row>
    <row r="2445" customFormat="false" ht="15" hidden="false" customHeight="false" outlineLevel="0" collapsed="false">
      <c r="A2445" s="24" t="s">
        <v>3268</v>
      </c>
      <c r="B2445" s="39" t="n">
        <v>46076</v>
      </c>
      <c r="C2445" s="24" t="s">
        <v>591</v>
      </c>
      <c r="D2445" s="24" t="s">
        <v>826</v>
      </c>
      <c r="E2445" s="24" t="s">
        <v>113</v>
      </c>
      <c r="F2445" s="38" t="n">
        <v>1000</v>
      </c>
      <c r="G2445" s="42" t="n">
        <f aca="false">DATE(YEAR(B2445),MONTH(B2445),1)</f>
        <v>46054</v>
      </c>
      <c r="H2445" s="24" t="str">
        <f aca="false">INDEX(Customers!$B$2:$B$601,MATCH(C2445,Customers!$A$2:$A$601,0))</f>
        <v>Central</v>
      </c>
      <c r="I2445" s="43" t="n">
        <f aca="false">ROUND(MIN(INDEX(Assumptions!$D$13:$D$18,MATCH(E2445,Assumptions!$A$13:$A$18,0)),MAX(INDEX(Assumptions!$C$13:$C$18,MATCH(E2445,Assumptions!$A$13:$A$18,0)),INDEX(Assumptions!$B$13:$B$18,MATCH(E2445,Assumptions!$A$13:$A$18,0))*F2445)),2)</f>
        <v>50</v>
      </c>
    </row>
    <row r="2446" customFormat="false" ht="15" hidden="false" customHeight="false" outlineLevel="0" collapsed="false">
      <c r="A2446" s="24" t="s">
        <v>3269</v>
      </c>
      <c r="B2446" s="39" t="n">
        <v>46076</v>
      </c>
      <c r="C2446" s="24" t="s">
        <v>596</v>
      </c>
      <c r="D2446" s="24" t="s">
        <v>826</v>
      </c>
      <c r="E2446" s="24" t="s">
        <v>103</v>
      </c>
      <c r="F2446" s="38" t="n">
        <v>2170</v>
      </c>
      <c r="G2446" s="42" t="n">
        <f aca="false">DATE(YEAR(B2446),MONTH(B2446),1)</f>
        <v>46054</v>
      </c>
      <c r="H2446" s="24" t="str">
        <f aca="false">INDEX(Customers!$B$2:$B$601,MATCH(C2446,Customers!$A$2:$A$601,0))</f>
        <v>Nairobi</v>
      </c>
      <c r="I2446" s="43" t="n">
        <f aca="false">ROUND(MIN(INDEX(Assumptions!$D$13:$D$18,MATCH(E2446,Assumptions!$A$13:$A$18,0)),MAX(INDEX(Assumptions!$C$13:$C$18,MATCH(E2446,Assumptions!$A$13:$A$18,0)),INDEX(Assumptions!$B$13:$B$18,MATCH(E2446,Assumptions!$A$13:$A$18,0))*F2446)),2)</f>
        <v>21.7</v>
      </c>
    </row>
    <row r="2447" customFormat="false" ht="15" hidden="false" customHeight="false" outlineLevel="0" collapsed="false">
      <c r="A2447" s="24" t="s">
        <v>3270</v>
      </c>
      <c r="B2447" s="39" t="n">
        <v>46076</v>
      </c>
      <c r="C2447" s="24" t="s">
        <v>600</v>
      </c>
      <c r="D2447" s="24" t="s">
        <v>826</v>
      </c>
      <c r="E2447" s="24" t="s">
        <v>113</v>
      </c>
      <c r="F2447" s="38" t="n">
        <v>1000</v>
      </c>
      <c r="G2447" s="42" t="n">
        <f aca="false">DATE(YEAR(B2447),MONTH(B2447),1)</f>
        <v>46054</v>
      </c>
      <c r="H2447" s="24" t="str">
        <f aca="false">INDEX(Customers!$B$2:$B$601,MATCH(C2447,Customers!$A$2:$A$601,0))</f>
        <v>Coast</v>
      </c>
      <c r="I2447" s="43" t="n">
        <f aca="false">ROUND(MIN(INDEX(Assumptions!$D$13:$D$18,MATCH(E2447,Assumptions!$A$13:$A$18,0)),MAX(INDEX(Assumptions!$C$13:$C$18,MATCH(E2447,Assumptions!$A$13:$A$18,0)),INDEX(Assumptions!$B$13:$B$18,MATCH(E2447,Assumptions!$A$13:$A$18,0))*F2447)),2)</f>
        <v>50</v>
      </c>
    </row>
    <row r="2448" customFormat="false" ht="15" hidden="false" customHeight="false" outlineLevel="0" collapsed="false">
      <c r="A2448" s="24" t="s">
        <v>3271</v>
      </c>
      <c r="B2448" s="39" t="n">
        <v>46076</v>
      </c>
      <c r="C2448" s="24" t="s">
        <v>600</v>
      </c>
      <c r="D2448" s="24" t="s">
        <v>826</v>
      </c>
      <c r="E2448" s="24" t="s">
        <v>111</v>
      </c>
      <c r="F2448" s="38" t="n">
        <v>50</v>
      </c>
      <c r="G2448" s="42" t="n">
        <f aca="false">DATE(YEAR(B2448),MONTH(B2448),1)</f>
        <v>46054</v>
      </c>
      <c r="H2448" s="24" t="str">
        <f aca="false">INDEX(Customers!$B$2:$B$601,MATCH(C2448,Customers!$A$2:$A$601,0))</f>
        <v>Coast</v>
      </c>
      <c r="I2448" s="43" t="n">
        <f aca="false">ROUND(MIN(INDEX(Assumptions!$D$13:$D$18,MATCH(E2448,Assumptions!$A$13:$A$18,0)),MAX(INDEX(Assumptions!$C$13:$C$18,MATCH(E2448,Assumptions!$A$13:$A$18,0)),INDEX(Assumptions!$B$13:$B$18,MATCH(E2448,Assumptions!$A$13:$A$18,0))*F2448)),2)</f>
        <v>2</v>
      </c>
    </row>
    <row r="2449" customFormat="false" ht="15" hidden="false" customHeight="false" outlineLevel="0" collapsed="false">
      <c r="A2449" s="24" t="s">
        <v>3272</v>
      </c>
      <c r="B2449" s="39" t="n">
        <v>46076</v>
      </c>
      <c r="C2449" s="24" t="s">
        <v>600</v>
      </c>
      <c r="D2449" s="24" t="s">
        <v>826</v>
      </c>
      <c r="E2449" s="24" t="s">
        <v>111</v>
      </c>
      <c r="F2449" s="38" t="n">
        <v>50</v>
      </c>
      <c r="G2449" s="42" t="n">
        <f aca="false">DATE(YEAR(B2449),MONTH(B2449),1)</f>
        <v>46054</v>
      </c>
      <c r="H2449" s="24" t="str">
        <f aca="false">INDEX(Customers!$B$2:$B$601,MATCH(C2449,Customers!$A$2:$A$601,0))</f>
        <v>Coast</v>
      </c>
      <c r="I2449" s="43" t="n">
        <f aca="false">ROUND(MIN(INDEX(Assumptions!$D$13:$D$18,MATCH(E2449,Assumptions!$A$13:$A$18,0)),MAX(INDEX(Assumptions!$C$13:$C$18,MATCH(E2449,Assumptions!$A$13:$A$18,0)),INDEX(Assumptions!$B$13:$B$18,MATCH(E2449,Assumptions!$A$13:$A$18,0))*F2449)),2)</f>
        <v>2</v>
      </c>
    </row>
    <row r="2450" customFormat="false" ht="15" hidden="false" customHeight="false" outlineLevel="0" collapsed="false">
      <c r="A2450" s="24" t="s">
        <v>3273</v>
      </c>
      <c r="B2450" s="39" t="n">
        <v>46076</v>
      </c>
      <c r="C2450" s="24" t="s">
        <v>609</v>
      </c>
      <c r="D2450" s="24" t="s">
        <v>826</v>
      </c>
      <c r="E2450" s="24" t="s">
        <v>103</v>
      </c>
      <c r="F2450" s="38" t="n">
        <v>2030</v>
      </c>
      <c r="G2450" s="42" t="n">
        <f aca="false">DATE(YEAR(B2450),MONTH(B2450),1)</f>
        <v>46054</v>
      </c>
      <c r="H2450" s="24" t="str">
        <f aca="false">INDEX(Customers!$B$2:$B$601,MATCH(C2450,Customers!$A$2:$A$601,0))</f>
        <v>Rift Valley</v>
      </c>
      <c r="I2450" s="43" t="n">
        <f aca="false">ROUND(MIN(INDEX(Assumptions!$D$13:$D$18,MATCH(E2450,Assumptions!$A$13:$A$18,0)),MAX(INDEX(Assumptions!$C$13:$C$18,MATCH(E2450,Assumptions!$A$13:$A$18,0)),INDEX(Assumptions!$B$13:$B$18,MATCH(E2450,Assumptions!$A$13:$A$18,0))*F2450)),2)</f>
        <v>20.3</v>
      </c>
    </row>
    <row r="2451" customFormat="false" ht="15" hidden="false" customHeight="false" outlineLevel="0" collapsed="false">
      <c r="A2451" s="24" t="s">
        <v>3274</v>
      </c>
      <c r="B2451" s="39" t="n">
        <v>46076</v>
      </c>
      <c r="C2451" s="24" t="s">
        <v>610</v>
      </c>
      <c r="D2451" s="24" t="s">
        <v>826</v>
      </c>
      <c r="E2451" s="24" t="s">
        <v>113</v>
      </c>
      <c r="F2451" s="38" t="n">
        <v>2000</v>
      </c>
      <c r="G2451" s="42" t="n">
        <f aca="false">DATE(YEAR(B2451),MONTH(B2451),1)</f>
        <v>46054</v>
      </c>
      <c r="H2451" s="24" t="str">
        <f aca="false">INDEX(Customers!$B$2:$B$601,MATCH(C2451,Customers!$A$2:$A$601,0))</f>
        <v>Nairobi</v>
      </c>
      <c r="I2451" s="43" t="n">
        <f aca="false">ROUND(MIN(INDEX(Assumptions!$D$13:$D$18,MATCH(E2451,Assumptions!$A$13:$A$18,0)),MAX(INDEX(Assumptions!$C$13:$C$18,MATCH(E2451,Assumptions!$A$13:$A$18,0)),INDEX(Assumptions!$B$13:$B$18,MATCH(E2451,Assumptions!$A$13:$A$18,0))*F2451)),2)</f>
        <v>100</v>
      </c>
    </row>
    <row r="2452" customFormat="false" ht="15" hidden="false" customHeight="false" outlineLevel="0" collapsed="false">
      <c r="A2452" s="24" t="s">
        <v>3275</v>
      </c>
      <c r="B2452" s="39" t="n">
        <v>46076</v>
      </c>
      <c r="C2452" s="24" t="s">
        <v>613</v>
      </c>
      <c r="D2452" s="24" t="s">
        <v>175</v>
      </c>
      <c r="E2452" s="24" t="s">
        <v>107</v>
      </c>
      <c r="F2452" s="38" t="n">
        <v>17960</v>
      </c>
      <c r="G2452" s="42" t="n">
        <f aca="false">DATE(YEAR(B2452),MONTH(B2452),1)</f>
        <v>46054</v>
      </c>
      <c r="H2452" s="24" t="str">
        <f aca="false">INDEX(Customers!$B$2:$B$601,MATCH(C2452,Customers!$A$2:$A$601,0))</f>
        <v>Rift Valley</v>
      </c>
      <c r="I2452" s="43" t="n">
        <f aca="false">ROUND(MIN(INDEX(Assumptions!$D$13:$D$18,MATCH(E2452,Assumptions!$A$13:$A$18,0)),MAX(INDEX(Assumptions!$C$13:$C$18,MATCH(E2452,Assumptions!$A$13:$A$18,0)),INDEX(Assumptions!$B$13:$B$18,MATCH(E2452,Assumptions!$A$13:$A$18,0))*F2452)),2)</f>
        <v>0</v>
      </c>
    </row>
    <row r="2453" customFormat="false" ht="15" hidden="false" customHeight="false" outlineLevel="0" collapsed="false">
      <c r="A2453" s="24" t="s">
        <v>3276</v>
      </c>
      <c r="B2453" s="39" t="n">
        <v>46076</v>
      </c>
      <c r="C2453" s="24" t="s">
        <v>618</v>
      </c>
      <c r="D2453" s="24" t="s">
        <v>826</v>
      </c>
      <c r="E2453" s="24" t="s">
        <v>103</v>
      </c>
      <c r="F2453" s="38" t="n">
        <v>6230</v>
      </c>
      <c r="G2453" s="42" t="n">
        <f aca="false">DATE(YEAR(B2453),MONTH(B2453),1)</f>
        <v>46054</v>
      </c>
      <c r="H2453" s="24" t="str">
        <f aca="false">INDEX(Customers!$B$2:$B$601,MATCH(C2453,Customers!$A$2:$A$601,0))</f>
        <v>Western</v>
      </c>
      <c r="I2453" s="43" t="n">
        <f aca="false">ROUND(MIN(INDEX(Assumptions!$D$13:$D$18,MATCH(E2453,Assumptions!$A$13:$A$18,0)),MAX(INDEX(Assumptions!$C$13:$C$18,MATCH(E2453,Assumptions!$A$13:$A$18,0)),INDEX(Assumptions!$B$13:$B$18,MATCH(E2453,Assumptions!$A$13:$A$18,0))*F2453)),2)</f>
        <v>62.3</v>
      </c>
    </row>
    <row r="2454" customFormat="false" ht="15" hidden="false" customHeight="false" outlineLevel="0" collapsed="false">
      <c r="A2454" s="24" t="s">
        <v>3277</v>
      </c>
      <c r="B2454" s="39" t="n">
        <v>46076</v>
      </c>
      <c r="C2454" s="24" t="s">
        <v>627</v>
      </c>
      <c r="D2454" s="24" t="s">
        <v>826</v>
      </c>
      <c r="E2454" s="24" t="s">
        <v>113</v>
      </c>
      <c r="F2454" s="38" t="n">
        <v>99</v>
      </c>
      <c r="G2454" s="42" t="n">
        <f aca="false">DATE(YEAR(B2454),MONTH(B2454),1)</f>
        <v>46054</v>
      </c>
      <c r="H2454" s="24" t="str">
        <f aca="false">INDEX(Customers!$B$2:$B$601,MATCH(C2454,Customers!$A$2:$A$601,0))</f>
        <v>Central</v>
      </c>
      <c r="I2454" s="43" t="n">
        <f aca="false">ROUND(MIN(INDEX(Assumptions!$D$13:$D$18,MATCH(E2454,Assumptions!$A$13:$A$18,0)),MAX(INDEX(Assumptions!$C$13:$C$18,MATCH(E2454,Assumptions!$A$13:$A$18,0)),INDEX(Assumptions!$B$13:$B$18,MATCH(E2454,Assumptions!$A$13:$A$18,0))*F2454)),2)</f>
        <v>4.95</v>
      </c>
    </row>
    <row r="2455" customFormat="false" ht="15" hidden="false" customHeight="false" outlineLevel="0" collapsed="false">
      <c r="A2455" s="24" t="s">
        <v>3278</v>
      </c>
      <c r="B2455" s="39" t="n">
        <v>46076</v>
      </c>
      <c r="C2455" s="24" t="s">
        <v>630</v>
      </c>
      <c r="D2455" s="24" t="s">
        <v>196</v>
      </c>
      <c r="E2455" s="24" t="s">
        <v>105</v>
      </c>
      <c r="F2455" s="38" t="n">
        <v>4680</v>
      </c>
      <c r="G2455" s="42" t="n">
        <f aca="false">DATE(YEAR(B2455),MONTH(B2455),1)</f>
        <v>46054</v>
      </c>
      <c r="H2455" s="24" t="str">
        <f aca="false">INDEX(Customers!$B$2:$B$601,MATCH(C2455,Customers!$A$2:$A$601,0))</f>
        <v>Western</v>
      </c>
      <c r="I2455" s="43" t="n">
        <f aca="false">ROUND(MIN(INDEX(Assumptions!$D$13:$D$18,MATCH(E2455,Assumptions!$A$13:$A$18,0)),MAX(INDEX(Assumptions!$C$13:$C$18,MATCH(E2455,Assumptions!$A$13:$A$18,0)),INDEX(Assumptions!$B$13:$B$18,MATCH(E2455,Assumptions!$A$13:$A$18,0))*F2455)),2)</f>
        <v>70.2</v>
      </c>
    </row>
    <row r="2456" customFormat="false" ht="15" hidden="false" customHeight="false" outlineLevel="0" collapsed="false">
      <c r="A2456" s="24" t="s">
        <v>3279</v>
      </c>
      <c r="B2456" s="39" t="n">
        <v>46076</v>
      </c>
      <c r="C2456" s="24" t="s">
        <v>639</v>
      </c>
      <c r="D2456" s="24" t="s">
        <v>152</v>
      </c>
      <c r="E2456" s="24" t="s">
        <v>107</v>
      </c>
      <c r="F2456" s="38" t="n">
        <v>22490</v>
      </c>
      <c r="G2456" s="42" t="n">
        <f aca="false">DATE(YEAR(B2456),MONTH(B2456),1)</f>
        <v>46054</v>
      </c>
      <c r="H2456" s="24" t="str">
        <f aca="false">INDEX(Customers!$B$2:$B$601,MATCH(C2456,Customers!$A$2:$A$601,0))</f>
        <v>Nairobi</v>
      </c>
      <c r="I2456" s="43" t="n">
        <f aca="false">ROUND(MIN(INDEX(Assumptions!$D$13:$D$18,MATCH(E2456,Assumptions!$A$13:$A$18,0)),MAX(INDEX(Assumptions!$C$13:$C$18,MATCH(E2456,Assumptions!$A$13:$A$18,0)),INDEX(Assumptions!$B$13:$B$18,MATCH(E2456,Assumptions!$A$13:$A$18,0))*F2456)),2)</f>
        <v>0</v>
      </c>
    </row>
    <row r="2457" customFormat="false" ht="15" hidden="false" customHeight="false" outlineLevel="0" collapsed="false">
      <c r="A2457" s="24" t="s">
        <v>3280</v>
      </c>
      <c r="B2457" s="39" t="n">
        <v>46076</v>
      </c>
      <c r="C2457" s="24" t="s">
        <v>649</v>
      </c>
      <c r="D2457" s="24" t="s">
        <v>207</v>
      </c>
      <c r="E2457" s="24" t="s">
        <v>107</v>
      </c>
      <c r="F2457" s="38" t="n">
        <v>71750</v>
      </c>
      <c r="G2457" s="42" t="n">
        <f aca="false">DATE(YEAR(B2457),MONTH(B2457),1)</f>
        <v>46054</v>
      </c>
      <c r="H2457" s="24" t="str">
        <f aca="false">INDEX(Customers!$B$2:$B$601,MATCH(C2457,Customers!$A$2:$A$601,0))</f>
        <v>Eastern</v>
      </c>
      <c r="I2457" s="43" t="n">
        <f aca="false">ROUND(MIN(INDEX(Assumptions!$D$13:$D$18,MATCH(E2457,Assumptions!$A$13:$A$18,0)),MAX(INDEX(Assumptions!$C$13:$C$18,MATCH(E2457,Assumptions!$A$13:$A$18,0)),INDEX(Assumptions!$B$13:$B$18,MATCH(E2457,Assumptions!$A$13:$A$18,0))*F2457)),2)</f>
        <v>0</v>
      </c>
    </row>
    <row r="2458" customFormat="false" ht="15" hidden="false" customHeight="false" outlineLevel="0" collapsed="false">
      <c r="A2458" s="24" t="s">
        <v>3281</v>
      </c>
      <c r="B2458" s="39" t="n">
        <v>46076</v>
      </c>
      <c r="C2458" s="24" t="s">
        <v>677</v>
      </c>
      <c r="D2458" s="24" t="s">
        <v>826</v>
      </c>
      <c r="E2458" s="24" t="s">
        <v>111</v>
      </c>
      <c r="F2458" s="38" t="n">
        <v>50</v>
      </c>
      <c r="G2458" s="42" t="n">
        <f aca="false">DATE(YEAR(B2458),MONTH(B2458),1)</f>
        <v>46054</v>
      </c>
      <c r="H2458" s="24" t="str">
        <f aca="false">INDEX(Customers!$B$2:$B$601,MATCH(C2458,Customers!$A$2:$A$601,0))</f>
        <v>Eastern</v>
      </c>
      <c r="I2458" s="43" t="n">
        <f aca="false">ROUND(MIN(INDEX(Assumptions!$D$13:$D$18,MATCH(E2458,Assumptions!$A$13:$A$18,0)),MAX(INDEX(Assumptions!$C$13:$C$18,MATCH(E2458,Assumptions!$A$13:$A$18,0)),INDEX(Assumptions!$B$13:$B$18,MATCH(E2458,Assumptions!$A$13:$A$18,0))*F2458)),2)</f>
        <v>2</v>
      </c>
    </row>
    <row r="2459" customFormat="false" ht="15" hidden="false" customHeight="false" outlineLevel="0" collapsed="false">
      <c r="A2459" s="24" t="s">
        <v>3282</v>
      </c>
      <c r="B2459" s="39" t="n">
        <v>46076</v>
      </c>
      <c r="C2459" s="24" t="s">
        <v>682</v>
      </c>
      <c r="D2459" s="24" t="s">
        <v>826</v>
      </c>
      <c r="E2459" s="24" t="s">
        <v>113</v>
      </c>
      <c r="F2459" s="38" t="n">
        <v>50</v>
      </c>
      <c r="G2459" s="42" t="n">
        <f aca="false">DATE(YEAR(B2459),MONTH(B2459),1)</f>
        <v>46054</v>
      </c>
      <c r="H2459" s="24" t="str">
        <f aca="false">INDEX(Customers!$B$2:$B$601,MATCH(C2459,Customers!$A$2:$A$601,0))</f>
        <v>Rift Valley</v>
      </c>
      <c r="I2459" s="43" t="n">
        <f aca="false">ROUND(MIN(INDEX(Assumptions!$D$13:$D$18,MATCH(E2459,Assumptions!$A$13:$A$18,0)),MAX(INDEX(Assumptions!$C$13:$C$18,MATCH(E2459,Assumptions!$A$13:$A$18,0)),INDEX(Assumptions!$B$13:$B$18,MATCH(E2459,Assumptions!$A$13:$A$18,0))*F2459)),2)</f>
        <v>2.5</v>
      </c>
    </row>
    <row r="2460" customFormat="false" ht="15" hidden="false" customHeight="false" outlineLevel="0" collapsed="false">
      <c r="A2460" s="24" t="s">
        <v>3283</v>
      </c>
      <c r="B2460" s="39" t="n">
        <v>46076</v>
      </c>
      <c r="C2460" s="24" t="s">
        <v>692</v>
      </c>
      <c r="D2460" s="24" t="s">
        <v>826</v>
      </c>
      <c r="E2460" s="24" t="s">
        <v>113</v>
      </c>
      <c r="F2460" s="38" t="n">
        <v>250</v>
      </c>
      <c r="G2460" s="42" t="n">
        <f aca="false">DATE(YEAR(B2460),MONTH(B2460),1)</f>
        <v>46054</v>
      </c>
      <c r="H2460" s="24" t="str">
        <f aca="false">INDEX(Customers!$B$2:$B$601,MATCH(C2460,Customers!$A$2:$A$601,0))</f>
        <v>Coast</v>
      </c>
      <c r="I2460" s="43" t="n">
        <f aca="false">ROUND(MIN(INDEX(Assumptions!$D$13:$D$18,MATCH(E2460,Assumptions!$A$13:$A$18,0)),MAX(INDEX(Assumptions!$C$13:$C$18,MATCH(E2460,Assumptions!$A$13:$A$18,0)),INDEX(Assumptions!$B$13:$B$18,MATCH(E2460,Assumptions!$A$13:$A$18,0))*F2460)),2)</f>
        <v>12.5</v>
      </c>
    </row>
    <row r="2461" customFormat="false" ht="15" hidden="false" customHeight="false" outlineLevel="0" collapsed="false">
      <c r="A2461" s="24" t="s">
        <v>3284</v>
      </c>
      <c r="B2461" s="39" t="n">
        <v>46076</v>
      </c>
      <c r="C2461" s="24" t="s">
        <v>701</v>
      </c>
      <c r="D2461" s="24" t="s">
        <v>154</v>
      </c>
      <c r="E2461" s="24" t="s">
        <v>105</v>
      </c>
      <c r="F2461" s="38" t="n">
        <v>9860</v>
      </c>
      <c r="G2461" s="42" t="n">
        <f aca="false">DATE(YEAR(B2461),MONTH(B2461),1)</f>
        <v>46054</v>
      </c>
      <c r="H2461" s="24" t="str">
        <f aca="false">INDEX(Customers!$B$2:$B$601,MATCH(C2461,Customers!$A$2:$A$601,0))</f>
        <v>Nairobi</v>
      </c>
      <c r="I2461" s="43" t="n">
        <f aca="false">ROUND(MIN(INDEX(Assumptions!$D$13:$D$18,MATCH(E2461,Assumptions!$A$13:$A$18,0)),MAX(INDEX(Assumptions!$C$13:$C$18,MATCH(E2461,Assumptions!$A$13:$A$18,0)),INDEX(Assumptions!$B$13:$B$18,MATCH(E2461,Assumptions!$A$13:$A$18,0))*F2461)),2)</f>
        <v>147.9</v>
      </c>
    </row>
    <row r="2462" customFormat="false" ht="15" hidden="false" customHeight="false" outlineLevel="0" collapsed="false">
      <c r="A2462" s="24" t="s">
        <v>3285</v>
      </c>
      <c r="B2462" s="39" t="n">
        <v>46076</v>
      </c>
      <c r="C2462" s="24" t="s">
        <v>723</v>
      </c>
      <c r="D2462" s="24" t="s">
        <v>826</v>
      </c>
      <c r="E2462" s="24" t="s">
        <v>103</v>
      </c>
      <c r="F2462" s="38" t="n">
        <v>490</v>
      </c>
      <c r="G2462" s="42" t="n">
        <f aca="false">DATE(YEAR(B2462),MONTH(B2462),1)</f>
        <v>46054</v>
      </c>
      <c r="H2462" s="24" t="str">
        <f aca="false">INDEX(Customers!$B$2:$B$601,MATCH(C2462,Customers!$A$2:$A$601,0))</f>
        <v>Eastern</v>
      </c>
      <c r="I2462" s="43" t="n">
        <f aca="false">ROUND(MIN(INDEX(Assumptions!$D$13:$D$18,MATCH(E2462,Assumptions!$A$13:$A$18,0)),MAX(INDEX(Assumptions!$C$13:$C$18,MATCH(E2462,Assumptions!$A$13:$A$18,0)),INDEX(Assumptions!$B$13:$B$18,MATCH(E2462,Assumptions!$A$13:$A$18,0))*F2462)),2)</f>
        <v>5</v>
      </c>
    </row>
    <row r="2463" customFormat="false" ht="15" hidden="false" customHeight="false" outlineLevel="0" collapsed="false">
      <c r="A2463" s="24" t="s">
        <v>3286</v>
      </c>
      <c r="B2463" s="39" t="n">
        <v>46076</v>
      </c>
      <c r="C2463" s="24" t="s">
        <v>724</v>
      </c>
      <c r="D2463" s="24" t="s">
        <v>826</v>
      </c>
      <c r="E2463" s="24" t="s">
        <v>113</v>
      </c>
      <c r="F2463" s="38" t="n">
        <v>1000</v>
      </c>
      <c r="G2463" s="42" t="n">
        <f aca="false">DATE(YEAR(B2463),MONTH(B2463),1)</f>
        <v>46054</v>
      </c>
      <c r="H2463" s="24" t="str">
        <f aca="false">INDEX(Customers!$B$2:$B$601,MATCH(C2463,Customers!$A$2:$A$601,0))</f>
        <v>Central</v>
      </c>
      <c r="I2463" s="43" t="n">
        <f aca="false">ROUND(MIN(INDEX(Assumptions!$D$13:$D$18,MATCH(E2463,Assumptions!$A$13:$A$18,0)),MAX(INDEX(Assumptions!$C$13:$C$18,MATCH(E2463,Assumptions!$A$13:$A$18,0)),INDEX(Assumptions!$B$13:$B$18,MATCH(E2463,Assumptions!$A$13:$A$18,0))*F2463)),2)</f>
        <v>50</v>
      </c>
    </row>
    <row r="2464" customFormat="false" ht="15" hidden="false" customHeight="false" outlineLevel="0" collapsed="false">
      <c r="A2464" s="24" t="s">
        <v>3287</v>
      </c>
      <c r="B2464" s="39" t="n">
        <v>46076</v>
      </c>
      <c r="C2464" s="24" t="s">
        <v>743</v>
      </c>
      <c r="D2464" s="24" t="s">
        <v>826</v>
      </c>
      <c r="E2464" s="24" t="s">
        <v>103</v>
      </c>
      <c r="F2464" s="38" t="n">
        <v>14670</v>
      </c>
      <c r="G2464" s="42" t="n">
        <f aca="false">DATE(YEAR(B2464),MONTH(B2464),1)</f>
        <v>46054</v>
      </c>
      <c r="H2464" s="24" t="str">
        <f aca="false">INDEX(Customers!$B$2:$B$601,MATCH(C2464,Customers!$A$2:$A$601,0))</f>
        <v>Eastern</v>
      </c>
      <c r="I2464" s="43" t="n">
        <f aca="false">ROUND(MIN(INDEX(Assumptions!$D$13:$D$18,MATCH(E2464,Assumptions!$A$13:$A$18,0)),MAX(INDEX(Assumptions!$C$13:$C$18,MATCH(E2464,Assumptions!$A$13:$A$18,0)),INDEX(Assumptions!$B$13:$B$18,MATCH(E2464,Assumptions!$A$13:$A$18,0))*F2464)),2)</f>
        <v>105</v>
      </c>
    </row>
    <row r="2465" customFormat="false" ht="15" hidden="false" customHeight="false" outlineLevel="0" collapsed="false">
      <c r="A2465" s="24" t="s">
        <v>3288</v>
      </c>
      <c r="B2465" s="39" t="n">
        <v>46076</v>
      </c>
      <c r="C2465" s="24" t="s">
        <v>760</v>
      </c>
      <c r="D2465" s="24" t="s">
        <v>826</v>
      </c>
      <c r="E2465" s="24" t="s">
        <v>103</v>
      </c>
      <c r="F2465" s="38" t="n">
        <v>2070</v>
      </c>
      <c r="G2465" s="42" t="n">
        <f aca="false">DATE(YEAR(B2465),MONTH(B2465),1)</f>
        <v>46054</v>
      </c>
      <c r="H2465" s="24" t="str">
        <f aca="false">INDEX(Customers!$B$2:$B$601,MATCH(C2465,Customers!$A$2:$A$601,0))</f>
        <v>Rift Valley</v>
      </c>
      <c r="I2465" s="43" t="n">
        <f aca="false">ROUND(MIN(INDEX(Assumptions!$D$13:$D$18,MATCH(E2465,Assumptions!$A$13:$A$18,0)),MAX(INDEX(Assumptions!$C$13:$C$18,MATCH(E2465,Assumptions!$A$13:$A$18,0)),INDEX(Assumptions!$B$13:$B$18,MATCH(E2465,Assumptions!$A$13:$A$18,0))*F2465)),2)</f>
        <v>20.7</v>
      </c>
    </row>
    <row r="2466" customFormat="false" ht="15" hidden="false" customHeight="false" outlineLevel="0" collapsed="false">
      <c r="A2466" s="24" t="s">
        <v>3289</v>
      </c>
      <c r="B2466" s="39" t="n">
        <v>46076</v>
      </c>
      <c r="C2466" s="24" t="s">
        <v>762</v>
      </c>
      <c r="D2466" s="24" t="s">
        <v>826</v>
      </c>
      <c r="E2466" s="24" t="s">
        <v>103</v>
      </c>
      <c r="F2466" s="38" t="n">
        <v>1270</v>
      </c>
      <c r="G2466" s="42" t="n">
        <f aca="false">DATE(YEAR(B2466),MONTH(B2466),1)</f>
        <v>46054</v>
      </c>
      <c r="H2466" s="24" t="str">
        <f aca="false">INDEX(Customers!$B$2:$B$601,MATCH(C2466,Customers!$A$2:$A$601,0))</f>
        <v>Western</v>
      </c>
      <c r="I2466" s="43" t="n">
        <f aca="false">ROUND(MIN(INDEX(Assumptions!$D$13:$D$18,MATCH(E2466,Assumptions!$A$13:$A$18,0)),MAX(INDEX(Assumptions!$C$13:$C$18,MATCH(E2466,Assumptions!$A$13:$A$18,0)),INDEX(Assumptions!$B$13:$B$18,MATCH(E2466,Assumptions!$A$13:$A$18,0))*F2466)),2)</f>
        <v>12.7</v>
      </c>
    </row>
    <row r="2467" customFormat="false" ht="15" hidden="false" customHeight="false" outlineLevel="0" collapsed="false">
      <c r="A2467" s="24" t="s">
        <v>3290</v>
      </c>
      <c r="B2467" s="39" t="n">
        <v>46076</v>
      </c>
      <c r="C2467" s="24" t="s">
        <v>794</v>
      </c>
      <c r="D2467" s="24" t="s">
        <v>826</v>
      </c>
      <c r="E2467" s="24" t="s">
        <v>103</v>
      </c>
      <c r="F2467" s="38" t="n">
        <v>300</v>
      </c>
      <c r="G2467" s="42" t="n">
        <f aca="false">DATE(YEAR(B2467),MONTH(B2467),1)</f>
        <v>46054</v>
      </c>
      <c r="H2467" s="24" t="str">
        <f aca="false">INDEX(Customers!$B$2:$B$601,MATCH(C2467,Customers!$A$2:$A$601,0))</f>
        <v>Rift Valley</v>
      </c>
      <c r="I2467" s="43" t="n">
        <f aca="false">ROUND(MIN(INDEX(Assumptions!$D$13:$D$18,MATCH(E2467,Assumptions!$A$13:$A$18,0)),MAX(INDEX(Assumptions!$C$13:$C$18,MATCH(E2467,Assumptions!$A$13:$A$18,0)),INDEX(Assumptions!$B$13:$B$18,MATCH(E2467,Assumptions!$A$13:$A$18,0))*F2467)),2)</f>
        <v>5</v>
      </c>
    </row>
    <row r="2468" customFormat="false" ht="15" hidden="false" customHeight="false" outlineLevel="0" collapsed="false">
      <c r="A2468" s="24" t="s">
        <v>3291</v>
      </c>
      <c r="B2468" s="39" t="n">
        <v>46076</v>
      </c>
      <c r="C2468" s="24" t="s">
        <v>807</v>
      </c>
      <c r="D2468" s="24" t="s">
        <v>152</v>
      </c>
      <c r="E2468" s="24" t="s">
        <v>107</v>
      </c>
      <c r="F2468" s="38" t="n">
        <v>8940</v>
      </c>
      <c r="G2468" s="42" t="n">
        <f aca="false">DATE(YEAR(B2468),MONTH(B2468),1)</f>
        <v>46054</v>
      </c>
      <c r="H2468" s="24" t="str">
        <f aca="false">INDEX(Customers!$B$2:$B$601,MATCH(C2468,Customers!$A$2:$A$601,0))</f>
        <v>Nairobi</v>
      </c>
      <c r="I2468" s="43" t="n">
        <f aca="false">ROUND(MIN(INDEX(Assumptions!$D$13:$D$18,MATCH(E2468,Assumptions!$A$13:$A$18,0)),MAX(INDEX(Assumptions!$C$13:$C$18,MATCH(E2468,Assumptions!$A$13:$A$18,0)),INDEX(Assumptions!$B$13:$B$18,MATCH(E2468,Assumptions!$A$13:$A$18,0))*F2468)),2)</f>
        <v>0</v>
      </c>
    </row>
    <row r="2469" customFormat="false" ht="15" hidden="false" customHeight="false" outlineLevel="0" collapsed="false">
      <c r="A2469" s="24" t="s">
        <v>3292</v>
      </c>
      <c r="B2469" s="39" t="n">
        <v>46076</v>
      </c>
      <c r="C2469" s="24" t="s">
        <v>808</v>
      </c>
      <c r="D2469" s="24" t="s">
        <v>826</v>
      </c>
      <c r="E2469" s="24" t="s">
        <v>103</v>
      </c>
      <c r="F2469" s="38" t="n">
        <v>2680</v>
      </c>
      <c r="G2469" s="42" t="n">
        <f aca="false">DATE(YEAR(B2469),MONTH(B2469),1)</f>
        <v>46054</v>
      </c>
      <c r="H2469" s="24" t="str">
        <f aca="false">INDEX(Customers!$B$2:$B$601,MATCH(C2469,Customers!$A$2:$A$601,0))</f>
        <v>Western</v>
      </c>
      <c r="I2469" s="43" t="n">
        <f aca="false">ROUND(MIN(INDEX(Assumptions!$D$13:$D$18,MATCH(E2469,Assumptions!$A$13:$A$18,0)),MAX(INDEX(Assumptions!$C$13:$C$18,MATCH(E2469,Assumptions!$A$13:$A$18,0)),INDEX(Assumptions!$B$13:$B$18,MATCH(E2469,Assumptions!$A$13:$A$18,0))*F2469)),2)</f>
        <v>26.8</v>
      </c>
    </row>
    <row r="2470" customFormat="false" ht="15" hidden="false" customHeight="false" outlineLevel="0" collapsed="false">
      <c r="A2470" s="24" t="s">
        <v>3293</v>
      </c>
      <c r="B2470" s="39" t="n">
        <v>46076</v>
      </c>
      <c r="C2470" s="24" t="s">
        <v>816</v>
      </c>
      <c r="D2470" s="24" t="s">
        <v>826</v>
      </c>
      <c r="E2470" s="24" t="s">
        <v>111</v>
      </c>
      <c r="F2470" s="38" t="n">
        <v>500</v>
      </c>
      <c r="G2470" s="42" t="n">
        <f aca="false">DATE(YEAR(B2470),MONTH(B2470),1)</f>
        <v>46054</v>
      </c>
      <c r="H2470" s="24" t="str">
        <f aca="false">INDEX(Customers!$B$2:$B$601,MATCH(C2470,Customers!$A$2:$A$601,0))</f>
        <v>Nairobi</v>
      </c>
      <c r="I2470" s="43" t="n">
        <f aca="false">ROUND(MIN(INDEX(Assumptions!$D$13:$D$18,MATCH(E2470,Assumptions!$A$13:$A$18,0)),MAX(INDEX(Assumptions!$C$13:$C$18,MATCH(E2470,Assumptions!$A$13:$A$18,0)),INDEX(Assumptions!$B$13:$B$18,MATCH(E2470,Assumptions!$A$13:$A$18,0))*F2470)),2)</f>
        <v>20</v>
      </c>
    </row>
    <row r="2471" customFormat="false" ht="15" hidden="false" customHeight="false" outlineLevel="0" collapsed="false">
      <c r="A2471" s="24" t="s">
        <v>3294</v>
      </c>
      <c r="B2471" s="39" t="n">
        <v>46077</v>
      </c>
      <c r="C2471" s="24" t="s">
        <v>219</v>
      </c>
      <c r="D2471" s="24" t="s">
        <v>181</v>
      </c>
      <c r="E2471" s="24" t="s">
        <v>105</v>
      </c>
      <c r="F2471" s="38" t="n">
        <v>2380</v>
      </c>
      <c r="G2471" s="42" t="n">
        <f aca="false">DATE(YEAR(B2471),MONTH(B2471),1)</f>
        <v>46054</v>
      </c>
      <c r="H2471" s="24" t="str">
        <f aca="false">INDEX(Customers!$B$2:$B$601,MATCH(C2471,Customers!$A$2:$A$601,0))</f>
        <v>Rift Valley</v>
      </c>
      <c r="I2471" s="43" t="n">
        <f aca="false">ROUND(MIN(INDEX(Assumptions!$D$13:$D$18,MATCH(E2471,Assumptions!$A$13:$A$18,0)),MAX(INDEX(Assumptions!$C$13:$C$18,MATCH(E2471,Assumptions!$A$13:$A$18,0)),INDEX(Assumptions!$B$13:$B$18,MATCH(E2471,Assumptions!$A$13:$A$18,0))*F2471)),2)</f>
        <v>35.7</v>
      </c>
    </row>
    <row r="2472" customFormat="false" ht="15" hidden="false" customHeight="false" outlineLevel="0" collapsed="false">
      <c r="A2472" s="24" t="s">
        <v>3295</v>
      </c>
      <c r="B2472" s="39" t="n">
        <v>46077</v>
      </c>
      <c r="C2472" s="24" t="s">
        <v>224</v>
      </c>
      <c r="D2472" s="24" t="s">
        <v>826</v>
      </c>
      <c r="E2472" s="24" t="s">
        <v>103</v>
      </c>
      <c r="F2472" s="38" t="n">
        <v>2960</v>
      </c>
      <c r="G2472" s="42" t="n">
        <f aca="false">DATE(YEAR(B2472),MONTH(B2472),1)</f>
        <v>46054</v>
      </c>
      <c r="H2472" s="24" t="str">
        <f aca="false">INDEX(Customers!$B$2:$B$601,MATCH(C2472,Customers!$A$2:$A$601,0))</f>
        <v>Western</v>
      </c>
      <c r="I2472" s="43" t="n">
        <f aca="false">ROUND(MIN(INDEX(Assumptions!$D$13:$D$18,MATCH(E2472,Assumptions!$A$13:$A$18,0)),MAX(INDEX(Assumptions!$C$13:$C$18,MATCH(E2472,Assumptions!$A$13:$A$18,0)),INDEX(Assumptions!$B$13:$B$18,MATCH(E2472,Assumptions!$A$13:$A$18,0))*F2472)),2)</f>
        <v>29.6</v>
      </c>
    </row>
    <row r="2473" customFormat="false" ht="15" hidden="false" customHeight="false" outlineLevel="0" collapsed="false">
      <c r="A2473" s="24" t="s">
        <v>3296</v>
      </c>
      <c r="B2473" s="39" t="n">
        <v>46077</v>
      </c>
      <c r="C2473" s="24" t="s">
        <v>251</v>
      </c>
      <c r="D2473" s="24" t="s">
        <v>159</v>
      </c>
      <c r="E2473" s="24" t="s">
        <v>105</v>
      </c>
      <c r="F2473" s="38" t="n">
        <v>1230</v>
      </c>
      <c r="G2473" s="42" t="n">
        <f aca="false">DATE(YEAR(B2473),MONTH(B2473),1)</f>
        <v>46054</v>
      </c>
      <c r="H2473" s="24" t="str">
        <f aca="false">INDEX(Customers!$B$2:$B$601,MATCH(C2473,Customers!$A$2:$A$601,0))</f>
        <v>Nairobi</v>
      </c>
      <c r="I2473" s="43" t="n">
        <f aca="false">ROUND(MIN(INDEX(Assumptions!$D$13:$D$18,MATCH(E2473,Assumptions!$A$13:$A$18,0)),MAX(INDEX(Assumptions!$C$13:$C$18,MATCH(E2473,Assumptions!$A$13:$A$18,0)),INDEX(Assumptions!$B$13:$B$18,MATCH(E2473,Assumptions!$A$13:$A$18,0))*F2473)),2)</f>
        <v>18.45</v>
      </c>
    </row>
    <row r="2474" customFormat="false" ht="15" hidden="false" customHeight="false" outlineLevel="0" collapsed="false">
      <c r="A2474" s="24" t="s">
        <v>3297</v>
      </c>
      <c r="B2474" s="39" t="n">
        <v>46077</v>
      </c>
      <c r="C2474" s="24" t="s">
        <v>277</v>
      </c>
      <c r="D2474" s="24" t="s">
        <v>182</v>
      </c>
      <c r="E2474" s="24" t="s">
        <v>107</v>
      </c>
      <c r="F2474" s="38" t="n">
        <v>18280</v>
      </c>
      <c r="G2474" s="42" t="n">
        <f aca="false">DATE(YEAR(B2474),MONTH(B2474),1)</f>
        <v>46054</v>
      </c>
      <c r="H2474" s="24" t="str">
        <f aca="false">INDEX(Customers!$B$2:$B$601,MATCH(C2474,Customers!$A$2:$A$601,0))</f>
        <v>Rift Valley</v>
      </c>
      <c r="I2474" s="43" t="n">
        <f aca="false">ROUND(MIN(INDEX(Assumptions!$D$13:$D$18,MATCH(E2474,Assumptions!$A$13:$A$18,0)),MAX(INDEX(Assumptions!$C$13:$C$18,MATCH(E2474,Assumptions!$A$13:$A$18,0)),INDEX(Assumptions!$B$13:$B$18,MATCH(E2474,Assumptions!$A$13:$A$18,0))*F2474)),2)</f>
        <v>0</v>
      </c>
    </row>
    <row r="2475" customFormat="false" ht="15" hidden="false" customHeight="false" outlineLevel="0" collapsed="false">
      <c r="A2475" s="24" t="s">
        <v>3298</v>
      </c>
      <c r="B2475" s="39" t="n">
        <v>46077</v>
      </c>
      <c r="C2475" s="24" t="s">
        <v>288</v>
      </c>
      <c r="D2475" s="24" t="s">
        <v>164</v>
      </c>
      <c r="E2475" s="24" t="s">
        <v>107</v>
      </c>
      <c r="F2475" s="38" t="n">
        <v>16560</v>
      </c>
      <c r="G2475" s="42" t="n">
        <f aca="false">DATE(YEAR(B2475),MONTH(B2475),1)</f>
        <v>46054</v>
      </c>
      <c r="H2475" s="24" t="str">
        <f aca="false">INDEX(Customers!$B$2:$B$601,MATCH(C2475,Customers!$A$2:$A$601,0))</f>
        <v>Central</v>
      </c>
      <c r="I2475" s="43" t="n">
        <f aca="false">ROUND(MIN(INDEX(Assumptions!$D$13:$D$18,MATCH(E2475,Assumptions!$A$13:$A$18,0)),MAX(INDEX(Assumptions!$C$13:$C$18,MATCH(E2475,Assumptions!$A$13:$A$18,0)),INDEX(Assumptions!$B$13:$B$18,MATCH(E2475,Assumptions!$A$13:$A$18,0))*F2475)),2)</f>
        <v>0</v>
      </c>
    </row>
    <row r="2476" customFormat="false" ht="15" hidden="false" customHeight="false" outlineLevel="0" collapsed="false">
      <c r="A2476" s="24" t="s">
        <v>3299</v>
      </c>
      <c r="B2476" s="39" t="n">
        <v>46077</v>
      </c>
      <c r="C2476" s="24" t="s">
        <v>309</v>
      </c>
      <c r="D2476" s="24" t="s">
        <v>826</v>
      </c>
      <c r="E2476" s="24" t="s">
        <v>111</v>
      </c>
      <c r="F2476" s="38" t="n">
        <v>50</v>
      </c>
      <c r="G2476" s="42" t="n">
        <f aca="false">DATE(YEAR(B2476),MONTH(B2476),1)</f>
        <v>46054</v>
      </c>
      <c r="H2476" s="24" t="str">
        <f aca="false">INDEX(Customers!$B$2:$B$601,MATCH(C2476,Customers!$A$2:$A$601,0))</f>
        <v>Rift Valley</v>
      </c>
      <c r="I2476" s="43" t="n">
        <f aca="false">ROUND(MIN(INDEX(Assumptions!$D$13:$D$18,MATCH(E2476,Assumptions!$A$13:$A$18,0)),MAX(INDEX(Assumptions!$C$13:$C$18,MATCH(E2476,Assumptions!$A$13:$A$18,0)),INDEX(Assumptions!$B$13:$B$18,MATCH(E2476,Assumptions!$A$13:$A$18,0))*F2476)),2)</f>
        <v>2</v>
      </c>
    </row>
    <row r="2477" customFormat="false" ht="15" hidden="false" customHeight="false" outlineLevel="0" collapsed="false">
      <c r="A2477" s="24" t="s">
        <v>3300</v>
      </c>
      <c r="B2477" s="39" t="n">
        <v>46077</v>
      </c>
      <c r="C2477" s="24" t="s">
        <v>344</v>
      </c>
      <c r="D2477" s="24" t="s">
        <v>826</v>
      </c>
      <c r="E2477" s="24" t="s">
        <v>109</v>
      </c>
      <c r="F2477" s="38" t="n">
        <v>20570</v>
      </c>
      <c r="G2477" s="42" t="n">
        <f aca="false">DATE(YEAR(B2477),MONTH(B2477),1)</f>
        <v>46054</v>
      </c>
      <c r="H2477" s="24" t="str">
        <f aca="false">INDEX(Customers!$B$2:$B$601,MATCH(C2477,Customers!$A$2:$A$601,0))</f>
        <v>Central</v>
      </c>
      <c r="I2477" s="43" t="n">
        <f aca="false">ROUND(MIN(INDEX(Assumptions!$D$13:$D$18,MATCH(E2477,Assumptions!$A$13:$A$18,0)),MAX(INDEX(Assumptions!$C$13:$C$18,MATCH(E2477,Assumptions!$A$13:$A$18,0)),INDEX(Assumptions!$B$13:$B$18,MATCH(E2477,Assumptions!$A$13:$A$18,0))*F2477)),2)</f>
        <v>40</v>
      </c>
    </row>
    <row r="2478" customFormat="false" ht="15" hidden="false" customHeight="false" outlineLevel="0" collapsed="false">
      <c r="A2478" s="24" t="s">
        <v>3301</v>
      </c>
      <c r="B2478" s="39" t="n">
        <v>46077</v>
      </c>
      <c r="C2478" s="24" t="s">
        <v>380</v>
      </c>
      <c r="D2478" s="24" t="s">
        <v>826</v>
      </c>
      <c r="E2478" s="24" t="s">
        <v>103</v>
      </c>
      <c r="F2478" s="38" t="n">
        <v>450</v>
      </c>
      <c r="G2478" s="42" t="n">
        <f aca="false">DATE(YEAR(B2478),MONTH(B2478),1)</f>
        <v>46054</v>
      </c>
      <c r="H2478" s="24" t="str">
        <f aca="false">INDEX(Customers!$B$2:$B$601,MATCH(C2478,Customers!$A$2:$A$601,0))</f>
        <v>Western</v>
      </c>
      <c r="I2478" s="43" t="n">
        <f aca="false">ROUND(MIN(INDEX(Assumptions!$D$13:$D$18,MATCH(E2478,Assumptions!$A$13:$A$18,0)),MAX(INDEX(Assumptions!$C$13:$C$18,MATCH(E2478,Assumptions!$A$13:$A$18,0)),INDEX(Assumptions!$B$13:$B$18,MATCH(E2478,Assumptions!$A$13:$A$18,0))*F2478)),2)</f>
        <v>5</v>
      </c>
    </row>
    <row r="2479" customFormat="false" ht="15" hidden="false" customHeight="false" outlineLevel="0" collapsed="false">
      <c r="A2479" s="24" t="s">
        <v>3302</v>
      </c>
      <c r="B2479" s="39" t="n">
        <v>46077</v>
      </c>
      <c r="C2479" s="24" t="s">
        <v>463</v>
      </c>
      <c r="D2479" s="24" t="s">
        <v>826</v>
      </c>
      <c r="E2479" s="24" t="s">
        <v>111</v>
      </c>
      <c r="F2479" s="38" t="n">
        <v>200</v>
      </c>
      <c r="G2479" s="42" t="n">
        <f aca="false">DATE(YEAR(B2479),MONTH(B2479),1)</f>
        <v>46054</v>
      </c>
      <c r="H2479" s="24" t="str">
        <f aca="false">INDEX(Customers!$B$2:$B$601,MATCH(C2479,Customers!$A$2:$A$601,0))</f>
        <v>Eastern</v>
      </c>
      <c r="I2479" s="43" t="n">
        <f aca="false">ROUND(MIN(INDEX(Assumptions!$D$13:$D$18,MATCH(E2479,Assumptions!$A$13:$A$18,0)),MAX(INDEX(Assumptions!$C$13:$C$18,MATCH(E2479,Assumptions!$A$13:$A$18,0)),INDEX(Assumptions!$B$13:$B$18,MATCH(E2479,Assumptions!$A$13:$A$18,0))*F2479)),2)</f>
        <v>8</v>
      </c>
    </row>
    <row r="2480" customFormat="false" ht="15" hidden="false" customHeight="false" outlineLevel="0" collapsed="false">
      <c r="A2480" s="24" t="s">
        <v>3303</v>
      </c>
      <c r="B2480" s="39" t="n">
        <v>46077</v>
      </c>
      <c r="C2480" s="24" t="s">
        <v>484</v>
      </c>
      <c r="D2480" s="24" t="s">
        <v>193</v>
      </c>
      <c r="E2480" s="24" t="s">
        <v>105</v>
      </c>
      <c r="F2480" s="38" t="n">
        <v>2170</v>
      </c>
      <c r="G2480" s="42" t="n">
        <f aca="false">DATE(YEAR(B2480),MONTH(B2480),1)</f>
        <v>46054</v>
      </c>
      <c r="H2480" s="24" t="str">
        <f aca="false">INDEX(Customers!$B$2:$B$601,MATCH(C2480,Customers!$A$2:$A$601,0))</f>
        <v>Western</v>
      </c>
      <c r="I2480" s="43" t="n">
        <f aca="false">ROUND(MIN(INDEX(Assumptions!$D$13:$D$18,MATCH(E2480,Assumptions!$A$13:$A$18,0)),MAX(INDEX(Assumptions!$C$13:$C$18,MATCH(E2480,Assumptions!$A$13:$A$18,0)),INDEX(Assumptions!$B$13:$B$18,MATCH(E2480,Assumptions!$A$13:$A$18,0))*F2480)),2)</f>
        <v>32.55</v>
      </c>
    </row>
    <row r="2481" customFormat="false" ht="15" hidden="false" customHeight="false" outlineLevel="0" collapsed="false">
      <c r="A2481" s="24" t="s">
        <v>3304</v>
      </c>
      <c r="B2481" s="39" t="n">
        <v>46077</v>
      </c>
      <c r="C2481" s="24" t="s">
        <v>486</v>
      </c>
      <c r="D2481" s="24" t="s">
        <v>826</v>
      </c>
      <c r="E2481" s="24" t="s">
        <v>113</v>
      </c>
      <c r="F2481" s="38" t="n">
        <v>50</v>
      </c>
      <c r="G2481" s="42" t="n">
        <f aca="false">DATE(YEAR(B2481),MONTH(B2481),1)</f>
        <v>46054</v>
      </c>
      <c r="H2481" s="24" t="str">
        <f aca="false">INDEX(Customers!$B$2:$B$601,MATCH(C2481,Customers!$A$2:$A$601,0))</f>
        <v>Nairobi</v>
      </c>
      <c r="I2481" s="43" t="n">
        <f aca="false">ROUND(MIN(INDEX(Assumptions!$D$13:$D$18,MATCH(E2481,Assumptions!$A$13:$A$18,0)),MAX(INDEX(Assumptions!$C$13:$C$18,MATCH(E2481,Assumptions!$A$13:$A$18,0)),INDEX(Assumptions!$B$13:$B$18,MATCH(E2481,Assumptions!$A$13:$A$18,0))*F2481)),2)</f>
        <v>2.5</v>
      </c>
    </row>
    <row r="2482" customFormat="false" ht="15" hidden="false" customHeight="false" outlineLevel="0" collapsed="false">
      <c r="A2482" s="24" t="s">
        <v>3305</v>
      </c>
      <c r="B2482" s="39" t="n">
        <v>46077</v>
      </c>
      <c r="C2482" s="24" t="s">
        <v>532</v>
      </c>
      <c r="D2482" s="24" t="s">
        <v>826</v>
      </c>
      <c r="E2482" s="24" t="s">
        <v>111</v>
      </c>
      <c r="F2482" s="38" t="n">
        <v>500</v>
      </c>
      <c r="G2482" s="42" t="n">
        <f aca="false">DATE(YEAR(B2482),MONTH(B2482),1)</f>
        <v>46054</v>
      </c>
      <c r="H2482" s="24" t="str">
        <f aca="false">INDEX(Customers!$B$2:$B$601,MATCH(C2482,Customers!$A$2:$A$601,0))</f>
        <v>Western</v>
      </c>
      <c r="I2482" s="43" t="n">
        <f aca="false">ROUND(MIN(INDEX(Assumptions!$D$13:$D$18,MATCH(E2482,Assumptions!$A$13:$A$18,0)),MAX(INDEX(Assumptions!$C$13:$C$18,MATCH(E2482,Assumptions!$A$13:$A$18,0)),INDEX(Assumptions!$B$13:$B$18,MATCH(E2482,Assumptions!$A$13:$A$18,0))*F2482)),2)</f>
        <v>20</v>
      </c>
    </row>
    <row r="2483" customFormat="false" ht="15" hidden="false" customHeight="false" outlineLevel="0" collapsed="false">
      <c r="A2483" s="24" t="s">
        <v>3306</v>
      </c>
      <c r="B2483" s="39" t="n">
        <v>46077</v>
      </c>
      <c r="C2483" s="24" t="s">
        <v>543</v>
      </c>
      <c r="D2483" s="24" t="s">
        <v>826</v>
      </c>
      <c r="E2483" s="24" t="s">
        <v>103</v>
      </c>
      <c r="F2483" s="38" t="n">
        <v>2710</v>
      </c>
      <c r="G2483" s="42" t="n">
        <f aca="false">DATE(YEAR(B2483),MONTH(B2483),1)</f>
        <v>46054</v>
      </c>
      <c r="H2483" s="24" t="str">
        <f aca="false">INDEX(Customers!$B$2:$B$601,MATCH(C2483,Customers!$A$2:$A$601,0))</f>
        <v>Central</v>
      </c>
      <c r="I2483" s="43" t="n">
        <f aca="false">ROUND(MIN(INDEX(Assumptions!$D$13:$D$18,MATCH(E2483,Assumptions!$A$13:$A$18,0)),MAX(INDEX(Assumptions!$C$13:$C$18,MATCH(E2483,Assumptions!$A$13:$A$18,0)),INDEX(Assumptions!$B$13:$B$18,MATCH(E2483,Assumptions!$A$13:$A$18,0))*F2483)),2)</f>
        <v>27.1</v>
      </c>
    </row>
    <row r="2484" customFormat="false" ht="15" hidden="false" customHeight="false" outlineLevel="0" collapsed="false">
      <c r="A2484" s="24" t="s">
        <v>3307</v>
      </c>
      <c r="B2484" s="39" t="n">
        <v>46077</v>
      </c>
      <c r="C2484" s="24" t="s">
        <v>549</v>
      </c>
      <c r="D2484" s="24" t="s">
        <v>826</v>
      </c>
      <c r="E2484" s="24" t="s">
        <v>103</v>
      </c>
      <c r="F2484" s="38" t="n">
        <v>1260</v>
      </c>
      <c r="G2484" s="42" t="n">
        <f aca="false">DATE(YEAR(B2484),MONTH(B2484),1)</f>
        <v>46054</v>
      </c>
      <c r="H2484" s="24" t="str">
        <f aca="false">INDEX(Customers!$B$2:$B$601,MATCH(C2484,Customers!$A$2:$A$601,0))</f>
        <v>Eastern</v>
      </c>
      <c r="I2484" s="43" t="n">
        <f aca="false">ROUND(MIN(INDEX(Assumptions!$D$13:$D$18,MATCH(E2484,Assumptions!$A$13:$A$18,0)),MAX(INDEX(Assumptions!$C$13:$C$18,MATCH(E2484,Assumptions!$A$13:$A$18,0)),INDEX(Assumptions!$B$13:$B$18,MATCH(E2484,Assumptions!$A$13:$A$18,0))*F2484)),2)</f>
        <v>12.6</v>
      </c>
    </row>
    <row r="2485" customFormat="false" ht="15" hidden="false" customHeight="false" outlineLevel="0" collapsed="false">
      <c r="A2485" s="24" t="s">
        <v>3308</v>
      </c>
      <c r="B2485" s="39" t="n">
        <v>46077</v>
      </c>
      <c r="C2485" s="24" t="s">
        <v>572</v>
      </c>
      <c r="D2485" s="24" t="s">
        <v>188</v>
      </c>
      <c r="E2485" s="24" t="s">
        <v>105</v>
      </c>
      <c r="F2485" s="38" t="n">
        <v>2560</v>
      </c>
      <c r="G2485" s="42" t="n">
        <f aca="false">DATE(YEAR(B2485),MONTH(B2485),1)</f>
        <v>46054</v>
      </c>
      <c r="H2485" s="24" t="str">
        <f aca="false">INDEX(Customers!$B$2:$B$601,MATCH(C2485,Customers!$A$2:$A$601,0))</f>
        <v>Coast</v>
      </c>
      <c r="I2485" s="43" t="n">
        <f aca="false">ROUND(MIN(INDEX(Assumptions!$D$13:$D$18,MATCH(E2485,Assumptions!$A$13:$A$18,0)),MAX(INDEX(Assumptions!$C$13:$C$18,MATCH(E2485,Assumptions!$A$13:$A$18,0)),INDEX(Assumptions!$B$13:$B$18,MATCH(E2485,Assumptions!$A$13:$A$18,0))*F2485)),2)</f>
        <v>38.4</v>
      </c>
    </row>
    <row r="2486" customFormat="false" ht="15" hidden="false" customHeight="false" outlineLevel="0" collapsed="false">
      <c r="A2486" s="24" t="s">
        <v>3309</v>
      </c>
      <c r="B2486" s="39" t="n">
        <v>46077</v>
      </c>
      <c r="C2486" s="24" t="s">
        <v>577</v>
      </c>
      <c r="D2486" s="24" t="s">
        <v>152</v>
      </c>
      <c r="E2486" s="24" t="s">
        <v>105</v>
      </c>
      <c r="F2486" s="38" t="n">
        <v>2770</v>
      </c>
      <c r="G2486" s="42" t="n">
        <f aca="false">DATE(YEAR(B2486),MONTH(B2486),1)</f>
        <v>46054</v>
      </c>
      <c r="H2486" s="24" t="str">
        <f aca="false">INDEX(Customers!$B$2:$B$601,MATCH(C2486,Customers!$A$2:$A$601,0))</f>
        <v>Nairobi</v>
      </c>
      <c r="I2486" s="43" t="n">
        <f aca="false">ROUND(MIN(INDEX(Assumptions!$D$13:$D$18,MATCH(E2486,Assumptions!$A$13:$A$18,0)),MAX(INDEX(Assumptions!$C$13:$C$18,MATCH(E2486,Assumptions!$A$13:$A$18,0)),INDEX(Assumptions!$B$13:$B$18,MATCH(E2486,Assumptions!$A$13:$A$18,0))*F2486)),2)</f>
        <v>41.55</v>
      </c>
    </row>
    <row r="2487" customFormat="false" ht="15" hidden="false" customHeight="false" outlineLevel="0" collapsed="false">
      <c r="A2487" s="24" t="s">
        <v>3310</v>
      </c>
      <c r="B2487" s="39" t="n">
        <v>46077</v>
      </c>
      <c r="C2487" s="24" t="s">
        <v>588</v>
      </c>
      <c r="D2487" s="24" t="s">
        <v>826</v>
      </c>
      <c r="E2487" s="24" t="s">
        <v>103</v>
      </c>
      <c r="F2487" s="38" t="n">
        <v>1170</v>
      </c>
      <c r="G2487" s="42" t="n">
        <f aca="false">DATE(YEAR(B2487),MONTH(B2487),1)</f>
        <v>46054</v>
      </c>
      <c r="H2487" s="24" t="str">
        <f aca="false">INDEX(Customers!$B$2:$B$601,MATCH(C2487,Customers!$A$2:$A$601,0))</f>
        <v>Nairobi</v>
      </c>
      <c r="I2487" s="43" t="n">
        <f aca="false">ROUND(MIN(INDEX(Assumptions!$D$13:$D$18,MATCH(E2487,Assumptions!$A$13:$A$18,0)),MAX(INDEX(Assumptions!$C$13:$C$18,MATCH(E2487,Assumptions!$A$13:$A$18,0)),INDEX(Assumptions!$B$13:$B$18,MATCH(E2487,Assumptions!$A$13:$A$18,0))*F2487)),2)</f>
        <v>11.7</v>
      </c>
    </row>
    <row r="2488" customFormat="false" ht="15" hidden="false" customHeight="false" outlineLevel="0" collapsed="false">
      <c r="A2488" s="24" t="s">
        <v>3311</v>
      </c>
      <c r="B2488" s="39" t="n">
        <v>46077</v>
      </c>
      <c r="C2488" s="24" t="s">
        <v>589</v>
      </c>
      <c r="D2488" s="24" t="s">
        <v>207</v>
      </c>
      <c r="E2488" s="24" t="s">
        <v>107</v>
      </c>
      <c r="F2488" s="38" t="n">
        <v>4210</v>
      </c>
      <c r="G2488" s="42" t="n">
        <f aca="false">DATE(YEAR(B2488),MONTH(B2488),1)</f>
        <v>46054</v>
      </c>
      <c r="H2488" s="24" t="str">
        <f aca="false">INDEX(Customers!$B$2:$B$601,MATCH(C2488,Customers!$A$2:$A$601,0))</f>
        <v>Eastern</v>
      </c>
      <c r="I2488" s="43" t="n">
        <f aca="false">ROUND(MIN(INDEX(Assumptions!$D$13:$D$18,MATCH(E2488,Assumptions!$A$13:$A$18,0)),MAX(INDEX(Assumptions!$C$13:$C$18,MATCH(E2488,Assumptions!$A$13:$A$18,0)),INDEX(Assumptions!$B$13:$B$18,MATCH(E2488,Assumptions!$A$13:$A$18,0))*F2488)),2)</f>
        <v>0</v>
      </c>
    </row>
    <row r="2489" customFormat="false" ht="15" hidden="false" customHeight="false" outlineLevel="0" collapsed="false">
      <c r="A2489" s="24" t="s">
        <v>3312</v>
      </c>
      <c r="B2489" s="39" t="n">
        <v>46077</v>
      </c>
      <c r="C2489" s="24" t="s">
        <v>603</v>
      </c>
      <c r="D2489" s="24" t="s">
        <v>826</v>
      </c>
      <c r="E2489" s="24" t="s">
        <v>111</v>
      </c>
      <c r="F2489" s="38" t="n">
        <v>500</v>
      </c>
      <c r="G2489" s="42" t="n">
        <f aca="false">DATE(YEAR(B2489),MONTH(B2489),1)</f>
        <v>46054</v>
      </c>
      <c r="H2489" s="24" t="str">
        <f aca="false">INDEX(Customers!$B$2:$B$601,MATCH(C2489,Customers!$A$2:$A$601,0))</f>
        <v>Rift Valley</v>
      </c>
      <c r="I2489" s="43" t="n">
        <f aca="false">ROUND(MIN(INDEX(Assumptions!$D$13:$D$18,MATCH(E2489,Assumptions!$A$13:$A$18,0)),MAX(INDEX(Assumptions!$C$13:$C$18,MATCH(E2489,Assumptions!$A$13:$A$18,0)),INDEX(Assumptions!$B$13:$B$18,MATCH(E2489,Assumptions!$A$13:$A$18,0))*F2489)),2)</f>
        <v>20</v>
      </c>
    </row>
    <row r="2490" customFormat="false" ht="15" hidden="false" customHeight="false" outlineLevel="0" collapsed="false">
      <c r="A2490" s="24" t="s">
        <v>3313</v>
      </c>
      <c r="B2490" s="39" t="n">
        <v>46077</v>
      </c>
      <c r="C2490" s="24" t="s">
        <v>625</v>
      </c>
      <c r="D2490" s="24" t="s">
        <v>826</v>
      </c>
      <c r="E2490" s="24" t="s">
        <v>103</v>
      </c>
      <c r="F2490" s="38" t="n">
        <v>1450</v>
      </c>
      <c r="G2490" s="42" t="n">
        <f aca="false">DATE(YEAR(B2490),MONTH(B2490),1)</f>
        <v>46054</v>
      </c>
      <c r="H2490" s="24" t="str">
        <f aca="false">INDEX(Customers!$B$2:$B$601,MATCH(C2490,Customers!$A$2:$A$601,0))</f>
        <v>Nairobi</v>
      </c>
      <c r="I2490" s="43" t="n">
        <f aca="false">ROUND(MIN(INDEX(Assumptions!$D$13:$D$18,MATCH(E2490,Assumptions!$A$13:$A$18,0)),MAX(INDEX(Assumptions!$C$13:$C$18,MATCH(E2490,Assumptions!$A$13:$A$18,0)),INDEX(Assumptions!$B$13:$B$18,MATCH(E2490,Assumptions!$A$13:$A$18,0))*F2490)),2)</f>
        <v>14.5</v>
      </c>
    </row>
    <row r="2491" customFormat="false" ht="15" hidden="false" customHeight="false" outlineLevel="0" collapsed="false">
      <c r="A2491" s="24" t="s">
        <v>3314</v>
      </c>
      <c r="B2491" s="39" t="n">
        <v>46077</v>
      </c>
      <c r="C2491" s="24" t="s">
        <v>629</v>
      </c>
      <c r="D2491" s="24" t="s">
        <v>153</v>
      </c>
      <c r="E2491" s="24" t="s">
        <v>107</v>
      </c>
      <c r="F2491" s="38" t="n">
        <v>24620</v>
      </c>
      <c r="G2491" s="42" t="n">
        <f aca="false">DATE(YEAR(B2491),MONTH(B2491),1)</f>
        <v>46054</v>
      </c>
      <c r="H2491" s="24" t="str">
        <f aca="false">INDEX(Customers!$B$2:$B$601,MATCH(C2491,Customers!$A$2:$A$601,0))</f>
        <v>Nairobi</v>
      </c>
      <c r="I2491" s="43" t="n">
        <f aca="false">ROUND(MIN(INDEX(Assumptions!$D$13:$D$18,MATCH(E2491,Assumptions!$A$13:$A$18,0)),MAX(INDEX(Assumptions!$C$13:$C$18,MATCH(E2491,Assumptions!$A$13:$A$18,0)),INDEX(Assumptions!$B$13:$B$18,MATCH(E2491,Assumptions!$A$13:$A$18,0))*F2491)),2)</f>
        <v>0</v>
      </c>
    </row>
    <row r="2492" customFormat="false" ht="15" hidden="false" customHeight="false" outlineLevel="0" collapsed="false">
      <c r="A2492" s="24" t="s">
        <v>3315</v>
      </c>
      <c r="B2492" s="39" t="n">
        <v>46077</v>
      </c>
      <c r="C2492" s="24" t="s">
        <v>638</v>
      </c>
      <c r="D2492" s="24" t="s">
        <v>826</v>
      </c>
      <c r="E2492" s="24" t="s">
        <v>111</v>
      </c>
      <c r="F2492" s="38" t="n">
        <v>100</v>
      </c>
      <c r="G2492" s="42" t="n">
        <f aca="false">DATE(YEAR(B2492),MONTH(B2492),1)</f>
        <v>46054</v>
      </c>
      <c r="H2492" s="24" t="str">
        <f aca="false">INDEX(Customers!$B$2:$B$601,MATCH(C2492,Customers!$A$2:$A$601,0))</f>
        <v>Rift Valley</v>
      </c>
      <c r="I2492" s="43" t="n">
        <f aca="false">ROUND(MIN(INDEX(Assumptions!$D$13:$D$18,MATCH(E2492,Assumptions!$A$13:$A$18,0)),MAX(INDEX(Assumptions!$C$13:$C$18,MATCH(E2492,Assumptions!$A$13:$A$18,0)),INDEX(Assumptions!$B$13:$B$18,MATCH(E2492,Assumptions!$A$13:$A$18,0))*F2492)),2)</f>
        <v>4</v>
      </c>
    </row>
    <row r="2493" customFormat="false" ht="15" hidden="false" customHeight="false" outlineLevel="0" collapsed="false">
      <c r="A2493" s="24" t="s">
        <v>3316</v>
      </c>
      <c r="B2493" s="39" t="n">
        <v>46077</v>
      </c>
      <c r="C2493" s="24" t="s">
        <v>661</v>
      </c>
      <c r="D2493" s="24" t="s">
        <v>187</v>
      </c>
      <c r="E2493" s="24" t="s">
        <v>105</v>
      </c>
      <c r="F2493" s="38" t="n">
        <v>2600</v>
      </c>
      <c r="G2493" s="42" t="n">
        <f aca="false">DATE(YEAR(B2493),MONTH(B2493),1)</f>
        <v>46054</v>
      </c>
      <c r="H2493" s="24" t="str">
        <f aca="false">INDEX(Customers!$B$2:$B$601,MATCH(C2493,Customers!$A$2:$A$601,0))</f>
        <v>Coast</v>
      </c>
      <c r="I2493" s="43" t="n">
        <f aca="false">ROUND(MIN(INDEX(Assumptions!$D$13:$D$18,MATCH(E2493,Assumptions!$A$13:$A$18,0)),MAX(INDEX(Assumptions!$C$13:$C$18,MATCH(E2493,Assumptions!$A$13:$A$18,0)),INDEX(Assumptions!$B$13:$B$18,MATCH(E2493,Assumptions!$A$13:$A$18,0))*F2493)),2)</f>
        <v>39</v>
      </c>
    </row>
    <row r="2494" customFormat="false" ht="15" hidden="false" customHeight="false" outlineLevel="0" collapsed="false">
      <c r="A2494" s="24" t="s">
        <v>3317</v>
      </c>
      <c r="B2494" s="39" t="n">
        <v>46077</v>
      </c>
      <c r="C2494" s="24" t="s">
        <v>670</v>
      </c>
      <c r="D2494" s="24" t="s">
        <v>826</v>
      </c>
      <c r="E2494" s="24" t="s">
        <v>103</v>
      </c>
      <c r="F2494" s="38" t="n">
        <v>6270</v>
      </c>
      <c r="G2494" s="42" t="n">
        <f aca="false">DATE(YEAR(B2494),MONTH(B2494),1)</f>
        <v>46054</v>
      </c>
      <c r="H2494" s="24" t="str">
        <f aca="false">INDEX(Customers!$B$2:$B$601,MATCH(C2494,Customers!$A$2:$A$601,0))</f>
        <v>Rift Valley</v>
      </c>
      <c r="I2494" s="43" t="n">
        <f aca="false">ROUND(MIN(INDEX(Assumptions!$D$13:$D$18,MATCH(E2494,Assumptions!$A$13:$A$18,0)),MAX(INDEX(Assumptions!$C$13:$C$18,MATCH(E2494,Assumptions!$A$13:$A$18,0)),INDEX(Assumptions!$B$13:$B$18,MATCH(E2494,Assumptions!$A$13:$A$18,0))*F2494)),2)</f>
        <v>62.7</v>
      </c>
    </row>
    <row r="2495" customFormat="false" ht="15" hidden="false" customHeight="false" outlineLevel="0" collapsed="false">
      <c r="A2495" s="24" t="s">
        <v>3318</v>
      </c>
      <c r="B2495" s="39" t="n">
        <v>46077</v>
      </c>
      <c r="C2495" s="24" t="s">
        <v>687</v>
      </c>
      <c r="D2495" s="24" t="s">
        <v>163</v>
      </c>
      <c r="E2495" s="24" t="s">
        <v>105</v>
      </c>
      <c r="F2495" s="38" t="n">
        <v>8900</v>
      </c>
      <c r="G2495" s="42" t="n">
        <f aca="false">DATE(YEAR(B2495),MONTH(B2495),1)</f>
        <v>46054</v>
      </c>
      <c r="H2495" s="24" t="str">
        <f aca="false">INDEX(Customers!$B$2:$B$601,MATCH(C2495,Customers!$A$2:$A$601,0))</f>
        <v>Central</v>
      </c>
      <c r="I2495" s="43" t="n">
        <f aca="false">ROUND(MIN(INDEX(Assumptions!$D$13:$D$18,MATCH(E2495,Assumptions!$A$13:$A$18,0)),MAX(INDEX(Assumptions!$C$13:$C$18,MATCH(E2495,Assumptions!$A$13:$A$18,0)),INDEX(Assumptions!$B$13:$B$18,MATCH(E2495,Assumptions!$A$13:$A$18,0))*F2495)),2)</f>
        <v>133.5</v>
      </c>
    </row>
    <row r="2496" customFormat="false" ht="15" hidden="false" customHeight="false" outlineLevel="0" collapsed="false">
      <c r="A2496" s="24" t="s">
        <v>3319</v>
      </c>
      <c r="B2496" s="39" t="n">
        <v>46077</v>
      </c>
      <c r="C2496" s="24" t="s">
        <v>695</v>
      </c>
      <c r="D2496" s="24" t="s">
        <v>826</v>
      </c>
      <c r="E2496" s="24" t="s">
        <v>111</v>
      </c>
      <c r="F2496" s="38" t="n">
        <v>20</v>
      </c>
      <c r="G2496" s="42" t="n">
        <f aca="false">DATE(YEAR(B2496),MONTH(B2496),1)</f>
        <v>46054</v>
      </c>
      <c r="H2496" s="24" t="str">
        <f aca="false">INDEX(Customers!$B$2:$B$601,MATCH(C2496,Customers!$A$2:$A$601,0))</f>
        <v>Central</v>
      </c>
      <c r="I2496" s="43" t="n">
        <f aca="false">ROUND(MIN(INDEX(Assumptions!$D$13:$D$18,MATCH(E2496,Assumptions!$A$13:$A$18,0)),MAX(INDEX(Assumptions!$C$13:$C$18,MATCH(E2496,Assumptions!$A$13:$A$18,0)),INDEX(Assumptions!$B$13:$B$18,MATCH(E2496,Assumptions!$A$13:$A$18,0))*F2496)),2)</f>
        <v>0.8</v>
      </c>
    </row>
    <row r="2497" customFormat="false" ht="15" hidden="false" customHeight="false" outlineLevel="0" collapsed="false">
      <c r="A2497" s="24" t="s">
        <v>3320</v>
      </c>
      <c r="B2497" s="39" t="n">
        <v>46077</v>
      </c>
      <c r="C2497" s="24" t="s">
        <v>708</v>
      </c>
      <c r="D2497" s="24" t="s">
        <v>826</v>
      </c>
      <c r="E2497" s="24" t="s">
        <v>111</v>
      </c>
      <c r="F2497" s="38" t="n">
        <v>20</v>
      </c>
      <c r="G2497" s="42" t="n">
        <f aca="false">DATE(YEAR(B2497),MONTH(B2497),1)</f>
        <v>46054</v>
      </c>
      <c r="H2497" s="24" t="str">
        <f aca="false">INDEX(Customers!$B$2:$B$601,MATCH(C2497,Customers!$A$2:$A$601,0))</f>
        <v>Rift Valley</v>
      </c>
      <c r="I2497" s="43" t="n">
        <f aca="false">ROUND(MIN(INDEX(Assumptions!$D$13:$D$18,MATCH(E2497,Assumptions!$A$13:$A$18,0)),MAX(INDEX(Assumptions!$C$13:$C$18,MATCH(E2497,Assumptions!$A$13:$A$18,0)),INDEX(Assumptions!$B$13:$B$18,MATCH(E2497,Assumptions!$A$13:$A$18,0))*F2497)),2)</f>
        <v>0.8</v>
      </c>
    </row>
    <row r="2498" customFormat="false" ht="15" hidden="false" customHeight="false" outlineLevel="0" collapsed="false">
      <c r="A2498" s="24" t="s">
        <v>3321</v>
      </c>
      <c r="B2498" s="39" t="n">
        <v>46077</v>
      </c>
      <c r="C2498" s="24" t="s">
        <v>721</v>
      </c>
      <c r="D2498" s="24" t="s">
        <v>826</v>
      </c>
      <c r="E2498" s="24" t="s">
        <v>103</v>
      </c>
      <c r="F2498" s="38" t="n">
        <v>170</v>
      </c>
      <c r="G2498" s="42" t="n">
        <f aca="false">DATE(YEAR(B2498),MONTH(B2498),1)</f>
        <v>46054</v>
      </c>
      <c r="H2498" s="24" t="str">
        <f aca="false">INDEX(Customers!$B$2:$B$601,MATCH(C2498,Customers!$A$2:$A$601,0))</f>
        <v>Western</v>
      </c>
      <c r="I2498" s="43" t="n">
        <f aca="false">ROUND(MIN(INDEX(Assumptions!$D$13:$D$18,MATCH(E2498,Assumptions!$A$13:$A$18,0)),MAX(INDEX(Assumptions!$C$13:$C$18,MATCH(E2498,Assumptions!$A$13:$A$18,0)),INDEX(Assumptions!$B$13:$B$18,MATCH(E2498,Assumptions!$A$13:$A$18,0))*F2498)),2)</f>
        <v>5</v>
      </c>
    </row>
    <row r="2499" customFormat="false" ht="15" hidden="false" customHeight="false" outlineLevel="0" collapsed="false">
      <c r="A2499" s="24" t="s">
        <v>3322</v>
      </c>
      <c r="B2499" s="39" t="n">
        <v>46077</v>
      </c>
      <c r="C2499" s="24" t="s">
        <v>731</v>
      </c>
      <c r="D2499" s="24" t="s">
        <v>826</v>
      </c>
      <c r="E2499" s="24" t="s">
        <v>103</v>
      </c>
      <c r="F2499" s="38" t="n">
        <v>2830</v>
      </c>
      <c r="G2499" s="42" t="n">
        <f aca="false">DATE(YEAR(B2499),MONTH(B2499),1)</f>
        <v>46054</v>
      </c>
      <c r="H2499" s="24" t="str">
        <f aca="false">INDEX(Customers!$B$2:$B$601,MATCH(C2499,Customers!$A$2:$A$601,0))</f>
        <v>Central</v>
      </c>
      <c r="I2499" s="43" t="n">
        <f aca="false">ROUND(MIN(INDEX(Assumptions!$D$13:$D$18,MATCH(E2499,Assumptions!$A$13:$A$18,0)),MAX(INDEX(Assumptions!$C$13:$C$18,MATCH(E2499,Assumptions!$A$13:$A$18,0)),INDEX(Assumptions!$B$13:$B$18,MATCH(E2499,Assumptions!$A$13:$A$18,0))*F2499)),2)</f>
        <v>28.3</v>
      </c>
    </row>
    <row r="2500" customFormat="false" ht="15" hidden="false" customHeight="false" outlineLevel="0" collapsed="false">
      <c r="A2500" s="24" t="s">
        <v>3323</v>
      </c>
      <c r="B2500" s="39" t="n">
        <v>46077</v>
      </c>
      <c r="C2500" s="24" t="s">
        <v>740</v>
      </c>
      <c r="D2500" s="24" t="s">
        <v>826</v>
      </c>
      <c r="E2500" s="24" t="s">
        <v>103</v>
      </c>
      <c r="F2500" s="38" t="n">
        <v>120</v>
      </c>
      <c r="G2500" s="42" t="n">
        <f aca="false">DATE(YEAR(B2500),MONTH(B2500),1)</f>
        <v>46054</v>
      </c>
      <c r="H2500" s="24" t="str">
        <f aca="false">INDEX(Customers!$B$2:$B$601,MATCH(C2500,Customers!$A$2:$A$601,0))</f>
        <v>Nairobi</v>
      </c>
      <c r="I2500" s="43" t="n">
        <f aca="false">ROUND(MIN(INDEX(Assumptions!$D$13:$D$18,MATCH(E2500,Assumptions!$A$13:$A$18,0)),MAX(INDEX(Assumptions!$C$13:$C$18,MATCH(E2500,Assumptions!$A$13:$A$18,0)),INDEX(Assumptions!$B$13:$B$18,MATCH(E2500,Assumptions!$A$13:$A$18,0))*F2500)),2)</f>
        <v>5</v>
      </c>
    </row>
    <row r="2501" customFormat="false" ht="15" hidden="false" customHeight="false" outlineLevel="0" collapsed="false">
      <c r="A2501" s="24" t="s">
        <v>3324</v>
      </c>
      <c r="B2501" s="39" t="n">
        <v>46077</v>
      </c>
      <c r="C2501" s="24" t="s">
        <v>750</v>
      </c>
      <c r="D2501" s="24" t="s">
        <v>206</v>
      </c>
      <c r="E2501" s="24" t="s">
        <v>105</v>
      </c>
      <c r="F2501" s="38" t="n">
        <v>3130</v>
      </c>
      <c r="G2501" s="42" t="n">
        <f aca="false">DATE(YEAR(B2501),MONTH(B2501),1)</f>
        <v>46054</v>
      </c>
      <c r="H2501" s="24" t="str">
        <f aca="false">INDEX(Customers!$B$2:$B$601,MATCH(C2501,Customers!$A$2:$A$601,0))</f>
        <v>Eastern</v>
      </c>
      <c r="I2501" s="43" t="n">
        <f aca="false">ROUND(MIN(INDEX(Assumptions!$D$13:$D$18,MATCH(E2501,Assumptions!$A$13:$A$18,0)),MAX(INDEX(Assumptions!$C$13:$C$18,MATCH(E2501,Assumptions!$A$13:$A$18,0)),INDEX(Assumptions!$B$13:$B$18,MATCH(E2501,Assumptions!$A$13:$A$18,0))*F2501)),2)</f>
        <v>46.95</v>
      </c>
    </row>
    <row r="2502" customFormat="false" ht="15" hidden="false" customHeight="false" outlineLevel="0" collapsed="false">
      <c r="A2502" s="24" t="s">
        <v>3325</v>
      </c>
      <c r="B2502" s="39" t="n">
        <v>46077</v>
      </c>
      <c r="C2502" s="24" t="s">
        <v>767</v>
      </c>
      <c r="D2502" s="24" t="s">
        <v>826</v>
      </c>
      <c r="E2502" s="24" t="s">
        <v>111</v>
      </c>
      <c r="F2502" s="38" t="n">
        <v>100</v>
      </c>
      <c r="G2502" s="42" t="n">
        <f aca="false">DATE(YEAR(B2502),MONTH(B2502),1)</f>
        <v>46054</v>
      </c>
      <c r="H2502" s="24" t="str">
        <f aca="false">INDEX(Customers!$B$2:$B$601,MATCH(C2502,Customers!$A$2:$A$601,0))</f>
        <v>Nairobi</v>
      </c>
      <c r="I2502" s="43" t="n">
        <f aca="false">ROUND(MIN(INDEX(Assumptions!$D$13:$D$18,MATCH(E2502,Assumptions!$A$13:$A$18,0)),MAX(INDEX(Assumptions!$C$13:$C$18,MATCH(E2502,Assumptions!$A$13:$A$18,0)),INDEX(Assumptions!$B$13:$B$18,MATCH(E2502,Assumptions!$A$13:$A$18,0))*F2502)),2)</f>
        <v>4</v>
      </c>
    </row>
    <row r="2503" customFormat="false" ht="15" hidden="false" customHeight="false" outlineLevel="0" collapsed="false">
      <c r="A2503" s="24" t="s">
        <v>3326</v>
      </c>
      <c r="B2503" s="39" t="n">
        <v>46077</v>
      </c>
      <c r="C2503" s="24" t="s">
        <v>807</v>
      </c>
      <c r="D2503" s="24" t="s">
        <v>826</v>
      </c>
      <c r="E2503" s="24" t="s">
        <v>113</v>
      </c>
      <c r="F2503" s="38" t="n">
        <v>500</v>
      </c>
      <c r="G2503" s="42" t="n">
        <f aca="false">DATE(YEAR(B2503),MONTH(B2503),1)</f>
        <v>46054</v>
      </c>
      <c r="H2503" s="24" t="str">
        <f aca="false">INDEX(Customers!$B$2:$B$601,MATCH(C2503,Customers!$A$2:$A$601,0))</f>
        <v>Nairobi</v>
      </c>
      <c r="I2503" s="43" t="n">
        <f aca="false">ROUND(MIN(INDEX(Assumptions!$D$13:$D$18,MATCH(E2503,Assumptions!$A$13:$A$18,0)),MAX(INDEX(Assumptions!$C$13:$C$18,MATCH(E2503,Assumptions!$A$13:$A$18,0)),INDEX(Assumptions!$B$13:$B$18,MATCH(E2503,Assumptions!$A$13:$A$18,0))*F2503)),2)</f>
        <v>25</v>
      </c>
    </row>
    <row r="2504" customFormat="false" ht="15" hidden="false" customHeight="false" outlineLevel="0" collapsed="false">
      <c r="A2504" s="24" t="s">
        <v>3327</v>
      </c>
      <c r="B2504" s="39" t="n">
        <v>46078</v>
      </c>
      <c r="C2504" s="24" t="s">
        <v>254</v>
      </c>
      <c r="D2504" s="24" t="s">
        <v>826</v>
      </c>
      <c r="E2504" s="24" t="s">
        <v>111</v>
      </c>
      <c r="F2504" s="38" t="n">
        <v>50</v>
      </c>
      <c r="G2504" s="42" t="n">
        <f aca="false">DATE(YEAR(B2504),MONTH(B2504),1)</f>
        <v>46054</v>
      </c>
      <c r="H2504" s="24" t="str">
        <f aca="false">INDEX(Customers!$B$2:$B$601,MATCH(C2504,Customers!$A$2:$A$601,0))</f>
        <v>Rift Valley</v>
      </c>
      <c r="I2504" s="43" t="n">
        <f aca="false">ROUND(MIN(INDEX(Assumptions!$D$13:$D$18,MATCH(E2504,Assumptions!$A$13:$A$18,0)),MAX(INDEX(Assumptions!$C$13:$C$18,MATCH(E2504,Assumptions!$A$13:$A$18,0)),INDEX(Assumptions!$B$13:$B$18,MATCH(E2504,Assumptions!$A$13:$A$18,0))*F2504)),2)</f>
        <v>2</v>
      </c>
    </row>
    <row r="2505" customFormat="false" ht="15" hidden="false" customHeight="false" outlineLevel="0" collapsed="false">
      <c r="A2505" s="24" t="s">
        <v>3328</v>
      </c>
      <c r="B2505" s="39" t="n">
        <v>46078</v>
      </c>
      <c r="C2505" s="24" t="s">
        <v>285</v>
      </c>
      <c r="D2505" s="24" t="s">
        <v>205</v>
      </c>
      <c r="E2505" s="24" t="s">
        <v>107</v>
      </c>
      <c r="F2505" s="38" t="n">
        <v>3600</v>
      </c>
      <c r="G2505" s="42" t="n">
        <f aca="false">DATE(YEAR(B2505),MONTH(B2505),1)</f>
        <v>46054</v>
      </c>
      <c r="H2505" s="24" t="str">
        <f aca="false">INDEX(Customers!$B$2:$B$601,MATCH(C2505,Customers!$A$2:$A$601,0))</f>
        <v>Eastern</v>
      </c>
      <c r="I2505" s="43" t="n">
        <f aca="false">ROUND(MIN(INDEX(Assumptions!$D$13:$D$18,MATCH(E2505,Assumptions!$A$13:$A$18,0)),MAX(INDEX(Assumptions!$C$13:$C$18,MATCH(E2505,Assumptions!$A$13:$A$18,0)),INDEX(Assumptions!$B$13:$B$18,MATCH(E2505,Assumptions!$A$13:$A$18,0))*F2505)),2)</f>
        <v>0</v>
      </c>
    </row>
    <row r="2506" customFormat="false" ht="15" hidden="false" customHeight="false" outlineLevel="0" collapsed="false">
      <c r="A2506" s="24" t="s">
        <v>3329</v>
      </c>
      <c r="B2506" s="39" t="n">
        <v>46078</v>
      </c>
      <c r="C2506" s="24" t="s">
        <v>288</v>
      </c>
      <c r="D2506" s="24" t="s">
        <v>826</v>
      </c>
      <c r="E2506" s="24" t="s">
        <v>109</v>
      </c>
      <c r="F2506" s="38" t="n">
        <v>9900</v>
      </c>
      <c r="G2506" s="42" t="n">
        <f aca="false">DATE(YEAR(B2506),MONTH(B2506),1)</f>
        <v>46054</v>
      </c>
      <c r="H2506" s="24" t="str">
        <f aca="false">INDEX(Customers!$B$2:$B$601,MATCH(C2506,Customers!$A$2:$A$601,0))</f>
        <v>Central</v>
      </c>
      <c r="I2506" s="43" t="n">
        <f aca="false">ROUND(MIN(INDEX(Assumptions!$D$13:$D$18,MATCH(E2506,Assumptions!$A$13:$A$18,0)),MAX(INDEX(Assumptions!$C$13:$C$18,MATCH(E2506,Assumptions!$A$13:$A$18,0)),INDEX(Assumptions!$B$13:$B$18,MATCH(E2506,Assumptions!$A$13:$A$18,0))*F2506)),2)</f>
        <v>39.6</v>
      </c>
    </row>
    <row r="2507" customFormat="false" ht="15" hidden="false" customHeight="false" outlineLevel="0" collapsed="false">
      <c r="A2507" s="24" t="s">
        <v>3330</v>
      </c>
      <c r="B2507" s="39" t="n">
        <v>46078</v>
      </c>
      <c r="C2507" s="24" t="s">
        <v>288</v>
      </c>
      <c r="D2507" s="24" t="s">
        <v>184</v>
      </c>
      <c r="E2507" s="24" t="s">
        <v>105</v>
      </c>
      <c r="F2507" s="38" t="n">
        <v>9020</v>
      </c>
      <c r="G2507" s="42" t="n">
        <f aca="false">DATE(YEAR(B2507),MONTH(B2507),1)</f>
        <v>46054</v>
      </c>
      <c r="H2507" s="24" t="str">
        <f aca="false">INDEX(Customers!$B$2:$B$601,MATCH(C2507,Customers!$A$2:$A$601,0))</f>
        <v>Central</v>
      </c>
      <c r="I2507" s="43" t="n">
        <f aca="false">ROUND(MIN(INDEX(Assumptions!$D$13:$D$18,MATCH(E2507,Assumptions!$A$13:$A$18,0)),MAX(INDEX(Assumptions!$C$13:$C$18,MATCH(E2507,Assumptions!$A$13:$A$18,0)),INDEX(Assumptions!$B$13:$B$18,MATCH(E2507,Assumptions!$A$13:$A$18,0))*F2507)),2)</f>
        <v>135.3</v>
      </c>
    </row>
    <row r="2508" customFormat="false" ht="15" hidden="false" customHeight="false" outlineLevel="0" collapsed="false">
      <c r="A2508" s="24" t="s">
        <v>3331</v>
      </c>
      <c r="B2508" s="39" t="n">
        <v>46078</v>
      </c>
      <c r="C2508" s="24" t="s">
        <v>309</v>
      </c>
      <c r="D2508" s="24" t="s">
        <v>179</v>
      </c>
      <c r="E2508" s="24" t="s">
        <v>105</v>
      </c>
      <c r="F2508" s="38" t="n">
        <v>5740</v>
      </c>
      <c r="G2508" s="42" t="n">
        <f aca="false">DATE(YEAR(B2508),MONTH(B2508),1)</f>
        <v>46054</v>
      </c>
      <c r="H2508" s="24" t="str">
        <f aca="false">INDEX(Customers!$B$2:$B$601,MATCH(C2508,Customers!$A$2:$A$601,0))</f>
        <v>Rift Valley</v>
      </c>
      <c r="I2508" s="43" t="n">
        <f aca="false">ROUND(MIN(INDEX(Assumptions!$D$13:$D$18,MATCH(E2508,Assumptions!$A$13:$A$18,0)),MAX(INDEX(Assumptions!$C$13:$C$18,MATCH(E2508,Assumptions!$A$13:$A$18,0)),INDEX(Assumptions!$B$13:$B$18,MATCH(E2508,Assumptions!$A$13:$A$18,0))*F2508)),2)</f>
        <v>86.1</v>
      </c>
    </row>
    <row r="2509" customFormat="false" ht="15" hidden="false" customHeight="false" outlineLevel="0" collapsed="false">
      <c r="A2509" s="24" t="s">
        <v>3332</v>
      </c>
      <c r="B2509" s="39" t="n">
        <v>46078</v>
      </c>
      <c r="C2509" s="24" t="s">
        <v>341</v>
      </c>
      <c r="D2509" s="24" t="s">
        <v>826</v>
      </c>
      <c r="E2509" s="24" t="s">
        <v>113</v>
      </c>
      <c r="F2509" s="38" t="n">
        <v>1000</v>
      </c>
      <c r="G2509" s="42" t="n">
        <f aca="false">DATE(YEAR(B2509),MONTH(B2509),1)</f>
        <v>46054</v>
      </c>
      <c r="H2509" s="24" t="str">
        <f aca="false">INDEX(Customers!$B$2:$B$601,MATCH(C2509,Customers!$A$2:$A$601,0))</f>
        <v>Coast</v>
      </c>
      <c r="I2509" s="43" t="n">
        <f aca="false">ROUND(MIN(INDEX(Assumptions!$D$13:$D$18,MATCH(E2509,Assumptions!$A$13:$A$18,0)),MAX(INDEX(Assumptions!$C$13:$C$18,MATCH(E2509,Assumptions!$A$13:$A$18,0)),INDEX(Assumptions!$B$13:$B$18,MATCH(E2509,Assumptions!$A$13:$A$18,0))*F2509)),2)</f>
        <v>50</v>
      </c>
    </row>
    <row r="2510" customFormat="false" ht="15" hidden="false" customHeight="false" outlineLevel="0" collapsed="false">
      <c r="A2510" s="24" t="s">
        <v>3333</v>
      </c>
      <c r="B2510" s="39" t="n">
        <v>46078</v>
      </c>
      <c r="C2510" s="24" t="s">
        <v>351</v>
      </c>
      <c r="D2510" s="24" t="s">
        <v>826</v>
      </c>
      <c r="E2510" s="24" t="s">
        <v>109</v>
      </c>
      <c r="F2510" s="38" t="n">
        <v>5250</v>
      </c>
      <c r="G2510" s="42" t="n">
        <f aca="false">DATE(YEAR(B2510),MONTH(B2510),1)</f>
        <v>46054</v>
      </c>
      <c r="H2510" s="24" t="str">
        <f aca="false">INDEX(Customers!$B$2:$B$601,MATCH(C2510,Customers!$A$2:$A$601,0))</f>
        <v>Eastern</v>
      </c>
      <c r="I2510" s="43" t="n">
        <f aca="false">ROUND(MIN(INDEX(Assumptions!$D$13:$D$18,MATCH(E2510,Assumptions!$A$13:$A$18,0)),MAX(INDEX(Assumptions!$C$13:$C$18,MATCH(E2510,Assumptions!$A$13:$A$18,0)),INDEX(Assumptions!$B$13:$B$18,MATCH(E2510,Assumptions!$A$13:$A$18,0))*F2510)),2)</f>
        <v>21</v>
      </c>
    </row>
    <row r="2511" customFormat="false" ht="15" hidden="false" customHeight="false" outlineLevel="0" collapsed="false">
      <c r="A2511" s="24" t="s">
        <v>3334</v>
      </c>
      <c r="B2511" s="39" t="n">
        <v>46078</v>
      </c>
      <c r="C2511" s="24" t="s">
        <v>357</v>
      </c>
      <c r="D2511" s="24" t="s">
        <v>188</v>
      </c>
      <c r="E2511" s="24" t="s">
        <v>105</v>
      </c>
      <c r="F2511" s="38" t="n">
        <v>3110</v>
      </c>
      <c r="G2511" s="42" t="n">
        <f aca="false">DATE(YEAR(B2511),MONTH(B2511),1)</f>
        <v>46054</v>
      </c>
      <c r="H2511" s="24" t="str">
        <f aca="false">INDEX(Customers!$B$2:$B$601,MATCH(C2511,Customers!$A$2:$A$601,0))</f>
        <v>Coast</v>
      </c>
      <c r="I2511" s="43" t="n">
        <f aca="false">ROUND(MIN(INDEX(Assumptions!$D$13:$D$18,MATCH(E2511,Assumptions!$A$13:$A$18,0)),MAX(INDEX(Assumptions!$C$13:$C$18,MATCH(E2511,Assumptions!$A$13:$A$18,0)),INDEX(Assumptions!$B$13:$B$18,MATCH(E2511,Assumptions!$A$13:$A$18,0))*F2511)),2)</f>
        <v>46.65</v>
      </c>
    </row>
    <row r="2512" customFormat="false" ht="15" hidden="false" customHeight="false" outlineLevel="0" collapsed="false">
      <c r="A2512" s="24" t="s">
        <v>3335</v>
      </c>
      <c r="B2512" s="39" t="n">
        <v>46078</v>
      </c>
      <c r="C2512" s="24" t="s">
        <v>362</v>
      </c>
      <c r="D2512" s="24" t="s">
        <v>826</v>
      </c>
      <c r="E2512" s="24" t="s">
        <v>103</v>
      </c>
      <c r="F2512" s="38" t="n">
        <v>3090</v>
      </c>
      <c r="G2512" s="42" t="n">
        <f aca="false">DATE(YEAR(B2512),MONTH(B2512),1)</f>
        <v>46054</v>
      </c>
      <c r="H2512" s="24" t="str">
        <f aca="false">INDEX(Customers!$B$2:$B$601,MATCH(C2512,Customers!$A$2:$A$601,0))</f>
        <v>Central</v>
      </c>
      <c r="I2512" s="43" t="n">
        <f aca="false">ROUND(MIN(INDEX(Assumptions!$D$13:$D$18,MATCH(E2512,Assumptions!$A$13:$A$18,0)),MAX(INDEX(Assumptions!$C$13:$C$18,MATCH(E2512,Assumptions!$A$13:$A$18,0)),INDEX(Assumptions!$B$13:$B$18,MATCH(E2512,Assumptions!$A$13:$A$18,0))*F2512)),2)</f>
        <v>30.9</v>
      </c>
    </row>
    <row r="2513" customFormat="false" ht="15" hidden="false" customHeight="false" outlineLevel="0" collapsed="false">
      <c r="A2513" s="24" t="s">
        <v>3336</v>
      </c>
      <c r="B2513" s="39" t="n">
        <v>46078</v>
      </c>
      <c r="C2513" s="24" t="s">
        <v>374</v>
      </c>
      <c r="D2513" s="24" t="s">
        <v>826</v>
      </c>
      <c r="E2513" s="24" t="s">
        <v>113</v>
      </c>
      <c r="F2513" s="38" t="n">
        <v>250</v>
      </c>
      <c r="G2513" s="42" t="n">
        <f aca="false">DATE(YEAR(B2513),MONTH(B2513),1)</f>
        <v>46054</v>
      </c>
      <c r="H2513" s="24" t="str">
        <f aca="false">INDEX(Customers!$B$2:$B$601,MATCH(C2513,Customers!$A$2:$A$601,0))</f>
        <v>Nairobi</v>
      </c>
      <c r="I2513" s="43" t="n">
        <f aca="false">ROUND(MIN(INDEX(Assumptions!$D$13:$D$18,MATCH(E2513,Assumptions!$A$13:$A$18,0)),MAX(INDEX(Assumptions!$C$13:$C$18,MATCH(E2513,Assumptions!$A$13:$A$18,0)),INDEX(Assumptions!$B$13:$B$18,MATCH(E2513,Assumptions!$A$13:$A$18,0))*F2513)),2)</f>
        <v>12.5</v>
      </c>
    </row>
    <row r="2514" customFormat="false" ht="15" hidden="false" customHeight="false" outlineLevel="0" collapsed="false">
      <c r="A2514" s="24" t="s">
        <v>3337</v>
      </c>
      <c r="B2514" s="39" t="n">
        <v>46078</v>
      </c>
      <c r="C2514" s="24" t="s">
        <v>375</v>
      </c>
      <c r="D2514" s="24" t="s">
        <v>183</v>
      </c>
      <c r="E2514" s="24" t="s">
        <v>105</v>
      </c>
      <c r="F2514" s="38" t="n">
        <v>3210</v>
      </c>
      <c r="G2514" s="42" t="n">
        <f aca="false">DATE(YEAR(B2514),MONTH(B2514),1)</f>
        <v>46054</v>
      </c>
      <c r="H2514" s="24" t="str">
        <f aca="false">INDEX(Customers!$B$2:$B$601,MATCH(C2514,Customers!$A$2:$A$601,0))</f>
        <v>Coast</v>
      </c>
      <c r="I2514" s="43" t="n">
        <f aca="false">ROUND(MIN(INDEX(Assumptions!$D$13:$D$18,MATCH(E2514,Assumptions!$A$13:$A$18,0)),MAX(INDEX(Assumptions!$C$13:$C$18,MATCH(E2514,Assumptions!$A$13:$A$18,0)),INDEX(Assumptions!$B$13:$B$18,MATCH(E2514,Assumptions!$A$13:$A$18,0))*F2514)),2)</f>
        <v>48.15</v>
      </c>
    </row>
    <row r="2515" customFormat="false" ht="15" hidden="false" customHeight="false" outlineLevel="0" collapsed="false">
      <c r="A2515" s="24" t="s">
        <v>3338</v>
      </c>
      <c r="B2515" s="39" t="n">
        <v>46078</v>
      </c>
      <c r="C2515" s="24" t="s">
        <v>385</v>
      </c>
      <c r="D2515" s="24" t="s">
        <v>826</v>
      </c>
      <c r="E2515" s="24" t="s">
        <v>113</v>
      </c>
      <c r="F2515" s="38" t="n">
        <v>99</v>
      </c>
      <c r="G2515" s="42" t="n">
        <f aca="false">DATE(YEAR(B2515),MONTH(B2515),1)</f>
        <v>46054</v>
      </c>
      <c r="H2515" s="24" t="str">
        <f aca="false">INDEX(Customers!$B$2:$B$601,MATCH(C2515,Customers!$A$2:$A$601,0))</f>
        <v>Central</v>
      </c>
      <c r="I2515" s="43" t="n">
        <f aca="false">ROUND(MIN(INDEX(Assumptions!$D$13:$D$18,MATCH(E2515,Assumptions!$A$13:$A$18,0)),MAX(INDEX(Assumptions!$C$13:$C$18,MATCH(E2515,Assumptions!$A$13:$A$18,0)),INDEX(Assumptions!$B$13:$B$18,MATCH(E2515,Assumptions!$A$13:$A$18,0))*F2515)),2)</f>
        <v>4.95</v>
      </c>
    </row>
    <row r="2516" customFormat="false" ht="15" hidden="false" customHeight="false" outlineLevel="0" collapsed="false">
      <c r="A2516" s="24" t="s">
        <v>3339</v>
      </c>
      <c r="B2516" s="39" t="n">
        <v>46078</v>
      </c>
      <c r="C2516" s="24" t="s">
        <v>398</v>
      </c>
      <c r="D2516" s="24" t="s">
        <v>152</v>
      </c>
      <c r="E2516" s="24" t="s">
        <v>105</v>
      </c>
      <c r="F2516" s="38" t="n">
        <v>4130</v>
      </c>
      <c r="G2516" s="42" t="n">
        <f aca="false">DATE(YEAR(B2516),MONTH(B2516),1)</f>
        <v>46054</v>
      </c>
      <c r="H2516" s="24" t="str">
        <f aca="false">INDEX(Customers!$B$2:$B$601,MATCH(C2516,Customers!$A$2:$A$601,0))</f>
        <v>Nairobi</v>
      </c>
      <c r="I2516" s="43" t="n">
        <f aca="false">ROUND(MIN(INDEX(Assumptions!$D$13:$D$18,MATCH(E2516,Assumptions!$A$13:$A$18,0)),MAX(INDEX(Assumptions!$C$13:$C$18,MATCH(E2516,Assumptions!$A$13:$A$18,0)),INDEX(Assumptions!$B$13:$B$18,MATCH(E2516,Assumptions!$A$13:$A$18,0))*F2516)),2)</f>
        <v>61.95</v>
      </c>
    </row>
    <row r="2517" customFormat="false" ht="15" hidden="false" customHeight="false" outlineLevel="0" collapsed="false">
      <c r="A2517" s="24" t="s">
        <v>3340</v>
      </c>
      <c r="B2517" s="39" t="n">
        <v>46078</v>
      </c>
      <c r="C2517" s="24" t="s">
        <v>413</v>
      </c>
      <c r="D2517" s="24" t="s">
        <v>826</v>
      </c>
      <c r="E2517" s="24" t="s">
        <v>111</v>
      </c>
      <c r="F2517" s="38" t="n">
        <v>50</v>
      </c>
      <c r="G2517" s="42" t="n">
        <f aca="false">DATE(YEAR(B2517),MONTH(B2517),1)</f>
        <v>46054</v>
      </c>
      <c r="H2517" s="24" t="str">
        <f aca="false">INDEX(Customers!$B$2:$B$601,MATCH(C2517,Customers!$A$2:$A$601,0))</f>
        <v>Rift Valley</v>
      </c>
      <c r="I2517" s="43" t="n">
        <f aca="false">ROUND(MIN(INDEX(Assumptions!$D$13:$D$18,MATCH(E2517,Assumptions!$A$13:$A$18,0)),MAX(INDEX(Assumptions!$C$13:$C$18,MATCH(E2517,Assumptions!$A$13:$A$18,0)),INDEX(Assumptions!$B$13:$B$18,MATCH(E2517,Assumptions!$A$13:$A$18,0))*F2517)),2)</f>
        <v>2</v>
      </c>
    </row>
    <row r="2518" customFormat="false" ht="15" hidden="false" customHeight="false" outlineLevel="0" collapsed="false">
      <c r="A2518" s="24" t="s">
        <v>3341</v>
      </c>
      <c r="B2518" s="39" t="n">
        <v>46078</v>
      </c>
      <c r="C2518" s="24" t="s">
        <v>414</v>
      </c>
      <c r="D2518" s="24" t="s">
        <v>826</v>
      </c>
      <c r="E2518" s="24" t="s">
        <v>103</v>
      </c>
      <c r="F2518" s="38" t="n">
        <v>670</v>
      </c>
      <c r="G2518" s="42" t="n">
        <f aca="false">DATE(YEAR(B2518),MONTH(B2518),1)</f>
        <v>46054</v>
      </c>
      <c r="H2518" s="24" t="str">
        <f aca="false">INDEX(Customers!$B$2:$B$601,MATCH(C2518,Customers!$A$2:$A$601,0))</f>
        <v>Rift Valley</v>
      </c>
      <c r="I2518" s="43" t="n">
        <f aca="false">ROUND(MIN(INDEX(Assumptions!$D$13:$D$18,MATCH(E2518,Assumptions!$A$13:$A$18,0)),MAX(INDEX(Assumptions!$C$13:$C$18,MATCH(E2518,Assumptions!$A$13:$A$18,0)),INDEX(Assumptions!$B$13:$B$18,MATCH(E2518,Assumptions!$A$13:$A$18,0))*F2518)),2)</f>
        <v>6.7</v>
      </c>
    </row>
    <row r="2519" customFormat="false" ht="15" hidden="false" customHeight="false" outlineLevel="0" collapsed="false">
      <c r="A2519" s="24" t="s">
        <v>3342</v>
      </c>
      <c r="B2519" s="39" t="n">
        <v>46078</v>
      </c>
      <c r="C2519" s="24" t="s">
        <v>422</v>
      </c>
      <c r="D2519" s="24" t="s">
        <v>826</v>
      </c>
      <c r="E2519" s="24" t="s">
        <v>103</v>
      </c>
      <c r="F2519" s="38" t="n">
        <v>1300</v>
      </c>
      <c r="G2519" s="42" t="n">
        <f aca="false">DATE(YEAR(B2519),MONTH(B2519),1)</f>
        <v>46054</v>
      </c>
      <c r="H2519" s="24" t="str">
        <f aca="false">INDEX(Customers!$B$2:$B$601,MATCH(C2519,Customers!$A$2:$A$601,0))</f>
        <v>Coast</v>
      </c>
      <c r="I2519" s="43" t="n">
        <f aca="false">ROUND(MIN(INDEX(Assumptions!$D$13:$D$18,MATCH(E2519,Assumptions!$A$13:$A$18,0)),MAX(INDEX(Assumptions!$C$13:$C$18,MATCH(E2519,Assumptions!$A$13:$A$18,0)),INDEX(Assumptions!$B$13:$B$18,MATCH(E2519,Assumptions!$A$13:$A$18,0))*F2519)),2)</f>
        <v>13</v>
      </c>
    </row>
    <row r="2520" customFormat="false" ht="15" hidden="false" customHeight="false" outlineLevel="0" collapsed="false">
      <c r="A2520" s="24" t="s">
        <v>3343</v>
      </c>
      <c r="B2520" s="39" t="n">
        <v>46078</v>
      </c>
      <c r="C2520" s="24" t="s">
        <v>426</v>
      </c>
      <c r="D2520" s="24" t="s">
        <v>193</v>
      </c>
      <c r="E2520" s="24" t="s">
        <v>107</v>
      </c>
      <c r="F2520" s="38" t="n">
        <v>6670</v>
      </c>
      <c r="G2520" s="42" t="n">
        <f aca="false">DATE(YEAR(B2520),MONTH(B2520),1)</f>
        <v>46054</v>
      </c>
      <c r="H2520" s="24" t="str">
        <f aca="false">INDEX(Customers!$B$2:$B$601,MATCH(C2520,Customers!$A$2:$A$601,0))</f>
        <v>Western</v>
      </c>
      <c r="I2520" s="43" t="n">
        <f aca="false">ROUND(MIN(INDEX(Assumptions!$D$13:$D$18,MATCH(E2520,Assumptions!$A$13:$A$18,0)),MAX(INDEX(Assumptions!$C$13:$C$18,MATCH(E2520,Assumptions!$A$13:$A$18,0)),INDEX(Assumptions!$B$13:$B$18,MATCH(E2520,Assumptions!$A$13:$A$18,0))*F2520)),2)</f>
        <v>0</v>
      </c>
    </row>
    <row r="2521" customFormat="false" ht="15" hidden="false" customHeight="false" outlineLevel="0" collapsed="false">
      <c r="A2521" s="24" t="s">
        <v>3344</v>
      </c>
      <c r="B2521" s="39" t="n">
        <v>46078</v>
      </c>
      <c r="C2521" s="24" t="s">
        <v>429</v>
      </c>
      <c r="D2521" s="24" t="s">
        <v>826</v>
      </c>
      <c r="E2521" s="24" t="s">
        <v>109</v>
      </c>
      <c r="F2521" s="38" t="n">
        <v>2290</v>
      </c>
      <c r="G2521" s="42" t="n">
        <f aca="false">DATE(YEAR(B2521),MONTH(B2521),1)</f>
        <v>46054</v>
      </c>
      <c r="H2521" s="24" t="str">
        <f aca="false">INDEX(Customers!$B$2:$B$601,MATCH(C2521,Customers!$A$2:$A$601,0))</f>
        <v>Eastern</v>
      </c>
      <c r="I2521" s="43" t="n">
        <f aca="false">ROUND(MIN(INDEX(Assumptions!$D$13:$D$18,MATCH(E2521,Assumptions!$A$13:$A$18,0)),MAX(INDEX(Assumptions!$C$13:$C$18,MATCH(E2521,Assumptions!$A$13:$A$18,0)),INDEX(Assumptions!$B$13:$B$18,MATCH(E2521,Assumptions!$A$13:$A$18,0))*F2521)),2)</f>
        <v>9.16</v>
      </c>
    </row>
    <row r="2522" customFormat="false" ht="15" hidden="false" customHeight="false" outlineLevel="0" collapsed="false">
      <c r="A2522" s="24" t="s">
        <v>3345</v>
      </c>
      <c r="B2522" s="39" t="n">
        <v>46078</v>
      </c>
      <c r="C2522" s="24" t="s">
        <v>447</v>
      </c>
      <c r="D2522" s="24" t="s">
        <v>826</v>
      </c>
      <c r="E2522" s="24" t="s">
        <v>111</v>
      </c>
      <c r="F2522" s="38" t="n">
        <v>20</v>
      </c>
      <c r="G2522" s="42" t="n">
        <f aca="false">DATE(YEAR(B2522),MONTH(B2522),1)</f>
        <v>46054</v>
      </c>
      <c r="H2522" s="24" t="str">
        <f aca="false">INDEX(Customers!$B$2:$B$601,MATCH(C2522,Customers!$A$2:$A$601,0))</f>
        <v>Rift Valley</v>
      </c>
      <c r="I2522" s="43" t="n">
        <f aca="false">ROUND(MIN(INDEX(Assumptions!$D$13:$D$18,MATCH(E2522,Assumptions!$A$13:$A$18,0)),MAX(INDEX(Assumptions!$C$13:$C$18,MATCH(E2522,Assumptions!$A$13:$A$18,0)),INDEX(Assumptions!$B$13:$B$18,MATCH(E2522,Assumptions!$A$13:$A$18,0))*F2522)),2)</f>
        <v>0.8</v>
      </c>
    </row>
    <row r="2523" customFormat="false" ht="15" hidden="false" customHeight="false" outlineLevel="0" collapsed="false">
      <c r="A2523" s="24" t="s">
        <v>3346</v>
      </c>
      <c r="B2523" s="39" t="n">
        <v>46078</v>
      </c>
      <c r="C2523" s="24" t="s">
        <v>463</v>
      </c>
      <c r="D2523" s="24" t="s">
        <v>210</v>
      </c>
      <c r="E2523" s="24" t="s">
        <v>105</v>
      </c>
      <c r="F2523" s="38" t="n">
        <v>2040</v>
      </c>
      <c r="G2523" s="42" t="n">
        <f aca="false">DATE(YEAR(B2523),MONTH(B2523),1)</f>
        <v>46054</v>
      </c>
      <c r="H2523" s="24" t="str">
        <f aca="false">INDEX(Customers!$B$2:$B$601,MATCH(C2523,Customers!$A$2:$A$601,0))</f>
        <v>Eastern</v>
      </c>
      <c r="I2523" s="43" t="n">
        <f aca="false">ROUND(MIN(INDEX(Assumptions!$D$13:$D$18,MATCH(E2523,Assumptions!$A$13:$A$18,0)),MAX(INDEX(Assumptions!$C$13:$C$18,MATCH(E2523,Assumptions!$A$13:$A$18,0)),INDEX(Assumptions!$B$13:$B$18,MATCH(E2523,Assumptions!$A$13:$A$18,0))*F2523)),2)</f>
        <v>30.6</v>
      </c>
    </row>
    <row r="2524" customFormat="false" ht="15" hidden="false" customHeight="false" outlineLevel="0" collapsed="false">
      <c r="A2524" s="24" t="s">
        <v>3347</v>
      </c>
      <c r="B2524" s="39" t="n">
        <v>46078</v>
      </c>
      <c r="C2524" s="24" t="s">
        <v>480</v>
      </c>
      <c r="D2524" s="24" t="s">
        <v>826</v>
      </c>
      <c r="E2524" s="24" t="s">
        <v>111</v>
      </c>
      <c r="F2524" s="38" t="n">
        <v>200</v>
      </c>
      <c r="G2524" s="42" t="n">
        <f aca="false">DATE(YEAR(B2524),MONTH(B2524),1)</f>
        <v>46054</v>
      </c>
      <c r="H2524" s="24" t="str">
        <f aca="false">INDEX(Customers!$B$2:$B$601,MATCH(C2524,Customers!$A$2:$A$601,0))</f>
        <v>Rift Valley</v>
      </c>
      <c r="I2524" s="43" t="n">
        <f aca="false">ROUND(MIN(INDEX(Assumptions!$D$13:$D$18,MATCH(E2524,Assumptions!$A$13:$A$18,0)),MAX(INDEX(Assumptions!$C$13:$C$18,MATCH(E2524,Assumptions!$A$13:$A$18,0)),INDEX(Assumptions!$B$13:$B$18,MATCH(E2524,Assumptions!$A$13:$A$18,0))*F2524)),2)</f>
        <v>8</v>
      </c>
    </row>
    <row r="2525" customFormat="false" ht="15" hidden="false" customHeight="false" outlineLevel="0" collapsed="false">
      <c r="A2525" s="24" t="s">
        <v>3348</v>
      </c>
      <c r="B2525" s="39" t="n">
        <v>46078</v>
      </c>
      <c r="C2525" s="24" t="s">
        <v>514</v>
      </c>
      <c r="D2525" s="24" t="s">
        <v>826</v>
      </c>
      <c r="E2525" s="24" t="s">
        <v>103</v>
      </c>
      <c r="F2525" s="38" t="n">
        <v>1790</v>
      </c>
      <c r="G2525" s="42" t="n">
        <f aca="false">DATE(YEAR(B2525),MONTH(B2525),1)</f>
        <v>46054</v>
      </c>
      <c r="H2525" s="24" t="str">
        <f aca="false">INDEX(Customers!$B$2:$B$601,MATCH(C2525,Customers!$A$2:$A$601,0))</f>
        <v>Central</v>
      </c>
      <c r="I2525" s="43" t="n">
        <f aca="false">ROUND(MIN(INDEX(Assumptions!$D$13:$D$18,MATCH(E2525,Assumptions!$A$13:$A$18,0)),MAX(INDEX(Assumptions!$C$13:$C$18,MATCH(E2525,Assumptions!$A$13:$A$18,0)),INDEX(Assumptions!$B$13:$B$18,MATCH(E2525,Assumptions!$A$13:$A$18,0))*F2525)),2)</f>
        <v>17.9</v>
      </c>
    </row>
    <row r="2526" customFormat="false" ht="15" hidden="false" customHeight="false" outlineLevel="0" collapsed="false">
      <c r="A2526" s="24" t="s">
        <v>3349</v>
      </c>
      <c r="B2526" s="39" t="n">
        <v>46078</v>
      </c>
      <c r="C2526" s="24" t="s">
        <v>549</v>
      </c>
      <c r="D2526" s="24" t="s">
        <v>826</v>
      </c>
      <c r="E2526" s="24" t="s">
        <v>113</v>
      </c>
      <c r="F2526" s="38" t="n">
        <v>250</v>
      </c>
      <c r="G2526" s="42" t="n">
        <f aca="false">DATE(YEAR(B2526),MONTH(B2526),1)</f>
        <v>46054</v>
      </c>
      <c r="H2526" s="24" t="str">
        <f aca="false">INDEX(Customers!$B$2:$B$601,MATCH(C2526,Customers!$A$2:$A$601,0))</f>
        <v>Eastern</v>
      </c>
      <c r="I2526" s="43" t="n">
        <f aca="false">ROUND(MIN(INDEX(Assumptions!$D$13:$D$18,MATCH(E2526,Assumptions!$A$13:$A$18,0)),MAX(INDEX(Assumptions!$C$13:$C$18,MATCH(E2526,Assumptions!$A$13:$A$18,0)),INDEX(Assumptions!$B$13:$B$18,MATCH(E2526,Assumptions!$A$13:$A$18,0))*F2526)),2)</f>
        <v>12.5</v>
      </c>
    </row>
    <row r="2527" customFormat="false" ht="15" hidden="false" customHeight="false" outlineLevel="0" collapsed="false">
      <c r="A2527" s="24" t="s">
        <v>3350</v>
      </c>
      <c r="B2527" s="39" t="n">
        <v>46078</v>
      </c>
      <c r="C2527" s="24" t="s">
        <v>554</v>
      </c>
      <c r="D2527" s="24" t="s">
        <v>198</v>
      </c>
      <c r="E2527" s="24" t="s">
        <v>107</v>
      </c>
      <c r="F2527" s="38" t="n">
        <v>42730</v>
      </c>
      <c r="G2527" s="42" t="n">
        <f aca="false">DATE(YEAR(B2527),MONTH(B2527),1)</f>
        <v>46054</v>
      </c>
      <c r="H2527" s="24" t="str">
        <f aca="false">INDEX(Customers!$B$2:$B$601,MATCH(C2527,Customers!$A$2:$A$601,0))</f>
        <v>Coast</v>
      </c>
      <c r="I2527" s="43" t="n">
        <f aca="false">ROUND(MIN(INDEX(Assumptions!$D$13:$D$18,MATCH(E2527,Assumptions!$A$13:$A$18,0)),MAX(INDEX(Assumptions!$C$13:$C$18,MATCH(E2527,Assumptions!$A$13:$A$18,0)),INDEX(Assumptions!$B$13:$B$18,MATCH(E2527,Assumptions!$A$13:$A$18,0))*F2527)),2)</f>
        <v>0</v>
      </c>
    </row>
    <row r="2528" customFormat="false" ht="15" hidden="false" customHeight="false" outlineLevel="0" collapsed="false">
      <c r="A2528" s="24" t="s">
        <v>3351</v>
      </c>
      <c r="B2528" s="39" t="n">
        <v>46078</v>
      </c>
      <c r="C2528" s="24" t="s">
        <v>558</v>
      </c>
      <c r="D2528" s="24" t="s">
        <v>174</v>
      </c>
      <c r="E2528" s="24" t="s">
        <v>107</v>
      </c>
      <c r="F2528" s="38" t="n">
        <v>1860</v>
      </c>
      <c r="G2528" s="42" t="n">
        <f aca="false">DATE(YEAR(B2528),MONTH(B2528),1)</f>
        <v>46054</v>
      </c>
      <c r="H2528" s="24" t="str">
        <f aca="false">INDEX(Customers!$B$2:$B$601,MATCH(C2528,Customers!$A$2:$A$601,0))</f>
        <v>Rift Valley</v>
      </c>
      <c r="I2528" s="43" t="n">
        <f aca="false">ROUND(MIN(INDEX(Assumptions!$D$13:$D$18,MATCH(E2528,Assumptions!$A$13:$A$18,0)),MAX(INDEX(Assumptions!$C$13:$C$18,MATCH(E2528,Assumptions!$A$13:$A$18,0)),INDEX(Assumptions!$B$13:$B$18,MATCH(E2528,Assumptions!$A$13:$A$18,0))*F2528)),2)</f>
        <v>0</v>
      </c>
    </row>
    <row r="2529" customFormat="false" ht="15" hidden="false" customHeight="false" outlineLevel="0" collapsed="false">
      <c r="A2529" s="24" t="s">
        <v>3352</v>
      </c>
      <c r="B2529" s="39" t="n">
        <v>46078</v>
      </c>
      <c r="C2529" s="24" t="s">
        <v>570</v>
      </c>
      <c r="D2529" s="24" t="s">
        <v>826</v>
      </c>
      <c r="E2529" s="24" t="s">
        <v>113</v>
      </c>
      <c r="F2529" s="38" t="n">
        <v>500</v>
      </c>
      <c r="G2529" s="42" t="n">
        <f aca="false">DATE(YEAR(B2529),MONTH(B2529),1)</f>
        <v>46054</v>
      </c>
      <c r="H2529" s="24" t="str">
        <f aca="false">INDEX(Customers!$B$2:$B$601,MATCH(C2529,Customers!$A$2:$A$601,0))</f>
        <v>Western</v>
      </c>
      <c r="I2529" s="43" t="n">
        <f aca="false">ROUND(MIN(INDEX(Assumptions!$D$13:$D$18,MATCH(E2529,Assumptions!$A$13:$A$18,0)),MAX(INDEX(Assumptions!$C$13:$C$18,MATCH(E2529,Assumptions!$A$13:$A$18,0)),INDEX(Assumptions!$B$13:$B$18,MATCH(E2529,Assumptions!$A$13:$A$18,0))*F2529)),2)</f>
        <v>25</v>
      </c>
    </row>
    <row r="2530" customFormat="false" ht="15" hidden="false" customHeight="false" outlineLevel="0" collapsed="false">
      <c r="A2530" s="24" t="s">
        <v>3353</v>
      </c>
      <c r="B2530" s="39" t="n">
        <v>46078</v>
      </c>
      <c r="C2530" s="24" t="s">
        <v>605</v>
      </c>
      <c r="D2530" s="24" t="s">
        <v>826</v>
      </c>
      <c r="E2530" s="24" t="s">
        <v>103</v>
      </c>
      <c r="F2530" s="38" t="n">
        <v>920</v>
      </c>
      <c r="G2530" s="42" t="n">
        <f aca="false">DATE(YEAR(B2530),MONTH(B2530),1)</f>
        <v>46054</v>
      </c>
      <c r="H2530" s="24" t="str">
        <f aca="false">INDEX(Customers!$B$2:$B$601,MATCH(C2530,Customers!$A$2:$A$601,0))</f>
        <v>Central</v>
      </c>
      <c r="I2530" s="43" t="n">
        <f aca="false">ROUND(MIN(INDEX(Assumptions!$D$13:$D$18,MATCH(E2530,Assumptions!$A$13:$A$18,0)),MAX(INDEX(Assumptions!$C$13:$C$18,MATCH(E2530,Assumptions!$A$13:$A$18,0)),INDEX(Assumptions!$B$13:$B$18,MATCH(E2530,Assumptions!$A$13:$A$18,0))*F2530)),2)</f>
        <v>9.2</v>
      </c>
    </row>
    <row r="2531" customFormat="false" ht="15" hidden="false" customHeight="false" outlineLevel="0" collapsed="false">
      <c r="A2531" s="24" t="s">
        <v>3354</v>
      </c>
      <c r="B2531" s="39" t="n">
        <v>46078</v>
      </c>
      <c r="C2531" s="24" t="s">
        <v>634</v>
      </c>
      <c r="D2531" s="24" t="s">
        <v>826</v>
      </c>
      <c r="E2531" s="24" t="s">
        <v>111</v>
      </c>
      <c r="F2531" s="38" t="n">
        <v>100</v>
      </c>
      <c r="G2531" s="42" t="n">
        <f aca="false">DATE(YEAR(B2531),MONTH(B2531),1)</f>
        <v>46054</v>
      </c>
      <c r="H2531" s="24" t="str">
        <f aca="false">INDEX(Customers!$B$2:$B$601,MATCH(C2531,Customers!$A$2:$A$601,0))</f>
        <v>Coast</v>
      </c>
      <c r="I2531" s="43" t="n">
        <f aca="false">ROUND(MIN(INDEX(Assumptions!$D$13:$D$18,MATCH(E2531,Assumptions!$A$13:$A$18,0)),MAX(INDEX(Assumptions!$C$13:$C$18,MATCH(E2531,Assumptions!$A$13:$A$18,0)),INDEX(Assumptions!$B$13:$B$18,MATCH(E2531,Assumptions!$A$13:$A$18,0))*F2531)),2)</f>
        <v>4</v>
      </c>
    </row>
    <row r="2532" customFormat="false" ht="15" hidden="false" customHeight="false" outlineLevel="0" collapsed="false">
      <c r="A2532" s="24" t="s">
        <v>3355</v>
      </c>
      <c r="B2532" s="39" t="n">
        <v>46078</v>
      </c>
      <c r="C2532" s="24" t="s">
        <v>657</v>
      </c>
      <c r="D2532" s="24" t="s">
        <v>826</v>
      </c>
      <c r="E2532" s="24" t="s">
        <v>111</v>
      </c>
      <c r="F2532" s="38" t="n">
        <v>1000</v>
      </c>
      <c r="G2532" s="42" t="n">
        <f aca="false">DATE(YEAR(B2532),MONTH(B2532),1)</f>
        <v>46054</v>
      </c>
      <c r="H2532" s="24" t="str">
        <f aca="false">INDEX(Customers!$B$2:$B$601,MATCH(C2532,Customers!$A$2:$A$601,0))</f>
        <v>Western</v>
      </c>
      <c r="I2532" s="43" t="n">
        <f aca="false">ROUND(MIN(INDEX(Assumptions!$D$13:$D$18,MATCH(E2532,Assumptions!$A$13:$A$18,0)),MAX(INDEX(Assumptions!$C$13:$C$18,MATCH(E2532,Assumptions!$A$13:$A$18,0)),INDEX(Assumptions!$B$13:$B$18,MATCH(E2532,Assumptions!$A$13:$A$18,0))*F2532)),2)</f>
        <v>40</v>
      </c>
    </row>
    <row r="2533" customFormat="false" ht="15" hidden="false" customHeight="false" outlineLevel="0" collapsed="false">
      <c r="A2533" s="24" t="s">
        <v>3356</v>
      </c>
      <c r="B2533" s="39" t="n">
        <v>46078</v>
      </c>
      <c r="C2533" s="24" t="s">
        <v>659</v>
      </c>
      <c r="D2533" s="24" t="s">
        <v>826</v>
      </c>
      <c r="E2533" s="24" t="s">
        <v>113</v>
      </c>
      <c r="F2533" s="38" t="n">
        <v>500</v>
      </c>
      <c r="G2533" s="42" t="n">
        <f aca="false">DATE(YEAR(B2533),MONTH(B2533),1)</f>
        <v>46054</v>
      </c>
      <c r="H2533" s="24" t="str">
        <f aca="false">INDEX(Customers!$B$2:$B$601,MATCH(C2533,Customers!$A$2:$A$601,0))</f>
        <v>Central</v>
      </c>
      <c r="I2533" s="43" t="n">
        <f aca="false">ROUND(MIN(INDEX(Assumptions!$D$13:$D$18,MATCH(E2533,Assumptions!$A$13:$A$18,0)),MAX(INDEX(Assumptions!$C$13:$C$18,MATCH(E2533,Assumptions!$A$13:$A$18,0)),INDEX(Assumptions!$B$13:$B$18,MATCH(E2533,Assumptions!$A$13:$A$18,0))*F2533)),2)</f>
        <v>25</v>
      </c>
    </row>
    <row r="2534" customFormat="false" ht="15" hidden="false" customHeight="false" outlineLevel="0" collapsed="false">
      <c r="A2534" s="24" t="s">
        <v>3357</v>
      </c>
      <c r="B2534" s="39" t="n">
        <v>46078</v>
      </c>
      <c r="C2534" s="24" t="s">
        <v>662</v>
      </c>
      <c r="D2534" s="24" t="s">
        <v>826</v>
      </c>
      <c r="E2534" s="24" t="s">
        <v>103</v>
      </c>
      <c r="F2534" s="38" t="n">
        <v>430</v>
      </c>
      <c r="G2534" s="42" t="n">
        <f aca="false">DATE(YEAR(B2534),MONTH(B2534),1)</f>
        <v>46054</v>
      </c>
      <c r="H2534" s="24" t="str">
        <f aca="false">INDEX(Customers!$B$2:$B$601,MATCH(C2534,Customers!$A$2:$A$601,0))</f>
        <v>Rift Valley</v>
      </c>
      <c r="I2534" s="43" t="n">
        <f aca="false">ROUND(MIN(INDEX(Assumptions!$D$13:$D$18,MATCH(E2534,Assumptions!$A$13:$A$18,0)),MAX(INDEX(Assumptions!$C$13:$C$18,MATCH(E2534,Assumptions!$A$13:$A$18,0)),INDEX(Assumptions!$B$13:$B$18,MATCH(E2534,Assumptions!$A$13:$A$18,0))*F2534)),2)</f>
        <v>5</v>
      </c>
    </row>
    <row r="2535" customFormat="false" ht="15" hidden="false" customHeight="false" outlineLevel="0" collapsed="false">
      <c r="A2535" s="24" t="s">
        <v>3358</v>
      </c>
      <c r="B2535" s="39" t="n">
        <v>46078</v>
      </c>
      <c r="C2535" s="24" t="s">
        <v>673</v>
      </c>
      <c r="D2535" s="24" t="s">
        <v>826</v>
      </c>
      <c r="E2535" s="24" t="s">
        <v>103</v>
      </c>
      <c r="F2535" s="38" t="n">
        <v>4700</v>
      </c>
      <c r="G2535" s="42" t="n">
        <f aca="false">DATE(YEAR(B2535),MONTH(B2535),1)</f>
        <v>46054</v>
      </c>
      <c r="H2535" s="24" t="str">
        <f aca="false">INDEX(Customers!$B$2:$B$601,MATCH(C2535,Customers!$A$2:$A$601,0))</f>
        <v>Nairobi</v>
      </c>
      <c r="I2535" s="43" t="n">
        <f aca="false">ROUND(MIN(INDEX(Assumptions!$D$13:$D$18,MATCH(E2535,Assumptions!$A$13:$A$18,0)),MAX(INDEX(Assumptions!$C$13:$C$18,MATCH(E2535,Assumptions!$A$13:$A$18,0)),INDEX(Assumptions!$B$13:$B$18,MATCH(E2535,Assumptions!$A$13:$A$18,0))*F2535)),2)</f>
        <v>47</v>
      </c>
    </row>
    <row r="2536" customFormat="false" ht="15" hidden="false" customHeight="false" outlineLevel="0" collapsed="false">
      <c r="A2536" s="24" t="s">
        <v>3359</v>
      </c>
      <c r="B2536" s="39" t="n">
        <v>46078</v>
      </c>
      <c r="C2536" s="24" t="s">
        <v>680</v>
      </c>
      <c r="D2536" s="24" t="s">
        <v>153</v>
      </c>
      <c r="E2536" s="24" t="s">
        <v>105</v>
      </c>
      <c r="F2536" s="38" t="n">
        <v>800</v>
      </c>
      <c r="G2536" s="42" t="n">
        <f aca="false">DATE(YEAR(B2536),MONTH(B2536),1)</f>
        <v>46054</v>
      </c>
      <c r="H2536" s="24" t="str">
        <f aca="false">INDEX(Customers!$B$2:$B$601,MATCH(C2536,Customers!$A$2:$A$601,0))</f>
        <v>Nairobi</v>
      </c>
      <c r="I2536" s="43" t="n">
        <f aca="false">ROUND(MIN(INDEX(Assumptions!$D$13:$D$18,MATCH(E2536,Assumptions!$A$13:$A$18,0)),MAX(INDEX(Assumptions!$C$13:$C$18,MATCH(E2536,Assumptions!$A$13:$A$18,0)),INDEX(Assumptions!$B$13:$B$18,MATCH(E2536,Assumptions!$A$13:$A$18,0))*F2536)),2)</f>
        <v>12</v>
      </c>
    </row>
    <row r="2537" customFormat="false" ht="15" hidden="false" customHeight="false" outlineLevel="0" collapsed="false">
      <c r="A2537" s="24" t="s">
        <v>3360</v>
      </c>
      <c r="B2537" s="39" t="n">
        <v>46078</v>
      </c>
      <c r="C2537" s="24" t="s">
        <v>687</v>
      </c>
      <c r="D2537" s="24" t="s">
        <v>826</v>
      </c>
      <c r="E2537" s="24" t="s">
        <v>111</v>
      </c>
      <c r="F2537" s="38" t="n">
        <v>50</v>
      </c>
      <c r="G2537" s="42" t="n">
        <f aca="false">DATE(YEAR(B2537),MONTH(B2537),1)</f>
        <v>46054</v>
      </c>
      <c r="H2537" s="24" t="str">
        <f aca="false">INDEX(Customers!$B$2:$B$601,MATCH(C2537,Customers!$A$2:$A$601,0))</f>
        <v>Central</v>
      </c>
      <c r="I2537" s="43" t="n">
        <f aca="false">ROUND(MIN(INDEX(Assumptions!$D$13:$D$18,MATCH(E2537,Assumptions!$A$13:$A$18,0)),MAX(INDEX(Assumptions!$C$13:$C$18,MATCH(E2537,Assumptions!$A$13:$A$18,0)),INDEX(Assumptions!$B$13:$B$18,MATCH(E2537,Assumptions!$A$13:$A$18,0))*F2537)),2)</f>
        <v>2</v>
      </c>
    </row>
    <row r="2538" customFormat="false" ht="15" hidden="false" customHeight="false" outlineLevel="0" collapsed="false">
      <c r="A2538" s="24" t="s">
        <v>3361</v>
      </c>
      <c r="B2538" s="39" t="n">
        <v>46078</v>
      </c>
      <c r="C2538" s="24" t="s">
        <v>701</v>
      </c>
      <c r="D2538" s="24" t="s">
        <v>826</v>
      </c>
      <c r="E2538" s="24" t="s">
        <v>113</v>
      </c>
      <c r="F2538" s="38" t="n">
        <v>250</v>
      </c>
      <c r="G2538" s="42" t="n">
        <f aca="false">DATE(YEAR(B2538),MONTH(B2538),1)</f>
        <v>46054</v>
      </c>
      <c r="H2538" s="24" t="str">
        <f aca="false">INDEX(Customers!$B$2:$B$601,MATCH(C2538,Customers!$A$2:$A$601,0))</f>
        <v>Nairobi</v>
      </c>
      <c r="I2538" s="43" t="n">
        <f aca="false">ROUND(MIN(INDEX(Assumptions!$D$13:$D$18,MATCH(E2538,Assumptions!$A$13:$A$18,0)),MAX(INDEX(Assumptions!$C$13:$C$18,MATCH(E2538,Assumptions!$A$13:$A$18,0)),INDEX(Assumptions!$B$13:$B$18,MATCH(E2538,Assumptions!$A$13:$A$18,0))*F2538)),2)</f>
        <v>12.5</v>
      </c>
    </row>
    <row r="2539" customFormat="false" ht="15" hidden="false" customHeight="false" outlineLevel="0" collapsed="false">
      <c r="A2539" s="24" t="s">
        <v>3362</v>
      </c>
      <c r="B2539" s="39" t="n">
        <v>46078</v>
      </c>
      <c r="C2539" s="24" t="s">
        <v>707</v>
      </c>
      <c r="D2539" s="24" t="s">
        <v>826</v>
      </c>
      <c r="E2539" s="24" t="s">
        <v>111</v>
      </c>
      <c r="F2539" s="38" t="n">
        <v>500</v>
      </c>
      <c r="G2539" s="42" t="n">
        <f aca="false">DATE(YEAR(B2539),MONTH(B2539),1)</f>
        <v>46054</v>
      </c>
      <c r="H2539" s="24" t="str">
        <f aca="false">INDEX(Customers!$B$2:$B$601,MATCH(C2539,Customers!$A$2:$A$601,0))</f>
        <v>Nairobi</v>
      </c>
      <c r="I2539" s="43" t="n">
        <f aca="false">ROUND(MIN(INDEX(Assumptions!$D$13:$D$18,MATCH(E2539,Assumptions!$A$13:$A$18,0)),MAX(INDEX(Assumptions!$C$13:$C$18,MATCH(E2539,Assumptions!$A$13:$A$18,0)),INDEX(Assumptions!$B$13:$B$18,MATCH(E2539,Assumptions!$A$13:$A$18,0))*F2539)),2)</f>
        <v>20</v>
      </c>
    </row>
    <row r="2540" customFormat="false" ht="15" hidden="false" customHeight="false" outlineLevel="0" collapsed="false">
      <c r="A2540" s="24" t="s">
        <v>3363</v>
      </c>
      <c r="B2540" s="39" t="n">
        <v>46078</v>
      </c>
      <c r="C2540" s="24" t="s">
        <v>709</v>
      </c>
      <c r="D2540" s="24" t="s">
        <v>826</v>
      </c>
      <c r="E2540" s="24" t="s">
        <v>103</v>
      </c>
      <c r="F2540" s="38" t="n">
        <v>600</v>
      </c>
      <c r="G2540" s="42" t="n">
        <f aca="false">DATE(YEAR(B2540),MONTH(B2540),1)</f>
        <v>46054</v>
      </c>
      <c r="H2540" s="24" t="str">
        <f aca="false">INDEX(Customers!$B$2:$B$601,MATCH(C2540,Customers!$A$2:$A$601,0))</f>
        <v>Western</v>
      </c>
      <c r="I2540" s="43" t="n">
        <f aca="false">ROUND(MIN(INDEX(Assumptions!$D$13:$D$18,MATCH(E2540,Assumptions!$A$13:$A$18,0)),MAX(INDEX(Assumptions!$C$13:$C$18,MATCH(E2540,Assumptions!$A$13:$A$18,0)),INDEX(Assumptions!$B$13:$B$18,MATCH(E2540,Assumptions!$A$13:$A$18,0))*F2540)),2)</f>
        <v>6</v>
      </c>
    </row>
    <row r="2541" customFormat="false" ht="15" hidden="false" customHeight="false" outlineLevel="0" collapsed="false">
      <c r="A2541" s="24" t="s">
        <v>3364</v>
      </c>
      <c r="B2541" s="39" t="n">
        <v>46078</v>
      </c>
      <c r="C2541" s="24" t="s">
        <v>711</v>
      </c>
      <c r="D2541" s="24" t="s">
        <v>175</v>
      </c>
      <c r="E2541" s="24" t="s">
        <v>107</v>
      </c>
      <c r="F2541" s="38" t="n">
        <v>2440</v>
      </c>
      <c r="G2541" s="42" t="n">
        <f aca="false">DATE(YEAR(B2541),MONTH(B2541),1)</f>
        <v>46054</v>
      </c>
      <c r="H2541" s="24" t="str">
        <f aca="false">INDEX(Customers!$B$2:$B$601,MATCH(C2541,Customers!$A$2:$A$601,0))</f>
        <v>Rift Valley</v>
      </c>
      <c r="I2541" s="43" t="n">
        <f aca="false">ROUND(MIN(INDEX(Assumptions!$D$13:$D$18,MATCH(E2541,Assumptions!$A$13:$A$18,0)),MAX(INDEX(Assumptions!$C$13:$C$18,MATCH(E2541,Assumptions!$A$13:$A$18,0)),INDEX(Assumptions!$B$13:$B$18,MATCH(E2541,Assumptions!$A$13:$A$18,0))*F2541)),2)</f>
        <v>0</v>
      </c>
    </row>
    <row r="2542" customFormat="false" ht="15" hidden="false" customHeight="false" outlineLevel="0" collapsed="false">
      <c r="A2542" s="24" t="s">
        <v>3365</v>
      </c>
      <c r="B2542" s="39" t="n">
        <v>46078</v>
      </c>
      <c r="C2542" s="24" t="s">
        <v>711</v>
      </c>
      <c r="D2542" s="24" t="s">
        <v>826</v>
      </c>
      <c r="E2542" s="24" t="s">
        <v>103</v>
      </c>
      <c r="F2542" s="38" t="n">
        <v>5610</v>
      </c>
      <c r="G2542" s="42" t="n">
        <f aca="false">DATE(YEAR(B2542),MONTH(B2542),1)</f>
        <v>46054</v>
      </c>
      <c r="H2542" s="24" t="str">
        <f aca="false">INDEX(Customers!$B$2:$B$601,MATCH(C2542,Customers!$A$2:$A$601,0))</f>
        <v>Rift Valley</v>
      </c>
      <c r="I2542" s="43" t="n">
        <f aca="false">ROUND(MIN(INDEX(Assumptions!$D$13:$D$18,MATCH(E2542,Assumptions!$A$13:$A$18,0)),MAX(INDEX(Assumptions!$C$13:$C$18,MATCH(E2542,Assumptions!$A$13:$A$18,0)),INDEX(Assumptions!$B$13:$B$18,MATCH(E2542,Assumptions!$A$13:$A$18,0))*F2542)),2)</f>
        <v>56.1</v>
      </c>
    </row>
    <row r="2543" customFormat="false" ht="15" hidden="false" customHeight="false" outlineLevel="0" collapsed="false">
      <c r="A2543" s="24" t="s">
        <v>3366</v>
      </c>
      <c r="B2543" s="39" t="n">
        <v>46078</v>
      </c>
      <c r="C2543" s="24" t="s">
        <v>716</v>
      </c>
      <c r="D2543" s="24" t="s">
        <v>826</v>
      </c>
      <c r="E2543" s="24" t="s">
        <v>111</v>
      </c>
      <c r="F2543" s="38" t="n">
        <v>50</v>
      </c>
      <c r="G2543" s="42" t="n">
        <f aca="false">DATE(YEAR(B2543),MONTH(B2543),1)</f>
        <v>46054</v>
      </c>
      <c r="H2543" s="24" t="str">
        <f aca="false">INDEX(Customers!$B$2:$B$601,MATCH(C2543,Customers!$A$2:$A$601,0))</f>
        <v>Western</v>
      </c>
      <c r="I2543" s="43" t="n">
        <f aca="false">ROUND(MIN(INDEX(Assumptions!$D$13:$D$18,MATCH(E2543,Assumptions!$A$13:$A$18,0)),MAX(INDEX(Assumptions!$C$13:$C$18,MATCH(E2543,Assumptions!$A$13:$A$18,0)),INDEX(Assumptions!$B$13:$B$18,MATCH(E2543,Assumptions!$A$13:$A$18,0))*F2543)),2)</f>
        <v>2</v>
      </c>
    </row>
    <row r="2544" customFormat="false" ht="15" hidden="false" customHeight="false" outlineLevel="0" collapsed="false">
      <c r="A2544" s="24" t="s">
        <v>3367</v>
      </c>
      <c r="B2544" s="39" t="n">
        <v>46078</v>
      </c>
      <c r="C2544" s="24" t="s">
        <v>721</v>
      </c>
      <c r="D2544" s="24" t="s">
        <v>826</v>
      </c>
      <c r="E2544" s="24" t="s">
        <v>113</v>
      </c>
      <c r="F2544" s="38" t="n">
        <v>500</v>
      </c>
      <c r="G2544" s="42" t="n">
        <f aca="false">DATE(YEAR(B2544),MONTH(B2544),1)</f>
        <v>46054</v>
      </c>
      <c r="H2544" s="24" t="str">
        <f aca="false">INDEX(Customers!$B$2:$B$601,MATCH(C2544,Customers!$A$2:$A$601,0))</f>
        <v>Western</v>
      </c>
      <c r="I2544" s="43" t="n">
        <f aca="false">ROUND(MIN(INDEX(Assumptions!$D$13:$D$18,MATCH(E2544,Assumptions!$A$13:$A$18,0)),MAX(INDEX(Assumptions!$C$13:$C$18,MATCH(E2544,Assumptions!$A$13:$A$18,0)),INDEX(Assumptions!$B$13:$B$18,MATCH(E2544,Assumptions!$A$13:$A$18,0))*F2544)),2)</f>
        <v>25</v>
      </c>
    </row>
    <row r="2545" customFormat="false" ht="15" hidden="false" customHeight="false" outlineLevel="0" collapsed="false">
      <c r="A2545" s="24" t="s">
        <v>3368</v>
      </c>
      <c r="B2545" s="39" t="n">
        <v>46078</v>
      </c>
      <c r="C2545" s="24" t="s">
        <v>724</v>
      </c>
      <c r="D2545" s="24" t="s">
        <v>826</v>
      </c>
      <c r="E2545" s="24" t="s">
        <v>113</v>
      </c>
      <c r="F2545" s="38" t="n">
        <v>50</v>
      </c>
      <c r="G2545" s="42" t="n">
        <f aca="false">DATE(YEAR(B2545),MONTH(B2545),1)</f>
        <v>46054</v>
      </c>
      <c r="H2545" s="24" t="str">
        <f aca="false">INDEX(Customers!$B$2:$B$601,MATCH(C2545,Customers!$A$2:$A$601,0))</f>
        <v>Central</v>
      </c>
      <c r="I2545" s="43" t="n">
        <f aca="false">ROUND(MIN(INDEX(Assumptions!$D$13:$D$18,MATCH(E2545,Assumptions!$A$13:$A$18,0)),MAX(INDEX(Assumptions!$C$13:$C$18,MATCH(E2545,Assumptions!$A$13:$A$18,0)),INDEX(Assumptions!$B$13:$B$18,MATCH(E2545,Assumptions!$A$13:$A$18,0))*F2545)),2)</f>
        <v>2.5</v>
      </c>
    </row>
    <row r="2546" customFormat="false" ht="15" hidden="false" customHeight="false" outlineLevel="0" collapsed="false">
      <c r="A2546" s="24" t="s">
        <v>3369</v>
      </c>
      <c r="B2546" s="39" t="n">
        <v>46078</v>
      </c>
      <c r="C2546" s="24" t="s">
        <v>742</v>
      </c>
      <c r="D2546" s="24" t="s">
        <v>204</v>
      </c>
      <c r="E2546" s="24" t="s">
        <v>107</v>
      </c>
      <c r="F2546" s="38" t="n">
        <v>13340</v>
      </c>
      <c r="G2546" s="42" t="n">
        <f aca="false">DATE(YEAR(B2546),MONTH(B2546),1)</f>
        <v>46054</v>
      </c>
      <c r="H2546" s="24" t="str">
        <f aca="false">INDEX(Customers!$B$2:$B$601,MATCH(C2546,Customers!$A$2:$A$601,0))</f>
        <v>Eastern</v>
      </c>
      <c r="I2546" s="43" t="n">
        <f aca="false">ROUND(MIN(INDEX(Assumptions!$D$13:$D$18,MATCH(E2546,Assumptions!$A$13:$A$18,0)),MAX(INDEX(Assumptions!$C$13:$C$18,MATCH(E2546,Assumptions!$A$13:$A$18,0)),INDEX(Assumptions!$B$13:$B$18,MATCH(E2546,Assumptions!$A$13:$A$18,0))*F2546)),2)</f>
        <v>0</v>
      </c>
    </row>
    <row r="2547" customFormat="false" ht="15" hidden="false" customHeight="false" outlineLevel="0" collapsed="false">
      <c r="A2547" s="24" t="s">
        <v>3370</v>
      </c>
      <c r="B2547" s="39" t="n">
        <v>46078</v>
      </c>
      <c r="C2547" s="24" t="s">
        <v>772</v>
      </c>
      <c r="D2547" s="24" t="s">
        <v>826</v>
      </c>
      <c r="E2547" s="24" t="s">
        <v>113</v>
      </c>
      <c r="F2547" s="38" t="n">
        <v>250</v>
      </c>
      <c r="G2547" s="42" t="n">
        <f aca="false">DATE(YEAR(B2547),MONTH(B2547),1)</f>
        <v>46054</v>
      </c>
      <c r="H2547" s="24" t="str">
        <f aca="false">INDEX(Customers!$B$2:$B$601,MATCH(C2547,Customers!$A$2:$A$601,0))</f>
        <v>Nairobi</v>
      </c>
      <c r="I2547" s="43" t="n">
        <f aca="false">ROUND(MIN(INDEX(Assumptions!$D$13:$D$18,MATCH(E2547,Assumptions!$A$13:$A$18,0)),MAX(INDEX(Assumptions!$C$13:$C$18,MATCH(E2547,Assumptions!$A$13:$A$18,0)),INDEX(Assumptions!$B$13:$B$18,MATCH(E2547,Assumptions!$A$13:$A$18,0))*F2547)),2)</f>
        <v>12.5</v>
      </c>
    </row>
    <row r="2548" customFormat="false" ht="15" hidden="false" customHeight="false" outlineLevel="0" collapsed="false">
      <c r="A2548" s="24" t="s">
        <v>3371</v>
      </c>
      <c r="B2548" s="39" t="n">
        <v>46078</v>
      </c>
      <c r="C2548" s="24" t="s">
        <v>779</v>
      </c>
      <c r="D2548" s="24" t="s">
        <v>826</v>
      </c>
      <c r="E2548" s="24" t="s">
        <v>103</v>
      </c>
      <c r="F2548" s="38" t="n">
        <v>1470</v>
      </c>
      <c r="G2548" s="42" t="n">
        <f aca="false">DATE(YEAR(B2548),MONTH(B2548),1)</f>
        <v>46054</v>
      </c>
      <c r="H2548" s="24" t="str">
        <f aca="false">INDEX(Customers!$B$2:$B$601,MATCH(C2548,Customers!$A$2:$A$601,0))</f>
        <v>Rift Valley</v>
      </c>
      <c r="I2548" s="43" t="n">
        <f aca="false">ROUND(MIN(INDEX(Assumptions!$D$13:$D$18,MATCH(E2548,Assumptions!$A$13:$A$18,0)),MAX(INDEX(Assumptions!$C$13:$C$18,MATCH(E2548,Assumptions!$A$13:$A$18,0)),INDEX(Assumptions!$B$13:$B$18,MATCH(E2548,Assumptions!$A$13:$A$18,0))*F2548)),2)</f>
        <v>14.7</v>
      </c>
    </row>
    <row r="2549" customFormat="false" ht="15" hidden="false" customHeight="false" outlineLevel="0" collapsed="false">
      <c r="A2549" s="24" t="s">
        <v>3372</v>
      </c>
      <c r="B2549" s="39" t="n">
        <v>46078</v>
      </c>
      <c r="C2549" s="24" t="s">
        <v>789</v>
      </c>
      <c r="D2549" s="24" t="s">
        <v>188</v>
      </c>
      <c r="E2549" s="24" t="s">
        <v>105</v>
      </c>
      <c r="F2549" s="38" t="n">
        <v>1000</v>
      </c>
      <c r="G2549" s="42" t="n">
        <f aca="false">DATE(YEAR(B2549),MONTH(B2549),1)</f>
        <v>46054</v>
      </c>
      <c r="H2549" s="24" t="str">
        <f aca="false">INDEX(Customers!$B$2:$B$601,MATCH(C2549,Customers!$A$2:$A$601,0))</f>
        <v>Coast</v>
      </c>
      <c r="I2549" s="43" t="n">
        <f aca="false">ROUND(MIN(INDEX(Assumptions!$D$13:$D$18,MATCH(E2549,Assumptions!$A$13:$A$18,0)),MAX(INDEX(Assumptions!$C$13:$C$18,MATCH(E2549,Assumptions!$A$13:$A$18,0)),INDEX(Assumptions!$B$13:$B$18,MATCH(E2549,Assumptions!$A$13:$A$18,0))*F2549)),2)</f>
        <v>15</v>
      </c>
    </row>
    <row r="2550" customFormat="false" ht="15" hidden="false" customHeight="false" outlineLevel="0" collapsed="false">
      <c r="A2550" s="24" t="s">
        <v>3373</v>
      </c>
      <c r="B2550" s="39" t="n">
        <v>46078</v>
      </c>
      <c r="C2550" s="24" t="s">
        <v>790</v>
      </c>
      <c r="D2550" s="24" t="s">
        <v>826</v>
      </c>
      <c r="E2550" s="24" t="s">
        <v>103</v>
      </c>
      <c r="F2550" s="38" t="n">
        <v>7780</v>
      </c>
      <c r="G2550" s="42" t="n">
        <f aca="false">DATE(YEAR(B2550),MONTH(B2550),1)</f>
        <v>46054</v>
      </c>
      <c r="H2550" s="24" t="str">
        <f aca="false">INDEX(Customers!$B$2:$B$601,MATCH(C2550,Customers!$A$2:$A$601,0))</f>
        <v>Eastern</v>
      </c>
      <c r="I2550" s="43" t="n">
        <f aca="false">ROUND(MIN(INDEX(Assumptions!$D$13:$D$18,MATCH(E2550,Assumptions!$A$13:$A$18,0)),MAX(INDEX(Assumptions!$C$13:$C$18,MATCH(E2550,Assumptions!$A$13:$A$18,0)),INDEX(Assumptions!$B$13:$B$18,MATCH(E2550,Assumptions!$A$13:$A$18,0))*F2550)),2)</f>
        <v>77.8</v>
      </c>
    </row>
    <row r="2551" customFormat="false" ht="15" hidden="false" customHeight="false" outlineLevel="0" collapsed="false">
      <c r="A2551" s="24" t="s">
        <v>3374</v>
      </c>
      <c r="B2551" s="39" t="n">
        <v>46078</v>
      </c>
      <c r="C2551" s="24" t="s">
        <v>810</v>
      </c>
      <c r="D2551" s="24" t="s">
        <v>826</v>
      </c>
      <c r="E2551" s="24" t="s">
        <v>103</v>
      </c>
      <c r="F2551" s="38" t="n">
        <v>1040</v>
      </c>
      <c r="G2551" s="42" t="n">
        <f aca="false">DATE(YEAR(B2551),MONTH(B2551),1)</f>
        <v>46054</v>
      </c>
      <c r="H2551" s="24" t="str">
        <f aca="false">INDEX(Customers!$B$2:$B$601,MATCH(C2551,Customers!$A$2:$A$601,0))</f>
        <v>Central</v>
      </c>
      <c r="I2551" s="43" t="n">
        <f aca="false">ROUND(MIN(INDEX(Assumptions!$D$13:$D$18,MATCH(E2551,Assumptions!$A$13:$A$18,0)),MAX(INDEX(Assumptions!$C$13:$C$18,MATCH(E2551,Assumptions!$A$13:$A$18,0)),INDEX(Assumptions!$B$13:$B$18,MATCH(E2551,Assumptions!$A$13:$A$18,0))*F2551)),2)</f>
        <v>10.4</v>
      </c>
    </row>
    <row r="2552" customFormat="false" ht="15" hidden="false" customHeight="false" outlineLevel="0" collapsed="false">
      <c r="A2552" s="24" t="s">
        <v>3375</v>
      </c>
      <c r="B2552" s="39" t="n">
        <v>46078</v>
      </c>
      <c r="C2552" s="24" t="s">
        <v>814</v>
      </c>
      <c r="D2552" s="24" t="s">
        <v>826</v>
      </c>
      <c r="E2552" s="24" t="s">
        <v>109</v>
      </c>
      <c r="F2552" s="38" t="n">
        <v>1870</v>
      </c>
      <c r="G2552" s="42" t="n">
        <f aca="false">DATE(YEAR(B2552),MONTH(B2552),1)</f>
        <v>46054</v>
      </c>
      <c r="H2552" s="24" t="str">
        <f aca="false">INDEX(Customers!$B$2:$B$601,MATCH(C2552,Customers!$A$2:$A$601,0))</f>
        <v>Nairobi</v>
      </c>
      <c r="I2552" s="43" t="n">
        <f aca="false">ROUND(MIN(INDEX(Assumptions!$D$13:$D$18,MATCH(E2552,Assumptions!$A$13:$A$18,0)),MAX(INDEX(Assumptions!$C$13:$C$18,MATCH(E2552,Assumptions!$A$13:$A$18,0)),INDEX(Assumptions!$B$13:$B$18,MATCH(E2552,Assumptions!$A$13:$A$18,0))*F2552)),2)</f>
        <v>7.48</v>
      </c>
    </row>
    <row r="2553" customFormat="false" ht="15" hidden="false" customHeight="false" outlineLevel="0" collapsed="false">
      <c r="A2553" s="24" t="s">
        <v>3376</v>
      </c>
      <c r="B2553" s="39" t="n">
        <v>46079</v>
      </c>
      <c r="C2553" s="24" t="s">
        <v>219</v>
      </c>
      <c r="D2553" s="24" t="s">
        <v>176</v>
      </c>
      <c r="E2553" s="24" t="s">
        <v>105</v>
      </c>
      <c r="F2553" s="38" t="n">
        <v>1450</v>
      </c>
      <c r="G2553" s="42" t="n">
        <f aca="false">DATE(YEAR(B2553),MONTH(B2553),1)</f>
        <v>46054</v>
      </c>
      <c r="H2553" s="24" t="str">
        <f aca="false">INDEX(Customers!$B$2:$B$601,MATCH(C2553,Customers!$A$2:$A$601,0))</f>
        <v>Rift Valley</v>
      </c>
      <c r="I2553" s="43" t="n">
        <f aca="false">ROUND(MIN(INDEX(Assumptions!$D$13:$D$18,MATCH(E2553,Assumptions!$A$13:$A$18,0)),MAX(INDEX(Assumptions!$C$13:$C$18,MATCH(E2553,Assumptions!$A$13:$A$18,0)),INDEX(Assumptions!$B$13:$B$18,MATCH(E2553,Assumptions!$A$13:$A$18,0))*F2553)),2)</f>
        <v>21.75</v>
      </c>
    </row>
    <row r="2554" customFormat="false" ht="15" hidden="false" customHeight="false" outlineLevel="0" collapsed="false">
      <c r="A2554" s="24" t="s">
        <v>3377</v>
      </c>
      <c r="B2554" s="39" t="n">
        <v>46079</v>
      </c>
      <c r="C2554" s="24" t="s">
        <v>225</v>
      </c>
      <c r="D2554" s="24" t="s">
        <v>206</v>
      </c>
      <c r="E2554" s="24" t="s">
        <v>107</v>
      </c>
      <c r="F2554" s="38" t="n">
        <v>7130</v>
      </c>
      <c r="G2554" s="42" t="n">
        <f aca="false">DATE(YEAR(B2554),MONTH(B2554),1)</f>
        <v>46054</v>
      </c>
      <c r="H2554" s="24" t="str">
        <f aca="false">INDEX(Customers!$B$2:$B$601,MATCH(C2554,Customers!$A$2:$A$601,0))</f>
        <v>Eastern</v>
      </c>
      <c r="I2554" s="43" t="n">
        <f aca="false">ROUND(MIN(INDEX(Assumptions!$D$13:$D$18,MATCH(E2554,Assumptions!$A$13:$A$18,0)),MAX(INDEX(Assumptions!$C$13:$C$18,MATCH(E2554,Assumptions!$A$13:$A$18,0)),INDEX(Assumptions!$B$13:$B$18,MATCH(E2554,Assumptions!$A$13:$A$18,0))*F2554)),2)</f>
        <v>0</v>
      </c>
    </row>
    <row r="2555" customFormat="false" ht="15" hidden="false" customHeight="false" outlineLevel="0" collapsed="false">
      <c r="A2555" s="24" t="s">
        <v>3378</v>
      </c>
      <c r="B2555" s="39" t="n">
        <v>46079</v>
      </c>
      <c r="C2555" s="24" t="s">
        <v>242</v>
      </c>
      <c r="D2555" s="24" t="s">
        <v>165</v>
      </c>
      <c r="E2555" s="24" t="s">
        <v>105</v>
      </c>
      <c r="F2555" s="38" t="n">
        <v>2910</v>
      </c>
      <c r="G2555" s="42" t="n">
        <f aca="false">DATE(YEAR(B2555),MONTH(B2555),1)</f>
        <v>46054</v>
      </c>
      <c r="H2555" s="24" t="str">
        <f aca="false">INDEX(Customers!$B$2:$B$601,MATCH(C2555,Customers!$A$2:$A$601,0))</f>
        <v>Central</v>
      </c>
      <c r="I2555" s="43" t="n">
        <f aca="false">ROUND(MIN(INDEX(Assumptions!$D$13:$D$18,MATCH(E2555,Assumptions!$A$13:$A$18,0)),MAX(INDEX(Assumptions!$C$13:$C$18,MATCH(E2555,Assumptions!$A$13:$A$18,0)),INDEX(Assumptions!$B$13:$B$18,MATCH(E2555,Assumptions!$A$13:$A$18,0))*F2555)),2)</f>
        <v>43.65</v>
      </c>
    </row>
    <row r="2556" customFormat="false" ht="15" hidden="false" customHeight="false" outlineLevel="0" collapsed="false">
      <c r="A2556" s="24" t="s">
        <v>3379</v>
      </c>
      <c r="B2556" s="39" t="n">
        <v>46079</v>
      </c>
      <c r="C2556" s="24" t="s">
        <v>263</v>
      </c>
      <c r="D2556" s="24" t="s">
        <v>826</v>
      </c>
      <c r="E2556" s="24" t="s">
        <v>103</v>
      </c>
      <c r="F2556" s="38" t="n">
        <v>1170</v>
      </c>
      <c r="G2556" s="42" t="n">
        <f aca="false">DATE(YEAR(B2556),MONTH(B2556),1)</f>
        <v>46054</v>
      </c>
      <c r="H2556" s="24" t="str">
        <f aca="false">INDEX(Customers!$B$2:$B$601,MATCH(C2556,Customers!$A$2:$A$601,0))</f>
        <v>Nairobi</v>
      </c>
      <c r="I2556" s="43" t="n">
        <f aca="false">ROUND(MIN(INDEX(Assumptions!$D$13:$D$18,MATCH(E2556,Assumptions!$A$13:$A$18,0)),MAX(INDEX(Assumptions!$C$13:$C$18,MATCH(E2556,Assumptions!$A$13:$A$18,0)),INDEX(Assumptions!$B$13:$B$18,MATCH(E2556,Assumptions!$A$13:$A$18,0))*F2556)),2)</f>
        <v>11.7</v>
      </c>
    </row>
    <row r="2557" customFormat="false" ht="15" hidden="false" customHeight="false" outlineLevel="0" collapsed="false">
      <c r="A2557" s="24" t="s">
        <v>3380</v>
      </c>
      <c r="B2557" s="39" t="n">
        <v>46079</v>
      </c>
      <c r="C2557" s="24" t="s">
        <v>275</v>
      </c>
      <c r="D2557" s="24" t="s">
        <v>826</v>
      </c>
      <c r="E2557" s="24" t="s">
        <v>109</v>
      </c>
      <c r="F2557" s="38" t="n">
        <v>7690</v>
      </c>
      <c r="G2557" s="42" t="n">
        <f aca="false">DATE(YEAR(B2557),MONTH(B2557),1)</f>
        <v>46054</v>
      </c>
      <c r="H2557" s="24" t="str">
        <f aca="false">INDEX(Customers!$B$2:$B$601,MATCH(C2557,Customers!$A$2:$A$601,0))</f>
        <v>Rift Valley</v>
      </c>
      <c r="I2557" s="43" t="n">
        <f aca="false">ROUND(MIN(INDEX(Assumptions!$D$13:$D$18,MATCH(E2557,Assumptions!$A$13:$A$18,0)),MAX(INDEX(Assumptions!$C$13:$C$18,MATCH(E2557,Assumptions!$A$13:$A$18,0)),INDEX(Assumptions!$B$13:$B$18,MATCH(E2557,Assumptions!$A$13:$A$18,0))*F2557)),2)</f>
        <v>30.76</v>
      </c>
    </row>
    <row r="2558" customFormat="false" ht="15" hidden="false" customHeight="false" outlineLevel="0" collapsed="false">
      <c r="A2558" s="24" t="s">
        <v>3381</v>
      </c>
      <c r="B2558" s="39" t="n">
        <v>46079</v>
      </c>
      <c r="C2558" s="24" t="s">
        <v>283</v>
      </c>
      <c r="D2558" s="24" t="s">
        <v>826</v>
      </c>
      <c r="E2558" s="24" t="s">
        <v>113</v>
      </c>
      <c r="F2558" s="38" t="n">
        <v>99</v>
      </c>
      <c r="G2558" s="42" t="n">
        <f aca="false">DATE(YEAR(B2558),MONTH(B2558),1)</f>
        <v>46054</v>
      </c>
      <c r="H2558" s="24" t="str">
        <f aca="false">INDEX(Customers!$B$2:$B$601,MATCH(C2558,Customers!$A$2:$A$601,0))</f>
        <v>Rift Valley</v>
      </c>
      <c r="I2558" s="43" t="n">
        <f aca="false">ROUND(MIN(INDEX(Assumptions!$D$13:$D$18,MATCH(E2558,Assumptions!$A$13:$A$18,0)),MAX(INDEX(Assumptions!$C$13:$C$18,MATCH(E2558,Assumptions!$A$13:$A$18,0)),INDEX(Assumptions!$B$13:$B$18,MATCH(E2558,Assumptions!$A$13:$A$18,0))*F2558)),2)</f>
        <v>4.95</v>
      </c>
    </row>
    <row r="2559" customFormat="false" ht="15" hidden="false" customHeight="false" outlineLevel="0" collapsed="false">
      <c r="A2559" s="24" t="s">
        <v>3382</v>
      </c>
      <c r="B2559" s="39" t="n">
        <v>46079</v>
      </c>
      <c r="C2559" s="24" t="s">
        <v>290</v>
      </c>
      <c r="D2559" s="24" t="s">
        <v>169</v>
      </c>
      <c r="E2559" s="24" t="s">
        <v>105</v>
      </c>
      <c r="F2559" s="38" t="n">
        <v>460</v>
      </c>
      <c r="G2559" s="42" t="n">
        <f aca="false">DATE(YEAR(B2559),MONTH(B2559),1)</f>
        <v>46054</v>
      </c>
      <c r="H2559" s="24" t="str">
        <f aca="false">INDEX(Customers!$B$2:$B$601,MATCH(C2559,Customers!$A$2:$A$601,0))</f>
        <v>Central</v>
      </c>
      <c r="I2559" s="43" t="n">
        <f aca="false">ROUND(MIN(INDEX(Assumptions!$D$13:$D$18,MATCH(E2559,Assumptions!$A$13:$A$18,0)),MAX(INDEX(Assumptions!$C$13:$C$18,MATCH(E2559,Assumptions!$A$13:$A$18,0)),INDEX(Assumptions!$B$13:$B$18,MATCH(E2559,Assumptions!$A$13:$A$18,0))*F2559)),2)</f>
        <v>10</v>
      </c>
    </row>
    <row r="2560" customFormat="false" ht="15" hidden="false" customHeight="false" outlineLevel="0" collapsed="false">
      <c r="A2560" s="24" t="s">
        <v>3383</v>
      </c>
      <c r="B2560" s="39" t="n">
        <v>46079</v>
      </c>
      <c r="C2560" s="24" t="s">
        <v>291</v>
      </c>
      <c r="D2560" s="24" t="s">
        <v>826</v>
      </c>
      <c r="E2560" s="24" t="s">
        <v>109</v>
      </c>
      <c r="F2560" s="38" t="n">
        <v>37780</v>
      </c>
      <c r="G2560" s="42" t="n">
        <f aca="false">DATE(YEAR(B2560),MONTH(B2560),1)</f>
        <v>46054</v>
      </c>
      <c r="H2560" s="24" t="str">
        <f aca="false">INDEX(Customers!$B$2:$B$601,MATCH(C2560,Customers!$A$2:$A$601,0))</f>
        <v>Rift Valley</v>
      </c>
      <c r="I2560" s="43" t="n">
        <f aca="false">ROUND(MIN(INDEX(Assumptions!$D$13:$D$18,MATCH(E2560,Assumptions!$A$13:$A$18,0)),MAX(INDEX(Assumptions!$C$13:$C$18,MATCH(E2560,Assumptions!$A$13:$A$18,0)),INDEX(Assumptions!$B$13:$B$18,MATCH(E2560,Assumptions!$A$13:$A$18,0))*F2560)),2)</f>
        <v>40</v>
      </c>
    </row>
    <row r="2561" customFormat="false" ht="15" hidden="false" customHeight="false" outlineLevel="0" collapsed="false">
      <c r="A2561" s="24" t="s">
        <v>3384</v>
      </c>
      <c r="B2561" s="39" t="n">
        <v>46079</v>
      </c>
      <c r="C2561" s="24" t="s">
        <v>293</v>
      </c>
      <c r="D2561" s="24" t="s">
        <v>826</v>
      </c>
      <c r="E2561" s="24" t="s">
        <v>103</v>
      </c>
      <c r="F2561" s="38" t="n">
        <v>2000</v>
      </c>
      <c r="G2561" s="42" t="n">
        <f aca="false">DATE(YEAR(B2561),MONTH(B2561),1)</f>
        <v>46054</v>
      </c>
      <c r="H2561" s="24" t="str">
        <f aca="false">INDEX(Customers!$B$2:$B$601,MATCH(C2561,Customers!$A$2:$A$601,0))</f>
        <v>Western</v>
      </c>
      <c r="I2561" s="43" t="n">
        <f aca="false">ROUND(MIN(INDEX(Assumptions!$D$13:$D$18,MATCH(E2561,Assumptions!$A$13:$A$18,0)),MAX(INDEX(Assumptions!$C$13:$C$18,MATCH(E2561,Assumptions!$A$13:$A$18,0)),INDEX(Assumptions!$B$13:$B$18,MATCH(E2561,Assumptions!$A$13:$A$18,0))*F2561)),2)</f>
        <v>20</v>
      </c>
    </row>
    <row r="2562" customFormat="false" ht="15" hidden="false" customHeight="false" outlineLevel="0" collapsed="false">
      <c r="A2562" s="24" t="s">
        <v>3385</v>
      </c>
      <c r="B2562" s="39" t="n">
        <v>46079</v>
      </c>
      <c r="C2562" s="24" t="s">
        <v>294</v>
      </c>
      <c r="D2562" s="24" t="s">
        <v>826</v>
      </c>
      <c r="E2562" s="24" t="s">
        <v>103</v>
      </c>
      <c r="F2562" s="38" t="n">
        <v>2950</v>
      </c>
      <c r="G2562" s="42" t="n">
        <f aca="false">DATE(YEAR(B2562),MONTH(B2562),1)</f>
        <v>46054</v>
      </c>
      <c r="H2562" s="24" t="str">
        <f aca="false">INDEX(Customers!$B$2:$B$601,MATCH(C2562,Customers!$A$2:$A$601,0))</f>
        <v>Eastern</v>
      </c>
      <c r="I2562" s="43" t="n">
        <f aca="false">ROUND(MIN(INDEX(Assumptions!$D$13:$D$18,MATCH(E2562,Assumptions!$A$13:$A$18,0)),MAX(INDEX(Assumptions!$C$13:$C$18,MATCH(E2562,Assumptions!$A$13:$A$18,0)),INDEX(Assumptions!$B$13:$B$18,MATCH(E2562,Assumptions!$A$13:$A$18,0))*F2562)),2)</f>
        <v>29.5</v>
      </c>
    </row>
    <row r="2563" customFormat="false" ht="15" hidden="false" customHeight="false" outlineLevel="0" collapsed="false">
      <c r="A2563" s="24" t="s">
        <v>3386</v>
      </c>
      <c r="B2563" s="39" t="n">
        <v>46079</v>
      </c>
      <c r="C2563" s="24" t="s">
        <v>302</v>
      </c>
      <c r="D2563" s="24" t="s">
        <v>826</v>
      </c>
      <c r="E2563" s="24" t="s">
        <v>103</v>
      </c>
      <c r="F2563" s="38" t="n">
        <v>2490</v>
      </c>
      <c r="G2563" s="42" t="n">
        <f aca="false">DATE(YEAR(B2563),MONTH(B2563),1)</f>
        <v>46054</v>
      </c>
      <c r="H2563" s="24" t="str">
        <f aca="false">INDEX(Customers!$B$2:$B$601,MATCH(C2563,Customers!$A$2:$A$601,0))</f>
        <v>Coast</v>
      </c>
      <c r="I2563" s="43" t="n">
        <f aca="false">ROUND(MIN(INDEX(Assumptions!$D$13:$D$18,MATCH(E2563,Assumptions!$A$13:$A$18,0)),MAX(INDEX(Assumptions!$C$13:$C$18,MATCH(E2563,Assumptions!$A$13:$A$18,0)),INDEX(Assumptions!$B$13:$B$18,MATCH(E2563,Assumptions!$A$13:$A$18,0))*F2563)),2)</f>
        <v>24.9</v>
      </c>
    </row>
    <row r="2564" customFormat="false" ht="15" hidden="false" customHeight="false" outlineLevel="0" collapsed="false">
      <c r="A2564" s="24" t="s">
        <v>3387</v>
      </c>
      <c r="B2564" s="39" t="n">
        <v>46079</v>
      </c>
      <c r="C2564" s="24" t="s">
        <v>345</v>
      </c>
      <c r="D2564" s="24" t="s">
        <v>826</v>
      </c>
      <c r="E2564" s="24" t="s">
        <v>113</v>
      </c>
      <c r="F2564" s="38" t="n">
        <v>50</v>
      </c>
      <c r="G2564" s="42" t="n">
        <f aca="false">DATE(YEAR(B2564),MONTH(B2564),1)</f>
        <v>46054</v>
      </c>
      <c r="H2564" s="24" t="str">
        <f aca="false">INDEX(Customers!$B$2:$B$601,MATCH(C2564,Customers!$A$2:$A$601,0))</f>
        <v>Central</v>
      </c>
      <c r="I2564" s="43" t="n">
        <f aca="false">ROUND(MIN(INDEX(Assumptions!$D$13:$D$18,MATCH(E2564,Assumptions!$A$13:$A$18,0)),MAX(INDEX(Assumptions!$C$13:$C$18,MATCH(E2564,Assumptions!$A$13:$A$18,0)),INDEX(Assumptions!$B$13:$B$18,MATCH(E2564,Assumptions!$A$13:$A$18,0))*F2564)),2)</f>
        <v>2.5</v>
      </c>
    </row>
    <row r="2565" customFormat="false" ht="15" hidden="false" customHeight="false" outlineLevel="0" collapsed="false">
      <c r="A2565" s="24" t="s">
        <v>3388</v>
      </c>
      <c r="B2565" s="39" t="n">
        <v>46079</v>
      </c>
      <c r="C2565" s="24" t="s">
        <v>347</v>
      </c>
      <c r="D2565" s="24" t="s">
        <v>183</v>
      </c>
      <c r="E2565" s="24" t="s">
        <v>105</v>
      </c>
      <c r="F2565" s="38" t="n">
        <v>51220</v>
      </c>
      <c r="G2565" s="42" t="n">
        <f aca="false">DATE(YEAR(B2565),MONTH(B2565),1)</f>
        <v>46054</v>
      </c>
      <c r="H2565" s="24" t="str">
        <f aca="false">INDEX(Customers!$B$2:$B$601,MATCH(C2565,Customers!$A$2:$A$601,0))</f>
        <v>Coast</v>
      </c>
      <c r="I2565" s="43" t="n">
        <f aca="false">ROUND(MIN(INDEX(Assumptions!$D$13:$D$18,MATCH(E2565,Assumptions!$A$13:$A$18,0)),MAX(INDEX(Assumptions!$C$13:$C$18,MATCH(E2565,Assumptions!$A$13:$A$18,0)),INDEX(Assumptions!$B$13:$B$18,MATCH(E2565,Assumptions!$A$13:$A$18,0))*F2565)),2)</f>
        <v>200</v>
      </c>
    </row>
    <row r="2566" customFormat="false" ht="15" hidden="false" customHeight="false" outlineLevel="0" collapsed="false">
      <c r="A2566" s="24" t="s">
        <v>3389</v>
      </c>
      <c r="B2566" s="39" t="n">
        <v>46079</v>
      </c>
      <c r="C2566" s="24" t="s">
        <v>371</v>
      </c>
      <c r="D2566" s="24" t="s">
        <v>826</v>
      </c>
      <c r="E2566" s="24" t="s">
        <v>111</v>
      </c>
      <c r="F2566" s="38" t="n">
        <v>20</v>
      </c>
      <c r="G2566" s="42" t="n">
        <f aca="false">DATE(YEAR(B2566),MONTH(B2566),1)</f>
        <v>46054</v>
      </c>
      <c r="H2566" s="24" t="str">
        <f aca="false">INDEX(Customers!$B$2:$B$601,MATCH(C2566,Customers!$A$2:$A$601,0))</f>
        <v>Eastern</v>
      </c>
      <c r="I2566" s="43" t="n">
        <f aca="false">ROUND(MIN(INDEX(Assumptions!$D$13:$D$18,MATCH(E2566,Assumptions!$A$13:$A$18,0)),MAX(INDEX(Assumptions!$C$13:$C$18,MATCH(E2566,Assumptions!$A$13:$A$18,0)),INDEX(Assumptions!$B$13:$B$18,MATCH(E2566,Assumptions!$A$13:$A$18,0))*F2566)),2)</f>
        <v>0.8</v>
      </c>
    </row>
    <row r="2567" customFormat="false" ht="15" hidden="false" customHeight="false" outlineLevel="0" collapsed="false">
      <c r="A2567" s="24" t="s">
        <v>3390</v>
      </c>
      <c r="B2567" s="39" t="n">
        <v>46079</v>
      </c>
      <c r="C2567" s="24" t="s">
        <v>374</v>
      </c>
      <c r="D2567" s="24" t="s">
        <v>150</v>
      </c>
      <c r="E2567" s="24" t="s">
        <v>105</v>
      </c>
      <c r="F2567" s="38" t="n">
        <v>1420</v>
      </c>
      <c r="G2567" s="42" t="n">
        <f aca="false">DATE(YEAR(B2567),MONTH(B2567),1)</f>
        <v>46054</v>
      </c>
      <c r="H2567" s="24" t="str">
        <f aca="false">INDEX(Customers!$B$2:$B$601,MATCH(C2567,Customers!$A$2:$A$601,0))</f>
        <v>Nairobi</v>
      </c>
      <c r="I2567" s="43" t="n">
        <f aca="false">ROUND(MIN(INDEX(Assumptions!$D$13:$D$18,MATCH(E2567,Assumptions!$A$13:$A$18,0)),MAX(INDEX(Assumptions!$C$13:$C$18,MATCH(E2567,Assumptions!$A$13:$A$18,0)),INDEX(Assumptions!$B$13:$B$18,MATCH(E2567,Assumptions!$A$13:$A$18,0))*F2567)),2)</f>
        <v>21.3</v>
      </c>
    </row>
    <row r="2568" customFormat="false" ht="15" hidden="false" customHeight="false" outlineLevel="0" collapsed="false">
      <c r="A2568" s="24" t="s">
        <v>3391</v>
      </c>
      <c r="B2568" s="39" t="n">
        <v>46079</v>
      </c>
      <c r="C2568" s="24" t="s">
        <v>382</v>
      </c>
      <c r="D2568" s="24" t="s">
        <v>826</v>
      </c>
      <c r="E2568" s="24" t="s">
        <v>113</v>
      </c>
      <c r="F2568" s="38" t="n">
        <v>2000</v>
      </c>
      <c r="G2568" s="42" t="n">
        <f aca="false">DATE(YEAR(B2568),MONTH(B2568),1)</f>
        <v>46054</v>
      </c>
      <c r="H2568" s="24" t="str">
        <f aca="false">INDEX(Customers!$B$2:$B$601,MATCH(C2568,Customers!$A$2:$A$601,0))</f>
        <v>Central</v>
      </c>
      <c r="I2568" s="43" t="n">
        <f aca="false">ROUND(MIN(INDEX(Assumptions!$D$13:$D$18,MATCH(E2568,Assumptions!$A$13:$A$18,0)),MAX(INDEX(Assumptions!$C$13:$C$18,MATCH(E2568,Assumptions!$A$13:$A$18,0)),INDEX(Assumptions!$B$13:$B$18,MATCH(E2568,Assumptions!$A$13:$A$18,0))*F2568)),2)</f>
        <v>100</v>
      </c>
    </row>
    <row r="2569" customFormat="false" ht="15" hidden="false" customHeight="false" outlineLevel="0" collapsed="false">
      <c r="A2569" s="24" t="s">
        <v>3392</v>
      </c>
      <c r="B2569" s="39" t="n">
        <v>46079</v>
      </c>
      <c r="C2569" s="24" t="s">
        <v>385</v>
      </c>
      <c r="D2569" s="24" t="s">
        <v>164</v>
      </c>
      <c r="E2569" s="24" t="s">
        <v>107</v>
      </c>
      <c r="F2569" s="38" t="n">
        <v>33510</v>
      </c>
      <c r="G2569" s="42" t="n">
        <f aca="false">DATE(YEAR(B2569),MONTH(B2569),1)</f>
        <v>46054</v>
      </c>
      <c r="H2569" s="24" t="str">
        <f aca="false">INDEX(Customers!$B$2:$B$601,MATCH(C2569,Customers!$A$2:$A$601,0))</f>
        <v>Central</v>
      </c>
      <c r="I2569" s="43" t="n">
        <f aca="false">ROUND(MIN(INDEX(Assumptions!$D$13:$D$18,MATCH(E2569,Assumptions!$A$13:$A$18,0)),MAX(INDEX(Assumptions!$C$13:$C$18,MATCH(E2569,Assumptions!$A$13:$A$18,0)),INDEX(Assumptions!$B$13:$B$18,MATCH(E2569,Assumptions!$A$13:$A$18,0))*F2569)),2)</f>
        <v>0</v>
      </c>
    </row>
    <row r="2570" customFormat="false" ht="15" hidden="false" customHeight="false" outlineLevel="0" collapsed="false">
      <c r="A2570" s="24" t="s">
        <v>3393</v>
      </c>
      <c r="B2570" s="39" t="n">
        <v>46079</v>
      </c>
      <c r="C2570" s="24" t="s">
        <v>423</v>
      </c>
      <c r="D2570" s="24" t="s">
        <v>826</v>
      </c>
      <c r="E2570" s="24" t="s">
        <v>109</v>
      </c>
      <c r="F2570" s="38" t="n">
        <v>6720</v>
      </c>
      <c r="G2570" s="42" t="n">
        <f aca="false">DATE(YEAR(B2570),MONTH(B2570),1)</f>
        <v>46054</v>
      </c>
      <c r="H2570" s="24" t="str">
        <f aca="false">INDEX(Customers!$B$2:$B$601,MATCH(C2570,Customers!$A$2:$A$601,0))</f>
        <v>Nairobi</v>
      </c>
      <c r="I2570" s="43" t="n">
        <f aca="false">ROUND(MIN(INDEX(Assumptions!$D$13:$D$18,MATCH(E2570,Assumptions!$A$13:$A$18,0)),MAX(INDEX(Assumptions!$C$13:$C$18,MATCH(E2570,Assumptions!$A$13:$A$18,0)),INDEX(Assumptions!$B$13:$B$18,MATCH(E2570,Assumptions!$A$13:$A$18,0))*F2570)),2)</f>
        <v>26.88</v>
      </c>
    </row>
    <row r="2571" customFormat="false" ht="15" hidden="false" customHeight="false" outlineLevel="0" collapsed="false">
      <c r="A2571" s="24" t="s">
        <v>3394</v>
      </c>
      <c r="B2571" s="39" t="n">
        <v>46079</v>
      </c>
      <c r="C2571" s="24" t="s">
        <v>423</v>
      </c>
      <c r="D2571" s="24" t="s">
        <v>826</v>
      </c>
      <c r="E2571" s="24" t="s">
        <v>103</v>
      </c>
      <c r="F2571" s="38" t="n">
        <v>2190</v>
      </c>
      <c r="G2571" s="42" t="n">
        <f aca="false">DATE(YEAR(B2571),MONTH(B2571),1)</f>
        <v>46054</v>
      </c>
      <c r="H2571" s="24" t="str">
        <f aca="false">INDEX(Customers!$B$2:$B$601,MATCH(C2571,Customers!$A$2:$A$601,0))</f>
        <v>Nairobi</v>
      </c>
      <c r="I2571" s="43" t="n">
        <f aca="false">ROUND(MIN(INDEX(Assumptions!$D$13:$D$18,MATCH(E2571,Assumptions!$A$13:$A$18,0)),MAX(INDEX(Assumptions!$C$13:$C$18,MATCH(E2571,Assumptions!$A$13:$A$18,0)),INDEX(Assumptions!$B$13:$B$18,MATCH(E2571,Assumptions!$A$13:$A$18,0))*F2571)),2)</f>
        <v>21.9</v>
      </c>
    </row>
    <row r="2572" customFormat="false" ht="15" hidden="false" customHeight="false" outlineLevel="0" collapsed="false">
      <c r="A2572" s="24" t="s">
        <v>3395</v>
      </c>
      <c r="B2572" s="39" t="n">
        <v>46079</v>
      </c>
      <c r="C2572" s="24" t="s">
        <v>431</v>
      </c>
      <c r="D2572" s="24" t="s">
        <v>826</v>
      </c>
      <c r="E2572" s="24" t="s">
        <v>103</v>
      </c>
      <c r="F2572" s="38" t="n">
        <v>700</v>
      </c>
      <c r="G2572" s="42" t="n">
        <f aca="false">DATE(YEAR(B2572),MONTH(B2572),1)</f>
        <v>46054</v>
      </c>
      <c r="H2572" s="24" t="str">
        <f aca="false">INDEX(Customers!$B$2:$B$601,MATCH(C2572,Customers!$A$2:$A$601,0))</f>
        <v>Nairobi</v>
      </c>
      <c r="I2572" s="43" t="n">
        <f aca="false">ROUND(MIN(INDEX(Assumptions!$D$13:$D$18,MATCH(E2572,Assumptions!$A$13:$A$18,0)),MAX(INDEX(Assumptions!$C$13:$C$18,MATCH(E2572,Assumptions!$A$13:$A$18,0)),INDEX(Assumptions!$B$13:$B$18,MATCH(E2572,Assumptions!$A$13:$A$18,0))*F2572)),2)</f>
        <v>7</v>
      </c>
    </row>
    <row r="2573" customFormat="false" ht="15" hidden="false" customHeight="false" outlineLevel="0" collapsed="false">
      <c r="A2573" s="24" t="s">
        <v>3396</v>
      </c>
      <c r="B2573" s="39" t="n">
        <v>46079</v>
      </c>
      <c r="C2573" s="24" t="s">
        <v>431</v>
      </c>
      <c r="D2573" s="24" t="s">
        <v>826</v>
      </c>
      <c r="E2573" s="24" t="s">
        <v>111</v>
      </c>
      <c r="F2573" s="38" t="n">
        <v>200</v>
      </c>
      <c r="G2573" s="42" t="n">
        <f aca="false">DATE(YEAR(B2573),MONTH(B2573),1)</f>
        <v>46054</v>
      </c>
      <c r="H2573" s="24" t="str">
        <f aca="false">INDEX(Customers!$B$2:$B$601,MATCH(C2573,Customers!$A$2:$A$601,0))</f>
        <v>Nairobi</v>
      </c>
      <c r="I2573" s="43" t="n">
        <f aca="false">ROUND(MIN(INDEX(Assumptions!$D$13:$D$18,MATCH(E2573,Assumptions!$A$13:$A$18,0)),MAX(INDEX(Assumptions!$C$13:$C$18,MATCH(E2573,Assumptions!$A$13:$A$18,0)),INDEX(Assumptions!$B$13:$B$18,MATCH(E2573,Assumptions!$A$13:$A$18,0))*F2573)),2)</f>
        <v>8</v>
      </c>
    </row>
    <row r="2574" customFormat="false" ht="15" hidden="false" customHeight="false" outlineLevel="0" collapsed="false">
      <c r="A2574" s="24" t="s">
        <v>3397</v>
      </c>
      <c r="B2574" s="39" t="n">
        <v>46079</v>
      </c>
      <c r="C2574" s="24" t="s">
        <v>449</v>
      </c>
      <c r="D2574" s="24" t="s">
        <v>826</v>
      </c>
      <c r="E2574" s="24" t="s">
        <v>111</v>
      </c>
      <c r="F2574" s="38" t="n">
        <v>100</v>
      </c>
      <c r="G2574" s="42" t="n">
        <f aca="false">DATE(YEAR(B2574),MONTH(B2574),1)</f>
        <v>46054</v>
      </c>
      <c r="H2574" s="24" t="str">
        <f aca="false">INDEX(Customers!$B$2:$B$601,MATCH(C2574,Customers!$A$2:$A$601,0))</f>
        <v>Rift Valley</v>
      </c>
      <c r="I2574" s="43" t="n">
        <f aca="false">ROUND(MIN(INDEX(Assumptions!$D$13:$D$18,MATCH(E2574,Assumptions!$A$13:$A$18,0)),MAX(INDEX(Assumptions!$C$13:$C$18,MATCH(E2574,Assumptions!$A$13:$A$18,0)),INDEX(Assumptions!$B$13:$B$18,MATCH(E2574,Assumptions!$A$13:$A$18,0))*F2574)),2)</f>
        <v>4</v>
      </c>
    </row>
    <row r="2575" customFormat="false" ht="15" hidden="false" customHeight="false" outlineLevel="0" collapsed="false">
      <c r="A2575" s="24" t="s">
        <v>3398</v>
      </c>
      <c r="B2575" s="39" t="n">
        <v>46079</v>
      </c>
      <c r="C2575" s="24" t="s">
        <v>474</v>
      </c>
      <c r="D2575" s="24" t="s">
        <v>826</v>
      </c>
      <c r="E2575" s="24" t="s">
        <v>103</v>
      </c>
      <c r="F2575" s="38" t="n">
        <v>1870</v>
      </c>
      <c r="G2575" s="42" t="n">
        <f aca="false">DATE(YEAR(B2575),MONTH(B2575),1)</f>
        <v>46054</v>
      </c>
      <c r="H2575" s="24" t="str">
        <f aca="false">INDEX(Customers!$B$2:$B$601,MATCH(C2575,Customers!$A$2:$A$601,0))</f>
        <v>Eastern</v>
      </c>
      <c r="I2575" s="43" t="n">
        <f aca="false">ROUND(MIN(INDEX(Assumptions!$D$13:$D$18,MATCH(E2575,Assumptions!$A$13:$A$18,0)),MAX(INDEX(Assumptions!$C$13:$C$18,MATCH(E2575,Assumptions!$A$13:$A$18,0)),INDEX(Assumptions!$B$13:$B$18,MATCH(E2575,Assumptions!$A$13:$A$18,0))*F2575)),2)</f>
        <v>18.7</v>
      </c>
    </row>
    <row r="2576" customFormat="false" ht="15" hidden="false" customHeight="false" outlineLevel="0" collapsed="false">
      <c r="A2576" s="24" t="s">
        <v>3399</v>
      </c>
      <c r="B2576" s="39" t="n">
        <v>46079</v>
      </c>
      <c r="C2576" s="24" t="s">
        <v>474</v>
      </c>
      <c r="D2576" s="24" t="s">
        <v>206</v>
      </c>
      <c r="E2576" s="24" t="s">
        <v>105</v>
      </c>
      <c r="F2576" s="38" t="n">
        <v>2550</v>
      </c>
      <c r="G2576" s="42" t="n">
        <f aca="false">DATE(YEAR(B2576),MONTH(B2576),1)</f>
        <v>46054</v>
      </c>
      <c r="H2576" s="24" t="str">
        <f aca="false">INDEX(Customers!$B$2:$B$601,MATCH(C2576,Customers!$A$2:$A$601,0))</f>
        <v>Eastern</v>
      </c>
      <c r="I2576" s="43" t="n">
        <f aca="false">ROUND(MIN(INDEX(Assumptions!$D$13:$D$18,MATCH(E2576,Assumptions!$A$13:$A$18,0)),MAX(INDEX(Assumptions!$C$13:$C$18,MATCH(E2576,Assumptions!$A$13:$A$18,0)),INDEX(Assumptions!$B$13:$B$18,MATCH(E2576,Assumptions!$A$13:$A$18,0))*F2576)),2)</f>
        <v>38.25</v>
      </c>
    </row>
    <row r="2577" customFormat="false" ht="15" hidden="false" customHeight="false" outlineLevel="0" collapsed="false">
      <c r="A2577" s="24" t="s">
        <v>3400</v>
      </c>
      <c r="B2577" s="39" t="n">
        <v>46079</v>
      </c>
      <c r="C2577" s="24" t="s">
        <v>477</v>
      </c>
      <c r="D2577" s="24" t="s">
        <v>826</v>
      </c>
      <c r="E2577" s="24" t="s">
        <v>113</v>
      </c>
      <c r="F2577" s="38" t="n">
        <v>50</v>
      </c>
      <c r="G2577" s="42" t="n">
        <f aca="false">DATE(YEAR(B2577),MONTH(B2577),1)</f>
        <v>46054</v>
      </c>
      <c r="H2577" s="24" t="str">
        <f aca="false">INDEX(Customers!$B$2:$B$601,MATCH(C2577,Customers!$A$2:$A$601,0))</f>
        <v>Central</v>
      </c>
      <c r="I2577" s="43" t="n">
        <f aca="false">ROUND(MIN(INDEX(Assumptions!$D$13:$D$18,MATCH(E2577,Assumptions!$A$13:$A$18,0)),MAX(INDEX(Assumptions!$C$13:$C$18,MATCH(E2577,Assumptions!$A$13:$A$18,0)),INDEX(Assumptions!$B$13:$B$18,MATCH(E2577,Assumptions!$A$13:$A$18,0))*F2577)),2)</f>
        <v>2.5</v>
      </c>
    </row>
    <row r="2578" customFormat="false" ht="15" hidden="false" customHeight="false" outlineLevel="0" collapsed="false">
      <c r="A2578" s="24" t="s">
        <v>3401</v>
      </c>
      <c r="B2578" s="39" t="n">
        <v>46079</v>
      </c>
      <c r="C2578" s="24" t="s">
        <v>480</v>
      </c>
      <c r="D2578" s="24" t="s">
        <v>174</v>
      </c>
      <c r="E2578" s="24" t="s">
        <v>105</v>
      </c>
      <c r="F2578" s="38" t="n">
        <v>1170</v>
      </c>
      <c r="G2578" s="42" t="n">
        <f aca="false">DATE(YEAR(B2578),MONTH(B2578),1)</f>
        <v>46054</v>
      </c>
      <c r="H2578" s="24" t="str">
        <f aca="false">INDEX(Customers!$B$2:$B$601,MATCH(C2578,Customers!$A$2:$A$601,0))</f>
        <v>Rift Valley</v>
      </c>
      <c r="I2578" s="43" t="n">
        <f aca="false">ROUND(MIN(INDEX(Assumptions!$D$13:$D$18,MATCH(E2578,Assumptions!$A$13:$A$18,0)),MAX(INDEX(Assumptions!$C$13:$C$18,MATCH(E2578,Assumptions!$A$13:$A$18,0)),INDEX(Assumptions!$B$13:$B$18,MATCH(E2578,Assumptions!$A$13:$A$18,0))*F2578)),2)</f>
        <v>17.55</v>
      </c>
    </row>
    <row r="2579" customFormat="false" ht="15" hidden="false" customHeight="false" outlineLevel="0" collapsed="false">
      <c r="A2579" s="24" t="s">
        <v>3402</v>
      </c>
      <c r="B2579" s="39" t="n">
        <v>46079</v>
      </c>
      <c r="C2579" s="24" t="s">
        <v>480</v>
      </c>
      <c r="D2579" s="24" t="s">
        <v>826</v>
      </c>
      <c r="E2579" s="24" t="s">
        <v>111</v>
      </c>
      <c r="F2579" s="38" t="n">
        <v>200</v>
      </c>
      <c r="G2579" s="42" t="n">
        <f aca="false">DATE(YEAR(B2579),MONTH(B2579),1)</f>
        <v>46054</v>
      </c>
      <c r="H2579" s="24" t="str">
        <f aca="false">INDEX(Customers!$B$2:$B$601,MATCH(C2579,Customers!$A$2:$A$601,0))</f>
        <v>Rift Valley</v>
      </c>
      <c r="I2579" s="43" t="n">
        <f aca="false">ROUND(MIN(INDEX(Assumptions!$D$13:$D$18,MATCH(E2579,Assumptions!$A$13:$A$18,0)),MAX(INDEX(Assumptions!$C$13:$C$18,MATCH(E2579,Assumptions!$A$13:$A$18,0)),INDEX(Assumptions!$B$13:$B$18,MATCH(E2579,Assumptions!$A$13:$A$18,0))*F2579)),2)</f>
        <v>8</v>
      </c>
    </row>
    <row r="2580" customFormat="false" ht="15" hidden="false" customHeight="false" outlineLevel="0" collapsed="false">
      <c r="A2580" s="24" t="s">
        <v>3403</v>
      </c>
      <c r="B2580" s="39" t="n">
        <v>46079</v>
      </c>
      <c r="C2580" s="24" t="s">
        <v>483</v>
      </c>
      <c r="D2580" s="24" t="s">
        <v>826</v>
      </c>
      <c r="E2580" s="24" t="s">
        <v>103</v>
      </c>
      <c r="F2580" s="38" t="n">
        <v>2930</v>
      </c>
      <c r="G2580" s="42" t="n">
        <f aca="false">DATE(YEAR(B2580),MONTH(B2580),1)</f>
        <v>46054</v>
      </c>
      <c r="H2580" s="24" t="str">
        <f aca="false">INDEX(Customers!$B$2:$B$601,MATCH(C2580,Customers!$A$2:$A$601,0))</f>
        <v>Central</v>
      </c>
      <c r="I2580" s="43" t="n">
        <f aca="false">ROUND(MIN(INDEX(Assumptions!$D$13:$D$18,MATCH(E2580,Assumptions!$A$13:$A$18,0)),MAX(INDEX(Assumptions!$C$13:$C$18,MATCH(E2580,Assumptions!$A$13:$A$18,0)),INDEX(Assumptions!$B$13:$B$18,MATCH(E2580,Assumptions!$A$13:$A$18,0))*F2580)),2)</f>
        <v>29.3</v>
      </c>
    </row>
    <row r="2581" customFormat="false" ht="15" hidden="false" customHeight="false" outlineLevel="0" collapsed="false">
      <c r="A2581" s="24" t="s">
        <v>3404</v>
      </c>
      <c r="B2581" s="39" t="n">
        <v>46079</v>
      </c>
      <c r="C2581" s="24" t="s">
        <v>484</v>
      </c>
      <c r="D2581" s="24" t="s">
        <v>200</v>
      </c>
      <c r="E2581" s="24" t="s">
        <v>105</v>
      </c>
      <c r="F2581" s="38" t="n">
        <v>1650</v>
      </c>
      <c r="G2581" s="42" t="n">
        <f aca="false">DATE(YEAR(B2581),MONTH(B2581),1)</f>
        <v>46054</v>
      </c>
      <c r="H2581" s="24" t="str">
        <f aca="false">INDEX(Customers!$B$2:$B$601,MATCH(C2581,Customers!$A$2:$A$601,0))</f>
        <v>Western</v>
      </c>
      <c r="I2581" s="43" t="n">
        <f aca="false">ROUND(MIN(INDEX(Assumptions!$D$13:$D$18,MATCH(E2581,Assumptions!$A$13:$A$18,0)),MAX(INDEX(Assumptions!$C$13:$C$18,MATCH(E2581,Assumptions!$A$13:$A$18,0)),INDEX(Assumptions!$B$13:$B$18,MATCH(E2581,Assumptions!$A$13:$A$18,0))*F2581)),2)</f>
        <v>24.75</v>
      </c>
    </row>
    <row r="2582" customFormat="false" ht="15" hidden="false" customHeight="false" outlineLevel="0" collapsed="false">
      <c r="A2582" s="24" t="s">
        <v>3405</v>
      </c>
      <c r="B2582" s="39" t="n">
        <v>46079</v>
      </c>
      <c r="C2582" s="24" t="s">
        <v>488</v>
      </c>
      <c r="D2582" s="24" t="s">
        <v>826</v>
      </c>
      <c r="E2582" s="24" t="s">
        <v>111</v>
      </c>
      <c r="F2582" s="38" t="n">
        <v>1000</v>
      </c>
      <c r="G2582" s="42" t="n">
        <f aca="false">DATE(YEAR(B2582),MONTH(B2582),1)</f>
        <v>46054</v>
      </c>
      <c r="H2582" s="24" t="str">
        <f aca="false">INDEX(Customers!$B$2:$B$601,MATCH(C2582,Customers!$A$2:$A$601,0))</f>
        <v>Nairobi</v>
      </c>
      <c r="I2582" s="43" t="n">
        <f aca="false">ROUND(MIN(INDEX(Assumptions!$D$13:$D$18,MATCH(E2582,Assumptions!$A$13:$A$18,0)),MAX(INDEX(Assumptions!$C$13:$C$18,MATCH(E2582,Assumptions!$A$13:$A$18,0)),INDEX(Assumptions!$B$13:$B$18,MATCH(E2582,Assumptions!$A$13:$A$18,0))*F2582)),2)</f>
        <v>40</v>
      </c>
    </row>
    <row r="2583" customFormat="false" ht="15" hidden="false" customHeight="false" outlineLevel="0" collapsed="false">
      <c r="A2583" s="24" t="s">
        <v>3406</v>
      </c>
      <c r="B2583" s="39" t="n">
        <v>46079</v>
      </c>
      <c r="C2583" s="24" t="s">
        <v>494</v>
      </c>
      <c r="D2583" s="24" t="s">
        <v>826</v>
      </c>
      <c r="E2583" s="24" t="s">
        <v>103</v>
      </c>
      <c r="F2583" s="38" t="n">
        <v>3880</v>
      </c>
      <c r="G2583" s="42" t="n">
        <f aca="false">DATE(YEAR(B2583),MONTH(B2583),1)</f>
        <v>46054</v>
      </c>
      <c r="H2583" s="24" t="str">
        <f aca="false">INDEX(Customers!$B$2:$B$601,MATCH(C2583,Customers!$A$2:$A$601,0))</f>
        <v>Coast</v>
      </c>
      <c r="I2583" s="43" t="n">
        <f aca="false">ROUND(MIN(INDEX(Assumptions!$D$13:$D$18,MATCH(E2583,Assumptions!$A$13:$A$18,0)),MAX(INDEX(Assumptions!$C$13:$C$18,MATCH(E2583,Assumptions!$A$13:$A$18,0)),INDEX(Assumptions!$B$13:$B$18,MATCH(E2583,Assumptions!$A$13:$A$18,0))*F2583)),2)</f>
        <v>38.8</v>
      </c>
    </row>
    <row r="2584" customFormat="false" ht="15" hidden="false" customHeight="false" outlineLevel="0" collapsed="false">
      <c r="A2584" s="24" t="s">
        <v>3407</v>
      </c>
      <c r="B2584" s="39" t="n">
        <v>46079</v>
      </c>
      <c r="C2584" s="24" t="s">
        <v>498</v>
      </c>
      <c r="D2584" s="24" t="s">
        <v>826</v>
      </c>
      <c r="E2584" s="24" t="s">
        <v>113</v>
      </c>
      <c r="F2584" s="38" t="n">
        <v>250</v>
      </c>
      <c r="G2584" s="42" t="n">
        <f aca="false">DATE(YEAR(B2584),MONTH(B2584),1)</f>
        <v>46054</v>
      </c>
      <c r="H2584" s="24" t="str">
        <f aca="false">INDEX(Customers!$B$2:$B$601,MATCH(C2584,Customers!$A$2:$A$601,0))</f>
        <v>Nairobi</v>
      </c>
      <c r="I2584" s="43" t="n">
        <f aca="false">ROUND(MIN(INDEX(Assumptions!$D$13:$D$18,MATCH(E2584,Assumptions!$A$13:$A$18,0)),MAX(INDEX(Assumptions!$C$13:$C$18,MATCH(E2584,Assumptions!$A$13:$A$18,0)),INDEX(Assumptions!$B$13:$B$18,MATCH(E2584,Assumptions!$A$13:$A$18,0))*F2584)),2)</f>
        <v>12.5</v>
      </c>
    </row>
    <row r="2585" customFormat="false" ht="15" hidden="false" customHeight="false" outlineLevel="0" collapsed="false">
      <c r="A2585" s="24" t="s">
        <v>3408</v>
      </c>
      <c r="B2585" s="39" t="n">
        <v>46079</v>
      </c>
      <c r="C2585" s="24" t="s">
        <v>523</v>
      </c>
      <c r="D2585" s="24" t="s">
        <v>826</v>
      </c>
      <c r="E2585" s="24" t="s">
        <v>111</v>
      </c>
      <c r="F2585" s="38" t="n">
        <v>50</v>
      </c>
      <c r="G2585" s="42" t="n">
        <f aca="false">DATE(YEAR(B2585),MONTH(B2585),1)</f>
        <v>46054</v>
      </c>
      <c r="H2585" s="24" t="str">
        <f aca="false">INDEX(Customers!$B$2:$B$601,MATCH(C2585,Customers!$A$2:$A$601,0))</f>
        <v>Nairobi</v>
      </c>
      <c r="I2585" s="43" t="n">
        <f aca="false">ROUND(MIN(INDEX(Assumptions!$D$13:$D$18,MATCH(E2585,Assumptions!$A$13:$A$18,0)),MAX(INDEX(Assumptions!$C$13:$C$18,MATCH(E2585,Assumptions!$A$13:$A$18,0)),INDEX(Assumptions!$B$13:$B$18,MATCH(E2585,Assumptions!$A$13:$A$18,0))*F2585)),2)</f>
        <v>2</v>
      </c>
    </row>
    <row r="2586" customFormat="false" ht="15" hidden="false" customHeight="false" outlineLevel="0" collapsed="false">
      <c r="A2586" s="24" t="s">
        <v>3409</v>
      </c>
      <c r="B2586" s="39" t="n">
        <v>46079</v>
      </c>
      <c r="C2586" s="24" t="s">
        <v>525</v>
      </c>
      <c r="D2586" s="24" t="s">
        <v>826</v>
      </c>
      <c r="E2586" s="24" t="s">
        <v>103</v>
      </c>
      <c r="F2586" s="38" t="n">
        <v>900</v>
      </c>
      <c r="G2586" s="42" t="n">
        <f aca="false">DATE(YEAR(B2586),MONTH(B2586),1)</f>
        <v>46054</v>
      </c>
      <c r="H2586" s="24" t="str">
        <f aca="false">INDEX(Customers!$B$2:$B$601,MATCH(C2586,Customers!$A$2:$A$601,0))</f>
        <v>Nairobi</v>
      </c>
      <c r="I2586" s="43" t="n">
        <f aca="false">ROUND(MIN(INDEX(Assumptions!$D$13:$D$18,MATCH(E2586,Assumptions!$A$13:$A$18,0)),MAX(INDEX(Assumptions!$C$13:$C$18,MATCH(E2586,Assumptions!$A$13:$A$18,0)),INDEX(Assumptions!$B$13:$B$18,MATCH(E2586,Assumptions!$A$13:$A$18,0))*F2586)),2)</f>
        <v>9</v>
      </c>
    </row>
    <row r="2587" customFormat="false" ht="15" hidden="false" customHeight="false" outlineLevel="0" collapsed="false">
      <c r="A2587" s="24" t="s">
        <v>3410</v>
      </c>
      <c r="B2587" s="39" t="n">
        <v>46079</v>
      </c>
      <c r="C2587" s="24" t="s">
        <v>530</v>
      </c>
      <c r="D2587" s="24" t="s">
        <v>826</v>
      </c>
      <c r="E2587" s="24" t="s">
        <v>109</v>
      </c>
      <c r="F2587" s="38" t="n">
        <v>12600</v>
      </c>
      <c r="G2587" s="42" t="n">
        <f aca="false">DATE(YEAR(B2587),MONTH(B2587),1)</f>
        <v>46054</v>
      </c>
      <c r="H2587" s="24" t="str">
        <f aca="false">INDEX(Customers!$B$2:$B$601,MATCH(C2587,Customers!$A$2:$A$601,0))</f>
        <v>Nairobi</v>
      </c>
      <c r="I2587" s="43" t="n">
        <f aca="false">ROUND(MIN(INDEX(Assumptions!$D$13:$D$18,MATCH(E2587,Assumptions!$A$13:$A$18,0)),MAX(INDEX(Assumptions!$C$13:$C$18,MATCH(E2587,Assumptions!$A$13:$A$18,0)),INDEX(Assumptions!$B$13:$B$18,MATCH(E2587,Assumptions!$A$13:$A$18,0))*F2587)),2)</f>
        <v>40</v>
      </c>
    </row>
    <row r="2588" customFormat="false" ht="15" hidden="false" customHeight="false" outlineLevel="0" collapsed="false">
      <c r="A2588" s="24" t="s">
        <v>3411</v>
      </c>
      <c r="B2588" s="39" t="n">
        <v>46079</v>
      </c>
      <c r="C2588" s="24" t="s">
        <v>543</v>
      </c>
      <c r="D2588" s="24" t="s">
        <v>826</v>
      </c>
      <c r="E2588" s="24" t="s">
        <v>103</v>
      </c>
      <c r="F2588" s="38" t="n">
        <v>3040</v>
      </c>
      <c r="G2588" s="42" t="n">
        <f aca="false">DATE(YEAR(B2588),MONTH(B2588),1)</f>
        <v>46054</v>
      </c>
      <c r="H2588" s="24" t="str">
        <f aca="false">INDEX(Customers!$B$2:$B$601,MATCH(C2588,Customers!$A$2:$A$601,0))</f>
        <v>Central</v>
      </c>
      <c r="I2588" s="43" t="n">
        <f aca="false">ROUND(MIN(INDEX(Assumptions!$D$13:$D$18,MATCH(E2588,Assumptions!$A$13:$A$18,0)),MAX(INDEX(Assumptions!$C$13:$C$18,MATCH(E2588,Assumptions!$A$13:$A$18,0)),INDEX(Assumptions!$B$13:$B$18,MATCH(E2588,Assumptions!$A$13:$A$18,0))*F2588)),2)</f>
        <v>30.4</v>
      </c>
    </row>
    <row r="2589" customFormat="false" ht="15" hidden="false" customHeight="false" outlineLevel="0" collapsed="false">
      <c r="A2589" s="24" t="s">
        <v>3412</v>
      </c>
      <c r="B2589" s="39" t="n">
        <v>46079</v>
      </c>
      <c r="C2589" s="24" t="s">
        <v>547</v>
      </c>
      <c r="D2589" s="24" t="s">
        <v>169</v>
      </c>
      <c r="E2589" s="24" t="s">
        <v>107</v>
      </c>
      <c r="F2589" s="38" t="n">
        <v>1060</v>
      </c>
      <c r="G2589" s="42" t="n">
        <f aca="false">DATE(YEAR(B2589),MONTH(B2589),1)</f>
        <v>46054</v>
      </c>
      <c r="H2589" s="24" t="str">
        <f aca="false">INDEX(Customers!$B$2:$B$601,MATCH(C2589,Customers!$A$2:$A$601,0))</f>
        <v>Central</v>
      </c>
      <c r="I2589" s="43" t="n">
        <f aca="false">ROUND(MIN(INDEX(Assumptions!$D$13:$D$18,MATCH(E2589,Assumptions!$A$13:$A$18,0)),MAX(INDEX(Assumptions!$C$13:$C$18,MATCH(E2589,Assumptions!$A$13:$A$18,0)),INDEX(Assumptions!$B$13:$B$18,MATCH(E2589,Assumptions!$A$13:$A$18,0))*F2589)),2)</f>
        <v>0</v>
      </c>
    </row>
    <row r="2590" customFormat="false" ht="15" hidden="false" customHeight="false" outlineLevel="0" collapsed="false">
      <c r="A2590" s="24" t="s">
        <v>3413</v>
      </c>
      <c r="B2590" s="39" t="n">
        <v>46079</v>
      </c>
      <c r="C2590" s="24" t="s">
        <v>565</v>
      </c>
      <c r="D2590" s="24" t="s">
        <v>826</v>
      </c>
      <c r="E2590" s="24" t="s">
        <v>103</v>
      </c>
      <c r="F2590" s="38" t="n">
        <v>360</v>
      </c>
      <c r="G2590" s="42" t="n">
        <f aca="false">DATE(YEAR(B2590),MONTH(B2590),1)</f>
        <v>46054</v>
      </c>
      <c r="H2590" s="24" t="str">
        <f aca="false">INDEX(Customers!$B$2:$B$601,MATCH(C2590,Customers!$A$2:$A$601,0))</f>
        <v>Western</v>
      </c>
      <c r="I2590" s="43" t="n">
        <f aca="false">ROUND(MIN(INDEX(Assumptions!$D$13:$D$18,MATCH(E2590,Assumptions!$A$13:$A$18,0)),MAX(INDEX(Assumptions!$C$13:$C$18,MATCH(E2590,Assumptions!$A$13:$A$18,0)),INDEX(Assumptions!$B$13:$B$18,MATCH(E2590,Assumptions!$A$13:$A$18,0))*F2590)),2)</f>
        <v>5</v>
      </c>
    </row>
    <row r="2591" customFormat="false" ht="15" hidden="false" customHeight="false" outlineLevel="0" collapsed="false">
      <c r="A2591" s="24" t="s">
        <v>3414</v>
      </c>
      <c r="B2591" s="39" t="n">
        <v>46079</v>
      </c>
      <c r="C2591" s="24" t="s">
        <v>600</v>
      </c>
      <c r="D2591" s="24" t="s">
        <v>184</v>
      </c>
      <c r="E2591" s="24" t="s">
        <v>105</v>
      </c>
      <c r="F2591" s="38" t="n">
        <v>810</v>
      </c>
      <c r="G2591" s="42" t="n">
        <f aca="false">DATE(YEAR(B2591),MONTH(B2591),1)</f>
        <v>46054</v>
      </c>
      <c r="H2591" s="24" t="str">
        <f aca="false">INDEX(Customers!$B$2:$B$601,MATCH(C2591,Customers!$A$2:$A$601,0))</f>
        <v>Coast</v>
      </c>
      <c r="I2591" s="43" t="n">
        <f aca="false">ROUND(MIN(INDEX(Assumptions!$D$13:$D$18,MATCH(E2591,Assumptions!$A$13:$A$18,0)),MAX(INDEX(Assumptions!$C$13:$C$18,MATCH(E2591,Assumptions!$A$13:$A$18,0)),INDEX(Assumptions!$B$13:$B$18,MATCH(E2591,Assumptions!$A$13:$A$18,0))*F2591)),2)</f>
        <v>12.15</v>
      </c>
    </row>
    <row r="2592" customFormat="false" ht="15" hidden="false" customHeight="false" outlineLevel="0" collapsed="false">
      <c r="A2592" s="24" t="s">
        <v>3415</v>
      </c>
      <c r="B2592" s="39" t="n">
        <v>46079</v>
      </c>
      <c r="C2592" s="24" t="s">
        <v>639</v>
      </c>
      <c r="D2592" s="24" t="s">
        <v>826</v>
      </c>
      <c r="E2592" s="24" t="s">
        <v>113</v>
      </c>
      <c r="F2592" s="38" t="n">
        <v>99</v>
      </c>
      <c r="G2592" s="42" t="n">
        <f aca="false">DATE(YEAR(B2592),MONTH(B2592),1)</f>
        <v>46054</v>
      </c>
      <c r="H2592" s="24" t="str">
        <f aca="false">INDEX(Customers!$B$2:$B$601,MATCH(C2592,Customers!$A$2:$A$601,0))</f>
        <v>Nairobi</v>
      </c>
      <c r="I2592" s="43" t="n">
        <f aca="false">ROUND(MIN(INDEX(Assumptions!$D$13:$D$18,MATCH(E2592,Assumptions!$A$13:$A$18,0)),MAX(INDEX(Assumptions!$C$13:$C$18,MATCH(E2592,Assumptions!$A$13:$A$18,0)),INDEX(Assumptions!$B$13:$B$18,MATCH(E2592,Assumptions!$A$13:$A$18,0))*F2592)),2)</f>
        <v>4.95</v>
      </c>
    </row>
    <row r="2593" customFormat="false" ht="15" hidden="false" customHeight="false" outlineLevel="0" collapsed="false">
      <c r="A2593" s="24" t="s">
        <v>3416</v>
      </c>
      <c r="B2593" s="39" t="n">
        <v>46079</v>
      </c>
      <c r="C2593" s="24" t="s">
        <v>640</v>
      </c>
      <c r="D2593" s="24" t="s">
        <v>181</v>
      </c>
      <c r="E2593" s="24" t="s">
        <v>107</v>
      </c>
      <c r="F2593" s="38" t="n">
        <v>51610</v>
      </c>
      <c r="G2593" s="42" t="n">
        <f aca="false">DATE(YEAR(B2593),MONTH(B2593),1)</f>
        <v>46054</v>
      </c>
      <c r="H2593" s="24" t="str">
        <f aca="false">INDEX(Customers!$B$2:$B$601,MATCH(C2593,Customers!$A$2:$A$601,0))</f>
        <v>Rift Valley</v>
      </c>
      <c r="I2593" s="43" t="n">
        <f aca="false">ROUND(MIN(INDEX(Assumptions!$D$13:$D$18,MATCH(E2593,Assumptions!$A$13:$A$18,0)),MAX(INDEX(Assumptions!$C$13:$C$18,MATCH(E2593,Assumptions!$A$13:$A$18,0)),INDEX(Assumptions!$B$13:$B$18,MATCH(E2593,Assumptions!$A$13:$A$18,0))*F2593)),2)</f>
        <v>0</v>
      </c>
    </row>
    <row r="2594" customFormat="false" ht="15" hidden="false" customHeight="false" outlineLevel="0" collapsed="false">
      <c r="A2594" s="24" t="s">
        <v>3417</v>
      </c>
      <c r="B2594" s="39" t="n">
        <v>46079</v>
      </c>
      <c r="C2594" s="24" t="s">
        <v>660</v>
      </c>
      <c r="D2594" s="24" t="s">
        <v>165</v>
      </c>
      <c r="E2594" s="24" t="s">
        <v>107</v>
      </c>
      <c r="F2594" s="38" t="n">
        <v>18730</v>
      </c>
      <c r="G2594" s="42" t="n">
        <f aca="false">DATE(YEAR(B2594),MONTH(B2594),1)</f>
        <v>46054</v>
      </c>
      <c r="H2594" s="24" t="str">
        <f aca="false">INDEX(Customers!$B$2:$B$601,MATCH(C2594,Customers!$A$2:$A$601,0))</f>
        <v>Central</v>
      </c>
      <c r="I2594" s="43" t="n">
        <f aca="false">ROUND(MIN(INDEX(Assumptions!$D$13:$D$18,MATCH(E2594,Assumptions!$A$13:$A$18,0)),MAX(INDEX(Assumptions!$C$13:$C$18,MATCH(E2594,Assumptions!$A$13:$A$18,0)),INDEX(Assumptions!$B$13:$B$18,MATCH(E2594,Assumptions!$A$13:$A$18,0))*F2594)),2)</f>
        <v>0</v>
      </c>
    </row>
    <row r="2595" customFormat="false" ht="15" hidden="false" customHeight="false" outlineLevel="0" collapsed="false">
      <c r="A2595" s="24" t="s">
        <v>3418</v>
      </c>
      <c r="B2595" s="39" t="n">
        <v>46079</v>
      </c>
      <c r="C2595" s="24" t="s">
        <v>663</v>
      </c>
      <c r="D2595" s="24" t="s">
        <v>826</v>
      </c>
      <c r="E2595" s="24" t="s">
        <v>113</v>
      </c>
      <c r="F2595" s="38" t="n">
        <v>1000</v>
      </c>
      <c r="G2595" s="42" t="n">
        <f aca="false">DATE(YEAR(B2595),MONTH(B2595),1)</f>
        <v>46054</v>
      </c>
      <c r="H2595" s="24" t="str">
        <f aca="false">INDEX(Customers!$B$2:$B$601,MATCH(C2595,Customers!$A$2:$A$601,0))</f>
        <v>Western</v>
      </c>
      <c r="I2595" s="43" t="n">
        <f aca="false">ROUND(MIN(INDEX(Assumptions!$D$13:$D$18,MATCH(E2595,Assumptions!$A$13:$A$18,0)),MAX(INDEX(Assumptions!$C$13:$C$18,MATCH(E2595,Assumptions!$A$13:$A$18,0)),INDEX(Assumptions!$B$13:$B$18,MATCH(E2595,Assumptions!$A$13:$A$18,0))*F2595)),2)</f>
        <v>50</v>
      </c>
    </row>
    <row r="2596" customFormat="false" ht="15" hidden="false" customHeight="false" outlineLevel="0" collapsed="false">
      <c r="A2596" s="24" t="s">
        <v>3419</v>
      </c>
      <c r="B2596" s="39" t="n">
        <v>46079</v>
      </c>
      <c r="C2596" s="24" t="s">
        <v>664</v>
      </c>
      <c r="D2596" s="24" t="s">
        <v>826</v>
      </c>
      <c r="E2596" s="24" t="s">
        <v>103</v>
      </c>
      <c r="F2596" s="38" t="n">
        <v>2540</v>
      </c>
      <c r="G2596" s="42" t="n">
        <f aca="false">DATE(YEAR(B2596),MONTH(B2596),1)</f>
        <v>46054</v>
      </c>
      <c r="H2596" s="24" t="str">
        <f aca="false">INDEX(Customers!$B$2:$B$601,MATCH(C2596,Customers!$A$2:$A$601,0))</f>
        <v>Rift Valley</v>
      </c>
      <c r="I2596" s="43" t="n">
        <f aca="false">ROUND(MIN(INDEX(Assumptions!$D$13:$D$18,MATCH(E2596,Assumptions!$A$13:$A$18,0)),MAX(INDEX(Assumptions!$C$13:$C$18,MATCH(E2596,Assumptions!$A$13:$A$18,0)),INDEX(Assumptions!$B$13:$B$18,MATCH(E2596,Assumptions!$A$13:$A$18,0))*F2596)),2)</f>
        <v>25.4</v>
      </c>
    </row>
    <row r="2597" customFormat="false" ht="15" hidden="false" customHeight="false" outlineLevel="0" collapsed="false">
      <c r="A2597" s="24" t="s">
        <v>3420</v>
      </c>
      <c r="B2597" s="39" t="n">
        <v>46079</v>
      </c>
      <c r="C2597" s="24" t="s">
        <v>665</v>
      </c>
      <c r="D2597" s="24" t="s">
        <v>152</v>
      </c>
      <c r="E2597" s="24" t="s">
        <v>107</v>
      </c>
      <c r="F2597" s="38" t="n">
        <v>9880</v>
      </c>
      <c r="G2597" s="42" t="n">
        <f aca="false">DATE(YEAR(B2597),MONTH(B2597),1)</f>
        <v>46054</v>
      </c>
      <c r="H2597" s="24" t="str">
        <f aca="false">INDEX(Customers!$B$2:$B$601,MATCH(C2597,Customers!$A$2:$A$601,0))</f>
        <v>Nairobi</v>
      </c>
      <c r="I2597" s="43" t="n">
        <f aca="false">ROUND(MIN(INDEX(Assumptions!$D$13:$D$18,MATCH(E2597,Assumptions!$A$13:$A$18,0)),MAX(INDEX(Assumptions!$C$13:$C$18,MATCH(E2597,Assumptions!$A$13:$A$18,0)),INDEX(Assumptions!$B$13:$B$18,MATCH(E2597,Assumptions!$A$13:$A$18,0))*F2597)),2)</f>
        <v>0</v>
      </c>
    </row>
    <row r="2598" customFormat="false" ht="15" hidden="false" customHeight="false" outlineLevel="0" collapsed="false">
      <c r="A2598" s="24" t="s">
        <v>3421</v>
      </c>
      <c r="B2598" s="39" t="n">
        <v>46079</v>
      </c>
      <c r="C2598" s="24" t="s">
        <v>679</v>
      </c>
      <c r="D2598" s="24" t="s">
        <v>826</v>
      </c>
      <c r="E2598" s="24" t="s">
        <v>111</v>
      </c>
      <c r="F2598" s="38" t="n">
        <v>50</v>
      </c>
      <c r="G2598" s="42" t="n">
        <f aca="false">DATE(YEAR(B2598),MONTH(B2598),1)</f>
        <v>46054</v>
      </c>
      <c r="H2598" s="24" t="str">
        <f aca="false">INDEX(Customers!$B$2:$B$601,MATCH(C2598,Customers!$A$2:$A$601,0))</f>
        <v>Nairobi</v>
      </c>
      <c r="I2598" s="43" t="n">
        <f aca="false">ROUND(MIN(INDEX(Assumptions!$D$13:$D$18,MATCH(E2598,Assumptions!$A$13:$A$18,0)),MAX(INDEX(Assumptions!$C$13:$C$18,MATCH(E2598,Assumptions!$A$13:$A$18,0)),INDEX(Assumptions!$B$13:$B$18,MATCH(E2598,Assumptions!$A$13:$A$18,0))*F2598)),2)</f>
        <v>2</v>
      </c>
    </row>
    <row r="2599" customFormat="false" ht="15" hidden="false" customHeight="false" outlineLevel="0" collapsed="false">
      <c r="A2599" s="24" t="s">
        <v>3422</v>
      </c>
      <c r="B2599" s="39" t="n">
        <v>46079</v>
      </c>
      <c r="C2599" s="24" t="s">
        <v>679</v>
      </c>
      <c r="D2599" s="24" t="s">
        <v>826</v>
      </c>
      <c r="E2599" s="24" t="s">
        <v>103</v>
      </c>
      <c r="F2599" s="38" t="n">
        <v>420</v>
      </c>
      <c r="G2599" s="42" t="n">
        <f aca="false">DATE(YEAR(B2599),MONTH(B2599),1)</f>
        <v>46054</v>
      </c>
      <c r="H2599" s="24" t="str">
        <f aca="false">INDEX(Customers!$B$2:$B$601,MATCH(C2599,Customers!$A$2:$A$601,0))</f>
        <v>Nairobi</v>
      </c>
      <c r="I2599" s="43" t="n">
        <f aca="false">ROUND(MIN(INDEX(Assumptions!$D$13:$D$18,MATCH(E2599,Assumptions!$A$13:$A$18,0)),MAX(INDEX(Assumptions!$C$13:$C$18,MATCH(E2599,Assumptions!$A$13:$A$18,0)),INDEX(Assumptions!$B$13:$B$18,MATCH(E2599,Assumptions!$A$13:$A$18,0))*F2599)),2)</f>
        <v>5</v>
      </c>
    </row>
    <row r="2600" customFormat="false" ht="15" hidden="false" customHeight="false" outlineLevel="0" collapsed="false">
      <c r="A2600" s="24" t="s">
        <v>3423</v>
      </c>
      <c r="B2600" s="39" t="n">
        <v>46079</v>
      </c>
      <c r="C2600" s="24" t="s">
        <v>703</v>
      </c>
      <c r="D2600" s="24" t="s">
        <v>826</v>
      </c>
      <c r="E2600" s="24" t="s">
        <v>113</v>
      </c>
      <c r="F2600" s="38" t="n">
        <v>250</v>
      </c>
      <c r="G2600" s="42" t="n">
        <f aca="false">DATE(YEAR(B2600),MONTH(B2600),1)</f>
        <v>46054</v>
      </c>
      <c r="H2600" s="24" t="str">
        <f aca="false">INDEX(Customers!$B$2:$B$601,MATCH(C2600,Customers!$A$2:$A$601,0))</f>
        <v>Nairobi</v>
      </c>
      <c r="I2600" s="43" t="n">
        <f aca="false">ROUND(MIN(INDEX(Assumptions!$D$13:$D$18,MATCH(E2600,Assumptions!$A$13:$A$18,0)),MAX(INDEX(Assumptions!$C$13:$C$18,MATCH(E2600,Assumptions!$A$13:$A$18,0)),INDEX(Assumptions!$B$13:$B$18,MATCH(E2600,Assumptions!$A$13:$A$18,0))*F2600)),2)</f>
        <v>12.5</v>
      </c>
    </row>
    <row r="2601" customFormat="false" ht="15" hidden="false" customHeight="false" outlineLevel="0" collapsed="false">
      <c r="A2601" s="24" t="s">
        <v>3424</v>
      </c>
      <c r="B2601" s="39" t="n">
        <v>46079</v>
      </c>
      <c r="C2601" s="24" t="s">
        <v>716</v>
      </c>
      <c r="D2601" s="24" t="s">
        <v>826</v>
      </c>
      <c r="E2601" s="24" t="s">
        <v>113</v>
      </c>
      <c r="F2601" s="38" t="n">
        <v>50</v>
      </c>
      <c r="G2601" s="42" t="n">
        <f aca="false">DATE(YEAR(B2601),MONTH(B2601),1)</f>
        <v>46054</v>
      </c>
      <c r="H2601" s="24" t="str">
        <f aca="false">INDEX(Customers!$B$2:$B$601,MATCH(C2601,Customers!$A$2:$A$601,0))</f>
        <v>Western</v>
      </c>
      <c r="I2601" s="43" t="n">
        <f aca="false">ROUND(MIN(INDEX(Assumptions!$D$13:$D$18,MATCH(E2601,Assumptions!$A$13:$A$18,0)),MAX(INDEX(Assumptions!$C$13:$C$18,MATCH(E2601,Assumptions!$A$13:$A$18,0)),INDEX(Assumptions!$B$13:$B$18,MATCH(E2601,Assumptions!$A$13:$A$18,0))*F2601)),2)</f>
        <v>2.5</v>
      </c>
    </row>
    <row r="2602" customFormat="false" ht="15" hidden="false" customHeight="false" outlineLevel="0" collapsed="false">
      <c r="A2602" s="24" t="s">
        <v>3425</v>
      </c>
      <c r="B2602" s="39" t="n">
        <v>46079</v>
      </c>
      <c r="C2602" s="24" t="s">
        <v>724</v>
      </c>
      <c r="D2602" s="24" t="s">
        <v>826</v>
      </c>
      <c r="E2602" s="24" t="s">
        <v>113</v>
      </c>
      <c r="F2602" s="38" t="n">
        <v>500</v>
      </c>
      <c r="G2602" s="42" t="n">
        <f aca="false">DATE(YEAR(B2602),MONTH(B2602),1)</f>
        <v>46054</v>
      </c>
      <c r="H2602" s="24" t="str">
        <f aca="false">INDEX(Customers!$B$2:$B$601,MATCH(C2602,Customers!$A$2:$A$601,0))</f>
        <v>Central</v>
      </c>
      <c r="I2602" s="43" t="n">
        <f aca="false">ROUND(MIN(INDEX(Assumptions!$D$13:$D$18,MATCH(E2602,Assumptions!$A$13:$A$18,0)),MAX(INDEX(Assumptions!$C$13:$C$18,MATCH(E2602,Assumptions!$A$13:$A$18,0)),INDEX(Assumptions!$B$13:$B$18,MATCH(E2602,Assumptions!$A$13:$A$18,0))*F2602)),2)</f>
        <v>25</v>
      </c>
    </row>
    <row r="2603" customFormat="false" ht="15" hidden="false" customHeight="false" outlineLevel="0" collapsed="false">
      <c r="A2603" s="24" t="s">
        <v>3426</v>
      </c>
      <c r="B2603" s="39" t="n">
        <v>46079</v>
      </c>
      <c r="C2603" s="24" t="s">
        <v>729</v>
      </c>
      <c r="D2603" s="24" t="s">
        <v>826</v>
      </c>
      <c r="E2603" s="24" t="s">
        <v>103</v>
      </c>
      <c r="F2603" s="38" t="n">
        <v>890</v>
      </c>
      <c r="G2603" s="42" t="n">
        <f aca="false">DATE(YEAR(B2603),MONTH(B2603),1)</f>
        <v>46054</v>
      </c>
      <c r="H2603" s="24" t="str">
        <f aca="false">INDEX(Customers!$B$2:$B$601,MATCH(C2603,Customers!$A$2:$A$601,0))</f>
        <v>Central</v>
      </c>
      <c r="I2603" s="43" t="n">
        <f aca="false">ROUND(MIN(INDEX(Assumptions!$D$13:$D$18,MATCH(E2603,Assumptions!$A$13:$A$18,0)),MAX(INDEX(Assumptions!$C$13:$C$18,MATCH(E2603,Assumptions!$A$13:$A$18,0)),INDEX(Assumptions!$B$13:$B$18,MATCH(E2603,Assumptions!$A$13:$A$18,0))*F2603)),2)</f>
        <v>8.9</v>
      </c>
    </row>
    <row r="2604" customFormat="false" ht="15" hidden="false" customHeight="false" outlineLevel="0" collapsed="false">
      <c r="A2604" s="24" t="s">
        <v>3427</v>
      </c>
      <c r="B2604" s="39" t="n">
        <v>46079</v>
      </c>
      <c r="C2604" s="24" t="s">
        <v>729</v>
      </c>
      <c r="D2604" s="24" t="s">
        <v>826</v>
      </c>
      <c r="E2604" s="24" t="s">
        <v>111</v>
      </c>
      <c r="F2604" s="38" t="n">
        <v>100</v>
      </c>
      <c r="G2604" s="42" t="n">
        <f aca="false">DATE(YEAR(B2604),MONTH(B2604),1)</f>
        <v>46054</v>
      </c>
      <c r="H2604" s="24" t="str">
        <f aca="false">INDEX(Customers!$B$2:$B$601,MATCH(C2604,Customers!$A$2:$A$601,0))</f>
        <v>Central</v>
      </c>
      <c r="I2604" s="43" t="n">
        <f aca="false">ROUND(MIN(INDEX(Assumptions!$D$13:$D$18,MATCH(E2604,Assumptions!$A$13:$A$18,0)),MAX(INDEX(Assumptions!$C$13:$C$18,MATCH(E2604,Assumptions!$A$13:$A$18,0)),INDEX(Assumptions!$B$13:$B$18,MATCH(E2604,Assumptions!$A$13:$A$18,0))*F2604)),2)</f>
        <v>4</v>
      </c>
    </row>
    <row r="2605" customFormat="false" ht="15" hidden="false" customHeight="false" outlineLevel="0" collapsed="false">
      <c r="A2605" s="24" t="s">
        <v>3428</v>
      </c>
      <c r="B2605" s="39" t="n">
        <v>46079</v>
      </c>
      <c r="C2605" s="24" t="s">
        <v>749</v>
      </c>
      <c r="D2605" s="24" t="s">
        <v>826</v>
      </c>
      <c r="E2605" s="24" t="s">
        <v>113</v>
      </c>
      <c r="F2605" s="38" t="n">
        <v>250</v>
      </c>
      <c r="G2605" s="42" t="n">
        <f aca="false">DATE(YEAR(B2605),MONTH(B2605),1)</f>
        <v>46054</v>
      </c>
      <c r="H2605" s="24" t="str">
        <f aca="false">INDEX(Customers!$B$2:$B$601,MATCH(C2605,Customers!$A$2:$A$601,0))</f>
        <v>Nairobi</v>
      </c>
      <c r="I2605" s="43" t="n">
        <f aca="false">ROUND(MIN(INDEX(Assumptions!$D$13:$D$18,MATCH(E2605,Assumptions!$A$13:$A$18,0)),MAX(INDEX(Assumptions!$C$13:$C$18,MATCH(E2605,Assumptions!$A$13:$A$18,0)),INDEX(Assumptions!$B$13:$B$18,MATCH(E2605,Assumptions!$A$13:$A$18,0))*F2605)),2)</f>
        <v>12.5</v>
      </c>
    </row>
    <row r="2606" customFormat="false" ht="15" hidden="false" customHeight="false" outlineLevel="0" collapsed="false">
      <c r="A2606" s="24" t="s">
        <v>3429</v>
      </c>
      <c r="B2606" s="39" t="n">
        <v>46079</v>
      </c>
      <c r="C2606" s="24" t="s">
        <v>755</v>
      </c>
      <c r="D2606" s="24" t="s">
        <v>195</v>
      </c>
      <c r="E2606" s="24" t="s">
        <v>107</v>
      </c>
      <c r="F2606" s="38" t="n">
        <v>39050</v>
      </c>
      <c r="G2606" s="42" t="n">
        <f aca="false">DATE(YEAR(B2606),MONTH(B2606),1)</f>
        <v>46054</v>
      </c>
      <c r="H2606" s="24" t="str">
        <f aca="false">INDEX(Customers!$B$2:$B$601,MATCH(C2606,Customers!$A$2:$A$601,0))</f>
        <v>Western</v>
      </c>
      <c r="I2606" s="43" t="n">
        <f aca="false">ROUND(MIN(INDEX(Assumptions!$D$13:$D$18,MATCH(E2606,Assumptions!$A$13:$A$18,0)),MAX(INDEX(Assumptions!$C$13:$C$18,MATCH(E2606,Assumptions!$A$13:$A$18,0)),INDEX(Assumptions!$B$13:$B$18,MATCH(E2606,Assumptions!$A$13:$A$18,0))*F2606)),2)</f>
        <v>0</v>
      </c>
    </row>
    <row r="2607" customFormat="false" ht="15" hidden="false" customHeight="false" outlineLevel="0" collapsed="false">
      <c r="A2607" s="24" t="s">
        <v>3430</v>
      </c>
      <c r="B2607" s="39" t="n">
        <v>46079</v>
      </c>
      <c r="C2607" s="24" t="s">
        <v>785</v>
      </c>
      <c r="D2607" s="24" t="s">
        <v>826</v>
      </c>
      <c r="E2607" s="24" t="s">
        <v>103</v>
      </c>
      <c r="F2607" s="38" t="n">
        <v>4400</v>
      </c>
      <c r="G2607" s="42" t="n">
        <f aca="false">DATE(YEAR(B2607),MONTH(B2607),1)</f>
        <v>46054</v>
      </c>
      <c r="H2607" s="24" t="str">
        <f aca="false">INDEX(Customers!$B$2:$B$601,MATCH(C2607,Customers!$A$2:$A$601,0))</f>
        <v>Central</v>
      </c>
      <c r="I2607" s="43" t="n">
        <f aca="false">ROUND(MIN(INDEX(Assumptions!$D$13:$D$18,MATCH(E2607,Assumptions!$A$13:$A$18,0)),MAX(INDEX(Assumptions!$C$13:$C$18,MATCH(E2607,Assumptions!$A$13:$A$18,0)),INDEX(Assumptions!$B$13:$B$18,MATCH(E2607,Assumptions!$A$13:$A$18,0))*F2607)),2)</f>
        <v>44</v>
      </c>
    </row>
    <row r="2608" customFormat="false" ht="15" hidden="false" customHeight="false" outlineLevel="0" collapsed="false">
      <c r="A2608" s="24" t="s">
        <v>3431</v>
      </c>
      <c r="B2608" s="39" t="n">
        <v>46079</v>
      </c>
      <c r="C2608" s="24" t="s">
        <v>800</v>
      </c>
      <c r="D2608" s="24" t="s">
        <v>184</v>
      </c>
      <c r="E2608" s="24" t="s">
        <v>105</v>
      </c>
      <c r="F2608" s="38" t="n">
        <v>2360</v>
      </c>
      <c r="G2608" s="42" t="n">
        <f aca="false">DATE(YEAR(B2608),MONTH(B2608),1)</f>
        <v>46054</v>
      </c>
      <c r="H2608" s="24" t="str">
        <f aca="false">INDEX(Customers!$B$2:$B$601,MATCH(C2608,Customers!$A$2:$A$601,0))</f>
        <v>Coast</v>
      </c>
      <c r="I2608" s="43" t="n">
        <f aca="false">ROUND(MIN(INDEX(Assumptions!$D$13:$D$18,MATCH(E2608,Assumptions!$A$13:$A$18,0)),MAX(INDEX(Assumptions!$C$13:$C$18,MATCH(E2608,Assumptions!$A$13:$A$18,0)),INDEX(Assumptions!$B$13:$B$18,MATCH(E2608,Assumptions!$A$13:$A$18,0))*F2608)),2)</f>
        <v>35.4</v>
      </c>
    </row>
    <row r="2609" customFormat="false" ht="15" hidden="false" customHeight="false" outlineLevel="0" collapsed="false">
      <c r="A2609" s="24" t="s">
        <v>3432</v>
      </c>
      <c r="B2609" s="39" t="n">
        <v>46079</v>
      </c>
      <c r="C2609" s="24" t="s">
        <v>801</v>
      </c>
      <c r="D2609" s="24" t="s">
        <v>826</v>
      </c>
      <c r="E2609" s="24" t="s">
        <v>103</v>
      </c>
      <c r="F2609" s="38" t="n">
        <v>1160</v>
      </c>
      <c r="G2609" s="42" t="n">
        <f aca="false">DATE(YEAR(B2609),MONTH(B2609),1)</f>
        <v>46054</v>
      </c>
      <c r="H2609" s="24" t="str">
        <f aca="false">INDEX(Customers!$B$2:$B$601,MATCH(C2609,Customers!$A$2:$A$601,0))</f>
        <v>Coast</v>
      </c>
      <c r="I2609" s="43" t="n">
        <f aca="false">ROUND(MIN(INDEX(Assumptions!$D$13:$D$18,MATCH(E2609,Assumptions!$A$13:$A$18,0)),MAX(INDEX(Assumptions!$C$13:$C$18,MATCH(E2609,Assumptions!$A$13:$A$18,0)),INDEX(Assumptions!$B$13:$B$18,MATCH(E2609,Assumptions!$A$13:$A$18,0))*F2609)),2)</f>
        <v>11.6</v>
      </c>
    </row>
    <row r="2610" customFormat="false" ht="15" hidden="false" customHeight="false" outlineLevel="0" collapsed="false">
      <c r="A2610" s="24" t="s">
        <v>3433</v>
      </c>
      <c r="B2610" s="39" t="n">
        <v>46079</v>
      </c>
      <c r="C2610" s="24" t="s">
        <v>815</v>
      </c>
      <c r="D2610" s="24" t="s">
        <v>826</v>
      </c>
      <c r="E2610" s="24" t="s">
        <v>111</v>
      </c>
      <c r="F2610" s="38" t="n">
        <v>200</v>
      </c>
      <c r="G2610" s="42" t="n">
        <f aca="false">DATE(YEAR(B2610),MONTH(B2610),1)</f>
        <v>46054</v>
      </c>
      <c r="H2610" s="24" t="str">
        <f aca="false">INDEX(Customers!$B$2:$B$601,MATCH(C2610,Customers!$A$2:$A$601,0))</f>
        <v>Nairobi</v>
      </c>
      <c r="I2610" s="43" t="n">
        <f aca="false">ROUND(MIN(INDEX(Assumptions!$D$13:$D$18,MATCH(E2610,Assumptions!$A$13:$A$18,0)),MAX(INDEX(Assumptions!$C$13:$C$18,MATCH(E2610,Assumptions!$A$13:$A$18,0)),INDEX(Assumptions!$B$13:$B$18,MATCH(E2610,Assumptions!$A$13:$A$18,0))*F2610)),2)</f>
        <v>8</v>
      </c>
    </row>
    <row r="2611" customFormat="false" ht="15" hidden="false" customHeight="false" outlineLevel="0" collapsed="false">
      <c r="A2611" s="24" t="s">
        <v>3434</v>
      </c>
      <c r="B2611" s="39" t="n">
        <v>46079</v>
      </c>
      <c r="C2611" s="24" t="s">
        <v>818</v>
      </c>
      <c r="D2611" s="24" t="s">
        <v>826</v>
      </c>
      <c r="E2611" s="24" t="s">
        <v>103</v>
      </c>
      <c r="F2611" s="38" t="n">
        <v>1310</v>
      </c>
      <c r="G2611" s="42" t="n">
        <f aca="false">DATE(YEAR(B2611),MONTH(B2611),1)</f>
        <v>46054</v>
      </c>
      <c r="H2611" s="24" t="str">
        <f aca="false">INDEX(Customers!$B$2:$B$601,MATCH(C2611,Customers!$A$2:$A$601,0))</f>
        <v>Central</v>
      </c>
      <c r="I2611" s="43" t="n">
        <f aca="false">ROUND(MIN(INDEX(Assumptions!$D$13:$D$18,MATCH(E2611,Assumptions!$A$13:$A$18,0)),MAX(INDEX(Assumptions!$C$13:$C$18,MATCH(E2611,Assumptions!$A$13:$A$18,0)),INDEX(Assumptions!$B$13:$B$18,MATCH(E2611,Assumptions!$A$13:$A$18,0))*F2611)),2)</f>
        <v>13.1</v>
      </c>
    </row>
    <row r="2612" customFormat="false" ht="15" hidden="false" customHeight="false" outlineLevel="0" collapsed="false">
      <c r="A2612" s="24" t="s">
        <v>3435</v>
      </c>
      <c r="B2612" s="39" t="n">
        <v>46080</v>
      </c>
      <c r="C2612" s="24" t="s">
        <v>223</v>
      </c>
      <c r="D2612" s="24" t="s">
        <v>826</v>
      </c>
      <c r="E2612" s="24" t="s">
        <v>103</v>
      </c>
      <c r="F2612" s="38" t="n">
        <v>10280</v>
      </c>
      <c r="G2612" s="42" t="n">
        <f aca="false">DATE(YEAR(B2612),MONTH(B2612),1)</f>
        <v>46054</v>
      </c>
      <c r="H2612" s="24" t="str">
        <f aca="false">INDEX(Customers!$B$2:$B$601,MATCH(C2612,Customers!$A$2:$A$601,0))</f>
        <v>Central</v>
      </c>
      <c r="I2612" s="43" t="n">
        <f aca="false">ROUND(MIN(INDEX(Assumptions!$D$13:$D$18,MATCH(E2612,Assumptions!$A$13:$A$18,0)),MAX(INDEX(Assumptions!$C$13:$C$18,MATCH(E2612,Assumptions!$A$13:$A$18,0)),INDEX(Assumptions!$B$13:$B$18,MATCH(E2612,Assumptions!$A$13:$A$18,0))*F2612)),2)</f>
        <v>102.8</v>
      </c>
    </row>
    <row r="2613" customFormat="false" ht="15" hidden="false" customHeight="false" outlineLevel="0" collapsed="false">
      <c r="A2613" s="24" t="s">
        <v>3436</v>
      </c>
      <c r="B2613" s="39" t="n">
        <v>46080</v>
      </c>
      <c r="C2613" s="24" t="s">
        <v>232</v>
      </c>
      <c r="D2613" s="24" t="s">
        <v>826</v>
      </c>
      <c r="E2613" s="24" t="s">
        <v>109</v>
      </c>
      <c r="F2613" s="38" t="n">
        <v>7270</v>
      </c>
      <c r="G2613" s="42" t="n">
        <f aca="false">DATE(YEAR(B2613),MONTH(B2613),1)</f>
        <v>46054</v>
      </c>
      <c r="H2613" s="24" t="str">
        <f aca="false">INDEX(Customers!$B$2:$B$601,MATCH(C2613,Customers!$A$2:$A$601,0))</f>
        <v>Coast</v>
      </c>
      <c r="I2613" s="43" t="n">
        <f aca="false">ROUND(MIN(INDEX(Assumptions!$D$13:$D$18,MATCH(E2613,Assumptions!$A$13:$A$18,0)),MAX(INDEX(Assumptions!$C$13:$C$18,MATCH(E2613,Assumptions!$A$13:$A$18,0)),INDEX(Assumptions!$B$13:$B$18,MATCH(E2613,Assumptions!$A$13:$A$18,0))*F2613)),2)</f>
        <v>29.08</v>
      </c>
    </row>
    <row r="2614" customFormat="false" ht="15" hidden="false" customHeight="false" outlineLevel="0" collapsed="false">
      <c r="A2614" s="24" t="s">
        <v>3437</v>
      </c>
      <c r="B2614" s="39" t="n">
        <v>46080</v>
      </c>
      <c r="C2614" s="24" t="s">
        <v>247</v>
      </c>
      <c r="D2614" s="24" t="s">
        <v>826</v>
      </c>
      <c r="E2614" s="24" t="s">
        <v>113</v>
      </c>
      <c r="F2614" s="38" t="n">
        <v>1000</v>
      </c>
      <c r="G2614" s="42" t="n">
        <f aca="false">DATE(YEAR(B2614),MONTH(B2614),1)</f>
        <v>46054</v>
      </c>
      <c r="H2614" s="24" t="str">
        <f aca="false">INDEX(Customers!$B$2:$B$601,MATCH(C2614,Customers!$A$2:$A$601,0))</f>
        <v>Nairobi</v>
      </c>
      <c r="I2614" s="43" t="n">
        <f aca="false">ROUND(MIN(INDEX(Assumptions!$D$13:$D$18,MATCH(E2614,Assumptions!$A$13:$A$18,0)),MAX(INDEX(Assumptions!$C$13:$C$18,MATCH(E2614,Assumptions!$A$13:$A$18,0)),INDEX(Assumptions!$B$13:$B$18,MATCH(E2614,Assumptions!$A$13:$A$18,0))*F2614)),2)</f>
        <v>50</v>
      </c>
    </row>
    <row r="2615" customFormat="false" ht="15" hidden="false" customHeight="false" outlineLevel="0" collapsed="false">
      <c r="A2615" s="24" t="s">
        <v>3438</v>
      </c>
      <c r="B2615" s="39" t="n">
        <v>46080</v>
      </c>
      <c r="C2615" s="24" t="s">
        <v>254</v>
      </c>
      <c r="D2615" s="24" t="s">
        <v>826</v>
      </c>
      <c r="E2615" s="24" t="s">
        <v>111</v>
      </c>
      <c r="F2615" s="38" t="n">
        <v>20</v>
      </c>
      <c r="G2615" s="42" t="n">
        <f aca="false">DATE(YEAR(B2615),MONTH(B2615),1)</f>
        <v>46054</v>
      </c>
      <c r="H2615" s="24" t="str">
        <f aca="false">INDEX(Customers!$B$2:$B$601,MATCH(C2615,Customers!$A$2:$A$601,0))</f>
        <v>Rift Valley</v>
      </c>
      <c r="I2615" s="43" t="n">
        <f aca="false">ROUND(MIN(INDEX(Assumptions!$D$13:$D$18,MATCH(E2615,Assumptions!$A$13:$A$18,0)),MAX(INDEX(Assumptions!$C$13:$C$18,MATCH(E2615,Assumptions!$A$13:$A$18,0)),INDEX(Assumptions!$B$13:$B$18,MATCH(E2615,Assumptions!$A$13:$A$18,0))*F2615)),2)</f>
        <v>0.8</v>
      </c>
    </row>
    <row r="2616" customFormat="false" ht="15" hidden="false" customHeight="false" outlineLevel="0" collapsed="false">
      <c r="A2616" s="24" t="s">
        <v>3439</v>
      </c>
      <c r="B2616" s="39" t="n">
        <v>46080</v>
      </c>
      <c r="C2616" s="24" t="s">
        <v>268</v>
      </c>
      <c r="D2616" s="24" t="s">
        <v>826</v>
      </c>
      <c r="E2616" s="24" t="s">
        <v>113</v>
      </c>
      <c r="F2616" s="38" t="n">
        <v>99</v>
      </c>
      <c r="G2616" s="42" t="n">
        <f aca="false">DATE(YEAR(B2616),MONTH(B2616),1)</f>
        <v>46054</v>
      </c>
      <c r="H2616" s="24" t="str">
        <f aca="false">INDEX(Customers!$B$2:$B$601,MATCH(C2616,Customers!$A$2:$A$601,0))</f>
        <v>Nairobi</v>
      </c>
      <c r="I2616" s="43" t="n">
        <f aca="false">ROUND(MIN(INDEX(Assumptions!$D$13:$D$18,MATCH(E2616,Assumptions!$A$13:$A$18,0)),MAX(INDEX(Assumptions!$C$13:$C$18,MATCH(E2616,Assumptions!$A$13:$A$18,0)),INDEX(Assumptions!$B$13:$B$18,MATCH(E2616,Assumptions!$A$13:$A$18,0))*F2616)),2)</f>
        <v>4.95</v>
      </c>
    </row>
    <row r="2617" customFormat="false" ht="15" hidden="false" customHeight="false" outlineLevel="0" collapsed="false">
      <c r="A2617" s="24" t="s">
        <v>3440</v>
      </c>
      <c r="B2617" s="39" t="n">
        <v>46080</v>
      </c>
      <c r="C2617" s="24" t="s">
        <v>269</v>
      </c>
      <c r="D2617" s="24" t="s">
        <v>826</v>
      </c>
      <c r="E2617" s="24" t="s">
        <v>103</v>
      </c>
      <c r="F2617" s="38" t="n">
        <v>3910</v>
      </c>
      <c r="G2617" s="42" t="n">
        <f aca="false">DATE(YEAR(B2617),MONTH(B2617),1)</f>
        <v>46054</v>
      </c>
      <c r="H2617" s="24" t="str">
        <f aca="false">INDEX(Customers!$B$2:$B$601,MATCH(C2617,Customers!$A$2:$A$601,0))</f>
        <v>Coast</v>
      </c>
      <c r="I2617" s="43" t="n">
        <f aca="false">ROUND(MIN(INDEX(Assumptions!$D$13:$D$18,MATCH(E2617,Assumptions!$A$13:$A$18,0)),MAX(INDEX(Assumptions!$C$13:$C$18,MATCH(E2617,Assumptions!$A$13:$A$18,0)),INDEX(Assumptions!$B$13:$B$18,MATCH(E2617,Assumptions!$A$13:$A$18,0))*F2617)),2)</f>
        <v>39.1</v>
      </c>
    </row>
    <row r="2618" customFormat="false" ht="15" hidden="false" customHeight="false" outlineLevel="0" collapsed="false">
      <c r="A2618" s="24" t="s">
        <v>3441</v>
      </c>
      <c r="B2618" s="39" t="n">
        <v>46080</v>
      </c>
      <c r="C2618" s="24" t="s">
        <v>272</v>
      </c>
      <c r="D2618" s="24" t="s">
        <v>164</v>
      </c>
      <c r="E2618" s="24" t="s">
        <v>107</v>
      </c>
      <c r="F2618" s="38" t="n">
        <v>11490</v>
      </c>
      <c r="G2618" s="42" t="n">
        <f aca="false">DATE(YEAR(B2618),MONTH(B2618),1)</f>
        <v>46054</v>
      </c>
      <c r="H2618" s="24" t="str">
        <f aca="false">INDEX(Customers!$B$2:$B$601,MATCH(C2618,Customers!$A$2:$A$601,0))</f>
        <v>Central</v>
      </c>
      <c r="I2618" s="43" t="n">
        <f aca="false">ROUND(MIN(INDEX(Assumptions!$D$13:$D$18,MATCH(E2618,Assumptions!$A$13:$A$18,0)),MAX(INDEX(Assumptions!$C$13:$C$18,MATCH(E2618,Assumptions!$A$13:$A$18,0)),INDEX(Assumptions!$B$13:$B$18,MATCH(E2618,Assumptions!$A$13:$A$18,0))*F2618)),2)</f>
        <v>0</v>
      </c>
    </row>
    <row r="2619" customFormat="false" ht="15" hidden="false" customHeight="false" outlineLevel="0" collapsed="false">
      <c r="A2619" s="24" t="s">
        <v>3442</v>
      </c>
      <c r="B2619" s="39" t="n">
        <v>46080</v>
      </c>
      <c r="C2619" s="24" t="s">
        <v>279</v>
      </c>
      <c r="D2619" s="24" t="s">
        <v>201</v>
      </c>
      <c r="E2619" s="24" t="s">
        <v>107</v>
      </c>
      <c r="F2619" s="38" t="n">
        <v>5690</v>
      </c>
      <c r="G2619" s="42" t="n">
        <f aca="false">DATE(YEAR(B2619),MONTH(B2619),1)</f>
        <v>46054</v>
      </c>
      <c r="H2619" s="24" t="str">
        <f aca="false">INDEX(Customers!$B$2:$B$601,MATCH(C2619,Customers!$A$2:$A$601,0))</f>
        <v>Nairobi</v>
      </c>
      <c r="I2619" s="43" t="n">
        <f aca="false">ROUND(MIN(INDEX(Assumptions!$D$13:$D$18,MATCH(E2619,Assumptions!$A$13:$A$18,0)),MAX(INDEX(Assumptions!$C$13:$C$18,MATCH(E2619,Assumptions!$A$13:$A$18,0)),INDEX(Assumptions!$B$13:$B$18,MATCH(E2619,Assumptions!$A$13:$A$18,0))*F2619)),2)</f>
        <v>0</v>
      </c>
    </row>
    <row r="2620" customFormat="false" ht="15" hidden="false" customHeight="false" outlineLevel="0" collapsed="false">
      <c r="A2620" s="24" t="s">
        <v>3443</v>
      </c>
      <c r="B2620" s="39" t="n">
        <v>46080</v>
      </c>
      <c r="C2620" s="24" t="s">
        <v>279</v>
      </c>
      <c r="D2620" s="24" t="s">
        <v>153</v>
      </c>
      <c r="E2620" s="24" t="s">
        <v>107</v>
      </c>
      <c r="F2620" s="38" t="n">
        <v>52700</v>
      </c>
      <c r="G2620" s="42" t="n">
        <f aca="false">DATE(YEAR(B2620),MONTH(B2620),1)</f>
        <v>46054</v>
      </c>
      <c r="H2620" s="24" t="str">
        <f aca="false">INDEX(Customers!$B$2:$B$601,MATCH(C2620,Customers!$A$2:$A$601,0))</f>
        <v>Nairobi</v>
      </c>
      <c r="I2620" s="43" t="n">
        <f aca="false">ROUND(MIN(INDEX(Assumptions!$D$13:$D$18,MATCH(E2620,Assumptions!$A$13:$A$18,0)),MAX(INDEX(Assumptions!$C$13:$C$18,MATCH(E2620,Assumptions!$A$13:$A$18,0)),INDEX(Assumptions!$B$13:$B$18,MATCH(E2620,Assumptions!$A$13:$A$18,0))*F2620)),2)</f>
        <v>0</v>
      </c>
    </row>
    <row r="2621" customFormat="false" ht="15" hidden="false" customHeight="false" outlineLevel="0" collapsed="false">
      <c r="A2621" s="24" t="s">
        <v>3444</v>
      </c>
      <c r="B2621" s="39" t="n">
        <v>46080</v>
      </c>
      <c r="C2621" s="24" t="s">
        <v>279</v>
      </c>
      <c r="D2621" s="24" t="s">
        <v>153</v>
      </c>
      <c r="E2621" s="24" t="s">
        <v>107</v>
      </c>
      <c r="F2621" s="38" t="n">
        <v>5260</v>
      </c>
      <c r="G2621" s="42" t="n">
        <f aca="false">DATE(YEAR(B2621),MONTH(B2621),1)</f>
        <v>46054</v>
      </c>
      <c r="H2621" s="24" t="str">
        <f aca="false">INDEX(Customers!$B$2:$B$601,MATCH(C2621,Customers!$A$2:$A$601,0))</f>
        <v>Nairobi</v>
      </c>
      <c r="I2621" s="43" t="n">
        <f aca="false">ROUND(MIN(INDEX(Assumptions!$D$13:$D$18,MATCH(E2621,Assumptions!$A$13:$A$18,0)),MAX(INDEX(Assumptions!$C$13:$C$18,MATCH(E2621,Assumptions!$A$13:$A$18,0)),INDEX(Assumptions!$B$13:$B$18,MATCH(E2621,Assumptions!$A$13:$A$18,0))*F2621)),2)</f>
        <v>0</v>
      </c>
    </row>
    <row r="2622" customFormat="false" ht="15" hidden="false" customHeight="false" outlineLevel="0" collapsed="false">
      <c r="A2622" s="24" t="s">
        <v>3445</v>
      </c>
      <c r="B2622" s="39" t="n">
        <v>46080</v>
      </c>
      <c r="C2622" s="24" t="s">
        <v>279</v>
      </c>
      <c r="D2622" s="24" t="s">
        <v>157</v>
      </c>
      <c r="E2622" s="24" t="s">
        <v>107</v>
      </c>
      <c r="F2622" s="38" t="n">
        <v>6450</v>
      </c>
      <c r="G2622" s="42" t="n">
        <f aca="false">DATE(YEAR(B2622),MONTH(B2622),1)</f>
        <v>46054</v>
      </c>
      <c r="H2622" s="24" t="str">
        <f aca="false">INDEX(Customers!$B$2:$B$601,MATCH(C2622,Customers!$A$2:$A$601,0))</f>
        <v>Nairobi</v>
      </c>
      <c r="I2622" s="43" t="n">
        <f aca="false">ROUND(MIN(INDEX(Assumptions!$D$13:$D$18,MATCH(E2622,Assumptions!$A$13:$A$18,0)),MAX(INDEX(Assumptions!$C$13:$C$18,MATCH(E2622,Assumptions!$A$13:$A$18,0)),INDEX(Assumptions!$B$13:$B$18,MATCH(E2622,Assumptions!$A$13:$A$18,0))*F2622)),2)</f>
        <v>0</v>
      </c>
    </row>
    <row r="2623" customFormat="false" ht="15" hidden="false" customHeight="false" outlineLevel="0" collapsed="false">
      <c r="A2623" s="24" t="s">
        <v>3446</v>
      </c>
      <c r="B2623" s="39" t="n">
        <v>46080</v>
      </c>
      <c r="C2623" s="24" t="s">
        <v>285</v>
      </c>
      <c r="D2623" s="24" t="s">
        <v>826</v>
      </c>
      <c r="E2623" s="24" t="s">
        <v>113</v>
      </c>
      <c r="F2623" s="38" t="n">
        <v>250</v>
      </c>
      <c r="G2623" s="42" t="n">
        <f aca="false">DATE(YEAR(B2623),MONTH(B2623),1)</f>
        <v>46054</v>
      </c>
      <c r="H2623" s="24" t="str">
        <f aca="false">INDEX(Customers!$B$2:$B$601,MATCH(C2623,Customers!$A$2:$A$601,0))</f>
        <v>Eastern</v>
      </c>
      <c r="I2623" s="43" t="n">
        <f aca="false">ROUND(MIN(INDEX(Assumptions!$D$13:$D$18,MATCH(E2623,Assumptions!$A$13:$A$18,0)),MAX(INDEX(Assumptions!$C$13:$C$18,MATCH(E2623,Assumptions!$A$13:$A$18,0)),INDEX(Assumptions!$B$13:$B$18,MATCH(E2623,Assumptions!$A$13:$A$18,0))*F2623)),2)</f>
        <v>12.5</v>
      </c>
    </row>
    <row r="2624" customFormat="false" ht="15" hidden="false" customHeight="false" outlineLevel="0" collapsed="false">
      <c r="A2624" s="24" t="s">
        <v>3447</v>
      </c>
      <c r="B2624" s="39" t="n">
        <v>46080</v>
      </c>
      <c r="C2624" s="24" t="s">
        <v>290</v>
      </c>
      <c r="D2624" s="24" t="s">
        <v>826</v>
      </c>
      <c r="E2624" s="24" t="s">
        <v>109</v>
      </c>
      <c r="F2624" s="38" t="n">
        <v>5410</v>
      </c>
      <c r="G2624" s="42" t="n">
        <f aca="false">DATE(YEAR(B2624),MONTH(B2624),1)</f>
        <v>46054</v>
      </c>
      <c r="H2624" s="24" t="str">
        <f aca="false">INDEX(Customers!$B$2:$B$601,MATCH(C2624,Customers!$A$2:$A$601,0))</f>
        <v>Central</v>
      </c>
      <c r="I2624" s="43" t="n">
        <f aca="false">ROUND(MIN(INDEX(Assumptions!$D$13:$D$18,MATCH(E2624,Assumptions!$A$13:$A$18,0)),MAX(INDEX(Assumptions!$C$13:$C$18,MATCH(E2624,Assumptions!$A$13:$A$18,0)),INDEX(Assumptions!$B$13:$B$18,MATCH(E2624,Assumptions!$A$13:$A$18,0))*F2624)),2)</f>
        <v>21.64</v>
      </c>
    </row>
    <row r="2625" customFormat="false" ht="15" hidden="false" customHeight="false" outlineLevel="0" collapsed="false">
      <c r="A2625" s="24" t="s">
        <v>3448</v>
      </c>
      <c r="B2625" s="39" t="n">
        <v>46080</v>
      </c>
      <c r="C2625" s="24" t="s">
        <v>313</v>
      </c>
      <c r="D2625" s="24" t="s">
        <v>826</v>
      </c>
      <c r="E2625" s="24" t="s">
        <v>109</v>
      </c>
      <c r="F2625" s="38" t="n">
        <v>6270</v>
      </c>
      <c r="G2625" s="42" t="n">
        <f aca="false">DATE(YEAR(B2625),MONTH(B2625),1)</f>
        <v>46054</v>
      </c>
      <c r="H2625" s="24" t="str">
        <f aca="false">INDEX(Customers!$B$2:$B$601,MATCH(C2625,Customers!$A$2:$A$601,0))</f>
        <v>Eastern</v>
      </c>
      <c r="I2625" s="43" t="n">
        <f aca="false">ROUND(MIN(INDEX(Assumptions!$D$13:$D$18,MATCH(E2625,Assumptions!$A$13:$A$18,0)),MAX(INDEX(Assumptions!$C$13:$C$18,MATCH(E2625,Assumptions!$A$13:$A$18,0)),INDEX(Assumptions!$B$13:$B$18,MATCH(E2625,Assumptions!$A$13:$A$18,0))*F2625)),2)</f>
        <v>25.08</v>
      </c>
    </row>
    <row r="2626" customFormat="false" ht="15" hidden="false" customHeight="false" outlineLevel="0" collapsed="false">
      <c r="A2626" s="24" t="s">
        <v>3449</v>
      </c>
      <c r="B2626" s="39" t="n">
        <v>46080</v>
      </c>
      <c r="C2626" s="24" t="s">
        <v>319</v>
      </c>
      <c r="D2626" s="24" t="s">
        <v>162</v>
      </c>
      <c r="E2626" s="24" t="s">
        <v>105</v>
      </c>
      <c r="F2626" s="38" t="n">
        <v>3060</v>
      </c>
      <c r="G2626" s="42" t="n">
        <f aca="false">DATE(YEAR(B2626),MONTH(B2626),1)</f>
        <v>46054</v>
      </c>
      <c r="H2626" s="24" t="str">
        <f aca="false">INDEX(Customers!$B$2:$B$601,MATCH(C2626,Customers!$A$2:$A$601,0))</f>
        <v>Nairobi</v>
      </c>
      <c r="I2626" s="43" t="n">
        <f aca="false">ROUND(MIN(INDEX(Assumptions!$D$13:$D$18,MATCH(E2626,Assumptions!$A$13:$A$18,0)),MAX(INDEX(Assumptions!$C$13:$C$18,MATCH(E2626,Assumptions!$A$13:$A$18,0)),INDEX(Assumptions!$B$13:$B$18,MATCH(E2626,Assumptions!$A$13:$A$18,0))*F2626)),2)</f>
        <v>45.9</v>
      </c>
    </row>
    <row r="2627" customFormat="false" ht="15" hidden="false" customHeight="false" outlineLevel="0" collapsed="false">
      <c r="A2627" s="24" t="s">
        <v>3450</v>
      </c>
      <c r="B2627" s="39" t="n">
        <v>46080</v>
      </c>
      <c r="C2627" s="24" t="s">
        <v>327</v>
      </c>
      <c r="D2627" s="24" t="s">
        <v>826</v>
      </c>
      <c r="E2627" s="24" t="s">
        <v>103</v>
      </c>
      <c r="F2627" s="38" t="n">
        <v>320</v>
      </c>
      <c r="G2627" s="42" t="n">
        <f aca="false">DATE(YEAR(B2627),MONTH(B2627),1)</f>
        <v>46054</v>
      </c>
      <c r="H2627" s="24" t="str">
        <f aca="false">INDEX(Customers!$B$2:$B$601,MATCH(C2627,Customers!$A$2:$A$601,0))</f>
        <v>Rift Valley</v>
      </c>
      <c r="I2627" s="43" t="n">
        <f aca="false">ROUND(MIN(INDEX(Assumptions!$D$13:$D$18,MATCH(E2627,Assumptions!$A$13:$A$18,0)),MAX(INDEX(Assumptions!$C$13:$C$18,MATCH(E2627,Assumptions!$A$13:$A$18,0)),INDEX(Assumptions!$B$13:$B$18,MATCH(E2627,Assumptions!$A$13:$A$18,0))*F2627)),2)</f>
        <v>5</v>
      </c>
    </row>
    <row r="2628" customFormat="false" ht="15" hidden="false" customHeight="false" outlineLevel="0" collapsed="false">
      <c r="A2628" s="24" t="s">
        <v>3451</v>
      </c>
      <c r="B2628" s="39" t="n">
        <v>46080</v>
      </c>
      <c r="C2628" s="24" t="s">
        <v>349</v>
      </c>
      <c r="D2628" s="24" t="s">
        <v>826</v>
      </c>
      <c r="E2628" s="24" t="s">
        <v>103</v>
      </c>
      <c r="F2628" s="38" t="n">
        <v>1570</v>
      </c>
      <c r="G2628" s="42" t="n">
        <f aca="false">DATE(YEAR(B2628),MONTH(B2628),1)</f>
        <v>46054</v>
      </c>
      <c r="H2628" s="24" t="str">
        <f aca="false">INDEX(Customers!$B$2:$B$601,MATCH(C2628,Customers!$A$2:$A$601,0))</f>
        <v>Rift Valley</v>
      </c>
      <c r="I2628" s="43" t="n">
        <f aca="false">ROUND(MIN(INDEX(Assumptions!$D$13:$D$18,MATCH(E2628,Assumptions!$A$13:$A$18,0)),MAX(INDEX(Assumptions!$C$13:$C$18,MATCH(E2628,Assumptions!$A$13:$A$18,0)),INDEX(Assumptions!$B$13:$B$18,MATCH(E2628,Assumptions!$A$13:$A$18,0))*F2628)),2)</f>
        <v>15.7</v>
      </c>
    </row>
    <row r="2629" customFormat="false" ht="15" hidden="false" customHeight="false" outlineLevel="0" collapsed="false">
      <c r="A2629" s="24" t="s">
        <v>3452</v>
      </c>
      <c r="B2629" s="39" t="n">
        <v>46080</v>
      </c>
      <c r="C2629" s="24" t="s">
        <v>349</v>
      </c>
      <c r="D2629" s="24" t="s">
        <v>826</v>
      </c>
      <c r="E2629" s="24" t="s">
        <v>103</v>
      </c>
      <c r="F2629" s="38" t="n">
        <v>2790</v>
      </c>
      <c r="G2629" s="42" t="n">
        <f aca="false">DATE(YEAR(B2629),MONTH(B2629),1)</f>
        <v>46054</v>
      </c>
      <c r="H2629" s="24" t="str">
        <f aca="false">INDEX(Customers!$B$2:$B$601,MATCH(C2629,Customers!$A$2:$A$601,0))</f>
        <v>Rift Valley</v>
      </c>
      <c r="I2629" s="43" t="n">
        <f aca="false">ROUND(MIN(INDEX(Assumptions!$D$13:$D$18,MATCH(E2629,Assumptions!$A$13:$A$18,0)),MAX(INDEX(Assumptions!$C$13:$C$18,MATCH(E2629,Assumptions!$A$13:$A$18,0)),INDEX(Assumptions!$B$13:$B$18,MATCH(E2629,Assumptions!$A$13:$A$18,0))*F2629)),2)</f>
        <v>27.9</v>
      </c>
    </row>
    <row r="2630" customFormat="false" ht="15" hidden="false" customHeight="false" outlineLevel="0" collapsed="false">
      <c r="A2630" s="24" t="s">
        <v>3453</v>
      </c>
      <c r="B2630" s="39" t="n">
        <v>46080</v>
      </c>
      <c r="C2630" s="24" t="s">
        <v>353</v>
      </c>
      <c r="D2630" s="24" t="s">
        <v>174</v>
      </c>
      <c r="E2630" s="24" t="s">
        <v>107</v>
      </c>
      <c r="F2630" s="38" t="n">
        <v>3650</v>
      </c>
      <c r="G2630" s="42" t="n">
        <f aca="false">DATE(YEAR(B2630),MONTH(B2630),1)</f>
        <v>46054</v>
      </c>
      <c r="H2630" s="24" t="str">
        <f aca="false">INDEX(Customers!$B$2:$B$601,MATCH(C2630,Customers!$A$2:$A$601,0))</f>
        <v>Western</v>
      </c>
      <c r="I2630" s="43" t="n">
        <f aca="false">ROUND(MIN(INDEX(Assumptions!$D$13:$D$18,MATCH(E2630,Assumptions!$A$13:$A$18,0)),MAX(INDEX(Assumptions!$C$13:$C$18,MATCH(E2630,Assumptions!$A$13:$A$18,0)),INDEX(Assumptions!$B$13:$B$18,MATCH(E2630,Assumptions!$A$13:$A$18,0))*F2630)),2)</f>
        <v>0</v>
      </c>
    </row>
    <row r="2631" customFormat="false" ht="15" hidden="false" customHeight="false" outlineLevel="0" collapsed="false">
      <c r="A2631" s="24" t="s">
        <v>3454</v>
      </c>
      <c r="B2631" s="39" t="n">
        <v>46080</v>
      </c>
      <c r="C2631" s="24" t="s">
        <v>381</v>
      </c>
      <c r="D2631" s="24" t="s">
        <v>826</v>
      </c>
      <c r="E2631" s="24" t="s">
        <v>111</v>
      </c>
      <c r="F2631" s="38" t="n">
        <v>50</v>
      </c>
      <c r="G2631" s="42" t="n">
        <f aca="false">DATE(YEAR(B2631),MONTH(B2631),1)</f>
        <v>46054</v>
      </c>
      <c r="H2631" s="24" t="str">
        <f aca="false">INDEX(Customers!$B$2:$B$601,MATCH(C2631,Customers!$A$2:$A$601,0))</f>
        <v>Rift Valley</v>
      </c>
      <c r="I2631" s="43" t="n">
        <f aca="false">ROUND(MIN(INDEX(Assumptions!$D$13:$D$18,MATCH(E2631,Assumptions!$A$13:$A$18,0)),MAX(INDEX(Assumptions!$C$13:$C$18,MATCH(E2631,Assumptions!$A$13:$A$18,0)),INDEX(Assumptions!$B$13:$B$18,MATCH(E2631,Assumptions!$A$13:$A$18,0))*F2631)),2)</f>
        <v>2</v>
      </c>
    </row>
    <row r="2632" customFormat="false" ht="15" hidden="false" customHeight="false" outlineLevel="0" collapsed="false">
      <c r="A2632" s="24" t="s">
        <v>3455</v>
      </c>
      <c r="B2632" s="39" t="n">
        <v>46080</v>
      </c>
      <c r="C2632" s="24" t="s">
        <v>384</v>
      </c>
      <c r="D2632" s="24" t="s">
        <v>826</v>
      </c>
      <c r="E2632" s="24" t="s">
        <v>111</v>
      </c>
      <c r="F2632" s="38" t="n">
        <v>50</v>
      </c>
      <c r="G2632" s="42" t="n">
        <f aca="false">DATE(YEAR(B2632),MONTH(B2632),1)</f>
        <v>46054</v>
      </c>
      <c r="H2632" s="24" t="str">
        <f aca="false">INDEX(Customers!$B$2:$B$601,MATCH(C2632,Customers!$A$2:$A$601,0))</f>
        <v>Western</v>
      </c>
      <c r="I2632" s="43" t="n">
        <f aca="false">ROUND(MIN(INDEX(Assumptions!$D$13:$D$18,MATCH(E2632,Assumptions!$A$13:$A$18,0)),MAX(INDEX(Assumptions!$C$13:$C$18,MATCH(E2632,Assumptions!$A$13:$A$18,0)),INDEX(Assumptions!$B$13:$B$18,MATCH(E2632,Assumptions!$A$13:$A$18,0))*F2632)),2)</f>
        <v>2</v>
      </c>
    </row>
    <row r="2633" customFormat="false" ht="15" hidden="false" customHeight="false" outlineLevel="0" collapsed="false">
      <c r="A2633" s="24" t="s">
        <v>3456</v>
      </c>
      <c r="B2633" s="39" t="n">
        <v>46080</v>
      </c>
      <c r="C2633" s="24" t="s">
        <v>385</v>
      </c>
      <c r="D2633" s="24" t="s">
        <v>826</v>
      </c>
      <c r="E2633" s="24" t="s">
        <v>111</v>
      </c>
      <c r="F2633" s="38" t="n">
        <v>100</v>
      </c>
      <c r="G2633" s="42" t="n">
        <f aca="false">DATE(YEAR(B2633),MONTH(B2633),1)</f>
        <v>46054</v>
      </c>
      <c r="H2633" s="24" t="str">
        <f aca="false">INDEX(Customers!$B$2:$B$601,MATCH(C2633,Customers!$A$2:$A$601,0))</f>
        <v>Central</v>
      </c>
      <c r="I2633" s="43" t="n">
        <f aca="false">ROUND(MIN(INDEX(Assumptions!$D$13:$D$18,MATCH(E2633,Assumptions!$A$13:$A$18,0)),MAX(INDEX(Assumptions!$C$13:$C$18,MATCH(E2633,Assumptions!$A$13:$A$18,0)),INDEX(Assumptions!$B$13:$B$18,MATCH(E2633,Assumptions!$A$13:$A$18,0))*F2633)),2)</f>
        <v>4</v>
      </c>
    </row>
    <row r="2634" customFormat="false" ht="15" hidden="false" customHeight="false" outlineLevel="0" collapsed="false">
      <c r="A2634" s="24" t="s">
        <v>3457</v>
      </c>
      <c r="B2634" s="39" t="n">
        <v>46080</v>
      </c>
      <c r="C2634" s="24" t="s">
        <v>397</v>
      </c>
      <c r="D2634" s="24" t="s">
        <v>826</v>
      </c>
      <c r="E2634" s="24" t="s">
        <v>113</v>
      </c>
      <c r="F2634" s="38" t="n">
        <v>500</v>
      </c>
      <c r="G2634" s="42" t="n">
        <f aca="false">DATE(YEAR(B2634),MONTH(B2634),1)</f>
        <v>46054</v>
      </c>
      <c r="H2634" s="24" t="str">
        <f aca="false">INDEX(Customers!$B$2:$B$601,MATCH(C2634,Customers!$A$2:$A$601,0))</f>
        <v>Western</v>
      </c>
      <c r="I2634" s="43" t="n">
        <f aca="false">ROUND(MIN(INDEX(Assumptions!$D$13:$D$18,MATCH(E2634,Assumptions!$A$13:$A$18,0)),MAX(INDEX(Assumptions!$C$13:$C$18,MATCH(E2634,Assumptions!$A$13:$A$18,0)),INDEX(Assumptions!$B$13:$B$18,MATCH(E2634,Assumptions!$A$13:$A$18,0))*F2634)),2)</f>
        <v>25</v>
      </c>
    </row>
    <row r="2635" customFormat="false" ht="15" hidden="false" customHeight="false" outlineLevel="0" collapsed="false">
      <c r="A2635" s="24" t="s">
        <v>3458</v>
      </c>
      <c r="B2635" s="39" t="n">
        <v>46080</v>
      </c>
      <c r="C2635" s="24" t="s">
        <v>397</v>
      </c>
      <c r="D2635" s="24" t="s">
        <v>826</v>
      </c>
      <c r="E2635" s="24" t="s">
        <v>109</v>
      </c>
      <c r="F2635" s="38" t="n">
        <v>2550</v>
      </c>
      <c r="G2635" s="42" t="n">
        <f aca="false">DATE(YEAR(B2635),MONTH(B2635),1)</f>
        <v>46054</v>
      </c>
      <c r="H2635" s="24" t="str">
        <f aca="false">INDEX(Customers!$B$2:$B$601,MATCH(C2635,Customers!$A$2:$A$601,0))</f>
        <v>Western</v>
      </c>
      <c r="I2635" s="43" t="n">
        <f aca="false">ROUND(MIN(INDEX(Assumptions!$D$13:$D$18,MATCH(E2635,Assumptions!$A$13:$A$18,0)),MAX(INDEX(Assumptions!$C$13:$C$18,MATCH(E2635,Assumptions!$A$13:$A$18,0)),INDEX(Assumptions!$B$13:$B$18,MATCH(E2635,Assumptions!$A$13:$A$18,0))*F2635)),2)</f>
        <v>10.2</v>
      </c>
    </row>
    <row r="2636" customFormat="false" ht="15" hidden="false" customHeight="false" outlineLevel="0" collapsed="false">
      <c r="A2636" s="24" t="s">
        <v>3459</v>
      </c>
      <c r="B2636" s="39" t="n">
        <v>46080</v>
      </c>
      <c r="C2636" s="24" t="s">
        <v>409</v>
      </c>
      <c r="D2636" s="24" t="s">
        <v>826</v>
      </c>
      <c r="E2636" s="24" t="s">
        <v>103</v>
      </c>
      <c r="F2636" s="38" t="n">
        <v>1400</v>
      </c>
      <c r="G2636" s="42" t="n">
        <f aca="false">DATE(YEAR(B2636),MONTH(B2636),1)</f>
        <v>46054</v>
      </c>
      <c r="H2636" s="24" t="str">
        <f aca="false">INDEX(Customers!$B$2:$B$601,MATCH(C2636,Customers!$A$2:$A$601,0))</f>
        <v>Coast</v>
      </c>
      <c r="I2636" s="43" t="n">
        <f aca="false">ROUND(MIN(INDEX(Assumptions!$D$13:$D$18,MATCH(E2636,Assumptions!$A$13:$A$18,0)),MAX(INDEX(Assumptions!$C$13:$C$18,MATCH(E2636,Assumptions!$A$13:$A$18,0)),INDEX(Assumptions!$B$13:$B$18,MATCH(E2636,Assumptions!$A$13:$A$18,0))*F2636)),2)</f>
        <v>14</v>
      </c>
    </row>
    <row r="2637" customFormat="false" ht="15" hidden="false" customHeight="false" outlineLevel="0" collapsed="false">
      <c r="A2637" s="24" t="s">
        <v>3460</v>
      </c>
      <c r="B2637" s="39" t="n">
        <v>46080</v>
      </c>
      <c r="C2637" s="24" t="s">
        <v>421</v>
      </c>
      <c r="D2637" s="24" t="s">
        <v>826</v>
      </c>
      <c r="E2637" s="24" t="s">
        <v>103</v>
      </c>
      <c r="F2637" s="38" t="n">
        <v>4910</v>
      </c>
      <c r="G2637" s="42" t="n">
        <f aca="false">DATE(YEAR(B2637),MONTH(B2637),1)</f>
        <v>46054</v>
      </c>
      <c r="H2637" s="24" t="str">
        <f aca="false">INDEX(Customers!$B$2:$B$601,MATCH(C2637,Customers!$A$2:$A$601,0))</f>
        <v>Western</v>
      </c>
      <c r="I2637" s="43" t="n">
        <f aca="false">ROUND(MIN(INDEX(Assumptions!$D$13:$D$18,MATCH(E2637,Assumptions!$A$13:$A$18,0)),MAX(INDEX(Assumptions!$C$13:$C$18,MATCH(E2637,Assumptions!$A$13:$A$18,0)),INDEX(Assumptions!$B$13:$B$18,MATCH(E2637,Assumptions!$A$13:$A$18,0))*F2637)),2)</f>
        <v>49.1</v>
      </c>
    </row>
    <row r="2638" customFormat="false" ht="15" hidden="false" customHeight="false" outlineLevel="0" collapsed="false">
      <c r="A2638" s="24" t="s">
        <v>3461</v>
      </c>
      <c r="B2638" s="39" t="n">
        <v>46080</v>
      </c>
      <c r="C2638" s="24" t="s">
        <v>444</v>
      </c>
      <c r="D2638" s="24" t="s">
        <v>826</v>
      </c>
      <c r="E2638" s="24" t="s">
        <v>109</v>
      </c>
      <c r="F2638" s="38" t="n">
        <v>12970</v>
      </c>
      <c r="G2638" s="42" t="n">
        <f aca="false">DATE(YEAR(B2638),MONTH(B2638),1)</f>
        <v>46054</v>
      </c>
      <c r="H2638" s="24" t="str">
        <f aca="false">INDEX(Customers!$B$2:$B$601,MATCH(C2638,Customers!$A$2:$A$601,0))</f>
        <v>Rift Valley</v>
      </c>
      <c r="I2638" s="43" t="n">
        <f aca="false">ROUND(MIN(INDEX(Assumptions!$D$13:$D$18,MATCH(E2638,Assumptions!$A$13:$A$18,0)),MAX(INDEX(Assumptions!$C$13:$C$18,MATCH(E2638,Assumptions!$A$13:$A$18,0)),INDEX(Assumptions!$B$13:$B$18,MATCH(E2638,Assumptions!$A$13:$A$18,0))*F2638)),2)</f>
        <v>40</v>
      </c>
    </row>
    <row r="2639" customFormat="false" ht="15" hidden="false" customHeight="false" outlineLevel="0" collapsed="false">
      <c r="A2639" s="24" t="s">
        <v>3462</v>
      </c>
      <c r="B2639" s="39" t="n">
        <v>46080</v>
      </c>
      <c r="C2639" s="24" t="s">
        <v>450</v>
      </c>
      <c r="D2639" s="24" t="s">
        <v>826</v>
      </c>
      <c r="E2639" s="24" t="s">
        <v>103</v>
      </c>
      <c r="F2639" s="38" t="n">
        <v>540</v>
      </c>
      <c r="G2639" s="42" t="n">
        <f aca="false">DATE(YEAR(B2639),MONTH(B2639),1)</f>
        <v>46054</v>
      </c>
      <c r="H2639" s="24" t="str">
        <f aca="false">INDEX(Customers!$B$2:$B$601,MATCH(C2639,Customers!$A$2:$A$601,0))</f>
        <v>Eastern</v>
      </c>
      <c r="I2639" s="43" t="n">
        <f aca="false">ROUND(MIN(INDEX(Assumptions!$D$13:$D$18,MATCH(E2639,Assumptions!$A$13:$A$18,0)),MAX(INDEX(Assumptions!$C$13:$C$18,MATCH(E2639,Assumptions!$A$13:$A$18,0)),INDEX(Assumptions!$B$13:$B$18,MATCH(E2639,Assumptions!$A$13:$A$18,0))*F2639)),2)</f>
        <v>5.4</v>
      </c>
    </row>
    <row r="2640" customFormat="false" ht="15" hidden="false" customHeight="false" outlineLevel="0" collapsed="false">
      <c r="A2640" s="24" t="s">
        <v>3463</v>
      </c>
      <c r="B2640" s="39" t="n">
        <v>46080</v>
      </c>
      <c r="C2640" s="24" t="s">
        <v>463</v>
      </c>
      <c r="D2640" s="24" t="s">
        <v>826</v>
      </c>
      <c r="E2640" s="24" t="s">
        <v>111</v>
      </c>
      <c r="F2640" s="38" t="n">
        <v>100</v>
      </c>
      <c r="G2640" s="42" t="n">
        <f aca="false">DATE(YEAR(B2640),MONTH(B2640),1)</f>
        <v>46054</v>
      </c>
      <c r="H2640" s="24" t="str">
        <f aca="false">INDEX(Customers!$B$2:$B$601,MATCH(C2640,Customers!$A$2:$A$601,0))</f>
        <v>Eastern</v>
      </c>
      <c r="I2640" s="43" t="n">
        <f aca="false">ROUND(MIN(INDEX(Assumptions!$D$13:$D$18,MATCH(E2640,Assumptions!$A$13:$A$18,0)),MAX(INDEX(Assumptions!$C$13:$C$18,MATCH(E2640,Assumptions!$A$13:$A$18,0)),INDEX(Assumptions!$B$13:$B$18,MATCH(E2640,Assumptions!$A$13:$A$18,0))*F2640)),2)</f>
        <v>4</v>
      </c>
    </row>
    <row r="2641" customFormat="false" ht="15" hidden="false" customHeight="false" outlineLevel="0" collapsed="false">
      <c r="A2641" s="24" t="s">
        <v>3464</v>
      </c>
      <c r="B2641" s="39" t="n">
        <v>46080</v>
      </c>
      <c r="C2641" s="24" t="s">
        <v>473</v>
      </c>
      <c r="D2641" s="24" t="s">
        <v>826</v>
      </c>
      <c r="E2641" s="24" t="s">
        <v>103</v>
      </c>
      <c r="F2641" s="38" t="n">
        <v>1130</v>
      </c>
      <c r="G2641" s="42" t="n">
        <f aca="false">DATE(YEAR(B2641),MONTH(B2641),1)</f>
        <v>46054</v>
      </c>
      <c r="H2641" s="24" t="str">
        <f aca="false">INDEX(Customers!$B$2:$B$601,MATCH(C2641,Customers!$A$2:$A$601,0))</f>
        <v>Nairobi</v>
      </c>
      <c r="I2641" s="43" t="n">
        <f aca="false">ROUND(MIN(INDEX(Assumptions!$D$13:$D$18,MATCH(E2641,Assumptions!$A$13:$A$18,0)),MAX(INDEX(Assumptions!$C$13:$C$18,MATCH(E2641,Assumptions!$A$13:$A$18,0)),INDEX(Assumptions!$B$13:$B$18,MATCH(E2641,Assumptions!$A$13:$A$18,0))*F2641)),2)</f>
        <v>11.3</v>
      </c>
    </row>
    <row r="2642" customFormat="false" ht="15" hidden="false" customHeight="false" outlineLevel="0" collapsed="false">
      <c r="A2642" s="24" t="s">
        <v>3465</v>
      </c>
      <c r="B2642" s="39" t="n">
        <v>46080</v>
      </c>
      <c r="C2642" s="24" t="s">
        <v>473</v>
      </c>
      <c r="D2642" s="24" t="s">
        <v>826</v>
      </c>
      <c r="E2642" s="24" t="s">
        <v>111</v>
      </c>
      <c r="F2642" s="38" t="n">
        <v>200</v>
      </c>
      <c r="G2642" s="42" t="n">
        <f aca="false">DATE(YEAR(B2642),MONTH(B2642),1)</f>
        <v>46054</v>
      </c>
      <c r="H2642" s="24" t="str">
        <f aca="false">INDEX(Customers!$B$2:$B$601,MATCH(C2642,Customers!$A$2:$A$601,0))</f>
        <v>Nairobi</v>
      </c>
      <c r="I2642" s="43" t="n">
        <f aca="false">ROUND(MIN(INDEX(Assumptions!$D$13:$D$18,MATCH(E2642,Assumptions!$A$13:$A$18,0)),MAX(INDEX(Assumptions!$C$13:$C$18,MATCH(E2642,Assumptions!$A$13:$A$18,0)),INDEX(Assumptions!$B$13:$B$18,MATCH(E2642,Assumptions!$A$13:$A$18,0))*F2642)),2)</f>
        <v>8</v>
      </c>
    </row>
    <row r="2643" customFormat="false" ht="15" hidden="false" customHeight="false" outlineLevel="0" collapsed="false">
      <c r="A2643" s="24" t="s">
        <v>3466</v>
      </c>
      <c r="B2643" s="39" t="n">
        <v>46080</v>
      </c>
      <c r="C2643" s="24" t="s">
        <v>485</v>
      </c>
      <c r="D2643" s="24" t="s">
        <v>826</v>
      </c>
      <c r="E2643" s="24" t="s">
        <v>103</v>
      </c>
      <c r="F2643" s="38" t="n">
        <v>360</v>
      </c>
      <c r="G2643" s="42" t="n">
        <f aca="false">DATE(YEAR(B2643),MONTH(B2643),1)</f>
        <v>46054</v>
      </c>
      <c r="H2643" s="24" t="str">
        <f aca="false">INDEX(Customers!$B$2:$B$601,MATCH(C2643,Customers!$A$2:$A$601,0))</f>
        <v>Coast</v>
      </c>
      <c r="I2643" s="43" t="n">
        <f aca="false">ROUND(MIN(INDEX(Assumptions!$D$13:$D$18,MATCH(E2643,Assumptions!$A$13:$A$18,0)),MAX(INDEX(Assumptions!$C$13:$C$18,MATCH(E2643,Assumptions!$A$13:$A$18,0)),INDEX(Assumptions!$B$13:$B$18,MATCH(E2643,Assumptions!$A$13:$A$18,0))*F2643)),2)</f>
        <v>5</v>
      </c>
    </row>
    <row r="2644" customFormat="false" ht="15" hidden="false" customHeight="false" outlineLevel="0" collapsed="false">
      <c r="A2644" s="24" t="s">
        <v>3467</v>
      </c>
      <c r="B2644" s="39" t="n">
        <v>46080</v>
      </c>
      <c r="C2644" s="24" t="s">
        <v>499</v>
      </c>
      <c r="D2644" s="24" t="s">
        <v>826</v>
      </c>
      <c r="E2644" s="24" t="s">
        <v>103</v>
      </c>
      <c r="F2644" s="38" t="n">
        <v>1840</v>
      </c>
      <c r="G2644" s="42" t="n">
        <f aca="false">DATE(YEAR(B2644),MONTH(B2644),1)</f>
        <v>46054</v>
      </c>
      <c r="H2644" s="24" t="str">
        <f aca="false">INDEX(Customers!$B$2:$B$601,MATCH(C2644,Customers!$A$2:$A$601,0))</f>
        <v>Central</v>
      </c>
      <c r="I2644" s="43" t="n">
        <f aca="false">ROUND(MIN(INDEX(Assumptions!$D$13:$D$18,MATCH(E2644,Assumptions!$A$13:$A$18,0)),MAX(INDEX(Assumptions!$C$13:$C$18,MATCH(E2644,Assumptions!$A$13:$A$18,0)),INDEX(Assumptions!$B$13:$B$18,MATCH(E2644,Assumptions!$A$13:$A$18,0))*F2644)),2)</f>
        <v>18.4</v>
      </c>
    </row>
    <row r="2645" customFormat="false" ht="15" hidden="false" customHeight="false" outlineLevel="0" collapsed="false">
      <c r="A2645" s="24" t="s">
        <v>3468</v>
      </c>
      <c r="B2645" s="39" t="n">
        <v>46080</v>
      </c>
      <c r="C2645" s="24" t="s">
        <v>503</v>
      </c>
      <c r="D2645" s="24" t="s">
        <v>152</v>
      </c>
      <c r="E2645" s="24" t="s">
        <v>107</v>
      </c>
      <c r="F2645" s="38" t="n">
        <v>5120</v>
      </c>
      <c r="G2645" s="42" t="n">
        <f aca="false">DATE(YEAR(B2645),MONTH(B2645),1)</f>
        <v>46054</v>
      </c>
      <c r="H2645" s="24" t="str">
        <f aca="false">INDEX(Customers!$B$2:$B$601,MATCH(C2645,Customers!$A$2:$A$601,0))</f>
        <v>Nairobi</v>
      </c>
      <c r="I2645" s="43" t="n">
        <f aca="false">ROUND(MIN(INDEX(Assumptions!$D$13:$D$18,MATCH(E2645,Assumptions!$A$13:$A$18,0)),MAX(INDEX(Assumptions!$C$13:$C$18,MATCH(E2645,Assumptions!$A$13:$A$18,0)),INDEX(Assumptions!$B$13:$B$18,MATCH(E2645,Assumptions!$A$13:$A$18,0))*F2645)),2)</f>
        <v>0</v>
      </c>
    </row>
    <row r="2646" customFormat="false" ht="15" hidden="false" customHeight="false" outlineLevel="0" collapsed="false">
      <c r="A2646" s="24" t="s">
        <v>3469</v>
      </c>
      <c r="B2646" s="39" t="n">
        <v>46080</v>
      </c>
      <c r="C2646" s="24" t="s">
        <v>503</v>
      </c>
      <c r="D2646" s="24" t="s">
        <v>826</v>
      </c>
      <c r="E2646" s="24" t="s">
        <v>113</v>
      </c>
      <c r="F2646" s="38" t="n">
        <v>250</v>
      </c>
      <c r="G2646" s="42" t="n">
        <f aca="false">DATE(YEAR(B2646),MONTH(B2646),1)</f>
        <v>46054</v>
      </c>
      <c r="H2646" s="24" t="str">
        <f aca="false">INDEX(Customers!$B$2:$B$601,MATCH(C2646,Customers!$A$2:$A$601,0))</f>
        <v>Nairobi</v>
      </c>
      <c r="I2646" s="43" t="n">
        <f aca="false">ROUND(MIN(INDEX(Assumptions!$D$13:$D$18,MATCH(E2646,Assumptions!$A$13:$A$18,0)),MAX(INDEX(Assumptions!$C$13:$C$18,MATCH(E2646,Assumptions!$A$13:$A$18,0)),INDEX(Assumptions!$B$13:$B$18,MATCH(E2646,Assumptions!$A$13:$A$18,0))*F2646)),2)</f>
        <v>12.5</v>
      </c>
    </row>
    <row r="2647" customFormat="false" ht="15" hidden="false" customHeight="false" outlineLevel="0" collapsed="false">
      <c r="A2647" s="24" t="s">
        <v>3470</v>
      </c>
      <c r="B2647" s="39" t="n">
        <v>46080</v>
      </c>
      <c r="C2647" s="24" t="s">
        <v>504</v>
      </c>
      <c r="D2647" s="24" t="s">
        <v>826</v>
      </c>
      <c r="E2647" s="24" t="s">
        <v>113</v>
      </c>
      <c r="F2647" s="38" t="n">
        <v>99</v>
      </c>
      <c r="G2647" s="42" t="n">
        <f aca="false">DATE(YEAR(B2647),MONTH(B2647),1)</f>
        <v>46054</v>
      </c>
      <c r="H2647" s="24" t="str">
        <f aca="false">INDEX(Customers!$B$2:$B$601,MATCH(C2647,Customers!$A$2:$A$601,0))</f>
        <v>Coast</v>
      </c>
      <c r="I2647" s="43" t="n">
        <f aca="false">ROUND(MIN(INDEX(Assumptions!$D$13:$D$18,MATCH(E2647,Assumptions!$A$13:$A$18,0)),MAX(INDEX(Assumptions!$C$13:$C$18,MATCH(E2647,Assumptions!$A$13:$A$18,0)),INDEX(Assumptions!$B$13:$B$18,MATCH(E2647,Assumptions!$A$13:$A$18,0))*F2647)),2)</f>
        <v>4.95</v>
      </c>
    </row>
    <row r="2648" customFormat="false" ht="15" hidden="false" customHeight="false" outlineLevel="0" collapsed="false">
      <c r="A2648" s="24" t="s">
        <v>3471</v>
      </c>
      <c r="B2648" s="39" t="n">
        <v>46080</v>
      </c>
      <c r="C2648" s="24" t="s">
        <v>518</v>
      </c>
      <c r="D2648" s="24" t="s">
        <v>826</v>
      </c>
      <c r="E2648" s="24" t="s">
        <v>113</v>
      </c>
      <c r="F2648" s="38" t="n">
        <v>99</v>
      </c>
      <c r="G2648" s="42" t="n">
        <f aca="false">DATE(YEAR(B2648),MONTH(B2648),1)</f>
        <v>46054</v>
      </c>
      <c r="H2648" s="24" t="str">
        <f aca="false">INDEX(Customers!$B$2:$B$601,MATCH(C2648,Customers!$A$2:$A$601,0))</f>
        <v>Nairobi</v>
      </c>
      <c r="I2648" s="43" t="n">
        <f aca="false">ROUND(MIN(INDEX(Assumptions!$D$13:$D$18,MATCH(E2648,Assumptions!$A$13:$A$18,0)),MAX(INDEX(Assumptions!$C$13:$C$18,MATCH(E2648,Assumptions!$A$13:$A$18,0)),INDEX(Assumptions!$B$13:$B$18,MATCH(E2648,Assumptions!$A$13:$A$18,0))*F2648)),2)</f>
        <v>4.95</v>
      </c>
    </row>
    <row r="2649" customFormat="false" ht="15" hidden="false" customHeight="false" outlineLevel="0" collapsed="false">
      <c r="A2649" s="24" t="s">
        <v>3472</v>
      </c>
      <c r="B2649" s="39" t="n">
        <v>46080</v>
      </c>
      <c r="C2649" s="24" t="s">
        <v>544</v>
      </c>
      <c r="D2649" s="24" t="s">
        <v>826</v>
      </c>
      <c r="E2649" s="24" t="s">
        <v>109</v>
      </c>
      <c r="F2649" s="38" t="n">
        <v>4900</v>
      </c>
      <c r="G2649" s="42" t="n">
        <f aca="false">DATE(YEAR(B2649),MONTH(B2649),1)</f>
        <v>46054</v>
      </c>
      <c r="H2649" s="24" t="str">
        <f aca="false">INDEX(Customers!$B$2:$B$601,MATCH(C2649,Customers!$A$2:$A$601,0))</f>
        <v>Coast</v>
      </c>
      <c r="I2649" s="43" t="n">
        <f aca="false">ROUND(MIN(INDEX(Assumptions!$D$13:$D$18,MATCH(E2649,Assumptions!$A$13:$A$18,0)),MAX(INDEX(Assumptions!$C$13:$C$18,MATCH(E2649,Assumptions!$A$13:$A$18,0)),INDEX(Assumptions!$B$13:$B$18,MATCH(E2649,Assumptions!$A$13:$A$18,0))*F2649)),2)</f>
        <v>19.6</v>
      </c>
    </row>
    <row r="2650" customFormat="false" ht="15" hidden="false" customHeight="false" outlineLevel="0" collapsed="false">
      <c r="A2650" s="24" t="s">
        <v>3473</v>
      </c>
      <c r="B2650" s="39" t="n">
        <v>46080</v>
      </c>
      <c r="C2650" s="24" t="s">
        <v>544</v>
      </c>
      <c r="D2650" s="24" t="s">
        <v>826</v>
      </c>
      <c r="E2650" s="24" t="s">
        <v>109</v>
      </c>
      <c r="F2650" s="38" t="n">
        <v>3600</v>
      </c>
      <c r="G2650" s="42" t="n">
        <f aca="false">DATE(YEAR(B2650),MONTH(B2650),1)</f>
        <v>46054</v>
      </c>
      <c r="H2650" s="24" t="str">
        <f aca="false">INDEX(Customers!$B$2:$B$601,MATCH(C2650,Customers!$A$2:$A$601,0))</f>
        <v>Coast</v>
      </c>
      <c r="I2650" s="43" t="n">
        <f aca="false">ROUND(MIN(INDEX(Assumptions!$D$13:$D$18,MATCH(E2650,Assumptions!$A$13:$A$18,0)),MAX(INDEX(Assumptions!$C$13:$C$18,MATCH(E2650,Assumptions!$A$13:$A$18,0)),INDEX(Assumptions!$B$13:$B$18,MATCH(E2650,Assumptions!$A$13:$A$18,0))*F2650)),2)</f>
        <v>14.4</v>
      </c>
    </row>
    <row r="2651" customFormat="false" ht="15" hidden="false" customHeight="false" outlineLevel="0" collapsed="false">
      <c r="A2651" s="24" t="s">
        <v>3474</v>
      </c>
      <c r="B2651" s="39" t="n">
        <v>46080</v>
      </c>
      <c r="C2651" s="24" t="s">
        <v>551</v>
      </c>
      <c r="D2651" s="24" t="s">
        <v>826</v>
      </c>
      <c r="E2651" s="24" t="s">
        <v>111</v>
      </c>
      <c r="F2651" s="38" t="n">
        <v>100</v>
      </c>
      <c r="G2651" s="42" t="n">
        <f aca="false">DATE(YEAR(B2651),MONTH(B2651),1)</f>
        <v>46054</v>
      </c>
      <c r="H2651" s="24" t="str">
        <f aca="false">INDEX(Customers!$B$2:$B$601,MATCH(C2651,Customers!$A$2:$A$601,0))</f>
        <v>Central</v>
      </c>
      <c r="I2651" s="43" t="n">
        <f aca="false">ROUND(MIN(INDEX(Assumptions!$D$13:$D$18,MATCH(E2651,Assumptions!$A$13:$A$18,0)),MAX(INDEX(Assumptions!$C$13:$C$18,MATCH(E2651,Assumptions!$A$13:$A$18,0)),INDEX(Assumptions!$B$13:$B$18,MATCH(E2651,Assumptions!$A$13:$A$18,0))*F2651)),2)</f>
        <v>4</v>
      </c>
    </row>
    <row r="2652" customFormat="false" ht="15" hidden="false" customHeight="false" outlineLevel="0" collapsed="false">
      <c r="A2652" s="24" t="s">
        <v>3475</v>
      </c>
      <c r="B2652" s="39" t="n">
        <v>46080</v>
      </c>
      <c r="C2652" s="24" t="s">
        <v>558</v>
      </c>
      <c r="D2652" s="24" t="s">
        <v>826</v>
      </c>
      <c r="E2652" s="24" t="s">
        <v>113</v>
      </c>
      <c r="F2652" s="38" t="n">
        <v>99</v>
      </c>
      <c r="G2652" s="42" t="n">
        <f aca="false">DATE(YEAR(B2652),MONTH(B2652),1)</f>
        <v>46054</v>
      </c>
      <c r="H2652" s="24" t="str">
        <f aca="false">INDEX(Customers!$B$2:$B$601,MATCH(C2652,Customers!$A$2:$A$601,0))</f>
        <v>Rift Valley</v>
      </c>
      <c r="I2652" s="43" t="n">
        <f aca="false">ROUND(MIN(INDEX(Assumptions!$D$13:$D$18,MATCH(E2652,Assumptions!$A$13:$A$18,0)),MAX(INDEX(Assumptions!$C$13:$C$18,MATCH(E2652,Assumptions!$A$13:$A$18,0)),INDEX(Assumptions!$B$13:$B$18,MATCH(E2652,Assumptions!$A$13:$A$18,0))*F2652)),2)</f>
        <v>4.95</v>
      </c>
    </row>
    <row r="2653" customFormat="false" ht="15" hidden="false" customHeight="false" outlineLevel="0" collapsed="false">
      <c r="A2653" s="24" t="s">
        <v>3476</v>
      </c>
      <c r="B2653" s="39" t="n">
        <v>46080</v>
      </c>
      <c r="C2653" s="24" t="s">
        <v>566</v>
      </c>
      <c r="D2653" s="24" t="s">
        <v>826</v>
      </c>
      <c r="E2653" s="24" t="s">
        <v>111</v>
      </c>
      <c r="F2653" s="38" t="n">
        <v>100</v>
      </c>
      <c r="G2653" s="42" t="n">
        <f aca="false">DATE(YEAR(B2653),MONTH(B2653),1)</f>
        <v>46054</v>
      </c>
      <c r="H2653" s="24" t="str">
        <f aca="false">INDEX(Customers!$B$2:$B$601,MATCH(C2653,Customers!$A$2:$A$601,0))</f>
        <v>Rift Valley</v>
      </c>
      <c r="I2653" s="43" t="n">
        <f aca="false">ROUND(MIN(INDEX(Assumptions!$D$13:$D$18,MATCH(E2653,Assumptions!$A$13:$A$18,0)),MAX(INDEX(Assumptions!$C$13:$C$18,MATCH(E2653,Assumptions!$A$13:$A$18,0)),INDEX(Assumptions!$B$13:$B$18,MATCH(E2653,Assumptions!$A$13:$A$18,0))*F2653)),2)</f>
        <v>4</v>
      </c>
    </row>
    <row r="2654" customFormat="false" ht="15" hidden="false" customHeight="false" outlineLevel="0" collapsed="false">
      <c r="A2654" s="24" t="s">
        <v>3477</v>
      </c>
      <c r="B2654" s="39" t="n">
        <v>46080</v>
      </c>
      <c r="C2654" s="24" t="s">
        <v>567</v>
      </c>
      <c r="D2654" s="24" t="s">
        <v>175</v>
      </c>
      <c r="E2654" s="24" t="s">
        <v>105</v>
      </c>
      <c r="F2654" s="38" t="n">
        <v>19180</v>
      </c>
      <c r="G2654" s="42" t="n">
        <f aca="false">DATE(YEAR(B2654),MONTH(B2654),1)</f>
        <v>46054</v>
      </c>
      <c r="H2654" s="24" t="str">
        <f aca="false">INDEX(Customers!$B$2:$B$601,MATCH(C2654,Customers!$A$2:$A$601,0))</f>
        <v>Rift Valley</v>
      </c>
      <c r="I2654" s="43" t="n">
        <f aca="false">ROUND(MIN(INDEX(Assumptions!$D$13:$D$18,MATCH(E2654,Assumptions!$A$13:$A$18,0)),MAX(INDEX(Assumptions!$C$13:$C$18,MATCH(E2654,Assumptions!$A$13:$A$18,0)),INDEX(Assumptions!$B$13:$B$18,MATCH(E2654,Assumptions!$A$13:$A$18,0))*F2654)),2)</f>
        <v>200</v>
      </c>
    </row>
    <row r="2655" customFormat="false" ht="15" hidden="false" customHeight="false" outlineLevel="0" collapsed="false">
      <c r="A2655" s="24" t="s">
        <v>3478</v>
      </c>
      <c r="B2655" s="39" t="n">
        <v>46080</v>
      </c>
      <c r="C2655" s="24" t="s">
        <v>588</v>
      </c>
      <c r="D2655" s="24" t="s">
        <v>826</v>
      </c>
      <c r="E2655" s="24" t="s">
        <v>113</v>
      </c>
      <c r="F2655" s="38" t="n">
        <v>500</v>
      </c>
      <c r="G2655" s="42" t="n">
        <f aca="false">DATE(YEAR(B2655),MONTH(B2655),1)</f>
        <v>46054</v>
      </c>
      <c r="H2655" s="24" t="str">
        <f aca="false">INDEX(Customers!$B$2:$B$601,MATCH(C2655,Customers!$A$2:$A$601,0))</f>
        <v>Nairobi</v>
      </c>
      <c r="I2655" s="43" t="n">
        <f aca="false">ROUND(MIN(INDEX(Assumptions!$D$13:$D$18,MATCH(E2655,Assumptions!$A$13:$A$18,0)),MAX(INDEX(Assumptions!$C$13:$C$18,MATCH(E2655,Assumptions!$A$13:$A$18,0)),INDEX(Assumptions!$B$13:$B$18,MATCH(E2655,Assumptions!$A$13:$A$18,0))*F2655)),2)</f>
        <v>25</v>
      </c>
    </row>
    <row r="2656" customFormat="false" ht="15" hidden="false" customHeight="false" outlineLevel="0" collapsed="false">
      <c r="A2656" s="24" t="s">
        <v>3479</v>
      </c>
      <c r="B2656" s="39" t="n">
        <v>46080</v>
      </c>
      <c r="C2656" s="24" t="s">
        <v>589</v>
      </c>
      <c r="D2656" s="24" t="s">
        <v>209</v>
      </c>
      <c r="E2656" s="24" t="s">
        <v>107</v>
      </c>
      <c r="F2656" s="38" t="n">
        <v>2710</v>
      </c>
      <c r="G2656" s="42" t="n">
        <f aca="false">DATE(YEAR(B2656),MONTH(B2656),1)</f>
        <v>46054</v>
      </c>
      <c r="H2656" s="24" t="str">
        <f aca="false">INDEX(Customers!$B$2:$B$601,MATCH(C2656,Customers!$A$2:$A$601,0))</f>
        <v>Eastern</v>
      </c>
      <c r="I2656" s="43" t="n">
        <f aca="false">ROUND(MIN(INDEX(Assumptions!$D$13:$D$18,MATCH(E2656,Assumptions!$A$13:$A$18,0)),MAX(INDEX(Assumptions!$C$13:$C$18,MATCH(E2656,Assumptions!$A$13:$A$18,0)),INDEX(Assumptions!$B$13:$B$18,MATCH(E2656,Assumptions!$A$13:$A$18,0))*F2656)),2)</f>
        <v>0</v>
      </c>
    </row>
    <row r="2657" customFormat="false" ht="15" hidden="false" customHeight="false" outlineLevel="0" collapsed="false">
      <c r="A2657" s="24" t="s">
        <v>3480</v>
      </c>
      <c r="B2657" s="39" t="n">
        <v>46080</v>
      </c>
      <c r="C2657" s="24" t="s">
        <v>628</v>
      </c>
      <c r="D2657" s="24" t="s">
        <v>826</v>
      </c>
      <c r="E2657" s="24" t="s">
        <v>103</v>
      </c>
      <c r="F2657" s="38" t="n">
        <v>280</v>
      </c>
      <c r="G2657" s="42" t="n">
        <f aca="false">DATE(YEAR(B2657),MONTH(B2657),1)</f>
        <v>46054</v>
      </c>
      <c r="H2657" s="24" t="str">
        <f aca="false">INDEX(Customers!$B$2:$B$601,MATCH(C2657,Customers!$A$2:$A$601,0))</f>
        <v>Coast</v>
      </c>
      <c r="I2657" s="43" t="n">
        <f aca="false">ROUND(MIN(INDEX(Assumptions!$D$13:$D$18,MATCH(E2657,Assumptions!$A$13:$A$18,0)),MAX(INDEX(Assumptions!$C$13:$C$18,MATCH(E2657,Assumptions!$A$13:$A$18,0)),INDEX(Assumptions!$B$13:$B$18,MATCH(E2657,Assumptions!$A$13:$A$18,0))*F2657)),2)</f>
        <v>5</v>
      </c>
    </row>
    <row r="2658" customFormat="false" ht="15" hidden="false" customHeight="false" outlineLevel="0" collapsed="false">
      <c r="A2658" s="24" t="s">
        <v>3481</v>
      </c>
      <c r="B2658" s="39" t="n">
        <v>46080</v>
      </c>
      <c r="C2658" s="24" t="s">
        <v>635</v>
      </c>
      <c r="D2658" s="24" t="s">
        <v>170</v>
      </c>
      <c r="E2658" s="24" t="s">
        <v>105</v>
      </c>
      <c r="F2658" s="38" t="n">
        <v>8810</v>
      </c>
      <c r="G2658" s="42" t="n">
        <f aca="false">DATE(YEAR(B2658),MONTH(B2658),1)</f>
        <v>46054</v>
      </c>
      <c r="H2658" s="24" t="str">
        <f aca="false">INDEX(Customers!$B$2:$B$601,MATCH(C2658,Customers!$A$2:$A$601,0))</f>
        <v>Central</v>
      </c>
      <c r="I2658" s="43" t="n">
        <f aca="false">ROUND(MIN(INDEX(Assumptions!$D$13:$D$18,MATCH(E2658,Assumptions!$A$13:$A$18,0)),MAX(INDEX(Assumptions!$C$13:$C$18,MATCH(E2658,Assumptions!$A$13:$A$18,0)),INDEX(Assumptions!$B$13:$B$18,MATCH(E2658,Assumptions!$A$13:$A$18,0))*F2658)),2)</f>
        <v>132.15</v>
      </c>
    </row>
    <row r="2659" customFormat="false" ht="15" hidden="false" customHeight="false" outlineLevel="0" collapsed="false">
      <c r="A2659" s="24" t="s">
        <v>3482</v>
      </c>
      <c r="B2659" s="39" t="n">
        <v>46080</v>
      </c>
      <c r="C2659" s="24" t="s">
        <v>640</v>
      </c>
      <c r="D2659" s="24" t="s">
        <v>179</v>
      </c>
      <c r="E2659" s="24" t="s">
        <v>105</v>
      </c>
      <c r="F2659" s="38" t="n">
        <v>22790</v>
      </c>
      <c r="G2659" s="42" t="n">
        <f aca="false">DATE(YEAR(B2659),MONTH(B2659),1)</f>
        <v>46054</v>
      </c>
      <c r="H2659" s="24" t="str">
        <f aca="false">INDEX(Customers!$B$2:$B$601,MATCH(C2659,Customers!$A$2:$A$601,0))</f>
        <v>Rift Valley</v>
      </c>
      <c r="I2659" s="43" t="n">
        <f aca="false">ROUND(MIN(INDEX(Assumptions!$D$13:$D$18,MATCH(E2659,Assumptions!$A$13:$A$18,0)),MAX(INDEX(Assumptions!$C$13:$C$18,MATCH(E2659,Assumptions!$A$13:$A$18,0)),INDEX(Assumptions!$B$13:$B$18,MATCH(E2659,Assumptions!$A$13:$A$18,0))*F2659)),2)</f>
        <v>200</v>
      </c>
    </row>
    <row r="2660" customFormat="false" ht="15" hidden="false" customHeight="false" outlineLevel="0" collapsed="false">
      <c r="A2660" s="24" t="s">
        <v>3483</v>
      </c>
      <c r="B2660" s="39" t="n">
        <v>46080</v>
      </c>
      <c r="C2660" s="24" t="s">
        <v>656</v>
      </c>
      <c r="D2660" s="24" t="s">
        <v>826</v>
      </c>
      <c r="E2660" s="24" t="s">
        <v>111</v>
      </c>
      <c r="F2660" s="38" t="n">
        <v>500</v>
      </c>
      <c r="G2660" s="42" t="n">
        <f aca="false">DATE(YEAR(B2660),MONTH(B2660),1)</f>
        <v>46054</v>
      </c>
      <c r="H2660" s="24" t="str">
        <f aca="false">INDEX(Customers!$B$2:$B$601,MATCH(C2660,Customers!$A$2:$A$601,0))</f>
        <v>Nairobi</v>
      </c>
      <c r="I2660" s="43" t="n">
        <f aca="false">ROUND(MIN(INDEX(Assumptions!$D$13:$D$18,MATCH(E2660,Assumptions!$A$13:$A$18,0)),MAX(INDEX(Assumptions!$C$13:$C$18,MATCH(E2660,Assumptions!$A$13:$A$18,0)),INDEX(Assumptions!$B$13:$B$18,MATCH(E2660,Assumptions!$A$13:$A$18,0))*F2660)),2)</f>
        <v>20</v>
      </c>
    </row>
    <row r="2661" customFormat="false" ht="15" hidden="false" customHeight="false" outlineLevel="0" collapsed="false">
      <c r="A2661" s="24" t="s">
        <v>3484</v>
      </c>
      <c r="B2661" s="39" t="n">
        <v>46080</v>
      </c>
      <c r="C2661" s="24" t="s">
        <v>683</v>
      </c>
      <c r="D2661" s="24" t="s">
        <v>205</v>
      </c>
      <c r="E2661" s="24" t="s">
        <v>105</v>
      </c>
      <c r="F2661" s="38" t="n">
        <v>830</v>
      </c>
      <c r="G2661" s="42" t="n">
        <f aca="false">DATE(YEAR(B2661),MONTH(B2661),1)</f>
        <v>46054</v>
      </c>
      <c r="H2661" s="24" t="str">
        <f aca="false">INDEX(Customers!$B$2:$B$601,MATCH(C2661,Customers!$A$2:$A$601,0))</f>
        <v>Eastern</v>
      </c>
      <c r="I2661" s="43" t="n">
        <f aca="false">ROUND(MIN(INDEX(Assumptions!$D$13:$D$18,MATCH(E2661,Assumptions!$A$13:$A$18,0)),MAX(INDEX(Assumptions!$C$13:$C$18,MATCH(E2661,Assumptions!$A$13:$A$18,0)),INDEX(Assumptions!$B$13:$B$18,MATCH(E2661,Assumptions!$A$13:$A$18,0))*F2661)),2)</f>
        <v>12.45</v>
      </c>
    </row>
    <row r="2662" customFormat="false" ht="15" hidden="false" customHeight="false" outlineLevel="0" collapsed="false">
      <c r="A2662" s="24" t="s">
        <v>3485</v>
      </c>
      <c r="B2662" s="39" t="n">
        <v>46080</v>
      </c>
      <c r="C2662" s="24" t="s">
        <v>696</v>
      </c>
      <c r="D2662" s="24" t="s">
        <v>826</v>
      </c>
      <c r="E2662" s="24" t="s">
        <v>111</v>
      </c>
      <c r="F2662" s="38" t="n">
        <v>100</v>
      </c>
      <c r="G2662" s="42" t="n">
        <f aca="false">DATE(YEAR(B2662),MONTH(B2662),1)</f>
        <v>46054</v>
      </c>
      <c r="H2662" s="24" t="str">
        <f aca="false">INDEX(Customers!$B$2:$B$601,MATCH(C2662,Customers!$A$2:$A$601,0))</f>
        <v>Western</v>
      </c>
      <c r="I2662" s="43" t="n">
        <f aca="false">ROUND(MIN(INDEX(Assumptions!$D$13:$D$18,MATCH(E2662,Assumptions!$A$13:$A$18,0)),MAX(INDEX(Assumptions!$C$13:$C$18,MATCH(E2662,Assumptions!$A$13:$A$18,0)),INDEX(Assumptions!$B$13:$B$18,MATCH(E2662,Assumptions!$A$13:$A$18,0))*F2662)),2)</f>
        <v>4</v>
      </c>
    </row>
    <row r="2663" customFormat="false" ht="15" hidden="false" customHeight="false" outlineLevel="0" collapsed="false">
      <c r="A2663" s="24" t="s">
        <v>3486</v>
      </c>
      <c r="B2663" s="39" t="n">
        <v>46080</v>
      </c>
      <c r="C2663" s="24" t="s">
        <v>747</v>
      </c>
      <c r="D2663" s="24" t="s">
        <v>826</v>
      </c>
      <c r="E2663" s="24" t="s">
        <v>103</v>
      </c>
      <c r="F2663" s="38" t="n">
        <v>2100</v>
      </c>
      <c r="G2663" s="42" t="n">
        <f aca="false">DATE(YEAR(B2663),MONTH(B2663),1)</f>
        <v>46054</v>
      </c>
      <c r="H2663" s="24" t="str">
        <f aca="false">INDEX(Customers!$B$2:$B$601,MATCH(C2663,Customers!$A$2:$A$601,0))</f>
        <v>Eastern</v>
      </c>
      <c r="I2663" s="43" t="n">
        <f aca="false">ROUND(MIN(INDEX(Assumptions!$D$13:$D$18,MATCH(E2663,Assumptions!$A$13:$A$18,0)),MAX(INDEX(Assumptions!$C$13:$C$18,MATCH(E2663,Assumptions!$A$13:$A$18,0)),INDEX(Assumptions!$B$13:$B$18,MATCH(E2663,Assumptions!$A$13:$A$18,0))*F2663)),2)</f>
        <v>21</v>
      </c>
    </row>
    <row r="2664" customFormat="false" ht="15" hidden="false" customHeight="false" outlineLevel="0" collapsed="false">
      <c r="A2664" s="24" t="s">
        <v>3487</v>
      </c>
      <c r="B2664" s="39" t="n">
        <v>46080</v>
      </c>
      <c r="C2664" s="24" t="s">
        <v>774</v>
      </c>
      <c r="D2664" s="24" t="s">
        <v>199</v>
      </c>
      <c r="E2664" s="24" t="s">
        <v>107</v>
      </c>
      <c r="F2664" s="38" t="n">
        <v>37940</v>
      </c>
      <c r="G2664" s="42" t="n">
        <f aca="false">DATE(YEAR(B2664),MONTH(B2664),1)</f>
        <v>46054</v>
      </c>
      <c r="H2664" s="24" t="str">
        <f aca="false">INDEX(Customers!$B$2:$B$601,MATCH(C2664,Customers!$A$2:$A$601,0))</f>
        <v>Western</v>
      </c>
      <c r="I2664" s="43" t="n">
        <f aca="false">ROUND(MIN(INDEX(Assumptions!$D$13:$D$18,MATCH(E2664,Assumptions!$A$13:$A$18,0)),MAX(INDEX(Assumptions!$C$13:$C$18,MATCH(E2664,Assumptions!$A$13:$A$18,0)),INDEX(Assumptions!$B$13:$B$18,MATCH(E2664,Assumptions!$A$13:$A$18,0))*F2664)),2)</f>
        <v>0</v>
      </c>
    </row>
    <row r="2665" customFormat="false" ht="15" hidden="false" customHeight="false" outlineLevel="0" collapsed="false">
      <c r="A2665" s="24" t="s">
        <v>3488</v>
      </c>
      <c r="B2665" s="39" t="n">
        <v>46080</v>
      </c>
      <c r="C2665" s="24" t="s">
        <v>779</v>
      </c>
      <c r="D2665" s="24" t="s">
        <v>826</v>
      </c>
      <c r="E2665" s="24" t="s">
        <v>103</v>
      </c>
      <c r="F2665" s="38" t="n">
        <v>3420</v>
      </c>
      <c r="G2665" s="42" t="n">
        <f aca="false">DATE(YEAR(B2665),MONTH(B2665),1)</f>
        <v>46054</v>
      </c>
      <c r="H2665" s="24" t="str">
        <f aca="false">INDEX(Customers!$B$2:$B$601,MATCH(C2665,Customers!$A$2:$A$601,0))</f>
        <v>Rift Valley</v>
      </c>
      <c r="I2665" s="43" t="n">
        <f aca="false">ROUND(MIN(INDEX(Assumptions!$D$13:$D$18,MATCH(E2665,Assumptions!$A$13:$A$18,0)),MAX(INDEX(Assumptions!$C$13:$C$18,MATCH(E2665,Assumptions!$A$13:$A$18,0)),INDEX(Assumptions!$B$13:$B$18,MATCH(E2665,Assumptions!$A$13:$A$18,0))*F2665)),2)</f>
        <v>34.2</v>
      </c>
    </row>
    <row r="2666" customFormat="false" ht="15" hidden="false" customHeight="false" outlineLevel="0" collapsed="false">
      <c r="A2666" s="24" t="s">
        <v>3489</v>
      </c>
      <c r="B2666" s="39" t="n">
        <v>46080</v>
      </c>
      <c r="C2666" s="24" t="s">
        <v>787</v>
      </c>
      <c r="D2666" s="24" t="s">
        <v>826</v>
      </c>
      <c r="E2666" s="24" t="s">
        <v>113</v>
      </c>
      <c r="F2666" s="38" t="n">
        <v>1000</v>
      </c>
      <c r="G2666" s="42" t="n">
        <f aca="false">DATE(YEAR(B2666),MONTH(B2666),1)</f>
        <v>46054</v>
      </c>
      <c r="H2666" s="24" t="str">
        <f aca="false">INDEX(Customers!$B$2:$B$601,MATCH(C2666,Customers!$A$2:$A$601,0))</f>
        <v>Eastern</v>
      </c>
      <c r="I2666" s="43" t="n">
        <f aca="false">ROUND(MIN(INDEX(Assumptions!$D$13:$D$18,MATCH(E2666,Assumptions!$A$13:$A$18,0)),MAX(INDEX(Assumptions!$C$13:$C$18,MATCH(E2666,Assumptions!$A$13:$A$18,0)),INDEX(Assumptions!$B$13:$B$18,MATCH(E2666,Assumptions!$A$13:$A$18,0))*F2666)),2)</f>
        <v>50</v>
      </c>
    </row>
    <row r="2667" customFormat="false" ht="15" hidden="false" customHeight="false" outlineLevel="0" collapsed="false">
      <c r="A2667" s="24" t="s">
        <v>3490</v>
      </c>
      <c r="B2667" s="39" t="n">
        <v>46080</v>
      </c>
      <c r="C2667" s="24" t="s">
        <v>791</v>
      </c>
      <c r="D2667" s="24" t="s">
        <v>826</v>
      </c>
      <c r="E2667" s="24" t="s">
        <v>111</v>
      </c>
      <c r="F2667" s="38" t="n">
        <v>50</v>
      </c>
      <c r="G2667" s="42" t="n">
        <f aca="false">DATE(YEAR(B2667),MONTH(B2667),1)</f>
        <v>46054</v>
      </c>
      <c r="H2667" s="24" t="str">
        <f aca="false">INDEX(Customers!$B$2:$B$601,MATCH(C2667,Customers!$A$2:$A$601,0))</f>
        <v>Coast</v>
      </c>
      <c r="I2667" s="43" t="n">
        <f aca="false">ROUND(MIN(INDEX(Assumptions!$D$13:$D$18,MATCH(E2667,Assumptions!$A$13:$A$18,0)),MAX(INDEX(Assumptions!$C$13:$C$18,MATCH(E2667,Assumptions!$A$13:$A$18,0)),INDEX(Assumptions!$B$13:$B$18,MATCH(E2667,Assumptions!$A$13:$A$18,0))*F2667)),2)</f>
        <v>2</v>
      </c>
    </row>
    <row r="2668" customFormat="false" ht="15" hidden="false" customHeight="false" outlineLevel="0" collapsed="false">
      <c r="A2668" s="24" t="s">
        <v>3491</v>
      </c>
      <c r="B2668" s="39" t="n">
        <v>46080</v>
      </c>
      <c r="C2668" s="24" t="s">
        <v>803</v>
      </c>
      <c r="D2668" s="24" t="s">
        <v>826</v>
      </c>
      <c r="E2668" s="24" t="s">
        <v>111</v>
      </c>
      <c r="F2668" s="38" t="n">
        <v>500</v>
      </c>
      <c r="G2668" s="42" t="n">
        <f aca="false">DATE(YEAR(B2668),MONTH(B2668),1)</f>
        <v>46054</v>
      </c>
      <c r="H2668" s="24" t="str">
        <f aca="false">INDEX(Customers!$B$2:$B$601,MATCH(C2668,Customers!$A$2:$A$601,0))</f>
        <v>Nairobi</v>
      </c>
      <c r="I2668" s="43" t="n">
        <f aca="false">ROUND(MIN(INDEX(Assumptions!$D$13:$D$18,MATCH(E2668,Assumptions!$A$13:$A$18,0)),MAX(INDEX(Assumptions!$C$13:$C$18,MATCH(E2668,Assumptions!$A$13:$A$18,0)),INDEX(Assumptions!$B$13:$B$18,MATCH(E2668,Assumptions!$A$13:$A$18,0))*F2668)),2)</f>
        <v>20</v>
      </c>
    </row>
    <row r="2669" customFormat="false" ht="15" hidden="false" customHeight="false" outlineLevel="0" collapsed="false">
      <c r="A2669" s="24" t="s">
        <v>3492</v>
      </c>
      <c r="B2669" s="39" t="n">
        <v>46080</v>
      </c>
      <c r="C2669" s="24" t="s">
        <v>813</v>
      </c>
      <c r="D2669" s="24" t="s">
        <v>826</v>
      </c>
      <c r="E2669" s="24" t="s">
        <v>111</v>
      </c>
      <c r="F2669" s="38" t="n">
        <v>50</v>
      </c>
      <c r="G2669" s="42" t="n">
        <f aca="false">DATE(YEAR(B2669),MONTH(B2669),1)</f>
        <v>46054</v>
      </c>
      <c r="H2669" s="24" t="str">
        <f aca="false">INDEX(Customers!$B$2:$B$601,MATCH(C2669,Customers!$A$2:$A$601,0))</f>
        <v>Eastern</v>
      </c>
      <c r="I2669" s="43" t="n">
        <f aca="false">ROUND(MIN(INDEX(Assumptions!$D$13:$D$18,MATCH(E2669,Assumptions!$A$13:$A$18,0)),MAX(INDEX(Assumptions!$C$13:$C$18,MATCH(E2669,Assumptions!$A$13:$A$18,0)),INDEX(Assumptions!$B$13:$B$18,MATCH(E2669,Assumptions!$A$13:$A$18,0))*F2669)),2)</f>
        <v>2</v>
      </c>
    </row>
    <row r="2670" customFormat="false" ht="15" hidden="false" customHeight="false" outlineLevel="0" collapsed="false">
      <c r="A2670" s="24" t="s">
        <v>3493</v>
      </c>
      <c r="B2670" s="39" t="n">
        <v>46081</v>
      </c>
      <c r="C2670" s="24" t="s">
        <v>219</v>
      </c>
      <c r="D2670" s="24" t="s">
        <v>174</v>
      </c>
      <c r="E2670" s="24" t="s">
        <v>105</v>
      </c>
      <c r="F2670" s="38" t="n">
        <v>660</v>
      </c>
      <c r="G2670" s="42" t="n">
        <f aca="false">DATE(YEAR(B2670),MONTH(B2670),1)</f>
        <v>46054</v>
      </c>
      <c r="H2670" s="24" t="str">
        <f aca="false">INDEX(Customers!$B$2:$B$601,MATCH(C2670,Customers!$A$2:$A$601,0))</f>
        <v>Rift Valley</v>
      </c>
      <c r="I2670" s="43" t="n">
        <f aca="false">ROUND(MIN(INDEX(Assumptions!$D$13:$D$18,MATCH(E2670,Assumptions!$A$13:$A$18,0)),MAX(INDEX(Assumptions!$C$13:$C$18,MATCH(E2670,Assumptions!$A$13:$A$18,0)),INDEX(Assumptions!$B$13:$B$18,MATCH(E2670,Assumptions!$A$13:$A$18,0))*F2670)),2)</f>
        <v>10</v>
      </c>
    </row>
    <row r="2671" customFormat="false" ht="15" hidden="false" customHeight="false" outlineLevel="0" collapsed="false">
      <c r="A2671" s="24" t="s">
        <v>3494</v>
      </c>
      <c r="B2671" s="39" t="n">
        <v>46081</v>
      </c>
      <c r="C2671" s="24" t="s">
        <v>221</v>
      </c>
      <c r="D2671" s="24" t="s">
        <v>826</v>
      </c>
      <c r="E2671" s="24" t="s">
        <v>111</v>
      </c>
      <c r="F2671" s="38" t="n">
        <v>50</v>
      </c>
      <c r="G2671" s="42" t="n">
        <f aca="false">DATE(YEAR(B2671),MONTH(B2671),1)</f>
        <v>46054</v>
      </c>
      <c r="H2671" s="24" t="str">
        <f aca="false">INDEX(Customers!$B$2:$B$601,MATCH(C2671,Customers!$A$2:$A$601,0))</f>
        <v>Central</v>
      </c>
      <c r="I2671" s="43" t="n">
        <f aca="false">ROUND(MIN(INDEX(Assumptions!$D$13:$D$18,MATCH(E2671,Assumptions!$A$13:$A$18,0)),MAX(INDEX(Assumptions!$C$13:$C$18,MATCH(E2671,Assumptions!$A$13:$A$18,0)),INDEX(Assumptions!$B$13:$B$18,MATCH(E2671,Assumptions!$A$13:$A$18,0))*F2671)),2)</f>
        <v>2</v>
      </c>
    </row>
    <row r="2672" customFormat="false" ht="15" hidden="false" customHeight="false" outlineLevel="0" collapsed="false">
      <c r="A2672" s="24" t="s">
        <v>3495</v>
      </c>
      <c r="B2672" s="39" t="n">
        <v>46081</v>
      </c>
      <c r="C2672" s="24" t="s">
        <v>245</v>
      </c>
      <c r="D2672" s="24" t="s">
        <v>826</v>
      </c>
      <c r="E2672" s="24" t="s">
        <v>109</v>
      </c>
      <c r="F2672" s="38" t="n">
        <v>24570</v>
      </c>
      <c r="G2672" s="42" t="n">
        <f aca="false">DATE(YEAR(B2672),MONTH(B2672),1)</f>
        <v>46054</v>
      </c>
      <c r="H2672" s="24" t="str">
        <f aca="false">INDEX(Customers!$B$2:$B$601,MATCH(C2672,Customers!$A$2:$A$601,0))</f>
        <v>Rift Valley</v>
      </c>
      <c r="I2672" s="43" t="n">
        <f aca="false">ROUND(MIN(INDEX(Assumptions!$D$13:$D$18,MATCH(E2672,Assumptions!$A$13:$A$18,0)),MAX(INDEX(Assumptions!$C$13:$C$18,MATCH(E2672,Assumptions!$A$13:$A$18,0)),INDEX(Assumptions!$B$13:$B$18,MATCH(E2672,Assumptions!$A$13:$A$18,0))*F2672)),2)</f>
        <v>40</v>
      </c>
    </row>
    <row r="2673" customFormat="false" ht="15" hidden="false" customHeight="false" outlineLevel="0" collapsed="false">
      <c r="A2673" s="24" t="s">
        <v>3496</v>
      </c>
      <c r="B2673" s="39" t="n">
        <v>46081</v>
      </c>
      <c r="C2673" s="24" t="s">
        <v>247</v>
      </c>
      <c r="D2673" s="24" t="s">
        <v>826</v>
      </c>
      <c r="E2673" s="24" t="s">
        <v>113</v>
      </c>
      <c r="F2673" s="38" t="n">
        <v>500</v>
      </c>
      <c r="G2673" s="42" t="n">
        <f aca="false">DATE(YEAR(B2673),MONTH(B2673),1)</f>
        <v>46054</v>
      </c>
      <c r="H2673" s="24" t="str">
        <f aca="false">INDEX(Customers!$B$2:$B$601,MATCH(C2673,Customers!$A$2:$A$601,0))</f>
        <v>Nairobi</v>
      </c>
      <c r="I2673" s="43" t="n">
        <f aca="false">ROUND(MIN(INDEX(Assumptions!$D$13:$D$18,MATCH(E2673,Assumptions!$A$13:$A$18,0)),MAX(INDEX(Assumptions!$C$13:$C$18,MATCH(E2673,Assumptions!$A$13:$A$18,0)),INDEX(Assumptions!$B$13:$B$18,MATCH(E2673,Assumptions!$A$13:$A$18,0))*F2673)),2)</f>
        <v>25</v>
      </c>
    </row>
    <row r="2674" customFormat="false" ht="15" hidden="false" customHeight="false" outlineLevel="0" collapsed="false">
      <c r="A2674" s="24" t="s">
        <v>3497</v>
      </c>
      <c r="B2674" s="39" t="n">
        <v>46081</v>
      </c>
      <c r="C2674" s="24" t="s">
        <v>251</v>
      </c>
      <c r="D2674" s="24" t="s">
        <v>826</v>
      </c>
      <c r="E2674" s="24" t="s">
        <v>111</v>
      </c>
      <c r="F2674" s="38" t="n">
        <v>50</v>
      </c>
      <c r="G2674" s="42" t="n">
        <f aca="false">DATE(YEAR(B2674),MONTH(B2674),1)</f>
        <v>46054</v>
      </c>
      <c r="H2674" s="24" t="str">
        <f aca="false">INDEX(Customers!$B$2:$B$601,MATCH(C2674,Customers!$A$2:$A$601,0))</f>
        <v>Nairobi</v>
      </c>
      <c r="I2674" s="43" t="n">
        <f aca="false">ROUND(MIN(INDEX(Assumptions!$D$13:$D$18,MATCH(E2674,Assumptions!$A$13:$A$18,0)),MAX(INDEX(Assumptions!$C$13:$C$18,MATCH(E2674,Assumptions!$A$13:$A$18,0)),INDEX(Assumptions!$B$13:$B$18,MATCH(E2674,Assumptions!$A$13:$A$18,0))*F2674)),2)</f>
        <v>2</v>
      </c>
    </row>
    <row r="2675" customFormat="false" ht="15" hidden="false" customHeight="false" outlineLevel="0" collapsed="false">
      <c r="A2675" s="24" t="s">
        <v>3498</v>
      </c>
      <c r="B2675" s="39" t="n">
        <v>46081</v>
      </c>
      <c r="C2675" s="24" t="s">
        <v>254</v>
      </c>
      <c r="D2675" s="24" t="s">
        <v>173</v>
      </c>
      <c r="E2675" s="24" t="s">
        <v>105</v>
      </c>
      <c r="F2675" s="38" t="n">
        <v>800</v>
      </c>
      <c r="G2675" s="42" t="n">
        <f aca="false">DATE(YEAR(B2675),MONTH(B2675),1)</f>
        <v>46054</v>
      </c>
      <c r="H2675" s="24" t="str">
        <f aca="false">INDEX(Customers!$B$2:$B$601,MATCH(C2675,Customers!$A$2:$A$601,0))</f>
        <v>Rift Valley</v>
      </c>
      <c r="I2675" s="43" t="n">
        <f aca="false">ROUND(MIN(INDEX(Assumptions!$D$13:$D$18,MATCH(E2675,Assumptions!$A$13:$A$18,0)),MAX(INDEX(Assumptions!$C$13:$C$18,MATCH(E2675,Assumptions!$A$13:$A$18,0)),INDEX(Assumptions!$B$13:$B$18,MATCH(E2675,Assumptions!$A$13:$A$18,0))*F2675)),2)</f>
        <v>12</v>
      </c>
    </row>
    <row r="2676" customFormat="false" ht="15" hidden="false" customHeight="false" outlineLevel="0" collapsed="false">
      <c r="A2676" s="24" t="s">
        <v>3499</v>
      </c>
      <c r="B2676" s="39" t="n">
        <v>46081</v>
      </c>
      <c r="C2676" s="24" t="s">
        <v>256</v>
      </c>
      <c r="D2676" s="24" t="s">
        <v>203</v>
      </c>
      <c r="E2676" s="24" t="s">
        <v>105</v>
      </c>
      <c r="F2676" s="38" t="n">
        <v>6320</v>
      </c>
      <c r="G2676" s="42" t="n">
        <f aca="false">DATE(YEAR(B2676),MONTH(B2676),1)</f>
        <v>46054</v>
      </c>
      <c r="H2676" s="24" t="str">
        <f aca="false">INDEX(Customers!$B$2:$B$601,MATCH(C2676,Customers!$A$2:$A$601,0))</f>
        <v>Eastern</v>
      </c>
      <c r="I2676" s="43" t="n">
        <f aca="false">ROUND(MIN(INDEX(Assumptions!$D$13:$D$18,MATCH(E2676,Assumptions!$A$13:$A$18,0)),MAX(INDEX(Assumptions!$C$13:$C$18,MATCH(E2676,Assumptions!$A$13:$A$18,0)),INDEX(Assumptions!$B$13:$B$18,MATCH(E2676,Assumptions!$A$13:$A$18,0))*F2676)),2)</f>
        <v>94.8</v>
      </c>
    </row>
    <row r="2677" customFormat="false" ht="15" hidden="false" customHeight="false" outlineLevel="0" collapsed="false">
      <c r="A2677" s="24" t="s">
        <v>3500</v>
      </c>
      <c r="B2677" s="39" t="n">
        <v>46081</v>
      </c>
      <c r="C2677" s="24" t="s">
        <v>278</v>
      </c>
      <c r="D2677" s="24" t="s">
        <v>826</v>
      </c>
      <c r="E2677" s="24" t="s">
        <v>109</v>
      </c>
      <c r="F2677" s="38" t="n">
        <v>4770</v>
      </c>
      <c r="G2677" s="42" t="n">
        <f aca="false">DATE(YEAR(B2677),MONTH(B2677),1)</f>
        <v>46054</v>
      </c>
      <c r="H2677" s="24" t="str">
        <f aca="false">INDEX(Customers!$B$2:$B$601,MATCH(C2677,Customers!$A$2:$A$601,0))</f>
        <v>Central</v>
      </c>
      <c r="I2677" s="43" t="n">
        <f aca="false">ROUND(MIN(INDEX(Assumptions!$D$13:$D$18,MATCH(E2677,Assumptions!$A$13:$A$18,0)),MAX(INDEX(Assumptions!$C$13:$C$18,MATCH(E2677,Assumptions!$A$13:$A$18,0)),INDEX(Assumptions!$B$13:$B$18,MATCH(E2677,Assumptions!$A$13:$A$18,0))*F2677)),2)</f>
        <v>19.08</v>
      </c>
    </row>
    <row r="2678" customFormat="false" ht="15" hidden="false" customHeight="false" outlineLevel="0" collapsed="false">
      <c r="A2678" s="24" t="s">
        <v>3501</v>
      </c>
      <c r="B2678" s="39" t="n">
        <v>46081</v>
      </c>
      <c r="C2678" s="24" t="s">
        <v>289</v>
      </c>
      <c r="D2678" s="24" t="s">
        <v>826</v>
      </c>
      <c r="E2678" s="24" t="s">
        <v>109</v>
      </c>
      <c r="F2678" s="38" t="n">
        <v>64590</v>
      </c>
      <c r="G2678" s="42" t="n">
        <f aca="false">DATE(YEAR(B2678),MONTH(B2678),1)</f>
        <v>46054</v>
      </c>
      <c r="H2678" s="24" t="str">
        <f aca="false">INDEX(Customers!$B$2:$B$601,MATCH(C2678,Customers!$A$2:$A$601,0))</f>
        <v>Coast</v>
      </c>
      <c r="I2678" s="43" t="n">
        <f aca="false">ROUND(MIN(INDEX(Assumptions!$D$13:$D$18,MATCH(E2678,Assumptions!$A$13:$A$18,0)),MAX(INDEX(Assumptions!$C$13:$C$18,MATCH(E2678,Assumptions!$A$13:$A$18,0)),INDEX(Assumptions!$B$13:$B$18,MATCH(E2678,Assumptions!$A$13:$A$18,0))*F2678)),2)</f>
        <v>40</v>
      </c>
    </row>
    <row r="2679" customFormat="false" ht="15" hidden="false" customHeight="false" outlineLevel="0" collapsed="false">
      <c r="A2679" s="24" t="s">
        <v>3502</v>
      </c>
      <c r="B2679" s="39" t="n">
        <v>46081</v>
      </c>
      <c r="C2679" s="24" t="s">
        <v>298</v>
      </c>
      <c r="D2679" s="24" t="s">
        <v>826</v>
      </c>
      <c r="E2679" s="24" t="s">
        <v>103</v>
      </c>
      <c r="F2679" s="38" t="n">
        <v>3870</v>
      </c>
      <c r="G2679" s="42" t="n">
        <f aca="false">DATE(YEAR(B2679),MONTH(B2679),1)</f>
        <v>46054</v>
      </c>
      <c r="H2679" s="24" t="str">
        <f aca="false">INDEX(Customers!$B$2:$B$601,MATCH(C2679,Customers!$A$2:$A$601,0))</f>
        <v>Eastern</v>
      </c>
      <c r="I2679" s="43" t="n">
        <f aca="false">ROUND(MIN(INDEX(Assumptions!$D$13:$D$18,MATCH(E2679,Assumptions!$A$13:$A$18,0)),MAX(INDEX(Assumptions!$C$13:$C$18,MATCH(E2679,Assumptions!$A$13:$A$18,0)),INDEX(Assumptions!$B$13:$B$18,MATCH(E2679,Assumptions!$A$13:$A$18,0))*F2679)),2)</f>
        <v>38.7</v>
      </c>
    </row>
    <row r="2680" customFormat="false" ht="15" hidden="false" customHeight="false" outlineLevel="0" collapsed="false">
      <c r="A2680" s="24" t="s">
        <v>3503</v>
      </c>
      <c r="B2680" s="39" t="n">
        <v>46081</v>
      </c>
      <c r="C2680" s="24" t="s">
        <v>303</v>
      </c>
      <c r="D2680" s="24" t="s">
        <v>826</v>
      </c>
      <c r="E2680" s="24" t="s">
        <v>103</v>
      </c>
      <c r="F2680" s="38" t="n">
        <v>10940</v>
      </c>
      <c r="G2680" s="42" t="n">
        <f aca="false">DATE(YEAR(B2680),MONTH(B2680),1)</f>
        <v>46054</v>
      </c>
      <c r="H2680" s="24" t="str">
        <f aca="false">INDEX(Customers!$B$2:$B$601,MATCH(C2680,Customers!$A$2:$A$601,0))</f>
        <v>Rift Valley</v>
      </c>
      <c r="I2680" s="43" t="n">
        <f aca="false">ROUND(MIN(INDEX(Assumptions!$D$13:$D$18,MATCH(E2680,Assumptions!$A$13:$A$18,0)),MAX(INDEX(Assumptions!$C$13:$C$18,MATCH(E2680,Assumptions!$A$13:$A$18,0)),INDEX(Assumptions!$B$13:$B$18,MATCH(E2680,Assumptions!$A$13:$A$18,0))*F2680)),2)</f>
        <v>105</v>
      </c>
    </row>
    <row r="2681" customFormat="false" ht="15" hidden="false" customHeight="false" outlineLevel="0" collapsed="false">
      <c r="A2681" s="24" t="s">
        <v>3504</v>
      </c>
      <c r="B2681" s="39" t="n">
        <v>46081</v>
      </c>
      <c r="C2681" s="24" t="s">
        <v>315</v>
      </c>
      <c r="D2681" s="24" t="s">
        <v>826</v>
      </c>
      <c r="E2681" s="24" t="s">
        <v>111</v>
      </c>
      <c r="F2681" s="38" t="n">
        <v>100</v>
      </c>
      <c r="G2681" s="42" t="n">
        <f aca="false">DATE(YEAR(B2681),MONTH(B2681),1)</f>
        <v>46054</v>
      </c>
      <c r="H2681" s="24" t="str">
        <f aca="false">INDEX(Customers!$B$2:$B$601,MATCH(C2681,Customers!$A$2:$A$601,0))</f>
        <v>Coast</v>
      </c>
      <c r="I2681" s="43" t="n">
        <f aca="false">ROUND(MIN(INDEX(Assumptions!$D$13:$D$18,MATCH(E2681,Assumptions!$A$13:$A$18,0)),MAX(INDEX(Assumptions!$C$13:$C$18,MATCH(E2681,Assumptions!$A$13:$A$18,0)),INDEX(Assumptions!$B$13:$B$18,MATCH(E2681,Assumptions!$A$13:$A$18,0))*F2681)),2)</f>
        <v>4</v>
      </c>
    </row>
    <row r="2682" customFormat="false" ht="15" hidden="false" customHeight="false" outlineLevel="0" collapsed="false">
      <c r="A2682" s="24" t="s">
        <v>3505</v>
      </c>
      <c r="B2682" s="39" t="n">
        <v>46081</v>
      </c>
      <c r="C2682" s="24" t="s">
        <v>331</v>
      </c>
      <c r="D2682" s="24" t="s">
        <v>826</v>
      </c>
      <c r="E2682" s="24" t="s">
        <v>109</v>
      </c>
      <c r="F2682" s="38" t="n">
        <v>2420</v>
      </c>
      <c r="G2682" s="42" t="n">
        <f aca="false">DATE(YEAR(B2682),MONTH(B2682),1)</f>
        <v>46054</v>
      </c>
      <c r="H2682" s="24" t="str">
        <f aca="false">INDEX(Customers!$B$2:$B$601,MATCH(C2682,Customers!$A$2:$A$601,0))</f>
        <v>Coast</v>
      </c>
      <c r="I2682" s="43" t="n">
        <f aca="false">ROUND(MIN(INDEX(Assumptions!$D$13:$D$18,MATCH(E2682,Assumptions!$A$13:$A$18,0)),MAX(INDEX(Assumptions!$C$13:$C$18,MATCH(E2682,Assumptions!$A$13:$A$18,0)),INDEX(Assumptions!$B$13:$B$18,MATCH(E2682,Assumptions!$A$13:$A$18,0))*F2682)),2)</f>
        <v>9.68</v>
      </c>
    </row>
    <row r="2683" customFormat="false" ht="15" hidden="false" customHeight="false" outlineLevel="0" collapsed="false">
      <c r="A2683" s="24" t="s">
        <v>3506</v>
      </c>
      <c r="B2683" s="39" t="n">
        <v>46081</v>
      </c>
      <c r="C2683" s="24" t="s">
        <v>372</v>
      </c>
      <c r="D2683" s="24" t="s">
        <v>826</v>
      </c>
      <c r="E2683" s="24" t="s">
        <v>103</v>
      </c>
      <c r="F2683" s="38" t="n">
        <v>2760</v>
      </c>
      <c r="G2683" s="42" t="n">
        <f aca="false">DATE(YEAR(B2683),MONTH(B2683),1)</f>
        <v>46054</v>
      </c>
      <c r="H2683" s="24" t="str">
        <f aca="false">INDEX(Customers!$B$2:$B$601,MATCH(C2683,Customers!$A$2:$A$601,0))</f>
        <v>Central</v>
      </c>
      <c r="I2683" s="43" t="n">
        <f aca="false">ROUND(MIN(INDEX(Assumptions!$D$13:$D$18,MATCH(E2683,Assumptions!$A$13:$A$18,0)),MAX(INDEX(Assumptions!$C$13:$C$18,MATCH(E2683,Assumptions!$A$13:$A$18,0)),INDEX(Assumptions!$B$13:$B$18,MATCH(E2683,Assumptions!$A$13:$A$18,0))*F2683)),2)</f>
        <v>27.6</v>
      </c>
    </row>
    <row r="2684" customFormat="false" ht="15" hidden="false" customHeight="false" outlineLevel="0" collapsed="false">
      <c r="A2684" s="24" t="s">
        <v>3507</v>
      </c>
      <c r="B2684" s="39" t="n">
        <v>46081</v>
      </c>
      <c r="C2684" s="24" t="s">
        <v>380</v>
      </c>
      <c r="D2684" s="24" t="s">
        <v>826</v>
      </c>
      <c r="E2684" s="24" t="s">
        <v>103</v>
      </c>
      <c r="F2684" s="38" t="n">
        <v>2850</v>
      </c>
      <c r="G2684" s="42" t="n">
        <f aca="false">DATE(YEAR(B2684),MONTH(B2684),1)</f>
        <v>46054</v>
      </c>
      <c r="H2684" s="24" t="str">
        <f aca="false">INDEX(Customers!$B$2:$B$601,MATCH(C2684,Customers!$A$2:$A$601,0))</f>
        <v>Western</v>
      </c>
      <c r="I2684" s="43" t="n">
        <f aca="false">ROUND(MIN(INDEX(Assumptions!$D$13:$D$18,MATCH(E2684,Assumptions!$A$13:$A$18,0)),MAX(INDEX(Assumptions!$C$13:$C$18,MATCH(E2684,Assumptions!$A$13:$A$18,0)),INDEX(Assumptions!$B$13:$B$18,MATCH(E2684,Assumptions!$A$13:$A$18,0))*F2684)),2)</f>
        <v>28.5</v>
      </c>
    </row>
    <row r="2685" customFormat="false" ht="15" hidden="false" customHeight="false" outlineLevel="0" collapsed="false">
      <c r="A2685" s="24" t="s">
        <v>3508</v>
      </c>
      <c r="B2685" s="39" t="n">
        <v>46081</v>
      </c>
      <c r="C2685" s="24" t="s">
        <v>381</v>
      </c>
      <c r="D2685" s="24" t="s">
        <v>826</v>
      </c>
      <c r="E2685" s="24" t="s">
        <v>103</v>
      </c>
      <c r="F2685" s="38" t="n">
        <v>7430</v>
      </c>
      <c r="G2685" s="42" t="n">
        <f aca="false">DATE(YEAR(B2685),MONTH(B2685),1)</f>
        <v>46054</v>
      </c>
      <c r="H2685" s="24" t="str">
        <f aca="false">INDEX(Customers!$B$2:$B$601,MATCH(C2685,Customers!$A$2:$A$601,0))</f>
        <v>Rift Valley</v>
      </c>
      <c r="I2685" s="43" t="n">
        <f aca="false">ROUND(MIN(INDEX(Assumptions!$D$13:$D$18,MATCH(E2685,Assumptions!$A$13:$A$18,0)),MAX(INDEX(Assumptions!$C$13:$C$18,MATCH(E2685,Assumptions!$A$13:$A$18,0)),INDEX(Assumptions!$B$13:$B$18,MATCH(E2685,Assumptions!$A$13:$A$18,0))*F2685)),2)</f>
        <v>74.3</v>
      </c>
    </row>
    <row r="2686" customFormat="false" ht="15" hidden="false" customHeight="false" outlineLevel="0" collapsed="false">
      <c r="A2686" s="24" t="s">
        <v>3509</v>
      </c>
      <c r="B2686" s="39" t="n">
        <v>46081</v>
      </c>
      <c r="C2686" s="24" t="s">
        <v>395</v>
      </c>
      <c r="D2686" s="24" t="s">
        <v>826</v>
      </c>
      <c r="E2686" s="24" t="s">
        <v>103</v>
      </c>
      <c r="F2686" s="38" t="n">
        <v>760</v>
      </c>
      <c r="G2686" s="42" t="n">
        <f aca="false">DATE(YEAR(B2686),MONTH(B2686),1)</f>
        <v>46054</v>
      </c>
      <c r="H2686" s="24" t="str">
        <f aca="false">INDEX(Customers!$B$2:$B$601,MATCH(C2686,Customers!$A$2:$A$601,0))</f>
        <v>Eastern</v>
      </c>
      <c r="I2686" s="43" t="n">
        <f aca="false">ROUND(MIN(INDEX(Assumptions!$D$13:$D$18,MATCH(E2686,Assumptions!$A$13:$A$18,0)),MAX(INDEX(Assumptions!$C$13:$C$18,MATCH(E2686,Assumptions!$A$13:$A$18,0)),INDEX(Assumptions!$B$13:$B$18,MATCH(E2686,Assumptions!$A$13:$A$18,0))*F2686)),2)</f>
        <v>7.6</v>
      </c>
    </row>
    <row r="2687" customFormat="false" ht="15" hidden="false" customHeight="false" outlineLevel="0" collapsed="false">
      <c r="A2687" s="24" t="s">
        <v>3510</v>
      </c>
      <c r="B2687" s="39" t="n">
        <v>46081</v>
      </c>
      <c r="C2687" s="24" t="s">
        <v>395</v>
      </c>
      <c r="D2687" s="24" t="s">
        <v>205</v>
      </c>
      <c r="E2687" s="24" t="s">
        <v>107</v>
      </c>
      <c r="F2687" s="38" t="n">
        <v>19280</v>
      </c>
      <c r="G2687" s="42" t="n">
        <f aca="false">DATE(YEAR(B2687),MONTH(B2687),1)</f>
        <v>46054</v>
      </c>
      <c r="H2687" s="24" t="str">
        <f aca="false">INDEX(Customers!$B$2:$B$601,MATCH(C2687,Customers!$A$2:$A$601,0))</f>
        <v>Eastern</v>
      </c>
      <c r="I2687" s="43" t="n">
        <f aca="false">ROUND(MIN(INDEX(Assumptions!$D$13:$D$18,MATCH(E2687,Assumptions!$A$13:$A$18,0)),MAX(INDEX(Assumptions!$C$13:$C$18,MATCH(E2687,Assumptions!$A$13:$A$18,0)),INDEX(Assumptions!$B$13:$B$18,MATCH(E2687,Assumptions!$A$13:$A$18,0))*F2687)),2)</f>
        <v>0</v>
      </c>
    </row>
    <row r="2688" customFormat="false" ht="15" hidden="false" customHeight="false" outlineLevel="0" collapsed="false">
      <c r="A2688" s="24" t="s">
        <v>3511</v>
      </c>
      <c r="B2688" s="39" t="n">
        <v>46081</v>
      </c>
      <c r="C2688" s="24" t="s">
        <v>397</v>
      </c>
      <c r="D2688" s="24" t="s">
        <v>826</v>
      </c>
      <c r="E2688" s="24" t="s">
        <v>103</v>
      </c>
      <c r="F2688" s="38" t="n">
        <v>600</v>
      </c>
      <c r="G2688" s="42" t="n">
        <f aca="false">DATE(YEAR(B2688),MONTH(B2688),1)</f>
        <v>46054</v>
      </c>
      <c r="H2688" s="24" t="str">
        <f aca="false">INDEX(Customers!$B$2:$B$601,MATCH(C2688,Customers!$A$2:$A$601,0))</f>
        <v>Western</v>
      </c>
      <c r="I2688" s="43" t="n">
        <f aca="false">ROUND(MIN(INDEX(Assumptions!$D$13:$D$18,MATCH(E2688,Assumptions!$A$13:$A$18,0)),MAX(INDEX(Assumptions!$C$13:$C$18,MATCH(E2688,Assumptions!$A$13:$A$18,0)),INDEX(Assumptions!$B$13:$B$18,MATCH(E2688,Assumptions!$A$13:$A$18,0))*F2688)),2)</f>
        <v>6</v>
      </c>
    </row>
    <row r="2689" customFormat="false" ht="15" hidden="false" customHeight="false" outlineLevel="0" collapsed="false">
      <c r="A2689" s="24" t="s">
        <v>3512</v>
      </c>
      <c r="B2689" s="39" t="n">
        <v>46081</v>
      </c>
      <c r="C2689" s="24" t="s">
        <v>399</v>
      </c>
      <c r="D2689" s="24" t="s">
        <v>826</v>
      </c>
      <c r="E2689" s="24" t="s">
        <v>111</v>
      </c>
      <c r="F2689" s="38" t="n">
        <v>50</v>
      </c>
      <c r="G2689" s="42" t="n">
        <f aca="false">DATE(YEAR(B2689),MONTH(B2689),1)</f>
        <v>46054</v>
      </c>
      <c r="H2689" s="24" t="str">
        <f aca="false">INDEX(Customers!$B$2:$B$601,MATCH(C2689,Customers!$A$2:$A$601,0))</f>
        <v>Western</v>
      </c>
      <c r="I2689" s="43" t="n">
        <f aca="false">ROUND(MIN(INDEX(Assumptions!$D$13:$D$18,MATCH(E2689,Assumptions!$A$13:$A$18,0)),MAX(INDEX(Assumptions!$C$13:$C$18,MATCH(E2689,Assumptions!$A$13:$A$18,0)),INDEX(Assumptions!$B$13:$B$18,MATCH(E2689,Assumptions!$A$13:$A$18,0))*F2689)),2)</f>
        <v>2</v>
      </c>
    </row>
    <row r="2690" customFormat="false" ht="15" hidden="false" customHeight="false" outlineLevel="0" collapsed="false">
      <c r="A2690" s="24" t="s">
        <v>3513</v>
      </c>
      <c r="B2690" s="39" t="n">
        <v>46081</v>
      </c>
      <c r="C2690" s="24" t="s">
        <v>400</v>
      </c>
      <c r="D2690" s="24" t="s">
        <v>826</v>
      </c>
      <c r="E2690" s="24" t="s">
        <v>109</v>
      </c>
      <c r="F2690" s="38" t="n">
        <v>50150</v>
      </c>
      <c r="G2690" s="42" t="n">
        <f aca="false">DATE(YEAR(B2690),MONTH(B2690),1)</f>
        <v>46054</v>
      </c>
      <c r="H2690" s="24" t="str">
        <f aca="false">INDEX(Customers!$B$2:$B$601,MATCH(C2690,Customers!$A$2:$A$601,0))</f>
        <v>Nairobi</v>
      </c>
      <c r="I2690" s="43" t="n">
        <f aca="false">ROUND(MIN(INDEX(Assumptions!$D$13:$D$18,MATCH(E2690,Assumptions!$A$13:$A$18,0)),MAX(INDEX(Assumptions!$C$13:$C$18,MATCH(E2690,Assumptions!$A$13:$A$18,0)),INDEX(Assumptions!$B$13:$B$18,MATCH(E2690,Assumptions!$A$13:$A$18,0))*F2690)),2)</f>
        <v>40</v>
      </c>
    </row>
    <row r="2691" customFormat="false" ht="15" hidden="false" customHeight="false" outlineLevel="0" collapsed="false">
      <c r="A2691" s="24" t="s">
        <v>3514</v>
      </c>
      <c r="B2691" s="39" t="n">
        <v>46081</v>
      </c>
      <c r="C2691" s="24" t="s">
        <v>405</v>
      </c>
      <c r="D2691" s="24" t="s">
        <v>826</v>
      </c>
      <c r="E2691" s="24" t="s">
        <v>103</v>
      </c>
      <c r="F2691" s="38" t="n">
        <v>590</v>
      </c>
      <c r="G2691" s="42" t="n">
        <f aca="false">DATE(YEAR(B2691),MONTH(B2691),1)</f>
        <v>46054</v>
      </c>
      <c r="H2691" s="24" t="str">
        <f aca="false">INDEX(Customers!$B$2:$B$601,MATCH(C2691,Customers!$A$2:$A$601,0))</f>
        <v>Nairobi</v>
      </c>
      <c r="I2691" s="43" t="n">
        <f aca="false">ROUND(MIN(INDEX(Assumptions!$D$13:$D$18,MATCH(E2691,Assumptions!$A$13:$A$18,0)),MAX(INDEX(Assumptions!$C$13:$C$18,MATCH(E2691,Assumptions!$A$13:$A$18,0)),INDEX(Assumptions!$B$13:$B$18,MATCH(E2691,Assumptions!$A$13:$A$18,0))*F2691)),2)</f>
        <v>5.9</v>
      </c>
    </row>
    <row r="2692" customFormat="false" ht="15" hidden="false" customHeight="false" outlineLevel="0" collapsed="false">
      <c r="A2692" s="24" t="s">
        <v>3515</v>
      </c>
      <c r="B2692" s="39" t="n">
        <v>46081</v>
      </c>
      <c r="C2692" s="24" t="s">
        <v>406</v>
      </c>
      <c r="D2692" s="24" t="s">
        <v>183</v>
      </c>
      <c r="E2692" s="24" t="s">
        <v>107</v>
      </c>
      <c r="F2692" s="38" t="n">
        <v>3670</v>
      </c>
      <c r="G2692" s="42" t="n">
        <f aca="false">DATE(YEAR(B2692),MONTH(B2692),1)</f>
        <v>46054</v>
      </c>
      <c r="H2692" s="24" t="str">
        <f aca="false">INDEX(Customers!$B$2:$B$601,MATCH(C2692,Customers!$A$2:$A$601,0))</f>
        <v>Coast</v>
      </c>
      <c r="I2692" s="43" t="n">
        <f aca="false">ROUND(MIN(INDEX(Assumptions!$D$13:$D$18,MATCH(E2692,Assumptions!$A$13:$A$18,0)),MAX(INDEX(Assumptions!$C$13:$C$18,MATCH(E2692,Assumptions!$A$13:$A$18,0)),INDEX(Assumptions!$B$13:$B$18,MATCH(E2692,Assumptions!$A$13:$A$18,0))*F2692)),2)</f>
        <v>0</v>
      </c>
    </row>
    <row r="2693" customFormat="false" ht="15" hidden="false" customHeight="false" outlineLevel="0" collapsed="false">
      <c r="A2693" s="24" t="s">
        <v>3516</v>
      </c>
      <c r="B2693" s="39" t="n">
        <v>46081</v>
      </c>
      <c r="C2693" s="24" t="s">
        <v>411</v>
      </c>
      <c r="D2693" s="24" t="s">
        <v>826</v>
      </c>
      <c r="E2693" s="24" t="s">
        <v>103</v>
      </c>
      <c r="F2693" s="38" t="n">
        <v>660</v>
      </c>
      <c r="G2693" s="42" t="n">
        <f aca="false">DATE(YEAR(B2693),MONTH(B2693),1)</f>
        <v>46054</v>
      </c>
      <c r="H2693" s="24" t="str">
        <f aca="false">INDEX(Customers!$B$2:$B$601,MATCH(C2693,Customers!$A$2:$A$601,0))</f>
        <v>Nairobi</v>
      </c>
      <c r="I2693" s="43" t="n">
        <f aca="false">ROUND(MIN(INDEX(Assumptions!$D$13:$D$18,MATCH(E2693,Assumptions!$A$13:$A$18,0)),MAX(INDEX(Assumptions!$C$13:$C$18,MATCH(E2693,Assumptions!$A$13:$A$18,0)),INDEX(Assumptions!$B$13:$B$18,MATCH(E2693,Assumptions!$A$13:$A$18,0))*F2693)),2)</f>
        <v>6.6</v>
      </c>
    </row>
    <row r="2694" customFormat="false" ht="15" hidden="false" customHeight="false" outlineLevel="0" collapsed="false">
      <c r="A2694" s="24" t="s">
        <v>3517</v>
      </c>
      <c r="B2694" s="39" t="n">
        <v>46081</v>
      </c>
      <c r="C2694" s="24" t="s">
        <v>418</v>
      </c>
      <c r="D2694" s="24" t="s">
        <v>826</v>
      </c>
      <c r="E2694" s="24" t="s">
        <v>113</v>
      </c>
      <c r="F2694" s="38" t="n">
        <v>250</v>
      </c>
      <c r="G2694" s="42" t="n">
        <f aca="false">DATE(YEAR(B2694),MONTH(B2694),1)</f>
        <v>46054</v>
      </c>
      <c r="H2694" s="24" t="str">
        <f aca="false">INDEX(Customers!$B$2:$B$601,MATCH(C2694,Customers!$A$2:$A$601,0))</f>
        <v>Nairobi</v>
      </c>
      <c r="I2694" s="43" t="n">
        <f aca="false">ROUND(MIN(INDEX(Assumptions!$D$13:$D$18,MATCH(E2694,Assumptions!$A$13:$A$18,0)),MAX(INDEX(Assumptions!$C$13:$C$18,MATCH(E2694,Assumptions!$A$13:$A$18,0)),INDEX(Assumptions!$B$13:$B$18,MATCH(E2694,Assumptions!$A$13:$A$18,0))*F2694)),2)</f>
        <v>12.5</v>
      </c>
    </row>
    <row r="2695" customFormat="false" ht="15" hidden="false" customHeight="false" outlineLevel="0" collapsed="false">
      <c r="A2695" s="24" t="s">
        <v>3518</v>
      </c>
      <c r="B2695" s="39" t="n">
        <v>46081</v>
      </c>
      <c r="C2695" s="24" t="s">
        <v>419</v>
      </c>
      <c r="D2695" s="24" t="s">
        <v>826</v>
      </c>
      <c r="E2695" s="24" t="s">
        <v>113</v>
      </c>
      <c r="F2695" s="38" t="n">
        <v>99</v>
      </c>
      <c r="G2695" s="42" t="n">
        <f aca="false">DATE(YEAR(B2695),MONTH(B2695),1)</f>
        <v>46054</v>
      </c>
      <c r="H2695" s="24" t="str">
        <f aca="false">INDEX(Customers!$B$2:$B$601,MATCH(C2695,Customers!$A$2:$A$601,0))</f>
        <v>Nairobi</v>
      </c>
      <c r="I2695" s="43" t="n">
        <f aca="false">ROUND(MIN(INDEX(Assumptions!$D$13:$D$18,MATCH(E2695,Assumptions!$A$13:$A$18,0)),MAX(INDEX(Assumptions!$C$13:$C$18,MATCH(E2695,Assumptions!$A$13:$A$18,0)),INDEX(Assumptions!$B$13:$B$18,MATCH(E2695,Assumptions!$A$13:$A$18,0))*F2695)),2)</f>
        <v>4.95</v>
      </c>
    </row>
    <row r="2696" customFormat="false" ht="15" hidden="false" customHeight="false" outlineLevel="0" collapsed="false">
      <c r="A2696" s="24" t="s">
        <v>3519</v>
      </c>
      <c r="B2696" s="39" t="n">
        <v>46081</v>
      </c>
      <c r="C2696" s="24" t="s">
        <v>421</v>
      </c>
      <c r="D2696" s="24" t="s">
        <v>826</v>
      </c>
      <c r="E2696" s="24" t="s">
        <v>113</v>
      </c>
      <c r="F2696" s="38" t="n">
        <v>500</v>
      </c>
      <c r="G2696" s="42" t="n">
        <f aca="false">DATE(YEAR(B2696),MONTH(B2696),1)</f>
        <v>46054</v>
      </c>
      <c r="H2696" s="24" t="str">
        <f aca="false">INDEX(Customers!$B$2:$B$601,MATCH(C2696,Customers!$A$2:$A$601,0))</f>
        <v>Western</v>
      </c>
      <c r="I2696" s="43" t="n">
        <f aca="false">ROUND(MIN(INDEX(Assumptions!$D$13:$D$18,MATCH(E2696,Assumptions!$A$13:$A$18,0)),MAX(INDEX(Assumptions!$C$13:$C$18,MATCH(E2696,Assumptions!$A$13:$A$18,0)),INDEX(Assumptions!$B$13:$B$18,MATCH(E2696,Assumptions!$A$13:$A$18,0))*F2696)),2)</f>
        <v>25</v>
      </c>
    </row>
    <row r="2697" customFormat="false" ht="15" hidden="false" customHeight="false" outlineLevel="0" collapsed="false">
      <c r="A2697" s="24" t="s">
        <v>3520</v>
      </c>
      <c r="B2697" s="39" t="n">
        <v>46081</v>
      </c>
      <c r="C2697" s="24" t="s">
        <v>465</v>
      </c>
      <c r="D2697" s="24" t="s">
        <v>826</v>
      </c>
      <c r="E2697" s="24" t="s">
        <v>113</v>
      </c>
      <c r="F2697" s="38" t="n">
        <v>250</v>
      </c>
      <c r="G2697" s="42" t="n">
        <f aca="false">DATE(YEAR(B2697),MONTH(B2697),1)</f>
        <v>46054</v>
      </c>
      <c r="H2697" s="24" t="str">
        <f aca="false">INDEX(Customers!$B$2:$B$601,MATCH(C2697,Customers!$A$2:$A$601,0))</f>
        <v>Nairobi</v>
      </c>
      <c r="I2697" s="43" t="n">
        <f aca="false">ROUND(MIN(INDEX(Assumptions!$D$13:$D$18,MATCH(E2697,Assumptions!$A$13:$A$18,0)),MAX(INDEX(Assumptions!$C$13:$C$18,MATCH(E2697,Assumptions!$A$13:$A$18,0)),INDEX(Assumptions!$B$13:$B$18,MATCH(E2697,Assumptions!$A$13:$A$18,0))*F2697)),2)</f>
        <v>12.5</v>
      </c>
    </row>
    <row r="2698" customFormat="false" ht="15" hidden="false" customHeight="false" outlineLevel="0" collapsed="false">
      <c r="A2698" s="24" t="s">
        <v>3521</v>
      </c>
      <c r="B2698" s="39" t="n">
        <v>46081</v>
      </c>
      <c r="C2698" s="24" t="s">
        <v>510</v>
      </c>
      <c r="D2698" s="24" t="s">
        <v>201</v>
      </c>
      <c r="E2698" s="24" t="s">
        <v>105</v>
      </c>
      <c r="F2698" s="38" t="n">
        <v>2130</v>
      </c>
      <c r="G2698" s="42" t="n">
        <f aca="false">DATE(YEAR(B2698),MONTH(B2698),1)</f>
        <v>46054</v>
      </c>
      <c r="H2698" s="24" t="str">
        <f aca="false">INDEX(Customers!$B$2:$B$601,MATCH(C2698,Customers!$A$2:$A$601,0))</f>
        <v>Western</v>
      </c>
      <c r="I2698" s="43" t="n">
        <f aca="false">ROUND(MIN(INDEX(Assumptions!$D$13:$D$18,MATCH(E2698,Assumptions!$A$13:$A$18,0)),MAX(INDEX(Assumptions!$C$13:$C$18,MATCH(E2698,Assumptions!$A$13:$A$18,0)),INDEX(Assumptions!$B$13:$B$18,MATCH(E2698,Assumptions!$A$13:$A$18,0))*F2698)),2)</f>
        <v>31.95</v>
      </c>
    </row>
    <row r="2699" customFormat="false" ht="15" hidden="false" customHeight="false" outlineLevel="0" collapsed="false">
      <c r="A2699" s="24" t="s">
        <v>3522</v>
      </c>
      <c r="B2699" s="39" t="n">
        <v>46081</v>
      </c>
      <c r="C2699" s="24" t="s">
        <v>540</v>
      </c>
      <c r="D2699" s="24" t="s">
        <v>826</v>
      </c>
      <c r="E2699" s="24" t="s">
        <v>103</v>
      </c>
      <c r="F2699" s="38" t="n">
        <v>6960</v>
      </c>
      <c r="G2699" s="42" t="n">
        <f aca="false">DATE(YEAR(B2699),MONTH(B2699),1)</f>
        <v>46054</v>
      </c>
      <c r="H2699" s="24" t="str">
        <f aca="false">INDEX(Customers!$B$2:$B$601,MATCH(C2699,Customers!$A$2:$A$601,0))</f>
        <v>Nairobi</v>
      </c>
      <c r="I2699" s="43" t="n">
        <f aca="false">ROUND(MIN(INDEX(Assumptions!$D$13:$D$18,MATCH(E2699,Assumptions!$A$13:$A$18,0)),MAX(INDEX(Assumptions!$C$13:$C$18,MATCH(E2699,Assumptions!$A$13:$A$18,0)),INDEX(Assumptions!$B$13:$B$18,MATCH(E2699,Assumptions!$A$13:$A$18,0))*F2699)),2)</f>
        <v>69.6</v>
      </c>
    </row>
    <row r="2700" customFormat="false" ht="15" hidden="false" customHeight="false" outlineLevel="0" collapsed="false">
      <c r="A2700" s="24" t="s">
        <v>3523</v>
      </c>
      <c r="B2700" s="39" t="n">
        <v>46081</v>
      </c>
      <c r="C2700" s="24" t="s">
        <v>556</v>
      </c>
      <c r="D2700" s="24" t="s">
        <v>826</v>
      </c>
      <c r="E2700" s="24" t="s">
        <v>109</v>
      </c>
      <c r="F2700" s="38" t="n">
        <v>2490</v>
      </c>
      <c r="G2700" s="42" t="n">
        <f aca="false">DATE(YEAR(B2700),MONTH(B2700),1)</f>
        <v>46054</v>
      </c>
      <c r="H2700" s="24" t="str">
        <f aca="false">INDEX(Customers!$B$2:$B$601,MATCH(C2700,Customers!$A$2:$A$601,0))</f>
        <v>Central</v>
      </c>
      <c r="I2700" s="43" t="n">
        <f aca="false">ROUND(MIN(INDEX(Assumptions!$D$13:$D$18,MATCH(E2700,Assumptions!$A$13:$A$18,0)),MAX(INDEX(Assumptions!$C$13:$C$18,MATCH(E2700,Assumptions!$A$13:$A$18,0)),INDEX(Assumptions!$B$13:$B$18,MATCH(E2700,Assumptions!$A$13:$A$18,0))*F2700)),2)</f>
        <v>9.96</v>
      </c>
    </row>
    <row r="2701" customFormat="false" ht="15" hidden="false" customHeight="false" outlineLevel="0" collapsed="false">
      <c r="A2701" s="24" t="s">
        <v>3524</v>
      </c>
      <c r="B2701" s="39" t="n">
        <v>46081</v>
      </c>
      <c r="C2701" s="24" t="s">
        <v>564</v>
      </c>
      <c r="D2701" s="24" t="s">
        <v>826</v>
      </c>
      <c r="E2701" s="24" t="s">
        <v>103</v>
      </c>
      <c r="F2701" s="38" t="n">
        <v>1010</v>
      </c>
      <c r="G2701" s="42" t="n">
        <f aca="false">DATE(YEAR(B2701),MONTH(B2701),1)</f>
        <v>46054</v>
      </c>
      <c r="H2701" s="24" t="str">
        <f aca="false">INDEX(Customers!$B$2:$B$601,MATCH(C2701,Customers!$A$2:$A$601,0))</f>
        <v>Coast</v>
      </c>
      <c r="I2701" s="43" t="n">
        <f aca="false">ROUND(MIN(INDEX(Assumptions!$D$13:$D$18,MATCH(E2701,Assumptions!$A$13:$A$18,0)),MAX(INDEX(Assumptions!$C$13:$C$18,MATCH(E2701,Assumptions!$A$13:$A$18,0)),INDEX(Assumptions!$B$13:$B$18,MATCH(E2701,Assumptions!$A$13:$A$18,0))*F2701)),2)</f>
        <v>10.1</v>
      </c>
    </row>
    <row r="2702" customFormat="false" ht="15" hidden="false" customHeight="false" outlineLevel="0" collapsed="false">
      <c r="A2702" s="24" t="s">
        <v>3525</v>
      </c>
      <c r="B2702" s="39" t="n">
        <v>46081</v>
      </c>
      <c r="C2702" s="24" t="s">
        <v>567</v>
      </c>
      <c r="D2702" s="24" t="s">
        <v>826</v>
      </c>
      <c r="E2702" s="24" t="s">
        <v>113</v>
      </c>
      <c r="F2702" s="38" t="n">
        <v>50</v>
      </c>
      <c r="G2702" s="42" t="n">
        <f aca="false">DATE(YEAR(B2702),MONTH(B2702),1)</f>
        <v>46054</v>
      </c>
      <c r="H2702" s="24" t="str">
        <f aca="false">INDEX(Customers!$B$2:$B$601,MATCH(C2702,Customers!$A$2:$A$601,0))</f>
        <v>Rift Valley</v>
      </c>
      <c r="I2702" s="43" t="n">
        <f aca="false">ROUND(MIN(INDEX(Assumptions!$D$13:$D$18,MATCH(E2702,Assumptions!$A$13:$A$18,0)),MAX(INDEX(Assumptions!$C$13:$C$18,MATCH(E2702,Assumptions!$A$13:$A$18,0)),INDEX(Assumptions!$B$13:$B$18,MATCH(E2702,Assumptions!$A$13:$A$18,0))*F2702)),2)</f>
        <v>2.5</v>
      </c>
    </row>
    <row r="2703" customFormat="false" ht="15" hidden="false" customHeight="false" outlineLevel="0" collapsed="false">
      <c r="A2703" s="24" t="s">
        <v>3526</v>
      </c>
      <c r="B2703" s="39" t="n">
        <v>46081</v>
      </c>
      <c r="C2703" s="24" t="s">
        <v>581</v>
      </c>
      <c r="D2703" s="24" t="s">
        <v>826</v>
      </c>
      <c r="E2703" s="24" t="s">
        <v>109</v>
      </c>
      <c r="F2703" s="38" t="n">
        <v>7220</v>
      </c>
      <c r="G2703" s="42" t="n">
        <f aca="false">DATE(YEAR(B2703),MONTH(B2703),1)</f>
        <v>46054</v>
      </c>
      <c r="H2703" s="24" t="str">
        <f aca="false">INDEX(Customers!$B$2:$B$601,MATCH(C2703,Customers!$A$2:$A$601,0))</f>
        <v>Coast</v>
      </c>
      <c r="I2703" s="43" t="n">
        <f aca="false">ROUND(MIN(INDEX(Assumptions!$D$13:$D$18,MATCH(E2703,Assumptions!$A$13:$A$18,0)),MAX(INDEX(Assumptions!$C$13:$C$18,MATCH(E2703,Assumptions!$A$13:$A$18,0)),INDEX(Assumptions!$B$13:$B$18,MATCH(E2703,Assumptions!$A$13:$A$18,0))*F2703)),2)</f>
        <v>28.88</v>
      </c>
    </row>
    <row r="2704" customFormat="false" ht="15" hidden="false" customHeight="false" outlineLevel="0" collapsed="false">
      <c r="A2704" s="24" t="s">
        <v>3527</v>
      </c>
      <c r="B2704" s="39" t="n">
        <v>46081</v>
      </c>
      <c r="C2704" s="24" t="s">
        <v>600</v>
      </c>
      <c r="D2704" s="24" t="s">
        <v>826</v>
      </c>
      <c r="E2704" s="24" t="s">
        <v>111</v>
      </c>
      <c r="F2704" s="38" t="n">
        <v>500</v>
      </c>
      <c r="G2704" s="42" t="n">
        <f aca="false">DATE(YEAR(B2704),MONTH(B2704),1)</f>
        <v>46054</v>
      </c>
      <c r="H2704" s="24" t="str">
        <f aca="false">INDEX(Customers!$B$2:$B$601,MATCH(C2704,Customers!$A$2:$A$601,0))</f>
        <v>Coast</v>
      </c>
      <c r="I2704" s="43" t="n">
        <f aca="false">ROUND(MIN(INDEX(Assumptions!$D$13:$D$18,MATCH(E2704,Assumptions!$A$13:$A$18,0)),MAX(INDEX(Assumptions!$C$13:$C$18,MATCH(E2704,Assumptions!$A$13:$A$18,0)),INDEX(Assumptions!$B$13:$B$18,MATCH(E2704,Assumptions!$A$13:$A$18,0))*F2704)),2)</f>
        <v>20</v>
      </c>
    </row>
    <row r="2705" customFormat="false" ht="15" hidden="false" customHeight="false" outlineLevel="0" collapsed="false">
      <c r="A2705" s="24" t="s">
        <v>3528</v>
      </c>
      <c r="B2705" s="39" t="n">
        <v>46081</v>
      </c>
      <c r="C2705" s="24" t="s">
        <v>618</v>
      </c>
      <c r="D2705" s="24" t="s">
        <v>826</v>
      </c>
      <c r="E2705" s="24" t="s">
        <v>103</v>
      </c>
      <c r="F2705" s="38" t="n">
        <v>6590</v>
      </c>
      <c r="G2705" s="42" t="n">
        <f aca="false">DATE(YEAR(B2705),MONTH(B2705),1)</f>
        <v>46054</v>
      </c>
      <c r="H2705" s="24" t="str">
        <f aca="false">INDEX(Customers!$B$2:$B$601,MATCH(C2705,Customers!$A$2:$A$601,0))</f>
        <v>Western</v>
      </c>
      <c r="I2705" s="43" t="n">
        <f aca="false">ROUND(MIN(INDEX(Assumptions!$D$13:$D$18,MATCH(E2705,Assumptions!$A$13:$A$18,0)),MAX(INDEX(Assumptions!$C$13:$C$18,MATCH(E2705,Assumptions!$A$13:$A$18,0)),INDEX(Assumptions!$B$13:$B$18,MATCH(E2705,Assumptions!$A$13:$A$18,0))*F2705)),2)</f>
        <v>65.9</v>
      </c>
    </row>
    <row r="2706" customFormat="false" ht="15" hidden="false" customHeight="false" outlineLevel="0" collapsed="false">
      <c r="A2706" s="24" t="s">
        <v>3529</v>
      </c>
      <c r="B2706" s="39" t="n">
        <v>46081</v>
      </c>
      <c r="C2706" s="24" t="s">
        <v>686</v>
      </c>
      <c r="D2706" s="24" t="s">
        <v>826</v>
      </c>
      <c r="E2706" s="24" t="s">
        <v>109</v>
      </c>
      <c r="F2706" s="38" t="n">
        <v>7780</v>
      </c>
      <c r="G2706" s="42" t="n">
        <f aca="false">DATE(YEAR(B2706),MONTH(B2706),1)</f>
        <v>46054</v>
      </c>
      <c r="H2706" s="24" t="str">
        <f aca="false">INDEX(Customers!$B$2:$B$601,MATCH(C2706,Customers!$A$2:$A$601,0))</f>
        <v>Nairobi</v>
      </c>
      <c r="I2706" s="43" t="n">
        <f aca="false">ROUND(MIN(INDEX(Assumptions!$D$13:$D$18,MATCH(E2706,Assumptions!$A$13:$A$18,0)),MAX(INDEX(Assumptions!$C$13:$C$18,MATCH(E2706,Assumptions!$A$13:$A$18,0)),INDEX(Assumptions!$B$13:$B$18,MATCH(E2706,Assumptions!$A$13:$A$18,0))*F2706)),2)</f>
        <v>31.12</v>
      </c>
    </row>
    <row r="2707" customFormat="false" ht="15" hidden="false" customHeight="false" outlineLevel="0" collapsed="false">
      <c r="A2707" s="24" t="s">
        <v>3530</v>
      </c>
      <c r="B2707" s="39" t="n">
        <v>46081</v>
      </c>
      <c r="C2707" s="24" t="s">
        <v>686</v>
      </c>
      <c r="D2707" s="24" t="s">
        <v>826</v>
      </c>
      <c r="E2707" s="24" t="s">
        <v>111</v>
      </c>
      <c r="F2707" s="38" t="n">
        <v>50</v>
      </c>
      <c r="G2707" s="42" t="n">
        <f aca="false">DATE(YEAR(B2707),MONTH(B2707),1)</f>
        <v>46054</v>
      </c>
      <c r="H2707" s="24" t="str">
        <f aca="false">INDEX(Customers!$B$2:$B$601,MATCH(C2707,Customers!$A$2:$A$601,0))</f>
        <v>Nairobi</v>
      </c>
      <c r="I2707" s="43" t="n">
        <f aca="false">ROUND(MIN(INDEX(Assumptions!$D$13:$D$18,MATCH(E2707,Assumptions!$A$13:$A$18,0)),MAX(INDEX(Assumptions!$C$13:$C$18,MATCH(E2707,Assumptions!$A$13:$A$18,0)),INDEX(Assumptions!$B$13:$B$18,MATCH(E2707,Assumptions!$A$13:$A$18,0))*F2707)),2)</f>
        <v>2</v>
      </c>
    </row>
    <row r="2708" customFormat="false" ht="15" hidden="false" customHeight="false" outlineLevel="0" collapsed="false">
      <c r="A2708" s="24" t="s">
        <v>3531</v>
      </c>
      <c r="B2708" s="39" t="n">
        <v>46081</v>
      </c>
      <c r="C2708" s="24" t="s">
        <v>711</v>
      </c>
      <c r="D2708" s="24" t="s">
        <v>826</v>
      </c>
      <c r="E2708" s="24" t="s">
        <v>109</v>
      </c>
      <c r="F2708" s="38" t="n">
        <v>38800</v>
      </c>
      <c r="G2708" s="42" t="n">
        <f aca="false">DATE(YEAR(B2708),MONTH(B2708),1)</f>
        <v>46054</v>
      </c>
      <c r="H2708" s="24" t="str">
        <f aca="false">INDEX(Customers!$B$2:$B$601,MATCH(C2708,Customers!$A$2:$A$601,0))</f>
        <v>Rift Valley</v>
      </c>
      <c r="I2708" s="43" t="n">
        <f aca="false">ROUND(MIN(INDEX(Assumptions!$D$13:$D$18,MATCH(E2708,Assumptions!$A$13:$A$18,0)),MAX(INDEX(Assumptions!$C$13:$C$18,MATCH(E2708,Assumptions!$A$13:$A$18,0)),INDEX(Assumptions!$B$13:$B$18,MATCH(E2708,Assumptions!$A$13:$A$18,0))*F2708)),2)</f>
        <v>40</v>
      </c>
    </row>
    <row r="2709" customFormat="false" ht="15" hidden="false" customHeight="false" outlineLevel="0" collapsed="false">
      <c r="A2709" s="24" t="s">
        <v>3532</v>
      </c>
      <c r="B2709" s="39" t="n">
        <v>46081</v>
      </c>
      <c r="C2709" s="24" t="s">
        <v>729</v>
      </c>
      <c r="D2709" s="24" t="s">
        <v>165</v>
      </c>
      <c r="E2709" s="24" t="s">
        <v>105</v>
      </c>
      <c r="F2709" s="38" t="n">
        <v>1570</v>
      </c>
      <c r="G2709" s="42" t="n">
        <f aca="false">DATE(YEAR(B2709),MONTH(B2709),1)</f>
        <v>46054</v>
      </c>
      <c r="H2709" s="24" t="str">
        <f aca="false">INDEX(Customers!$B$2:$B$601,MATCH(C2709,Customers!$A$2:$A$601,0))</f>
        <v>Central</v>
      </c>
      <c r="I2709" s="43" t="n">
        <f aca="false">ROUND(MIN(INDEX(Assumptions!$D$13:$D$18,MATCH(E2709,Assumptions!$A$13:$A$18,0)),MAX(INDEX(Assumptions!$C$13:$C$18,MATCH(E2709,Assumptions!$A$13:$A$18,0)),INDEX(Assumptions!$B$13:$B$18,MATCH(E2709,Assumptions!$A$13:$A$18,0))*F2709)),2)</f>
        <v>23.55</v>
      </c>
    </row>
    <row r="2710" customFormat="false" ht="15" hidden="false" customHeight="false" outlineLevel="0" collapsed="false">
      <c r="A2710" s="24" t="s">
        <v>3533</v>
      </c>
      <c r="B2710" s="39" t="n">
        <v>46081</v>
      </c>
      <c r="C2710" s="24" t="s">
        <v>760</v>
      </c>
      <c r="D2710" s="24" t="s">
        <v>826</v>
      </c>
      <c r="E2710" s="24" t="s">
        <v>103</v>
      </c>
      <c r="F2710" s="38" t="n">
        <v>2740</v>
      </c>
      <c r="G2710" s="42" t="n">
        <f aca="false">DATE(YEAR(B2710),MONTH(B2710),1)</f>
        <v>46054</v>
      </c>
      <c r="H2710" s="24" t="str">
        <f aca="false">INDEX(Customers!$B$2:$B$601,MATCH(C2710,Customers!$A$2:$A$601,0))</f>
        <v>Rift Valley</v>
      </c>
      <c r="I2710" s="43" t="n">
        <f aca="false">ROUND(MIN(INDEX(Assumptions!$D$13:$D$18,MATCH(E2710,Assumptions!$A$13:$A$18,0)),MAX(INDEX(Assumptions!$C$13:$C$18,MATCH(E2710,Assumptions!$A$13:$A$18,0)),INDEX(Assumptions!$B$13:$B$18,MATCH(E2710,Assumptions!$A$13:$A$18,0))*F2710)),2)</f>
        <v>27.4</v>
      </c>
    </row>
    <row r="2711" customFormat="false" ht="15" hidden="false" customHeight="false" outlineLevel="0" collapsed="false">
      <c r="A2711" s="24" t="s">
        <v>3534</v>
      </c>
      <c r="B2711" s="39" t="n">
        <v>46081</v>
      </c>
      <c r="C2711" s="24" t="s">
        <v>764</v>
      </c>
      <c r="D2711" s="24" t="s">
        <v>826</v>
      </c>
      <c r="E2711" s="24" t="s">
        <v>103</v>
      </c>
      <c r="F2711" s="38" t="n">
        <v>3070</v>
      </c>
      <c r="G2711" s="42" t="n">
        <f aca="false">DATE(YEAR(B2711),MONTH(B2711),1)</f>
        <v>46054</v>
      </c>
      <c r="H2711" s="24" t="str">
        <f aca="false">INDEX(Customers!$B$2:$B$601,MATCH(C2711,Customers!$A$2:$A$601,0))</f>
        <v>Nairobi</v>
      </c>
      <c r="I2711" s="43" t="n">
        <f aca="false">ROUND(MIN(INDEX(Assumptions!$D$13:$D$18,MATCH(E2711,Assumptions!$A$13:$A$18,0)),MAX(INDEX(Assumptions!$C$13:$C$18,MATCH(E2711,Assumptions!$A$13:$A$18,0)),INDEX(Assumptions!$B$13:$B$18,MATCH(E2711,Assumptions!$A$13:$A$18,0))*F2711)),2)</f>
        <v>30.7</v>
      </c>
    </row>
    <row r="2712" customFormat="false" ht="15" hidden="false" customHeight="false" outlineLevel="0" collapsed="false">
      <c r="A2712" s="24" t="s">
        <v>3535</v>
      </c>
      <c r="B2712" s="39" t="n">
        <v>46081</v>
      </c>
      <c r="C2712" s="24" t="s">
        <v>772</v>
      </c>
      <c r="D2712" s="24" t="s">
        <v>826</v>
      </c>
      <c r="E2712" s="24" t="s">
        <v>111</v>
      </c>
      <c r="F2712" s="38" t="n">
        <v>100</v>
      </c>
      <c r="G2712" s="42" t="n">
        <f aca="false">DATE(YEAR(B2712),MONTH(B2712),1)</f>
        <v>46054</v>
      </c>
      <c r="H2712" s="24" t="str">
        <f aca="false">INDEX(Customers!$B$2:$B$601,MATCH(C2712,Customers!$A$2:$A$601,0))</f>
        <v>Nairobi</v>
      </c>
      <c r="I2712" s="43" t="n">
        <f aca="false">ROUND(MIN(INDEX(Assumptions!$D$13:$D$18,MATCH(E2712,Assumptions!$A$13:$A$18,0)),MAX(INDEX(Assumptions!$C$13:$C$18,MATCH(E2712,Assumptions!$A$13:$A$18,0)),INDEX(Assumptions!$B$13:$B$18,MATCH(E2712,Assumptions!$A$13:$A$18,0))*F2712)),2)</f>
        <v>4</v>
      </c>
    </row>
    <row r="2713" customFormat="false" ht="15" hidden="false" customHeight="false" outlineLevel="0" collapsed="false">
      <c r="A2713" s="24" t="s">
        <v>3536</v>
      </c>
      <c r="B2713" s="39" t="n">
        <v>46081</v>
      </c>
      <c r="C2713" s="24" t="s">
        <v>810</v>
      </c>
      <c r="D2713" s="24" t="s">
        <v>826</v>
      </c>
      <c r="E2713" s="24" t="s">
        <v>109</v>
      </c>
      <c r="F2713" s="38" t="n">
        <v>450</v>
      </c>
      <c r="G2713" s="42" t="n">
        <f aca="false">DATE(YEAR(B2713),MONTH(B2713),1)</f>
        <v>46054</v>
      </c>
      <c r="H2713" s="24" t="str">
        <f aca="false">INDEX(Customers!$B$2:$B$601,MATCH(C2713,Customers!$A$2:$A$601,0))</f>
        <v>Central</v>
      </c>
      <c r="I2713" s="43" t="n">
        <f aca="false">ROUND(MIN(INDEX(Assumptions!$D$13:$D$18,MATCH(E2713,Assumptions!$A$13:$A$18,0)),MAX(INDEX(Assumptions!$C$13:$C$18,MATCH(E2713,Assumptions!$A$13:$A$18,0)),INDEX(Assumptions!$B$13:$B$18,MATCH(E2713,Assumptions!$A$13:$A$18,0))*F2713)),2)</f>
        <v>1.8</v>
      </c>
    </row>
    <row r="2714" customFormat="false" ht="15" hidden="false" customHeight="false" outlineLevel="0" collapsed="false">
      <c r="A2714" s="24" t="s">
        <v>3537</v>
      </c>
      <c r="B2714" s="39" t="n">
        <v>46082</v>
      </c>
      <c r="C2714" s="24" t="s">
        <v>223</v>
      </c>
      <c r="D2714" s="24" t="s">
        <v>826</v>
      </c>
      <c r="E2714" s="24" t="s">
        <v>109</v>
      </c>
      <c r="F2714" s="38" t="n">
        <v>9690</v>
      </c>
      <c r="G2714" s="42" t="n">
        <f aca="false">DATE(YEAR(B2714),MONTH(B2714),1)</f>
        <v>46082</v>
      </c>
      <c r="H2714" s="24" t="str">
        <f aca="false">INDEX(Customers!$B$2:$B$601,MATCH(C2714,Customers!$A$2:$A$601,0))</f>
        <v>Central</v>
      </c>
      <c r="I2714" s="43" t="n">
        <f aca="false">ROUND(MIN(INDEX(Assumptions!$D$13:$D$18,MATCH(E2714,Assumptions!$A$13:$A$18,0)),MAX(INDEX(Assumptions!$C$13:$C$18,MATCH(E2714,Assumptions!$A$13:$A$18,0)),INDEX(Assumptions!$B$13:$B$18,MATCH(E2714,Assumptions!$A$13:$A$18,0))*F2714)),2)</f>
        <v>38.76</v>
      </c>
    </row>
    <row r="2715" customFormat="false" ht="15" hidden="false" customHeight="false" outlineLevel="0" collapsed="false">
      <c r="A2715" s="24" t="s">
        <v>3538</v>
      </c>
      <c r="B2715" s="39" t="n">
        <v>46082</v>
      </c>
      <c r="C2715" s="24" t="s">
        <v>242</v>
      </c>
      <c r="D2715" s="24" t="s">
        <v>163</v>
      </c>
      <c r="E2715" s="24" t="s">
        <v>105</v>
      </c>
      <c r="F2715" s="38" t="n">
        <v>2830</v>
      </c>
      <c r="G2715" s="42" t="n">
        <f aca="false">DATE(YEAR(B2715),MONTH(B2715),1)</f>
        <v>46082</v>
      </c>
      <c r="H2715" s="24" t="str">
        <f aca="false">INDEX(Customers!$B$2:$B$601,MATCH(C2715,Customers!$A$2:$A$601,0))</f>
        <v>Central</v>
      </c>
      <c r="I2715" s="43" t="n">
        <f aca="false">ROUND(MIN(INDEX(Assumptions!$D$13:$D$18,MATCH(E2715,Assumptions!$A$13:$A$18,0)),MAX(INDEX(Assumptions!$C$13:$C$18,MATCH(E2715,Assumptions!$A$13:$A$18,0)),INDEX(Assumptions!$B$13:$B$18,MATCH(E2715,Assumptions!$A$13:$A$18,0))*F2715)),2)</f>
        <v>42.45</v>
      </c>
    </row>
    <row r="2716" customFormat="false" ht="15" hidden="false" customHeight="false" outlineLevel="0" collapsed="false">
      <c r="A2716" s="24" t="s">
        <v>3539</v>
      </c>
      <c r="B2716" s="39" t="n">
        <v>46082</v>
      </c>
      <c r="C2716" s="24" t="s">
        <v>258</v>
      </c>
      <c r="D2716" s="24" t="s">
        <v>826</v>
      </c>
      <c r="E2716" s="24" t="s">
        <v>109</v>
      </c>
      <c r="F2716" s="38" t="n">
        <v>1320</v>
      </c>
      <c r="G2716" s="42" t="n">
        <f aca="false">DATE(YEAR(B2716),MONTH(B2716),1)</f>
        <v>46082</v>
      </c>
      <c r="H2716" s="24" t="str">
        <f aca="false">INDEX(Customers!$B$2:$B$601,MATCH(C2716,Customers!$A$2:$A$601,0))</f>
        <v>Central</v>
      </c>
      <c r="I2716" s="43" t="n">
        <f aca="false">ROUND(MIN(INDEX(Assumptions!$D$13:$D$18,MATCH(E2716,Assumptions!$A$13:$A$18,0)),MAX(INDEX(Assumptions!$C$13:$C$18,MATCH(E2716,Assumptions!$A$13:$A$18,0)),INDEX(Assumptions!$B$13:$B$18,MATCH(E2716,Assumptions!$A$13:$A$18,0))*F2716)),2)</f>
        <v>5.28</v>
      </c>
    </row>
    <row r="2717" customFormat="false" ht="15" hidden="false" customHeight="false" outlineLevel="0" collapsed="false">
      <c r="A2717" s="24" t="s">
        <v>3540</v>
      </c>
      <c r="B2717" s="39" t="n">
        <v>46082</v>
      </c>
      <c r="C2717" s="24" t="s">
        <v>263</v>
      </c>
      <c r="D2717" s="24" t="s">
        <v>826</v>
      </c>
      <c r="E2717" s="24" t="s">
        <v>103</v>
      </c>
      <c r="F2717" s="38" t="n">
        <v>540</v>
      </c>
      <c r="G2717" s="42" t="n">
        <f aca="false">DATE(YEAR(B2717),MONTH(B2717),1)</f>
        <v>46082</v>
      </c>
      <c r="H2717" s="24" t="str">
        <f aca="false">INDEX(Customers!$B$2:$B$601,MATCH(C2717,Customers!$A$2:$A$601,0))</f>
        <v>Nairobi</v>
      </c>
      <c r="I2717" s="43" t="n">
        <f aca="false">ROUND(MIN(INDEX(Assumptions!$D$13:$D$18,MATCH(E2717,Assumptions!$A$13:$A$18,0)),MAX(INDEX(Assumptions!$C$13:$C$18,MATCH(E2717,Assumptions!$A$13:$A$18,0)),INDEX(Assumptions!$B$13:$B$18,MATCH(E2717,Assumptions!$A$13:$A$18,0))*F2717)),2)</f>
        <v>5.4</v>
      </c>
    </row>
    <row r="2718" customFormat="false" ht="15" hidden="false" customHeight="false" outlineLevel="0" collapsed="false">
      <c r="A2718" s="24" t="s">
        <v>3541</v>
      </c>
      <c r="B2718" s="39" t="n">
        <v>46082</v>
      </c>
      <c r="C2718" s="24" t="s">
        <v>266</v>
      </c>
      <c r="D2718" s="24" t="s">
        <v>174</v>
      </c>
      <c r="E2718" s="24" t="s">
        <v>107</v>
      </c>
      <c r="F2718" s="38" t="n">
        <v>5820</v>
      </c>
      <c r="G2718" s="42" t="n">
        <f aca="false">DATE(YEAR(B2718),MONTH(B2718),1)</f>
        <v>46082</v>
      </c>
      <c r="H2718" s="24" t="str">
        <f aca="false">INDEX(Customers!$B$2:$B$601,MATCH(C2718,Customers!$A$2:$A$601,0))</f>
        <v>Rift Valley</v>
      </c>
      <c r="I2718" s="43" t="n">
        <f aca="false">ROUND(MIN(INDEX(Assumptions!$D$13:$D$18,MATCH(E2718,Assumptions!$A$13:$A$18,0)),MAX(INDEX(Assumptions!$C$13:$C$18,MATCH(E2718,Assumptions!$A$13:$A$18,0)),INDEX(Assumptions!$B$13:$B$18,MATCH(E2718,Assumptions!$A$13:$A$18,0))*F2718)),2)</f>
        <v>0</v>
      </c>
    </row>
    <row r="2719" customFormat="false" ht="15" hidden="false" customHeight="false" outlineLevel="0" collapsed="false">
      <c r="A2719" s="24" t="s">
        <v>3542</v>
      </c>
      <c r="B2719" s="39" t="n">
        <v>46082</v>
      </c>
      <c r="C2719" s="24" t="s">
        <v>273</v>
      </c>
      <c r="D2719" s="24" t="s">
        <v>826</v>
      </c>
      <c r="E2719" s="24" t="s">
        <v>103</v>
      </c>
      <c r="F2719" s="38" t="n">
        <v>4100</v>
      </c>
      <c r="G2719" s="42" t="n">
        <f aca="false">DATE(YEAR(B2719),MONTH(B2719),1)</f>
        <v>46082</v>
      </c>
      <c r="H2719" s="24" t="str">
        <f aca="false">INDEX(Customers!$B$2:$B$601,MATCH(C2719,Customers!$A$2:$A$601,0))</f>
        <v>Central</v>
      </c>
      <c r="I2719" s="43" t="n">
        <f aca="false">ROUND(MIN(INDEX(Assumptions!$D$13:$D$18,MATCH(E2719,Assumptions!$A$13:$A$18,0)),MAX(INDEX(Assumptions!$C$13:$C$18,MATCH(E2719,Assumptions!$A$13:$A$18,0)),INDEX(Assumptions!$B$13:$B$18,MATCH(E2719,Assumptions!$A$13:$A$18,0))*F2719)),2)</f>
        <v>41</v>
      </c>
    </row>
    <row r="2720" customFormat="false" ht="15" hidden="false" customHeight="false" outlineLevel="0" collapsed="false">
      <c r="A2720" s="24" t="s">
        <v>3543</v>
      </c>
      <c r="B2720" s="39" t="n">
        <v>46082</v>
      </c>
      <c r="C2720" s="24" t="s">
        <v>283</v>
      </c>
      <c r="D2720" s="24" t="s">
        <v>826</v>
      </c>
      <c r="E2720" s="24" t="s">
        <v>113</v>
      </c>
      <c r="F2720" s="38" t="n">
        <v>500</v>
      </c>
      <c r="G2720" s="42" t="n">
        <f aca="false">DATE(YEAR(B2720),MONTH(B2720),1)</f>
        <v>46082</v>
      </c>
      <c r="H2720" s="24" t="str">
        <f aca="false">INDEX(Customers!$B$2:$B$601,MATCH(C2720,Customers!$A$2:$A$601,0))</f>
        <v>Rift Valley</v>
      </c>
      <c r="I2720" s="43" t="n">
        <f aca="false">ROUND(MIN(INDEX(Assumptions!$D$13:$D$18,MATCH(E2720,Assumptions!$A$13:$A$18,0)),MAX(INDEX(Assumptions!$C$13:$C$18,MATCH(E2720,Assumptions!$A$13:$A$18,0)),INDEX(Assumptions!$B$13:$B$18,MATCH(E2720,Assumptions!$A$13:$A$18,0))*F2720)),2)</f>
        <v>25</v>
      </c>
    </row>
    <row r="2721" customFormat="false" ht="15" hidden="false" customHeight="false" outlineLevel="0" collapsed="false">
      <c r="A2721" s="24" t="s">
        <v>3544</v>
      </c>
      <c r="B2721" s="39" t="n">
        <v>46082</v>
      </c>
      <c r="C2721" s="24" t="s">
        <v>286</v>
      </c>
      <c r="D2721" s="24" t="s">
        <v>826</v>
      </c>
      <c r="E2721" s="24" t="s">
        <v>109</v>
      </c>
      <c r="F2721" s="38" t="n">
        <v>7280</v>
      </c>
      <c r="G2721" s="42" t="n">
        <f aca="false">DATE(YEAR(B2721),MONTH(B2721),1)</f>
        <v>46082</v>
      </c>
      <c r="H2721" s="24" t="str">
        <f aca="false">INDEX(Customers!$B$2:$B$601,MATCH(C2721,Customers!$A$2:$A$601,0))</f>
        <v>Eastern</v>
      </c>
      <c r="I2721" s="43" t="n">
        <f aca="false">ROUND(MIN(INDEX(Assumptions!$D$13:$D$18,MATCH(E2721,Assumptions!$A$13:$A$18,0)),MAX(INDEX(Assumptions!$C$13:$C$18,MATCH(E2721,Assumptions!$A$13:$A$18,0)),INDEX(Assumptions!$B$13:$B$18,MATCH(E2721,Assumptions!$A$13:$A$18,0))*F2721)),2)</f>
        <v>29.12</v>
      </c>
    </row>
    <row r="2722" customFormat="false" ht="15" hidden="false" customHeight="false" outlineLevel="0" collapsed="false">
      <c r="A2722" s="24" t="s">
        <v>3545</v>
      </c>
      <c r="B2722" s="39" t="n">
        <v>46082</v>
      </c>
      <c r="C2722" s="24" t="s">
        <v>290</v>
      </c>
      <c r="D2722" s="24" t="s">
        <v>826</v>
      </c>
      <c r="E2722" s="24" t="s">
        <v>113</v>
      </c>
      <c r="F2722" s="38" t="n">
        <v>1000</v>
      </c>
      <c r="G2722" s="42" t="n">
        <f aca="false">DATE(YEAR(B2722),MONTH(B2722),1)</f>
        <v>46082</v>
      </c>
      <c r="H2722" s="24" t="str">
        <f aca="false">INDEX(Customers!$B$2:$B$601,MATCH(C2722,Customers!$A$2:$A$601,0))</f>
        <v>Central</v>
      </c>
      <c r="I2722" s="43" t="n">
        <f aca="false">ROUND(MIN(INDEX(Assumptions!$D$13:$D$18,MATCH(E2722,Assumptions!$A$13:$A$18,0)),MAX(INDEX(Assumptions!$C$13:$C$18,MATCH(E2722,Assumptions!$A$13:$A$18,0)),INDEX(Assumptions!$B$13:$B$18,MATCH(E2722,Assumptions!$A$13:$A$18,0))*F2722)),2)</f>
        <v>50</v>
      </c>
    </row>
    <row r="2723" customFormat="false" ht="15" hidden="false" customHeight="false" outlineLevel="0" collapsed="false">
      <c r="A2723" s="24" t="s">
        <v>3546</v>
      </c>
      <c r="B2723" s="39" t="n">
        <v>46082</v>
      </c>
      <c r="C2723" s="24" t="s">
        <v>291</v>
      </c>
      <c r="D2723" s="24" t="s">
        <v>826</v>
      </c>
      <c r="E2723" s="24" t="s">
        <v>109</v>
      </c>
      <c r="F2723" s="38" t="n">
        <v>18450</v>
      </c>
      <c r="G2723" s="42" t="n">
        <f aca="false">DATE(YEAR(B2723),MONTH(B2723),1)</f>
        <v>46082</v>
      </c>
      <c r="H2723" s="24" t="str">
        <f aca="false">INDEX(Customers!$B$2:$B$601,MATCH(C2723,Customers!$A$2:$A$601,0))</f>
        <v>Rift Valley</v>
      </c>
      <c r="I2723" s="43" t="n">
        <f aca="false">ROUND(MIN(INDEX(Assumptions!$D$13:$D$18,MATCH(E2723,Assumptions!$A$13:$A$18,0)),MAX(INDEX(Assumptions!$C$13:$C$18,MATCH(E2723,Assumptions!$A$13:$A$18,0)),INDEX(Assumptions!$B$13:$B$18,MATCH(E2723,Assumptions!$A$13:$A$18,0))*F2723)),2)</f>
        <v>40</v>
      </c>
    </row>
    <row r="2724" customFormat="false" ht="15" hidden="false" customHeight="false" outlineLevel="0" collapsed="false">
      <c r="A2724" s="24" t="s">
        <v>3547</v>
      </c>
      <c r="B2724" s="39" t="n">
        <v>46082</v>
      </c>
      <c r="C2724" s="24" t="s">
        <v>324</v>
      </c>
      <c r="D2724" s="24" t="s">
        <v>826</v>
      </c>
      <c r="E2724" s="24" t="s">
        <v>111</v>
      </c>
      <c r="F2724" s="38" t="n">
        <v>50</v>
      </c>
      <c r="G2724" s="42" t="n">
        <f aca="false">DATE(YEAR(B2724),MONTH(B2724),1)</f>
        <v>46082</v>
      </c>
      <c r="H2724" s="24" t="str">
        <f aca="false">INDEX(Customers!$B$2:$B$601,MATCH(C2724,Customers!$A$2:$A$601,0))</f>
        <v>Central</v>
      </c>
      <c r="I2724" s="43" t="n">
        <f aca="false">ROUND(MIN(INDEX(Assumptions!$D$13:$D$18,MATCH(E2724,Assumptions!$A$13:$A$18,0)),MAX(INDEX(Assumptions!$C$13:$C$18,MATCH(E2724,Assumptions!$A$13:$A$18,0)),INDEX(Assumptions!$B$13:$B$18,MATCH(E2724,Assumptions!$A$13:$A$18,0))*F2724)),2)</f>
        <v>2</v>
      </c>
    </row>
    <row r="2725" customFormat="false" ht="15" hidden="false" customHeight="false" outlineLevel="0" collapsed="false">
      <c r="A2725" s="24" t="s">
        <v>3548</v>
      </c>
      <c r="B2725" s="39" t="n">
        <v>46082</v>
      </c>
      <c r="C2725" s="24" t="s">
        <v>333</v>
      </c>
      <c r="D2725" s="24" t="s">
        <v>826</v>
      </c>
      <c r="E2725" s="24" t="s">
        <v>103</v>
      </c>
      <c r="F2725" s="38" t="n">
        <v>2340</v>
      </c>
      <c r="G2725" s="42" t="n">
        <f aca="false">DATE(YEAR(B2725),MONTH(B2725),1)</f>
        <v>46082</v>
      </c>
      <c r="H2725" s="24" t="str">
        <f aca="false">INDEX(Customers!$B$2:$B$601,MATCH(C2725,Customers!$A$2:$A$601,0))</f>
        <v>Coast</v>
      </c>
      <c r="I2725" s="43" t="n">
        <f aca="false">ROUND(MIN(INDEX(Assumptions!$D$13:$D$18,MATCH(E2725,Assumptions!$A$13:$A$18,0)),MAX(INDEX(Assumptions!$C$13:$C$18,MATCH(E2725,Assumptions!$A$13:$A$18,0)),INDEX(Assumptions!$B$13:$B$18,MATCH(E2725,Assumptions!$A$13:$A$18,0))*F2725)),2)</f>
        <v>23.4</v>
      </c>
    </row>
    <row r="2726" customFormat="false" ht="15" hidden="false" customHeight="false" outlineLevel="0" collapsed="false">
      <c r="A2726" s="24" t="s">
        <v>3549</v>
      </c>
      <c r="B2726" s="39" t="n">
        <v>46082</v>
      </c>
      <c r="C2726" s="24" t="s">
        <v>339</v>
      </c>
      <c r="D2726" s="24" t="s">
        <v>826</v>
      </c>
      <c r="E2726" s="24" t="s">
        <v>103</v>
      </c>
      <c r="F2726" s="38" t="n">
        <v>1140</v>
      </c>
      <c r="G2726" s="42" t="n">
        <f aca="false">DATE(YEAR(B2726),MONTH(B2726),1)</f>
        <v>46082</v>
      </c>
      <c r="H2726" s="24" t="str">
        <f aca="false">INDEX(Customers!$B$2:$B$601,MATCH(C2726,Customers!$A$2:$A$601,0))</f>
        <v>Nairobi</v>
      </c>
      <c r="I2726" s="43" t="n">
        <f aca="false">ROUND(MIN(INDEX(Assumptions!$D$13:$D$18,MATCH(E2726,Assumptions!$A$13:$A$18,0)),MAX(INDEX(Assumptions!$C$13:$C$18,MATCH(E2726,Assumptions!$A$13:$A$18,0)),INDEX(Assumptions!$B$13:$B$18,MATCH(E2726,Assumptions!$A$13:$A$18,0))*F2726)),2)</f>
        <v>11.4</v>
      </c>
    </row>
    <row r="2727" customFormat="false" ht="15" hidden="false" customHeight="false" outlineLevel="0" collapsed="false">
      <c r="A2727" s="24" t="s">
        <v>3550</v>
      </c>
      <c r="B2727" s="39" t="n">
        <v>46082</v>
      </c>
      <c r="C2727" s="24" t="s">
        <v>340</v>
      </c>
      <c r="D2727" s="24" t="s">
        <v>826</v>
      </c>
      <c r="E2727" s="24" t="s">
        <v>109</v>
      </c>
      <c r="F2727" s="38" t="n">
        <v>700</v>
      </c>
      <c r="G2727" s="42" t="n">
        <f aca="false">DATE(YEAR(B2727),MONTH(B2727),1)</f>
        <v>46082</v>
      </c>
      <c r="H2727" s="24" t="str">
        <f aca="false">INDEX(Customers!$B$2:$B$601,MATCH(C2727,Customers!$A$2:$A$601,0))</f>
        <v>Rift Valley</v>
      </c>
      <c r="I2727" s="43" t="n">
        <f aca="false">ROUND(MIN(INDEX(Assumptions!$D$13:$D$18,MATCH(E2727,Assumptions!$A$13:$A$18,0)),MAX(INDEX(Assumptions!$C$13:$C$18,MATCH(E2727,Assumptions!$A$13:$A$18,0)),INDEX(Assumptions!$B$13:$B$18,MATCH(E2727,Assumptions!$A$13:$A$18,0))*F2727)),2)</f>
        <v>2.8</v>
      </c>
    </row>
    <row r="2728" customFormat="false" ht="15" hidden="false" customHeight="false" outlineLevel="0" collapsed="false">
      <c r="A2728" s="24" t="s">
        <v>3551</v>
      </c>
      <c r="B2728" s="39" t="n">
        <v>46082</v>
      </c>
      <c r="C2728" s="24" t="s">
        <v>341</v>
      </c>
      <c r="D2728" s="24" t="s">
        <v>826</v>
      </c>
      <c r="E2728" s="24" t="s">
        <v>109</v>
      </c>
      <c r="F2728" s="38" t="n">
        <v>1700</v>
      </c>
      <c r="G2728" s="42" t="n">
        <f aca="false">DATE(YEAR(B2728),MONTH(B2728),1)</f>
        <v>46082</v>
      </c>
      <c r="H2728" s="24" t="str">
        <f aca="false">INDEX(Customers!$B$2:$B$601,MATCH(C2728,Customers!$A$2:$A$601,0))</f>
        <v>Coast</v>
      </c>
      <c r="I2728" s="43" t="n">
        <f aca="false">ROUND(MIN(INDEX(Assumptions!$D$13:$D$18,MATCH(E2728,Assumptions!$A$13:$A$18,0)),MAX(INDEX(Assumptions!$C$13:$C$18,MATCH(E2728,Assumptions!$A$13:$A$18,0)),INDEX(Assumptions!$B$13:$B$18,MATCH(E2728,Assumptions!$A$13:$A$18,0))*F2728)),2)</f>
        <v>6.8</v>
      </c>
    </row>
    <row r="2729" customFormat="false" ht="15" hidden="false" customHeight="false" outlineLevel="0" collapsed="false">
      <c r="A2729" s="24" t="s">
        <v>3552</v>
      </c>
      <c r="B2729" s="39" t="n">
        <v>46082</v>
      </c>
      <c r="C2729" s="24" t="s">
        <v>357</v>
      </c>
      <c r="D2729" s="24" t="s">
        <v>826</v>
      </c>
      <c r="E2729" s="24" t="s">
        <v>103</v>
      </c>
      <c r="F2729" s="38" t="n">
        <v>1230</v>
      </c>
      <c r="G2729" s="42" t="n">
        <f aca="false">DATE(YEAR(B2729),MONTH(B2729),1)</f>
        <v>46082</v>
      </c>
      <c r="H2729" s="24" t="str">
        <f aca="false">INDEX(Customers!$B$2:$B$601,MATCH(C2729,Customers!$A$2:$A$601,0))</f>
        <v>Coast</v>
      </c>
      <c r="I2729" s="43" t="n">
        <f aca="false">ROUND(MIN(INDEX(Assumptions!$D$13:$D$18,MATCH(E2729,Assumptions!$A$13:$A$18,0)),MAX(INDEX(Assumptions!$C$13:$C$18,MATCH(E2729,Assumptions!$A$13:$A$18,0)),INDEX(Assumptions!$B$13:$B$18,MATCH(E2729,Assumptions!$A$13:$A$18,0))*F2729)),2)</f>
        <v>12.3</v>
      </c>
    </row>
    <row r="2730" customFormat="false" ht="15" hidden="false" customHeight="false" outlineLevel="0" collapsed="false">
      <c r="A2730" s="24" t="s">
        <v>3553</v>
      </c>
      <c r="B2730" s="39" t="n">
        <v>46082</v>
      </c>
      <c r="C2730" s="24" t="s">
        <v>360</v>
      </c>
      <c r="D2730" s="24" t="s">
        <v>826</v>
      </c>
      <c r="E2730" s="24" t="s">
        <v>111</v>
      </c>
      <c r="F2730" s="38" t="n">
        <v>200</v>
      </c>
      <c r="G2730" s="42" t="n">
        <f aca="false">DATE(YEAR(B2730),MONTH(B2730),1)</f>
        <v>46082</v>
      </c>
      <c r="H2730" s="24" t="str">
        <f aca="false">INDEX(Customers!$B$2:$B$601,MATCH(C2730,Customers!$A$2:$A$601,0))</f>
        <v>Coast</v>
      </c>
      <c r="I2730" s="43" t="n">
        <f aca="false">ROUND(MIN(INDEX(Assumptions!$D$13:$D$18,MATCH(E2730,Assumptions!$A$13:$A$18,0)),MAX(INDEX(Assumptions!$C$13:$C$18,MATCH(E2730,Assumptions!$A$13:$A$18,0)),INDEX(Assumptions!$B$13:$B$18,MATCH(E2730,Assumptions!$A$13:$A$18,0))*F2730)),2)</f>
        <v>8</v>
      </c>
    </row>
    <row r="2731" customFormat="false" ht="15" hidden="false" customHeight="false" outlineLevel="0" collapsed="false">
      <c r="A2731" s="24" t="s">
        <v>3554</v>
      </c>
      <c r="B2731" s="39" t="n">
        <v>46082</v>
      </c>
      <c r="C2731" s="24" t="s">
        <v>382</v>
      </c>
      <c r="D2731" s="24" t="s">
        <v>826</v>
      </c>
      <c r="E2731" s="24" t="s">
        <v>113</v>
      </c>
      <c r="F2731" s="38" t="n">
        <v>99</v>
      </c>
      <c r="G2731" s="42" t="n">
        <f aca="false">DATE(YEAR(B2731),MONTH(B2731),1)</f>
        <v>46082</v>
      </c>
      <c r="H2731" s="24" t="str">
        <f aca="false">INDEX(Customers!$B$2:$B$601,MATCH(C2731,Customers!$A$2:$A$601,0))</f>
        <v>Central</v>
      </c>
      <c r="I2731" s="43" t="n">
        <f aca="false">ROUND(MIN(INDEX(Assumptions!$D$13:$D$18,MATCH(E2731,Assumptions!$A$13:$A$18,0)),MAX(INDEX(Assumptions!$C$13:$C$18,MATCH(E2731,Assumptions!$A$13:$A$18,0)),INDEX(Assumptions!$B$13:$B$18,MATCH(E2731,Assumptions!$A$13:$A$18,0))*F2731)),2)</f>
        <v>4.95</v>
      </c>
    </row>
    <row r="2732" customFormat="false" ht="15" hidden="false" customHeight="false" outlineLevel="0" collapsed="false">
      <c r="A2732" s="24" t="s">
        <v>3555</v>
      </c>
      <c r="B2732" s="39" t="n">
        <v>46082</v>
      </c>
      <c r="C2732" s="24" t="s">
        <v>397</v>
      </c>
      <c r="D2732" s="24" t="s">
        <v>826</v>
      </c>
      <c r="E2732" s="24" t="s">
        <v>109</v>
      </c>
      <c r="F2732" s="38" t="n">
        <v>2280</v>
      </c>
      <c r="G2732" s="42" t="n">
        <f aca="false">DATE(YEAR(B2732),MONTH(B2732),1)</f>
        <v>46082</v>
      </c>
      <c r="H2732" s="24" t="str">
        <f aca="false">INDEX(Customers!$B$2:$B$601,MATCH(C2732,Customers!$A$2:$A$601,0))</f>
        <v>Western</v>
      </c>
      <c r="I2732" s="43" t="n">
        <f aca="false">ROUND(MIN(INDEX(Assumptions!$D$13:$D$18,MATCH(E2732,Assumptions!$A$13:$A$18,0)),MAX(INDEX(Assumptions!$C$13:$C$18,MATCH(E2732,Assumptions!$A$13:$A$18,0)),INDEX(Assumptions!$B$13:$B$18,MATCH(E2732,Assumptions!$A$13:$A$18,0))*F2732)),2)</f>
        <v>9.12</v>
      </c>
    </row>
    <row r="2733" customFormat="false" ht="15" hidden="false" customHeight="false" outlineLevel="0" collapsed="false">
      <c r="A2733" s="24" t="s">
        <v>3556</v>
      </c>
      <c r="B2733" s="39" t="n">
        <v>46082</v>
      </c>
      <c r="C2733" s="24" t="s">
        <v>401</v>
      </c>
      <c r="D2733" s="24" t="s">
        <v>826</v>
      </c>
      <c r="E2733" s="24" t="s">
        <v>109</v>
      </c>
      <c r="F2733" s="38" t="n">
        <v>3540</v>
      </c>
      <c r="G2733" s="42" t="n">
        <f aca="false">DATE(YEAR(B2733),MONTH(B2733),1)</f>
        <v>46082</v>
      </c>
      <c r="H2733" s="24" t="str">
        <f aca="false">INDEX(Customers!$B$2:$B$601,MATCH(C2733,Customers!$A$2:$A$601,0))</f>
        <v>Coast</v>
      </c>
      <c r="I2733" s="43" t="n">
        <f aca="false">ROUND(MIN(INDEX(Assumptions!$D$13:$D$18,MATCH(E2733,Assumptions!$A$13:$A$18,0)),MAX(INDEX(Assumptions!$C$13:$C$18,MATCH(E2733,Assumptions!$A$13:$A$18,0)),INDEX(Assumptions!$B$13:$B$18,MATCH(E2733,Assumptions!$A$13:$A$18,0))*F2733)),2)</f>
        <v>14.16</v>
      </c>
    </row>
    <row r="2734" customFormat="false" ht="15" hidden="false" customHeight="false" outlineLevel="0" collapsed="false">
      <c r="A2734" s="24" t="s">
        <v>3557</v>
      </c>
      <c r="B2734" s="39" t="n">
        <v>46082</v>
      </c>
      <c r="C2734" s="24" t="s">
        <v>402</v>
      </c>
      <c r="D2734" s="24" t="s">
        <v>826</v>
      </c>
      <c r="E2734" s="24" t="s">
        <v>103</v>
      </c>
      <c r="F2734" s="38" t="n">
        <v>2400</v>
      </c>
      <c r="G2734" s="42" t="n">
        <f aca="false">DATE(YEAR(B2734),MONTH(B2734),1)</f>
        <v>46082</v>
      </c>
      <c r="H2734" s="24" t="str">
        <f aca="false">INDEX(Customers!$B$2:$B$601,MATCH(C2734,Customers!$A$2:$A$601,0))</f>
        <v>Coast</v>
      </c>
      <c r="I2734" s="43" t="n">
        <f aca="false">ROUND(MIN(INDEX(Assumptions!$D$13:$D$18,MATCH(E2734,Assumptions!$A$13:$A$18,0)),MAX(INDEX(Assumptions!$C$13:$C$18,MATCH(E2734,Assumptions!$A$13:$A$18,0)),INDEX(Assumptions!$B$13:$B$18,MATCH(E2734,Assumptions!$A$13:$A$18,0))*F2734)),2)</f>
        <v>24</v>
      </c>
    </row>
    <row r="2735" customFormat="false" ht="15" hidden="false" customHeight="false" outlineLevel="0" collapsed="false">
      <c r="A2735" s="24" t="s">
        <v>3558</v>
      </c>
      <c r="B2735" s="39" t="n">
        <v>46082</v>
      </c>
      <c r="C2735" s="24" t="s">
        <v>407</v>
      </c>
      <c r="D2735" s="24" t="s">
        <v>826</v>
      </c>
      <c r="E2735" s="24" t="s">
        <v>109</v>
      </c>
      <c r="F2735" s="38" t="n">
        <v>13070</v>
      </c>
      <c r="G2735" s="42" t="n">
        <f aca="false">DATE(YEAR(B2735),MONTH(B2735),1)</f>
        <v>46082</v>
      </c>
      <c r="H2735" s="24" t="str">
        <f aca="false">INDEX(Customers!$B$2:$B$601,MATCH(C2735,Customers!$A$2:$A$601,0))</f>
        <v>Coast</v>
      </c>
      <c r="I2735" s="43" t="n">
        <f aca="false">ROUND(MIN(INDEX(Assumptions!$D$13:$D$18,MATCH(E2735,Assumptions!$A$13:$A$18,0)),MAX(INDEX(Assumptions!$C$13:$C$18,MATCH(E2735,Assumptions!$A$13:$A$18,0)),INDEX(Assumptions!$B$13:$B$18,MATCH(E2735,Assumptions!$A$13:$A$18,0))*F2735)),2)</f>
        <v>40</v>
      </c>
    </row>
    <row r="2736" customFormat="false" ht="15" hidden="false" customHeight="false" outlineLevel="0" collapsed="false">
      <c r="A2736" s="24" t="s">
        <v>3559</v>
      </c>
      <c r="B2736" s="39" t="n">
        <v>46082</v>
      </c>
      <c r="C2736" s="24" t="s">
        <v>413</v>
      </c>
      <c r="D2736" s="24" t="s">
        <v>826</v>
      </c>
      <c r="E2736" s="24" t="s">
        <v>111</v>
      </c>
      <c r="F2736" s="38" t="n">
        <v>500</v>
      </c>
      <c r="G2736" s="42" t="n">
        <f aca="false">DATE(YEAR(B2736),MONTH(B2736),1)</f>
        <v>46082</v>
      </c>
      <c r="H2736" s="24" t="str">
        <f aca="false">INDEX(Customers!$B$2:$B$601,MATCH(C2736,Customers!$A$2:$A$601,0))</f>
        <v>Rift Valley</v>
      </c>
      <c r="I2736" s="43" t="n">
        <f aca="false">ROUND(MIN(INDEX(Assumptions!$D$13:$D$18,MATCH(E2736,Assumptions!$A$13:$A$18,0)),MAX(INDEX(Assumptions!$C$13:$C$18,MATCH(E2736,Assumptions!$A$13:$A$18,0)),INDEX(Assumptions!$B$13:$B$18,MATCH(E2736,Assumptions!$A$13:$A$18,0))*F2736)),2)</f>
        <v>20</v>
      </c>
    </row>
    <row r="2737" customFormat="false" ht="15" hidden="false" customHeight="false" outlineLevel="0" collapsed="false">
      <c r="A2737" s="24" t="s">
        <v>3560</v>
      </c>
      <c r="B2737" s="39" t="n">
        <v>46082</v>
      </c>
      <c r="C2737" s="24" t="s">
        <v>430</v>
      </c>
      <c r="D2737" s="24" t="s">
        <v>195</v>
      </c>
      <c r="E2737" s="24" t="s">
        <v>107</v>
      </c>
      <c r="F2737" s="38" t="n">
        <v>56150</v>
      </c>
      <c r="G2737" s="42" t="n">
        <f aca="false">DATE(YEAR(B2737),MONTH(B2737),1)</f>
        <v>46082</v>
      </c>
      <c r="H2737" s="24" t="str">
        <f aca="false">INDEX(Customers!$B$2:$B$601,MATCH(C2737,Customers!$A$2:$A$601,0))</f>
        <v>Western</v>
      </c>
      <c r="I2737" s="43" t="n">
        <f aca="false">ROUND(MIN(INDEX(Assumptions!$D$13:$D$18,MATCH(E2737,Assumptions!$A$13:$A$18,0)),MAX(INDEX(Assumptions!$C$13:$C$18,MATCH(E2737,Assumptions!$A$13:$A$18,0)),INDEX(Assumptions!$B$13:$B$18,MATCH(E2737,Assumptions!$A$13:$A$18,0))*F2737)),2)</f>
        <v>0</v>
      </c>
    </row>
    <row r="2738" customFormat="false" ht="15" hidden="false" customHeight="false" outlineLevel="0" collapsed="false">
      <c r="A2738" s="24" t="s">
        <v>3561</v>
      </c>
      <c r="B2738" s="39" t="n">
        <v>46082</v>
      </c>
      <c r="C2738" s="24" t="s">
        <v>440</v>
      </c>
      <c r="D2738" s="24" t="s">
        <v>153</v>
      </c>
      <c r="E2738" s="24" t="s">
        <v>107</v>
      </c>
      <c r="F2738" s="38" t="n">
        <v>49010</v>
      </c>
      <c r="G2738" s="42" t="n">
        <f aca="false">DATE(YEAR(B2738),MONTH(B2738),1)</f>
        <v>46082</v>
      </c>
      <c r="H2738" s="24" t="str">
        <f aca="false">INDEX(Customers!$B$2:$B$601,MATCH(C2738,Customers!$A$2:$A$601,0))</f>
        <v>Nairobi</v>
      </c>
      <c r="I2738" s="43" t="n">
        <f aca="false">ROUND(MIN(INDEX(Assumptions!$D$13:$D$18,MATCH(E2738,Assumptions!$A$13:$A$18,0)),MAX(INDEX(Assumptions!$C$13:$C$18,MATCH(E2738,Assumptions!$A$13:$A$18,0)),INDEX(Assumptions!$B$13:$B$18,MATCH(E2738,Assumptions!$A$13:$A$18,0))*F2738)),2)</f>
        <v>0</v>
      </c>
    </row>
    <row r="2739" customFormat="false" ht="15" hidden="false" customHeight="false" outlineLevel="0" collapsed="false">
      <c r="A2739" s="24" t="s">
        <v>3562</v>
      </c>
      <c r="B2739" s="39" t="n">
        <v>46082</v>
      </c>
      <c r="C2739" s="24" t="s">
        <v>446</v>
      </c>
      <c r="D2739" s="24" t="s">
        <v>826</v>
      </c>
      <c r="E2739" s="24" t="s">
        <v>111</v>
      </c>
      <c r="F2739" s="38" t="n">
        <v>100</v>
      </c>
      <c r="G2739" s="42" t="n">
        <f aca="false">DATE(YEAR(B2739),MONTH(B2739),1)</f>
        <v>46082</v>
      </c>
      <c r="H2739" s="24" t="str">
        <f aca="false">INDEX(Customers!$B$2:$B$601,MATCH(C2739,Customers!$A$2:$A$601,0))</f>
        <v>Central</v>
      </c>
      <c r="I2739" s="43" t="n">
        <f aca="false">ROUND(MIN(INDEX(Assumptions!$D$13:$D$18,MATCH(E2739,Assumptions!$A$13:$A$18,0)),MAX(INDEX(Assumptions!$C$13:$C$18,MATCH(E2739,Assumptions!$A$13:$A$18,0)),INDEX(Assumptions!$B$13:$B$18,MATCH(E2739,Assumptions!$A$13:$A$18,0))*F2739)),2)</f>
        <v>4</v>
      </c>
    </row>
    <row r="2740" customFormat="false" ht="15" hidden="false" customHeight="false" outlineLevel="0" collapsed="false">
      <c r="A2740" s="24" t="s">
        <v>3563</v>
      </c>
      <c r="B2740" s="39" t="n">
        <v>46082</v>
      </c>
      <c r="C2740" s="24" t="s">
        <v>458</v>
      </c>
      <c r="D2740" s="24" t="s">
        <v>183</v>
      </c>
      <c r="E2740" s="24" t="s">
        <v>107</v>
      </c>
      <c r="F2740" s="38" t="n">
        <v>1180</v>
      </c>
      <c r="G2740" s="42" t="n">
        <f aca="false">DATE(YEAR(B2740),MONTH(B2740),1)</f>
        <v>46082</v>
      </c>
      <c r="H2740" s="24" t="str">
        <f aca="false">INDEX(Customers!$B$2:$B$601,MATCH(C2740,Customers!$A$2:$A$601,0))</f>
        <v>Coast</v>
      </c>
      <c r="I2740" s="43" t="n">
        <f aca="false">ROUND(MIN(INDEX(Assumptions!$D$13:$D$18,MATCH(E2740,Assumptions!$A$13:$A$18,0)),MAX(INDEX(Assumptions!$C$13:$C$18,MATCH(E2740,Assumptions!$A$13:$A$18,0)),INDEX(Assumptions!$B$13:$B$18,MATCH(E2740,Assumptions!$A$13:$A$18,0))*F2740)),2)</f>
        <v>0</v>
      </c>
    </row>
    <row r="2741" customFormat="false" ht="15" hidden="false" customHeight="false" outlineLevel="0" collapsed="false">
      <c r="A2741" s="24" t="s">
        <v>3564</v>
      </c>
      <c r="B2741" s="39" t="n">
        <v>46082</v>
      </c>
      <c r="C2741" s="24" t="s">
        <v>499</v>
      </c>
      <c r="D2741" s="24" t="s">
        <v>165</v>
      </c>
      <c r="E2741" s="24" t="s">
        <v>105</v>
      </c>
      <c r="F2741" s="38" t="n">
        <v>2040</v>
      </c>
      <c r="G2741" s="42" t="n">
        <f aca="false">DATE(YEAR(B2741),MONTH(B2741),1)</f>
        <v>46082</v>
      </c>
      <c r="H2741" s="24" t="str">
        <f aca="false">INDEX(Customers!$B$2:$B$601,MATCH(C2741,Customers!$A$2:$A$601,0))</f>
        <v>Central</v>
      </c>
      <c r="I2741" s="43" t="n">
        <f aca="false">ROUND(MIN(INDEX(Assumptions!$D$13:$D$18,MATCH(E2741,Assumptions!$A$13:$A$18,0)),MAX(INDEX(Assumptions!$C$13:$C$18,MATCH(E2741,Assumptions!$A$13:$A$18,0)),INDEX(Assumptions!$B$13:$B$18,MATCH(E2741,Assumptions!$A$13:$A$18,0))*F2741)),2)</f>
        <v>30.6</v>
      </c>
    </row>
    <row r="2742" customFormat="false" ht="15" hidden="false" customHeight="false" outlineLevel="0" collapsed="false">
      <c r="A2742" s="24" t="s">
        <v>3565</v>
      </c>
      <c r="B2742" s="39" t="n">
        <v>46082</v>
      </c>
      <c r="C2742" s="24" t="s">
        <v>505</v>
      </c>
      <c r="D2742" s="24" t="s">
        <v>205</v>
      </c>
      <c r="E2742" s="24" t="s">
        <v>107</v>
      </c>
      <c r="F2742" s="38" t="n">
        <v>2070</v>
      </c>
      <c r="G2742" s="42" t="n">
        <f aca="false">DATE(YEAR(B2742),MONTH(B2742),1)</f>
        <v>46082</v>
      </c>
      <c r="H2742" s="24" t="str">
        <f aca="false">INDEX(Customers!$B$2:$B$601,MATCH(C2742,Customers!$A$2:$A$601,0))</f>
        <v>Eastern</v>
      </c>
      <c r="I2742" s="43" t="n">
        <f aca="false">ROUND(MIN(INDEX(Assumptions!$D$13:$D$18,MATCH(E2742,Assumptions!$A$13:$A$18,0)),MAX(INDEX(Assumptions!$C$13:$C$18,MATCH(E2742,Assumptions!$A$13:$A$18,0)),INDEX(Assumptions!$B$13:$B$18,MATCH(E2742,Assumptions!$A$13:$A$18,0))*F2742)),2)</f>
        <v>0</v>
      </c>
    </row>
    <row r="2743" customFormat="false" ht="15" hidden="false" customHeight="false" outlineLevel="0" collapsed="false">
      <c r="A2743" s="24" t="s">
        <v>3566</v>
      </c>
      <c r="B2743" s="39" t="n">
        <v>46082</v>
      </c>
      <c r="C2743" s="24" t="s">
        <v>526</v>
      </c>
      <c r="D2743" s="24" t="s">
        <v>165</v>
      </c>
      <c r="E2743" s="24" t="s">
        <v>107</v>
      </c>
      <c r="F2743" s="38" t="n">
        <v>23870</v>
      </c>
      <c r="G2743" s="42" t="n">
        <f aca="false">DATE(YEAR(B2743),MONTH(B2743),1)</f>
        <v>46082</v>
      </c>
      <c r="H2743" s="24" t="str">
        <f aca="false">INDEX(Customers!$B$2:$B$601,MATCH(C2743,Customers!$A$2:$A$601,0))</f>
        <v>Central</v>
      </c>
      <c r="I2743" s="43" t="n">
        <f aca="false">ROUND(MIN(INDEX(Assumptions!$D$13:$D$18,MATCH(E2743,Assumptions!$A$13:$A$18,0)),MAX(INDEX(Assumptions!$C$13:$C$18,MATCH(E2743,Assumptions!$A$13:$A$18,0)),INDEX(Assumptions!$B$13:$B$18,MATCH(E2743,Assumptions!$A$13:$A$18,0))*F2743)),2)</f>
        <v>0</v>
      </c>
    </row>
    <row r="2744" customFormat="false" ht="15" hidden="false" customHeight="false" outlineLevel="0" collapsed="false">
      <c r="A2744" s="24" t="s">
        <v>3567</v>
      </c>
      <c r="B2744" s="39" t="n">
        <v>46082</v>
      </c>
      <c r="C2744" s="24" t="s">
        <v>543</v>
      </c>
      <c r="D2744" s="24" t="s">
        <v>826</v>
      </c>
      <c r="E2744" s="24" t="s">
        <v>103</v>
      </c>
      <c r="F2744" s="38" t="n">
        <v>3060</v>
      </c>
      <c r="G2744" s="42" t="n">
        <f aca="false">DATE(YEAR(B2744),MONTH(B2744),1)</f>
        <v>46082</v>
      </c>
      <c r="H2744" s="24" t="str">
        <f aca="false">INDEX(Customers!$B$2:$B$601,MATCH(C2744,Customers!$A$2:$A$601,0))</f>
        <v>Central</v>
      </c>
      <c r="I2744" s="43" t="n">
        <f aca="false">ROUND(MIN(INDEX(Assumptions!$D$13:$D$18,MATCH(E2744,Assumptions!$A$13:$A$18,0)),MAX(INDEX(Assumptions!$C$13:$C$18,MATCH(E2744,Assumptions!$A$13:$A$18,0)),INDEX(Assumptions!$B$13:$B$18,MATCH(E2744,Assumptions!$A$13:$A$18,0))*F2744)),2)</f>
        <v>30.6</v>
      </c>
    </row>
    <row r="2745" customFormat="false" ht="15" hidden="false" customHeight="false" outlineLevel="0" collapsed="false">
      <c r="A2745" s="24" t="s">
        <v>3568</v>
      </c>
      <c r="B2745" s="39" t="n">
        <v>46082</v>
      </c>
      <c r="C2745" s="24" t="s">
        <v>552</v>
      </c>
      <c r="D2745" s="24" t="s">
        <v>205</v>
      </c>
      <c r="E2745" s="24" t="s">
        <v>107</v>
      </c>
      <c r="F2745" s="38" t="n">
        <v>1330</v>
      </c>
      <c r="G2745" s="42" t="n">
        <f aca="false">DATE(YEAR(B2745),MONTH(B2745),1)</f>
        <v>46082</v>
      </c>
      <c r="H2745" s="24" t="str">
        <f aca="false">INDEX(Customers!$B$2:$B$601,MATCH(C2745,Customers!$A$2:$A$601,0))</f>
        <v>Eastern</v>
      </c>
      <c r="I2745" s="43" t="n">
        <f aca="false">ROUND(MIN(INDEX(Assumptions!$D$13:$D$18,MATCH(E2745,Assumptions!$A$13:$A$18,0)),MAX(INDEX(Assumptions!$C$13:$C$18,MATCH(E2745,Assumptions!$A$13:$A$18,0)),INDEX(Assumptions!$B$13:$B$18,MATCH(E2745,Assumptions!$A$13:$A$18,0))*F2745)),2)</f>
        <v>0</v>
      </c>
    </row>
    <row r="2746" customFormat="false" ht="15" hidden="false" customHeight="false" outlineLevel="0" collapsed="false">
      <c r="A2746" s="24" t="s">
        <v>3569</v>
      </c>
      <c r="B2746" s="39" t="n">
        <v>46082</v>
      </c>
      <c r="C2746" s="24" t="s">
        <v>570</v>
      </c>
      <c r="D2746" s="24" t="s">
        <v>826</v>
      </c>
      <c r="E2746" s="24" t="s">
        <v>109</v>
      </c>
      <c r="F2746" s="38" t="n">
        <v>15550</v>
      </c>
      <c r="G2746" s="42" t="n">
        <f aca="false">DATE(YEAR(B2746),MONTH(B2746),1)</f>
        <v>46082</v>
      </c>
      <c r="H2746" s="24" t="str">
        <f aca="false">INDEX(Customers!$B$2:$B$601,MATCH(C2746,Customers!$A$2:$A$601,0))</f>
        <v>Western</v>
      </c>
      <c r="I2746" s="43" t="n">
        <f aca="false">ROUND(MIN(INDEX(Assumptions!$D$13:$D$18,MATCH(E2746,Assumptions!$A$13:$A$18,0)),MAX(INDEX(Assumptions!$C$13:$C$18,MATCH(E2746,Assumptions!$A$13:$A$18,0)),INDEX(Assumptions!$B$13:$B$18,MATCH(E2746,Assumptions!$A$13:$A$18,0))*F2746)),2)</f>
        <v>40</v>
      </c>
    </row>
    <row r="2747" customFormat="false" ht="15" hidden="false" customHeight="false" outlineLevel="0" collapsed="false">
      <c r="A2747" s="24" t="s">
        <v>3570</v>
      </c>
      <c r="B2747" s="39" t="n">
        <v>46082</v>
      </c>
      <c r="C2747" s="24" t="s">
        <v>584</v>
      </c>
      <c r="D2747" s="24" t="s">
        <v>826</v>
      </c>
      <c r="E2747" s="24" t="s">
        <v>111</v>
      </c>
      <c r="F2747" s="38" t="n">
        <v>50</v>
      </c>
      <c r="G2747" s="42" t="n">
        <f aca="false">DATE(YEAR(B2747),MONTH(B2747),1)</f>
        <v>46082</v>
      </c>
      <c r="H2747" s="24" t="str">
        <f aca="false">INDEX(Customers!$B$2:$B$601,MATCH(C2747,Customers!$A$2:$A$601,0))</f>
        <v>Western</v>
      </c>
      <c r="I2747" s="43" t="n">
        <f aca="false">ROUND(MIN(INDEX(Assumptions!$D$13:$D$18,MATCH(E2747,Assumptions!$A$13:$A$18,0)),MAX(INDEX(Assumptions!$C$13:$C$18,MATCH(E2747,Assumptions!$A$13:$A$18,0)),INDEX(Assumptions!$B$13:$B$18,MATCH(E2747,Assumptions!$A$13:$A$18,0))*F2747)),2)</f>
        <v>2</v>
      </c>
    </row>
    <row r="2748" customFormat="false" ht="15" hidden="false" customHeight="false" outlineLevel="0" collapsed="false">
      <c r="A2748" s="24" t="s">
        <v>3571</v>
      </c>
      <c r="B2748" s="39" t="n">
        <v>46082</v>
      </c>
      <c r="C2748" s="24" t="s">
        <v>588</v>
      </c>
      <c r="D2748" s="24" t="s">
        <v>826</v>
      </c>
      <c r="E2748" s="24" t="s">
        <v>111</v>
      </c>
      <c r="F2748" s="38" t="n">
        <v>200</v>
      </c>
      <c r="G2748" s="42" t="n">
        <f aca="false">DATE(YEAR(B2748),MONTH(B2748),1)</f>
        <v>46082</v>
      </c>
      <c r="H2748" s="24" t="str">
        <f aca="false">INDEX(Customers!$B$2:$B$601,MATCH(C2748,Customers!$A$2:$A$601,0))</f>
        <v>Nairobi</v>
      </c>
      <c r="I2748" s="43" t="n">
        <f aca="false">ROUND(MIN(INDEX(Assumptions!$D$13:$D$18,MATCH(E2748,Assumptions!$A$13:$A$18,0)),MAX(INDEX(Assumptions!$C$13:$C$18,MATCH(E2748,Assumptions!$A$13:$A$18,0)),INDEX(Assumptions!$B$13:$B$18,MATCH(E2748,Assumptions!$A$13:$A$18,0))*F2748)),2)</f>
        <v>8</v>
      </c>
    </row>
    <row r="2749" customFormat="false" ht="15" hidden="false" customHeight="false" outlineLevel="0" collapsed="false">
      <c r="A2749" s="24" t="s">
        <v>3572</v>
      </c>
      <c r="B2749" s="39" t="n">
        <v>46082</v>
      </c>
      <c r="C2749" s="24" t="s">
        <v>588</v>
      </c>
      <c r="D2749" s="24" t="s">
        <v>826</v>
      </c>
      <c r="E2749" s="24" t="s">
        <v>113</v>
      </c>
      <c r="F2749" s="38" t="n">
        <v>1000</v>
      </c>
      <c r="G2749" s="42" t="n">
        <f aca="false">DATE(YEAR(B2749),MONTH(B2749),1)</f>
        <v>46082</v>
      </c>
      <c r="H2749" s="24" t="str">
        <f aca="false">INDEX(Customers!$B$2:$B$601,MATCH(C2749,Customers!$A$2:$A$601,0))</f>
        <v>Nairobi</v>
      </c>
      <c r="I2749" s="43" t="n">
        <f aca="false">ROUND(MIN(INDEX(Assumptions!$D$13:$D$18,MATCH(E2749,Assumptions!$A$13:$A$18,0)),MAX(INDEX(Assumptions!$C$13:$C$18,MATCH(E2749,Assumptions!$A$13:$A$18,0)),INDEX(Assumptions!$B$13:$B$18,MATCH(E2749,Assumptions!$A$13:$A$18,0))*F2749)),2)</f>
        <v>50</v>
      </c>
    </row>
    <row r="2750" customFormat="false" ht="15" hidden="false" customHeight="false" outlineLevel="0" collapsed="false">
      <c r="A2750" s="24" t="s">
        <v>3573</v>
      </c>
      <c r="B2750" s="39" t="n">
        <v>46082</v>
      </c>
      <c r="C2750" s="24" t="s">
        <v>591</v>
      </c>
      <c r="D2750" s="24" t="s">
        <v>826</v>
      </c>
      <c r="E2750" s="24" t="s">
        <v>103</v>
      </c>
      <c r="F2750" s="38" t="n">
        <v>900</v>
      </c>
      <c r="G2750" s="42" t="n">
        <f aca="false">DATE(YEAR(B2750),MONTH(B2750),1)</f>
        <v>46082</v>
      </c>
      <c r="H2750" s="24" t="str">
        <f aca="false">INDEX(Customers!$B$2:$B$601,MATCH(C2750,Customers!$A$2:$A$601,0))</f>
        <v>Central</v>
      </c>
      <c r="I2750" s="43" t="n">
        <f aca="false">ROUND(MIN(INDEX(Assumptions!$D$13:$D$18,MATCH(E2750,Assumptions!$A$13:$A$18,0)),MAX(INDEX(Assumptions!$C$13:$C$18,MATCH(E2750,Assumptions!$A$13:$A$18,0)),INDEX(Assumptions!$B$13:$B$18,MATCH(E2750,Assumptions!$A$13:$A$18,0))*F2750)),2)</f>
        <v>9</v>
      </c>
    </row>
    <row r="2751" customFormat="false" ht="15" hidden="false" customHeight="false" outlineLevel="0" collapsed="false">
      <c r="A2751" s="24" t="s">
        <v>3574</v>
      </c>
      <c r="B2751" s="39" t="n">
        <v>46082</v>
      </c>
      <c r="C2751" s="24" t="s">
        <v>600</v>
      </c>
      <c r="D2751" s="24" t="s">
        <v>188</v>
      </c>
      <c r="E2751" s="24" t="s">
        <v>105</v>
      </c>
      <c r="F2751" s="38" t="n">
        <v>880</v>
      </c>
      <c r="G2751" s="42" t="n">
        <f aca="false">DATE(YEAR(B2751),MONTH(B2751),1)</f>
        <v>46082</v>
      </c>
      <c r="H2751" s="24" t="str">
        <f aca="false">INDEX(Customers!$B$2:$B$601,MATCH(C2751,Customers!$A$2:$A$601,0))</f>
        <v>Coast</v>
      </c>
      <c r="I2751" s="43" t="n">
        <f aca="false">ROUND(MIN(INDEX(Assumptions!$D$13:$D$18,MATCH(E2751,Assumptions!$A$13:$A$18,0)),MAX(INDEX(Assumptions!$C$13:$C$18,MATCH(E2751,Assumptions!$A$13:$A$18,0)),INDEX(Assumptions!$B$13:$B$18,MATCH(E2751,Assumptions!$A$13:$A$18,0))*F2751)),2)</f>
        <v>13.2</v>
      </c>
    </row>
    <row r="2752" customFormat="false" ht="15" hidden="false" customHeight="false" outlineLevel="0" collapsed="false">
      <c r="A2752" s="24" t="s">
        <v>3575</v>
      </c>
      <c r="B2752" s="39" t="n">
        <v>46082</v>
      </c>
      <c r="C2752" s="24" t="s">
        <v>603</v>
      </c>
      <c r="D2752" s="24" t="s">
        <v>182</v>
      </c>
      <c r="E2752" s="24" t="s">
        <v>107</v>
      </c>
      <c r="F2752" s="38" t="n">
        <v>3350</v>
      </c>
      <c r="G2752" s="42" t="n">
        <f aca="false">DATE(YEAR(B2752),MONTH(B2752),1)</f>
        <v>46082</v>
      </c>
      <c r="H2752" s="24" t="str">
        <f aca="false">INDEX(Customers!$B$2:$B$601,MATCH(C2752,Customers!$A$2:$A$601,0))</f>
        <v>Rift Valley</v>
      </c>
      <c r="I2752" s="43" t="n">
        <f aca="false">ROUND(MIN(INDEX(Assumptions!$D$13:$D$18,MATCH(E2752,Assumptions!$A$13:$A$18,0)),MAX(INDEX(Assumptions!$C$13:$C$18,MATCH(E2752,Assumptions!$A$13:$A$18,0)),INDEX(Assumptions!$B$13:$B$18,MATCH(E2752,Assumptions!$A$13:$A$18,0))*F2752)),2)</f>
        <v>0</v>
      </c>
    </row>
    <row r="2753" customFormat="false" ht="15" hidden="false" customHeight="false" outlineLevel="0" collapsed="false">
      <c r="A2753" s="24" t="s">
        <v>3576</v>
      </c>
      <c r="B2753" s="39" t="n">
        <v>46082</v>
      </c>
      <c r="C2753" s="24" t="s">
        <v>615</v>
      </c>
      <c r="D2753" s="24" t="s">
        <v>826</v>
      </c>
      <c r="E2753" s="24" t="s">
        <v>103</v>
      </c>
      <c r="F2753" s="38" t="n">
        <v>5860</v>
      </c>
      <c r="G2753" s="42" t="n">
        <f aca="false">DATE(YEAR(B2753),MONTH(B2753),1)</f>
        <v>46082</v>
      </c>
      <c r="H2753" s="24" t="str">
        <f aca="false">INDEX(Customers!$B$2:$B$601,MATCH(C2753,Customers!$A$2:$A$601,0))</f>
        <v>Coast</v>
      </c>
      <c r="I2753" s="43" t="n">
        <f aca="false">ROUND(MIN(INDEX(Assumptions!$D$13:$D$18,MATCH(E2753,Assumptions!$A$13:$A$18,0)),MAX(INDEX(Assumptions!$C$13:$C$18,MATCH(E2753,Assumptions!$A$13:$A$18,0)),INDEX(Assumptions!$B$13:$B$18,MATCH(E2753,Assumptions!$A$13:$A$18,0))*F2753)),2)</f>
        <v>58.6</v>
      </c>
    </row>
    <row r="2754" customFormat="false" ht="15" hidden="false" customHeight="false" outlineLevel="0" collapsed="false">
      <c r="A2754" s="24" t="s">
        <v>3577</v>
      </c>
      <c r="B2754" s="39" t="n">
        <v>46082</v>
      </c>
      <c r="C2754" s="24" t="s">
        <v>627</v>
      </c>
      <c r="D2754" s="24" t="s">
        <v>826</v>
      </c>
      <c r="E2754" s="24" t="s">
        <v>109</v>
      </c>
      <c r="F2754" s="38" t="n">
        <v>16410</v>
      </c>
      <c r="G2754" s="42" t="n">
        <f aca="false">DATE(YEAR(B2754),MONTH(B2754),1)</f>
        <v>46082</v>
      </c>
      <c r="H2754" s="24" t="str">
        <f aca="false">INDEX(Customers!$B$2:$B$601,MATCH(C2754,Customers!$A$2:$A$601,0))</f>
        <v>Central</v>
      </c>
      <c r="I2754" s="43" t="n">
        <f aca="false">ROUND(MIN(INDEX(Assumptions!$D$13:$D$18,MATCH(E2754,Assumptions!$A$13:$A$18,0)),MAX(INDEX(Assumptions!$C$13:$C$18,MATCH(E2754,Assumptions!$A$13:$A$18,0)),INDEX(Assumptions!$B$13:$B$18,MATCH(E2754,Assumptions!$A$13:$A$18,0))*F2754)),2)</f>
        <v>40</v>
      </c>
    </row>
    <row r="2755" customFormat="false" ht="15" hidden="false" customHeight="false" outlineLevel="0" collapsed="false">
      <c r="A2755" s="24" t="s">
        <v>3578</v>
      </c>
      <c r="B2755" s="39" t="n">
        <v>46082</v>
      </c>
      <c r="C2755" s="24" t="s">
        <v>644</v>
      </c>
      <c r="D2755" s="24" t="s">
        <v>196</v>
      </c>
      <c r="E2755" s="24" t="s">
        <v>105</v>
      </c>
      <c r="F2755" s="38" t="n">
        <v>1200</v>
      </c>
      <c r="G2755" s="42" t="n">
        <f aca="false">DATE(YEAR(B2755),MONTH(B2755),1)</f>
        <v>46082</v>
      </c>
      <c r="H2755" s="24" t="str">
        <f aca="false">INDEX(Customers!$B$2:$B$601,MATCH(C2755,Customers!$A$2:$A$601,0))</f>
        <v>Western</v>
      </c>
      <c r="I2755" s="43" t="n">
        <f aca="false">ROUND(MIN(INDEX(Assumptions!$D$13:$D$18,MATCH(E2755,Assumptions!$A$13:$A$18,0)),MAX(INDEX(Assumptions!$C$13:$C$18,MATCH(E2755,Assumptions!$A$13:$A$18,0)),INDEX(Assumptions!$B$13:$B$18,MATCH(E2755,Assumptions!$A$13:$A$18,0))*F2755)),2)</f>
        <v>18</v>
      </c>
    </row>
    <row r="2756" customFormat="false" ht="15" hidden="false" customHeight="false" outlineLevel="0" collapsed="false">
      <c r="A2756" s="24" t="s">
        <v>3579</v>
      </c>
      <c r="B2756" s="39" t="n">
        <v>46082</v>
      </c>
      <c r="C2756" s="24" t="s">
        <v>646</v>
      </c>
      <c r="D2756" s="24" t="s">
        <v>826</v>
      </c>
      <c r="E2756" s="24" t="s">
        <v>103</v>
      </c>
      <c r="F2756" s="38" t="n">
        <v>630</v>
      </c>
      <c r="G2756" s="42" t="n">
        <f aca="false">DATE(YEAR(B2756),MONTH(B2756),1)</f>
        <v>46082</v>
      </c>
      <c r="H2756" s="24" t="str">
        <f aca="false">INDEX(Customers!$B$2:$B$601,MATCH(C2756,Customers!$A$2:$A$601,0))</f>
        <v>Nairobi</v>
      </c>
      <c r="I2756" s="43" t="n">
        <f aca="false">ROUND(MIN(INDEX(Assumptions!$D$13:$D$18,MATCH(E2756,Assumptions!$A$13:$A$18,0)),MAX(INDEX(Assumptions!$C$13:$C$18,MATCH(E2756,Assumptions!$A$13:$A$18,0)),INDEX(Assumptions!$B$13:$B$18,MATCH(E2756,Assumptions!$A$13:$A$18,0))*F2756)),2)</f>
        <v>6.3</v>
      </c>
    </row>
    <row r="2757" customFormat="false" ht="15" hidden="false" customHeight="false" outlineLevel="0" collapsed="false">
      <c r="A2757" s="24" t="s">
        <v>3580</v>
      </c>
      <c r="B2757" s="39" t="n">
        <v>46082</v>
      </c>
      <c r="C2757" s="24" t="s">
        <v>648</v>
      </c>
      <c r="D2757" s="24" t="s">
        <v>826</v>
      </c>
      <c r="E2757" s="24" t="s">
        <v>103</v>
      </c>
      <c r="F2757" s="38" t="n">
        <v>1550</v>
      </c>
      <c r="G2757" s="42" t="n">
        <f aca="false">DATE(YEAR(B2757),MONTH(B2757),1)</f>
        <v>46082</v>
      </c>
      <c r="H2757" s="24" t="str">
        <f aca="false">INDEX(Customers!$B$2:$B$601,MATCH(C2757,Customers!$A$2:$A$601,0))</f>
        <v>Nairobi</v>
      </c>
      <c r="I2757" s="43" t="n">
        <f aca="false">ROUND(MIN(INDEX(Assumptions!$D$13:$D$18,MATCH(E2757,Assumptions!$A$13:$A$18,0)),MAX(INDEX(Assumptions!$C$13:$C$18,MATCH(E2757,Assumptions!$A$13:$A$18,0)),INDEX(Assumptions!$B$13:$B$18,MATCH(E2757,Assumptions!$A$13:$A$18,0))*F2757)),2)</f>
        <v>15.5</v>
      </c>
    </row>
    <row r="2758" customFormat="false" ht="15" hidden="false" customHeight="false" outlineLevel="0" collapsed="false">
      <c r="A2758" s="24" t="s">
        <v>3581</v>
      </c>
      <c r="B2758" s="39" t="n">
        <v>46082</v>
      </c>
      <c r="C2758" s="24" t="s">
        <v>656</v>
      </c>
      <c r="D2758" s="24" t="s">
        <v>826</v>
      </c>
      <c r="E2758" s="24" t="s">
        <v>103</v>
      </c>
      <c r="F2758" s="38" t="n">
        <v>2900</v>
      </c>
      <c r="G2758" s="42" t="n">
        <f aca="false">DATE(YEAR(B2758),MONTH(B2758),1)</f>
        <v>46082</v>
      </c>
      <c r="H2758" s="24" t="str">
        <f aca="false">INDEX(Customers!$B$2:$B$601,MATCH(C2758,Customers!$A$2:$A$601,0))</f>
        <v>Nairobi</v>
      </c>
      <c r="I2758" s="43" t="n">
        <f aca="false">ROUND(MIN(INDEX(Assumptions!$D$13:$D$18,MATCH(E2758,Assumptions!$A$13:$A$18,0)),MAX(INDEX(Assumptions!$C$13:$C$18,MATCH(E2758,Assumptions!$A$13:$A$18,0)),INDEX(Assumptions!$B$13:$B$18,MATCH(E2758,Assumptions!$A$13:$A$18,0))*F2758)),2)</f>
        <v>29</v>
      </c>
    </row>
    <row r="2759" customFormat="false" ht="15" hidden="false" customHeight="false" outlineLevel="0" collapsed="false">
      <c r="A2759" s="24" t="s">
        <v>3582</v>
      </c>
      <c r="B2759" s="39" t="n">
        <v>46082</v>
      </c>
      <c r="C2759" s="24" t="s">
        <v>683</v>
      </c>
      <c r="D2759" s="24" t="s">
        <v>826</v>
      </c>
      <c r="E2759" s="24" t="s">
        <v>111</v>
      </c>
      <c r="F2759" s="38" t="n">
        <v>500</v>
      </c>
      <c r="G2759" s="42" t="n">
        <f aca="false">DATE(YEAR(B2759),MONTH(B2759),1)</f>
        <v>46082</v>
      </c>
      <c r="H2759" s="24" t="str">
        <f aca="false">INDEX(Customers!$B$2:$B$601,MATCH(C2759,Customers!$A$2:$A$601,0))</f>
        <v>Eastern</v>
      </c>
      <c r="I2759" s="43" t="n">
        <f aca="false">ROUND(MIN(INDEX(Assumptions!$D$13:$D$18,MATCH(E2759,Assumptions!$A$13:$A$18,0)),MAX(INDEX(Assumptions!$C$13:$C$18,MATCH(E2759,Assumptions!$A$13:$A$18,0)),INDEX(Assumptions!$B$13:$B$18,MATCH(E2759,Assumptions!$A$13:$A$18,0))*F2759)),2)</f>
        <v>20</v>
      </c>
    </row>
    <row r="2760" customFormat="false" ht="15" hidden="false" customHeight="false" outlineLevel="0" collapsed="false">
      <c r="A2760" s="24" t="s">
        <v>3583</v>
      </c>
      <c r="B2760" s="39" t="n">
        <v>46082</v>
      </c>
      <c r="C2760" s="24" t="s">
        <v>686</v>
      </c>
      <c r="D2760" s="24" t="s">
        <v>826</v>
      </c>
      <c r="E2760" s="24" t="s">
        <v>109</v>
      </c>
      <c r="F2760" s="38" t="n">
        <v>3550</v>
      </c>
      <c r="G2760" s="42" t="n">
        <f aca="false">DATE(YEAR(B2760),MONTH(B2760),1)</f>
        <v>46082</v>
      </c>
      <c r="H2760" s="24" t="str">
        <f aca="false">INDEX(Customers!$B$2:$B$601,MATCH(C2760,Customers!$A$2:$A$601,0))</f>
        <v>Nairobi</v>
      </c>
      <c r="I2760" s="43" t="n">
        <f aca="false">ROUND(MIN(INDEX(Assumptions!$D$13:$D$18,MATCH(E2760,Assumptions!$A$13:$A$18,0)),MAX(INDEX(Assumptions!$C$13:$C$18,MATCH(E2760,Assumptions!$A$13:$A$18,0)),INDEX(Assumptions!$B$13:$B$18,MATCH(E2760,Assumptions!$A$13:$A$18,0))*F2760)),2)</f>
        <v>14.2</v>
      </c>
    </row>
    <row r="2761" customFormat="false" ht="15" hidden="false" customHeight="false" outlineLevel="0" collapsed="false">
      <c r="A2761" s="24" t="s">
        <v>3584</v>
      </c>
      <c r="B2761" s="39" t="n">
        <v>46082</v>
      </c>
      <c r="C2761" s="24" t="s">
        <v>700</v>
      </c>
      <c r="D2761" s="24" t="s">
        <v>826</v>
      </c>
      <c r="E2761" s="24" t="s">
        <v>111</v>
      </c>
      <c r="F2761" s="38" t="n">
        <v>50</v>
      </c>
      <c r="G2761" s="42" t="n">
        <f aca="false">DATE(YEAR(B2761),MONTH(B2761),1)</f>
        <v>46082</v>
      </c>
      <c r="H2761" s="24" t="str">
        <f aca="false">INDEX(Customers!$B$2:$B$601,MATCH(C2761,Customers!$A$2:$A$601,0))</f>
        <v>Western</v>
      </c>
      <c r="I2761" s="43" t="n">
        <f aca="false">ROUND(MIN(INDEX(Assumptions!$D$13:$D$18,MATCH(E2761,Assumptions!$A$13:$A$18,0)),MAX(INDEX(Assumptions!$C$13:$C$18,MATCH(E2761,Assumptions!$A$13:$A$18,0)),INDEX(Assumptions!$B$13:$B$18,MATCH(E2761,Assumptions!$A$13:$A$18,0))*F2761)),2)</f>
        <v>2</v>
      </c>
    </row>
    <row r="2762" customFormat="false" ht="15" hidden="false" customHeight="false" outlineLevel="0" collapsed="false">
      <c r="A2762" s="24" t="s">
        <v>3585</v>
      </c>
      <c r="B2762" s="39" t="n">
        <v>46082</v>
      </c>
      <c r="C2762" s="24" t="s">
        <v>704</v>
      </c>
      <c r="D2762" s="24" t="s">
        <v>826</v>
      </c>
      <c r="E2762" s="24" t="s">
        <v>103</v>
      </c>
      <c r="F2762" s="38" t="n">
        <v>1210</v>
      </c>
      <c r="G2762" s="42" t="n">
        <f aca="false">DATE(YEAR(B2762),MONTH(B2762),1)</f>
        <v>46082</v>
      </c>
      <c r="H2762" s="24" t="str">
        <f aca="false">INDEX(Customers!$B$2:$B$601,MATCH(C2762,Customers!$A$2:$A$601,0))</f>
        <v>Rift Valley</v>
      </c>
      <c r="I2762" s="43" t="n">
        <f aca="false">ROUND(MIN(INDEX(Assumptions!$D$13:$D$18,MATCH(E2762,Assumptions!$A$13:$A$18,0)),MAX(INDEX(Assumptions!$C$13:$C$18,MATCH(E2762,Assumptions!$A$13:$A$18,0)),INDEX(Assumptions!$B$13:$B$18,MATCH(E2762,Assumptions!$A$13:$A$18,0))*F2762)),2)</f>
        <v>12.1</v>
      </c>
    </row>
    <row r="2763" customFormat="false" ht="15" hidden="false" customHeight="false" outlineLevel="0" collapsed="false">
      <c r="A2763" s="24" t="s">
        <v>3586</v>
      </c>
      <c r="B2763" s="39" t="n">
        <v>46082</v>
      </c>
      <c r="C2763" s="24" t="s">
        <v>711</v>
      </c>
      <c r="D2763" s="24" t="s">
        <v>826</v>
      </c>
      <c r="E2763" s="24" t="s">
        <v>103</v>
      </c>
      <c r="F2763" s="38" t="n">
        <v>440</v>
      </c>
      <c r="G2763" s="42" t="n">
        <f aca="false">DATE(YEAR(B2763),MONTH(B2763),1)</f>
        <v>46082</v>
      </c>
      <c r="H2763" s="24" t="str">
        <f aca="false">INDEX(Customers!$B$2:$B$601,MATCH(C2763,Customers!$A$2:$A$601,0))</f>
        <v>Rift Valley</v>
      </c>
      <c r="I2763" s="43" t="n">
        <f aca="false">ROUND(MIN(INDEX(Assumptions!$D$13:$D$18,MATCH(E2763,Assumptions!$A$13:$A$18,0)),MAX(INDEX(Assumptions!$C$13:$C$18,MATCH(E2763,Assumptions!$A$13:$A$18,0)),INDEX(Assumptions!$B$13:$B$18,MATCH(E2763,Assumptions!$A$13:$A$18,0))*F2763)),2)</f>
        <v>5</v>
      </c>
    </row>
    <row r="2764" customFormat="false" ht="15" hidden="false" customHeight="false" outlineLevel="0" collapsed="false">
      <c r="A2764" s="24" t="s">
        <v>3587</v>
      </c>
      <c r="B2764" s="39" t="n">
        <v>46082</v>
      </c>
      <c r="C2764" s="24" t="s">
        <v>721</v>
      </c>
      <c r="D2764" s="24" t="s">
        <v>826</v>
      </c>
      <c r="E2764" s="24" t="s">
        <v>103</v>
      </c>
      <c r="F2764" s="38" t="n">
        <v>1550</v>
      </c>
      <c r="G2764" s="42" t="n">
        <f aca="false">DATE(YEAR(B2764),MONTH(B2764),1)</f>
        <v>46082</v>
      </c>
      <c r="H2764" s="24" t="str">
        <f aca="false">INDEX(Customers!$B$2:$B$601,MATCH(C2764,Customers!$A$2:$A$601,0))</f>
        <v>Western</v>
      </c>
      <c r="I2764" s="43" t="n">
        <f aca="false">ROUND(MIN(INDEX(Assumptions!$D$13:$D$18,MATCH(E2764,Assumptions!$A$13:$A$18,0)),MAX(INDEX(Assumptions!$C$13:$C$18,MATCH(E2764,Assumptions!$A$13:$A$18,0)),INDEX(Assumptions!$B$13:$B$18,MATCH(E2764,Assumptions!$A$13:$A$18,0))*F2764)),2)</f>
        <v>15.5</v>
      </c>
    </row>
    <row r="2765" customFormat="false" ht="15" hidden="false" customHeight="false" outlineLevel="0" collapsed="false">
      <c r="A2765" s="24" t="s">
        <v>3588</v>
      </c>
      <c r="B2765" s="39" t="n">
        <v>46082</v>
      </c>
      <c r="C2765" s="24" t="s">
        <v>721</v>
      </c>
      <c r="D2765" s="24" t="s">
        <v>826</v>
      </c>
      <c r="E2765" s="24" t="s">
        <v>103</v>
      </c>
      <c r="F2765" s="38" t="n">
        <v>2300</v>
      </c>
      <c r="G2765" s="42" t="n">
        <f aca="false">DATE(YEAR(B2765),MONTH(B2765),1)</f>
        <v>46082</v>
      </c>
      <c r="H2765" s="24" t="str">
        <f aca="false">INDEX(Customers!$B$2:$B$601,MATCH(C2765,Customers!$A$2:$A$601,0))</f>
        <v>Western</v>
      </c>
      <c r="I2765" s="43" t="n">
        <f aca="false">ROUND(MIN(INDEX(Assumptions!$D$13:$D$18,MATCH(E2765,Assumptions!$A$13:$A$18,0)),MAX(INDEX(Assumptions!$C$13:$C$18,MATCH(E2765,Assumptions!$A$13:$A$18,0)),INDEX(Assumptions!$B$13:$B$18,MATCH(E2765,Assumptions!$A$13:$A$18,0))*F2765)),2)</f>
        <v>23</v>
      </c>
    </row>
    <row r="2766" customFormat="false" ht="15" hidden="false" customHeight="false" outlineLevel="0" collapsed="false">
      <c r="A2766" s="24" t="s">
        <v>3589</v>
      </c>
      <c r="B2766" s="39" t="n">
        <v>46082</v>
      </c>
      <c r="C2766" s="24" t="s">
        <v>726</v>
      </c>
      <c r="D2766" s="24" t="s">
        <v>152</v>
      </c>
      <c r="E2766" s="24" t="s">
        <v>105</v>
      </c>
      <c r="F2766" s="38" t="n">
        <v>5710</v>
      </c>
      <c r="G2766" s="42" t="n">
        <f aca="false">DATE(YEAR(B2766),MONTH(B2766),1)</f>
        <v>46082</v>
      </c>
      <c r="H2766" s="24" t="str">
        <f aca="false">INDEX(Customers!$B$2:$B$601,MATCH(C2766,Customers!$A$2:$A$601,0))</f>
        <v>Nairobi</v>
      </c>
      <c r="I2766" s="43" t="n">
        <f aca="false">ROUND(MIN(INDEX(Assumptions!$D$13:$D$18,MATCH(E2766,Assumptions!$A$13:$A$18,0)),MAX(INDEX(Assumptions!$C$13:$C$18,MATCH(E2766,Assumptions!$A$13:$A$18,0)),INDEX(Assumptions!$B$13:$B$18,MATCH(E2766,Assumptions!$A$13:$A$18,0))*F2766)),2)</f>
        <v>85.65</v>
      </c>
    </row>
    <row r="2767" customFormat="false" ht="15" hidden="false" customHeight="false" outlineLevel="0" collapsed="false">
      <c r="A2767" s="24" t="s">
        <v>3590</v>
      </c>
      <c r="B2767" s="39" t="n">
        <v>46082</v>
      </c>
      <c r="C2767" s="24" t="s">
        <v>726</v>
      </c>
      <c r="D2767" s="24" t="s">
        <v>826</v>
      </c>
      <c r="E2767" s="24" t="s">
        <v>109</v>
      </c>
      <c r="F2767" s="38" t="n">
        <v>1300</v>
      </c>
      <c r="G2767" s="42" t="n">
        <f aca="false">DATE(YEAR(B2767),MONTH(B2767),1)</f>
        <v>46082</v>
      </c>
      <c r="H2767" s="24" t="str">
        <f aca="false">INDEX(Customers!$B$2:$B$601,MATCH(C2767,Customers!$A$2:$A$601,0))</f>
        <v>Nairobi</v>
      </c>
      <c r="I2767" s="43" t="n">
        <f aca="false">ROUND(MIN(INDEX(Assumptions!$D$13:$D$18,MATCH(E2767,Assumptions!$A$13:$A$18,0)),MAX(INDEX(Assumptions!$C$13:$C$18,MATCH(E2767,Assumptions!$A$13:$A$18,0)),INDEX(Assumptions!$B$13:$B$18,MATCH(E2767,Assumptions!$A$13:$A$18,0))*F2767)),2)</f>
        <v>5.2</v>
      </c>
    </row>
    <row r="2768" customFormat="false" ht="15" hidden="false" customHeight="false" outlineLevel="0" collapsed="false">
      <c r="A2768" s="24" t="s">
        <v>3591</v>
      </c>
      <c r="B2768" s="39" t="n">
        <v>46082</v>
      </c>
      <c r="C2768" s="24" t="s">
        <v>785</v>
      </c>
      <c r="D2768" s="24" t="s">
        <v>826</v>
      </c>
      <c r="E2768" s="24" t="s">
        <v>111</v>
      </c>
      <c r="F2768" s="38" t="n">
        <v>20</v>
      </c>
      <c r="G2768" s="42" t="n">
        <f aca="false">DATE(YEAR(B2768),MONTH(B2768),1)</f>
        <v>46082</v>
      </c>
      <c r="H2768" s="24" t="str">
        <f aca="false">INDEX(Customers!$B$2:$B$601,MATCH(C2768,Customers!$A$2:$A$601,0))</f>
        <v>Central</v>
      </c>
      <c r="I2768" s="43" t="n">
        <f aca="false">ROUND(MIN(INDEX(Assumptions!$D$13:$D$18,MATCH(E2768,Assumptions!$A$13:$A$18,0)),MAX(INDEX(Assumptions!$C$13:$C$18,MATCH(E2768,Assumptions!$A$13:$A$18,0)),INDEX(Assumptions!$B$13:$B$18,MATCH(E2768,Assumptions!$A$13:$A$18,0))*F2768)),2)</f>
        <v>0.8</v>
      </c>
    </row>
    <row r="2769" customFormat="false" ht="15" hidden="false" customHeight="false" outlineLevel="0" collapsed="false">
      <c r="A2769" s="24" t="s">
        <v>3592</v>
      </c>
      <c r="B2769" s="39" t="n">
        <v>46082</v>
      </c>
      <c r="C2769" s="24" t="s">
        <v>785</v>
      </c>
      <c r="D2769" s="24" t="s">
        <v>169</v>
      </c>
      <c r="E2769" s="24" t="s">
        <v>105</v>
      </c>
      <c r="F2769" s="38" t="n">
        <v>5360</v>
      </c>
      <c r="G2769" s="42" t="n">
        <f aca="false">DATE(YEAR(B2769),MONTH(B2769),1)</f>
        <v>46082</v>
      </c>
      <c r="H2769" s="24" t="str">
        <f aca="false">INDEX(Customers!$B$2:$B$601,MATCH(C2769,Customers!$A$2:$A$601,0))</f>
        <v>Central</v>
      </c>
      <c r="I2769" s="43" t="n">
        <f aca="false">ROUND(MIN(INDEX(Assumptions!$D$13:$D$18,MATCH(E2769,Assumptions!$A$13:$A$18,0)),MAX(INDEX(Assumptions!$C$13:$C$18,MATCH(E2769,Assumptions!$A$13:$A$18,0)),INDEX(Assumptions!$B$13:$B$18,MATCH(E2769,Assumptions!$A$13:$A$18,0))*F2769)),2)</f>
        <v>80.4</v>
      </c>
    </row>
    <row r="2770" customFormat="false" ht="15" hidden="false" customHeight="false" outlineLevel="0" collapsed="false">
      <c r="A2770" s="24" t="s">
        <v>3593</v>
      </c>
      <c r="B2770" s="39" t="n">
        <v>46082</v>
      </c>
      <c r="C2770" s="24" t="s">
        <v>802</v>
      </c>
      <c r="D2770" s="24" t="s">
        <v>826</v>
      </c>
      <c r="E2770" s="24" t="s">
        <v>103</v>
      </c>
      <c r="F2770" s="38" t="n">
        <v>1120</v>
      </c>
      <c r="G2770" s="42" t="n">
        <f aca="false">DATE(YEAR(B2770),MONTH(B2770),1)</f>
        <v>46082</v>
      </c>
      <c r="H2770" s="24" t="str">
        <f aca="false">INDEX(Customers!$B$2:$B$601,MATCH(C2770,Customers!$A$2:$A$601,0))</f>
        <v>Nairobi</v>
      </c>
      <c r="I2770" s="43" t="n">
        <f aca="false">ROUND(MIN(INDEX(Assumptions!$D$13:$D$18,MATCH(E2770,Assumptions!$A$13:$A$18,0)),MAX(INDEX(Assumptions!$C$13:$C$18,MATCH(E2770,Assumptions!$A$13:$A$18,0)),INDEX(Assumptions!$B$13:$B$18,MATCH(E2770,Assumptions!$A$13:$A$18,0))*F2770)),2)</f>
        <v>11.2</v>
      </c>
    </row>
    <row r="2771" customFormat="false" ht="15" hidden="false" customHeight="false" outlineLevel="0" collapsed="false">
      <c r="A2771" s="24" t="s">
        <v>3594</v>
      </c>
      <c r="B2771" s="39" t="n">
        <v>46082</v>
      </c>
      <c r="C2771" s="24" t="s">
        <v>803</v>
      </c>
      <c r="D2771" s="24" t="s">
        <v>826</v>
      </c>
      <c r="E2771" s="24" t="s">
        <v>111</v>
      </c>
      <c r="F2771" s="38" t="n">
        <v>50</v>
      </c>
      <c r="G2771" s="42" t="n">
        <f aca="false">DATE(YEAR(B2771),MONTH(B2771),1)</f>
        <v>46082</v>
      </c>
      <c r="H2771" s="24" t="str">
        <f aca="false">INDEX(Customers!$B$2:$B$601,MATCH(C2771,Customers!$A$2:$A$601,0))</f>
        <v>Nairobi</v>
      </c>
      <c r="I2771" s="43" t="n">
        <f aca="false">ROUND(MIN(INDEX(Assumptions!$D$13:$D$18,MATCH(E2771,Assumptions!$A$13:$A$18,0)),MAX(INDEX(Assumptions!$C$13:$C$18,MATCH(E2771,Assumptions!$A$13:$A$18,0)),INDEX(Assumptions!$B$13:$B$18,MATCH(E2771,Assumptions!$A$13:$A$18,0))*F2771)),2)</f>
        <v>2</v>
      </c>
    </row>
    <row r="2772" customFormat="false" ht="15" hidden="false" customHeight="false" outlineLevel="0" collapsed="false">
      <c r="A2772" s="24" t="s">
        <v>3595</v>
      </c>
      <c r="B2772" s="39" t="n">
        <v>46082</v>
      </c>
      <c r="C2772" s="24" t="s">
        <v>810</v>
      </c>
      <c r="D2772" s="24" t="s">
        <v>826</v>
      </c>
      <c r="E2772" s="24" t="s">
        <v>109</v>
      </c>
      <c r="F2772" s="38" t="n">
        <v>1490</v>
      </c>
      <c r="G2772" s="42" t="n">
        <f aca="false">DATE(YEAR(B2772),MONTH(B2772),1)</f>
        <v>46082</v>
      </c>
      <c r="H2772" s="24" t="str">
        <f aca="false">INDEX(Customers!$B$2:$B$601,MATCH(C2772,Customers!$A$2:$A$601,0))</f>
        <v>Central</v>
      </c>
      <c r="I2772" s="43" t="n">
        <f aca="false">ROUND(MIN(INDEX(Assumptions!$D$13:$D$18,MATCH(E2772,Assumptions!$A$13:$A$18,0)),MAX(INDEX(Assumptions!$C$13:$C$18,MATCH(E2772,Assumptions!$A$13:$A$18,0)),INDEX(Assumptions!$B$13:$B$18,MATCH(E2772,Assumptions!$A$13:$A$18,0))*F2772)),2)</f>
        <v>5.96</v>
      </c>
    </row>
    <row r="2773" customFormat="false" ht="15" hidden="false" customHeight="false" outlineLevel="0" collapsed="false">
      <c r="A2773" s="24" t="s">
        <v>3596</v>
      </c>
      <c r="B2773" s="39" t="n">
        <v>46083</v>
      </c>
      <c r="C2773" s="24" t="s">
        <v>247</v>
      </c>
      <c r="D2773" s="24" t="s">
        <v>826</v>
      </c>
      <c r="E2773" s="24" t="s">
        <v>103</v>
      </c>
      <c r="F2773" s="38" t="n">
        <v>1000</v>
      </c>
      <c r="G2773" s="42" t="n">
        <f aca="false">DATE(YEAR(B2773),MONTH(B2773),1)</f>
        <v>46082</v>
      </c>
      <c r="H2773" s="24" t="str">
        <f aca="false">INDEX(Customers!$B$2:$B$601,MATCH(C2773,Customers!$A$2:$A$601,0))</f>
        <v>Nairobi</v>
      </c>
      <c r="I2773" s="43" t="n">
        <f aca="false">ROUND(MIN(INDEX(Assumptions!$D$13:$D$18,MATCH(E2773,Assumptions!$A$13:$A$18,0)),MAX(INDEX(Assumptions!$C$13:$C$18,MATCH(E2773,Assumptions!$A$13:$A$18,0)),INDEX(Assumptions!$B$13:$B$18,MATCH(E2773,Assumptions!$A$13:$A$18,0))*F2773)),2)</f>
        <v>10</v>
      </c>
    </row>
    <row r="2774" customFormat="false" ht="15" hidden="false" customHeight="false" outlineLevel="0" collapsed="false">
      <c r="A2774" s="24" t="s">
        <v>3597</v>
      </c>
      <c r="B2774" s="39" t="n">
        <v>46083</v>
      </c>
      <c r="C2774" s="24" t="s">
        <v>262</v>
      </c>
      <c r="D2774" s="24" t="s">
        <v>168</v>
      </c>
      <c r="E2774" s="24" t="s">
        <v>107</v>
      </c>
      <c r="F2774" s="38" t="n">
        <v>1490</v>
      </c>
      <c r="G2774" s="42" t="n">
        <f aca="false">DATE(YEAR(B2774),MONTH(B2774),1)</f>
        <v>46082</v>
      </c>
      <c r="H2774" s="24" t="str">
        <f aca="false">INDEX(Customers!$B$2:$B$601,MATCH(C2774,Customers!$A$2:$A$601,0))</f>
        <v>Central</v>
      </c>
      <c r="I2774" s="43" t="n">
        <f aca="false">ROUND(MIN(INDEX(Assumptions!$D$13:$D$18,MATCH(E2774,Assumptions!$A$13:$A$18,0)),MAX(INDEX(Assumptions!$C$13:$C$18,MATCH(E2774,Assumptions!$A$13:$A$18,0)),INDEX(Assumptions!$B$13:$B$18,MATCH(E2774,Assumptions!$A$13:$A$18,0))*F2774)),2)</f>
        <v>0</v>
      </c>
    </row>
    <row r="2775" customFormat="false" ht="15" hidden="false" customHeight="false" outlineLevel="0" collapsed="false">
      <c r="A2775" s="24" t="s">
        <v>3598</v>
      </c>
      <c r="B2775" s="39" t="n">
        <v>46083</v>
      </c>
      <c r="C2775" s="24" t="s">
        <v>265</v>
      </c>
      <c r="D2775" s="24" t="s">
        <v>826</v>
      </c>
      <c r="E2775" s="24" t="s">
        <v>113</v>
      </c>
      <c r="F2775" s="38" t="n">
        <v>250</v>
      </c>
      <c r="G2775" s="42" t="n">
        <f aca="false">DATE(YEAR(B2775),MONTH(B2775),1)</f>
        <v>46082</v>
      </c>
      <c r="H2775" s="24" t="str">
        <f aca="false">INDEX(Customers!$B$2:$B$601,MATCH(C2775,Customers!$A$2:$A$601,0))</f>
        <v>Nairobi</v>
      </c>
      <c r="I2775" s="43" t="n">
        <f aca="false">ROUND(MIN(INDEX(Assumptions!$D$13:$D$18,MATCH(E2775,Assumptions!$A$13:$A$18,0)),MAX(INDEX(Assumptions!$C$13:$C$18,MATCH(E2775,Assumptions!$A$13:$A$18,0)),INDEX(Assumptions!$B$13:$B$18,MATCH(E2775,Assumptions!$A$13:$A$18,0))*F2775)),2)</f>
        <v>12.5</v>
      </c>
    </row>
    <row r="2776" customFormat="false" ht="15" hidden="false" customHeight="false" outlineLevel="0" collapsed="false">
      <c r="A2776" s="24" t="s">
        <v>3599</v>
      </c>
      <c r="B2776" s="39" t="n">
        <v>46083</v>
      </c>
      <c r="C2776" s="24" t="s">
        <v>271</v>
      </c>
      <c r="D2776" s="24" t="s">
        <v>826</v>
      </c>
      <c r="E2776" s="24" t="s">
        <v>113</v>
      </c>
      <c r="F2776" s="38" t="n">
        <v>99</v>
      </c>
      <c r="G2776" s="42" t="n">
        <f aca="false">DATE(YEAR(B2776),MONTH(B2776),1)</f>
        <v>46082</v>
      </c>
      <c r="H2776" s="24" t="str">
        <f aca="false">INDEX(Customers!$B$2:$B$601,MATCH(C2776,Customers!$A$2:$A$601,0))</f>
        <v>Coast</v>
      </c>
      <c r="I2776" s="43" t="n">
        <f aca="false">ROUND(MIN(INDEX(Assumptions!$D$13:$D$18,MATCH(E2776,Assumptions!$A$13:$A$18,0)),MAX(INDEX(Assumptions!$C$13:$C$18,MATCH(E2776,Assumptions!$A$13:$A$18,0)),INDEX(Assumptions!$B$13:$B$18,MATCH(E2776,Assumptions!$A$13:$A$18,0))*F2776)),2)</f>
        <v>4.95</v>
      </c>
    </row>
    <row r="2777" customFormat="false" ht="15" hidden="false" customHeight="false" outlineLevel="0" collapsed="false">
      <c r="A2777" s="24" t="s">
        <v>3600</v>
      </c>
      <c r="B2777" s="39" t="n">
        <v>46083</v>
      </c>
      <c r="C2777" s="24" t="s">
        <v>273</v>
      </c>
      <c r="D2777" s="24" t="s">
        <v>826</v>
      </c>
      <c r="E2777" s="24" t="s">
        <v>103</v>
      </c>
      <c r="F2777" s="38" t="n">
        <v>1510</v>
      </c>
      <c r="G2777" s="42" t="n">
        <f aca="false">DATE(YEAR(B2777),MONTH(B2777),1)</f>
        <v>46082</v>
      </c>
      <c r="H2777" s="24" t="str">
        <f aca="false">INDEX(Customers!$B$2:$B$601,MATCH(C2777,Customers!$A$2:$A$601,0))</f>
        <v>Central</v>
      </c>
      <c r="I2777" s="43" t="n">
        <f aca="false">ROUND(MIN(INDEX(Assumptions!$D$13:$D$18,MATCH(E2777,Assumptions!$A$13:$A$18,0)),MAX(INDEX(Assumptions!$C$13:$C$18,MATCH(E2777,Assumptions!$A$13:$A$18,0)),INDEX(Assumptions!$B$13:$B$18,MATCH(E2777,Assumptions!$A$13:$A$18,0))*F2777)),2)</f>
        <v>15.1</v>
      </c>
    </row>
    <row r="2778" customFormat="false" ht="15" hidden="false" customHeight="false" outlineLevel="0" collapsed="false">
      <c r="A2778" s="24" t="s">
        <v>3601</v>
      </c>
      <c r="B2778" s="39" t="n">
        <v>46083</v>
      </c>
      <c r="C2778" s="24" t="s">
        <v>278</v>
      </c>
      <c r="D2778" s="24" t="s">
        <v>164</v>
      </c>
      <c r="E2778" s="24" t="s">
        <v>107</v>
      </c>
      <c r="F2778" s="38" t="n">
        <v>36820</v>
      </c>
      <c r="G2778" s="42" t="n">
        <f aca="false">DATE(YEAR(B2778),MONTH(B2778),1)</f>
        <v>46082</v>
      </c>
      <c r="H2778" s="24" t="str">
        <f aca="false">INDEX(Customers!$B$2:$B$601,MATCH(C2778,Customers!$A$2:$A$601,0))</f>
        <v>Central</v>
      </c>
      <c r="I2778" s="43" t="n">
        <f aca="false">ROUND(MIN(INDEX(Assumptions!$D$13:$D$18,MATCH(E2778,Assumptions!$A$13:$A$18,0)),MAX(INDEX(Assumptions!$C$13:$C$18,MATCH(E2778,Assumptions!$A$13:$A$18,0)),INDEX(Assumptions!$B$13:$B$18,MATCH(E2778,Assumptions!$A$13:$A$18,0))*F2778)),2)</f>
        <v>0</v>
      </c>
    </row>
    <row r="2779" customFormat="false" ht="15" hidden="false" customHeight="false" outlineLevel="0" collapsed="false">
      <c r="A2779" s="24" t="s">
        <v>3602</v>
      </c>
      <c r="B2779" s="39" t="n">
        <v>46083</v>
      </c>
      <c r="C2779" s="24" t="s">
        <v>278</v>
      </c>
      <c r="D2779" s="24" t="s">
        <v>165</v>
      </c>
      <c r="E2779" s="24" t="s">
        <v>107</v>
      </c>
      <c r="F2779" s="38" t="n">
        <v>71200</v>
      </c>
      <c r="G2779" s="42" t="n">
        <f aca="false">DATE(YEAR(B2779),MONTH(B2779),1)</f>
        <v>46082</v>
      </c>
      <c r="H2779" s="24" t="str">
        <f aca="false">INDEX(Customers!$B$2:$B$601,MATCH(C2779,Customers!$A$2:$A$601,0))</f>
        <v>Central</v>
      </c>
      <c r="I2779" s="43" t="n">
        <f aca="false">ROUND(MIN(INDEX(Assumptions!$D$13:$D$18,MATCH(E2779,Assumptions!$A$13:$A$18,0)),MAX(INDEX(Assumptions!$C$13:$C$18,MATCH(E2779,Assumptions!$A$13:$A$18,0)),INDEX(Assumptions!$B$13:$B$18,MATCH(E2779,Assumptions!$A$13:$A$18,0))*F2779)),2)</f>
        <v>0</v>
      </c>
    </row>
    <row r="2780" customFormat="false" ht="15" hidden="false" customHeight="false" outlineLevel="0" collapsed="false">
      <c r="A2780" s="24" t="s">
        <v>3603</v>
      </c>
      <c r="B2780" s="39" t="n">
        <v>46083</v>
      </c>
      <c r="C2780" s="24" t="s">
        <v>279</v>
      </c>
      <c r="D2780" s="24" t="s">
        <v>152</v>
      </c>
      <c r="E2780" s="24" t="s">
        <v>107</v>
      </c>
      <c r="F2780" s="38" t="n">
        <v>43190</v>
      </c>
      <c r="G2780" s="42" t="n">
        <f aca="false">DATE(YEAR(B2780),MONTH(B2780),1)</f>
        <v>46082</v>
      </c>
      <c r="H2780" s="24" t="str">
        <f aca="false">INDEX(Customers!$B$2:$B$601,MATCH(C2780,Customers!$A$2:$A$601,0))</f>
        <v>Nairobi</v>
      </c>
      <c r="I2780" s="43" t="n">
        <f aca="false">ROUND(MIN(INDEX(Assumptions!$D$13:$D$18,MATCH(E2780,Assumptions!$A$13:$A$18,0)),MAX(INDEX(Assumptions!$C$13:$C$18,MATCH(E2780,Assumptions!$A$13:$A$18,0)),INDEX(Assumptions!$B$13:$B$18,MATCH(E2780,Assumptions!$A$13:$A$18,0))*F2780)),2)</f>
        <v>0</v>
      </c>
    </row>
    <row r="2781" customFormat="false" ht="15" hidden="false" customHeight="false" outlineLevel="0" collapsed="false">
      <c r="A2781" s="24" t="s">
        <v>3604</v>
      </c>
      <c r="B2781" s="39" t="n">
        <v>46083</v>
      </c>
      <c r="C2781" s="24" t="s">
        <v>288</v>
      </c>
      <c r="D2781" s="24" t="s">
        <v>163</v>
      </c>
      <c r="E2781" s="24" t="s">
        <v>105</v>
      </c>
      <c r="F2781" s="38" t="n">
        <v>31500</v>
      </c>
      <c r="G2781" s="42" t="n">
        <f aca="false">DATE(YEAR(B2781),MONTH(B2781),1)</f>
        <v>46082</v>
      </c>
      <c r="H2781" s="24" t="str">
        <f aca="false">INDEX(Customers!$B$2:$B$601,MATCH(C2781,Customers!$A$2:$A$601,0))</f>
        <v>Central</v>
      </c>
      <c r="I2781" s="43" t="n">
        <f aca="false">ROUND(MIN(INDEX(Assumptions!$D$13:$D$18,MATCH(E2781,Assumptions!$A$13:$A$18,0)),MAX(INDEX(Assumptions!$C$13:$C$18,MATCH(E2781,Assumptions!$A$13:$A$18,0)),INDEX(Assumptions!$B$13:$B$18,MATCH(E2781,Assumptions!$A$13:$A$18,0))*F2781)),2)</f>
        <v>200</v>
      </c>
    </row>
    <row r="2782" customFormat="false" ht="15" hidden="false" customHeight="false" outlineLevel="0" collapsed="false">
      <c r="A2782" s="24" t="s">
        <v>3605</v>
      </c>
      <c r="B2782" s="39" t="n">
        <v>46083</v>
      </c>
      <c r="C2782" s="24" t="s">
        <v>297</v>
      </c>
      <c r="D2782" s="24" t="s">
        <v>826</v>
      </c>
      <c r="E2782" s="24" t="s">
        <v>103</v>
      </c>
      <c r="F2782" s="38" t="n">
        <v>650</v>
      </c>
      <c r="G2782" s="42" t="n">
        <f aca="false">DATE(YEAR(B2782),MONTH(B2782),1)</f>
        <v>46082</v>
      </c>
      <c r="H2782" s="24" t="str">
        <f aca="false">INDEX(Customers!$B$2:$B$601,MATCH(C2782,Customers!$A$2:$A$601,0))</f>
        <v>Nairobi</v>
      </c>
      <c r="I2782" s="43" t="n">
        <f aca="false">ROUND(MIN(INDEX(Assumptions!$D$13:$D$18,MATCH(E2782,Assumptions!$A$13:$A$18,0)),MAX(INDEX(Assumptions!$C$13:$C$18,MATCH(E2782,Assumptions!$A$13:$A$18,0)),INDEX(Assumptions!$B$13:$B$18,MATCH(E2782,Assumptions!$A$13:$A$18,0))*F2782)),2)</f>
        <v>6.5</v>
      </c>
    </row>
    <row r="2783" customFormat="false" ht="15" hidden="false" customHeight="false" outlineLevel="0" collapsed="false">
      <c r="A2783" s="24" t="s">
        <v>3606</v>
      </c>
      <c r="B2783" s="39" t="n">
        <v>46083</v>
      </c>
      <c r="C2783" s="24" t="s">
        <v>303</v>
      </c>
      <c r="D2783" s="24" t="s">
        <v>826</v>
      </c>
      <c r="E2783" s="24" t="s">
        <v>103</v>
      </c>
      <c r="F2783" s="38" t="n">
        <v>970</v>
      </c>
      <c r="G2783" s="42" t="n">
        <f aca="false">DATE(YEAR(B2783),MONTH(B2783),1)</f>
        <v>46082</v>
      </c>
      <c r="H2783" s="24" t="str">
        <f aca="false">INDEX(Customers!$B$2:$B$601,MATCH(C2783,Customers!$A$2:$A$601,0))</f>
        <v>Rift Valley</v>
      </c>
      <c r="I2783" s="43" t="n">
        <f aca="false">ROUND(MIN(INDEX(Assumptions!$D$13:$D$18,MATCH(E2783,Assumptions!$A$13:$A$18,0)),MAX(INDEX(Assumptions!$C$13:$C$18,MATCH(E2783,Assumptions!$A$13:$A$18,0)),INDEX(Assumptions!$B$13:$B$18,MATCH(E2783,Assumptions!$A$13:$A$18,0))*F2783)),2)</f>
        <v>9.7</v>
      </c>
    </row>
    <row r="2784" customFormat="false" ht="15" hidden="false" customHeight="false" outlineLevel="0" collapsed="false">
      <c r="A2784" s="24" t="s">
        <v>3607</v>
      </c>
      <c r="B2784" s="39" t="n">
        <v>46083</v>
      </c>
      <c r="C2784" s="24" t="s">
        <v>306</v>
      </c>
      <c r="D2784" s="24" t="s">
        <v>826</v>
      </c>
      <c r="E2784" s="24" t="s">
        <v>103</v>
      </c>
      <c r="F2784" s="38" t="n">
        <v>1780</v>
      </c>
      <c r="G2784" s="42" t="n">
        <f aca="false">DATE(YEAR(B2784),MONTH(B2784),1)</f>
        <v>46082</v>
      </c>
      <c r="H2784" s="24" t="str">
        <f aca="false">INDEX(Customers!$B$2:$B$601,MATCH(C2784,Customers!$A$2:$A$601,0))</f>
        <v>Rift Valley</v>
      </c>
      <c r="I2784" s="43" t="n">
        <f aca="false">ROUND(MIN(INDEX(Assumptions!$D$13:$D$18,MATCH(E2784,Assumptions!$A$13:$A$18,0)),MAX(INDEX(Assumptions!$C$13:$C$18,MATCH(E2784,Assumptions!$A$13:$A$18,0)),INDEX(Assumptions!$B$13:$B$18,MATCH(E2784,Assumptions!$A$13:$A$18,0))*F2784)),2)</f>
        <v>17.8</v>
      </c>
    </row>
    <row r="2785" customFormat="false" ht="15" hidden="false" customHeight="false" outlineLevel="0" collapsed="false">
      <c r="A2785" s="24" t="s">
        <v>3608</v>
      </c>
      <c r="B2785" s="39" t="n">
        <v>46083</v>
      </c>
      <c r="C2785" s="24" t="s">
        <v>333</v>
      </c>
      <c r="D2785" s="24" t="s">
        <v>826</v>
      </c>
      <c r="E2785" s="24" t="s">
        <v>103</v>
      </c>
      <c r="F2785" s="38" t="n">
        <v>1770</v>
      </c>
      <c r="G2785" s="42" t="n">
        <f aca="false">DATE(YEAR(B2785),MONTH(B2785),1)</f>
        <v>46082</v>
      </c>
      <c r="H2785" s="24" t="str">
        <f aca="false">INDEX(Customers!$B$2:$B$601,MATCH(C2785,Customers!$A$2:$A$601,0))</f>
        <v>Coast</v>
      </c>
      <c r="I2785" s="43" t="n">
        <f aca="false">ROUND(MIN(INDEX(Assumptions!$D$13:$D$18,MATCH(E2785,Assumptions!$A$13:$A$18,0)),MAX(INDEX(Assumptions!$C$13:$C$18,MATCH(E2785,Assumptions!$A$13:$A$18,0)),INDEX(Assumptions!$B$13:$B$18,MATCH(E2785,Assumptions!$A$13:$A$18,0))*F2785)),2)</f>
        <v>17.7</v>
      </c>
    </row>
    <row r="2786" customFormat="false" ht="15" hidden="false" customHeight="false" outlineLevel="0" collapsed="false">
      <c r="A2786" s="24" t="s">
        <v>3609</v>
      </c>
      <c r="B2786" s="39" t="n">
        <v>46083</v>
      </c>
      <c r="C2786" s="24" t="s">
        <v>337</v>
      </c>
      <c r="D2786" s="24" t="s">
        <v>826</v>
      </c>
      <c r="E2786" s="24" t="s">
        <v>111</v>
      </c>
      <c r="F2786" s="38" t="n">
        <v>500</v>
      </c>
      <c r="G2786" s="42" t="n">
        <f aca="false">DATE(YEAR(B2786),MONTH(B2786),1)</f>
        <v>46082</v>
      </c>
      <c r="H2786" s="24" t="str">
        <f aca="false">INDEX(Customers!$B$2:$B$601,MATCH(C2786,Customers!$A$2:$A$601,0))</f>
        <v>Nairobi</v>
      </c>
      <c r="I2786" s="43" t="n">
        <f aca="false">ROUND(MIN(INDEX(Assumptions!$D$13:$D$18,MATCH(E2786,Assumptions!$A$13:$A$18,0)),MAX(INDEX(Assumptions!$C$13:$C$18,MATCH(E2786,Assumptions!$A$13:$A$18,0)),INDEX(Assumptions!$B$13:$B$18,MATCH(E2786,Assumptions!$A$13:$A$18,0))*F2786)),2)</f>
        <v>20</v>
      </c>
    </row>
    <row r="2787" customFormat="false" ht="15" hidden="false" customHeight="false" outlineLevel="0" collapsed="false">
      <c r="A2787" s="24" t="s">
        <v>3610</v>
      </c>
      <c r="B2787" s="39" t="n">
        <v>46083</v>
      </c>
      <c r="C2787" s="24" t="s">
        <v>354</v>
      </c>
      <c r="D2787" s="24" t="s">
        <v>826</v>
      </c>
      <c r="E2787" s="24" t="s">
        <v>113</v>
      </c>
      <c r="F2787" s="38" t="n">
        <v>250</v>
      </c>
      <c r="G2787" s="42" t="n">
        <f aca="false">DATE(YEAR(B2787),MONTH(B2787),1)</f>
        <v>46082</v>
      </c>
      <c r="H2787" s="24" t="str">
        <f aca="false">INDEX(Customers!$B$2:$B$601,MATCH(C2787,Customers!$A$2:$A$601,0))</f>
        <v>Eastern</v>
      </c>
      <c r="I2787" s="43" t="n">
        <f aca="false">ROUND(MIN(INDEX(Assumptions!$D$13:$D$18,MATCH(E2787,Assumptions!$A$13:$A$18,0)),MAX(INDEX(Assumptions!$C$13:$C$18,MATCH(E2787,Assumptions!$A$13:$A$18,0)),INDEX(Assumptions!$B$13:$B$18,MATCH(E2787,Assumptions!$A$13:$A$18,0))*F2787)),2)</f>
        <v>12.5</v>
      </c>
    </row>
    <row r="2788" customFormat="false" ht="15" hidden="false" customHeight="false" outlineLevel="0" collapsed="false">
      <c r="A2788" s="24" t="s">
        <v>3611</v>
      </c>
      <c r="B2788" s="39" t="n">
        <v>46083</v>
      </c>
      <c r="C2788" s="24" t="s">
        <v>356</v>
      </c>
      <c r="D2788" s="24" t="s">
        <v>826</v>
      </c>
      <c r="E2788" s="24" t="s">
        <v>103</v>
      </c>
      <c r="F2788" s="38" t="n">
        <v>2550</v>
      </c>
      <c r="G2788" s="42" t="n">
        <f aca="false">DATE(YEAR(B2788),MONTH(B2788),1)</f>
        <v>46082</v>
      </c>
      <c r="H2788" s="24" t="str">
        <f aca="false">INDEX(Customers!$B$2:$B$601,MATCH(C2788,Customers!$A$2:$A$601,0))</f>
        <v>Coast</v>
      </c>
      <c r="I2788" s="43" t="n">
        <f aca="false">ROUND(MIN(INDEX(Assumptions!$D$13:$D$18,MATCH(E2788,Assumptions!$A$13:$A$18,0)),MAX(INDEX(Assumptions!$C$13:$C$18,MATCH(E2788,Assumptions!$A$13:$A$18,0)),INDEX(Assumptions!$B$13:$B$18,MATCH(E2788,Assumptions!$A$13:$A$18,0))*F2788)),2)</f>
        <v>25.5</v>
      </c>
    </row>
    <row r="2789" customFormat="false" ht="15" hidden="false" customHeight="false" outlineLevel="0" collapsed="false">
      <c r="A2789" s="24" t="s">
        <v>3612</v>
      </c>
      <c r="B2789" s="39" t="n">
        <v>46083</v>
      </c>
      <c r="C2789" s="24" t="s">
        <v>367</v>
      </c>
      <c r="D2789" s="24" t="s">
        <v>157</v>
      </c>
      <c r="E2789" s="24" t="s">
        <v>105</v>
      </c>
      <c r="F2789" s="38" t="n">
        <v>13670</v>
      </c>
      <c r="G2789" s="42" t="n">
        <f aca="false">DATE(YEAR(B2789),MONTH(B2789),1)</f>
        <v>46082</v>
      </c>
      <c r="H2789" s="24" t="str">
        <f aca="false">INDEX(Customers!$B$2:$B$601,MATCH(C2789,Customers!$A$2:$A$601,0))</f>
        <v>Nairobi</v>
      </c>
      <c r="I2789" s="43" t="n">
        <f aca="false">ROUND(MIN(INDEX(Assumptions!$D$13:$D$18,MATCH(E2789,Assumptions!$A$13:$A$18,0)),MAX(INDEX(Assumptions!$C$13:$C$18,MATCH(E2789,Assumptions!$A$13:$A$18,0)),INDEX(Assumptions!$B$13:$B$18,MATCH(E2789,Assumptions!$A$13:$A$18,0))*F2789)),2)</f>
        <v>200</v>
      </c>
    </row>
    <row r="2790" customFormat="false" ht="15" hidden="false" customHeight="false" outlineLevel="0" collapsed="false">
      <c r="A2790" s="24" t="s">
        <v>3613</v>
      </c>
      <c r="B2790" s="39" t="n">
        <v>46083</v>
      </c>
      <c r="C2790" s="24" t="s">
        <v>369</v>
      </c>
      <c r="D2790" s="24" t="s">
        <v>150</v>
      </c>
      <c r="E2790" s="24" t="s">
        <v>105</v>
      </c>
      <c r="F2790" s="38" t="n">
        <v>2040</v>
      </c>
      <c r="G2790" s="42" t="n">
        <f aca="false">DATE(YEAR(B2790),MONTH(B2790),1)</f>
        <v>46082</v>
      </c>
      <c r="H2790" s="24" t="str">
        <f aca="false">INDEX(Customers!$B$2:$B$601,MATCH(C2790,Customers!$A$2:$A$601,0))</f>
        <v>Nairobi</v>
      </c>
      <c r="I2790" s="43" t="n">
        <f aca="false">ROUND(MIN(INDEX(Assumptions!$D$13:$D$18,MATCH(E2790,Assumptions!$A$13:$A$18,0)),MAX(INDEX(Assumptions!$C$13:$C$18,MATCH(E2790,Assumptions!$A$13:$A$18,0)),INDEX(Assumptions!$B$13:$B$18,MATCH(E2790,Assumptions!$A$13:$A$18,0))*F2790)),2)</f>
        <v>30.6</v>
      </c>
    </row>
    <row r="2791" customFormat="false" ht="15" hidden="false" customHeight="false" outlineLevel="0" collapsed="false">
      <c r="A2791" s="24" t="s">
        <v>3614</v>
      </c>
      <c r="B2791" s="39" t="n">
        <v>46083</v>
      </c>
      <c r="C2791" s="24" t="s">
        <v>373</v>
      </c>
      <c r="D2791" s="24" t="s">
        <v>826</v>
      </c>
      <c r="E2791" s="24" t="s">
        <v>113</v>
      </c>
      <c r="F2791" s="38" t="n">
        <v>500</v>
      </c>
      <c r="G2791" s="42" t="n">
        <f aca="false">DATE(YEAR(B2791),MONTH(B2791),1)</f>
        <v>46082</v>
      </c>
      <c r="H2791" s="24" t="str">
        <f aca="false">INDEX(Customers!$B$2:$B$601,MATCH(C2791,Customers!$A$2:$A$601,0))</f>
        <v>Rift Valley</v>
      </c>
      <c r="I2791" s="43" t="n">
        <f aca="false">ROUND(MIN(INDEX(Assumptions!$D$13:$D$18,MATCH(E2791,Assumptions!$A$13:$A$18,0)),MAX(INDEX(Assumptions!$C$13:$C$18,MATCH(E2791,Assumptions!$A$13:$A$18,0)),INDEX(Assumptions!$B$13:$B$18,MATCH(E2791,Assumptions!$A$13:$A$18,0))*F2791)),2)</f>
        <v>25</v>
      </c>
    </row>
    <row r="2792" customFormat="false" ht="15" hidden="false" customHeight="false" outlineLevel="0" collapsed="false">
      <c r="A2792" s="24" t="s">
        <v>3615</v>
      </c>
      <c r="B2792" s="39" t="n">
        <v>46083</v>
      </c>
      <c r="C2792" s="24" t="s">
        <v>376</v>
      </c>
      <c r="D2792" s="24" t="s">
        <v>153</v>
      </c>
      <c r="E2792" s="24" t="s">
        <v>105</v>
      </c>
      <c r="F2792" s="38" t="n">
        <v>1270</v>
      </c>
      <c r="G2792" s="42" t="n">
        <f aca="false">DATE(YEAR(B2792),MONTH(B2792),1)</f>
        <v>46082</v>
      </c>
      <c r="H2792" s="24" t="str">
        <f aca="false">INDEX(Customers!$B$2:$B$601,MATCH(C2792,Customers!$A$2:$A$601,0))</f>
        <v>Nairobi</v>
      </c>
      <c r="I2792" s="43" t="n">
        <f aca="false">ROUND(MIN(INDEX(Assumptions!$D$13:$D$18,MATCH(E2792,Assumptions!$A$13:$A$18,0)),MAX(INDEX(Assumptions!$C$13:$C$18,MATCH(E2792,Assumptions!$A$13:$A$18,0)),INDEX(Assumptions!$B$13:$B$18,MATCH(E2792,Assumptions!$A$13:$A$18,0))*F2792)),2)</f>
        <v>19.05</v>
      </c>
    </row>
    <row r="2793" customFormat="false" ht="15" hidden="false" customHeight="false" outlineLevel="0" collapsed="false">
      <c r="A2793" s="24" t="s">
        <v>3616</v>
      </c>
      <c r="B2793" s="39" t="n">
        <v>46083</v>
      </c>
      <c r="C2793" s="24" t="s">
        <v>376</v>
      </c>
      <c r="D2793" s="24" t="s">
        <v>152</v>
      </c>
      <c r="E2793" s="24" t="s">
        <v>105</v>
      </c>
      <c r="F2793" s="38" t="n">
        <v>4130</v>
      </c>
      <c r="G2793" s="42" t="n">
        <f aca="false">DATE(YEAR(B2793),MONTH(B2793),1)</f>
        <v>46082</v>
      </c>
      <c r="H2793" s="24" t="str">
        <f aca="false">INDEX(Customers!$B$2:$B$601,MATCH(C2793,Customers!$A$2:$A$601,0))</f>
        <v>Nairobi</v>
      </c>
      <c r="I2793" s="43" t="n">
        <f aca="false">ROUND(MIN(INDEX(Assumptions!$D$13:$D$18,MATCH(E2793,Assumptions!$A$13:$A$18,0)),MAX(INDEX(Assumptions!$C$13:$C$18,MATCH(E2793,Assumptions!$A$13:$A$18,0)),INDEX(Assumptions!$B$13:$B$18,MATCH(E2793,Assumptions!$A$13:$A$18,0))*F2793)),2)</f>
        <v>61.95</v>
      </c>
    </row>
    <row r="2794" customFormat="false" ht="15" hidden="false" customHeight="false" outlineLevel="0" collapsed="false">
      <c r="A2794" s="24" t="s">
        <v>3617</v>
      </c>
      <c r="B2794" s="39" t="n">
        <v>46083</v>
      </c>
      <c r="C2794" s="24" t="s">
        <v>390</v>
      </c>
      <c r="D2794" s="24" t="s">
        <v>176</v>
      </c>
      <c r="E2794" s="24" t="s">
        <v>105</v>
      </c>
      <c r="F2794" s="38" t="n">
        <v>5150</v>
      </c>
      <c r="G2794" s="42" t="n">
        <f aca="false">DATE(YEAR(B2794),MONTH(B2794),1)</f>
        <v>46082</v>
      </c>
      <c r="H2794" s="24" t="str">
        <f aca="false">INDEX(Customers!$B$2:$B$601,MATCH(C2794,Customers!$A$2:$A$601,0))</f>
        <v>Rift Valley</v>
      </c>
      <c r="I2794" s="43" t="n">
        <f aca="false">ROUND(MIN(INDEX(Assumptions!$D$13:$D$18,MATCH(E2794,Assumptions!$A$13:$A$18,0)),MAX(INDEX(Assumptions!$C$13:$C$18,MATCH(E2794,Assumptions!$A$13:$A$18,0)),INDEX(Assumptions!$B$13:$B$18,MATCH(E2794,Assumptions!$A$13:$A$18,0))*F2794)),2)</f>
        <v>77.25</v>
      </c>
    </row>
    <row r="2795" customFormat="false" ht="15" hidden="false" customHeight="false" outlineLevel="0" collapsed="false">
      <c r="A2795" s="24" t="s">
        <v>3618</v>
      </c>
      <c r="B2795" s="39" t="n">
        <v>46083</v>
      </c>
      <c r="C2795" s="24" t="s">
        <v>397</v>
      </c>
      <c r="D2795" s="24" t="s">
        <v>826</v>
      </c>
      <c r="E2795" s="24" t="s">
        <v>103</v>
      </c>
      <c r="F2795" s="38" t="n">
        <v>270</v>
      </c>
      <c r="G2795" s="42" t="n">
        <f aca="false">DATE(YEAR(B2795),MONTH(B2795),1)</f>
        <v>46082</v>
      </c>
      <c r="H2795" s="24" t="str">
        <f aca="false">INDEX(Customers!$B$2:$B$601,MATCH(C2795,Customers!$A$2:$A$601,0))</f>
        <v>Western</v>
      </c>
      <c r="I2795" s="43" t="n">
        <f aca="false">ROUND(MIN(INDEX(Assumptions!$D$13:$D$18,MATCH(E2795,Assumptions!$A$13:$A$18,0)),MAX(INDEX(Assumptions!$C$13:$C$18,MATCH(E2795,Assumptions!$A$13:$A$18,0)),INDEX(Assumptions!$B$13:$B$18,MATCH(E2795,Assumptions!$A$13:$A$18,0))*F2795)),2)</f>
        <v>5</v>
      </c>
    </row>
    <row r="2796" customFormat="false" ht="15" hidden="false" customHeight="false" outlineLevel="0" collapsed="false">
      <c r="A2796" s="24" t="s">
        <v>3619</v>
      </c>
      <c r="B2796" s="39" t="n">
        <v>46083</v>
      </c>
      <c r="C2796" s="24" t="s">
        <v>418</v>
      </c>
      <c r="D2796" s="24" t="s">
        <v>826</v>
      </c>
      <c r="E2796" s="24" t="s">
        <v>113</v>
      </c>
      <c r="F2796" s="38" t="n">
        <v>50</v>
      </c>
      <c r="G2796" s="42" t="n">
        <f aca="false">DATE(YEAR(B2796),MONTH(B2796),1)</f>
        <v>46082</v>
      </c>
      <c r="H2796" s="24" t="str">
        <f aca="false">INDEX(Customers!$B$2:$B$601,MATCH(C2796,Customers!$A$2:$A$601,0))</f>
        <v>Nairobi</v>
      </c>
      <c r="I2796" s="43" t="n">
        <f aca="false">ROUND(MIN(INDEX(Assumptions!$D$13:$D$18,MATCH(E2796,Assumptions!$A$13:$A$18,0)),MAX(INDEX(Assumptions!$C$13:$C$18,MATCH(E2796,Assumptions!$A$13:$A$18,0)),INDEX(Assumptions!$B$13:$B$18,MATCH(E2796,Assumptions!$A$13:$A$18,0))*F2796)),2)</f>
        <v>2.5</v>
      </c>
    </row>
    <row r="2797" customFormat="false" ht="15" hidden="false" customHeight="false" outlineLevel="0" collapsed="false">
      <c r="A2797" s="24" t="s">
        <v>3620</v>
      </c>
      <c r="B2797" s="39" t="n">
        <v>46083</v>
      </c>
      <c r="C2797" s="24" t="s">
        <v>420</v>
      </c>
      <c r="D2797" s="24" t="s">
        <v>826</v>
      </c>
      <c r="E2797" s="24" t="s">
        <v>103</v>
      </c>
      <c r="F2797" s="38" t="n">
        <v>1640</v>
      </c>
      <c r="G2797" s="42" t="n">
        <f aca="false">DATE(YEAR(B2797),MONTH(B2797),1)</f>
        <v>46082</v>
      </c>
      <c r="H2797" s="24" t="str">
        <f aca="false">INDEX(Customers!$B$2:$B$601,MATCH(C2797,Customers!$A$2:$A$601,0))</f>
        <v>Central</v>
      </c>
      <c r="I2797" s="43" t="n">
        <f aca="false">ROUND(MIN(INDEX(Assumptions!$D$13:$D$18,MATCH(E2797,Assumptions!$A$13:$A$18,0)),MAX(INDEX(Assumptions!$C$13:$C$18,MATCH(E2797,Assumptions!$A$13:$A$18,0)),INDEX(Assumptions!$B$13:$B$18,MATCH(E2797,Assumptions!$A$13:$A$18,0))*F2797)),2)</f>
        <v>16.4</v>
      </c>
    </row>
    <row r="2798" customFormat="false" ht="15" hidden="false" customHeight="false" outlineLevel="0" collapsed="false">
      <c r="A2798" s="24" t="s">
        <v>3621</v>
      </c>
      <c r="B2798" s="39" t="n">
        <v>46083</v>
      </c>
      <c r="C2798" s="24" t="s">
        <v>436</v>
      </c>
      <c r="D2798" s="24" t="s">
        <v>826</v>
      </c>
      <c r="E2798" s="24" t="s">
        <v>111</v>
      </c>
      <c r="F2798" s="38" t="n">
        <v>500</v>
      </c>
      <c r="G2798" s="42" t="n">
        <f aca="false">DATE(YEAR(B2798),MONTH(B2798),1)</f>
        <v>46082</v>
      </c>
      <c r="H2798" s="24" t="str">
        <f aca="false">INDEX(Customers!$B$2:$B$601,MATCH(C2798,Customers!$A$2:$A$601,0))</f>
        <v>Nairobi</v>
      </c>
      <c r="I2798" s="43" t="n">
        <f aca="false">ROUND(MIN(INDEX(Assumptions!$D$13:$D$18,MATCH(E2798,Assumptions!$A$13:$A$18,0)),MAX(INDEX(Assumptions!$C$13:$C$18,MATCH(E2798,Assumptions!$A$13:$A$18,0)),INDEX(Assumptions!$B$13:$B$18,MATCH(E2798,Assumptions!$A$13:$A$18,0))*F2798)),2)</f>
        <v>20</v>
      </c>
    </row>
    <row r="2799" customFormat="false" ht="15" hidden="false" customHeight="false" outlineLevel="0" collapsed="false">
      <c r="A2799" s="24" t="s">
        <v>3622</v>
      </c>
      <c r="B2799" s="39" t="n">
        <v>46083</v>
      </c>
      <c r="C2799" s="24" t="s">
        <v>450</v>
      </c>
      <c r="D2799" s="24" t="s">
        <v>203</v>
      </c>
      <c r="E2799" s="24" t="s">
        <v>105</v>
      </c>
      <c r="F2799" s="38" t="n">
        <v>10620</v>
      </c>
      <c r="G2799" s="42" t="n">
        <f aca="false">DATE(YEAR(B2799),MONTH(B2799),1)</f>
        <v>46082</v>
      </c>
      <c r="H2799" s="24" t="str">
        <f aca="false">INDEX(Customers!$B$2:$B$601,MATCH(C2799,Customers!$A$2:$A$601,0))</f>
        <v>Eastern</v>
      </c>
      <c r="I2799" s="43" t="n">
        <f aca="false">ROUND(MIN(INDEX(Assumptions!$D$13:$D$18,MATCH(E2799,Assumptions!$A$13:$A$18,0)),MAX(INDEX(Assumptions!$C$13:$C$18,MATCH(E2799,Assumptions!$A$13:$A$18,0)),INDEX(Assumptions!$B$13:$B$18,MATCH(E2799,Assumptions!$A$13:$A$18,0))*F2799)),2)</f>
        <v>159.3</v>
      </c>
    </row>
    <row r="2800" customFormat="false" ht="15" hidden="false" customHeight="false" outlineLevel="0" collapsed="false">
      <c r="A2800" s="24" t="s">
        <v>3623</v>
      </c>
      <c r="B2800" s="39" t="n">
        <v>46083</v>
      </c>
      <c r="C2800" s="24" t="s">
        <v>458</v>
      </c>
      <c r="D2800" s="24" t="s">
        <v>826</v>
      </c>
      <c r="E2800" s="24" t="s">
        <v>109</v>
      </c>
      <c r="F2800" s="38" t="n">
        <v>1570</v>
      </c>
      <c r="G2800" s="42" t="n">
        <f aca="false">DATE(YEAR(B2800),MONTH(B2800),1)</f>
        <v>46082</v>
      </c>
      <c r="H2800" s="24" t="str">
        <f aca="false">INDEX(Customers!$B$2:$B$601,MATCH(C2800,Customers!$A$2:$A$601,0))</f>
        <v>Coast</v>
      </c>
      <c r="I2800" s="43" t="n">
        <f aca="false">ROUND(MIN(INDEX(Assumptions!$D$13:$D$18,MATCH(E2800,Assumptions!$A$13:$A$18,0)),MAX(INDEX(Assumptions!$C$13:$C$18,MATCH(E2800,Assumptions!$A$13:$A$18,0)),INDEX(Assumptions!$B$13:$B$18,MATCH(E2800,Assumptions!$A$13:$A$18,0))*F2800)),2)</f>
        <v>6.28</v>
      </c>
    </row>
    <row r="2801" customFormat="false" ht="15" hidden="false" customHeight="false" outlineLevel="0" collapsed="false">
      <c r="A2801" s="24" t="s">
        <v>3624</v>
      </c>
      <c r="B2801" s="39" t="n">
        <v>46083</v>
      </c>
      <c r="C2801" s="24" t="s">
        <v>464</v>
      </c>
      <c r="D2801" s="24" t="s">
        <v>826</v>
      </c>
      <c r="E2801" s="24" t="s">
        <v>103</v>
      </c>
      <c r="F2801" s="38" t="n">
        <v>1380</v>
      </c>
      <c r="G2801" s="42" t="n">
        <f aca="false">DATE(YEAR(B2801),MONTH(B2801),1)</f>
        <v>46082</v>
      </c>
      <c r="H2801" s="24" t="str">
        <f aca="false">INDEX(Customers!$B$2:$B$601,MATCH(C2801,Customers!$A$2:$A$601,0))</f>
        <v>Rift Valley</v>
      </c>
      <c r="I2801" s="43" t="n">
        <f aca="false">ROUND(MIN(INDEX(Assumptions!$D$13:$D$18,MATCH(E2801,Assumptions!$A$13:$A$18,0)),MAX(INDEX(Assumptions!$C$13:$C$18,MATCH(E2801,Assumptions!$A$13:$A$18,0)),INDEX(Assumptions!$B$13:$B$18,MATCH(E2801,Assumptions!$A$13:$A$18,0))*F2801)),2)</f>
        <v>13.8</v>
      </c>
    </row>
    <row r="2802" customFormat="false" ht="15" hidden="false" customHeight="false" outlineLevel="0" collapsed="false">
      <c r="A2802" s="24" t="s">
        <v>3625</v>
      </c>
      <c r="B2802" s="39" t="n">
        <v>46083</v>
      </c>
      <c r="C2802" s="24" t="s">
        <v>475</v>
      </c>
      <c r="D2802" s="24" t="s">
        <v>826</v>
      </c>
      <c r="E2802" s="24" t="s">
        <v>113</v>
      </c>
      <c r="F2802" s="38" t="n">
        <v>50</v>
      </c>
      <c r="G2802" s="42" t="n">
        <f aca="false">DATE(YEAR(B2802),MONTH(B2802),1)</f>
        <v>46082</v>
      </c>
      <c r="H2802" s="24" t="str">
        <f aca="false">INDEX(Customers!$B$2:$B$601,MATCH(C2802,Customers!$A$2:$A$601,0))</f>
        <v>Coast</v>
      </c>
      <c r="I2802" s="43" t="n">
        <f aca="false">ROUND(MIN(INDEX(Assumptions!$D$13:$D$18,MATCH(E2802,Assumptions!$A$13:$A$18,0)),MAX(INDEX(Assumptions!$C$13:$C$18,MATCH(E2802,Assumptions!$A$13:$A$18,0)),INDEX(Assumptions!$B$13:$B$18,MATCH(E2802,Assumptions!$A$13:$A$18,0))*F2802)),2)</f>
        <v>2.5</v>
      </c>
    </row>
    <row r="2803" customFormat="false" ht="15" hidden="false" customHeight="false" outlineLevel="0" collapsed="false">
      <c r="A2803" s="24" t="s">
        <v>3626</v>
      </c>
      <c r="B2803" s="39" t="n">
        <v>46083</v>
      </c>
      <c r="C2803" s="24" t="s">
        <v>479</v>
      </c>
      <c r="D2803" s="24" t="s">
        <v>826</v>
      </c>
      <c r="E2803" s="24" t="s">
        <v>109</v>
      </c>
      <c r="F2803" s="38" t="n">
        <v>2760</v>
      </c>
      <c r="G2803" s="42" t="n">
        <f aca="false">DATE(YEAR(B2803),MONTH(B2803),1)</f>
        <v>46082</v>
      </c>
      <c r="H2803" s="24" t="str">
        <f aca="false">INDEX(Customers!$B$2:$B$601,MATCH(C2803,Customers!$A$2:$A$601,0))</f>
        <v>Eastern</v>
      </c>
      <c r="I2803" s="43" t="n">
        <f aca="false">ROUND(MIN(INDEX(Assumptions!$D$13:$D$18,MATCH(E2803,Assumptions!$A$13:$A$18,0)),MAX(INDEX(Assumptions!$C$13:$C$18,MATCH(E2803,Assumptions!$A$13:$A$18,0)),INDEX(Assumptions!$B$13:$B$18,MATCH(E2803,Assumptions!$A$13:$A$18,0))*F2803)),2)</f>
        <v>11.04</v>
      </c>
    </row>
    <row r="2804" customFormat="false" ht="15" hidden="false" customHeight="false" outlineLevel="0" collapsed="false">
      <c r="A2804" s="24" t="s">
        <v>3627</v>
      </c>
      <c r="B2804" s="39" t="n">
        <v>46083</v>
      </c>
      <c r="C2804" s="24" t="s">
        <v>480</v>
      </c>
      <c r="D2804" s="24" t="s">
        <v>178</v>
      </c>
      <c r="E2804" s="24" t="s">
        <v>105</v>
      </c>
      <c r="F2804" s="38" t="n">
        <v>1970</v>
      </c>
      <c r="G2804" s="42" t="n">
        <f aca="false">DATE(YEAR(B2804),MONTH(B2804),1)</f>
        <v>46082</v>
      </c>
      <c r="H2804" s="24" t="str">
        <f aca="false">INDEX(Customers!$B$2:$B$601,MATCH(C2804,Customers!$A$2:$A$601,0))</f>
        <v>Rift Valley</v>
      </c>
      <c r="I2804" s="43" t="n">
        <f aca="false">ROUND(MIN(INDEX(Assumptions!$D$13:$D$18,MATCH(E2804,Assumptions!$A$13:$A$18,0)),MAX(INDEX(Assumptions!$C$13:$C$18,MATCH(E2804,Assumptions!$A$13:$A$18,0)),INDEX(Assumptions!$B$13:$B$18,MATCH(E2804,Assumptions!$A$13:$A$18,0))*F2804)),2)</f>
        <v>29.55</v>
      </c>
    </row>
    <row r="2805" customFormat="false" ht="15" hidden="false" customHeight="false" outlineLevel="0" collapsed="false">
      <c r="A2805" s="24" t="s">
        <v>3628</v>
      </c>
      <c r="B2805" s="39" t="n">
        <v>46083</v>
      </c>
      <c r="C2805" s="24" t="s">
        <v>486</v>
      </c>
      <c r="D2805" s="24" t="s">
        <v>826</v>
      </c>
      <c r="E2805" s="24" t="s">
        <v>109</v>
      </c>
      <c r="F2805" s="38" t="n">
        <v>2190</v>
      </c>
      <c r="G2805" s="42" t="n">
        <f aca="false">DATE(YEAR(B2805),MONTH(B2805),1)</f>
        <v>46082</v>
      </c>
      <c r="H2805" s="24" t="str">
        <f aca="false">INDEX(Customers!$B$2:$B$601,MATCH(C2805,Customers!$A$2:$A$601,0))</f>
        <v>Nairobi</v>
      </c>
      <c r="I2805" s="43" t="n">
        <f aca="false">ROUND(MIN(INDEX(Assumptions!$D$13:$D$18,MATCH(E2805,Assumptions!$A$13:$A$18,0)),MAX(INDEX(Assumptions!$C$13:$C$18,MATCH(E2805,Assumptions!$A$13:$A$18,0)),INDEX(Assumptions!$B$13:$B$18,MATCH(E2805,Assumptions!$A$13:$A$18,0))*F2805)),2)</f>
        <v>8.76</v>
      </c>
    </row>
    <row r="2806" customFormat="false" ht="15" hidden="false" customHeight="false" outlineLevel="0" collapsed="false">
      <c r="A2806" s="24" t="s">
        <v>3629</v>
      </c>
      <c r="B2806" s="39" t="n">
        <v>46083</v>
      </c>
      <c r="C2806" s="24" t="s">
        <v>494</v>
      </c>
      <c r="D2806" s="24" t="s">
        <v>184</v>
      </c>
      <c r="E2806" s="24" t="s">
        <v>105</v>
      </c>
      <c r="F2806" s="38" t="n">
        <v>1220</v>
      </c>
      <c r="G2806" s="42" t="n">
        <f aca="false">DATE(YEAR(B2806),MONTH(B2806),1)</f>
        <v>46082</v>
      </c>
      <c r="H2806" s="24" t="str">
        <f aca="false">INDEX(Customers!$B$2:$B$601,MATCH(C2806,Customers!$A$2:$A$601,0))</f>
        <v>Coast</v>
      </c>
      <c r="I2806" s="43" t="n">
        <f aca="false">ROUND(MIN(INDEX(Assumptions!$D$13:$D$18,MATCH(E2806,Assumptions!$A$13:$A$18,0)),MAX(INDEX(Assumptions!$C$13:$C$18,MATCH(E2806,Assumptions!$A$13:$A$18,0)),INDEX(Assumptions!$B$13:$B$18,MATCH(E2806,Assumptions!$A$13:$A$18,0))*F2806)),2)</f>
        <v>18.3</v>
      </c>
    </row>
    <row r="2807" customFormat="false" ht="15" hidden="false" customHeight="false" outlineLevel="0" collapsed="false">
      <c r="A2807" s="24" t="s">
        <v>3630</v>
      </c>
      <c r="B2807" s="39" t="n">
        <v>46083</v>
      </c>
      <c r="C2807" s="24" t="s">
        <v>505</v>
      </c>
      <c r="D2807" s="24" t="s">
        <v>826</v>
      </c>
      <c r="E2807" s="24" t="s">
        <v>111</v>
      </c>
      <c r="F2807" s="38" t="n">
        <v>100</v>
      </c>
      <c r="G2807" s="42" t="n">
        <f aca="false">DATE(YEAR(B2807),MONTH(B2807),1)</f>
        <v>46082</v>
      </c>
      <c r="H2807" s="24" t="str">
        <f aca="false">INDEX(Customers!$B$2:$B$601,MATCH(C2807,Customers!$A$2:$A$601,0))</f>
        <v>Eastern</v>
      </c>
      <c r="I2807" s="43" t="n">
        <f aca="false">ROUND(MIN(INDEX(Assumptions!$D$13:$D$18,MATCH(E2807,Assumptions!$A$13:$A$18,0)),MAX(INDEX(Assumptions!$C$13:$C$18,MATCH(E2807,Assumptions!$A$13:$A$18,0)),INDEX(Assumptions!$B$13:$B$18,MATCH(E2807,Assumptions!$A$13:$A$18,0))*F2807)),2)</f>
        <v>4</v>
      </c>
    </row>
    <row r="2808" customFormat="false" ht="15" hidden="false" customHeight="false" outlineLevel="0" collapsed="false">
      <c r="A2808" s="24" t="s">
        <v>3631</v>
      </c>
      <c r="B2808" s="39" t="n">
        <v>46083</v>
      </c>
      <c r="C2808" s="24" t="s">
        <v>509</v>
      </c>
      <c r="D2808" s="24" t="s">
        <v>826</v>
      </c>
      <c r="E2808" s="24" t="s">
        <v>103</v>
      </c>
      <c r="F2808" s="38" t="n">
        <v>3570</v>
      </c>
      <c r="G2808" s="42" t="n">
        <f aca="false">DATE(YEAR(B2808),MONTH(B2808),1)</f>
        <v>46082</v>
      </c>
      <c r="H2808" s="24" t="str">
        <f aca="false">INDEX(Customers!$B$2:$B$601,MATCH(C2808,Customers!$A$2:$A$601,0))</f>
        <v>Rift Valley</v>
      </c>
      <c r="I2808" s="43" t="n">
        <f aca="false">ROUND(MIN(INDEX(Assumptions!$D$13:$D$18,MATCH(E2808,Assumptions!$A$13:$A$18,0)),MAX(INDEX(Assumptions!$C$13:$C$18,MATCH(E2808,Assumptions!$A$13:$A$18,0)),INDEX(Assumptions!$B$13:$B$18,MATCH(E2808,Assumptions!$A$13:$A$18,0))*F2808)),2)</f>
        <v>35.7</v>
      </c>
    </row>
    <row r="2809" customFormat="false" ht="15" hidden="false" customHeight="false" outlineLevel="0" collapsed="false">
      <c r="A2809" s="24" t="s">
        <v>3632</v>
      </c>
      <c r="B2809" s="39" t="n">
        <v>46083</v>
      </c>
      <c r="C2809" s="24" t="s">
        <v>528</v>
      </c>
      <c r="D2809" s="24" t="s">
        <v>826</v>
      </c>
      <c r="E2809" s="24" t="s">
        <v>109</v>
      </c>
      <c r="F2809" s="38" t="n">
        <v>16650</v>
      </c>
      <c r="G2809" s="42" t="n">
        <f aca="false">DATE(YEAR(B2809),MONTH(B2809),1)</f>
        <v>46082</v>
      </c>
      <c r="H2809" s="24" t="str">
        <f aca="false">INDEX(Customers!$B$2:$B$601,MATCH(C2809,Customers!$A$2:$A$601,0))</f>
        <v>Central</v>
      </c>
      <c r="I2809" s="43" t="n">
        <f aca="false">ROUND(MIN(INDEX(Assumptions!$D$13:$D$18,MATCH(E2809,Assumptions!$A$13:$A$18,0)),MAX(INDEX(Assumptions!$C$13:$C$18,MATCH(E2809,Assumptions!$A$13:$A$18,0)),INDEX(Assumptions!$B$13:$B$18,MATCH(E2809,Assumptions!$A$13:$A$18,0))*F2809)),2)</f>
        <v>40</v>
      </c>
    </row>
    <row r="2810" customFormat="false" ht="15" hidden="false" customHeight="false" outlineLevel="0" collapsed="false">
      <c r="A2810" s="24" t="s">
        <v>3633</v>
      </c>
      <c r="B2810" s="39" t="n">
        <v>46083</v>
      </c>
      <c r="C2810" s="24" t="s">
        <v>530</v>
      </c>
      <c r="D2810" s="24" t="s">
        <v>153</v>
      </c>
      <c r="E2810" s="24" t="s">
        <v>105</v>
      </c>
      <c r="F2810" s="38" t="n">
        <v>19390</v>
      </c>
      <c r="G2810" s="42" t="n">
        <f aca="false">DATE(YEAR(B2810),MONTH(B2810),1)</f>
        <v>46082</v>
      </c>
      <c r="H2810" s="24" t="str">
        <f aca="false">INDEX(Customers!$B$2:$B$601,MATCH(C2810,Customers!$A$2:$A$601,0))</f>
        <v>Nairobi</v>
      </c>
      <c r="I2810" s="43" t="n">
        <f aca="false">ROUND(MIN(INDEX(Assumptions!$D$13:$D$18,MATCH(E2810,Assumptions!$A$13:$A$18,0)),MAX(INDEX(Assumptions!$C$13:$C$18,MATCH(E2810,Assumptions!$A$13:$A$18,0)),INDEX(Assumptions!$B$13:$B$18,MATCH(E2810,Assumptions!$A$13:$A$18,0))*F2810)),2)</f>
        <v>200</v>
      </c>
    </row>
    <row r="2811" customFormat="false" ht="15" hidden="false" customHeight="false" outlineLevel="0" collapsed="false">
      <c r="A2811" s="24" t="s">
        <v>3634</v>
      </c>
      <c r="B2811" s="39" t="n">
        <v>46083</v>
      </c>
      <c r="C2811" s="24" t="s">
        <v>544</v>
      </c>
      <c r="D2811" s="24" t="s">
        <v>826</v>
      </c>
      <c r="E2811" s="24" t="s">
        <v>103</v>
      </c>
      <c r="F2811" s="38" t="n">
        <v>9860</v>
      </c>
      <c r="G2811" s="42" t="n">
        <f aca="false">DATE(YEAR(B2811),MONTH(B2811),1)</f>
        <v>46082</v>
      </c>
      <c r="H2811" s="24" t="str">
        <f aca="false">INDEX(Customers!$B$2:$B$601,MATCH(C2811,Customers!$A$2:$A$601,0))</f>
        <v>Coast</v>
      </c>
      <c r="I2811" s="43" t="n">
        <f aca="false">ROUND(MIN(INDEX(Assumptions!$D$13:$D$18,MATCH(E2811,Assumptions!$A$13:$A$18,0)),MAX(INDEX(Assumptions!$C$13:$C$18,MATCH(E2811,Assumptions!$A$13:$A$18,0)),INDEX(Assumptions!$B$13:$B$18,MATCH(E2811,Assumptions!$A$13:$A$18,0))*F2811)),2)</f>
        <v>98.6</v>
      </c>
    </row>
    <row r="2812" customFormat="false" ht="15" hidden="false" customHeight="false" outlineLevel="0" collapsed="false">
      <c r="A2812" s="24" t="s">
        <v>3635</v>
      </c>
      <c r="B2812" s="39" t="n">
        <v>46083</v>
      </c>
      <c r="C2812" s="24" t="s">
        <v>553</v>
      </c>
      <c r="D2812" s="24" t="s">
        <v>826</v>
      </c>
      <c r="E2812" s="24" t="s">
        <v>103</v>
      </c>
      <c r="F2812" s="38" t="n">
        <v>2260</v>
      </c>
      <c r="G2812" s="42" t="n">
        <f aca="false">DATE(YEAR(B2812),MONTH(B2812),1)</f>
        <v>46082</v>
      </c>
      <c r="H2812" s="24" t="str">
        <f aca="false">INDEX(Customers!$B$2:$B$601,MATCH(C2812,Customers!$A$2:$A$601,0))</f>
        <v>Central</v>
      </c>
      <c r="I2812" s="43" t="n">
        <f aca="false">ROUND(MIN(INDEX(Assumptions!$D$13:$D$18,MATCH(E2812,Assumptions!$A$13:$A$18,0)),MAX(INDEX(Assumptions!$C$13:$C$18,MATCH(E2812,Assumptions!$A$13:$A$18,0)),INDEX(Assumptions!$B$13:$B$18,MATCH(E2812,Assumptions!$A$13:$A$18,0))*F2812)),2)</f>
        <v>22.6</v>
      </c>
    </row>
    <row r="2813" customFormat="false" ht="15" hidden="false" customHeight="false" outlineLevel="0" collapsed="false">
      <c r="A2813" s="24" t="s">
        <v>3636</v>
      </c>
      <c r="B2813" s="39" t="n">
        <v>46083</v>
      </c>
      <c r="C2813" s="24" t="s">
        <v>564</v>
      </c>
      <c r="D2813" s="24" t="s">
        <v>183</v>
      </c>
      <c r="E2813" s="24" t="s">
        <v>107</v>
      </c>
      <c r="F2813" s="38" t="n">
        <v>2820</v>
      </c>
      <c r="G2813" s="42" t="n">
        <f aca="false">DATE(YEAR(B2813),MONTH(B2813),1)</f>
        <v>46082</v>
      </c>
      <c r="H2813" s="24" t="str">
        <f aca="false">INDEX(Customers!$B$2:$B$601,MATCH(C2813,Customers!$A$2:$A$601,0))</f>
        <v>Coast</v>
      </c>
      <c r="I2813" s="43" t="n">
        <f aca="false">ROUND(MIN(INDEX(Assumptions!$D$13:$D$18,MATCH(E2813,Assumptions!$A$13:$A$18,0)),MAX(INDEX(Assumptions!$C$13:$C$18,MATCH(E2813,Assumptions!$A$13:$A$18,0)),INDEX(Assumptions!$B$13:$B$18,MATCH(E2813,Assumptions!$A$13:$A$18,0))*F2813)),2)</f>
        <v>0</v>
      </c>
    </row>
    <row r="2814" customFormat="false" ht="15" hidden="false" customHeight="false" outlineLevel="0" collapsed="false">
      <c r="A2814" s="24" t="s">
        <v>3637</v>
      </c>
      <c r="B2814" s="39" t="n">
        <v>46083</v>
      </c>
      <c r="C2814" s="24" t="s">
        <v>570</v>
      </c>
      <c r="D2814" s="24" t="s">
        <v>826</v>
      </c>
      <c r="E2814" s="24" t="s">
        <v>109</v>
      </c>
      <c r="F2814" s="38" t="n">
        <v>2900</v>
      </c>
      <c r="G2814" s="42" t="n">
        <f aca="false">DATE(YEAR(B2814),MONTH(B2814),1)</f>
        <v>46082</v>
      </c>
      <c r="H2814" s="24" t="str">
        <f aca="false">INDEX(Customers!$B$2:$B$601,MATCH(C2814,Customers!$A$2:$A$601,0))</f>
        <v>Western</v>
      </c>
      <c r="I2814" s="43" t="n">
        <f aca="false">ROUND(MIN(INDEX(Assumptions!$D$13:$D$18,MATCH(E2814,Assumptions!$A$13:$A$18,0)),MAX(INDEX(Assumptions!$C$13:$C$18,MATCH(E2814,Assumptions!$A$13:$A$18,0)),INDEX(Assumptions!$B$13:$B$18,MATCH(E2814,Assumptions!$A$13:$A$18,0))*F2814)),2)</f>
        <v>11.6</v>
      </c>
    </row>
    <row r="2815" customFormat="false" ht="15" hidden="false" customHeight="false" outlineLevel="0" collapsed="false">
      <c r="A2815" s="24" t="s">
        <v>3638</v>
      </c>
      <c r="B2815" s="39" t="n">
        <v>46083</v>
      </c>
      <c r="C2815" s="24" t="s">
        <v>572</v>
      </c>
      <c r="D2815" s="24" t="s">
        <v>826</v>
      </c>
      <c r="E2815" s="24" t="s">
        <v>103</v>
      </c>
      <c r="F2815" s="38" t="n">
        <v>2420</v>
      </c>
      <c r="G2815" s="42" t="n">
        <f aca="false">DATE(YEAR(B2815),MONTH(B2815),1)</f>
        <v>46082</v>
      </c>
      <c r="H2815" s="24" t="str">
        <f aca="false">INDEX(Customers!$B$2:$B$601,MATCH(C2815,Customers!$A$2:$A$601,0))</f>
        <v>Coast</v>
      </c>
      <c r="I2815" s="43" t="n">
        <f aca="false">ROUND(MIN(INDEX(Assumptions!$D$13:$D$18,MATCH(E2815,Assumptions!$A$13:$A$18,0)),MAX(INDEX(Assumptions!$C$13:$C$18,MATCH(E2815,Assumptions!$A$13:$A$18,0)),INDEX(Assumptions!$B$13:$B$18,MATCH(E2815,Assumptions!$A$13:$A$18,0))*F2815)),2)</f>
        <v>24.2</v>
      </c>
    </row>
    <row r="2816" customFormat="false" ht="15" hidden="false" customHeight="false" outlineLevel="0" collapsed="false">
      <c r="A2816" s="24" t="s">
        <v>3639</v>
      </c>
      <c r="B2816" s="39" t="n">
        <v>46083</v>
      </c>
      <c r="C2816" s="24" t="s">
        <v>584</v>
      </c>
      <c r="D2816" s="24" t="s">
        <v>826</v>
      </c>
      <c r="E2816" s="24" t="s">
        <v>111</v>
      </c>
      <c r="F2816" s="38" t="n">
        <v>500</v>
      </c>
      <c r="G2816" s="42" t="n">
        <f aca="false">DATE(YEAR(B2816),MONTH(B2816),1)</f>
        <v>46082</v>
      </c>
      <c r="H2816" s="24" t="str">
        <f aca="false">INDEX(Customers!$B$2:$B$601,MATCH(C2816,Customers!$A$2:$A$601,0))</f>
        <v>Western</v>
      </c>
      <c r="I2816" s="43" t="n">
        <f aca="false">ROUND(MIN(INDEX(Assumptions!$D$13:$D$18,MATCH(E2816,Assumptions!$A$13:$A$18,0)),MAX(INDEX(Assumptions!$C$13:$C$18,MATCH(E2816,Assumptions!$A$13:$A$18,0)),INDEX(Assumptions!$B$13:$B$18,MATCH(E2816,Assumptions!$A$13:$A$18,0))*F2816)),2)</f>
        <v>20</v>
      </c>
    </row>
    <row r="2817" customFormat="false" ht="15" hidden="false" customHeight="false" outlineLevel="0" collapsed="false">
      <c r="A2817" s="24" t="s">
        <v>3640</v>
      </c>
      <c r="B2817" s="39" t="n">
        <v>46083</v>
      </c>
      <c r="C2817" s="24" t="s">
        <v>619</v>
      </c>
      <c r="D2817" s="24" t="s">
        <v>175</v>
      </c>
      <c r="E2817" s="24" t="s">
        <v>105</v>
      </c>
      <c r="F2817" s="38" t="n">
        <v>2920</v>
      </c>
      <c r="G2817" s="42" t="n">
        <f aca="false">DATE(YEAR(B2817),MONTH(B2817),1)</f>
        <v>46082</v>
      </c>
      <c r="H2817" s="24" t="str">
        <f aca="false">INDEX(Customers!$B$2:$B$601,MATCH(C2817,Customers!$A$2:$A$601,0))</f>
        <v>Rift Valley</v>
      </c>
      <c r="I2817" s="43" t="n">
        <f aca="false">ROUND(MIN(INDEX(Assumptions!$D$13:$D$18,MATCH(E2817,Assumptions!$A$13:$A$18,0)),MAX(INDEX(Assumptions!$C$13:$C$18,MATCH(E2817,Assumptions!$A$13:$A$18,0)),INDEX(Assumptions!$B$13:$B$18,MATCH(E2817,Assumptions!$A$13:$A$18,0))*F2817)),2)</f>
        <v>43.8</v>
      </c>
    </row>
    <row r="2818" customFormat="false" ht="15" hidden="false" customHeight="false" outlineLevel="0" collapsed="false">
      <c r="A2818" s="24" t="s">
        <v>3641</v>
      </c>
      <c r="B2818" s="39" t="n">
        <v>46083</v>
      </c>
      <c r="C2818" s="24" t="s">
        <v>629</v>
      </c>
      <c r="D2818" s="24" t="s">
        <v>826</v>
      </c>
      <c r="E2818" s="24" t="s">
        <v>113</v>
      </c>
      <c r="F2818" s="38" t="n">
        <v>250</v>
      </c>
      <c r="G2818" s="42" t="n">
        <f aca="false">DATE(YEAR(B2818),MONTH(B2818),1)</f>
        <v>46082</v>
      </c>
      <c r="H2818" s="24" t="str">
        <f aca="false">INDEX(Customers!$B$2:$B$601,MATCH(C2818,Customers!$A$2:$A$601,0))</f>
        <v>Nairobi</v>
      </c>
      <c r="I2818" s="43" t="n">
        <f aca="false">ROUND(MIN(INDEX(Assumptions!$D$13:$D$18,MATCH(E2818,Assumptions!$A$13:$A$18,0)),MAX(INDEX(Assumptions!$C$13:$C$18,MATCH(E2818,Assumptions!$A$13:$A$18,0)),INDEX(Assumptions!$B$13:$B$18,MATCH(E2818,Assumptions!$A$13:$A$18,0))*F2818)),2)</f>
        <v>12.5</v>
      </c>
    </row>
    <row r="2819" customFormat="false" ht="15" hidden="false" customHeight="false" outlineLevel="0" collapsed="false">
      <c r="A2819" s="24" t="s">
        <v>3642</v>
      </c>
      <c r="B2819" s="39" t="n">
        <v>46083</v>
      </c>
      <c r="C2819" s="24" t="s">
        <v>631</v>
      </c>
      <c r="D2819" s="24" t="s">
        <v>826</v>
      </c>
      <c r="E2819" s="24" t="s">
        <v>103</v>
      </c>
      <c r="F2819" s="38" t="n">
        <v>1160</v>
      </c>
      <c r="G2819" s="42" t="n">
        <f aca="false">DATE(YEAR(B2819),MONTH(B2819),1)</f>
        <v>46082</v>
      </c>
      <c r="H2819" s="24" t="str">
        <f aca="false">INDEX(Customers!$B$2:$B$601,MATCH(C2819,Customers!$A$2:$A$601,0))</f>
        <v>Nairobi</v>
      </c>
      <c r="I2819" s="43" t="n">
        <f aca="false">ROUND(MIN(INDEX(Assumptions!$D$13:$D$18,MATCH(E2819,Assumptions!$A$13:$A$18,0)),MAX(INDEX(Assumptions!$C$13:$C$18,MATCH(E2819,Assumptions!$A$13:$A$18,0)),INDEX(Assumptions!$B$13:$B$18,MATCH(E2819,Assumptions!$A$13:$A$18,0))*F2819)),2)</f>
        <v>11.6</v>
      </c>
    </row>
    <row r="2820" customFormat="false" ht="15" hidden="false" customHeight="false" outlineLevel="0" collapsed="false">
      <c r="A2820" s="24" t="s">
        <v>3643</v>
      </c>
      <c r="B2820" s="39" t="n">
        <v>46083</v>
      </c>
      <c r="C2820" s="24" t="s">
        <v>634</v>
      </c>
      <c r="D2820" s="24" t="s">
        <v>826</v>
      </c>
      <c r="E2820" s="24" t="s">
        <v>111</v>
      </c>
      <c r="F2820" s="38" t="n">
        <v>50</v>
      </c>
      <c r="G2820" s="42" t="n">
        <f aca="false">DATE(YEAR(B2820),MONTH(B2820),1)</f>
        <v>46082</v>
      </c>
      <c r="H2820" s="24" t="str">
        <f aca="false">INDEX(Customers!$B$2:$B$601,MATCH(C2820,Customers!$A$2:$A$601,0))</f>
        <v>Coast</v>
      </c>
      <c r="I2820" s="43" t="n">
        <f aca="false">ROUND(MIN(INDEX(Assumptions!$D$13:$D$18,MATCH(E2820,Assumptions!$A$13:$A$18,0)),MAX(INDEX(Assumptions!$C$13:$C$18,MATCH(E2820,Assumptions!$A$13:$A$18,0)),INDEX(Assumptions!$B$13:$B$18,MATCH(E2820,Assumptions!$A$13:$A$18,0))*F2820)),2)</f>
        <v>2</v>
      </c>
    </row>
    <row r="2821" customFormat="false" ht="15" hidden="false" customHeight="false" outlineLevel="0" collapsed="false">
      <c r="A2821" s="24" t="s">
        <v>3644</v>
      </c>
      <c r="B2821" s="39" t="n">
        <v>46083</v>
      </c>
      <c r="C2821" s="24" t="s">
        <v>634</v>
      </c>
      <c r="D2821" s="24" t="s">
        <v>826</v>
      </c>
      <c r="E2821" s="24" t="s">
        <v>103</v>
      </c>
      <c r="F2821" s="38" t="n">
        <v>6420</v>
      </c>
      <c r="G2821" s="42" t="n">
        <f aca="false">DATE(YEAR(B2821),MONTH(B2821),1)</f>
        <v>46082</v>
      </c>
      <c r="H2821" s="24" t="str">
        <f aca="false">INDEX(Customers!$B$2:$B$601,MATCH(C2821,Customers!$A$2:$A$601,0))</f>
        <v>Coast</v>
      </c>
      <c r="I2821" s="43" t="n">
        <f aca="false">ROUND(MIN(INDEX(Assumptions!$D$13:$D$18,MATCH(E2821,Assumptions!$A$13:$A$18,0)),MAX(INDEX(Assumptions!$C$13:$C$18,MATCH(E2821,Assumptions!$A$13:$A$18,0)),INDEX(Assumptions!$B$13:$B$18,MATCH(E2821,Assumptions!$A$13:$A$18,0))*F2821)),2)</f>
        <v>64.2</v>
      </c>
    </row>
    <row r="2822" customFormat="false" ht="15" hidden="false" customHeight="false" outlineLevel="0" collapsed="false">
      <c r="A2822" s="24" t="s">
        <v>3645</v>
      </c>
      <c r="B2822" s="39" t="n">
        <v>46083</v>
      </c>
      <c r="C2822" s="24" t="s">
        <v>635</v>
      </c>
      <c r="D2822" s="24" t="s">
        <v>165</v>
      </c>
      <c r="E2822" s="24" t="s">
        <v>105</v>
      </c>
      <c r="F2822" s="38" t="n">
        <v>15290</v>
      </c>
      <c r="G2822" s="42" t="n">
        <f aca="false">DATE(YEAR(B2822),MONTH(B2822),1)</f>
        <v>46082</v>
      </c>
      <c r="H2822" s="24" t="str">
        <f aca="false">INDEX(Customers!$B$2:$B$601,MATCH(C2822,Customers!$A$2:$A$601,0))</f>
        <v>Central</v>
      </c>
      <c r="I2822" s="43" t="n">
        <f aca="false">ROUND(MIN(INDEX(Assumptions!$D$13:$D$18,MATCH(E2822,Assumptions!$A$13:$A$18,0)),MAX(INDEX(Assumptions!$C$13:$C$18,MATCH(E2822,Assumptions!$A$13:$A$18,0)),INDEX(Assumptions!$B$13:$B$18,MATCH(E2822,Assumptions!$A$13:$A$18,0))*F2822)),2)</f>
        <v>200</v>
      </c>
    </row>
    <row r="2823" customFormat="false" ht="15" hidden="false" customHeight="false" outlineLevel="0" collapsed="false">
      <c r="A2823" s="24" t="s">
        <v>3646</v>
      </c>
      <c r="B2823" s="39" t="n">
        <v>46083</v>
      </c>
      <c r="C2823" s="24" t="s">
        <v>654</v>
      </c>
      <c r="D2823" s="24" t="s">
        <v>826</v>
      </c>
      <c r="E2823" s="24" t="s">
        <v>113</v>
      </c>
      <c r="F2823" s="38" t="n">
        <v>250</v>
      </c>
      <c r="G2823" s="42" t="n">
        <f aca="false">DATE(YEAR(B2823),MONTH(B2823),1)</f>
        <v>46082</v>
      </c>
      <c r="H2823" s="24" t="str">
        <f aca="false">INDEX(Customers!$B$2:$B$601,MATCH(C2823,Customers!$A$2:$A$601,0))</f>
        <v>Eastern</v>
      </c>
      <c r="I2823" s="43" t="n">
        <f aca="false">ROUND(MIN(INDEX(Assumptions!$D$13:$D$18,MATCH(E2823,Assumptions!$A$13:$A$18,0)),MAX(INDEX(Assumptions!$C$13:$C$18,MATCH(E2823,Assumptions!$A$13:$A$18,0)),INDEX(Assumptions!$B$13:$B$18,MATCH(E2823,Assumptions!$A$13:$A$18,0))*F2823)),2)</f>
        <v>12.5</v>
      </c>
    </row>
    <row r="2824" customFormat="false" ht="15" hidden="false" customHeight="false" outlineLevel="0" collapsed="false">
      <c r="A2824" s="24" t="s">
        <v>3647</v>
      </c>
      <c r="B2824" s="39" t="n">
        <v>46083</v>
      </c>
      <c r="C2824" s="24" t="s">
        <v>661</v>
      </c>
      <c r="D2824" s="24" t="s">
        <v>826</v>
      </c>
      <c r="E2824" s="24" t="s">
        <v>109</v>
      </c>
      <c r="F2824" s="38" t="n">
        <v>3490</v>
      </c>
      <c r="G2824" s="42" t="n">
        <f aca="false">DATE(YEAR(B2824),MONTH(B2824),1)</f>
        <v>46082</v>
      </c>
      <c r="H2824" s="24" t="str">
        <f aca="false">INDEX(Customers!$B$2:$B$601,MATCH(C2824,Customers!$A$2:$A$601,0))</f>
        <v>Coast</v>
      </c>
      <c r="I2824" s="43" t="n">
        <f aca="false">ROUND(MIN(INDEX(Assumptions!$D$13:$D$18,MATCH(E2824,Assumptions!$A$13:$A$18,0)),MAX(INDEX(Assumptions!$C$13:$C$18,MATCH(E2824,Assumptions!$A$13:$A$18,0)),INDEX(Assumptions!$B$13:$B$18,MATCH(E2824,Assumptions!$A$13:$A$18,0))*F2824)),2)</f>
        <v>13.96</v>
      </c>
    </row>
    <row r="2825" customFormat="false" ht="15" hidden="false" customHeight="false" outlineLevel="0" collapsed="false">
      <c r="A2825" s="24" t="s">
        <v>3648</v>
      </c>
      <c r="B2825" s="39" t="n">
        <v>46083</v>
      </c>
      <c r="C2825" s="24" t="s">
        <v>663</v>
      </c>
      <c r="D2825" s="24" t="s">
        <v>826</v>
      </c>
      <c r="E2825" s="24" t="s">
        <v>111</v>
      </c>
      <c r="F2825" s="38" t="n">
        <v>50</v>
      </c>
      <c r="G2825" s="42" t="n">
        <f aca="false">DATE(YEAR(B2825),MONTH(B2825),1)</f>
        <v>46082</v>
      </c>
      <c r="H2825" s="24" t="str">
        <f aca="false">INDEX(Customers!$B$2:$B$601,MATCH(C2825,Customers!$A$2:$A$601,0))</f>
        <v>Western</v>
      </c>
      <c r="I2825" s="43" t="n">
        <f aca="false">ROUND(MIN(INDEX(Assumptions!$D$13:$D$18,MATCH(E2825,Assumptions!$A$13:$A$18,0)),MAX(INDEX(Assumptions!$C$13:$C$18,MATCH(E2825,Assumptions!$A$13:$A$18,0)),INDEX(Assumptions!$B$13:$B$18,MATCH(E2825,Assumptions!$A$13:$A$18,0))*F2825)),2)</f>
        <v>2</v>
      </c>
    </row>
    <row r="2826" customFormat="false" ht="15" hidden="false" customHeight="false" outlineLevel="0" collapsed="false">
      <c r="A2826" s="24" t="s">
        <v>3649</v>
      </c>
      <c r="B2826" s="39" t="n">
        <v>46083</v>
      </c>
      <c r="C2826" s="24" t="s">
        <v>664</v>
      </c>
      <c r="D2826" s="24" t="s">
        <v>826</v>
      </c>
      <c r="E2826" s="24" t="s">
        <v>103</v>
      </c>
      <c r="F2826" s="38" t="n">
        <v>1480</v>
      </c>
      <c r="G2826" s="42" t="n">
        <f aca="false">DATE(YEAR(B2826),MONTH(B2826),1)</f>
        <v>46082</v>
      </c>
      <c r="H2826" s="24" t="str">
        <f aca="false">INDEX(Customers!$B$2:$B$601,MATCH(C2826,Customers!$A$2:$A$601,0))</f>
        <v>Rift Valley</v>
      </c>
      <c r="I2826" s="43" t="n">
        <f aca="false">ROUND(MIN(INDEX(Assumptions!$D$13:$D$18,MATCH(E2826,Assumptions!$A$13:$A$18,0)),MAX(INDEX(Assumptions!$C$13:$C$18,MATCH(E2826,Assumptions!$A$13:$A$18,0)),INDEX(Assumptions!$B$13:$B$18,MATCH(E2826,Assumptions!$A$13:$A$18,0))*F2826)),2)</f>
        <v>14.8</v>
      </c>
    </row>
    <row r="2827" customFormat="false" ht="15" hidden="false" customHeight="false" outlineLevel="0" collapsed="false">
      <c r="A2827" s="24" t="s">
        <v>3650</v>
      </c>
      <c r="B2827" s="39" t="n">
        <v>46083</v>
      </c>
      <c r="C2827" s="24" t="s">
        <v>664</v>
      </c>
      <c r="D2827" s="24" t="s">
        <v>826</v>
      </c>
      <c r="E2827" s="24" t="s">
        <v>111</v>
      </c>
      <c r="F2827" s="38" t="n">
        <v>1000</v>
      </c>
      <c r="G2827" s="42" t="n">
        <f aca="false">DATE(YEAR(B2827),MONTH(B2827),1)</f>
        <v>46082</v>
      </c>
      <c r="H2827" s="24" t="str">
        <f aca="false">INDEX(Customers!$B$2:$B$601,MATCH(C2827,Customers!$A$2:$A$601,0))</f>
        <v>Rift Valley</v>
      </c>
      <c r="I2827" s="43" t="n">
        <f aca="false">ROUND(MIN(INDEX(Assumptions!$D$13:$D$18,MATCH(E2827,Assumptions!$A$13:$A$18,0)),MAX(INDEX(Assumptions!$C$13:$C$18,MATCH(E2827,Assumptions!$A$13:$A$18,0)),INDEX(Assumptions!$B$13:$B$18,MATCH(E2827,Assumptions!$A$13:$A$18,0))*F2827)),2)</f>
        <v>40</v>
      </c>
    </row>
    <row r="2828" customFormat="false" ht="15" hidden="false" customHeight="false" outlineLevel="0" collapsed="false">
      <c r="A2828" s="24" t="s">
        <v>3651</v>
      </c>
      <c r="B2828" s="39" t="n">
        <v>46083</v>
      </c>
      <c r="C2828" s="24" t="s">
        <v>673</v>
      </c>
      <c r="D2828" s="24" t="s">
        <v>826</v>
      </c>
      <c r="E2828" s="24" t="s">
        <v>109</v>
      </c>
      <c r="F2828" s="38" t="n">
        <v>5620</v>
      </c>
      <c r="G2828" s="42" t="n">
        <f aca="false">DATE(YEAR(B2828),MONTH(B2828),1)</f>
        <v>46082</v>
      </c>
      <c r="H2828" s="24" t="str">
        <f aca="false">INDEX(Customers!$B$2:$B$601,MATCH(C2828,Customers!$A$2:$A$601,0))</f>
        <v>Nairobi</v>
      </c>
      <c r="I2828" s="43" t="n">
        <f aca="false">ROUND(MIN(INDEX(Assumptions!$D$13:$D$18,MATCH(E2828,Assumptions!$A$13:$A$18,0)),MAX(INDEX(Assumptions!$C$13:$C$18,MATCH(E2828,Assumptions!$A$13:$A$18,0)),INDEX(Assumptions!$B$13:$B$18,MATCH(E2828,Assumptions!$A$13:$A$18,0))*F2828)),2)</f>
        <v>22.48</v>
      </c>
    </row>
    <row r="2829" customFormat="false" ht="15" hidden="false" customHeight="false" outlineLevel="0" collapsed="false">
      <c r="A2829" s="24" t="s">
        <v>3652</v>
      </c>
      <c r="B2829" s="39" t="n">
        <v>46083</v>
      </c>
      <c r="C2829" s="24" t="s">
        <v>692</v>
      </c>
      <c r="D2829" s="24" t="s">
        <v>826</v>
      </c>
      <c r="E2829" s="24" t="s">
        <v>103</v>
      </c>
      <c r="F2829" s="38" t="n">
        <v>1100</v>
      </c>
      <c r="G2829" s="42" t="n">
        <f aca="false">DATE(YEAR(B2829),MONTH(B2829),1)</f>
        <v>46082</v>
      </c>
      <c r="H2829" s="24" t="str">
        <f aca="false">INDEX(Customers!$B$2:$B$601,MATCH(C2829,Customers!$A$2:$A$601,0))</f>
        <v>Coast</v>
      </c>
      <c r="I2829" s="43" t="n">
        <f aca="false">ROUND(MIN(INDEX(Assumptions!$D$13:$D$18,MATCH(E2829,Assumptions!$A$13:$A$18,0)),MAX(INDEX(Assumptions!$C$13:$C$18,MATCH(E2829,Assumptions!$A$13:$A$18,0)),INDEX(Assumptions!$B$13:$B$18,MATCH(E2829,Assumptions!$A$13:$A$18,0))*F2829)),2)</f>
        <v>11</v>
      </c>
    </row>
    <row r="2830" customFormat="false" ht="15" hidden="false" customHeight="false" outlineLevel="0" collapsed="false">
      <c r="A2830" s="24" t="s">
        <v>3653</v>
      </c>
      <c r="B2830" s="39" t="n">
        <v>46083</v>
      </c>
      <c r="C2830" s="24" t="s">
        <v>700</v>
      </c>
      <c r="D2830" s="24" t="s">
        <v>826</v>
      </c>
      <c r="E2830" s="24" t="s">
        <v>103</v>
      </c>
      <c r="F2830" s="38" t="n">
        <v>3140</v>
      </c>
      <c r="G2830" s="42" t="n">
        <f aca="false">DATE(YEAR(B2830),MONTH(B2830),1)</f>
        <v>46082</v>
      </c>
      <c r="H2830" s="24" t="str">
        <f aca="false">INDEX(Customers!$B$2:$B$601,MATCH(C2830,Customers!$A$2:$A$601,0))</f>
        <v>Western</v>
      </c>
      <c r="I2830" s="43" t="n">
        <f aca="false">ROUND(MIN(INDEX(Assumptions!$D$13:$D$18,MATCH(E2830,Assumptions!$A$13:$A$18,0)),MAX(INDEX(Assumptions!$C$13:$C$18,MATCH(E2830,Assumptions!$A$13:$A$18,0)),INDEX(Assumptions!$B$13:$B$18,MATCH(E2830,Assumptions!$A$13:$A$18,0))*F2830)),2)</f>
        <v>31.4</v>
      </c>
    </row>
    <row r="2831" customFormat="false" ht="15" hidden="false" customHeight="false" outlineLevel="0" collapsed="false">
      <c r="A2831" s="24" t="s">
        <v>3654</v>
      </c>
      <c r="B2831" s="39" t="n">
        <v>46083</v>
      </c>
      <c r="C2831" s="24" t="s">
        <v>704</v>
      </c>
      <c r="D2831" s="24" t="s">
        <v>173</v>
      </c>
      <c r="E2831" s="24" t="s">
        <v>107</v>
      </c>
      <c r="F2831" s="38" t="n">
        <v>4740</v>
      </c>
      <c r="G2831" s="42" t="n">
        <f aca="false">DATE(YEAR(B2831),MONTH(B2831),1)</f>
        <v>46082</v>
      </c>
      <c r="H2831" s="24" t="str">
        <f aca="false">INDEX(Customers!$B$2:$B$601,MATCH(C2831,Customers!$A$2:$A$601,0))</f>
        <v>Rift Valley</v>
      </c>
      <c r="I2831" s="43" t="n">
        <f aca="false">ROUND(MIN(INDEX(Assumptions!$D$13:$D$18,MATCH(E2831,Assumptions!$A$13:$A$18,0)),MAX(INDEX(Assumptions!$C$13:$C$18,MATCH(E2831,Assumptions!$A$13:$A$18,0)),INDEX(Assumptions!$B$13:$B$18,MATCH(E2831,Assumptions!$A$13:$A$18,0))*F2831)),2)</f>
        <v>0</v>
      </c>
    </row>
    <row r="2832" customFormat="false" ht="15" hidden="false" customHeight="false" outlineLevel="0" collapsed="false">
      <c r="A2832" s="24" t="s">
        <v>3655</v>
      </c>
      <c r="B2832" s="39" t="n">
        <v>46083</v>
      </c>
      <c r="C2832" s="24" t="s">
        <v>716</v>
      </c>
      <c r="D2832" s="24" t="s">
        <v>826</v>
      </c>
      <c r="E2832" s="24" t="s">
        <v>113</v>
      </c>
      <c r="F2832" s="38" t="n">
        <v>1000</v>
      </c>
      <c r="G2832" s="42" t="n">
        <f aca="false">DATE(YEAR(B2832),MONTH(B2832),1)</f>
        <v>46082</v>
      </c>
      <c r="H2832" s="24" t="str">
        <f aca="false">INDEX(Customers!$B$2:$B$601,MATCH(C2832,Customers!$A$2:$A$601,0))</f>
        <v>Western</v>
      </c>
      <c r="I2832" s="43" t="n">
        <f aca="false">ROUND(MIN(INDEX(Assumptions!$D$13:$D$18,MATCH(E2832,Assumptions!$A$13:$A$18,0)),MAX(INDEX(Assumptions!$C$13:$C$18,MATCH(E2832,Assumptions!$A$13:$A$18,0)),INDEX(Assumptions!$B$13:$B$18,MATCH(E2832,Assumptions!$A$13:$A$18,0))*F2832)),2)</f>
        <v>50</v>
      </c>
    </row>
    <row r="2833" customFormat="false" ht="15" hidden="false" customHeight="false" outlineLevel="0" collapsed="false">
      <c r="A2833" s="24" t="s">
        <v>3656</v>
      </c>
      <c r="B2833" s="39" t="n">
        <v>46083</v>
      </c>
      <c r="C2833" s="24" t="s">
        <v>730</v>
      </c>
      <c r="D2833" s="24" t="s">
        <v>826</v>
      </c>
      <c r="E2833" s="24" t="s">
        <v>109</v>
      </c>
      <c r="F2833" s="38" t="n">
        <v>3200</v>
      </c>
      <c r="G2833" s="42" t="n">
        <f aca="false">DATE(YEAR(B2833),MONTH(B2833),1)</f>
        <v>46082</v>
      </c>
      <c r="H2833" s="24" t="str">
        <f aca="false">INDEX(Customers!$B$2:$B$601,MATCH(C2833,Customers!$A$2:$A$601,0))</f>
        <v>Western</v>
      </c>
      <c r="I2833" s="43" t="n">
        <f aca="false">ROUND(MIN(INDEX(Assumptions!$D$13:$D$18,MATCH(E2833,Assumptions!$A$13:$A$18,0)),MAX(INDEX(Assumptions!$C$13:$C$18,MATCH(E2833,Assumptions!$A$13:$A$18,0)),INDEX(Assumptions!$B$13:$B$18,MATCH(E2833,Assumptions!$A$13:$A$18,0))*F2833)),2)</f>
        <v>12.8</v>
      </c>
    </row>
    <row r="2834" customFormat="false" ht="15" hidden="false" customHeight="false" outlineLevel="0" collapsed="false">
      <c r="A2834" s="24" t="s">
        <v>3657</v>
      </c>
      <c r="B2834" s="39" t="n">
        <v>46083</v>
      </c>
      <c r="C2834" s="24" t="s">
        <v>753</v>
      </c>
      <c r="D2834" s="24" t="s">
        <v>826</v>
      </c>
      <c r="E2834" s="24" t="s">
        <v>111</v>
      </c>
      <c r="F2834" s="38" t="n">
        <v>100</v>
      </c>
      <c r="G2834" s="42" t="n">
        <f aca="false">DATE(YEAR(B2834),MONTH(B2834),1)</f>
        <v>46082</v>
      </c>
      <c r="H2834" s="24" t="str">
        <f aca="false">INDEX(Customers!$B$2:$B$601,MATCH(C2834,Customers!$A$2:$A$601,0))</f>
        <v>Nairobi</v>
      </c>
      <c r="I2834" s="43" t="n">
        <f aca="false">ROUND(MIN(INDEX(Assumptions!$D$13:$D$18,MATCH(E2834,Assumptions!$A$13:$A$18,0)),MAX(INDEX(Assumptions!$C$13:$C$18,MATCH(E2834,Assumptions!$A$13:$A$18,0)),INDEX(Assumptions!$B$13:$B$18,MATCH(E2834,Assumptions!$A$13:$A$18,0))*F2834)),2)</f>
        <v>4</v>
      </c>
    </row>
    <row r="2835" customFormat="false" ht="15" hidden="false" customHeight="false" outlineLevel="0" collapsed="false">
      <c r="A2835" s="24" t="s">
        <v>3658</v>
      </c>
      <c r="B2835" s="39" t="n">
        <v>46083</v>
      </c>
      <c r="C2835" s="24" t="s">
        <v>779</v>
      </c>
      <c r="D2835" s="24" t="s">
        <v>826</v>
      </c>
      <c r="E2835" s="24" t="s">
        <v>103</v>
      </c>
      <c r="F2835" s="38" t="n">
        <v>1060</v>
      </c>
      <c r="G2835" s="42" t="n">
        <f aca="false">DATE(YEAR(B2835),MONTH(B2835),1)</f>
        <v>46082</v>
      </c>
      <c r="H2835" s="24" t="str">
        <f aca="false">INDEX(Customers!$B$2:$B$601,MATCH(C2835,Customers!$A$2:$A$601,0))</f>
        <v>Rift Valley</v>
      </c>
      <c r="I2835" s="43" t="n">
        <f aca="false">ROUND(MIN(INDEX(Assumptions!$D$13:$D$18,MATCH(E2835,Assumptions!$A$13:$A$18,0)),MAX(INDEX(Assumptions!$C$13:$C$18,MATCH(E2835,Assumptions!$A$13:$A$18,0)),INDEX(Assumptions!$B$13:$B$18,MATCH(E2835,Assumptions!$A$13:$A$18,0))*F2835)),2)</f>
        <v>10.6</v>
      </c>
    </row>
    <row r="2836" customFormat="false" ht="15" hidden="false" customHeight="false" outlineLevel="0" collapsed="false">
      <c r="A2836" s="24" t="s">
        <v>3659</v>
      </c>
      <c r="B2836" s="39" t="n">
        <v>46083</v>
      </c>
      <c r="C2836" s="24" t="s">
        <v>800</v>
      </c>
      <c r="D2836" s="24" t="s">
        <v>826</v>
      </c>
      <c r="E2836" s="24" t="s">
        <v>103</v>
      </c>
      <c r="F2836" s="38" t="n">
        <v>1450</v>
      </c>
      <c r="G2836" s="42" t="n">
        <f aca="false">DATE(YEAR(B2836),MONTH(B2836),1)</f>
        <v>46082</v>
      </c>
      <c r="H2836" s="24" t="str">
        <f aca="false">INDEX(Customers!$B$2:$B$601,MATCH(C2836,Customers!$A$2:$A$601,0))</f>
        <v>Coast</v>
      </c>
      <c r="I2836" s="43" t="n">
        <f aca="false">ROUND(MIN(INDEX(Assumptions!$D$13:$D$18,MATCH(E2836,Assumptions!$A$13:$A$18,0)),MAX(INDEX(Assumptions!$C$13:$C$18,MATCH(E2836,Assumptions!$A$13:$A$18,0)),INDEX(Assumptions!$B$13:$B$18,MATCH(E2836,Assumptions!$A$13:$A$18,0))*F2836)),2)</f>
        <v>14.5</v>
      </c>
    </row>
    <row r="2837" customFormat="false" ht="15" hidden="false" customHeight="false" outlineLevel="0" collapsed="false">
      <c r="A2837" s="24" t="s">
        <v>3660</v>
      </c>
      <c r="B2837" s="39" t="n">
        <v>46084</v>
      </c>
      <c r="C2837" s="24" t="s">
        <v>261</v>
      </c>
      <c r="D2837" s="24" t="s">
        <v>183</v>
      </c>
      <c r="E2837" s="24" t="s">
        <v>105</v>
      </c>
      <c r="F2837" s="38" t="n">
        <v>2360</v>
      </c>
      <c r="G2837" s="42" t="n">
        <f aca="false">DATE(YEAR(B2837),MONTH(B2837),1)</f>
        <v>46082</v>
      </c>
      <c r="H2837" s="24" t="str">
        <f aca="false">INDEX(Customers!$B$2:$B$601,MATCH(C2837,Customers!$A$2:$A$601,0))</f>
        <v>Coast</v>
      </c>
      <c r="I2837" s="43" t="n">
        <f aca="false">ROUND(MIN(INDEX(Assumptions!$D$13:$D$18,MATCH(E2837,Assumptions!$A$13:$A$18,0)),MAX(INDEX(Assumptions!$C$13:$C$18,MATCH(E2837,Assumptions!$A$13:$A$18,0)),INDEX(Assumptions!$B$13:$B$18,MATCH(E2837,Assumptions!$A$13:$A$18,0))*F2837)),2)</f>
        <v>35.4</v>
      </c>
    </row>
    <row r="2838" customFormat="false" ht="15" hidden="false" customHeight="false" outlineLevel="0" collapsed="false">
      <c r="A2838" s="24" t="s">
        <v>3661</v>
      </c>
      <c r="B2838" s="39" t="n">
        <v>46084</v>
      </c>
      <c r="C2838" s="24" t="s">
        <v>271</v>
      </c>
      <c r="D2838" s="24" t="s">
        <v>191</v>
      </c>
      <c r="E2838" s="24" t="s">
        <v>107</v>
      </c>
      <c r="F2838" s="38" t="n">
        <v>2980</v>
      </c>
      <c r="G2838" s="42" t="n">
        <f aca="false">DATE(YEAR(B2838),MONTH(B2838),1)</f>
        <v>46082</v>
      </c>
      <c r="H2838" s="24" t="str">
        <f aca="false">INDEX(Customers!$B$2:$B$601,MATCH(C2838,Customers!$A$2:$A$601,0))</f>
        <v>Coast</v>
      </c>
      <c r="I2838" s="43" t="n">
        <f aca="false">ROUND(MIN(INDEX(Assumptions!$D$13:$D$18,MATCH(E2838,Assumptions!$A$13:$A$18,0)),MAX(INDEX(Assumptions!$C$13:$C$18,MATCH(E2838,Assumptions!$A$13:$A$18,0)),INDEX(Assumptions!$B$13:$B$18,MATCH(E2838,Assumptions!$A$13:$A$18,0))*F2838)),2)</f>
        <v>0</v>
      </c>
    </row>
    <row r="2839" customFormat="false" ht="15" hidden="false" customHeight="false" outlineLevel="0" collapsed="false">
      <c r="A2839" s="24" t="s">
        <v>3662</v>
      </c>
      <c r="B2839" s="39" t="n">
        <v>46084</v>
      </c>
      <c r="C2839" s="24" t="s">
        <v>290</v>
      </c>
      <c r="D2839" s="24" t="s">
        <v>826</v>
      </c>
      <c r="E2839" s="24" t="s">
        <v>109</v>
      </c>
      <c r="F2839" s="38" t="n">
        <v>1550</v>
      </c>
      <c r="G2839" s="42" t="n">
        <f aca="false">DATE(YEAR(B2839),MONTH(B2839),1)</f>
        <v>46082</v>
      </c>
      <c r="H2839" s="24" t="str">
        <f aca="false">INDEX(Customers!$B$2:$B$601,MATCH(C2839,Customers!$A$2:$A$601,0))</f>
        <v>Central</v>
      </c>
      <c r="I2839" s="43" t="n">
        <f aca="false">ROUND(MIN(INDEX(Assumptions!$D$13:$D$18,MATCH(E2839,Assumptions!$A$13:$A$18,0)),MAX(INDEX(Assumptions!$C$13:$C$18,MATCH(E2839,Assumptions!$A$13:$A$18,0)),INDEX(Assumptions!$B$13:$B$18,MATCH(E2839,Assumptions!$A$13:$A$18,0))*F2839)),2)</f>
        <v>6.2</v>
      </c>
    </row>
    <row r="2840" customFormat="false" ht="15" hidden="false" customHeight="false" outlineLevel="0" collapsed="false">
      <c r="A2840" s="24" t="s">
        <v>3663</v>
      </c>
      <c r="B2840" s="39" t="n">
        <v>46084</v>
      </c>
      <c r="C2840" s="24" t="s">
        <v>303</v>
      </c>
      <c r="D2840" s="24" t="s">
        <v>826</v>
      </c>
      <c r="E2840" s="24" t="s">
        <v>103</v>
      </c>
      <c r="F2840" s="38" t="n">
        <v>1270</v>
      </c>
      <c r="G2840" s="42" t="n">
        <f aca="false">DATE(YEAR(B2840),MONTH(B2840),1)</f>
        <v>46082</v>
      </c>
      <c r="H2840" s="24" t="str">
        <f aca="false">INDEX(Customers!$B$2:$B$601,MATCH(C2840,Customers!$A$2:$A$601,0))</f>
        <v>Rift Valley</v>
      </c>
      <c r="I2840" s="43" t="n">
        <f aca="false">ROUND(MIN(INDEX(Assumptions!$D$13:$D$18,MATCH(E2840,Assumptions!$A$13:$A$18,0)),MAX(INDEX(Assumptions!$C$13:$C$18,MATCH(E2840,Assumptions!$A$13:$A$18,0)),INDEX(Assumptions!$B$13:$B$18,MATCH(E2840,Assumptions!$A$13:$A$18,0))*F2840)),2)</f>
        <v>12.7</v>
      </c>
    </row>
    <row r="2841" customFormat="false" ht="15" hidden="false" customHeight="false" outlineLevel="0" collapsed="false">
      <c r="A2841" s="24" t="s">
        <v>3664</v>
      </c>
      <c r="B2841" s="39" t="n">
        <v>46084</v>
      </c>
      <c r="C2841" s="24" t="s">
        <v>321</v>
      </c>
      <c r="D2841" s="24" t="s">
        <v>826</v>
      </c>
      <c r="E2841" s="24" t="s">
        <v>113</v>
      </c>
      <c r="F2841" s="38" t="n">
        <v>250</v>
      </c>
      <c r="G2841" s="42" t="n">
        <f aca="false">DATE(YEAR(B2841),MONTH(B2841),1)</f>
        <v>46082</v>
      </c>
      <c r="H2841" s="24" t="str">
        <f aca="false">INDEX(Customers!$B$2:$B$601,MATCH(C2841,Customers!$A$2:$A$601,0))</f>
        <v>Western</v>
      </c>
      <c r="I2841" s="43" t="n">
        <f aca="false">ROUND(MIN(INDEX(Assumptions!$D$13:$D$18,MATCH(E2841,Assumptions!$A$13:$A$18,0)),MAX(INDEX(Assumptions!$C$13:$C$18,MATCH(E2841,Assumptions!$A$13:$A$18,0)),INDEX(Assumptions!$B$13:$B$18,MATCH(E2841,Assumptions!$A$13:$A$18,0))*F2841)),2)</f>
        <v>12.5</v>
      </c>
    </row>
    <row r="2842" customFormat="false" ht="15" hidden="false" customHeight="false" outlineLevel="0" collapsed="false">
      <c r="A2842" s="24" t="s">
        <v>3665</v>
      </c>
      <c r="B2842" s="39" t="n">
        <v>46084</v>
      </c>
      <c r="C2842" s="24" t="s">
        <v>330</v>
      </c>
      <c r="D2842" s="24" t="s">
        <v>826</v>
      </c>
      <c r="E2842" s="24" t="s">
        <v>113</v>
      </c>
      <c r="F2842" s="38" t="n">
        <v>99</v>
      </c>
      <c r="G2842" s="42" t="n">
        <f aca="false">DATE(YEAR(B2842),MONTH(B2842),1)</f>
        <v>46082</v>
      </c>
      <c r="H2842" s="24" t="str">
        <f aca="false">INDEX(Customers!$B$2:$B$601,MATCH(C2842,Customers!$A$2:$A$601,0))</f>
        <v>Central</v>
      </c>
      <c r="I2842" s="43" t="n">
        <f aca="false">ROUND(MIN(INDEX(Assumptions!$D$13:$D$18,MATCH(E2842,Assumptions!$A$13:$A$18,0)),MAX(INDEX(Assumptions!$C$13:$C$18,MATCH(E2842,Assumptions!$A$13:$A$18,0)),INDEX(Assumptions!$B$13:$B$18,MATCH(E2842,Assumptions!$A$13:$A$18,0))*F2842)),2)</f>
        <v>4.95</v>
      </c>
    </row>
    <row r="2843" customFormat="false" ht="15" hidden="false" customHeight="false" outlineLevel="0" collapsed="false">
      <c r="A2843" s="24" t="s">
        <v>3666</v>
      </c>
      <c r="B2843" s="39" t="n">
        <v>46084</v>
      </c>
      <c r="C2843" s="24" t="s">
        <v>334</v>
      </c>
      <c r="D2843" s="24" t="s">
        <v>150</v>
      </c>
      <c r="E2843" s="24" t="s">
        <v>107</v>
      </c>
      <c r="F2843" s="38" t="n">
        <v>19100</v>
      </c>
      <c r="G2843" s="42" t="n">
        <f aca="false">DATE(YEAR(B2843),MONTH(B2843),1)</f>
        <v>46082</v>
      </c>
      <c r="H2843" s="24" t="str">
        <f aca="false">INDEX(Customers!$B$2:$B$601,MATCH(C2843,Customers!$A$2:$A$601,0))</f>
        <v>Nairobi</v>
      </c>
      <c r="I2843" s="43" t="n">
        <f aca="false">ROUND(MIN(INDEX(Assumptions!$D$13:$D$18,MATCH(E2843,Assumptions!$A$13:$A$18,0)),MAX(INDEX(Assumptions!$C$13:$C$18,MATCH(E2843,Assumptions!$A$13:$A$18,0)),INDEX(Assumptions!$B$13:$B$18,MATCH(E2843,Assumptions!$A$13:$A$18,0))*F2843)),2)</f>
        <v>0</v>
      </c>
    </row>
    <row r="2844" customFormat="false" ht="15" hidden="false" customHeight="false" outlineLevel="0" collapsed="false">
      <c r="A2844" s="24" t="s">
        <v>3667</v>
      </c>
      <c r="B2844" s="39" t="n">
        <v>46084</v>
      </c>
      <c r="C2844" s="24" t="s">
        <v>353</v>
      </c>
      <c r="D2844" s="24" t="s">
        <v>826</v>
      </c>
      <c r="E2844" s="24" t="s">
        <v>113</v>
      </c>
      <c r="F2844" s="38" t="n">
        <v>250</v>
      </c>
      <c r="G2844" s="42" t="n">
        <f aca="false">DATE(YEAR(B2844),MONTH(B2844),1)</f>
        <v>46082</v>
      </c>
      <c r="H2844" s="24" t="str">
        <f aca="false">INDEX(Customers!$B$2:$B$601,MATCH(C2844,Customers!$A$2:$A$601,0))</f>
        <v>Western</v>
      </c>
      <c r="I2844" s="43" t="n">
        <f aca="false">ROUND(MIN(INDEX(Assumptions!$D$13:$D$18,MATCH(E2844,Assumptions!$A$13:$A$18,0)),MAX(INDEX(Assumptions!$C$13:$C$18,MATCH(E2844,Assumptions!$A$13:$A$18,0)),INDEX(Assumptions!$B$13:$B$18,MATCH(E2844,Assumptions!$A$13:$A$18,0))*F2844)),2)</f>
        <v>12.5</v>
      </c>
    </row>
    <row r="2845" customFormat="false" ht="15" hidden="false" customHeight="false" outlineLevel="0" collapsed="false">
      <c r="A2845" s="24" t="s">
        <v>3668</v>
      </c>
      <c r="B2845" s="39" t="n">
        <v>46084</v>
      </c>
      <c r="C2845" s="24" t="s">
        <v>367</v>
      </c>
      <c r="D2845" s="24" t="s">
        <v>826</v>
      </c>
      <c r="E2845" s="24" t="s">
        <v>113</v>
      </c>
      <c r="F2845" s="38" t="n">
        <v>250</v>
      </c>
      <c r="G2845" s="42" t="n">
        <f aca="false">DATE(YEAR(B2845),MONTH(B2845),1)</f>
        <v>46082</v>
      </c>
      <c r="H2845" s="24" t="str">
        <f aca="false">INDEX(Customers!$B$2:$B$601,MATCH(C2845,Customers!$A$2:$A$601,0))</f>
        <v>Nairobi</v>
      </c>
      <c r="I2845" s="43" t="n">
        <f aca="false">ROUND(MIN(INDEX(Assumptions!$D$13:$D$18,MATCH(E2845,Assumptions!$A$13:$A$18,0)),MAX(INDEX(Assumptions!$C$13:$C$18,MATCH(E2845,Assumptions!$A$13:$A$18,0)),INDEX(Assumptions!$B$13:$B$18,MATCH(E2845,Assumptions!$A$13:$A$18,0))*F2845)),2)</f>
        <v>12.5</v>
      </c>
    </row>
    <row r="2846" customFormat="false" ht="15" hidden="false" customHeight="false" outlineLevel="0" collapsed="false">
      <c r="A2846" s="24" t="s">
        <v>3669</v>
      </c>
      <c r="B2846" s="39" t="n">
        <v>46084</v>
      </c>
      <c r="C2846" s="24" t="s">
        <v>371</v>
      </c>
      <c r="D2846" s="24" t="s">
        <v>206</v>
      </c>
      <c r="E2846" s="24" t="s">
        <v>105</v>
      </c>
      <c r="F2846" s="38" t="n">
        <v>4670</v>
      </c>
      <c r="G2846" s="42" t="n">
        <f aca="false">DATE(YEAR(B2846),MONTH(B2846),1)</f>
        <v>46082</v>
      </c>
      <c r="H2846" s="24" t="str">
        <f aca="false">INDEX(Customers!$B$2:$B$601,MATCH(C2846,Customers!$A$2:$A$601,0))</f>
        <v>Eastern</v>
      </c>
      <c r="I2846" s="43" t="n">
        <f aca="false">ROUND(MIN(INDEX(Assumptions!$D$13:$D$18,MATCH(E2846,Assumptions!$A$13:$A$18,0)),MAX(INDEX(Assumptions!$C$13:$C$18,MATCH(E2846,Assumptions!$A$13:$A$18,0)),INDEX(Assumptions!$B$13:$B$18,MATCH(E2846,Assumptions!$A$13:$A$18,0))*F2846)),2)</f>
        <v>70.05</v>
      </c>
    </row>
    <row r="2847" customFormat="false" ht="15" hidden="false" customHeight="false" outlineLevel="0" collapsed="false">
      <c r="A2847" s="24" t="s">
        <v>3670</v>
      </c>
      <c r="B2847" s="39" t="n">
        <v>46084</v>
      </c>
      <c r="C2847" s="24" t="s">
        <v>395</v>
      </c>
      <c r="D2847" s="24" t="s">
        <v>826</v>
      </c>
      <c r="E2847" s="24" t="s">
        <v>103</v>
      </c>
      <c r="F2847" s="38" t="n">
        <v>1220</v>
      </c>
      <c r="G2847" s="42" t="n">
        <f aca="false">DATE(YEAR(B2847),MONTH(B2847),1)</f>
        <v>46082</v>
      </c>
      <c r="H2847" s="24" t="str">
        <f aca="false">INDEX(Customers!$B$2:$B$601,MATCH(C2847,Customers!$A$2:$A$601,0))</f>
        <v>Eastern</v>
      </c>
      <c r="I2847" s="43" t="n">
        <f aca="false">ROUND(MIN(INDEX(Assumptions!$D$13:$D$18,MATCH(E2847,Assumptions!$A$13:$A$18,0)),MAX(INDEX(Assumptions!$C$13:$C$18,MATCH(E2847,Assumptions!$A$13:$A$18,0)),INDEX(Assumptions!$B$13:$B$18,MATCH(E2847,Assumptions!$A$13:$A$18,0))*F2847)),2)</f>
        <v>12.2</v>
      </c>
    </row>
    <row r="2848" customFormat="false" ht="15" hidden="false" customHeight="false" outlineLevel="0" collapsed="false">
      <c r="A2848" s="24" t="s">
        <v>3671</v>
      </c>
      <c r="B2848" s="39" t="n">
        <v>46084</v>
      </c>
      <c r="C2848" s="24" t="s">
        <v>403</v>
      </c>
      <c r="D2848" s="24" t="s">
        <v>195</v>
      </c>
      <c r="E2848" s="24" t="s">
        <v>105</v>
      </c>
      <c r="F2848" s="38" t="n">
        <v>2740</v>
      </c>
      <c r="G2848" s="42" t="n">
        <f aca="false">DATE(YEAR(B2848),MONTH(B2848),1)</f>
        <v>46082</v>
      </c>
      <c r="H2848" s="24" t="str">
        <f aca="false">INDEX(Customers!$B$2:$B$601,MATCH(C2848,Customers!$A$2:$A$601,0))</f>
        <v>Western</v>
      </c>
      <c r="I2848" s="43" t="n">
        <f aca="false">ROUND(MIN(INDEX(Assumptions!$D$13:$D$18,MATCH(E2848,Assumptions!$A$13:$A$18,0)),MAX(INDEX(Assumptions!$C$13:$C$18,MATCH(E2848,Assumptions!$A$13:$A$18,0)),INDEX(Assumptions!$B$13:$B$18,MATCH(E2848,Assumptions!$A$13:$A$18,0))*F2848)),2)</f>
        <v>41.1</v>
      </c>
    </row>
    <row r="2849" customFormat="false" ht="15" hidden="false" customHeight="false" outlineLevel="0" collapsed="false">
      <c r="A2849" s="24" t="s">
        <v>3672</v>
      </c>
      <c r="B2849" s="39" t="n">
        <v>46084</v>
      </c>
      <c r="C2849" s="24" t="s">
        <v>407</v>
      </c>
      <c r="D2849" s="24" t="s">
        <v>826</v>
      </c>
      <c r="E2849" s="24" t="s">
        <v>111</v>
      </c>
      <c r="F2849" s="38" t="n">
        <v>20</v>
      </c>
      <c r="G2849" s="42" t="n">
        <f aca="false">DATE(YEAR(B2849),MONTH(B2849),1)</f>
        <v>46082</v>
      </c>
      <c r="H2849" s="24" t="str">
        <f aca="false">INDEX(Customers!$B$2:$B$601,MATCH(C2849,Customers!$A$2:$A$601,0))</f>
        <v>Coast</v>
      </c>
      <c r="I2849" s="43" t="n">
        <f aca="false">ROUND(MIN(INDEX(Assumptions!$D$13:$D$18,MATCH(E2849,Assumptions!$A$13:$A$18,0)),MAX(INDEX(Assumptions!$C$13:$C$18,MATCH(E2849,Assumptions!$A$13:$A$18,0)),INDEX(Assumptions!$B$13:$B$18,MATCH(E2849,Assumptions!$A$13:$A$18,0))*F2849)),2)</f>
        <v>0.8</v>
      </c>
    </row>
    <row r="2850" customFormat="false" ht="15" hidden="false" customHeight="false" outlineLevel="0" collapsed="false">
      <c r="A2850" s="24" t="s">
        <v>3673</v>
      </c>
      <c r="B2850" s="39" t="n">
        <v>46084</v>
      </c>
      <c r="C2850" s="24" t="s">
        <v>408</v>
      </c>
      <c r="D2850" s="24" t="s">
        <v>150</v>
      </c>
      <c r="E2850" s="24" t="s">
        <v>107</v>
      </c>
      <c r="F2850" s="38" t="n">
        <v>11360</v>
      </c>
      <c r="G2850" s="42" t="n">
        <f aca="false">DATE(YEAR(B2850),MONTH(B2850),1)</f>
        <v>46082</v>
      </c>
      <c r="H2850" s="24" t="str">
        <f aca="false">INDEX(Customers!$B$2:$B$601,MATCH(C2850,Customers!$A$2:$A$601,0))</f>
        <v>Nairobi</v>
      </c>
      <c r="I2850" s="43" t="n">
        <f aca="false">ROUND(MIN(INDEX(Assumptions!$D$13:$D$18,MATCH(E2850,Assumptions!$A$13:$A$18,0)),MAX(INDEX(Assumptions!$C$13:$C$18,MATCH(E2850,Assumptions!$A$13:$A$18,0)),INDEX(Assumptions!$B$13:$B$18,MATCH(E2850,Assumptions!$A$13:$A$18,0))*F2850)),2)</f>
        <v>0</v>
      </c>
    </row>
    <row r="2851" customFormat="false" ht="15" hidden="false" customHeight="false" outlineLevel="0" collapsed="false">
      <c r="A2851" s="24" t="s">
        <v>3674</v>
      </c>
      <c r="B2851" s="39" t="n">
        <v>46084</v>
      </c>
      <c r="C2851" s="24" t="s">
        <v>421</v>
      </c>
      <c r="D2851" s="24" t="s">
        <v>826</v>
      </c>
      <c r="E2851" s="24" t="s">
        <v>109</v>
      </c>
      <c r="F2851" s="38" t="n">
        <v>900</v>
      </c>
      <c r="G2851" s="42" t="n">
        <f aca="false">DATE(YEAR(B2851),MONTH(B2851),1)</f>
        <v>46082</v>
      </c>
      <c r="H2851" s="24" t="str">
        <f aca="false">INDEX(Customers!$B$2:$B$601,MATCH(C2851,Customers!$A$2:$A$601,0))</f>
        <v>Western</v>
      </c>
      <c r="I2851" s="43" t="n">
        <f aca="false">ROUND(MIN(INDEX(Assumptions!$D$13:$D$18,MATCH(E2851,Assumptions!$A$13:$A$18,0)),MAX(INDEX(Assumptions!$C$13:$C$18,MATCH(E2851,Assumptions!$A$13:$A$18,0)),INDEX(Assumptions!$B$13:$B$18,MATCH(E2851,Assumptions!$A$13:$A$18,0))*F2851)),2)</f>
        <v>3.6</v>
      </c>
    </row>
    <row r="2852" customFormat="false" ht="15" hidden="false" customHeight="false" outlineLevel="0" collapsed="false">
      <c r="A2852" s="24" t="s">
        <v>3675</v>
      </c>
      <c r="B2852" s="39" t="n">
        <v>46084</v>
      </c>
      <c r="C2852" s="24" t="s">
        <v>437</v>
      </c>
      <c r="D2852" s="24" t="s">
        <v>826</v>
      </c>
      <c r="E2852" s="24" t="s">
        <v>113</v>
      </c>
      <c r="F2852" s="38" t="n">
        <v>500</v>
      </c>
      <c r="G2852" s="42" t="n">
        <f aca="false">DATE(YEAR(B2852),MONTH(B2852),1)</f>
        <v>46082</v>
      </c>
      <c r="H2852" s="24" t="str">
        <f aca="false">INDEX(Customers!$B$2:$B$601,MATCH(C2852,Customers!$A$2:$A$601,0))</f>
        <v>Nairobi</v>
      </c>
      <c r="I2852" s="43" t="n">
        <f aca="false">ROUND(MIN(INDEX(Assumptions!$D$13:$D$18,MATCH(E2852,Assumptions!$A$13:$A$18,0)),MAX(INDEX(Assumptions!$C$13:$C$18,MATCH(E2852,Assumptions!$A$13:$A$18,0)),INDEX(Assumptions!$B$13:$B$18,MATCH(E2852,Assumptions!$A$13:$A$18,0))*F2852)),2)</f>
        <v>25</v>
      </c>
    </row>
    <row r="2853" customFormat="false" ht="15" hidden="false" customHeight="false" outlineLevel="0" collapsed="false">
      <c r="A2853" s="24" t="s">
        <v>3676</v>
      </c>
      <c r="B2853" s="39" t="n">
        <v>46084</v>
      </c>
      <c r="C2853" s="24" t="s">
        <v>461</v>
      </c>
      <c r="D2853" s="24" t="s">
        <v>826</v>
      </c>
      <c r="E2853" s="24" t="s">
        <v>103</v>
      </c>
      <c r="F2853" s="38" t="n">
        <v>7640</v>
      </c>
      <c r="G2853" s="42" t="n">
        <f aca="false">DATE(YEAR(B2853),MONTH(B2853),1)</f>
        <v>46082</v>
      </c>
      <c r="H2853" s="24" t="str">
        <f aca="false">INDEX(Customers!$B$2:$B$601,MATCH(C2853,Customers!$A$2:$A$601,0))</f>
        <v>Western</v>
      </c>
      <c r="I2853" s="43" t="n">
        <f aca="false">ROUND(MIN(INDEX(Assumptions!$D$13:$D$18,MATCH(E2853,Assumptions!$A$13:$A$18,0)),MAX(INDEX(Assumptions!$C$13:$C$18,MATCH(E2853,Assumptions!$A$13:$A$18,0)),INDEX(Assumptions!$B$13:$B$18,MATCH(E2853,Assumptions!$A$13:$A$18,0))*F2853)),2)</f>
        <v>76.4</v>
      </c>
    </row>
    <row r="2854" customFormat="false" ht="15" hidden="false" customHeight="false" outlineLevel="0" collapsed="false">
      <c r="A2854" s="24" t="s">
        <v>3677</v>
      </c>
      <c r="B2854" s="39" t="n">
        <v>46084</v>
      </c>
      <c r="C2854" s="24" t="s">
        <v>484</v>
      </c>
      <c r="D2854" s="24" t="s">
        <v>826</v>
      </c>
      <c r="E2854" s="24" t="s">
        <v>111</v>
      </c>
      <c r="F2854" s="38" t="n">
        <v>100</v>
      </c>
      <c r="G2854" s="42" t="n">
        <f aca="false">DATE(YEAR(B2854),MONTH(B2854),1)</f>
        <v>46082</v>
      </c>
      <c r="H2854" s="24" t="str">
        <f aca="false">INDEX(Customers!$B$2:$B$601,MATCH(C2854,Customers!$A$2:$A$601,0))</f>
        <v>Western</v>
      </c>
      <c r="I2854" s="43" t="n">
        <f aca="false">ROUND(MIN(INDEX(Assumptions!$D$13:$D$18,MATCH(E2854,Assumptions!$A$13:$A$18,0)),MAX(INDEX(Assumptions!$C$13:$C$18,MATCH(E2854,Assumptions!$A$13:$A$18,0)),INDEX(Assumptions!$B$13:$B$18,MATCH(E2854,Assumptions!$A$13:$A$18,0))*F2854)),2)</f>
        <v>4</v>
      </c>
    </row>
    <row r="2855" customFormat="false" ht="15" hidden="false" customHeight="false" outlineLevel="0" collapsed="false">
      <c r="A2855" s="24" t="s">
        <v>3678</v>
      </c>
      <c r="B2855" s="39" t="n">
        <v>46084</v>
      </c>
      <c r="C2855" s="24" t="s">
        <v>526</v>
      </c>
      <c r="D2855" s="24" t="s">
        <v>826</v>
      </c>
      <c r="E2855" s="24" t="s">
        <v>103</v>
      </c>
      <c r="F2855" s="38" t="n">
        <v>7410</v>
      </c>
      <c r="G2855" s="42" t="n">
        <f aca="false">DATE(YEAR(B2855),MONTH(B2855),1)</f>
        <v>46082</v>
      </c>
      <c r="H2855" s="24" t="str">
        <f aca="false">INDEX(Customers!$B$2:$B$601,MATCH(C2855,Customers!$A$2:$A$601,0))</f>
        <v>Central</v>
      </c>
      <c r="I2855" s="43" t="n">
        <f aca="false">ROUND(MIN(INDEX(Assumptions!$D$13:$D$18,MATCH(E2855,Assumptions!$A$13:$A$18,0)),MAX(INDEX(Assumptions!$C$13:$C$18,MATCH(E2855,Assumptions!$A$13:$A$18,0)),INDEX(Assumptions!$B$13:$B$18,MATCH(E2855,Assumptions!$A$13:$A$18,0))*F2855)),2)</f>
        <v>74.1</v>
      </c>
    </row>
    <row r="2856" customFormat="false" ht="15" hidden="false" customHeight="false" outlineLevel="0" collapsed="false">
      <c r="A2856" s="24" t="s">
        <v>3679</v>
      </c>
      <c r="B2856" s="39" t="n">
        <v>46084</v>
      </c>
      <c r="C2856" s="24" t="s">
        <v>540</v>
      </c>
      <c r="D2856" s="24" t="s">
        <v>826</v>
      </c>
      <c r="E2856" s="24" t="s">
        <v>103</v>
      </c>
      <c r="F2856" s="38" t="n">
        <v>1040</v>
      </c>
      <c r="G2856" s="42" t="n">
        <f aca="false">DATE(YEAR(B2856),MONTH(B2856),1)</f>
        <v>46082</v>
      </c>
      <c r="H2856" s="24" t="str">
        <f aca="false">INDEX(Customers!$B$2:$B$601,MATCH(C2856,Customers!$A$2:$A$601,0))</f>
        <v>Nairobi</v>
      </c>
      <c r="I2856" s="43" t="n">
        <f aca="false">ROUND(MIN(INDEX(Assumptions!$D$13:$D$18,MATCH(E2856,Assumptions!$A$13:$A$18,0)),MAX(INDEX(Assumptions!$C$13:$C$18,MATCH(E2856,Assumptions!$A$13:$A$18,0)),INDEX(Assumptions!$B$13:$B$18,MATCH(E2856,Assumptions!$A$13:$A$18,0))*F2856)),2)</f>
        <v>10.4</v>
      </c>
    </row>
    <row r="2857" customFormat="false" ht="15" hidden="false" customHeight="false" outlineLevel="0" collapsed="false">
      <c r="A2857" s="24" t="s">
        <v>3680</v>
      </c>
      <c r="B2857" s="39" t="n">
        <v>46084</v>
      </c>
      <c r="C2857" s="24" t="s">
        <v>540</v>
      </c>
      <c r="D2857" s="24" t="s">
        <v>826</v>
      </c>
      <c r="E2857" s="24" t="s">
        <v>103</v>
      </c>
      <c r="F2857" s="38" t="n">
        <v>2320</v>
      </c>
      <c r="G2857" s="42" t="n">
        <f aca="false">DATE(YEAR(B2857),MONTH(B2857),1)</f>
        <v>46082</v>
      </c>
      <c r="H2857" s="24" t="str">
        <f aca="false">INDEX(Customers!$B$2:$B$601,MATCH(C2857,Customers!$A$2:$A$601,0))</f>
        <v>Nairobi</v>
      </c>
      <c r="I2857" s="43" t="n">
        <f aca="false">ROUND(MIN(INDEX(Assumptions!$D$13:$D$18,MATCH(E2857,Assumptions!$A$13:$A$18,0)),MAX(INDEX(Assumptions!$C$13:$C$18,MATCH(E2857,Assumptions!$A$13:$A$18,0)),INDEX(Assumptions!$B$13:$B$18,MATCH(E2857,Assumptions!$A$13:$A$18,0))*F2857)),2)</f>
        <v>23.2</v>
      </c>
    </row>
    <row r="2858" customFormat="false" ht="15" hidden="false" customHeight="false" outlineLevel="0" collapsed="false">
      <c r="A2858" s="24" t="s">
        <v>3681</v>
      </c>
      <c r="B2858" s="39" t="n">
        <v>46084</v>
      </c>
      <c r="C2858" s="24" t="s">
        <v>546</v>
      </c>
      <c r="D2858" s="24" t="s">
        <v>826</v>
      </c>
      <c r="E2858" s="24" t="s">
        <v>103</v>
      </c>
      <c r="F2858" s="38" t="n">
        <v>6370</v>
      </c>
      <c r="G2858" s="42" t="n">
        <f aca="false">DATE(YEAR(B2858),MONTH(B2858),1)</f>
        <v>46082</v>
      </c>
      <c r="H2858" s="24" t="str">
        <f aca="false">INDEX(Customers!$B$2:$B$601,MATCH(C2858,Customers!$A$2:$A$601,0))</f>
        <v>Western</v>
      </c>
      <c r="I2858" s="43" t="n">
        <f aca="false">ROUND(MIN(INDEX(Assumptions!$D$13:$D$18,MATCH(E2858,Assumptions!$A$13:$A$18,0)),MAX(INDEX(Assumptions!$C$13:$C$18,MATCH(E2858,Assumptions!$A$13:$A$18,0)),INDEX(Assumptions!$B$13:$B$18,MATCH(E2858,Assumptions!$A$13:$A$18,0))*F2858)),2)</f>
        <v>63.7</v>
      </c>
    </row>
    <row r="2859" customFormat="false" ht="15" hidden="false" customHeight="false" outlineLevel="0" collapsed="false">
      <c r="A2859" s="24" t="s">
        <v>3682</v>
      </c>
      <c r="B2859" s="39" t="n">
        <v>46084</v>
      </c>
      <c r="C2859" s="24" t="s">
        <v>551</v>
      </c>
      <c r="D2859" s="24" t="s">
        <v>826</v>
      </c>
      <c r="E2859" s="24" t="s">
        <v>111</v>
      </c>
      <c r="F2859" s="38" t="n">
        <v>20</v>
      </c>
      <c r="G2859" s="42" t="n">
        <f aca="false">DATE(YEAR(B2859),MONTH(B2859),1)</f>
        <v>46082</v>
      </c>
      <c r="H2859" s="24" t="str">
        <f aca="false">INDEX(Customers!$B$2:$B$601,MATCH(C2859,Customers!$A$2:$A$601,0))</f>
        <v>Central</v>
      </c>
      <c r="I2859" s="43" t="n">
        <f aca="false">ROUND(MIN(INDEX(Assumptions!$D$13:$D$18,MATCH(E2859,Assumptions!$A$13:$A$18,0)),MAX(INDEX(Assumptions!$C$13:$C$18,MATCH(E2859,Assumptions!$A$13:$A$18,0)),INDEX(Assumptions!$B$13:$B$18,MATCH(E2859,Assumptions!$A$13:$A$18,0))*F2859)),2)</f>
        <v>0.8</v>
      </c>
    </row>
    <row r="2860" customFormat="false" ht="15" hidden="false" customHeight="false" outlineLevel="0" collapsed="false">
      <c r="A2860" s="24" t="s">
        <v>3683</v>
      </c>
      <c r="B2860" s="39" t="n">
        <v>46084</v>
      </c>
      <c r="C2860" s="24" t="s">
        <v>559</v>
      </c>
      <c r="D2860" s="24" t="s">
        <v>826</v>
      </c>
      <c r="E2860" s="24" t="s">
        <v>111</v>
      </c>
      <c r="F2860" s="38" t="n">
        <v>500</v>
      </c>
      <c r="G2860" s="42" t="n">
        <f aca="false">DATE(YEAR(B2860),MONTH(B2860),1)</f>
        <v>46082</v>
      </c>
      <c r="H2860" s="24" t="str">
        <f aca="false">INDEX(Customers!$B$2:$B$601,MATCH(C2860,Customers!$A$2:$A$601,0))</f>
        <v>Eastern</v>
      </c>
      <c r="I2860" s="43" t="n">
        <f aca="false">ROUND(MIN(INDEX(Assumptions!$D$13:$D$18,MATCH(E2860,Assumptions!$A$13:$A$18,0)),MAX(INDEX(Assumptions!$C$13:$C$18,MATCH(E2860,Assumptions!$A$13:$A$18,0)),INDEX(Assumptions!$B$13:$B$18,MATCH(E2860,Assumptions!$A$13:$A$18,0))*F2860)),2)</f>
        <v>20</v>
      </c>
    </row>
    <row r="2861" customFormat="false" ht="15" hidden="false" customHeight="false" outlineLevel="0" collapsed="false">
      <c r="A2861" s="24" t="s">
        <v>3684</v>
      </c>
      <c r="B2861" s="39" t="n">
        <v>46084</v>
      </c>
      <c r="C2861" s="24" t="s">
        <v>559</v>
      </c>
      <c r="D2861" s="24" t="s">
        <v>826</v>
      </c>
      <c r="E2861" s="24" t="s">
        <v>111</v>
      </c>
      <c r="F2861" s="38" t="n">
        <v>50</v>
      </c>
      <c r="G2861" s="42" t="n">
        <f aca="false">DATE(YEAR(B2861),MONTH(B2861),1)</f>
        <v>46082</v>
      </c>
      <c r="H2861" s="24" t="str">
        <f aca="false">INDEX(Customers!$B$2:$B$601,MATCH(C2861,Customers!$A$2:$A$601,0))</f>
        <v>Eastern</v>
      </c>
      <c r="I2861" s="43" t="n">
        <f aca="false">ROUND(MIN(INDEX(Assumptions!$D$13:$D$18,MATCH(E2861,Assumptions!$A$13:$A$18,0)),MAX(INDEX(Assumptions!$C$13:$C$18,MATCH(E2861,Assumptions!$A$13:$A$18,0)),INDEX(Assumptions!$B$13:$B$18,MATCH(E2861,Assumptions!$A$13:$A$18,0))*F2861)),2)</f>
        <v>2</v>
      </c>
    </row>
    <row r="2862" customFormat="false" ht="15" hidden="false" customHeight="false" outlineLevel="0" collapsed="false">
      <c r="A2862" s="24" t="s">
        <v>3685</v>
      </c>
      <c r="B2862" s="39" t="n">
        <v>46084</v>
      </c>
      <c r="C2862" s="24" t="s">
        <v>563</v>
      </c>
      <c r="D2862" s="24" t="s">
        <v>826</v>
      </c>
      <c r="E2862" s="24" t="s">
        <v>111</v>
      </c>
      <c r="F2862" s="38" t="n">
        <v>100</v>
      </c>
      <c r="G2862" s="42" t="n">
        <f aca="false">DATE(YEAR(B2862),MONTH(B2862),1)</f>
        <v>46082</v>
      </c>
      <c r="H2862" s="24" t="str">
        <f aca="false">INDEX(Customers!$B$2:$B$601,MATCH(C2862,Customers!$A$2:$A$601,0))</f>
        <v>Nairobi</v>
      </c>
      <c r="I2862" s="43" t="n">
        <f aca="false">ROUND(MIN(INDEX(Assumptions!$D$13:$D$18,MATCH(E2862,Assumptions!$A$13:$A$18,0)),MAX(INDEX(Assumptions!$C$13:$C$18,MATCH(E2862,Assumptions!$A$13:$A$18,0)),INDEX(Assumptions!$B$13:$B$18,MATCH(E2862,Assumptions!$A$13:$A$18,0))*F2862)),2)</f>
        <v>4</v>
      </c>
    </row>
    <row r="2863" customFormat="false" ht="15" hidden="false" customHeight="false" outlineLevel="0" collapsed="false">
      <c r="A2863" s="24" t="s">
        <v>3686</v>
      </c>
      <c r="B2863" s="39" t="n">
        <v>46084</v>
      </c>
      <c r="C2863" s="24" t="s">
        <v>572</v>
      </c>
      <c r="D2863" s="24" t="s">
        <v>826</v>
      </c>
      <c r="E2863" s="24" t="s">
        <v>109</v>
      </c>
      <c r="F2863" s="38" t="n">
        <v>3380</v>
      </c>
      <c r="G2863" s="42" t="n">
        <f aca="false">DATE(YEAR(B2863),MONTH(B2863),1)</f>
        <v>46082</v>
      </c>
      <c r="H2863" s="24" t="str">
        <f aca="false">INDEX(Customers!$B$2:$B$601,MATCH(C2863,Customers!$A$2:$A$601,0))</f>
        <v>Coast</v>
      </c>
      <c r="I2863" s="43" t="n">
        <f aca="false">ROUND(MIN(INDEX(Assumptions!$D$13:$D$18,MATCH(E2863,Assumptions!$A$13:$A$18,0)),MAX(INDEX(Assumptions!$C$13:$C$18,MATCH(E2863,Assumptions!$A$13:$A$18,0)),INDEX(Assumptions!$B$13:$B$18,MATCH(E2863,Assumptions!$A$13:$A$18,0))*F2863)),2)</f>
        <v>13.52</v>
      </c>
    </row>
    <row r="2864" customFormat="false" ht="15" hidden="false" customHeight="false" outlineLevel="0" collapsed="false">
      <c r="A2864" s="24" t="s">
        <v>3687</v>
      </c>
      <c r="B2864" s="39" t="n">
        <v>46084</v>
      </c>
      <c r="C2864" s="24" t="s">
        <v>579</v>
      </c>
      <c r="D2864" s="24" t="s">
        <v>162</v>
      </c>
      <c r="E2864" s="24" t="s">
        <v>105</v>
      </c>
      <c r="F2864" s="38" t="n">
        <v>4580</v>
      </c>
      <c r="G2864" s="42" t="n">
        <f aca="false">DATE(YEAR(B2864),MONTH(B2864),1)</f>
        <v>46082</v>
      </c>
      <c r="H2864" s="24" t="str">
        <f aca="false">INDEX(Customers!$B$2:$B$601,MATCH(C2864,Customers!$A$2:$A$601,0))</f>
        <v>Nairobi</v>
      </c>
      <c r="I2864" s="43" t="n">
        <f aca="false">ROUND(MIN(INDEX(Assumptions!$D$13:$D$18,MATCH(E2864,Assumptions!$A$13:$A$18,0)),MAX(INDEX(Assumptions!$C$13:$C$18,MATCH(E2864,Assumptions!$A$13:$A$18,0)),INDEX(Assumptions!$B$13:$B$18,MATCH(E2864,Assumptions!$A$13:$A$18,0))*F2864)),2)</f>
        <v>68.7</v>
      </c>
    </row>
    <row r="2865" customFormat="false" ht="15" hidden="false" customHeight="false" outlineLevel="0" collapsed="false">
      <c r="A2865" s="24" t="s">
        <v>3688</v>
      </c>
      <c r="B2865" s="39" t="n">
        <v>46084</v>
      </c>
      <c r="C2865" s="24" t="s">
        <v>608</v>
      </c>
      <c r="D2865" s="24" t="s">
        <v>826</v>
      </c>
      <c r="E2865" s="24" t="s">
        <v>111</v>
      </c>
      <c r="F2865" s="38" t="n">
        <v>200</v>
      </c>
      <c r="G2865" s="42" t="n">
        <f aca="false">DATE(YEAR(B2865),MONTH(B2865),1)</f>
        <v>46082</v>
      </c>
      <c r="H2865" s="24" t="str">
        <f aca="false">INDEX(Customers!$B$2:$B$601,MATCH(C2865,Customers!$A$2:$A$601,0))</f>
        <v>Eastern</v>
      </c>
      <c r="I2865" s="43" t="n">
        <f aca="false">ROUND(MIN(INDEX(Assumptions!$D$13:$D$18,MATCH(E2865,Assumptions!$A$13:$A$18,0)),MAX(INDEX(Assumptions!$C$13:$C$18,MATCH(E2865,Assumptions!$A$13:$A$18,0)),INDEX(Assumptions!$B$13:$B$18,MATCH(E2865,Assumptions!$A$13:$A$18,0))*F2865)),2)</f>
        <v>8</v>
      </c>
    </row>
    <row r="2866" customFormat="false" ht="15" hidden="false" customHeight="false" outlineLevel="0" collapsed="false">
      <c r="A2866" s="24" t="s">
        <v>3689</v>
      </c>
      <c r="B2866" s="39" t="n">
        <v>46084</v>
      </c>
      <c r="C2866" s="24" t="s">
        <v>628</v>
      </c>
      <c r="D2866" s="24" t="s">
        <v>826</v>
      </c>
      <c r="E2866" s="24" t="s">
        <v>103</v>
      </c>
      <c r="F2866" s="38" t="n">
        <v>230</v>
      </c>
      <c r="G2866" s="42" t="n">
        <f aca="false">DATE(YEAR(B2866),MONTH(B2866),1)</f>
        <v>46082</v>
      </c>
      <c r="H2866" s="24" t="str">
        <f aca="false">INDEX(Customers!$B$2:$B$601,MATCH(C2866,Customers!$A$2:$A$601,0))</f>
        <v>Coast</v>
      </c>
      <c r="I2866" s="43" t="n">
        <f aca="false">ROUND(MIN(INDEX(Assumptions!$D$13:$D$18,MATCH(E2866,Assumptions!$A$13:$A$18,0)),MAX(INDEX(Assumptions!$C$13:$C$18,MATCH(E2866,Assumptions!$A$13:$A$18,0)),INDEX(Assumptions!$B$13:$B$18,MATCH(E2866,Assumptions!$A$13:$A$18,0))*F2866)),2)</f>
        <v>5</v>
      </c>
    </row>
    <row r="2867" customFormat="false" ht="15" hidden="false" customHeight="false" outlineLevel="0" collapsed="false">
      <c r="A2867" s="24" t="s">
        <v>3690</v>
      </c>
      <c r="B2867" s="39" t="n">
        <v>46084</v>
      </c>
      <c r="C2867" s="24" t="s">
        <v>670</v>
      </c>
      <c r="D2867" s="24" t="s">
        <v>175</v>
      </c>
      <c r="E2867" s="24" t="s">
        <v>105</v>
      </c>
      <c r="F2867" s="38" t="n">
        <v>29160</v>
      </c>
      <c r="G2867" s="42" t="n">
        <f aca="false">DATE(YEAR(B2867),MONTH(B2867),1)</f>
        <v>46082</v>
      </c>
      <c r="H2867" s="24" t="str">
        <f aca="false">INDEX(Customers!$B$2:$B$601,MATCH(C2867,Customers!$A$2:$A$601,0))</f>
        <v>Rift Valley</v>
      </c>
      <c r="I2867" s="43" t="n">
        <f aca="false">ROUND(MIN(INDEX(Assumptions!$D$13:$D$18,MATCH(E2867,Assumptions!$A$13:$A$18,0)),MAX(INDEX(Assumptions!$C$13:$C$18,MATCH(E2867,Assumptions!$A$13:$A$18,0)),INDEX(Assumptions!$B$13:$B$18,MATCH(E2867,Assumptions!$A$13:$A$18,0))*F2867)),2)</f>
        <v>200</v>
      </c>
    </row>
    <row r="2868" customFormat="false" ht="15" hidden="false" customHeight="false" outlineLevel="0" collapsed="false">
      <c r="A2868" s="24" t="s">
        <v>3691</v>
      </c>
      <c r="B2868" s="39" t="n">
        <v>46084</v>
      </c>
      <c r="C2868" s="24" t="s">
        <v>687</v>
      </c>
      <c r="D2868" s="24" t="s">
        <v>169</v>
      </c>
      <c r="E2868" s="24" t="s">
        <v>105</v>
      </c>
      <c r="F2868" s="38" t="n">
        <v>3540</v>
      </c>
      <c r="G2868" s="42" t="n">
        <f aca="false">DATE(YEAR(B2868),MONTH(B2868),1)</f>
        <v>46082</v>
      </c>
      <c r="H2868" s="24" t="str">
        <f aca="false">INDEX(Customers!$B$2:$B$601,MATCH(C2868,Customers!$A$2:$A$601,0))</f>
        <v>Central</v>
      </c>
      <c r="I2868" s="43" t="n">
        <f aca="false">ROUND(MIN(INDEX(Assumptions!$D$13:$D$18,MATCH(E2868,Assumptions!$A$13:$A$18,0)),MAX(INDEX(Assumptions!$C$13:$C$18,MATCH(E2868,Assumptions!$A$13:$A$18,0)),INDEX(Assumptions!$B$13:$B$18,MATCH(E2868,Assumptions!$A$13:$A$18,0))*F2868)),2)</f>
        <v>53.1</v>
      </c>
    </row>
    <row r="2869" customFormat="false" ht="15" hidden="false" customHeight="false" outlineLevel="0" collapsed="false">
      <c r="A2869" s="24" t="s">
        <v>3692</v>
      </c>
      <c r="B2869" s="39" t="n">
        <v>46084</v>
      </c>
      <c r="C2869" s="24" t="s">
        <v>715</v>
      </c>
      <c r="D2869" s="24" t="s">
        <v>826</v>
      </c>
      <c r="E2869" s="24" t="s">
        <v>103</v>
      </c>
      <c r="F2869" s="38" t="n">
        <v>1890</v>
      </c>
      <c r="G2869" s="42" t="n">
        <f aca="false">DATE(YEAR(B2869),MONTH(B2869),1)</f>
        <v>46082</v>
      </c>
      <c r="H2869" s="24" t="str">
        <f aca="false">INDEX(Customers!$B$2:$B$601,MATCH(C2869,Customers!$A$2:$A$601,0))</f>
        <v>Western</v>
      </c>
      <c r="I2869" s="43" t="n">
        <f aca="false">ROUND(MIN(INDEX(Assumptions!$D$13:$D$18,MATCH(E2869,Assumptions!$A$13:$A$18,0)),MAX(INDEX(Assumptions!$C$13:$C$18,MATCH(E2869,Assumptions!$A$13:$A$18,0)),INDEX(Assumptions!$B$13:$B$18,MATCH(E2869,Assumptions!$A$13:$A$18,0))*F2869)),2)</f>
        <v>18.9</v>
      </c>
    </row>
    <row r="2870" customFormat="false" ht="15" hidden="false" customHeight="false" outlineLevel="0" collapsed="false">
      <c r="A2870" s="24" t="s">
        <v>3693</v>
      </c>
      <c r="B2870" s="39" t="n">
        <v>46084</v>
      </c>
      <c r="C2870" s="24" t="s">
        <v>718</v>
      </c>
      <c r="D2870" s="24" t="s">
        <v>826</v>
      </c>
      <c r="E2870" s="24" t="s">
        <v>103</v>
      </c>
      <c r="F2870" s="38" t="n">
        <v>650</v>
      </c>
      <c r="G2870" s="42" t="n">
        <f aca="false">DATE(YEAR(B2870),MONTH(B2870),1)</f>
        <v>46082</v>
      </c>
      <c r="H2870" s="24" t="str">
        <f aca="false">INDEX(Customers!$B$2:$B$601,MATCH(C2870,Customers!$A$2:$A$601,0))</f>
        <v>Central</v>
      </c>
      <c r="I2870" s="43" t="n">
        <f aca="false">ROUND(MIN(INDEX(Assumptions!$D$13:$D$18,MATCH(E2870,Assumptions!$A$13:$A$18,0)),MAX(INDEX(Assumptions!$C$13:$C$18,MATCH(E2870,Assumptions!$A$13:$A$18,0)),INDEX(Assumptions!$B$13:$B$18,MATCH(E2870,Assumptions!$A$13:$A$18,0))*F2870)),2)</f>
        <v>6.5</v>
      </c>
    </row>
    <row r="2871" customFormat="false" ht="15" hidden="false" customHeight="false" outlineLevel="0" collapsed="false">
      <c r="A2871" s="24" t="s">
        <v>3694</v>
      </c>
      <c r="B2871" s="39" t="n">
        <v>46084</v>
      </c>
      <c r="C2871" s="24" t="s">
        <v>724</v>
      </c>
      <c r="D2871" s="24" t="s">
        <v>165</v>
      </c>
      <c r="E2871" s="24" t="s">
        <v>105</v>
      </c>
      <c r="F2871" s="38" t="n">
        <v>3770</v>
      </c>
      <c r="G2871" s="42" t="n">
        <f aca="false">DATE(YEAR(B2871),MONTH(B2871),1)</f>
        <v>46082</v>
      </c>
      <c r="H2871" s="24" t="str">
        <f aca="false">INDEX(Customers!$B$2:$B$601,MATCH(C2871,Customers!$A$2:$A$601,0))</f>
        <v>Central</v>
      </c>
      <c r="I2871" s="43" t="n">
        <f aca="false">ROUND(MIN(INDEX(Assumptions!$D$13:$D$18,MATCH(E2871,Assumptions!$A$13:$A$18,0)),MAX(INDEX(Assumptions!$C$13:$C$18,MATCH(E2871,Assumptions!$A$13:$A$18,0)),INDEX(Assumptions!$B$13:$B$18,MATCH(E2871,Assumptions!$A$13:$A$18,0))*F2871)),2)</f>
        <v>56.55</v>
      </c>
    </row>
    <row r="2872" customFormat="false" ht="15" hidden="false" customHeight="false" outlineLevel="0" collapsed="false">
      <c r="A2872" s="24" t="s">
        <v>3695</v>
      </c>
      <c r="B2872" s="39" t="n">
        <v>46084</v>
      </c>
      <c r="C2872" s="24" t="s">
        <v>747</v>
      </c>
      <c r="D2872" s="24" t="s">
        <v>826</v>
      </c>
      <c r="E2872" s="24" t="s">
        <v>103</v>
      </c>
      <c r="F2872" s="38" t="n">
        <v>2770</v>
      </c>
      <c r="G2872" s="42" t="n">
        <f aca="false">DATE(YEAR(B2872),MONTH(B2872),1)</f>
        <v>46082</v>
      </c>
      <c r="H2872" s="24" t="str">
        <f aca="false">INDEX(Customers!$B$2:$B$601,MATCH(C2872,Customers!$A$2:$A$601,0))</f>
        <v>Eastern</v>
      </c>
      <c r="I2872" s="43" t="n">
        <f aca="false">ROUND(MIN(INDEX(Assumptions!$D$13:$D$18,MATCH(E2872,Assumptions!$A$13:$A$18,0)),MAX(INDEX(Assumptions!$C$13:$C$18,MATCH(E2872,Assumptions!$A$13:$A$18,0)),INDEX(Assumptions!$B$13:$B$18,MATCH(E2872,Assumptions!$A$13:$A$18,0))*F2872)),2)</f>
        <v>27.7</v>
      </c>
    </row>
    <row r="2873" customFormat="false" ht="15" hidden="false" customHeight="false" outlineLevel="0" collapsed="false">
      <c r="A2873" s="24" t="s">
        <v>3696</v>
      </c>
      <c r="B2873" s="39" t="n">
        <v>46084</v>
      </c>
      <c r="C2873" s="24" t="s">
        <v>767</v>
      </c>
      <c r="D2873" s="24" t="s">
        <v>826</v>
      </c>
      <c r="E2873" s="24" t="s">
        <v>103</v>
      </c>
      <c r="F2873" s="38" t="n">
        <v>4070</v>
      </c>
      <c r="G2873" s="42" t="n">
        <f aca="false">DATE(YEAR(B2873),MONTH(B2873),1)</f>
        <v>46082</v>
      </c>
      <c r="H2873" s="24" t="str">
        <f aca="false">INDEX(Customers!$B$2:$B$601,MATCH(C2873,Customers!$A$2:$A$601,0))</f>
        <v>Nairobi</v>
      </c>
      <c r="I2873" s="43" t="n">
        <f aca="false">ROUND(MIN(INDEX(Assumptions!$D$13:$D$18,MATCH(E2873,Assumptions!$A$13:$A$18,0)),MAX(INDEX(Assumptions!$C$13:$C$18,MATCH(E2873,Assumptions!$A$13:$A$18,0)),INDEX(Assumptions!$B$13:$B$18,MATCH(E2873,Assumptions!$A$13:$A$18,0))*F2873)),2)</f>
        <v>40.7</v>
      </c>
    </row>
    <row r="2874" customFormat="false" ht="15" hidden="false" customHeight="false" outlineLevel="0" collapsed="false">
      <c r="A2874" s="24" t="s">
        <v>3697</v>
      </c>
      <c r="B2874" s="39" t="n">
        <v>46084</v>
      </c>
      <c r="C2874" s="24" t="s">
        <v>795</v>
      </c>
      <c r="D2874" s="24" t="s">
        <v>153</v>
      </c>
      <c r="E2874" s="24" t="s">
        <v>107</v>
      </c>
      <c r="F2874" s="38" t="n">
        <v>4660</v>
      </c>
      <c r="G2874" s="42" t="n">
        <f aca="false">DATE(YEAR(B2874),MONTH(B2874),1)</f>
        <v>46082</v>
      </c>
      <c r="H2874" s="24" t="str">
        <f aca="false">INDEX(Customers!$B$2:$B$601,MATCH(C2874,Customers!$A$2:$A$601,0))</f>
        <v>Nairobi</v>
      </c>
      <c r="I2874" s="43" t="n">
        <f aca="false">ROUND(MIN(INDEX(Assumptions!$D$13:$D$18,MATCH(E2874,Assumptions!$A$13:$A$18,0)),MAX(INDEX(Assumptions!$C$13:$C$18,MATCH(E2874,Assumptions!$A$13:$A$18,0)),INDEX(Assumptions!$B$13:$B$18,MATCH(E2874,Assumptions!$A$13:$A$18,0))*F2874)),2)</f>
        <v>0</v>
      </c>
    </row>
    <row r="2875" customFormat="false" ht="15" hidden="false" customHeight="false" outlineLevel="0" collapsed="false">
      <c r="A2875" s="24" t="s">
        <v>3698</v>
      </c>
      <c r="B2875" s="39" t="n">
        <v>46084</v>
      </c>
      <c r="C2875" s="24" t="s">
        <v>808</v>
      </c>
      <c r="D2875" s="24" t="s">
        <v>826</v>
      </c>
      <c r="E2875" s="24" t="s">
        <v>109</v>
      </c>
      <c r="F2875" s="38" t="n">
        <v>5740</v>
      </c>
      <c r="G2875" s="42" t="n">
        <f aca="false">DATE(YEAR(B2875),MONTH(B2875),1)</f>
        <v>46082</v>
      </c>
      <c r="H2875" s="24" t="str">
        <f aca="false">INDEX(Customers!$B$2:$B$601,MATCH(C2875,Customers!$A$2:$A$601,0))</f>
        <v>Western</v>
      </c>
      <c r="I2875" s="43" t="n">
        <f aca="false">ROUND(MIN(INDEX(Assumptions!$D$13:$D$18,MATCH(E2875,Assumptions!$A$13:$A$18,0)),MAX(INDEX(Assumptions!$C$13:$C$18,MATCH(E2875,Assumptions!$A$13:$A$18,0)),INDEX(Assumptions!$B$13:$B$18,MATCH(E2875,Assumptions!$A$13:$A$18,0))*F2875)),2)</f>
        <v>22.96</v>
      </c>
    </row>
    <row r="2876" customFormat="false" ht="15" hidden="false" customHeight="false" outlineLevel="0" collapsed="false">
      <c r="A2876" s="24" t="s">
        <v>3699</v>
      </c>
      <c r="B2876" s="39" t="n">
        <v>46084</v>
      </c>
      <c r="C2876" s="24" t="s">
        <v>817</v>
      </c>
      <c r="D2876" s="24" t="s">
        <v>826</v>
      </c>
      <c r="E2876" s="24" t="s">
        <v>103</v>
      </c>
      <c r="F2876" s="38" t="n">
        <v>590</v>
      </c>
      <c r="G2876" s="42" t="n">
        <f aca="false">DATE(YEAR(B2876),MONTH(B2876),1)</f>
        <v>46082</v>
      </c>
      <c r="H2876" s="24" t="str">
        <f aca="false">INDEX(Customers!$B$2:$B$601,MATCH(C2876,Customers!$A$2:$A$601,0))</f>
        <v>Western</v>
      </c>
      <c r="I2876" s="43" t="n">
        <f aca="false">ROUND(MIN(INDEX(Assumptions!$D$13:$D$18,MATCH(E2876,Assumptions!$A$13:$A$18,0)),MAX(INDEX(Assumptions!$C$13:$C$18,MATCH(E2876,Assumptions!$A$13:$A$18,0)),INDEX(Assumptions!$B$13:$B$18,MATCH(E2876,Assumptions!$A$13:$A$18,0))*F2876)),2)</f>
        <v>5.9</v>
      </c>
    </row>
    <row r="2877" customFormat="false" ht="15" hidden="false" customHeight="false" outlineLevel="0" collapsed="false">
      <c r="A2877" s="24" t="s">
        <v>3700</v>
      </c>
      <c r="B2877" s="39" t="n">
        <v>46085</v>
      </c>
      <c r="C2877" s="24" t="s">
        <v>271</v>
      </c>
      <c r="D2877" s="24" t="s">
        <v>826</v>
      </c>
      <c r="E2877" s="24" t="s">
        <v>111</v>
      </c>
      <c r="F2877" s="38" t="n">
        <v>50</v>
      </c>
      <c r="G2877" s="42" t="n">
        <f aca="false">DATE(YEAR(B2877),MONTH(B2877),1)</f>
        <v>46082</v>
      </c>
      <c r="H2877" s="24" t="str">
        <f aca="false">INDEX(Customers!$B$2:$B$601,MATCH(C2877,Customers!$A$2:$A$601,0))</f>
        <v>Coast</v>
      </c>
      <c r="I2877" s="43" t="n">
        <f aca="false">ROUND(MIN(INDEX(Assumptions!$D$13:$D$18,MATCH(E2877,Assumptions!$A$13:$A$18,0)),MAX(INDEX(Assumptions!$C$13:$C$18,MATCH(E2877,Assumptions!$A$13:$A$18,0)),INDEX(Assumptions!$B$13:$B$18,MATCH(E2877,Assumptions!$A$13:$A$18,0))*F2877)),2)</f>
        <v>2</v>
      </c>
    </row>
    <row r="2878" customFormat="false" ht="15" hidden="false" customHeight="false" outlineLevel="0" collapsed="false">
      <c r="A2878" s="24" t="s">
        <v>3701</v>
      </c>
      <c r="B2878" s="39" t="n">
        <v>46085</v>
      </c>
      <c r="C2878" s="24" t="s">
        <v>282</v>
      </c>
      <c r="D2878" s="24" t="s">
        <v>826</v>
      </c>
      <c r="E2878" s="24" t="s">
        <v>113</v>
      </c>
      <c r="F2878" s="38" t="n">
        <v>99</v>
      </c>
      <c r="G2878" s="42" t="n">
        <f aca="false">DATE(YEAR(B2878),MONTH(B2878),1)</f>
        <v>46082</v>
      </c>
      <c r="H2878" s="24" t="str">
        <f aca="false">INDEX(Customers!$B$2:$B$601,MATCH(C2878,Customers!$A$2:$A$601,0))</f>
        <v>Central</v>
      </c>
      <c r="I2878" s="43" t="n">
        <f aca="false">ROUND(MIN(INDEX(Assumptions!$D$13:$D$18,MATCH(E2878,Assumptions!$A$13:$A$18,0)),MAX(INDEX(Assumptions!$C$13:$C$18,MATCH(E2878,Assumptions!$A$13:$A$18,0)),INDEX(Assumptions!$B$13:$B$18,MATCH(E2878,Assumptions!$A$13:$A$18,0))*F2878)),2)</f>
        <v>4.95</v>
      </c>
    </row>
    <row r="2879" customFormat="false" ht="15" hidden="false" customHeight="false" outlineLevel="0" collapsed="false">
      <c r="A2879" s="24" t="s">
        <v>3702</v>
      </c>
      <c r="B2879" s="39" t="n">
        <v>46085</v>
      </c>
      <c r="C2879" s="24" t="s">
        <v>284</v>
      </c>
      <c r="D2879" s="24" t="s">
        <v>826</v>
      </c>
      <c r="E2879" s="24" t="s">
        <v>111</v>
      </c>
      <c r="F2879" s="38" t="n">
        <v>500</v>
      </c>
      <c r="G2879" s="42" t="n">
        <f aca="false">DATE(YEAR(B2879),MONTH(B2879),1)</f>
        <v>46082</v>
      </c>
      <c r="H2879" s="24" t="str">
        <f aca="false">INDEX(Customers!$B$2:$B$601,MATCH(C2879,Customers!$A$2:$A$601,0))</f>
        <v>Nairobi</v>
      </c>
      <c r="I2879" s="43" t="n">
        <f aca="false">ROUND(MIN(INDEX(Assumptions!$D$13:$D$18,MATCH(E2879,Assumptions!$A$13:$A$18,0)),MAX(INDEX(Assumptions!$C$13:$C$18,MATCH(E2879,Assumptions!$A$13:$A$18,0)),INDEX(Assumptions!$B$13:$B$18,MATCH(E2879,Assumptions!$A$13:$A$18,0))*F2879)),2)</f>
        <v>20</v>
      </c>
    </row>
    <row r="2880" customFormat="false" ht="15" hidden="false" customHeight="false" outlineLevel="0" collapsed="false">
      <c r="A2880" s="24" t="s">
        <v>3703</v>
      </c>
      <c r="B2880" s="39" t="n">
        <v>46085</v>
      </c>
      <c r="C2880" s="24" t="s">
        <v>285</v>
      </c>
      <c r="D2880" s="24" t="s">
        <v>207</v>
      </c>
      <c r="E2880" s="24" t="s">
        <v>107</v>
      </c>
      <c r="F2880" s="38" t="n">
        <v>82690</v>
      </c>
      <c r="G2880" s="42" t="n">
        <f aca="false">DATE(YEAR(B2880),MONTH(B2880),1)</f>
        <v>46082</v>
      </c>
      <c r="H2880" s="24" t="str">
        <f aca="false">INDEX(Customers!$B$2:$B$601,MATCH(C2880,Customers!$A$2:$A$601,0))</f>
        <v>Eastern</v>
      </c>
      <c r="I2880" s="43" t="n">
        <f aca="false">ROUND(MIN(INDEX(Assumptions!$D$13:$D$18,MATCH(E2880,Assumptions!$A$13:$A$18,0)),MAX(INDEX(Assumptions!$C$13:$C$18,MATCH(E2880,Assumptions!$A$13:$A$18,0)),INDEX(Assumptions!$B$13:$B$18,MATCH(E2880,Assumptions!$A$13:$A$18,0))*F2880)),2)</f>
        <v>0</v>
      </c>
    </row>
    <row r="2881" customFormat="false" ht="15" hidden="false" customHeight="false" outlineLevel="0" collapsed="false">
      <c r="A2881" s="24" t="s">
        <v>3704</v>
      </c>
      <c r="B2881" s="39" t="n">
        <v>46085</v>
      </c>
      <c r="C2881" s="24" t="s">
        <v>288</v>
      </c>
      <c r="D2881" s="24" t="s">
        <v>826</v>
      </c>
      <c r="E2881" s="24" t="s">
        <v>103</v>
      </c>
      <c r="F2881" s="38" t="n">
        <v>980</v>
      </c>
      <c r="G2881" s="42" t="n">
        <f aca="false">DATE(YEAR(B2881),MONTH(B2881),1)</f>
        <v>46082</v>
      </c>
      <c r="H2881" s="24" t="str">
        <f aca="false">INDEX(Customers!$B$2:$B$601,MATCH(C2881,Customers!$A$2:$A$601,0))</f>
        <v>Central</v>
      </c>
      <c r="I2881" s="43" t="n">
        <f aca="false">ROUND(MIN(INDEX(Assumptions!$D$13:$D$18,MATCH(E2881,Assumptions!$A$13:$A$18,0)),MAX(INDEX(Assumptions!$C$13:$C$18,MATCH(E2881,Assumptions!$A$13:$A$18,0)),INDEX(Assumptions!$B$13:$B$18,MATCH(E2881,Assumptions!$A$13:$A$18,0))*F2881)),2)</f>
        <v>9.8</v>
      </c>
    </row>
    <row r="2882" customFormat="false" ht="15" hidden="false" customHeight="false" outlineLevel="0" collapsed="false">
      <c r="A2882" s="24" t="s">
        <v>3705</v>
      </c>
      <c r="B2882" s="39" t="n">
        <v>46085</v>
      </c>
      <c r="C2882" s="24" t="s">
        <v>289</v>
      </c>
      <c r="D2882" s="24" t="s">
        <v>826</v>
      </c>
      <c r="E2882" s="24" t="s">
        <v>109</v>
      </c>
      <c r="F2882" s="38" t="n">
        <v>24800</v>
      </c>
      <c r="G2882" s="42" t="n">
        <f aca="false">DATE(YEAR(B2882),MONTH(B2882),1)</f>
        <v>46082</v>
      </c>
      <c r="H2882" s="24" t="str">
        <f aca="false">INDEX(Customers!$B$2:$B$601,MATCH(C2882,Customers!$A$2:$A$601,0))</f>
        <v>Coast</v>
      </c>
      <c r="I2882" s="43" t="n">
        <f aca="false">ROUND(MIN(INDEX(Assumptions!$D$13:$D$18,MATCH(E2882,Assumptions!$A$13:$A$18,0)),MAX(INDEX(Assumptions!$C$13:$C$18,MATCH(E2882,Assumptions!$A$13:$A$18,0)),INDEX(Assumptions!$B$13:$B$18,MATCH(E2882,Assumptions!$A$13:$A$18,0))*F2882)),2)</f>
        <v>40</v>
      </c>
    </row>
    <row r="2883" customFormat="false" ht="15" hidden="false" customHeight="false" outlineLevel="0" collapsed="false">
      <c r="A2883" s="24" t="s">
        <v>3706</v>
      </c>
      <c r="B2883" s="39" t="n">
        <v>46085</v>
      </c>
      <c r="C2883" s="24" t="s">
        <v>290</v>
      </c>
      <c r="D2883" s="24" t="s">
        <v>826</v>
      </c>
      <c r="E2883" s="24" t="s">
        <v>103</v>
      </c>
      <c r="F2883" s="38" t="n">
        <v>1000</v>
      </c>
      <c r="G2883" s="42" t="n">
        <f aca="false">DATE(YEAR(B2883),MONTH(B2883),1)</f>
        <v>46082</v>
      </c>
      <c r="H2883" s="24" t="str">
        <f aca="false">INDEX(Customers!$B$2:$B$601,MATCH(C2883,Customers!$A$2:$A$601,0))</f>
        <v>Central</v>
      </c>
      <c r="I2883" s="43" t="n">
        <f aca="false">ROUND(MIN(INDEX(Assumptions!$D$13:$D$18,MATCH(E2883,Assumptions!$A$13:$A$18,0)),MAX(INDEX(Assumptions!$C$13:$C$18,MATCH(E2883,Assumptions!$A$13:$A$18,0)),INDEX(Assumptions!$B$13:$B$18,MATCH(E2883,Assumptions!$A$13:$A$18,0))*F2883)),2)</f>
        <v>10</v>
      </c>
    </row>
    <row r="2884" customFormat="false" ht="15" hidden="false" customHeight="false" outlineLevel="0" collapsed="false">
      <c r="A2884" s="24" t="s">
        <v>3707</v>
      </c>
      <c r="B2884" s="39" t="n">
        <v>46085</v>
      </c>
      <c r="C2884" s="24" t="s">
        <v>309</v>
      </c>
      <c r="D2884" s="24" t="s">
        <v>826</v>
      </c>
      <c r="E2884" s="24" t="s">
        <v>103</v>
      </c>
      <c r="F2884" s="38" t="n">
        <v>950</v>
      </c>
      <c r="G2884" s="42" t="n">
        <f aca="false">DATE(YEAR(B2884),MONTH(B2884),1)</f>
        <v>46082</v>
      </c>
      <c r="H2884" s="24" t="str">
        <f aca="false">INDEX(Customers!$B$2:$B$601,MATCH(C2884,Customers!$A$2:$A$601,0))</f>
        <v>Rift Valley</v>
      </c>
      <c r="I2884" s="43" t="n">
        <f aca="false">ROUND(MIN(INDEX(Assumptions!$D$13:$D$18,MATCH(E2884,Assumptions!$A$13:$A$18,0)),MAX(INDEX(Assumptions!$C$13:$C$18,MATCH(E2884,Assumptions!$A$13:$A$18,0)),INDEX(Assumptions!$B$13:$B$18,MATCH(E2884,Assumptions!$A$13:$A$18,0))*F2884)),2)</f>
        <v>9.5</v>
      </c>
    </row>
    <row r="2885" customFormat="false" ht="15" hidden="false" customHeight="false" outlineLevel="0" collapsed="false">
      <c r="A2885" s="24" t="s">
        <v>3708</v>
      </c>
      <c r="B2885" s="39" t="n">
        <v>46085</v>
      </c>
      <c r="C2885" s="24" t="s">
        <v>317</v>
      </c>
      <c r="D2885" s="24" t="s">
        <v>826</v>
      </c>
      <c r="E2885" s="24" t="s">
        <v>103</v>
      </c>
      <c r="F2885" s="38" t="n">
        <v>3590</v>
      </c>
      <c r="G2885" s="42" t="n">
        <f aca="false">DATE(YEAR(B2885),MONTH(B2885),1)</f>
        <v>46082</v>
      </c>
      <c r="H2885" s="24" t="str">
        <f aca="false">INDEX(Customers!$B$2:$B$601,MATCH(C2885,Customers!$A$2:$A$601,0))</f>
        <v>Rift Valley</v>
      </c>
      <c r="I2885" s="43" t="n">
        <f aca="false">ROUND(MIN(INDEX(Assumptions!$D$13:$D$18,MATCH(E2885,Assumptions!$A$13:$A$18,0)),MAX(INDEX(Assumptions!$C$13:$C$18,MATCH(E2885,Assumptions!$A$13:$A$18,0)),INDEX(Assumptions!$B$13:$B$18,MATCH(E2885,Assumptions!$A$13:$A$18,0))*F2885)),2)</f>
        <v>35.9</v>
      </c>
    </row>
    <row r="2886" customFormat="false" ht="15" hidden="false" customHeight="false" outlineLevel="0" collapsed="false">
      <c r="A2886" s="24" t="s">
        <v>3709</v>
      </c>
      <c r="B2886" s="39" t="n">
        <v>46085</v>
      </c>
      <c r="C2886" s="24" t="s">
        <v>337</v>
      </c>
      <c r="D2886" s="24" t="s">
        <v>826</v>
      </c>
      <c r="E2886" s="24" t="s">
        <v>109</v>
      </c>
      <c r="F2886" s="38" t="n">
        <v>5980</v>
      </c>
      <c r="G2886" s="42" t="n">
        <f aca="false">DATE(YEAR(B2886),MONTH(B2886),1)</f>
        <v>46082</v>
      </c>
      <c r="H2886" s="24" t="str">
        <f aca="false">INDEX(Customers!$B$2:$B$601,MATCH(C2886,Customers!$A$2:$A$601,0))</f>
        <v>Nairobi</v>
      </c>
      <c r="I2886" s="43" t="n">
        <f aca="false">ROUND(MIN(INDEX(Assumptions!$D$13:$D$18,MATCH(E2886,Assumptions!$A$13:$A$18,0)),MAX(INDEX(Assumptions!$C$13:$C$18,MATCH(E2886,Assumptions!$A$13:$A$18,0)),INDEX(Assumptions!$B$13:$B$18,MATCH(E2886,Assumptions!$A$13:$A$18,0))*F2886)),2)</f>
        <v>23.92</v>
      </c>
    </row>
    <row r="2887" customFormat="false" ht="15" hidden="false" customHeight="false" outlineLevel="0" collapsed="false">
      <c r="A2887" s="24" t="s">
        <v>3710</v>
      </c>
      <c r="B2887" s="39" t="n">
        <v>46085</v>
      </c>
      <c r="C2887" s="24" t="s">
        <v>347</v>
      </c>
      <c r="D2887" s="24" t="s">
        <v>826</v>
      </c>
      <c r="E2887" s="24" t="s">
        <v>109</v>
      </c>
      <c r="F2887" s="38" t="n">
        <v>17180</v>
      </c>
      <c r="G2887" s="42" t="n">
        <f aca="false">DATE(YEAR(B2887),MONTH(B2887),1)</f>
        <v>46082</v>
      </c>
      <c r="H2887" s="24" t="str">
        <f aca="false">INDEX(Customers!$B$2:$B$601,MATCH(C2887,Customers!$A$2:$A$601,0))</f>
        <v>Coast</v>
      </c>
      <c r="I2887" s="43" t="n">
        <f aca="false">ROUND(MIN(INDEX(Assumptions!$D$13:$D$18,MATCH(E2887,Assumptions!$A$13:$A$18,0)),MAX(INDEX(Assumptions!$C$13:$C$18,MATCH(E2887,Assumptions!$A$13:$A$18,0)),INDEX(Assumptions!$B$13:$B$18,MATCH(E2887,Assumptions!$A$13:$A$18,0))*F2887)),2)</f>
        <v>40</v>
      </c>
    </row>
    <row r="2888" customFormat="false" ht="15" hidden="false" customHeight="false" outlineLevel="0" collapsed="false">
      <c r="A2888" s="24" t="s">
        <v>3711</v>
      </c>
      <c r="B2888" s="39" t="n">
        <v>46085</v>
      </c>
      <c r="C2888" s="24" t="s">
        <v>382</v>
      </c>
      <c r="D2888" s="24" t="s">
        <v>826</v>
      </c>
      <c r="E2888" s="24" t="s">
        <v>111</v>
      </c>
      <c r="F2888" s="38" t="n">
        <v>200</v>
      </c>
      <c r="G2888" s="42" t="n">
        <f aca="false">DATE(YEAR(B2888),MONTH(B2888),1)</f>
        <v>46082</v>
      </c>
      <c r="H2888" s="24" t="str">
        <f aca="false">INDEX(Customers!$B$2:$B$601,MATCH(C2888,Customers!$A$2:$A$601,0))</f>
        <v>Central</v>
      </c>
      <c r="I2888" s="43" t="n">
        <f aca="false">ROUND(MIN(INDEX(Assumptions!$D$13:$D$18,MATCH(E2888,Assumptions!$A$13:$A$18,0)),MAX(INDEX(Assumptions!$C$13:$C$18,MATCH(E2888,Assumptions!$A$13:$A$18,0)),INDEX(Assumptions!$B$13:$B$18,MATCH(E2888,Assumptions!$A$13:$A$18,0))*F2888)),2)</f>
        <v>8</v>
      </c>
    </row>
    <row r="2889" customFormat="false" ht="15" hidden="false" customHeight="false" outlineLevel="0" collapsed="false">
      <c r="A2889" s="24" t="s">
        <v>3712</v>
      </c>
      <c r="B2889" s="39" t="n">
        <v>46085</v>
      </c>
      <c r="C2889" s="24" t="s">
        <v>382</v>
      </c>
      <c r="D2889" s="24" t="s">
        <v>826</v>
      </c>
      <c r="E2889" s="24" t="s">
        <v>113</v>
      </c>
      <c r="F2889" s="38" t="n">
        <v>99</v>
      </c>
      <c r="G2889" s="42" t="n">
        <f aca="false">DATE(YEAR(B2889),MONTH(B2889),1)</f>
        <v>46082</v>
      </c>
      <c r="H2889" s="24" t="str">
        <f aca="false">INDEX(Customers!$B$2:$B$601,MATCH(C2889,Customers!$A$2:$A$601,0))</f>
        <v>Central</v>
      </c>
      <c r="I2889" s="43" t="n">
        <f aca="false">ROUND(MIN(INDEX(Assumptions!$D$13:$D$18,MATCH(E2889,Assumptions!$A$13:$A$18,0)),MAX(INDEX(Assumptions!$C$13:$C$18,MATCH(E2889,Assumptions!$A$13:$A$18,0)),INDEX(Assumptions!$B$13:$B$18,MATCH(E2889,Assumptions!$A$13:$A$18,0))*F2889)),2)</f>
        <v>4.95</v>
      </c>
    </row>
    <row r="2890" customFormat="false" ht="15" hidden="false" customHeight="false" outlineLevel="0" collapsed="false">
      <c r="A2890" s="24" t="s">
        <v>3713</v>
      </c>
      <c r="B2890" s="39" t="n">
        <v>46085</v>
      </c>
      <c r="C2890" s="24" t="s">
        <v>398</v>
      </c>
      <c r="D2890" s="24" t="s">
        <v>150</v>
      </c>
      <c r="E2890" s="24" t="s">
        <v>105</v>
      </c>
      <c r="F2890" s="38" t="n">
        <v>2430</v>
      </c>
      <c r="G2890" s="42" t="n">
        <f aca="false">DATE(YEAR(B2890),MONTH(B2890),1)</f>
        <v>46082</v>
      </c>
      <c r="H2890" s="24" t="str">
        <f aca="false">INDEX(Customers!$B$2:$B$601,MATCH(C2890,Customers!$A$2:$A$601,0))</f>
        <v>Nairobi</v>
      </c>
      <c r="I2890" s="43" t="n">
        <f aca="false">ROUND(MIN(INDEX(Assumptions!$D$13:$D$18,MATCH(E2890,Assumptions!$A$13:$A$18,0)),MAX(INDEX(Assumptions!$C$13:$C$18,MATCH(E2890,Assumptions!$A$13:$A$18,0)),INDEX(Assumptions!$B$13:$B$18,MATCH(E2890,Assumptions!$A$13:$A$18,0))*F2890)),2)</f>
        <v>36.45</v>
      </c>
    </row>
    <row r="2891" customFormat="false" ht="15" hidden="false" customHeight="false" outlineLevel="0" collapsed="false">
      <c r="A2891" s="24" t="s">
        <v>3714</v>
      </c>
      <c r="B2891" s="39" t="n">
        <v>46085</v>
      </c>
      <c r="C2891" s="24" t="s">
        <v>410</v>
      </c>
      <c r="D2891" s="24" t="s">
        <v>826</v>
      </c>
      <c r="E2891" s="24" t="s">
        <v>111</v>
      </c>
      <c r="F2891" s="38" t="n">
        <v>200</v>
      </c>
      <c r="G2891" s="42" t="n">
        <f aca="false">DATE(YEAR(B2891),MONTH(B2891),1)</f>
        <v>46082</v>
      </c>
      <c r="H2891" s="24" t="str">
        <f aca="false">INDEX(Customers!$B$2:$B$601,MATCH(C2891,Customers!$A$2:$A$601,0))</f>
        <v>Central</v>
      </c>
      <c r="I2891" s="43" t="n">
        <f aca="false">ROUND(MIN(INDEX(Assumptions!$D$13:$D$18,MATCH(E2891,Assumptions!$A$13:$A$18,0)),MAX(INDEX(Assumptions!$C$13:$C$18,MATCH(E2891,Assumptions!$A$13:$A$18,0)),INDEX(Assumptions!$B$13:$B$18,MATCH(E2891,Assumptions!$A$13:$A$18,0))*F2891)),2)</f>
        <v>8</v>
      </c>
    </row>
    <row r="2892" customFormat="false" ht="15" hidden="false" customHeight="false" outlineLevel="0" collapsed="false">
      <c r="A2892" s="24" t="s">
        <v>3715</v>
      </c>
      <c r="B2892" s="39" t="n">
        <v>46085</v>
      </c>
      <c r="C2892" s="24" t="s">
        <v>422</v>
      </c>
      <c r="D2892" s="24" t="s">
        <v>826</v>
      </c>
      <c r="E2892" s="24" t="s">
        <v>111</v>
      </c>
      <c r="F2892" s="38" t="n">
        <v>200</v>
      </c>
      <c r="G2892" s="42" t="n">
        <f aca="false">DATE(YEAR(B2892),MONTH(B2892),1)</f>
        <v>46082</v>
      </c>
      <c r="H2892" s="24" t="str">
        <f aca="false">INDEX(Customers!$B$2:$B$601,MATCH(C2892,Customers!$A$2:$A$601,0))</f>
        <v>Coast</v>
      </c>
      <c r="I2892" s="43" t="n">
        <f aca="false">ROUND(MIN(INDEX(Assumptions!$D$13:$D$18,MATCH(E2892,Assumptions!$A$13:$A$18,0)),MAX(INDEX(Assumptions!$C$13:$C$18,MATCH(E2892,Assumptions!$A$13:$A$18,0)),INDEX(Assumptions!$B$13:$B$18,MATCH(E2892,Assumptions!$A$13:$A$18,0))*F2892)),2)</f>
        <v>8</v>
      </c>
    </row>
    <row r="2893" customFormat="false" ht="15" hidden="false" customHeight="false" outlineLevel="0" collapsed="false">
      <c r="A2893" s="24" t="s">
        <v>3716</v>
      </c>
      <c r="B2893" s="39" t="n">
        <v>46085</v>
      </c>
      <c r="C2893" s="24" t="s">
        <v>433</v>
      </c>
      <c r="D2893" s="24" t="s">
        <v>156</v>
      </c>
      <c r="E2893" s="24" t="s">
        <v>107</v>
      </c>
      <c r="F2893" s="38" t="n">
        <v>4640</v>
      </c>
      <c r="G2893" s="42" t="n">
        <f aca="false">DATE(YEAR(B2893),MONTH(B2893),1)</f>
        <v>46082</v>
      </c>
      <c r="H2893" s="24" t="str">
        <f aca="false">INDEX(Customers!$B$2:$B$601,MATCH(C2893,Customers!$A$2:$A$601,0))</f>
        <v>Nairobi</v>
      </c>
      <c r="I2893" s="43" t="n">
        <f aca="false">ROUND(MIN(INDEX(Assumptions!$D$13:$D$18,MATCH(E2893,Assumptions!$A$13:$A$18,0)),MAX(INDEX(Assumptions!$C$13:$C$18,MATCH(E2893,Assumptions!$A$13:$A$18,0)),INDEX(Assumptions!$B$13:$B$18,MATCH(E2893,Assumptions!$A$13:$A$18,0))*F2893)),2)</f>
        <v>0</v>
      </c>
    </row>
    <row r="2894" customFormat="false" ht="15" hidden="false" customHeight="false" outlineLevel="0" collapsed="false">
      <c r="A2894" s="24" t="s">
        <v>3717</v>
      </c>
      <c r="B2894" s="39" t="n">
        <v>46085</v>
      </c>
      <c r="C2894" s="24" t="s">
        <v>457</v>
      </c>
      <c r="D2894" s="24" t="s">
        <v>826</v>
      </c>
      <c r="E2894" s="24" t="s">
        <v>113</v>
      </c>
      <c r="F2894" s="38" t="n">
        <v>250</v>
      </c>
      <c r="G2894" s="42" t="n">
        <f aca="false">DATE(YEAR(B2894),MONTH(B2894),1)</f>
        <v>46082</v>
      </c>
      <c r="H2894" s="24" t="str">
        <f aca="false">INDEX(Customers!$B$2:$B$601,MATCH(C2894,Customers!$A$2:$A$601,0))</f>
        <v>Nairobi</v>
      </c>
      <c r="I2894" s="43" t="n">
        <f aca="false">ROUND(MIN(INDEX(Assumptions!$D$13:$D$18,MATCH(E2894,Assumptions!$A$13:$A$18,0)),MAX(INDEX(Assumptions!$C$13:$C$18,MATCH(E2894,Assumptions!$A$13:$A$18,0)),INDEX(Assumptions!$B$13:$B$18,MATCH(E2894,Assumptions!$A$13:$A$18,0))*F2894)),2)</f>
        <v>12.5</v>
      </c>
    </row>
    <row r="2895" customFormat="false" ht="15" hidden="false" customHeight="false" outlineLevel="0" collapsed="false">
      <c r="A2895" s="24" t="s">
        <v>3718</v>
      </c>
      <c r="B2895" s="39" t="n">
        <v>46085</v>
      </c>
      <c r="C2895" s="24" t="s">
        <v>482</v>
      </c>
      <c r="D2895" s="24" t="s">
        <v>826</v>
      </c>
      <c r="E2895" s="24" t="s">
        <v>103</v>
      </c>
      <c r="F2895" s="38" t="n">
        <v>1050</v>
      </c>
      <c r="G2895" s="42" t="n">
        <f aca="false">DATE(YEAR(B2895),MONTH(B2895),1)</f>
        <v>46082</v>
      </c>
      <c r="H2895" s="24" t="str">
        <f aca="false">INDEX(Customers!$B$2:$B$601,MATCH(C2895,Customers!$A$2:$A$601,0))</f>
        <v>Rift Valley</v>
      </c>
      <c r="I2895" s="43" t="n">
        <f aca="false">ROUND(MIN(INDEX(Assumptions!$D$13:$D$18,MATCH(E2895,Assumptions!$A$13:$A$18,0)),MAX(INDEX(Assumptions!$C$13:$C$18,MATCH(E2895,Assumptions!$A$13:$A$18,0)),INDEX(Assumptions!$B$13:$B$18,MATCH(E2895,Assumptions!$A$13:$A$18,0))*F2895)),2)</f>
        <v>10.5</v>
      </c>
    </row>
    <row r="2896" customFormat="false" ht="15" hidden="false" customHeight="false" outlineLevel="0" collapsed="false">
      <c r="A2896" s="24" t="s">
        <v>3719</v>
      </c>
      <c r="B2896" s="39" t="n">
        <v>46085</v>
      </c>
      <c r="C2896" s="24" t="s">
        <v>553</v>
      </c>
      <c r="D2896" s="24" t="s">
        <v>826</v>
      </c>
      <c r="E2896" s="24" t="s">
        <v>103</v>
      </c>
      <c r="F2896" s="38" t="n">
        <v>3570</v>
      </c>
      <c r="G2896" s="42" t="n">
        <f aca="false">DATE(YEAR(B2896),MONTH(B2896),1)</f>
        <v>46082</v>
      </c>
      <c r="H2896" s="24" t="str">
        <f aca="false">INDEX(Customers!$B$2:$B$601,MATCH(C2896,Customers!$A$2:$A$601,0))</f>
        <v>Central</v>
      </c>
      <c r="I2896" s="43" t="n">
        <f aca="false">ROUND(MIN(INDEX(Assumptions!$D$13:$D$18,MATCH(E2896,Assumptions!$A$13:$A$18,0)),MAX(INDEX(Assumptions!$C$13:$C$18,MATCH(E2896,Assumptions!$A$13:$A$18,0)),INDEX(Assumptions!$B$13:$B$18,MATCH(E2896,Assumptions!$A$13:$A$18,0))*F2896)),2)</f>
        <v>35.7</v>
      </c>
    </row>
    <row r="2897" customFormat="false" ht="15" hidden="false" customHeight="false" outlineLevel="0" collapsed="false">
      <c r="A2897" s="24" t="s">
        <v>3720</v>
      </c>
      <c r="B2897" s="39" t="n">
        <v>46085</v>
      </c>
      <c r="C2897" s="24" t="s">
        <v>564</v>
      </c>
      <c r="D2897" s="24" t="s">
        <v>826</v>
      </c>
      <c r="E2897" s="24" t="s">
        <v>103</v>
      </c>
      <c r="F2897" s="38" t="n">
        <v>1570</v>
      </c>
      <c r="G2897" s="42" t="n">
        <f aca="false">DATE(YEAR(B2897),MONTH(B2897),1)</f>
        <v>46082</v>
      </c>
      <c r="H2897" s="24" t="str">
        <f aca="false">INDEX(Customers!$B$2:$B$601,MATCH(C2897,Customers!$A$2:$A$601,0))</f>
        <v>Coast</v>
      </c>
      <c r="I2897" s="43" t="n">
        <f aca="false">ROUND(MIN(INDEX(Assumptions!$D$13:$D$18,MATCH(E2897,Assumptions!$A$13:$A$18,0)),MAX(INDEX(Assumptions!$C$13:$C$18,MATCH(E2897,Assumptions!$A$13:$A$18,0)),INDEX(Assumptions!$B$13:$B$18,MATCH(E2897,Assumptions!$A$13:$A$18,0))*F2897)),2)</f>
        <v>15.7</v>
      </c>
    </row>
    <row r="2898" customFormat="false" ht="15" hidden="false" customHeight="false" outlineLevel="0" collapsed="false">
      <c r="A2898" s="24" t="s">
        <v>3721</v>
      </c>
      <c r="B2898" s="39" t="n">
        <v>46085</v>
      </c>
      <c r="C2898" s="24" t="s">
        <v>566</v>
      </c>
      <c r="D2898" s="24" t="s">
        <v>175</v>
      </c>
      <c r="E2898" s="24" t="s">
        <v>105</v>
      </c>
      <c r="F2898" s="38" t="n">
        <v>1920</v>
      </c>
      <c r="G2898" s="42" t="n">
        <f aca="false">DATE(YEAR(B2898),MONTH(B2898),1)</f>
        <v>46082</v>
      </c>
      <c r="H2898" s="24" t="str">
        <f aca="false">INDEX(Customers!$B$2:$B$601,MATCH(C2898,Customers!$A$2:$A$601,0))</f>
        <v>Rift Valley</v>
      </c>
      <c r="I2898" s="43" t="n">
        <f aca="false">ROUND(MIN(INDEX(Assumptions!$D$13:$D$18,MATCH(E2898,Assumptions!$A$13:$A$18,0)),MAX(INDEX(Assumptions!$C$13:$C$18,MATCH(E2898,Assumptions!$A$13:$A$18,0)),INDEX(Assumptions!$B$13:$B$18,MATCH(E2898,Assumptions!$A$13:$A$18,0))*F2898)),2)</f>
        <v>28.8</v>
      </c>
    </row>
    <row r="2899" customFormat="false" ht="15" hidden="false" customHeight="false" outlineLevel="0" collapsed="false">
      <c r="A2899" s="24" t="s">
        <v>3722</v>
      </c>
      <c r="B2899" s="39" t="n">
        <v>46085</v>
      </c>
      <c r="C2899" s="24" t="s">
        <v>597</v>
      </c>
      <c r="D2899" s="24" t="s">
        <v>826</v>
      </c>
      <c r="E2899" s="24" t="s">
        <v>109</v>
      </c>
      <c r="F2899" s="38" t="n">
        <v>5040</v>
      </c>
      <c r="G2899" s="42" t="n">
        <f aca="false">DATE(YEAR(B2899),MONTH(B2899),1)</f>
        <v>46082</v>
      </c>
      <c r="H2899" s="24" t="str">
        <f aca="false">INDEX(Customers!$B$2:$B$601,MATCH(C2899,Customers!$A$2:$A$601,0))</f>
        <v>Eastern</v>
      </c>
      <c r="I2899" s="43" t="n">
        <f aca="false">ROUND(MIN(INDEX(Assumptions!$D$13:$D$18,MATCH(E2899,Assumptions!$A$13:$A$18,0)),MAX(INDEX(Assumptions!$C$13:$C$18,MATCH(E2899,Assumptions!$A$13:$A$18,0)),INDEX(Assumptions!$B$13:$B$18,MATCH(E2899,Assumptions!$A$13:$A$18,0))*F2899)),2)</f>
        <v>20.16</v>
      </c>
    </row>
    <row r="2900" customFormat="false" ht="15" hidden="false" customHeight="false" outlineLevel="0" collapsed="false">
      <c r="A2900" s="24" t="s">
        <v>3723</v>
      </c>
      <c r="B2900" s="39" t="n">
        <v>46085</v>
      </c>
      <c r="C2900" s="24" t="s">
        <v>611</v>
      </c>
      <c r="D2900" s="24" t="s">
        <v>826</v>
      </c>
      <c r="E2900" s="24" t="s">
        <v>103</v>
      </c>
      <c r="F2900" s="38" t="n">
        <v>1160</v>
      </c>
      <c r="G2900" s="42" t="n">
        <f aca="false">DATE(YEAR(B2900),MONTH(B2900),1)</f>
        <v>46082</v>
      </c>
      <c r="H2900" s="24" t="str">
        <f aca="false">INDEX(Customers!$B$2:$B$601,MATCH(C2900,Customers!$A$2:$A$601,0))</f>
        <v>Western</v>
      </c>
      <c r="I2900" s="43" t="n">
        <f aca="false">ROUND(MIN(INDEX(Assumptions!$D$13:$D$18,MATCH(E2900,Assumptions!$A$13:$A$18,0)),MAX(INDEX(Assumptions!$C$13:$C$18,MATCH(E2900,Assumptions!$A$13:$A$18,0)),INDEX(Assumptions!$B$13:$B$18,MATCH(E2900,Assumptions!$A$13:$A$18,0))*F2900)),2)</f>
        <v>11.6</v>
      </c>
    </row>
    <row r="2901" customFormat="false" ht="15" hidden="false" customHeight="false" outlineLevel="0" collapsed="false">
      <c r="A2901" s="24" t="s">
        <v>3724</v>
      </c>
      <c r="B2901" s="39" t="n">
        <v>46085</v>
      </c>
      <c r="C2901" s="24" t="s">
        <v>614</v>
      </c>
      <c r="D2901" s="24" t="s">
        <v>826</v>
      </c>
      <c r="E2901" s="24" t="s">
        <v>103</v>
      </c>
      <c r="F2901" s="38" t="n">
        <v>860</v>
      </c>
      <c r="G2901" s="42" t="n">
        <f aca="false">DATE(YEAR(B2901),MONTH(B2901),1)</f>
        <v>46082</v>
      </c>
      <c r="H2901" s="24" t="str">
        <f aca="false">INDEX(Customers!$B$2:$B$601,MATCH(C2901,Customers!$A$2:$A$601,0))</f>
        <v>Central</v>
      </c>
      <c r="I2901" s="43" t="n">
        <f aca="false">ROUND(MIN(INDEX(Assumptions!$D$13:$D$18,MATCH(E2901,Assumptions!$A$13:$A$18,0)),MAX(INDEX(Assumptions!$C$13:$C$18,MATCH(E2901,Assumptions!$A$13:$A$18,0)),INDEX(Assumptions!$B$13:$B$18,MATCH(E2901,Assumptions!$A$13:$A$18,0))*F2901)),2)</f>
        <v>8.6</v>
      </c>
    </row>
    <row r="2902" customFormat="false" ht="15" hidden="false" customHeight="false" outlineLevel="0" collapsed="false">
      <c r="A2902" s="24" t="s">
        <v>3725</v>
      </c>
      <c r="B2902" s="39" t="n">
        <v>46085</v>
      </c>
      <c r="C2902" s="24" t="s">
        <v>615</v>
      </c>
      <c r="D2902" s="24" t="s">
        <v>826</v>
      </c>
      <c r="E2902" s="24" t="s">
        <v>109</v>
      </c>
      <c r="F2902" s="38" t="n">
        <v>5740</v>
      </c>
      <c r="G2902" s="42" t="n">
        <f aca="false">DATE(YEAR(B2902),MONTH(B2902),1)</f>
        <v>46082</v>
      </c>
      <c r="H2902" s="24" t="str">
        <f aca="false">INDEX(Customers!$B$2:$B$601,MATCH(C2902,Customers!$A$2:$A$601,0))</f>
        <v>Coast</v>
      </c>
      <c r="I2902" s="43" t="n">
        <f aca="false">ROUND(MIN(INDEX(Assumptions!$D$13:$D$18,MATCH(E2902,Assumptions!$A$13:$A$18,0)),MAX(INDEX(Assumptions!$C$13:$C$18,MATCH(E2902,Assumptions!$A$13:$A$18,0)),INDEX(Assumptions!$B$13:$B$18,MATCH(E2902,Assumptions!$A$13:$A$18,0))*F2902)),2)</f>
        <v>22.96</v>
      </c>
    </row>
    <row r="2903" customFormat="false" ht="15" hidden="false" customHeight="false" outlineLevel="0" collapsed="false">
      <c r="A2903" s="24" t="s">
        <v>3726</v>
      </c>
      <c r="B2903" s="39" t="n">
        <v>46085</v>
      </c>
      <c r="C2903" s="24" t="s">
        <v>649</v>
      </c>
      <c r="D2903" s="24" t="s">
        <v>204</v>
      </c>
      <c r="E2903" s="24" t="s">
        <v>107</v>
      </c>
      <c r="F2903" s="38" t="n">
        <v>11100</v>
      </c>
      <c r="G2903" s="42" t="n">
        <f aca="false">DATE(YEAR(B2903),MONTH(B2903),1)</f>
        <v>46082</v>
      </c>
      <c r="H2903" s="24" t="str">
        <f aca="false">INDEX(Customers!$B$2:$B$601,MATCH(C2903,Customers!$A$2:$A$601,0))</f>
        <v>Eastern</v>
      </c>
      <c r="I2903" s="43" t="n">
        <f aca="false">ROUND(MIN(INDEX(Assumptions!$D$13:$D$18,MATCH(E2903,Assumptions!$A$13:$A$18,0)),MAX(INDEX(Assumptions!$C$13:$C$18,MATCH(E2903,Assumptions!$A$13:$A$18,0)),INDEX(Assumptions!$B$13:$B$18,MATCH(E2903,Assumptions!$A$13:$A$18,0))*F2903)),2)</f>
        <v>0</v>
      </c>
    </row>
    <row r="2904" customFormat="false" ht="15" hidden="false" customHeight="false" outlineLevel="0" collapsed="false">
      <c r="A2904" s="24" t="s">
        <v>3727</v>
      </c>
      <c r="B2904" s="39" t="n">
        <v>46085</v>
      </c>
      <c r="C2904" s="24" t="s">
        <v>683</v>
      </c>
      <c r="D2904" s="24" t="s">
        <v>826</v>
      </c>
      <c r="E2904" s="24" t="s">
        <v>113</v>
      </c>
      <c r="F2904" s="38" t="n">
        <v>250</v>
      </c>
      <c r="G2904" s="42" t="n">
        <f aca="false">DATE(YEAR(B2904),MONTH(B2904),1)</f>
        <v>46082</v>
      </c>
      <c r="H2904" s="24" t="str">
        <f aca="false">INDEX(Customers!$B$2:$B$601,MATCH(C2904,Customers!$A$2:$A$601,0))</f>
        <v>Eastern</v>
      </c>
      <c r="I2904" s="43" t="n">
        <f aca="false">ROUND(MIN(INDEX(Assumptions!$D$13:$D$18,MATCH(E2904,Assumptions!$A$13:$A$18,0)),MAX(INDEX(Assumptions!$C$13:$C$18,MATCH(E2904,Assumptions!$A$13:$A$18,0)),INDEX(Assumptions!$B$13:$B$18,MATCH(E2904,Assumptions!$A$13:$A$18,0))*F2904)),2)</f>
        <v>12.5</v>
      </c>
    </row>
    <row r="2905" customFormat="false" ht="15" hidden="false" customHeight="false" outlineLevel="0" collapsed="false">
      <c r="A2905" s="24" t="s">
        <v>3728</v>
      </c>
      <c r="B2905" s="39" t="n">
        <v>46085</v>
      </c>
      <c r="C2905" s="24" t="s">
        <v>688</v>
      </c>
      <c r="D2905" s="24" t="s">
        <v>826</v>
      </c>
      <c r="E2905" s="24" t="s">
        <v>111</v>
      </c>
      <c r="F2905" s="38" t="n">
        <v>100</v>
      </c>
      <c r="G2905" s="42" t="n">
        <f aca="false">DATE(YEAR(B2905),MONTH(B2905),1)</f>
        <v>46082</v>
      </c>
      <c r="H2905" s="24" t="str">
        <f aca="false">INDEX(Customers!$B$2:$B$601,MATCH(C2905,Customers!$A$2:$A$601,0))</f>
        <v>Coast</v>
      </c>
      <c r="I2905" s="43" t="n">
        <f aca="false">ROUND(MIN(INDEX(Assumptions!$D$13:$D$18,MATCH(E2905,Assumptions!$A$13:$A$18,0)),MAX(INDEX(Assumptions!$C$13:$C$18,MATCH(E2905,Assumptions!$A$13:$A$18,0)),INDEX(Assumptions!$B$13:$B$18,MATCH(E2905,Assumptions!$A$13:$A$18,0))*F2905)),2)</f>
        <v>4</v>
      </c>
    </row>
    <row r="2906" customFormat="false" ht="15" hidden="false" customHeight="false" outlineLevel="0" collapsed="false">
      <c r="A2906" s="24" t="s">
        <v>3729</v>
      </c>
      <c r="B2906" s="39" t="n">
        <v>46085</v>
      </c>
      <c r="C2906" s="24" t="s">
        <v>705</v>
      </c>
      <c r="D2906" s="24" t="s">
        <v>826</v>
      </c>
      <c r="E2906" s="24" t="s">
        <v>103</v>
      </c>
      <c r="F2906" s="38" t="n">
        <v>920</v>
      </c>
      <c r="G2906" s="42" t="n">
        <f aca="false">DATE(YEAR(B2906),MONTH(B2906),1)</f>
        <v>46082</v>
      </c>
      <c r="H2906" s="24" t="str">
        <f aca="false">INDEX(Customers!$B$2:$B$601,MATCH(C2906,Customers!$A$2:$A$601,0))</f>
        <v>Nairobi</v>
      </c>
      <c r="I2906" s="43" t="n">
        <f aca="false">ROUND(MIN(INDEX(Assumptions!$D$13:$D$18,MATCH(E2906,Assumptions!$A$13:$A$18,0)),MAX(INDEX(Assumptions!$C$13:$C$18,MATCH(E2906,Assumptions!$A$13:$A$18,0)),INDEX(Assumptions!$B$13:$B$18,MATCH(E2906,Assumptions!$A$13:$A$18,0))*F2906)),2)</f>
        <v>9.2</v>
      </c>
    </row>
    <row r="2907" customFormat="false" ht="15" hidden="false" customHeight="false" outlineLevel="0" collapsed="false">
      <c r="A2907" s="24" t="s">
        <v>3730</v>
      </c>
      <c r="B2907" s="39" t="n">
        <v>46085</v>
      </c>
      <c r="C2907" s="24" t="s">
        <v>710</v>
      </c>
      <c r="D2907" s="24" t="s">
        <v>826</v>
      </c>
      <c r="E2907" s="24" t="s">
        <v>109</v>
      </c>
      <c r="F2907" s="38" t="n">
        <v>1350</v>
      </c>
      <c r="G2907" s="42" t="n">
        <f aca="false">DATE(YEAR(B2907),MONTH(B2907),1)</f>
        <v>46082</v>
      </c>
      <c r="H2907" s="24" t="str">
        <f aca="false">INDEX(Customers!$B$2:$B$601,MATCH(C2907,Customers!$A$2:$A$601,0))</f>
        <v>Nairobi</v>
      </c>
      <c r="I2907" s="43" t="n">
        <f aca="false">ROUND(MIN(INDEX(Assumptions!$D$13:$D$18,MATCH(E2907,Assumptions!$A$13:$A$18,0)),MAX(INDEX(Assumptions!$C$13:$C$18,MATCH(E2907,Assumptions!$A$13:$A$18,0)),INDEX(Assumptions!$B$13:$B$18,MATCH(E2907,Assumptions!$A$13:$A$18,0))*F2907)),2)</f>
        <v>5.4</v>
      </c>
    </row>
    <row r="2908" customFormat="false" ht="15" hidden="false" customHeight="false" outlineLevel="0" collapsed="false">
      <c r="A2908" s="24" t="s">
        <v>3731</v>
      </c>
      <c r="B2908" s="39" t="n">
        <v>46085</v>
      </c>
      <c r="C2908" s="24" t="s">
        <v>712</v>
      </c>
      <c r="D2908" s="24" t="s">
        <v>826</v>
      </c>
      <c r="E2908" s="24" t="s">
        <v>109</v>
      </c>
      <c r="F2908" s="38" t="n">
        <v>7700</v>
      </c>
      <c r="G2908" s="42" t="n">
        <f aca="false">DATE(YEAR(B2908),MONTH(B2908),1)</f>
        <v>46082</v>
      </c>
      <c r="H2908" s="24" t="str">
        <f aca="false">INDEX(Customers!$B$2:$B$601,MATCH(C2908,Customers!$A$2:$A$601,0))</f>
        <v>Rift Valley</v>
      </c>
      <c r="I2908" s="43" t="n">
        <f aca="false">ROUND(MIN(INDEX(Assumptions!$D$13:$D$18,MATCH(E2908,Assumptions!$A$13:$A$18,0)),MAX(INDEX(Assumptions!$C$13:$C$18,MATCH(E2908,Assumptions!$A$13:$A$18,0)),INDEX(Assumptions!$B$13:$B$18,MATCH(E2908,Assumptions!$A$13:$A$18,0))*F2908)),2)</f>
        <v>30.8</v>
      </c>
    </row>
    <row r="2909" customFormat="false" ht="15" hidden="false" customHeight="false" outlineLevel="0" collapsed="false">
      <c r="A2909" s="24" t="s">
        <v>3732</v>
      </c>
      <c r="B2909" s="39" t="n">
        <v>46085</v>
      </c>
      <c r="C2909" s="24" t="s">
        <v>716</v>
      </c>
      <c r="D2909" s="24" t="s">
        <v>826</v>
      </c>
      <c r="E2909" s="24" t="s">
        <v>111</v>
      </c>
      <c r="F2909" s="38" t="n">
        <v>200</v>
      </c>
      <c r="G2909" s="42" t="n">
        <f aca="false">DATE(YEAR(B2909),MONTH(B2909),1)</f>
        <v>46082</v>
      </c>
      <c r="H2909" s="24" t="str">
        <f aca="false">INDEX(Customers!$B$2:$B$601,MATCH(C2909,Customers!$A$2:$A$601,0))</f>
        <v>Western</v>
      </c>
      <c r="I2909" s="43" t="n">
        <f aca="false">ROUND(MIN(INDEX(Assumptions!$D$13:$D$18,MATCH(E2909,Assumptions!$A$13:$A$18,0)),MAX(INDEX(Assumptions!$C$13:$C$18,MATCH(E2909,Assumptions!$A$13:$A$18,0)),INDEX(Assumptions!$B$13:$B$18,MATCH(E2909,Assumptions!$A$13:$A$18,0))*F2909)),2)</f>
        <v>8</v>
      </c>
    </row>
    <row r="2910" customFormat="false" ht="15" hidden="false" customHeight="false" outlineLevel="0" collapsed="false">
      <c r="A2910" s="24" t="s">
        <v>3733</v>
      </c>
      <c r="B2910" s="39" t="n">
        <v>46085</v>
      </c>
      <c r="C2910" s="24" t="s">
        <v>748</v>
      </c>
      <c r="D2910" s="24" t="s">
        <v>206</v>
      </c>
      <c r="E2910" s="24" t="s">
        <v>107</v>
      </c>
      <c r="F2910" s="38" t="n">
        <v>2050</v>
      </c>
      <c r="G2910" s="42" t="n">
        <f aca="false">DATE(YEAR(B2910),MONTH(B2910),1)</f>
        <v>46082</v>
      </c>
      <c r="H2910" s="24" t="str">
        <f aca="false">INDEX(Customers!$B$2:$B$601,MATCH(C2910,Customers!$A$2:$A$601,0))</f>
        <v>Eastern</v>
      </c>
      <c r="I2910" s="43" t="n">
        <f aca="false">ROUND(MIN(INDEX(Assumptions!$D$13:$D$18,MATCH(E2910,Assumptions!$A$13:$A$18,0)),MAX(INDEX(Assumptions!$C$13:$C$18,MATCH(E2910,Assumptions!$A$13:$A$18,0)),INDEX(Assumptions!$B$13:$B$18,MATCH(E2910,Assumptions!$A$13:$A$18,0))*F2910)),2)</f>
        <v>0</v>
      </c>
    </row>
    <row r="2911" customFormat="false" ht="15" hidden="false" customHeight="false" outlineLevel="0" collapsed="false">
      <c r="A2911" s="24" t="s">
        <v>3734</v>
      </c>
      <c r="B2911" s="39" t="n">
        <v>46085</v>
      </c>
      <c r="C2911" s="24" t="s">
        <v>749</v>
      </c>
      <c r="D2911" s="24" t="s">
        <v>159</v>
      </c>
      <c r="E2911" s="24" t="s">
        <v>107</v>
      </c>
      <c r="F2911" s="38" t="n">
        <v>24180</v>
      </c>
      <c r="G2911" s="42" t="n">
        <f aca="false">DATE(YEAR(B2911),MONTH(B2911),1)</f>
        <v>46082</v>
      </c>
      <c r="H2911" s="24" t="str">
        <f aca="false">INDEX(Customers!$B$2:$B$601,MATCH(C2911,Customers!$A$2:$A$601,0))</f>
        <v>Nairobi</v>
      </c>
      <c r="I2911" s="43" t="n">
        <f aca="false">ROUND(MIN(INDEX(Assumptions!$D$13:$D$18,MATCH(E2911,Assumptions!$A$13:$A$18,0)),MAX(INDEX(Assumptions!$C$13:$C$18,MATCH(E2911,Assumptions!$A$13:$A$18,0)),INDEX(Assumptions!$B$13:$B$18,MATCH(E2911,Assumptions!$A$13:$A$18,0))*F2911)),2)</f>
        <v>0</v>
      </c>
    </row>
    <row r="2912" customFormat="false" ht="15" hidden="false" customHeight="false" outlineLevel="0" collapsed="false">
      <c r="A2912" s="24" t="s">
        <v>3735</v>
      </c>
      <c r="B2912" s="39" t="n">
        <v>46085</v>
      </c>
      <c r="C2912" s="24" t="s">
        <v>785</v>
      </c>
      <c r="D2912" s="24" t="s">
        <v>164</v>
      </c>
      <c r="E2912" s="24" t="s">
        <v>105</v>
      </c>
      <c r="F2912" s="38" t="n">
        <v>3130</v>
      </c>
      <c r="G2912" s="42" t="n">
        <f aca="false">DATE(YEAR(B2912),MONTH(B2912),1)</f>
        <v>46082</v>
      </c>
      <c r="H2912" s="24" t="str">
        <f aca="false">INDEX(Customers!$B$2:$B$601,MATCH(C2912,Customers!$A$2:$A$601,0))</f>
        <v>Central</v>
      </c>
      <c r="I2912" s="43" t="n">
        <f aca="false">ROUND(MIN(INDEX(Assumptions!$D$13:$D$18,MATCH(E2912,Assumptions!$A$13:$A$18,0)),MAX(INDEX(Assumptions!$C$13:$C$18,MATCH(E2912,Assumptions!$A$13:$A$18,0)),INDEX(Assumptions!$B$13:$B$18,MATCH(E2912,Assumptions!$A$13:$A$18,0))*F2912)),2)</f>
        <v>46.95</v>
      </c>
    </row>
    <row r="2913" customFormat="false" ht="15" hidden="false" customHeight="false" outlineLevel="0" collapsed="false">
      <c r="A2913" s="24" t="s">
        <v>3736</v>
      </c>
      <c r="B2913" s="39" t="n">
        <v>46085</v>
      </c>
      <c r="C2913" s="24" t="s">
        <v>807</v>
      </c>
      <c r="D2913" s="24" t="s">
        <v>826</v>
      </c>
      <c r="E2913" s="24" t="s">
        <v>113</v>
      </c>
      <c r="F2913" s="38" t="n">
        <v>50</v>
      </c>
      <c r="G2913" s="42" t="n">
        <f aca="false">DATE(YEAR(B2913),MONTH(B2913),1)</f>
        <v>46082</v>
      </c>
      <c r="H2913" s="24" t="str">
        <f aca="false">INDEX(Customers!$B$2:$B$601,MATCH(C2913,Customers!$A$2:$A$601,0))</f>
        <v>Nairobi</v>
      </c>
      <c r="I2913" s="43" t="n">
        <f aca="false">ROUND(MIN(INDEX(Assumptions!$D$13:$D$18,MATCH(E2913,Assumptions!$A$13:$A$18,0)),MAX(INDEX(Assumptions!$C$13:$C$18,MATCH(E2913,Assumptions!$A$13:$A$18,0)),INDEX(Assumptions!$B$13:$B$18,MATCH(E2913,Assumptions!$A$13:$A$18,0))*F2913)),2)</f>
        <v>2.5</v>
      </c>
    </row>
    <row r="2914" customFormat="false" ht="15" hidden="false" customHeight="false" outlineLevel="0" collapsed="false">
      <c r="A2914" s="24" t="s">
        <v>3737</v>
      </c>
      <c r="B2914" s="39" t="n">
        <v>46085</v>
      </c>
      <c r="C2914" s="24" t="s">
        <v>809</v>
      </c>
      <c r="D2914" s="24" t="s">
        <v>826</v>
      </c>
      <c r="E2914" s="24" t="s">
        <v>103</v>
      </c>
      <c r="F2914" s="38" t="n">
        <v>1300</v>
      </c>
      <c r="G2914" s="42" t="n">
        <f aca="false">DATE(YEAR(B2914),MONTH(B2914),1)</f>
        <v>46082</v>
      </c>
      <c r="H2914" s="24" t="str">
        <f aca="false">INDEX(Customers!$B$2:$B$601,MATCH(C2914,Customers!$A$2:$A$601,0))</f>
        <v>Nairobi</v>
      </c>
      <c r="I2914" s="43" t="n">
        <f aca="false">ROUND(MIN(INDEX(Assumptions!$D$13:$D$18,MATCH(E2914,Assumptions!$A$13:$A$18,0)),MAX(INDEX(Assumptions!$C$13:$C$18,MATCH(E2914,Assumptions!$A$13:$A$18,0)),INDEX(Assumptions!$B$13:$B$18,MATCH(E2914,Assumptions!$A$13:$A$18,0))*F2914)),2)</f>
        <v>13</v>
      </c>
    </row>
    <row r="2915" customFormat="false" ht="15" hidden="false" customHeight="false" outlineLevel="0" collapsed="false">
      <c r="A2915" s="24" t="s">
        <v>3738</v>
      </c>
      <c r="B2915" s="39" t="n">
        <v>46085</v>
      </c>
      <c r="C2915" s="24" t="s">
        <v>817</v>
      </c>
      <c r="D2915" s="24" t="s">
        <v>826</v>
      </c>
      <c r="E2915" s="24" t="s">
        <v>103</v>
      </c>
      <c r="F2915" s="38" t="n">
        <v>750</v>
      </c>
      <c r="G2915" s="42" t="n">
        <f aca="false">DATE(YEAR(B2915),MONTH(B2915),1)</f>
        <v>46082</v>
      </c>
      <c r="H2915" s="24" t="str">
        <f aca="false">INDEX(Customers!$B$2:$B$601,MATCH(C2915,Customers!$A$2:$A$601,0))</f>
        <v>Western</v>
      </c>
      <c r="I2915" s="43" t="n">
        <f aca="false">ROUND(MIN(INDEX(Assumptions!$D$13:$D$18,MATCH(E2915,Assumptions!$A$13:$A$18,0)),MAX(INDEX(Assumptions!$C$13:$C$18,MATCH(E2915,Assumptions!$A$13:$A$18,0)),INDEX(Assumptions!$B$13:$B$18,MATCH(E2915,Assumptions!$A$13:$A$18,0))*F2915)),2)</f>
        <v>7.5</v>
      </c>
    </row>
    <row r="2916" customFormat="false" ht="15" hidden="false" customHeight="false" outlineLevel="0" collapsed="false">
      <c r="A2916" s="24" t="s">
        <v>3739</v>
      </c>
      <c r="B2916" s="39" t="n">
        <v>46086</v>
      </c>
      <c r="C2916" s="24" t="s">
        <v>218</v>
      </c>
      <c r="D2916" s="24" t="s">
        <v>826</v>
      </c>
      <c r="E2916" s="24" t="s">
        <v>103</v>
      </c>
      <c r="F2916" s="38" t="n">
        <v>3050</v>
      </c>
      <c r="G2916" s="42" t="n">
        <f aca="false">DATE(YEAR(B2916),MONTH(B2916),1)</f>
        <v>46082</v>
      </c>
      <c r="H2916" s="24" t="str">
        <f aca="false">INDEX(Customers!$B$2:$B$601,MATCH(C2916,Customers!$A$2:$A$601,0))</f>
        <v>Coast</v>
      </c>
      <c r="I2916" s="43" t="n">
        <f aca="false">ROUND(MIN(INDEX(Assumptions!$D$13:$D$18,MATCH(E2916,Assumptions!$A$13:$A$18,0)),MAX(INDEX(Assumptions!$C$13:$C$18,MATCH(E2916,Assumptions!$A$13:$A$18,0)),INDEX(Assumptions!$B$13:$B$18,MATCH(E2916,Assumptions!$A$13:$A$18,0))*F2916)),2)</f>
        <v>30.5</v>
      </c>
    </row>
    <row r="2917" customFormat="false" ht="15" hidden="false" customHeight="false" outlineLevel="0" collapsed="false">
      <c r="A2917" s="24" t="s">
        <v>3740</v>
      </c>
      <c r="B2917" s="39" t="n">
        <v>46086</v>
      </c>
      <c r="C2917" s="24" t="s">
        <v>243</v>
      </c>
      <c r="D2917" s="24" t="s">
        <v>826</v>
      </c>
      <c r="E2917" s="24" t="s">
        <v>113</v>
      </c>
      <c r="F2917" s="38" t="n">
        <v>50</v>
      </c>
      <c r="G2917" s="42" t="n">
        <f aca="false">DATE(YEAR(B2917),MONTH(B2917),1)</f>
        <v>46082</v>
      </c>
      <c r="H2917" s="24" t="str">
        <f aca="false">INDEX(Customers!$B$2:$B$601,MATCH(C2917,Customers!$A$2:$A$601,0))</f>
        <v>Coast</v>
      </c>
      <c r="I2917" s="43" t="n">
        <f aca="false">ROUND(MIN(INDEX(Assumptions!$D$13:$D$18,MATCH(E2917,Assumptions!$A$13:$A$18,0)),MAX(INDEX(Assumptions!$C$13:$C$18,MATCH(E2917,Assumptions!$A$13:$A$18,0)),INDEX(Assumptions!$B$13:$B$18,MATCH(E2917,Assumptions!$A$13:$A$18,0))*F2917)),2)</f>
        <v>2.5</v>
      </c>
    </row>
    <row r="2918" customFormat="false" ht="15" hidden="false" customHeight="false" outlineLevel="0" collapsed="false">
      <c r="A2918" s="24" t="s">
        <v>3741</v>
      </c>
      <c r="B2918" s="39" t="n">
        <v>46086</v>
      </c>
      <c r="C2918" s="24" t="s">
        <v>245</v>
      </c>
      <c r="D2918" s="24" t="s">
        <v>826</v>
      </c>
      <c r="E2918" s="24" t="s">
        <v>113</v>
      </c>
      <c r="F2918" s="38" t="n">
        <v>500</v>
      </c>
      <c r="G2918" s="42" t="n">
        <f aca="false">DATE(YEAR(B2918),MONTH(B2918),1)</f>
        <v>46082</v>
      </c>
      <c r="H2918" s="24" t="str">
        <f aca="false">INDEX(Customers!$B$2:$B$601,MATCH(C2918,Customers!$A$2:$A$601,0))</f>
        <v>Rift Valley</v>
      </c>
      <c r="I2918" s="43" t="n">
        <f aca="false">ROUND(MIN(INDEX(Assumptions!$D$13:$D$18,MATCH(E2918,Assumptions!$A$13:$A$18,0)),MAX(INDEX(Assumptions!$C$13:$C$18,MATCH(E2918,Assumptions!$A$13:$A$18,0)),INDEX(Assumptions!$B$13:$B$18,MATCH(E2918,Assumptions!$A$13:$A$18,0))*F2918)),2)</f>
        <v>25</v>
      </c>
    </row>
    <row r="2919" customFormat="false" ht="15" hidden="false" customHeight="false" outlineLevel="0" collapsed="false">
      <c r="A2919" s="24" t="s">
        <v>3742</v>
      </c>
      <c r="B2919" s="39" t="n">
        <v>46086</v>
      </c>
      <c r="C2919" s="24" t="s">
        <v>271</v>
      </c>
      <c r="D2919" s="24" t="s">
        <v>184</v>
      </c>
      <c r="E2919" s="24" t="s">
        <v>107</v>
      </c>
      <c r="F2919" s="38" t="n">
        <v>2640</v>
      </c>
      <c r="G2919" s="42" t="n">
        <f aca="false">DATE(YEAR(B2919),MONTH(B2919),1)</f>
        <v>46082</v>
      </c>
      <c r="H2919" s="24" t="str">
        <f aca="false">INDEX(Customers!$B$2:$B$601,MATCH(C2919,Customers!$A$2:$A$601,0))</f>
        <v>Coast</v>
      </c>
      <c r="I2919" s="43" t="n">
        <f aca="false">ROUND(MIN(INDEX(Assumptions!$D$13:$D$18,MATCH(E2919,Assumptions!$A$13:$A$18,0)),MAX(INDEX(Assumptions!$C$13:$C$18,MATCH(E2919,Assumptions!$A$13:$A$18,0)),INDEX(Assumptions!$B$13:$B$18,MATCH(E2919,Assumptions!$A$13:$A$18,0))*F2919)),2)</f>
        <v>0</v>
      </c>
    </row>
    <row r="2920" customFormat="false" ht="15" hidden="false" customHeight="false" outlineLevel="0" collapsed="false">
      <c r="A2920" s="24" t="s">
        <v>3743</v>
      </c>
      <c r="B2920" s="39" t="n">
        <v>46086</v>
      </c>
      <c r="C2920" s="24" t="s">
        <v>280</v>
      </c>
      <c r="D2920" s="24" t="s">
        <v>826</v>
      </c>
      <c r="E2920" s="24" t="s">
        <v>113</v>
      </c>
      <c r="F2920" s="38" t="n">
        <v>1000</v>
      </c>
      <c r="G2920" s="42" t="n">
        <f aca="false">DATE(YEAR(B2920),MONTH(B2920),1)</f>
        <v>46082</v>
      </c>
      <c r="H2920" s="24" t="str">
        <f aca="false">INDEX(Customers!$B$2:$B$601,MATCH(C2920,Customers!$A$2:$A$601,0))</f>
        <v>Western</v>
      </c>
      <c r="I2920" s="43" t="n">
        <f aca="false">ROUND(MIN(INDEX(Assumptions!$D$13:$D$18,MATCH(E2920,Assumptions!$A$13:$A$18,0)),MAX(INDEX(Assumptions!$C$13:$C$18,MATCH(E2920,Assumptions!$A$13:$A$18,0)),INDEX(Assumptions!$B$13:$B$18,MATCH(E2920,Assumptions!$A$13:$A$18,0))*F2920)),2)</f>
        <v>50</v>
      </c>
    </row>
    <row r="2921" customFormat="false" ht="15" hidden="false" customHeight="false" outlineLevel="0" collapsed="false">
      <c r="A2921" s="24" t="s">
        <v>3744</v>
      </c>
      <c r="B2921" s="39" t="n">
        <v>46086</v>
      </c>
      <c r="C2921" s="24" t="s">
        <v>307</v>
      </c>
      <c r="D2921" s="24" t="s">
        <v>826</v>
      </c>
      <c r="E2921" s="24" t="s">
        <v>109</v>
      </c>
      <c r="F2921" s="38" t="n">
        <v>520</v>
      </c>
      <c r="G2921" s="42" t="n">
        <f aca="false">DATE(YEAR(B2921),MONTH(B2921),1)</f>
        <v>46082</v>
      </c>
      <c r="H2921" s="24" t="str">
        <f aca="false">INDEX(Customers!$B$2:$B$601,MATCH(C2921,Customers!$A$2:$A$601,0))</f>
        <v>Rift Valley</v>
      </c>
      <c r="I2921" s="43" t="n">
        <f aca="false">ROUND(MIN(INDEX(Assumptions!$D$13:$D$18,MATCH(E2921,Assumptions!$A$13:$A$18,0)),MAX(INDEX(Assumptions!$C$13:$C$18,MATCH(E2921,Assumptions!$A$13:$A$18,0)),INDEX(Assumptions!$B$13:$B$18,MATCH(E2921,Assumptions!$A$13:$A$18,0))*F2921)),2)</f>
        <v>2.08</v>
      </c>
    </row>
    <row r="2922" customFormat="false" ht="15" hidden="false" customHeight="false" outlineLevel="0" collapsed="false">
      <c r="A2922" s="24" t="s">
        <v>3745</v>
      </c>
      <c r="B2922" s="39" t="n">
        <v>46086</v>
      </c>
      <c r="C2922" s="24" t="s">
        <v>351</v>
      </c>
      <c r="D2922" s="24" t="s">
        <v>826</v>
      </c>
      <c r="E2922" s="24" t="s">
        <v>109</v>
      </c>
      <c r="F2922" s="38" t="n">
        <v>3110</v>
      </c>
      <c r="G2922" s="42" t="n">
        <f aca="false">DATE(YEAR(B2922),MONTH(B2922),1)</f>
        <v>46082</v>
      </c>
      <c r="H2922" s="24" t="str">
        <f aca="false">INDEX(Customers!$B$2:$B$601,MATCH(C2922,Customers!$A$2:$A$601,0))</f>
        <v>Eastern</v>
      </c>
      <c r="I2922" s="43" t="n">
        <f aca="false">ROUND(MIN(INDEX(Assumptions!$D$13:$D$18,MATCH(E2922,Assumptions!$A$13:$A$18,0)),MAX(INDEX(Assumptions!$C$13:$C$18,MATCH(E2922,Assumptions!$A$13:$A$18,0)),INDEX(Assumptions!$B$13:$B$18,MATCH(E2922,Assumptions!$A$13:$A$18,0))*F2922)),2)</f>
        <v>12.44</v>
      </c>
    </row>
    <row r="2923" customFormat="false" ht="15" hidden="false" customHeight="false" outlineLevel="0" collapsed="false">
      <c r="A2923" s="24" t="s">
        <v>3746</v>
      </c>
      <c r="B2923" s="39" t="n">
        <v>46086</v>
      </c>
      <c r="C2923" s="24" t="s">
        <v>360</v>
      </c>
      <c r="D2923" s="24" t="s">
        <v>826</v>
      </c>
      <c r="E2923" s="24" t="s">
        <v>111</v>
      </c>
      <c r="F2923" s="38" t="n">
        <v>500</v>
      </c>
      <c r="G2923" s="42" t="n">
        <f aca="false">DATE(YEAR(B2923),MONTH(B2923),1)</f>
        <v>46082</v>
      </c>
      <c r="H2923" s="24" t="str">
        <f aca="false">INDEX(Customers!$B$2:$B$601,MATCH(C2923,Customers!$A$2:$A$601,0))</f>
        <v>Coast</v>
      </c>
      <c r="I2923" s="43" t="n">
        <f aca="false">ROUND(MIN(INDEX(Assumptions!$D$13:$D$18,MATCH(E2923,Assumptions!$A$13:$A$18,0)),MAX(INDEX(Assumptions!$C$13:$C$18,MATCH(E2923,Assumptions!$A$13:$A$18,0)),INDEX(Assumptions!$B$13:$B$18,MATCH(E2923,Assumptions!$A$13:$A$18,0))*F2923)),2)</f>
        <v>20</v>
      </c>
    </row>
    <row r="2924" customFormat="false" ht="15" hidden="false" customHeight="false" outlineLevel="0" collapsed="false">
      <c r="A2924" s="24" t="s">
        <v>3747</v>
      </c>
      <c r="B2924" s="39" t="n">
        <v>46086</v>
      </c>
      <c r="C2924" s="24" t="s">
        <v>373</v>
      </c>
      <c r="D2924" s="24" t="s">
        <v>826</v>
      </c>
      <c r="E2924" s="24" t="s">
        <v>113</v>
      </c>
      <c r="F2924" s="38" t="n">
        <v>500</v>
      </c>
      <c r="G2924" s="42" t="n">
        <f aca="false">DATE(YEAR(B2924),MONTH(B2924),1)</f>
        <v>46082</v>
      </c>
      <c r="H2924" s="24" t="str">
        <f aca="false">INDEX(Customers!$B$2:$B$601,MATCH(C2924,Customers!$A$2:$A$601,0))</f>
        <v>Rift Valley</v>
      </c>
      <c r="I2924" s="43" t="n">
        <f aca="false">ROUND(MIN(INDEX(Assumptions!$D$13:$D$18,MATCH(E2924,Assumptions!$A$13:$A$18,0)),MAX(INDEX(Assumptions!$C$13:$C$18,MATCH(E2924,Assumptions!$A$13:$A$18,0)),INDEX(Assumptions!$B$13:$B$18,MATCH(E2924,Assumptions!$A$13:$A$18,0))*F2924)),2)</f>
        <v>25</v>
      </c>
    </row>
    <row r="2925" customFormat="false" ht="15" hidden="false" customHeight="false" outlineLevel="0" collapsed="false">
      <c r="A2925" s="24" t="s">
        <v>3748</v>
      </c>
      <c r="B2925" s="39" t="n">
        <v>46086</v>
      </c>
      <c r="C2925" s="24" t="s">
        <v>385</v>
      </c>
      <c r="D2925" s="24" t="s">
        <v>826</v>
      </c>
      <c r="E2925" s="24" t="s">
        <v>113</v>
      </c>
      <c r="F2925" s="38" t="n">
        <v>250</v>
      </c>
      <c r="G2925" s="42" t="n">
        <f aca="false">DATE(YEAR(B2925),MONTH(B2925),1)</f>
        <v>46082</v>
      </c>
      <c r="H2925" s="24" t="str">
        <f aca="false">INDEX(Customers!$B$2:$B$601,MATCH(C2925,Customers!$A$2:$A$601,0))</f>
        <v>Central</v>
      </c>
      <c r="I2925" s="43" t="n">
        <f aca="false">ROUND(MIN(INDEX(Assumptions!$D$13:$D$18,MATCH(E2925,Assumptions!$A$13:$A$18,0)),MAX(INDEX(Assumptions!$C$13:$C$18,MATCH(E2925,Assumptions!$A$13:$A$18,0)),INDEX(Assumptions!$B$13:$B$18,MATCH(E2925,Assumptions!$A$13:$A$18,0))*F2925)),2)</f>
        <v>12.5</v>
      </c>
    </row>
    <row r="2926" customFormat="false" ht="15" hidden="false" customHeight="false" outlineLevel="0" collapsed="false">
      <c r="A2926" s="24" t="s">
        <v>3749</v>
      </c>
      <c r="B2926" s="39" t="n">
        <v>46086</v>
      </c>
      <c r="C2926" s="24" t="s">
        <v>391</v>
      </c>
      <c r="D2926" s="24" t="s">
        <v>162</v>
      </c>
      <c r="E2926" s="24" t="s">
        <v>107</v>
      </c>
      <c r="F2926" s="38" t="n">
        <v>22180</v>
      </c>
      <c r="G2926" s="42" t="n">
        <f aca="false">DATE(YEAR(B2926),MONTH(B2926),1)</f>
        <v>46082</v>
      </c>
      <c r="H2926" s="24" t="str">
        <f aca="false">INDEX(Customers!$B$2:$B$601,MATCH(C2926,Customers!$A$2:$A$601,0))</f>
        <v>Nairobi</v>
      </c>
      <c r="I2926" s="43" t="n">
        <f aca="false">ROUND(MIN(INDEX(Assumptions!$D$13:$D$18,MATCH(E2926,Assumptions!$A$13:$A$18,0)),MAX(INDEX(Assumptions!$C$13:$C$18,MATCH(E2926,Assumptions!$A$13:$A$18,0)),INDEX(Assumptions!$B$13:$B$18,MATCH(E2926,Assumptions!$A$13:$A$18,0))*F2926)),2)</f>
        <v>0</v>
      </c>
    </row>
    <row r="2927" customFormat="false" ht="15" hidden="false" customHeight="false" outlineLevel="0" collapsed="false">
      <c r="A2927" s="24" t="s">
        <v>3750</v>
      </c>
      <c r="B2927" s="39" t="n">
        <v>46086</v>
      </c>
      <c r="C2927" s="24" t="s">
        <v>391</v>
      </c>
      <c r="D2927" s="24" t="s">
        <v>153</v>
      </c>
      <c r="E2927" s="24" t="s">
        <v>107</v>
      </c>
      <c r="F2927" s="38" t="n">
        <v>3150</v>
      </c>
      <c r="G2927" s="42" t="n">
        <f aca="false">DATE(YEAR(B2927),MONTH(B2927),1)</f>
        <v>46082</v>
      </c>
      <c r="H2927" s="24" t="str">
        <f aca="false">INDEX(Customers!$B$2:$B$601,MATCH(C2927,Customers!$A$2:$A$601,0))</f>
        <v>Nairobi</v>
      </c>
      <c r="I2927" s="43" t="n">
        <f aca="false">ROUND(MIN(INDEX(Assumptions!$D$13:$D$18,MATCH(E2927,Assumptions!$A$13:$A$18,0)),MAX(INDEX(Assumptions!$C$13:$C$18,MATCH(E2927,Assumptions!$A$13:$A$18,0)),INDEX(Assumptions!$B$13:$B$18,MATCH(E2927,Assumptions!$A$13:$A$18,0))*F2927)),2)</f>
        <v>0</v>
      </c>
    </row>
    <row r="2928" customFormat="false" ht="15" hidden="false" customHeight="false" outlineLevel="0" collapsed="false">
      <c r="A2928" s="24" t="s">
        <v>3751</v>
      </c>
      <c r="B2928" s="39" t="n">
        <v>46086</v>
      </c>
      <c r="C2928" s="24" t="s">
        <v>393</v>
      </c>
      <c r="D2928" s="24" t="s">
        <v>826</v>
      </c>
      <c r="E2928" s="24" t="s">
        <v>111</v>
      </c>
      <c r="F2928" s="38" t="n">
        <v>50</v>
      </c>
      <c r="G2928" s="42" t="n">
        <f aca="false">DATE(YEAR(B2928),MONTH(B2928),1)</f>
        <v>46082</v>
      </c>
      <c r="H2928" s="24" t="str">
        <f aca="false">INDEX(Customers!$B$2:$B$601,MATCH(C2928,Customers!$A$2:$A$601,0))</f>
        <v>Rift Valley</v>
      </c>
      <c r="I2928" s="43" t="n">
        <f aca="false">ROUND(MIN(INDEX(Assumptions!$D$13:$D$18,MATCH(E2928,Assumptions!$A$13:$A$18,0)),MAX(INDEX(Assumptions!$C$13:$C$18,MATCH(E2928,Assumptions!$A$13:$A$18,0)),INDEX(Assumptions!$B$13:$B$18,MATCH(E2928,Assumptions!$A$13:$A$18,0))*F2928)),2)</f>
        <v>2</v>
      </c>
    </row>
    <row r="2929" customFormat="false" ht="15" hidden="false" customHeight="false" outlineLevel="0" collapsed="false">
      <c r="A2929" s="24" t="s">
        <v>3752</v>
      </c>
      <c r="B2929" s="39" t="n">
        <v>46086</v>
      </c>
      <c r="C2929" s="24" t="s">
        <v>393</v>
      </c>
      <c r="D2929" s="24" t="s">
        <v>826</v>
      </c>
      <c r="E2929" s="24" t="s">
        <v>111</v>
      </c>
      <c r="F2929" s="38" t="n">
        <v>1000</v>
      </c>
      <c r="G2929" s="42" t="n">
        <f aca="false">DATE(YEAR(B2929),MONTH(B2929),1)</f>
        <v>46082</v>
      </c>
      <c r="H2929" s="24" t="str">
        <f aca="false">INDEX(Customers!$B$2:$B$601,MATCH(C2929,Customers!$A$2:$A$601,0))</f>
        <v>Rift Valley</v>
      </c>
      <c r="I2929" s="43" t="n">
        <f aca="false">ROUND(MIN(INDEX(Assumptions!$D$13:$D$18,MATCH(E2929,Assumptions!$A$13:$A$18,0)),MAX(INDEX(Assumptions!$C$13:$C$18,MATCH(E2929,Assumptions!$A$13:$A$18,0)),INDEX(Assumptions!$B$13:$B$18,MATCH(E2929,Assumptions!$A$13:$A$18,0))*F2929)),2)</f>
        <v>40</v>
      </c>
    </row>
    <row r="2930" customFormat="false" ht="15" hidden="false" customHeight="false" outlineLevel="0" collapsed="false">
      <c r="A2930" s="24" t="s">
        <v>3753</v>
      </c>
      <c r="B2930" s="39" t="n">
        <v>46086</v>
      </c>
      <c r="C2930" s="24" t="s">
        <v>397</v>
      </c>
      <c r="D2930" s="24" t="s">
        <v>197</v>
      </c>
      <c r="E2930" s="24" t="s">
        <v>107</v>
      </c>
      <c r="F2930" s="38" t="n">
        <v>4470</v>
      </c>
      <c r="G2930" s="42" t="n">
        <f aca="false">DATE(YEAR(B2930),MONTH(B2930),1)</f>
        <v>46082</v>
      </c>
      <c r="H2930" s="24" t="str">
        <f aca="false">INDEX(Customers!$B$2:$B$601,MATCH(C2930,Customers!$A$2:$A$601,0))</f>
        <v>Western</v>
      </c>
      <c r="I2930" s="43" t="n">
        <f aca="false">ROUND(MIN(INDEX(Assumptions!$D$13:$D$18,MATCH(E2930,Assumptions!$A$13:$A$18,0)),MAX(INDEX(Assumptions!$C$13:$C$18,MATCH(E2930,Assumptions!$A$13:$A$18,0)),INDEX(Assumptions!$B$13:$B$18,MATCH(E2930,Assumptions!$A$13:$A$18,0))*F2930)),2)</f>
        <v>0</v>
      </c>
    </row>
    <row r="2931" customFormat="false" ht="15" hidden="false" customHeight="false" outlineLevel="0" collapsed="false">
      <c r="A2931" s="24" t="s">
        <v>3754</v>
      </c>
      <c r="B2931" s="39" t="n">
        <v>46086</v>
      </c>
      <c r="C2931" s="24" t="s">
        <v>400</v>
      </c>
      <c r="D2931" s="24" t="s">
        <v>153</v>
      </c>
      <c r="E2931" s="24" t="s">
        <v>107</v>
      </c>
      <c r="F2931" s="38" t="n">
        <v>6320</v>
      </c>
      <c r="G2931" s="42" t="n">
        <f aca="false">DATE(YEAR(B2931),MONTH(B2931),1)</f>
        <v>46082</v>
      </c>
      <c r="H2931" s="24" t="str">
        <f aca="false">INDEX(Customers!$B$2:$B$601,MATCH(C2931,Customers!$A$2:$A$601,0))</f>
        <v>Nairobi</v>
      </c>
      <c r="I2931" s="43" t="n">
        <f aca="false">ROUND(MIN(INDEX(Assumptions!$D$13:$D$18,MATCH(E2931,Assumptions!$A$13:$A$18,0)),MAX(INDEX(Assumptions!$C$13:$C$18,MATCH(E2931,Assumptions!$A$13:$A$18,0)),INDEX(Assumptions!$B$13:$B$18,MATCH(E2931,Assumptions!$A$13:$A$18,0))*F2931)),2)</f>
        <v>0</v>
      </c>
    </row>
    <row r="2932" customFormat="false" ht="15" hidden="false" customHeight="false" outlineLevel="0" collapsed="false">
      <c r="A2932" s="24" t="s">
        <v>3755</v>
      </c>
      <c r="B2932" s="39" t="n">
        <v>46086</v>
      </c>
      <c r="C2932" s="24" t="s">
        <v>404</v>
      </c>
      <c r="D2932" s="24" t="s">
        <v>826</v>
      </c>
      <c r="E2932" s="24" t="s">
        <v>103</v>
      </c>
      <c r="F2932" s="38" t="n">
        <v>770</v>
      </c>
      <c r="G2932" s="42" t="n">
        <f aca="false">DATE(YEAR(B2932),MONTH(B2932),1)</f>
        <v>46082</v>
      </c>
      <c r="H2932" s="24" t="str">
        <f aca="false">INDEX(Customers!$B$2:$B$601,MATCH(C2932,Customers!$A$2:$A$601,0))</f>
        <v>Eastern</v>
      </c>
      <c r="I2932" s="43" t="n">
        <f aca="false">ROUND(MIN(INDEX(Assumptions!$D$13:$D$18,MATCH(E2932,Assumptions!$A$13:$A$18,0)),MAX(INDEX(Assumptions!$C$13:$C$18,MATCH(E2932,Assumptions!$A$13:$A$18,0)),INDEX(Assumptions!$B$13:$B$18,MATCH(E2932,Assumptions!$A$13:$A$18,0))*F2932)),2)</f>
        <v>7.7</v>
      </c>
    </row>
    <row r="2933" customFormat="false" ht="15" hidden="false" customHeight="false" outlineLevel="0" collapsed="false">
      <c r="A2933" s="24" t="s">
        <v>3756</v>
      </c>
      <c r="B2933" s="39" t="n">
        <v>46086</v>
      </c>
      <c r="C2933" s="24" t="s">
        <v>408</v>
      </c>
      <c r="D2933" s="24" t="s">
        <v>826</v>
      </c>
      <c r="E2933" s="24" t="s">
        <v>113</v>
      </c>
      <c r="F2933" s="38" t="n">
        <v>250</v>
      </c>
      <c r="G2933" s="42" t="n">
        <f aca="false">DATE(YEAR(B2933),MONTH(B2933),1)</f>
        <v>46082</v>
      </c>
      <c r="H2933" s="24" t="str">
        <f aca="false">INDEX(Customers!$B$2:$B$601,MATCH(C2933,Customers!$A$2:$A$601,0))</f>
        <v>Nairobi</v>
      </c>
      <c r="I2933" s="43" t="n">
        <f aca="false">ROUND(MIN(INDEX(Assumptions!$D$13:$D$18,MATCH(E2933,Assumptions!$A$13:$A$18,0)),MAX(INDEX(Assumptions!$C$13:$C$18,MATCH(E2933,Assumptions!$A$13:$A$18,0)),INDEX(Assumptions!$B$13:$B$18,MATCH(E2933,Assumptions!$A$13:$A$18,0))*F2933)),2)</f>
        <v>12.5</v>
      </c>
    </row>
    <row r="2934" customFormat="false" ht="15" hidden="false" customHeight="false" outlineLevel="0" collapsed="false">
      <c r="A2934" s="24" t="s">
        <v>3757</v>
      </c>
      <c r="B2934" s="39" t="n">
        <v>46086</v>
      </c>
      <c r="C2934" s="24" t="s">
        <v>408</v>
      </c>
      <c r="D2934" s="24" t="s">
        <v>826</v>
      </c>
      <c r="E2934" s="24" t="s">
        <v>109</v>
      </c>
      <c r="F2934" s="38" t="n">
        <v>11690</v>
      </c>
      <c r="G2934" s="42" t="n">
        <f aca="false">DATE(YEAR(B2934),MONTH(B2934),1)</f>
        <v>46082</v>
      </c>
      <c r="H2934" s="24" t="str">
        <f aca="false">INDEX(Customers!$B$2:$B$601,MATCH(C2934,Customers!$A$2:$A$601,0))</f>
        <v>Nairobi</v>
      </c>
      <c r="I2934" s="43" t="n">
        <f aca="false">ROUND(MIN(INDEX(Assumptions!$D$13:$D$18,MATCH(E2934,Assumptions!$A$13:$A$18,0)),MAX(INDEX(Assumptions!$C$13:$C$18,MATCH(E2934,Assumptions!$A$13:$A$18,0)),INDEX(Assumptions!$B$13:$B$18,MATCH(E2934,Assumptions!$A$13:$A$18,0))*F2934)),2)</f>
        <v>40</v>
      </c>
    </row>
    <row r="2935" customFormat="false" ht="15" hidden="false" customHeight="false" outlineLevel="0" collapsed="false">
      <c r="A2935" s="24" t="s">
        <v>3758</v>
      </c>
      <c r="B2935" s="39" t="n">
        <v>46086</v>
      </c>
      <c r="C2935" s="24" t="s">
        <v>414</v>
      </c>
      <c r="D2935" s="24" t="s">
        <v>826</v>
      </c>
      <c r="E2935" s="24" t="s">
        <v>103</v>
      </c>
      <c r="F2935" s="38" t="n">
        <v>280</v>
      </c>
      <c r="G2935" s="42" t="n">
        <f aca="false">DATE(YEAR(B2935),MONTH(B2935),1)</f>
        <v>46082</v>
      </c>
      <c r="H2935" s="24" t="str">
        <f aca="false">INDEX(Customers!$B$2:$B$601,MATCH(C2935,Customers!$A$2:$A$601,0))</f>
        <v>Rift Valley</v>
      </c>
      <c r="I2935" s="43" t="n">
        <f aca="false">ROUND(MIN(INDEX(Assumptions!$D$13:$D$18,MATCH(E2935,Assumptions!$A$13:$A$18,0)),MAX(INDEX(Assumptions!$C$13:$C$18,MATCH(E2935,Assumptions!$A$13:$A$18,0)),INDEX(Assumptions!$B$13:$B$18,MATCH(E2935,Assumptions!$A$13:$A$18,0))*F2935)),2)</f>
        <v>5</v>
      </c>
    </row>
    <row r="2936" customFormat="false" ht="15" hidden="false" customHeight="false" outlineLevel="0" collapsed="false">
      <c r="A2936" s="24" t="s">
        <v>3759</v>
      </c>
      <c r="B2936" s="39" t="n">
        <v>46086</v>
      </c>
      <c r="C2936" s="24" t="s">
        <v>414</v>
      </c>
      <c r="D2936" s="24" t="s">
        <v>826</v>
      </c>
      <c r="E2936" s="24" t="s">
        <v>111</v>
      </c>
      <c r="F2936" s="38" t="n">
        <v>200</v>
      </c>
      <c r="G2936" s="42" t="n">
        <f aca="false">DATE(YEAR(B2936),MONTH(B2936),1)</f>
        <v>46082</v>
      </c>
      <c r="H2936" s="24" t="str">
        <f aca="false">INDEX(Customers!$B$2:$B$601,MATCH(C2936,Customers!$A$2:$A$601,0))</f>
        <v>Rift Valley</v>
      </c>
      <c r="I2936" s="43" t="n">
        <f aca="false">ROUND(MIN(INDEX(Assumptions!$D$13:$D$18,MATCH(E2936,Assumptions!$A$13:$A$18,0)),MAX(INDEX(Assumptions!$C$13:$C$18,MATCH(E2936,Assumptions!$A$13:$A$18,0)),INDEX(Assumptions!$B$13:$B$18,MATCH(E2936,Assumptions!$A$13:$A$18,0))*F2936)),2)</f>
        <v>8</v>
      </c>
    </row>
    <row r="2937" customFormat="false" ht="15" hidden="false" customHeight="false" outlineLevel="0" collapsed="false">
      <c r="A2937" s="24" t="s">
        <v>3760</v>
      </c>
      <c r="B2937" s="39" t="n">
        <v>46086</v>
      </c>
      <c r="C2937" s="24" t="s">
        <v>423</v>
      </c>
      <c r="D2937" s="24" t="s">
        <v>826</v>
      </c>
      <c r="E2937" s="24" t="s">
        <v>111</v>
      </c>
      <c r="F2937" s="38" t="n">
        <v>200</v>
      </c>
      <c r="G2937" s="42" t="n">
        <f aca="false">DATE(YEAR(B2937),MONTH(B2937),1)</f>
        <v>46082</v>
      </c>
      <c r="H2937" s="24" t="str">
        <f aca="false">INDEX(Customers!$B$2:$B$601,MATCH(C2937,Customers!$A$2:$A$601,0))</f>
        <v>Nairobi</v>
      </c>
      <c r="I2937" s="43" t="n">
        <f aca="false">ROUND(MIN(INDEX(Assumptions!$D$13:$D$18,MATCH(E2937,Assumptions!$A$13:$A$18,0)),MAX(INDEX(Assumptions!$C$13:$C$18,MATCH(E2937,Assumptions!$A$13:$A$18,0)),INDEX(Assumptions!$B$13:$B$18,MATCH(E2937,Assumptions!$A$13:$A$18,0))*F2937)),2)</f>
        <v>8</v>
      </c>
    </row>
    <row r="2938" customFormat="false" ht="15" hidden="false" customHeight="false" outlineLevel="0" collapsed="false">
      <c r="A2938" s="24" t="s">
        <v>3761</v>
      </c>
      <c r="B2938" s="39" t="n">
        <v>46086</v>
      </c>
      <c r="C2938" s="24" t="s">
        <v>451</v>
      </c>
      <c r="D2938" s="24" t="s">
        <v>826</v>
      </c>
      <c r="E2938" s="24" t="s">
        <v>109</v>
      </c>
      <c r="F2938" s="38" t="n">
        <v>31910</v>
      </c>
      <c r="G2938" s="42" t="n">
        <f aca="false">DATE(YEAR(B2938),MONTH(B2938),1)</f>
        <v>46082</v>
      </c>
      <c r="H2938" s="24" t="str">
        <f aca="false">INDEX(Customers!$B$2:$B$601,MATCH(C2938,Customers!$A$2:$A$601,0))</f>
        <v>Nairobi</v>
      </c>
      <c r="I2938" s="43" t="n">
        <f aca="false">ROUND(MIN(INDEX(Assumptions!$D$13:$D$18,MATCH(E2938,Assumptions!$A$13:$A$18,0)),MAX(INDEX(Assumptions!$C$13:$C$18,MATCH(E2938,Assumptions!$A$13:$A$18,0)),INDEX(Assumptions!$B$13:$B$18,MATCH(E2938,Assumptions!$A$13:$A$18,0))*F2938)),2)</f>
        <v>40</v>
      </c>
    </row>
    <row r="2939" customFormat="false" ht="15" hidden="false" customHeight="false" outlineLevel="0" collapsed="false">
      <c r="A2939" s="24" t="s">
        <v>3762</v>
      </c>
      <c r="B2939" s="39" t="n">
        <v>46086</v>
      </c>
      <c r="C2939" s="24" t="s">
        <v>471</v>
      </c>
      <c r="D2939" s="24" t="s">
        <v>826</v>
      </c>
      <c r="E2939" s="24" t="s">
        <v>113</v>
      </c>
      <c r="F2939" s="38" t="n">
        <v>250</v>
      </c>
      <c r="G2939" s="42" t="n">
        <f aca="false">DATE(YEAR(B2939),MONTH(B2939),1)</f>
        <v>46082</v>
      </c>
      <c r="H2939" s="24" t="str">
        <f aca="false">INDEX(Customers!$B$2:$B$601,MATCH(C2939,Customers!$A$2:$A$601,0))</f>
        <v>Eastern</v>
      </c>
      <c r="I2939" s="43" t="n">
        <f aca="false">ROUND(MIN(INDEX(Assumptions!$D$13:$D$18,MATCH(E2939,Assumptions!$A$13:$A$18,0)),MAX(INDEX(Assumptions!$C$13:$C$18,MATCH(E2939,Assumptions!$A$13:$A$18,0)),INDEX(Assumptions!$B$13:$B$18,MATCH(E2939,Assumptions!$A$13:$A$18,0))*F2939)),2)</f>
        <v>12.5</v>
      </c>
    </row>
    <row r="2940" customFormat="false" ht="15" hidden="false" customHeight="false" outlineLevel="0" collapsed="false">
      <c r="A2940" s="24" t="s">
        <v>3763</v>
      </c>
      <c r="B2940" s="39" t="n">
        <v>46086</v>
      </c>
      <c r="C2940" s="24" t="s">
        <v>474</v>
      </c>
      <c r="D2940" s="24" t="s">
        <v>826</v>
      </c>
      <c r="E2940" s="24" t="s">
        <v>103</v>
      </c>
      <c r="F2940" s="38" t="n">
        <v>11830</v>
      </c>
      <c r="G2940" s="42" t="n">
        <f aca="false">DATE(YEAR(B2940),MONTH(B2940),1)</f>
        <v>46082</v>
      </c>
      <c r="H2940" s="24" t="str">
        <f aca="false">INDEX(Customers!$B$2:$B$601,MATCH(C2940,Customers!$A$2:$A$601,0))</f>
        <v>Eastern</v>
      </c>
      <c r="I2940" s="43" t="n">
        <f aca="false">ROUND(MIN(INDEX(Assumptions!$D$13:$D$18,MATCH(E2940,Assumptions!$A$13:$A$18,0)),MAX(INDEX(Assumptions!$C$13:$C$18,MATCH(E2940,Assumptions!$A$13:$A$18,0)),INDEX(Assumptions!$B$13:$B$18,MATCH(E2940,Assumptions!$A$13:$A$18,0))*F2940)),2)</f>
        <v>105</v>
      </c>
    </row>
    <row r="2941" customFormat="false" ht="15" hidden="false" customHeight="false" outlineLevel="0" collapsed="false">
      <c r="A2941" s="24" t="s">
        <v>3764</v>
      </c>
      <c r="B2941" s="39" t="n">
        <v>46086</v>
      </c>
      <c r="C2941" s="24" t="s">
        <v>476</v>
      </c>
      <c r="D2941" s="24" t="s">
        <v>826</v>
      </c>
      <c r="E2941" s="24" t="s">
        <v>111</v>
      </c>
      <c r="F2941" s="38" t="n">
        <v>50</v>
      </c>
      <c r="G2941" s="42" t="n">
        <f aca="false">DATE(YEAR(B2941),MONTH(B2941),1)</f>
        <v>46082</v>
      </c>
      <c r="H2941" s="24" t="str">
        <f aca="false">INDEX(Customers!$B$2:$B$601,MATCH(C2941,Customers!$A$2:$A$601,0))</f>
        <v>Coast</v>
      </c>
      <c r="I2941" s="43" t="n">
        <f aca="false">ROUND(MIN(INDEX(Assumptions!$D$13:$D$18,MATCH(E2941,Assumptions!$A$13:$A$18,0)),MAX(INDEX(Assumptions!$C$13:$C$18,MATCH(E2941,Assumptions!$A$13:$A$18,0)),INDEX(Assumptions!$B$13:$B$18,MATCH(E2941,Assumptions!$A$13:$A$18,0))*F2941)),2)</f>
        <v>2</v>
      </c>
    </row>
    <row r="2942" customFormat="false" ht="15" hidden="false" customHeight="false" outlineLevel="0" collapsed="false">
      <c r="A2942" s="24" t="s">
        <v>3765</v>
      </c>
      <c r="B2942" s="39" t="n">
        <v>46086</v>
      </c>
      <c r="C2942" s="24" t="s">
        <v>493</v>
      </c>
      <c r="D2942" s="24" t="s">
        <v>826</v>
      </c>
      <c r="E2942" s="24" t="s">
        <v>111</v>
      </c>
      <c r="F2942" s="38" t="n">
        <v>50</v>
      </c>
      <c r="G2942" s="42" t="n">
        <f aca="false">DATE(YEAR(B2942),MONTH(B2942),1)</f>
        <v>46082</v>
      </c>
      <c r="H2942" s="24" t="str">
        <f aca="false">INDEX(Customers!$B$2:$B$601,MATCH(C2942,Customers!$A$2:$A$601,0))</f>
        <v>Eastern</v>
      </c>
      <c r="I2942" s="43" t="n">
        <f aca="false">ROUND(MIN(INDEX(Assumptions!$D$13:$D$18,MATCH(E2942,Assumptions!$A$13:$A$18,0)),MAX(INDEX(Assumptions!$C$13:$C$18,MATCH(E2942,Assumptions!$A$13:$A$18,0)),INDEX(Assumptions!$B$13:$B$18,MATCH(E2942,Assumptions!$A$13:$A$18,0))*F2942)),2)</f>
        <v>2</v>
      </c>
    </row>
    <row r="2943" customFormat="false" ht="15" hidden="false" customHeight="false" outlineLevel="0" collapsed="false">
      <c r="A2943" s="24" t="s">
        <v>3766</v>
      </c>
      <c r="B2943" s="39" t="n">
        <v>46086</v>
      </c>
      <c r="C2943" s="24" t="s">
        <v>504</v>
      </c>
      <c r="D2943" s="24" t="s">
        <v>826</v>
      </c>
      <c r="E2943" s="24" t="s">
        <v>109</v>
      </c>
      <c r="F2943" s="38" t="n">
        <v>9180</v>
      </c>
      <c r="G2943" s="42" t="n">
        <f aca="false">DATE(YEAR(B2943),MONTH(B2943),1)</f>
        <v>46082</v>
      </c>
      <c r="H2943" s="24" t="str">
        <f aca="false">INDEX(Customers!$B$2:$B$601,MATCH(C2943,Customers!$A$2:$A$601,0))</f>
        <v>Coast</v>
      </c>
      <c r="I2943" s="43" t="n">
        <f aca="false">ROUND(MIN(INDEX(Assumptions!$D$13:$D$18,MATCH(E2943,Assumptions!$A$13:$A$18,0)),MAX(INDEX(Assumptions!$C$13:$C$18,MATCH(E2943,Assumptions!$A$13:$A$18,0)),INDEX(Assumptions!$B$13:$B$18,MATCH(E2943,Assumptions!$A$13:$A$18,0))*F2943)),2)</f>
        <v>36.72</v>
      </c>
    </row>
    <row r="2944" customFormat="false" ht="15" hidden="false" customHeight="false" outlineLevel="0" collapsed="false">
      <c r="A2944" s="24" t="s">
        <v>3767</v>
      </c>
      <c r="B2944" s="39" t="n">
        <v>46086</v>
      </c>
      <c r="C2944" s="24" t="s">
        <v>505</v>
      </c>
      <c r="D2944" s="24" t="s">
        <v>207</v>
      </c>
      <c r="E2944" s="24" t="s">
        <v>105</v>
      </c>
      <c r="F2944" s="38" t="n">
        <v>1340</v>
      </c>
      <c r="G2944" s="42" t="n">
        <f aca="false">DATE(YEAR(B2944),MONTH(B2944),1)</f>
        <v>46082</v>
      </c>
      <c r="H2944" s="24" t="str">
        <f aca="false">INDEX(Customers!$B$2:$B$601,MATCH(C2944,Customers!$A$2:$A$601,0))</f>
        <v>Eastern</v>
      </c>
      <c r="I2944" s="43" t="n">
        <f aca="false">ROUND(MIN(INDEX(Assumptions!$D$13:$D$18,MATCH(E2944,Assumptions!$A$13:$A$18,0)),MAX(INDEX(Assumptions!$C$13:$C$18,MATCH(E2944,Assumptions!$A$13:$A$18,0)),INDEX(Assumptions!$B$13:$B$18,MATCH(E2944,Assumptions!$A$13:$A$18,0))*F2944)),2)</f>
        <v>20.1</v>
      </c>
    </row>
    <row r="2945" customFormat="false" ht="15" hidden="false" customHeight="false" outlineLevel="0" collapsed="false">
      <c r="A2945" s="24" t="s">
        <v>3768</v>
      </c>
      <c r="B2945" s="39" t="n">
        <v>46086</v>
      </c>
      <c r="C2945" s="24" t="s">
        <v>508</v>
      </c>
      <c r="D2945" s="24" t="s">
        <v>203</v>
      </c>
      <c r="E2945" s="24" t="s">
        <v>105</v>
      </c>
      <c r="F2945" s="38" t="n">
        <v>5790</v>
      </c>
      <c r="G2945" s="42" t="n">
        <f aca="false">DATE(YEAR(B2945),MONTH(B2945),1)</f>
        <v>46082</v>
      </c>
      <c r="H2945" s="24" t="str">
        <f aca="false">INDEX(Customers!$B$2:$B$601,MATCH(C2945,Customers!$A$2:$A$601,0))</f>
        <v>Eastern</v>
      </c>
      <c r="I2945" s="43" t="n">
        <f aca="false">ROUND(MIN(INDEX(Assumptions!$D$13:$D$18,MATCH(E2945,Assumptions!$A$13:$A$18,0)),MAX(INDEX(Assumptions!$C$13:$C$18,MATCH(E2945,Assumptions!$A$13:$A$18,0)),INDEX(Assumptions!$B$13:$B$18,MATCH(E2945,Assumptions!$A$13:$A$18,0))*F2945)),2)</f>
        <v>86.85</v>
      </c>
    </row>
    <row r="2946" customFormat="false" ht="15" hidden="false" customHeight="false" outlineLevel="0" collapsed="false">
      <c r="A2946" s="24" t="s">
        <v>3769</v>
      </c>
      <c r="B2946" s="39" t="n">
        <v>46086</v>
      </c>
      <c r="C2946" s="24" t="s">
        <v>518</v>
      </c>
      <c r="D2946" s="24" t="s">
        <v>826</v>
      </c>
      <c r="E2946" s="24" t="s">
        <v>113</v>
      </c>
      <c r="F2946" s="38" t="n">
        <v>2000</v>
      </c>
      <c r="G2946" s="42" t="n">
        <f aca="false">DATE(YEAR(B2946),MONTH(B2946),1)</f>
        <v>46082</v>
      </c>
      <c r="H2946" s="24" t="str">
        <f aca="false">INDEX(Customers!$B$2:$B$601,MATCH(C2946,Customers!$A$2:$A$601,0))</f>
        <v>Nairobi</v>
      </c>
      <c r="I2946" s="43" t="n">
        <f aca="false">ROUND(MIN(INDEX(Assumptions!$D$13:$D$18,MATCH(E2946,Assumptions!$A$13:$A$18,0)),MAX(INDEX(Assumptions!$C$13:$C$18,MATCH(E2946,Assumptions!$A$13:$A$18,0)),INDEX(Assumptions!$B$13:$B$18,MATCH(E2946,Assumptions!$A$13:$A$18,0))*F2946)),2)</f>
        <v>100</v>
      </c>
    </row>
    <row r="2947" customFormat="false" ht="15" hidden="false" customHeight="false" outlineLevel="0" collapsed="false">
      <c r="A2947" s="24" t="s">
        <v>3770</v>
      </c>
      <c r="B2947" s="39" t="n">
        <v>46086</v>
      </c>
      <c r="C2947" s="24" t="s">
        <v>521</v>
      </c>
      <c r="D2947" s="24" t="s">
        <v>195</v>
      </c>
      <c r="E2947" s="24" t="s">
        <v>105</v>
      </c>
      <c r="F2947" s="38" t="n">
        <v>630</v>
      </c>
      <c r="G2947" s="42" t="n">
        <f aca="false">DATE(YEAR(B2947),MONTH(B2947),1)</f>
        <v>46082</v>
      </c>
      <c r="H2947" s="24" t="str">
        <f aca="false">INDEX(Customers!$B$2:$B$601,MATCH(C2947,Customers!$A$2:$A$601,0))</f>
        <v>Western</v>
      </c>
      <c r="I2947" s="43" t="n">
        <f aca="false">ROUND(MIN(INDEX(Assumptions!$D$13:$D$18,MATCH(E2947,Assumptions!$A$13:$A$18,0)),MAX(INDEX(Assumptions!$C$13:$C$18,MATCH(E2947,Assumptions!$A$13:$A$18,0)),INDEX(Assumptions!$B$13:$B$18,MATCH(E2947,Assumptions!$A$13:$A$18,0))*F2947)),2)</f>
        <v>10</v>
      </c>
    </row>
    <row r="2948" customFormat="false" ht="15" hidden="false" customHeight="false" outlineLevel="0" collapsed="false">
      <c r="A2948" s="24" t="s">
        <v>3771</v>
      </c>
      <c r="B2948" s="39" t="n">
        <v>46086</v>
      </c>
      <c r="C2948" s="24" t="s">
        <v>570</v>
      </c>
      <c r="D2948" s="24" t="s">
        <v>199</v>
      </c>
      <c r="E2948" s="24" t="s">
        <v>105</v>
      </c>
      <c r="F2948" s="38" t="n">
        <v>1150</v>
      </c>
      <c r="G2948" s="42" t="n">
        <f aca="false">DATE(YEAR(B2948),MONTH(B2948),1)</f>
        <v>46082</v>
      </c>
      <c r="H2948" s="24" t="str">
        <f aca="false">INDEX(Customers!$B$2:$B$601,MATCH(C2948,Customers!$A$2:$A$601,0))</f>
        <v>Western</v>
      </c>
      <c r="I2948" s="43" t="n">
        <f aca="false">ROUND(MIN(INDEX(Assumptions!$D$13:$D$18,MATCH(E2948,Assumptions!$A$13:$A$18,0)),MAX(INDEX(Assumptions!$C$13:$C$18,MATCH(E2948,Assumptions!$A$13:$A$18,0)),INDEX(Assumptions!$B$13:$B$18,MATCH(E2948,Assumptions!$A$13:$A$18,0))*F2948)),2)</f>
        <v>17.25</v>
      </c>
    </row>
    <row r="2949" customFormat="false" ht="15" hidden="false" customHeight="false" outlineLevel="0" collapsed="false">
      <c r="A2949" s="24" t="s">
        <v>3772</v>
      </c>
      <c r="B2949" s="39" t="n">
        <v>46086</v>
      </c>
      <c r="C2949" s="24" t="s">
        <v>576</v>
      </c>
      <c r="D2949" s="24" t="s">
        <v>826</v>
      </c>
      <c r="E2949" s="24" t="s">
        <v>111</v>
      </c>
      <c r="F2949" s="38" t="n">
        <v>200</v>
      </c>
      <c r="G2949" s="42" t="n">
        <f aca="false">DATE(YEAR(B2949),MONTH(B2949),1)</f>
        <v>46082</v>
      </c>
      <c r="H2949" s="24" t="str">
        <f aca="false">INDEX(Customers!$B$2:$B$601,MATCH(C2949,Customers!$A$2:$A$601,0))</f>
        <v>Coast</v>
      </c>
      <c r="I2949" s="43" t="n">
        <f aca="false">ROUND(MIN(INDEX(Assumptions!$D$13:$D$18,MATCH(E2949,Assumptions!$A$13:$A$18,0)),MAX(INDEX(Assumptions!$C$13:$C$18,MATCH(E2949,Assumptions!$A$13:$A$18,0)),INDEX(Assumptions!$B$13:$B$18,MATCH(E2949,Assumptions!$A$13:$A$18,0))*F2949)),2)</f>
        <v>8</v>
      </c>
    </row>
    <row r="2950" customFormat="false" ht="15" hidden="false" customHeight="false" outlineLevel="0" collapsed="false">
      <c r="A2950" s="24" t="s">
        <v>3773</v>
      </c>
      <c r="B2950" s="39" t="n">
        <v>46086</v>
      </c>
      <c r="C2950" s="24" t="s">
        <v>585</v>
      </c>
      <c r="D2950" s="24" t="s">
        <v>826</v>
      </c>
      <c r="E2950" s="24" t="s">
        <v>111</v>
      </c>
      <c r="F2950" s="38" t="n">
        <v>200</v>
      </c>
      <c r="G2950" s="42" t="n">
        <f aca="false">DATE(YEAR(B2950),MONTH(B2950),1)</f>
        <v>46082</v>
      </c>
      <c r="H2950" s="24" t="str">
        <f aca="false">INDEX(Customers!$B$2:$B$601,MATCH(C2950,Customers!$A$2:$A$601,0))</f>
        <v>Eastern</v>
      </c>
      <c r="I2950" s="43" t="n">
        <f aca="false">ROUND(MIN(INDEX(Assumptions!$D$13:$D$18,MATCH(E2950,Assumptions!$A$13:$A$18,0)),MAX(INDEX(Assumptions!$C$13:$C$18,MATCH(E2950,Assumptions!$A$13:$A$18,0)),INDEX(Assumptions!$B$13:$B$18,MATCH(E2950,Assumptions!$A$13:$A$18,0))*F2950)),2)</f>
        <v>8</v>
      </c>
    </row>
    <row r="2951" customFormat="false" ht="15" hidden="false" customHeight="false" outlineLevel="0" collapsed="false">
      <c r="A2951" s="24" t="s">
        <v>3774</v>
      </c>
      <c r="B2951" s="39" t="n">
        <v>46086</v>
      </c>
      <c r="C2951" s="24" t="s">
        <v>608</v>
      </c>
      <c r="D2951" s="24" t="s">
        <v>209</v>
      </c>
      <c r="E2951" s="24" t="s">
        <v>107</v>
      </c>
      <c r="F2951" s="38" t="n">
        <v>18960</v>
      </c>
      <c r="G2951" s="42" t="n">
        <f aca="false">DATE(YEAR(B2951),MONTH(B2951),1)</f>
        <v>46082</v>
      </c>
      <c r="H2951" s="24" t="str">
        <f aca="false">INDEX(Customers!$B$2:$B$601,MATCH(C2951,Customers!$A$2:$A$601,0))</f>
        <v>Eastern</v>
      </c>
      <c r="I2951" s="43" t="n">
        <f aca="false">ROUND(MIN(INDEX(Assumptions!$D$13:$D$18,MATCH(E2951,Assumptions!$A$13:$A$18,0)),MAX(INDEX(Assumptions!$C$13:$C$18,MATCH(E2951,Assumptions!$A$13:$A$18,0)),INDEX(Assumptions!$B$13:$B$18,MATCH(E2951,Assumptions!$A$13:$A$18,0))*F2951)),2)</f>
        <v>0</v>
      </c>
    </row>
    <row r="2952" customFormat="false" ht="15" hidden="false" customHeight="false" outlineLevel="0" collapsed="false">
      <c r="A2952" s="24" t="s">
        <v>3775</v>
      </c>
      <c r="B2952" s="39" t="n">
        <v>46086</v>
      </c>
      <c r="C2952" s="24" t="s">
        <v>615</v>
      </c>
      <c r="D2952" s="24" t="s">
        <v>826</v>
      </c>
      <c r="E2952" s="24" t="s">
        <v>113</v>
      </c>
      <c r="F2952" s="38" t="n">
        <v>250</v>
      </c>
      <c r="G2952" s="42" t="n">
        <f aca="false">DATE(YEAR(B2952),MONTH(B2952),1)</f>
        <v>46082</v>
      </c>
      <c r="H2952" s="24" t="str">
        <f aca="false">INDEX(Customers!$B$2:$B$601,MATCH(C2952,Customers!$A$2:$A$601,0))</f>
        <v>Coast</v>
      </c>
      <c r="I2952" s="43" t="n">
        <f aca="false">ROUND(MIN(INDEX(Assumptions!$D$13:$D$18,MATCH(E2952,Assumptions!$A$13:$A$18,0)),MAX(INDEX(Assumptions!$C$13:$C$18,MATCH(E2952,Assumptions!$A$13:$A$18,0)),INDEX(Assumptions!$B$13:$B$18,MATCH(E2952,Assumptions!$A$13:$A$18,0))*F2952)),2)</f>
        <v>12.5</v>
      </c>
    </row>
    <row r="2953" customFormat="false" ht="15" hidden="false" customHeight="false" outlineLevel="0" collapsed="false">
      <c r="A2953" s="24" t="s">
        <v>3776</v>
      </c>
      <c r="B2953" s="39" t="n">
        <v>46086</v>
      </c>
      <c r="C2953" s="24" t="s">
        <v>627</v>
      </c>
      <c r="D2953" s="24" t="s">
        <v>826</v>
      </c>
      <c r="E2953" s="24" t="s">
        <v>113</v>
      </c>
      <c r="F2953" s="38" t="n">
        <v>1000</v>
      </c>
      <c r="G2953" s="42" t="n">
        <f aca="false">DATE(YEAR(B2953),MONTH(B2953),1)</f>
        <v>46082</v>
      </c>
      <c r="H2953" s="24" t="str">
        <f aca="false">INDEX(Customers!$B$2:$B$601,MATCH(C2953,Customers!$A$2:$A$601,0))</f>
        <v>Central</v>
      </c>
      <c r="I2953" s="43" t="n">
        <f aca="false">ROUND(MIN(INDEX(Assumptions!$D$13:$D$18,MATCH(E2953,Assumptions!$A$13:$A$18,0)),MAX(INDEX(Assumptions!$C$13:$C$18,MATCH(E2953,Assumptions!$A$13:$A$18,0)),INDEX(Assumptions!$B$13:$B$18,MATCH(E2953,Assumptions!$A$13:$A$18,0))*F2953)),2)</f>
        <v>50</v>
      </c>
    </row>
    <row r="2954" customFormat="false" ht="15" hidden="false" customHeight="false" outlineLevel="0" collapsed="false">
      <c r="A2954" s="24" t="s">
        <v>3777</v>
      </c>
      <c r="B2954" s="39" t="n">
        <v>46086</v>
      </c>
      <c r="C2954" s="24" t="s">
        <v>630</v>
      </c>
      <c r="D2954" s="24" t="s">
        <v>826</v>
      </c>
      <c r="E2954" s="24" t="s">
        <v>113</v>
      </c>
      <c r="F2954" s="38" t="n">
        <v>250</v>
      </c>
      <c r="G2954" s="42" t="n">
        <f aca="false">DATE(YEAR(B2954),MONTH(B2954),1)</f>
        <v>46082</v>
      </c>
      <c r="H2954" s="24" t="str">
        <f aca="false">INDEX(Customers!$B$2:$B$601,MATCH(C2954,Customers!$A$2:$A$601,0))</f>
        <v>Western</v>
      </c>
      <c r="I2954" s="43" t="n">
        <f aca="false">ROUND(MIN(INDEX(Assumptions!$D$13:$D$18,MATCH(E2954,Assumptions!$A$13:$A$18,0)),MAX(INDEX(Assumptions!$C$13:$C$18,MATCH(E2954,Assumptions!$A$13:$A$18,0)),INDEX(Assumptions!$B$13:$B$18,MATCH(E2954,Assumptions!$A$13:$A$18,0))*F2954)),2)</f>
        <v>12.5</v>
      </c>
    </row>
    <row r="2955" customFormat="false" ht="15" hidden="false" customHeight="false" outlineLevel="0" collapsed="false">
      <c r="A2955" s="24" t="s">
        <v>3778</v>
      </c>
      <c r="B2955" s="39" t="n">
        <v>46086</v>
      </c>
      <c r="C2955" s="24" t="s">
        <v>631</v>
      </c>
      <c r="D2955" s="24" t="s">
        <v>826</v>
      </c>
      <c r="E2955" s="24" t="s">
        <v>103</v>
      </c>
      <c r="F2955" s="38" t="n">
        <v>2390</v>
      </c>
      <c r="G2955" s="42" t="n">
        <f aca="false">DATE(YEAR(B2955),MONTH(B2955),1)</f>
        <v>46082</v>
      </c>
      <c r="H2955" s="24" t="str">
        <f aca="false">INDEX(Customers!$B$2:$B$601,MATCH(C2955,Customers!$A$2:$A$601,0))</f>
        <v>Nairobi</v>
      </c>
      <c r="I2955" s="43" t="n">
        <f aca="false">ROUND(MIN(INDEX(Assumptions!$D$13:$D$18,MATCH(E2955,Assumptions!$A$13:$A$18,0)),MAX(INDEX(Assumptions!$C$13:$C$18,MATCH(E2955,Assumptions!$A$13:$A$18,0)),INDEX(Assumptions!$B$13:$B$18,MATCH(E2955,Assumptions!$A$13:$A$18,0))*F2955)),2)</f>
        <v>23.9</v>
      </c>
    </row>
    <row r="2956" customFormat="false" ht="15" hidden="false" customHeight="false" outlineLevel="0" collapsed="false">
      <c r="A2956" s="24" t="s">
        <v>3779</v>
      </c>
      <c r="B2956" s="39" t="n">
        <v>46086</v>
      </c>
      <c r="C2956" s="24" t="s">
        <v>654</v>
      </c>
      <c r="D2956" s="24" t="s">
        <v>204</v>
      </c>
      <c r="E2956" s="24" t="s">
        <v>107</v>
      </c>
      <c r="F2956" s="38" t="n">
        <v>5550</v>
      </c>
      <c r="G2956" s="42" t="n">
        <f aca="false">DATE(YEAR(B2956),MONTH(B2956),1)</f>
        <v>46082</v>
      </c>
      <c r="H2956" s="24" t="str">
        <f aca="false">INDEX(Customers!$B$2:$B$601,MATCH(C2956,Customers!$A$2:$A$601,0))</f>
        <v>Eastern</v>
      </c>
      <c r="I2956" s="43" t="n">
        <f aca="false">ROUND(MIN(INDEX(Assumptions!$D$13:$D$18,MATCH(E2956,Assumptions!$A$13:$A$18,0)),MAX(INDEX(Assumptions!$C$13:$C$18,MATCH(E2956,Assumptions!$A$13:$A$18,0)),INDEX(Assumptions!$B$13:$B$18,MATCH(E2956,Assumptions!$A$13:$A$18,0))*F2956)),2)</f>
        <v>0</v>
      </c>
    </row>
    <row r="2957" customFormat="false" ht="15" hidden="false" customHeight="false" outlineLevel="0" collapsed="false">
      <c r="A2957" s="24" t="s">
        <v>3780</v>
      </c>
      <c r="B2957" s="39" t="n">
        <v>46086</v>
      </c>
      <c r="C2957" s="24" t="s">
        <v>655</v>
      </c>
      <c r="D2957" s="24" t="s">
        <v>153</v>
      </c>
      <c r="E2957" s="24" t="s">
        <v>107</v>
      </c>
      <c r="F2957" s="38" t="n">
        <v>19670</v>
      </c>
      <c r="G2957" s="42" t="n">
        <f aca="false">DATE(YEAR(B2957),MONTH(B2957),1)</f>
        <v>46082</v>
      </c>
      <c r="H2957" s="24" t="str">
        <f aca="false">INDEX(Customers!$B$2:$B$601,MATCH(C2957,Customers!$A$2:$A$601,0))</f>
        <v>Nairobi</v>
      </c>
      <c r="I2957" s="43" t="n">
        <f aca="false">ROUND(MIN(INDEX(Assumptions!$D$13:$D$18,MATCH(E2957,Assumptions!$A$13:$A$18,0)),MAX(INDEX(Assumptions!$C$13:$C$18,MATCH(E2957,Assumptions!$A$13:$A$18,0)),INDEX(Assumptions!$B$13:$B$18,MATCH(E2957,Assumptions!$A$13:$A$18,0))*F2957)),2)</f>
        <v>0</v>
      </c>
    </row>
    <row r="2958" customFormat="false" ht="15" hidden="false" customHeight="false" outlineLevel="0" collapsed="false">
      <c r="A2958" s="24" t="s">
        <v>3781</v>
      </c>
      <c r="B2958" s="39" t="n">
        <v>46086</v>
      </c>
      <c r="C2958" s="24" t="s">
        <v>670</v>
      </c>
      <c r="D2958" s="24" t="s">
        <v>826</v>
      </c>
      <c r="E2958" s="24" t="s">
        <v>103</v>
      </c>
      <c r="F2958" s="38" t="n">
        <v>1020</v>
      </c>
      <c r="G2958" s="42" t="n">
        <f aca="false">DATE(YEAR(B2958),MONTH(B2958),1)</f>
        <v>46082</v>
      </c>
      <c r="H2958" s="24" t="str">
        <f aca="false">INDEX(Customers!$B$2:$B$601,MATCH(C2958,Customers!$A$2:$A$601,0))</f>
        <v>Rift Valley</v>
      </c>
      <c r="I2958" s="43" t="n">
        <f aca="false">ROUND(MIN(INDEX(Assumptions!$D$13:$D$18,MATCH(E2958,Assumptions!$A$13:$A$18,0)),MAX(INDEX(Assumptions!$C$13:$C$18,MATCH(E2958,Assumptions!$A$13:$A$18,0)),INDEX(Assumptions!$B$13:$B$18,MATCH(E2958,Assumptions!$A$13:$A$18,0))*F2958)),2)</f>
        <v>10.2</v>
      </c>
    </row>
    <row r="2959" customFormat="false" ht="15" hidden="false" customHeight="false" outlineLevel="0" collapsed="false">
      <c r="A2959" s="24" t="s">
        <v>3782</v>
      </c>
      <c r="B2959" s="39" t="n">
        <v>46086</v>
      </c>
      <c r="C2959" s="24" t="s">
        <v>673</v>
      </c>
      <c r="D2959" s="24" t="s">
        <v>826</v>
      </c>
      <c r="E2959" s="24" t="s">
        <v>109</v>
      </c>
      <c r="F2959" s="38" t="n">
        <v>1700</v>
      </c>
      <c r="G2959" s="42" t="n">
        <f aca="false">DATE(YEAR(B2959),MONTH(B2959),1)</f>
        <v>46082</v>
      </c>
      <c r="H2959" s="24" t="str">
        <f aca="false">INDEX(Customers!$B$2:$B$601,MATCH(C2959,Customers!$A$2:$A$601,0))</f>
        <v>Nairobi</v>
      </c>
      <c r="I2959" s="43" t="n">
        <f aca="false">ROUND(MIN(INDEX(Assumptions!$D$13:$D$18,MATCH(E2959,Assumptions!$A$13:$A$18,0)),MAX(INDEX(Assumptions!$C$13:$C$18,MATCH(E2959,Assumptions!$A$13:$A$18,0)),INDEX(Assumptions!$B$13:$B$18,MATCH(E2959,Assumptions!$A$13:$A$18,0))*F2959)),2)</f>
        <v>6.8</v>
      </c>
    </row>
    <row r="2960" customFormat="false" ht="15" hidden="false" customHeight="false" outlineLevel="0" collapsed="false">
      <c r="A2960" s="24" t="s">
        <v>3783</v>
      </c>
      <c r="B2960" s="39" t="n">
        <v>46086</v>
      </c>
      <c r="C2960" s="24" t="s">
        <v>680</v>
      </c>
      <c r="D2960" s="24" t="s">
        <v>153</v>
      </c>
      <c r="E2960" s="24" t="s">
        <v>105</v>
      </c>
      <c r="F2960" s="38" t="n">
        <v>9680</v>
      </c>
      <c r="G2960" s="42" t="n">
        <f aca="false">DATE(YEAR(B2960),MONTH(B2960),1)</f>
        <v>46082</v>
      </c>
      <c r="H2960" s="24" t="str">
        <f aca="false">INDEX(Customers!$B$2:$B$601,MATCH(C2960,Customers!$A$2:$A$601,0))</f>
        <v>Nairobi</v>
      </c>
      <c r="I2960" s="43" t="n">
        <f aca="false">ROUND(MIN(INDEX(Assumptions!$D$13:$D$18,MATCH(E2960,Assumptions!$A$13:$A$18,0)),MAX(INDEX(Assumptions!$C$13:$C$18,MATCH(E2960,Assumptions!$A$13:$A$18,0)),INDEX(Assumptions!$B$13:$B$18,MATCH(E2960,Assumptions!$A$13:$A$18,0))*F2960)),2)</f>
        <v>145.2</v>
      </c>
    </row>
    <row r="2961" customFormat="false" ht="15" hidden="false" customHeight="false" outlineLevel="0" collapsed="false">
      <c r="A2961" s="24" t="s">
        <v>3784</v>
      </c>
      <c r="B2961" s="39" t="n">
        <v>46086</v>
      </c>
      <c r="C2961" s="24" t="s">
        <v>686</v>
      </c>
      <c r="D2961" s="24" t="s">
        <v>826</v>
      </c>
      <c r="E2961" s="24" t="s">
        <v>109</v>
      </c>
      <c r="F2961" s="38" t="n">
        <v>1720</v>
      </c>
      <c r="G2961" s="42" t="n">
        <f aca="false">DATE(YEAR(B2961),MONTH(B2961),1)</f>
        <v>46082</v>
      </c>
      <c r="H2961" s="24" t="str">
        <f aca="false">INDEX(Customers!$B$2:$B$601,MATCH(C2961,Customers!$A$2:$A$601,0))</f>
        <v>Nairobi</v>
      </c>
      <c r="I2961" s="43" t="n">
        <f aca="false">ROUND(MIN(INDEX(Assumptions!$D$13:$D$18,MATCH(E2961,Assumptions!$A$13:$A$18,0)),MAX(INDEX(Assumptions!$C$13:$C$18,MATCH(E2961,Assumptions!$A$13:$A$18,0)),INDEX(Assumptions!$B$13:$B$18,MATCH(E2961,Assumptions!$A$13:$A$18,0))*F2961)),2)</f>
        <v>6.88</v>
      </c>
    </row>
    <row r="2962" customFormat="false" ht="15" hidden="false" customHeight="false" outlineLevel="0" collapsed="false">
      <c r="A2962" s="24" t="s">
        <v>3785</v>
      </c>
      <c r="B2962" s="39" t="n">
        <v>46086</v>
      </c>
      <c r="C2962" s="24" t="s">
        <v>687</v>
      </c>
      <c r="D2962" s="24" t="s">
        <v>826</v>
      </c>
      <c r="E2962" s="24" t="s">
        <v>111</v>
      </c>
      <c r="F2962" s="38" t="n">
        <v>200</v>
      </c>
      <c r="G2962" s="42" t="n">
        <f aca="false">DATE(YEAR(B2962),MONTH(B2962),1)</f>
        <v>46082</v>
      </c>
      <c r="H2962" s="24" t="str">
        <f aca="false">INDEX(Customers!$B$2:$B$601,MATCH(C2962,Customers!$A$2:$A$601,0))</f>
        <v>Central</v>
      </c>
      <c r="I2962" s="43" t="n">
        <f aca="false">ROUND(MIN(INDEX(Assumptions!$D$13:$D$18,MATCH(E2962,Assumptions!$A$13:$A$18,0)),MAX(INDEX(Assumptions!$C$13:$C$18,MATCH(E2962,Assumptions!$A$13:$A$18,0)),INDEX(Assumptions!$B$13:$B$18,MATCH(E2962,Assumptions!$A$13:$A$18,0))*F2962)),2)</f>
        <v>8</v>
      </c>
    </row>
    <row r="2963" customFormat="false" ht="15" hidden="false" customHeight="false" outlineLevel="0" collapsed="false">
      <c r="A2963" s="24" t="s">
        <v>3786</v>
      </c>
      <c r="B2963" s="39" t="n">
        <v>46086</v>
      </c>
      <c r="C2963" s="24" t="s">
        <v>692</v>
      </c>
      <c r="D2963" s="24" t="s">
        <v>826</v>
      </c>
      <c r="E2963" s="24" t="s">
        <v>103</v>
      </c>
      <c r="F2963" s="38" t="n">
        <v>1510</v>
      </c>
      <c r="G2963" s="42" t="n">
        <f aca="false">DATE(YEAR(B2963),MONTH(B2963),1)</f>
        <v>46082</v>
      </c>
      <c r="H2963" s="24" t="str">
        <f aca="false">INDEX(Customers!$B$2:$B$601,MATCH(C2963,Customers!$A$2:$A$601,0))</f>
        <v>Coast</v>
      </c>
      <c r="I2963" s="43" t="n">
        <f aca="false">ROUND(MIN(INDEX(Assumptions!$D$13:$D$18,MATCH(E2963,Assumptions!$A$13:$A$18,0)),MAX(INDEX(Assumptions!$C$13:$C$18,MATCH(E2963,Assumptions!$A$13:$A$18,0)),INDEX(Assumptions!$B$13:$B$18,MATCH(E2963,Assumptions!$A$13:$A$18,0))*F2963)),2)</f>
        <v>15.1</v>
      </c>
    </row>
    <row r="2964" customFormat="false" ht="15" hidden="false" customHeight="false" outlineLevel="0" collapsed="false">
      <c r="A2964" s="24" t="s">
        <v>3787</v>
      </c>
      <c r="B2964" s="39" t="n">
        <v>46086</v>
      </c>
      <c r="C2964" s="24" t="s">
        <v>692</v>
      </c>
      <c r="D2964" s="24" t="s">
        <v>826</v>
      </c>
      <c r="E2964" s="24" t="s">
        <v>103</v>
      </c>
      <c r="F2964" s="38" t="n">
        <v>1060</v>
      </c>
      <c r="G2964" s="42" t="n">
        <f aca="false">DATE(YEAR(B2964),MONTH(B2964),1)</f>
        <v>46082</v>
      </c>
      <c r="H2964" s="24" t="str">
        <f aca="false">INDEX(Customers!$B$2:$B$601,MATCH(C2964,Customers!$A$2:$A$601,0))</f>
        <v>Coast</v>
      </c>
      <c r="I2964" s="43" t="n">
        <f aca="false">ROUND(MIN(INDEX(Assumptions!$D$13:$D$18,MATCH(E2964,Assumptions!$A$13:$A$18,0)),MAX(INDEX(Assumptions!$C$13:$C$18,MATCH(E2964,Assumptions!$A$13:$A$18,0)),INDEX(Assumptions!$B$13:$B$18,MATCH(E2964,Assumptions!$A$13:$A$18,0))*F2964)),2)</f>
        <v>10.6</v>
      </c>
    </row>
    <row r="2965" customFormat="false" ht="15" hidden="false" customHeight="false" outlineLevel="0" collapsed="false">
      <c r="A2965" s="24" t="s">
        <v>3788</v>
      </c>
      <c r="B2965" s="39" t="n">
        <v>46086</v>
      </c>
      <c r="C2965" s="24" t="s">
        <v>703</v>
      </c>
      <c r="D2965" s="24" t="s">
        <v>154</v>
      </c>
      <c r="E2965" s="24" t="s">
        <v>105</v>
      </c>
      <c r="F2965" s="38" t="n">
        <v>2470</v>
      </c>
      <c r="G2965" s="42" t="n">
        <f aca="false">DATE(YEAR(B2965),MONTH(B2965),1)</f>
        <v>46082</v>
      </c>
      <c r="H2965" s="24" t="str">
        <f aca="false">INDEX(Customers!$B$2:$B$601,MATCH(C2965,Customers!$A$2:$A$601,0))</f>
        <v>Nairobi</v>
      </c>
      <c r="I2965" s="43" t="n">
        <f aca="false">ROUND(MIN(INDEX(Assumptions!$D$13:$D$18,MATCH(E2965,Assumptions!$A$13:$A$18,0)),MAX(INDEX(Assumptions!$C$13:$C$18,MATCH(E2965,Assumptions!$A$13:$A$18,0)),INDEX(Assumptions!$B$13:$B$18,MATCH(E2965,Assumptions!$A$13:$A$18,0))*F2965)),2)</f>
        <v>37.05</v>
      </c>
    </row>
    <row r="2966" customFormat="false" ht="15" hidden="false" customHeight="false" outlineLevel="0" collapsed="false">
      <c r="A2966" s="24" t="s">
        <v>3789</v>
      </c>
      <c r="B2966" s="39" t="n">
        <v>46086</v>
      </c>
      <c r="C2966" s="24" t="s">
        <v>712</v>
      </c>
      <c r="D2966" s="24" t="s">
        <v>174</v>
      </c>
      <c r="E2966" s="24" t="s">
        <v>107</v>
      </c>
      <c r="F2966" s="38" t="n">
        <v>3500</v>
      </c>
      <c r="G2966" s="42" t="n">
        <f aca="false">DATE(YEAR(B2966),MONTH(B2966),1)</f>
        <v>46082</v>
      </c>
      <c r="H2966" s="24" t="str">
        <f aca="false">INDEX(Customers!$B$2:$B$601,MATCH(C2966,Customers!$A$2:$A$601,0))</f>
        <v>Rift Valley</v>
      </c>
      <c r="I2966" s="43" t="n">
        <f aca="false">ROUND(MIN(INDEX(Assumptions!$D$13:$D$18,MATCH(E2966,Assumptions!$A$13:$A$18,0)),MAX(INDEX(Assumptions!$C$13:$C$18,MATCH(E2966,Assumptions!$A$13:$A$18,0)),INDEX(Assumptions!$B$13:$B$18,MATCH(E2966,Assumptions!$A$13:$A$18,0))*F2966)),2)</f>
        <v>0</v>
      </c>
    </row>
    <row r="2967" customFormat="false" ht="15" hidden="false" customHeight="false" outlineLevel="0" collapsed="false">
      <c r="A2967" s="24" t="s">
        <v>3790</v>
      </c>
      <c r="B2967" s="39" t="n">
        <v>46086</v>
      </c>
      <c r="C2967" s="24" t="s">
        <v>714</v>
      </c>
      <c r="D2967" s="24" t="s">
        <v>826</v>
      </c>
      <c r="E2967" s="24" t="s">
        <v>113</v>
      </c>
      <c r="F2967" s="38" t="n">
        <v>99</v>
      </c>
      <c r="G2967" s="42" t="n">
        <f aca="false">DATE(YEAR(B2967),MONTH(B2967),1)</f>
        <v>46082</v>
      </c>
      <c r="H2967" s="24" t="str">
        <f aca="false">INDEX(Customers!$B$2:$B$601,MATCH(C2967,Customers!$A$2:$A$601,0))</f>
        <v>Coast</v>
      </c>
      <c r="I2967" s="43" t="n">
        <f aca="false">ROUND(MIN(INDEX(Assumptions!$D$13:$D$18,MATCH(E2967,Assumptions!$A$13:$A$18,0)),MAX(INDEX(Assumptions!$C$13:$C$18,MATCH(E2967,Assumptions!$A$13:$A$18,0)),INDEX(Assumptions!$B$13:$B$18,MATCH(E2967,Assumptions!$A$13:$A$18,0))*F2967)),2)</f>
        <v>4.95</v>
      </c>
    </row>
    <row r="2968" customFormat="false" ht="15" hidden="false" customHeight="false" outlineLevel="0" collapsed="false">
      <c r="A2968" s="24" t="s">
        <v>3791</v>
      </c>
      <c r="B2968" s="39" t="n">
        <v>46086</v>
      </c>
      <c r="C2968" s="24" t="s">
        <v>714</v>
      </c>
      <c r="D2968" s="24" t="s">
        <v>826</v>
      </c>
      <c r="E2968" s="24" t="s">
        <v>103</v>
      </c>
      <c r="F2968" s="38" t="n">
        <v>2200</v>
      </c>
      <c r="G2968" s="42" t="n">
        <f aca="false">DATE(YEAR(B2968),MONTH(B2968),1)</f>
        <v>46082</v>
      </c>
      <c r="H2968" s="24" t="str">
        <f aca="false">INDEX(Customers!$B$2:$B$601,MATCH(C2968,Customers!$A$2:$A$601,0))</f>
        <v>Coast</v>
      </c>
      <c r="I2968" s="43" t="n">
        <f aca="false">ROUND(MIN(INDEX(Assumptions!$D$13:$D$18,MATCH(E2968,Assumptions!$A$13:$A$18,0)),MAX(INDEX(Assumptions!$C$13:$C$18,MATCH(E2968,Assumptions!$A$13:$A$18,0)),INDEX(Assumptions!$B$13:$B$18,MATCH(E2968,Assumptions!$A$13:$A$18,0))*F2968)),2)</f>
        <v>22</v>
      </c>
    </row>
    <row r="2969" customFormat="false" ht="15" hidden="false" customHeight="false" outlineLevel="0" collapsed="false">
      <c r="A2969" s="24" t="s">
        <v>3792</v>
      </c>
      <c r="B2969" s="39" t="n">
        <v>46086</v>
      </c>
      <c r="C2969" s="24" t="s">
        <v>724</v>
      </c>
      <c r="D2969" s="24" t="s">
        <v>826</v>
      </c>
      <c r="E2969" s="24" t="s">
        <v>113</v>
      </c>
      <c r="F2969" s="38" t="n">
        <v>250</v>
      </c>
      <c r="G2969" s="42" t="n">
        <f aca="false">DATE(YEAR(B2969),MONTH(B2969),1)</f>
        <v>46082</v>
      </c>
      <c r="H2969" s="24" t="str">
        <f aca="false">INDEX(Customers!$B$2:$B$601,MATCH(C2969,Customers!$A$2:$A$601,0))</f>
        <v>Central</v>
      </c>
      <c r="I2969" s="43" t="n">
        <f aca="false">ROUND(MIN(INDEX(Assumptions!$D$13:$D$18,MATCH(E2969,Assumptions!$A$13:$A$18,0)),MAX(INDEX(Assumptions!$C$13:$C$18,MATCH(E2969,Assumptions!$A$13:$A$18,0)),INDEX(Assumptions!$B$13:$B$18,MATCH(E2969,Assumptions!$A$13:$A$18,0))*F2969)),2)</f>
        <v>12.5</v>
      </c>
    </row>
    <row r="2970" customFormat="false" ht="15" hidden="false" customHeight="false" outlineLevel="0" collapsed="false">
      <c r="A2970" s="24" t="s">
        <v>3793</v>
      </c>
      <c r="B2970" s="39" t="n">
        <v>46086</v>
      </c>
      <c r="C2970" s="24" t="s">
        <v>736</v>
      </c>
      <c r="D2970" s="24" t="s">
        <v>826</v>
      </c>
      <c r="E2970" s="24" t="s">
        <v>111</v>
      </c>
      <c r="F2970" s="38" t="n">
        <v>200</v>
      </c>
      <c r="G2970" s="42" t="n">
        <f aca="false">DATE(YEAR(B2970),MONTH(B2970),1)</f>
        <v>46082</v>
      </c>
      <c r="H2970" s="24" t="str">
        <f aca="false">INDEX(Customers!$B$2:$B$601,MATCH(C2970,Customers!$A$2:$A$601,0))</f>
        <v>Eastern</v>
      </c>
      <c r="I2970" s="43" t="n">
        <f aca="false">ROUND(MIN(INDEX(Assumptions!$D$13:$D$18,MATCH(E2970,Assumptions!$A$13:$A$18,0)),MAX(INDEX(Assumptions!$C$13:$C$18,MATCH(E2970,Assumptions!$A$13:$A$18,0)),INDEX(Assumptions!$B$13:$B$18,MATCH(E2970,Assumptions!$A$13:$A$18,0))*F2970)),2)</f>
        <v>8</v>
      </c>
    </row>
    <row r="2971" customFormat="false" ht="15" hidden="false" customHeight="false" outlineLevel="0" collapsed="false">
      <c r="A2971" s="24" t="s">
        <v>3794</v>
      </c>
      <c r="B2971" s="39" t="n">
        <v>46086</v>
      </c>
      <c r="C2971" s="24" t="s">
        <v>740</v>
      </c>
      <c r="D2971" s="24" t="s">
        <v>826</v>
      </c>
      <c r="E2971" s="24" t="s">
        <v>111</v>
      </c>
      <c r="F2971" s="38" t="n">
        <v>200</v>
      </c>
      <c r="G2971" s="42" t="n">
        <f aca="false">DATE(YEAR(B2971),MONTH(B2971),1)</f>
        <v>46082</v>
      </c>
      <c r="H2971" s="24" t="str">
        <f aca="false">INDEX(Customers!$B$2:$B$601,MATCH(C2971,Customers!$A$2:$A$601,0))</f>
        <v>Nairobi</v>
      </c>
      <c r="I2971" s="43" t="n">
        <f aca="false">ROUND(MIN(INDEX(Assumptions!$D$13:$D$18,MATCH(E2971,Assumptions!$A$13:$A$18,0)),MAX(INDEX(Assumptions!$C$13:$C$18,MATCH(E2971,Assumptions!$A$13:$A$18,0)),INDEX(Assumptions!$B$13:$B$18,MATCH(E2971,Assumptions!$A$13:$A$18,0))*F2971)),2)</f>
        <v>8</v>
      </c>
    </row>
    <row r="2972" customFormat="false" ht="15" hidden="false" customHeight="false" outlineLevel="0" collapsed="false">
      <c r="A2972" s="24" t="s">
        <v>3795</v>
      </c>
      <c r="B2972" s="39" t="n">
        <v>46086</v>
      </c>
      <c r="C2972" s="24" t="s">
        <v>740</v>
      </c>
      <c r="D2972" s="24" t="s">
        <v>826</v>
      </c>
      <c r="E2972" s="24" t="s">
        <v>111</v>
      </c>
      <c r="F2972" s="38" t="n">
        <v>50</v>
      </c>
      <c r="G2972" s="42" t="n">
        <f aca="false">DATE(YEAR(B2972),MONTH(B2972),1)</f>
        <v>46082</v>
      </c>
      <c r="H2972" s="24" t="str">
        <f aca="false">INDEX(Customers!$B$2:$B$601,MATCH(C2972,Customers!$A$2:$A$601,0))</f>
        <v>Nairobi</v>
      </c>
      <c r="I2972" s="43" t="n">
        <f aca="false">ROUND(MIN(INDEX(Assumptions!$D$13:$D$18,MATCH(E2972,Assumptions!$A$13:$A$18,0)),MAX(INDEX(Assumptions!$C$13:$C$18,MATCH(E2972,Assumptions!$A$13:$A$18,0)),INDEX(Assumptions!$B$13:$B$18,MATCH(E2972,Assumptions!$A$13:$A$18,0))*F2972)),2)</f>
        <v>2</v>
      </c>
    </row>
    <row r="2973" customFormat="false" ht="15" hidden="false" customHeight="false" outlineLevel="0" collapsed="false">
      <c r="A2973" s="24" t="s">
        <v>3796</v>
      </c>
      <c r="B2973" s="39" t="n">
        <v>46086</v>
      </c>
      <c r="C2973" s="24" t="s">
        <v>747</v>
      </c>
      <c r="D2973" s="24" t="s">
        <v>206</v>
      </c>
      <c r="E2973" s="24" t="s">
        <v>105</v>
      </c>
      <c r="F2973" s="38" t="n">
        <v>7930</v>
      </c>
      <c r="G2973" s="42" t="n">
        <f aca="false">DATE(YEAR(B2973),MONTH(B2973),1)</f>
        <v>46082</v>
      </c>
      <c r="H2973" s="24" t="str">
        <f aca="false">INDEX(Customers!$B$2:$B$601,MATCH(C2973,Customers!$A$2:$A$601,0))</f>
        <v>Eastern</v>
      </c>
      <c r="I2973" s="43" t="n">
        <f aca="false">ROUND(MIN(INDEX(Assumptions!$D$13:$D$18,MATCH(E2973,Assumptions!$A$13:$A$18,0)),MAX(INDEX(Assumptions!$C$13:$C$18,MATCH(E2973,Assumptions!$A$13:$A$18,0)),INDEX(Assumptions!$B$13:$B$18,MATCH(E2973,Assumptions!$A$13:$A$18,0))*F2973)),2)</f>
        <v>118.95</v>
      </c>
    </row>
    <row r="2974" customFormat="false" ht="15" hidden="false" customHeight="false" outlineLevel="0" collapsed="false">
      <c r="A2974" s="24" t="s">
        <v>3797</v>
      </c>
      <c r="B2974" s="39" t="n">
        <v>46086</v>
      </c>
      <c r="C2974" s="24" t="s">
        <v>747</v>
      </c>
      <c r="D2974" s="24" t="s">
        <v>207</v>
      </c>
      <c r="E2974" s="24" t="s">
        <v>105</v>
      </c>
      <c r="F2974" s="38" t="n">
        <v>560</v>
      </c>
      <c r="G2974" s="42" t="n">
        <f aca="false">DATE(YEAR(B2974),MONTH(B2974),1)</f>
        <v>46082</v>
      </c>
      <c r="H2974" s="24" t="str">
        <f aca="false">INDEX(Customers!$B$2:$B$601,MATCH(C2974,Customers!$A$2:$A$601,0))</f>
        <v>Eastern</v>
      </c>
      <c r="I2974" s="43" t="n">
        <f aca="false">ROUND(MIN(INDEX(Assumptions!$D$13:$D$18,MATCH(E2974,Assumptions!$A$13:$A$18,0)),MAX(INDEX(Assumptions!$C$13:$C$18,MATCH(E2974,Assumptions!$A$13:$A$18,0)),INDEX(Assumptions!$B$13:$B$18,MATCH(E2974,Assumptions!$A$13:$A$18,0))*F2974)),2)</f>
        <v>10</v>
      </c>
    </row>
    <row r="2975" customFormat="false" ht="15" hidden="false" customHeight="false" outlineLevel="0" collapsed="false">
      <c r="A2975" s="24" t="s">
        <v>3798</v>
      </c>
      <c r="B2975" s="39" t="n">
        <v>46086</v>
      </c>
      <c r="C2975" s="24" t="s">
        <v>750</v>
      </c>
      <c r="D2975" s="24" t="s">
        <v>204</v>
      </c>
      <c r="E2975" s="24" t="s">
        <v>105</v>
      </c>
      <c r="F2975" s="38" t="n">
        <v>8800</v>
      </c>
      <c r="G2975" s="42" t="n">
        <f aca="false">DATE(YEAR(B2975),MONTH(B2975),1)</f>
        <v>46082</v>
      </c>
      <c r="H2975" s="24" t="str">
        <f aca="false">INDEX(Customers!$B$2:$B$601,MATCH(C2975,Customers!$A$2:$A$601,0))</f>
        <v>Eastern</v>
      </c>
      <c r="I2975" s="43" t="n">
        <f aca="false">ROUND(MIN(INDEX(Assumptions!$D$13:$D$18,MATCH(E2975,Assumptions!$A$13:$A$18,0)),MAX(INDEX(Assumptions!$C$13:$C$18,MATCH(E2975,Assumptions!$A$13:$A$18,0)),INDEX(Assumptions!$B$13:$B$18,MATCH(E2975,Assumptions!$A$13:$A$18,0))*F2975)),2)</f>
        <v>132</v>
      </c>
    </row>
    <row r="2976" customFormat="false" ht="15" hidden="false" customHeight="false" outlineLevel="0" collapsed="false">
      <c r="A2976" s="24" t="s">
        <v>3799</v>
      </c>
      <c r="B2976" s="39" t="n">
        <v>46086</v>
      </c>
      <c r="C2976" s="24" t="s">
        <v>757</v>
      </c>
      <c r="D2976" s="24" t="s">
        <v>826</v>
      </c>
      <c r="E2976" s="24" t="s">
        <v>103</v>
      </c>
      <c r="F2976" s="38" t="n">
        <v>3480</v>
      </c>
      <c r="G2976" s="42" t="n">
        <f aca="false">DATE(YEAR(B2976),MONTH(B2976),1)</f>
        <v>46082</v>
      </c>
      <c r="H2976" s="24" t="str">
        <f aca="false">INDEX(Customers!$B$2:$B$601,MATCH(C2976,Customers!$A$2:$A$601,0))</f>
        <v>Rift Valley</v>
      </c>
      <c r="I2976" s="43" t="n">
        <f aca="false">ROUND(MIN(INDEX(Assumptions!$D$13:$D$18,MATCH(E2976,Assumptions!$A$13:$A$18,0)),MAX(INDEX(Assumptions!$C$13:$C$18,MATCH(E2976,Assumptions!$A$13:$A$18,0)),INDEX(Assumptions!$B$13:$B$18,MATCH(E2976,Assumptions!$A$13:$A$18,0))*F2976)),2)</f>
        <v>34.8</v>
      </c>
    </row>
    <row r="2977" customFormat="false" ht="15" hidden="false" customHeight="false" outlineLevel="0" collapsed="false">
      <c r="A2977" s="24" t="s">
        <v>3800</v>
      </c>
      <c r="B2977" s="39" t="n">
        <v>46086</v>
      </c>
      <c r="C2977" s="24" t="s">
        <v>760</v>
      </c>
      <c r="D2977" s="24" t="s">
        <v>826</v>
      </c>
      <c r="E2977" s="24" t="s">
        <v>103</v>
      </c>
      <c r="F2977" s="38" t="n">
        <v>2130</v>
      </c>
      <c r="G2977" s="42" t="n">
        <f aca="false">DATE(YEAR(B2977),MONTH(B2977),1)</f>
        <v>46082</v>
      </c>
      <c r="H2977" s="24" t="str">
        <f aca="false">INDEX(Customers!$B$2:$B$601,MATCH(C2977,Customers!$A$2:$A$601,0))</f>
        <v>Rift Valley</v>
      </c>
      <c r="I2977" s="43" t="n">
        <f aca="false">ROUND(MIN(INDEX(Assumptions!$D$13:$D$18,MATCH(E2977,Assumptions!$A$13:$A$18,0)),MAX(INDEX(Assumptions!$C$13:$C$18,MATCH(E2977,Assumptions!$A$13:$A$18,0)),INDEX(Assumptions!$B$13:$B$18,MATCH(E2977,Assumptions!$A$13:$A$18,0))*F2977)),2)</f>
        <v>21.3</v>
      </c>
    </row>
    <row r="2978" customFormat="false" ht="15" hidden="false" customHeight="false" outlineLevel="0" collapsed="false">
      <c r="A2978" s="24" t="s">
        <v>3801</v>
      </c>
      <c r="B2978" s="39" t="n">
        <v>46086</v>
      </c>
      <c r="C2978" s="24" t="s">
        <v>763</v>
      </c>
      <c r="D2978" s="24" t="s">
        <v>826</v>
      </c>
      <c r="E2978" s="24" t="s">
        <v>103</v>
      </c>
      <c r="F2978" s="38" t="n">
        <v>1150</v>
      </c>
      <c r="G2978" s="42" t="n">
        <f aca="false">DATE(YEAR(B2978),MONTH(B2978),1)</f>
        <v>46082</v>
      </c>
      <c r="H2978" s="24" t="str">
        <f aca="false">INDEX(Customers!$B$2:$B$601,MATCH(C2978,Customers!$A$2:$A$601,0))</f>
        <v>Western</v>
      </c>
      <c r="I2978" s="43" t="n">
        <f aca="false">ROUND(MIN(INDEX(Assumptions!$D$13:$D$18,MATCH(E2978,Assumptions!$A$13:$A$18,0)),MAX(INDEX(Assumptions!$C$13:$C$18,MATCH(E2978,Assumptions!$A$13:$A$18,0)),INDEX(Assumptions!$B$13:$B$18,MATCH(E2978,Assumptions!$A$13:$A$18,0))*F2978)),2)</f>
        <v>11.5</v>
      </c>
    </row>
    <row r="2979" customFormat="false" ht="15" hidden="false" customHeight="false" outlineLevel="0" collapsed="false">
      <c r="A2979" s="24" t="s">
        <v>3802</v>
      </c>
      <c r="B2979" s="39" t="n">
        <v>46086</v>
      </c>
      <c r="C2979" s="24" t="s">
        <v>763</v>
      </c>
      <c r="D2979" s="24" t="s">
        <v>826</v>
      </c>
      <c r="E2979" s="24" t="s">
        <v>103</v>
      </c>
      <c r="F2979" s="38" t="n">
        <v>2070</v>
      </c>
      <c r="G2979" s="42" t="n">
        <f aca="false">DATE(YEAR(B2979),MONTH(B2979),1)</f>
        <v>46082</v>
      </c>
      <c r="H2979" s="24" t="str">
        <f aca="false">INDEX(Customers!$B$2:$B$601,MATCH(C2979,Customers!$A$2:$A$601,0))</f>
        <v>Western</v>
      </c>
      <c r="I2979" s="43" t="n">
        <f aca="false">ROUND(MIN(INDEX(Assumptions!$D$13:$D$18,MATCH(E2979,Assumptions!$A$13:$A$18,0)),MAX(INDEX(Assumptions!$C$13:$C$18,MATCH(E2979,Assumptions!$A$13:$A$18,0)),INDEX(Assumptions!$B$13:$B$18,MATCH(E2979,Assumptions!$A$13:$A$18,0))*F2979)),2)</f>
        <v>20.7</v>
      </c>
    </row>
    <row r="2980" customFormat="false" ht="15" hidden="false" customHeight="false" outlineLevel="0" collapsed="false">
      <c r="A2980" s="24" t="s">
        <v>3803</v>
      </c>
      <c r="B2980" s="39" t="n">
        <v>46086</v>
      </c>
      <c r="C2980" s="24" t="s">
        <v>792</v>
      </c>
      <c r="D2980" s="24" t="s">
        <v>826</v>
      </c>
      <c r="E2980" s="24" t="s">
        <v>113</v>
      </c>
      <c r="F2980" s="38" t="n">
        <v>250</v>
      </c>
      <c r="G2980" s="42" t="n">
        <f aca="false">DATE(YEAR(B2980),MONTH(B2980),1)</f>
        <v>46082</v>
      </c>
      <c r="H2980" s="24" t="str">
        <f aca="false">INDEX(Customers!$B$2:$B$601,MATCH(C2980,Customers!$A$2:$A$601,0))</f>
        <v>Eastern</v>
      </c>
      <c r="I2980" s="43" t="n">
        <f aca="false">ROUND(MIN(INDEX(Assumptions!$D$13:$D$18,MATCH(E2980,Assumptions!$A$13:$A$18,0)),MAX(INDEX(Assumptions!$C$13:$C$18,MATCH(E2980,Assumptions!$A$13:$A$18,0)),INDEX(Assumptions!$B$13:$B$18,MATCH(E2980,Assumptions!$A$13:$A$18,0))*F2980)),2)</f>
        <v>12.5</v>
      </c>
    </row>
    <row r="2981" customFormat="false" ht="15" hidden="false" customHeight="false" outlineLevel="0" collapsed="false">
      <c r="A2981" s="24" t="s">
        <v>3804</v>
      </c>
      <c r="B2981" s="39" t="n">
        <v>46086</v>
      </c>
      <c r="C2981" s="24" t="s">
        <v>803</v>
      </c>
      <c r="D2981" s="24" t="s">
        <v>826</v>
      </c>
      <c r="E2981" s="24" t="s">
        <v>111</v>
      </c>
      <c r="F2981" s="38" t="n">
        <v>50</v>
      </c>
      <c r="G2981" s="42" t="n">
        <f aca="false">DATE(YEAR(B2981),MONTH(B2981),1)</f>
        <v>46082</v>
      </c>
      <c r="H2981" s="24" t="str">
        <f aca="false">INDEX(Customers!$B$2:$B$601,MATCH(C2981,Customers!$A$2:$A$601,0))</f>
        <v>Nairobi</v>
      </c>
      <c r="I2981" s="43" t="n">
        <f aca="false">ROUND(MIN(INDEX(Assumptions!$D$13:$D$18,MATCH(E2981,Assumptions!$A$13:$A$18,0)),MAX(INDEX(Assumptions!$C$13:$C$18,MATCH(E2981,Assumptions!$A$13:$A$18,0)),INDEX(Assumptions!$B$13:$B$18,MATCH(E2981,Assumptions!$A$13:$A$18,0))*F2981)),2)</f>
        <v>2</v>
      </c>
    </row>
    <row r="2982" customFormat="false" ht="15" hidden="false" customHeight="false" outlineLevel="0" collapsed="false">
      <c r="A2982" s="24" t="s">
        <v>3805</v>
      </c>
      <c r="B2982" s="39" t="n">
        <v>46086</v>
      </c>
      <c r="C2982" s="24" t="s">
        <v>807</v>
      </c>
      <c r="D2982" s="24" t="s">
        <v>826</v>
      </c>
      <c r="E2982" s="24" t="s">
        <v>113</v>
      </c>
      <c r="F2982" s="38" t="n">
        <v>1000</v>
      </c>
      <c r="G2982" s="42" t="n">
        <f aca="false">DATE(YEAR(B2982),MONTH(B2982),1)</f>
        <v>46082</v>
      </c>
      <c r="H2982" s="24" t="str">
        <f aca="false">INDEX(Customers!$B$2:$B$601,MATCH(C2982,Customers!$A$2:$A$601,0))</f>
        <v>Nairobi</v>
      </c>
      <c r="I2982" s="43" t="n">
        <f aca="false">ROUND(MIN(INDEX(Assumptions!$D$13:$D$18,MATCH(E2982,Assumptions!$A$13:$A$18,0)),MAX(INDEX(Assumptions!$C$13:$C$18,MATCH(E2982,Assumptions!$A$13:$A$18,0)),INDEX(Assumptions!$B$13:$B$18,MATCH(E2982,Assumptions!$A$13:$A$18,0))*F2982)),2)</f>
        <v>50</v>
      </c>
    </row>
    <row r="2983" customFormat="false" ht="15" hidden="false" customHeight="false" outlineLevel="0" collapsed="false">
      <c r="A2983" s="24" t="s">
        <v>3806</v>
      </c>
      <c r="B2983" s="39" t="n">
        <v>46087</v>
      </c>
      <c r="C2983" s="24" t="s">
        <v>230</v>
      </c>
      <c r="D2983" s="24" t="s">
        <v>826</v>
      </c>
      <c r="E2983" s="24" t="s">
        <v>113</v>
      </c>
      <c r="F2983" s="38" t="n">
        <v>250</v>
      </c>
      <c r="G2983" s="42" t="n">
        <f aca="false">DATE(YEAR(B2983),MONTH(B2983),1)</f>
        <v>46082</v>
      </c>
      <c r="H2983" s="24" t="str">
        <f aca="false">INDEX(Customers!$B$2:$B$601,MATCH(C2983,Customers!$A$2:$A$601,0))</f>
        <v>Eastern</v>
      </c>
      <c r="I2983" s="43" t="n">
        <f aca="false">ROUND(MIN(INDEX(Assumptions!$D$13:$D$18,MATCH(E2983,Assumptions!$A$13:$A$18,0)),MAX(INDEX(Assumptions!$C$13:$C$18,MATCH(E2983,Assumptions!$A$13:$A$18,0)),INDEX(Assumptions!$B$13:$B$18,MATCH(E2983,Assumptions!$A$13:$A$18,0))*F2983)),2)</f>
        <v>12.5</v>
      </c>
    </row>
    <row r="2984" customFormat="false" ht="15" hidden="false" customHeight="false" outlineLevel="0" collapsed="false">
      <c r="A2984" s="24" t="s">
        <v>3807</v>
      </c>
      <c r="B2984" s="39" t="n">
        <v>46087</v>
      </c>
      <c r="C2984" s="24" t="s">
        <v>230</v>
      </c>
      <c r="D2984" s="24" t="s">
        <v>826</v>
      </c>
      <c r="E2984" s="24" t="s">
        <v>109</v>
      </c>
      <c r="F2984" s="38" t="n">
        <v>3050</v>
      </c>
      <c r="G2984" s="42" t="n">
        <f aca="false">DATE(YEAR(B2984),MONTH(B2984),1)</f>
        <v>46082</v>
      </c>
      <c r="H2984" s="24" t="str">
        <f aca="false">INDEX(Customers!$B$2:$B$601,MATCH(C2984,Customers!$A$2:$A$601,0))</f>
        <v>Eastern</v>
      </c>
      <c r="I2984" s="43" t="n">
        <f aca="false">ROUND(MIN(INDEX(Assumptions!$D$13:$D$18,MATCH(E2984,Assumptions!$A$13:$A$18,0)),MAX(INDEX(Assumptions!$C$13:$C$18,MATCH(E2984,Assumptions!$A$13:$A$18,0)),INDEX(Assumptions!$B$13:$B$18,MATCH(E2984,Assumptions!$A$13:$A$18,0))*F2984)),2)</f>
        <v>12.2</v>
      </c>
    </row>
    <row r="2985" customFormat="false" ht="15" hidden="false" customHeight="false" outlineLevel="0" collapsed="false">
      <c r="A2985" s="24" t="s">
        <v>3808</v>
      </c>
      <c r="B2985" s="39" t="n">
        <v>46087</v>
      </c>
      <c r="C2985" s="24" t="s">
        <v>248</v>
      </c>
      <c r="D2985" s="24" t="s">
        <v>826</v>
      </c>
      <c r="E2985" s="24" t="s">
        <v>103</v>
      </c>
      <c r="F2985" s="38" t="n">
        <v>2230</v>
      </c>
      <c r="G2985" s="42" t="n">
        <f aca="false">DATE(YEAR(B2985),MONTH(B2985),1)</f>
        <v>46082</v>
      </c>
      <c r="H2985" s="24" t="str">
        <f aca="false">INDEX(Customers!$B$2:$B$601,MATCH(C2985,Customers!$A$2:$A$601,0))</f>
        <v>Rift Valley</v>
      </c>
      <c r="I2985" s="43" t="n">
        <f aca="false">ROUND(MIN(INDEX(Assumptions!$D$13:$D$18,MATCH(E2985,Assumptions!$A$13:$A$18,0)),MAX(INDEX(Assumptions!$C$13:$C$18,MATCH(E2985,Assumptions!$A$13:$A$18,0)),INDEX(Assumptions!$B$13:$B$18,MATCH(E2985,Assumptions!$A$13:$A$18,0))*F2985)),2)</f>
        <v>22.3</v>
      </c>
    </row>
    <row r="2986" customFormat="false" ht="15" hidden="false" customHeight="false" outlineLevel="0" collapsed="false">
      <c r="A2986" s="24" t="s">
        <v>3809</v>
      </c>
      <c r="B2986" s="39" t="n">
        <v>46087</v>
      </c>
      <c r="C2986" s="24" t="s">
        <v>254</v>
      </c>
      <c r="D2986" s="24" t="s">
        <v>181</v>
      </c>
      <c r="E2986" s="24" t="s">
        <v>105</v>
      </c>
      <c r="F2986" s="38" t="n">
        <v>1760</v>
      </c>
      <c r="G2986" s="42" t="n">
        <f aca="false">DATE(YEAR(B2986),MONTH(B2986),1)</f>
        <v>46082</v>
      </c>
      <c r="H2986" s="24" t="str">
        <f aca="false">INDEX(Customers!$B$2:$B$601,MATCH(C2986,Customers!$A$2:$A$601,0))</f>
        <v>Rift Valley</v>
      </c>
      <c r="I2986" s="43" t="n">
        <f aca="false">ROUND(MIN(INDEX(Assumptions!$D$13:$D$18,MATCH(E2986,Assumptions!$A$13:$A$18,0)),MAX(INDEX(Assumptions!$C$13:$C$18,MATCH(E2986,Assumptions!$A$13:$A$18,0)),INDEX(Assumptions!$B$13:$B$18,MATCH(E2986,Assumptions!$A$13:$A$18,0))*F2986)),2)</f>
        <v>26.4</v>
      </c>
    </row>
    <row r="2987" customFormat="false" ht="15" hidden="false" customHeight="false" outlineLevel="0" collapsed="false">
      <c r="A2987" s="24" t="s">
        <v>3810</v>
      </c>
      <c r="B2987" s="39" t="n">
        <v>46087</v>
      </c>
      <c r="C2987" s="24" t="s">
        <v>273</v>
      </c>
      <c r="D2987" s="24" t="s">
        <v>826</v>
      </c>
      <c r="E2987" s="24" t="s">
        <v>113</v>
      </c>
      <c r="F2987" s="38" t="n">
        <v>250</v>
      </c>
      <c r="G2987" s="42" t="n">
        <f aca="false">DATE(YEAR(B2987),MONTH(B2987),1)</f>
        <v>46082</v>
      </c>
      <c r="H2987" s="24" t="str">
        <f aca="false">INDEX(Customers!$B$2:$B$601,MATCH(C2987,Customers!$A$2:$A$601,0))</f>
        <v>Central</v>
      </c>
      <c r="I2987" s="43" t="n">
        <f aca="false">ROUND(MIN(INDEX(Assumptions!$D$13:$D$18,MATCH(E2987,Assumptions!$A$13:$A$18,0)),MAX(INDEX(Assumptions!$C$13:$C$18,MATCH(E2987,Assumptions!$A$13:$A$18,0)),INDEX(Assumptions!$B$13:$B$18,MATCH(E2987,Assumptions!$A$13:$A$18,0))*F2987)),2)</f>
        <v>12.5</v>
      </c>
    </row>
    <row r="2988" customFormat="false" ht="15" hidden="false" customHeight="false" outlineLevel="0" collapsed="false">
      <c r="A2988" s="24" t="s">
        <v>3811</v>
      </c>
      <c r="B2988" s="39" t="n">
        <v>46087</v>
      </c>
      <c r="C2988" s="24" t="s">
        <v>284</v>
      </c>
      <c r="D2988" s="24" t="s">
        <v>826</v>
      </c>
      <c r="E2988" s="24" t="s">
        <v>103</v>
      </c>
      <c r="F2988" s="38" t="n">
        <v>4120</v>
      </c>
      <c r="G2988" s="42" t="n">
        <f aca="false">DATE(YEAR(B2988),MONTH(B2988),1)</f>
        <v>46082</v>
      </c>
      <c r="H2988" s="24" t="str">
        <f aca="false">INDEX(Customers!$B$2:$B$601,MATCH(C2988,Customers!$A$2:$A$601,0))</f>
        <v>Nairobi</v>
      </c>
      <c r="I2988" s="43" t="n">
        <f aca="false">ROUND(MIN(INDEX(Assumptions!$D$13:$D$18,MATCH(E2988,Assumptions!$A$13:$A$18,0)),MAX(INDEX(Assumptions!$C$13:$C$18,MATCH(E2988,Assumptions!$A$13:$A$18,0)),INDEX(Assumptions!$B$13:$B$18,MATCH(E2988,Assumptions!$A$13:$A$18,0))*F2988)),2)</f>
        <v>41.2</v>
      </c>
    </row>
    <row r="2989" customFormat="false" ht="15" hidden="false" customHeight="false" outlineLevel="0" collapsed="false">
      <c r="A2989" s="24" t="s">
        <v>3812</v>
      </c>
      <c r="B2989" s="39" t="n">
        <v>46087</v>
      </c>
      <c r="C2989" s="24" t="s">
        <v>286</v>
      </c>
      <c r="D2989" s="24" t="s">
        <v>826</v>
      </c>
      <c r="E2989" s="24" t="s">
        <v>111</v>
      </c>
      <c r="F2989" s="38" t="n">
        <v>200</v>
      </c>
      <c r="G2989" s="42" t="n">
        <f aca="false">DATE(YEAR(B2989),MONTH(B2989),1)</f>
        <v>46082</v>
      </c>
      <c r="H2989" s="24" t="str">
        <f aca="false">INDEX(Customers!$B$2:$B$601,MATCH(C2989,Customers!$A$2:$A$601,0))</f>
        <v>Eastern</v>
      </c>
      <c r="I2989" s="43" t="n">
        <f aca="false">ROUND(MIN(INDEX(Assumptions!$D$13:$D$18,MATCH(E2989,Assumptions!$A$13:$A$18,0)),MAX(INDEX(Assumptions!$C$13:$C$18,MATCH(E2989,Assumptions!$A$13:$A$18,0)),INDEX(Assumptions!$B$13:$B$18,MATCH(E2989,Assumptions!$A$13:$A$18,0))*F2989)),2)</f>
        <v>8</v>
      </c>
    </row>
    <row r="2990" customFormat="false" ht="15" hidden="false" customHeight="false" outlineLevel="0" collapsed="false">
      <c r="A2990" s="24" t="s">
        <v>3813</v>
      </c>
      <c r="B2990" s="39" t="n">
        <v>46087</v>
      </c>
      <c r="C2990" s="24" t="s">
        <v>296</v>
      </c>
      <c r="D2990" s="24" t="s">
        <v>826</v>
      </c>
      <c r="E2990" s="24" t="s">
        <v>111</v>
      </c>
      <c r="F2990" s="38" t="n">
        <v>50</v>
      </c>
      <c r="G2990" s="42" t="n">
        <f aca="false">DATE(YEAR(B2990),MONTH(B2990),1)</f>
        <v>46082</v>
      </c>
      <c r="H2990" s="24" t="str">
        <f aca="false">INDEX(Customers!$B$2:$B$601,MATCH(C2990,Customers!$A$2:$A$601,0))</f>
        <v>Coast</v>
      </c>
      <c r="I2990" s="43" t="n">
        <f aca="false">ROUND(MIN(INDEX(Assumptions!$D$13:$D$18,MATCH(E2990,Assumptions!$A$13:$A$18,0)),MAX(INDEX(Assumptions!$C$13:$C$18,MATCH(E2990,Assumptions!$A$13:$A$18,0)),INDEX(Assumptions!$B$13:$B$18,MATCH(E2990,Assumptions!$A$13:$A$18,0))*F2990)),2)</f>
        <v>2</v>
      </c>
    </row>
    <row r="2991" customFormat="false" ht="15" hidden="false" customHeight="false" outlineLevel="0" collapsed="false">
      <c r="A2991" s="24" t="s">
        <v>3814</v>
      </c>
      <c r="B2991" s="39" t="n">
        <v>46087</v>
      </c>
      <c r="C2991" s="24" t="s">
        <v>297</v>
      </c>
      <c r="D2991" s="24" t="s">
        <v>826</v>
      </c>
      <c r="E2991" s="24" t="s">
        <v>103</v>
      </c>
      <c r="F2991" s="38" t="n">
        <v>2400</v>
      </c>
      <c r="G2991" s="42" t="n">
        <f aca="false">DATE(YEAR(B2991),MONTH(B2991),1)</f>
        <v>46082</v>
      </c>
      <c r="H2991" s="24" t="str">
        <f aca="false">INDEX(Customers!$B$2:$B$601,MATCH(C2991,Customers!$A$2:$A$601,0))</f>
        <v>Nairobi</v>
      </c>
      <c r="I2991" s="43" t="n">
        <f aca="false">ROUND(MIN(INDEX(Assumptions!$D$13:$D$18,MATCH(E2991,Assumptions!$A$13:$A$18,0)),MAX(INDEX(Assumptions!$C$13:$C$18,MATCH(E2991,Assumptions!$A$13:$A$18,0)),INDEX(Assumptions!$B$13:$B$18,MATCH(E2991,Assumptions!$A$13:$A$18,0))*F2991)),2)</f>
        <v>24</v>
      </c>
    </row>
    <row r="2992" customFormat="false" ht="15" hidden="false" customHeight="false" outlineLevel="0" collapsed="false">
      <c r="A2992" s="24" t="s">
        <v>3815</v>
      </c>
      <c r="B2992" s="39" t="n">
        <v>46087</v>
      </c>
      <c r="C2992" s="24" t="s">
        <v>304</v>
      </c>
      <c r="D2992" s="24" t="s">
        <v>826</v>
      </c>
      <c r="E2992" s="24" t="s">
        <v>111</v>
      </c>
      <c r="F2992" s="38" t="n">
        <v>50</v>
      </c>
      <c r="G2992" s="42" t="n">
        <f aca="false">DATE(YEAR(B2992),MONTH(B2992),1)</f>
        <v>46082</v>
      </c>
      <c r="H2992" s="24" t="str">
        <f aca="false">INDEX(Customers!$B$2:$B$601,MATCH(C2992,Customers!$A$2:$A$601,0))</f>
        <v>Nairobi</v>
      </c>
      <c r="I2992" s="43" t="n">
        <f aca="false">ROUND(MIN(INDEX(Assumptions!$D$13:$D$18,MATCH(E2992,Assumptions!$A$13:$A$18,0)),MAX(INDEX(Assumptions!$C$13:$C$18,MATCH(E2992,Assumptions!$A$13:$A$18,0)),INDEX(Assumptions!$B$13:$B$18,MATCH(E2992,Assumptions!$A$13:$A$18,0))*F2992)),2)</f>
        <v>2</v>
      </c>
    </row>
    <row r="2993" customFormat="false" ht="15" hidden="false" customHeight="false" outlineLevel="0" collapsed="false">
      <c r="A2993" s="24" t="s">
        <v>3816</v>
      </c>
      <c r="B2993" s="39" t="n">
        <v>46087</v>
      </c>
      <c r="C2993" s="24" t="s">
        <v>313</v>
      </c>
      <c r="D2993" s="24" t="s">
        <v>826</v>
      </c>
      <c r="E2993" s="24" t="s">
        <v>109</v>
      </c>
      <c r="F2993" s="38" t="n">
        <v>5760</v>
      </c>
      <c r="G2993" s="42" t="n">
        <f aca="false">DATE(YEAR(B2993),MONTH(B2993),1)</f>
        <v>46082</v>
      </c>
      <c r="H2993" s="24" t="str">
        <f aca="false">INDEX(Customers!$B$2:$B$601,MATCH(C2993,Customers!$A$2:$A$601,0))</f>
        <v>Eastern</v>
      </c>
      <c r="I2993" s="43" t="n">
        <f aca="false">ROUND(MIN(INDEX(Assumptions!$D$13:$D$18,MATCH(E2993,Assumptions!$A$13:$A$18,0)),MAX(INDEX(Assumptions!$C$13:$C$18,MATCH(E2993,Assumptions!$A$13:$A$18,0)),INDEX(Assumptions!$B$13:$B$18,MATCH(E2993,Assumptions!$A$13:$A$18,0))*F2993)),2)</f>
        <v>23.04</v>
      </c>
    </row>
    <row r="2994" customFormat="false" ht="15" hidden="false" customHeight="false" outlineLevel="0" collapsed="false">
      <c r="A2994" s="24" t="s">
        <v>3817</v>
      </c>
      <c r="B2994" s="39" t="n">
        <v>46087</v>
      </c>
      <c r="C2994" s="24" t="s">
        <v>339</v>
      </c>
      <c r="D2994" s="24" t="s">
        <v>826</v>
      </c>
      <c r="E2994" s="24" t="s">
        <v>103</v>
      </c>
      <c r="F2994" s="38" t="n">
        <v>7070</v>
      </c>
      <c r="G2994" s="42" t="n">
        <f aca="false">DATE(YEAR(B2994),MONTH(B2994),1)</f>
        <v>46082</v>
      </c>
      <c r="H2994" s="24" t="str">
        <f aca="false">INDEX(Customers!$B$2:$B$601,MATCH(C2994,Customers!$A$2:$A$601,0))</f>
        <v>Nairobi</v>
      </c>
      <c r="I2994" s="43" t="n">
        <f aca="false">ROUND(MIN(INDEX(Assumptions!$D$13:$D$18,MATCH(E2994,Assumptions!$A$13:$A$18,0)),MAX(INDEX(Assumptions!$C$13:$C$18,MATCH(E2994,Assumptions!$A$13:$A$18,0)),INDEX(Assumptions!$B$13:$B$18,MATCH(E2994,Assumptions!$A$13:$A$18,0))*F2994)),2)</f>
        <v>70.7</v>
      </c>
    </row>
    <row r="2995" customFormat="false" ht="15" hidden="false" customHeight="false" outlineLevel="0" collapsed="false">
      <c r="A2995" s="24" t="s">
        <v>3818</v>
      </c>
      <c r="B2995" s="39" t="n">
        <v>46087</v>
      </c>
      <c r="C2995" s="24" t="s">
        <v>345</v>
      </c>
      <c r="D2995" s="24" t="s">
        <v>826</v>
      </c>
      <c r="E2995" s="24" t="s">
        <v>113</v>
      </c>
      <c r="F2995" s="38" t="n">
        <v>1000</v>
      </c>
      <c r="G2995" s="42" t="n">
        <f aca="false">DATE(YEAR(B2995),MONTH(B2995),1)</f>
        <v>46082</v>
      </c>
      <c r="H2995" s="24" t="str">
        <f aca="false">INDEX(Customers!$B$2:$B$601,MATCH(C2995,Customers!$A$2:$A$601,0))</f>
        <v>Central</v>
      </c>
      <c r="I2995" s="43" t="n">
        <f aca="false">ROUND(MIN(INDEX(Assumptions!$D$13:$D$18,MATCH(E2995,Assumptions!$A$13:$A$18,0)),MAX(INDEX(Assumptions!$C$13:$C$18,MATCH(E2995,Assumptions!$A$13:$A$18,0)),INDEX(Assumptions!$B$13:$B$18,MATCH(E2995,Assumptions!$A$13:$A$18,0))*F2995)),2)</f>
        <v>50</v>
      </c>
    </row>
    <row r="2996" customFormat="false" ht="15" hidden="false" customHeight="false" outlineLevel="0" collapsed="false">
      <c r="A2996" s="24" t="s">
        <v>3819</v>
      </c>
      <c r="B2996" s="39" t="n">
        <v>46087</v>
      </c>
      <c r="C2996" s="24" t="s">
        <v>347</v>
      </c>
      <c r="D2996" s="24" t="s">
        <v>184</v>
      </c>
      <c r="E2996" s="24" t="s">
        <v>105</v>
      </c>
      <c r="F2996" s="38" t="n">
        <v>30180</v>
      </c>
      <c r="G2996" s="42" t="n">
        <f aca="false">DATE(YEAR(B2996),MONTH(B2996),1)</f>
        <v>46082</v>
      </c>
      <c r="H2996" s="24" t="str">
        <f aca="false">INDEX(Customers!$B$2:$B$601,MATCH(C2996,Customers!$A$2:$A$601,0))</f>
        <v>Coast</v>
      </c>
      <c r="I2996" s="43" t="n">
        <f aca="false">ROUND(MIN(INDEX(Assumptions!$D$13:$D$18,MATCH(E2996,Assumptions!$A$13:$A$18,0)),MAX(INDEX(Assumptions!$C$13:$C$18,MATCH(E2996,Assumptions!$A$13:$A$18,0)),INDEX(Assumptions!$B$13:$B$18,MATCH(E2996,Assumptions!$A$13:$A$18,0))*F2996)),2)</f>
        <v>200</v>
      </c>
    </row>
    <row r="2997" customFormat="false" ht="15" hidden="false" customHeight="false" outlineLevel="0" collapsed="false">
      <c r="A2997" s="24" t="s">
        <v>3820</v>
      </c>
      <c r="B2997" s="39" t="n">
        <v>46087</v>
      </c>
      <c r="C2997" s="24" t="s">
        <v>365</v>
      </c>
      <c r="D2997" s="24" t="s">
        <v>826</v>
      </c>
      <c r="E2997" s="24" t="s">
        <v>103</v>
      </c>
      <c r="F2997" s="38" t="n">
        <v>1590</v>
      </c>
      <c r="G2997" s="42" t="n">
        <f aca="false">DATE(YEAR(B2997),MONTH(B2997),1)</f>
        <v>46082</v>
      </c>
      <c r="H2997" s="24" t="str">
        <f aca="false">INDEX(Customers!$B$2:$B$601,MATCH(C2997,Customers!$A$2:$A$601,0))</f>
        <v>Eastern</v>
      </c>
      <c r="I2997" s="43" t="n">
        <f aca="false">ROUND(MIN(INDEX(Assumptions!$D$13:$D$18,MATCH(E2997,Assumptions!$A$13:$A$18,0)),MAX(INDEX(Assumptions!$C$13:$C$18,MATCH(E2997,Assumptions!$A$13:$A$18,0)),INDEX(Assumptions!$B$13:$B$18,MATCH(E2997,Assumptions!$A$13:$A$18,0))*F2997)),2)</f>
        <v>15.9</v>
      </c>
    </row>
    <row r="2998" customFormat="false" ht="15" hidden="false" customHeight="false" outlineLevel="0" collapsed="false">
      <c r="A2998" s="24" t="s">
        <v>3821</v>
      </c>
      <c r="B2998" s="39" t="n">
        <v>46087</v>
      </c>
      <c r="C2998" s="24" t="s">
        <v>405</v>
      </c>
      <c r="D2998" s="24" t="s">
        <v>826</v>
      </c>
      <c r="E2998" s="24" t="s">
        <v>103</v>
      </c>
      <c r="F2998" s="38" t="n">
        <v>220</v>
      </c>
      <c r="G2998" s="42" t="n">
        <f aca="false">DATE(YEAR(B2998),MONTH(B2998),1)</f>
        <v>46082</v>
      </c>
      <c r="H2998" s="24" t="str">
        <f aca="false">INDEX(Customers!$B$2:$B$601,MATCH(C2998,Customers!$A$2:$A$601,0))</f>
        <v>Nairobi</v>
      </c>
      <c r="I2998" s="43" t="n">
        <f aca="false">ROUND(MIN(INDEX(Assumptions!$D$13:$D$18,MATCH(E2998,Assumptions!$A$13:$A$18,0)),MAX(INDEX(Assumptions!$C$13:$C$18,MATCH(E2998,Assumptions!$A$13:$A$18,0)),INDEX(Assumptions!$B$13:$B$18,MATCH(E2998,Assumptions!$A$13:$A$18,0))*F2998)),2)</f>
        <v>5</v>
      </c>
    </row>
    <row r="2999" customFormat="false" ht="15" hidden="false" customHeight="false" outlineLevel="0" collapsed="false">
      <c r="A2999" s="24" t="s">
        <v>3822</v>
      </c>
      <c r="B2999" s="39" t="n">
        <v>46087</v>
      </c>
      <c r="C2999" s="24" t="s">
        <v>437</v>
      </c>
      <c r="D2999" s="24" t="s">
        <v>826</v>
      </c>
      <c r="E2999" s="24" t="s">
        <v>113</v>
      </c>
      <c r="F2999" s="38" t="n">
        <v>50</v>
      </c>
      <c r="G2999" s="42" t="n">
        <f aca="false">DATE(YEAR(B2999),MONTH(B2999),1)</f>
        <v>46082</v>
      </c>
      <c r="H2999" s="24" t="str">
        <f aca="false">INDEX(Customers!$B$2:$B$601,MATCH(C2999,Customers!$A$2:$A$601,0))</f>
        <v>Nairobi</v>
      </c>
      <c r="I2999" s="43" t="n">
        <f aca="false">ROUND(MIN(INDEX(Assumptions!$D$13:$D$18,MATCH(E2999,Assumptions!$A$13:$A$18,0)),MAX(INDEX(Assumptions!$C$13:$C$18,MATCH(E2999,Assumptions!$A$13:$A$18,0)),INDEX(Assumptions!$B$13:$B$18,MATCH(E2999,Assumptions!$A$13:$A$18,0))*F2999)),2)</f>
        <v>2.5</v>
      </c>
    </row>
    <row r="3000" customFormat="false" ht="15" hidden="false" customHeight="false" outlineLevel="0" collapsed="false">
      <c r="A3000" s="24" t="s">
        <v>3823</v>
      </c>
      <c r="B3000" s="39" t="n">
        <v>46087</v>
      </c>
      <c r="C3000" s="24" t="s">
        <v>466</v>
      </c>
      <c r="D3000" s="24" t="s">
        <v>826</v>
      </c>
      <c r="E3000" s="24" t="s">
        <v>103</v>
      </c>
      <c r="F3000" s="38" t="n">
        <v>2060</v>
      </c>
      <c r="G3000" s="42" t="n">
        <f aca="false">DATE(YEAR(B3000),MONTH(B3000),1)</f>
        <v>46082</v>
      </c>
      <c r="H3000" s="24" t="str">
        <f aca="false">INDEX(Customers!$B$2:$B$601,MATCH(C3000,Customers!$A$2:$A$601,0))</f>
        <v>Nairobi</v>
      </c>
      <c r="I3000" s="43" t="n">
        <f aca="false">ROUND(MIN(INDEX(Assumptions!$D$13:$D$18,MATCH(E3000,Assumptions!$A$13:$A$18,0)),MAX(INDEX(Assumptions!$C$13:$C$18,MATCH(E3000,Assumptions!$A$13:$A$18,0)),INDEX(Assumptions!$B$13:$B$18,MATCH(E3000,Assumptions!$A$13:$A$18,0))*F3000)),2)</f>
        <v>20.6</v>
      </c>
    </row>
    <row r="3001" customFormat="false" ht="15" hidden="false" customHeight="false" outlineLevel="0" collapsed="false">
      <c r="A3001" s="24" t="s">
        <v>3824</v>
      </c>
      <c r="B3001" s="39" t="n">
        <v>46087</v>
      </c>
      <c r="C3001" s="24" t="s">
        <v>505</v>
      </c>
      <c r="D3001" s="24" t="s">
        <v>826</v>
      </c>
      <c r="E3001" s="24" t="s">
        <v>111</v>
      </c>
      <c r="F3001" s="38" t="n">
        <v>200</v>
      </c>
      <c r="G3001" s="42" t="n">
        <f aca="false">DATE(YEAR(B3001),MONTH(B3001),1)</f>
        <v>46082</v>
      </c>
      <c r="H3001" s="24" t="str">
        <f aca="false">INDEX(Customers!$B$2:$B$601,MATCH(C3001,Customers!$A$2:$A$601,0))</f>
        <v>Eastern</v>
      </c>
      <c r="I3001" s="43" t="n">
        <f aca="false">ROUND(MIN(INDEX(Assumptions!$D$13:$D$18,MATCH(E3001,Assumptions!$A$13:$A$18,0)),MAX(INDEX(Assumptions!$C$13:$C$18,MATCH(E3001,Assumptions!$A$13:$A$18,0)),INDEX(Assumptions!$B$13:$B$18,MATCH(E3001,Assumptions!$A$13:$A$18,0))*F3001)),2)</f>
        <v>8</v>
      </c>
    </row>
    <row r="3002" customFormat="false" ht="15" hidden="false" customHeight="false" outlineLevel="0" collapsed="false">
      <c r="A3002" s="24" t="s">
        <v>3825</v>
      </c>
      <c r="B3002" s="39" t="n">
        <v>46087</v>
      </c>
      <c r="C3002" s="24" t="s">
        <v>518</v>
      </c>
      <c r="D3002" s="24" t="s">
        <v>826</v>
      </c>
      <c r="E3002" s="24" t="s">
        <v>109</v>
      </c>
      <c r="F3002" s="38" t="n">
        <v>9540</v>
      </c>
      <c r="G3002" s="42" t="n">
        <f aca="false">DATE(YEAR(B3002),MONTH(B3002),1)</f>
        <v>46082</v>
      </c>
      <c r="H3002" s="24" t="str">
        <f aca="false">INDEX(Customers!$B$2:$B$601,MATCH(C3002,Customers!$A$2:$A$601,0))</f>
        <v>Nairobi</v>
      </c>
      <c r="I3002" s="43" t="n">
        <f aca="false">ROUND(MIN(INDEX(Assumptions!$D$13:$D$18,MATCH(E3002,Assumptions!$A$13:$A$18,0)),MAX(INDEX(Assumptions!$C$13:$C$18,MATCH(E3002,Assumptions!$A$13:$A$18,0)),INDEX(Assumptions!$B$13:$B$18,MATCH(E3002,Assumptions!$A$13:$A$18,0))*F3002)),2)</f>
        <v>38.16</v>
      </c>
    </row>
    <row r="3003" customFormat="false" ht="15" hidden="false" customHeight="false" outlineLevel="0" collapsed="false">
      <c r="A3003" s="24" t="s">
        <v>3826</v>
      </c>
      <c r="B3003" s="39" t="n">
        <v>46087</v>
      </c>
      <c r="C3003" s="24" t="s">
        <v>564</v>
      </c>
      <c r="D3003" s="24" t="s">
        <v>826</v>
      </c>
      <c r="E3003" s="24" t="s">
        <v>111</v>
      </c>
      <c r="F3003" s="38" t="n">
        <v>100</v>
      </c>
      <c r="G3003" s="42" t="n">
        <f aca="false">DATE(YEAR(B3003),MONTH(B3003),1)</f>
        <v>46082</v>
      </c>
      <c r="H3003" s="24" t="str">
        <f aca="false">INDEX(Customers!$B$2:$B$601,MATCH(C3003,Customers!$A$2:$A$601,0))</f>
        <v>Coast</v>
      </c>
      <c r="I3003" s="43" t="n">
        <f aca="false">ROUND(MIN(INDEX(Assumptions!$D$13:$D$18,MATCH(E3003,Assumptions!$A$13:$A$18,0)),MAX(INDEX(Assumptions!$C$13:$C$18,MATCH(E3003,Assumptions!$A$13:$A$18,0)),INDEX(Assumptions!$B$13:$B$18,MATCH(E3003,Assumptions!$A$13:$A$18,0))*F3003)),2)</f>
        <v>4</v>
      </c>
    </row>
    <row r="3004" customFormat="false" ht="15" hidden="false" customHeight="false" outlineLevel="0" collapsed="false">
      <c r="A3004" s="24" t="s">
        <v>3827</v>
      </c>
      <c r="B3004" s="39" t="n">
        <v>46087</v>
      </c>
      <c r="C3004" s="24" t="s">
        <v>567</v>
      </c>
      <c r="D3004" s="24" t="s">
        <v>181</v>
      </c>
      <c r="E3004" s="24" t="s">
        <v>105</v>
      </c>
      <c r="F3004" s="38" t="n">
        <v>1060</v>
      </c>
      <c r="G3004" s="42" t="n">
        <f aca="false">DATE(YEAR(B3004),MONTH(B3004),1)</f>
        <v>46082</v>
      </c>
      <c r="H3004" s="24" t="str">
        <f aca="false">INDEX(Customers!$B$2:$B$601,MATCH(C3004,Customers!$A$2:$A$601,0))</f>
        <v>Rift Valley</v>
      </c>
      <c r="I3004" s="43" t="n">
        <f aca="false">ROUND(MIN(INDEX(Assumptions!$D$13:$D$18,MATCH(E3004,Assumptions!$A$13:$A$18,0)),MAX(INDEX(Assumptions!$C$13:$C$18,MATCH(E3004,Assumptions!$A$13:$A$18,0)),INDEX(Assumptions!$B$13:$B$18,MATCH(E3004,Assumptions!$A$13:$A$18,0))*F3004)),2)</f>
        <v>15.9</v>
      </c>
    </row>
    <row r="3005" customFormat="false" ht="15" hidden="false" customHeight="false" outlineLevel="0" collapsed="false">
      <c r="A3005" s="24" t="s">
        <v>3828</v>
      </c>
      <c r="B3005" s="39" t="n">
        <v>46087</v>
      </c>
      <c r="C3005" s="24" t="s">
        <v>568</v>
      </c>
      <c r="D3005" s="24" t="s">
        <v>826</v>
      </c>
      <c r="E3005" s="24" t="s">
        <v>111</v>
      </c>
      <c r="F3005" s="38" t="n">
        <v>100</v>
      </c>
      <c r="G3005" s="42" t="n">
        <f aca="false">DATE(YEAR(B3005),MONTH(B3005),1)</f>
        <v>46082</v>
      </c>
      <c r="H3005" s="24" t="str">
        <f aca="false">INDEX(Customers!$B$2:$B$601,MATCH(C3005,Customers!$A$2:$A$601,0))</f>
        <v>Nairobi</v>
      </c>
      <c r="I3005" s="43" t="n">
        <f aca="false">ROUND(MIN(INDEX(Assumptions!$D$13:$D$18,MATCH(E3005,Assumptions!$A$13:$A$18,0)),MAX(INDEX(Assumptions!$C$13:$C$18,MATCH(E3005,Assumptions!$A$13:$A$18,0)),INDEX(Assumptions!$B$13:$B$18,MATCH(E3005,Assumptions!$A$13:$A$18,0))*F3005)),2)</f>
        <v>4</v>
      </c>
    </row>
    <row r="3006" customFormat="false" ht="15" hidden="false" customHeight="false" outlineLevel="0" collapsed="false">
      <c r="A3006" s="24" t="s">
        <v>3829</v>
      </c>
      <c r="B3006" s="39" t="n">
        <v>46087</v>
      </c>
      <c r="C3006" s="24" t="s">
        <v>570</v>
      </c>
      <c r="D3006" s="24" t="s">
        <v>196</v>
      </c>
      <c r="E3006" s="24" t="s">
        <v>105</v>
      </c>
      <c r="F3006" s="38" t="n">
        <v>2620</v>
      </c>
      <c r="G3006" s="42" t="n">
        <f aca="false">DATE(YEAR(B3006),MONTH(B3006),1)</f>
        <v>46082</v>
      </c>
      <c r="H3006" s="24" t="str">
        <f aca="false">INDEX(Customers!$B$2:$B$601,MATCH(C3006,Customers!$A$2:$A$601,0))</f>
        <v>Western</v>
      </c>
      <c r="I3006" s="43" t="n">
        <f aca="false">ROUND(MIN(INDEX(Assumptions!$D$13:$D$18,MATCH(E3006,Assumptions!$A$13:$A$18,0)),MAX(INDEX(Assumptions!$C$13:$C$18,MATCH(E3006,Assumptions!$A$13:$A$18,0)),INDEX(Assumptions!$B$13:$B$18,MATCH(E3006,Assumptions!$A$13:$A$18,0))*F3006)),2)</f>
        <v>39.3</v>
      </c>
    </row>
    <row r="3007" customFormat="false" ht="15" hidden="false" customHeight="false" outlineLevel="0" collapsed="false">
      <c r="A3007" s="24" t="s">
        <v>3830</v>
      </c>
      <c r="B3007" s="39" t="n">
        <v>46087</v>
      </c>
      <c r="C3007" s="24" t="s">
        <v>570</v>
      </c>
      <c r="D3007" s="24" t="s">
        <v>826</v>
      </c>
      <c r="E3007" s="24" t="s">
        <v>103</v>
      </c>
      <c r="F3007" s="38" t="n">
        <v>2070</v>
      </c>
      <c r="G3007" s="42" t="n">
        <f aca="false">DATE(YEAR(B3007),MONTH(B3007),1)</f>
        <v>46082</v>
      </c>
      <c r="H3007" s="24" t="str">
        <f aca="false">INDEX(Customers!$B$2:$B$601,MATCH(C3007,Customers!$A$2:$A$601,0))</f>
        <v>Western</v>
      </c>
      <c r="I3007" s="43" t="n">
        <f aca="false">ROUND(MIN(INDEX(Assumptions!$D$13:$D$18,MATCH(E3007,Assumptions!$A$13:$A$18,0)),MAX(INDEX(Assumptions!$C$13:$C$18,MATCH(E3007,Assumptions!$A$13:$A$18,0)),INDEX(Assumptions!$B$13:$B$18,MATCH(E3007,Assumptions!$A$13:$A$18,0))*F3007)),2)</f>
        <v>20.7</v>
      </c>
    </row>
    <row r="3008" customFormat="false" ht="15" hidden="false" customHeight="false" outlineLevel="0" collapsed="false">
      <c r="A3008" s="24" t="s">
        <v>3831</v>
      </c>
      <c r="B3008" s="39" t="n">
        <v>46087</v>
      </c>
      <c r="C3008" s="24" t="s">
        <v>597</v>
      </c>
      <c r="D3008" s="24" t="s">
        <v>204</v>
      </c>
      <c r="E3008" s="24" t="s">
        <v>107</v>
      </c>
      <c r="F3008" s="38" t="n">
        <v>28090</v>
      </c>
      <c r="G3008" s="42" t="n">
        <f aca="false">DATE(YEAR(B3008),MONTH(B3008),1)</f>
        <v>46082</v>
      </c>
      <c r="H3008" s="24" t="str">
        <f aca="false">INDEX(Customers!$B$2:$B$601,MATCH(C3008,Customers!$A$2:$A$601,0))</f>
        <v>Eastern</v>
      </c>
      <c r="I3008" s="43" t="n">
        <f aca="false">ROUND(MIN(INDEX(Assumptions!$D$13:$D$18,MATCH(E3008,Assumptions!$A$13:$A$18,0)),MAX(INDEX(Assumptions!$C$13:$C$18,MATCH(E3008,Assumptions!$A$13:$A$18,0)),INDEX(Assumptions!$B$13:$B$18,MATCH(E3008,Assumptions!$A$13:$A$18,0))*F3008)),2)</f>
        <v>0</v>
      </c>
    </row>
    <row r="3009" customFormat="false" ht="15" hidden="false" customHeight="false" outlineLevel="0" collapsed="false">
      <c r="A3009" s="24" t="s">
        <v>3832</v>
      </c>
      <c r="B3009" s="39" t="n">
        <v>46087</v>
      </c>
      <c r="C3009" s="24" t="s">
        <v>605</v>
      </c>
      <c r="D3009" s="24" t="s">
        <v>163</v>
      </c>
      <c r="E3009" s="24" t="s">
        <v>107</v>
      </c>
      <c r="F3009" s="38" t="n">
        <v>1460</v>
      </c>
      <c r="G3009" s="42" t="n">
        <f aca="false">DATE(YEAR(B3009),MONTH(B3009),1)</f>
        <v>46082</v>
      </c>
      <c r="H3009" s="24" t="str">
        <f aca="false">INDEX(Customers!$B$2:$B$601,MATCH(C3009,Customers!$A$2:$A$601,0))</f>
        <v>Central</v>
      </c>
      <c r="I3009" s="43" t="n">
        <f aca="false">ROUND(MIN(INDEX(Assumptions!$D$13:$D$18,MATCH(E3009,Assumptions!$A$13:$A$18,0)),MAX(INDEX(Assumptions!$C$13:$C$18,MATCH(E3009,Assumptions!$A$13:$A$18,0)),INDEX(Assumptions!$B$13:$B$18,MATCH(E3009,Assumptions!$A$13:$A$18,0))*F3009)),2)</f>
        <v>0</v>
      </c>
    </row>
    <row r="3010" customFormat="false" ht="15" hidden="false" customHeight="false" outlineLevel="0" collapsed="false">
      <c r="A3010" s="24" t="s">
        <v>3833</v>
      </c>
      <c r="B3010" s="39" t="n">
        <v>46087</v>
      </c>
      <c r="C3010" s="24" t="s">
        <v>628</v>
      </c>
      <c r="D3010" s="24" t="s">
        <v>826</v>
      </c>
      <c r="E3010" s="24" t="s">
        <v>103</v>
      </c>
      <c r="F3010" s="38" t="n">
        <v>2260</v>
      </c>
      <c r="G3010" s="42" t="n">
        <f aca="false">DATE(YEAR(B3010),MONTH(B3010),1)</f>
        <v>46082</v>
      </c>
      <c r="H3010" s="24" t="str">
        <f aca="false">INDEX(Customers!$B$2:$B$601,MATCH(C3010,Customers!$A$2:$A$601,0))</f>
        <v>Coast</v>
      </c>
      <c r="I3010" s="43" t="n">
        <f aca="false">ROUND(MIN(INDEX(Assumptions!$D$13:$D$18,MATCH(E3010,Assumptions!$A$13:$A$18,0)),MAX(INDEX(Assumptions!$C$13:$C$18,MATCH(E3010,Assumptions!$A$13:$A$18,0)),INDEX(Assumptions!$B$13:$B$18,MATCH(E3010,Assumptions!$A$13:$A$18,0))*F3010)),2)</f>
        <v>22.6</v>
      </c>
    </row>
    <row r="3011" customFormat="false" ht="15" hidden="false" customHeight="false" outlineLevel="0" collapsed="false">
      <c r="A3011" s="24" t="s">
        <v>3834</v>
      </c>
      <c r="B3011" s="39" t="n">
        <v>46087</v>
      </c>
      <c r="C3011" s="24" t="s">
        <v>651</v>
      </c>
      <c r="D3011" s="24" t="s">
        <v>826</v>
      </c>
      <c r="E3011" s="24" t="s">
        <v>103</v>
      </c>
      <c r="F3011" s="38" t="n">
        <v>360</v>
      </c>
      <c r="G3011" s="42" t="n">
        <f aca="false">DATE(YEAR(B3011),MONTH(B3011),1)</f>
        <v>46082</v>
      </c>
      <c r="H3011" s="24" t="str">
        <f aca="false">INDEX(Customers!$B$2:$B$601,MATCH(C3011,Customers!$A$2:$A$601,0))</f>
        <v>Rift Valley</v>
      </c>
      <c r="I3011" s="43" t="n">
        <f aca="false">ROUND(MIN(INDEX(Assumptions!$D$13:$D$18,MATCH(E3011,Assumptions!$A$13:$A$18,0)),MAX(INDEX(Assumptions!$C$13:$C$18,MATCH(E3011,Assumptions!$A$13:$A$18,0)),INDEX(Assumptions!$B$13:$B$18,MATCH(E3011,Assumptions!$A$13:$A$18,0))*F3011)),2)</f>
        <v>5</v>
      </c>
    </row>
    <row r="3012" customFormat="false" ht="15" hidden="false" customHeight="false" outlineLevel="0" collapsed="false">
      <c r="A3012" s="24" t="s">
        <v>3835</v>
      </c>
      <c r="B3012" s="39" t="n">
        <v>46087</v>
      </c>
      <c r="C3012" s="24" t="s">
        <v>670</v>
      </c>
      <c r="D3012" s="24" t="s">
        <v>826</v>
      </c>
      <c r="E3012" s="24" t="s">
        <v>103</v>
      </c>
      <c r="F3012" s="38" t="n">
        <v>970</v>
      </c>
      <c r="G3012" s="42" t="n">
        <f aca="false">DATE(YEAR(B3012),MONTH(B3012),1)</f>
        <v>46082</v>
      </c>
      <c r="H3012" s="24" t="str">
        <f aca="false">INDEX(Customers!$B$2:$B$601,MATCH(C3012,Customers!$A$2:$A$601,0))</f>
        <v>Rift Valley</v>
      </c>
      <c r="I3012" s="43" t="n">
        <f aca="false">ROUND(MIN(INDEX(Assumptions!$D$13:$D$18,MATCH(E3012,Assumptions!$A$13:$A$18,0)),MAX(INDEX(Assumptions!$C$13:$C$18,MATCH(E3012,Assumptions!$A$13:$A$18,0)),INDEX(Assumptions!$B$13:$B$18,MATCH(E3012,Assumptions!$A$13:$A$18,0))*F3012)),2)</f>
        <v>9.7</v>
      </c>
    </row>
    <row r="3013" customFormat="false" ht="15" hidden="false" customHeight="false" outlineLevel="0" collapsed="false">
      <c r="A3013" s="24" t="s">
        <v>3836</v>
      </c>
      <c r="B3013" s="39" t="n">
        <v>46087</v>
      </c>
      <c r="C3013" s="24" t="s">
        <v>682</v>
      </c>
      <c r="D3013" s="24" t="s">
        <v>164</v>
      </c>
      <c r="E3013" s="24" t="s">
        <v>105</v>
      </c>
      <c r="F3013" s="38" t="n">
        <v>12810</v>
      </c>
      <c r="G3013" s="42" t="n">
        <f aca="false">DATE(YEAR(B3013),MONTH(B3013),1)</f>
        <v>46082</v>
      </c>
      <c r="H3013" s="24" t="str">
        <f aca="false">INDEX(Customers!$B$2:$B$601,MATCH(C3013,Customers!$A$2:$A$601,0))</f>
        <v>Rift Valley</v>
      </c>
      <c r="I3013" s="43" t="n">
        <f aca="false">ROUND(MIN(INDEX(Assumptions!$D$13:$D$18,MATCH(E3013,Assumptions!$A$13:$A$18,0)),MAX(INDEX(Assumptions!$C$13:$C$18,MATCH(E3013,Assumptions!$A$13:$A$18,0)),INDEX(Assumptions!$B$13:$B$18,MATCH(E3013,Assumptions!$A$13:$A$18,0))*F3013)),2)</f>
        <v>192.15</v>
      </c>
    </row>
    <row r="3014" customFormat="false" ht="15" hidden="false" customHeight="false" outlineLevel="0" collapsed="false">
      <c r="A3014" s="24" t="s">
        <v>3837</v>
      </c>
      <c r="B3014" s="39" t="n">
        <v>46087</v>
      </c>
      <c r="C3014" s="24" t="s">
        <v>694</v>
      </c>
      <c r="D3014" s="24" t="s">
        <v>826</v>
      </c>
      <c r="E3014" s="24" t="s">
        <v>103</v>
      </c>
      <c r="F3014" s="38" t="n">
        <v>1370</v>
      </c>
      <c r="G3014" s="42" t="n">
        <f aca="false">DATE(YEAR(B3014),MONTH(B3014),1)</f>
        <v>46082</v>
      </c>
      <c r="H3014" s="24" t="str">
        <f aca="false">INDEX(Customers!$B$2:$B$601,MATCH(C3014,Customers!$A$2:$A$601,0))</f>
        <v>Western</v>
      </c>
      <c r="I3014" s="43" t="n">
        <f aca="false">ROUND(MIN(INDEX(Assumptions!$D$13:$D$18,MATCH(E3014,Assumptions!$A$13:$A$18,0)),MAX(INDEX(Assumptions!$C$13:$C$18,MATCH(E3014,Assumptions!$A$13:$A$18,0)),INDEX(Assumptions!$B$13:$B$18,MATCH(E3014,Assumptions!$A$13:$A$18,0))*F3014)),2)</f>
        <v>13.7</v>
      </c>
    </row>
    <row r="3015" customFormat="false" ht="15" hidden="false" customHeight="false" outlineLevel="0" collapsed="false">
      <c r="A3015" s="24" t="s">
        <v>3838</v>
      </c>
      <c r="B3015" s="39" t="n">
        <v>46087</v>
      </c>
      <c r="C3015" s="24" t="s">
        <v>715</v>
      </c>
      <c r="D3015" s="24" t="s">
        <v>826</v>
      </c>
      <c r="E3015" s="24" t="s">
        <v>111</v>
      </c>
      <c r="F3015" s="38" t="n">
        <v>20</v>
      </c>
      <c r="G3015" s="42" t="n">
        <f aca="false">DATE(YEAR(B3015),MONTH(B3015),1)</f>
        <v>46082</v>
      </c>
      <c r="H3015" s="24" t="str">
        <f aca="false">INDEX(Customers!$B$2:$B$601,MATCH(C3015,Customers!$A$2:$A$601,0))</f>
        <v>Western</v>
      </c>
      <c r="I3015" s="43" t="n">
        <f aca="false">ROUND(MIN(INDEX(Assumptions!$D$13:$D$18,MATCH(E3015,Assumptions!$A$13:$A$18,0)),MAX(INDEX(Assumptions!$C$13:$C$18,MATCH(E3015,Assumptions!$A$13:$A$18,0)),INDEX(Assumptions!$B$13:$B$18,MATCH(E3015,Assumptions!$A$13:$A$18,0))*F3015)),2)</f>
        <v>0.8</v>
      </c>
    </row>
    <row r="3016" customFormat="false" ht="15" hidden="false" customHeight="false" outlineLevel="0" collapsed="false">
      <c r="A3016" s="24" t="s">
        <v>3839</v>
      </c>
      <c r="B3016" s="39" t="n">
        <v>46087</v>
      </c>
      <c r="C3016" s="24" t="s">
        <v>762</v>
      </c>
      <c r="D3016" s="24" t="s">
        <v>826</v>
      </c>
      <c r="E3016" s="24" t="s">
        <v>111</v>
      </c>
      <c r="F3016" s="38" t="n">
        <v>50</v>
      </c>
      <c r="G3016" s="42" t="n">
        <f aca="false">DATE(YEAR(B3016),MONTH(B3016),1)</f>
        <v>46082</v>
      </c>
      <c r="H3016" s="24" t="str">
        <f aca="false">INDEX(Customers!$B$2:$B$601,MATCH(C3016,Customers!$A$2:$A$601,0))</f>
        <v>Western</v>
      </c>
      <c r="I3016" s="43" t="n">
        <f aca="false">ROUND(MIN(INDEX(Assumptions!$D$13:$D$18,MATCH(E3016,Assumptions!$A$13:$A$18,0)),MAX(INDEX(Assumptions!$C$13:$C$18,MATCH(E3016,Assumptions!$A$13:$A$18,0)),INDEX(Assumptions!$B$13:$B$18,MATCH(E3016,Assumptions!$A$13:$A$18,0))*F3016)),2)</f>
        <v>2</v>
      </c>
    </row>
    <row r="3017" customFormat="false" ht="15" hidden="false" customHeight="false" outlineLevel="0" collapsed="false">
      <c r="A3017" s="24" t="s">
        <v>3840</v>
      </c>
      <c r="B3017" s="39" t="n">
        <v>46087</v>
      </c>
      <c r="C3017" s="24" t="s">
        <v>762</v>
      </c>
      <c r="D3017" s="24" t="s">
        <v>826</v>
      </c>
      <c r="E3017" s="24" t="s">
        <v>103</v>
      </c>
      <c r="F3017" s="38" t="n">
        <v>1930</v>
      </c>
      <c r="G3017" s="42" t="n">
        <f aca="false">DATE(YEAR(B3017),MONTH(B3017),1)</f>
        <v>46082</v>
      </c>
      <c r="H3017" s="24" t="str">
        <f aca="false">INDEX(Customers!$B$2:$B$601,MATCH(C3017,Customers!$A$2:$A$601,0))</f>
        <v>Western</v>
      </c>
      <c r="I3017" s="43" t="n">
        <f aca="false">ROUND(MIN(INDEX(Assumptions!$D$13:$D$18,MATCH(E3017,Assumptions!$A$13:$A$18,0)),MAX(INDEX(Assumptions!$C$13:$C$18,MATCH(E3017,Assumptions!$A$13:$A$18,0)),INDEX(Assumptions!$B$13:$B$18,MATCH(E3017,Assumptions!$A$13:$A$18,0))*F3017)),2)</f>
        <v>19.3</v>
      </c>
    </row>
    <row r="3018" customFormat="false" ht="15" hidden="false" customHeight="false" outlineLevel="0" collapsed="false">
      <c r="A3018" s="24" t="s">
        <v>3841</v>
      </c>
      <c r="B3018" s="39" t="n">
        <v>46087</v>
      </c>
      <c r="C3018" s="24" t="s">
        <v>788</v>
      </c>
      <c r="D3018" s="24" t="s">
        <v>826</v>
      </c>
      <c r="E3018" s="24" t="s">
        <v>109</v>
      </c>
      <c r="F3018" s="38" t="n">
        <v>8480</v>
      </c>
      <c r="G3018" s="42" t="n">
        <f aca="false">DATE(YEAR(B3018),MONTH(B3018),1)</f>
        <v>46082</v>
      </c>
      <c r="H3018" s="24" t="str">
        <f aca="false">INDEX(Customers!$B$2:$B$601,MATCH(C3018,Customers!$A$2:$A$601,0))</f>
        <v>Coast</v>
      </c>
      <c r="I3018" s="43" t="n">
        <f aca="false">ROUND(MIN(INDEX(Assumptions!$D$13:$D$18,MATCH(E3018,Assumptions!$A$13:$A$18,0)),MAX(INDEX(Assumptions!$C$13:$C$18,MATCH(E3018,Assumptions!$A$13:$A$18,0)),INDEX(Assumptions!$B$13:$B$18,MATCH(E3018,Assumptions!$A$13:$A$18,0))*F3018)),2)</f>
        <v>33.92</v>
      </c>
    </row>
    <row r="3019" customFormat="false" ht="15" hidden="false" customHeight="false" outlineLevel="0" collapsed="false">
      <c r="A3019" s="24" t="s">
        <v>3842</v>
      </c>
      <c r="B3019" s="39" t="n">
        <v>46087</v>
      </c>
      <c r="C3019" s="24" t="s">
        <v>793</v>
      </c>
      <c r="D3019" s="24" t="s">
        <v>826</v>
      </c>
      <c r="E3019" s="24" t="s">
        <v>103</v>
      </c>
      <c r="F3019" s="38" t="n">
        <v>1770</v>
      </c>
      <c r="G3019" s="42" t="n">
        <f aca="false">DATE(YEAR(B3019),MONTH(B3019),1)</f>
        <v>46082</v>
      </c>
      <c r="H3019" s="24" t="str">
        <f aca="false">INDEX(Customers!$B$2:$B$601,MATCH(C3019,Customers!$A$2:$A$601,0))</f>
        <v>Coast</v>
      </c>
      <c r="I3019" s="43" t="n">
        <f aca="false">ROUND(MIN(INDEX(Assumptions!$D$13:$D$18,MATCH(E3019,Assumptions!$A$13:$A$18,0)),MAX(INDEX(Assumptions!$C$13:$C$18,MATCH(E3019,Assumptions!$A$13:$A$18,0)),INDEX(Assumptions!$B$13:$B$18,MATCH(E3019,Assumptions!$A$13:$A$18,0))*F3019)),2)</f>
        <v>17.7</v>
      </c>
    </row>
    <row r="3020" customFormat="false" ht="15" hidden="false" customHeight="false" outlineLevel="0" collapsed="false">
      <c r="A3020" s="24" t="s">
        <v>3843</v>
      </c>
      <c r="B3020" s="39" t="n">
        <v>46087</v>
      </c>
      <c r="C3020" s="24" t="s">
        <v>813</v>
      </c>
      <c r="D3020" s="24" t="s">
        <v>826</v>
      </c>
      <c r="E3020" s="24" t="s">
        <v>113</v>
      </c>
      <c r="F3020" s="38" t="n">
        <v>250</v>
      </c>
      <c r="G3020" s="42" t="n">
        <f aca="false">DATE(YEAR(B3020),MONTH(B3020),1)</f>
        <v>46082</v>
      </c>
      <c r="H3020" s="24" t="str">
        <f aca="false">INDEX(Customers!$B$2:$B$601,MATCH(C3020,Customers!$A$2:$A$601,0))</f>
        <v>Eastern</v>
      </c>
      <c r="I3020" s="43" t="n">
        <f aca="false">ROUND(MIN(INDEX(Assumptions!$D$13:$D$18,MATCH(E3020,Assumptions!$A$13:$A$18,0)),MAX(INDEX(Assumptions!$C$13:$C$18,MATCH(E3020,Assumptions!$A$13:$A$18,0)),INDEX(Assumptions!$B$13:$B$18,MATCH(E3020,Assumptions!$A$13:$A$18,0))*F3020)),2)</f>
        <v>12.5</v>
      </c>
    </row>
    <row r="3021" customFormat="false" ht="15" hidden="false" customHeight="false" outlineLevel="0" collapsed="false">
      <c r="A3021" s="24" t="s">
        <v>3844</v>
      </c>
      <c r="B3021" s="39" t="n">
        <v>46087</v>
      </c>
      <c r="C3021" s="24" t="s">
        <v>817</v>
      </c>
      <c r="D3021" s="24" t="s">
        <v>826</v>
      </c>
      <c r="E3021" s="24" t="s">
        <v>111</v>
      </c>
      <c r="F3021" s="38" t="n">
        <v>200</v>
      </c>
      <c r="G3021" s="42" t="n">
        <f aca="false">DATE(YEAR(B3021),MONTH(B3021),1)</f>
        <v>46082</v>
      </c>
      <c r="H3021" s="24" t="str">
        <f aca="false">INDEX(Customers!$B$2:$B$601,MATCH(C3021,Customers!$A$2:$A$601,0))</f>
        <v>Western</v>
      </c>
      <c r="I3021" s="43" t="n">
        <f aca="false">ROUND(MIN(INDEX(Assumptions!$D$13:$D$18,MATCH(E3021,Assumptions!$A$13:$A$18,0)),MAX(INDEX(Assumptions!$C$13:$C$18,MATCH(E3021,Assumptions!$A$13:$A$18,0)),INDEX(Assumptions!$B$13:$B$18,MATCH(E3021,Assumptions!$A$13:$A$18,0))*F3021)),2)</f>
        <v>8</v>
      </c>
    </row>
    <row r="3022" customFormat="false" ht="15" hidden="false" customHeight="false" outlineLevel="0" collapsed="false">
      <c r="A3022" s="24" t="s">
        <v>3845</v>
      </c>
      <c r="B3022" s="39" t="n">
        <v>46088</v>
      </c>
      <c r="C3022" s="24" t="s">
        <v>219</v>
      </c>
      <c r="D3022" s="24" t="s">
        <v>176</v>
      </c>
      <c r="E3022" s="24" t="s">
        <v>105</v>
      </c>
      <c r="F3022" s="38" t="n">
        <v>1160</v>
      </c>
      <c r="G3022" s="42" t="n">
        <f aca="false">DATE(YEAR(B3022),MONTH(B3022),1)</f>
        <v>46082</v>
      </c>
      <c r="H3022" s="24" t="str">
        <f aca="false">INDEX(Customers!$B$2:$B$601,MATCH(C3022,Customers!$A$2:$A$601,0))</f>
        <v>Rift Valley</v>
      </c>
      <c r="I3022" s="43" t="n">
        <f aca="false">ROUND(MIN(INDEX(Assumptions!$D$13:$D$18,MATCH(E3022,Assumptions!$A$13:$A$18,0)),MAX(INDEX(Assumptions!$C$13:$C$18,MATCH(E3022,Assumptions!$A$13:$A$18,0)),INDEX(Assumptions!$B$13:$B$18,MATCH(E3022,Assumptions!$A$13:$A$18,0))*F3022)),2)</f>
        <v>17.4</v>
      </c>
    </row>
    <row r="3023" customFormat="false" ht="15" hidden="false" customHeight="false" outlineLevel="0" collapsed="false">
      <c r="A3023" s="24" t="s">
        <v>3846</v>
      </c>
      <c r="B3023" s="39" t="n">
        <v>46088</v>
      </c>
      <c r="C3023" s="24" t="s">
        <v>219</v>
      </c>
      <c r="D3023" s="24" t="s">
        <v>182</v>
      </c>
      <c r="E3023" s="24" t="s">
        <v>105</v>
      </c>
      <c r="F3023" s="38" t="n">
        <v>7320</v>
      </c>
      <c r="G3023" s="42" t="n">
        <f aca="false">DATE(YEAR(B3023),MONTH(B3023),1)</f>
        <v>46082</v>
      </c>
      <c r="H3023" s="24" t="str">
        <f aca="false">INDEX(Customers!$B$2:$B$601,MATCH(C3023,Customers!$A$2:$A$601,0))</f>
        <v>Rift Valley</v>
      </c>
      <c r="I3023" s="43" t="n">
        <f aca="false">ROUND(MIN(INDEX(Assumptions!$D$13:$D$18,MATCH(E3023,Assumptions!$A$13:$A$18,0)),MAX(INDEX(Assumptions!$C$13:$C$18,MATCH(E3023,Assumptions!$A$13:$A$18,0)),INDEX(Assumptions!$B$13:$B$18,MATCH(E3023,Assumptions!$A$13:$A$18,0))*F3023)),2)</f>
        <v>109.8</v>
      </c>
    </row>
    <row r="3024" customFormat="false" ht="15" hidden="false" customHeight="false" outlineLevel="0" collapsed="false">
      <c r="A3024" s="24" t="s">
        <v>3847</v>
      </c>
      <c r="B3024" s="39" t="n">
        <v>46088</v>
      </c>
      <c r="C3024" s="24" t="s">
        <v>244</v>
      </c>
      <c r="D3024" s="24" t="s">
        <v>150</v>
      </c>
      <c r="E3024" s="24" t="s">
        <v>107</v>
      </c>
      <c r="F3024" s="38" t="n">
        <v>4290</v>
      </c>
      <c r="G3024" s="42" t="n">
        <f aca="false">DATE(YEAR(B3024),MONTH(B3024),1)</f>
        <v>46082</v>
      </c>
      <c r="H3024" s="24" t="str">
        <f aca="false">INDEX(Customers!$B$2:$B$601,MATCH(C3024,Customers!$A$2:$A$601,0))</f>
        <v>Nairobi</v>
      </c>
      <c r="I3024" s="43" t="n">
        <f aca="false">ROUND(MIN(INDEX(Assumptions!$D$13:$D$18,MATCH(E3024,Assumptions!$A$13:$A$18,0)),MAX(INDEX(Assumptions!$C$13:$C$18,MATCH(E3024,Assumptions!$A$13:$A$18,0)),INDEX(Assumptions!$B$13:$B$18,MATCH(E3024,Assumptions!$A$13:$A$18,0))*F3024)),2)</f>
        <v>0</v>
      </c>
    </row>
    <row r="3025" customFormat="false" ht="15" hidden="false" customHeight="false" outlineLevel="0" collapsed="false">
      <c r="A3025" s="24" t="s">
        <v>3848</v>
      </c>
      <c r="B3025" s="39" t="n">
        <v>46088</v>
      </c>
      <c r="C3025" s="24" t="s">
        <v>265</v>
      </c>
      <c r="D3025" s="24" t="s">
        <v>193</v>
      </c>
      <c r="E3025" s="24" t="s">
        <v>105</v>
      </c>
      <c r="F3025" s="38" t="n">
        <v>1490</v>
      </c>
      <c r="G3025" s="42" t="n">
        <f aca="false">DATE(YEAR(B3025),MONTH(B3025),1)</f>
        <v>46082</v>
      </c>
      <c r="H3025" s="24" t="str">
        <f aca="false">INDEX(Customers!$B$2:$B$601,MATCH(C3025,Customers!$A$2:$A$601,0))</f>
        <v>Nairobi</v>
      </c>
      <c r="I3025" s="43" t="n">
        <f aca="false">ROUND(MIN(INDEX(Assumptions!$D$13:$D$18,MATCH(E3025,Assumptions!$A$13:$A$18,0)),MAX(INDEX(Assumptions!$C$13:$C$18,MATCH(E3025,Assumptions!$A$13:$A$18,0)),INDEX(Assumptions!$B$13:$B$18,MATCH(E3025,Assumptions!$A$13:$A$18,0))*F3025)),2)</f>
        <v>22.35</v>
      </c>
    </row>
    <row r="3026" customFormat="false" ht="15" hidden="false" customHeight="false" outlineLevel="0" collapsed="false">
      <c r="A3026" s="24" t="s">
        <v>3849</v>
      </c>
      <c r="B3026" s="39" t="n">
        <v>46088</v>
      </c>
      <c r="C3026" s="24" t="s">
        <v>267</v>
      </c>
      <c r="D3026" s="24" t="s">
        <v>177</v>
      </c>
      <c r="E3026" s="24" t="s">
        <v>107</v>
      </c>
      <c r="F3026" s="38" t="n">
        <v>19150</v>
      </c>
      <c r="G3026" s="42" t="n">
        <f aca="false">DATE(YEAR(B3026),MONTH(B3026),1)</f>
        <v>46082</v>
      </c>
      <c r="H3026" s="24" t="str">
        <f aca="false">INDEX(Customers!$B$2:$B$601,MATCH(C3026,Customers!$A$2:$A$601,0))</f>
        <v>Rift Valley</v>
      </c>
      <c r="I3026" s="43" t="n">
        <f aca="false">ROUND(MIN(INDEX(Assumptions!$D$13:$D$18,MATCH(E3026,Assumptions!$A$13:$A$18,0)),MAX(INDEX(Assumptions!$C$13:$C$18,MATCH(E3026,Assumptions!$A$13:$A$18,0)),INDEX(Assumptions!$B$13:$B$18,MATCH(E3026,Assumptions!$A$13:$A$18,0))*F3026)),2)</f>
        <v>0</v>
      </c>
    </row>
    <row r="3027" customFormat="false" ht="15" hidden="false" customHeight="false" outlineLevel="0" collapsed="false">
      <c r="A3027" s="24" t="s">
        <v>3850</v>
      </c>
      <c r="B3027" s="39" t="n">
        <v>46088</v>
      </c>
      <c r="C3027" s="24" t="s">
        <v>270</v>
      </c>
      <c r="D3027" s="24" t="s">
        <v>175</v>
      </c>
      <c r="E3027" s="24" t="s">
        <v>105</v>
      </c>
      <c r="F3027" s="38" t="n">
        <v>6070</v>
      </c>
      <c r="G3027" s="42" t="n">
        <f aca="false">DATE(YEAR(B3027),MONTH(B3027),1)</f>
        <v>46082</v>
      </c>
      <c r="H3027" s="24" t="str">
        <f aca="false">INDEX(Customers!$B$2:$B$601,MATCH(C3027,Customers!$A$2:$A$601,0))</f>
        <v>Rift Valley</v>
      </c>
      <c r="I3027" s="43" t="n">
        <f aca="false">ROUND(MIN(INDEX(Assumptions!$D$13:$D$18,MATCH(E3027,Assumptions!$A$13:$A$18,0)),MAX(INDEX(Assumptions!$C$13:$C$18,MATCH(E3027,Assumptions!$A$13:$A$18,0)),INDEX(Assumptions!$B$13:$B$18,MATCH(E3027,Assumptions!$A$13:$A$18,0))*F3027)),2)</f>
        <v>91.05</v>
      </c>
    </row>
    <row r="3028" customFormat="false" ht="15" hidden="false" customHeight="false" outlineLevel="0" collapsed="false">
      <c r="A3028" s="24" t="s">
        <v>3851</v>
      </c>
      <c r="B3028" s="39" t="n">
        <v>46088</v>
      </c>
      <c r="C3028" s="24" t="s">
        <v>293</v>
      </c>
      <c r="D3028" s="24" t="s">
        <v>826</v>
      </c>
      <c r="E3028" s="24" t="s">
        <v>103</v>
      </c>
      <c r="F3028" s="38" t="n">
        <v>1320</v>
      </c>
      <c r="G3028" s="42" t="n">
        <f aca="false">DATE(YEAR(B3028),MONTH(B3028),1)</f>
        <v>46082</v>
      </c>
      <c r="H3028" s="24" t="str">
        <f aca="false">INDEX(Customers!$B$2:$B$601,MATCH(C3028,Customers!$A$2:$A$601,0))</f>
        <v>Western</v>
      </c>
      <c r="I3028" s="43" t="n">
        <f aca="false">ROUND(MIN(INDEX(Assumptions!$D$13:$D$18,MATCH(E3028,Assumptions!$A$13:$A$18,0)),MAX(INDEX(Assumptions!$C$13:$C$18,MATCH(E3028,Assumptions!$A$13:$A$18,0)),INDEX(Assumptions!$B$13:$B$18,MATCH(E3028,Assumptions!$A$13:$A$18,0))*F3028)),2)</f>
        <v>13.2</v>
      </c>
    </row>
    <row r="3029" customFormat="false" ht="15" hidden="false" customHeight="false" outlineLevel="0" collapsed="false">
      <c r="A3029" s="24" t="s">
        <v>3852</v>
      </c>
      <c r="B3029" s="39" t="n">
        <v>46088</v>
      </c>
      <c r="C3029" s="24" t="s">
        <v>306</v>
      </c>
      <c r="D3029" s="24" t="s">
        <v>826</v>
      </c>
      <c r="E3029" s="24" t="s">
        <v>109</v>
      </c>
      <c r="F3029" s="38" t="n">
        <v>2910</v>
      </c>
      <c r="G3029" s="42" t="n">
        <f aca="false">DATE(YEAR(B3029),MONTH(B3029),1)</f>
        <v>46082</v>
      </c>
      <c r="H3029" s="24" t="str">
        <f aca="false">INDEX(Customers!$B$2:$B$601,MATCH(C3029,Customers!$A$2:$A$601,0))</f>
        <v>Rift Valley</v>
      </c>
      <c r="I3029" s="43" t="n">
        <f aca="false">ROUND(MIN(INDEX(Assumptions!$D$13:$D$18,MATCH(E3029,Assumptions!$A$13:$A$18,0)),MAX(INDEX(Assumptions!$C$13:$C$18,MATCH(E3029,Assumptions!$A$13:$A$18,0)),INDEX(Assumptions!$B$13:$B$18,MATCH(E3029,Assumptions!$A$13:$A$18,0))*F3029)),2)</f>
        <v>11.64</v>
      </c>
    </row>
    <row r="3030" customFormat="false" ht="15" hidden="false" customHeight="false" outlineLevel="0" collapsed="false">
      <c r="A3030" s="24" t="s">
        <v>3853</v>
      </c>
      <c r="B3030" s="39" t="n">
        <v>46088</v>
      </c>
      <c r="C3030" s="24" t="s">
        <v>313</v>
      </c>
      <c r="D3030" s="24" t="s">
        <v>826</v>
      </c>
      <c r="E3030" s="24" t="s">
        <v>109</v>
      </c>
      <c r="F3030" s="38" t="n">
        <v>2830</v>
      </c>
      <c r="G3030" s="42" t="n">
        <f aca="false">DATE(YEAR(B3030),MONTH(B3030),1)</f>
        <v>46082</v>
      </c>
      <c r="H3030" s="24" t="str">
        <f aca="false">INDEX(Customers!$B$2:$B$601,MATCH(C3030,Customers!$A$2:$A$601,0))</f>
        <v>Eastern</v>
      </c>
      <c r="I3030" s="43" t="n">
        <f aca="false">ROUND(MIN(INDEX(Assumptions!$D$13:$D$18,MATCH(E3030,Assumptions!$A$13:$A$18,0)),MAX(INDEX(Assumptions!$C$13:$C$18,MATCH(E3030,Assumptions!$A$13:$A$18,0)),INDEX(Assumptions!$B$13:$B$18,MATCH(E3030,Assumptions!$A$13:$A$18,0))*F3030)),2)</f>
        <v>11.32</v>
      </c>
    </row>
    <row r="3031" customFormat="false" ht="15" hidden="false" customHeight="false" outlineLevel="0" collapsed="false">
      <c r="A3031" s="24" t="s">
        <v>3854</v>
      </c>
      <c r="B3031" s="39" t="n">
        <v>46088</v>
      </c>
      <c r="C3031" s="24" t="s">
        <v>326</v>
      </c>
      <c r="D3031" s="24" t="s">
        <v>826</v>
      </c>
      <c r="E3031" s="24" t="s">
        <v>111</v>
      </c>
      <c r="F3031" s="38" t="n">
        <v>200</v>
      </c>
      <c r="G3031" s="42" t="n">
        <f aca="false">DATE(YEAR(B3031),MONTH(B3031),1)</f>
        <v>46082</v>
      </c>
      <c r="H3031" s="24" t="str">
        <f aca="false">INDEX(Customers!$B$2:$B$601,MATCH(C3031,Customers!$A$2:$A$601,0))</f>
        <v>Nairobi</v>
      </c>
      <c r="I3031" s="43" t="n">
        <f aca="false">ROUND(MIN(INDEX(Assumptions!$D$13:$D$18,MATCH(E3031,Assumptions!$A$13:$A$18,0)),MAX(INDEX(Assumptions!$C$13:$C$18,MATCH(E3031,Assumptions!$A$13:$A$18,0)),INDEX(Assumptions!$B$13:$B$18,MATCH(E3031,Assumptions!$A$13:$A$18,0))*F3031)),2)</f>
        <v>8</v>
      </c>
    </row>
    <row r="3032" customFormat="false" ht="15" hidden="false" customHeight="false" outlineLevel="0" collapsed="false">
      <c r="A3032" s="24" t="s">
        <v>3855</v>
      </c>
      <c r="B3032" s="39" t="n">
        <v>46088</v>
      </c>
      <c r="C3032" s="24" t="s">
        <v>333</v>
      </c>
      <c r="D3032" s="24" t="s">
        <v>826</v>
      </c>
      <c r="E3032" s="24" t="s">
        <v>103</v>
      </c>
      <c r="F3032" s="38" t="n">
        <v>2220</v>
      </c>
      <c r="G3032" s="42" t="n">
        <f aca="false">DATE(YEAR(B3032),MONTH(B3032),1)</f>
        <v>46082</v>
      </c>
      <c r="H3032" s="24" t="str">
        <f aca="false">INDEX(Customers!$B$2:$B$601,MATCH(C3032,Customers!$A$2:$A$601,0))</f>
        <v>Coast</v>
      </c>
      <c r="I3032" s="43" t="n">
        <f aca="false">ROUND(MIN(INDEX(Assumptions!$D$13:$D$18,MATCH(E3032,Assumptions!$A$13:$A$18,0)),MAX(INDEX(Assumptions!$C$13:$C$18,MATCH(E3032,Assumptions!$A$13:$A$18,0)),INDEX(Assumptions!$B$13:$B$18,MATCH(E3032,Assumptions!$A$13:$A$18,0))*F3032)),2)</f>
        <v>22.2</v>
      </c>
    </row>
    <row r="3033" customFormat="false" ht="15" hidden="false" customHeight="false" outlineLevel="0" collapsed="false">
      <c r="A3033" s="24" t="s">
        <v>3856</v>
      </c>
      <c r="B3033" s="39" t="n">
        <v>46088</v>
      </c>
      <c r="C3033" s="24" t="s">
        <v>356</v>
      </c>
      <c r="D3033" s="24" t="s">
        <v>826</v>
      </c>
      <c r="E3033" s="24" t="s">
        <v>111</v>
      </c>
      <c r="F3033" s="38" t="n">
        <v>50</v>
      </c>
      <c r="G3033" s="42" t="n">
        <f aca="false">DATE(YEAR(B3033),MONTH(B3033),1)</f>
        <v>46082</v>
      </c>
      <c r="H3033" s="24" t="str">
        <f aca="false">INDEX(Customers!$B$2:$B$601,MATCH(C3033,Customers!$A$2:$A$601,0))</f>
        <v>Coast</v>
      </c>
      <c r="I3033" s="43" t="n">
        <f aca="false">ROUND(MIN(INDEX(Assumptions!$D$13:$D$18,MATCH(E3033,Assumptions!$A$13:$A$18,0)),MAX(INDEX(Assumptions!$C$13:$C$18,MATCH(E3033,Assumptions!$A$13:$A$18,0)),INDEX(Assumptions!$B$13:$B$18,MATCH(E3033,Assumptions!$A$13:$A$18,0))*F3033)),2)</f>
        <v>2</v>
      </c>
    </row>
    <row r="3034" customFormat="false" ht="15" hidden="false" customHeight="false" outlineLevel="0" collapsed="false">
      <c r="A3034" s="24" t="s">
        <v>3857</v>
      </c>
      <c r="B3034" s="39" t="n">
        <v>46088</v>
      </c>
      <c r="C3034" s="24" t="s">
        <v>375</v>
      </c>
      <c r="D3034" s="24" t="s">
        <v>826</v>
      </c>
      <c r="E3034" s="24" t="s">
        <v>111</v>
      </c>
      <c r="F3034" s="38" t="n">
        <v>50</v>
      </c>
      <c r="G3034" s="42" t="n">
        <f aca="false">DATE(YEAR(B3034),MONTH(B3034),1)</f>
        <v>46082</v>
      </c>
      <c r="H3034" s="24" t="str">
        <f aca="false">INDEX(Customers!$B$2:$B$601,MATCH(C3034,Customers!$A$2:$A$601,0))</f>
        <v>Coast</v>
      </c>
      <c r="I3034" s="43" t="n">
        <f aca="false">ROUND(MIN(INDEX(Assumptions!$D$13:$D$18,MATCH(E3034,Assumptions!$A$13:$A$18,0)),MAX(INDEX(Assumptions!$C$13:$C$18,MATCH(E3034,Assumptions!$A$13:$A$18,0)),INDEX(Assumptions!$B$13:$B$18,MATCH(E3034,Assumptions!$A$13:$A$18,0))*F3034)),2)</f>
        <v>2</v>
      </c>
    </row>
    <row r="3035" customFormat="false" ht="15" hidden="false" customHeight="false" outlineLevel="0" collapsed="false">
      <c r="A3035" s="24" t="s">
        <v>3858</v>
      </c>
      <c r="B3035" s="39" t="n">
        <v>46088</v>
      </c>
      <c r="C3035" s="24" t="s">
        <v>380</v>
      </c>
      <c r="D3035" s="24" t="s">
        <v>826</v>
      </c>
      <c r="E3035" s="24" t="s">
        <v>103</v>
      </c>
      <c r="F3035" s="38" t="n">
        <v>310</v>
      </c>
      <c r="G3035" s="42" t="n">
        <f aca="false">DATE(YEAR(B3035),MONTH(B3035),1)</f>
        <v>46082</v>
      </c>
      <c r="H3035" s="24" t="str">
        <f aca="false">INDEX(Customers!$B$2:$B$601,MATCH(C3035,Customers!$A$2:$A$601,0))</f>
        <v>Western</v>
      </c>
      <c r="I3035" s="43" t="n">
        <f aca="false">ROUND(MIN(INDEX(Assumptions!$D$13:$D$18,MATCH(E3035,Assumptions!$A$13:$A$18,0)),MAX(INDEX(Assumptions!$C$13:$C$18,MATCH(E3035,Assumptions!$A$13:$A$18,0)),INDEX(Assumptions!$B$13:$B$18,MATCH(E3035,Assumptions!$A$13:$A$18,0))*F3035)),2)</f>
        <v>5</v>
      </c>
    </row>
    <row r="3036" customFormat="false" ht="15" hidden="false" customHeight="false" outlineLevel="0" collapsed="false">
      <c r="A3036" s="24" t="s">
        <v>3859</v>
      </c>
      <c r="B3036" s="39" t="n">
        <v>46088</v>
      </c>
      <c r="C3036" s="24" t="s">
        <v>390</v>
      </c>
      <c r="D3036" s="24" t="s">
        <v>826</v>
      </c>
      <c r="E3036" s="24" t="s">
        <v>103</v>
      </c>
      <c r="F3036" s="38" t="n">
        <v>2660</v>
      </c>
      <c r="G3036" s="42" t="n">
        <f aca="false">DATE(YEAR(B3036),MONTH(B3036),1)</f>
        <v>46082</v>
      </c>
      <c r="H3036" s="24" t="str">
        <f aca="false">INDEX(Customers!$B$2:$B$601,MATCH(C3036,Customers!$A$2:$A$601,0))</f>
        <v>Rift Valley</v>
      </c>
      <c r="I3036" s="43" t="n">
        <f aca="false">ROUND(MIN(INDEX(Assumptions!$D$13:$D$18,MATCH(E3036,Assumptions!$A$13:$A$18,0)),MAX(INDEX(Assumptions!$C$13:$C$18,MATCH(E3036,Assumptions!$A$13:$A$18,0)),INDEX(Assumptions!$B$13:$B$18,MATCH(E3036,Assumptions!$A$13:$A$18,0))*F3036)),2)</f>
        <v>26.6</v>
      </c>
    </row>
    <row r="3037" customFormat="false" ht="15" hidden="false" customHeight="false" outlineLevel="0" collapsed="false">
      <c r="A3037" s="24" t="s">
        <v>3860</v>
      </c>
      <c r="B3037" s="39" t="n">
        <v>46088</v>
      </c>
      <c r="C3037" s="24" t="s">
        <v>391</v>
      </c>
      <c r="D3037" s="24" t="s">
        <v>153</v>
      </c>
      <c r="E3037" s="24" t="s">
        <v>105</v>
      </c>
      <c r="F3037" s="38" t="n">
        <v>56000</v>
      </c>
      <c r="G3037" s="42" t="n">
        <f aca="false">DATE(YEAR(B3037),MONTH(B3037),1)</f>
        <v>46082</v>
      </c>
      <c r="H3037" s="24" t="str">
        <f aca="false">INDEX(Customers!$B$2:$B$601,MATCH(C3037,Customers!$A$2:$A$601,0))</f>
        <v>Nairobi</v>
      </c>
      <c r="I3037" s="43" t="n">
        <f aca="false">ROUND(MIN(INDEX(Assumptions!$D$13:$D$18,MATCH(E3037,Assumptions!$A$13:$A$18,0)),MAX(INDEX(Assumptions!$C$13:$C$18,MATCH(E3037,Assumptions!$A$13:$A$18,0)),INDEX(Assumptions!$B$13:$B$18,MATCH(E3037,Assumptions!$A$13:$A$18,0))*F3037)),2)</f>
        <v>200</v>
      </c>
    </row>
    <row r="3038" customFormat="false" ht="15" hidden="false" customHeight="false" outlineLevel="0" collapsed="false">
      <c r="A3038" s="24" t="s">
        <v>3861</v>
      </c>
      <c r="B3038" s="39" t="n">
        <v>46088</v>
      </c>
      <c r="C3038" s="24" t="s">
        <v>394</v>
      </c>
      <c r="D3038" s="24" t="s">
        <v>210</v>
      </c>
      <c r="E3038" s="24" t="s">
        <v>105</v>
      </c>
      <c r="F3038" s="38" t="n">
        <v>4150</v>
      </c>
      <c r="G3038" s="42" t="n">
        <f aca="false">DATE(YEAR(B3038),MONTH(B3038),1)</f>
        <v>46082</v>
      </c>
      <c r="H3038" s="24" t="str">
        <f aca="false">INDEX(Customers!$B$2:$B$601,MATCH(C3038,Customers!$A$2:$A$601,0))</f>
        <v>Eastern</v>
      </c>
      <c r="I3038" s="43" t="n">
        <f aca="false">ROUND(MIN(INDEX(Assumptions!$D$13:$D$18,MATCH(E3038,Assumptions!$A$13:$A$18,0)),MAX(INDEX(Assumptions!$C$13:$C$18,MATCH(E3038,Assumptions!$A$13:$A$18,0)),INDEX(Assumptions!$B$13:$B$18,MATCH(E3038,Assumptions!$A$13:$A$18,0))*F3038)),2)</f>
        <v>62.25</v>
      </c>
    </row>
    <row r="3039" customFormat="false" ht="15" hidden="false" customHeight="false" outlineLevel="0" collapsed="false">
      <c r="A3039" s="24" t="s">
        <v>3862</v>
      </c>
      <c r="B3039" s="39" t="n">
        <v>46088</v>
      </c>
      <c r="C3039" s="24" t="s">
        <v>408</v>
      </c>
      <c r="D3039" s="24" t="s">
        <v>153</v>
      </c>
      <c r="E3039" s="24" t="s">
        <v>107</v>
      </c>
      <c r="F3039" s="38" t="n">
        <v>20700</v>
      </c>
      <c r="G3039" s="42" t="n">
        <f aca="false">DATE(YEAR(B3039),MONTH(B3039),1)</f>
        <v>46082</v>
      </c>
      <c r="H3039" s="24" t="str">
        <f aca="false">INDEX(Customers!$B$2:$B$601,MATCH(C3039,Customers!$A$2:$A$601,0))</f>
        <v>Nairobi</v>
      </c>
      <c r="I3039" s="43" t="n">
        <f aca="false">ROUND(MIN(INDEX(Assumptions!$D$13:$D$18,MATCH(E3039,Assumptions!$A$13:$A$18,0)),MAX(INDEX(Assumptions!$C$13:$C$18,MATCH(E3039,Assumptions!$A$13:$A$18,0)),INDEX(Assumptions!$B$13:$B$18,MATCH(E3039,Assumptions!$A$13:$A$18,0))*F3039)),2)</f>
        <v>0</v>
      </c>
    </row>
    <row r="3040" customFormat="false" ht="15" hidden="false" customHeight="false" outlineLevel="0" collapsed="false">
      <c r="A3040" s="24" t="s">
        <v>3863</v>
      </c>
      <c r="B3040" s="39" t="n">
        <v>46088</v>
      </c>
      <c r="C3040" s="24" t="s">
        <v>427</v>
      </c>
      <c r="D3040" s="24" t="s">
        <v>826</v>
      </c>
      <c r="E3040" s="24" t="s">
        <v>109</v>
      </c>
      <c r="F3040" s="38" t="n">
        <v>6980</v>
      </c>
      <c r="G3040" s="42" t="n">
        <f aca="false">DATE(YEAR(B3040),MONTH(B3040),1)</f>
        <v>46082</v>
      </c>
      <c r="H3040" s="24" t="str">
        <f aca="false">INDEX(Customers!$B$2:$B$601,MATCH(C3040,Customers!$A$2:$A$601,0))</f>
        <v>Nairobi</v>
      </c>
      <c r="I3040" s="43" t="n">
        <f aca="false">ROUND(MIN(INDEX(Assumptions!$D$13:$D$18,MATCH(E3040,Assumptions!$A$13:$A$18,0)),MAX(INDEX(Assumptions!$C$13:$C$18,MATCH(E3040,Assumptions!$A$13:$A$18,0)),INDEX(Assumptions!$B$13:$B$18,MATCH(E3040,Assumptions!$A$13:$A$18,0))*F3040)),2)</f>
        <v>27.92</v>
      </c>
    </row>
    <row r="3041" customFormat="false" ht="15" hidden="false" customHeight="false" outlineLevel="0" collapsed="false">
      <c r="A3041" s="24" t="s">
        <v>3864</v>
      </c>
      <c r="B3041" s="39" t="n">
        <v>46088</v>
      </c>
      <c r="C3041" s="24" t="s">
        <v>432</v>
      </c>
      <c r="D3041" s="24" t="s">
        <v>826</v>
      </c>
      <c r="E3041" s="24" t="s">
        <v>109</v>
      </c>
      <c r="F3041" s="38" t="n">
        <v>8840</v>
      </c>
      <c r="G3041" s="42" t="n">
        <f aca="false">DATE(YEAR(B3041),MONTH(B3041),1)</f>
        <v>46082</v>
      </c>
      <c r="H3041" s="24" t="str">
        <f aca="false">INDEX(Customers!$B$2:$B$601,MATCH(C3041,Customers!$A$2:$A$601,0))</f>
        <v>Rift Valley</v>
      </c>
      <c r="I3041" s="43" t="n">
        <f aca="false">ROUND(MIN(INDEX(Assumptions!$D$13:$D$18,MATCH(E3041,Assumptions!$A$13:$A$18,0)),MAX(INDEX(Assumptions!$C$13:$C$18,MATCH(E3041,Assumptions!$A$13:$A$18,0)),INDEX(Assumptions!$B$13:$B$18,MATCH(E3041,Assumptions!$A$13:$A$18,0))*F3041)),2)</f>
        <v>35.36</v>
      </c>
    </row>
    <row r="3042" customFormat="false" ht="15" hidden="false" customHeight="false" outlineLevel="0" collapsed="false">
      <c r="A3042" s="24" t="s">
        <v>3865</v>
      </c>
      <c r="B3042" s="39" t="n">
        <v>46088</v>
      </c>
      <c r="C3042" s="24" t="s">
        <v>433</v>
      </c>
      <c r="D3042" s="24" t="s">
        <v>826</v>
      </c>
      <c r="E3042" s="24" t="s">
        <v>103</v>
      </c>
      <c r="F3042" s="38" t="n">
        <v>6140</v>
      </c>
      <c r="G3042" s="42" t="n">
        <f aca="false">DATE(YEAR(B3042),MONTH(B3042),1)</f>
        <v>46082</v>
      </c>
      <c r="H3042" s="24" t="str">
        <f aca="false">INDEX(Customers!$B$2:$B$601,MATCH(C3042,Customers!$A$2:$A$601,0))</f>
        <v>Nairobi</v>
      </c>
      <c r="I3042" s="43" t="n">
        <f aca="false">ROUND(MIN(INDEX(Assumptions!$D$13:$D$18,MATCH(E3042,Assumptions!$A$13:$A$18,0)),MAX(INDEX(Assumptions!$C$13:$C$18,MATCH(E3042,Assumptions!$A$13:$A$18,0)),INDEX(Assumptions!$B$13:$B$18,MATCH(E3042,Assumptions!$A$13:$A$18,0))*F3042)),2)</f>
        <v>61.4</v>
      </c>
    </row>
    <row r="3043" customFormat="false" ht="15" hidden="false" customHeight="false" outlineLevel="0" collapsed="false">
      <c r="A3043" s="24" t="s">
        <v>3866</v>
      </c>
      <c r="B3043" s="39" t="n">
        <v>46088</v>
      </c>
      <c r="C3043" s="24" t="s">
        <v>451</v>
      </c>
      <c r="D3043" s="24" t="s">
        <v>152</v>
      </c>
      <c r="E3043" s="24" t="s">
        <v>107</v>
      </c>
      <c r="F3043" s="38" t="n">
        <v>8600</v>
      </c>
      <c r="G3043" s="42" t="n">
        <f aca="false">DATE(YEAR(B3043),MONTH(B3043),1)</f>
        <v>46082</v>
      </c>
      <c r="H3043" s="24" t="str">
        <f aca="false">INDEX(Customers!$B$2:$B$601,MATCH(C3043,Customers!$A$2:$A$601,0))</f>
        <v>Nairobi</v>
      </c>
      <c r="I3043" s="43" t="n">
        <f aca="false">ROUND(MIN(INDEX(Assumptions!$D$13:$D$18,MATCH(E3043,Assumptions!$A$13:$A$18,0)),MAX(INDEX(Assumptions!$C$13:$C$18,MATCH(E3043,Assumptions!$A$13:$A$18,0)),INDEX(Assumptions!$B$13:$B$18,MATCH(E3043,Assumptions!$A$13:$A$18,0))*F3043)),2)</f>
        <v>0</v>
      </c>
    </row>
    <row r="3044" customFormat="false" ht="15" hidden="false" customHeight="false" outlineLevel="0" collapsed="false">
      <c r="A3044" s="24" t="s">
        <v>3867</v>
      </c>
      <c r="B3044" s="39" t="n">
        <v>46088</v>
      </c>
      <c r="C3044" s="24" t="s">
        <v>473</v>
      </c>
      <c r="D3044" s="24" t="s">
        <v>826</v>
      </c>
      <c r="E3044" s="24" t="s">
        <v>111</v>
      </c>
      <c r="F3044" s="38" t="n">
        <v>100</v>
      </c>
      <c r="G3044" s="42" t="n">
        <f aca="false">DATE(YEAR(B3044),MONTH(B3044),1)</f>
        <v>46082</v>
      </c>
      <c r="H3044" s="24" t="str">
        <f aca="false">INDEX(Customers!$B$2:$B$601,MATCH(C3044,Customers!$A$2:$A$601,0))</f>
        <v>Nairobi</v>
      </c>
      <c r="I3044" s="43" t="n">
        <f aca="false">ROUND(MIN(INDEX(Assumptions!$D$13:$D$18,MATCH(E3044,Assumptions!$A$13:$A$18,0)),MAX(INDEX(Assumptions!$C$13:$C$18,MATCH(E3044,Assumptions!$A$13:$A$18,0)),INDEX(Assumptions!$B$13:$B$18,MATCH(E3044,Assumptions!$A$13:$A$18,0))*F3044)),2)</f>
        <v>4</v>
      </c>
    </row>
    <row r="3045" customFormat="false" ht="15" hidden="false" customHeight="false" outlineLevel="0" collapsed="false">
      <c r="A3045" s="24" t="s">
        <v>3868</v>
      </c>
      <c r="B3045" s="39" t="n">
        <v>46088</v>
      </c>
      <c r="C3045" s="24" t="s">
        <v>475</v>
      </c>
      <c r="D3045" s="24" t="s">
        <v>826</v>
      </c>
      <c r="E3045" s="24" t="s">
        <v>109</v>
      </c>
      <c r="F3045" s="38" t="n">
        <v>11910</v>
      </c>
      <c r="G3045" s="42" t="n">
        <f aca="false">DATE(YEAR(B3045),MONTH(B3045),1)</f>
        <v>46082</v>
      </c>
      <c r="H3045" s="24" t="str">
        <f aca="false">INDEX(Customers!$B$2:$B$601,MATCH(C3045,Customers!$A$2:$A$601,0))</f>
        <v>Coast</v>
      </c>
      <c r="I3045" s="43" t="n">
        <f aca="false">ROUND(MIN(INDEX(Assumptions!$D$13:$D$18,MATCH(E3045,Assumptions!$A$13:$A$18,0)),MAX(INDEX(Assumptions!$C$13:$C$18,MATCH(E3045,Assumptions!$A$13:$A$18,0)),INDEX(Assumptions!$B$13:$B$18,MATCH(E3045,Assumptions!$A$13:$A$18,0))*F3045)),2)</f>
        <v>40</v>
      </c>
    </row>
    <row r="3046" customFormat="false" ht="15" hidden="false" customHeight="false" outlineLevel="0" collapsed="false">
      <c r="A3046" s="24" t="s">
        <v>3869</v>
      </c>
      <c r="B3046" s="39" t="n">
        <v>46088</v>
      </c>
      <c r="C3046" s="24" t="s">
        <v>486</v>
      </c>
      <c r="D3046" s="24" t="s">
        <v>826</v>
      </c>
      <c r="E3046" s="24" t="s">
        <v>103</v>
      </c>
      <c r="F3046" s="38" t="n">
        <v>3530</v>
      </c>
      <c r="G3046" s="42" t="n">
        <f aca="false">DATE(YEAR(B3046),MONTH(B3046),1)</f>
        <v>46082</v>
      </c>
      <c r="H3046" s="24" t="str">
        <f aca="false">INDEX(Customers!$B$2:$B$601,MATCH(C3046,Customers!$A$2:$A$601,0))</f>
        <v>Nairobi</v>
      </c>
      <c r="I3046" s="43" t="n">
        <f aca="false">ROUND(MIN(INDEX(Assumptions!$D$13:$D$18,MATCH(E3046,Assumptions!$A$13:$A$18,0)),MAX(INDEX(Assumptions!$C$13:$C$18,MATCH(E3046,Assumptions!$A$13:$A$18,0)),INDEX(Assumptions!$B$13:$B$18,MATCH(E3046,Assumptions!$A$13:$A$18,0))*F3046)),2)</f>
        <v>35.3</v>
      </c>
    </row>
    <row r="3047" customFormat="false" ht="15" hidden="false" customHeight="false" outlineLevel="0" collapsed="false">
      <c r="A3047" s="24" t="s">
        <v>3870</v>
      </c>
      <c r="B3047" s="39" t="n">
        <v>46088</v>
      </c>
      <c r="C3047" s="24" t="s">
        <v>502</v>
      </c>
      <c r="D3047" s="24" t="s">
        <v>826</v>
      </c>
      <c r="E3047" s="24" t="s">
        <v>103</v>
      </c>
      <c r="F3047" s="38" t="n">
        <v>1690</v>
      </c>
      <c r="G3047" s="42" t="n">
        <f aca="false">DATE(YEAR(B3047),MONTH(B3047),1)</f>
        <v>46082</v>
      </c>
      <c r="H3047" s="24" t="str">
        <f aca="false">INDEX(Customers!$B$2:$B$601,MATCH(C3047,Customers!$A$2:$A$601,0))</f>
        <v>Nairobi</v>
      </c>
      <c r="I3047" s="43" t="n">
        <f aca="false">ROUND(MIN(INDEX(Assumptions!$D$13:$D$18,MATCH(E3047,Assumptions!$A$13:$A$18,0)),MAX(INDEX(Assumptions!$C$13:$C$18,MATCH(E3047,Assumptions!$A$13:$A$18,0)),INDEX(Assumptions!$B$13:$B$18,MATCH(E3047,Assumptions!$A$13:$A$18,0))*F3047)),2)</f>
        <v>16.9</v>
      </c>
    </row>
    <row r="3048" customFormat="false" ht="15" hidden="false" customHeight="false" outlineLevel="0" collapsed="false">
      <c r="A3048" s="24" t="s">
        <v>3871</v>
      </c>
      <c r="B3048" s="39" t="n">
        <v>46088</v>
      </c>
      <c r="C3048" s="24" t="s">
        <v>509</v>
      </c>
      <c r="D3048" s="24" t="s">
        <v>826</v>
      </c>
      <c r="E3048" s="24" t="s">
        <v>113</v>
      </c>
      <c r="F3048" s="38" t="n">
        <v>50</v>
      </c>
      <c r="G3048" s="42" t="n">
        <f aca="false">DATE(YEAR(B3048),MONTH(B3048),1)</f>
        <v>46082</v>
      </c>
      <c r="H3048" s="24" t="str">
        <f aca="false">INDEX(Customers!$B$2:$B$601,MATCH(C3048,Customers!$A$2:$A$601,0))</f>
        <v>Rift Valley</v>
      </c>
      <c r="I3048" s="43" t="n">
        <f aca="false">ROUND(MIN(INDEX(Assumptions!$D$13:$D$18,MATCH(E3048,Assumptions!$A$13:$A$18,0)),MAX(INDEX(Assumptions!$C$13:$C$18,MATCH(E3048,Assumptions!$A$13:$A$18,0)),INDEX(Assumptions!$B$13:$B$18,MATCH(E3048,Assumptions!$A$13:$A$18,0))*F3048)),2)</f>
        <v>2.5</v>
      </c>
    </row>
    <row r="3049" customFormat="false" ht="15" hidden="false" customHeight="false" outlineLevel="0" collapsed="false">
      <c r="A3049" s="24" t="s">
        <v>3872</v>
      </c>
      <c r="B3049" s="39" t="n">
        <v>46088</v>
      </c>
      <c r="C3049" s="24" t="s">
        <v>516</v>
      </c>
      <c r="D3049" s="24" t="s">
        <v>826</v>
      </c>
      <c r="E3049" s="24" t="s">
        <v>111</v>
      </c>
      <c r="F3049" s="38" t="n">
        <v>50</v>
      </c>
      <c r="G3049" s="42" t="n">
        <f aca="false">DATE(YEAR(B3049),MONTH(B3049),1)</f>
        <v>46082</v>
      </c>
      <c r="H3049" s="24" t="str">
        <f aca="false">INDEX(Customers!$B$2:$B$601,MATCH(C3049,Customers!$A$2:$A$601,0))</f>
        <v>Rift Valley</v>
      </c>
      <c r="I3049" s="43" t="n">
        <f aca="false">ROUND(MIN(INDEX(Assumptions!$D$13:$D$18,MATCH(E3049,Assumptions!$A$13:$A$18,0)),MAX(INDEX(Assumptions!$C$13:$C$18,MATCH(E3049,Assumptions!$A$13:$A$18,0)),INDEX(Assumptions!$B$13:$B$18,MATCH(E3049,Assumptions!$A$13:$A$18,0))*F3049)),2)</f>
        <v>2</v>
      </c>
    </row>
    <row r="3050" customFormat="false" ht="15" hidden="false" customHeight="false" outlineLevel="0" collapsed="false">
      <c r="A3050" s="24" t="s">
        <v>3873</v>
      </c>
      <c r="B3050" s="39" t="n">
        <v>46088</v>
      </c>
      <c r="C3050" s="24" t="s">
        <v>518</v>
      </c>
      <c r="D3050" s="24" t="s">
        <v>153</v>
      </c>
      <c r="E3050" s="24" t="s">
        <v>105</v>
      </c>
      <c r="F3050" s="38" t="n">
        <v>1940</v>
      </c>
      <c r="G3050" s="42" t="n">
        <f aca="false">DATE(YEAR(B3050),MONTH(B3050),1)</f>
        <v>46082</v>
      </c>
      <c r="H3050" s="24" t="str">
        <f aca="false">INDEX(Customers!$B$2:$B$601,MATCH(C3050,Customers!$A$2:$A$601,0))</f>
        <v>Nairobi</v>
      </c>
      <c r="I3050" s="43" t="n">
        <f aca="false">ROUND(MIN(INDEX(Assumptions!$D$13:$D$18,MATCH(E3050,Assumptions!$A$13:$A$18,0)),MAX(INDEX(Assumptions!$C$13:$C$18,MATCH(E3050,Assumptions!$A$13:$A$18,0)),INDEX(Assumptions!$B$13:$B$18,MATCH(E3050,Assumptions!$A$13:$A$18,0))*F3050)),2)</f>
        <v>29.1</v>
      </c>
    </row>
    <row r="3051" customFormat="false" ht="15" hidden="false" customHeight="false" outlineLevel="0" collapsed="false">
      <c r="A3051" s="24" t="s">
        <v>3874</v>
      </c>
      <c r="B3051" s="39" t="n">
        <v>46088</v>
      </c>
      <c r="C3051" s="24" t="s">
        <v>521</v>
      </c>
      <c r="D3051" s="24" t="s">
        <v>826</v>
      </c>
      <c r="E3051" s="24" t="s">
        <v>103</v>
      </c>
      <c r="F3051" s="38" t="n">
        <v>1390</v>
      </c>
      <c r="G3051" s="42" t="n">
        <f aca="false">DATE(YEAR(B3051),MONTH(B3051),1)</f>
        <v>46082</v>
      </c>
      <c r="H3051" s="24" t="str">
        <f aca="false">INDEX(Customers!$B$2:$B$601,MATCH(C3051,Customers!$A$2:$A$601,0))</f>
        <v>Western</v>
      </c>
      <c r="I3051" s="43" t="n">
        <f aca="false">ROUND(MIN(INDEX(Assumptions!$D$13:$D$18,MATCH(E3051,Assumptions!$A$13:$A$18,0)),MAX(INDEX(Assumptions!$C$13:$C$18,MATCH(E3051,Assumptions!$A$13:$A$18,0)),INDEX(Assumptions!$B$13:$B$18,MATCH(E3051,Assumptions!$A$13:$A$18,0))*F3051)),2)</f>
        <v>13.9</v>
      </c>
    </row>
    <row r="3052" customFormat="false" ht="15" hidden="false" customHeight="false" outlineLevel="0" collapsed="false">
      <c r="A3052" s="24" t="s">
        <v>3875</v>
      </c>
      <c r="B3052" s="39" t="n">
        <v>46088</v>
      </c>
      <c r="C3052" s="24" t="s">
        <v>530</v>
      </c>
      <c r="D3052" s="24" t="s">
        <v>826</v>
      </c>
      <c r="E3052" s="24" t="s">
        <v>109</v>
      </c>
      <c r="F3052" s="38" t="n">
        <v>20420</v>
      </c>
      <c r="G3052" s="42" t="n">
        <f aca="false">DATE(YEAR(B3052),MONTH(B3052),1)</f>
        <v>46082</v>
      </c>
      <c r="H3052" s="24" t="str">
        <f aca="false">INDEX(Customers!$B$2:$B$601,MATCH(C3052,Customers!$A$2:$A$601,0))</f>
        <v>Nairobi</v>
      </c>
      <c r="I3052" s="43" t="n">
        <f aca="false">ROUND(MIN(INDEX(Assumptions!$D$13:$D$18,MATCH(E3052,Assumptions!$A$13:$A$18,0)),MAX(INDEX(Assumptions!$C$13:$C$18,MATCH(E3052,Assumptions!$A$13:$A$18,0)),INDEX(Assumptions!$B$13:$B$18,MATCH(E3052,Assumptions!$A$13:$A$18,0))*F3052)),2)</f>
        <v>40</v>
      </c>
    </row>
    <row r="3053" customFormat="false" ht="15" hidden="false" customHeight="false" outlineLevel="0" collapsed="false">
      <c r="A3053" s="24" t="s">
        <v>3876</v>
      </c>
      <c r="B3053" s="39" t="n">
        <v>46088</v>
      </c>
      <c r="C3053" s="24" t="s">
        <v>564</v>
      </c>
      <c r="D3053" s="24" t="s">
        <v>826</v>
      </c>
      <c r="E3053" s="24" t="s">
        <v>103</v>
      </c>
      <c r="F3053" s="38" t="n">
        <v>950</v>
      </c>
      <c r="G3053" s="42" t="n">
        <f aca="false">DATE(YEAR(B3053),MONTH(B3053),1)</f>
        <v>46082</v>
      </c>
      <c r="H3053" s="24" t="str">
        <f aca="false">INDEX(Customers!$B$2:$B$601,MATCH(C3053,Customers!$A$2:$A$601,0))</f>
        <v>Coast</v>
      </c>
      <c r="I3053" s="43" t="n">
        <f aca="false">ROUND(MIN(INDEX(Assumptions!$D$13:$D$18,MATCH(E3053,Assumptions!$A$13:$A$18,0)),MAX(INDEX(Assumptions!$C$13:$C$18,MATCH(E3053,Assumptions!$A$13:$A$18,0)),INDEX(Assumptions!$B$13:$B$18,MATCH(E3053,Assumptions!$A$13:$A$18,0))*F3053)),2)</f>
        <v>9.5</v>
      </c>
    </row>
    <row r="3054" customFormat="false" ht="15" hidden="false" customHeight="false" outlineLevel="0" collapsed="false">
      <c r="A3054" s="24" t="s">
        <v>3877</v>
      </c>
      <c r="B3054" s="39" t="n">
        <v>46088</v>
      </c>
      <c r="C3054" s="24" t="s">
        <v>591</v>
      </c>
      <c r="D3054" s="24" t="s">
        <v>171</v>
      </c>
      <c r="E3054" s="24" t="s">
        <v>107</v>
      </c>
      <c r="F3054" s="38" t="n">
        <v>5190</v>
      </c>
      <c r="G3054" s="42" t="n">
        <f aca="false">DATE(YEAR(B3054),MONTH(B3054),1)</f>
        <v>46082</v>
      </c>
      <c r="H3054" s="24" t="str">
        <f aca="false">INDEX(Customers!$B$2:$B$601,MATCH(C3054,Customers!$A$2:$A$601,0))</f>
        <v>Central</v>
      </c>
      <c r="I3054" s="43" t="n">
        <f aca="false">ROUND(MIN(INDEX(Assumptions!$D$13:$D$18,MATCH(E3054,Assumptions!$A$13:$A$18,0)),MAX(INDEX(Assumptions!$C$13:$C$18,MATCH(E3054,Assumptions!$A$13:$A$18,0)),INDEX(Assumptions!$B$13:$B$18,MATCH(E3054,Assumptions!$A$13:$A$18,0))*F3054)),2)</f>
        <v>0</v>
      </c>
    </row>
    <row r="3055" customFormat="false" ht="15" hidden="false" customHeight="false" outlineLevel="0" collapsed="false">
      <c r="A3055" s="24" t="s">
        <v>3878</v>
      </c>
      <c r="B3055" s="39" t="n">
        <v>46088</v>
      </c>
      <c r="C3055" s="24" t="s">
        <v>612</v>
      </c>
      <c r="D3055" s="24" t="s">
        <v>826</v>
      </c>
      <c r="E3055" s="24" t="s">
        <v>109</v>
      </c>
      <c r="F3055" s="38" t="n">
        <v>10090</v>
      </c>
      <c r="G3055" s="42" t="n">
        <f aca="false">DATE(YEAR(B3055),MONTH(B3055),1)</f>
        <v>46082</v>
      </c>
      <c r="H3055" s="24" t="str">
        <f aca="false">INDEX(Customers!$B$2:$B$601,MATCH(C3055,Customers!$A$2:$A$601,0))</f>
        <v>Central</v>
      </c>
      <c r="I3055" s="43" t="n">
        <f aca="false">ROUND(MIN(INDEX(Assumptions!$D$13:$D$18,MATCH(E3055,Assumptions!$A$13:$A$18,0)),MAX(INDEX(Assumptions!$C$13:$C$18,MATCH(E3055,Assumptions!$A$13:$A$18,0)),INDEX(Assumptions!$B$13:$B$18,MATCH(E3055,Assumptions!$A$13:$A$18,0))*F3055)),2)</f>
        <v>40</v>
      </c>
    </row>
    <row r="3056" customFormat="false" ht="15" hidden="false" customHeight="false" outlineLevel="0" collapsed="false">
      <c r="A3056" s="24" t="s">
        <v>3879</v>
      </c>
      <c r="B3056" s="39" t="n">
        <v>46088</v>
      </c>
      <c r="C3056" s="24" t="s">
        <v>618</v>
      </c>
      <c r="D3056" s="24" t="s">
        <v>826</v>
      </c>
      <c r="E3056" s="24" t="s">
        <v>113</v>
      </c>
      <c r="F3056" s="38" t="n">
        <v>99</v>
      </c>
      <c r="G3056" s="42" t="n">
        <f aca="false">DATE(YEAR(B3056),MONTH(B3056),1)</f>
        <v>46082</v>
      </c>
      <c r="H3056" s="24" t="str">
        <f aca="false">INDEX(Customers!$B$2:$B$601,MATCH(C3056,Customers!$A$2:$A$601,0))</f>
        <v>Western</v>
      </c>
      <c r="I3056" s="43" t="n">
        <f aca="false">ROUND(MIN(INDEX(Assumptions!$D$13:$D$18,MATCH(E3056,Assumptions!$A$13:$A$18,0)),MAX(INDEX(Assumptions!$C$13:$C$18,MATCH(E3056,Assumptions!$A$13:$A$18,0)),INDEX(Assumptions!$B$13:$B$18,MATCH(E3056,Assumptions!$A$13:$A$18,0))*F3056)),2)</f>
        <v>4.95</v>
      </c>
    </row>
    <row r="3057" customFormat="false" ht="15" hidden="false" customHeight="false" outlineLevel="0" collapsed="false">
      <c r="A3057" s="24" t="s">
        <v>3880</v>
      </c>
      <c r="B3057" s="39" t="n">
        <v>46088</v>
      </c>
      <c r="C3057" s="24" t="s">
        <v>662</v>
      </c>
      <c r="D3057" s="24" t="s">
        <v>826</v>
      </c>
      <c r="E3057" s="24" t="s">
        <v>109</v>
      </c>
      <c r="F3057" s="38" t="n">
        <v>4970</v>
      </c>
      <c r="G3057" s="42" t="n">
        <f aca="false">DATE(YEAR(B3057),MONTH(B3057),1)</f>
        <v>46082</v>
      </c>
      <c r="H3057" s="24" t="str">
        <f aca="false">INDEX(Customers!$B$2:$B$601,MATCH(C3057,Customers!$A$2:$A$601,0))</f>
        <v>Rift Valley</v>
      </c>
      <c r="I3057" s="43" t="n">
        <f aca="false">ROUND(MIN(INDEX(Assumptions!$D$13:$D$18,MATCH(E3057,Assumptions!$A$13:$A$18,0)),MAX(INDEX(Assumptions!$C$13:$C$18,MATCH(E3057,Assumptions!$A$13:$A$18,0)),INDEX(Assumptions!$B$13:$B$18,MATCH(E3057,Assumptions!$A$13:$A$18,0))*F3057)),2)</f>
        <v>19.88</v>
      </c>
    </row>
    <row r="3058" customFormat="false" ht="15" hidden="false" customHeight="false" outlineLevel="0" collapsed="false">
      <c r="A3058" s="24" t="s">
        <v>3881</v>
      </c>
      <c r="B3058" s="39" t="n">
        <v>46088</v>
      </c>
      <c r="C3058" s="24" t="s">
        <v>673</v>
      </c>
      <c r="D3058" s="24" t="s">
        <v>826</v>
      </c>
      <c r="E3058" s="24" t="s">
        <v>109</v>
      </c>
      <c r="F3058" s="38" t="n">
        <v>4090</v>
      </c>
      <c r="G3058" s="42" t="n">
        <f aca="false">DATE(YEAR(B3058),MONTH(B3058),1)</f>
        <v>46082</v>
      </c>
      <c r="H3058" s="24" t="str">
        <f aca="false">INDEX(Customers!$B$2:$B$601,MATCH(C3058,Customers!$A$2:$A$601,0))</f>
        <v>Nairobi</v>
      </c>
      <c r="I3058" s="43" t="n">
        <f aca="false">ROUND(MIN(INDEX(Assumptions!$D$13:$D$18,MATCH(E3058,Assumptions!$A$13:$A$18,0)),MAX(INDEX(Assumptions!$C$13:$C$18,MATCH(E3058,Assumptions!$A$13:$A$18,0)),INDEX(Assumptions!$B$13:$B$18,MATCH(E3058,Assumptions!$A$13:$A$18,0))*F3058)),2)</f>
        <v>16.36</v>
      </c>
    </row>
    <row r="3059" customFormat="false" ht="15" hidden="false" customHeight="false" outlineLevel="0" collapsed="false">
      <c r="A3059" s="24" t="s">
        <v>3882</v>
      </c>
      <c r="B3059" s="39" t="n">
        <v>46088</v>
      </c>
      <c r="C3059" s="24" t="s">
        <v>674</v>
      </c>
      <c r="D3059" s="24" t="s">
        <v>826</v>
      </c>
      <c r="E3059" s="24" t="s">
        <v>103</v>
      </c>
      <c r="F3059" s="38" t="n">
        <v>1840</v>
      </c>
      <c r="G3059" s="42" t="n">
        <f aca="false">DATE(YEAR(B3059),MONTH(B3059),1)</f>
        <v>46082</v>
      </c>
      <c r="H3059" s="24" t="str">
        <f aca="false">INDEX(Customers!$B$2:$B$601,MATCH(C3059,Customers!$A$2:$A$601,0))</f>
        <v>Coast</v>
      </c>
      <c r="I3059" s="43" t="n">
        <f aca="false">ROUND(MIN(INDEX(Assumptions!$D$13:$D$18,MATCH(E3059,Assumptions!$A$13:$A$18,0)),MAX(INDEX(Assumptions!$C$13:$C$18,MATCH(E3059,Assumptions!$A$13:$A$18,0)),INDEX(Assumptions!$B$13:$B$18,MATCH(E3059,Assumptions!$A$13:$A$18,0))*F3059)),2)</f>
        <v>18.4</v>
      </c>
    </row>
    <row r="3060" customFormat="false" ht="15" hidden="false" customHeight="false" outlineLevel="0" collapsed="false">
      <c r="A3060" s="24" t="s">
        <v>3883</v>
      </c>
      <c r="B3060" s="39" t="n">
        <v>46088</v>
      </c>
      <c r="C3060" s="24" t="s">
        <v>696</v>
      </c>
      <c r="D3060" s="24" t="s">
        <v>826</v>
      </c>
      <c r="E3060" s="24" t="s">
        <v>111</v>
      </c>
      <c r="F3060" s="38" t="n">
        <v>1000</v>
      </c>
      <c r="G3060" s="42" t="n">
        <f aca="false">DATE(YEAR(B3060),MONTH(B3060),1)</f>
        <v>46082</v>
      </c>
      <c r="H3060" s="24" t="str">
        <f aca="false">INDEX(Customers!$B$2:$B$601,MATCH(C3060,Customers!$A$2:$A$601,0))</f>
        <v>Western</v>
      </c>
      <c r="I3060" s="43" t="n">
        <f aca="false">ROUND(MIN(INDEX(Assumptions!$D$13:$D$18,MATCH(E3060,Assumptions!$A$13:$A$18,0)),MAX(INDEX(Assumptions!$C$13:$C$18,MATCH(E3060,Assumptions!$A$13:$A$18,0)),INDEX(Assumptions!$B$13:$B$18,MATCH(E3060,Assumptions!$A$13:$A$18,0))*F3060)),2)</f>
        <v>40</v>
      </c>
    </row>
    <row r="3061" customFormat="false" ht="15" hidden="false" customHeight="false" outlineLevel="0" collapsed="false">
      <c r="A3061" s="24" t="s">
        <v>3884</v>
      </c>
      <c r="B3061" s="39" t="n">
        <v>46088</v>
      </c>
      <c r="C3061" s="24" t="s">
        <v>704</v>
      </c>
      <c r="D3061" s="24" t="s">
        <v>826</v>
      </c>
      <c r="E3061" s="24" t="s">
        <v>103</v>
      </c>
      <c r="F3061" s="38" t="n">
        <v>460</v>
      </c>
      <c r="G3061" s="42" t="n">
        <f aca="false">DATE(YEAR(B3061),MONTH(B3061),1)</f>
        <v>46082</v>
      </c>
      <c r="H3061" s="24" t="str">
        <f aca="false">INDEX(Customers!$B$2:$B$601,MATCH(C3061,Customers!$A$2:$A$601,0))</f>
        <v>Rift Valley</v>
      </c>
      <c r="I3061" s="43" t="n">
        <f aca="false">ROUND(MIN(INDEX(Assumptions!$D$13:$D$18,MATCH(E3061,Assumptions!$A$13:$A$18,0)),MAX(INDEX(Assumptions!$C$13:$C$18,MATCH(E3061,Assumptions!$A$13:$A$18,0)),INDEX(Assumptions!$B$13:$B$18,MATCH(E3061,Assumptions!$A$13:$A$18,0))*F3061)),2)</f>
        <v>5</v>
      </c>
    </row>
    <row r="3062" customFormat="false" ht="15" hidden="false" customHeight="false" outlineLevel="0" collapsed="false">
      <c r="A3062" s="24" t="s">
        <v>3885</v>
      </c>
      <c r="B3062" s="39" t="n">
        <v>46088</v>
      </c>
      <c r="C3062" s="24" t="s">
        <v>714</v>
      </c>
      <c r="D3062" s="24" t="s">
        <v>826</v>
      </c>
      <c r="E3062" s="24" t="s">
        <v>109</v>
      </c>
      <c r="F3062" s="38" t="n">
        <v>1180</v>
      </c>
      <c r="G3062" s="42" t="n">
        <f aca="false">DATE(YEAR(B3062),MONTH(B3062),1)</f>
        <v>46082</v>
      </c>
      <c r="H3062" s="24" t="str">
        <f aca="false">INDEX(Customers!$B$2:$B$601,MATCH(C3062,Customers!$A$2:$A$601,0))</f>
        <v>Coast</v>
      </c>
      <c r="I3062" s="43" t="n">
        <f aca="false">ROUND(MIN(INDEX(Assumptions!$D$13:$D$18,MATCH(E3062,Assumptions!$A$13:$A$18,0)),MAX(INDEX(Assumptions!$C$13:$C$18,MATCH(E3062,Assumptions!$A$13:$A$18,0)),INDEX(Assumptions!$B$13:$B$18,MATCH(E3062,Assumptions!$A$13:$A$18,0))*F3062)),2)</f>
        <v>4.72</v>
      </c>
    </row>
    <row r="3063" customFormat="false" ht="15" hidden="false" customHeight="false" outlineLevel="0" collapsed="false">
      <c r="A3063" s="24" t="s">
        <v>3886</v>
      </c>
      <c r="B3063" s="39" t="n">
        <v>46088</v>
      </c>
      <c r="C3063" s="24" t="s">
        <v>740</v>
      </c>
      <c r="D3063" s="24" t="s">
        <v>826</v>
      </c>
      <c r="E3063" s="24" t="s">
        <v>103</v>
      </c>
      <c r="F3063" s="38" t="n">
        <v>570</v>
      </c>
      <c r="G3063" s="42" t="n">
        <f aca="false">DATE(YEAR(B3063),MONTH(B3063),1)</f>
        <v>46082</v>
      </c>
      <c r="H3063" s="24" t="str">
        <f aca="false">INDEX(Customers!$B$2:$B$601,MATCH(C3063,Customers!$A$2:$A$601,0))</f>
        <v>Nairobi</v>
      </c>
      <c r="I3063" s="43" t="n">
        <f aca="false">ROUND(MIN(INDEX(Assumptions!$D$13:$D$18,MATCH(E3063,Assumptions!$A$13:$A$18,0)),MAX(INDEX(Assumptions!$C$13:$C$18,MATCH(E3063,Assumptions!$A$13:$A$18,0)),INDEX(Assumptions!$B$13:$B$18,MATCH(E3063,Assumptions!$A$13:$A$18,0))*F3063)),2)</f>
        <v>5.7</v>
      </c>
    </row>
    <row r="3064" customFormat="false" ht="15" hidden="false" customHeight="false" outlineLevel="0" collapsed="false">
      <c r="A3064" s="24" t="s">
        <v>3887</v>
      </c>
      <c r="B3064" s="39" t="n">
        <v>46088</v>
      </c>
      <c r="C3064" s="24" t="s">
        <v>740</v>
      </c>
      <c r="D3064" s="24" t="s">
        <v>826</v>
      </c>
      <c r="E3064" s="24" t="s">
        <v>103</v>
      </c>
      <c r="F3064" s="38" t="n">
        <v>500</v>
      </c>
      <c r="G3064" s="42" t="n">
        <f aca="false">DATE(YEAR(B3064),MONTH(B3064),1)</f>
        <v>46082</v>
      </c>
      <c r="H3064" s="24" t="str">
        <f aca="false">INDEX(Customers!$B$2:$B$601,MATCH(C3064,Customers!$A$2:$A$601,0))</f>
        <v>Nairobi</v>
      </c>
      <c r="I3064" s="43" t="n">
        <f aca="false">ROUND(MIN(INDEX(Assumptions!$D$13:$D$18,MATCH(E3064,Assumptions!$A$13:$A$18,0)),MAX(INDEX(Assumptions!$C$13:$C$18,MATCH(E3064,Assumptions!$A$13:$A$18,0)),INDEX(Assumptions!$B$13:$B$18,MATCH(E3064,Assumptions!$A$13:$A$18,0))*F3064)),2)</f>
        <v>5</v>
      </c>
    </row>
    <row r="3065" customFormat="false" ht="15" hidden="false" customHeight="false" outlineLevel="0" collapsed="false">
      <c r="A3065" s="24" t="s">
        <v>3888</v>
      </c>
      <c r="B3065" s="39" t="n">
        <v>46088</v>
      </c>
      <c r="C3065" s="24" t="s">
        <v>750</v>
      </c>
      <c r="D3065" s="24" t="s">
        <v>210</v>
      </c>
      <c r="E3065" s="24" t="s">
        <v>105</v>
      </c>
      <c r="F3065" s="38" t="n">
        <v>7170</v>
      </c>
      <c r="G3065" s="42" t="n">
        <f aca="false">DATE(YEAR(B3065),MONTH(B3065),1)</f>
        <v>46082</v>
      </c>
      <c r="H3065" s="24" t="str">
        <f aca="false">INDEX(Customers!$B$2:$B$601,MATCH(C3065,Customers!$A$2:$A$601,0))</f>
        <v>Eastern</v>
      </c>
      <c r="I3065" s="43" t="n">
        <f aca="false">ROUND(MIN(INDEX(Assumptions!$D$13:$D$18,MATCH(E3065,Assumptions!$A$13:$A$18,0)),MAX(INDEX(Assumptions!$C$13:$C$18,MATCH(E3065,Assumptions!$A$13:$A$18,0)),INDEX(Assumptions!$B$13:$B$18,MATCH(E3065,Assumptions!$A$13:$A$18,0))*F3065)),2)</f>
        <v>107.55</v>
      </c>
    </row>
    <row r="3066" customFormat="false" ht="15" hidden="false" customHeight="false" outlineLevel="0" collapsed="false">
      <c r="A3066" s="24" t="s">
        <v>3889</v>
      </c>
      <c r="B3066" s="39" t="n">
        <v>46088</v>
      </c>
      <c r="C3066" s="24" t="s">
        <v>751</v>
      </c>
      <c r="D3066" s="24" t="s">
        <v>826</v>
      </c>
      <c r="E3066" s="24" t="s">
        <v>109</v>
      </c>
      <c r="F3066" s="38" t="n">
        <v>13220</v>
      </c>
      <c r="G3066" s="42" t="n">
        <f aca="false">DATE(YEAR(B3066),MONTH(B3066),1)</f>
        <v>46082</v>
      </c>
      <c r="H3066" s="24" t="str">
        <f aca="false">INDEX(Customers!$B$2:$B$601,MATCH(C3066,Customers!$A$2:$A$601,0))</f>
        <v>Coast</v>
      </c>
      <c r="I3066" s="43" t="n">
        <f aca="false">ROUND(MIN(INDEX(Assumptions!$D$13:$D$18,MATCH(E3066,Assumptions!$A$13:$A$18,0)),MAX(INDEX(Assumptions!$C$13:$C$18,MATCH(E3066,Assumptions!$A$13:$A$18,0)),INDEX(Assumptions!$B$13:$B$18,MATCH(E3066,Assumptions!$A$13:$A$18,0))*F3066)),2)</f>
        <v>40</v>
      </c>
    </row>
    <row r="3067" customFormat="false" ht="15" hidden="false" customHeight="false" outlineLevel="0" collapsed="false">
      <c r="A3067" s="24" t="s">
        <v>3890</v>
      </c>
      <c r="B3067" s="39" t="n">
        <v>46088</v>
      </c>
      <c r="C3067" s="24" t="s">
        <v>783</v>
      </c>
      <c r="D3067" s="24" t="s">
        <v>826</v>
      </c>
      <c r="E3067" s="24" t="s">
        <v>113</v>
      </c>
      <c r="F3067" s="38" t="n">
        <v>99</v>
      </c>
      <c r="G3067" s="42" t="n">
        <f aca="false">DATE(YEAR(B3067),MONTH(B3067),1)</f>
        <v>46082</v>
      </c>
      <c r="H3067" s="24" t="str">
        <f aca="false">INDEX(Customers!$B$2:$B$601,MATCH(C3067,Customers!$A$2:$A$601,0))</f>
        <v>Nairobi</v>
      </c>
      <c r="I3067" s="43" t="n">
        <f aca="false">ROUND(MIN(INDEX(Assumptions!$D$13:$D$18,MATCH(E3067,Assumptions!$A$13:$A$18,0)),MAX(INDEX(Assumptions!$C$13:$C$18,MATCH(E3067,Assumptions!$A$13:$A$18,0)),INDEX(Assumptions!$B$13:$B$18,MATCH(E3067,Assumptions!$A$13:$A$18,0))*F3067)),2)</f>
        <v>4.95</v>
      </c>
    </row>
    <row r="3068" customFormat="false" ht="15" hidden="false" customHeight="false" outlineLevel="0" collapsed="false">
      <c r="A3068" s="24" t="s">
        <v>3891</v>
      </c>
      <c r="B3068" s="39" t="n">
        <v>46088</v>
      </c>
      <c r="C3068" s="24" t="s">
        <v>803</v>
      </c>
      <c r="D3068" s="24" t="s">
        <v>150</v>
      </c>
      <c r="E3068" s="24" t="s">
        <v>105</v>
      </c>
      <c r="F3068" s="38" t="n">
        <v>24510</v>
      </c>
      <c r="G3068" s="42" t="n">
        <f aca="false">DATE(YEAR(B3068),MONTH(B3068),1)</f>
        <v>46082</v>
      </c>
      <c r="H3068" s="24" t="str">
        <f aca="false">INDEX(Customers!$B$2:$B$601,MATCH(C3068,Customers!$A$2:$A$601,0))</f>
        <v>Nairobi</v>
      </c>
      <c r="I3068" s="43" t="n">
        <f aca="false">ROUND(MIN(INDEX(Assumptions!$D$13:$D$18,MATCH(E3068,Assumptions!$A$13:$A$18,0)),MAX(INDEX(Assumptions!$C$13:$C$18,MATCH(E3068,Assumptions!$A$13:$A$18,0)),INDEX(Assumptions!$B$13:$B$18,MATCH(E3068,Assumptions!$A$13:$A$18,0))*F3068)),2)</f>
        <v>200</v>
      </c>
    </row>
    <row r="3069" customFormat="false" ht="15" hidden="false" customHeight="false" outlineLevel="0" collapsed="false">
      <c r="A3069" s="24" t="s">
        <v>3892</v>
      </c>
      <c r="B3069" s="39" t="n">
        <v>46089</v>
      </c>
      <c r="C3069" s="24" t="s">
        <v>265</v>
      </c>
      <c r="D3069" s="24" t="s">
        <v>152</v>
      </c>
      <c r="E3069" s="24" t="s">
        <v>105</v>
      </c>
      <c r="F3069" s="38" t="n">
        <v>6510</v>
      </c>
      <c r="G3069" s="42" t="n">
        <f aca="false">DATE(YEAR(B3069),MONTH(B3069),1)</f>
        <v>46082</v>
      </c>
      <c r="H3069" s="24" t="str">
        <f aca="false">INDEX(Customers!$B$2:$B$601,MATCH(C3069,Customers!$A$2:$A$601,0))</f>
        <v>Nairobi</v>
      </c>
      <c r="I3069" s="43" t="n">
        <f aca="false">ROUND(MIN(INDEX(Assumptions!$D$13:$D$18,MATCH(E3069,Assumptions!$A$13:$A$18,0)),MAX(INDEX(Assumptions!$C$13:$C$18,MATCH(E3069,Assumptions!$A$13:$A$18,0)),INDEX(Assumptions!$B$13:$B$18,MATCH(E3069,Assumptions!$A$13:$A$18,0))*F3069)),2)</f>
        <v>97.65</v>
      </c>
    </row>
    <row r="3070" customFormat="false" ht="15" hidden="false" customHeight="false" outlineLevel="0" collapsed="false">
      <c r="A3070" s="24" t="s">
        <v>3893</v>
      </c>
      <c r="B3070" s="39" t="n">
        <v>46089</v>
      </c>
      <c r="C3070" s="24" t="s">
        <v>279</v>
      </c>
      <c r="D3070" s="24" t="s">
        <v>153</v>
      </c>
      <c r="E3070" s="24" t="s">
        <v>107</v>
      </c>
      <c r="F3070" s="38" t="n">
        <v>70870</v>
      </c>
      <c r="G3070" s="42" t="n">
        <f aca="false">DATE(YEAR(B3070),MONTH(B3070),1)</f>
        <v>46082</v>
      </c>
      <c r="H3070" s="24" t="str">
        <f aca="false">INDEX(Customers!$B$2:$B$601,MATCH(C3070,Customers!$A$2:$A$601,0))</f>
        <v>Nairobi</v>
      </c>
      <c r="I3070" s="43" t="n">
        <f aca="false">ROUND(MIN(INDEX(Assumptions!$D$13:$D$18,MATCH(E3070,Assumptions!$A$13:$A$18,0)),MAX(INDEX(Assumptions!$C$13:$C$18,MATCH(E3070,Assumptions!$A$13:$A$18,0)),INDEX(Assumptions!$B$13:$B$18,MATCH(E3070,Assumptions!$A$13:$A$18,0))*F3070)),2)</f>
        <v>0</v>
      </c>
    </row>
    <row r="3071" customFormat="false" ht="15" hidden="false" customHeight="false" outlineLevel="0" collapsed="false">
      <c r="A3071" s="24" t="s">
        <v>3894</v>
      </c>
      <c r="B3071" s="39" t="n">
        <v>46089</v>
      </c>
      <c r="C3071" s="24" t="s">
        <v>285</v>
      </c>
      <c r="D3071" s="24" t="s">
        <v>207</v>
      </c>
      <c r="E3071" s="24" t="s">
        <v>107</v>
      </c>
      <c r="F3071" s="38" t="n">
        <v>7260</v>
      </c>
      <c r="G3071" s="42" t="n">
        <f aca="false">DATE(YEAR(B3071),MONTH(B3071),1)</f>
        <v>46082</v>
      </c>
      <c r="H3071" s="24" t="str">
        <f aca="false">INDEX(Customers!$B$2:$B$601,MATCH(C3071,Customers!$A$2:$A$601,0))</f>
        <v>Eastern</v>
      </c>
      <c r="I3071" s="43" t="n">
        <f aca="false">ROUND(MIN(INDEX(Assumptions!$D$13:$D$18,MATCH(E3071,Assumptions!$A$13:$A$18,0)),MAX(INDEX(Assumptions!$C$13:$C$18,MATCH(E3071,Assumptions!$A$13:$A$18,0)),INDEX(Assumptions!$B$13:$B$18,MATCH(E3071,Assumptions!$A$13:$A$18,0))*F3071)),2)</f>
        <v>0</v>
      </c>
    </row>
    <row r="3072" customFormat="false" ht="15" hidden="false" customHeight="false" outlineLevel="0" collapsed="false">
      <c r="A3072" s="24" t="s">
        <v>3895</v>
      </c>
      <c r="B3072" s="39" t="n">
        <v>46089</v>
      </c>
      <c r="C3072" s="24" t="s">
        <v>290</v>
      </c>
      <c r="D3072" s="24" t="s">
        <v>826</v>
      </c>
      <c r="E3072" s="24" t="s">
        <v>103</v>
      </c>
      <c r="F3072" s="38" t="n">
        <v>90</v>
      </c>
      <c r="G3072" s="42" t="n">
        <f aca="false">DATE(YEAR(B3072),MONTH(B3072),1)</f>
        <v>46082</v>
      </c>
      <c r="H3072" s="24" t="str">
        <f aca="false">INDEX(Customers!$B$2:$B$601,MATCH(C3072,Customers!$A$2:$A$601,0))</f>
        <v>Central</v>
      </c>
      <c r="I3072" s="43" t="n">
        <f aca="false">ROUND(MIN(INDEX(Assumptions!$D$13:$D$18,MATCH(E3072,Assumptions!$A$13:$A$18,0)),MAX(INDEX(Assumptions!$C$13:$C$18,MATCH(E3072,Assumptions!$A$13:$A$18,0)),INDEX(Assumptions!$B$13:$B$18,MATCH(E3072,Assumptions!$A$13:$A$18,0))*F3072)),2)</f>
        <v>5</v>
      </c>
    </row>
    <row r="3073" customFormat="false" ht="15" hidden="false" customHeight="false" outlineLevel="0" collapsed="false">
      <c r="A3073" s="24" t="s">
        <v>3896</v>
      </c>
      <c r="B3073" s="39" t="n">
        <v>46089</v>
      </c>
      <c r="C3073" s="24" t="s">
        <v>291</v>
      </c>
      <c r="D3073" s="24" t="s">
        <v>826</v>
      </c>
      <c r="E3073" s="24" t="s">
        <v>109</v>
      </c>
      <c r="F3073" s="38" t="n">
        <v>16850</v>
      </c>
      <c r="G3073" s="42" t="n">
        <f aca="false">DATE(YEAR(B3073),MONTH(B3073),1)</f>
        <v>46082</v>
      </c>
      <c r="H3073" s="24" t="str">
        <f aca="false">INDEX(Customers!$B$2:$B$601,MATCH(C3073,Customers!$A$2:$A$601,0))</f>
        <v>Rift Valley</v>
      </c>
      <c r="I3073" s="43" t="n">
        <f aca="false">ROUND(MIN(INDEX(Assumptions!$D$13:$D$18,MATCH(E3073,Assumptions!$A$13:$A$18,0)),MAX(INDEX(Assumptions!$C$13:$C$18,MATCH(E3073,Assumptions!$A$13:$A$18,0)),INDEX(Assumptions!$B$13:$B$18,MATCH(E3073,Assumptions!$A$13:$A$18,0))*F3073)),2)</f>
        <v>40</v>
      </c>
    </row>
    <row r="3074" customFormat="false" ht="15" hidden="false" customHeight="false" outlineLevel="0" collapsed="false">
      <c r="A3074" s="24" t="s">
        <v>3897</v>
      </c>
      <c r="B3074" s="39" t="n">
        <v>46089</v>
      </c>
      <c r="C3074" s="24" t="s">
        <v>295</v>
      </c>
      <c r="D3074" s="24" t="s">
        <v>826</v>
      </c>
      <c r="E3074" s="24" t="s">
        <v>111</v>
      </c>
      <c r="F3074" s="38" t="n">
        <v>500</v>
      </c>
      <c r="G3074" s="42" t="n">
        <f aca="false">DATE(YEAR(B3074),MONTH(B3074),1)</f>
        <v>46082</v>
      </c>
      <c r="H3074" s="24" t="str">
        <f aca="false">INDEX(Customers!$B$2:$B$601,MATCH(C3074,Customers!$A$2:$A$601,0))</f>
        <v>Eastern</v>
      </c>
      <c r="I3074" s="43" t="n">
        <f aca="false">ROUND(MIN(INDEX(Assumptions!$D$13:$D$18,MATCH(E3074,Assumptions!$A$13:$A$18,0)),MAX(INDEX(Assumptions!$C$13:$C$18,MATCH(E3074,Assumptions!$A$13:$A$18,0)),INDEX(Assumptions!$B$13:$B$18,MATCH(E3074,Assumptions!$A$13:$A$18,0))*F3074)),2)</f>
        <v>20</v>
      </c>
    </row>
    <row r="3075" customFormat="false" ht="15" hidden="false" customHeight="false" outlineLevel="0" collapsed="false">
      <c r="A3075" s="24" t="s">
        <v>3898</v>
      </c>
      <c r="B3075" s="39" t="n">
        <v>46089</v>
      </c>
      <c r="C3075" s="24" t="s">
        <v>303</v>
      </c>
      <c r="D3075" s="24" t="s">
        <v>826</v>
      </c>
      <c r="E3075" s="24" t="s">
        <v>103</v>
      </c>
      <c r="F3075" s="38" t="n">
        <v>9280</v>
      </c>
      <c r="G3075" s="42" t="n">
        <f aca="false">DATE(YEAR(B3075),MONTH(B3075),1)</f>
        <v>46082</v>
      </c>
      <c r="H3075" s="24" t="str">
        <f aca="false">INDEX(Customers!$B$2:$B$601,MATCH(C3075,Customers!$A$2:$A$601,0))</f>
        <v>Rift Valley</v>
      </c>
      <c r="I3075" s="43" t="n">
        <f aca="false">ROUND(MIN(INDEX(Assumptions!$D$13:$D$18,MATCH(E3075,Assumptions!$A$13:$A$18,0)),MAX(INDEX(Assumptions!$C$13:$C$18,MATCH(E3075,Assumptions!$A$13:$A$18,0)),INDEX(Assumptions!$B$13:$B$18,MATCH(E3075,Assumptions!$A$13:$A$18,0))*F3075)),2)</f>
        <v>92.8</v>
      </c>
    </row>
    <row r="3076" customFormat="false" ht="15" hidden="false" customHeight="false" outlineLevel="0" collapsed="false">
      <c r="A3076" s="24" t="s">
        <v>3899</v>
      </c>
      <c r="B3076" s="39" t="n">
        <v>46089</v>
      </c>
      <c r="C3076" s="24" t="s">
        <v>323</v>
      </c>
      <c r="D3076" s="24" t="s">
        <v>826</v>
      </c>
      <c r="E3076" s="24" t="s">
        <v>103</v>
      </c>
      <c r="F3076" s="38" t="n">
        <v>760</v>
      </c>
      <c r="G3076" s="42" t="n">
        <f aca="false">DATE(YEAR(B3076),MONTH(B3076),1)</f>
        <v>46082</v>
      </c>
      <c r="H3076" s="24" t="str">
        <f aca="false">INDEX(Customers!$B$2:$B$601,MATCH(C3076,Customers!$A$2:$A$601,0))</f>
        <v>Rift Valley</v>
      </c>
      <c r="I3076" s="43" t="n">
        <f aca="false">ROUND(MIN(INDEX(Assumptions!$D$13:$D$18,MATCH(E3076,Assumptions!$A$13:$A$18,0)),MAX(INDEX(Assumptions!$C$13:$C$18,MATCH(E3076,Assumptions!$A$13:$A$18,0)),INDEX(Assumptions!$B$13:$B$18,MATCH(E3076,Assumptions!$A$13:$A$18,0))*F3076)),2)</f>
        <v>7.6</v>
      </c>
    </row>
    <row r="3077" customFormat="false" ht="15" hidden="false" customHeight="false" outlineLevel="0" collapsed="false">
      <c r="A3077" s="24" t="s">
        <v>3900</v>
      </c>
      <c r="B3077" s="39" t="n">
        <v>46089</v>
      </c>
      <c r="C3077" s="24" t="s">
        <v>326</v>
      </c>
      <c r="D3077" s="24" t="s">
        <v>826</v>
      </c>
      <c r="E3077" s="24" t="s">
        <v>111</v>
      </c>
      <c r="F3077" s="38" t="n">
        <v>500</v>
      </c>
      <c r="G3077" s="42" t="n">
        <f aca="false">DATE(YEAR(B3077),MONTH(B3077),1)</f>
        <v>46082</v>
      </c>
      <c r="H3077" s="24" t="str">
        <f aca="false">INDEX(Customers!$B$2:$B$601,MATCH(C3077,Customers!$A$2:$A$601,0))</f>
        <v>Nairobi</v>
      </c>
      <c r="I3077" s="43" t="n">
        <f aca="false">ROUND(MIN(INDEX(Assumptions!$D$13:$D$18,MATCH(E3077,Assumptions!$A$13:$A$18,0)),MAX(INDEX(Assumptions!$C$13:$C$18,MATCH(E3077,Assumptions!$A$13:$A$18,0)),INDEX(Assumptions!$B$13:$B$18,MATCH(E3077,Assumptions!$A$13:$A$18,0))*F3077)),2)</f>
        <v>20</v>
      </c>
    </row>
    <row r="3078" customFormat="false" ht="15" hidden="false" customHeight="false" outlineLevel="0" collapsed="false">
      <c r="A3078" s="24" t="s">
        <v>3901</v>
      </c>
      <c r="B3078" s="39" t="n">
        <v>46089</v>
      </c>
      <c r="C3078" s="24" t="s">
        <v>340</v>
      </c>
      <c r="D3078" s="24" t="s">
        <v>826</v>
      </c>
      <c r="E3078" s="24" t="s">
        <v>111</v>
      </c>
      <c r="F3078" s="38" t="n">
        <v>20</v>
      </c>
      <c r="G3078" s="42" t="n">
        <f aca="false">DATE(YEAR(B3078),MONTH(B3078),1)</f>
        <v>46082</v>
      </c>
      <c r="H3078" s="24" t="str">
        <f aca="false">INDEX(Customers!$B$2:$B$601,MATCH(C3078,Customers!$A$2:$A$601,0))</f>
        <v>Rift Valley</v>
      </c>
      <c r="I3078" s="43" t="n">
        <f aca="false">ROUND(MIN(INDEX(Assumptions!$D$13:$D$18,MATCH(E3078,Assumptions!$A$13:$A$18,0)),MAX(INDEX(Assumptions!$C$13:$C$18,MATCH(E3078,Assumptions!$A$13:$A$18,0)),INDEX(Assumptions!$B$13:$B$18,MATCH(E3078,Assumptions!$A$13:$A$18,0))*F3078)),2)</f>
        <v>0.8</v>
      </c>
    </row>
    <row r="3079" customFormat="false" ht="15" hidden="false" customHeight="false" outlineLevel="0" collapsed="false">
      <c r="A3079" s="24" t="s">
        <v>3902</v>
      </c>
      <c r="B3079" s="39" t="n">
        <v>46089</v>
      </c>
      <c r="C3079" s="24" t="s">
        <v>373</v>
      </c>
      <c r="D3079" s="24" t="s">
        <v>826</v>
      </c>
      <c r="E3079" s="24" t="s">
        <v>111</v>
      </c>
      <c r="F3079" s="38" t="n">
        <v>50</v>
      </c>
      <c r="G3079" s="42" t="n">
        <f aca="false">DATE(YEAR(B3079),MONTH(B3079),1)</f>
        <v>46082</v>
      </c>
      <c r="H3079" s="24" t="str">
        <f aca="false">INDEX(Customers!$B$2:$B$601,MATCH(C3079,Customers!$A$2:$A$601,0))</f>
        <v>Rift Valley</v>
      </c>
      <c r="I3079" s="43" t="n">
        <f aca="false">ROUND(MIN(INDEX(Assumptions!$D$13:$D$18,MATCH(E3079,Assumptions!$A$13:$A$18,0)),MAX(INDEX(Assumptions!$C$13:$C$18,MATCH(E3079,Assumptions!$A$13:$A$18,0)),INDEX(Assumptions!$B$13:$B$18,MATCH(E3079,Assumptions!$A$13:$A$18,0))*F3079)),2)</f>
        <v>2</v>
      </c>
    </row>
    <row r="3080" customFormat="false" ht="15" hidden="false" customHeight="false" outlineLevel="0" collapsed="false">
      <c r="A3080" s="24" t="s">
        <v>3903</v>
      </c>
      <c r="B3080" s="39" t="n">
        <v>46089</v>
      </c>
      <c r="C3080" s="24" t="s">
        <v>373</v>
      </c>
      <c r="D3080" s="24" t="s">
        <v>173</v>
      </c>
      <c r="E3080" s="24" t="s">
        <v>105</v>
      </c>
      <c r="F3080" s="38" t="n">
        <v>1940</v>
      </c>
      <c r="G3080" s="42" t="n">
        <f aca="false">DATE(YEAR(B3080),MONTH(B3080),1)</f>
        <v>46082</v>
      </c>
      <c r="H3080" s="24" t="str">
        <f aca="false">INDEX(Customers!$B$2:$B$601,MATCH(C3080,Customers!$A$2:$A$601,0))</f>
        <v>Rift Valley</v>
      </c>
      <c r="I3080" s="43" t="n">
        <f aca="false">ROUND(MIN(INDEX(Assumptions!$D$13:$D$18,MATCH(E3080,Assumptions!$A$13:$A$18,0)),MAX(INDEX(Assumptions!$C$13:$C$18,MATCH(E3080,Assumptions!$A$13:$A$18,0)),INDEX(Assumptions!$B$13:$B$18,MATCH(E3080,Assumptions!$A$13:$A$18,0))*F3080)),2)</f>
        <v>29.1</v>
      </c>
    </row>
    <row r="3081" customFormat="false" ht="15" hidden="false" customHeight="false" outlineLevel="0" collapsed="false">
      <c r="A3081" s="24" t="s">
        <v>3904</v>
      </c>
      <c r="B3081" s="39" t="n">
        <v>46089</v>
      </c>
      <c r="C3081" s="24" t="s">
        <v>379</v>
      </c>
      <c r="D3081" s="24" t="s">
        <v>826</v>
      </c>
      <c r="E3081" s="24" t="s">
        <v>109</v>
      </c>
      <c r="F3081" s="38" t="n">
        <v>41210</v>
      </c>
      <c r="G3081" s="42" t="n">
        <f aca="false">DATE(YEAR(B3081),MONTH(B3081),1)</f>
        <v>46082</v>
      </c>
      <c r="H3081" s="24" t="str">
        <f aca="false">INDEX(Customers!$B$2:$B$601,MATCH(C3081,Customers!$A$2:$A$601,0))</f>
        <v>Nairobi</v>
      </c>
      <c r="I3081" s="43" t="n">
        <f aca="false">ROUND(MIN(INDEX(Assumptions!$D$13:$D$18,MATCH(E3081,Assumptions!$A$13:$A$18,0)),MAX(INDEX(Assumptions!$C$13:$C$18,MATCH(E3081,Assumptions!$A$13:$A$18,0)),INDEX(Assumptions!$B$13:$B$18,MATCH(E3081,Assumptions!$A$13:$A$18,0))*F3081)),2)</f>
        <v>40</v>
      </c>
    </row>
    <row r="3082" customFormat="false" ht="15" hidden="false" customHeight="false" outlineLevel="0" collapsed="false">
      <c r="A3082" s="24" t="s">
        <v>3905</v>
      </c>
      <c r="B3082" s="39" t="n">
        <v>46089</v>
      </c>
      <c r="C3082" s="24" t="s">
        <v>391</v>
      </c>
      <c r="D3082" s="24" t="s">
        <v>826</v>
      </c>
      <c r="E3082" s="24" t="s">
        <v>103</v>
      </c>
      <c r="F3082" s="38" t="n">
        <v>8460</v>
      </c>
      <c r="G3082" s="42" t="n">
        <f aca="false">DATE(YEAR(B3082),MONTH(B3082),1)</f>
        <v>46082</v>
      </c>
      <c r="H3082" s="24" t="str">
        <f aca="false">INDEX(Customers!$B$2:$B$601,MATCH(C3082,Customers!$A$2:$A$601,0))</f>
        <v>Nairobi</v>
      </c>
      <c r="I3082" s="43" t="n">
        <f aca="false">ROUND(MIN(INDEX(Assumptions!$D$13:$D$18,MATCH(E3082,Assumptions!$A$13:$A$18,0)),MAX(INDEX(Assumptions!$C$13:$C$18,MATCH(E3082,Assumptions!$A$13:$A$18,0)),INDEX(Assumptions!$B$13:$B$18,MATCH(E3082,Assumptions!$A$13:$A$18,0))*F3082)),2)</f>
        <v>84.6</v>
      </c>
    </row>
    <row r="3083" customFormat="false" ht="15" hidden="false" customHeight="false" outlineLevel="0" collapsed="false">
      <c r="A3083" s="24" t="s">
        <v>3906</v>
      </c>
      <c r="B3083" s="39" t="n">
        <v>46089</v>
      </c>
      <c r="C3083" s="24" t="s">
        <v>395</v>
      </c>
      <c r="D3083" s="24" t="s">
        <v>826</v>
      </c>
      <c r="E3083" s="24" t="s">
        <v>103</v>
      </c>
      <c r="F3083" s="38" t="n">
        <v>12020</v>
      </c>
      <c r="G3083" s="42" t="n">
        <f aca="false">DATE(YEAR(B3083),MONTH(B3083),1)</f>
        <v>46082</v>
      </c>
      <c r="H3083" s="24" t="str">
        <f aca="false">INDEX(Customers!$B$2:$B$601,MATCH(C3083,Customers!$A$2:$A$601,0))</f>
        <v>Eastern</v>
      </c>
      <c r="I3083" s="43" t="n">
        <f aca="false">ROUND(MIN(INDEX(Assumptions!$D$13:$D$18,MATCH(E3083,Assumptions!$A$13:$A$18,0)),MAX(INDEX(Assumptions!$C$13:$C$18,MATCH(E3083,Assumptions!$A$13:$A$18,0)),INDEX(Assumptions!$B$13:$B$18,MATCH(E3083,Assumptions!$A$13:$A$18,0))*F3083)),2)</f>
        <v>105</v>
      </c>
    </row>
    <row r="3084" customFormat="false" ht="15" hidden="false" customHeight="false" outlineLevel="0" collapsed="false">
      <c r="A3084" s="24" t="s">
        <v>3907</v>
      </c>
      <c r="B3084" s="39" t="n">
        <v>46089</v>
      </c>
      <c r="C3084" s="24" t="s">
        <v>398</v>
      </c>
      <c r="D3084" s="24" t="s">
        <v>826</v>
      </c>
      <c r="E3084" s="24" t="s">
        <v>113</v>
      </c>
      <c r="F3084" s="38" t="n">
        <v>250</v>
      </c>
      <c r="G3084" s="42" t="n">
        <f aca="false">DATE(YEAR(B3084),MONTH(B3084),1)</f>
        <v>46082</v>
      </c>
      <c r="H3084" s="24" t="str">
        <f aca="false">INDEX(Customers!$B$2:$B$601,MATCH(C3084,Customers!$A$2:$A$601,0))</f>
        <v>Nairobi</v>
      </c>
      <c r="I3084" s="43" t="n">
        <f aca="false">ROUND(MIN(INDEX(Assumptions!$D$13:$D$18,MATCH(E3084,Assumptions!$A$13:$A$18,0)),MAX(INDEX(Assumptions!$C$13:$C$18,MATCH(E3084,Assumptions!$A$13:$A$18,0)),INDEX(Assumptions!$B$13:$B$18,MATCH(E3084,Assumptions!$A$13:$A$18,0))*F3084)),2)</f>
        <v>12.5</v>
      </c>
    </row>
    <row r="3085" customFormat="false" ht="15" hidden="false" customHeight="false" outlineLevel="0" collapsed="false">
      <c r="A3085" s="24" t="s">
        <v>3908</v>
      </c>
      <c r="B3085" s="39" t="n">
        <v>46089</v>
      </c>
      <c r="C3085" s="24" t="s">
        <v>419</v>
      </c>
      <c r="D3085" s="24" t="s">
        <v>152</v>
      </c>
      <c r="E3085" s="24" t="s">
        <v>105</v>
      </c>
      <c r="F3085" s="38" t="n">
        <v>8920</v>
      </c>
      <c r="G3085" s="42" t="n">
        <f aca="false">DATE(YEAR(B3085),MONTH(B3085),1)</f>
        <v>46082</v>
      </c>
      <c r="H3085" s="24" t="str">
        <f aca="false">INDEX(Customers!$B$2:$B$601,MATCH(C3085,Customers!$A$2:$A$601,0))</f>
        <v>Nairobi</v>
      </c>
      <c r="I3085" s="43" t="n">
        <f aca="false">ROUND(MIN(INDEX(Assumptions!$D$13:$D$18,MATCH(E3085,Assumptions!$A$13:$A$18,0)),MAX(INDEX(Assumptions!$C$13:$C$18,MATCH(E3085,Assumptions!$A$13:$A$18,0)),INDEX(Assumptions!$B$13:$B$18,MATCH(E3085,Assumptions!$A$13:$A$18,0))*F3085)),2)</f>
        <v>133.8</v>
      </c>
    </row>
    <row r="3086" customFormat="false" ht="15" hidden="false" customHeight="false" outlineLevel="0" collapsed="false">
      <c r="A3086" s="24" t="s">
        <v>3909</v>
      </c>
      <c r="B3086" s="39" t="n">
        <v>46089</v>
      </c>
      <c r="C3086" s="24" t="s">
        <v>421</v>
      </c>
      <c r="D3086" s="24" t="s">
        <v>826</v>
      </c>
      <c r="E3086" s="24" t="s">
        <v>109</v>
      </c>
      <c r="F3086" s="38" t="n">
        <v>4230</v>
      </c>
      <c r="G3086" s="42" t="n">
        <f aca="false">DATE(YEAR(B3086),MONTH(B3086),1)</f>
        <v>46082</v>
      </c>
      <c r="H3086" s="24" t="str">
        <f aca="false">INDEX(Customers!$B$2:$B$601,MATCH(C3086,Customers!$A$2:$A$601,0))</f>
        <v>Western</v>
      </c>
      <c r="I3086" s="43" t="n">
        <f aca="false">ROUND(MIN(INDEX(Assumptions!$D$13:$D$18,MATCH(E3086,Assumptions!$A$13:$A$18,0)),MAX(INDEX(Assumptions!$C$13:$C$18,MATCH(E3086,Assumptions!$A$13:$A$18,0)),INDEX(Assumptions!$B$13:$B$18,MATCH(E3086,Assumptions!$A$13:$A$18,0))*F3086)),2)</f>
        <v>16.92</v>
      </c>
    </row>
    <row r="3087" customFormat="false" ht="15" hidden="false" customHeight="false" outlineLevel="0" collapsed="false">
      <c r="A3087" s="24" t="s">
        <v>3910</v>
      </c>
      <c r="B3087" s="39" t="n">
        <v>46089</v>
      </c>
      <c r="C3087" s="24" t="s">
        <v>427</v>
      </c>
      <c r="D3087" s="24" t="s">
        <v>826</v>
      </c>
      <c r="E3087" s="24" t="s">
        <v>113</v>
      </c>
      <c r="F3087" s="38" t="n">
        <v>500</v>
      </c>
      <c r="G3087" s="42" t="n">
        <f aca="false">DATE(YEAR(B3087),MONTH(B3087),1)</f>
        <v>46082</v>
      </c>
      <c r="H3087" s="24" t="str">
        <f aca="false">INDEX(Customers!$B$2:$B$601,MATCH(C3087,Customers!$A$2:$A$601,0))</f>
        <v>Nairobi</v>
      </c>
      <c r="I3087" s="43" t="n">
        <f aca="false">ROUND(MIN(INDEX(Assumptions!$D$13:$D$18,MATCH(E3087,Assumptions!$A$13:$A$18,0)),MAX(INDEX(Assumptions!$C$13:$C$18,MATCH(E3087,Assumptions!$A$13:$A$18,0)),INDEX(Assumptions!$B$13:$B$18,MATCH(E3087,Assumptions!$A$13:$A$18,0))*F3087)),2)</f>
        <v>25</v>
      </c>
    </row>
    <row r="3088" customFormat="false" ht="15" hidden="false" customHeight="false" outlineLevel="0" collapsed="false">
      <c r="A3088" s="24" t="s">
        <v>3911</v>
      </c>
      <c r="B3088" s="39" t="n">
        <v>46089</v>
      </c>
      <c r="C3088" s="24" t="s">
        <v>449</v>
      </c>
      <c r="D3088" s="24" t="s">
        <v>826</v>
      </c>
      <c r="E3088" s="24" t="s">
        <v>109</v>
      </c>
      <c r="F3088" s="38" t="n">
        <v>2950</v>
      </c>
      <c r="G3088" s="42" t="n">
        <f aca="false">DATE(YEAR(B3088),MONTH(B3088),1)</f>
        <v>46082</v>
      </c>
      <c r="H3088" s="24" t="str">
        <f aca="false">INDEX(Customers!$B$2:$B$601,MATCH(C3088,Customers!$A$2:$A$601,0))</f>
        <v>Rift Valley</v>
      </c>
      <c r="I3088" s="43" t="n">
        <f aca="false">ROUND(MIN(INDEX(Assumptions!$D$13:$D$18,MATCH(E3088,Assumptions!$A$13:$A$18,0)),MAX(INDEX(Assumptions!$C$13:$C$18,MATCH(E3088,Assumptions!$A$13:$A$18,0)),INDEX(Assumptions!$B$13:$B$18,MATCH(E3088,Assumptions!$A$13:$A$18,0))*F3088)),2)</f>
        <v>11.8</v>
      </c>
    </row>
    <row r="3089" customFormat="false" ht="15" hidden="false" customHeight="false" outlineLevel="0" collapsed="false">
      <c r="A3089" s="24" t="s">
        <v>3912</v>
      </c>
      <c r="B3089" s="39" t="n">
        <v>46089</v>
      </c>
      <c r="C3089" s="24" t="s">
        <v>463</v>
      </c>
      <c r="D3089" s="24" t="s">
        <v>826</v>
      </c>
      <c r="E3089" s="24" t="s">
        <v>103</v>
      </c>
      <c r="F3089" s="38" t="n">
        <v>3290</v>
      </c>
      <c r="G3089" s="42" t="n">
        <f aca="false">DATE(YEAR(B3089),MONTH(B3089),1)</f>
        <v>46082</v>
      </c>
      <c r="H3089" s="24" t="str">
        <f aca="false">INDEX(Customers!$B$2:$B$601,MATCH(C3089,Customers!$A$2:$A$601,0))</f>
        <v>Eastern</v>
      </c>
      <c r="I3089" s="43" t="n">
        <f aca="false">ROUND(MIN(INDEX(Assumptions!$D$13:$D$18,MATCH(E3089,Assumptions!$A$13:$A$18,0)),MAX(INDEX(Assumptions!$C$13:$C$18,MATCH(E3089,Assumptions!$A$13:$A$18,0)),INDEX(Assumptions!$B$13:$B$18,MATCH(E3089,Assumptions!$A$13:$A$18,0))*F3089)),2)</f>
        <v>32.9</v>
      </c>
    </row>
    <row r="3090" customFormat="false" ht="15" hidden="false" customHeight="false" outlineLevel="0" collapsed="false">
      <c r="A3090" s="24" t="s">
        <v>3913</v>
      </c>
      <c r="B3090" s="39" t="n">
        <v>46089</v>
      </c>
      <c r="C3090" s="24" t="s">
        <v>465</v>
      </c>
      <c r="D3090" s="24" t="s">
        <v>152</v>
      </c>
      <c r="E3090" s="24" t="s">
        <v>105</v>
      </c>
      <c r="F3090" s="38" t="n">
        <v>270</v>
      </c>
      <c r="G3090" s="42" t="n">
        <f aca="false">DATE(YEAR(B3090),MONTH(B3090),1)</f>
        <v>46082</v>
      </c>
      <c r="H3090" s="24" t="str">
        <f aca="false">INDEX(Customers!$B$2:$B$601,MATCH(C3090,Customers!$A$2:$A$601,0))</f>
        <v>Nairobi</v>
      </c>
      <c r="I3090" s="43" t="n">
        <f aca="false">ROUND(MIN(INDEX(Assumptions!$D$13:$D$18,MATCH(E3090,Assumptions!$A$13:$A$18,0)),MAX(INDEX(Assumptions!$C$13:$C$18,MATCH(E3090,Assumptions!$A$13:$A$18,0)),INDEX(Assumptions!$B$13:$B$18,MATCH(E3090,Assumptions!$A$13:$A$18,0))*F3090)),2)</f>
        <v>10</v>
      </c>
    </row>
    <row r="3091" customFormat="false" ht="15" hidden="false" customHeight="false" outlineLevel="0" collapsed="false">
      <c r="A3091" s="24" t="s">
        <v>3914</v>
      </c>
      <c r="B3091" s="39" t="n">
        <v>46089</v>
      </c>
      <c r="C3091" s="24" t="s">
        <v>468</v>
      </c>
      <c r="D3091" s="24" t="s">
        <v>826</v>
      </c>
      <c r="E3091" s="24" t="s">
        <v>113</v>
      </c>
      <c r="F3091" s="38" t="n">
        <v>99</v>
      </c>
      <c r="G3091" s="42" t="n">
        <f aca="false">DATE(YEAR(B3091),MONTH(B3091),1)</f>
        <v>46082</v>
      </c>
      <c r="H3091" s="24" t="str">
        <f aca="false">INDEX(Customers!$B$2:$B$601,MATCH(C3091,Customers!$A$2:$A$601,0))</f>
        <v>Nairobi</v>
      </c>
      <c r="I3091" s="43" t="n">
        <f aca="false">ROUND(MIN(INDEX(Assumptions!$D$13:$D$18,MATCH(E3091,Assumptions!$A$13:$A$18,0)),MAX(INDEX(Assumptions!$C$13:$C$18,MATCH(E3091,Assumptions!$A$13:$A$18,0)),INDEX(Assumptions!$B$13:$B$18,MATCH(E3091,Assumptions!$A$13:$A$18,0))*F3091)),2)</f>
        <v>4.95</v>
      </c>
    </row>
    <row r="3092" customFormat="false" ht="15" hidden="false" customHeight="false" outlineLevel="0" collapsed="false">
      <c r="A3092" s="24" t="s">
        <v>3915</v>
      </c>
      <c r="B3092" s="39" t="n">
        <v>46089</v>
      </c>
      <c r="C3092" s="24" t="s">
        <v>470</v>
      </c>
      <c r="D3092" s="24" t="s">
        <v>826</v>
      </c>
      <c r="E3092" s="24" t="s">
        <v>109</v>
      </c>
      <c r="F3092" s="38" t="n">
        <v>5060</v>
      </c>
      <c r="G3092" s="42" t="n">
        <f aca="false">DATE(YEAR(B3092),MONTH(B3092),1)</f>
        <v>46082</v>
      </c>
      <c r="H3092" s="24" t="str">
        <f aca="false">INDEX(Customers!$B$2:$B$601,MATCH(C3092,Customers!$A$2:$A$601,0))</f>
        <v>Nairobi</v>
      </c>
      <c r="I3092" s="43" t="n">
        <f aca="false">ROUND(MIN(INDEX(Assumptions!$D$13:$D$18,MATCH(E3092,Assumptions!$A$13:$A$18,0)),MAX(INDEX(Assumptions!$C$13:$C$18,MATCH(E3092,Assumptions!$A$13:$A$18,0)),INDEX(Assumptions!$B$13:$B$18,MATCH(E3092,Assumptions!$A$13:$A$18,0))*F3092)),2)</f>
        <v>20.24</v>
      </c>
    </row>
    <row r="3093" customFormat="false" ht="15" hidden="false" customHeight="false" outlineLevel="0" collapsed="false">
      <c r="A3093" s="24" t="s">
        <v>3916</v>
      </c>
      <c r="B3093" s="39" t="n">
        <v>46089</v>
      </c>
      <c r="C3093" s="24" t="s">
        <v>478</v>
      </c>
      <c r="D3093" s="24" t="s">
        <v>826</v>
      </c>
      <c r="E3093" s="24" t="s">
        <v>103</v>
      </c>
      <c r="F3093" s="38" t="n">
        <v>2660</v>
      </c>
      <c r="G3093" s="42" t="n">
        <f aca="false">DATE(YEAR(B3093),MONTH(B3093),1)</f>
        <v>46082</v>
      </c>
      <c r="H3093" s="24" t="str">
        <f aca="false">INDEX(Customers!$B$2:$B$601,MATCH(C3093,Customers!$A$2:$A$601,0))</f>
        <v>Eastern</v>
      </c>
      <c r="I3093" s="43" t="n">
        <f aca="false">ROUND(MIN(INDEX(Assumptions!$D$13:$D$18,MATCH(E3093,Assumptions!$A$13:$A$18,0)),MAX(INDEX(Assumptions!$C$13:$C$18,MATCH(E3093,Assumptions!$A$13:$A$18,0)),INDEX(Assumptions!$B$13:$B$18,MATCH(E3093,Assumptions!$A$13:$A$18,0))*F3093)),2)</f>
        <v>26.6</v>
      </c>
    </row>
    <row r="3094" customFormat="false" ht="15" hidden="false" customHeight="false" outlineLevel="0" collapsed="false">
      <c r="A3094" s="24" t="s">
        <v>3917</v>
      </c>
      <c r="B3094" s="39" t="n">
        <v>46089</v>
      </c>
      <c r="C3094" s="24" t="s">
        <v>482</v>
      </c>
      <c r="D3094" s="24" t="s">
        <v>826</v>
      </c>
      <c r="E3094" s="24" t="s">
        <v>103</v>
      </c>
      <c r="F3094" s="38" t="n">
        <v>2940</v>
      </c>
      <c r="G3094" s="42" t="n">
        <f aca="false">DATE(YEAR(B3094),MONTH(B3094),1)</f>
        <v>46082</v>
      </c>
      <c r="H3094" s="24" t="str">
        <f aca="false">INDEX(Customers!$B$2:$B$601,MATCH(C3094,Customers!$A$2:$A$601,0))</f>
        <v>Rift Valley</v>
      </c>
      <c r="I3094" s="43" t="n">
        <f aca="false">ROUND(MIN(INDEX(Assumptions!$D$13:$D$18,MATCH(E3094,Assumptions!$A$13:$A$18,0)),MAX(INDEX(Assumptions!$C$13:$C$18,MATCH(E3094,Assumptions!$A$13:$A$18,0)),INDEX(Assumptions!$B$13:$B$18,MATCH(E3094,Assumptions!$A$13:$A$18,0))*F3094)),2)</f>
        <v>29.4</v>
      </c>
    </row>
    <row r="3095" customFormat="false" ht="15" hidden="false" customHeight="false" outlineLevel="0" collapsed="false">
      <c r="A3095" s="24" t="s">
        <v>3918</v>
      </c>
      <c r="B3095" s="39" t="n">
        <v>46089</v>
      </c>
      <c r="C3095" s="24" t="s">
        <v>492</v>
      </c>
      <c r="D3095" s="24" t="s">
        <v>204</v>
      </c>
      <c r="E3095" s="24" t="s">
        <v>105</v>
      </c>
      <c r="F3095" s="38" t="n">
        <v>6370</v>
      </c>
      <c r="G3095" s="42" t="n">
        <f aca="false">DATE(YEAR(B3095),MONTH(B3095),1)</f>
        <v>46082</v>
      </c>
      <c r="H3095" s="24" t="str">
        <f aca="false">INDEX(Customers!$B$2:$B$601,MATCH(C3095,Customers!$A$2:$A$601,0))</f>
        <v>Eastern</v>
      </c>
      <c r="I3095" s="43" t="n">
        <f aca="false">ROUND(MIN(INDEX(Assumptions!$D$13:$D$18,MATCH(E3095,Assumptions!$A$13:$A$18,0)),MAX(INDEX(Assumptions!$C$13:$C$18,MATCH(E3095,Assumptions!$A$13:$A$18,0)),INDEX(Assumptions!$B$13:$B$18,MATCH(E3095,Assumptions!$A$13:$A$18,0))*F3095)),2)</f>
        <v>95.55</v>
      </c>
    </row>
    <row r="3096" customFormat="false" ht="15" hidden="false" customHeight="false" outlineLevel="0" collapsed="false">
      <c r="A3096" s="24" t="s">
        <v>3919</v>
      </c>
      <c r="B3096" s="39" t="n">
        <v>46089</v>
      </c>
      <c r="C3096" s="24" t="s">
        <v>526</v>
      </c>
      <c r="D3096" s="24" t="s">
        <v>826</v>
      </c>
      <c r="E3096" s="24" t="s">
        <v>103</v>
      </c>
      <c r="F3096" s="38" t="n">
        <v>12140</v>
      </c>
      <c r="G3096" s="42" t="n">
        <f aca="false">DATE(YEAR(B3096),MONTH(B3096),1)</f>
        <v>46082</v>
      </c>
      <c r="H3096" s="24" t="str">
        <f aca="false">INDEX(Customers!$B$2:$B$601,MATCH(C3096,Customers!$A$2:$A$601,0))</f>
        <v>Central</v>
      </c>
      <c r="I3096" s="43" t="n">
        <f aca="false">ROUND(MIN(INDEX(Assumptions!$D$13:$D$18,MATCH(E3096,Assumptions!$A$13:$A$18,0)),MAX(INDEX(Assumptions!$C$13:$C$18,MATCH(E3096,Assumptions!$A$13:$A$18,0)),INDEX(Assumptions!$B$13:$B$18,MATCH(E3096,Assumptions!$A$13:$A$18,0))*F3096)),2)</f>
        <v>105</v>
      </c>
    </row>
    <row r="3097" customFormat="false" ht="15" hidden="false" customHeight="false" outlineLevel="0" collapsed="false">
      <c r="A3097" s="24" t="s">
        <v>3920</v>
      </c>
      <c r="B3097" s="39" t="n">
        <v>46089</v>
      </c>
      <c r="C3097" s="24" t="s">
        <v>526</v>
      </c>
      <c r="D3097" s="24" t="s">
        <v>826</v>
      </c>
      <c r="E3097" s="24" t="s">
        <v>103</v>
      </c>
      <c r="F3097" s="38" t="n">
        <v>7490</v>
      </c>
      <c r="G3097" s="42" t="n">
        <f aca="false">DATE(YEAR(B3097),MONTH(B3097),1)</f>
        <v>46082</v>
      </c>
      <c r="H3097" s="24" t="str">
        <f aca="false">INDEX(Customers!$B$2:$B$601,MATCH(C3097,Customers!$A$2:$A$601,0))</f>
        <v>Central</v>
      </c>
      <c r="I3097" s="43" t="n">
        <f aca="false">ROUND(MIN(INDEX(Assumptions!$D$13:$D$18,MATCH(E3097,Assumptions!$A$13:$A$18,0)),MAX(INDEX(Assumptions!$C$13:$C$18,MATCH(E3097,Assumptions!$A$13:$A$18,0)),INDEX(Assumptions!$B$13:$B$18,MATCH(E3097,Assumptions!$A$13:$A$18,0))*F3097)),2)</f>
        <v>74.9</v>
      </c>
    </row>
    <row r="3098" customFormat="false" ht="15" hidden="false" customHeight="false" outlineLevel="0" collapsed="false">
      <c r="A3098" s="24" t="s">
        <v>3921</v>
      </c>
      <c r="B3098" s="39" t="n">
        <v>46089</v>
      </c>
      <c r="C3098" s="24" t="s">
        <v>560</v>
      </c>
      <c r="D3098" s="24" t="s">
        <v>826</v>
      </c>
      <c r="E3098" s="24" t="s">
        <v>113</v>
      </c>
      <c r="F3098" s="38" t="n">
        <v>250</v>
      </c>
      <c r="G3098" s="42" t="n">
        <f aca="false">DATE(YEAR(B3098),MONTH(B3098),1)</f>
        <v>46082</v>
      </c>
      <c r="H3098" s="24" t="str">
        <f aca="false">INDEX(Customers!$B$2:$B$601,MATCH(C3098,Customers!$A$2:$A$601,0))</f>
        <v>Eastern</v>
      </c>
      <c r="I3098" s="43" t="n">
        <f aca="false">ROUND(MIN(INDEX(Assumptions!$D$13:$D$18,MATCH(E3098,Assumptions!$A$13:$A$18,0)),MAX(INDEX(Assumptions!$C$13:$C$18,MATCH(E3098,Assumptions!$A$13:$A$18,0)),INDEX(Assumptions!$B$13:$B$18,MATCH(E3098,Assumptions!$A$13:$A$18,0))*F3098)),2)</f>
        <v>12.5</v>
      </c>
    </row>
    <row r="3099" customFormat="false" ht="15" hidden="false" customHeight="false" outlineLevel="0" collapsed="false">
      <c r="A3099" s="24" t="s">
        <v>3922</v>
      </c>
      <c r="B3099" s="39" t="n">
        <v>46089</v>
      </c>
      <c r="C3099" s="24" t="s">
        <v>596</v>
      </c>
      <c r="D3099" s="24" t="s">
        <v>826</v>
      </c>
      <c r="E3099" s="24" t="s">
        <v>111</v>
      </c>
      <c r="F3099" s="38" t="n">
        <v>200</v>
      </c>
      <c r="G3099" s="42" t="n">
        <f aca="false">DATE(YEAR(B3099),MONTH(B3099),1)</f>
        <v>46082</v>
      </c>
      <c r="H3099" s="24" t="str">
        <f aca="false">INDEX(Customers!$B$2:$B$601,MATCH(C3099,Customers!$A$2:$A$601,0))</f>
        <v>Nairobi</v>
      </c>
      <c r="I3099" s="43" t="n">
        <f aca="false">ROUND(MIN(INDEX(Assumptions!$D$13:$D$18,MATCH(E3099,Assumptions!$A$13:$A$18,0)),MAX(INDEX(Assumptions!$C$13:$C$18,MATCH(E3099,Assumptions!$A$13:$A$18,0)),INDEX(Assumptions!$B$13:$B$18,MATCH(E3099,Assumptions!$A$13:$A$18,0))*F3099)),2)</f>
        <v>8</v>
      </c>
    </row>
    <row r="3100" customFormat="false" ht="15" hidden="false" customHeight="false" outlineLevel="0" collapsed="false">
      <c r="A3100" s="24" t="s">
        <v>3923</v>
      </c>
      <c r="B3100" s="39" t="n">
        <v>46089</v>
      </c>
      <c r="C3100" s="24" t="s">
        <v>608</v>
      </c>
      <c r="D3100" s="24" t="s">
        <v>826</v>
      </c>
      <c r="E3100" s="24" t="s">
        <v>113</v>
      </c>
      <c r="F3100" s="38" t="n">
        <v>99</v>
      </c>
      <c r="G3100" s="42" t="n">
        <f aca="false">DATE(YEAR(B3100),MONTH(B3100),1)</f>
        <v>46082</v>
      </c>
      <c r="H3100" s="24" t="str">
        <f aca="false">INDEX(Customers!$B$2:$B$601,MATCH(C3100,Customers!$A$2:$A$601,0))</f>
        <v>Eastern</v>
      </c>
      <c r="I3100" s="43" t="n">
        <f aca="false">ROUND(MIN(INDEX(Assumptions!$D$13:$D$18,MATCH(E3100,Assumptions!$A$13:$A$18,0)),MAX(INDEX(Assumptions!$C$13:$C$18,MATCH(E3100,Assumptions!$A$13:$A$18,0)),INDEX(Assumptions!$B$13:$B$18,MATCH(E3100,Assumptions!$A$13:$A$18,0))*F3100)),2)</f>
        <v>4.95</v>
      </c>
    </row>
    <row r="3101" customFormat="false" ht="15" hidden="false" customHeight="false" outlineLevel="0" collapsed="false">
      <c r="A3101" s="24" t="s">
        <v>3924</v>
      </c>
      <c r="B3101" s="39" t="n">
        <v>46089</v>
      </c>
      <c r="C3101" s="24" t="s">
        <v>614</v>
      </c>
      <c r="D3101" s="24" t="s">
        <v>826</v>
      </c>
      <c r="E3101" s="24" t="s">
        <v>103</v>
      </c>
      <c r="F3101" s="38" t="n">
        <v>760</v>
      </c>
      <c r="G3101" s="42" t="n">
        <f aca="false">DATE(YEAR(B3101),MONTH(B3101),1)</f>
        <v>46082</v>
      </c>
      <c r="H3101" s="24" t="str">
        <f aca="false">INDEX(Customers!$B$2:$B$601,MATCH(C3101,Customers!$A$2:$A$601,0))</f>
        <v>Central</v>
      </c>
      <c r="I3101" s="43" t="n">
        <f aca="false">ROUND(MIN(INDEX(Assumptions!$D$13:$D$18,MATCH(E3101,Assumptions!$A$13:$A$18,0)),MAX(INDEX(Assumptions!$C$13:$C$18,MATCH(E3101,Assumptions!$A$13:$A$18,0)),INDEX(Assumptions!$B$13:$B$18,MATCH(E3101,Assumptions!$A$13:$A$18,0))*F3101)),2)</f>
        <v>7.6</v>
      </c>
    </row>
    <row r="3102" customFormat="false" ht="15" hidden="false" customHeight="false" outlineLevel="0" collapsed="false">
      <c r="A3102" s="24" t="s">
        <v>3925</v>
      </c>
      <c r="B3102" s="39" t="n">
        <v>46089</v>
      </c>
      <c r="C3102" s="24" t="s">
        <v>619</v>
      </c>
      <c r="D3102" s="24" t="s">
        <v>826</v>
      </c>
      <c r="E3102" s="24" t="s">
        <v>113</v>
      </c>
      <c r="F3102" s="38" t="n">
        <v>250</v>
      </c>
      <c r="G3102" s="42" t="n">
        <f aca="false">DATE(YEAR(B3102),MONTH(B3102),1)</f>
        <v>46082</v>
      </c>
      <c r="H3102" s="24" t="str">
        <f aca="false">INDEX(Customers!$B$2:$B$601,MATCH(C3102,Customers!$A$2:$A$601,0))</f>
        <v>Rift Valley</v>
      </c>
      <c r="I3102" s="43" t="n">
        <f aca="false">ROUND(MIN(INDEX(Assumptions!$D$13:$D$18,MATCH(E3102,Assumptions!$A$13:$A$18,0)),MAX(INDEX(Assumptions!$C$13:$C$18,MATCH(E3102,Assumptions!$A$13:$A$18,0)),INDEX(Assumptions!$B$13:$B$18,MATCH(E3102,Assumptions!$A$13:$A$18,0))*F3102)),2)</f>
        <v>12.5</v>
      </c>
    </row>
    <row r="3103" customFormat="false" ht="15" hidden="false" customHeight="false" outlineLevel="0" collapsed="false">
      <c r="A3103" s="24" t="s">
        <v>3926</v>
      </c>
      <c r="B3103" s="39" t="n">
        <v>46089</v>
      </c>
      <c r="C3103" s="24" t="s">
        <v>629</v>
      </c>
      <c r="D3103" s="24" t="s">
        <v>156</v>
      </c>
      <c r="E3103" s="24" t="s">
        <v>107</v>
      </c>
      <c r="F3103" s="38" t="n">
        <v>1040</v>
      </c>
      <c r="G3103" s="42" t="n">
        <f aca="false">DATE(YEAR(B3103),MONTH(B3103),1)</f>
        <v>46082</v>
      </c>
      <c r="H3103" s="24" t="str">
        <f aca="false">INDEX(Customers!$B$2:$B$601,MATCH(C3103,Customers!$A$2:$A$601,0))</f>
        <v>Nairobi</v>
      </c>
      <c r="I3103" s="43" t="n">
        <f aca="false">ROUND(MIN(INDEX(Assumptions!$D$13:$D$18,MATCH(E3103,Assumptions!$A$13:$A$18,0)),MAX(INDEX(Assumptions!$C$13:$C$18,MATCH(E3103,Assumptions!$A$13:$A$18,0)),INDEX(Assumptions!$B$13:$B$18,MATCH(E3103,Assumptions!$A$13:$A$18,0))*F3103)),2)</f>
        <v>0</v>
      </c>
    </row>
    <row r="3104" customFormat="false" ht="15" hidden="false" customHeight="false" outlineLevel="0" collapsed="false">
      <c r="A3104" s="24" t="s">
        <v>3927</v>
      </c>
      <c r="B3104" s="39" t="n">
        <v>46089</v>
      </c>
      <c r="C3104" s="24" t="s">
        <v>657</v>
      </c>
      <c r="D3104" s="24" t="s">
        <v>198</v>
      </c>
      <c r="E3104" s="24" t="s">
        <v>107</v>
      </c>
      <c r="F3104" s="38" t="n">
        <v>1250</v>
      </c>
      <c r="G3104" s="42" t="n">
        <f aca="false">DATE(YEAR(B3104),MONTH(B3104),1)</f>
        <v>46082</v>
      </c>
      <c r="H3104" s="24" t="str">
        <f aca="false">INDEX(Customers!$B$2:$B$601,MATCH(C3104,Customers!$A$2:$A$601,0))</f>
        <v>Western</v>
      </c>
      <c r="I3104" s="43" t="n">
        <f aca="false">ROUND(MIN(INDEX(Assumptions!$D$13:$D$18,MATCH(E3104,Assumptions!$A$13:$A$18,0)),MAX(INDEX(Assumptions!$C$13:$C$18,MATCH(E3104,Assumptions!$A$13:$A$18,0)),INDEX(Assumptions!$B$13:$B$18,MATCH(E3104,Assumptions!$A$13:$A$18,0))*F3104)),2)</f>
        <v>0</v>
      </c>
    </row>
    <row r="3105" customFormat="false" ht="15" hidden="false" customHeight="false" outlineLevel="0" collapsed="false">
      <c r="A3105" s="24" t="s">
        <v>3928</v>
      </c>
      <c r="B3105" s="39" t="n">
        <v>46089</v>
      </c>
      <c r="C3105" s="24" t="s">
        <v>674</v>
      </c>
      <c r="D3105" s="24" t="s">
        <v>826</v>
      </c>
      <c r="E3105" s="24" t="s">
        <v>113</v>
      </c>
      <c r="F3105" s="38" t="n">
        <v>250</v>
      </c>
      <c r="G3105" s="42" t="n">
        <f aca="false">DATE(YEAR(B3105),MONTH(B3105),1)</f>
        <v>46082</v>
      </c>
      <c r="H3105" s="24" t="str">
        <f aca="false">INDEX(Customers!$B$2:$B$601,MATCH(C3105,Customers!$A$2:$A$601,0))</f>
        <v>Coast</v>
      </c>
      <c r="I3105" s="43" t="n">
        <f aca="false">ROUND(MIN(INDEX(Assumptions!$D$13:$D$18,MATCH(E3105,Assumptions!$A$13:$A$18,0)),MAX(INDEX(Assumptions!$C$13:$C$18,MATCH(E3105,Assumptions!$A$13:$A$18,0)),INDEX(Assumptions!$B$13:$B$18,MATCH(E3105,Assumptions!$A$13:$A$18,0))*F3105)),2)</f>
        <v>12.5</v>
      </c>
    </row>
    <row r="3106" customFormat="false" ht="15" hidden="false" customHeight="false" outlineLevel="0" collapsed="false">
      <c r="A3106" s="24" t="s">
        <v>3929</v>
      </c>
      <c r="B3106" s="39" t="n">
        <v>46089</v>
      </c>
      <c r="C3106" s="24" t="s">
        <v>690</v>
      </c>
      <c r="D3106" s="24" t="s">
        <v>826</v>
      </c>
      <c r="E3106" s="24" t="s">
        <v>109</v>
      </c>
      <c r="F3106" s="38" t="n">
        <v>1620</v>
      </c>
      <c r="G3106" s="42" t="n">
        <f aca="false">DATE(YEAR(B3106),MONTH(B3106),1)</f>
        <v>46082</v>
      </c>
      <c r="H3106" s="24" t="str">
        <f aca="false">INDEX(Customers!$B$2:$B$601,MATCH(C3106,Customers!$A$2:$A$601,0))</f>
        <v>Central</v>
      </c>
      <c r="I3106" s="43" t="n">
        <f aca="false">ROUND(MIN(INDEX(Assumptions!$D$13:$D$18,MATCH(E3106,Assumptions!$A$13:$A$18,0)),MAX(INDEX(Assumptions!$C$13:$C$18,MATCH(E3106,Assumptions!$A$13:$A$18,0)),INDEX(Assumptions!$B$13:$B$18,MATCH(E3106,Assumptions!$A$13:$A$18,0))*F3106)),2)</f>
        <v>6.48</v>
      </c>
    </row>
    <row r="3107" customFormat="false" ht="15" hidden="false" customHeight="false" outlineLevel="0" collapsed="false">
      <c r="A3107" s="24" t="s">
        <v>3930</v>
      </c>
      <c r="B3107" s="39" t="n">
        <v>46089</v>
      </c>
      <c r="C3107" s="24" t="s">
        <v>701</v>
      </c>
      <c r="D3107" s="24" t="s">
        <v>826</v>
      </c>
      <c r="E3107" s="24" t="s">
        <v>109</v>
      </c>
      <c r="F3107" s="38" t="n">
        <v>3210</v>
      </c>
      <c r="G3107" s="42" t="n">
        <f aca="false">DATE(YEAR(B3107),MONTH(B3107),1)</f>
        <v>46082</v>
      </c>
      <c r="H3107" s="24" t="str">
        <f aca="false">INDEX(Customers!$B$2:$B$601,MATCH(C3107,Customers!$A$2:$A$601,0))</f>
        <v>Nairobi</v>
      </c>
      <c r="I3107" s="43" t="n">
        <f aca="false">ROUND(MIN(INDEX(Assumptions!$D$13:$D$18,MATCH(E3107,Assumptions!$A$13:$A$18,0)),MAX(INDEX(Assumptions!$C$13:$C$18,MATCH(E3107,Assumptions!$A$13:$A$18,0)),INDEX(Assumptions!$B$13:$B$18,MATCH(E3107,Assumptions!$A$13:$A$18,0))*F3107)),2)</f>
        <v>12.84</v>
      </c>
    </row>
    <row r="3108" customFormat="false" ht="15" hidden="false" customHeight="false" outlineLevel="0" collapsed="false">
      <c r="A3108" s="24" t="s">
        <v>3931</v>
      </c>
      <c r="B3108" s="39" t="n">
        <v>46089</v>
      </c>
      <c r="C3108" s="24" t="s">
        <v>719</v>
      </c>
      <c r="D3108" s="24" t="s">
        <v>826</v>
      </c>
      <c r="E3108" s="24" t="s">
        <v>113</v>
      </c>
      <c r="F3108" s="38" t="n">
        <v>500</v>
      </c>
      <c r="G3108" s="42" t="n">
        <f aca="false">DATE(YEAR(B3108),MONTH(B3108),1)</f>
        <v>46082</v>
      </c>
      <c r="H3108" s="24" t="str">
        <f aca="false">INDEX(Customers!$B$2:$B$601,MATCH(C3108,Customers!$A$2:$A$601,0))</f>
        <v>Nairobi</v>
      </c>
      <c r="I3108" s="43" t="n">
        <f aca="false">ROUND(MIN(INDEX(Assumptions!$D$13:$D$18,MATCH(E3108,Assumptions!$A$13:$A$18,0)),MAX(INDEX(Assumptions!$C$13:$C$18,MATCH(E3108,Assumptions!$A$13:$A$18,0)),INDEX(Assumptions!$B$13:$B$18,MATCH(E3108,Assumptions!$A$13:$A$18,0))*F3108)),2)</f>
        <v>25</v>
      </c>
    </row>
    <row r="3109" customFormat="false" ht="15" hidden="false" customHeight="false" outlineLevel="0" collapsed="false">
      <c r="A3109" s="24" t="s">
        <v>3932</v>
      </c>
      <c r="B3109" s="39" t="n">
        <v>46089</v>
      </c>
      <c r="C3109" s="24" t="s">
        <v>735</v>
      </c>
      <c r="D3109" s="24" t="s">
        <v>826</v>
      </c>
      <c r="E3109" s="24" t="s">
        <v>113</v>
      </c>
      <c r="F3109" s="38" t="n">
        <v>500</v>
      </c>
      <c r="G3109" s="42" t="n">
        <f aca="false">DATE(YEAR(B3109),MONTH(B3109),1)</f>
        <v>46082</v>
      </c>
      <c r="H3109" s="24" t="str">
        <f aca="false">INDEX(Customers!$B$2:$B$601,MATCH(C3109,Customers!$A$2:$A$601,0))</f>
        <v>Rift Valley</v>
      </c>
      <c r="I3109" s="43" t="n">
        <f aca="false">ROUND(MIN(INDEX(Assumptions!$D$13:$D$18,MATCH(E3109,Assumptions!$A$13:$A$18,0)),MAX(INDEX(Assumptions!$C$13:$C$18,MATCH(E3109,Assumptions!$A$13:$A$18,0)),INDEX(Assumptions!$B$13:$B$18,MATCH(E3109,Assumptions!$A$13:$A$18,0))*F3109)),2)</f>
        <v>25</v>
      </c>
    </row>
    <row r="3110" customFormat="false" ht="15" hidden="false" customHeight="false" outlineLevel="0" collapsed="false">
      <c r="A3110" s="24" t="s">
        <v>3933</v>
      </c>
      <c r="B3110" s="39" t="n">
        <v>46089</v>
      </c>
      <c r="C3110" s="24" t="s">
        <v>749</v>
      </c>
      <c r="D3110" s="24" t="s">
        <v>826</v>
      </c>
      <c r="E3110" s="24" t="s">
        <v>111</v>
      </c>
      <c r="F3110" s="38" t="n">
        <v>100</v>
      </c>
      <c r="G3110" s="42" t="n">
        <f aca="false">DATE(YEAR(B3110),MONTH(B3110),1)</f>
        <v>46082</v>
      </c>
      <c r="H3110" s="24" t="str">
        <f aca="false">INDEX(Customers!$B$2:$B$601,MATCH(C3110,Customers!$A$2:$A$601,0))</f>
        <v>Nairobi</v>
      </c>
      <c r="I3110" s="43" t="n">
        <f aca="false">ROUND(MIN(INDEX(Assumptions!$D$13:$D$18,MATCH(E3110,Assumptions!$A$13:$A$18,0)),MAX(INDEX(Assumptions!$C$13:$C$18,MATCH(E3110,Assumptions!$A$13:$A$18,0)),INDEX(Assumptions!$B$13:$B$18,MATCH(E3110,Assumptions!$A$13:$A$18,0))*F3110)),2)</f>
        <v>4</v>
      </c>
    </row>
    <row r="3111" customFormat="false" ht="15" hidden="false" customHeight="false" outlineLevel="0" collapsed="false">
      <c r="A3111" s="24" t="s">
        <v>3934</v>
      </c>
      <c r="B3111" s="39" t="n">
        <v>46089</v>
      </c>
      <c r="C3111" s="24" t="s">
        <v>767</v>
      </c>
      <c r="D3111" s="24" t="s">
        <v>150</v>
      </c>
      <c r="E3111" s="24" t="s">
        <v>105</v>
      </c>
      <c r="F3111" s="38" t="n">
        <v>590</v>
      </c>
      <c r="G3111" s="42" t="n">
        <f aca="false">DATE(YEAR(B3111),MONTH(B3111),1)</f>
        <v>46082</v>
      </c>
      <c r="H3111" s="24" t="str">
        <f aca="false">INDEX(Customers!$B$2:$B$601,MATCH(C3111,Customers!$A$2:$A$601,0))</f>
        <v>Nairobi</v>
      </c>
      <c r="I3111" s="43" t="n">
        <f aca="false">ROUND(MIN(INDEX(Assumptions!$D$13:$D$18,MATCH(E3111,Assumptions!$A$13:$A$18,0)),MAX(INDEX(Assumptions!$C$13:$C$18,MATCH(E3111,Assumptions!$A$13:$A$18,0)),INDEX(Assumptions!$B$13:$B$18,MATCH(E3111,Assumptions!$A$13:$A$18,0))*F3111)),2)</f>
        <v>10</v>
      </c>
    </row>
    <row r="3112" customFormat="false" ht="15" hidden="false" customHeight="false" outlineLevel="0" collapsed="false">
      <c r="A3112" s="24" t="s">
        <v>3935</v>
      </c>
      <c r="B3112" s="39" t="n">
        <v>46089</v>
      </c>
      <c r="C3112" s="24" t="s">
        <v>807</v>
      </c>
      <c r="D3112" s="24" t="s">
        <v>826</v>
      </c>
      <c r="E3112" s="24" t="s">
        <v>113</v>
      </c>
      <c r="F3112" s="38" t="n">
        <v>500</v>
      </c>
      <c r="G3112" s="42" t="n">
        <f aca="false">DATE(YEAR(B3112),MONTH(B3112),1)</f>
        <v>46082</v>
      </c>
      <c r="H3112" s="24" t="str">
        <f aca="false">INDEX(Customers!$B$2:$B$601,MATCH(C3112,Customers!$A$2:$A$601,0))</f>
        <v>Nairobi</v>
      </c>
      <c r="I3112" s="43" t="n">
        <f aca="false">ROUND(MIN(INDEX(Assumptions!$D$13:$D$18,MATCH(E3112,Assumptions!$A$13:$A$18,0)),MAX(INDEX(Assumptions!$C$13:$C$18,MATCH(E3112,Assumptions!$A$13:$A$18,0)),INDEX(Assumptions!$B$13:$B$18,MATCH(E3112,Assumptions!$A$13:$A$18,0))*F3112)),2)</f>
        <v>25</v>
      </c>
    </row>
    <row r="3113" customFormat="false" ht="15" hidden="false" customHeight="false" outlineLevel="0" collapsed="false">
      <c r="A3113" s="24" t="s">
        <v>3936</v>
      </c>
      <c r="B3113" s="39" t="n">
        <v>46089</v>
      </c>
      <c r="C3113" s="24" t="s">
        <v>808</v>
      </c>
      <c r="D3113" s="24" t="s">
        <v>826</v>
      </c>
      <c r="E3113" s="24" t="s">
        <v>113</v>
      </c>
      <c r="F3113" s="38" t="n">
        <v>99</v>
      </c>
      <c r="G3113" s="42" t="n">
        <f aca="false">DATE(YEAR(B3113),MONTH(B3113),1)</f>
        <v>46082</v>
      </c>
      <c r="H3113" s="24" t="str">
        <f aca="false">INDEX(Customers!$B$2:$B$601,MATCH(C3113,Customers!$A$2:$A$601,0))</f>
        <v>Western</v>
      </c>
      <c r="I3113" s="43" t="n">
        <f aca="false">ROUND(MIN(INDEX(Assumptions!$D$13:$D$18,MATCH(E3113,Assumptions!$A$13:$A$18,0)),MAX(INDEX(Assumptions!$C$13:$C$18,MATCH(E3113,Assumptions!$A$13:$A$18,0)),INDEX(Assumptions!$B$13:$B$18,MATCH(E3113,Assumptions!$A$13:$A$18,0))*F3113)),2)</f>
        <v>4.95</v>
      </c>
    </row>
    <row r="3114" customFormat="false" ht="15" hidden="false" customHeight="false" outlineLevel="0" collapsed="false">
      <c r="A3114" s="24" t="s">
        <v>3937</v>
      </c>
      <c r="B3114" s="39" t="n">
        <v>46089</v>
      </c>
      <c r="C3114" s="24" t="s">
        <v>813</v>
      </c>
      <c r="D3114" s="24" t="s">
        <v>826</v>
      </c>
      <c r="E3114" s="24" t="s">
        <v>111</v>
      </c>
      <c r="F3114" s="38" t="n">
        <v>20</v>
      </c>
      <c r="G3114" s="42" t="n">
        <f aca="false">DATE(YEAR(B3114),MONTH(B3114),1)</f>
        <v>46082</v>
      </c>
      <c r="H3114" s="24" t="str">
        <f aca="false">INDEX(Customers!$B$2:$B$601,MATCH(C3114,Customers!$A$2:$A$601,0))</f>
        <v>Eastern</v>
      </c>
      <c r="I3114" s="43" t="n">
        <f aca="false">ROUND(MIN(INDEX(Assumptions!$D$13:$D$18,MATCH(E3114,Assumptions!$A$13:$A$18,0)),MAX(INDEX(Assumptions!$C$13:$C$18,MATCH(E3114,Assumptions!$A$13:$A$18,0)),INDEX(Assumptions!$B$13:$B$18,MATCH(E3114,Assumptions!$A$13:$A$18,0))*F3114)),2)</f>
        <v>0.8</v>
      </c>
    </row>
    <row r="3115" customFormat="false" ht="15" hidden="false" customHeight="false" outlineLevel="0" collapsed="false">
      <c r="A3115" s="24" t="s">
        <v>3938</v>
      </c>
      <c r="B3115" s="39" t="n">
        <v>46089</v>
      </c>
      <c r="C3115" s="24" t="s">
        <v>816</v>
      </c>
      <c r="D3115" s="24" t="s">
        <v>826</v>
      </c>
      <c r="E3115" s="24" t="s">
        <v>109</v>
      </c>
      <c r="F3115" s="38" t="n">
        <v>7080</v>
      </c>
      <c r="G3115" s="42" t="n">
        <f aca="false">DATE(YEAR(B3115),MONTH(B3115),1)</f>
        <v>46082</v>
      </c>
      <c r="H3115" s="24" t="str">
        <f aca="false">INDEX(Customers!$B$2:$B$601,MATCH(C3115,Customers!$A$2:$A$601,0))</f>
        <v>Nairobi</v>
      </c>
      <c r="I3115" s="43" t="n">
        <f aca="false">ROUND(MIN(INDEX(Assumptions!$D$13:$D$18,MATCH(E3115,Assumptions!$A$13:$A$18,0)),MAX(INDEX(Assumptions!$C$13:$C$18,MATCH(E3115,Assumptions!$A$13:$A$18,0)),INDEX(Assumptions!$B$13:$B$18,MATCH(E3115,Assumptions!$A$13:$A$18,0))*F3115)),2)</f>
        <v>28.32</v>
      </c>
    </row>
    <row r="3116" customFormat="false" ht="15" hidden="false" customHeight="false" outlineLevel="0" collapsed="false">
      <c r="A3116" s="24" t="s">
        <v>3939</v>
      </c>
      <c r="B3116" s="39" t="n">
        <v>46090</v>
      </c>
      <c r="C3116" s="24" t="s">
        <v>224</v>
      </c>
      <c r="D3116" s="24" t="s">
        <v>826</v>
      </c>
      <c r="E3116" s="24" t="s">
        <v>103</v>
      </c>
      <c r="F3116" s="38" t="n">
        <v>410</v>
      </c>
      <c r="G3116" s="42" t="n">
        <f aca="false">DATE(YEAR(B3116),MONTH(B3116),1)</f>
        <v>46082</v>
      </c>
      <c r="H3116" s="24" t="str">
        <f aca="false">INDEX(Customers!$B$2:$B$601,MATCH(C3116,Customers!$A$2:$A$601,0))</f>
        <v>Western</v>
      </c>
      <c r="I3116" s="43" t="n">
        <f aca="false">ROUND(MIN(INDEX(Assumptions!$D$13:$D$18,MATCH(E3116,Assumptions!$A$13:$A$18,0)),MAX(INDEX(Assumptions!$C$13:$C$18,MATCH(E3116,Assumptions!$A$13:$A$18,0)),INDEX(Assumptions!$B$13:$B$18,MATCH(E3116,Assumptions!$A$13:$A$18,0))*F3116)),2)</f>
        <v>5</v>
      </c>
    </row>
    <row r="3117" customFormat="false" ht="15" hidden="false" customHeight="false" outlineLevel="0" collapsed="false">
      <c r="A3117" s="24" t="s">
        <v>3940</v>
      </c>
      <c r="B3117" s="39" t="n">
        <v>46090</v>
      </c>
      <c r="C3117" s="24" t="s">
        <v>241</v>
      </c>
      <c r="D3117" s="24" t="s">
        <v>826</v>
      </c>
      <c r="E3117" s="24" t="s">
        <v>113</v>
      </c>
      <c r="F3117" s="38" t="n">
        <v>50</v>
      </c>
      <c r="G3117" s="42" t="n">
        <f aca="false">DATE(YEAR(B3117),MONTH(B3117),1)</f>
        <v>46082</v>
      </c>
      <c r="H3117" s="24" t="str">
        <f aca="false">INDEX(Customers!$B$2:$B$601,MATCH(C3117,Customers!$A$2:$A$601,0))</f>
        <v>Rift Valley</v>
      </c>
      <c r="I3117" s="43" t="n">
        <f aca="false">ROUND(MIN(INDEX(Assumptions!$D$13:$D$18,MATCH(E3117,Assumptions!$A$13:$A$18,0)),MAX(INDEX(Assumptions!$C$13:$C$18,MATCH(E3117,Assumptions!$A$13:$A$18,0)),INDEX(Assumptions!$B$13:$B$18,MATCH(E3117,Assumptions!$A$13:$A$18,0))*F3117)),2)</f>
        <v>2.5</v>
      </c>
    </row>
    <row r="3118" customFormat="false" ht="15" hidden="false" customHeight="false" outlineLevel="0" collapsed="false">
      <c r="A3118" s="24" t="s">
        <v>3941</v>
      </c>
      <c r="B3118" s="39" t="n">
        <v>46090</v>
      </c>
      <c r="C3118" s="24" t="s">
        <v>251</v>
      </c>
      <c r="D3118" s="24" t="s">
        <v>826</v>
      </c>
      <c r="E3118" s="24" t="s">
        <v>111</v>
      </c>
      <c r="F3118" s="38" t="n">
        <v>200</v>
      </c>
      <c r="G3118" s="42" t="n">
        <f aca="false">DATE(YEAR(B3118),MONTH(B3118),1)</f>
        <v>46082</v>
      </c>
      <c r="H3118" s="24" t="str">
        <f aca="false">INDEX(Customers!$B$2:$B$601,MATCH(C3118,Customers!$A$2:$A$601,0))</f>
        <v>Nairobi</v>
      </c>
      <c r="I3118" s="43" t="n">
        <f aca="false">ROUND(MIN(INDEX(Assumptions!$D$13:$D$18,MATCH(E3118,Assumptions!$A$13:$A$18,0)),MAX(INDEX(Assumptions!$C$13:$C$18,MATCH(E3118,Assumptions!$A$13:$A$18,0)),INDEX(Assumptions!$B$13:$B$18,MATCH(E3118,Assumptions!$A$13:$A$18,0))*F3118)),2)</f>
        <v>8</v>
      </c>
    </row>
    <row r="3119" customFormat="false" ht="15" hidden="false" customHeight="false" outlineLevel="0" collapsed="false">
      <c r="A3119" s="24" t="s">
        <v>3942</v>
      </c>
      <c r="B3119" s="39" t="n">
        <v>46090</v>
      </c>
      <c r="C3119" s="24" t="s">
        <v>262</v>
      </c>
      <c r="D3119" s="24" t="s">
        <v>165</v>
      </c>
      <c r="E3119" s="24" t="s">
        <v>107</v>
      </c>
      <c r="F3119" s="38" t="n">
        <v>5600</v>
      </c>
      <c r="G3119" s="42" t="n">
        <f aca="false">DATE(YEAR(B3119),MONTH(B3119),1)</f>
        <v>46082</v>
      </c>
      <c r="H3119" s="24" t="str">
        <f aca="false">INDEX(Customers!$B$2:$B$601,MATCH(C3119,Customers!$A$2:$A$601,0))</f>
        <v>Central</v>
      </c>
      <c r="I3119" s="43" t="n">
        <f aca="false">ROUND(MIN(INDEX(Assumptions!$D$13:$D$18,MATCH(E3119,Assumptions!$A$13:$A$18,0)),MAX(INDEX(Assumptions!$C$13:$C$18,MATCH(E3119,Assumptions!$A$13:$A$18,0)),INDEX(Assumptions!$B$13:$B$18,MATCH(E3119,Assumptions!$A$13:$A$18,0))*F3119)),2)</f>
        <v>0</v>
      </c>
    </row>
    <row r="3120" customFormat="false" ht="15" hidden="false" customHeight="false" outlineLevel="0" collapsed="false">
      <c r="A3120" s="24" t="s">
        <v>3943</v>
      </c>
      <c r="B3120" s="39" t="n">
        <v>46090</v>
      </c>
      <c r="C3120" s="24" t="s">
        <v>263</v>
      </c>
      <c r="D3120" s="24" t="s">
        <v>826</v>
      </c>
      <c r="E3120" s="24" t="s">
        <v>103</v>
      </c>
      <c r="F3120" s="38" t="n">
        <v>1000</v>
      </c>
      <c r="G3120" s="42" t="n">
        <f aca="false">DATE(YEAR(B3120),MONTH(B3120),1)</f>
        <v>46082</v>
      </c>
      <c r="H3120" s="24" t="str">
        <f aca="false">INDEX(Customers!$B$2:$B$601,MATCH(C3120,Customers!$A$2:$A$601,0))</f>
        <v>Nairobi</v>
      </c>
      <c r="I3120" s="43" t="n">
        <f aca="false">ROUND(MIN(INDEX(Assumptions!$D$13:$D$18,MATCH(E3120,Assumptions!$A$13:$A$18,0)),MAX(INDEX(Assumptions!$C$13:$C$18,MATCH(E3120,Assumptions!$A$13:$A$18,0)),INDEX(Assumptions!$B$13:$B$18,MATCH(E3120,Assumptions!$A$13:$A$18,0))*F3120)),2)</f>
        <v>10</v>
      </c>
    </row>
    <row r="3121" customFormat="false" ht="15" hidden="false" customHeight="false" outlineLevel="0" collapsed="false">
      <c r="A3121" s="24" t="s">
        <v>3944</v>
      </c>
      <c r="B3121" s="39" t="n">
        <v>46090</v>
      </c>
      <c r="C3121" s="24" t="s">
        <v>268</v>
      </c>
      <c r="D3121" s="24" t="s">
        <v>826</v>
      </c>
      <c r="E3121" s="24" t="s">
        <v>103</v>
      </c>
      <c r="F3121" s="38" t="n">
        <v>250</v>
      </c>
      <c r="G3121" s="42" t="n">
        <f aca="false">DATE(YEAR(B3121),MONTH(B3121),1)</f>
        <v>46082</v>
      </c>
      <c r="H3121" s="24" t="str">
        <f aca="false">INDEX(Customers!$B$2:$B$601,MATCH(C3121,Customers!$A$2:$A$601,0))</f>
        <v>Nairobi</v>
      </c>
      <c r="I3121" s="43" t="n">
        <f aca="false">ROUND(MIN(INDEX(Assumptions!$D$13:$D$18,MATCH(E3121,Assumptions!$A$13:$A$18,0)),MAX(INDEX(Assumptions!$C$13:$C$18,MATCH(E3121,Assumptions!$A$13:$A$18,0)),INDEX(Assumptions!$B$13:$B$18,MATCH(E3121,Assumptions!$A$13:$A$18,0))*F3121)),2)</f>
        <v>5</v>
      </c>
    </row>
    <row r="3122" customFormat="false" ht="15" hidden="false" customHeight="false" outlineLevel="0" collapsed="false">
      <c r="A3122" s="24" t="s">
        <v>3945</v>
      </c>
      <c r="B3122" s="39" t="n">
        <v>46090</v>
      </c>
      <c r="C3122" s="24" t="s">
        <v>283</v>
      </c>
      <c r="D3122" s="24" t="s">
        <v>175</v>
      </c>
      <c r="E3122" s="24" t="s">
        <v>105</v>
      </c>
      <c r="F3122" s="38" t="n">
        <v>2580</v>
      </c>
      <c r="G3122" s="42" t="n">
        <f aca="false">DATE(YEAR(B3122),MONTH(B3122),1)</f>
        <v>46082</v>
      </c>
      <c r="H3122" s="24" t="str">
        <f aca="false">INDEX(Customers!$B$2:$B$601,MATCH(C3122,Customers!$A$2:$A$601,0))</f>
        <v>Rift Valley</v>
      </c>
      <c r="I3122" s="43" t="n">
        <f aca="false">ROUND(MIN(INDEX(Assumptions!$D$13:$D$18,MATCH(E3122,Assumptions!$A$13:$A$18,0)),MAX(INDEX(Assumptions!$C$13:$C$18,MATCH(E3122,Assumptions!$A$13:$A$18,0)),INDEX(Assumptions!$B$13:$B$18,MATCH(E3122,Assumptions!$A$13:$A$18,0))*F3122)),2)</f>
        <v>38.7</v>
      </c>
    </row>
    <row r="3123" customFormat="false" ht="15" hidden="false" customHeight="false" outlineLevel="0" collapsed="false">
      <c r="A3123" s="24" t="s">
        <v>3946</v>
      </c>
      <c r="B3123" s="39" t="n">
        <v>46090</v>
      </c>
      <c r="C3123" s="24" t="s">
        <v>287</v>
      </c>
      <c r="D3123" s="24" t="s">
        <v>826</v>
      </c>
      <c r="E3123" s="24" t="s">
        <v>109</v>
      </c>
      <c r="F3123" s="38" t="n">
        <v>1240</v>
      </c>
      <c r="G3123" s="42" t="n">
        <f aca="false">DATE(YEAR(B3123),MONTH(B3123),1)</f>
        <v>46082</v>
      </c>
      <c r="H3123" s="24" t="str">
        <f aca="false">INDEX(Customers!$B$2:$B$601,MATCH(C3123,Customers!$A$2:$A$601,0))</f>
        <v>Nairobi</v>
      </c>
      <c r="I3123" s="43" t="n">
        <f aca="false">ROUND(MIN(INDEX(Assumptions!$D$13:$D$18,MATCH(E3123,Assumptions!$A$13:$A$18,0)),MAX(INDEX(Assumptions!$C$13:$C$18,MATCH(E3123,Assumptions!$A$13:$A$18,0)),INDEX(Assumptions!$B$13:$B$18,MATCH(E3123,Assumptions!$A$13:$A$18,0))*F3123)),2)</f>
        <v>4.96</v>
      </c>
    </row>
    <row r="3124" customFormat="false" ht="15" hidden="false" customHeight="false" outlineLevel="0" collapsed="false">
      <c r="A3124" s="24" t="s">
        <v>3947</v>
      </c>
      <c r="B3124" s="39" t="n">
        <v>46090</v>
      </c>
      <c r="C3124" s="24" t="s">
        <v>305</v>
      </c>
      <c r="D3124" s="24" t="s">
        <v>826</v>
      </c>
      <c r="E3124" s="24" t="s">
        <v>103</v>
      </c>
      <c r="F3124" s="38" t="n">
        <v>3370</v>
      </c>
      <c r="G3124" s="42" t="n">
        <f aca="false">DATE(YEAR(B3124),MONTH(B3124),1)</f>
        <v>46082</v>
      </c>
      <c r="H3124" s="24" t="str">
        <f aca="false">INDEX(Customers!$B$2:$B$601,MATCH(C3124,Customers!$A$2:$A$601,0))</f>
        <v>Nairobi</v>
      </c>
      <c r="I3124" s="43" t="n">
        <f aca="false">ROUND(MIN(INDEX(Assumptions!$D$13:$D$18,MATCH(E3124,Assumptions!$A$13:$A$18,0)),MAX(INDEX(Assumptions!$C$13:$C$18,MATCH(E3124,Assumptions!$A$13:$A$18,0)),INDEX(Assumptions!$B$13:$B$18,MATCH(E3124,Assumptions!$A$13:$A$18,0))*F3124)),2)</f>
        <v>33.7</v>
      </c>
    </row>
    <row r="3125" customFormat="false" ht="15" hidden="false" customHeight="false" outlineLevel="0" collapsed="false">
      <c r="A3125" s="24" t="s">
        <v>3948</v>
      </c>
      <c r="B3125" s="39" t="n">
        <v>46090</v>
      </c>
      <c r="C3125" s="24" t="s">
        <v>333</v>
      </c>
      <c r="D3125" s="24" t="s">
        <v>826</v>
      </c>
      <c r="E3125" s="24" t="s">
        <v>111</v>
      </c>
      <c r="F3125" s="38" t="n">
        <v>200</v>
      </c>
      <c r="G3125" s="42" t="n">
        <f aca="false">DATE(YEAR(B3125),MONTH(B3125),1)</f>
        <v>46082</v>
      </c>
      <c r="H3125" s="24" t="str">
        <f aca="false">INDEX(Customers!$B$2:$B$601,MATCH(C3125,Customers!$A$2:$A$601,0))</f>
        <v>Coast</v>
      </c>
      <c r="I3125" s="43" t="n">
        <f aca="false">ROUND(MIN(INDEX(Assumptions!$D$13:$D$18,MATCH(E3125,Assumptions!$A$13:$A$18,0)),MAX(INDEX(Assumptions!$C$13:$C$18,MATCH(E3125,Assumptions!$A$13:$A$18,0)),INDEX(Assumptions!$B$13:$B$18,MATCH(E3125,Assumptions!$A$13:$A$18,0))*F3125)),2)</f>
        <v>8</v>
      </c>
    </row>
    <row r="3126" customFormat="false" ht="15" hidden="false" customHeight="false" outlineLevel="0" collapsed="false">
      <c r="A3126" s="24" t="s">
        <v>3949</v>
      </c>
      <c r="B3126" s="39" t="n">
        <v>46090</v>
      </c>
      <c r="C3126" s="24" t="s">
        <v>344</v>
      </c>
      <c r="D3126" s="24" t="s">
        <v>166</v>
      </c>
      <c r="E3126" s="24" t="s">
        <v>105</v>
      </c>
      <c r="F3126" s="38" t="n">
        <v>12630</v>
      </c>
      <c r="G3126" s="42" t="n">
        <f aca="false">DATE(YEAR(B3126),MONTH(B3126),1)</f>
        <v>46082</v>
      </c>
      <c r="H3126" s="24" t="str">
        <f aca="false">INDEX(Customers!$B$2:$B$601,MATCH(C3126,Customers!$A$2:$A$601,0))</f>
        <v>Central</v>
      </c>
      <c r="I3126" s="43" t="n">
        <f aca="false">ROUND(MIN(INDEX(Assumptions!$D$13:$D$18,MATCH(E3126,Assumptions!$A$13:$A$18,0)),MAX(INDEX(Assumptions!$C$13:$C$18,MATCH(E3126,Assumptions!$A$13:$A$18,0)),INDEX(Assumptions!$B$13:$B$18,MATCH(E3126,Assumptions!$A$13:$A$18,0))*F3126)),2)</f>
        <v>189.45</v>
      </c>
    </row>
    <row r="3127" customFormat="false" ht="15" hidden="false" customHeight="false" outlineLevel="0" collapsed="false">
      <c r="A3127" s="24" t="s">
        <v>3950</v>
      </c>
      <c r="B3127" s="39" t="n">
        <v>46090</v>
      </c>
      <c r="C3127" s="24" t="s">
        <v>354</v>
      </c>
      <c r="D3127" s="24" t="s">
        <v>826</v>
      </c>
      <c r="E3127" s="24" t="s">
        <v>111</v>
      </c>
      <c r="F3127" s="38" t="n">
        <v>50</v>
      </c>
      <c r="G3127" s="42" t="n">
        <f aca="false">DATE(YEAR(B3127),MONTH(B3127),1)</f>
        <v>46082</v>
      </c>
      <c r="H3127" s="24" t="str">
        <f aca="false">INDEX(Customers!$B$2:$B$601,MATCH(C3127,Customers!$A$2:$A$601,0))</f>
        <v>Eastern</v>
      </c>
      <c r="I3127" s="43" t="n">
        <f aca="false">ROUND(MIN(INDEX(Assumptions!$D$13:$D$18,MATCH(E3127,Assumptions!$A$13:$A$18,0)),MAX(INDEX(Assumptions!$C$13:$C$18,MATCH(E3127,Assumptions!$A$13:$A$18,0)),INDEX(Assumptions!$B$13:$B$18,MATCH(E3127,Assumptions!$A$13:$A$18,0))*F3127)),2)</f>
        <v>2</v>
      </c>
    </row>
    <row r="3128" customFormat="false" ht="15" hidden="false" customHeight="false" outlineLevel="0" collapsed="false">
      <c r="A3128" s="24" t="s">
        <v>3951</v>
      </c>
      <c r="B3128" s="39" t="n">
        <v>46090</v>
      </c>
      <c r="C3128" s="24" t="s">
        <v>373</v>
      </c>
      <c r="D3128" s="24" t="s">
        <v>826</v>
      </c>
      <c r="E3128" s="24" t="s">
        <v>113</v>
      </c>
      <c r="F3128" s="38" t="n">
        <v>250</v>
      </c>
      <c r="G3128" s="42" t="n">
        <f aca="false">DATE(YEAR(B3128),MONTH(B3128),1)</f>
        <v>46082</v>
      </c>
      <c r="H3128" s="24" t="str">
        <f aca="false">INDEX(Customers!$B$2:$B$601,MATCH(C3128,Customers!$A$2:$A$601,0))</f>
        <v>Rift Valley</v>
      </c>
      <c r="I3128" s="43" t="n">
        <f aca="false">ROUND(MIN(INDEX(Assumptions!$D$13:$D$18,MATCH(E3128,Assumptions!$A$13:$A$18,0)),MAX(INDEX(Assumptions!$C$13:$C$18,MATCH(E3128,Assumptions!$A$13:$A$18,0)),INDEX(Assumptions!$B$13:$B$18,MATCH(E3128,Assumptions!$A$13:$A$18,0))*F3128)),2)</f>
        <v>12.5</v>
      </c>
    </row>
    <row r="3129" customFormat="false" ht="15" hidden="false" customHeight="false" outlineLevel="0" collapsed="false">
      <c r="A3129" s="24" t="s">
        <v>3952</v>
      </c>
      <c r="B3129" s="39" t="n">
        <v>46090</v>
      </c>
      <c r="C3129" s="24" t="s">
        <v>374</v>
      </c>
      <c r="D3129" s="24" t="s">
        <v>826</v>
      </c>
      <c r="E3129" s="24" t="s">
        <v>103</v>
      </c>
      <c r="F3129" s="38" t="n">
        <v>660</v>
      </c>
      <c r="G3129" s="42" t="n">
        <f aca="false">DATE(YEAR(B3129),MONTH(B3129),1)</f>
        <v>46082</v>
      </c>
      <c r="H3129" s="24" t="str">
        <f aca="false">INDEX(Customers!$B$2:$B$601,MATCH(C3129,Customers!$A$2:$A$601,0))</f>
        <v>Nairobi</v>
      </c>
      <c r="I3129" s="43" t="n">
        <f aca="false">ROUND(MIN(INDEX(Assumptions!$D$13:$D$18,MATCH(E3129,Assumptions!$A$13:$A$18,0)),MAX(INDEX(Assumptions!$C$13:$C$18,MATCH(E3129,Assumptions!$A$13:$A$18,0)),INDEX(Assumptions!$B$13:$B$18,MATCH(E3129,Assumptions!$A$13:$A$18,0))*F3129)),2)</f>
        <v>6.6</v>
      </c>
    </row>
    <row r="3130" customFormat="false" ht="15" hidden="false" customHeight="false" outlineLevel="0" collapsed="false">
      <c r="A3130" s="24" t="s">
        <v>3953</v>
      </c>
      <c r="B3130" s="39" t="n">
        <v>46090</v>
      </c>
      <c r="C3130" s="24" t="s">
        <v>397</v>
      </c>
      <c r="D3130" s="24" t="s">
        <v>826</v>
      </c>
      <c r="E3130" s="24" t="s">
        <v>109</v>
      </c>
      <c r="F3130" s="38" t="n">
        <v>8750</v>
      </c>
      <c r="G3130" s="42" t="n">
        <f aca="false">DATE(YEAR(B3130),MONTH(B3130),1)</f>
        <v>46082</v>
      </c>
      <c r="H3130" s="24" t="str">
        <f aca="false">INDEX(Customers!$B$2:$B$601,MATCH(C3130,Customers!$A$2:$A$601,0))</f>
        <v>Western</v>
      </c>
      <c r="I3130" s="43" t="n">
        <f aca="false">ROUND(MIN(INDEX(Assumptions!$D$13:$D$18,MATCH(E3130,Assumptions!$A$13:$A$18,0)),MAX(INDEX(Assumptions!$C$13:$C$18,MATCH(E3130,Assumptions!$A$13:$A$18,0)),INDEX(Assumptions!$B$13:$B$18,MATCH(E3130,Assumptions!$A$13:$A$18,0))*F3130)),2)</f>
        <v>35</v>
      </c>
    </row>
    <row r="3131" customFormat="false" ht="15" hidden="false" customHeight="false" outlineLevel="0" collapsed="false">
      <c r="A3131" s="24" t="s">
        <v>3954</v>
      </c>
      <c r="B3131" s="39" t="n">
        <v>46090</v>
      </c>
      <c r="C3131" s="24" t="s">
        <v>458</v>
      </c>
      <c r="D3131" s="24" t="s">
        <v>826</v>
      </c>
      <c r="E3131" s="24" t="s">
        <v>113</v>
      </c>
      <c r="F3131" s="38" t="n">
        <v>250</v>
      </c>
      <c r="G3131" s="42" t="n">
        <f aca="false">DATE(YEAR(B3131),MONTH(B3131),1)</f>
        <v>46082</v>
      </c>
      <c r="H3131" s="24" t="str">
        <f aca="false">INDEX(Customers!$B$2:$B$601,MATCH(C3131,Customers!$A$2:$A$601,0))</f>
        <v>Coast</v>
      </c>
      <c r="I3131" s="43" t="n">
        <f aca="false">ROUND(MIN(INDEX(Assumptions!$D$13:$D$18,MATCH(E3131,Assumptions!$A$13:$A$18,0)),MAX(INDEX(Assumptions!$C$13:$C$18,MATCH(E3131,Assumptions!$A$13:$A$18,0)),INDEX(Assumptions!$B$13:$B$18,MATCH(E3131,Assumptions!$A$13:$A$18,0))*F3131)),2)</f>
        <v>12.5</v>
      </c>
    </row>
    <row r="3132" customFormat="false" ht="15" hidden="false" customHeight="false" outlineLevel="0" collapsed="false">
      <c r="A3132" s="24" t="s">
        <v>3955</v>
      </c>
      <c r="B3132" s="39" t="n">
        <v>46090</v>
      </c>
      <c r="C3132" s="24" t="s">
        <v>464</v>
      </c>
      <c r="D3132" s="24" t="s">
        <v>826</v>
      </c>
      <c r="E3132" s="24" t="s">
        <v>109</v>
      </c>
      <c r="F3132" s="38" t="n">
        <v>860</v>
      </c>
      <c r="G3132" s="42" t="n">
        <f aca="false">DATE(YEAR(B3132),MONTH(B3132),1)</f>
        <v>46082</v>
      </c>
      <c r="H3132" s="24" t="str">
        <f aca="false">INDEX(Customers!$B$2:$B$601,MATCH(C3132,Customers!$A$2:$A$601,0))</f>
        <v>Rift Valley</v>
      </c>
      <c r="I3132" s="43" t="n">
        <f aca="false">ROUND(MIN(INDEX(Assumptions!$D$13:$D$18,MATCH(E3132,Assumptions!$A$13:$A$18,0)),MAX(INDEX(Assumptions!$C$13:$C$18,MATCH(E3132,Assumptions!$A$13:$A$18,0)),INDEX(Assumptions!$B$13:$B$18,MATCH(E3132,Assumptions!$A$13:$A$18,0))*F3132)),2)</f>
        <v>3.44</v>
      </c>
    </row>
    <row r="3133" customFormat="false" ht="15" hidden="false" customHeight="false" outlineLevel="0" collapsed="false">
      <c r="A3133" s="24" t="s">
        <v>3956</v>
      </c>
      <c r="B3133" s="39" t="n">
        <v>46090</v>
      </c>
      <c r="C3133" s="24" t="s">
        <v>478</v>
      </c>
      <c r="D3133" s="24" t="s">
        <v>826</v>
      </c>
      <c r="E3133" s="24" t="s">
        <v>113</v>
      </c>
      <c r="F3133" s="38" t="n">
        <v>250</v>
      </c>
      <c r="G3133" s="42" t="n">
        <f aca="false">DATE(YEAR(B3133),MONTH(B3133),1)</f>
        <v>46082</v>
      </c>
      <c r="H3133" s="24" t="str">
        <f aca="false">INDEX(Customers!$B$2:$B$601,MATCH(C3133,Customers!$A$2:$A$601,0))</f>
        <v>Eastern</v>
      </c>
      <c r="I3133" s="43" t="n">
        <f aca="false">ROUND(MIN(INDEX(Assumptions!$D$13:$D$18,MATCH(E3133,Assumptions!$A$13:$A$18,0)),MAX(INDEX(Assumptions!$C$13:$C$18,MATCH(E3133,Assumptions!$A$13:$A$18,0)),INDEX(Assumptions!$B$13:$B$18,MATCH(E3133,Assumptions!$A$13:$A$18,0))*F3133)),2)</f>
        <v>12.5</v>
      </c>
    </row>
    <row r="3134" customFormat="false" ht="15" hidden="false" customHeight="false" outlineLevel="0" collapsed="false">
      <c r="A3134" s="24" t="s">
        <v>3957</v>
      </c>
      <c r="B3134" s="39" t="n">
        <v>46090</v>
      </c>
      <c r="C3134" s="24" t="s">
        <v>487</v>
      </c>
      <c r="D3134" s="24" t="s">
        <v>826</v>
      </c>
      <c r="E3134" s="24" t="s">
        <v>103</v>
      </c>
      <c r="F3134" s="38" t="n">
        <v>660</v>
      </c>
      <c r="G3134" s="42" t="n">
        <f aca="false">DATE(YEAR(B3134),MONTH(B3134),1)</f>
        <v>46082</v>
      </c>
      <c r="H3134" s="24" t="str">
        <f aca="false">INDEX(Customers!$B$2:$B$601,MATCH(C3134,Customers!$A$2:$A$601,0))</f>
        <v>Rift Valley</v>
      </c>
      <c r="I3134" s="43" t="n">
        <f aca="false">ROUND(MIN(INDEX(Assumptions!$D$13:$D$18,MATCH(E3134,Assumptions!$A$13:$A$18,0)),MAX(INDEX(Assumptions!$C$13:$C$18,MATCH(E3134,Assumptions!$A$13:$A$18,0)),INDEX(Assumptions!$B$13:$B$18,MATCH(E3134,Assumptions!$A$13:$A$18,0))*F3134)),2)</f>
        <v>6.6</v>
      </c>
    </row>
    <row r="3135" customFormat="false" ht="15" hidden="false" customHeight="false" outlineLevel="0" collapsed="false">
      <c r="A3135" s="24" t="s">
        <v>3958</v>
      </c>
      <c r="B3135" s="39" t="n">
        <v>46090</v>
      </c>
      <c r="C3135" s="24" t="s">
        <v>502</v>
      </c>
      <c r="D3135" s="24" t="s">
        <v>826</v>
      </c>
      <c r="E3135" s="24" t="s">
        <v>103</v>
      </c>
      <c r="F3135" s="38" t="n">
        <v>2430</v>
      </c>
      <c r="G3135" s="42" t="n">
        <f aca="false">DATE(YEAR(B3135),MONTH(B3135),1)</f>
        <v>46082</v>
      </c>
      <c r="H3135" s="24" t="str">
        <f aca="false">INDEX(Customers!$B$2:$B$601,MATCH(C3135,Customers!$A$2:$A$601,0))</f>
        <v>Nairobi</v>
      </c>
      <c r="I3135" s="43" t="n">
        <f aca="false">ROUND(MIN(INDEX(Assumptions!$D$13:$D$18,MATCH(E3135,Assumptions!$A$13:$A$18,0)),MAX(INDEX(Assumptions!$C$13:$C$18,MATCH(E3135,Assumptions!$A$13:$A$18,0)),INDEX(Assumptions!$B$13:$B$18,MATCH(E3135,Assumptions!$A$13:$A$18,0))*F3135)),2)</f>
        <v>24.3</v>
      </c>
    </row>
    <row r="3136" customFormat="false" ht="15" hidden="false" customHeight="false" outlineLevel="0" collapsed="false">
      <c r="A3136" s="24" t="s">
        <v>3959</v>
      </c>
      <c r="B3136" s="39" t="n">
        <v>46090</v>
      </c>
      <c r="C3136" s="24" t="s">
        <v>517</v>
      </c>
      <c r="D3136" s="24" t="s">
        <v>152</v>
      </c>
      <c r="E3136" s="24" t="s">
        <v>105</v>
      </c>
      <c r="F3136" s="38" t="n">
        <v>71300</v>
      </c>
      <c r="G3136" s="42" t="n">
        <f aca="false">DATE(YEAR(B3136),MONTH(B3136),1)</f>
        <v>46082</v>
      </c>
      <c r="H3136" s="24" t="str">
        <f aca="false">INDEX(Customers!$B$2:$B$601,MATCH(C3136,Customers!$A$2:$A$601,0))</f>
        <v>Nairobi</v>
      </c>
      <c r="I3136" s="43" t="n">
        <f aca="false">ROUND(MIN(INDEX(Assumptions!$D$13:$D$18,MATCH(E3136,Assumptions!$A$13:$A$18,0)),MAX(INDEX(Assumptions!$C$13:$C$18,MATCH(E3136,Assumptions!$A$13:$A$18,0)),INDEX(Assumptions!$B$13:$B$18,MATCH(E3136,Assumptions!$A$13:$A$18,0))*F3136)),2)</f>
        <v>200</v>
      </c>
    </row>
    <row r="3137" customFormat="false" ht="15" hidden="false" customHeight="false" outlineLevel="0" collapsed="false">
      <c r="A3137" s="24" t="s">
        <v>3960</v>
      </c>
      <c r="B3137" s="39" t="n">
        <v>46090</v>
      </c>
      <c r="C3137" s="24" t="s">
        <v>544</v>
      </c>
      <c r="D3137" s="24" t="s">
        <v>826</v>
      </c>
      <c r="E3137" s="24" t="s">
        <v>109</v>
      </c>
      <c r="F3137" s="38" t="n">
        <v>20500</v>
      </c>
      <c r="G3137" s="42" t="n">
        <f aca="false">DATE(YEAR(B3137),MONTH(B3137),1)</f>
        <v>46082</v>
      </c>
      <c r="H3137" s="24" t="str">
        <f aca="false">INDEX(Customers!$B$2:$B$601,MATCH(C3137,Customers!$A$2:$A$601,0))</f>
        <v>Coast</v>
      </c>
      <c r="I3137" s="43" t="n">
        <f aca="false">ROUND(MIN(INDEX(Assumptions!$D$13:$D$18,MATCH(E3137,Assumptions!$A$13:$A$18,0)),MAX(INDEX(Assumptions!$C$13:$C$18,MATCH(E3137,Assumptions!$A$13:$A$18,0)),INDEX(Assumptions!$B$13:$B$18,MATCH(E3137,Assumptions!$A$13:$A$18,0))*F3137)),2)</f>
        <v>40</v>
      </c>
    </row>
    <row r="3138" customFormat="false" ht="15" hidden="false" customHeight="false" outlineLevel="0" collapsed="false">
      <c r="A3138" s="24" t="s">
        <v>3961</v>
      </c>
      <c r="B3138" s="39" t="n">
        <v>46090</v>
      </c>
      <c r="C3138" s="24" t="s">
        <v>549</v>
      </c>
      <c r="D3138" s="24" t="s">
        <v>826</v>
      </c>
      <c r="E3138" s="24" t="s">
        <v>103</v>
      </c>
      <c r="F3138" s="38" t="n">
        <v>830</v>
      </c>
      <c r="G3138" s="42" t="n">
        <f aca="false">DATE(YEAR(B3138),MONTH(B3138),1)</f>
        <v>46082</v>
      </c>
      <c r="H3138" s="24" t="str">
        <f aca="false">INDEX(Customers!$B$2:$B$601,MATCH(C3138,Customers!$A$2:$A$601,0))</f>
        <v>Eastern</v>
      </c>
      <c r="I3138" s="43" t="n">
        <f aca="false">ROUND(MIN(INDEX(Assumptions!$D$13:$D$18,MATCH(E3138,Assumptions!$A$13:$A$18,0)),MAX(INDEX(Assumptions!$C$13:$C$18,MATCH(E3138,Assumptions!$A$13:$A$18,0)),INDEX(Assumptions!$B$13:$B$18,MATCH(E3138,Assumptions!$A$13:$A$18,0))*F3138)),2)</f>
        <v>8.3</v>
      </c>
    </row>
    <row r="3139" customFormat="false" ht="15" hidden="false" customHeight="false" outlineLevel="0" collapsed="false">
      <c r="A3139" s="24" t="s">
        <v>3962</v>
      </c>
      <c r="B3139" s="39" t="n">
        <v>46090</v>
      </c>
      <c r="C3139" s="24" t="s">
        <v>574</v>
      </c>
      <c r="D3139" s="24" t="s">
        <v>826</v>
      </c>
      <c r="E3139" s="24" t="s">
        <v>103</v>
      </c>
      <c r="F3139" s="38" t="n">
        <v>3900</v>
      </c>
      <c r="G3139" s="42" t="n">
        <f aca="false">DATE(YEAR(B3139),MONTH(B3139),1)</f>
        <v>46082</v>
      </c>
      <c r="H3139" s="24" t="str">
        <f aca="false">INDEX(Customers!$B$2:$B$601,MATCH(C3139,Customers!$A$2:$A$601,0))</f>
        <v>Central</v>
      </c>
      <c r="I3139" s="43" t="n">
        <f aca="false">ROUND(MIN(INDEX(Assumptions!$D$13:$D$18,MATCH(E3139,Assumptions!$A$13:$A$18,0)),MAX(INDEX(Assumptions!$C$13:$C$18,MATCH(E3139,Assumptions!$A$13:$A$18,0)),INDEX(Assumptions!$B$13:$B$18,MATCH(E3139,Assumptions!$A$13:$A$18,0))*F3139)),2)</f>
        <v>39</v>
      </c>
    </row>
    <row r="3140" customFormat="false" ht="15" hidden="false" customHeight="false" outlineLevel="0" collapsed="false">
      <c r="A3140" s="24" t="s">
        <v>3963</v>
      </c>
      <c r="B3140" s="39" t="n">
        <v>46090</v>
      </c>
      <c r="C3140" s="24" t="s">
        <v>588</v>
      </c>
      <c r="D3140" s="24" t="s">
        <v>826</v>
      </c>
      <c r="E3140" s="24" t="s">
        <v>113</v>
      </c>
      <c r="F3140" s="38" t="n">
        <v>99</v>
      </c>
      <c r="G3140" s="42" t="n">
        <f aca="false">DATE(YEAR(B3140),MONTH(B3140),1)</f>
        <v>46082</v>
      </c>
      <c r="H3140" s="24" t="str">
        <f aca="false">INDEX(Customers!$B$2:$B$601,MATCH(C3140,Customers!$A$2:$A$601,0))</f>
        <v>Nairobi</v>
      </c>
      <c r="I3140" s="43" t="n">
        <f aca="false">ROUND(MIN(INDEX(Assumptions!$D$13:$D$18,MATCH(E3140,Assumptions!$A$13:$A$18,0)),MAX(INDEX(Assumptions!$C$13:$C$18,MATCH(E3140,Assumptions!$A$13:$A$18,0)),INDEX(Assumptions!$B$13:$B$18,MATCH(E3140,Assumptions!$A$13:$A$18,0))*F3140)),2)</f>
        <v>4.95</v>
      </c>
    </row>
    <row r="3141" customFormat="false" ht="15" hidden="false" customHeight="false" outlineLevel="0" collapsed="false">
      <c r="A3141" s="24" t="s">
        <v>3964</v>
      </c>
      <c r="B3141" s="39" t="n">
        <v>46090</v>
      </c>
      <c r="C3141" s="24" t="s">
        <v>625</v>
      </c>
      <c r="D3141" s="24" t="s">
        <v>826</v>
      </c>
      <c r="E3141" s="24" t="s">
        <v>111</v>
      </c>
      <c r="F3141" s="38" t="n">
        <v>100</v>
      </c>
      <c r="G3141" s="42" t="n">
        <f aca="false">DATE(YEAR(B3141),MONTH(B3141),1)</f>
        <v>46082</v>
      </c>
      <c r="H3141" s="24" t="str">
        <f aca="false">INDEX(Customers!$B$2:$B$601,MATCH(C3141,Customers!$A$2:$A$601,0))</f>
        <v>Nairobi</v>
      </c>
      <c r="I3141" s="43" t="n">
        <f aca="false">ROUND(MIN(INDEX(Assumptions!$D$13:$D$18,MATCH(E3141,Assumptions!$A$13:$A$18,0)),MAX(INDEX(Assumptions!$C$13:$C$18,MATCH(E3141,Assumptions!$A$13:$A$18,0)),INDEX(Assumptions!$B$13:$B$18,MATCH(E3141,Assumptions!$A$13:$A$18,0))*F3141)),2)</f>
        <v>4</v>
      </c>
    </row>
    <row r="3142" customFormat="false" ht="15" hidden="false" customHeight="false" outlineLevel="0" collapsed="false">
      <c r="A3142" s="24" t="s">
        <v>3965</v>
      </c>
      <c r="B3142" s="39" t="n">
        <v>46090</v>
      </c>
      <c r="C3142" s="24" t="s">
        <v>661</v>
      </c>
      <c r="D3142" s="24" t="s">
        <v>188</v>
      </c>
      <c r="E3142" s="24" t="s">
        <v>105</v>
      </c>
      <c r="F3142" s="38" t="n">
        <v>6190</v>
      </c>
      <c r="G3142" s="42" t="n">
        <f aca="false">DATE(YEAR(B3142),MONTH(B3142),1)</f>
        <v>46082</v>
      </c>
      <c r="H3142" s="24" t="str">
        <f aca="false">INDEX(Customers!$B$2:$B$601,MATCH(C3142,Customers!$A$2:$A$601,0))</f>
        <v>Coast</v>
      </c>
      <c r="I3142" s="43" t="n">
        <f aca="false">ROUND(MIN(INDEX(Assumptions!$D$13:$D$18,MATCH(E3142,Assumptions!$A$13:$A$18,0)),MAX(INDEX(Assumptions!$C$13:$C$18,MATCH(E3142,Assumptions!$A$13:$A$18,0)),INDEX(Assumptions!$B$13:$B$18,MATCH(E3142,Assumptions!$A$13:$A$18,0))*F3142)),2)</f>
        <v>92.85</v>
      </c>
    </row>
    <row r="3143" customFormat="false" ht="15" hidden="false" customHeight="false" outlineLevel="0" collapsed="false">
      <c r="A3143" s="24" t="s">
        <v>3966</v>
      </c>
      <c r="B3143" s="39" t="n">
        <v>46090</v>
      </c>
      <c r="C3143" s="24" t="s">
        <v>662</v>
      </c>
      <c r="D3143" s="24" t="s">
        <v>196</v>
      </c>
      <c r="E3143" s="24" t="s">
        <v>105</v>
      </c>
      <c r="F3143" s="38" t="n">
        <v>1780</v>
      </c>
      <c r="G3143" s="42" t="n">
        <f aca="false">DATE(YEAR(B3143),MONTH(B3143),1)</f>
        <v>46082</v>
      </c>
      <c r="H3143" s="24" t="str">
        <f aca="false">INDEX(Customers!$B$2:$B$601,MATCH(C3143,Customers!$A$2:$A$601,0))</f>
        <v>Rift Valley</v>
      </c>
      <c r="I3143" s="43" t="n">
        <f aca="false">ROUND(MIN(INDEX(Assumptions!$D$13:$D$18,MATCH(E3143,Assumptions!$A$13:$A$18,0)),MAX(INDEX(Assumptions!$C$13:$C$18,MATCH(E3143,Assumptions!$A$13:$A$18,0)),INDEX(Assumptions!$B$13:$B$18,MATCH(E3143,Assumptions!$A$13:$A$18,0))*F3143)),2)</f>
        <v>26.7</v>
      </c>
    </row>
    <row r="3144" customFormat="false" ht="15" hidden="false" customHeight="false" outlineLevel="0" collapsed="false">
      <c r="A3144" s="24" t="s">
        <v>3967</v>
      </c>
      <c r="B3144" s="39" t="n">
        <v>46090</v>
      </c>
      <c r="C3144" s="24" t="s">
        <v>673</v>
      </c>
      <c r="D3144" s="24" t="s">
        <v>826</v>
      </c>
      <c r="E3144" s="24" t="s">
        <v>109</v>
      </c>
      <c r="F3144" s="38" t="n">
        <v>490</v>
      </c>
      <c r="G3144" s="42" t="n">
        <f aca="false">DATE(YEAR(B3144),MONTH(B3144),1)</f>
        <v>46082</v>
      </c>
      <c r="H3144" s="24" t="str">
        <f aca="false">INDEX(Customers!$B$2:$B$601,MATCH(C3144,Customers!$A$2:$A$601,0))</f>
        <v>Nairobi</v>
      </c>
      <c r="I3144" s="43" t="n">
        <f aca="false">ROUND(MIN(INDEX(Assumptions!$D$13:$D$18,MATCH(E3144,Assumptions!$A$13:$A$18,0)),MAX(INDEX(Assumptions!$C$13:$C$18,MATCH(E3144,Assumptions!$A$13:$A$18,0)),INDEX(Assumptions!$B$13:$B$18,MATCH(E3144,Assumptions!$A$13:$A$18,0))*F3144)),2)</f>
        <v>1.96</v>
      </c>
    </row>
    <row r="3145" customFormat="false" ht="15" hidden="false" customHeight="false" outlineLevel="0" collapsed="false">
      <c r="A3145" s="24" t="s">
        <v>3968</v>
      </c>
      <c r="B3145" s="39" t="n">
        <v>46090</v>
      </c>
      <c r="C3145" s="24" t="s">
        <v>683</v>
      </c>
      <c r="D3145" s="24" t="s">
        <v>204</v>
      </c>
      <c r="E3145" s="24" t="s">
        <v>105</v>
      </c>
      <c r="F3145" s="38" t="n">
        <v>4190</v>
      </c>
      <c r="G3145" s="42" t="n">
        <f aca="false">DATE(YEAR(B3145),MONTH(B3145),1)</f>
        <v>46082</v>
      </c>
      <c r="H3145" s="24" t="str">
        <f aca="false">INDEX(Customers!$B$2:$B$601,MATCH(C3145,Customers!$A$2:$A$601,0))</f>
        <v>Eastern</v>
      </c>
      <c r="I3145" s="43" t="n">
        <f aca="false">ROUND(MIN(INDEX(Assumptions!$D$13:$D$18,MATCH(E3145,Assumptions!$A$13:$A$18,0)),MAX(INDEX(Assumptions!$C$13:$C$18,MATCH(E3145,Assumptions!$A$13:$A$18,0)),INDEX(Assumptions!$B$13:$B$18,MATCH(E3145,Assumptions!$A$13:$A$18,0))*F3145)),2)</f>
        <v>62.85</v>
      </c>
    </row>
    <row r="3146" customFormat="false" ht="15" hidden="false" customHeight="false" outlineLevel="0" collapsed="false">
      <c r="A3146" s="24" t="s">
        <v>3969</v>
      </c>
      <c r="B3146" s="39" t="n">
        <v>46090</v>
      </c>
      <c r="C3146" s="24" t="s">
        <v>686</v>
      </c>
      <c r="D3146" s="24" t="s">
        <v>826</v>
      </c>
      <c r="E3146" s="24" t="s">
        <v>109</v>
      </c>
      <c r="F3146" s="38" t="n">
        <v>2000</v>
      </c>
      <c r="G3146" s="42" t="n">
        <f aca="false">DATE(YEAR(B3146),MONTH(B3146),1)</f>
        <v>46082</v>
      </c>
      <c r="H3146" s="24" t="str">
        <f aca="false">INDEX(Customers!$B$2:$B$601,MATCH(C3146,Customers!$A$2:$A$601,0))</f>
        <v>Nairobi</v>
      </c>
      <c r="I3146" s="43" t="n">
        <f aca="false">ROUND(MIN(INDEX(Assumptions!$D$13:$D$18,MATCH(E3146,Assumptions!$A$13:$A$18,0)),MAX(INDEX(Assumptions!$C$13:$C$18,MATCH(E3146,Assumptions!$A$13:$A$18,0)),INDEX(Assumptions!$B$13:$B$18,MATCH(E3146,Assumptions!$A$13:$A$18,0))*F3146)),2)</f>
        <v>8</v>
      </c>
    </row>
    <row r="3147" customFormat="false" ht="15" hidden="false" customHeight="false" outlineLevel="0" collapsed="false">
      <c r="A3147" s="24" t="s">
        <v>3970</v>
      </c>
      <c r="B3147" s="39" t="n">
        <v>46090</v>
      </c>
      <c r="C3147" s="24" t="s">
        <v>688</v>
      </c>
      <c r="D3147" s="24" t="s">
        <v>826</v>
      </c>
      <c r="E3147" s="24" t="s">
        <v>111</v>
      </c>
      <c r="F3147" s="38" t="n">
        <v>200</v>
      </c>
      <c r="G3147" s="42" t="n">
        <f aca="false">DATE(YEAR(B3147),MONTH(B3147),1)</f>
        <v>46082</v>
      </c>
      <c r="H3147" s="24" t="str">
        <f aca="false">INDEX(Customers!$B$2:$B$601,MATCH(C3147,Customers!$A$2:$A$601,0))</f>
        <v>Coast</v>
      </c>
      <c r="I3147" s="43" t="n">
        <f aca="false">ROUND(MIN(INDEX(Assumptions!$D$13:$D$18,MATCH(E3147,Assumptions!$A$13:$A$18,0)),MAX(INDEX(Assumptions!$C$13:$C$18,MATCH(E3147,Assumptions!$A$13:$A$18,0)),INDEX(Assumptions!$B$13:$B$18,MATCH(E3147,Assumptions!$A$13:$A$18,0))*F3147)),2)</f>
        <v>8</v>
      </c>
    </row>
    <row r="3148" customFormat="false" ht="15" hidden="false" customHeight="false" outlineLevel="0" collapsed="false">
      <c r="A3148" s="24" t="s">
        <v>3971</v>
      </c>
      <c r="B3148" s="39" t="n">
        <v>46090</v>
      </c>
      <c r="C3148" s="24" t="s">
        <v>753</v>
      </c>
      <c r="D3148" s="24" t="s">
        <v>826</v>
      </c>
      <c r="E3148" s="24" t="s">
        <v>103</v>
      </c>
      <c r="F3148" s="38" t="n">
        <v>790</v>
      </c>
      <c r="G3148" s="42" t="n">
        <f aca="false">DATE(YEAR(B3148),MONTH(B3148),1)</f>
        <v>46082</v>
      </c>
      <c r="H3148" s="24" t="str">
        <f aca="false">INDEX(Customers!$B$2:$B$601,MATCH(C3148,Customers!$A$2:$A$601,0))</f>
        <v>Nairobi</v>
      </c>
      <c r="I3148" s="43" t="n">
        <f aca="false">ROUND(MIN(INDEX(Assumptions!$D$13:$D$18,MATCH(E3148,Assumptions!$A$13:$A$18,0)),MAX(INDEX(Assumptions!$C$13:$C$18,MATCH(E3148,Assumptions!$A$13:$A$18,0)),INDEX(Assumptions!$B$13:$B$18,MATCH(E3148,Assumptions!$A$13:$A$18,0))*F3148)),2)</f>
        <v>7.9</v>
      </c>
    </row>
    <row r="3149" customFormat="false" ht="15" hidden="false" customHeight="false" outlineLevel="0" collapsed="false">
      <c r="A3149" s="24" t="s">
        <v>3972</v>
      </c>
      <c r="B3149" s="39" t="n">
        <v>46090</v>
      </c>
      <c r="C3149" s="24" t="s">
        <v>797</v>
      </c>
      <c r="D3149" s="24" t="s">
        <v>826</v>
      </c>
      <c r="E3149" s="24" t="s">
        <v>103</v>
      </c>
      <c r="F3149" s="38" t="n">
        <v>2480</v>
      </c>
      <c r="G3149" s="42" t="n">
        <f aca="false">DATE(YEAR(B3149),MONTH(B3149),1)</f>
        <v>46082</v>
      </c>
      <c r="H3149" s="24" t="str">
        <f aca="false">INDEX(Customers!$B$2:$B$601,MATCH(C3149,Customers!$A$2:$A$601,0))</f>
        <v>Rift Valley</v>
      </c>
      <c r="I3149" s="43" t="n">
        <f aca="false">ROUND(MIN(INDEX(Assumptions!$D$13:$D$18,MATCH(E3149,Assumptions!$A$13:$A$18,0)),MAX(INDEX(Assumptions!$C$13:$C$18,MATCH(E3149,Assumptions!$A$13:$A$18,0)),INDEX(Assumptions!$B$13:$B$18,MATCH(E3149,Assumptions!$A$13:$A$18,0))*F3149)),2)</f>
        <v>24.8</v>
      </c>
    </row>
    <row r="3150" customFormat="false" ht="15" hidden="false" customHeight="false" outlineLevel="0" collapsed="false">
      <c r="A3150" s="24" t="s">
        <v>3973</v>
      </c>
      <c r="B3150" s="39" t="n">
        <v>46090</v>
      </c>
      <c r="C3150" s="24" t="s">
        <v>801</v>
      </c>
      <c r="D3150" s="24" t="s">
        <v>184</v>
      </c>
      <c r="E3150" s="24" t="s">
        <v>105</v>
      </c>
      <c r="F3150" s="38" t="n">
        <v>3350</v>
      </c>
      <c r="G3150" s="42" t="n">
        <f aca="false">DATE(YEAR(B3150),MONTH(B3150),1)</f>
        <v>46082</v>
      </c>
      <c r="H3150" s="24" t="str">
        <f aca="false">INDEX(Customers!$B$2:$B$601,MATCH(C3150,Customers!$A$2:$A$601,0))</f>
        <v>Coast</v>
      </c>
      <c r="I3150" s="43" t="n">
        <f aca="false">ROUND(MIN(INDEX(Assumptions!$D$13:$D$18,MATCH(E3150,Assumptions!$A$13:$A$18,0)),MAX(INDEX(Assumptions!$C$13:$C$18,MATCH(E3150,Assumptions!$A$13:$A$18,0)),INDEX(Assumptions!$B$13:$B$18,MATCH(E3150,Assumptions!$A$13:$A$18,0))*F3150)),2)</f>
        <v>50.25</v>
      </c>
    </row>
    <row r="3151" customFormat="false" ht="15" hidden="false" customHeight="false" outlineLevel="0" collapsed="false">
      <c r="A3151" s="24" t="s">
        <v>3974</v>
      </c>
      <c r="B3151" s="39" t="n">
        <v>46091</v>
      </c>
      <c r="C3151" s="24" t="s">
        <v>224</v>
      </c>
      <c r="D3151" s="24" t="s">
        <v>196</v>
      </c>
      <c r="E3151" s="24" t="s">
        <v>107</v>
      </c>
      <c r="F3151" s="38" t="n">
        <v>7150</v>
      </c>
      <c r="G3151" s="42" t="n">
        <f aca="false">DATE(YEAR(B3151),MONTH(B3151),1)</f>
        <v>46082</v>
      </c>
      <c r="H3151" s="24" t="str">
        <f aca="false">INDEX(Customers!$B$2:$B$601,MATCH(C3151,Customers!$A$2:$A$601,0))</f>
        <v>Western</v>
      </c>
      <c r="I3151" s="43" t="n">
        <f aca="false">ROUND(MIN(INDEX(Assumptions!$D$13:$D$18,MATCH(E3151,Assumptions!$A$13:$A$18,0)),MAX(INDEX(Assumptions!$C$13:$C$18,MATCH(E3151,Assumptions!$A$13:$A$18,0)),INDEX(Assumptions!$B$13:$B$18,MATCH(E3151,Assumptions!$A$13:$A$18,0))*F3151)),2)</f>
        <v>0</v>
      </c>
    </row>
    <row r="3152" customFormat="false" ht="15" hidden="false" customHeight="false" outlineLevel="0" collapsed="false">
      <c r="A3152" s="24" t="s">
        <v>3975</v>
      </c>
      <c r="B3152" s="39" t="n">
        <v>46091</v>
      </c>
      <c r="C3152" s="24" t="s">
        <v>242</v>
      </c>
      <c r="D3152" s="24" t="s">
        <v>826</v>
      </c>
      <c r="E3152" s="24" t="s">
        <v>113</v>
      </c>
      <c r="F3152" s="38" t="n">
        <v>50</v>
      </c>
      <c r="G3152" s="42" t="n">
        <f aca="false">DATE(YEAR(B3152),MONTH(B3152),1)</f>
        <v>46082</v>
      </c>
      <c r="H3152" s="24" t="str">
        <f aca="false">INDEX(Customers!$B$2:$B$601,MATCH(C3152,Customers!$A$2:$A$601,0))</f>
        <v>Central</v>
      </c>
      <c r="I3152" s="43" t="n">
        <f aca="false">ROUND(MIN(INDEX(Assumptions!$D$13:$D$18,MATCH(E3152,Assumptions!$A$13:$A$18,0)),MAX(INDEX(Assumptions!$C$13:$C$18,MATCH(E3152,Assumptions!$A$13:$A$18,0)),INDEX(Assumptions!$B$13:$B$18,MATCH(E3152,Assumptions!$A$13:$A$18,0))*F3152)),2)</f>
        <v>2.5</v>
      </c>
    </row>
    <row r="3153" customFormat="false" ht="15" hidden="false" customHeight="false" outlineLevel="0" collapsed="false">
      <c r="A3153" s="24" t="s">
        <v>3976</v>
      </c>
      <c r="B3153" s="39" t="n">
        <v>46091</v>
      </c>
      <c r="C3153" s="24" t="s">
        <v>243</v>
      </c>
      <c r="D3153" s="24" t="s">
        <v>826</v>
      </c>
      <c r="E3153" s="24" t="s">
        <v>113</v>
      </c>
      <c r="F3153" s="38" t="n">
        <v>1000</v>
      </c>
      <c r="G3153" s="42" t="n">
        <f aca="false">DATE(YEAR(B3153),MONTH(B3153),1)</f>
        <v>46082</v>
      </c>
      <c r="H3153" s="24" t="str">
        <f aca="false">INDEX(Customers!$B$2:$B$601,MATCH(C3153,Customers!$A$2:$A$601,0))</f>
        <v>Coast</v>
      </c>
      <c r="I3153" s="43" t="n">
        <f aca="false">ROUND(MIN(INDEX(Assumptions!$D$13:$D$18,MATCH(E3153,Assumptions!$A$13:$A$18,0)),MAX(INDEX(Assumptions!$C$13:$C$18,MATCH(E3153,Assumptions!$A$13:$A$18,0)),INDEX(Assumptions!$B$13:$B$18,MATCH(E3153,Assumptions!$A$13:$A$18,0))*F3153)),2)</f>
        <v>50</v>
      </c>
    </row>
    <row r="3154" customFormat="false" ht="15" hidden="false" customHeight="false" outlineLevel="0" collapsed="false">
      <c r="A3154" s="24" t="s">
        <v>3977</v>
      </c>
      <c r="B3154" s="39" t="n">
        <v>46091</v>
      </c>
      <c r="C3154" s="24" t="s">
        <v>248</v>
      </c>
      <c r="D3154" s="24" t="s">
        <v>826</v>
      </c>
      <c r="E3154" s="24" t="s">
        <v>103</v>
      </c>
      <c r="F3154" s="38" t="n">
        <v>8020</v>
      </c>
      <c r="G3154" s="42" t="n">
        <f aca="false">DATE(YEAR(B3154),MONTH(B3154),1)</f>
        <v>46082</v>
      </c>
      <c r="H3154" s="24" t="str">
        <f aca="false">INDEX(Customers!$B$2:$B$601,MATCH(C3154,Customers!$A$2:$A$601,0))</f>
        <v>Rift Valley</v>
      </c>
      <c r="I3154" s="43" t="n">
        <f aca="false">ROUND(MIN(INDEX(Assumptions!$D$13:$D$18,MATCH(E3154,Assumptions!$A$13:$A$18,0)),MAX(INDEX(Assumptions!$C$13:$C$18,MATCH(E3154,Assumptions!$A$13:$A$18,0)),INDEX(Assumptions!$B$13:$B$18,MATCH(E3154,Assumptions!$A$13:$A$18,0))*F3154)),2)</f>
        <v>80.2</v>
      </c>
    </row>
    <row r="3155" customFormat="false" ht="15" hidden="false" customHeight="false" outlineLevel="0" collapsed="false">
      <c r="A3155" s="24" t="s">
        <v>3978</v>
      </c>
      <c r="B3155" s="39" t="n">
        <v>46091</v>
      </c>
      <c r="C3155" s="24" t="s">
        <v>255</v>
      </c>
      <c r="D3155" s="24" t="s">
        <v>164</v>
      </c>
      <c r="E3155" s="24" t="s">
        <v>107</v>
      </c>
      <c r="F3155" s="38" t="n">
        <v>14030</v>
      </c>
      <c r="G3155" s="42" t="n">
        <f aca="false">DATE(YEAR(B3155),MONTH(B3155),1)</f>
        <v>46082</v>
      </c>
      <c r="H3155" s="24" t="str">
        <f aca="false">INDEX(Customers!$B$2:$B$601,MATCH(C3155,Customers!$A$2:$A$601,0))</f>
        <v>Central</v>
      </c>
      <c r="I3155" s="43" t="n">
        <f aca="false">ROUND(MIN(INDEX(Assumptions!$D$13:$D$18,MATCH(E3155,Assumptions!$A$13:$A$18,0)),MAX(INDEX(Assumptions!$C$13:$C$18,MATCH(E3155,Assumptions!$A$13:$A$18,0)),INDEX(Assumptions!$B$13:$B$18,MATCH(E3155,Assumptions!$A$13:$A$18,0))*F3155)),2)</f>
        <v>0</v>
      </c>
    </row>
    <row r="3156" customFormat="false" ht="15" hidden="false" customHeight="false" outlineLevel="0" collapsed="false">
      <c r="A3156" s="24" t="s">
        <v>3979</v>
      </c>
      <c r="B3156" s="39" t="n">
        <v>46091</v>
      </c>
      <c r="C3156" s="24" t="s">
        <v>285</v>
      </c>
      <c r="D3156" s="24" t="s">
        <v>203</v>
      </c>
      <c r="E3156" s="24" t="s">
        <v>107</v>
      </c>
      <c r="F3156" s="38" t="n">
        <v>11690</v>
      </c>
      <c r="G3156" s="42" t="n">
        <f aca="false">DATE(YEAR(B3156),MONTH(B3156),1)</f>
        <v>46082</v>
      </c>
      <c r="H3156" s="24" t="str">
        <f aca="false">INDEX(Customers!$B$2:$B$601,MATCH(C3156,Customers!$A$2:$A$601,0))</f>
        <v>Eastern</v>
      </c>
      <c r="I3156" s="43" t="n">
        <f aca="false">ROUND(MIN(INDEX(Assumptions!$D$13:$D$18,MATCH(E3156,Assumptions!$A$13:$A$18,0)),MAX(INDEX(Assumptions!$C$13:$C$18,MATCH(E3156,Assumptions!$A$13:$A$18,0)),INDEX(Assumptions!$B$13:$B$18,MATCH(E3156,Assumptions!$A$13:$A$18,0))*F3156)),2)</f>
        <v>0</v>
      </c>
    </row>
    <row r="3157" customFormat="false" ht="15" hidden="false" customHeight="false" outlineLevel="0" collapsed="false">
      <c r="A3157" s="24" t="s">
        <v>3980</v>
      </c>
      <c r="B3157" s="39" t="n">
        <v>46091</v>
      </c>
      <c r="C3157" s="24" t="s">
        <v>295</v>
      </c>
      <c r="D3157" s="24" t="s">
        <v>826</v>
      </c>
      <c r="E3157" s="24" t="s">
        <v>111</v>
      </c>
      <c r="F3157" s="38" t="n">
        <v>1000</v>
      </c>
      <c r="G3157" s="42" t="n">
        <f aca="false">DATE(YEAR(B3157),MONTH(B3157),1)</f>
        <v>46082</v>
      </c>
      <c r="H3157" s="24" t="str">
        <f aca="false">INDEX(Customers!$B$2:$B$601,MATCH(C3157,Customers!$A$2:$A$601,0))</f>
        <v>Eastern</v>
      </c>
      <c r="I3157" s="43" t="n">
        <f aca="false">ROUND(MIN(INDEX(Assumptions!$D$13:$D$18,MATCH(E3157,Assumptions!$A$13:$A$18,0)),MAX(INDEX(Assumptions!$C$13:$C$18,MATCH(E3157,Assumptions!$A$13:$A$18,0)),INDEX(Assumptions!$B$13:$B$18,MATCH(E3157,Assumptions!$A$13:$A$18,0))*F3157)),2)</f>
        <v>40</v>
      </c>
    </row>
    <row r="3158" customFormat="false" ht="15" hidden="false" customHeight="false" outlineLevel="0" collapsed="false">
      <c r="A3158" s="24" t="s">
        <v>3981</v>
      </c>
      <c r="B3158" s="39" t="n">
        <v>46091</v>
      </c>
      <c r="C3158" s="24" t="s">
        <v>307</v>
      </c>
      <c r="D3158" s="24" t="s">
        <v>826</v>
      </c>
      <c r="E3158" s="24" t="s">
        <v>103</v>
      </c>
      <c r="F3158" s="38" t="n">
        <v>2420</v>
      </c>
      <c r="G3158" s="42" t="n">
        <f aca="false">DATE(YEAR(B3158),MONTH(B3158),1)</f>
        <v>46082</v>
      </c>
      <c r="H3158" s="24" t="str">
        <f aca="false">INDEX(Customers!$B$2:$B$601,MATCH(C3158,Customers!$A$2:$A$601,0))</f>
        <v>Rift Valley</v>
      </c>
      <c r="I3158" s="43" t="n">
        <f aca="false">ROUND(MIN(INDEX(Assumptions!$D$13:$D$18,MATCH(E3158,Assumptions!$A$13:$A$18,0)),MAX(INDEX(Assumptions!$C$13:$C$18,MATCH(E3158,Assumptions!$A$13:$A$18,0)),INDEX(Assumptions!$B$13:$B$18,MATCH(E3158,Assumptions!$A$13:$A$18,0))*F3158)),2)</f>
        <v>24.2</v>
      </c>
    </row>
    <row r="3159" customFormat="false" ht="15" hidden="false" customHeight="false" outlineLevel="0" collapsed="false">
      <c r="A3159" s="24" t="s">
        <v>3982</v>
      </c>
      <c r="B3159" s="39" t="n">
        <v>46091</v>
      </c>
      <c r="C3159" s="24" t="s">
        <v>309</v>
      </c>
      <c r="D3159" s="24" t="s">
        <v>826</v>
      </c>
      <c r="E3159" s="24" t="s">
        <v>103</v>
      </c>
      <c r="F3159" s="38" t="n">
        <v>1700</v>
      </c>
      <c r="G3159" s="42" t="n">
        <f aca="false">DATE(YEAR(B3159),MONTH(B3159),1)</f>
        <v>46082</v>
      </c>
      <c r="H3159" s="24" t="str">
        <f aca="false">INDEX(Customers!$B$2:$B$601,MATCH(C3159,Customers!$A$2:$A$601,0))</f>
        <v>Rift Valley</v>
      </c>
      <c r="I3159" s="43" t="n">
        <f aca="false">ROUND(MIN(INDEX(Assumptions!$D$13:$D$18,MATCH(E3159,Assumptions!$A$13:$A$18,0)),MAX(INDEX(Assumptions!$C$13:$C$18,MATCH(E3159,Assumptions!$A$13:$A$18,0)),INDEX(Assumptions!$B$13:$B$18,MATCH(E3159,Assumptions!$A$13:$A$18,0))*F3159)),2)</f>
        <v>17</v>
      </c>
    </row>
    <row r="3160" customFormat="false" ht="15" hidden="false" customHeight="false" outlineLevel="0" collapsed="false">
      <c r="A3160" s="24" t="s">
        <v>3983</v>
      </c>
      <c r="B3160" s="39" t="n">
        <v>46091</v>
      </c>
      <c r="C3160" s="24" t="s">
        <v>348</v>
      </c>
      <c r="D3160" s="24" t="s">
        <v>826</v>
      </c>
      <c r="E3160" s="24" t="s">
        <v>103</v>
      </c>
      <c r="F3160" s="38" t="n">
        <v>1460</v>
      </c>
      <c r="G3160" s="42" t="n">
        <f aca="false">DATE(YEAR(B3160),MONTH(B3160),1)</f>
        <v>46082</v>
      </c>
      <c r="H3160" s="24" t="str">
        <f aca="false">INDEX(Customers!$B$2:$B$601,MATCH(C3160,Customers!$A$2:$A$601,0))</f>
        <v>Western</v>
      </c>
      <c r="I3160" s="43" t="n">
        <f aca="false">ROUND(MIN(INDEX(Assumptions!$D$13:$D$18,MATCH(E3160,Assumptions!$A$13:$A$18,0)),MAX(INDEX(Assumptions!$C$13:$C$18,MATCH(E3160,Assumptions!$A$13:$A$18,0)),INDEX(Assumptions!$B$13:$B$18,MATCH(E3160,Assumptions!$A$13:$A$18,0))*F3160)),2)</f>
        <v>14.6</v>
      </c>
    </row>
    <row r="3161" customFormat="false" ht="15" hidden="false" customHeight="false" outlineLevel="0" collapsed="false">
      <c r="A3161" s="24" t="s">
        <v>3984</v>
      </c>
      <c r="B3161" s="39" t="n">
        <v>46091</v>
      </c>
      <c r="C3161" s="24" t="s">
        <v>363</v>
      </c>
      <c r="D3161" s="24" t="s">
        <v>826</v>
      </c>
      <c r="E3161" s="24" t="s">
        <v>103</v>
      </c>
      <c r="F3161" s="38" t="n">
        <v>320</v>
      </c>
      <c r="G3161" s="42" t="n">
        <f aca="false">DATE(YEAR(B3161),MONTH(B3161),1)</f>
        <v>46082</v>
      </c>
      <c r="H3161" s="24" t="str">
        <f aca="false">INDEX(Customers!$B$2:$B$601,MATCH(C3161,Customers!$A$2:$A$601,0))</f>
        <v>Nairobi</v>
      </c>
      <c r="I3161" s="43" t="n">
        <f aca="false">ROUND(MIN(INDEX(Assumptions!$D$13:$D$18,MATCH(E3161,Assumptions!$A$13:$A$18,0)),MAX(INDEX(Assumptions!$C$13:$C$18,MATCH(E3161,Assumptions!$A$13:$A$18,0)),INDEX(Assumptions!$B$13:$B$18,MATCH(E3161,Assumptions!$A$13:$A$18,0))*F3161)),2)</f>
        <v>5</v>
      </c>
    </row>
    <row r="3162" customFormat="false" ht="15" hidden="false" customHeight="false" outlineLevel="0" collapsed="false">
      <c r="A3162" s="24" t="s">
        <v>3985</v>
      </c>
      <c r="B3162" s="39" t="n">
        <v>46091</v>
      </c>
      <c r="C3162" s="24" t="s">
        <v>371</v>
      </c>
      <c r="D3162" s="24" t="s">
        <v>826</v>
      </c>
      <c r="E3162" s="24" t="s">
        <v>111</v>
      </c>
      <c r="F3162" s="38" t="n">
        <v>100</v>
      </c>
      <c r="G3162" s="42" t="n">
        <f aca="false">DATE(YEAR(B3162),MONTH(B3162),1)</f>
        <v>46082</v>
      </c>
      <c r="H3162" s="24" t="str">
        <f aca="false">INDEX(Customers!$B$2:$B$601,MATCH(C3162,Customers!$A$2:$A$601,0))</f>
        <v>Eastern</v>
      </c>
      <c r="I3162" s="43" t="n">
        <f aca="false">ROUND(MIN(INDEX(Assumptions!$D$13:$D$18,MATCH(E3162,Assumptions!$A$13:$A$18,0)),MAX(INDEX(Assumptions!$C$13:$C$18,MATCH(E3162,Assumptions!$A$13:$A$18,0)),INDEX(Assumptions!$B$13:$B$18,MATCH(E3162,Assumptions!$A$13:$A$18,0))*F3162)),2)</f>
        <v>4</v>
      </c>
    </row>
    <row r="3163" customFormat="false" ht="15" hidden="false" customHeight="false" outlineLevel="0" collapsed="false">
      <c r="A3163" s="24" t="s">
        <v>3986</v>
      </c>
      <c r="B3163" s="39" t="n">
        <v>46091</v>
      </c>
      <c r="C3163" s="24" t="s">
        <v>400</v>
      </c>
      <c r="D3163" s="24" t="s">
        <v>154</v>
      </c>
      <c r="E3163" s="24" t="s">
        <v>107</v>
      </c>
      <c r="F3163" s="38" t="n">
        <v>59830</v>
      </c>
      <c r="G3163" s="42" t="n">
        <f aca="false">DATE(YEAR(B3163),MONTH(B3163),1)</f>
        <v>46082</v>
      </c>
      <c r="H3163" s="24" t="str">
        <f aca="false">INDEX(Customers!$B$2:$B$601,MATCH(C3163,Customers!$A$2:$A$601,0))</f>
        <v>Nairobi</v>
      </c>
      <c r="I3163" s="43" t="n">
        <f aca="false">ROUND(MIN(INDEX(Assumptions!$D$13:$D$18,MATCH(E3163,Assumptions!$A$13:$A$18,0)),MAX(INDEX(Assumptions!$C$13:$C$18,MATCH(E3163,Assumptions!$A$13:$A$18,0)),INDEX(Assumptions!$B$13:$B$18,MATCH(E3163,Assumptions!$A$13:$A$18,0))*F3163)),2)</f>
        <v>0</v>
      </c>
    </row>
    <row r="3164" customFormat="false" ht="15" hidden="false" customHeight="false" outlineLevel="0" collapsed="false">
      <c r="A3164" s="24" t="s">
        <v>3987</v>
      </c>
      <c r="B3164" s="39" t="n">
        <v>46091</v>
      </c>
      <c r="C3164" s="24" t="s">
        <v>405</v>
      </c>
      <c r="D3164" s="24" t="s">
        <v>152</v>
      </c>
      <c r="E3164" s="24" t="s">
        <v>105</v>
      </c>
      <c r="F3164" s="38" t="n">
        <v>3570</v>
      </c>
      <c r="G3164" s="42" t="n">
        <f aca="false">DATE(YEAR(B3164),MONTH(B3164),1)</f>
        <v>46082</v>
      </c>
      <c r="H3164" s="24" t="str">
        <f aca="false">INDEX(Customers!$B$2:$B$601,MATCH(C3164,Customers!$A$2:$A$601,0))</f>
        <v>Nairobi</v>
      </c>
      <c r="I3164" s="43" t="n">
        <f aca="false">ROUND(MIN(INDEX(Assumptions!$D$13:$D$18,MATCH(E3164,Assumptions!$A$13:$A$18,0)),MAX(INDEX(Assumptions!$C$13:$C$18,MATCH(E3164,Assumptions!$A$13:$A$18,0)),INDEX(Assumptions!$B$13:$B$18,MATCH(E3164,Assumptions!$A$13:$A$18,0))*F3164)),2)</f>
        <v>53.55</v>
      </c>
    </row>
    <row r="3165" customFormat="false" ht="15" hidden="false" customHeight="false" outlineLevel="0" collapsed="false">
      <c r="A3165" s="24" t="s">
        <v>3988</v>
      </c>
      <c r="B3165" s="39" t="n">
        <v>46091</v>
      </c>
      <c r="C3165" s="24" t="s">
        <v>405</v>
      </c>
      <c r="D3165" s="24" t="s">
        <v>826</v>
      </c>
      <c r="E3165" s="24" t="s">
        <v>103</v>
      </c>
      <c r="F3165" s="38" t="n">
        <v>310</v>
      </c>
      <c r="G3165" s="42" t="n">
        <f aca="false">DATE(YEAR(B3165),MONTH(B3165),1)</f>
        <v>46082</v>
      </c>
      <c r="H3165" s="24" t="str">
        <f aca="false">INDEX(Customers!$B$2:$B$601,MATCH(C3165,Customers!$A$2:$A$601,0))</f>
        <v>Nairobi</v>
      </c>
      <c r="I3165" s="43" t="n">
        <f aca="false">ROUND(MIN(INDEX(Assumptions!$D$13:$D$18,MATCH(E3165,Assumptions!$A$13:$A$18,0)),MAX(INDEX(Assumptions!$C$13:$C$18,MATCH(E3165,Assumptions!$A$13:$A$18,0)),INDEX(Assumptions!$B$13:$B$18,MATCH(E3165,Assumptions!$A$13:$A$18,0))*F3165)),2)</f>
        <v>5</v>
      </c>
    </row>
    <row r="3166" customFormat="false" ht="15" hidden="false" customHeight="false" outlineLevel="0" collapsed="false">
      <c r="A3166" s="24" t="s">
        <v>3989</v>
      </c>
      <c r="B3166" s="39" t="n">
        <v>46091</v>
      </c>
      <c r="C3166" s="24" t="s">
        <v>407</v>
      </c>
      <c r="D3166" s="24" t="s">
        <v>826</v>
      </c>
      <c r="E3166" s="24" t="s">
        <v>113</v>
      </c>
      <c r="F3166" s="38" t="n">
        <v>99</v>
      </c>
      <c r="G3166" s="42" t="n">
        <f aca="false">DATE(YEAR(B3166),MONTH(B3166),1)</f>
        <v>46082</v>
      </c>
      <c r="H3166" s="24" t="str">
        <f aca="false">INDEX(Customers!$B$2:$B$601,MATCH(C3166,Customers!$A$2:$A$601,0))</f>
        <v>Coast</v>
      </c>
      <c r="I3166" s="43" t="n">
        <f aca="false">ROUND(MIN(INDEX(Assumptions!$D$13:$D$18,MATCH(E3166,Assumptions!$A$13:$A$18,0)),MAX(INDEX(Assumptions!$C$13:$C$18,MATCH(E3166,Assumptions!$A$13:$A$18,0)),INDEX(Assumptions!$B$13:$B$18,MATCH(E3166,Assumptions!$A$13:$A$18,0))*F3166)),2)</f>
        <v>4.95</v>
      </c>
    </row>
    <row r="3167" customFormat="false" ht="15" hidden="false" customHeight="false" outlineLevel="0" collapsed="false">
      <c r="A3167" s="24" t="s">
        <v>3990</v>
      </c>
      <c r="B3167" s="39" t="n">
        <v>46091</v>
      </c>
      <c r="C3167" s="24" t="s">
        <v>438</v>
      </c>
      <c r="D3167" s="24" t="s">
        <v>826</v>
      </c>
      <c r="E3167" s="24" t="s">
        <v>113</v>
      </c>
      <c r="F3167" s="38" t="n">
        <v>250</v>
      </c>
      <c r="G3167" s="42" t="n">
        <f aca="false">DATE(YEAR(B3167),MONTH(B3167),1)</f>
        <v>46082</v>
      </c>
      <c r="H3167" s="24" t="str">
        <f aca="false">INDEX(Customers!$B$2:$B$601,MATCH(C3167,Customers!$A$2:$A$601,0))</f>
        <v>Eastern</v>
      </c>
      <c r="I3167" s="43" t="n">
        <f aca="false">ROUND(MIN(INDEX(Assumptions!$D$13:$D$18,MATCH(E3167,Assumptions!$A$13:$A$18,0)),MAX(INDEX(Assumptions!$C$13:$C$18,MATCH(E3167,Assumptions!$A$13:$A$18,0)),INDEX(Assumptions!$B$13:$B$18,MATCH(E3167,Assumptions!$A$13:$A$18,0))*F3167)),2)</f>
        <v>12.5</v>
      </c>
    </row>
    <row r="3168" customFormat="false" ht="15" hidden="false" customHeight="false" outlineLevel="0" collapsed="false">
      <c r="A3168" s="24" t="s">
        <v>3991</v>
      </c>
      <c r="B3168" s="39" t="n">
        <v>46091</v>
      </c>
      <c r="C3168" s="24" t="s">
        <v>468</v>
      </c>
      <c r="D3168" s="24" t="s">
        <v>826</v>
      </c>
      <c r="E3168" s="24" t="s">
        <v>111</v>
      </c>
      <c r="F3168" s="38" t="n">
        <v>50</v>
      </c>
      <c r="G3168" s="42" t="n">
        <f aca="false">DATE(YEAR(B3168),MONTH(B3168),1)</f>
        <v>46082</v>
      </c>
      <c r="H3168" s="24" t="str">
        <f aca="false">INDEX(Customers!$B$2:$B$601,MATCH(C3168,Customers!$A$2:$A$601,0))</f>
        <v>Nairobi</v>
      </c>
      <c r="I3168" s="43" t="n">
        <f aca="false">ROUND(MIN(INDEX(Assumptions!$D$13:$D$18,MATCH(E3168,Assumptions!$A$13:$A$18,0)),MAX(INDEX(Assumptions!$C$13:$C$18,MATCH(E3168,Assumptions!$A$13:$A$18,0)),INDEX(Assumptions!$B$13:$B$18,MATCH(E3168,Assumptions!$A$13:$A$18,0))*F3168)),2)</f>
        <v>2</v>
      </c>
    </row>
    <row r="3169" customFormat="false" ht="15" hidden="false" customHeight="false" outlineLevel="0" collapsed="false">
      <c r="A3169" s="24" t="s">
        <v>3992</v>
      </c>
      <c r="B3169" s="39" t="n">
        <v>46091</v>
      </c>
      <c r="C3169" s="24" t="s">
        <v>488</v>
      </c>
      <c r="D3169" s="24" t="s">
        <v>162</v>
      </c>
      <c r="E3169" s="24" t="s">
        <v>107</v>
      </c>
      <c r="F3169" s="38" t="n">
        <v>1320</v>
      </c>
      <c r="G3169" s="42" t="n">
        <f aca="false">DATE(YEAR(B3169),MONTH(B3169),1)</f>
        <v>46082</v>
      </c>
      <c r="H3169" s="24" t="str">
        <f aca="false">INDEX(Customers!$B$2:$B$601,MATCH(C3169,Customers!$A$2:$A$601,0))</f>
        <v>Nairobi</v>
      </c>
      <c r="I3169" s="43" t="n">
        <f aca="false">ROUND(MIN(INDEX(Assumptions!$D$13:$D$18,MATCH(E3169,Assumptions!$A$13:$A$18,0)),MAX(INDEX(Assumptions!$C$13:$C$18,MATCH(E3169,Assumptions!$A$13:$A$18,0)),INDEX(Assumptions!$B$13:$B$18,MATCH(E3169,Assumptions!$A$13:$A$18,0))*F3169)),2)</f>
        <v>0</v>
      </c>
    </row>
    <row r="3170" customFormat="false" ht="15" hidden="false" customHeight="false" outlineLevel="0" collapsed="false">
      <c r="A3170" s="24" t="s">
        <v>3993</v>
      </c>
      <c r="B3170" s="39" t="n">
        <v>46091</v>
      </c>
      <c r="C3170" s="24" t="s">
        <v>501</v>
      </c>
      <c r="D3170" s="24" t="s">
        <v>826</v>
      </c>
      <c r="E3170" s="24" t="s">
        <v>103</v>
      </c>
      <c r="F3170" s="38" t="n">
        <v>2490</v>
      </c>
      <c r="G3170" s="42" t="n">
        <f aca="false">DATE(YEAR(B3170),MONTH(B3170),1)</f>
        <v>46082</v>
      </c>
      <c r="H3170" s="24" t="str">
        <f aca="false">INDEX(Customers!$B$2:$B$601,MATCH(C3170,Customers!$A$2:$A$601,0))</f>
        <v>Western</v>
      </c>
      <c r="I3170" s="43" t="n">
        <f aca="false">ROUND(MIN(INDEX(Assumptions!$D$13:$D$18,MATCH(E3170,Assumptions!$A$13:$A$18,0)),MAX(INDEX(Assumptions!$C$13:$C$18,MATCH(E3170,Assumptions!$A$13:$A$18,0)),INDEX(Assumptions!$B$13:$B$18,MATCH(E3170,Assumptions!$A$13:$A$18,0))*F3170)),2)</f>
        <v>24.9</v>
      </c>
    </row>
    <row r="3171" customFormat="false" ht="15" hidden="false" customHeight="false" outlineLevel="0" collapsed="false">
      <c r="A3171" s="24" t="s">
        <v>3994</v>
      </c>
      <c r="B3171" s="39" t="n">
        <v>46091</v>
      </c>
      <c r="C3171" s="24" t="s">
        <v>510</v>
      </c>
      <c r="D3171" s="24" t="s">
        <v>194</v>
      </c>
      <c r="E3171" s="24" t="s">
        <v>105</v>
      </c>
      <c r="F3171" s="38" t="n">
        <v>930</v>
      </c>
      <c r="G3171" s="42" t="n">
        <f aca="false">DATE(YEAR(B3171),MONTH(B3171),1)</f>
        <v>46082</v>
      </c>
      <c r="H3171" s="24" t="str">
        <f aca="false">INDEX(Customers!$B$2:$B$601,MATCH(C3171,Customers!$A$2:$A$601,0))</f>
        <v>Western</v>
      </c>
      <c r="I3171" s="43" t="n">
        <f aca="false">ROUND(MIN(INDEX(Assumptions!$D$13:$D$18,MATCH(E3171,Assumptions!$A$13:$A$18,0)),MAX(INDEX(Assumptions!$C$13:$C$18,MATCH(E3171,Assumptions!$A$13:$A$18,0)),INDEX(Assumptions!$B$13:$B$18,MATCH(E3171,Assumptions!$A$13:$A$18,0))*F3171)),2)</f>
        <v>13.95</v>
      </c>
    </row>
    <row r="3172" customFormat="false" ht="15" hidden="false" customHeight="false" outlineLevel="0" collapsed="false">
      <c r="A3172" s="24" t="s">
        <v>3995</v>
      </c>
      <c r="B3172" s="39" t="n">
        <v>46091</v>
      </c>
      <c r="C3172" s="24" t="s">
        <v>530</v>
      </c>
      <c r="D3172" s="24" t="s">
        <v>157</v>
      </c>
      <c r="E3172" s="24" t="s">
        <v>105</v>
      </c>
      <c r="F3172" s="38" t="n">
        <v>14580</v>
      </c>
      <c r="G3172" s="42" t="n">
        <f aca="false">DATE(YEAR(B3172),MONTH(B3172),1)</f>
        <v>46082</v>
      </c>
      <c r="H3172" s="24" t="str">
        <f aca="false">INDEX(Customers!$B$2:$B$601,MATCH(C3172,Customers!$A$2:$A$601,0))</f>
        <v>Nairobi</v>
      </c>
      <c r="I3172" s="43" t="n">
        <f aca="false">ROUND(MIN(INDEX(Assumptions!$D$13:$D$18,MATCH(E3172,Assumptions!$A$13:$A$18,0)),MAX(INDEX(Assumptions!$C$13:$C$18,MATCH(E3172,Assumptions!$A$13:$A$18,0)),INDEX(Assumptions!$B$13:$B$18,MATCH(E3172,Assumptions!$A$13:$A$18,0))*F3172)),2)</f>
        <v>200</v>
      </c>
    </row>
    <row r="3173" customFormat="false" ht="15" hidden="false" customHeight="false" outlineLevel="0" collapsed="false">
      <c r="A3173" s="24" t="s">
        <v>3996</v>
      </c>
      <c r="B3173" s="39" t="n">
        <v>46091</v>
      </c>
      <c r="C3173" s="24" t="s">
        <v>532</v>
      </c>
      <c r="D3173" s="24" t="s">
        <v>826</v>
      </c>
      <c r="E3173" s="24" t="s">
        <v>111</v>
      </c>
      <c r="F3173" s="38" t="n">
        <v>100</v>
      </c>
      <c r="G3173" s="42" t="n">
        <f aca="false">DATE(YEAR(B3173),MONTH(B3173),1)</f>
        <v>46082</v>
      </c>
      <c r="H3173" s="24" t="str">
        <f aca="false">INDEX(Customers!$B$2:$B$601,MATCH(C3173,Customers!$A$2:$A$601,0))</f>
        <v>Western</v>
      </c>
      <c r="I3173" s="43" t="n">
        <f aca="false">ROUND(MIN(INDEX(Assumptions!$D$13:$D$18,MATCH(E3173,Assumptions!$A$13:$A$18,0)),MAX(INDEX(Assumptions!$C$13:$C$18,MATCH(E3173,Assumptions!$A$13:$A$18,0)),INDEX(Assumptions!$B$13:$B$18,MATCH(E3173,Assumptions!$A$13:$A$18,0))*F3173)),2)</f>
        <v>4</v>
      </c>
    </row>
    <row r="3174" customFormat="false" ht="15" hidden="false" customHeight="false" outlineLevel="0" collapsed="false">
      <c r="A3174" s="24" t="s">
        <v>3997</v>
      </c>
      <c r="B3174" s="39" t="n">
        <v>46091</v>
      </c>
      <c r="C3174" s="24" t="s">
        <v>542</v>
      </c>
      <c r="D3174" s="24" t="s">
        <v>826</v>
      </c>
      <c r="E3174" s="24" t="s">
        <v>111</v>
      </c>
      <c r="F3174" s="38" t="n">
        <v>200</v>
      </c>
      <c r="G3174" s="42" t="n">
        <f aca="false">DATE(YEAR(B3174),MONTH(B3174),1)</f>
        <v>46082</v>
      </c>
      <c r="H3174" s="24" t="str">
        <f aca="false">INDEX(Customers!$B$2:$B$601,MATCH(C3174,Customers!$A$2:$A$601,0))</f>
        <v>Western</v>
      </c>
      <c r="I3174" s="43" t="n">
        <f aca="false">ROUND(MIN(INDEX(Assumptions!$D$13:$D$18,MATCH(E3174,Assumptions!$A$13:$A$18,0)),MAX(INDEX(Assumptions!$C$13:$C$18,MATCH(E3174,Assumptions!$A$13:$A$18,0)),INDEX(Assumptions!$B$13:$B$18,MATCH(E3174,Assumptions!$A$13:$A$18,0))*F3174)),2)</f>
        <v>8</v>
      </c>
    </row>
    <row r="3175" customFormat="false" ht="15" hidden="false" customHeight="false" outlineLevel="0" collapsed="false">
      <c r="A3175" s="24" t="s">
        <v>3998</v>
      </c>
      <c r="B3175" s="39" t="n">
        <v>46091</v>
      </c>
      <c r="C3175" s="24" t="s">
        <v>543</v>
      </c>
      <c r="D3175" s="24" t="s">
        <v>166</v>
      </c>
      <c r="E3175" s="24" t="s">
        <v>107</v>
      </c>
      <c r="F3175" s="38" t="n">
        <v>26910</v>
      </c>
      <c r="G3175" s="42" t="n">
        <f aca="false">DATE(YEAR(B3175),MONTH(B3175),1)</f>
        <v>46082</v>
      </c>
      <c r="H3175" s="24" t="str">
        <f aca="false">INDEX(Customers!$B$2:$B$601,MATCH(C3175,Customers!$A$2:$A$601,0))</f>
        <v>Central</v>
      </c>
      <c r="I3175" s="43" t="n">
        <f aca="false">ROUND(MIN(INDEX(Assumptions!$D$13:$D$18,MATCH(E3175,Assumptions!$A$13:$A$18,0)),MAX(INDEX(Assumptions!$C$13:$C$18,MATCH(E3175,Assumptions!$A$13:$A$18,0)),INDEX(Assumptions!$B$13:$B$18,MATCH(E3175,Assumptions!$A$13:$A$18,0))*F3175)),2)</f>
        <v>0</v>
      </c>
    </row>
    <row r="3176" customFormat="false" ht="15" hidden="false" customHeight="false" outlineLevel="0" collapsed="false">
      <c r="A3176" s="24" t="s">
        <v>3999</v>
      </c>
      <c r="B3176" s="39" t="n">
        <v>46091</v>
      </c>
      <c r="C3176" s="24" t="s">
        <v>562</v>
      </c>
      <c r="D3176" s="24" t="s">
        <v>826</v>
      </c>
      <c r="E3176" s="24" t="s">
        <v>103</v>
      </c>
      <c r="F3176" s="38" t="n">
        <v>2940</v>
      </c>
      <c r="G3176" s="42" t="n">
        <f aca="false">DATE(YEAR(B3176),MONTH(B3176),1)</f>
        <v>46082</v>
      </c>
      <c r="H3176" s="24" t="str">
        <f aca="false">INDEX(Customers!$B$2:$B$601,MATCH(C3176,Customers!$A$2:$A$601,0))</f>
        <v>Eastern</v>
      </c>
      <c r="I3176" s="43" t="n">
        <f aca="false">ROUND(MIN(INDEX(Assumptions!$D$13:$D$18,MATCH(E3176,Assumptions!$A$13:$A$18,0)),MAX(INDEX(Assumptions!$C$13:$C$18,MATCH(E3176,Assumptions!$A$13:$A$18,0)),INDEX(Assumptions!$B$13:$B$18,MATCH(E3176,Assumptions!$A$13:$A$18,0))*F3176)),2)</f>
        <v>29.4</v>
      </c>
    </row>
    <row r="3177" customFormat="false" ht="15" hidden="false" customHeight="false" outlineLevel="0" collapsed="false">
      <c r="A3177" s="24" t="s">
        <v>4000</v>
      </c>
      <c r="B3177" s="39" t="n">
        <v>46091</v>
      </c>
      <c r="C3177" s="24" t="s">
        <v>570</v>
      </c>
      <c r="D3177" s="24" t="s">
        <v>826</v>
      </c>
      <c r="E3177" s="24" t="s">
        <v>109</v>
      </c>
      <c r="F3177" s="38" t="n">
        <v>5470</v>
      </c>
      <c r="G3177" s="42" t="n">
        <f aca="false">DATE(YEAR(B3177),MONTH(B3177),1)</f>
        <v>46082</v>
      </c>
      <c r="H3177" s="24" t="str">
        <f aca="false">INDEX(Customers!$B$2:$B$601,MATCH(C3177,Customers!$A$2:$A$601,0))</f>
        <v>Western</v>
      </c>
      <c r="I3177" s="43" t="n">
        <f aca="false">ROUND(MIN(INDEX(Assumptions!$D$13:$D$18,MATCH(E3177,Assumptions!$A$13:$A$18,0)),MAX(INDEX(Assumptions!$C$13:$C$18,MATCH(E3177,Assumptions!$A$13:$A$18,0)),INDEX(Assumptions!$B$13:$B$18,MATCH(E3177,Assumptions!$A$13:$A$18,0))*F3177)),2)</f>
        <v>21.88</v>
      </c>
    </row>
    <row r="3178" customFormat="false" ht="15" hidden="false" customHeight="false" outlineLevel="0" collapsed="false">
      <c r="A3178" s="24" t="s">
        <v>4001</v>
      </c>
      <c r="B3178" s="39" t="n">
        <v>46091</v>
      </c>
      <c r="C3178" s="24" t="s">
        <v>576</v>
      </c>
      <c r="D3178" s="24" t="s">
        <v>826</v>
      </c>
      <c r="E3178" s="24" t="s">
        <v>111</v>
      </c>
      <c r="F3178" s="38" t="n">
        <v>20</v>
      </c>
      <c r="G3178" s="42" t="n">
        <f aca="false">DATE(YEAR(B3178),MONTH(B3178),1)</f>
        <v>46082</v>
      </c>
      <c r="H3178" s="24" t="str">
        <f aca="false">INDEX(Customers!$B$2:$B$601,MATCH(C3178,Customers!$A$2:$A$601,0))</f>
        <v>Coast</v>
      </c>
      <c r="I3178" s="43" t="n">
        <f aca="false">ROUND(MIN(INDEX(Assumptions!$D$13:$D$18,MATCH(E3178,Assumptions!$A$13:$A$18,0)),MAX(INDEX(Assumptions!$C$13:$C$18,MATCH(E3178,Assumptions!$A$13:$A$18,0)),INDEX(Assumptions!$B$13:$B$18,MATCH(E3178,Assumptions!$A$13:$A$18,0))*F3178)),2)</f>
        <v>0.8</v>
      </c>
    </row>
    <row r="3179" customFormat="false" ht="15" hidden="false" customHeight="false" outlineLevel="0" collapsed="false">
      <c r="A3179" s="24" t="s">
        <v>4002</v>
      </c>
      <c r="B3179" s="39" t="n">
        <v>46091</v>
      </c>
      <c r="C3179" s="24" t="s">
        <v>582</v>
      </c>
      <c r="D3179" s="24" t="s">
        <v>826</v>
      </c>
      <c r="E3179" s="24" t="s">
        <v>111</v>
      </c>
      <c r="F3179" s="38" t="n">
        <v>200</v>
      </c>
      <c r="G3179" s="42" t="n">
        <f aca="false">DATE(YEAR(B3179),MONTH(B3179),1)</f>
        <v>46082</v>
      </c>
      <c r="H3179" s="24" t="str">
        <f aca="false">INDEX(Customers!$B$2:$B$601,MATCH(C3179,Customers!$A$2:$A$601,0))</f>
        <v>Nairobi</v>
      </c>
      <c r="I3179" s="43" t="n">
        <f aca="false">ROUND(MIN(INDEX(Assumptions!$D$13:$D$18,MATCH(E3179,Assumptions!$A$13:$A$18,0)),MAX(INDEX(Assumptions!$C$13:$C$18,MATCH(E3179,Assumptions!$A$13:$A$18,0)),INDEX(Assumptions!$B$13:$B$18,MATCH(E3179,Assumptions!$A$13:$A$18,0))*F3179)),2)</f>
        <v>8</v>
      </c>
    </row>
    <row r="3180" customFormat="false" ht="15" hidden="false" customHeight="false" outlineLevel="0" collapsed="false">
      <c r="A3180" s="24" t="s">
        <v>4003</v>
      </c>
      <c r="B3180" s="39" t="n">
        <v>46091</v>
      </c>
      <c r="C3180" s="24" t="s">
        <v>584</v>
      </c>
      <c r="D3180" s="24" t="s">
        <v>826</v>
      </c>
      <c r="E3180" s="24" t="s">
        <v>111</v>
      </c>
      <c r="F3180" s="38" t="n">
        <v>100</v>
      </c>
      <c r="G3180" s="42" t="n">
        <f aca="false">DATE(YEAR(B3180),MONTH(B3180),1)</f>
        <v>46082</v>
      </c>
      <c r="H3180" s="24" t="str">
        <f aca="false">INDEX(Customers!$B$2:$B$601,MATCH(C3180,Customers!$A$2:$A$601,0))</f>
        <v>Western</v>
      </c>
      <c r="I3180" s="43" t="n">
        <f aca="false">ROUND(MIN(INDEX(Assumptions!$D$13:$D$18,MATCH(E3180,Assumptions!$A$13:$A$18,0)),MAX(INDEX(Assumptions!$C$13:$C$18,MATCH(E3180,Assumptions!$A$13:$A$18,0)),INDEX(Assumptions!$B$13:$B$18,MATCH(E3180,Assumptions!$A$13:$A$18,0))*F3180)),2)</f>
        <v>4</v>
      </c>
    </row>
    <row r="3181" customFormat="false" ht="15" hidden="false" customHeight="false" outlineLevel="0" collapsed="false">
      <c r="A3181" s="24" t="s">
        <v>4004</v>
      </c>
      <c r="B3181" s="39" t="n">
        <v>46091</v>
      </c>
      <c r="C3181" s="24" t="s">
        <v>586</v>
      </c>
      <c r="D3181" s="24" t="s">
        <v>826</v>
      </c>
      <c r="E3181" s="24" t="s">
        <v>103</v>
      </c>
      <c r="F3181" s="38" t="n">
        <v>290</v>
      </c>
      <c r="G3181" s="42" t="n">
        <f aca="false">DATE(YEAR(B3181),MONTH(B3181),1)</f>
        <v>46082</v>
      </c>
      <c r="H3181" s="24" t="str">
        <f aca="false">INDEX(Customers!$B$2:$B$601,MATCH(C3181,Customers!$A$2:$A$601,0))</f>
        <v>Central</v>
      </c>
      <c r="I3181" s="43" t="n">
        <f aca="false">ROUND(MIN(INDEX(Assumptions!$D$13:$D$18,MATCH(E3181,Assumptions!$A$13:$A$18,0)),MAX(INDEX(Assumptions!$C$13:$C$18,MATCH(E3181,Assumptions!$A$13:$A$18,0)),INDEX(Assumptions!$B$13:$B$18,MATCH(E3181,Assumptions!$A$13:$A$18,0))*F3181)),2)</f>
        <v>5</v>
      </c>
    </row>
    <row r="3182" customFormat="false" ht="15" hidden="false" customHeight="false" outlineLevel="0" collapsed="false">
      <c r="A3182" s="24" t="s">
        <v>4005</v>
      </c>
      <c r="B3182" s="39" t="n">
        <v>46091</v>
      </c>
      <c r="C3182" s="24" t="s">
        <v>590</v>
      </c>
      <c r="D3182" s="24" t="s">
        <v>152</v>
      </c>
      <c r="E3182" s="24" t="s">
        <v>107</v>
      </c>
      <c r="F3182" s="38" t="n">
        <v>13250</v>
      </c>
      <c r="G3182" s="42" t="n">
        <f aca="false">DATE(YEAR(B3182),MONTH(B3182),1)</f>
        <v>46082</v>
      </c>
      <c r="H3182" s="24" t="str">
        <f aca="false">INDEX(Customers!$B$2:$B$601,MATCH(C3182,Customers!$A$2:$A$601,0))</f>
        <v>Nairobi</v>
      </c>
      <c r="I3182" s="43" t="n">
        <f aca="false">ROUND(MIN(INDEX(Assumptions!$D$13:$D$18,MATCH(E3182,Assumptions!$A$13:$A$18,0)),MAX(INDEX(Assumptions!$C$13:$C$18,MATCH(E3182,Assumptions!$A$13:$A$18,0)),INDEX(Assumptions!$B$13:$B$18,MATCH(E3182,Assumptions!$A$13:$A$18,0))*F3182)),2)</f>
        <v>0</v>
      </c>
    </row>
    <row r="3183" customFormat="false" ht="15" hidden="false" customHeight="false" outlineLevel="0" collapsed="false">
      <c r="A3183" s="24" t="s">
        <v>4006</v>
      </c>
      <c r="B3183" s="39" t="n">
        <v>46091</v>
      </c>
      <c r="C3183" s="24" t="s">
        <v>597</v>
      </c>
      <c r="D3183" s="24" t="s">
        <v>204</v>
      </c>
      <c r="E3183" s="24" t="s">
        <v>107</v>
      </c>
      <c r="F3183" s="38" t="n">
        <v>47950</v>
      </c>
      <c r="G3183" s="42" t="n">
        <f aca="false">DATE(YEAR(B3183),MONTH(B3183),1)</f>
        <v>46082</v>
      </c>
      <c r="H3183" s="24" t="str">
        <f aca="false">INDEX(Customers!$B$2:$B$601,MATCH(C3183,Customers!$A$2:$A$601,0))</f>
        <v>Eastern</v>
      </c>
      <c r="I3183" s="43" t="n">
        <f aca="false">ROUND(MIN(INDEX(Assumptions!$D$13:$D$18,MATCH(E3183,Assumptions!$A$13:$A$18,0)),MAX(INDEX(Assumptions!$C$13:$C$18,MATCH(E3183,Assumptions!$A$13:$A$18,0)),INDEX(Assumptions!$B$13:$B$18,MATCH(E3183,Assumptions!$A$13:$A$18,0))*F3183)),2)</f>
        <v>0</v>
      </c>
    </row>
    <row r="3184" customFormat="false" ht="15" hidden="false" customHeight="false" outlineLevel="0" collapsed="false">
      <c r="A3184" s="24" t="s">
        <v>4007</v>
      </c>
      <c r="B3184" s="39" t="n">
        <v>46091</v>
      </c>
      <c r="C3184" s="24" t="s">
        <v>598</v>
      </c>
      <c r="D3184" s="24" t="s">
        <v>826</v>
      </c>
      <c r="E3184" s="24" t="s">
        <v>111</v>
      </c>
      <c r="F3184" s="38" t="n">
        <v>20</v>
      </c>
      <c r="G3184" s="42" t="n">
        <f aca="false">DATE(YEAR(B3184),MONTH(B3184),1)</f>
        <v>46082</v>
      </c>
      <c r="H3184" s="24" t="str">
        <f aca="false">INDEX(Customers!$B$2:$B$601,MATCH(C3184,Customers!$A$2:$A$601,0))</f>
        <v>Central</v>
      </c>
      <c r="I3184" s="43" t="n">
        <f aca="false">ROUND(MIN(INDEX(Assumptions!$D$13:$D$18,MATCH(E3184,Assumptions!$A$13:$A$18,0)),MAX(INDEX(Assumptions!$C$13:$C$18,MATCH(E3184,Assumptions!$A$13:$A$18,0)),INDEX(Assumptions!$B$13:$B$18,MATCH(E3184,Assumptions!$A$13:$A$18,0))*F3184)),2)</f>
        <v>0.8</v>
      </c>
    </row>
    <row r="3185" customFormat="false" ht="15" hidden="false" customHeight="false" outlineLevel="0" collapsed="false">
      <c r="A3185" s="24" t="s">
        <v>4008</v>
      </c>
      <c r="B3185" s="39" t="n">
        <v>46091</v>
      </c>
      <c r="C3185" s="24" t="s">
        <v>614</v>
      </c>
      <c r="D3185" s="24" t="s">
        <v>826</v>
      </c>
      <c r="E3185" s="24" t="s">
        <v>103</v>
      </c>
      <c r="F3185" s="38" t="n">
        <v>360</v>
      </c>
      <c r="G3185" s="42" t="n">
        <f aca="false">DATE(YEAR(B3185),MONTH(B3185),1)</f>
        <v>46082</v>
      </c>
      <c r="H3185" s="24" t="str">
        <f aca="false">INDEX(Customers!$B$2:$B$601,MATCH(C3185,Customers!$A$2:$A$601,0))</f>
        <v>Central</v>
      </c>
      <c r="I3185" s="43" t="n">
        <f aca="false">ROUND(MIN(INDEX(Assumptions!$D$13:$D$18,MATCH(E3185,Assumptions!$A$13:$A$18,0)),MAX(INDEX(Assumptions!$C$13:$C$18,MATCH(E3185,Assumptions!$A$13:$A$18,0)),INDEX(Assumptions!$B$13:$B$18,MATCH(E3185,Assumptions!$A$13:$A$18,0))*F3185)),2)</f>
        <v>5</v>
      </c>
    </row>
    <row r="3186" customFormat="false" ht="15" hidden="false" customHeight="false" outlineLevel="0" collapsed="false">
      <c r="A3186" s="24" t="s">
        <v>4009</v>
      </c>
      <c r="B3186" s="39" t="n">
        <v>46091</v>
      </c>
      <c r="C3186" s="24" t="s">
        <v>633</v>
      </c>
      <c r="D3186" s="24" t="s">
        <v>178</v>
      </c>
      <c r="E3186" s="24" t="s">
        <v>105</v>
      </c>
      <c r="F3186" s="38" t="n">
        <v>870</v>
      </c>
      <c r="G3186" s="42" t="n">
        <f aca="false">DATE(YEAR(B3186),MONTH(B3186),1)</f>
        <v>46082</v>
      </c>
      <c r="H3186" s="24" t="str">
        <f aca="false">INDEX(Customers!$B$2:$B$601,MATCH(C3186,Customers!$A$2:$A$601,0))</f>
        <v>Eastern</v>
      </c>
      <c r="I3186" s="43" t="n">
        <f aca="false">ROUND(MIN(INDEX(Assumptions!$D$13:$D$18,MATCH(E3186,Assumptions!$A$13:$A$18,0)),MAX(INDEX(Assumptions!$C$13:$C$18,MATCH(E3186,Assumptions!$A$13:$A$18,0)),INDEX(Assumptions!$B$13:$B$18,MATCH(E3186,Assumptions!$A$13:$A$18,0))*F3186)),2)</f>
        <v>13.05</v>
      </c>
    </row>
    <row r="3187" customFormat="false" ht="15" hidden="false" customHeight="false" outlineLevel="0" collapsed="false">
      <c r="A3187" s="24" t="s">
        <v>4010</v>
      </c>
      <c r="B3187" s="39" t="n">
        <v>46091</v>
      </c>
      <c r="C3187" s="24" t="s">
        <v>634</v>
      </c>
      <c r="D3187" s="24" t="s">
        <v>826</v>
      </c>
      <c r="E3187" s="24" t="s">
        <v>111</v>
      </c>
      <c r="F3187" s="38" t="n">
        <v>50</v>
      </c>
      <c r="G3187" s="42" t="n">
        <f aca="false">DATE(YEAR(B3187),MONTH(B3187),1)</f>
        <v>46082</v>
      </c>
      <c r="H3187" s="24" t="str">
        <f aca="false">INDEX(Customers!$B$2:$B$601,MATCH(C3187,Customers!$A$2:$A$601,0))</f>
        <v>Coast</v>
      </c>
      <c r="I3187" s="43" t="n">
        <f aca="false">ROUND(MIN(INDEX(Assumptions!$D$13:$D$18,MATCH(E3187,Assumptions!$A$13:$A$18,0)),MAX(INDEX(Assumptions!$C$13:$C$18,MATCH(E3187,Assumptions!$A$13:$A$18,0)),INDEX(Assumptions!$B$13:$B$18,MATCH(E3187,Assumptions!$A$13:$A$18,0))*F3187)),2)</f>
        <v>2</v>
      </c>
    </row>
    <row r="3188" customFormat="false" ht="15" hidden="false" customHeight="false" outlineLevel="0" collapsed="false">
      <c r="A3188" s="24" t="s">
        <v>4011</v>
      </c>
      <c r="B3188" s="39" t="n">
        <v>46091</v>
      </c>
      <c r="C3188" s="24" t="s">
        <v>649</v>
      </c>
      <c r="D3188" s="24" t="s">
        <v>205</v>
      </c>
      <c r="E3188" s="24" t="s">
        <v>107</v>
      </c>
      <c r="F3188" s="38" t="n">
        <v>9840</v>
      </c>
      <c r="G3188" s="42" t="n">
        <f aca="false">DATE(YEAR(B3188),MONTH(B3188),1)</f>
        <v>46082</v>
      </c>
      <c r="H3188" s="24" t="str">
        <f aca="false">INDEX(Customers!$B$2:$B$601,MATCH(C3188,Customers!$A$2:$A$601,0))</f>
        <v>Eastern</v>
      </c>
      <c r="I3188" s="43" t="n">
        <f aca="false">ROUND(MIN(INDEX(Assumptions!$D$13:$D$18,MATCH(E3188,Assumptions!$A$13:$A$18,0)),MAX(INDEX(Assumptions!$C$13:$C$18,MATCH(E3188,Assumptions!$A$13:$A$18,0)),INDEX(Assumptions!$B$13:$B$18,MATCH(E3188,Assumptions!$A$13:$A$18,0))*F3188)),2)</f>
        <v>0</v>
      </c>
    </row>
    <row r="3189" customFormat="false" ht="15" hidden="false" customHeight="false" outlineLevel="0" collapsed="false">
      <c r="A3189" s="24" t="s">
        <v>4012</v>
      </c>
      <c r="B3189" s="39" t="n">
        <v>46091</v>
      </c>
      <c r="C3189" s="24" t="s">
        <v>701</v>
      </c>
      <c r="D3189" s="24" t="s">
        <v>156</v>
      </c>
      <c r="E3189" s="24" t="s">
        <v>107</v>
      </c>
      <c r="F3189" s="38" t="n">
        <v>12310</v>
      </c>
      <c r="G3189" s="42" t="n">
        <f aca="false">DATE(YEAR(B3189),MONTH(B3189),1)</f>
        <v>46082</v>
      </c>
      <c r="H3189" s="24" t="str">
        <f aca="false">INDEX(Customers!$B$2:$B$601,MATCH(C3189,Customers!$A$2:$A$601,0))</f>
        <v>Nairobi</v>
      </c>
      <c r="I3189" s="43" t="n">
        <f aca="false">ROUND(MIN(INDEX(Assumptions!$D$13:$D$18,MATCH(E3189,Assumptions!$A$13:$A$18,0)),MAX(INDEX(Assumptions!$C$13:$C$18,MATCH(E3189,Assumptions!$A$13:$A$18,0)),INDEX(Assumptions!$B$13:$B$18,MATCH(E3189,Assumptions!$A$13:$A$18,0))*F3189)),2)</f>
        <v>0</v>
      </c>
    </row>
    <row r="3190" customFormat="false" ht="15" hidden="false" customHeight="false" outlineLevel="0" collapsed="false">
      <c r="A3190" s="24" t="s">
        <v>4013</v>
      </c>
      <c r="B3190" s="39" t="n">
        <v>46091</v>
      </c>
      <c r="C3190" s="24" t="s">
        <v>710</v>
      </c>
      <c r="D3190" s="24" t="s">
        <v>826</v>
      </c>
      <c r="E3190" s="24" t="s">
        <v>103</v>
      </c>
      <c r="F3190" s="38" t="n">
        <v>2410</v>
      </c>
      <c r="G3190" s="42" t="n">
        <f aca="false">DATE(YEAR(B3190),MONTH(B3190),1)</f>
        <v>46082</v>
      </c>
      <c r="H3190" s="24" t="str">
        <f aca="false">INDEX(Customers!$B$2:$B$601,MATCH(C3190,Customers!$A$2:$A$601,0))</f>
        <v>Nairobi</v>
      </c>
      <c r="I3190" s="43" t="n">
        <f aca="false">ROUND(MIN(INDEX(Assumptions!$D$13:$D$18,MATCH(E3190,Assumptions!$A$13:$A$18,0)),MAX(INDEX(Assumptions!$C$13:$C$18,MATCH(E3190,Assumptions!$A$13:$A$18,0)),INDEX(Assumptions!$B$13:$B$18,MATCH(E3190,Assumptions!$A$13:$A$18,0))*F3190)),2)</f>
        <v>24.1</v>
      </c>
    </row>
    <row r="3191" customFormat="false" ht="15" hidden="false" customHeight="false" outlineLevel="0" collapsed="false">
      <c r="A3191" s="24" t="s">
        <v>4014</v>
      </c>
      <c r="B3191" s="39" t="n">
        <v>46091</v>
      </c>
      <c r="C3191" s="24" t="s">
        <v>716</v>
      </c>
      <c r="D3191" s="24" t="s">
        <v>826</v>
      </c>
      <c r="E3191" s="24" t="s">
        <v>113</v>
      </c>
      <c r="F3191" s="38" t="n">
        <v>250</v>
      </c>
      <c r="G3191" s="42" t="n">
        <f aca="false">DATE(YEAR(B3191),MONTH(B3191),1)</f>
        <v>46082</v>
      </c>
      <c r="H3191" s="24" t="str">
        <f aca="false">INDEX(Customers!$B$2:$B$601,MATCH(C3191,Customers!$A$2:$A$601,0))</f>
        <v>Western</v>
      </c>
      <c r="I3191" s="43" t="n">
        <f aca="false">ROUND(MIN(INDEX(Assumptions!$D$13:$D$18,MATCH(E3191,Assumptions!$A$13:$A$18,0)),MAX(INDEX(Assumptions!$C$13:$C$18,MATCH(E3191,Assumptions!$A$13:$A$18,0)),INDEX(Assumptions!$B$13:$B$18,MATCH(E3191,Assumptions!$A$13:$A$18,0))*F3191)),2)</f>
        <v>12.5</v>
      </c>
    </row>
    <row r="3192" customFormat="false" ht="15" hidden="false" customHeight="false" outlineLevel="0" collapsed="false">
      <c r="A3192" s="24" t="s">
        <v>4015</v>
      </c>
      <c r="B3192" s="39" t="n">
        <v>46091</v>
      </c>
      <c r="C3192" s="24" t="s">
        <v>743</v>
      </c>
      <c r="D3192" s="24" t="s">
        <v>826</v>
      </c>
      <c r="E3192" s="24" t="s">
        <v>103</v>
      </c>
      <c r="F3192" s="38" t="n">
        <v>2030</v>
      </c>
      <c r="G3192" s="42" t="n">
        <f aca="false">DATE(YEAR(B3192),MONTH(B3192),1)</f>
        <v>46082</v>
      </c>
      <c r="H3192" s="24" t="str">
        <f aca="false">INDEX(Customers!$B$2:$B$601,MATCH(C3192,Customers!$A$2:$A$601,0))</f>
        <v>Eastern</v>
      </c>
      <c r="I3192" s="43" t="n">
        <f aca="false">ROUND(MIN(INDEX(Assumptions!$D$13:$D$18,MATCH(E3192,Assumptions!$A$13:$A$18,0)),MAX(INDEX(Assumptions!$C$13:$C$18,MATCH(E3192,Assumptions!$A$13:$A$18,0)),INDEX(Assumptions!$B$13:$B$18,MATCH(E3192,Assumptions!$A$13:$A$18,0))*F3192)),2)</f>
        <v>20.3</v>
      </c>
    </row>
    <row r="3193" customFormat="false" ht="15" hidden="false" customHeight="false" outlineLevel="0" collapsed="false">
      <c r="A3193" s="24" t="s">
        <v>4016</v>
      </c>
      <c r="B3193" s="39" t="n">
        <v>46091</v>
      </c>
      <c r="C3193" s="24" t="s">
        <v>763</v>
      </c>
      <c r="D3193" s="24" t="s">
        <v>826</v>
      </c>
      <c r="E3193" s="24" t="s">
        <v>103</v>
      </c>
      <c r="F3193" s="38" t="n">
        <v>1170</v>
      </c>
      <c r="G3193" s="42" t="n">
        <f aca="false">DATE(YEAR(B3193),MONTH(B3193),1)</f>
        <v>46082</v>
      </c>
      <c r="H3193" s="24" t="str">
        <f aca="false">INDEX(Customers!$B$2:$B$601,MATCH(C3193,Customers!$A$2:$A$601,0))</f>
        <v>Western</v>
      </c>
      <c r="I3193" s="43" t="n">
        <f aca="false">ROUND(MIN(INDEX(Assumptions!$D$13:$D$18,MATCH(E3193,Assumptions!$A$13:$A$18,0)),MAX(INDEX(Assumptions!$C$13:$C$18,MATCH(E3193,Assumptions!$A$13:$A$18,0)),INDEX(Assumptions!$B$13:$B$18,MATCH(E3193,Assumptions!$A$13:$A$18,0))*F3193)),2)</f>
        <v>11.7</v>
      </c>
    </row>
    <row r="3194" customFormat="false" ht="15" hidden="false" customHeight="false" outlineLevel="0" collapsed="false">
      <c r="A3194" s="24" t="s">
        <v>4017</v>
      </c>
      <c r="B3194" s="39" t="n">
        <v>46091</v>
      </c>
      <c r="C3194" s="24" t="s">
        <v>769</v>
      </c>
      <c r="D3194" s="24" t="s">
        <v>826</v>
      </c>
      <c r="E3194" s="24" t="s">
        <v>111</v>
      </c>
      <c r="F3194" s="38" t="n">
        <v>500</v>
      </c>
      <c r="G3194" s="42" t="n">
        <f aca="false">DATE(YEAR(B3194),MONTH(B3194),1)</f>
        <v>46082</v>
      </c>
      <c r="H3194" s="24" t="str">
        <f aca="false">INDEX(Customers!$B$2:$B$601,MATCH(C3194,Customers!$A$2:$A$601,0))</f>
        <v>Rift Valley</v>
      </c>
      <c r="I3194" s="43" t="n">
        <f aca="false">ROUND(MIN(INDEX(Assumptions!$D$13:$D$18,MATCH(E3194,Assumptions!$A$13:$A$18,0)),MAX(INDEX(Assumptions!$C$13:$C$18,MATCH(E3194,Assumptions!$A$13:$A$18,0)),INDEX(Assumptions!$B$13:$B$18,MATCH(E3194,Assumptions!$A$13:$A$18,0))*F3194)),2)</f>
        <v>20</v>
      </c>
    </row>
    <row r="3195" customFormat="false" ht="15" hidden="false" customHeight="false" outlineLevel="0" collapsed="false">
      <c r="A3195" s="24" t="s">
        <v>4018</v>
      </c>
      <c r="B3195" s="39" t="n">
        <v>46091</v>
      </c>
      <c r="C3195" s="24" t="s">
        <v>811</v>
      </c>
      <c r="D3195" s="24" t="s">
        <v>826</v>
      </c>
      <c r="E3195" s="24" t="s">
        <v>111</v>
      </c>
      <c r="F3195" s="38" t="n">
        <v>100</v>
      </c>
      <c r="G3195" s="42" t="n">
        <f aca="false">DATE(YEAR(B3195),MONTH(B3195),1)</f>
        <v>46082</v>
      </c>
      <c r="H3195" s="24" t="str">
        <f aca="false">INDEX(Customers!$B$2:$B$601,MATCH(C3195,Customers!$A$2:$A$601,0))</f>
        <v>Rift Valley</v>
      </c>
      <c r="I3195" s="43" t="n">
        <f aca="false">ROUND(MIN(INDEX(Assumptions!$D$13:$D$18,MATCH(E3195,Assumptions!$A$13:$A$18,0)),MAX(INDEX(Assumptions!$C$13:$C$18,MATCH(E3195,Assumptions!$A$13:$A$18,0)),INDEX(Assumptions!$B$13:$B$18,MATCH(E3195,Assumptions!$A$13:$A$18,0))*F3195)),2)</f>
        <v>4</v>
      </c>
    </row>
    <row r="3196" customFormat="false" ht="15" hidden="false" customHeight="false" outlineLevel="0" collapsed="false">
      <c r="A3196" s="24" t="s">
        <v>4019</v>
      </c>
      <c r="B3196" s="39" t="n">
        <v>46092</v>
      </c>
      <c r="C3196" s="24" t="s">
        <v>224</v>
      </c>
      <c r="D3196" s="24" t="s">
        <v>826</v>
      </c>
      <c r="E3196" s="24" t="s">
        <v>103</v>
      </c>
      <c r="F3196" s="38" t="n">
        <v>2840</v>
      </c>
      <c r="G3196" s="42" t="n">
        <f aca="false">DATE(YEAR(B3196),MONTH(B3196),1)</f>
        <v>46082</v>
      </c>
      <c r="H3196" s="24" t="str">
        <f aca="false">INDEX(Customers!$B$2:$B$601,MATCH(C3196,Customers!$A$2:$A$601,0))</f>
        <v>Western</v>
      </c>
      <c r="I3196" s="43" t="n">
        <f aca="false">ROUND(MIN(INDEX(Assumptions!$D$13:$D$18,MATCH(E3196,Assumptions!$A$13:$A$18,0)),MAX(INDEX(Assumptions!$C$13:$C$18,MATCH(E3196,Assumptions!$A$13:$A$18,0)),INDEX(Assumptions!$B$13:$B$18,MATCH(E3196,Assumptions!$A$13:$A$18,0))*F3196)),2)</f>
        <v>28.4</v>
      </c>
    </row>
    <row r="3197" customFormat="false" ht="15" hidden="false" customHeight="false" outlineLevel="0" collapsed="false">
      <c r="A3197" s="24" t="s">
        <v>4020</v>
      </c>
      <c r="B3197" s="39" t="n">
        <v>46092</v>
      </c>
      <c r="C3197" s="24" t="s">
        <v>269</v>
      </c>
      <c r="D3197" s="24" t="s">
        <v>826</v>
      </c>
      <c r="E3197" s="24" t="s">
        <v>111</v>
      </c>
      <c r="F3197" s="38" t="n">
        <v>500</v>
      </c>
      <c r="G3197" s="42" t="n">
        <f aca="false">DATE(YEAR(B3197),MONTH(B3197),1)</f>
        <v>46082</v>
      </c>
      <c r="H3197" s="24" t="str">
        <f aca="false">INDEX(Customers!$B$2:$B$601,MATCH(C3197,Customers!$A$2:$A$601,0))</f>
        <v>Coast</v>
      </c>
      <c r="I3197" s="43" t="n">
        <f aca="false">ROUND(MIN(INDEX(Assumptions!$D$13:$D$18,MATCH(E3197,Assumptions!$A$13:$A$18,0)),MAX(INDEX(Assumptions!$C$13:$C$18,MATCH(E3197,Assumptions!$A$13:$A$18,0)),INDEX(Assumptions!$B$13:$B$18,MATCH(E3197,Assumptions!$A$13:$A$18,0))*F3197)),2)</f>
        <v>20</v>
      </c>
    </row>
    <row r="3198" customFormat="false" ht="15" hidden="false" customHeight="false" outlineLevel="0" collapsed="false">
      <c r="A3198" s="24" t="s">
        <v>4021</v>
      </c>
      <c r="B3198" s="39" t="n">
        <v>46092</v>
      </c>
      <c r="C3198" s="24" t="s">
        <v>271</v>
      </c>
      <c r="D3198" s="24" t="s">
        <v>826</v>
      </c>
      <c r="E3198" s="24" t="s">
        <v>103</v>
      </c>
      <c r="F3198" s="38" t="n">
        <v>630</v>
      </c>
      <c r="G3198" s="42" t="n">
        <f aca="false">DATE(YEAR(B3198),MONTH(B3198),1)</f>
        <v>46082</v>
      </c>
      <c r="H3198" s="24" t="str">
        <f aca="false">INDEX(Customers!$B$2:$B$601,MATCH(C3198,Customers!$A$2:$A$601,0))</f>
        <v>Coast</v>
      </c>
      <c r="I3198" s="43" t="n">
        <f aca="false">ROUND(MIN(INDEX(Assumptions!$D$13:$D$18,MATCH(E3198,Assumptions!$A$13:$A$18,0)),MAX(INDEX(Assumptions!$C$13:$C$18,MATCH(E3198,Assumptions!$A$13:$A$18,0)),INDEX(Assumptions!$B$13:$B$18,MATCH(E3198,Assumptions!$A$13:$A$18,0))*F3198)),2)</f>
        <v>6.3</v>
      </c>
    </row>
    <row r="3199" customFormat="false" ht="15" hidden="false" customHeight="false" outlineLevel="0" collapsed="false">
      <c r="A3199" s="24" t="s">
        <v>4022</v>
      </c>
      <c r="B3199" s="39" t="n">
        <v>46092</v>
      </c>
      <c r="C3199" s="24" t="s">
        <v>287</v>
      </c>
      <c r="D3199" s="24" t="s">
        <v>826</v>
      </c>
      <c r="E3199" s="24" t="s">
        <v>111</v>
      </c>
      <c r="F3199" s="38" t="n">
        <v>500</v>
      </c>
      <c r="G3199" s="42" t="n">
        <f aca="false">DATE(YEAR(B3199),MONTH(B3199),1)</f>
        <v>46082</v>
      </c>
      <c r="H3199" s="24" t="str">
        <f aca="false">INDEX(Customers!$B$2:$B$601,MATCH(C3199,Customers!$A$2:$A$601,0))</f>
        <v>Nairobi</v>
      </c>
      <c r="I3199" s="43" t="n">
        <f aca="false">ROUND(MIN(INDEX(Assumptions!$D$13:$D$18,MATCH(E3199,Assumptions!$A$13:$A$18,0)),MAX(INDEX(Assumptions!$C$13:$C$18,MATCH(E3199,Assumptions!$A$13:$A$18,0)),INDEX(Assumptions!$B$13:$B$18,MATCH(E3199,Assumptions!$A$13:$A$18,0))*F3199)),2)</f>
        <v>20</v>
      </c>
    </row>
    <row r="3200" customFormat="false" ht="15" hidden="false" customHeight="false" outlineLevel="0" collapsed="false">
      <c r="A3200" s="24" t="s">
        <v>4023</v>
      </c>
      <c r="B3200" s="39" t="n">
        <v>46092</v>
      </c>
      <c r="C3200" s="24" t="s">
        <v>293</v>
      </c>
      <c r="D3200" s="24" t="s">
        <v>826</v>
      </c>
      <c r="E3200" s="24" t="s">
        <v>103</v>
      </c>
      <c r="F3200" s="38" t="n">
        <v>510</v>
      </c>
      <c r="G3200" s="42" t="n">
        <f aca="false">DATE(YEAR(B3200),MONTH(B3200),1)</f>
        <v>46082</v>
      </c>
      <c r="H3200" s="24" t="str">
        <f aca="false">INDEX(Customers!$B$2:$B$601,MATCH(C3200,Customers!$A$2:$A$601,0))</f>
        <v>Western</v>
      </c>
      <c r="I3200" s="43" t="n">
        <f aca="false">ROUND(MIN(INDEX(Assumptions!$D$13:$D$18,MATCH(E3200,Assumptions!$A$13:$A$18,0)),MAX(INDEX(Assumptions!$C$13:$C$18,MATCH(E3200,Assumptions!$A$13:$A$18,0)),INDEX(Assumptions!$B$13:$B$18,MATCH(E3200,Assumptions!$A$13:$A$18,0))*F3200)),2)</f>
        <v>5.1</v>
      </c>
    </row>
    <row r="3201" customFormat="false" ht="15" hidden="false" customHeight="false" outlineLevel="0" collapsed="false">
      <c r="A3201" s="24" t="s">
        <v>4024</v>
      </c>
      <c r="B3201" s="39" t="n">
        <v>46092</v>
      </c>
      <c r="C3201" s="24" t="s">
        <v>310</v>
      </c>
      <c r="D3201" s="24" t="s">
        <v>209</v>
      </c>
      <c r="E3201" s="24" t="s">
        <v>107</v>
      </c>
      <c r="F3201" s="38" t="n">
        <v>25870</v>
      </c>
      <c r="G3201" s="42" t="n">
        <f aca="false">DATE(YEAR(B3201),MONTH(B3201),1)</f>
        <v>46082</v>
      </c>
      <c r="H3201" s="24" t="str">
        <f aca="false">INDEX(Customers!$B$2:$B$601,MATCH(C3201,Customers!$A$2:$A$601,0))</f>
        <v>Eastern</v>
      </c>
      <c r="I3201" s="43" t="n">
        <f aca="false">ROUND(MIN(INDEX(Assumptions!$D$13:$D$18,MATCH(E3201,Assumptions!$A$13:$A$18,0)),MAX(INDEX(Assumptions!$C$13:$C$18,MATCH(E3201,Assumptions!$A$13:$A$18,0)),INDEX(Assumptions!$B$13:$B$18,MATCH(E3201,Assumptions!$A$13:$A$18,0))*F3201)),2)</f>
        <v>0</v>
      </c>
    </row>
    <row r="3202" customFormat="false" ht="15" hidden="false" customHeight="false" outlineLevel="0" collapsed="false">
      <c r="A3202" s="24" t="s">
        <v>4025</v>
      </c>
      <c r="B3202" s="39" t="n">
        <v>46092</v>
      </c>
      <c r="C3202" s="24" t="s">
        <v>314</v>
      </c>
      <c r="D3202" s="24" t="s">
        <v>195</v>
      </c>
      <c r="E3202" s="24" t="s">
        <v>105</v>
      </c>
      <c r="F3202" s="38" t="n">
        <v>6430</v>
      </c>
      <c r="G3202" s="42" t="n">
        <f aca="false">DATE(YEAR(B3202),MONTH(B3202),1)</f>
        <v>46082</v>
      </c>
      <c r="H3202" s="24" t="str">
        <f aca="false">INDEX(Customers!$B$2:$B$601,MATCH(C3202,Customers!$A$2:$A$601,0))</f>
        <v>Western</v>
      </c>
      <c r="I3202" s="43" t="n">
        <f aca="false">ROUND(MIN(INDEX(Assumptions!$D$13:$D$18,MATCH(E3202,Assumptions!$A$13:$A$18,0)),MAX(INDEX(Assumptions!$C$13:$C$18,MATCH(E3202,Assumptions!$A$13:$A$18,0)),INDEX(Assumptions!$B$13:$B$18,MATCH(E3202,Assumptions!$A$13:$A$18,0))*F3202)),2)</f>
        <v>96.45</v>
      </c>
    </row>
    <row r="3203" customFormat="false" ht="15" hidden="false" customHeight="false" outlineLevel="0" collapsed="false">
      <c r="A3203" s="24" t="s">
        <v>4026</v>
      </c>
      <c r="B3203" s="39" t="n">
        <v>46092</v>
      </c>
      <c r="C3203" s="24" t="s">
        <v>328</v>
      </c>
      <c r="D3203" s="24" t="s">
        <v>826</v>
      </c>
      <c r="E3203" s="24" t="s">
        <v>103</v>
      </c>
      <c r="F3203" s="38" t="n">
        <v>930</v>
      </c>
      <c r="G3203" s="42" t="n">
        <f aca="false">DATE(YEAR(B3203),MONTH(B3203),1)</f>
        <v>46082</v>
      </c>
      <c r="H3203" s="24" t="str">
        <f aca="false">INDEX(Customers!$B$2:$B$601,MATCH(C3203,Customers!$A$2:$A$601,0))</f>
        <v>Western</v>
      </c>
      <c r="I3203" s="43" t="n">
        <f aca="false">ROUND(MIN(INDEX(Assumptions!$D$13:$D$18,MATCH(E3203,Assumptions!$A$13:$A$18,0)),MAX(INDEX(Assumptions!$C$13:$C$18,MATCH(E3203,Assumptions!$A$13:$A$18,0)),INDEX(Assumptions!$B$13:$B$18,MATCH(E3203,Assumptions!$A$13:$A$18,0))*F3203)),2)</f>
        <v>9.3</v>
      </c>
    </row>
    <row r="3204" customFormat="false" ht="15" hidden="false" customHeight="false" outlineLevel="0" collapsed="false">
      <c r="A3204" s="24" t="s">
        <v>4027</v>
      </c>
      <c r="B3204" s="39" t="n">
        <v>46092</v>
      </c>
      <c r="C3204" s="24" t="s">
        <v>347</v>
      </c>
      <c r="D3204" s="24" t="s">
        <v>826</v>
      </c>
      <c r="E3204" s="24" t="s">
        <v>109</v>
      </c>
      <c r="F3204" s="38" t="n">
        <v>7000</v>
      </c>
      <c r="G3204" s="42" t="n">
        <f aca="false">DATE(YEAR(B3204),MONTH(B3204),1)</f>
        <v>46082</v>
      </c>
      <c r="H3204" s="24" t="str">
        <f aca="false">INDEX(Customers!$B$2:$B$601,MATCH(C3204,Customers!$A$2:$A$601,0))</f>
        <v>Coast</v>
      </c>
      <c r="I3204" s="43" t="n">
        <f aca="false">ROUND(MIN(INDEX(Assumptions!$D$13:$D$18,MATCH(E3204,Assumptions!$A$13:$A$18,0)),MAX(INDEX(Assumptions!$C$13:$C$18,MATCH(E3204,Assumptions!$A$13:$A$18,0)),INDEX(Assumptions!$B$13:$B$18,MATCH(E3204,Assumptions!$A$13:$A$18,0))*F3204)),2)</f>
        <v>28</v>
      </c>
    </row>
    <row r="3205" customFormat="false" ht="15" hidden="false" customHeight="false" outlineLevel="0" collapsed="false">
      <c r="A3205" s="24" t="s">
        <v>4028</v>
      </c>
      <c r="B3205" s="39" t="n">
        <v>46092</v>
      </c>
      <c r="C3205" s="24" t="s">
        <v>349</v>
      </c>
      <c r="D3205" s="24" t="s">
        <v>826</v>
      </c>
      <c r="E3205" s="24" t="s">
        <v>103</v>
      </c>
      <c r="F3205" s="38" t="n">
        <v>890</v>
      </c>
      <c r="G3205" s="42" t="n">
        <f aca="false">DATE(YEAR(B3205),MONTH(B3205),1)</f>
        <v>46082</v>
      </c>
      <c r="H3205" s="24" t="str">
        <f aca="false">INDEX(Customers!$B$2:$B$601,MATCH(C3205,Customers!$A$2:$A$601,0))</f>
        <v>Rift Valley</v>
      </c>
      <c r="I3205" s="43" t="n">
        <f aca="false">ROUND(MIN(INDEX(Assumptions!$D$13:$D$18,MATCH(E3205,Assumptions!$A$13:$A$18,0)),MAX(INDEX(Assumptions!$C$13:$C$18,MATCH(E3205,Assumptions!$A$13:$A$18,0)),INDEX(Assumptions!$B$13:$B$18,MATCH(E3205,Assumptions!$A$13:$A$18,0))*F3205)),2)</f>
        <v>8.9</v>
      </c>
    </row>
    <row r="3206" customFormat="false" ht="15" hidden="false" customHeight="false" outlineLevel="0" collapsed="false">
      <c r="A3206" s="24" t="s">
        <v>4029</v>
      </c>
      <c r="B3206" s="39" t="n">
        <v>46092</v>
      </c>
      <c r="C3206" s="24" t="s">
        <v>354</v>
      </c>
      <c r="D3206" s="24" t="s">
        <v>826</v>
      </c>
      <c r="E3206" s="24" t="s">
        <v>109</v>
      </c>
      <c r="F3206" s="38" t="n">
        <v>3580</v>
      </c>
      <c r="G3206" s="42" t="n">
        <f aca="false">DATE(YEAR(B3206),MONTH(B3206),1)</f>
        <v>46082</v>
      </c>
      <c r="H3206" s="24" t="str">
        <f aca="false">INDEX(Customers!$B$2:$B$601,MATCH(C3206,Customers!$A$2:$A$601,0))</f>
        <v>Eastern</v>
      </c>
      <c r="I3206" s="43" t="n">
        <f aca="false">ROUND(MIN(INDEX(Assumptions!$D$13:$D$18,MATCH(E3206,Assumptions!$A$13:$A$18,0)),MAX(INDEX(Assumptions!$C$13:$C$18,MATCH(E3206,Assumptions!$A$13:$A$18,0)),INDEX(Assumptions!$B$13:$B$18,MATCH(E3206,Assumptions!$A$13:$A$18,0))*F3206)),2)</f>
        <v>14.32</v>
      </c>
    </row>
    <row r="3207" customFormat="false" ht="15" hidden="false" customHeight="false" outlineLevel="0" collapsed="false">
      <c r="A3207" s="24" t="s">
        <v>4030</v>
      </c>
      <c r="B3207" s="39" t="n">
        <v>46092</v>
      </c>
      <c r="C3207" s="24" t="s">
        <v>375</v>
      </c>
      <c r="D3207" s="24" t="s">
        <v>188</v>
      </c>
      <c r="E3207" s="24" t="s">
        <v>105</v>
      </c>
      <c r="F3207" s="38" t="n">
        <v>640</v>
      </c>
      <c r="G3207" s="42" t="n">
        <f aca="false">DATE(YEAR(B3207),MONTH(B3207),1)</f>
        <v>46082</v>
      </c>
      <c r="H3207" s="24" t="str">
        <f aca="false">INDEX(Customers!$B$2:$B$601,MATCH(C3207,Customers!$A$2:$A$601,0))</f>
        <v>Coast</v>
      </c>
      <c r="I3207" s="43" t="n">
        <f aca="false">ROUND(MIN(INDEX(Assumptions!$D$13:$D$18,MATCH(E3207,Assumptions!$A$13:$A$18,0)),MAX(INDEX(Assumptions!$C$13:$C$18,MATCH(E3207,Assumptions!$A$13:$A$18,0)),INDEX(Assumptions!$B$13:$B$18,MATCH(E3207,Assumptions!$A$13:$A$18,0))*F3207)),2)</f>
        <v>10</v>
      </c>
    </row>
    <row r="3208" customFormat="false" ht="15" hidden="false" customHeight="false" outlineLevel="0" collapsed="false">
      <c r="A3208" s="24" t="s">
        <v>4031</v>
      </c>
      <c r="B3208" s="39" t="n">
        <v>46092</v>
      </c>
      <c r="C3208" s="24" t="s">
        <v>379</v>
      </c>
      <c r="D3208" s="24" t="s">
        <v>826</v>
      </c>
      <c r="E3208" s="24" t="s">
        <v>103</v>
      </c>
      <c r="F3208" s="38" t="n">
        <v>930</v>
      </c>
      <c r="G3208" s="42" t="n">
        <f aca="false">DATE(YEAR(B3208),MONTH(B3208),1)</f>
        <v>46082</v>
      </c>
      <c r="H3208" s="24" t="str">
        <f aca="false">INDEX(Customers!$B$2:$B$601,MATCH(C3208,Customers!$A$2:$A$601,0))</f>
        <v>Nairobi</v>
      </c>
      <c r="I3208" s="43" t="n">
        <f aca="false">ROUND(MIN(INDEX(Assumptions!$D$13:$D$18,MATCH(E3208,Assumptions!$A$13:$A$18,0)),MAX(INDEX(Assumptions!$C$13:$C$18,MATCH(E3208,Assumptions!$A$13:$A$18,0)),INDEX(Assumptions!$B$13:$B$18,MATCH(E3208,Assumptions!$A$13:$A$18,0))*F3208)),2)</f>
        <v>9.3</v>
      </c>
    </row>
    <row r="3209" customFormat="false" ht="15" hidden="false" customHeight="false" outlineLevel="0" collapsed="false">
      <c r="A3209" s="24" t="s">
        <v>4032</v>
      </c>
      <c r="B3209" s="39" t="n">
        <v>46092</v>
      </c>
      <c r="C3209" s="24" t="s">
        <v>446</v>
      </c>
      <c r="D3209" s="24" t="s">
        <v>826</v>
      </c>
      <c r="E3209" s="24" t="s">
        <v>111</v>
      </c>
      <c r="F3209" s="38" t="n">
        <v>50</v>
      </c>
      <c r="G3209" s="42" t="n">
        <f aca="false">DATE(YEAR(B3209),MONTH(B3209),1)</f>
        <v>46082</v>
      </c>
      <c r="H3209" s="24" t="str">
        <f aca="false">INDEX(Customers!$B$2:$B$601,MATCH(C3209,Customers!$A$2:$A$601,0))</f>
        <v>Central</v>
      </c>
      <c r="I3209" s="43" t="n">
        <f aca="false">ROUND(MIN(INDEX(Assumptions!$D$13:$D$18,MATCH(E3209,Assumptions!$A$13:$A$18,0)),MAX(INDEX(Assumptions!$C$13:$C$18,MATCH(E3209,Assumptions!$A$13:$A$18,0)),INDEX(Assumptions!$B$13:$B$18,MATCH(E3209,Assumptions!$A$13:$A$18,0))*F3209)),2)</f>
        <v>2</v>
      </c>
    </row>
    <row r="3210" customFormat="false" ht="15" hidden="false" customHeight="false" outlineLevel="0" collapsed="false">
      <c r="A3210" s="24" t="s">
        <v>4033</v>
      </c>
      <c r="B3210" s="39" t="n">
        <v>46092</v>
      </c>
      <c r="C3210" s="24" t="s">
        <v>456</v>
      </c>
      <c r="D3210" s="24" t="s">
        <v>165</v>
      </c>
      <c r="E3210" s="24" t="s">
        <v>107</v>
      </c>
      <c r="F3210" s="38" t="n">
        <v>400</v>
      </c>
      <c r="G3210" s="42" t="n">
        <f aca="false">DATE(YEAR(B3210),MONTH(B3210),1)</f>
        <v>46082</v>
      </c>
      <c r="H3210" s="24" t="str">
        <f aca="false">INDEX(Customers!$B$2:$B$601,MATCH(C3210,Customers!$A$2:$A$601,0))</f>
        <v>Central</v>
      </c>
      <c r="I3210" s="43" t="n">
        <f aca="false">ROUND(MIN(INDEX(Assumptions!$D$13:$D$18,MATCH(E3210,Assumptions!$A$13:$A$18,0)),MAX(INDEX(Assumptions!$C$13:$C$18,MATCH(E3210,Assumptions!$A$13:$A$18,0)),INDEX(Assumptions!$B$13:$B$18,MATCH(E3210,Assumptions!$A$13:$A$18,0))*F3210)),2)</f>
        <v>0</v>
      </c>
    </row>
    <row r="3211" customFormat="false" ht="15" hidden="false" customHeight="false" outlineLevel="0" collapsed="false">
      <c r="A3211" s="24" t="s">
        <v>4034</v>
      </c>
      <c r="B3211" s="39" t="n">
        <v>46092</v>
      </c>
      <c r="C3211" s="24" t="s">
        <v>482</v>
      </c>
      <c r="D3211" s="24" t="s">
        <v>826</v>
      </c>
      <c r="E3211" s="24" t="s">
        <v>103</v>
      </c>
      <c r="F3211" s="38" t="n">
        <v>4700</v>
      </c>
      <c r="G3211" s="42" t="n">
        <f aca="false">DATE(YEAR(B3211),MONTH(B3211),1)</f>
        <v>46082</v>
      </c>
      <c r="H3211" s="24" t="str">
        <f aca="false">INDEX(Customers!$B$2:$B$601,MATCH(C3211,Customers!$A$2:$A$601,0))</f>
        <v>Rift Valley</v>
      </c>
      <c r="I3211" s="43" t="n">
        <f aca="false">ROUND(MIN(INDEX(Assumptions!$D$13:$D$18,MATCH(E3211,Assumptions!$A$13:$A$18,0)),MAX(INDEX(Assumptions!$C$13:$C$18,MATCH(E3211,Assumptions!$A$13:$A$18,0)),INDEX(Assumptions!$B$13:$B$18,MATCH(E3211,Assumptions!$A$13:$A$18,0))*F3211)),2)</f>
        <v>47</v>
      </c>
    </row>
    <row r="3212" customFormat="false" ht="15" hidden="false" customHeight="false" outlineLevel="0" collapsed="false">
      <c r="A3212" s="24" t="s">
        <v>4035</v>
      </c>
      <c r="B3212" s="39" t="n">
        <v>46092</v>
      </c>
      <c r="C3212" s="24" t="s">
        <v>501</v>
      </c>
      <c r="D3212" s="24" t="s">
        <v>196</v>
      </c>
      <c r="E3212" s="24" t="s">
        <v>105</v>
      </c>
      <c r="F3212" s="38" t="n">
        <v>4600</v>
      </c>
      <c r="G3212" s="42" t="n">
        <f aca="false">DATE(YEAR(B3212),MONTH(B3212),1)</f>
        <v>46082</v>
      </c>
      <c r="H3212" s="24" t="str">
        <f aca="false">INDEX(Customers!$B$2:$B$601,MATCH(C3212,Customers!$A$2:$A$601,0))</f>
        <v>Western</v>
      </c>
      <c r="I3212" s="43" t="n">
        <f aca="false">ROUND(MIN(INDEX(Assumptions!$D$13:$D$18,MATCH(E3212,Assumptions!$A$13:$A$18,0)),MAX(INDEX(Assumptions!$C$13:$C$18,MATCH(E3212,Assumptions!$A$13:$A$18,0)),INDEX(Assumptions!$B$13:$B$18,MATCH(E3212,Assumptions!$A$13:$A$18,0))*F3212)),2)</f>
        <v>69</v>
      </c>
    </row>
    <row r="3213" customFormat="false" ht="15" hidden="false" customHeight="false" outlineLevel="0" collapsed="false">
      <c r="A3213" s="24" t="s">
        <v>4036</v>
      </c>
      <c r="B3213" s="39" t="n">
        <v>46092</v>
      </c>
      <c r="C3213" s="24" t="s">
        <v>518</v>
      </c>
      <c r="D3213" s="24" t="s">
        <v>150</v>
      </c>
      <c r="E3213" s="24" t="s">
        <v>105</v>
      </c>
      <c r="F3213" s="38" t="n">
        <v>5410</v>
      </c>
      <c r="G3213" s="42" t="n">
        <f aca="false">DATE(YEAR(B3213),MONTH(B3213),1)</f>
        <v>46082</v>
      </c>
      <c r="H3213" s="24" t="str">
        <f aca="false">INDEX(Customers!$B$2:$B$601,MATCH(C3213,Customers!$A$2:$A$601,0))</f>
        <v>Nairobi</v>
      </c>
      <c r="I3213" s="43" t="n">
        <f aca="false">ROUND(MIN(INDEX(Assumptions!$D$13:$D$18,MATCH(E3213,Assumptions!$A$13:$A$18,0)),MAX(INDEX(Assumptions!$C$13:$C$18,MATCH(E3213,Assumptions!$A$13:$A$18,0)),INDEX(Assumptions!$B$13:$B$18,MATCH(E3213,Assumptions!$A$13:$A$18,0))*F3213)),2)</f>
        <v>81.15</v>
      </c>
    </row>
    <row r="3214" customFormat="false" ht="15" hidden="false" customHeight="false" outlineLevel="0" collapsed="false">
      <c r="A3214" s="24" t="s">
        <v>4037</v>
      </c>
      <c r="B3214" s="39" t="n">
        <v>46092</v>
      </c>
      <c r="C3214" s="24" t="s">
        <v>528</v>
      </c>
      <c r="D3214" s="24" t="s">
        <v>164</v>
      </c>
      <c r="E3214" s="24" t="s">
        <v>107</v>
      </c>
      <c r="F3214" s="38" t="n">
        <v>7290</v>
      </c>
      <c r="G3214" s="42" t="n">
        <f aca="false">DATE(YEAR(B3214),MONTH(B3214),1)</f>
        <v>46082</v>
      </c>
      <c r="H3214" s="24" t="str">
        <f aca="false">INDEX(Customers!$B$2:$B$601,MATCH(C3214,Customers!$A$2:$A$601,0))</f>
        <v>Central</v>
      </c>
      <c r="I3214" s="43" t="n">
        <f aca="false">ROUND(MIN(INDEX(Assumptions!$D$13:$D$18,MATCH(E3214,Assumptions!$A$13:$A$18,0)),MAX(INDEX(Assumptions!$C$13:$C$18,MATCH(E3214,Assumptions!$A$13:$A$18,0)),INDEX(Assumptions!$B$13:$B$18,MATCH(E3214,Assumptions!$A$13:$A$18,0))*F3214)),2)</f>
        <v>0</v>
      </c>
    </row>
    <row r="3215" customFormat="false" ht="15" hidden="false" customHeight="false" outlineLevel="0" collapsed="false">
      <c r="A3215" s="24" t="s">
        <v>4038</v>
      </c>
      <c r="B3215" s="39" t="n">
        <v>46092</v>
      </c>
      <c r="C3215" s="24" t="s">
        <v>540</v>
      </c>
      <c r="D3215" s="24" t="s">
        <v>826</v>
      </c>
      <c r="E3215" s="24" t="s">
        <v>103</v>
      </c>
      <c r="F3215" s="38" t="n">
        <v>720</v>
      </c>
      <c r="G3215" s="42" t="n">
        <f aca="false">DATE(YEAR(B3215),MONTH(B3215),1)</f>
        <v>46082</v>
      </c>
      <c r="H3215" s="24" t="str">
        <f aca="false">INDEX(Customers!$B$2:$B$601,MATCH(C3215,Customers!$A$2:$A$601,0))</f>
        <v>Nairobi</v>
      </c>
      <c r="I3215" s="43" t="n">
        <f aca="false">ROUND(MIN(INDEX(Assumptions!$D$13:$D$18,MATCH(E3215,Assumptions!$A$13:$A$18,0)),MAX(INDEX(Assumptions!$C$13:$C$18,MATCH(E3215,Assumptions!$A$13:$A$18,0)),INDEX(Assumptions!$B$13:$B$18,MATCH(E3215,Assumptions!$A$13:$A$18,0))*F3215)),2)</f>
        <v>7.2</v>
      </c>
    </row>
    <row r="3216" customFormat="false" ht="15" hidden="false" customHeight="false" outlineLevel="0" collapsed="false">
      <c r="A3216" s="24" t="s">
        <v>4039</v>
      </c>
      <c r="B3216" s="39" t="n">
        <v>46092</v>
      </c>
      <c r="C3216" s="24" t="s">
        <v>552</v>
      </c>
      <c r="D3216" s="24" t="s">
        <v>205</v>
      </c>
      <c r="E3216" s="24" t="s">
        <v>107</v>
      </c>
      <c r="F3216" s="38" t="n">
        <v>1560</v>
      </c>
      <c r="G3216" s="42" t="n">
        <f aca="false">DATE(YEAR(B3216),MONTH(B3216),1)</f>
        <v>46082</v>
      </c>
      <c r="H3216" s="24" t="str">
        <f aca="false">INDEX(Customers!$B$2:$B$601,MATCH(C3216,Customers!$A$2:$A$601,0))</f>
        <v>Eastern</v>
      </c>
      <c r="I3216" s="43" t="n">
        <f aca="false">ROUND(MIN(INDEX(Assumptions!$D$13:$D$18,MATCH(E3216,Assumptions!$A$13:$A$18,0)),MAX(INDEX(Assumptions!$C$13:$C$18,MATCH(E3216,Assumptions!$A$13:$A$18,0)),INDEX(Assumptions!$B$13:$B$18,MATCH(E3216,Assumptions!$A$13:$A$18,0))*F3216)),2)</f>
        <v>0</v>
      </c>
    </row>
    <row r="3217" customFormat="false" ht="15" hidden="false" customHeight="false" outlineLevel="0" collapsed="false">
      <c r="A3217" s="24" t="s">
        <v>4040</v>
      </c>
      <c r="B3217" s="39" t="n">
        <v>46092</v>
      </c>
      <c r="C3217" s="24" t="s">
        <v>567</v>
      </c>
      <c r="D3217" s="24" t="s">
        <v>826</v>
      </c>
      <c r="E3217" s="24" t="s">
        <v>113</v>
      </c>
      <c r="F3217" s="38" t="n">
        <v>250</v>
      </c>
      <c r="G3217" s="42" t="n">
        <f aca="false">DATE(YEAR(B3217),MONTH(B3217),1)</f>
        <v>46082</v>
      </c>
      <c r="H3217" s="24" t="str">
        <f aca="false">INDEX(Customers!$B$2:$B$601,MATCH(C3217,Customers!$A$2:$A$601,0))</f>
        <v>Rift Valley</v>
      </c>
      <c r="I3217" s="43" t="n">
        <f aca="false">ROUND(MIN(INDEX(Assumptions!$D$13:$D$18,MATCH(E3217,Assumptions!$A$13:$A$18,0)),MAX(INDEX(Assumptions!$C$13:$C$18,MATCH(E3217,Assumptions!$A$13:$A$18,0)),INDEX(Assumptions!$B$13:$B$18,MATCH(E3217,Assumptions!$A$13:$A$18,0))*F3217)),2)</f>
        <v>12.5</v>
      </c>
    </row>
    <row r="3218" customFormat="false" ht="15" hidden="false" customHeight="false" outlineLevel="0" collapsed="false">
      <c r="A3218" s="24" t="s">
        <v>4041</v>
      </c>
      <c r="B3218" s="39" t="n">
        <v>46092</v>
      </c>
      <c r="C3218" s="24" t="s">
        <v>625</v>
      </c>
      <c r="D3218" s="24" t="s">
        <v>826</v>
      </c>
      <c r="E3218" s="24" t="s">
        <v>103</v>
      </c>
      <c r="F3218" s="38" t="n">
        <v>710</v>
      </c>
      <c r="G3218" s="42" t="n">
        <f aca="false">DATE(YEAR(B3218),MONTH(B3218),1)</f>
        <v>46082</v>
      </c>
      <c r="H3218" s="24" t="str">
        <f aca="false">INDEX(Customers!$B$2:$B$601,MATCH(C3218,Customers!$A$2:$A$601,0))</f>
        <v>Nairobi</v>
      </c>
      <c r="I3218" s="43" t="n">
        <f aca="false">ROUND(MIN(INDEX(Assumptions!$D$13:$D$18,MATCH(E3218,Assumptions!$A$13:$A$18,0)),MAX(INDEX(Assumptions!$C$13:$C$18,MATCH(E3218,Assumptions!$A$13:$A$18,0)),INDEX(Assumptions!$B$13:$B$18,MATCH(E3218,Assumptions!$A$13:$A$18,0))*F3218)),2)</f>
        <v>7.1</v>
      </c>
    </row>
    <row r="3219" customFormat="false" ht="15" hidden="false" customHeight="false" outlineLevel="0" collapsed="false">
      <c r="A3219" s="24" t="s">
        <v>4042</v>
      </c>
      <c r="B3219" s="39" t="n">
        <v>46092</v>
      </c>
      <c r="C3219" s="24" t="s">
        <v>664</v>
      </c>
      <c r="D3219" s="24" t="s">
        <v>826</v>
      </c>
      <c r="E3219" s="24" t="s">
        <v>103</v>
      </c>
      <c r="F3219" s="38" t="n">
        <v>5930</v>
      </c>
      <c r="G3219" s="42" t="n">
        <f aca="false">DATE(YEAR(B3219),MONTH(B3219),1)</f>
        <v>46082</v>
      </c>
      <c r="H3219" s="24" t="str">
        <f aca="false">INDEX(Customers!$B$2:$B$601,MATCH(C3219,Customers!$A$2:$A$601,0))</f>
        <v>Rift Valley</v>
      </c>
      <c r="I3219" s="43" t="n">
        <f aca="false">ROUND(MIN(INDEX(Assumptions!$D$13:$D$18,MATCH(E3219,Assumptions!$A$13:$A$18,0)),MAX(INDEX(Assumptions!$C$13:$C$18,MATCH(E3219,Assumptions!$A$13:$A$18,0)),INDEX(Assumptions!$B$13:$B$18,MATCH(E3219,Assumptions!$A$13:$A$18,0))*F3219)),2)</f>
        <v>59.3</v>
      </c>
    </row>
    <row r="3220" customFormat="false" ht="15" hidden="false" customHeight="false" outlineLevel="0" collapsed="false">
      <c r="A3220" s="24" t="s">
        <v>4043</v>
      </c>
      <c r="B3220" s="39" t="n">
        <v>46092</v>
      </c>
      <c r="C3220" s="24" t="s">
        <v>665</v>
      </c>
      <c r="D3220" s="24" t="s">
        <v>161</v>
      </c>
      <c r="E3220" s="24" t="s">
        <v>107</v>
      </c>
      <c r="F3220" s="38" t="n">
        <v>2280</v>
      </c>
      <c r="G3220" s="42" t="n">
        <f aca="false">DATE(YEAR(B3220),MONTH(B3220),1)</f>
        <v>46082</v>
      </c>
      <c r="H3220" s="24" t="str">
        <f aca="false">INDEX(Customers!$B$2:$B$601,MATCH(C3220,Customers!$A$2:$A$601,0))</f>
        <v>Nairobi</v>
      </c>
      <c r="I3220" s="43" t="n">
        <f aca="false">ROUND(MIN(INDEX(Assumptions!$D$13:$D$18,MATCH(E3220,Assumptions!$A$13:$A$18,0)),MAX(INDEX(Assumptions!$C$13:$C$18,MATCH(E3220,Assumptions!$A$13:$A$18,0)),INDEX(Assumptions!$B$13:$B$18,MATCH(E3220,Assumptions!$A$13:$A$18,0))*F3220)),2)</f>
        <v>0</v>
      </c>
    </row>
    <row r="3221" customFormat="false" ht="15" hidden="false" customHeight="false" outlineLevel="0" collapsed="false">
      <c r="A3221" s="24" t="s">
        <v>4044</v>
      </c>
      <c r="B3221" s="39" t="n">
        <v>46092</v>
      </c>
      <c r="C3221" s="24" t="s">
        <v>692</v>
      </c>
      <c r="D3221" s="24" t="s">
        <v>826</v>
      </c>
      <c r="E3221" s="24" t="s">
        <v>109</v>
      </c>
      <c r="F3221" s="38" t="n">
        <v>56160</v>
      </c>
      <c r="G3221" s="42" t="n">
        <f aca="false">DATE(YEAR(B3221),MONTH(B3221),1)</f>
        <v>46082</v>
      </c>
      <c r="H3221" s="24" t="str">
        <f aca="false">INDEX(Customers!$B$2:$B$601,MATCH(C3221,Customers!$A$2:$A$601,0))</f>
        <v>Coast</v>
      </c>
      <c r="I3221" s="43" t="n">
        <f aca="false">ROUND(MIN(INDEX(Assumptions!$D$13:$D$18,MATCH(E3221,Assumptions!$A$13:$A$18,0)),MAX(INDEX(Assumptions!$C$13:$C$18,MATCH(E3221,Assumptions!$A$13:$A$18,0)),INDEX(Assumptions!$B$13:$B$18,MATCH(E3221,Assumptions!$A$13:$A$18,0))*F3221)),2)</f>
        <v>40</v>
      </c>
    </row>
    <row r="3222" customFormat="false" ht="15" hidden="false" customHeight="false" outlineLevel="0" collapsed="false">
      <c r="A3222" s="24" t="s">
        <v>4045</v>
      </c>
      <c r="B3222" s="39" t="n">
        <v>46092</v>
      </c>
      <c r="C3222" s="24" t="s">
        <v>694</v>
      </c>
      <c r="D3222" s="24" t="s">
        <v>196</v>
      </c>
      <c r="E3222" s="24" t="s">
        <v>107</v>
      </c>
      <c r="F3222" s="38" t="n">
        <v>18860</v>
      </c>
      <c r="G3222" s="42" t="n">
        <f aca="false">DATE(YEAR(B3222),MONTH(B3222),1)</f>
        <v>46082</v>
      </c>
      <c r="H3222" s="24" t="str">
        <f aca="false">INDEX(Customers!$B$2:$B$601,MATCH(C3222,Customers!$A$2:$A$601,0))</f>
        <v>Western</v>
      </c>
      <c r="I3222" s="43" t="n">
        <f aca="false">ROUND(MIN(INDEX(Assumptions!$D$13:$D$18,MATCH(E3222,Assumptions!$A$13:$A$18,0)),MAX(INDEX(Assumptions!$C$13:$C$18,MATCH(E3222,Assumptions!$A$13:$A$18,0)),INDEX(Assumptions!$B$13:$B$18,MATCH(E3222,Assumptions!$A$13:$A$18,0))*F3222)),2)</f>
        <v>0</v>
      </c>
    </row>
    <row r="3223" customFormat="false" ht="15" hidden="false" customHeight="false" outlineLevel="0" collapsed="false">
      <c r="A3223" s="24" t="s">
        <v>4046</v>
      </c>
      <c r="B3223" s="39" t="n">
        <v>46092</v>
      </c>
      <c r="C3223" s="24" t="s">
        <v>705</v>
      </c>
      <c r="D3223" s="24" t="s">
        <v>154</v>
      </c>
      <c r="E3223" s="24" t="s">
        <v>105</v>
      </c>
      <c r="F3223" s="38" t="n">
        <v>2720</v>
      </c>
      <c r="G3223" s="42" t="n">
        <f aca="false">DATE(YEAR(B3223),MONTH(B3223),1)</f>
        <v>46082</v>
      </c>
      <c r="H3223" s="24" t="str">
        <f aca="false">INDEX(Customers!$B$2:$B$601,MATCH(C3223,Customers!$A$2:$A$601,0))</f>
        <v>Nairobi</v>
      </c>
      <c r="I3223" s="43" t="n">
        <f aca="false">ROUND(MIN(INDEX(Assumptions!$D$13:$D$18,MATCH(E3223,Assumptions!$A$13:$A$18,0)),MAX(INDEX(Assumptions!$C$13:$C$18,MATCH(E3223,Assumptions!$A$13:$A$18,0)),INDEX(Assumptions!$B$13:$B$18,MATCH(E3223,Assumptions!$A$13:$A$18,0))*F3223)),2)</f>
        <v>40.8</v>
      </c>
    </row>
    <row r="3224" customFormat="false" ht="15" hidden="false" customHeight="false" outlineLevel="0" collapsed="false">
      <c r="A3224" s="24" t="s">
        <v>4047</v>
      </c>
      <c r="B3224" s="39" t="n">
        <v>46092</v>
      </c>
      <c r="C3224" s="24" t="s">
        <v>754</v>
      </c>
      <c r="D3224" s="24" t="s">
        <v>826</v>
      </c>
      <c r="E3224" s="24" t="s">
        <v>109</v>
      </c>
      <c r="F3224" s="38" t="n">
        <v>5930</v>
      </c>
      <c r="G3224" s="42" t="n">
        <f aca="false">DATE(YEAR(B3224),MONTH(B3224),1)</f>
        <v>46082</v>
      </c>
      <c r="H3224" s="24" t="str">
        <f aca="false">INDEX(Customers!$B$2:$B$601,MATCH(C3224,Customers!$A$2:$A$601,0))</f>
        <v>Eastern</v>
      </c>
      <c r="I3224" s="43" t="n">
        <f aca="false">ROUND(MIN(INDEX(Assumptions!$D$13:$D$18,MATCH(E3224,Assumptions!$A$13:$A$18,0)),MAX(INDEX(Assumptions!$C$13:$C$18,MATCH(E3224,Assumptions!$A$13:$A$18,0)),INDEX(Assumptions!$B$13:$B$18,MATCH(E3224,Assumptions!$A$13:$A$18,0))*F3224)),2)</f>
        <v>23.72</v>
      </c>
    </row>
    <row r="3225" customFormat="false" ht="15" hidden="false" customHeight="false" outlineLevel="0" collapsed="false">
      <c r="A3225" s="24" t="s">
        <v>4048</v>
      </c>
      <c r="B3225" s="39" t="n">
        <v>46092</v>
      </c>
      <c r="C3225" s="24" t="s">
        <v>760</v>
      </c>
      <c r="D3225" s="24" t="s">
        <v>826</v>
      </c>
      <c r="E3225" s="24" t="s">
        <v>103</v>
      </c>
      <c r="F3225" s="38" t="n">
        <v>3190</v>
      </c>
      <c r="G3225" s="42" t="n">
        <f aca="false">DATE(YEAR(B3225),MONTH(B3225),1)</f>
        <v>46082</v>
      </c>
      <c r="H3225" s="24" t="str">
        <f aca="false">INDEX(Customers!$B$2:$B$601,MATCH(C3225,Customers!$A$2:$A$601,0))</f>
        <v>Rift Valley</v>
      </c>
      <c r="I3225" s="43" t="n">
        <f aca="false">ROUND(MIN(INDEX(Assumptions!$D$13:$D$18,MATCH(E3225,Assumptions!$A$13:$A$18,0)),MAX(INDEX(Assumptions!$C$13:$C$18,MATCH(E3225,Assumptions!$A$13:$A$18,0)),INDEX(Assumptions!$B$13:$B$18,MATCH(E3225,Assumptions!$A$13:$A$18,0))*F3225)),2)</f>
        <v>31.9</v>
      </c>
    </row>
    <row r="3226" customFormat="false" ht="15" hidden="false" customHeight="false" outlineLevel="0" collapsed="false">
      <c r="A3226" s="24" t="s">
        <v>4049</v>
      </c>
      <c r="B3226" s="39" t="n">
        <v>46092</v>
      </c>
      <c r="C3226" s="24" t="s">
        <v>774</v>
      </c>
      <c r="D3226" s="24" t="s">
        <v>196</v>
      </c>
      <c r="E3226" s="24" t="s">
        <v>105</v>
      </c>
      <c r="F3226" s="38" t="n">
        <v>29280</v>
      </c>
      <c r="G3226" s="42" t="n">
        <f aca="false">DATE(YEAR(B3226),MONTH(B3226),1)</f>
        <v>46082</v>
      </c>
      <c r="H3226" s="24" t="str">
        <f aca="false">INDEX(Customers!$B$2:$B$601,MATCH(C3226,Customers!$A$2:$A$601,0))</f>
        <v>Western</v>
      </c>
      <c r="I3226" s="43" t="n">
        <f aca="false">ROUND(MIN(INDEX(Assumptions!$D$13:$D$18,MATCH(E3226,Assumptions!$A$13:$A$18,0)),MAX(INDEX(Assumptions!$C$13:$C$18,MATCH(E3226,Assumptions!$A$13:$A$18,0)),INDEX(Assumptions!$B$13:$B$18,MATCH(E3226,Assumptions!$A$13:$A$18,0))*F3226)),2)</f>
        <v>200</v>
      </c>
    </row>
    <row r="3227" customFormat="false" ht="15" hidden="false" customHeight="false" outlineLevel="0" collapsed="false">
      <c r="A3227" s="24" t="s">
        <v>4050</v>
      </c>
      <c r="B3227" s="39" t="n">
        <v>46092</v>
      </c>
      <c r="C3227" s="24" t="s">
        <v>782</v>
      </c>
      <c r="D3227" s="24" t="s">
        <v>826</v>
      </c>
      <c r="E3227" s="24" t="s">
        <v>113</v>
      </c>
      <c r="F3227" s="38" t="n">
        <v>99</v>
      </c>
      <c r="G3227" s="42" t="n">
        <f aca="false">DATE(YEAR(B3227),MONTH(B3227),1)</f>
        <v>46082</v>
      </c>
      <c r="H3227" s="24" t="str">
        <f aca="false">INDEX(Customers!$B$2:$B$601,MATCH(C3227,Customers!$A$2:$A$601,0))</f>
        <v>Central</v>
      </c>
      <c r="I3227" s="43" t="n">
        <f aca="false">ROUND(MIN(INDEX(Assumptions!$D$13:$D$18,MATCH(E3227,Assumptions!$A$13:$A$18,0)),MAX(INDEX(Assumptions!$C$13:$C$18,MATCH(E3227,Assumptions!$A$13:$A$18,0)),INDEX(Assumptions!$B$13:$B$18,MATCH(E3227,Assumptions!$A$13:$A$18,0))*F3227)),2)</f>
        <v>4.95</v>
      </c>
    </row>
    <row r="3228" customFormat="false" ht="15" hidden="false" customHeight="false" outlineLevel="0" collapsed="false">
      <c r="A3228" s="24" t="s">
        <v>4051</v>
      </c>
      <c r="B3228" s="39" t="n">
        <v>46092</v>
      </c>
      <c r="C3228" s="24" t="s">
        <v>807</v>
      </c>
      <c r="D3228" s="24" t="s">
        <v>826</v>
      </c>
      <c r="E3228" s="24" t="s">
        <v>111</v>
      </c>
      <c r="F3228" s="38" t="n">
        <v>200</v>
      </c>
      <c r="G3228" s="42" t="n">
        <f aca="false">DATE(YEAR(B3228),MONTH(B3228),1)</f>
        <v>46082</v>
      </c>
      <c r="H3228" s="24" t="str">
        <f aca="false">INDEX(Customers!$B$2:$B$601,MATCH(C3228,Customers!$A$2:$A$601,0))</f>
        <v>Nairobi</v>
      </c>
      <c r="I3228" s="43" t="n">
        <f aca="false">ROUND(MIN(INDEX(Assumptions!$D$13:$D$18,MATCH(E3228,Assumptions!$A$13:$A$18,0)),MAX(INDEX(Assumptions!$C$13:$C$18,MATCH(E3228,Assumptions!$A$13:$A$18,0)),INDEX(Assumptions!$B$13:$B$18,MATCH(E3228,Assumptions!$A$13:$A$18,0))*F3228)),2)</f>
        <v>8</v>
      </c>
    </row>
    <row r="3229" customFormat="false" ht="15" hidden="false" customHeight="false" outlineLevel="0" collapsed="false">
      <c r="A3229" s="24" t="s">
        <v>4052</v>
      </c>
      <c r="B3229" s="39" t="n">
        <v>46092</v>
      </c>
      <c r="C3229" s="24" t="s">
        <v>809</v>
      </c>
      <c r="D3229" s="24" t="s">
        <v>826</v>
      </c>
      <c r="E3229" s="24" t="s">
        <v>113</v>
      </c>
      <c r="F3229" s="38" t="n">
        <v>250</v>
      </c>
      <c r="G3229" s="42" t="n">
        <f aca="false">DATE(YEAR(B3229),MONTH(B3229),1)</f>
        <v>46082</v>
      </c>
      <c r="H3229" s="24" t="str">
        <f aca="false">INDEX(Customers!$B$2:$B$601,MATCH(C3229,Customers!$A$2:$A$601,0))</f>
        <v>Nairobi</v>
      </c>
      <c r="I3229" s="43" t="n">
        <f aca="false">ROUND(MIN(INDEX(Assumptions!$D$13:$D$18,MATCH(E3229,Assumptions!$A$13:$A$18,0)),MAX(INDEX(Assumptions!$C$13:$C$18,MATCH(E3229,Assumptions!$A$13:$A$18,0)),INDEX(Assumptions!$B$13:$B$18,MATCH(E3229,Assumptions!$A$13:$A$18,0))*F3229)),2)</f>
        <v>12.5</v>
      </c>
    </row>
    <row r="3230" customFormat="false" ht="15" hidden="false" customHeight="false" outlineLevel="0" collapsed="false">
      <c r="A3230" s="24" t="s">
        <v>4053</v>
      </c>
      <c r="B3230" s="39" t="n">
        <v>46093</v>
      </c>
      <c r="C3230" s="24" t="s">
        <v>255</v>
      </c>
      <c r="D3230" s="24" t="s">
        <v>826</v>
      </c>
      <c r="E3230" s="24" t="s">
        <v>109</v>
      </c>
      <c r="F3230" s="38" t="n">
        <v>18030</v>
      </c>
      <c r="G3230" s="42" t="n">
        <f aca="false">DATE(YEAR(B3230),MONTH(B3230),1)</f>
        <v>46082</v>
      </c>
      <c r="H3230" s="24" t="str">
        <f aca="false">INDEX(Customers!$B$2:$B$601,MATCH(C3230,Customers!$A$2:$A$601,0))</f>
        <v>Central</v>
      </c>
      <c r="I3230" s="43" t="n">
        <f aca="false">ROUND(MIN(INDEX(Assumptions!$D$13:$D$18,MATCH(E3230,Assumptions!$A$13:$A$18,0)),MAX(INDEX(Assumptions!$C$13:$C$18,MATCH(E3230,Assumptions!$A$13:$A$18,0)),INDEX(Assumptions!$B$13:$B$18,MATCH(E3230,Assumptions!$A$13:$A$18,0))*F3230)),2)</f>
        <v>40</v>
      </c>
    </row>
    <row r="3231" customFormat="false" ht="15" hidden="false" customHeight="false" outlineLevel="0" collapsed="false">
      <c r="A3231" s="24" t="s">
        <v>4054</v>
      </c>
      <c r="B3231" s="39" t="n">
        <v>46093</v>
      </c>
      <c r="C3231" s="24" t="s">
        <v>270</v>
      </c>
      <c r="D3231" s="24" t="s">
        <v>826</v>
      </c>
      <c r="E3231" s="24" t="s">
        <v>103</v>
      </c>
      <c r="F3231" s="38" t="n">
        <v>4220</v>
      </c>
      <c r="G3231" s="42" t="n">
        <f aca="false">DATE(YEAR(B3231),MONTH(B3231),1)</f>
        <v>46082</v>
      </c>
      <c r="H3231" s="24" t="str">
        <f aca="false">INDEX(Customers!$B$2:$B$601,MATCH(C3231,Customers!$A$2:$A$601,0))</f>
        <v>Rift Valley</v>
      </c>
      <c r="I3231" s="43" t="n">
        <f aca="false">ROUND(MIN(INDEX(Assumptions!$D$13:$D$18,MATCH(E3231,Assumptions!$A$13:$A$18,0)),MAX(INDEX(Assumptions!$C$13:$C$18,MATCH(E3231,Assumptions!$A$13:$A$18,0)),INDEX(Assumptions!$B$13:$B$18,MATCH(E3231,Assumptions!$A$13:$A$18,0))*F3231)),2)</f>
        <v>42.2</v>
      </c>
    </row>
    <row r="3232" customFormat="false" ht="15" hidden="false" customHeight="false" outlineLevel="0" collapsed="false">
      <c r="A3232" s="24" t="s">
        <v>4055</v>
      </c>
      <c r="B3232" s="39" t="n">
        <v>46093</v>
      </c>
      <c r="C3232" s="24" t="s">
        <v>285</v>
      </c>
      <c r="D3232" s="24" t="s">
        <v>205</v>
      </c>
      <c r="E3232" s="24" t="s">
        <v>107</v>
      </c>
      <c r="F3232" s="38" t="n">
        <v>39620</v>
      </c>
      <c r="G3232" s="42" t="n">
        <f aca="false">DATE(YEAR(B3232),MONTH(B3232),1)</f>
        <v>46082</v>
      </c>
      <c r="H3232" s="24" t="str">
        <f aca="false">INDEX(Customers!$B$2:$B$601,MATCH(C3232,Customers!$A$2:$A$601,0))</f>
        <v>Eastern</v>
      </c>
      <c r="I3232" s="43" t="n">
        <f aca="false">ROUND(MIN(INDEX(Assumptions!$D$13:$D$18,MATCH(E3232,Assumptions!$A$13:$A$18,0)),MAX(INDEX(Assumptions!$C$13:$C$18,MATCH(E3232,Assumptions!$A$13:$A$18,0)),INDEX(Assumptions!$B$13:$B$18,MATCH(E3232,Assumptions!$A$13:$A$18,0))*F3232)),2)</f>
        <v>0</v>
      </c>
    </row>
    <row r="3233" customFormat="false" ht="15" hidden="false" customHeight="false" outlineLevel="0" collapsed="false">
      <c r="A3233" s="24" t="s">
        <v>4056</v>
      </c>
      <c r="B3233" s="39" t="n">
        <v>46093</v>
      </c>
      <c r="C3233" s="24" t="s">
        <v>285</v>
      </c>
      <c r="D3233" s="24" t="s">
        <v>207</v>
      </c>
      <c r="E3233" s="24" t="s">
        <v>107</v>
      </c>
      <c r="F3233" s="38" t="n">
        <v>28470</v>
      </c>
      <c r="G3233" s="42" t="n">
        <f aca="false">DATE(YEAR(B3233),MONTH(B3233),1)</f>
        <v>46082</v>
      </c>
      <c r="H3233" s="24" t="str">
        <f aca="false">INDEX(Customers!$B$2:$B$601,MATCH(C3233,Customers!$A$2:$A$601,0))</f>
        <v>Eastern</v>
      </c>
      <c r="I3233" s="43" t="n">
        <f aca="false">ROUND(MIN(INDEX(Assumptions!$D$13:$D$18,MATCH(E3233,Assumptions!$A$13:$A$18,0)),MAX(INDEX(Assumptions!$C$13:$C$18,MATCH(E3233,Assumptions!$A$13:$A$18,0)),INDEX(Assumptions!$B$13:$B$18,MATCH(E3233,Assumptions!$A$13:$A$18,0))*F3233)),2)</f>
        <v>0</v>
      </c>
    </row>
    <row r="3234" customFormat="false" ht="15" hidden="false" customHeight="false" outlineLevel="0" collapsed="false">
      <c r="A3234" s="24" t="s">
        <v>4057</v>
      </c>
      <c r="B3234" s="39" t="n">
        <v>46093</v>
      </c>
      <c r="C3234" s="24" t="s">
        <v>285</v>
      </c>
      <c r="D3234" s="24" t="s">
        <v>826</v>
      </c>
      <c r="E3234" s="24" t="s">
        <v>109</v>
      </c>
      <c r="F3234" s="38" t="n">
        <v>12730</v>
      </c>
      <c r="G3234" s="42" t="n">
        <f aca="false">DATE(YEAR(B3234),MONTH(B3234),1)</f>
        <v>46082</v>
      </c>
      <c r="H3234" s="24" t="str">
        <f aca="false">INDEX(Customers!$B$2:$B$601,MATCH(C3234,Customers!$A$2:$A$601,0))</f>
        <v>Eastern</v>
      </c>
      <c r="I3234" s="43" t="n">
        <f aca="false">ROUND(MIN(INDEX(Assumptions!$D$13:$D$18,MATCH(E3234,Assumptions!$A$13:$A$18,0)),MAX(INDEX(Assumptions!$C$13:$C$18,MATCH(E3234,Assumptions!$A$13:$A$18,0)),INDEX(Assumptions!$B$13:$B$18,MATCH(E3234,Assumptions!$A$13:$A$18,0))*F3234)),2)</f>
        <v>40</v>
      </c>
    </row>
    <row r="3235" customFormat="false" ht="15" hidden="false" customHeight="false" outlineLevel="0" collapsed="false">
      <c r="A3235" s="24" t="s">
        <v>4058</v>
      </c>
      <c r="B3235" s="39" t="n">
        <v>46093</v>
      </c>
      <c r="C3235" s="24" t="s">
        <v>293</v>
      </c>
      <c r="D3235" s="24" t="s">
        <v>826</v>
      </c>
      <c r="E3235" s="24" t="s">
        <v>103</v>
      </c>
      <c r="F3235" s="38" t="n">
        <v>2290</v>
      </c>
      <c r="G3235" s="42" t="n">
        <f aca="false">DATE(YEAR(B3235),MONTH(B3235),1)</f>
        <v>46082</v>
      </c>
      <c r="H3235" s="24" t="str">
        <f aca="false">INDEX(Customers!$B$2:$B$601,MATCH(C3235,Customers!$A$2:$A$601,0))</f>
        <v>Western</v>
      </c>
      <c r="I3235" s="43" t="n">
        <f aca="false">ROUND(MIN(INDEX(Assumptions!$D$13:$D$18,MATCH(E3235,Assumptions!$A$13:$A$18,0)),MAX(INDEX(Assumptions!$C$13:$C$18,MATCH(E3235,Assumptions!$A$13:$A$18,0)),INDEX(Assumptions!$B$13:$B$18,MATCH(E3235,Assumptions!$A$13:$A$18,0))*F3235)),2)</f>
        <v>22.9</v>
      </c>
    </row>
    <row r="3236" customFormat="false" ht="15" hidden="false" customHeight="false" outlineLevel="0" collapsed="false">
      <c r="A3236" s="24" t="s">
        <v>4059</v>
      </c>
      <c r="B3236" s="39" t="n">
        <v>46093</v>
      </c>
      <c r="C3236" s="24" t="s">
        <v>297</v>
      </c>
      <c r="D3236" s="24" t="s">
        <v>826</v>
      </c>
      <c r="E3236" s="24" t="s">
        <v>103</v>
      </c>
      <c r="F3236" s="38" t="n">
        <v>290</v>
      </c>
      <c r="G3236" s="42" t="n">
        <f aca="false">DATE(YEAR(B3236),MONTH(B3236),1)</f>
        <v>46082</v>
      </c>
      <c r="H3236" s="24" t="str">
        <f aca="false">INDEX(Customers!$B$2:$B$601,MATCH(C3236,Customers!$A$2:$A$601,0))</f>
        <v>Nairobi</v>
      </c>
      <c r="I3236" s="43" t="n">
        <f aca="false">ROUND(MIN(INDEX(Assumptions!$D$13:$D$18,MATCH(E3236,Assumptions!$A$13:$A$18,0)),MAX(INDEX(Assumptions!$C$13:$C$18,MATCH(E3236,Assumptions!$A$13:$A$18,0)),INDEX(Assumptions!$B$13:$B$18,MATCH(E3236,Assumptions!$A$13:$A$18,0))*F3236)),2)</f>
        <v>5</v>
      </c>
    </row>
    <row r="3237" customFormat="false" ht="15" hidden="false" customHeight="false" outlineLevel="0" collapsed="false">
      <c r="A3237" s="24" t="s">
        <v>4060</v>
      </c>
      <c r="B3237" s="39" t="n">
        <v>46093</v>
      </c>
      <c r="C3237" s="24" t="s">
        <v>309</v>
      </c>
      <c r="D3237" s="24" t="s">
        <v>173</v>
      </c>
      <c r="E3237" s="24" t="s">
        <v>105</v>
      </c>
      <c r="F3237" s="38" t="n">
        <v>2810</v>
      </c>
      <c r="G3237" s="42" t="n">
        <f aca="false">DATE(YEAR(B3237),MONTH(B3237),1)</f>
        <v>46082</v>
      </c>
      <c r="H3237" s="24" t="str">
        <f aca="false">INDEX(Customers!$B$2:$B$601,MATCH(C3237,Customers!$A$2:$A$601,0))</f>
        <v>Rift Valley</v>
      </c>
      <c r="I3237" s="43" t="n">
        <f aca="false">ROUND(MIN(INDEX(Assumptions!$D$13:$D$18,MATCH(E3237,Assumptions!$A$13:$A$18,0)),MAX(INDEX(Assumptions!$C$13:$C$18,MATCH(E3237,Assumptions!$A$13:$A$18,0)),INDEX(Assumptions!$B$13:$B$18,MATCH(E3237,Assumptions!$A$13:$A$18,0))*F3237)),2)</f>
        <v>42.15</v>
      </c>
    </row>
    <row r="3238" customFormat="false" ht="15" hidden="false" customHeight="false" outlineLevel="0" collapsed="false">
      <c r="A3238" s="24" t="s">
        <v>4061</v>
      </c>
      <c r="B3238" s="39" t="n">
        <v>46093</v>
      </c>
      <c r="C3238" s="24" t="s">
        <v>333</v>
      </c>
      <c r="D3238" s="24" t="s">
        <v>826</v>
      </c>
      <c r="E3238" s="24" t="s">
        <v>103</v>
      </c>
      <c r="F3238" s="38" t="n">
        <v>6760</v>
      </c>
      <c r="G3238" s="42" t="n">
        <f aca="false">DATE(YEAR(B3238),MONTH(B3238),1)</f>
        <v>46082</v>
      </c>
      <c r="H3238" s="24" t="str">
        <f aca="false">INDEX(Customers!$B$2:$B$601,MATCH(C3238,Customers!$A$2:$A$601,0))</f>
        <v>Coast</v>
      </c>
      <c r="I3238" s="43" t="n">
        <f aca="false">ROUND(MIN(INDEX(Assumptions!$D$13:$D$18,MATCH(E3238,Assumptions!$A$13:$A$18,0)),MAX(INDEX(Assumptions!$C$13:$C$18,MATCH(E3238,Assumptions!$A$13:$A$18,0)),INDEX(Assumptions!$B$13:$B$18,MATCH(E3238,Assumptions!$A$13:$A$18,0))*F3238)),2)</f>
        <v>67.6</v>
      </c>
    </row>
    <row r="3239" customFormat="false" ht="15" hidden="false" customHeight="false" outlineLevel="0" collapsed="false">
      <c r="A3239" s="24" t="s">
        <v>4062</v>
      </c>
      <c r="B3239" s="39" t="n">
        <v>46093</v>
      </c>
      <c r="C3239" s="24" t="s">
        <v>335</v>
      </c>
      <c r="D3239" s="24" t="s">
        <v>152</v>
      </c>
      <c r="E3239" s="24" t="s">
        <v>105</v>
      </c>
      <c r="F3239" s="38" t="n">
        <v>6220</v>
      </c>
      <c r="G3239" s="42" t="n">
        <f aca="false">DATE(YEAR(B3239),MONTH(B3239),1)</f>
        <v>46082</v>
      </c>
      <c r="H3239" s="24" t="str">
        <f aca="false">INDEX(Customers!$B$2:$B$601,MATCH(C3239,Customers!$A$2:$A$601,0))</f>
        <v>Nairobi</v>
      </c>
      <c r="I3239" s="43" t="n">
        <f aca="false">ROUND(MIN(INDEX(Assumptions!$D$13:$D$18,MATCH(E3239,Assumptions!$A$13:$A$18,0)),MAX(INDEX(Assumptions!$C$13:$C$18,MATCH(E3239,Assumptions!$A$13:$A$18,0)),INDEX(Assumptions!$B$13:$B$18,MATCH(E3239,Assumptions!$A$13:$A$18,0))*F3239)),2)</f>
        <v>93.3</v>
      </c>
    </row>
    <row r="3240" customFormat="false" ht="15" hidden="false" customHeight="false" outlineLevel="0" collapsed="false">
      <c r="A3240" s="24" t="s">
        <v>4063</v>
      </c>
      <c r="B3240" s="39" t="n">
        <v>46093</v>
      </c>
      <c r="C3240" s="24" t="s">
        <v>347</v>
      </c>
      <c r="D3240" s="24" t="s">
        <v>189</v>
      </c>
      <c r="E3240" s="24" t="s">
        <v>105</v>
      </c>
      <c r="F3240" s="38" t="n">
        <v>7330</v>
      </c>
      <c r="G3240" s="42" t="n">
        <f aca="false">DATE(YEAR(B3240),MONTH(B3240),1)</f>
        <v>46082</v>
      </c>
      <c r="H3240" s="24" t="str">
        <f aca="false">INDEX(Customers!$B$2:$B$601,MATCH(C3240,Customers!$A$2:$A$601,0))</f>
        <v>Coast</v>
      </c>
      <c r="I3240" s="43" t="n">
        <f aca="false">ROUND(MIN(INDEX(Assumptions!$D$13:$D$18,MATCH(E3240,Assumptions!$A$13:$A$18,0)),MAX(INDEX(Assumptions!$C$13:$C$18,MATCH(E3240,Assumptions!$A$13:$A$18,0)),INDEX(Assumptions!$B$13:$B$18,MATCH(E3240,Assumptions!$A$13:$A$18,0))*F3240)),2)</f>
        <v>109.95</v>
      </c>
    </row>
    <row r="3241" customFormat="false" ht="15" hidden="false" customHeight="false" outlineLevel="0" collapsed="false">
      <c r="A3241" s="24" t="s">
        <v>4064</v>
      </c>
      <c r="B3241" s="39" t="n">
        <v>46093</v>
      </c>
      <c r="C3241" s="24" t="s">
        <v>366</v>
      </c>
      <c r="D3241" s="24" t="s">
        <v>826</v>
      </c>
      <c r="E3241" s="24" t="s">
        <v>103</v>
      </c>
      <c r="F3241" s="38" t="n">
        <v>5010</v>
      </c>
      <c r="G3241" s="42" t="n">
        <f aca="false">DATE(YEAR(B3241),MONTH(B3241),1)</f>
        <v>46082</v>
      </c>
      <c r="H3241" s="24" t="str">
        <f aca="false">INDEX(Customers!$B$2:$B$601,MATCH(C3241,Customers!$A$2:$A$601,0))</f>
        <v>Nairobi</v>
      </c>
      <c r="I3241" s="43" t="n">
        <f aca="false">ROUND(MIN(INDEX(Assumptions!$D$13:$D$18,MATCH(E3241,Assumptions!$A$13:$A$18,0)),MAX(INDEX(Assumptions!$C$13:$C$18,MATCH(E3241,Assumptions!$A$13:$A$18,0)),INDEX(Assumptions!$B$13:$B$18,MATCH(E3241,Assumptions!$A$13:$A$18,0))*F3241)),2)</f>
        <v>50.1</v>
      </c>
    </row>
    <row r="3242" customFormat="false" ht="15" hidden="false" customHeight="false" outlineLevel="0" collapsed="false">
      <c r="A3242" s="24" t="s">
        <v>4065</v>
      </c>
      <c r="B3242" s="39" t="n">
        <v>46093</v>
      </c>
      <c r="C3242" s="24" t="s">
        <v>369</v>
      </c>
      <c r="D3242" s="24" t="s">
        <v>826</v>
      </c>
      <c r="E3242" s="24" t="s">
        <v>111</v>
      </c>
      <c r="F3242" s="38" t="n">
        <v>20</v>
      </c>
      <c r="G3242" s="42" t="n">
        <f aca="false">DATE(YEAR(B3242),MONTH(B3242),1)</f>
        <v>46082</v>
      </c>
      <c r="H3242" s="24" t="str">
        <f aca="false">INDEX(Customers!$B$2:$B$601,MATCH(C3242,Customers!$A$2:$A$601,0))</f>
        <v>Nairobi</v>
      </c>
      <c r="I3242" s="43" t="n">
        <f aca="false">ROUND(MIN(INDEX(Assumptions!$D$13:$D$18,MATCH(E3242,Assumptions!$A$13:$A$18,0)),MAX(INDEX(Assumptions!$C$13:$C$18,MATCH(E3242,Assumptions!$A$13:$A$18,0)),INDEX(Assumptions!$B$13:$B$18,MATCH(E3242,Assumptions!$A$13:$A$18,0))*F3242)),2)</f>
        <v>0.8</v>
      </c>
    </row>
    <row r="3243" customFormat="false" ht="15" hidden="false" customHeight="false" outlineLevel="0" collapsed="false">
      <c r="A3243" s="24" t="s">
        <v>4066</v>
      </c>
      <c r="B3243" s="39" t="n">
        <v>46093</v>
      </c>
      <c r="C3243" s="24" t="s">
        <v>385</v>
      </c>
      <c r="D3243" s="24" t="s">
        <v>166</v>
      </c>
      <c r="E3243" s="24" t="s">
        <v>105</v>
      </c>
      <c r="F3243" s="38" t="n">
        <v>22780</v>
      </c>
      <c r="G3243" s="42" t="n">
        <f aca="false">DATE(YEAR(B3243),MONTH(B3243),1)</f>
        <v>46082</v>
      </c>
      <c r="H3243" s="24" t="str">
        <f aca="false">INDEX(Customers!$B$2:$B$601,MATCH(C3243,Customers!$A$2:$A$601,0))</f>
        <v>Central</v>
      </c>
      <c r="I3243" s="43" t="n">
        <f aca="false">ROUND(MIN(INDEX(Assumptions!$D$13:$D$18,MATCH(E3243,Assumptions!$A$13:$A$18,0)),MAX(INDEX(Assumptions!$C$13:$C$18,MATCH(E3243,Assumptions!$A$13:$A$18,0)),INDEX(Assumptions!$B$13:$B$18,MATCH(E3243,Assumptions!$A$13:$A$18,0))*F3243)),2)</f>
        <v>200</v>
      </c>
    </row>
    <row r="3244" customFormat="false" ht="15" hidden="false" customHeight="false" outlineLevel="0" collapsed="false">
      <c r="A3244" s="24" t="s">
        <v>4067</v>
      </c>
      <c r="B3244" s="39" t="n">
        <v>46093</v>
      </c>
      <c r="C3244" s="24" t="s">
        <v>390</v>
      </c>
      <c r="D3244" s="24" t="s">
        <v>826</v>
      </c>
      <c r="E3244" s="24" t="s">
        <v>103</v>
      </c>
      <c r="F3244" s="38" t="n">
        <v>2640</v>
      </c>
      <c r="G3244" s="42" t="n">
        <f aca="false">DATE(YEAR(B3244),MONTH(B3244),1)</f>
        <v>46082</v>
      </c>
      <c r="H3244" s="24" t="str">
        <f aca="false">INDEX(Customers!$B$2:$B$601,MATCH(C3244,Customers!$A$2:$A$601,0))</f>
        <v>Rift Valley</v>
      </c>
      <c r="I3244" s="43" t="n">
        <f aca="false">ROUND(MIN(INDEX(Assumptions!$D$13:$D$18,MATCH(E3244,Assumptions!$A$13:$A$18,0)),MAX(INDEX(Assumptions!$C$13:$C$18,MATCH(E3244,Assumptions!$A$13:$A$18,0)),INDEX(Assumptions!$B$13:$B$18,MATCH(E3244,Assumptions!$A$13:$A$18,0))*F3244)),2)</f>
        <v>26.4</v>
      </c>
    </row>
    <row r="3245" customFormat="false" ht="15" hidden="false" customHeight="false" outlineLevel="0" collapsed="false">
      <c r="A3245" s="24" t="s">
        <v>4068</v>
      </c>
      <c r="B3245" s="39" t="n">
        <v>46093</v>
      </c>
      <c r="C3245" s="24" t="s">
        <v>391</v>
      </c>
      <c r="D3245" s="24" t="s">
        <v>156</v>
      </c>
      <c r="E3245" s="24" t="s">
        <v>107</v>
      </c>
      <c r="F3245" s="38" t="n">
        <v>9100</v>
      </c>
      <c r="G3245" s="42" t="n">
        <f aca="false">DATE(YEAR(B3245),MONTH(B3245),1)</f>
        <v>46082</v>
      </c>
      <c r="H3245" s="24" t="str">
        <f aca="false">INDEX(Customers!$B$2:$B$601,MATCH(C3245,Customers!$A$2:$A$601,0))</f>
        <v>Nairobi</v>
      </c>
      <c r="I3245" s="43" t="n">
        <f aca="false">ROUND(MIN(INDEX(Assumptions!$D$13:$D$18,MATCH(E3245,Assumptions!$A$13:$A$18,0)),MAX(INDEX(Assumptions!$C$13:$C$18,MATCH(E3245,Assumptions!$A$13:$A$18,0)),INDEX(Assumptions!$B$13:$B$18,MATCH(E3245,Assumptions!$A$13:$A$18,0))*F3245)),2)</f>
        <v>0</v>
      </c>
    </row>
    <row r="3246" customFormat="false" ht="15" hidden="false" customHeight="false" outlineLevel="0" collapsed="false">
      <c r="A3246" s="24" t="s">
        <v>4069</v>
      </c>
      <c r="B3246" s="39" t="n">
        <v>46093</v>
      </c>
      <c r="C3246" s="24" t="s">
        <v>399</v>
      </c>
      <c r="D3246" s="24" t="s">
        <v>826</v>
      </c>
      <c r="E3246" s="24" t="s">
        <v>111</v>
      </c>
      <c r="F3246" s="38" t="n">
        <v>20</v>
      </c>
      <c r="G3246" s="42" t="n">
        <f aca="false">DATE(YEAR(B3246),MONTH(B3246),1)</f>
        <v>46082</v>
      </c>
      <c r="H3246" s="24" t="str">
        <f aca="false">INDEX(Customers!$B$2:$B$601,MATCH(C3246,Customers!$A$2:$A$601,0))</f>
        <v>Western</v>
      </c>
      <c r="I3246" s="43" t="n">
        <f aca="false">ROUND(MIN(INDEX(Assumptions!$D$13:$D$18,MATCH(E3246,Assumptions!$A$13:$A$18,0)),MAX(INDEX(Assumptions!$C$13:$C$18,MATCH(E3246,Assumptions!$A$13:$A$18,0)),INDEX(Assumptions!$B$13:$B$18,MATCH(E3246,Assumptions!$A$13:$A$18,0))*F3246)),2)</f>
        <v>0.8</v>
      </c>
    </row>
    <row r="3247" customFormat="false" ht="15" hidden="false" customHeight="false" outlineLevel="0" collapsed="false">
      <c r="A3247" s="24" t="s">
        <v>4070</v>
      </c>
      <c r="B3247" s="39" t="n">
        <v>46093</v>
      </c>
      <c r="C3247" s="24" t="s">
        <v>407</v>
      </c>
      <c r="D3247" s="24" t="s">
        <v>826</v>
      </c>
      <c r="E3247" s="24" t="s">
        <v>109</v>
      </c>
      <c r="F3247" s="38" t="n">
        <v>3760</v>
      </c>
      <c r="G3247" s="42" t="n">
        <f aca="false">DATE(YEAR(B3247),MONTH(B3247),1)</f>
        <v>46082</v>
      </c>
      <c r="H3247" s="24" t="str">
        <f aca="false">INDEX(Customers!$B$2:$B$601,MATCH(C3247,Customers!$A$2:$A$601,0))</f>
        <v>Coast</v>
      </c>
      <c r="I3247" s="43" t="n">
        <f aca="false">ROUND(MIN(INDEX(Assumptions!$D$13:$D$18,MATCH(E3247,Assumptions!$A$13:$A$18,0)),MAX(INDEX(Assumptions!$C$13:$C$18,MATCH(E3247,Assumptions!$A$13:$A$18,0)),INDEX(Assumptions!$B$13:$B$18,MATCH(E3247,Assumptions!$A$13:$A$18,0))*F3247)),2)</f>
        <v>15.04</v>
      </c>
    </row>
    <row r="3248" customFormat="false" ht="15" hidden="false" customHeight="false" outlineLevel="0" collapsed="false">
      <c r="A3248" s="24" t="s">
        <v>4071</v>
      </c>
      <c r="B3248" s="39" t="n">
        <v>46093</v>
      </c>
      <c r="C3248" s="24" t="s">
        <v>419</v>
      </c>
      <c r="D3248" s="24" t="s">
        <v>150</v>
      </c>
      <c r="E3248" s="24" t="s">
        <v>105</v>
      </c>
      <c r="F3248" s="38" t="n">
        <v>3880</v>
      </c>
      <c r="G3248" s="42" t="n">
        <f aca="false">DATE(YEAR(B3248),MONTH(B3248),1)</f>
        <v>46082</v>
      </c>
      <c r="H3248" s="24" t="str">
        <f aca="false">INDEX(Customers!$B$2:$B$601,MATCH(C3248,Customers!$A$2:$A$601,0))</f>
        <v>Nairobi</v>
      </c>
      <c r="I3248" s="43" t="n">
        <f aca="false">ROUND(MIN(INDEX(Assumptions!$D$13:$D$18,MATCH(E3248,Assumptions!$A$13:$A$18,0)),MAX(INDEX(Assumptions!$C$13:$C$18,MATCH(E3248,Assumptions!$A$13:$A$18,0)),INDEX(Assumptions!$B$13:$B$18,MATCH(E3248,Assumptions!$A$13:$A$18,0))*F3248)),2)</f>
        <v>58.2</v>
      </c>
    </row>
    <row r="3249" customFormat="false" ht="15" hidden="false" customHeight="false" outlineLevel="0" collapsed="false">
      <c r="A3249" s="24" t="s">
        <v>4072</v>
      </c>
      <c r="B3249" s="39" t="n">
        <v>46093</v>
      </c>
      <c r="C3249" s="24" t="s">
        <v>423</v>
      </c>
      <c r="D3249" s="24" t="s">
        <v>826</v>
      </c>
      <c r="E3249" s="24" t="s">
        <v>109</v>
      </c>
      <c r="F3249" s="38" t="n">
        <v>5110</v>
      </c>
      <c r="G3249" s="42" t="n">
        <f aca="false">DATE(YEAR(B3249),MONTH(B3249),1)</f>
        <v>46082</v>
      </c>
      <c r="H3249" s="24" t="str">
        <f aca="false">INDEX(Customers!$B$2:$B$601,MATCH(C3249,Customers!$A$2:$A$601,0))</f>
        <v>Nairobi</v>
      </c>
      <c r="I3249" s="43" t="n">
        <f aca="false">ROUND(MIN(INDEX(Assumptions!$D$13:$D$18,MATCH(E3249,Assumptions!$A$13:$A$18,0)),MAX(INDEX(Assumptions!$C$13:$C$18,MATCH(E3249,Assumptions!$A$13:$A$18,0)),INDEX(Assumptions!$B$13:$B$18,MATCH(E3249,Assumptions!$A$13:$A$18,0))*F3249)),2)</f>
        <v>20.44</v>
      </c>
    </row>
    <row r="3250" customFormat="false" ht="15" hidden="false" customHeight="false" outlineLevel="0" collapsed="false">
      <c r="A3250" s="24" t="s">
        <v>4073</v>
      </c>
      <c r="B3250" s="39" t="n">
        <v>46093</v>
      </c>
      <c r="C3250" s="24" t="s">
        <v>428</v>
      </c>
      <c r="D3250" s="24" t="s">
        <v>826</v>
      </c>
      <c r="E3250" s="24" t="s">
        <v>113</v>
      </c>
      <c r="F3250" s="38" t="n">
        <v>500</v>
      </c>
      <c r="G3250" s="42" t="n">
        <f aca="false">DATE(YEAR(B3250),MONTH(B3250),1)</f>
        <v>46082</v>
      </c>
      <c r="H3250" s="24" t="str">
        <f aca="false">INDEX(Customers!$B$2:$B$601,MATCH(C3250,Customers!$A$2:$A$601,0))</f>
        <v>Nairobi</v>
      </c>
      <c r="I3250" s="43" t="n">
        <f aca="false">ROUND(MIN(INDEX(Assumptions!$D$13:$D$18,MATCH(E3250,Assumptions!$A$13:$A$18,0)),MAX(INDEX(Assumptions!$C$13:$C$18,MATCH(E3250,Assumptions!$A$13:$A$18,0)),INDEX(Assumptions!$B$13:$B$18,MATCH(E3250,Assumptions!$A$13:$A$18,0))*F3250)),2)</f>
        <v>25</v>
      </c>
    </row>
    <row r="3251" customFormat="false" ht="15" hidden="false" customHeight="false" outlineLevel="0" collapsed="false">
      <c r="A3251" s="24" t="s">
        <v>4074</v>
      </c>
      <c r="B3251" s="39" t="n">
        <v>46093</v>
      </c>
      <c r="C3251" s="24" t="s">
        <v>440</v>
      </c>
      <c r="D3251" s="24" t="s">
        <v>826</v>
      </c>
      <c r="E3251" s="24" t="s">
        <v>103</v>
      </c>
      <c r="F3251" s="38" t="n">
        <v>560</v>
      </c>
      <c r="G3251" s="42" t="n">
        <f aca="false">DATE(YEAR(B3251),MONTH(B3251),1)</f>
        <v>46082</v>
      </c>
      <c r="H3251" s="24" t="str">
        <f aca="false">INDEX(Customers!$B$2:$B$601,MATCH(C3251,Customers!$A$2:$A$601,0))</f>
        <v>Nairobi</v>
      </c>
      <c r="I3251" s="43" t="n">
        <f aca="false">ROUND(MIN(INDEX(Assumptions!$D$13:$D$18,MATCH(E3251,Assumptions!$A$13:$A$18,0)),MAX(INDEX(Assumptions!$C$13:$C$18,MATCH(E3251,Assumptions!$A$13:$A$18,0)),INDEX(Assumptions!$B$13:$B$18,MATCH(E3251,Assumptions!$A$13:$A$18,0))*F3251)),2)</f>
        <v>5.6</v>
      </c>
    </row>
    <row r="3252" customFormat="false" ht="15" hidden="false" customHeight="false" outlineLevel="0" collapsed="false">
      <c r="A3252" s="24" t="s">
        <v>4075</v>
      </c>
      <c r="B3252" s="39" t="n">
        <v>46093</v>
      </c>
      <c r="C3252" s="24" t="s">
        <v>440</v>
      </c>
      <c r="D3252" s="24" t="s">
        <v>826</v>
      </c>
      <c r="E3252" s="24" t="s">
        <v>109</v>
      </c>
      <c r="F3252" s="38" t="n">
        <v>18640</v>
      </c>
      <c r="G3252" s="42" t="n">
        <f aca="false">DATE(YEAR(B3252),MONTH(B3252),1)</f>
        <v>46082</v>
      </c>
      <c r="H3252" s="24" t="str">
        <f aca="false">INDEX(Customers!$B$2:$B$601,MATCH(C3252,Customers!$A$2:$A$601,0))</f>
        <v>Nairobi</v>
      </c>
      <c r="I3252" s="43" t="n">
        <f aca="false">ROUND(MIN(INDEX(Assumptions!$D$13:$D$18,MATCH(E3252,Assumptions!$A$13:$A$18,0)),MAX(INDEX(Assumptions!$C$13:$C$18,MATCH(E3252,Assumptions!$A$13:$A$18,0)),INDEX(Assumptions!$B$13:$B$18,MATCH(E3252,Assumptions!$A$13:$A$18,0))*F3252)),2)</f>
        <v>40</v>
      </c>
    </row>
    <row r="3253" customFormat="false" ht="15" hidden="false" customHeight="false" outlineLevel="0" collapsed="false">
      <c r="A3253" s="24" t="s">
        <v>4076</v>
      </c>
      <c r="B3253" s="39" t="n">
        <v>46093</v>
      </c>
      <c r="C3253" s="24" t="s">
        <v>497</v>
      </c>
      <c r="D3253" s="24" t="s">
        <v>826</v>
      </c>
      <c r="E3253" s="24" t="s">
        <v>113</v>
      </c>
      <c r="F3253" s="38" t="n">
        <v>250</v>
      </c>
      <c r="G3253" s="42" t="n">
        <f aca="false">DATE(YEAR(B3253),MONTH(B3253),1)</f>
        <v>46082</v>
      </c>
      <c r="H3253" s="24" t="str">
        <f aca="false">INDEX(Customers!$B$2:$B$601,MATCH(C3253,Customers!$A$2:$A$601,0))</f>
        <v>Nairobi</v>
      </c>
      <c r="I3253" s="43" t="n">
        <f aca="false">ROUND(MIN(INDEX(Assumptions!$D$13:$D$18,MATCH(E3253,Assumptions!$A$13:$A$18,0)),MAX(INDEX(Assumptions!$C$13:$C$18,MATCH(E3253,Assumptions!$A$13:$A$18,0)),INDEX(Assumptions!$B$13:$B$18,MATCH(E3253,Assumptions!$A$13:$A$18,0))*F3253)),2)</f>
        <v>12.5</v>
      </c>
    </row>
    <row r="3254" customFormat="false" ht="15" hidden="false" customHeight="false" outlineLevel="0" collapsed="false">
      <c r="A3254" s="24" t="s">
        <v>4077</v>
      </c>
      <c r="B3254" s="39" t="n">
        <v>46093</v>
      </c>
      <c r="C3254" s="24" t="s">
        <v>509</v>
      </c>
      <c r="D3254" s="24" t="s">
        <v>826</v>
      </c>
      <c r="E3254" s="24" t="s">
        <v>113</v>
      </c>
      <c r="F3254" s="38" t="n">
        <v>99</v>
      </c>
      <c r="G3254" s="42" t="n">
        <f aca="false">DATE(YEAR(B3254),MONTH(B3254),1)</f>
        <v>46082</v>
      </c>
      <c r="H3254" s="24" t="str">
        <f aca="false">INDEX(Customers!$B$2:$B$601,MATCH(C3254,Customers!$A$2:$A$601,0))</f>
        <v>Rift Valley</v>
      </c>
      <c r="I3254" s="43" t="n">
        <f aca="false">ROUND(MIN(INDEX(Assumptions!$D$13:$D$18,MATCH(E3254,Assumptions!$A$13:$A$18,0)),MAX(INDEX(Assumptions!$C$13:$C$18,MATCH(E3254,Assumptions!$A$13:$A$18,0)),INDEX(Assumptions!$B$13:$B$18,MATCH(E3254,Assumptions!$A$13:$A$18,0))*F3254)),2)</f>
        <v>4.95</v>
      </c>
    </row>
    <row r="3255" customFormat="false" ht="15" hidden="false" customHeight="false" outlineLevel="0" collapsed="false">
      <c r="A3255" s="24" t="s">
        <v>4078</v>
      </c>
      <c r="B3255" s="39" t="n">
        <v>46093</v>
      </c>
      <c r="C3255" s="24" t="s">
        <v>528</v>
      </c>
      <c r="D3255" s="24" t="s">
        <v>826</v>
      </c>
      <c r="E3255" s="24" t="s">
        <v>109</v>
      </c>
      <c r="F3255" s="38" t="n">
        <v>33780</v>
      </c>
      <c r="G3255" s="42" t="n">
        <f aca="false">DATE(YEAR(B3255),MONTH(B3255),1)</f>
        <v>46082</v>
      </c>
      <c r="H3255" s="24" t="str">
        <f aca="false">INDEX(Customers!$B$2:$B$601,MATCH(C3255,Customers!$A$2:$A$601,0))</f>
        <v>Central</v>
      </c>
      <c r="I3255" s="43" t="n">
        <f aca="false">ROUND(MIN(INDEX(Assumptions!$D$13:$D$18,MATCH(E3255,Assumptions!$A$13:$A$18,0)),MAX(INDEX(Assumptions!$C$13:$C$18,MATCH(E3255,Assumptions!$A$13:$A$18,0)),INDEX(Assumptions!$B$13:$B$18,MATCH(E3255,Assumptions!$A$13:$A$18,0))*F3255)),2)</f>
        <v>40</v>
      </c>
    </row>
    <row r="3256" customFormat="false" ht="15" hidden="false" customHeight="false" outlineLevel="0" collapsed="false">
      <c r="A3256" s="24" t="s">
        <v>4079</v>
      </c>
      <c r="B3256" s="39" t="n">
        <v>46093</v>
      </c>
      <c r="C3256" s="24" t="s">
        <v>532</v>
      </c>
      <c r="D3256" s="24" t="s">
        <v>826</v>
      </c>
      <c r="E3256" s="24" t="s">
        <v>103</v>
      </c>
      <c r="F3256" s="38" t="n">
        <v>750</v>
      </c>
      <c r="G3256" s="42" t="n">
        <f aca="false">DATE(YEAR(B3256),MONTH(B3256),1)</f>
        <v>46082</v>
      </c>
      <c r="H3256" s="24" t="str">
        <f aca="false">INDEX(Customers!$B$2:$B$601,MATCH(C3256,Customers!$A$2:$A$601,0))</f>
        <v>Western</v>
      </c>
      <c r="I3256" s="43" t="n">
        <f aca="false">ROUND(MIN(INDEX(Assumptions!$D$13:$D$18,MATCH(E3256,Assumptions!$A$13:$A$18,0)),MAX(INDEX(Assumptions!$C$13:$C$18,MATCH(E3256,Assumptions!$A$13:$A$18,0)),INDEX(Assumptions!$B$13:$B$18,MATCH(E3256,Assumptions!$A$13:$A$18,0))*F3256)),2)</f>
        <v>7.5</v>
      </c>
    </row>
    <row r="3257" customFormat="false" ht="15" hidden="false" customHeight="false" outlineLevel="0" collapsed="false">
      <c r="A3257" s="24" t="s">
        <v>4080</v>
      </c>
      <c r="B3257" s="39" t="n">
        <v>46093</v>
      </c>
      <c r="C3257" s="24" t="s">
        <v>534</v>
      </c>
      <c r="D3257" s="24" t="s">
        <v>204</v>
      </c>
      <c r="E3257" s="24" t="s">
        <v>107</v>
      </c>
      <c r="F3257" s="38" t="n">
        <v>2190</v>
      </c>
      <c r="G3257" s="42" t="n">
        <f aca="false">DATE(YEAR(B3257),MONTH(B3257),1)</f>
        <v>46082</v>
      </c>
      <c r="H3257" s="24" t="str">
        <f aca="false">INDEX(Customers!$B$2:$B$601,MATCH(C3257,Customers!$A$2:$A$601,0))</f>
        <v>Eastern</v>
      </c>
      <c r="I3257" s="43" t="n">
        <f aca="false">ROUND(MIN(INDEX(Assumptions!$D$13:$D$18,MATCH(E3257,Assumptions!$A$13:$A$18,0)),MAX(INDEX(Assumptions!$C$13:$C$18,MATCH(E3257,Assumptions!$A$13:$A$18,0)),INDEX(Assumptions!$B$13:$B$18,MATCH(E3257,Assumptions!$A$13:$A$18,0))*F3257)),2)</f>
        <v>0</v>
      </c>
    </row>
    <row r="3258" customFormat="false" ht="15" hidden="false" customHeight="false" outlineLevel="0" collapsed="false">
      <c r="A3258" s="24" t="s">
        <v>4081</v>
      </c>
      <c r="B3258" s="39" t="n">
        <v>46093</v>
      </c>
      <c r="C3258" s="24" t="s">
        <v>551</v>
      </c>
      <c r="D3258" s="24" t="s">
        <v>826</v>
      </c>
      <c r="E3258" s="24" t="s">
        <v>111</v>
      </c>
      <c r="F3258" s="38" t="n">
        <v>100</v>
      </c>
      <c r="G3258" s="42" t="n">
        <f aca="false">DATE(YEAR(B3258),MONTH(B3258),1)</f>
        <v>46082</v>
      </c>
      <c r="H3258" s="24" t="str">
        <f aca="false">INDEX(Customers!$B$2:$B$601,MATCH(C3258,Customers!$A$2:$A$601,0))</f>
        <v>Central</v>
      </c>
      <c r="I3258" s="43" t="n">
        <f aca="false">ROUND(MIN(INDEX(Assumptions!$D$13:$D$18,MATCH(E3258,Assumptions!$A$13:$A$18,0)),MAX(INDEX(Assumptions!$C$13:$C$18,MATCH(E3258,Assumptions!$A$13:$A$18,0)),INDEX(Assumptions!$B$13:$B$18,MATCH(E3258,Assumptions!$A$13:$A$18,0))*F3258)),2)</f>
        <v>4</v>
      </c>
    </row>
    <row r="3259" customFormat="false" ht="15" hidden="false" customHeight="false" outlineLevel="0" collapsed="false">
      <c r="A3259" s="24" t="s">
        <v>4082</v>
      </c>
      <c r="B3259" s="39" t="n">
        <v>46093</v>
      </c>
      <c r="C3259" s="24" t="s">
        <v>569</v>
      </c>
      <c r="D3259" s="24" t="s">
        <v>826</v>
      </c>
      <c r="E3259" s="24" t="s">
        <v>109</v>
      </c>
      <c r="F3259" s="38" t="n">
        <v>1900</v>
      </c>
      <c r="G3259" s="42" t="n">
        <f aca="false">DATE(YEAR(B3259),MONTH(B3259),1)</f>
        <v>46082</v>
      </c>
      <c r="H3259" s="24" t="str">
        <f aca="false">INDEX(Customers!$B$2:$B$601,MATCH(C3259,Customers!$A$2:$A$601,0))</f>
        <v>Nairobi</v>
      </c>
      <c r="I3259" s="43" t="n">
        <f aca="false">ROUND(MIN(INDEX(Assumptions!$D$13:$D$18,MATCH(E3259,Assumptions!$A$13:$A$18,0)),MAX(INDEX(Assumptions!$C$13:$C$18,MATCH(E3259,Assumptions!$A$13:$A$18,0)),INDEX(Assumptions!$B$13:$B$18,MATCH(E3259,Assumptions!$A$13:$A$18,0))*F3259)),2)</f>
        <v>7.6</v>
      </c>
    </row>
    <row r="3260" customFormat="false" ht="15" hidden="false" customHeight="false" outlineLevel="0" collapsed="false">
      <c r="A3260" s="24" t="s">
        <v>4083</v>
      </c>
      <c r="B3260" s="39" t="n">
        <v>46093</v>
      </c>
      <c r="C3260" s="24" t="s">
        <v>577</v>
      </c>
      <c r="D3260" s="24" t="s">
        <v>826</v>
      </c>
      <c r="E3260" s="24" t="s">
        <v>109</v>
      </c>
      <c r="F3260" s="38" t="n">
        <v>16490</v>
      </c>
      <c r="G3260" s="42" t="n">
        <f aca="false">DATE(YEAR(B3260),MONTH(B3260),1)</f>
        <v>46082</v>
      </c>
      <c r="H3260" s="24" t="str">
        <f aca="false">INDEX(Customers!$B$2:$B$601,MATCH(C3260,Customers!$A$2:$A$601,0))</f>
        <v>Nairobi</v>
      </c>
      <c r="I3260" s="43" t="n">
        <f aca="false">ROUND(MIN(INDEX(Assumptions!$D$13:$D$18,MATCH(E3260,Assumptions!$A$13:$A$18,0)),MAX(INDEX(Assumptions!$C$13:$C$18,MATCH(E3260,Assumptions!$A$13:$A$18,0)),INDEX(Assumptions!$B$13:$B$18,MATCH(E3260,Assumptions!$A$13:$A$18,0))*F3260)),2)</f>
        <v>40</v>
      </c>
    </row>
    <row r="3261" customFormat="false" ht="15" hidden="false" customHeight="false" outlineLevel="0" collapsed="false">
      <c r="A3261" s="24" t="s">
        <v>4084</v>
      </c>
      <c r="B3261" s="39" t="n">
        <v>46093</v>
      </c>
      <c r="C3261" s="24" t="s">
        <v>583</v>
      </c>
      <c r="D3261" s="24" t="s">
        <v>826</v>
      </c>
      <c r="E3261" s="24" t="s">
        <v>103</v>
      </c>
      <c r="F3261" s="38" t="n">
        <v>2150</v>
      </c>
      <c r="G3261" s="42" t="n">
        <f aca="false">DATE(YEAR(B3261),MONTH(B3261),1)</f>
        <v>46082</v>
      </c>
      <c r="H3261" s="24" t="str">
        <f aca="false">INDEX(Customers!$B$2:$B$601,MATCH(C3261,Customers!$A$2:$A$601,0))</f>
        <v>Western</v>
      </c>
      <c r="I3261" s="43" t="n">
        <f aca="false">ROUND(MIN(INDEX(Assumptions!$D$13:$D$18,MATCH(E3261,Assumptions!$A$13:$A$18,0)),MAX(INDEX(Assumptions!$C$13:$C$18,MATCH(E3261,Assumptions!$A$13:$A$18,0)),INDEX(Assumptions!$B$13:$B$18,MATCH(E3261,Assumptions!$A$13:$A$18,0))*F3261)),2)</f>
        <v>21.5</v>
      </c>
    </row>
    <row r="3262" customFormat="false" ht="15" hidden="false" customHeight="false" outlineLevel="0" collapsed="false">
      <c r="A3262" s="24" t="s">
        <v>4085</v>
      </c>
      <c r="B3262" s="39" t="n">
        <v>46093</v>
      </c>
      <c r="C3262" s="24" t="s">
        <v>584</v>
      </c>
      <c r="D3262" s="24" t="s">
        <v>826</v>
      </c>
      <c r="E3262" s="24" t="s">
        <v>103</v>
      </c>
      <c r="F3262" s="38" t="n">
        <v>1010</v>
      </c>
      <c r="G3262" s="42" t="n">
        <f aca="false">DATE(YEAR(B3262),MONTH(B3262),1)</f>
        <v>46082</v>
      </c>
      <c r="H3262" s="24" t="str">
        <f aca="false">INDEX(Customers!$B$2:$B$601,MATCH(C3262,Customers!$A$2:$A$601,0))</f>
        <v>Western</v>
      </c>
      <c r="I3262" s="43" t="n">
        <f aca="false">ROUND(MIN(INDEX(Assumptions!$D$13:$D$18,MATCH(E3262,Assumptions!$A$13:$A$18,0)),MAX(INDEX(Assumptions!$C$13:$C$18,MATCH(E3262,Assumptions!$A$13:$A$18,0)),INDEX(Assumptions!$B$13:$B$18,MATCH(E3262,Assumptions!$A$13:$A$18,0))*F3262)),2)</f>
        <v>10.1</v>
      </c>
    </row>
    <row r="3263" customFormat="false" ht="15" hidden="false" customHeight="false" outlineLevel="0" collapsed="false">
      <c r="A3263" s="24" t="s">
        <v>4086</v>
      </c>
      <c r="B3263" s="39" t="n">
        <v>46093</v>
      </c>
      <c r="C3263" s="24" t="s">
        <v>584</v>
      </c>
      <c r="D3263" s="24" t="s">
        <v>826</v>
      </c>
      <c r="E3263" s="24" t="s">
        <v>111</v>
      </c>
      <c r="F3263" s="38" t="n">
        <v>100</v>
      </c>
      <c r="G3263" s="42" t="n">
        <f aca="false">DATE(YEAR(B3263),MONTH(B3263),1)</f>
        <v>46082</v>
      </c>
      <c r="H3263" s="24" t="str">
        <f aca="false">INDEX(Customers!$B$2:$B$601,MATCH(C3263,Customers!$A$2:$A$601,0))</f>
        <v>Western</v>
      </c>
      <c r="I3263" s="43" t="n">
        <f aca="false">ROUND(MIN(INDEX(Assumptions!$D$13:$D$18,MATCH(E3263,Assumptions!$A$13:$A$18,0)),MAX(INDEX(Assumptions!$C$13:$C$18,MATCH(E3263,Assumptions!$A$13:$A$18,0)),INDEX(Assumptions!$B$13:$B$18,MATCH(E3263,Assumptions!$A$13:$A$18,0))*F3263)),2)</f>
        <v>4</v>
      </c>
    </row>
    <row r="3264" customFormat="false" ht="15" hidden="false" customHeight="false" outlineLevel="0" collapsed="false">
      <c r="A3264" s="24" t="s">
        <v>4087</v>
      </c>
      <c r="B3264" s="39" t="n">
        <v>46093</v>
      </c>
      <c r="C3264" s="24" t="s">
        <v>610</v>
      </c>
      <c r="D3264" s="24" t="s">
        <v>826</v>
      </c>
      <c r="E3264" s="24" t="s">
        <v>109</v>
      </c>
      <c r="F3264" s="38" t="n">
        <v>1780</v>
      </c>
      <c r="G3264" s="42" t="n">
        <f aca="false">DATE(YEAR(B3264),MONTH(B3264),1)</f>
        <v>46082</v>
      </c>
      <c r="H3264" s="24" t="str">
        <f aca="false">INDEX(Customers!$B$2:$B$601,MATCH(C3264,Customers!$A$2:$A$601,0))</f>
        <v>Nairobi</v>
      </c>
      <c r="I3264" s="43" t="n">
        <f aca="false">ROUND(MIN(INDEX(Assumptions!$D$13:$D$18,MATCH(E3264,Assumptions!$A$13:$A$18,0)),MAX(INDEX(Assumptions!$C$13:$C$18,MATCH(E3264,Assumptions!$A$13:$A$18,0)),INDEX(Assumptions!$B$13:$B$18,MATCH(E3264,Assumptions!$A$13:$A$18,0))*F3264)),2)</f>
        <v>7.12</v>
      </c>
    </row>
    <row r="3265" customFormat="false" ht="15" hidden="false" customHeight="false" outlineLevel="0" collapsed="false">
      <c r="A3265" s="24" t="s">
        <v>4088</v>
      </c>
      <c r="B3265" s="39" t="n">
        <v>46093</v>
      </c>
      <c r="C3265" s="24" t="s">
        <v>619</v>
      </c>
      <c r="D3265" s="24" t="s">
        <v>826</v>
      </c>
      <c r="E3265" s="24" t="s">
        <v>113</v>
      </c>
      <c r="F3265" s="38" t="n">
        <v>250</v>
      </c>
      <c r="G3265" s="42" t="n">
        <f aca="false">DATE(YEAR(B3265),MONTH(B3265),1)</f>
        <v>46082</v>
      </c>
      <c r="H3265" s="24" t="str">
        <f aca="false">INDEX(Customers!$B$2:$B$601,MATCH(C3265,Customers!$A$2:$A$601,0))</f>
        <v>Rift Valley</v>
      </c>
      <c r="I3265" s="43" t="n">
        <f aca="false">ROUND(MIN(INDEX(Assumptions!$D$13:$D$18,MATCH(E3265,Assumptions!$A$13:$A$18,0)),MAX(INDEX(Assumptions!$C$13:$C$18,MATCH(E3265,Assumptions!$A$13:$A$18,0)),INDEX(Assumptions!$B$13:$B$18,MATCH(E3265,Assumptions!$A$13:$A$18,0))*F3265)),2)</f>
        <v>12.5</v>
      </c>
    </row>
    <row r="3266" customFormat="false" ht="15" hidden="false" customHeight="false" outlineLevel="0" collapsed="false">
      <c r="A3266" s="24" t="s">
        <v>4089</v>
      </c>
      <c r="B3266" s="39" t="n">
        <v>46093</v>
      </c>
      <c r="C3266" s="24" t="s">
        <v>650</v>
      </c>
      <c r="D3266" s="24" t="s">
        <v>826</v>
      </c>
      <c r="E3266" s="24" t="s">
        <v>109</v>
      </c>
      <c r="F3266" s="38" t="n">
        <v>1000</v>
      </c>
      <c r="G3266" s="42" t="n">
        <f aca="false">DATE(YEAR(B3266),MONTH(B3266),1)</f>
        <v>46082</v>
      </c>
      <c r="H3266" s="24" t="str">
        <f aca="false">INDEX(Customers!$B$2:$B$601,MATCH(C3266,Customers!$A$2:$A$601,0))</f>
        <v>Eastern</v>
      </c>
      <c r="I3266" s="43" t="n">
        <f aca="false">ROUND(MIN(INDEX(Assumptions!$D$13:$D$18,MATCH(E3266,Assumptions!$A$13:$A$18,0)),MAX(INDEX(Assumptions!$C$13:$C$18,MATCH(E3266,Assumptions!$A$13:$A$18,0)),INDEX(Assumptions!$B$13:$B$18,MATCH(E3266,Assumptions!$A$13:$A$18,0))*F3266)),2)</f>
        <v>4</v>
      </c>
    </row>
    <row r="3267" customFormat="false" ht="15" hidden="false" customHeight="false" outlineLevel="0" collapsed="false">
      <c r="A3267" s="24" t="s">
        <v>4090</v>
      </c>
      <c r="B3267" s="39" t="n">
        <v>46093</v>
      </c>
      <c r="C3267" s="24" t="s">
        <v>650</v>
      </c>
      <c r="D3267" s="24" t="s">
        <v>826</v>
      </c>
      <c r="E3267" s="24" t="s">
        <v>113</v>
      </c>
      <c r="F3267" s="38" t="n">
        <v>50</v>
      </c>
      <c r="G3267" s="42" t="n">
        <f aca="false">DATE(YEAR(B3267),MONTH(B3267),1)</f>
        <v>46082</v>
      </c>
      <c r="H3267" s="24" t="str">
        <f aca="false">INDEX(Customers!$B$2:$B$601,MATCH(C3267,Customers!$A$2:$A$601,0))</f>
        <v>Eastern</v>
      </c>
      <c r="I3267" s="43" t="n">
        <f aca="false">ROUND(MIN(INDEX(Assumptions!$D$13:$D$18,MATCH(E3267,Assumptions!$A$13:$A$18,0)),MAX(INDEX(Assumptions!$C$13:$C$18,MATCH(E3267,Assumptions!$A$13:$A$18,0)),INDEX(Assumptions!$B$13:$B$18,MATCH(E3267,Assumptions!$A$13:$A$18,0))*F3267)),2)</f>
        <v>2.5</v>
      </c>
    </row>
    <row r="3268" customFormat="false" ht="15" hidden="false" customHeight="false" outlineLevel="0" collapsed="false">
      <c r="A3268" s="24" t="s">
        <v>4091</v>
      </c>
      <c r="B3268" s="39" t="n">
        <v>46093</v>
      </c>
      <c r="C3268" s="24" t="s">
        <v>665</v>
      </c>
      <c r="D3268" s="24" t="s">
        <v>826</v>
      </c>
      <c r="E3268" s="24" t="s">
        <v>113</v>
      </c>
      <c r="F3268" s="38" t="n">
        <v>250</v>
      </c>
      <c r="G3268" s="42" t="n">
        <f aca="false">DATE(YEAR(B3268),MONTH(B3268),1)</f>
        <v>46082</v>
      </c>
      <c r="H3268" s="24" t="str">
        <f aca="false">INDEX(Customers!$B$2:$B$601,MATCH(C3268,Customers!$A$2:$A$601,0))</f>
        <v>Nairobi</v>
      </c>
      <c r="I3268" s="43" t="n">
        <f aca="false">ROUND(MIN(INDEX(Assumptions!$D$13:$D$18,MATCH(E3268,Assumptions!$A$13:$A$18,0)),MAX(INDEX(Assumptions!$C$13:$C$18,MATCH(E3268,Assumptions!$A$13:$A$18,0)),INDEX(Assumptions!$B$13:$B$18,MATCH(E3268,Assumptions!$A$13:$A$18,0))*F3268)),2)</f>
        <v>12.5</v>
      </c>
    </row>
    <row r="3269" customFormat="false" ht="15" hidden="false" customHeight="false" outlineLevel="0" collapsed="false">
      <c r="A3269" s="24" t="s">
        <v>4092</v>
      </c>
      <c r="B3269" s="39" t="n">
        <v>46093</v>
      </c>
      <c r="C3269" s="24" t="s">
        <v>710</v>
      </c>
      <c r="D3269" s="24" t="s">
        <v>826</v>
      </c>
      <c r="E3269" s="24" t="s">
        <v>103</v>
      </c>
      <c r="F3269" s="38" t="n">
        <v>1730</v>
      </c>
      <c r="G3269" s="42" t="n">
        <f aca="false">DATE(YEAR(B3269),MONTH(B3269),1)</f>
        <v>46082</v>
      </c>
      <c r="H3269" s="24" t="str">
        <f aca="false">INDEX(Customers!$B$2:$B$601,MATCH(C3269,Customers!$A$2:$A$601,0))</f>
        <v>Nairobi</v>
      </c>
      <c r="I3269" s="43" t="n">
        <f aca="false">ROUND(MIN(INDEX(Assumptions!$D$13:$D$18,MATCH(E3269,Assumptions!$A$13:$A$18,0)),MAX(INDEX(Assumptions!$C$13:$C$18,MATCH(E3269,Assumptions!$A$13:$A$18,0)),INDEX(Assumptions!$B$13:$B$18,MATCH(E3269,Assumptions!$A$13:$A$18,0))*F3269)),2)</f>
        <v>17.3</v>
      </c>
    </row>
    <row r="3270" customFormat="false" ht="15" hidden="false" customHeight="false" outlineLevel="0" collapsed="false">
      <c r="A3270" s="24" t="s">
        <v>4093</v>
      </c>
      <c r="B3270" s="39" t="n">
        <v>46093</v>
      </c>
      <c r="C3270" s="24" t="s">
        <v>724</v>
      </c>
      <c r="D3270" s="24" t="s">
        <v>826</v>
      </c>
      <c r="E3270" s="24" t="s">
        <v>113</v>
      </c>
      <c r="F3270" s="38" t="n">
        <v>1000</v>
      </c>
      <c r="G3270" s="42" t="n">
        <f aca="false">DATE(YEAR(B3270),MONTH(B3270),1)</f>
        <v>46082</v>
      </c>
      <c r="H3270" s="24" t="str">
        <f aca="false">INDEX(Customers!$B$2:$B$601,MATCH(C3270,Customers!$A$2:$A$601,0))</f>
        <v>Central</v>
      </c>
      <c r="I3270" s="43" t="n">
        <f aca="false">ROUND(MIN(INDEX(Assumptions!$D$13:$D$18,MATCH(E3270,Assumptions!$A$13:$A$18,0)),MAX(INDEX(Assumptions!$C$13:$C$18,MATCH(E3270,Assumptions!$A$13:$A$18,0)),INDEX(Assumptions!$B$13:$B$18,MATCH(E3270,Assumptions!$A$13:$A$18,0))*F3270)),2)</f>
        <v>50</v>
      </c>
    </row>
    <row r="3271" customFormat="false" ht="15" hidden="false" customHeight="false" outlineLevel="0" collapsed="false">
      <c r="A3271" s="24" t="s">
        <v>4094</v>
      </c>
      <c r="B3271" s="39" t="n">
        <v>46093</v>
      </c>
      <c r="C3271" s="24" t="s">
        <v>763</v>
      </c>
      <c r="D3271" s="24" t="s">
        <v>196</v>
      </c>
      <c r="E3271" s="24" t="s">
        <v>107</v>
      </c>
      <c r="F3271" s="38" t="n">
        <v>7330</v>
      </c>
      <c r="G3271" s="42" t="n">
        <f aca="false">DATE(YEAR(B3271),MONTH(B3271),1)</f>
        <v>46082</v>
      </c>
      <c r="H3271" s="24" t="str">
        <f aca="false">INDEX(Customers!$B$2:$B$601,MATCH(C3271,Customers!$A$2:$A$601,0))</f>
        <v>Western</v>
      </c>
      <c r="I3271" s="43" t="n">
        <f aca="false">ROUND(MIN(INDEX(Assumptions!$D$13:$D$18,MATCH(E3271,Assumptions!$A$13:$A$18,0)),MAX(INDEX(Assumptions!$C$13:$C$18,MATCH(E3271,Assumptions!$A$13:$A$18,0)),INDEX(Assumptions!$B$13:$B$18,MATCH(E3271,Assumptions!$A$13:$A$18,0))*F3271)),2)</f>
        <v>0</v>
      </c>
    </row>
    <row r="3272" customFormat="false" ht="15" hidden="false" customHeight="false" outlineLevel="0" collapsed="false">
      <c r="A3272" s="24" t="s">
        <v>4095</v>
      </c>
      <c r="B3272" s="39" t="n">
        <v>46093</v>
      </c>
      <c r="C3272" s="24" t="s">
        <v>764</v>
      </c>
      <c r="D3272" s="24" t="s">
        <v>826</v>
      </c>
      <c r="E3272" s="24" t="s">
        <v>103</v>
      </c>
      <c r="F3272" s="38" t="n">
        <v>850</v>
      </c>
      <c r="G3272" s="42" t="n">
        <f aca="false">DATE(YEAR(B3272),MONTH(B3272),1)</f>
        <v>46082</v>
      </c>
      <c r="H3272" s="24" t="str">
        <f aca="false">INDEX(Customers!$B$2:$B$601,MATCH(C3272,Customers!$A$2:$A$601,0))</f>
        <v>Nairobi</v>
      </c>
      <c r="I3272" s="43" t="n">
        <f aca="false">ROUND(MIN(INDEX(Assumptions!$D$13:$D$18,MATCH(E3272,Assumptions!$A$13:$A$18,0)),MAX(INDEX(Assumptions!$C$13:$C$18,MATCH(E3272,Assumptions!$A$13:$A$18,0)),INDEX(Assumptions!$B$13:$B$18,MATCH(E3272,Assumptions!$A$13:$A$18,0))*F3272)),2)</f>
        <v>8.5</v>
      </c>
    </row>
    <row r="3273" customFormat="false" ht="15" hidden="false" customHeight="false" outlineLevel="0" collapsed="false">
      <c r="A3273" s="24" t="s">
        <v>4096</v>
      </c>
      <c r="B3273" s="39" t="n">
        <v>46093</v>
      </c>
      <c r="C3273" s="24" t="s">
        <v>816</v>
      </c>
      <c r="D3273" s="24" t="s">
        <v>826</v>
      </c>
      <c r="E3273" s="24" t="s">
        <v>103</v>
      </c>
      <c r="F3273" s="38" t="n">
        <v>1210</v>
      </c>
      <c r="G3273" s="42" t="n">
        <f aca="false">DATE(YEAR(B3273),MONTH(B3273),1)</f>
        <v>46082</v>
      </c>
      <c r="H3273" s="24" t="str">
        <f aca="false">INDEX(Customers!$B$2:$B$601,MATCH(C3273,Customers!$A$2:$A$601,0))</f>
        <v>Nairobi</v>
      </c>
      <c r="I3273" s="43" t="n">
        <f aca="false">ROUND(MIN(INDEX(Assumptions!$D$13:$D$18,MATCH(E3273,Assumptions!$A$13:$A$18,0)),MAX(INDEX(Assumptions!$C$13:$C$18,MATCH(E3273,Assumptions!$A$13:$A$18,0)),INDEX(Assumptions!$B$13:$B$18,MATCH(E3273,Assumptions!$A$13:$A$18,0))*F3273)),2)</f>
        <v>12.1</v>
      </c>
    </row>
    <row r="3274" customFormat="false" ht="15" hidden="false" customHeight="false" outlineLevel="0" collapsed="false">
      <c r="A3274" s="24" t="s">
        <v>4097</v>
      </c>
      <c r="B3274" s="39" t="n">
        <v>46094</v>
      </c>
      <c r="C3274" s="24" t="s">
        <v>254</v>
      </c>
      <c r="D3274" s="24" t="s">
        <v>826</v>
      </c>
      <c r="E3274" s="24" t="s">
        <v>111</v>
      </c>
      <c r="F3274" s="38" t="n">
        <v>20</v>
      </c>
      <c r="G3274" s="42" t="n">
        <f aca="false">DATE(YEAR(B3274),MONTH(B3274),1)</f>
        <v>46082</v>
      </c>
      <c r="H3274" s="24" t="str">
        <f aca="false">INDEX(Customers!$B$2:$B$601,MATCH(C3274,Customers!$A$2:$A$601,0))</f>
        <v>Rift Valley</v>
      </c>
      <c r="I3274" s="43" t="n">
        <f aca="false">ROUND(MIN(INDEX(Assumptions!$D$13:$D$18,MATCH(E3274,Assumptions!$A$13:$A$18,0)),MAX(INDEX(Assumptions!$C$13:$C$18,MATCH(E3274,Assumptions!$A$13:$A$18,0)),INDEX(Assumptions!$B$13:$B$18,MATCH(E3274,Assumptions!$A$13:$A$18,0))*F3274)),2)</f>
        <v>0.8</v>
      </c>
    </row>
    <row r="3275" customFormat="false" ht="15" hidden="false" customHeight="false" outlineLevel="0" collapsed="false">
      <c r="A3275" s="24" t="s">
        <v>4098</v>
      </c>
      <c r="B3275" s="39" t="n">
        <v>46094</v>
      </c>
      <c r="C3275" s="24" t="s">
        <v>256</v>
      </c>
      <c r="D3275" s="24" t="s">
        <v>826</v>
      </c>
      <c r="E3275" s="24" t="s">
        <v>109</v>
      </c>
      <c r="F3275" s="38" t="n">
        <v>5470</v>
      </c>
      <c r="G3275" s="42" t="n">
        <f aca="false">DATE(YEAR(B3275),MONTH(B3275),1)</f>
        <v>46082</v>
      </c>
      <c r="H3275" s="24" t="str">
        <f aca="false">INDEX(Customers!$B$2:$B$601,MATCH(C3275,Customers!$A$2:$A$601,0))</f>
        <v>Eastern</v>
      </c>
      <c r="I3275" s="43" t="n">
        <f aca="false">ROUND(MIN(INDEX(Assumptions!$D$13:$D$18,MATCH(E3275,Assumptions!$A$13:$A$18,0)),MAX(INDEX(Assumptions!$C$13:$C$18,MATCH(E3275,Assumptions!$A$13:$A$18,0)),INDEX(Assumptions!$B$13:$B$18,MATCH(E3275,Assumptions!$A$13:$A$18,0))*F3275)),2)</f>
        <v>21.88</v>
      </c>
    </row>
    <row r="3276" customFormat="false" ht="15" hidden="false" customHeight="false" outlineLevel="0" collapsed="false">
      <c r="A3276" s="24" t="s">
        <v>4099</v>
      </c>
      <c r="B3276" s="39" t="n">
        <v>46094</v>
      </c>
      <c r="C3276" s="24" t="s">
        <v>310</v>
      </c>
      <c r="D3276" s="24" t="s">
        <v>205</v>
      </c>
      <c r="E3276" s="24" t="s">
        <v>107</v>
      </c>
      <c r="F3276" s="38" t="n">
        <v>14370</v>
      </c>
      <c r="G3276" s="42" t="n">
        <f aca="false">DATE(YEAR(B3276),MONTH(B3276),1)</f>
        <v>46082</v>
      </c>
      <c r="H3276" s="24" t="str">
        <f aca="false">INDEX(Customers!$B$2:$B$601,MATCH(C3276,Customers!$A$2:$A$601,0))</f>
        <v>Eastern</v>
      </c>
      <c r="I3276" s="43" t="n">
        <f aca="false">ROUND(MIN(INDEX(Assumptions!$D$13:$D$18,MATCH(E3276,Assumptions!$A$13:$A$18,0)),MAX(INDEX(Assumptions!$C$13:$C$18,MATCH(E3276,Assumptions!$A$13:$A$18,0)),INDEX(Assumptions!$B$13:$B$18,MATCH(E3276,Assumptions!$A$13:$A$18,0))*F3276)),2)</f>
        <v>0</v>
      </c>
    </row>
    <row r="3277" customFormat="false" ht="15" hidden="false" customHeight="false" outlineLevel="0" collapsed="false">
      <c r="A3277" s="24" t="s">
        <v>4100</v>
      </c>
      <c r="B3277" s="39" t="n">
        <v>46094</v>
      </c>
      <c r="C3277" s="24" t="s">
        <v>327</v>
      </c>
      <c r="D3277" s="24" t="s">
        <v>173</v>
      </c>
      <c r="E3277" s="24" t="s">
        <v>105</v>
      </c>
      <c r="F3277" s="38" t="n">
        <v>7350</v>
      </c>
      <c r="G3277" s="42" t="n">
        <f aca="false">DATE(YEAR(B3277),MONTH(B3277),1)</f>
        <v>46082</v>
      </c>
      <c r="H3277" s="24" t="str">
        <f aca="false">INDEX(Customers!$B$2:$B$601,MATCH(C3277,Customers!$A$2:$A$601,0))</f>
        <v>Rift Valley</v>
      </c>
      <c r="I3277" s="43" t="n">
        <f aca="false">ROUND(MIN(INDEX(Assumptions!$D$13:$D$18,MATCH(E3277,Assumptions!$A$13:$A$18,0)),MAX(INDEX(Assumptions!$C$13:$C$18,MATCH(E3277,Assumptions!$A$13:$A$18,0)),INDEX(Assumptions!$B$13:$B$18,MATCH(E3277,Assumptions!$A$13:$A$18,0))*F3277)),2)</f>
        <v>110.25</v>
      </c>
    </row>
    <row r="3278" customFormat="false" ht="15" hidden="false" customHeight="false" outlineLevel="0" collapsed="false">
      <c r="A3278" s="24" t="s">
        <v>4101</v>
      </c>
      <c r="B3278" s="39" t="n">
        <v>46094</v>
      </c>
      <c r="C3278" s="24" t="s">
        <v>335</v>
      </c>
      <c r="D3278" s="24" t="s">
        <v>164</v>
      </c>
      <c r="E3278" s="24" t="s">
        <v>105</v>
      </c>
      <c r="F3278" s="38" t="n">
        <v>4130</v>
      </c>
      <c r="G3278" s="42" t="n">
        <f aca="false">DATE(YEAR(B3278),MONTH(B3278),1)</f>
        <v>46082</v>
      </c>
      <c r="H3278" s="24" t="str">
        <f aca="false">INDEX(Customers!$B$2:$B$601,MATCH(C3278,Customers!$A$2:$A$601,0))</f>
        <v>Nairobi</v>
      </c>
      <c r="I3278" s="43" t="n">
        <f aca="false">ROUND(MIN(INDEX(Assumptions!$D$13:$D$18,MATCH(E3278,Assumptions!$A$13:$A$18,0)),MAX(INDEX(Assumptions!$C$13:$C$18,MATCH(E3278,Assumptions!$A$13:$A$18,0)),INDEX(Assumptions!$B$13:$B$18,MATCH(E3278,Assumptions!$A$13:$A$18,0))*F3278)),2)</f>
        <v>61.95</v>
      </c>
    </row>
    <row r="3279" customFormat="false" ht="15" hidden="false" customHeight="false" outlineLevel="0" collapsed="false">
      <c r="A3279" s="24" t="s">
        <v>4102</v>
      </c>
      <c r="B3279" s="39" t="n">
        <v>46094</v>
      </c>
      <c r="C3279" s="24" t="s">
        <v>344</v>
      </c>
      <c r="D3279" s="24" t="s">
        <v>826</v>
      </c>
      <c r="E3279" s="24" t="s">
        <v>103</v>
      </c>
      <c r="F3279" s="38" t="n">
        <v>4260</v>
      </c>
      <c r="G3279" s="42" t="n">
        <f aca="false">DATE(YEAR(B3279),MONTH(B3279),1)</f>
        <v>46082</v>
      </c>
      <c r="H3279" s="24" t="str">
        <f aca="false">INDEX(Customers!$B$2:$B$601,MATCH(C3279,Customers!$A$2:$A$601,0))</f>
        <v>Central</v>
      </c>
      <c r="I3279" s="43" t="n">
        <f aca="false">ROUND(MIN(INDEX(Assumptions!$D$13:$D$18,MATCH(E3279,Assumptions!$A$13:$A$18,0)),MAX(INDEX(Assumptions!$C$13:$C$18,MATCH(E3279,Assumptions!$A$13:$A$18,0)),INDEX(Assumptions!$B$13:$B$18,MATCH(E3279,Assumptions!$A$13:$A$18,0))*F3279)),2)</f>
        <v>42.6</v>
      </c>
    </row>
    <row r="3280" customFormat="false" ht="15" hidden="false" customHeight="false" outlineLevel="0" collapsed="false">
      <c r="A3280" s="24" t="s">
        <v>4103</v>
      </c>
      <c r="B3280" s="39" t="n">
        <v>46094</v>
      </c>
      <c r="C3280" s="24" t="s">
        <v>344</v>
      </c>
      <c r="D3280" s="24" t="s">
        <v>206</v>
      </c>
      <c r="E3280" s="24" t="s">
        <v>107</v>
      </c>
      <c r="F3280" s="38" t="n">
        <v>2670</v>
      </c>
      <c r="G3280" s="42" t="n">
        <f aca="false">DATE(YEAR(B3280),MONTH(B3280),1)</f>
        <v>46082</v>
      </c>
      <c r="H3280" s="24" t="str">
        <f aca="false">INDEX(Customers!$B$2:$B$601,MATCH(C3280,Customers!$A$2:$A$601,0))</f>
        <v>Central</v>
      </c>
      <c r="I3280" s="43" t="n">
        <f aca="false">ROUND(MIN(INDEX(Assumptions!$D$13:$D$18,MATCH(E3280,Assumptions!$A$13:$A$18,0)),MAX(INDEX(Assumptions!$C$13:$C$18,MATCH(E3280,Assumptions!$A$13:$A$18,0)),INDEX(Assumptions!$B$13:$B$18,MATCH(E3280,Assumptions!$A$13:$A$18,0))*F3280)),2)</f>
        <v>0</v>
      </c>
    </row>
    <row r="3281" customFormat="false" ht="15" hidden="false" customHeight="false" outlineLevel="0" collapsed="false">
      <c r="A3281" s="24" t="s">
        <v>4104</v>
      </c>
      <c r="B3281" s="39" t="n">
        <v>46094</v>
      </c>
      <c r="C3281" s="24" t="s">
        <v>349</v>
      </c>
      <c r="D3281" s="24" t="s">
        <v>826</v>
      </c>
      <c r="E3281" s="24" t="s">
        <v>103</v>
      </c>
      <c r="F3281" s="38" t="n">
        <v>1490</v>
      </c>
      <c r="G3281" s="42" t="n">
        <f aca="false">DATE(YEAR(B3281),MONTH(B3281),1)</f>
        <v>46082</v>
      </c>
      <c r="H3281" s="24" t="str">
        <f aca="false">INDEX(Customers!$B$2:$B$601,MATCH(C3281,Customers!$A$2:$A$601,0))</f>
        <v>Rift Valley</v>
      </c>
      <c r="I3281" s="43" t="n">
        <f aca="false">ROUND(MIN(INDEX(Assumptions!$D$13:$D$18,MATCH(E3281,Assumptions!$A$13:$A$18,0)),MAX(INDEX(Assumptions!$C$13:$C$18,MATCH(E3281,Assumptions!$A$13:$A$18,0)),INDEX(Assumptions!$B$13:$B$18,MATCH(E3281,Assumptions!$A$13:$A$18,0))*F3281)),2)</f>
        <v>14.9</v>
      </c>
    </row>
    <row r="3282" customFormat="false" ht="15" hidden="false" customHeight="false" outlineLevel="0" collapsed="false">
      <c r="A3282" s="24" t="s">
        <v>4105</v>
      </c>
      <c r="B3282" s="39" t="n">
        <v>46094</v>
      </c>
      <c r="C3282" s="24" t="s">
        <v>385</v>
      </c>
      <c r="D3282" s="24" t="s">
        <v>166</v>
      </c>
      <c r="E3282" s="24" t="s">
        <v>107</v>
      </c>
      <c r="F3282" s="38" t="n">
        <v>29320</v>
      </c>
      <c r="G3282" s="42" t="n">
        <f aca="false">DATE(YEAR(B3282),MONTH(B3282),1)</f>
        <v>46082</v>
      </c>
      <c r="H3282" s="24" t="str">
        <f aca="false">INDEX(Customers!$B$2:$B$601,MATCH(C3282,Customers!$A$2:$A$601,0))</f>
        <v>Central</v>
      </c>
      <c r="I3282" s="43" t="n">
        <f aca="false">ROUND(MIN(INDEX(Assumptions!$D$13:$D$18,MATCH(E3282,Assumptions!$A$13:$A$18,0)),MAX(INDEX(Assumptions!$C$13:$C$18,MATCH(E3282,Assumptions!$A$13:$A$18,0)),INDEX(Assumptions!$B$13:$B$18,MATCH(E3282,Assumptions!$A$13:$A$18,0))*F3282)),2)</f>
        <v>0</v>
      </c>
    </row>
    <row r="3283" customFormat="false" ht="15" hidden="false" customHeight="false" outlineLevel="0" collapsed="false">
      <c r="A3283" s="24" t="s">
        <v>4106</v>
      </c>
      <c r="B3283" s="39" t="n">
        <v>46094</v>
      </c>
      <c r="C3283" s="24" t="s">
        <v>391</v>
      </c>
      <c r="D3283" s="24" t="s">
        <v>826</v>
      </c>
      <c r="E3283" s="24" t="s">
        <v>103</v>
      </c>
      <c r="F3283" s="38" t="n">
        <v>8380</v>
      </c>
      <c r="G3283" s="42" t="n">
        <f aca="false">DATE(YEAR(B3283),MONTH(B3283),1)</f>
        <v>46082</v>
      </c>
      <c r="H3283" s="24" t="str">
        <f aca="false">INDEX(Customers!$B$2:$B$601,MATCH(C3283,Customers!$A$2:$A$601,0))</f>
        <v>Nairobi</v>
      </c>
      <c r="I3283" s="43" t="n">
        <f aca="false">ROUND(MIN(INDEX(Assumptions!$D$13:$D$18,MATCH(E3283,Assumptions!$A$13:$A$18,0)),MAX(INDEX(Assumptions!$C$13:$C$18,MATCH(E3283,Assumptions!$A$13:$A$18,0)),INDEX(Assumptions!$B$13:$B$18,MATCH(E3283,Assumptions!$A$13:$A$18,0))*F3283)),2)</f>
        <v>83.8</v>
      </c>
    </row>
    <row r="3284" customFormat="false" ht="15" hidden="false" customHeight="false" outlineLevel="0" collapsed="false">
      <c r="A3284" s="24" t="s">
        <v>4107</v>
      </c>
      <c r="B3284" s="39" t="n">
        <v>46094</v>
      </c>
      <c r="C3284" s="24" t="s">
        <v>396</v>
      </c>
      <c r="D3284" s="24" t="s">
        <v>826</v>
      </c>
      <c r="E3284" s="24" t="s">
        <v>103</v>
      </c>
      <c r="F3284" s="38" t="n">
        <v>960</v>
      </c>
      <c r="G3284" s="42" t="n">
        <f aca="false">DATE(YEAR(B3284),MONTH(B3284),1)</f>
        <v>46082</v>
      </c>
      <c r="H3284" s="24" t="str">
        <f aca="false">INDEX(Customers!$B$2:$B$601,MATCH(C3284,Customers!$A$2:$A$601,0))</f>
        <v>Nairobi</v>
      </c>
      <c r="I3284" s="43" t="n">
        <f aca="false">ROUND(MIN(INDEX(Assumptions!$D$13:$D$18,MATCH(E3284,Assumptions!$A$13:$A$18,0)),MAX(INDEX(Assumptions!$C$13:$C$18,MATCH(E3284,Assumptions!$A$13:$A$18,0)),INDEX(Assumptions!$B$13:$B$18,MATCH(E3284,Assumptions!$A$13:$A$18,0))*F3284)),2)</f>
        <v>9.6</v>
      </c>
    </row>
    <row r="3285" customFormat="false" ht="15" hidden="false" customHeight="false" outlineLevel="0" collapsed="false">
      <c r="A3285" s="24" t="s">
        <v>4108</v>
      </c>
      <c r="B3285" s="39" t="n">
        <v>46094</v>
      </c>
      <c r="C3285" s="24" t="s">
        <v>396</v>
      </c>
      <c r="D3285" s="24" t="s">
        <v>159</v>
      </c>
      <c r="E3285" s="24" t="s">
        <v>107</v>
      </c>
      <c r="F3285" s="38" t="n">
        <v>3580</v>
      </c>
      <c r="G3285" s="42" t="n">
        <f aca="false">DATE(YEAR(B3285),MONTH(B3285),1)</f>
        <v>46082</v>
      </c>
      <c r="H3285" s="24" t="str">
        <f aca="false">INDEX(Customers!$B$2:$B$601,MATCH(C3285,Customers!$A$2:$A$601,0))</f>
        <v>Nairobi</v>
      </c>
      <c r="I3285" s="43" t="n">
        <f aca="false">ROUND(MIN(INDEX(Assumptions!$D$13:$D$18,MATCH(E3285,Assumptions!$A$13:$A$18,0)),MAX(INDEX(Assumptions!$C$13:$C$18,MATCH(E3285,Assumptions!$A$13:$A$18,0)),INDEX(Assumptions!$B$13:$B$18,MATCH(E3285,Assumptions!$A$13:$A$18,0))*F3285)),2)</f>
        <v>0</v>
      </c>
    </row>
    <row r="3286" customFormat="false" ht="15" hidden="false" customHeight="false" outlineLevel="0" collapsed="false">
      <c r="A3286" s="24" t="s">
        <v>4109</v>
      </c>
      <c r="B3286" s="39" t="n">
        <v>46094</v>
      </c>
      <c r="C3286" s="24" t="s">
        <v>430</v>
      </c>
      <c r="D3286" s="24" t="s">
        <v>826</v>
      </c>
      <c r="E3286" s="24" t="s">
        <v>103</v>
      </c>
      <c r="F3286" s="38" t="n">
        <v>9410</v>
      </c>
      <c r="G3286" s="42" t="n">
        <f aca="false">DATE(YEAR(B3286),MONTH(B3286),1)</f>
        <v>46082</v>
      </c>
      <c r="H3286" s="24" t="str">
        <f aca="false">INDEX(Customers!$B$2:$B$601,MATCH(C3286,Customers!$A$2:$A$601,0))</f>
        <v>Western</v>
      </c>
      <c r="I3286" s="43" t="n">
        <f aca="false">ROUND(MIN(INDEX(Assumptions!$D$13:$D$18,MATCH(E3286,Assumptions!$A$13:$A$18,0)),MAX(INDEX(Assumptions!$C$13:$C$18,MATCH(E3286,Assumptions!$A$13:$A$18,0)),INDEX(Assumptions!$B$13:$B$18,MATCH(E3286,Assumptions!$A$13:$A$18,0))*F3286)),2)</f>
        <v>94.1</v>
      </c>
    </row>
    <row r="3287" customFormat="false" ht="15" hidden="false" customHeight="false" outlineLevel="0" collapsed="false">
      <c r="A3287" s="24" t="s">
        <v>4110</v>
      </c>
      <c r="B3287" s="39" t="n">
        <v>46094</v>
      </c>
      <c r="C3287" s="24" t="s">
        <v>444</v>
      </c>
      <c r="D3287" s="24" t="s">
        <v>826</v>
      </c>
      <c r="E3287" s="24" t="s">
        <v>113</v>
      </c>
      <c r="F3287" s="38" t="n">
        <v>99</v>
      </c>
      <c r="G3287" s="42" t="n">
        <f aca="false">DATE(YEAR(B3287),MONTH(B3287),1)</f>
        <v>46082</v>
      </c>
      <c r="H3287" s="24" t="str">
        <f aca="false">INDEX(Customers!$B$2:$B$601,MATCH(C3287,Customers!$A$2:$A$601,0))</f>
        <v>Rift Valley</v>
      </c>
      <c r="I3287" s="43" t="n">
        <f aca="false">ROUND(MIN(INDEX(Assumptions!$D$13:$D$18,MATCH(E3287,Assumptions!$A$13:$A$18,0)),MAX(INDEX(Assumptions!$C$13:$C$18,MATCH(E3287,Assumptions!$A$13:$A$18,0)),INDEX(Assumptions!$B$13:$B$18,MATCH(E3287,Assumptions!$A$13:$A$18,0))*F3287)),2)</f>
        <v>4.95</v>
      </c>
    </row>
    <row r="3288" customFormat="false" ht="15" hidden="false" customHeight="false" outlineLevel="0" collapsed="false">
      <c r="A3288" s="24" t="s">
        <v>4111</v>
      </c>
      <c r="B3288" s="39" t="n">
        <v>46094</v>
      </c>
      <c r="C3288" s="24" t="s">
        <v>445</v>
      </c>
      <c r="D3288" s="24" t="s">
        <v>826</v>
      </c>
      <c r="E3288" s="24" t="s">
        <v>111</v>
      </c>
      <c r="F3288" s="38" t="n">
        <v>50</v>
      </c>
      <c r="G3288" s="42" t="n">
        <f aca="false">DATE(YEAR(B3288),MONTH(B3288),1)</f>
        <v>46082</v>
      </c>
      <c r="H3288" s="24" t="str">
        <f aca="false">INDEX(Customers!$B$2:$B$601,MATCH(C3288,Customers!$A$2:$A$601,0))</f>
        <v>Central</v>
      </c>
      <c r="I3288" s="43" t="n">
        <f aca="false">ROUND(MIN(INDEX(Assumptions!$D$13:$D$18,MATCH(E3288,Assumptions!$A$13:$A$18,0)),MAX(INDEX(Assumptions!$C$13:$C$18,MATCH(E3288,Assumptions!$A$13:$A$18,0)),INDEX(Assumptions!$B$13:$B$18,MATCH(E3288,Assumptions!$A$13:$A$18,0))*F3288)),2)</f>
        <v>2</v>
      </c>
    </row>
    <row r="3289" customFormat="false" ht="15" hidden="false" customHeight="false" outlineLevel="0" collapsed="false">
      <c r="A3289" s="24" t="s">
        <v>4112</v>
      </c>
      <c r="B3289" s="39" t="n">
        <v>46094</v>
      </c>
      <c r="C3289" s="24" t="s">
        <v>448</v>
      </c>
      <c r="D3289" s="24" t="s">
        <v>826</v>
      </c>
      <c r="E3289" s="24" t="s">
        <v>103</v>
      </c>
      <c r="F3289" s="38" t="n">
        <v>1230</v>
      </c>
      <c r="G3289" s="42" t="n">
        <f aca="false">DATE(YEAR(B3289),MONTH(B3289),1)</f>
        <v>46082</v>
      </c>
      <c r="H3289" s="24" t="str">
        <f aca="false">INDEX(Customers!$B$2:$B$601,MATCH(C3289,Customers!$A$2:$A$601,0))</f>
        <v>Eastern</v>
      </c>
      <c r="I3289" s="43" t="n">
        <f aca="false">ROUND(MIN(INDEX(Assumptions!$D$13:$D$18,MATCH(E3289,Assumptions!$A$13:$A$18,0)),MAX(INDEX(Assumptions!$C$13:$C$18,MATCH(E3289,Assumptions!$A$13:$A$18,0)),INDEX(Assumptions!$B$13:$B$18,MATCH(E3289,Assumptions!$A$13:$A$18,0))*F3289)),2)</f>
        <v>12.3</v>
      </c>
    </row>
    <row r="3290" customFormat="false" ht="15" hidden="false" customHeight="false" outlineLevel="0" collapsed="false">
      <c r="A3290" s="24" t="s">
        <v>4113</v>
      </c>
      <c r="B3290" s="39" t="n">
        <v>46094</v>
      </c>
      <c r="C3290" s="24" t="s">
        <v>462</v>
      </c>
      <c r="D3290" s="24" t="s">
        <v>826</v>
      </c>
      <c r="E3290" s="24" t="s">
        <v>111</v>
      </c>
      <c r="F3290" s="38" t="n">
        <v>50</v>
      </c>
      <c r="G3290" s="42" t="n">
        <f aca="false">DATE(YEAR(B3290),MONTH(B3290),1)</f>
        <v>46082</v>
      </c>
      <c r="H3290" s="24" t="str">
        <f aca="false">INDEX(Customers!$B$2:$B$601,MATCH(C3290,Customers!$A$2:$A$601,0))</f>
        <v>Eastern</v>
      </c>
      <c r="I3290" s="43" t="n">
        <f aca="false">ROUND(MIN(INDEX(Assumptions!$D$13:$D$18,MATCH(E3290,Assumptions!$A$13:$A$18,0)),MAX(INDEX(Assumptions!$C$13:$C$18,MATCH(E3290,Assumptions!$A$13:$A$18,0)),INDEX(Assumptions!$B$13:$B$18,MATCH(E3290,Assumptions!$A$13:$A$18,0))*F3290)),2)</f>
        <v>2</v>
      </c>
    </row>
    <row r="3291" customFormat="false" ht="15" hidden="false" customHeight="false" outlineLevel="0" collapsed="false">
      <c r="A3291" s="24" t="s">
        <v>4114</v>
      </c>
      <c r="B3291" s="39" t="n">
        <v>46094</v>
      </c>
      <c r="C3291" s="24" t="s">
        <v>465</v>
      </c>
      <c r="D3291" s="24" t="s">
        <v>826</v>
      </c>
      <c r="E3291" s="24" t="s">
        <v>111</v>
      </c>
      <c r="F3291" s="38" t="n">
        <v>500</v>
      </c>
      <c r="G3291" s="42" t="n">
        <f aca="false">DATE(YEAR(B3291),MONTH(B3291),1)</f>
        <v>46082</v>
      </c>
      <c r="H3291" s="24" t="str">
        <f aca="false">INDEX(Customers!$B$2:$B$601,MATCH(C3291,Customers!$A$2:$A$601,0))</f>
        <v>Nairobi</v>
      </c>
      <c r="I3291" s="43" t="n">
        <f aca="false">ROUND(MIN(INDEX(Assumptions!$D$13:$D$18,MATCH(E3291,Assumptions!$A$13:$A$18,0)),MAX(INDEX(Assumptions!$C$13:$C$18,MATCH(E3291,Assumptions!$A$13:$A$18,0)),INDEX(Assumptions!$B$13:$B$18,MATCH(E3291,Assumptions!$A$13:$A$18,0))*F3291)),2)</f>
        <v>20</v>
      </c>
    </row>
    <row r="3292" customFormat="false" ht="15" hidden="false" customHeight="false" outlineLevel="0" collapsed="false">
      <c r="A3292" s="24" t="s">
        <v>4115</v>
      </c>
      <c r="B3292" s="39" t="n">
        <v>46094</v>
      </c>
      <c r="C3292" s="24" t="s">
        <v>466</v>
      </c>
      <c r="D3292" s="24" t="s">
        <v>826</v>
      </c>
      <c r="E3292" s="24" t="s">
        <v>111</v>
      </c>
      <c r="F3292" s="38" t="n">
        <v>100</v>
      </c>
      <c r="G3292" s="42" t="n">
        <f aca="false">DATE(YEAR(B3292),MONTH(B3292),1)</f>
        <v>46082</v>
      </c>
      <c r="H3292" s="24" t="str">
        <f aca="false">INDEX(Customers!$B$2:$B$601,MATCH(C3292,Customers!$A$2:$A$601,0))</f>
        <v>Nairobi</v>
      </c>
      <c r="I3292" s="43" t="n">
        <f aca="false">ROUND(MIN(INDEX(Assumptions!$D$13:$D$18,MATCH(E3292,Assumptions!$A$13:$A$18,0)),MAX(INDEX(Assumptions!$C$13:$C$18,MATCH(E3292,Assumptions!$A$13:$A$18,0)),INDEX(Assumptions!$B$13:$B$18,MATCH(E3292,Assumptions!$A$13:$A$18,0))*F3292)),2)</f>
        <v>4</v>
      </c>
    </row>
    <row r="3293" customFormat="false" ht="15" hidden="false" customHeight="false" outlineLevel="0" collapsed="false">
      <c r="A3293" s="24" t="s">
        <v>4116</v>
      </c>
      <c r="B3293" s="39" t="n">
        <v>46094</v>
      </c>
      <c r="C3293" s="24" t="s">
        <v>498</v>
      </c>
      <c r="D3293" s="24" t="s">
        <v>826</v>
      </c>
      <c r="E3293" s="24" t="s">
        <v>103</v>
      </c>
      <c r="F3293" s="38" t="n">
        <v>8670</v>
      </c>
      <c r="G3293" s="42" t="n">
        <f aca="false">DATE(YEAR(B3293),MONTH(B3293),1)</f>
        <v>46082</v>
      </c>
      <c r="H3293" s="24" t="str">
        <f aca="false">INDEX(Customers!$B$2:$B$601,MATCH(C3293,Customers!$A$2:$A$601,0))</f>
        <v>Nairobi</v>
      </c>
      <c r="I3293" s="43" t="n">
        <f aca="false">ROUND(MIN(INDEX(Assumptions!$D$13:$D$18,MATCH(E3293,Assumptions!$A$13:$A$18,0)),MAX(INDEX(Assumptions!$C$13:$C$18,MATCH(E3293,Assumptions!$A$13:$A$18,0)),INDEX(Assumptions!$B$13:$B$18,MATCH(E3293,Assumptions!$A$13:$A$18,0))*F3293)),2)</f>
        <v>86.7</v>
      </c>
    </row>
    <row r="3294" customFormat="false" ht="15" hidden="false" customHeight="false" outlineLevel="0" collapsed="false">
      <c r="A3294" s="24" t="s">
        <v>4117</v>
      </c>
      <c r="B3294" s="39" t="n">
        <v>46094</v>
      </c>
      <c r="C3294" s="24" t="s">
        <v>503</v>
      </c>
      <c r="D3294" s="24" t="s">
        <v>162</v>
      </c>
      <c r="E3294" s="24" t="s">
        <v>105</v>
      </c>
      <c r="F3294" s="38" t="n">
        <v>2220</v>
      </c>
      <c r="G3294" s="42" t="n">
        <f aca="false">DATE(YEAR(B3294),MONTH(B3294),1)</f>
        <v>46082</v>
      </c>
      <c r="H3294" s="24" t="str">
        <f aca="false">INDEX(Customers!$B$2:$B$601,MATCH(C3294,Customers!$A$2:$A$601,0))</f>
        <v>Nairobi</v>
      </c>
      <c r="I3294" s="43" t="n">
        <f aca="false">ROUND(MIN(INDEX(Assumptions!$D$13:$D$18,MATCH(E3294,Assumptions!$A$13:$A$18,0)),MAX(INDEX(Assumptions!$C$13:$C$18,MATCH(E3294,Assumptions!$A$13:$A$18,0)),INDEX(Assumptions!$B$13:$B$18,MATCH(E3294,Assumptions!$A$13:$A$18,0))*F3294)),2)</f>
        <v>33.3</v>
      </c>
    </row>
    <row r="3295" customFormat="false" ht="15" hidden="false" customHeight="false" outlineLevel="0" collapsed="false">
      <c r="A3295" s="24" t="s">
        <v>4118</v>
      </c>
      <c r="B3295" s="39" t="n">
        <v>46094</v>
      </c>
      <c r="C3295" s="24" t="s">
        <v>528</v>
      </c>
      <c r="D3295" s="24" t="s">
        <v>826</v>
      </c>
      <c r="E3295" s="24" t="s">
        <v>109</v>
      </c>
      <c r="F3295" s="38" t="n">
        <v>7310</v>
      </c>
      <c r="G3295" s="42" t="n">
        <f aca="false">DATE(YEAR(B3295),MONTH(B3295),1)</f>
        <v>46082</v>
      </c>
      <c r="H3295" s="24" t="str">
        <f aca="false">INDEX(Customers!$B$2:$B$601,MATCH(C3295,Customers!$A$2:$A$601,0))</f>
        <v>Central</v>
      </c>
      <c r="I3295" s="43" t="n">
        <f aca="false">ROUND(MIN(INDEX(Assumptions!$D$13:$D$18,MATCH(E3295,Assumptions!$A$13:$A$18,0)),MAX(INDEX(Assumptions!$C$13:$C$18,MATCH(E3295,Assumptions!$A$13:$A$18,0)),INDEX(Assumptions!$B$13:$B$18,MATCH(E3295,Assumptions!$A$13:$A$18,0))*F3295)),2)</f>
        <v>29.24</v>
      </c>
    </row>
    <row r="3296" customFormat="false" ht="15" hidden="false" customHeight="false" outlineLevel="0" collapsed="false">
      <c r="A3296" s="24" t="s">
        <v>4119</v>
      </c>
      <c r="B3296" s="39" t="n">
        <v>46094</v>
      </c>
      <c r="C3296" s="24" t="s">
        <v>552</v>
      </c>
      <c r="D3296" s="24" t="s">
        <v>207</v>
      </c>
      <c r="E3296" s="24" t="s">
        <v>107</v>
      </c>
      <c r="F3296" s="38" t="n">
        <v>20780</v>
      </c>
      <c r="G3296" s="42" t="n">
        <f aca="false">DATE(YEAR(B3296),MONTH(B3296),1)</f>
        <v>46082</v>
      </c>
      <c r="H3296" s="24" t="str">
        <f aca="false">INDEX(Customers!$B$2:$B$601,MATCH(C3296,Customers!$A$2:$A$601,0))</f>
        <v>Eastern</v>
      </c>
      <c r="I3296" s="43" t="n">
        <f aca="false">ROUND(MIN(INDEX(Assumptions!$D$13:$D$18,MATCH(E3296,Assumptions!$A$13:$A$18,0)),MAX(INDEX(Assumptions!$C$13:$C$18,MATCH(E3296,Assumptions!$A$13:$A$18,0)),INDEX(Assumptions!$B$13:$B$18,MATCH(E3296,Assumptions!$A$13:$A$18,0))*F3296)),2)</f>
        <v>0</v>
      </c>
    </row>
    <row r="3297" customFormat="false" ht="15" hidden="false" customHeight="false" outlineLevel="0" collapsed="false">
      <c r="A3297" s="24" t="s">
        <v>4120</v>
      </c>
      <c r="B3297" s="39" t="n">
        <v>46094</v>
      </c>
      <c r="C3297" s="24" t="s">
        <v>559</v>
      </c>
      <c r="D3297" s="24" t="s">
        <v>205</v>
      </c>
      <c r="E3297" s="24" t="s">
        <v>105</v>
      </c>
      <c r="F3297" s="38" t="n">
        <v>2140</v>
      </c>
      <c r="G3297" s="42" t="n">
        <f aca="false">DATE(YEAR(B3297),MONTH(B3297),1)</f>
        <v>46082</v>
      </c>
      <c r="H3297" s="24" t="str">
        <f aca="false">INDEX(Customers!$B$2:$B$601,MATCH(C3297,Customers!$A$2:$A$601,0))</f>
        <v>Eastern</v>
      </c>
      <c r="I3297" s="43" t="n">
        <f aca="false">ROUND(MIN(INDEX(Assumptions!$D$13:$D$18,MATCH(E3297,Assumptions!$A$13:$A$18,0)),MAX(INDEX(Assumptions!$C$13:$C$18,MATCH(E3297,Assumptions!$A$13:$A$18,0)),INDEX(Assumptions!$B$13:$B$18,MATCH(E3297,Assumptions!$A$13:$A$18,0))*F3297)),2)</f>
        <v>32.1</v>
      </c>
    </row>
    <row r="3298" customFormat="false" ht="15" hidden="false" customHeight="false" outlineLevel="0" collapsed="false">
      <c r="A3298" s="24" t="s">
        <v>4121</v>
      </c>
      <c r="B3298" s="39" t="n">
        <v>46094</v>
      </c>
      <c r="C3298" s="24" t="s">
        <v>576</v>
      </c>
      <c r="D3298" s="24" t="s">
        <v>826</v>
      </c>
      <c r="E3298" s="24" t="s">
        <v>111</v>
      </c>
      <c r="F3298" s="38" t="n">
        <v>200</v>
      </c>
      <c r="G3298" s="42" t="n">
        <f aca="false">DATE(YEAR(B3298),MONTH(B3298),1)</f>
        <v>46082</v>
      </c>
      <c r="H3298" s="24" t="str">
        <f aca="false">INDEX(Customers!$B$2:$B$601,MATCH(C3298,Customers!$A$2:$A$601,0))</f>
        <v>Coast</v>
      </c>
      <c r="I3298" s="43" t="n">
        <f aca="false">ROUND(MIN(INDEX(Assumptions!$D$13:$D$18,MATCH(E3298,Assumptions!$A$13:$A$18,0)),MAX(INDEX(Assumptions!$C$13:$C$18,MATCH(E3298,Assumptions!$A$13:$A$18,0)),INDEX(Assumptions!$B$13:$B$18,MATCH(E3298,Assumptions!$A$13:$A$18,0))*F3298)),2)</f>
        <v>8</v>
      </c>
    </row>
    <row r="3299" customFormat="false" ht="15" hidden="false" customHeight="false" outlineLevel="0" collapsed="false">
      <c r="A3299" s="24" t="s">
        <v>4122</v>
      </c>
      <c r="B3299" s="39" t="n">
        <v>46094</v>
      </c>
      <c r="C3299" s="24" t="s">
        <v>583</v>
      </c>
      <c r="D3299" s="24" t="s">
        <v>826</v>
      </c>
      <c r="E3299" s="24" t="s">
        <v>103</v>
      </c>
      <c r="F3299" s="38" t="n">
        <v>630</v>
      </c>
      <c r="G3299" s="42" t="n">
        <f aca="false">DATE(YEAR(B3299),MONTH(B3299),1)</f>
        <v>46082</v>
      </c>
      <c r="H3299" s="24" t="str">
        <f aca="false">INDEX(Customers!$B$2:$B$601,MATCH(C3299,Customers!$A$2:$A$601,0))</f>
        <v>Western</v>
      </c>
      <c r="I3299" s="43" t="n">
        <f aca="false">ROUND(MIN(INDEX(Assumptions!$D$13:$D$18,MATCH(E3299,Assumptions!$A$13:$A$18,0)),MAX(INDEX(Assumptions!$C$13:$C$18,MATCH(E3299,Assumptions!$A$13:$A$18,0)),INDEX(Assumptions!$B$13:$B$18,MATCH(E3299,Assumptions!$A$13:$A$18,0))*F3299)),2)</f>
        <v>6.3</v>
      </c>
    </row>
    <row r="3300" customFormat="false" ht="15" hidden="false" customHeight="false" outlineLevel="0" collapsed="false">
      <c r="A3300" s="24" t="s">
        <v>4123</v>
      </c>
      <c r="B3300" s="39" t="n">
        <v>46094</v>
      </c>
      <c r="C3300" s="24" t="s">
        <v>588</v>
      </c>
      <c r="D3300" s="24" t="s">
        <v>826</v>
      </c>
      <c r="E3300" s="24" t="s">
        <v>103</v>
      </c>
      <c r="F3300" s="38" t="n">
        <v>90</v>
      </c>
      <c r="G3300" s="42" t="n">
        <f aca="false">DATE(YEAR(B3300),MONTH(B3300),1)</f>
        <v>46082</v>
      </c>
      <c r="H3300" s="24" t="str">
        <f aca="false">INDEX(Customers!$B$2:$B$601,MATCH(C3300,Customers!$A$2:$A$601,0))</f>
        <v>Nairobi</v>
      </c>
      <c r="I3300" s="43" t="n">
        <f aca="false">ROUND(MIN(INDEX(Assumptions!$D$13:$D$18,MATCH(E3300,Assumptions!$A$13:$A$18,0)),MAX(INDEX(Assumptions!$C$13:$C$18,MATCH(E3300,Assumptions!$A$13:$A$18,0)),INDEX(Assumptions!$B$13:$B$18,MATCH(E3300,Assumptions!$A$13:$A$18,0))*F3300)),2)</f>
        <v>5</v>
      </c>
    </row>
    <row r="3301" customFormat="false" ht="15" hidden="false" customHeight="false" outlineLevel="0" collapsed="false">
      <c r="A3301" s="24" t="s">
        <v>4124</v>
      </c>
      <c r="B3301" s="39" t="n">
        <v>46094</v>
      </c>
      <c r="C3301" s="24" t="s">
        <v>596</v>
      </c>
      <c r="D3301" s="24" t="s">
        <v>159</v>
      </c>
      <c r="E3301" s="24" t="s">
        <v>107</v>
      </c>
      <c r="F3301" s="38" t="n">
        <v>1510</v>
      </c>
      <c r="G3301" s="42" t="n">
        <f aca="false">DATE(YEAR(B3301),MONTH(B3301),1)</f>
        <v>46082</v>
      </c>
      <c r="H3301" s="24" t="str">
        <f aca="false">INDEX(Customers!$B$2:$B$601,MATCH(C3301,Customers!$A$2:$A$601,0))</f>
        <v>Nairobi</v>
      </c>
      <c r="I3301" s="43" t="n">
        <f aca="false">ROUND(MIN(INDEX(Assumptions!$D$13:$D$18,MATCH(E3301,Assumptions!$A$13:$A$18,0)),MAX(INDEX(Assumptions!$C$13:$C$18,MATCH(E3301,Assumptions!$A$13:$A$18,0)),INDEX(Assumptions!$B$13:$B$18,MATCH(E3301,Assumptions!$A$13:$A$18,0))*F3301)),2)</f>
        <v>0</v>
      </c>
    </row>
    <row r="3302" customFormat="false" ht="15" hidden="false" customHeight="false" outlineLevel="0" collapsed="false">
      <c r="A3302" s="24" t="s">
        <v>4125</v>
      </c>
      <c r="B3302" s="39" t="n">
        <v>46094</v>
      </c>
      <c r="C3302" s="24" t="s">
        <v>612</v>
      </c>
      <c r="D3302" s="24" t="s">
        <v>826</v>
      </c>
      <c r="E3302" s="24" t="s">
        <v>109</v>
      </c>
      <c r="F3302" s="38" t="n">
        <v>10640</v>
      </c>
      <c r="G3302" s="42" t="n">
        <f aca="false">DATE(YEAR(B3302),MONTH(B3302),1)</f>
        <v>46082</v>
      </c>
      <c r="H3302" s="24" t="str">
        <f aca="false">INDEX(Customers!$B$2:$B$601,MATCH(C3302,Customers!$A$2:$A$601,0))</f>
        <v>Central</v>
      </c>
      <c r="I3302" s="43" t="n">
        <f aca="false">ROUND(MIN(INDEX(Assumptions!$D$13:$D$18,MATCH(E3302,Assumptions!$A$13:$A$18,0)),MAX(INDEX(Assumptions!$C$13:$C$18,MATCH(E3302,Assumptions!$A$13:$A$18,0)),INDEX(Assumptions!$B$13:$B$18,MATCH(E3302,Assumptions!$A$13:$A$18,0))*F3302)),2)</f>
        <v>40</v>
      </c>
    </row>
    <row r="3303" customFormat="false" ht="15" hidden="false" customHeight="false" outlineLevel="0" collapsed="false">
      <c r="A3303" s="24" t="s">
        <v>4126</v>
      </c>
      <c r="B3303" s="39" t="n">
        <v>46094</v>
      </c>
      <c r="C3303" s="24" t="s">
        <v>612</v>
      </c>
      <c r="D3303" s="24" t="s">
        <v>826</v>
      </c>
      <c r="E3303" s="24" t="s">
        <v>109</v>
      </c>
      <c r="F3303" s="38" t="n">
        <v>37580</v>
      </c>
      <c r="G3303" s="42" t="n">
        <f aca="false">DATE(YEAR(B3303),MONTH(B3303),1)</f>
        <v>46082</v>
      </c>
      <c r="H3303" s="24" t="str">
        <f aca="false">INDEX(Customers!$B$2:$B$601,MATCH(C3303,Customers!$A$2:$A$601,0))</f>
        <v>Central</v>
      </c>
      <c r="I3303" s="43" t="n">
        <f aca="false">ROUND(MIN(INDEX(Assumptions!$D$13:$D$18,MATCH(E3303,Assumptions!$A$13:$A$18,0)),MAX(INDEX(Assumptions!$C$13:$C$18,MATCH(E3303,Assumptions!$A$13:$A$18,0)),INDEX(Assumptions!$B$13:$B$18,MATCH(E3303,Assumptions!$A$13:$A$18,0))*F3303)),2)</f>
        <v>40</v>
      </c>
    </row>
    <row r="3304" customFormat="false" ht="15" hidden="false" customHeight="false" outlineLevel="0" collapsed="false">
      <c r="A3304" s="24" t="s">
        <v>4127</v>
      </c>
      <c r="B3304" s="39" t="n">
        <v>46094</v>
      </c>
      <c r="C3304" s="24" t="s">
        <v>625</v>
      </c>
      <c r="D3304" s="24" t="s">
        <v>826</v>
      </c>
      <c r="E3304" s="24" t="s">
        <v>111</v>
      </c>
      <c r="F3304" s="38" t="n">
        <v>500</v>
      </c>
      <c r="G3304" s="42" t="n">
        <f aca="false">DATE(YEAR(B3304),MONTH(B3304),1)</f>
        <v>46082</v>
      </c>
      <c r="H3304" s="24" t="str">
        <f aca="false">INDEX(Customers!$B$2:$B$601,MATCH(C3304,Customers!$A$2:$A$601,0))</f>
        <v>Nairobi</v>
      </c>
      <c r="I3304" s="43" t="n">
        <f aca="false">ROUND(MIN(INDEX(Assumptions!$D$13:$D$18,MATCH(E3304,Assumptions!$A$13:$A$18,0)),MAX(INDEX(Assumptions!$C$13:$C$18,MATCH(E3304,Assumptions!$A$13:$A$18,0)),INDEX(Assumptions!$B$13:$B$18,MATCH(E3304,Assumptions!$A$13:$A$18,0))*F3304)),2)</f>
        <v>20</v>
      </c>
    </row>
    <row r="3305" customFormat="false" ht="15" hidden="false" customHeight="false" outlineLevel="0" collapsed="false">
      <c r="A3305" s="24" t="s">
        <v>4128</v>
      </c>
      <c r="B3305" s="39" t="n">
        <v>46094</v>
      </c>
      <c r="C3305" s="24" t="s">
        <v>627</v>
      </c>
      <c r="D3305" s="24" t="s">
        <v>826</v>
      </c>
      <c r="E3305" s="24" t="s">
        <v>109</v>
      </c>
      <c r="F3305" s="38" t="n">
        <v>14880</v>
      </c>
      <c r="G3305" s="42" t="n">
        <f aca="false">DATE(YEAR(B3305),MONTH(B3305),1)</f>
        <v>46082</v>
      </c>
      <c r="H3305" s="24" t="str">
        <f aca="false">INDEX(Customers!$B$2:$B$601,MATCH(C3305,Customers!$A$2:$A$601,0))</f>
        <v>Central</v>
      </c>
      <c r="I3305" s="43" t="n">
        <f aca="false">ROUND(MIN(INDEX(Assumptions!$D$13:$D$18,MATCH(E3305,Assumptions!$A$13:$A$18,0)),MAX(INDEX(Assumptions!$C$13:$C$18,MATCH(E3305,Assumptions!$A$13:$A$18,0)),INDEX(Assumptions!$B$13:$B$18,MATCH(E3305,Assumptions!$A$13:$A$18,0))*F3305)),2)</f>
        <v>40</v>
      </c>
    </row>
    <row r="3306" customFormat="false" ht="15" hidden="false" customHeight="false" outlineLevel="0" collapsed="false">
      <c r="A3306" s="24" t="s">
        <v>4129</v>
      </c>
      <c r="B3306" s="39" t="n">
        <v>46094</v>
      </c>
      <c r="C3306" s="24" t="s">
        <v>630</v>
      </c>
      <c r="D3306" s="24" t="s">
        <v>193</v>
      </c>
      <c r="E3306" s="24" t="s">
        <v>107</v>
      </c>
      <c r="F3306" s="38" t="n">
        <v>1680</v>
      </c>
      <c r="G3306" s="42" t="n">
        <f aca="false">DATE(YEAR(B3306),MONTH(B3306),1)</f>
        <v>46082</v>
      </c>
      <c r="H3306" s="24" t="str">
        <f aca="false">INDEX(Customers!$B$2:$B$601,MATCH(C3306,Customers!$A$2:$A$601,0))</f>
        <v>Western</v>
      </c>
      <c r="I3306" s="43" t="n">
        <f aca="false">ROUND(MIN(INDEX(Assumptions!$D$13:$D$18,MATCH(E3306,Assumptions!$A$13:$A$18,0)),MAX(INDEX(Assumptions!$C$13:$C$18,MATCH(E3306,Assumptions!$A$13:$A$18,0)),INDEX(Assumptions!$B$13:$B$18,MATCH(E3306,Assumptions!$A$13:$A$18,0))*F3306)),2)</f>
        <v>0</v>
      </c>
    </row>
    <row r="3307" customFormat="false" ht="15" hidden="false" customHeight="false" outlineLevel="0" collapsed="false">
      <c r="A3307" s="24" t="s">
        <v>4130</v>
      </c>
      <c r="B3307" s="39" t="n">
        <v>46094</v>
      </c>
      <c r="C3307" s="24" t="s">
        <v>648</v>
      </c>
      <c r="D3307" s="24" t="s">
        <v>826</v>
      </c>
      <c r="E3307" s="24" t="s">
        <v>103</v>
      </c>
      <c r="F3307" s="38" t="n">
        <v>12420</v>
      </c>
      <c r="G3307" s="42" t="n">
        <f aca="false">DATE(YEAR(B3307),MONTH(B3307),1)</f>
        <v>46082</v>
      </c>
      <c r="H3307" s="24" t="str">
        <f aca="false">INDEX(Customers!$B$2:$B$601,MATCH(C3307,Customers!$A$2:$A$601,0))</f>
        <v>Nairobi</v>
      </c>
      <c r="I3307" s="43" t="n">
        <f aca="false">ROUND(MIN(INDEX(Assumptions!$D$13:$D$18,MATCH(E3307,Assumptions!$A$13:$A$18,0)),MAX(INDEX(Assumptions!$C$13:$C$18,MATCH(E3307,Assumptions!$A$13:$A$18,0)),INDEX(Assumptions!$B$13:$B$18,MATCH(E3307,Assumptions!$A$13:$A$18,0))*F3307)),2)</f>
        <v>105</v>
      </c>
    </row>
    <row r="3308" customFormat="false" ht="15" hidden="false" customHeight="false" outlineLevel="0" collapsed="false">
      <c r="A3308" s="24" t="s">
        <v>4131</v>
      </c>
      <c r="B3308" s="39" t="n">
        <v>46094</v>
      </c>
      <c r="C3308" s="24" t="s">
        <v>660</v>
      </c>
      <c r="D3308" s="24" t="s">
        <v>826</v>
      </c>
      <c r="E3308" s="24" t="s">
        <v>113</v>
      </c>
      <c r="F3308" s="38" t="n">
        <v>250</v>
      </c>
      <c r="G3308" s="42" t="n">
        <f aca="false">DATE(YEAR(B3308),MONTH(B3308),1)</f>
        <v>46082</v>
      </c>
      <c r="H3308" s="24" t="str">
        <f aca="false">INDEX(Customers!$B$2:$B$601,MATCH(C3308,Customers!$A$2:$A$601,0))</f>
        <v>Central</v>
      </c>
      <c r="I3308" s="43" t="n">
        <f aca="false">ROUND(MIN(INDEX(Assumptions!$D$13:$D$18,MATCH(E3308,Assumptions!$A$13:$A$18,0)),MAX(INDEX(Assumptions!$C$13:$C$18,MATCH(E3308,Assumptions!$A$13:$A$18,0)),INDEX(Assumptions!$B$13:$B$18,MATCH(E3308,Assumptions!$A$13:$A$18,0))*F3308)),2)</f>
        <v>12.5</v>
      </c>
    </row>
    <row r="3309" customFormat="false" ht="15" hidden="false" customHeight="false" outlineLevel="0" collapsed="false">
      <c r="A3309" s="24" t="s">
        <v>4132</v>
      </c>
      <c r="B3309" s="39" t="n">
        <v>46094</v>
      </c>
      <c r="C3309" s="24" t="s">
        <v>661</v>
      </c>
      <c r="D3309" s="24" t="s">
        <v>826</v>
      </c>
      <c r="E3309" s="24" t="s">
        <v>109</v>
      </c>
      <c r="F3309" s="38" t="n">
        <v>16470</v>
      </c>
      <c r="G3309" s="42" t="n">
        <f aca="false">DATE(YEAR(B3309),MONTH(B3309),1)</f>
        <v>46082</v>
      </c>
      <c r="H3309" s="24" t="str">
        <f aca="false">INDEX(Customers!$B$2:$B$601,MATCH(C3309,Customers!$A$2:$A$601,0))</f>
        <v>Coast</v>
      </c>
      <c r="I3309" s="43" t="n">
        <f aca="false">ROUND(MIN(INDEX(Assumptions!$D$13:$D$18,MATCH(E3309,Assumptions!$A$13:$A$18,0)),MAX(INDEX(Assumptions!$C$13:$C$18,MATCH(E3309,Assumptions!$A$13:$A$18,0)),INDEX(Assumptions!$B$13:$B$18,MATCH(E3309,Assumptions!$A$13:$A$18,0))*F3309)),2)</f>
        <v>40</v>
      </c>
    </row>
    <row r="3310" customFormat="false" ht="15" hidden="false" customHeight="false" outlineLevel="0" collapsed="false">
      <c r="A3310" s="24" t="s">
        <v>4133</v>
      </c>
      <c r="B3310" s="39" t="n">
        <v>46094</v>
      </c>
      <c r="C3310" s="24" t="s">
        <v>673</v>
      </c>
      <c r="D3310" s="24" t="s">
        <v>826</v>
      </c>
      <c r="E3310" s="24" t="s">
        <v>109</v>
      </c>
      <c r="F3310" s="38" t="n">
        <v>2340</v>
      </c>
      <c r="G3310" s="42" t="n">
        <f aca="false">DATE(YEAR(B3310),MONTH(B3310),1)</f>
        <v>46082</v>
      </c>
      <c r="H3310" s="24" t="str">
        <f aca="false">INDEX(Customers!$B$2:$B$601,MATCH(C3310,Customers!$A$2:$A$601,0))</f>
        <v>Nairobi</v>
      </c>
      <c r="I3310" s="43" t="n">
        <f aca="false">ROUND(MIN(INDEX(Assumptions!$D$13:$D$18,MATCH(E3310,Assumptions!$A$13:$A$18,0)),MAX(INDEX(Assumptions!$C$13:$C$18,MATCH(E3310,Assumptions!$A$13:$A$18,0)),INDEX(Assumptions!$B$13:$B$18,MATCH(E3310,Assumptions!$A$13:$A$18,0))*F3310)),2)</f>
        <v>9.36</v>
      </c>
    </row>
    <row r="3311" customFormat="false" ht="15" hidden="false" customHeight="false" outlineLevel="0" collapsed="false">
      <c r="A3311" s="24" t="s">
        <v>4134</v>
      </c>
      <c r="B3311" s="39" t="n">
        <v>46094</v>
      </c>
      <c r="C3311" s="24" t="s">
        <v>677</v>
      </c>
      <c r="D3311" s="24" t="s">
        <v>209</v>
      </c>
      <c r="E3311" s="24" t="s">
        <v>105</v>
      </c>
      <c r="F3311" s="38" t="n">
        <v>17780</v>
      </c>
      <c r="G3311" s="42" t="n">
        <f aca="false">DATE(YEAR(B3311),MONTH(B3311),1)</f>
        <v>46082</v>
      </c>
      <c r="H3311" s="24" t="str">
        <f aca="false">INDEX(Customers!$B$2:$B$601,MATCH(C3311,Customers!$A$2:$A$601,0))</f>
        <v>Eastern</v>
      </c>
      <c r="I3311" s="43" t="n">
        <f aca="false">ROUND(MIN(INDEX(Assumptions!$D$13:$D$18,MATCH(E3311,Assumptions!$A$13:$A$18,0)),MAX(INDEX(Assumptions!$C$13:$C$18,MATCH(E3311,Assumptions!$A$13:$A$18,0)),INDEX(Assumptions!$B$13:$B$18,MATCH(E3311,Assumptions!$A$13:$A$18,0))*F3311)),2)</f>
        <v>200</v>
      </c>
    </row>
    <row r="3312" customFormat="false" ht="15" hidden="false" customHeight="false" outlineLevel="0" collapsed="false">
      <c r="A3312" s="24" t="s">
        <v>4135</v>
      </c>
      <c r="B3312" s="39" t="n">
        <v>46094</v>
      </c>
      <c r="C3312" s="24" t="s">
        <v>682</v>
      </c>
      <c r="D3312" s="24" t="s">
        <v>826</v>
      </c>
      <c r="E3312" s="24" t="s">
        <v>109</v>
      </c>
      <c r="F3312" s="38" t="n">
        <v>3380</v>
      </c>
      <c r="G3312" s="42" t="n">
        <f aca="false">DATE(YEAR(B3312),MONTH(B3312),1)</f>
        <v>46082</v>
      </c>
      <c r="H3312" s="24" t="str">
        <f aca="false">INDEX(Customers!$B$2:$B$601,MATCH(C3312,Customers!$A$2:$A$601,0))</f>
        <v>Rift Valley</v>
      </c>
      <c r="I3312" s="43" t="n">
        <f aca="false">ROUND(MIN(INDEX(Assumptions!$D$13:$D$18,MATCH(E3312,Assumptions!$A$13:$A$18,0)),MAX(INDEX(Assumptions!$C$13:$C$18,MATCH(E3312,Assumptions!$A$13:$A$18,0)),INDEX(Assumptions!$B$13:$B$18,MATCH(E3312,Assumptions!$A$13:$A$18,0))*F3312)),2)</f>
        <v>13.52</v>
      </c>
    </row>
    <row r="3313" customFormat="false" ht="15" hidden="false" customHeight="false" outlineLevel="0" collapsed="false">
      <c r="A3313" s="24" t="s">
        <v>4136</v>
      </c>
      <c r="B3313" s="39" t="n">
        <v>46094</v>
      </c>
      <c r="C3313" s="24" t="s">
        <v>690</v>
      </c>
      <c r="D3313" s="24" t="s">
        <v>826</v>
      </c>
      <c r="E3313" s="24" t="s">
        <v>109</v>
      </c>
      <c r="F3313" s="38" t="n">
        <v>620</v>
      </c>
      <c r="G3313" s="42" t="n">
        <f aca="false">DATE(YEAR(B3313),MONTH(B3313),1)</f>
        <v>46082</v>
      </c>
      <c r="H3313" s="24" t="str">
        <f aca="false">INDEX(Customers!$B$2:$B$601,MATCH(C3313,Customers!$A$2:$A$601,0))</f>
        <v>Central</v>
      </c>
      <c r="I3313" s="43" t="n">
        <f aca="false">ROUND(MIN(INDEX(Assumptions!$D$13:$D$18,MATCH(E3313,Assumptions!$A$13:$A$18,0)),MAX(INDEX(Assumptions!$C$13:$C$18,MATCH(E3313,Assumptions!$A$13:$A$18,0)),INDEX(Assumptions!$B$13:$B$18,MATCH(E3313,Assumptions!$A$13:$A$18,0))*F3313)),2)</f>
        <v>2.48</v>
      </c>
    </row>
    <row r="3314" customFormat="false" ht="15" hidden="false" customHeight="false" outlineLevel="0" collapsed="false">
      <c r="A3314" s="24" t="s">
        <v>4137</v>
      </c>
      <c r="B3314" s="39" t="n">
        <v>46094</v>
      </c>
      <c r="C3314" s="24" t="s">
        <v>711</v>
      </c>
      <c r="D3314" s="24" t="s">
        <v>826</v>
      </c>
      <c r="E3314" s="24" t="s">
        <v>109</v>
      </c>
      <c r="F3314" s="38" t="n">
        <v>10400</v>
      </c>
      <c r="G3314" s="42" t="n">
        <f aca="false">DATE(YEAR(B3314),MONTH(B3314),1)</f>
        <v>46082</v>
      </c>
      <c r="H3314" s="24" t="str">
        <f aca="false">INDEX(Customers!$B$2:$B$601,MATCH(C3314,Customers!$A$2:$A$601,0))</f>
        <v>Rift Valley</v>
      </c>
      <c r="I3314" s="43" t="n">
        <f aca="false">ROUND(MIN(INDEX(Assumptions!$D$13:$D$18,MATCH(E3314,Assumptions!$A$13:$A$18,0)),MAX(INDEX(Assumptions!$C$13:$C$18,MATCH(E3314,Assumptions!$A$13:$A$18,0)),INDEX(Assumptions!$B$13:$B$18,MATCH(E3314,Assumptions!$A$13:$A$18,0))*F3314)),2)</f>
        <v>40</v>
      </c>
    </row>
    <row r="3315" customFormat="false" ht="15" hidden="false" customHeight="false" outlineLevel="0" collapsed="false">
      <c r="A3315" s="24" t="s">
        <v>4138</v>
      </c>
      <c r="B3315" s="39" t="n">
        <v>46094</v>
      </c>
      <c r="C3315" s="24" t="s">
        <v>728</v>
      </c>
      <c r="D3315" s="24" t="s">
        <v>826</v>
      </c>
      <c r="E3315" s="24" t="s">
        <v>109</v>
      </c>
      <c r="F3315" s="38" t="n">
        <v>10930</v>
      </c>
      <c r="G3315" s="42" t="n">
        <f aca="false">DATE(YEAR(B3315),MONTH(B3315),1)</f>
        <v>46082</v>
      </c>
      <c r="H3315" s="24" t="str">
        <f aca="false">INDEX(Customers!$B$2:$B$601,MATCH(C3315,Customers!$A$2:$A$601,0))</f>
        <v>Nairobi</v>
      </c>
      <c r="I3315" s="43" t="n">
        <f aca="false">ROUND(MIN(INDEX(Assumptions!$D$13:$D$18,MATCH(E3315,Assumptions!$A$13:$A$18,0)),MAX(INDEX(Assumptions!$C$13:$C$18,MATCH(E3315,Assumptions!$A$13:$A$18,0)),INDEX(Assumptions!$B$13:$B$18,MATCH(E3315,Assumptions!$A$13:$A$18,0))*F3315)),2)</f>
        <v>40</v>
      </c>
    </row>
    <row r="3316" customFormat="false" ht="15" hidden="false" customHeight="false" outlineLevel="0" collapsed="false">
      <c r="A3316" s="24" t="s">
        <v>4139</v>
      </c>
      <c r="B3316" s="39" t="n">
        <v>46094</v>
      </c>
      <c r="C3316" s="24" t="s">
        <v>729</v>
      </c>
      <c r="D3316" s="24" t="s">
        <v>826</v>
      </c>
      <c r="E3316" s="24" t="s">
        <v>111</v>
      </c>
      <c r="F3316" s="38" t="n">
        <v>500</v>
      </c>
      <c r="G3316" s="42" t="n">
        <f aca="false">DATE(YEAR(B3316),MONTH(B3316),1)</f>
        <v>46082</v>
      </c>
      <c r="H3316" s="24" t="str">
        <f aca="false">INDEX(Customers!$B$2:$B$601,MATCH(C3316,Customers!$A$2:$A$601,0))</f>
        <v>Central</v>
      </c>
      <c r="I3316" s="43" t="n">
        <f aca="false">ROUND(MIN(INDEX(Assumptions!$D$13:$D$18,MATCH(E3316,Assumptions!$A$13:$A$18,0)),MAX(INDEX(Assumptions!$C$13:$C$18,MATCH(E3316,Assumptions!$A$13:$A$18,0)),INDEX(Assumptions!$B$13:$B$18,MATCH(E3316,Assumptions!$A$13:$A$18,0))*F3316)),2)</f>
        <v>20</v>
      </c>
    </row>
    <row r="3317" customFormat="false" ht="15" hidden="false" customHeight="false" outlineLevel="0" collapsed="false">
      <c r="A3317" s="24" t="s">
        <v>4140</v>
      </c>
      <c r="B3317" s="39" t="n">
        <v>46094</v>
      </c>
      <c r="C3317" s="24" t="s">
        <v>790</v>
      </c>
      <c r="D3317" s="24" t="s">
        <v>205</v>
      </c>
      <c r="E3317" s="24" t="s">
        <v>107</v>
      </c>
      <c r="F3317" s="38" t="n">
        <v>6380</v>
      </c>
      <c r="G3317" s="42" t="n">
        <f aca="false">DATE(YEAR(B3317),MONTH(B3317),1)</f>
        <v>46082</v>
      </c>
      <c r="H3317" s="24" t="str">
        <f aca="false">INDEX(Customers!$B$2:$B$601,MATCH(C3317,Customers!$A$2:$A$601,0))</f>
        <v>Eastern</v>
      </c>
      <c r="I3317" s="43" t="n">
        <f aca="false">ROUND(MIN(INDEX(Assumptions!$D$13:$D$18,MATCH(E3317,Assumptions!$A$13:$A$18,0)),MAX(INDEX(Assumptions!$C$13:$C$18,MATCH(E3317,Assumptions!$A$13:$A$18,0)),INDEX(Assumptions!$B$13:$B$18,MATCH(E3317,Assumptions!$A$13:$A$18,0))*F3317)),2)</f>
        <v>0</v>
      </c>
    </row>
    <row r="3318" customFormat="false" ht="15" hidden="false" customHeight="false" outlineLevel="0" collapsed="false">
      <c r="A3318" s="24" t="s">
        <v>4141</v>
      </c>
      <c r="B3318" s="39" t="n">
        <v>46094</v>
      </c>
      <c r="C3318" s="24" t="s">
        <v>793</v>
      </c>
      <c r="D3318" s="24" t="s">
        <v>826</v>
      </c>
      <c r="E3318" s="24" t="s">
        <v>103</v>
      </c>
      <c r="F3318" s="38" t="n">
        <v>330</v>
      </c>
      <c r="G3318" s="42" t="n">
        <f aca="false">DATE(YEAR(B3318),MONTH(B3318),1)</f>
        <v>46082</v>
      </c>
      <c r="H3318" s="24" t="str">
        <f aca="false">INDEX(Customers!$B$2:$B$601,MATCH(C3318,Customers!$A$2:$A$601,0))</f>
        <v>Coast</v>
      </c>
      <c r="I3318" s="43" t="n">
        <f aca="false">ROUND(MIN(INDEX(Assumptions!$D$13:$D$18,MATCH(E3318,Assumptions!$A$13:$A$18,0)),MAX(INDEX(Assumptions!$C$13:$C$18,MATCH(E3318,Assumptions!$A$13:$A$18,0)),INDEX(Assumptions!$B$13:$B$18,MATCH(E3318,Assumptions!$A$13:$A$18,0))*F3318)),2)</f>
        <v>5</v>
      </c>
    </row>
    <row r="3319" customFormat="false" ht="15" hidden="false" customHeight="false" outlineLevel="0" collapsed="false">
      <c r="A3319" s="24" t="s">
        <v>4142</v>
      </c>
      <c r="B3319" s="39" t="n">
        <v>46094</v>
      </c>
      <c r="C3319" s="24" t="s">
        <v>809</v>
      </c>
      <c r="D3319" s="24" t="s">
        <v>826</v>
      </c>
      <c r="E3319" s="24" t="s">
        <v>113</v>
      </c>
      <c r="F3319" s="38" t="n">
        <v>2000</v>
      </c>
      <c r="G3319" s="42" t="n">
        <f aca="false">DATE(YEAR(B3319),MONTH(B3319),1)</f>
        <v>46082</v>
      </c>
      <c r="H3319" s="24" t="str">
        <f aca="false">INDEX(Customers!$B$2:$B$601,MATCH(C3319,Customers!$A$2:$A$601,0))</f>
        <v>Nairobi</v>
      </c>
      <c r="I3319" s="43" t="n">
        <f aca="false">ROUND(MIN(INDEX(Assumptions!$D$13:$D$18,MATCH(E3319,Assumptions!$A$13:$A$18,0)),MAX(INDEX(Assumptions!$C$13:$C$18,MATCH(E3319,Assumptions!$A$13:$A$18,0)),INDEX(Assumptions!$B$13:$B$18,MATCH(E3319,Assumptions!$A$13:$A$18,0))*F3319)),2)</f>
        <v>100</v>
      </c>
    </row>
    <row r="3320" customFormat="false" ht="15" hidden="false" customHeight="false" outlineLevel="0" collapsed="false">
      <c r="A3320" s="24" t="s">
        <v>4143</v>
      </c>
      <c r="B3320" s="39" t="n">
        <v>46094</v>
      </c>
      <c r="C3320" s="24" t="s">
        <v>813</v>
      </c>
      <c r="D3320" s="24" t="s">
        <v>826</v>
      </c>
      <c r="E3320" s="24" t="s">
        <v>113</v>
      </c>
      <c r="F3320" s="38" t="n">
        <v>99</v>
      </c>
      <c r="G3320" s="42" t="n">
        <f aca="false">DATE(YEAR(B3320),MONTH(B3320),1)</f>
        <v>46082</v>
      </c>
      <c r="H3320" s="24" t="str">
        <f aca="false">INDEX(Customers!$B$2:$B$601,MATCH(C3320,Customers!$A$2:$A$601,0))</f>
        <v>Eastern</v>
      </c>
      <c r="I3320" s="43" t="n">
        <f aca="false">ROUND(MIN(INDEX(Assumptions!$D$13:$D$18,MATCH(E3320,Assumptions!$A$13:$A$18,0)),MAX(INDEX(Assumptions!$C$13:$C$18,MATCH(E3320,Assumptions!$A$13:$A$18,0)),INDEX(Assumptions!$B$13:$B$18,MATCH(E3320,Assumptions!$A$13:$A$18,0))*F3320)),2)</f>
        <v>4.95</v>
      </c>
    </row>
    <row r="3321" customFormat="false" ht="15" hidden="false" customHeight="false" outlineLevel="0" collapsed="false">
      <c r="A3321" s="24" t="s">
        <v>4144</v>
      </c>
      <c r="B3321" s="39" t="n">
        <v>46095</v>
      </c>
      <c r="C3321" s="24" t="s">
        <v>219</v>
      </c>
      <c r="D3321" s="24" t="s">
        <v>179</v>
      </c>
      <c r="E3321" s="24" t="s">
        <v>105</v>
      </c>
      <c r="F3321" s="38" t="n">
        <v>3610</v>
      </c>
      <c r="G3321" s="42" t="n">
        <f aca="false">DATE(YEAR(B3321),MONTH(B3321),1)</f>
        <v>46082</v>
      </c>
      <c r="H3321" s="24" t="str">
        <f aca="false">INDEX(Customers!$B$2:$B$601,MATCH(C3321,Customers!$A$2:$A$601,0))</f>
        <v>Rift Valley</v>
      </c>
      <c r="I3321" s="43" t="n">
        <f aca="false">ROUND(MIN(INDEX(Assumptions!$D$13:$D$18,MATCH(E3321,Assumptions!$A$13:$A$18,0)),MAX(INDEX(Assumptions!$C$13:$C$18,MATCH(E3321,Assumptions!$A$13:$A$18,0)),INDEX(Assumptions!$B$13:$B$18,MATCH(E3321,Assumptions!$A$13:$A$18,0))*F3321)),2)</f>
        <v>54.15</v>
      </c>
    </row>
    <row r="3322" customFormat="false" ht="15" hidden="false" customHeight="false" outlineLevel="0" collapsed="false">
      <c r="A3322" s="24" t="s">
        <v>4145</v>
      </c>
      <c r="B3322" s="39" t="n">
        <v>46095</v>
      </c>
      <c r="C3322" s="24" t="s">
        <v>224</v>
      </c>
      <c r="D3322" s="24" t="s">
        <v>826</v>
      </c>
      <c r="E3322" s="24" t="s">
        <v>111</v>
      </c>
      <c r="F3322" s="38" t="n">
        <v>50</v>
      </c>
      <c r="G3322" s="42" t="n">
        <f aca="false">DATE(YEAR(B3322),MONTH(B3322),1)</f>
        <v>46082</v>
      </c>
      <c r="H3322" s="24" t="str">
        <f aca="false">INDEX(Customers!$B$2:$B$601,MATCH(C3322,Customers!$A$2:$A$601,0))</f>
        <v>Western</v>
      </c>
      <c r="I3322" s="43" t="n">
        <f aca="false">ROUND(MIN(INDEX(Assumptions!$D$13:$D$18,MATCH(E3322,Assumptions!$A$13:$A$18,0)),MAX(INDEX(Assumptions!$C$13:$C$18,MATCH(E3322,Assumptions!$A$13:$A$18,0)),INDEX(Assumptions!$B$13:$B$18,MATCH(E3322,Assumptions!$A$13:$A$18,0))*F3322)),2)</f>
        <v>2</v>
      </c>
    </row>
    <row r="3323" customFormat="false" ht="15" hidden="false" customHeight="false" outlineLevel="0" collapsed="false">
      <c r="A3323" s="24" t="s">
        <v>4146</v>
      </c>
      <c r="B3323" s="39" t="n">
        <v>46095</v>
      </c>
      <c r="C3323" s="24" t="s">
        <v>242</v>
      </c>
      <c r="D3323" s="24" t="s">
        <v>826</v>
      </c>
      <c r="E3323" s="24" t="s">
        <v>113</v>
      </c>
      <c r="F3323" s="38" t="n">
        <v>2000</v>
      </c>
      <c r="G3323" s="42" t="n">
        <f aca="false">DATE(YEAR(B3323),MONTH(B3323),1)</f>
        <v>46082</v>
      </c>
      <c r="H3323" s="24" t="str">
        <f aca="false">INDEX(Customers!$B$2:$B$601,MATCH(C3323,Customers!$A$2:$A$601,0))</f>
        <v>Central</v>
      </c>
      <c r="I3323" s="43" t="n">
        <f aca="false">ROUND(MIN(INDEX(Assumptions!$D$13:$D$18,MATCH(E3323,Assumptions!$A$13:$A$18,0)),MAX(INDEX(Assumptions!$C$13:$C$18,MATCH(E3323,Assumptions!$A$13:$A$18,0)),INDEX(Assumptions!$B$13:$B$18,MATCH(E3323,Assumptions!$A$13:$A$18,0))*F3323)),2)</f>
        <v>100</v>
      </c>
    </row>
    <row r="3324" customFormat="false" ht="15" hidden="false" customHeight="false" outlineLevel="0" collapsed="false">
      <c r="A3324" s="24" t="s">
        <v>4147</v>
      </c>
      <c r="B3324" s="39" t="n">
        <v>46095</v>
      </c>
      <c r="C3324" s="24" t="s">
        <v>248</v>
      </c>
      <c r="D3324" s="24" t="s">
        <v>826</v>
      </c>
      <c r="E3324" s="24" t="s">
        <v>103</v>
      </c>
      <c r="F3324" s="38" t="n">
        <v>3140</v>
      </c>
      <c r="G3324" s="42" t="n">
        <f aca="false">DATE(YEAR(B3324),MONTH(B3324),1)</f>
        <v>46082</v>
      </c>
      <c r="H3324" s="24" t="str">
        <f aca="false">INDEX(Customers!$B$2:$B$601,MATCH(C3324,Customers!$A$2:$A$601,0))</f>
        <v>Rift Valley</v>
      </c>
      <c r="I3324" s="43" t="n">
        <f aca="false">ROUND(MIN(INDEX(Assumptions!$D$13:$D$18,MATCH(E3324,Assumptions!$A$13:$A$18,0)),MAX(INDEX(Assumptions!$C$13:$C$18,MATCH(E3324,Assumptions!$A$13:$A$18,0)),INDEX(Assumptions!$B$13:$B$18,MATCH(E3324,Assumptions!$A$13:$A$18,0))*F3324)),2)</f>
        <v>31.4</v>
      </c>
    </row>
    <row r="3325" customFormat="false" ht="15" hidden="false" customHeight="false" outlineLevel="0" collapsed="false">
      <c r="A3325" s="24" t="s">
        <v>4148</v>
      </c>
      <c r="B3325" s="39" t="n">
        <v>46095</v>
      </c>
      <c r="C3325" s="24" t="s">
        <v>254</v>
      </c>
      <c r="D3325" s="24" t="s">
        <v>826</v>
      </c>
      <c r="E3325" s="24" t="s">
        <v>103</v>
      </c>
      <c r="F3325" s="38" t="n">
        <v>400</v>
      </c>
      <c r="G3325" s="42" t="n">
        <f aca="false">DATE(YEAR(B3325),MONTH(B3325),1)</f>
        <v>46082</v>
      </c>
      <c r="H3325" s="24" t="str">
        <f aca="false">INDEX(Customers!$B$2:$B$601,MATCH(C3325,Customers!$A$2:$A$601,0))</f>
        <v>Rift Valley</v>
      </c>
      <c r="I3325" s="43" t="n">
        <f aca="false">ROUND(MIN(INDEX(Assumptions!$D$13:$D$18,MATCH(E3325,Assumptions!$A$13:$A$18,0)),MAX(INDEX(Assumptions!$C$13:$C$18,MATCH(E3325,Assumptions!$A$13:$A$18,0)),INDEX(Assumptions!$B$13:$B$18,MATCH(E3325,Assumptions!$A$13:$A$18,0))*F3325)),2)</f>
        <v>5</v>
      </c>
    </row>
    <row r="3326" customFormat="false" ht="15" hidden="false" customHeight="false" outlineLevel="0" collapsed="false">
      <c r="A3326" s="24" t="s">
        <v>4149</v>
      </c>
      <c r="B3326" s="39" t="n">
        <v>46095</v>
      </c>
      <c r="C3326" s="24" t="s">
        <v>277</v>
      </c>
      <c r="D3326" s="24" t="s">
        <v>826</v>
      </c>
      <c r="E3326" s="24" t="s">
        <v>111</v>
      </c>
      <c r="F3326" s="38" t="n">
        <v>20</v>
      </c>
      <c r="G3326" s="42" t="n">
        <f aca="false">DATE(YEAR(B3326),MONTH(B3326),1)</f>
        <v>46082</v>
      </c>
      <c r="H3326" s="24" t="str">
        <f aca="false">INDEX(Customers!$B$2:$B$601,MATCH(C3326,Customers!$A$2:$A$601,0))</f>
        <v>Rift Valley</v>
      </c>
      <c r="I3326" s="43" t="n">
        <f aca="false">ROUND(MIN(INDEX(Assumptions!$D$13:$D$18,MATCH(E3326,Assumptions!$A$13:$A$18,0)),MAX(INDEX(Assumptions!$C$13:$C$18,MATCH(E3326,Assumptions!$A$13:$A$18,0)),INDEX(Assumptions!$B$13:$B$18,MATCH(E3326,Assumptions!$A$13:$A$18,0))*F3326)),2)</f>
        <v>0.8</v>
      </c>
    </row>
    <row r="3327" customFormat="false" ht="15" hidden="false" customHeight="false" outlineLevel="0" collapsed="false">
      <c r="A3327" s="24" t="s">
        <v>4150</v>
      </c>
      <c r="B3327" s="39" t="n">
        <v>46095</v>
      </c>
      <c r="C3327" s="24" t="s">
        <v>277</v>
      </c>
      <c r="D3327" s="24" t="s">
        <v>826</v>
      </c>
      <c r="E3327" s="24" t="s">
        <v>103</v>
      </c>
      <c r="F3327" s="38" t="n">
        <v>3770</v>
      </c>
      <c r="G3327" s="42" t="n">
        <f aca="false">DATE(YEAR(B3327),MONTH(B3327),1)</f>
        <v>46082</v>
      </c>
      <c r="H3327" s="24" t="str">
        <f aca="false">INDEX(Customers!$B$2:$B$601,MATCH(C3327,Customers!$A$2:$A$601,0))</f>
        <v>Rift Valley</v>
      </c>
      <c r="I3327" s="43" t="n">
        <f aca="false">ROUND(MIN(INDEX(Assumptions!$D$13:$D$18,MATCH(E3327,Assumptions!$A$13:$A$18,0)),MAX(INDEX(Assumptions!$C$13:$C$18,MATCH(E3327,Assumptions!$A$13:$A$18,0)),INDEX(Assumptions!$B$13:$B$18,MATCH(E3327,Assumptions!$A$13:$A$18,0))*F3327)),2)</f>
        <v>37.7</v>
      </c>
    </row>
    <row r="3328" customFormat="false" ht="15" hidden="false" customHeight="false" outlineLevel="0" collapsed="false">
      <c r="A3328" s="24" t="s">
        <v>4151</v>
      </c>
      <c r="B3328" s="39" t="n">
        <v>46095</v>
      </c>
      <c r="C3328" s="24" t="s">
        <v>284</v>
      </c>
      <c r="D3328" s="24" t="s">
        <v>826</v>
      </c>
      <c r="E3328" s="24" t="s">
        <v>103</v>
      </c>
      <c r="F3328" s="38" t="n">
        <v>1890</v>
      </c>
      <c r="G3328" s="42" t="n">
        <f aca="false">DATE(YEAR(B3328),MONTH(B3328),1)</f>
        <v>46082</v>
      </c>
      <c r="H3328" s="24" t="str">
        <f aca="false">INDEX(Customers!$B$2:$B$601,MATCH(C3328,Customers!$A$2:$A$601,0))</f>
        <v>Nairobi</v>
      </c>
      <c r="I3328" s="43" t="n">
        <f aca="false">ROUND(MIN(INDEX(Assumptions!$D$13:$D$18,MATCH(E3328,Assumptions!$A$13:$A$18,0)),MAX(INDEX(Assumptions!$C$13:$C$18,MATCH(E3328,Assumptions!$A$13:$A$18,0)),INDEX(Assumptions!$B$13:$B$18,MATCH(E3328,Assumptions!$A$13:$A$18,0))*F3328)),2)</f>
        <v>18.9</v>
      </c>
    </row>
    <row r="3329" customFormat="false" ht="15" hidden="false" customHeight="false" outlineLevel="0" collapsed="false">
      <c r="A3329" s="24" t="s">
        <v>4152</v>
      </c>
      <c r="B3329" s="39" t="n">
        <v>46095</v>
      </c>
      <c r="C3329" s="24" t="s">
        <v>292</v>
      </c>
      <c r="D3329" s="24" t="s">
        <v>826</v>
      </c>
      <c r="E3329" s="24" t="s">
        <v>111</v>
      </c>
      <c r="F3329" s="38" t="n">
        <v>200</v>
      </c>
      <c r="G3329" s="42" t="n">
        <f aca="false">DATE(YEAR(B3329),MONTH(B3329),1)</f>
        <v>46082</v>
      </c>
      <c r="H3329" s="24" t="str">
        <f aca="false">INDEX(Customers!$B$2:$B$601,MATCH(C3329,Customers!$A$2:$A$601,0))</f>
        <v>Central</v>
      </c>
      <c r="I3329" s="43" t="n">
        <f aca="false">ROUND(MIN(INDEX(Assumptions!$D$13:$D$18,MATCH(E3329,Assumptions!$A$13:$A$18,0)),MAX(INDEX(Assumptions!$C$13:$C$18,MATCH(E3329,Assumptions!$A$13:$A$18,0)),INDEX(Assumptions!$B$13:$B$18,MATCH(E3329,Assumptions!$A$13:$A$18,0))*F3329)),2)</f>
        <v>8</v>
      </c>
    </row>
    <row r="3330" customFormat="false" ht="15" hidden="false" customHeight="false" outlineLevel="0" collapsed="false">
      <c r="A3330" s="24" t="s">
        <v>4153</v>
      </c>
      <c r="B3330" s="39" t="n">
        <v>46095</v>
      </c>
      <c r="C3330" s="24" t="s">
        <v>302</v>
      </c>
      <c r="D3330" s="24" t="s">
        <v>826</v>
      </c>
      <c r="E3330" s="24" t="s">
        <v>103</v>
      </c>
      <c r="F3330" s="38" t="n">
        <v>2270</v>
      </c>
      <c r="G3330" s="42" t="n">
        <f aca="false">DATE(YEAR(B3330),MONTH(B3330),1)</f>
        <v>46082</v>
      </c>
      <c r="H3330" s="24" t="str">
        <f aca="false">INDEX(Customers!$B$2:$B$601,MATCH(C3330,Customers!$A$2:$A$601,0))</f>
        <v>Coast</v>
      </c>
      <c r="I3330" s="43" t="n">
        <f aca="false">ROUND(MIN(INDEX(Assumptions!$D$13:$D$18,MATCH(E3330,Assumptions!$A$13:$A$18,0)),MAX(INDEX(Assumptions!$C$13:$C$18,MATCH(E3330,Assumptions!$A$13:$A$18,0)),INDEX(Assumptions!$B$13:$B$18,MATCH(E3330,Assumptions!$A$13:$A$18,0))*F3330)),2)</f>
        <v>22.7</v>
      </c>
    </row>
    <row r="3331" customFormat="false" ht="15" hidden="false" customHeight="false" outlineLevel="0" collapsed="false">
      <c r="A3331" s="24" t="s">
        <v>4154</v>
      </c>
      <c r="B3331" s="39" t="n">
        <v>46095</v>
      </c>
      <c r="C3331" s="24" t="s">
        <v>325</v>
      </c>
      <c r="D3331" s="24" t="s">
        <v>826</v>
      </c>
      <c r="E3331" s="24" t="s">
        <v>111</v>
      </c>
      <c r="F3331" s="38" t="n">
        <v>100</v>
      </c>
      <c r="G3331" s="42" t="n">
        <f aca="false">DATE(YEAR(B3331),MONTH(B3331),1)</f>
        <v>46082</v>
      </c>
      <c r="H3331" s="24" t="str">
        <f aca="false">INDEX(Customers!$B$2:$B$601,MATCH(C3331,Customers!$A$2:$A$601,0))</f>
        <v>Western</v>
      </c>
      <c r="I3331" s="43" t="n">
        <f aca="false">ROUND(MIN(INDEX(Assumptions!$D$13:$D$18,MATCH(E3331,Assumptions!$A$13:$A$18,0)),MAX(INDEX(Assumptions!$C$13:$C$18,MATCH(E3331,Assumptions!$A$13:$A$18,0)),INDEX(Assumptions!$B$13:$B$18,MATCH(E3331,Assumptions!$A$13:$A$18,0))*F3331)),2)</f>
        <v>4</v>
      </c>
    </row>
    <row r="3332" customFormat="false" ht="15" hidden="false" customHeight="false" outlineLevel="0" collapsed="false">
      <c r="A3332" s="24" t="s">
        <v>4155</v>
      </c>
      <c r="B3332" s="39" t="n">
        <v>46095</v>
      </c>
      <c r="C3332" s="24" t="s">
        <v>347</v>
      </c>
      <c r="D3332" s="24" t="s">
        <v>186</v>
      </c>
      <c r="E3332" s="24" t="s">
        <v>105</v>
      </c>
      <c r="F3332" s="38" t="n">
        <v>5760</v>
      </c>
      <c r="G3332" s="42" t="n">
        <f aca="false">DATE(YEAR(B3332),MONTH(B3332),1)</f>
        <v>46082</v>
      </c>
      <c r="H3332" s="24" t="str">
        <f aca="false">INDEX(Customers!$B$2:$B$601,MATCH(C3332,Customers!$A$2:$A$601,0))</f>
        <v>Coast</v>
      </c>
      <c r="I3332" s="43" t="n">
        <f aca="false">ROUND(MIN(INDEX(Assumptions!$D$13:$D$18,MATCH(E3332,Assumptions!$A$13:$A$18,0)),MAX(INDEX(Assumptions!$C$13:$C$18,MATCH(E3332,Assumptions!$A$13:$A$18,0)),INDEX(Assumptions!$B$13:$B$18,MATCH(E3332,Assumptions!$A$13:$A$18,0))*F3332)),2)</f>
        <v>86.4</v>
      </c>
    </row>
    <row r="3333" customFormat="false" ht="15" hidden="false" customHeight="false" outlineLevel="0" collapsed="false">
      <c r="A3333" s="24" t="s">
        <v>4156</v>
      </c>
      <c r="B3333" s="39" t="n">
        <v>46095</v>
      </c>
      <c r="C3333" s="24" t="s">
        <v>385</v>
      </c>
      <c r="D3333" s="24" t="s">
        <v>826</v>
      </c>
      <c r="E3333" s="24" t="s">
        <v>103</v>
      </c>
      <c r="F3333" s="38" t="n">
        <v>3990</v>
      </c>
      <c r="G3333" s="42" t="n">
        <f aca="false">DATE(YEAR(B3333),MONTH(B3333),1)</f>
        <v>46082</v>
      </c>
      <c r="H3333" s="24" t="str">
        <f aca="false">INDEX(Customers!$B$2:$B$601,MATCH(C3333,Customers!$A$2:$A$601,0))</f>
        <v>Central</v>
      </c>
      <c r="I3333" s="43" t="n">
        <f aca="false">ROUND(MIN(INDEX(Assumptions!$D$13:$D$18,MATCH(E3333,Assumptions!$A$13:$A$18,0)),MAX(INDEX(Assumptions!$C$13:$C$18,MATCH(E3333,Assumptions!$A$13:$A$18,0)),INDEX(Assumptions!$B$13:$B$18,MATCH(E3333,Assumptions!$A$13:$A$18,0))*F3333)),2)</f>
        <v>39.9</v>
      </c>
    </row>
    <row r="3334" customFormat="false" ht="15" hidden="false" customHeight="false" outlineLevel="0" collapsed="false">
      <c r="A3334" s="24" t="s">
        <v>4157</v>
      </c>
      <c r="B3334" s="39" t="n">
        <v>46095</v>
      </c>
      <c r="C3334" s="24" t="s">
        <v>395</v>
      </c>
      <c r="D3334" s="24" t="s">
        <v>210</v>
      </c>
      <c r="E3334" s="24" t="s">
        <v>107</v>
      </c>
      <c r="F3334" s="38" t="n">
        <v>4340</v>
      </c>
      <c r="G3334" s="42" t="n">
        <f aca="false">DATE(YEAR(B3334),MONTH(B3334),1)</f>
        <v>46082</v>
      </c>
      <c r="H3334" s="24" t="str">
        <f aca="false">INDEX(Customers!$B$2:$B$601,MATCH(C3334,Customers!$A$2:$A$601,0))</f>
        <v>Eastern</v>
      </c>
      <c r="I3334" s="43" t="n">
        <f aca="false">ROUND(MIN(INDEX(Assumptions!$D$13:$D$18,MATCH(E3334,Assumptions!$A$13:$A$18,0)),MAX(INDEX(Assumptions!$C$13:$C$18,MATCH(E3334,Assumptions!$A$13:$A$18,0)),INDEX(Assumptions!$B$13:$B$18,MATCH(E3334,Assumptions!$A$13:$A$18,0))*F3334)),2)</f>
        <v>0</v>
      </c>
    </row>
    <row r="3335" customFormat="false" ht="15" hidden="false" customHeight="false" outlineLevel="0" collapsed="false">
      <c r="A3335" s="24" t="s">
        <v>4158</v>
      </c>
      <c r="B3335" s="39" t="n">
        <v>46095</v>
      </c>
      <c r="C3335" s="24" t="s">
        <v>415</v>
      </c>
      <c r="D3335" s="24" t="s">
        <v>826</v>
      </c>
      <c r="E3335" s="24" t="s">
        <v>109</v>
      </c>
      <c r="F3335" s="38" t="n">
        <v>6730</v>
      </c>
      <c r="G3335" s="42" t="n">
        <f aca="false">DATE(YEAR(B3335),MONTH(B3335),1)</f>
        <v>46082</v>
      </c>
      <c r="H3335" s="24" t="str">
        <f aca="false">INDEX(Customers!$B$2:$B$601,MATCH(C3335,Customers!$A$2:$A$601,0))</f>
        <v>Coast</v>
      </c>
      <c r="I3335" s="43" t="n">
        <f aca="false">ROUND(MIN(INDEX(Assumptions!$D$13:$D$18,MATCH(E3335,Assumptions!$A$13:$A$18,0)),MAX(INDEX(Assumptions!$C$13:$C$18,MATCH(E3335,Assumptions!$A$13:$A$18,0)),INDEX(Assumptions!$B$13:$B$18,MATCH(E3335,Assumptions!$A$13:$A$18,0))*F3335)),2)</f>
        <v>26.92</v>
      </c>
    </row>
    <row r="3336" customFormat="false" ht="15" hidden="false" customHeight="false" outlineLevel="0" collapsed="false">
      <c r="A3336" s="24" t="s">
        <v>4159</v>
      </c>
      <c r="B3336" s="39" t="n">
        <v>46095</v>
      </c>
      <c r="C3336" s="24" t="s">
        <v>451</v>
      </c>
      <c r="D3336" s="24" t="s">
        <v>153</v>
      </c>
      <c r="E3336" s="24" t="s">
        <v>105</v>
      </c>
      <c r="F3336" s="38" t="n">
        <v>6390</v>
      </c>
      <c r="G3336" s="42" t="n">
        <f aca="false">DATE(YEAR(B3336),MONTH(B3336),1)</f>
        <v>46082</v>
      </c>
      <c r="H3336" s="24" t="str">
        <f aca="false">INDEX(Customers!$B$2:$B$601,MATCH(C3336,Customers!$A$2:$A$601,0))</f>
        <v>Nairobi</v>
      </c>
      <c r="I3336" s="43" t="n">
        <f aca="false">ROUND(MIN(INDEX(Assumptions!$D$13:$D$18,MATCH(E3336,Assumptions!$A$13:$A$18,0)),MAX(INDEX(Assumptions!$C$13:$C$18,MATCH(E3336,Assumptions!$A$13:$A$18,0)),INDEX(Assumptions!$B$13:$B$18,MATCH(E3336,Assumptions!$A$13:$A$18,0))*F3336)),2)</f>
        <v>95.85</v>
      </c>
    </row>
    <row r="3337" customFormat="false" ht="15" hidden="false" customHeight="false" outlineLevel="0" collapsed="false">
      <c r="A3337" s="24" t="s">
        <v>4160</v>
      </c>
      <c r="B3337" s="39" t="n">
        <v>46095</v>
      </c>
      <c r="C3337" s="24" t="s">
        <v>468</v>
      </c>
      <c r="D3337" s="24" t="s">
        <v>826</v>
      </c>
      <c r="E3337" s="24" t="s">
        <v>111</v>
      </c>
      <c r="F3337" s="38" t="n">
        <v>500</v>
      </c>
      <c r="G3337" s="42" t="n">
        <f aca="false">DATE(YEAR(B3337),MONTH(B3337),1)</f>
        <v>46082</v>
      </c>
      <c r="H3337" s="24" t="str">
        <f aca="false">INDEX(Customers!$B$2:$B$601,MATCH(C3337,Customers!$A$2:$A$601,0))</f>
        <v>Nairobi</v>
      </c>
      <c r="I3337" s="43" t="n">
        <f aca="false">ROUND(MIN(INDEX(Assumptions!$D$13:$D$18,MATCH(E3337,Assumptions!$A$13:$A$18,0)),MAX(INDEX(Assumptions!$C$13:$C$18,MATCH(E3337,Assumptions!$A$13:$A$18,0)),INDEX(Assumptions!$B$13:$B$18,MATCH(E3337,Assumptions!$A$13:$A$18,0))*F3337)),2)</f>
        <v>20</v>
      </c>
    </row>
    <row r="3338" customFormat="false" ht="15" hidden="false" customHeight="false" outlineLevel="0" collapsed="false">
      <c r="A3338" s="24" t="s">
        <v>4161</v>
      </c>
      <c r="B3338" s="39" t="n">
        <v>46095</v>
      </c>
      <c r="C3338" s="24" t="s">
        <v>537</v>
      </c>
      <c r="D3338" s="24" t="s">
        <v>826</v>
      </c>
      <c r="E3338" s="24" t="s">
        <v>111</v>
      </c>
      <c r="F3338" s="38" t="n">
        <v>100</v>
      </c>
      <c r="G3338" s="42" t="n">
        <f aca="false">DATE(YEAR(B3338),MONTH(B3338),1)</f>
        <v>46082</v>
      </c>
      <c r="H3338" s="24" t="str">
        <f aca="false">INDEX(Customers!$B$2:$B$601,MATCH(C3338,Customers!$A$2:$A$601,0))</f>
        <v>Central</v>
      </c>
      <c r="I3338" s="43" t="n">
        <f aca="false">ROUND(MIN(INDEX(Assumptions!$D$13:$D$18,MATCH(E3338,Assumptions!$A$13:$A$18,0)),MAX(INDEX(Assumptions!$C$13:$C$18,MATCH(E3338,Assumptions!$A$13:$A$18,0)),INDEX(Assumptions!$B$13:$B$18,MATCH(E3338,Assumptions!$A$13:$A$18,0))*F3338)),2)</f>
        <v>4</v>
      </c>
    </row>
    <row r="3339" customFormat="false" ht="15" hidden="false" customHeight="false" outlineLevel="0" collapsed="false">
      <c r="A3339" s="24" t="s">
        <v>4162</v>
      </c>
      <c r="B3339" s="39" t="n">
        <v>46095</v>
      </c>
      <c r="C3339" s="24" t="s">
        <v>552</v>
      </c>
      <c r="D3339" s="24" t="s">
        <v>826</v>
      </c>
      <c r="E3339" s="24" t="s">
        <v>111</v>
      </c>
      <c r="F3339" s="38" t="n">
        <v>200</v>
      </c>
      <c r="G3339" s="42" t="n">
        <f aca="false">DATE(YEAR(B3339),MONTH(B3339),1)</f>
        <v>46082</v>
      </c>
      <c r="H3339" s="24" t="str">
        <f aca="false">INDEX(Customers!$B$2:$B$601,MATCH(C3339,Customers!$A$2:$A$601,0))</f>
        <v>Eastern</v>
      </c>
      <c r="I3339" s="43" t="n">
        <f aca="false">ROUND(MIN(INDEX(Assumptions!$D$13:$D$18,MATCH(E3339,Assumptions!$A$13:$A$18,0)),MAX(INDEX(Assumptions!$C$13:$C$18,MATCH(E3339,Assumptions!$A$13:$A$18,0)),INDEX(Assumptions!$B$13:$B$18,MATCH(E3339,Assumptions!$A$13:$A$18,0))*F3339)),2)</f>
        <v>8</v>
      </c>
    </row>
    <row r="3340" customFormat="false" ht="15" hidden="false" customHeight="false" outlineLevel="0" collapsed="false">
      <c r="A3340" s="24" t="s">
        <v>4163</v>
      </c>
      <c r="B3340" s="39" t="n">
        <v>46095</v>
      </c>
      <c r="C3340" s="24" t="s">
        <v>566</v>
      </c>
      <c r="D3340" s="24" t="s">
        <v>826</v>
      </c>
      <c r="E3340" s="24" t="s">
        <v>113</v>
      </c>
      <c r="F3340" s="38" t="n">
        <v>250</v>
      </c>
      <c r="G3340" s="42" t="n">
        <f aca="false">DATE(YEAR(B3340),MONTH(B3340),1)</f>
        <v>46082</v>
      </c>
      <c r="H3340" s="24" t="str">
        <f aca="false">INDEX(Customers!$B$2:$B$601,MATCH(C3340,Customers!$A$2:$A$601,0))</f>
        <v>Rift Valley</v>
      </c>
      <c r="I3340" s="43" t="n">
        <f aca="false">ROUND(MIN(INDEX(Assumptions!$D$13:$D$18,MATCH(E3340,Assumptions!$A$13:$A$18,0)),MAX(INDEX(Assumptions!$C$13:$C$18,MATCH(E3340,Assumptions!$A$13:$A$18,0)),INDEX(Assumptions!$B$13:$B$18,MATCH(E3340,Assumptions!$A$13:$A$18,0))*F3340)),2)</f>
        <v>12.5</v>
      </c>
    </row>
    <row r="3341" customFormat="false" ht="15" hidden="false" customHeight="false" outlineLevel="0" collapsed="false">
      <c r="A3341" s="24" t="s">
        <v>4164</v>
      </c>
      <c r="B3341" s="39" t="n">
        <v>46095</v>
      </c>
      <c r="C3341" s="24" t="s">
        <v>576</v>
      </c>
      <c r="D3341" s="24" t="s">
        <v>189</v>
      </c>
      <c r="E3341" s="24" t="s">
        <v>107</v>
      </c>
      <c r="F3341" s="38" t="n">
        <v>7640</v>
      </c>
      <c r="G3341" s="42" t="n">
        <f aca="false">DATE(YEAR(B3341),MONTH(B3341),1)</f>
        <v>46082</v>
      </c>
      <c r="H3341" s="24" t="str">
        <f aca="false">INDEX(Customers!$B$2:$B$601,MATCH(C3341,Customers!$A$2:$A$601,0))</f>
        <v>Coast</v>
      </c>
      <c r="I3341" s="43" t="n">
        <f aca="false">ROUND(MIN(INDEX(Assumptions!$D$13:$D$18,MATCH(E3341,Assumptions!$A$13:$A$18,0)),MAX(INDEX(Assumptions!$C$13:$C$18,MATCH(E3341,Assumptions!$A$13:$A$18,0)),INDEX(Assumptions!$B$13:$B$18,MATCH(E3341,Assumptions!$A$13:$A$18,0))*F3341)),2)</f>
        <v>0</v>
      </c>
    </row>
    <row r="3342" customFormat="false" ht="15" hidden="false" customHeight="false" outlineLevel="0" collapsed="false">
      <c r="A3342" s="24" t="s">
        <v>4165</v>
      </c>
      <c r="B3342" s="39" t="n">
        <v>46095</v>
      </c>
      <c r="C3342" s="24" t="s">
        <v>577</v>
      </c>
      <c r="D3342" s="24" t="s">
        <v>154</v>
      </c>
      <c r="E3342" s="24" t="s">
        <v>105</v>
      </c>
      <c r="F3342" s="38" t="n">
        <v>4560</v>
      </c>
      <c r="G3342" s="42" t="n">
        <f aca="false">DATE(YEAR(B3342),MONTH(B3342),1)</f>
        <v>46082</v>
      </c>
      <c r="H3342" s="24" t="str">
        <f aca="false">INDEX(Customers!$B$2:$B$601,MATCH(C3342,Customers!$A$2:$A$601,0))</f>
        <v>Nairobi</v>
      </c>
      <c r="I3342" s="43" t="n">
        <f aca="false">ROUND(MIN(INDEX(Assumptions!$D$13:$D$18,MATCH(E3342,Assumptions!$A$13:$A$18,0)),MAX(INDEX(Assumptions!$C$13:$C$18,MATCH(E3342,Assumptions!$A$13:$A$18,0)),INDEX(Assumptions!$B$13:$B$18,MATCH(E3342,Assumptions!$A$13:$A$18,0))*F3342)),2)</f>
        <v>68.4</v>
      </c>
    </row>
    <row r="3343" customFormat="false" ht="15" hidden="false" customHeight="false" outlineLevel="0" collapsed="false">
      <c r="A3343" s="24" t="s">
        <v>4166</v>
      </c>
      <c r="B3343" s="39" t="n">
        <v>46095</v>
      </c>
      <c r="C3343" s="24" t="s">
        <v>584</v>
      </c>
      <c r="D3343" s="24" t="s">
        <v>193</v>
      </c>
      <c r="E3343" s="24" t="s">
        <v>105</v>
      </c>
      <c r="F3343" s="38" t="n">
        <v>1600</v>
      </c>
      <c r="G3343" s="42" t="n">
        <f aca="false">DATE(YEAR(B3343),MONTH(B3343),1)</f>
        <v>46082</v>
      </c>
      <c r="H3343" s="24" t="str">
        <f aca="false">INDEX(Customers!$B$2:$B$601,MATCH(C3343,Customers!$A$2:$A$601,0))</f>
        <v>Western</v>
      </c>
      <c r="I3343" s="43" t="n">
        <f aca="false">ROUND(MIN(INDEX(Assumptions!$D$13:$D$18,MATCH(E3343,Assumptions!$A$13:$A$18,0)),MAX(INDEX(Assumptions!$C$13:$C$18,MATCH(E3343,Assumptions!$A$13:$A$18,0)),INDEX(Assumptions!$B$13:$B$18,MATCH(E3343,Assumptions!$A$13:$A$18,0))*F3343)),2)</f>
        <v>24</v>
      </c>
    </row>
    <row r="3344" customFormat="false" ht="15" hidden="false" customHeight="false" outlineLevel="0" collapsed="false">
      <c r="A3344" s="24" t="s">
        <v>4167</v>
      </c>
      <c r="B3344" s="39" t="n">
        <v>46095</v>
      </c>
      <c r="C3344" s="24" t="s">
        <v>612</v>
      </c>
      <c r="D3344" s="24" t="s">
        <v>164</v>
      </c>
      <c r="E3344" s="24" t="s">
        <v>107</v>
      </c>
      <c r="F3344" s="38" t="n">
        <v>3930</v>
      </c>
      <c r="G3344" s="42" t="n">
        <f aca="false">DATE(YEAR(B3344),MONTH(B3344),1)</f>
        <v>46082</v>
      </c>
      <c r="H3344" s="24" t="str">
        <f aca="false">INDEX(Customers!$B$2:$B$601,MATCH(C3344,Customers!$A$2:$A$601,0))</f>
        <v>Central</v>
      </c>
      <c r="I3344" s="43" t="n">
        <f aca="false">ROUND(MIN(INDEX(Assumptions!$D$13:$D$18,MATCH(E3344,Assumptions!$A$13:$A$18,0)),MAX(INDEX(Assumptions!$C$13:$C$18,MATCH(E3344,Assumptions!$A$13:$A$18,0)),INDEX(Assumptions!$B$13:$B$18,MATCH(E3344,Assumptions!$A$13:$A$18,0))*F3344)),2)</f>
        <v>0</v>
      </c>
    </row>
    <row r="3345" customFormat="false" ht="15" hidden="false" customHeight="false" outlineLevel="0" collapsed="false">
      <c r="A3345" s="24" t="s">
        <v>4168</v>
      </c>
      <c r="B3345" s="39" t="n">
        <v>46095</v>
      </c>
      <c r="C3345" s="24" t="s">
        <v>618</v>
      </c>
      <c r="D3345" s="24" t="s">
        <v>826</v>
      </c>
      <c r="E3345" s="24" t="s">
        <v>103</v>
      </c>
      <c r="F3345" s="38" t="n">
        <v>770</v>
      </c>
      <c r="G3345" s="42" t="n">
        <f aca="false">DATE(YEAR(B3345),MONTH(B3345),1)</f>
        <v>46082</v>
      </c>
      <c r="H3345" s="24" t="str">
        <f aca="false">INDEX(Customers!$B$2:$B$601,MATCH(C3345,Customers!$A$2:$A$601,0))</f>
        <v>Western</v>
      </c>
      <c r="I3345" s="43" t="n">
        <f aca="false">ROUND(MIN(INDEX(Assumptions!$D$13:$D$18,MATCH(E3345,Assumptions!$A$13:$A$18,0)),MAX(INDEX(Assumptions!$C$13:$C$18,MATCH(E3345,Assumptions!$A$13:$A$18,0)),INDEX(Assumptions!$B$13:$B$18,MATCH(E3345,Assumptions!$A$13:$A$18,0))*F3345)),2)</f>
        <v>7.7</v>
      </c>
    </row>
    <row r="3346" customFormat="false" ht="15" hidden="false" customHeight="false" outlineLevel="0" collapsed="false">
      <c r="A3346" s="24" t="s">
        <v>4169</v>
      </c>
      <c r="B3346" s="39" t="n">
        <v>46095</v>
      </c>
      <c r="C3346" s="24" t="s">
        <v>642</v>
      </c>
      <c r="D3346" s="24" t="s">
        <v>179</v>
      </c>
      <c r="E3346" s="24" t="s">
        <v>107</v>
      </c>
      <c r="F3346" s="38" t="n">
        <v>43000</v>
      </c>
      <c r="G3346" s="42" t="n">
        <f aca="false">DATE(YEAR(B3346),MONTH(B3346),1)</f>
        <v>46082</v>
      </c>
      <c r="H3346" s="24" t="str">
        <f aca="false">INDEX(Customers!$B$2:$B$601,MATCH(C3346,Customers!$A$2:$A$601,0))</f>
        <v>Rift Valley</v>
      </c>
      <c r="I3346" s="43" t="n">
        <f aca="false">ROUND(MIN(INDEX(Assumptions!$D$13:$D$18,MATCH(E3346,Assumptions!$A$13:$A$18,0)),MAX(INDEX(Assumptions!$C$13:$C$18,MATCH(E3346,Assumptions!$A$13:$A$18,0)),INDEX(Assumptions!$B$13:$B$18,MATCH(E3346,Assumptions!$A$13:$A$18,0))*F3346)),2)</f>
        <v>0</v>
      </c>
    </row>
    <row r="3347" customFormat="false" ht="15" hidden="false" customHeight="false" outlineLevel="0" collapsed="false">
      <c r="A3347" s="24" t="s">
        <v>4170</v>
      </c>
      <c r="B3347" s="39" t="n">
        <v>46095</v>
      </c>
      <c r="C3347" s="24" t="s">
        <v>654</v>
      </c>
      <c r="D3347" s="24" t="s">
        <v>826</v>
      </c>
      <c r="E3347" s="24" t="s">
        <v>113</v>
      </c>
      <c r="F3347" s="38" t="n">
        <v>500</v>
      </c>
      <c r="G3347" s="42" t="n">
        <f aca="false">DATE(YEAR(B3347),MONTH(B3347),1)</f>
        <v>46082</v>
      </c>
      <c r="H3347" s="24" t="str">
        <f aca="false">INDEX(Customers!$B$2:$B$601,MATCH(C3347,Customers!$A$2:$A$601,0))</f>
        <v>Eastern</v>
      </c>
      <c r="I3347" s="43" t="n">
        <f aca="false">ROUND(MIN(INDEX(Assumptions!$D$13:$D$18,MATCH(E3347,Assumptions!$A$13:$A$18,0)),MAX(INDEX(Assumptions!$C$13:$C$18,MATCH(E3347,Assumptions!$A$13:$A$18,0)),INDEX(Assumptions!$B$13:$B$18,MATCH(E3347,Assumptions!$A$13:$A$18,0))*F3347)),2)</f>
        <v>25</v>
      </c>
    </row>
    <row r="3348" customFormat="false" ht="15" hidden="false" customHeight="false" outlineLevel="0" collapsed="false">
      <c r="A3348" s="24" t="s">
        <v>4171</v>
      </c>
      <c r="B3348" s="39" t="n">
        <v>46095</v>
      </c>
      <c r="C3348" s="24" t="s">
        <v>657</v>
      </c>
      <c r="D3348" s="24" t="s">
        <v>194</v>
      </c>
      <c r="E3348" s="24" t="s">
        <v>105</v>
      </c>
      <c r="F3348" s="38" t="n">
        <v>810</v>
      </c>
      <c r="G3348" s="42" t="n">
        <f aca="false">DATE(YEAR(B3348),MONTH(B3348),1)</f>
        <v>46082</v>
      </c>
      <c r="H3348" s="24" t="str">
        <f aca="false">INDEX(Customers!$B$2:$B$601,MATCH(C3348,Customers!$A$2:$A$601,0))</f>
        <v>Western</v>
      </c>
      <c r="I3348" s="43" t="n">
        <f aca="false">ROUND(MIN(INDEX(Assumptions!$D$13:$D$18,MATCH(E3348,Assumptions!$A$13:$A$18,0)),MAX(INDEX(Assumptions!$C$13:$C$18,MATCH(E3348,Assumptions!$A$13:$A$18,0)),INDEX(Assumptions!$B$13:$B$18,MATCH(E3348,Assumptions!$A$13:$A$18,0))*F3348)),2)</f>
        <v>12.15</v>
      </c>
    </row>
    <row r="3349" customFormat="false" ht="15" hidden="false" customHeight="false" outlineLevel="0" collapsed="false">
      <c r="A3349" s="24" t="s">
        <v>4172</v>
      </c>
      <c r="B3349" s="39" t="n">
        <v>46095</v>
      </c>
      <c r="C3349" s="24" t="s">
        <v>661</v>
      </c>
      <c r="D3349" s="24" t="s">
        <v>189</v>
      </c>
      <c r="E3349" s="24" t="s">
        <v>105</v>
      </c>
      <c r="F3349" s="38" t="n">
        <v>4800</v>
      </c>
      <c r="G3349" s="42" t="n">
        <f aca="false">DATE(YEAR(B3349),MONTH(B3349),1)</f>
        <v>46082</v>
      </c>
      <c r="H3349" s="24" t="str">
        <f aca="false">INDEX(Customers!$B$2:$B$601,MATCH(C3349,Customers!$A$2:$A$601,0))</f>
        <v>Coast</v>
      </c>
      <c r="I3349" s="43" t="n">
        <f aca="false">ROUND(MIN(INDEX(Assumptions!$D$13:$D$18,MATCH(E3349,Assumptions!$A$13:$A$18,0)),MAX(INDEX(Assumptions!$C$13:$C$18,MATCH(E3349,Assumptions!$A$13:$A$18,0)),INDEX(Assumptions!$B$13:$B$18,MATCH(E3349,Assumptions!$A$13:$A$18,0))*F3349)),2)</f>
        <v>72</v>
      </c>
    </row>
    <row r="3350" customFormat="false" ht="15" hidden="false" customHeight="false" outlineLevel="0" collapsed="false">
      <c r="A3350" s="24" t="s">
        <v>4173</v>
      </c>
      <c r="B3350" s="39" t="n">
        <v>46095</v>
      </c>
      <c r="C3350" s="24" t="s">
        <v>680</v>
      </c>
      <c r="D3350" s="24" t="s">
        <v>156</v>
      </c>
      <c r="E3350" s="24" t="s">
        <v>105</v>
      </c>
      <c r="F3350" s="38" t="n">
        <v>6820</v>
      </c>
      <c r="G3350" s="42" t="n">
        <f aca="false">DATE(YEAR(B3350),MONTH(B3350),1)</f>
        <v>46082</v>
      </c>
      <c r="H3350" s="24" t="str">
        <f aca="false">INDEX(Customers!$B$2:$B$601,MATCH(C3350,Customers!$A$2:$A$601,0))</f>
        <v>Nairobi</v>
      </c>
      <c r="I3350" s="43" t="n">
        <f aca="false">ROUND(MIN(INDEX(Assumptions!$D$13:$D$18,MATCH(E3350,Assumptions!$A$13:$A$18,0)),MAX(INDEX(Assumptions!$C$13:$C$18,MATCH(E3350,Assumptions!$A$13:$A$18,0)),INDEX(Assumptions!$B$13:$B$18,MATCH(E3350,Assumptions!$A$13:$A$18,0))*F3350)),2)</f>
        <v>102.3</v>
      </c>
    </row>
    <row r="3351" customFormat="false" ht="15" hidden="false" customHeight="false" outlineLevel="0" collapsed="false">
      <c r="A3351" s="24" t="s">
        <v>4174</v>
      </c>
      <c r="B3351" s="39" t="n">
        <v>46095</v>
      </c>
      <c r="C3351" s="24" t="s">
        <v>703</v>
      </c>
      <c r="D3351" s="24" t="s">
        <v>152</v>
      </c>
      <c r="E3351" s="24" t="s">
        <v>107</v>
      </c>
      <c r="F3351" s="38" t="n">
        <v>3740</v>
      </c>
      <c r="G3351" s="42" t="n">
        <f aca="false">DATE(YEAR(B3351),MONTH(B3351),1)</f>
        <v>46082</v>
      </c>
      <c r="H3351" s="24" t="str">
        <f aca="false">INDEX(Customers!$B$2:$B$601,MATCH(C3351,Customers!$A$2:$A$601,0))</f>
        <v>Nairobi</v>
      </c>
      <c r="I3351" s="43" t="n">
        <f aca="false">ROUND(MIN(INDEX(Assumptions!$D$13:$D$18,MATCH(E3351,Assumptions!$A$13:$A$18,0)),MAX(INDEX(Assumptions!$C$13:$C$18,MATCH(E3351,Assumptions!$A$13:$A$18,0)),INDEX(Assumptions!$B$13:$B$18,MATCH(E3351,Assumptions!$A$13:$A$18,0))*F3351)),2)</f>
        <v>0</v>
      </c>
    </row>
    <row r="3352" customFormat="false" ht="15" hidden="false" customHeight="false" outlineLevel="0" collapsed="false">
      <c r="A3352" s="24" t="s">
        <v>4175</v>
      </c>
      <c r="B3352" s="39" t="n">
        <v>46095</v>
      </c>
      <c r="C3352" s="24" t="s">
        <v>712</v>
      </c>
      <c r="D3352" s="24" t="s">
        <v>826</v>
      </c>
      <c r="E3352" s="24" t="s">
        <v>113</v>
      </c>
      <c r="F3352" s="38" t="n">
        <v>500</v>
      </c>
      <c r="G3352" s="42" t="n">
        <f aca="false">DATE(YEAR(B3352),MONTH(B3352),1)</f>
        <v>46082</v>
      </c>
      <c r="H3352" s="24" t="str">
        <f aca="false">INDEX(Customers!$B$2:$B$601,MATCH(C3352,Customers!$A$2:$A$601,0))</f>
        <v>Rift Valley</v>
      </c>
      <c r="I3352" s="43" t="n">
        <f aca="false">ROUND(MIN(INDEX(Assumptions!$D$13:$D$18,MATCH(E3352,Assumptions!$A$13:$A$18,0)),MAX(INDEX(Assumptions!$C$13:$C$18,MATCH(E3352,Assumptions!$A$13:$A$18,0)),INDEX(Assumptions!$B$13:$B$18,MATCH(E3352,Assumptions!$A$13:$A$18,0))*F3352)),2)</f>
        <v>25</v>
      </c>
    </row>
    <row r="3353" customFormat="false" ht="15" hidden="false" customHeight="false" outlineLevel="0" collapsed="false">
      <c r="A3353" s="24" t="s">
        <v>4176</v>
      </c>
      <c r="B3353" s="39" t="n">
        <v>46095</v>
      </c>
      <c r="C3353" s="24" t="s">
        <v>717</v>
      </c>
      <c r="D3353" s="24" t="s">
        <v>826</v>
      </c>
      <c r="E3353" s="24" t="s">
        <v>109</v>
      </c>
      <c r="F3353" s="38" t="n">
        <v>1080</v>
      </c>
      <c r="G3353" s="42" t="n">
        <f aca="false">DATE(YEAR(B3353),MONTH(B3353),1)</f>
        <v>46082</v>
      </c>
      <c r="H3353" s="24" t="str">
        <f aca="false">INDEX(Customers!$B$2:$B$601,MATCH(C3353,Customers!$A$2:$A$601,0))</f>
        <v>Rift Valley</v>
      </c>
      <c r="I3353" s="43" t="n">
        <f aca="false">ROUND(MIN(INDEX(Assumptions!$D$13:$D$18,MATCH(E3353,Assumptions!$A$13:$A$18,0)),MAX(INDEX(Assumptions!$C$13:$C$18,MATCH(E3353,Assumptions!$A$13:$A$18,0)),INDEX(Assumptions!$B$13:$B$18,MATCH(E3353,Assumptions!$A$13:$A$18,0))*F3353)),2)</f>
        <v>4.32</v>
      </c>
    </row>
    <row r="3354" customFormat="false" ht="15" hidden="false" customHeight="false" outlineLevel="0" collapsed="false">
      <c r="A3354" s="24" t="s">
        <v>4177</v>
      </c>
      <c r="B3354" s="39" t="n">
        <v>46095</v>
      </c>
      <c r="C3354" s="24" t="s">
        <v>762</v>
      </c>
      <c r="D3354" s="24" t="s">
        <v>826</v>
      </c>
      <c r="E3354" s="24" t="s">
        <v>111</v>
      </c>
      <c r="F3354" s="38" t="n">
        <v>100</v>
      </c>
      <c r="G3354" s="42" t="n">
        <f aca="false">DATE(YEAR(B3354),MONTH(B3354),1)</f>
        <v>46082</v>
      </c>
      <c r="H3354" s="24" t="str">
        <f aca="false">INDEX(Customers!$B$2:$B$601,MATCH(C3354,Customers!$A$2:$A$601,0))</f>
        <v>Western</v>
      </c>
      <c r="I3354" s="43" t="n">
        <f aca="false">ROUND(MIN(INDEX(Assumptions!$D$13:$D$18,MATCH(E3354,Assumptions!$A$13:$A$18,0)),MAX(INDEX(Assumptions!$C$13:$C$18,MATCH(E3354,Assumptions!$A$13:$A$18,0)),INDEX(Assumptions!$B$13:$B$18,MATCH(E3354,Assumptions!$A$13:$A$18,0))*F3354)),2)</f>
        <v>4</v>
      </c>
    </row>
    <row r="3355" customFormat="false" ht="15" hidden="false" customHeight="false" outlineLevel="0" collapsed="false">
      <c r="A3355" s="24" t="s">
        <v>4178</v>
      </c>
      <c r="B3355" s="39" t="n">
        <v>46095</v>
      </c>
      <c r="C3355" s="24" t="s">
        <v>766</v>
      </c>
      <c r="D3355" s="24" t="s">
        <v>826</v>
      </c>
      <c r="E3355" s="24" t="s">
        <v>113</v>
      </c>
      <c r="F3355" s="38" t="n">
        <v>500</v>
      </c>
      <c r="G3355" s="42" t="n">
        <f aca="false">DATE(YEAR(B3355),MONTH(B3355),1)</f>
        <v>46082</v>
      </c>
      <c r="H3355" s="24" t="str">
        <f aca="false">INDEX(Customers!$B$2:$B$601,MATCH(C3355,Customers!$A$2:$A$601,0))</f>
        <v>Rift Valley</v>
      </c>
      <c r="I3355" s="43" t="n">
        <f aca="false">ROUND(MIN(INDEX(Assumptions!$D$13:$D$18,MATCH(E3355,Assumptions!$A$13:$A$18,0)),MAX(INDEX(Assumptions!$C$13:$C$18,MATCH(E3355,Assumptions!$A$13:$A$18,0)),INDEX(Assumptions!$B$13:$B$18,MATCH(E3355,Assumptions!$A$13:$A$18,0))*F3355)),2)</f>
        <v>25</v>
      </c>
    </row>
    <row r="3356" customFormat="false" ht="15" hidden="false" customHeight="false" outlineLevel="0" collapsed="false">
      <c r="A3356" s="24" t="s">
        <v>4179</v>
      </c>
      <c r="B3356" s="39" t="n">
        <v>46095</v>
      </c>
      <c r="C3356" s="24" t="s">
        <v>774</v>
      </c>
      <c r="D3356" s="24" t="s">
        <v>200</v>
      </c>
      <c r="E3356" s="24" t="s">
        <v>105</v>
      </c>
      <c r="F3356" s="38" t="n">
        <v>7180</v>
      </c>
      <c r="G3356" s="42" t="n">
        <f aca="false">DATE(YEAR(B3356),MONTH(B3356),1)</f>
        <v>46082</v>
      </c>
      <c r="H3356" s="24" t="str">
        <f aca="false">INDEX(Customers!$B$2:$B$601,MATCH(C3356,Customers!$A$2:$A$601,0))</f>
        <v>Western</v>
      </c>
      <c r="I3356" s="43" t="n">
        <f aca="false">ROUND(MIN(INDEX(Assumptions!$D$13:$D$18,MATCH(E3356,Assumptions!$A$13:$A$18,0)),MAX(INDEX(Assumptions!$C$13:$C$18,MATCH(E3356,Assumptions!$A$13:$A$18,0)),INDEX(Assumptions!$B$13:$B$18,MATCH(E3356,Assumptions!$A$13:$A$18,0))*F3356)),2)</f>
        <v>107.7</v>
      </c>
    </row>
    <row r="3357" customFormat="false" ht="15" hidden="false" customHeight="false" outlineLevel="0" collapsed="false">
      <c r="A3357" s="24" t="s">
        <v>4180</v>
      </c>
      <c r="B3357" s="39" t="n">
        <v>46095</v>
      </c>
      <c r="C3357" s="24" t="s">
        <v>785</v>
      </c>
      <c r="D3357" s="24" t="s">
        <v>826</v>
      </c>
      <c r="E3357" s="24" t="s">
        <v>103</v>
      </c>
      <c r="F3357" s="38" t="n">
        <v>2330</v>
      </c>
      <c r="G3357" s="42" t="n">
        <f aca="false">DATE(YEAR(B3357),MONTH(B3357),1)</f>
        <v>46082</v>
      </c>
      <c r="H3357" s="24" t="str">
        <f aca="false">INDEX(Customers!$B$2:$B$601,MATCH(C3357,Customers!$A$2:$A$601,0))</f>
        <v>Central</v>
      </c>
      <c r="I3357" s="43" t="n">
        <f aca="false">ROUND(MIN(INDEX(Assumptions!$D$13:$D$18,MATCH(E3357,Assumptions!$A$13:$A$18,0)),MAX(INDEX(Assumptions!$C$13:$C$18,MATCH(E3357,Assumptions!$A$13:$A$18,0)),INDEX(Assumptions!$B$13:$B$18,MATCH(E3357,Assumptions!$A$13:$A$18,0))*F3357)),2)</f>
        <v>23.3</v>
      </c>
    </row>
    <row r="3358" customFormat="false" ht="15" hidden="false" customHeight="false" outlineLevel="0" collapsed="false">
      <c r="A3358" s="24" t="s">
        <v>4181</v>
      </c>
      <c r="B3358" s="39" t="n">
        <v>46095</v>
      </c>
      <c r="C3358" s="24" t="s">
        <v>810</v>
      </c>
      <c r="D3358" s="24" t="s">
        <v>826</v>
      </c>
      <c r="E3358" s="24" t="s">
        <v>111</v>
      </c>
      <c r="F3358" s="38" t="n">
        <v>50</v>
      </c>
      <c r="G3358" s="42" t="n">
        <f aca="false">DATE(YEAR(B3358),MONTH(B3358),1)</f>
        <v>46082</v>
      </c>
      <c r="H3358" s="24" t="str">
        <f aca="false">INDEX(Customers!$B$2:$B$601,MATCH(C3358,Customers!$A$2:$A$601,0))</f>
        <v>Central</v>
      </c>
      <c r="I3358" s="43" t="n">
        <f aca="false">ROUND(MIN(INDEX(Assumptions!$D$13:$D$18,MATCH(E3358,Assumptions!$A$13:$A$18,0)),MAX(INDEX(Assumptions!$C$13:$C$18,MATCH(E3358,Assumptions!$A$13:$A$18,0)),INDEX(Assumptions!$B$13:$B$18,MATCH(E3358,Assumptions!$A$13:$A$18,0))*F3358)),2)</f>
        <v>2</v>
      </c>
    </row>
    <row r="3359" customFormat="false" ht="15" hidden="false" customHeight="false" outlineLevel="0" collapsed="false">
      <c r="A3359" s="24" t="s">
        <v>4182</v>
      </c>
      <c r="B3359" s="39" t="n">
        <v>46096</v>
      </c>
      <c r="C3359" s="24" t="s">
        <v>230</v>
      </c>
      <c r="D3359" s="24" t="s">
        <v>826</v>
      </c>
      <c r="E3359" s="24" t="s">
        <v>109</v>
      </c>
      <c r="F3359" s="38" t="n">
        <v>1830</v>
      </c>
      <c r="G3359" s="42" t="n">
        <f aca="false">DATE(YEAR(B3359),MONTH(B3359),1)</f>
        <v>46082</v>
      </c>
      <c r="H3359" s="24" t="str">
        <f aca="false">INDEX(Customers!$B$2:$B$601,MATCH(C3359,Customers!$A$2:$A$601,0))</f>
        <v>Eastern</v>
      </c>
      <c r="I3359" s="43" t="n">
        <f aca="false">ROUND(MIN(INDEX(Assumptions!$D$13:$D$18,MATCH(E3359,Assumptions!$A$13:$A$18,0)),MAX(INDEX(Assumptions!$C$13:$C$18,MATCH(E3359,Assumptions!$A$13:$A$18,0)),INDEX(Assumptions!$B$13:$B$18,MATCH(E3359,Assumptions!$A$13:$A$18,0))*F3359)),2)</f>
        <v>7.32</v>
      </c>
    </row>
    <row r="3360" customFormat="false" ht="15" hidden="false" customHeight="false" outlineLevel="0" collapsed="false">
      <c r="A3360" s="24" t="s">
        <v>4183</v>
      </c>
      <c r="B3360" s="39" t="n">
        <v>46096</v>
      </c>
      <c r="C3360" s="24" t="s">
        <v>242</v>
      </c>
      <c r="D3360" s="24" t="s">
        <v>826</v>
      </c>
      <c r="E3360" s="24" t="s">
        <v>103</v>
      </c>
      <c r="F3360" s="38" t="n">
        <v>4020</v>
      </c>
      <c r="G3360" s="42" t="n">
        <f aca="false">DATE(YEAR(B3360),MONTH(B3360),1)</f>
        <v>46082</v>
      </c>
      <c r="H3360" s="24" t="str">
        <f aca="false">INDEX(Customers!$B$2:$B$601,MATCH(C3360,Customers!$A$2:$A$601,0))</f>
        <v>Central</v>
      </c>
      <c r="I3360" s="43" t="n">
        <f aca="false">ROUND(MIN(INDEX(Assumptions!$D$13:$D$18,MATCH(E3360,Assumptions!$A$13:$A$18,0)),MAX(INDEX(Assumptions!$C$13:$C$18,MATCH(E3360,Assumptions!$A$13:$A$18,0)),INDEX(Assumptions!$B$13:$B$18,MATCH(E3360,Assumptions!$A$13:$A$18,0))*F3360)),2)</f>
        <v>40.2</v>
      </c>
    </row>
    <row r="3361" customFormat="false" ht="15" hidden="false" customHeight="false" outlineLevel="0" collapsed="false">
      <c r="A3361" s="24" t="s">
        <v>4184</v>
      </c>
      <c r="B3361" s="39" t="n">
        <v>46096</v>
      </c>
      <c r="C3361" s="24" t="s">
        <v>248</v>
      </c>
      <c r="D3361" s="24" t="s">
        <v>826</v>
      </c>
      <c r="E3361" s="24" t="s">
        <v>103</v>
      </c>
      <c r="F3361" s="38" t="n">
        <v>350</v>
      </c>
      <c r="G3361" s="42" t="n">
        <f aca="false">DATE(YEAR(B3361),MONTH(B3361),1)</f>
        <v>46082</v>
      </c>
      <c r="H3361" s="24" t="str">
        <f aca="false">INDEX(Customers!$B$2:$B$601,MATCH(C3361,Customers!$A$2:$A$601,0))</f>
        <v>Rift Valley</v>
      </c>
      <c r="I3361" s="43" t="n">
        <f aca="false">ROUND(MIN(INDEX(Assumptions!$D$13:$D$18,MATCH(E3361,Assumptions!$A$13:$A$18,0)),MAX(INDEX(Assumptions!$C$13:$C$18,MATCH(E3361,Assumptions!$A$13:$A$18,0)),INDEX(Assumptions!$B$13:$B$18,MATCH(E3361,Assumptions!$A$13:$A$18,0))*F3361)),2)</f>
        <v>5</v>
      </c>
    </row>
    <row r="3362" customFormat="false" ht="15" hidden="false" customHeight="false" outlineLevel="0" collapsed="false">
      <c r="A3362" s="24" t="s">
        <v>4185</v>
      </c>
      <c r="B3362" s="39" t="n">
        <v>46096</v>
      </c>
      <c r="C3362" s="24" t="s">
        <v>255</v>
      </c>
      <c r="D3362" s="24" t="s">
        <v>826</v>
      </c>
      <c r="E3362" s="24" t="s">
        <v>109</v>
      </c>
      <c r="F3362" s="38" t="n">
        <v>10330</v>
      </c>
      <c r="G3362" s="42" t="n">
        <f aca="false">DATE(YEAR(B3362),MONTH(B3362),1)</f>
        <v>46082</v>
      </c>
      <c r="H3362" s="24" t="str">
        <f aca="false">INDEX(Customers!$B$2:$B$601,MATCH(C3362,Customers!$A$2:$A$601,0))</f>
        <v>Central</v>
      </c>
      <c r="I3362" s="43" t="n">
        <f aca="false">ROUND(MIN(INDEX(Assumptions!$D$13:$D$18,MATCH(E3362,Assumptions!$A$13:$A$18,0)),MAX(INDEX(Assumptions!$C$13:$C$18,MATCH(E3362,Assumptions!$A$13:$A$18,0)),INDEX(Assumptions!$B$13:$B$18,MATCH(E3362,Assumptions!$A$13:$A$18,0))*F3362)),2)</f>
        <v>40</v>
      </c>
    </row>
    <row r="3363" customFormat="false" ht="15" hidden="false" customHeight="false" outlineLevel="0" collapsed="false">
      <c r="A3363" s="24" t="s">
        <v>4186</v>
      </c>
      <c r="B3363" s="39" t="n">
        <v>46096</v>
      </c>
      <c r="C3363" s="24" t="s">
        <v>257</v>
      </c>
      <c r="D3363" s="24" t="s">
        <v>826</v>
      </c>
      <c r="E3363" s="24" t="s">
        <v>113</v>
      </c>
      <c r="F3363" s="38" t="n">
        <v>250</v>
      </c>
      <c r="G3363" s="42" t="n">
        <f aca="false">DATE(YEAR(B3363),MONTH(B3363),1)</f>
        <v>46082</v>
      </c>
      <c r="H3363" s="24" t="str">
        <f aca="false">INDEX(Customers!$B$2:$B$601,MATCH(C3363,Customers!$A$2:$A$601,0))</f>
        <v>Rift Valley</v>
      </c>
      <c r="I3363" s="43" t="n">
        <f aca="false">ROUND(MIN(INDEX(Assumptions!$D$13:$D$18,MATCH(E3363,Assumptions!$A$13:$A$18,0)),MAX(INDEX(Assumptions!$C$13:$C$18,MATCH(E3363,Assumptions!$A$13:$A$18,0)),INDEX(Assumptions!$B$13:$B$18,MATCH(E3363,Assumptions!$A$13:$A$18,0))*F3363)),2)</f>
        <v>12.5</v>
      </c>
    </row>
    <row r="3364" customFormat="false" ht="15" hidden="false" customHeight="false" outlineLevel="0" collapsed="false">
      <c r="A3364" s="24" t="s">
        <v>4187</v>
      </c>
      <c r="B3364" s="39" t="n">
        <v>46096</v>
      </c>
      <c r="C3364" s="24" t="s">
        <v>278</v>
      </c>
      <c r="D3364" s="24" t="s">
        <v>164</v>
      </c>
      <c r="E3364" s="24" t="s">
        <v>107</v>
      </c>
      <c r="F3364" s="38" t="n">
        <v>29540</v>
      </c>
      <c r="G3364" s="42" t="n">
        <f aca="false">DATE(YEAR(B3364),MONTH(B3364),1)</f>
        <v>46082</v>
      </c>
      <c r="H3364" s="24" t="str">
        <f aca="false">INDEX(Customers!$B$2:$B$601,MATCH(C3364,Customers!$A$2:$A$601,0))</f>
        <v>Central</v>
      </c>
      <c r="I3364" s="43" t="n">
        <f aca="false">ROUND(MIN(INDEX(Assumptions!$D$13:$D$18,MATCH(E3364,Assumptions!$A$13:$A$18,0)),MAX(INDEX(Assumptions!$C$13:$C$18,MATCH(E3364,Assumptions!$A$13:$A$18,0)),INDEX(Assumptions!$B$13:$B$18,MATCH(E3364,Assumptions!$A$13:$A$18,0))*F3364)),2)</f>
        <v>0</v>
      </c>
    </row>
    <row r="3365" customFormat="false" ht="15" hidden="false" customHeight="false" outlineLevel="0" collapsed="false">
      <c r="A3365" s="24" t="s">
        <v>4188</v>
      </c>
      <c r="B3365" s="39" t="n">
        <v>46096</v>
      </c>
      <c r="C3365" s="24" t="s">
        <v>279</v>
      </c>
      <c r="D3365" s="24" t="s">
        <v>150</v>
      </c>
      <c r="E3365" s="24" t="s">
        <v>107</v>
      </c>
      <c r="F3365" s="38" t="n">
        <v>15770</v>
      </c>
      <c r="G3365" s="42" t="n">
        <f aca="false">DATE(YEAR(B3365),MONTH(B3365),1)</f>
        <v>46082</v>
      </c>
      <c r="H3365" s="24" t="str">
        <f aca="false">INDEX(Customers!$B$2:$B$601,MATCH(C3365,Customers!$A$2:$A$601,0))</f>
        <v>Nairobi</v>
      </c>
      <c r="I3365" s="43" t="n">
        <f aca="false">ROUND(MIN(INDEX(Assumptions!$D$13:$D$18,MATCH(E3365,Assumptions!$A$13:$A$18,0)),MAX(INDEX(Assumptions!$C$13:$C$18,MATCH(E3365,Assumptions!$A$13:$A$18,0)),INDEX(Assumptions!$B$13:$B$18,MATCH(E3365,Assumptions!$A$13:$A$18,0))*F3365)),2)</f>
        <v>0</v>
      </c>
    </row>
    <row r="3366" customFormat="false" ht="15" hidden="false" customHeight="false" outlineLevel="0" collapsed="false">
      <c r="A3366" s="24" t="s">
        <v>4189</v>
      </c>
      <c r="B3366" s="39" t="n">
        <v>46096</v>
      </c>
      <c r="C3366" s="24" t="s">
        <v>280</v>
      </c>
      <c r="D3366" s="24" t="s">
        <v>826</v>
      </c>
      <c r="E3366" s="24" t="s">
        <v>113</v>
      </c>
      <c r="F3366" s="38" t="n">
        <v>99</v>
      </c>
      <c r="G3366" s="42" t="n">
        <f aca="false">DATE(YEAR(B3366),MONTH(B3366),1)</f>
        <v>46082</v>
      </c>
      <c r="H3366" s="24" t="str">
        <f aca="false">INDEX(Customers!$B$2:$B$601,MATCH(C3366,Customers!$A$2:$A$601,0))</f>
        <v>Western</v>
      </c>
      <c r="I3366" s="43" t="n">
        <f aca="false">ROUND(MIN(INDEX(Assumptions!$D$13:$D$18,MATCH(E3366,Assumptions!$A$13:$A$18,0)),MAX(INDEX(Assumptions!$C$13:$C$18,MATCH(E3366,Assumptions!$A$13:$A$18,0)),INDEX(Assumptions!$B$13:$B$18,MATCH(E3366,Assumptions!$A$13:$A$18,0))*F3366)),2)</f>
        <v>4.95</v>
      </c>
    </row>
    <row r="3367" customFormat="false" ht="15" hidden="false" customHeight="false" outlineLevel="0" collapsed="false">
      <c r="A3367" s="24" t="s">
        <v>4190</v>
      </c>
      <c r="B3367" s="39" t="n">
        <v>46096</v>
      </c>
      <c r="C3367" s="24" t="s">
        <v>289</v>
      </c>
      <c r="D3367" s="24" t="s">
        <v>826</v>
      </c>
      <c r="E3367" s="24" t="s">
        <v>109</v>
      </c>
      <c r="F3367" s="38" t="n">
        <v>6780</v>
      </c>
      <c r="G3367" s="42" t="n">
        <f aca="false">DATE(YEAR(B3367),MONTH(B3367),1)</f>
        <v>46082</v>
      </c>
      <c r="H3367" s="24" t="str">
        <f aca="false">INDEX(Customers!$B$2:$B$601,MATCH(C3367,Customers!$A$2:$A$601,0))</f>
        <v>Coast</v>
      </c>
      <c r="I3367" s="43" t="n">
        <f aca="false">ROUND(MIN(INDEX(Assumptions!$D$13:$D$18,MATCH(E3367,Assumptions!$A$13:$A$18,0)),MAX(INDEX(Assumptions!$C$13:$C$18,MATCH(E3367,Assumptions!$A$13:$A$18,0)),INDEX(Assumptions!$B$13:$B$18,MATCH(E3367,Assumptions!$A$13:$A$18,0))*F3367)),2)</f>
        <v>27.12</v>
      </c>
    </row>
    <row r="3368" customFormat="false" ht="15" hidden="false" customHeight="false" outlineLevel="0" collapsed="false">
      <c r="A3368" s="24" t="s">
        <v>4191</v>
      </c>
      <c r="B3368" s="39" t="n">
        <v>46096</v>
      </c>
      <c r="C3368" s="24" t="s">
        <v>297</v>
      </c>
      <c r="D3368" s="24" t="s">
        <v>826</v>
      </c>
      <c r="E3368" s="24" t="s">
        <v>103</v>
      </c>
      <c r="F3368" s="38" t="n">
        <v>1380</v>
      </c>
      <c r="G3368" s="42" t="n">
        <f aca="false">DATE(YEAR(B3368),MONTH(B3368),1)</f>
        <v>46082</v>
      </c>
      <c r="H3368" s="24" t="str">
        <f aca="false">INDEX(Customers!$B$2:$B$601,MATCH(C3368,Customers!$A$2:$A$601,0))</f>
        <v>Nairobi</v>
      </c>
      <c r="I3368" s="43" t="n">
        <f aca="false">ROUND(MIN(INDEX(Assumptions!$D$13:$D$18,MATCH(E3368,Assumptions!$A$13:$A$18,0)),MAX(INDEX(Assumptions!$C$13:$C$18,MATCH(E3368,Assumptions!$A$13:$A$18,0)),INDEX(Assumptions!$B$13:$B$18,MATCH(E3368,Assumptions!$A$13:$A$18,0))*F3368)),2)</f>
        <v>13.8</v>
      </c>
    </row>
    <row r="3369" customFormat="false" ht="15" hidden="false" customHeight="false" outlineLevel="0" collapsed="false">
      <c r="A3369" s="24" t="s">
        <v>4192</v>
      </c>
      <c r="B3369" s="39" t="n">
        <v>46096</v>
      </c>
      <c r="C3369" s="24" t="s">
        <v>318</v>
      </c>
      <c r="D3369" s="24" t="s">
        <v>826</v>
      </c>
      <c r="E3369" s="24" t="s">
        <v>111</v>
      </c>
      <c r="F3369" s="38" t="n">
        <v>50</v>
      </c>
      <c r="G3369" s="42" t="n">
        <f aca="false">DATE(YEAR(B3369),MONTH(B3369),1)</f>
        <v>46082</v>
      </c>
      <c r="H3369" s="24" t="str">
        <f aca="false">INDEX(Customers!$B$2:$B$601,MATCH(C3369,Customers!$A$2:$A$601,0))</f>
        <v>Eastern</v>
      </c>
      <c r="I3369" s="43" t="n">
        <f aca="false">ROUND(MIN(INDEX(Assumptions!$D$13:$D$18,MATCH(E3369,Assumptions!$A$13:$A$18,0)),MAX(INDEX(Assumptions!$C$13:$C$18,MATCH(E3369,Assumptions!$A$13:$A$18,0)),INDEX(Assumptions!$B$13:$B$18,MATCH(E3369,Assumptions!$A$13:$A$18,0))*F3369)),2)</f>
        <v>2</v>
      </c>
    </row>
    <row r="3370" customFormat="false" ht="15" hidden="false" customHeight="false" outlineLevel="0" collapsed="false">
      <c r="A3370" s="24" t="s">
        <v>4193</v>
      </c>
      <c r="B3370" s="39" t="n">
        <v>46096</v>
      </c>
      <c r="C3370" s="24" t="s">
        <v>361</v>
      </c>
      <c r="D3370" s="24" t="s">
        <v>173</v>
      </c>
      <c r="E3370" s="24" t="s">
        <v>107</v>
      </c>
      <c r="F3370" s="38" t="n">
        <v>1960</v>
      </c>
      <c r="G3370" s="42" t="n">
        <f aca="false">DATE(YEAR(B3370),MONTH(B3370),1)</f>
        <v>46082</v>
      </c>
      <c r="H3370" s="24" t="str">
        <f aca="false">INDEX(Customers!$B$2:$B$601,MATCH(C3370,Customers!$A$2:$A$601,0))</f>
        <v>Rift Valley</v>
      </c>
      <c r="I3370" s="43" t="n">
        <f aca="false">ROUND(MIN(INDEX(Assumptions!$D$13:$D$18,MATCH(E3370,Assumptions!$A$13:$A$18,0)),MAX(INDEX(Assumptions!$C$13:$C$18,MATCH(E3370,Assumptions!$A$13:$A$18,0)),INDEX(Assumptions!$B$13:$B$18,MATCH(E3370,Assumptions!$A$13:$A$18,0))*F3370)),2)</f>
        <v>0</v>
      </c>
    </row>
    <row r="3371" customFormat="false" ht="15" hidden="false" customHeight="false" outlineLevel="0" collapsed="false">
      <c r="A3371" s="24" t="s">
        <v>4194</v>
      </c>
      <c r="B3371" s="39" t="n">
        <v>46096</v>
      </c>
      <c r="C3371" s="24" t="s">
        <v>390</v>
      </c>
      <c r="D3371" s="24" t="s">
        <v>826</v>
      </c>
      <c r="E3371" s="24" t="s">
        <v>103</v>
      </c>
      <c r="F3371" s="38" t="n">
        <v>230</v>
      </c>
      <c r="G3371" s="42" t="n">
        <f aca="false">DATE(YEAR(B3371),MONTH(B3371),1)</f>
        <v>46082</v>
      </c>
      <c r="H3371" s="24" t="str">
        <f aca="false">INDEX(Customers!$B$2:$B$601,MATCH(C3371,Customers!$A$2:$A$601,0))</f>
        <v>Rift Valley</v>
      </c>
      <c r="I3371" s="43" t="n">
        <f aca="false">ROUND(MIN(INDEX(Assumptions!$D$13:$D$18,MATCH(E3371,Assumptions!$A$13:$A$18,0)),MAX(INDEX(Assumptions!$C$13:$C$18,MATCH(E3371,Assumptions!$A$13:$A$18,0)),INDEX(Assumptions!$B$13:$B$18,MATCH(E3371,Assumptions!$A$13:$A$18,0))*F3371)),2)</f>
        <v>5</v>
      </c>
    </row>
    <row r="3372" customFormat="false" ht="15" hidden="false" customHeight="false" outlineLevel="0" collapsed="false">
      <c r="A3372" s="24" t="s">
        <v>4195</v>
      </c>
      <c r="B3372" s="39" t="n">
        <v>46096</v>
      </c>
      <c r="C3372" s="24" t="s">
        <v>393</v>
      </c>
      <c r="D3372" s="24" t="s">
        <v>826</v>
      </c>
      <c r="E3372" s="24" t="s">
        <v>113</v>
      </c>
      <c r="F3372" s="38" t="n">
        <v>50</v>
      </c>
      <c r="G3372" s="42" t="n">
        <f aca="false">DATE(YEAR(B3372),MONTH(B3372),1)</f>
        <v>46082</v>
      </c>
      <c r="H3372" s="24" t="str">
        <f aca="false">INDEX(Customers!$B$2:$B$601,MATCH(C3372,Customers!$A$2:$A$601,0))</f>
        <v>Rift Valley</v>
      </c>
      <c r="I3372" s="43" t="n">
        <f aca="false">ROUND(MIN(INDEX(Assumptions!$D$13:$D$18,MATCH(E3372,Assumptions!$A$13:$A$18,0)),MAX(INDEX(Assumptions!$C$13:$C$18,MATCH(E3372,Assumptions!$A$13:$A$18,0)),INDEX(Assumptions!$B$13:$B$18,MATCH(E3372,Assumptions!$A$13:$A$18,0))*F3372)),2)</f>
        <v>2.5</v>
      </c>
    </row>
    <row r="3373" customFormat="false" ht="15" hidden="false" customHeight="false" outlineLevel="0" collapsed="false">
      <c r="A3373" s="24" t="s">
        <v>4196</v>
      </c>
      <c r="B3373" s="39" t="n">
        <v>46096</v>
      </c>
      <c r="C3373" s="24" t="s">
        <v>393</v>
      </c>
      <c r="D3373" s="24" t="s">
        <v>175</v>
      </c>
      <c r="E3373" s="24" t="s">
        <v>105</v>
      </c>
      <c r="F3373" s="38" t="n">
        <v>1730</v>
      </c>
      <c r="G3373" s="42" t="n">
        <f aca="false">DATE(YEAR(B3373),MONTH(B3373),1)</f>
        <v>46082</v>
      </c>
      <c r="H3373" s="24" t="str">
        <f aca="false">INDEX(Customers!$B$2:$B$601,MATCH(C3373,Customers!$A$2:$A$601,0))</f>
        <v>Rift Valley</v>
      </c>
      <c r="I3373" s="43" t="n">
        <f aca="false">ROUND(MIN(INDEX(Assumptions!$D$13:$D$18,MATCH(E3373,Assumptions!$A$13:$A$18,0)),MAX(INDEX(Assumptions!$C$13:$C$18,MATCH(E3373,Assumptions!$A$13:$A$18,0)),INDEX(Assumptions!$B$13:$B$18,MATCH(E3373,Assumptions!$A$13:$A$18,0))*F3373)),2)</f>
        <v>25.95</v>
      </c>
    </row>
    <row r="3374" customFormat="false" ht="15" hidden="false" customHeight="false" outlineLevel="0" collapsed="false">
      <c r="A3374" s="24" t="s">
        <v>4197</v>
      </c>
      <c r="B3374" s="39" t="n">
        <v>46096</v>
      </c>
      <c r="C3374" s="24" t="s">
        <v>400</v>
      </c>
      <c r="D3374" s="24" t="s">
        <v>826</v>
      </c>
      <c r="E3374" s="24" t="s">
        <v>113</v>
      </c>
      <c r="F3374" s="38" t="n">
        <v>2000</v>
      </c>
      <c r="G3374" s="42" t="n">
        <f aca="false">DATE(YEAR(B3374),MONTH(B3374),1)</f>
        <v>46082</v>
      </c>
      <c r="H3374" s="24" t="str">
        <f aca="false">INDEX(Customers!$B$2:$B$601,MATCH(C3374,Customers!$A$2:$A$601,0))</f>
        <v>Nairobi</v>
      </c>
      <c r="I3374" s="43" t="n">
        <f aca="false">ROUND(MIN(INDEX(Assumptions!$D$13:$D$18,MATCH(E3374,Assumptions!$A$13:$A$18,0)),MAX(INDEX(Assumptions!$C$13:$C$18,MATCH(E3374,Assumptions!$A$13:$A$18,0)),INDEX(Assumptions!$B$13:$B$18,MATCH(E3374,Assumptions!$A$13:$A$18,0))*F3374)),2)</f>
        <v>100</v>
      </c>
    </row>
    <row r="3375" customFormat="false" ht="15" hidden="false" customHeight="false" outlineLevel="0" collapsed="false">
      <c r="A3375" s="24" t="s">
        <v>4198</v>
      </c>
      <c r="B3375" s="39" t="n">
        <v>46096</v>
      </c>
      <c r="C3375" s="24" t="s">
        <v>430</v>
      </c>
      <c r="D3375" s="24" t="s">
        <v>195</v>
      </c>
      <c r="E3375" s="24" t="s">
        <v>105</v>
      </c>
      <c r="F3375" s="38" t="n">
        <v>1690</v>
      </c>
      <c r="G3375" s="42" t="n">
        <f aca="false">DATE(YEAR(B3375),MONTH(B3375),1)</f>
        <v>46082</v>
      </c>
      <c r="H3375" s="24" t="str">
        <f aca="false">INDEX(Customers!$B$2:$B$601,MATCH(C3375,Customers!$A$2:$A$601,0))</f>
        <v>Western</v>
      </c>
      <c r="I3375" s="43" t="n">
        <f aca="false">ROUND(MIN(INDEX(Assumptions!$D$13:$D$18,MATCH(E3375,Assumptions!$A$13:$A$18,0)),MAX(INDEX(Assumptions!$C$13:$C$18,MATCH(E3375,Assumptions!$A$13:$A$18,0)),INDEX(Assumptions!$B$13:$B$18,MATCH(E3375,Assumptions!$A$13:$A$18,0))*F3375)),2)</f>
        <v>25.35</v>
      </c>
    </row>
    <row r="3376" customFormat="false" ht="15" hidden="false" customHeight="false" outlineLevel="0" collapsed="false">
      <c r="A3376" s="24" t="s">
        <v>4199</v>
      </c>
      <c r="B3376" s="39" t="n">
        <v>46096</v>
      </c>
      <c r="C3376" s="24" t="s">
        <v>451</v>
      </c>
      <c r="D3376" s="24" t="s">
        <v>826</v>
      </c>
      <c r="E3376" s="24" t="s">
        <v>111</v>
      </c>
      <c r="F3376" s="38" t="n">
        <v>100</v>
      </c>
      <c r="G3376" s="42" t="n">
        <f aca="false">DATE(YEAR(B3376),MONTH(B3376),1)</f>
        <v>46082</v>
      </c>
      <c r="H3376" s="24" t="str">
        <f aca="false">INDEX(Customers!$B$2:$B$601,MATCH(C3376,Customers!$A$2:$A$601,0))</f>
        <v>Nairobi</v>
      </c>
      <c r="I3376" s="43" t="n">
        <f aca="false">ROUND(MIN(INDEX(Assumptions!$D$13:$D$18,MATCH(E3376,Assumptions!$A$13:$A$18,0)),MAX(INDEX(Assumptions!$C$13:$C$18,MATCH(E3376,Assumptions!$A$13:$A$18,0)),INDEX(Assumptions!$B$13:$B$18,MATCH(E3376,Assumptions!$A$13:$A$18,0))*F3376)),2)</f>
        <v>4</v>
      </c>
    </row>
    <row r="3377" customFormat="false" ht="15" hidden="false" customHeight="false" outlineLevel="0" collapsed="false">
      <c r="A3377" s="24" t="s">
        <v>4200</v>
      </c>
      <c r="B3377" s="39" t="n">
        <v>46096</v>
      </c>
      <c r="C3377" s="24" t="s">
        <v>526</v>
      </c>
      <c r="D3377" s="24" t="s">
        <v>826</v>
      </c>
      <c r="E3377" s="24" t="s">
        <v>103</v>
      </c>
      <c r="F3377" s="38" t="n">
        <v>6690</v>
      </c>
      <c r="G3377" s="42" t="n">
        <f aca="false">DATE(YEAR(B3377),MONTH(B3377),1)</f>
        <v>46082</v>
      </c>
      <c r="H3377" s="24" t="str">
        <f aca="false">INDEX(Customers!$B$2:$B$601,MATCH(C3377,Customers!$A$2:$A$601,0))</f>
        <v>Central</v>
      </c>
      <c r="I3377" s="43" t="n">
        <f aca="false">ROUND(MIN(INDEX(Assumptions!$D$13:$D$18,MATCH(E3377,Assumptions!$A$13:$A$18,0)),MAX(INDEX(Assumptions!$C$13:$C$18,MATCH(E3377,Assumptions!$A$13:$A$18,0)),INDEX(Assumptions!$B$13:$B$18,MATCH(E3377,Assumptions!$A$13:$A$18,0))*F3377)),2)</f>
        <v>66.9</v>
      </c>
    </row>
    <row r="3378" customFormat="false" ht="15" hidden="false" customHeight="false" outlineLevel="0" collapsed="false">
      <c r="A3378" s="24" t="s">
        <v>4201</v>
      </c>
      <c r="B3378" s="39" t="n">
        <v>46096</v>
      </c>
      <c r="C3378" s="24" t="s">
        <v>554</v>
      </c>
      <c r="D3378" s="24" t="s">
        <v>826</v>
      </c>
      <c r="E3378" s="24" t="s">
        <v>109</v>
      </c>
      <c r="F3378" s="38" t="n">
        <v>2880</v>
      </c>
      <c r="G3378" s="42" t="n">
        <f aca="false">DATE(YEAR(B3378),MONTH(B3378),1)</f>
        <v>46082</v>
      </c>
      <c r="H3378" s="24" t="str">
        <f aca="false">INDEX(Customers!$B$2:$B$601,MATCH(C3378,Customers!$A$2:$A$601,0))</f>
        <v>Coast</v>
      </c>
      <c r="I3378" s="43" t="n">
        <f aca="false">ROUND(MIN(INDEX(Assumptions!$D$13:$D$18,MATCH(E3378,Assumptions!$A$13:$A$18,0)),MAX(INDEX(Assumptions!$C$13:$C$18,MATCH(E3378,Assumptions!$A$13:$A$18,0)),INDEX(Assumptions!$B$13:$B$18,MATCH(E3378,Assumptions!$A$13:$A$18,0))*F3378)),2)</f>
        <v>11.52</v>
      </c>
    </row>
    <row r="3379" customFormat="false" ht="15" hidden="false" customHeight="false" outlineLevel="0" collapsed="false">
      <c r="A3379" s="24" t="s">
        <v>4202</v>
      </c>
      <c r="B3379" s="39" t="n">
        <v>46096</v>
      </c>
      <c r="C3379" s="24" t="s">
        <v>577</v>
      </c>
      <c r="D3379" s="24" t="s">
        <v>153</v>
      </c>
      <c r="E3379" s="24" t="s">
        <v>107</v>
      </c>
      <c r="F3379" s="38" t="n">
        <v>2310</v>
      </c>
      <c r="G3379" s="42" t="n">
        <f aca="false">DATE(YEAR(B3379),MONTH(B3379),1)</f>
        <v>46082</v>
      </c>
      <c r="H3379" s="24" t="str">
        <f aca="false">INDEX(Customers!$B$2:$B$601,MATCH(C3379,Customers!$A$2:$A$601,0))</f>
        <v>Nairobi</v>
      </c>
      <c r="I3379" s="43" t="n">
        <f aca="false">ROUND(MIN(INDEX(Assumptions!$D$13:$D$18,MATCH(E3379,Assumptions!$A$13:$A$18,0)),MAX(INDEX(Assumptions!$C$13:$C$18,MATCH(E3379,Assumptions!$A$13:$A$18,0)),INDEX(Assumptions!$B$13:$B$18,MATCH(E3379,Assumptions!$A$13:$A$18,0))*F3379)),2)</f>
        <v>0</v>
      </c>
    </row>
    <row r="3380" customFormat="false" ht="15" hidden="false" customHeight="false" outlineLevel="0" collapsed="false">
      <c r="A3380" s="24" t="s">
        <v>4203</v>
      </c>
      <c r="B3380" s="39" t="n">
        <v>46096</v>
      </c>
      <c r="C3380" s="24" t="s">
        <v>591</v>
      </c>
      <c r="D3380" s="24" t="s">
        <v>826</v>
      </c>
      <c r="E3380" s="24" t="s">
        <v>103</v>
      </c>
      <c r="F3380" s="38" t="n">
        <v>440</v>
      </c>
      <c r="G3380" s="42" t="n">
        <f aca="false">DATE(YEAR(B3380),MONTH(B3380),1)</f>
        <v>46082</v>
      </c>
      <c r="H3380" s="24" t="str">
        <f aca="false">INDEX(Customers!$B$2:$B$601,MATCH(C3380,Customers!$A$2:$A$601,0))</f>
        <v>Central</v>
      </c>
      <c r="I3380" s="43" t="n">
        <f aca="false">ROUND(MIN(INDEX(Assumptions!$D$13:$D$18,MATCH(E3380,Assumptions!$A$13:$A$18,0)),MAX(INDEX(Assumptions!$C$13:$C$18,MATCH(E3380,Assumptions!$A$13:$A$18,0)),INDEX(Assumptions!$B$13:$B$18,MATCH(E3380,Assumptions!$A$13:$A$18,0))*F3380)),2)</f>
        <v>5</v>
      </c>
    </row>
    <row r="3381" customFormat="false" ht="15" hidden="false" customHeight="false" outlineLevel="0" collapsed="false">
      <c r="A3381" s="24" t="s">
        <v>4204</v>
      </c>
      <c r="B3381" s="39" t="n">
        <v>46096</v>
      </c>
      <c r="C3381" s="24" t="s">
        <v>623</v>
      </c>
      <c r="D3381" s="24" t="s">
        <v>169</v>
      </c>
      <c r="E3381" s="24" t="s">
        <v>105</v>
      </c>
      <c r="F3381" s="38" t="n">
        <v>3540</v>
      </c>
      <c r="G3381" s="42" t="n">
        <f aca="false">DATE(YEAR(B3381),MONTH(B3381),1)</f>
        <v>46082</v>
      </c>
      <c r="H3381" s="24" t="str">
        <f aca="false">INDEX(Customers!$B$2:$B$601,MATCH(C3381,Customers!$A$2:$A$601,0))</f>
        <v>Central</v>
      </c>
      <c r="I3381" s="43" t="n">
        <f aca="false">ROUND(MIN(INDEX(Assumptions!$D$13:$D$18,MATCH(E3381,Assumptions!$A$13:$A$18,0)),MAX(INDEX(Assumptions!$C$13:$C$18,MATCH(E3381,Assumptions!$A$13:$A$18,0)),INDEX(Assumptions!$B$13:$B$18,MATCH(E3381,Assumptions!$A$13:$A$18,0))*F3381)),2)</f>
        <v>53.1</v>
      </c>
    </row>
    <row r="3382" customFormat="false" ht="15" hidden="false" customHeight="false" outlineLevel="0" collapsed="false">
      <c r="A3382" s="24" t="s">
        <v>4205</v>
      </c>
      <c r="B3382" s="39" t="n">
        <v>46096</v>
      </c>
      <c r="C3382" s="24" t="s">
        <v>624</v>
      </c>
      <c r="D3382" s="24" t="s">
        <v>826</v>
      </c>
      <c r="E3382" s="24" t="s">
        <v>113</v>
      </c>
      <c r="F3382" s="38" t="n">
        <v>1000</v>
      </c>
      <c r="G3382" s="42" t="n">
        <f aca="false">DATE(YEAR(B3382),MONTH(B3382),1)</f>
        <v>46082</v>
      </c>
      <c r="H3382" s="24" t="str">
        <f aca="false">INDEX(Customers!$B$2:$B$601,MATCH(C3382,Customers!$A$2:$A$601,0))</f>
        <v>Nairobi</v>
      </c>
      <c r="I3382" s="43" t="n">
        <f aca="false">ROUND(MIN(INDEX(Assumptions!$D$13:$D$18,MATCH(E3382,Assumptions!$A$13:$A$18,0)),MAX(INDEX(Assumptions!$C$13:$C$18,MATCH(E3382,Assumptions!$A$13:$A$18,0)),INDEX(Assumptions!$B$13:$B$18,MATCH(E3382,Assumptions!$A$13:$A$18,0))*F3382)),2)</f>
        <v>50</v>
      </c>
    </row>
    <row r="3383" customFormat="false" ht="15" hidden="false" customHeight="false" outlineLevel="0" collapsed="false">
      <c r="A3383" s="24" t="s">
        <v>4206</v>
      </c>
      <c r="B3383" s="39" t="n">
        <v>46096</v>
      </c>
      <c r="C3383" s="24" t="s">
        <v>627</v>
      </c>
      <c r="D3383" s="24" t="s">
        <v>165</v>
      </c>
      <c r="E3383" s="24" t="s">
        <v>105</v>
      </c>
      <c r="F3383" s="38" t="n">
        <v>13460</v>
      </c>
      <c r="G3383" s="42" t="n">
        <f aca="false">DATE(YEAR(B3383),MONTH(B3383),1)</f>
        <v>46082</v>
      </c>
      <c r="H3383" s="24" t="str">
        <f aca="false">INDEX(Customers!$B$2:$B$601,MATCH(C3383,Customers!$A$2:$A$601,0))</f>
        <v>Central</v>
      </c>
      <c r="I3383" s="43" t="n">
        <f aca="false">ROUND(MIN(INDEX(Assumptions!$D$13:$D$18,MATCH(E3383,Assumptions!$A$13:$A$18,0)),MAX(INDEX(Assumptions!$C$13:$C$18,MATCH(E3383,Assumptions!$A$13:$A$18,0)),INDEX(Assumptions!$B$13:$B$18,MATCH(E3383,Assumptions!$A$13:$A$18,0))*F3383)),2)</f>
        <v>200</v>
      </c>
    </row>
    <row r="3384" customFormat="false" ht="15" hidden="false" customHeight="false" outlineLevel="0" collapsed="false">
      <c r="A3384" s="24" t="s">
        <v>4207</v>
      </c>
      <c r="B3384" s="39" t="n">
        <v>46096</v>
      </c>
      <c r="C3384" s="24" t="s">
        <v>637</v>
      </c>
      <c r="D3384" s="24" t="s">
        <v>826</v>
      </c>
      <c r="E3384" s="24" t="s">
        <v>103</v>
      </c>
      <c r="F3384" s="38" t="n">
        <v>2550</v>
      </c>
      <c r="G3384" s="42" t="n">
        <f aca="false">DATE(YEAR(B3384),MONTH(B3384),1)</f>
        <v>46082</v>
      </c>
      <c r="H3384" s="24" t="str">
        <f aca="false">INDEX(Customers!$B$2:$B$601,MATCH(C3384,Customers!$A$2:$A$601,0))</f>
        <v>Western</v>
      </c>
      <c r="I3384" s="43" t="n">
        <f aca="false">ROUND(MIN(INDEX(Assumptions!$D$13:$D$18,MATCH(E3384,Assumptions!$A$13:$A$18,0)),MAX(INDEX(Assumptions!$C$13:$C$18,MATCH(E3384,Assumptions!$A$13:$A$18,0)),INDEX(Assumptions!$B$13:$B$18,MATCH(E3384,Assumptions!$A$13:$A$18,0))*F3384)),2)</f>
        <v>25.5</v>
      </c>
    </row>
    <row r="3385" customFormat="false" ht="15" hidden="false" customHeight="false" outlineLevel="0" collapsed="false">
      <c r="A3385" s="24" t="s">
        <v>4208</v>
      </c>
      <c r="B3385" s="39" t="n">
        <v>46096</v>
      </c>
      <c r="C3385" s="24" t="s">
        <v>644</v>
      </c>
      <c r="D3385" s="24" t="s">
        <v>826</v>
      </c>
      <c r="E3385" s="24" t="s">
        <v>103</v>
      </c>
      <c r="F3385" s="38" t="n">
        <v>990</v>
      </c>
      <c r="G3385" s="42" t="n">
        <f aca="false">DATE(YEAR(B3385),MONTH(B3385),1)</f>
        <v>46082</v>
      </c>
      <c r="H3385" s="24" t="str">
        <f aca="false">INDEX(Customers!$B$2:$B$601,MATCH(C3385,Customers!$A$2:$A$601,0))</f>
        <v>Western</v>
      </c>
      <c r="I3385" s="43" t="n">
        <f aca="false">ROUND(MIN(INDEX(Assumptions!$D$13:$D$18,MATCH(E3385,Assumptions!$A$13:$A$18,0)),MAX(INDEX(Assumptions!$C$13:$C$18,MATCH(E3385,Assumptions!$A$13:$A$18,0)),INDEX(Assumptions!$B$13:$B$18,MATCH(E3385,Assumptions!$A$13:$A$18,0))*F3385)),2)</f>
        <v>9.9</v>
      </c>
    </row>
    <row r="3386" customFormat="false" ht="15" hidden="false" customHeight="false" outlineLevel="0" collapsed="false">
      <c r="A3386" s="24" t="s">
        <v>4209</v>
      </c>
      <c r="B3386" s="39" t="n">
        <v>46096</v>
      </c>
      <c r="C3386" s="24" t="s">
        <v>645</v>
      </c>
      <c r="D3386" s="24" t="s">
        <v>826</v>
      </c>
      <c r="E3386" s="24" t="s">
        <v>111</v>
      </c>
      <c r="F3386" s="38" t="n">
        <v>100</v>
      </c>
      <c r="G3386" s="42" t="n">
        <f aca="false">DATE(YEAR(B3386),MONTH(B3386),1)</f>
        <v>46082</v>
      </c>
      <c r="H3386" s="24" t="str">
        <f aca="false">INDEX(Customers!$B$2:$B$601,MATCH(C3386,Customers!$A$2:$A$601,0))</f>
        <v>Nairobi</v>
      </c>
      <c r="I3386" s="43" t="n">
        <f aca="false">ROUND(MIN(INDEX(Assumptions!$D$13:$D$18,MATCH(E3386,Assumptions!$A$13:$A$18,0)),MAX(INDEX(Assumptions!$C$13:$C$18,MATCH(E3386,Assumptions!$A$13:$A$18,0)),INDEX(Assumptions!$B$13:$B$18,MATCH(E3386,Assumptions!$A$13:$A$18,0))*F3386)),2)</f>
        <v>4</v>
      </c>
    </row>
    <row r="3387" customFormat="false" ht="15" hidden="false" customHeight="false" outlineLevel="0" collapsed="false">
      <c r="A3387" s="24" t="s">
        <v>4210</v>
      </c>
      <c r="B3387" s="39" t="n">
        <v>46096</v>
      </c>
      <c r="C3387" s="24" t="s">
        <v>648</v>
      </c>
      <c r="D3387" s="24" t="s">
        <v>826</v>
      </c>
      <c r="E3387" s="24" t="s">
        <v>103</v>
      </c>
      <c r="F3387" s="38" t="n">
        <v>1590</v>
      </c>
      <c r="G3387" s="42" t="n">
        <f aca="false">DATE(YEAR(B3387),MONTH(B3387),1)</f>
        <v>46082</v>
      </c>
      <c r="H3387" s="24" t="str">
        <f aca="false">INDEX(Customers!$B$2:$B$601,MATCH(C3387,Customers!$A$2:$A$601,0))</f>
        <v>Nairobi</v>
      </c>
      <c r="I3387" s="43" t="n">
        <f aca="false">ROUND(MIN(INDEX(Assumptions!$D$13:$D$18,MATCH(E3387,Assumptions!$A$13:$A$18,0)),MAX(INDEX(Assumptions!$C$13:$C$18,MATCH(E3387,Assumptions!$A$13:$A$18,0)),INDEX(Assumptions!$B$13:$B$18,MATCH(E3387,Assumptions!$A$13:$A$18,0))*F3387)),2)</f>
        <v>15.9</v>
      </c>
    </row>
    <row r="3388" customFormat="false" ht="15" hidden="false" customHeight="false" outlineLevel="0" collapsed="false">
      <c r="A3388" s="24" t="s">
        <v>4211</v>
      </c>
      <c r="B3388" s="39" t="n">
        <v>46096</v>
      </c>
      <c r="C3388" s="24" t="s">
        <v>673</v>
      </c>
      <c r="D3388" s="24" t="s">
        <v>826</v>
      </c>
      <c r="E3388" s="24" t="s">
        <v>109</v>
      </c>
      <c r="F3388" s="38" t="n">
        <v>1680</v>
      </c>
      <c r="G3388" s="42" t="n">
        <f aca="false">DATE(YEAR(B3388),MONTH(B3388),1)</f>
        <v>46082</v>
      </c>
      <c r="H3388" s="24" t="str">
        <f aca="false">INDEX(Customers!$B$2:$B$601,MATCH(C3388,Customers!$A$2:$A$601,0))</f>
        <v>Nairobi</v>
      </c>
      <c r="I3388" s="43" t="n">
        <f aca="false">ROUND(MIN(INDEX(Assumptions!$D$13:$D$18,MATCH(E3388,Assumptions!$A$13:$A$18,0)),MAX(INDEX(Assumptions!$C$13:$C$18,MATCH(E3388,Assumptions!$A$13:$A$18,0)),INDEX(Assumptions!$B$13:$B$18,MATCH(E3388,Assumptions!$A$13:$A$18,0))*F3388)),2)</f>
        <v>6.72</v>
      </c>
    </row>
    <row r="3389" customFormat="false" ht="15" hidden="false" customHeight="false" outlineLevel="0" collapsed="false">
      <c r="A3389" s="24" t="s">
        <v>4212</v>
      </c>
      <c r="B3389" s="39" t="n">
        <v>46096</v>
      </c>
      <c r="C3389" s="24" t="s">
        <v>676</v>
      </c>
      <c r="D3389" s="24" t="s">
        <v>153</v>
      </c>
      <c r="E3389" s="24" t="s">
        <v>107</v>
      </c>
      <c r="F3389" s="38" t="n">
        <v>1150</v>
      </c>
      <c r="G3389" s="42" t="n">
        <f aca="false">DATE(YEAR(B3389),MONTH(B3389),1)</f>
        <v>46082</v>
      </c>
      <c r="H3389" s="24" t="str">
        <f aca="false">INDEX(Customers!$B$2:$B$601,MATCH(C3389,Customers!$A$2:$A$601,0))</f>
        <v>Nairobi</v>
      </c>
      <c r="I3389" s="43" t="n">
        <f aca="false">ROUND(MIN(INDEX(Assumptions!$D$13:$D$18,MATCH(E3389,Assumptions!$A$13:$A$18,0)),MAX(INDEX(Assumptions!$C$13:$C$18,MATCH(E3389,Assumptions!$A$13:$A$18,0)),INDEX(Assumptions!$B$13:$B$18,MATCH(E3389,Assumptions!$A$13:$A$18,0))*F3389)),2)</f>
        <v>0</v>
      </c>
    </row>
    <row r="3390" customFormat="false" ht="15" hidden="false" customHeight="false" outlineLevel="0" collapsed="false">
      <c r="A3390" s="24" t="s">
        <v>4213</v>
      </c>
      <c r="B3390" s="39" t="n">
        <v>46096</v>
      </c>
      <c r="C3390" s="24" t="s">
        <v>683</v>
      </c>
      <c r="D3390" s="24" t="s">
        <v>209</v>
      </c>
      <c r="E3390" s="24" t="s">
        <v>105</v>
      </c>
      <c r="F3390" s="38" t="n">
        <v>1540</v>
      </c>
      <c r="G3390" s="42" t="n">
        <f aca="false">DATE(YEAR(B3390),MONTH(B3390),1)</f>
        <v>46082</v>
      </c>
      <c r="H3390" s="24" t="str">
        <f aca="false">INDEX(Customers!$B$2:$B$601,MATCH(C3390,Customers!$A$2:$A$601,0))</f>
        <v>Eastern</v>
      </c>
      <c r="I3390" s="43" t="n">
        <f aca="false">ROUND(MIN(INDEX(Assumptions!$D$13:$D$18,MATCH(E3390,Assumptions!$A$13:$A$18,0)),MAX(INDEX(Assumptions!$C$13:$C$18,MATCH(E3390,Assumptions!$A$13:$A$18,0)),INDEX(Assumptions!$B$13:$B$18,MATCH(E3390,Assumptions!$A$13:$A$18,0))*F3390)),2)</f>
        <v>23.1</v>
      </c>
    </row>
    <row r="3391" customFormat="false" ht="15" hidden="false" customHeight="false" outlineLevel="0" collapsed="false">
      <c r="A3391" s="24" t="s">
        <v>4214</v>
      </c>
      <c r="B3391" s="39" t="n">
        <v>46096</v>
      </c>
      <c r="C3391" s="24" t="s">
        <v>686</v>
      </c>
      <c r="D3391" s="24" t="s">
        <v>826</v>
      </c>
      <c r="E3391" s="24" t="s">
        <v>103</v>
      </c>
      <c r="F3391" s="38" t="n">
        <v>2350</v>
      </c>
      <c r="G3391" s="42" t="n">
        <f aca="false">DATE(YEAR(B3391),MONTH(B3391),1)</f>
        <v>46082</v>
      </c>
      <c r="H3391" s="24" t="str">
        <f aca="false">INDEX(Customers!$B$2:$B$601,MATCH(C3391,Customers!$A$2:$A$601,0))</f>
        <v>Nairobi</v>
      </c>
      <c r="I3391" s="43" t="n">
        <f aca="false">ROUND(MIN(INDEX(Assumptions!$D$13:$D$18,MATCH(E3391,Assumptions!$A$13:$A$18,0)),MAX(INDEX(Assumptions!$C$13:$C$18,MATCH(E3391,Assumptions!$A$13:$A$18,0)),INDEX(Assumptions!$B$13:$B$18,MATCH(E3391,Assumptions!$A$13:$A$18,0))*F3391)),2)</f>
        <v>23.5</v>
      </c>
    </row>
    <row r="3392" customFormat="false" ht="15" hidden="false" customHeight="false" outlineLevel="0" collapsed="false">
      <c r="A3392" s="24" t="s">
        <v>4215</v>
      </c>
      <c r="B3392" s="39" t="n">
        <v>46096</v>
      </c>
      <c r="C3392" s="24" t="s">
        <v>693</v>
      </c>
      <c r="D3392" s="24" t="s">
        <v>826</v>
      </c>
      <c r="E3392" s="24" t="s">
        <v>109</v>
      </c>
      <c r="F3392" s="38" t="n">
        <v>630</v>
      </c>
      <c r="G3392" s="42" t="n">
        <f aca="false">DATE(YEAR(B3392),MONTH(B3392),1)</f>
        <v>46082</v>
      </c>
      <c r="H3392" s="24" t="str">
        <f aca="false">INDEX(Customers!$B$2:$B$601,MATCH(C3392,Customers!$A$2:$A$601,0))</f>
        <v>Nairobi</v>
      </c>
      <c r="I3392" s="43" t="n">
        <f aca="false">ROUND(MIN(INDEX(Assumptions!$D$13:$D$18,MATCH(E3392,Assumptions!$A$13:$A$18,0)),MAX(INDEX(Assumptions!$C$13:$C$18,MATCH(E3392,Assumptions!$A$13:$A$18,0)),INDEX(Assumptions!$B$13:$B$18,MATCH(E3392,Assumptions!$A$13:$A$18,0))*F3392)),2)</f>
        <v>2.52</v>
      </c>
    </row>
    <row r="3393" customFormat="false" ht="15" hidden="false" customHeight="false" outlineLevel="0" collapsed="false">
      <c r="A3393" s="24" t="s">
        <v>4216</v>
      </c>
      <c r="B3393" s="39" t="n">
        <v>46096</v>
      </c>
      <c r="C3393" s="24" t="s">
        <v>700</v>
      </c>
      <c r="D3393" s="24" t="s">
        <v>826</v>
      </c>
      <c r="E3393" s="24" t="s">
        <v>103</v>
      </c>
      <c r="F3393" s="38" t="n">
        <v>9340</v>
      </c>
      <c r="G3393" s="42" t="n">
        <f aca="false">DATE(YEAR(B3393),MONTH(B3393),1)</f>
        <v>46082</v>
      </c>
      <c r="H3393" s="24" t="str">
        <f aca="false">INDEX(Customers!$B$2:$B$601,MATCH(C3393,Customers!$A$2:$A$601,0))</f>
        <v>Western</v>
      </c>
      <c r="I3393" s="43" t="n">
        <f aca="false">ROUND(MIN(INDEX(Assumptions!$D$13:$D$18,MATCH(E3393,Assumptions!$A$13:$A$18,0)),MAX(INDEX(Assumptions!$C$13:$C$18,MATCH(E3393,Assumptions!$A$13:$A$18,0)),INDEX(Assumptions!$B$13:$B$18,MATCH(E3393,Assumptions!$A$13:$A$18,0))*F3393)),2)</f>
        <v>93.4</v>
      </c>
    </row>
    <row r="3394" customFormat="false" ht="15" hidden="false" customHeight="false" outlineLevel="0" collapsed="false">
      <c r="A3394" s="24" t="s">
        <v>4217</v>
      </c>
      <c r="B3394" s="39" t="n">
        <v>46096</v>
      </c>
      <c r="C3394" s="24" t="s">
        <v>701</v>
      </c>
      <c r="D3394" s="24" t="s">
        <v>152</v>
      </c>
      <c r="E3394" s="24" t="s">
        <v>107</v>
      </c>
      <c r="F3394" s="38" t="n">
        <v>4580</v>
      </c>
      <c r="G3394" s="42" t="n">
        <f aca="false">DATE(YEAR(B3394),MONTH(B3394),1)</f>
        <v>46082</v>
      </c>
      <c r="H3394" s="24" t="str">
        <f aca="false">INDEX(Customers!$B$2:$B$601,MATCH(C3394,Customers!$A$2:$A$601,0))</f>
        <v>Nairobi</v>
      </c>
      <c r="I3394" s="43" t="n">
        <f aca="false">ROUND(MIN(INDEX(Assumptions!$D$13:$D$18,MATCH(E3394,Assumptions!$A$13:$A$18,0)),MAX(INDEX(Assumptions!$C$13:$C$18,MATCH(E3394,Assumptions!$A$13:$A$18,0)),INDEX(Assumptions!$B$13:$B$18,MATCH(E3394,Assumptions!$A$13:$A$18,0))*F3394)),2)</f>
        <v>0</v>
      </c>
    </row>
    <row r="3395" customFormat="false" ht="15" hidden="false" customHeight="false" outlineLevel="0" collapsed="false">
      <c r="A3395" s="24" t="s">
        <v>4218</v>
      </c>
      <c r="B3395" s="39" t="n">
        <v>46096</v>
      </c>
      <c r="C3395" s="24" t="s">
        <v>708</v>
      </c>
      <c r="D3395" s="24" t="s">
        <v>826</v>
      </c>
      <c r="E3395" s="24" t="s">
        <v>103</v>
      </c>
      <c r="F3395" s="38" t="n">
        <v>1990</v>
      </c>
      <c r="G3395" s="42" t="n">
        <f aca="false">DATE(YEAR(B3395),MONTH(B3395),1)</f>
        <v>46082</v>
      </c>
      <c r="H3395" s="24" t="str">
        <f aca="false">INDEX(Customers!$B$2:$B$601,MATCH(C3395,Customers!$A$2:$A$601,0))</f>
        <v>Rift Valley</v>
      </c>
      <c r="I3395" s="43" t="n">
        <f aca="false">ROUND(MIN(INDEX(Assumptions!$D$13:$D$18,MATCH(E3395,Assumptions!$A$13:$A$18,0)),MAX(INDEX(Assumptions!$C$13:$C$18,MATCH(E3395,Assumptions!$A$13:$A$18,0)),INDEX(Assumptions!$B$13:$B$18,MATCH(E3395,Assumptions!$A$13:$A$18,0))*F3395)),2)</f>
        <v>19.9</v>
      </c>
    </row>
    <row r="3396" customFormat="false" ht="15" hidden="false" customHeight="false" outlineLevel="0" collapsed="false">
      <c r="A3396" s="24" t="s">
        <v>4219</v>
      </c>
      <c r="B3396" s="39" t="n">
        <v>46096</v>
      </c>
      <c r="C3396" s="24" t="s">
        <v>742</v>
      </c>
      <c r="D3396" s="24" t="s">
        <v>826</v>
      </c>
      <c r="E3396" s="24" t="s">
        <v>111</v>
      </c>
      <c r="F3396" s="38" t="n">
        <v>50</v>
      </c>
      <c r="G3396" s="42" t="n">
        <f aca="false">DATE(YEAR(B3396),MONTH(B3396),1)</f>
        <v>46082</v>
      </c>
      <c r="H3396" s="24" t="str">
        <f aca="false">INDEX(Customers!$B$2:$B$601,MATCH(C3396,Customers!$A$2:$A$601,0))</f>
        <v>Eastern</v>
      </c>
      <c r="I3396" s="43" t="n">
        <f aca="false">ROUND(MIN(INDEX(Assumptions!$D$13:$D$18,MATCH(E3396,Assumptions!$A$13:$A$18,0)),MAX(INDEX(Assumptions!$C$13:$C$18,MATCH(E3396,Assumptions!$A$13:$A$18,0)),INDEX(Assumptions!$B$13:$B$18,MATCH(E3396,Assumptions!$A$13:$A$18,0))*F3396)),2)</f>
        <v>2</v>
      </c>
    </row>
    <row r="3397" customFormat="false" ht="15" hidden="false" customHeight="false" outlineLevel="0" collapsed="false">
      <c r="A3397" s="24" t="s">
        <v>4220</v>
      </c>
      <c r="B3397" s="39" t="n">
        <v>46096</v>
      </c>
      <c r="C3397" s="24" t="s">
        <v>747</v>
      </c>
      <c r="D3397" s="24" t="s">
        <v>208</v>
      </c>
      <c r="E3397" s="24" t="s">
        <v>105</v>
      </c>
      <c r="F3397" s="38" t="n">
        <v>1310</v>
      </c>
      <c r="G3397" s="42" t="n">
        <f aca="false">DATE(YEAR(B3397),MONTH(B3397),1)</f>
        <v>46082</v>
      </c>
      <c r="H3397" s="24" t="str">
        <f aca="false">INDEX(Customers!$B$2:$B$601,MATCH(C3397,Customers!$A$2:$A$601,0))</f>
        <v>Eastern</v>
      </c>
      <c r="I3397" s="43" t="n">
        <f aca="false">ROUND(MIN(INDEX(Assumptions!$D$13:$D$18,MATCH(E3397,Assumptions!$A$13:$A$18,0)),MAX(INDEX(Assumptions!$C$13:$C$18,MATCH(E3397,Assumptions!$A$13:$A$18,0)),INDEX(Assumptions!$B$13:$B$18,MATCH(E3397,Assumptions!$A$13:$A$18,0))*F3397)),2)</f>
        <v>19.65</v>
      </c>
    </row>
    <row r="3398" customFormat="false" ht="15" hidden="false" customHeight="false" outlineLevel="0" collapsed="false">
      <c r="A3398" s="24" t="s">
        <v>4221</v>
      </c>
      <c r="B3398" s="39" t="n">
        <v>46096</v>
      </c>
      <c r="C3398" s="24" t="s">
        <v>757</v>
      </c>
      <c r="D3398" s="24" t="s">
        <v>174</v>
      </c>
      <c r="E3398" s="24" t="s">
        <v>107</v>
      </c>
      <c r="F3398" s="38" t="n">
        <v>19290</v>
      </c>
      <c r="G3398" s="42" t="n">
        <f aca="false">DATE(YEAR(B3398),MONTH(B3398),1)</f>
        <v>46082</v>
      </c>
      <c r="H3398" s="24" t="str">
        <f aca="false">INDEX(Customers!$B$2:$B$601,MATCH(C3398,Customers!$A$2:$A$601,0))</f>
        <v>Rift Valley</v>
      </c>
      <c r="I3398" s="43" t="n">
        <f aca="false">ROUND(MIN(INDEX(Assumptions!$D$13:$D$18,MATCH(E3398,Assumptions!$A$13:$A$18,0)),MAX(INDEX(Assumptions!$C$13:$C$18,MATCH(E3398,Assumptions!$A$13:$A$18,0)),INDEX(Assumptions!$B$13:$B$18,MATCH(E3398,Assumptions!$A$13:$A$18,0))*F3398)),2)</f>
        <v>0</v>
      </c>
    </row>
    <row r="3399" customFormat="false" ht="15" hidden="false" customHeight="false" outlineLevel="0" collapsed="false">
      <c r="A3399" s="24" t="s">
        <v>4222</v>
      </c>
      <c r="B3399" s="39" t="n">
        <v>46096</v>
      </c>
      <c r="C3399" s="24" t="s">
        <v>773</v>
      </c>
      <c r="D3399" s="24" t="s">
        <v>826</v>
      </c>
      <c r="E3399" s="24" t="s">
        <v>111</v>
      </c>
      <c r="F3399" s="38" t="n">
        <v>500</v>
      </c>
      <c r="G3399" s="42" t="n">
        <f aca="false">DATE(YEAR(B3399),MONTH(B3399),1)</f>
        <v>46082</v>
      </c>
      <c r="H3399" s="24" t="str">
        <f aca="false">INDEX(Customers!$B$2:$B$601,MATCH(C3399,Customers!$A$2:$A$601,0))</f>
        <v>Rift Valley</v>
      </c>
      <c r="I3399" s="43" t="n">
        <f aca="false">ROUND(MIN(INDEX(Assumptions!$D$13:$D$18,MATCH(E3399,Assumptions!$A$13:$A$18,0)),MAX(INDEX(Assumptions!$C$13:$C$18,MATCH(E3399,Assumptions!$A$13:$A$18,0)),INDEX(Assumptions!$B$13:$B$18,MATCH(E3399,Assumptions!$A$13:$A$18,0))*F3399)),2)</f>
        <v>20</v>
      </c>
    </row>
    <row r="3400" customFormat="false" ht="15" hidden="false" customHeight="false" outlineLevel="0" collapsed="false">
      <c r="A3400" s="24" t="s">
        <v>4223</v>
      </c>
      <c r="B3400" s="39" t="n">
        <v>46096</v>
      </c>
      <c r="C3400" s="24" t="s">
        <v>773</v>
      </c>
      <c r="D3400" s="24" t="s">
        <v>826</v>
      </c>
      <c r="E3400" s="24" t="s">
        <v>111</v>
      </c>
      <c r="F3400" s="38" t="n">
        <v>50</v>
      </c>
      <c r="G3400" s="42" t="n">
        <f aca="false">DATE(YEAR(B3400),MONTH(B3400),1)</f>
        <v>46082</v>
      </c>
      <c r="H3400" s="24" t="str">
        <f aca="false">INDEX(Customers!$B$2:$B$601,MATCH(C3400,Customers!$A$2:$A$601,0))</f>
        <v>Rift Valley</v>
      </c>
      <c r="I3400" s="43" t="n">
        <f aca="false">ROUND(MIN(INDEX(Assumptions!$D$13:$D$18,MATCH(E3400,Assumptions!$A$13:$A$18,0)),MAX(INDEX(Assumptions!$C$13:$C$18,MATCH(E3400,Assumptions!$A$13:$A$18,0)),INDEX(Assumptions!$B$13:$B$18,MATCH(E3400,Assumptions!$A$13:$A$18,0))*F3400)),2)</f>
        <v>2</v>
      </c>
    </row>
    <row r="3401" customFormat="false" ht="15" hidden="false" customHeight="false" outlineLevel="0" collapsed="false">
      <c r="A3401" s="24" t="s">
        <v>4224</v>
      </c>
      <c r="B3401" s="39" t="n">
        <v>46096</v>
      </c>
      <c r="C3401" s="24" t="s">
        <v>783</v>
      </c>
      <c r="D3401" s="24" t="s">
        <v>826</v>
      </c>
      <c r="E3401" s="24" t="s">
        <v>113</v>
      </c>
      <c r="F3401" s="38" t="n">
        <v>99</v>
      </c>
      <c r="G3401" s="42" t="n">
        <f aca="false">DATE(YEAR(B3401),MONTH(B3401),1)</f>
        <v>46082</v>
      </c>
      <c r="H3401" s="24" t="str">
        <f aca="false">INDEX(Customers!$B$2:$B$601,MATCH(C3401,Customers!$A$2:$A$601,0))</f>
        <v>Nairobi</v>
      </c>
      <c r="I3401" s="43" t="n">
        <f aca="false">ROUND(MIN(INDEX(Assumptions!$D$13:$D$18,MATCH(E3401,Assumptions!$A$13:$A$18,0)),MAX(INDEX(Assumptions!$C$13:$C$18,MATCH(E3401,Assumptions!$A$13:$A$18,0)),INDEX(Assumptions!$B$13:$B$18,MATCH(E3401,Assumptions!$A$13:$A$18,0))*F3401)),2)</f>
        <v>4.95</v>
      </c>
    </row>
    <row r="3402" customFormat="false" ht="15" hidden="false" customHeight="false" outlineLevel="0" collapsed="false">
      <c r="A3402" s="24" t="s">
        <v>4225</v>
      </c>
      <c r="B3402" s="39" t="n">
        <v>46096</v>
      </c>
      <c r="C3402" s="24" t="s">
        <v>787</v>
      </c>
      <c r="D3402" s="24" t="s">
        <v>826</v>
      </c>
      <c r="E3402" s="24" t="s">
        <v>109</v>
      </c>
      <c r="F3402" s="38" t="n">
        <v>1010</v>
      </c>
      <c r="G3402" s="42" t="n">
        <f aca="false">DATE(YEAR(B3402),MONTH(B3402),1)</f>
        <v>46082</v>
      </c>
      <c r="H3402" s="24" t="str">
        <f aca="false">INDEX(Customers!$B$2:$B$601,MATCH(C3402,Customers!$A$2:$A$601,0))</f>
        <v>Eastern</v>
      </c>
      <c r="I3402" s="43" t="n">
        <f aca="false">ROUND(MIN(INDEX(Assumptions!$D$13:$D$18,MATCH(E3402,Assumptions!$A$13:$A$18,0)),MAX(INDEX(Assumptions!$C$13:$C$18,MATCH(E3402,Assumptions!$A$13:$A$18,0)),INDEX(Assumptions!$B$13:$B$18,MATCH(E3402,Assumptions!$A$13:$A$18,0))*F3402)),2)</f>
        <v>4.04</v>
      </c>
    </row>
    <row r="3403" customFormat="false" ht="15" hidden="false" customHeight="false" outlineLevel="0" collapsed="false">
      <c r="A3403" s="24" t="s">
        <v>4226</v>
      </c>
      <c r="B3403" s="39" t="n">
        <v>46096</v>
      </c>
      <c r="C3403" s="24" t="s">
        <v>803</v>
      </c>
      <c r="D3403" s="24" t="s">
        <v>826</v>
      </c>
      <c r="E3403" s="24" t="s">
        <v>111</v>
      </c>
      <c r="F3403" s="38" t="n">
        <v>100</v>
      </c>
      <c r="G3403" s="42" t="n">
        <f aca="false">DATE(YEAR(B3403),MONTH(B3403),1)</f>
        <v>46082</v>
      </c>
      <c r="H3403" s="24" t="str">
        <f aca="false">INDEX(Customers!$B$2:$B$601,MATCH(C3403,Customers!$A$2:$A$601,0))</f>
        <v>Nairobi</v>
      </c>
      <c r="I3403" s="43" t="n">
        <f aca="false">ROUND(MIN(INDEX(Assumptions!$D$13:$D$18,MATCH(E3403,Assumptions!$A$13:$A$18,0)),MAX(INDEX(Assumptions!$C$13:$C$18,MATCH(E3403,Assumptions!$A$13:$A$18,0)),INDEX(Assumptions!$B$13:$B$18,MATCH(E3403,Assumptions!$A$13:$A$18,0))*F3403)),2)</f>
        <v>4</v>
      </c>
    </row>
    <row r="3404" customFormat="false" ht="15" hidden="false" customHeight="false" outlineLevel="0" collapsed="false">
      <c r="A3404" s="24" t="s">
        <v>4227</v>
      </c>
      <c r="B3404" s="39" t="n">
        <v>46096</v>
      </c>
      <c r="C3404" s="24" t="s">
        <v>807</v>
      </c>
      <c r="D3404" s="24" t="s">
        <v>826</v>
      </c>
      <c r="E3404" s="24" t="s">
        <v>113</v>
      </c>
      <c r="F3404" s="38" t="n">
        <v>500</v>
      </c>
      <c r="G3404" s="42" t="n">
        <f aca="false">DATE(YEAR(B3404),MONTH(B3404),1)</f>
        <v>46082</v>
      </c>
      <c r="H3404" s="24" t="str">
        <f aca="false">INDEX(Customers!$B$2:$B$601,MATCH(C3404,Customers!$A$2:$A$601,0))</f>
        <v>Nairobi</v>
      </c>
      <c r="I3404" s="43" t="n">
        <f aca="false">ROUND(MIN(INDEX(Assumptions!$D$13:$D$18,MATCH(E3404,Assumptions!$A$13:$A$18,0)),MAX(INDEX(Assumptions!$C$13:$C$18,MATCH(E3404,Assumptions!$A$13:$A$18,0)),INDEX(Assumptions!$B$13:$B$18,MATCH(E3404,Assumptions!$A$13:$A$18,0))*F3404)),2)</f>
        <v>25</v>
      </c>
    </row>
    <row r="3405" customFormat="false" ht="15" hidden="false" customHeight="false" outlineLevel="0" collapsed="false">
      <c r="A3405" s="24" t="s">
        <v>4228</v>
      </c>
      <c r="B3405" s="39" t="n">
        <v>46096</v>
      </c>
      <c r="C3405" s="24" t="s">
        <v>820</v>
      </c>
      <c r="D3405" s="24" t="s">
        <v>154</v>
      </c>
      <c r="E3405" s="24" t="s">
        <v>105</v>
      </c>
      <c r="F3405" s="38" t="n">
        <v>790</v>
      </c>
      <c r="G3405" s="42" t="n">
        <f aca="false">DATE(YEAR(B3405),MONTH(B3405),1)</f>
        <v>46082</v>
      </c>
      <c r="H3405" s="24" t="str">
        <f aca="false">INDEX(Customers!$B$2:$B$601,MATCH(C3405,Customers!$A$2:$A$601,0))</f>
        <v>Nairobi</v>
      </c>
      <c r="I3405" s="43" t="n">
        <f aca="false">ROUND(MIN(INDEX(Assumptions!$D$13:$D$18,MATCH(E3405,Assumptions!$A$13:$A$18,0)),MAX(INDEX(Assumptions!$C$13:$C$18,MATCH(E3405,Assumptions!$A$13:$A$18,0)),INDEX(Assumptions!$B$13:$B$18,MATCH(E3405,Assumptions!$A$13:$A$18,0))*F3405)),2)</f>
        <v>11.85</v>
      </c>
    </row>
    <row r="3406" customFormat="false" ht="15" hidden="false" customHeight="false" outlineLevel="0" collapsed="false">
      <c r="A3406" s="24" t="s">
        <v>4229</v>
      </c>
      <c r="B3406" s="39" t="n">
        <v>46097</v>
      </c>
      <c r="C3406" s="24" t="s">
        <v>242</v>
      </c>
      <c r="D3406" s="24" t="s">
        <v>826</v>
      </c>
      <c r="E3406" s="24" t="s">
        <v>103</v>
      </c>
      <c r="F3406" s="38" t="n">
        <v>900</v>
      </c>
      <c r="G3406" s="42" t="n">
        <f aca="false">DATE(YEAR(B3406),MONTH(B3406),1)</f>
        <v>46082</v>
      </c>
      <c r="H3406" s="24" t="str">
        <f aca="false">INDEX(Customers!$B$2:$B$601,MATCH(C3406,Customers!$A$2:$A$601,0))</f>
        <v>Central</v>
      </c>
      <c r="I3406" s="43" t="n">
        <f aca="false">ROUND(MIN(INDEX(Assumptions!$D$13:$D$18,MATCH(E3406,Assumptions!$A$13:$A$18,0)),MAX(INDEX(Assumptions!$C$13:$C$18,MATCH(E3406,Assumptions!$A$13:$A$18,0)),INDEX(Assumptions!$B$13:$B$18,MATCH(E3406,Assumptions!$A$13:$A$18,0))*F3406)),2)</f>
        <v>9</v>
      </c>
    </row>
    <row r="3407" customFormat="false" ht="15" hidden="false" customHeight="false" outlineLevel="0" collapsed="false">
      <c r="A3407" s="24" t="s">
        <v>4230</v>
      </c>
      <c r="B3407" s="39" t="n">
        <v>46097</v>
      </c>
      <c r="C3407" s="24" t="s">
        <v>249</v>
      </c>
      <c r="D3407" s="24" t="s">
        <v>826</v>
      </c>
      <c r="E3407" s="24" t="s">
        <v>103</v>
      </c>
      <c r="F3407" s="38" t="n">
        <v>2390</v>
      </c>
      <c r="G3407" s="42" t="n">
        <f aca="false">DATE(YEAR(B3407),MONTH(B3407),1)</f>
        <v>46082</v>
      </c>
      <c r="H3407" s="24" t="str">
        <f aca="false">INDEX(Customers!$B$2:$B$601,MATCH(C3407,Customers!$A$2:$A$601,0))</f>
        <v>Central</v>
      </c>
      <c r="I3407" s="43" t="n">
        <f aca="false">ROUND(MIN(INDEX(Assumptions!$D$13:$D$18,MATCH(E3407,Assumptions!$A$13:$A$18,0)),MAX(INDEX(Assumptions!$C$13:$C$18,MATCH(E3407,Assumptions!$A$13:$A$18,0)),INDEX(Assumptions!$B$13:$B$18,MATCH(E3407,Assumptions!$A$13:$A$18,0))*F3407)),2)</f>
        <v>23.9</v>
      </c>
    </row>
    <row r="3408" customFormat="false" ht="15" hidden="false" customHeight="false" outlineLevel="0" collapsed="false">
      <c r="A3408" s="24" t="s">
        <v>4231</v>
      </c>
      <c r="B3408" s="39" t="n">
        <v>46097</v>
      </c>
      <c r="C3408" s="24" t="s">
        <v>258</v>
      </c>
      <c r="D3408" s="24" t="s">
        <v>164</v>
      </c>
      <c r="E3408" s="24" t="s">
        <v>105</v>
      </c>
      <c r="F3408" s="38" t="n">
        <v>5000</v>
      </c>
      <c r="G3408" s="42" t="n">
        <f aca="false">DATE(YEAR(B3408),MONTH(B3408),1)</f>
        <v>46082</v>
      </c>
      <c r="H3408" s="24" t="str">
        <f aca="false">INDEX(Customers!$B$2:$B$601,MATCH(C3408,Customers!$A$2:$A$601,0))</f>
        <v>Central</v>
      </c>
      <c r="I3408" s="43" t="n">
        <f aca="false">ROUND(MIN(INDEX(Assumptions!$D$13:$D$18,MATCH(E3408,Assumptions!$A$13:$A$18,0)),MAX(INDEX(Assumptions!$C$13:$C$18,MATCH(E3408,Assumptions!$A$13:$A$18,0)),INDEX(Assumptions!$B$13:$B$18,MATCH(E3408,Assumptions!$A$13:$A$18,0))*F3408)),2)</f>
        <v>75</v>
      </c>
    </row>
    <row r="3409" customFormat="false" ht="15" hidden="false" customHeight="false" outlineLevel="0" collapsed="false">
      <c r="A3409" s="24" t="s">
        <v>4232</v>
      </c>
      <c r="B3409" s="39" t="n">
        <v>46097</v>
      </c>
      <c r="C3409" s="24" t="s">
        <v>265</v>
      </c>
      <c r="D3409" s="24" t="s">
        <v>826</v>
      </c>
      <c r="E3409" s="24" t="s">
        <v>113</v>
      </c>
      <c r="F3409" s="38" t="n">
        <v>1000</v>
      </c>
      <c r="G3409" s="42" t="n">
        <f aca="false">DATE(YEAR(B3409),MONTH(B3409),1)</f>
        <v>46082</v>
      </c>
      <c r="H3409" s="24" t="str">
        <f aca="false">INDEX(Customers!$B$2:$B$601,MATCH(C3409,Customers!$A$2:$A$601,0))</f>
        <v>Nairobi</v>
      </c>
      <c r="I3409" s="43" t="n">
        <f aca="false">ROUND(MIN(INDEX(Assumptions!$D$13:$D$18,MATCH(E3409,Assumptions!$A$13:$A$18,0)),MAX(INDEX(Assumptions!$C$13:$C$18,MATCH(E3409,Assumptions!$A$13:$A$18,0)),INDEX(Assumptions!$B$13:$B$18,MATCH(E3409,Assumptions!$A$13:$A$18,0))*F3409)),2)</f>
        <v>50</v>
      </c>
    </row>
    <row r="3410" customFormat="false" ht="15" hidden="false" customHeight="false" outlineLevel="0" collapsed="false">
      <c r="A3410" s="24" t="s">
        <v>4233</v>
      </c>
      <c r="B3410" s="39" t="n">
        <v>46097</v>
      </c>
      <c r="C3410" s="24" t="s">
        <v>295</v>
      </c>
      <c r="D3410" s="24" t="s">
        <v>826</v>
      </c>
      <c r="E3410" s="24" t="s">
        <v>111</v>
      </c>
      <c r="F3410" s="38" t="n">
        <v>500</v>
      </c>
      <c r="G3410" s="42" t="n">
        <f aca="false">DATE(YEAR(B3410),MONTH(B3410),1)</f>
        <v>46082</v>
      </c>
      <c r="H3410" s="24" t="str">
        <f aca="false">INDEX(Customers!$B$2:$B$601,MATCH(C3410,Customers!$A$2:$A$601,0))</f>
        <v>Eastern</v>
      </c>
      <c r="I3410" s="43" t="n">
        <f aca="false">ROUND(MIN(INDEX(Assumptions!$D$13:$D$18,MATCH(E3410,Assumptions!$A$13:$A$18,0)),MAX(INDEX(Assumptions!$C$13:$C$18,MATCH(E3410,Assumptions!$A$13:$A$18,0)),INDEX(Assumptions!$B$13:$B$18,MATCH(E3410,Assumptions!$A$13:$A$18,0))*F3410)),2)</f>
        <v>20</v>
      </c>
    </row>
    <row r="3411" customFormat="false" ht="15" hidden="false" customHeight="false" outlineLevel="0" collapsed="false">
      <c r="A3411" s="24" t="s">
        <v>4234</v>
      </c>
      <c r="B3411" s="39" t="n">
        <v>46097</v>
      </c>
      <c r="C3411" s="24" t="s">
        <v>299</v>
      </c>
      <c r="D3411" s="24" t="s">
        <v>826</v>
      </c>
      <c r="E3411" s="24" t="s">
        <v>113</v>
      </c>
      <c r="F3411" s="38" t="n">
        <v>250</v>
      </c>
      <c r="G3411" s="42" t="n">
        <f aca="false">DATE(YEAR(B3411),MONTH(B3411),1)</f>
        <v>46082</v>
      </c>
      <c r="H3411" s="24" t="str">
        <f aca="false">INDEX(Customers!$B$2:$B$601,MATCH(C3411,Customers!$A$2:$A$601,0))</f>
        <v>Nairobi</v>
      </c>
      <c r="I3411" s="43" t="n">
        <f aca="false">ROUND(MIN(INDEX(Assumptions!$D$13:$D$18,MATCH(E3411,Assumptions!$A$13:$A$18,0)),MAX(INDEX(Assumptions!$C$13:$C$18,MATCH(E3411,Assumptions!$A$13:$A$18,0)),INDEX(Assumptions!$B$13:$B$18,MATCH(E3411,Assumptions!$A$13:$A$18,0))*F3411)),2)</f>
        <v>12.5</v>
      </c>
    </row>
    <row r="3412" customFormat="false" ht="15" hidden="false" customHeight="false" outlineLevel="0" collapsed="false">
      <c r="A3412" s="24" t="s">
        <v>4235</v>
      </c>
      <c r="B3412" s="39" t="n">
        <v>46097</v>
      </c>
      <c r="C3412" s="24" t="s">
        <v>304</v>
      </c>
      <c r="D3412" s="24" t="s">
        <v>157</v>
      </c>
      <c r="E3412" s="24" t="s">
        <v>107</v>
      </c>
      <c r="F3412" s="38" t="n">
        <v>5530</v>
      </c>
      <c r="G3412" s="42" t="n">
        <f aca="false">DATE(YEAR(B3412),MONTH(B3412),1)</f>
        <v>46082</v>
      </c>
      <c r="H3412" s="24" t="str">
        <f aca="false">INDEX(Customers!$B$2:$B$601,MATCH(C3412,Customers!$A$2:$A$601,0))</f>
        <v>Nairobi</v>
      </c>
      <c r="I3412" s="43" t="n">
        <f aca="false">ROUND(MIN(INDEX(Assumptions!$D$13:$D$18,MATCH(E3412,Assumptions!$A$13:$A$18,0)),MAX(INDEX(Assumptions!$C$13:$C$18,MATCH(E3412,Assumptions!$A$13:$A$18,0)),INDEX(Assumptions!$B$13:$B$18,MATCH(E3412,Assumptions!$A$13:$A$18,0))*F3412)),2)</f>
        <v>0</v>
      </c>
    </row>
    <row r="3413" customFormat="false" ht="15" hidden="false" customHeight="false" outlineLevel="0" collapsed="false">
      <c r="A3413" s="24" t="s">
        <v>4236</v>
      </c>
      <c r="B3413" s="39" t="n">
        <v>46097</v>
      </c>
      <c r="C3413" s="24" t="s">
        <v>352</v>
      </c>
      <c r="D3413" s="24" t="s">
        <v>826</v>
      </c>
      <c r="E3413" s="24" t="s">
        <v>103</v>
      </c>
      <c r="F3413" s="38" t="n">
        <v>1580</v>
      </c>
      <c r="G3413" s="42" t="n">
        <f aca="false">DATE(YEAR(B3413),MONTH(B3413),1)</f>
        <v>46082</v>
      </c>
      <c r="H3413" s="24" t="str">
        <f aca="false">INDEX(Customers!$B$2:$B$601,MATCH(C3413,Customers!$A$2:$A$601,0))</f>
        <v>Coast</v>
      </c>
      <c r="I3413" s="43" t="n">
        <f aca="false">ROUND(MIN(INDEX(Assumptions!$D$13:$D$18,MATCH(E3413,Assumptions!$A$13:$A$18,0)),MAX(INDEX(Assumptions!$C$13:$C$18,MATCH(E3413,Assumptions!$A$13:$A$18,0)),INDEX(Assumptions!$B$13:$B$18,MATCH(E3413,Assumptions!$A$13:$A$18,0))*F3413)),2)</f>
        <v>15.8</v>
      </c>
    </row>
    <row r="3414" customFormat="false" ht="15" hidden="false" customHeight="false" outlineLevel="0" collapsed="false">
      <c r="A3414" s="24" t="s">
        <v>4237</v>
      </c>
      <c r="B3414" s="39" t="n">
        <v>46097</v>
      </c>
      <c r="C3414" s="24" t="s">
        <v>396</v>
      </c>
      <c r="D3414" s="24" t="s">
        <v>826</v>
      </c>
      <c r="E3414" s="24" t="s">
        <v>103</v>
      </c>
      <c r="F3414" s="38" t="n">
        <v>300</v>
      </c>
      <c r="G3414" s="42" t="n">
        <f aca="false">DATE(YEAR(B3414),MONTH(B3414),1)</f>
        <v>46082</v>
      </c>
      <c r="H3414" s="24" t="str">
        <f aca="false">INDEX(Customers!$B$2:$B$601,MATCH(C3414,Customers!$A$2:$A$601,0))</f>
        <v>Nairobi</v>
      </c>
      <c r="I3414" s="43" t="n">
        <f aca="false">ROUND(MIN(INDEX(Assumptions!$D$13:$D$18,MATCH(E3414,Assumptions!$A$13:$A$18,0)),MAX(INDEX(Assumptions!$C$13:$C$18,MATCH(E3414,Assumptions!$A$13:$A$18,0)),INDEX(Assumptions!$B$13:$B$18,MATCH(E3414,Assumptions!$A$13:$A$18,0))*F3414)),2)</f>
        <v>5</v>
      </c>
    </row>
    <row r="3415" customFormat="false" ht="15" hidden="false" customHeight="false" outlineLevel="0" collapsed="false">
      <c r="A3415" s="24" t="s">
        <v>4238</v>
      </c>
      <c r="B3415" s="39" t="n">
        <v>46097</v>
      </c>
      <c r="C3415" s="24" t="s">
        <v>400</v>
      </c>
      <c r="D3415" s="24" t="s">
        <v>826</v>
      </c>
      <c r="E3415" s="24" t="s">
        <v>109</v>
      </c>
      <c r="F3415" s="38" t="n">
        <v>3580</v>
      </c>
      <c r="G3415" s="42" t="n">
        <f aca="false">DATE(YEAR(B3415),MONTH(B3415),1)</f>
        <v>46082</v>
      </c>
      <c r="H3415" s="24" t="str">
        <f aca="false">INDEX(Customers!$B$2:$B$601,MATCH(C3415,Customers!$A$2:$A$601,0))</f>
        <v>Nairobi</v>
      </c>
      <c r="I3415" s="43" t="n">
        <f aca="false">ROUND(MIN(INDEX(Assumptions!$D$13:$D$18,MATCH(E3415,Assumptions!$A$13:$A$18,0)),MAX(INDEX(Assumptions!$C$13:$C$18,MATCH(E3415,Assumptions!$A$13:$A$18,0)),INDEX(Assumptions!$B$13:$B$18,MATCH(E3415,Assumptions!$A$13:$A$18,0))*F3415)),2)</f>
        <v>14.32</v>
      </c>
    </row>
    <row r="3416" customFormat="false" ht="15" hidden="false" customHeight="false" outlineLevel="0" collapsed="false">
      <c r="A3416" s="24" t="s">
        <v>4239</v>
      </c>
      <c r="B3416" s="39" t="n">
        <v>46097</v>
      </c>
      <c r="C3416" s="24" t="s">
        <v>435</v>
      </c>
      <c r="D3416" s="24" t="s">
        <v>826</v>
      </c>
      <c r="E3416" s="24" t="s">
        <v>111</v>
      </c>
      <c r="F3416" s="38" t="n">
        <v>100</v>
      </c>
      <c r="G3416" s="42" t="n">
        <f aca="false">DATE(YEAR(B3416),MONTH(B3416),1)</f>
        <v>46082</v>
      </c>
      <c r="H3416" s="24" t="str">
        <f aca="false">INDEX(Customers!$B$2:$B$601,MATCH(C3416,Customers!$A$2:$A$601,0))</f>
        <v>Nairobi</v>
      </c>
      <c r="I3416" s="43" t="n">
        <f aca="false">ROUND(MIN(INDEX(Assumptions!$D$13:$D$18,MATCH(E3416,Assumptions!$A$13:$A$18,0)),MAX(INDEX(Assumptions!$C$13:$C$18,MATCH(E3416,Assumptions!$A$13:$A$18,0)),INDEX(Assumptions!$B$13:$B$18,MATCH(E3416,Assumptions!$A$13:$A$18,0))*F3416)),2)</f>
        <v>4</v>
      </c>
    </row>
    <row r="3417" customFormat="false" ht="15" hidden="false" customHeight="false" outlineLevel="0" collapsed="false">
      <c r="A3417" s="24" t="s">
        <v>4240</v>
      </c>
      <c r="B3417" s="39" t="n">
        <v>46097</v>
      </c>
      <c r="C3417" s="24" t="s">
        <v>460</v>
      </c>
      <c r="D3417" s="24" t="s">
        <v>165</v>
      </c>
      <c r="E3417" s="24" t="s">
        <v>105</v>
      </c>
      <c r="F3417" s="38" t="n">
        <v>1070</v>
      </c>
      <c r="G3417" s="42" t="n">
        <f aca="false">DATE(YEAR(B3417),MONTH(B3417),1)</f>
        <v>46082</v>
      </c>
      <c r="H3417" s="24" t="str">
        <f aca="false">INDEX(Customers!$B$2:$B$601,MATCH(C3417,Customers!$A$2:$A$601,0))</f>
        <v>Central</v>
      </c>
      <c r="I3417" s="43" t="n">
        <f aca="false">ROUND(MIN(INDEX(Assumptions!$D$13:$D$18,MATCH(E3417,Assumptions!$A$13:$A$18,0)),MAX(INDEX(Assumptions!$C$13:$C$18,MATCH(E3417,Assumptions!$A$13:$A$18,0)),INDEX(Assumptions!$B$13:$B$18,MATCH(E3417,Assumptions!$A$13:$A$18,0))*F3417)),2)</f>
        <v>16.05</v>
      </c>
    </row>
    <row r="3418" customFormat="false" ht="15" hidden="false" customHeight="false" outlineLevel="0" collapsed="false">
      <c r="A3418" s="24" t="s">
        <v>4241</v>
      </c>
      <c r="B3418" s="39" t="n">
        <v>46097</v>
      </c>
      <c r="C3418" s="24" t="s">
        <v>461</v>
      </c>
      <c r="D3418" s="24" t="s">
        <v>826</v>
      </c>
      <c r="E3418" s="24" t="s">
        <v>103</v>
      </c>
      <c r="F3418" s="38" t="n">
        <v>490</v>
      </c>
      <c r="G3418" s="42" t="n">
        <f aca="false">DATE(YEAR(B3418),MONTH(B3418),1)</f>
        <v>46082</v>
      </c>
      <c r="H3418" s="24" t="str">
        <f aca="false">INDEX(Customers!$B$2:$B$601,MATCH(C3418,Customers!$A$2:$A$601,0))</f>
        <v>Western</v>
      </c>
      <c r="I3418" s="43" t="n">
        <f aca="false">ROUND(MIN(INDEX(Assumptions!$D$13:$D$18,MATCH(E3418,Assumptions!$A$13:$A$18,0)),MAX(INDEX(Assumptions!$C$13:$C$18,MATCH(E3418,Assumptions!$A$13:$A$18,0)),INDEX(Assumptions!$B$13:$B$18,MATCH(E3418,Assumptions!$A$13:$A$18,0))*F3418)),2)</f>
        <v>5</v>
      </c>
    </row>
    <row r="3419" customFormat="false" ht="15" hidden="false" customHeight="false" outlineLevel="0" collapsed="false">
      <c r="A3419" s="24" t="s">
        <v>4242</v>
      </c>
      <c r="B3419" s="39" t="n">
        <v>46097</v>
      </c>
      <c r="C3419" s="24" t="s">
        <v>464</v>
      </c>
      <c r="D3419" s="24" t="s">
        <v>175</v>
      </c>
      <c r="E3419" s="24" t="s">
        <v>107</v>
      </c>
      <c r="F3419" s="38" t="n">
        <v>10490</v>
      </c>
      <c r="G3419" s="42" t="n">
        <f aca="false">DATE(YEAR(B3419),MONTH(B3419),1)</f>
        <v>46082</v>
      </c>
      <c r="H3419" s="24" t="str">
        <f aca="false">INDEX(Customers!$B$2:$B$601,MATCH(C3419,Customers!$A$2:$A$601,0))</f>
        <v>Rift Valley</v>
      </c>
      <c r="I3419" s="43" t="n">
        <f aca="false">ROUND(MIN(INDEX(Assumptions!$D$13:$D$18,MATCH(E3419,Assumptions!$A$13:$A$18,0)),MAX(INDEX(Assumptions!$C$13:$C$18,MATCH(E3419,Assumptions!$A$13:$A$18,0)),INDEX(Assumptions!$B$13:$B$18,MATCH(E3419,Assumptions!$A$13:$A$18,0))*F3419)),2)</f>
        <v>0</v>
      </c>
    </row>
    <row r="3420" customFormat="false" ht="15" hidden="false" customHeight="false" outlineLevel="0" collapsed="false">
      <c r="A3420" s="24" t="s">
        <v>4243</v>
      </c>
      <c r="B3420" s="39" t="n">
        <v>46097</v>
      </c>
      <c r="C3420" s="24" t="s">
        <v>479</v>
      </c>
      <c r="D3420" s="24" t="s">
        <v>826</v>
      </c>
      <c r="E3420" s="24" t="s">
        <v>111</v>
      </c>
      <c r="F3420" s="38" t="n">
        <v>20</v>
      </c>
      <c r="G3420" s="42" t="n">
        <f aca="false">DATE(YEAR(B3420),MONTH(B3420),1)</f>
        <v>46082</v>
      </c>
      <c r="H3420" s="24" t="str">
        <f aca="false">INDEX(Customers!$B$2:$B$601,MATCH(C3420,Customers!$A$2:$A$601,0))</f>
        <v>Eastern</v>
      </c>
      <c r="I3420" s="43" t="n">
        <f aca="false">ROUND(MIN(INDEX(Assumptions!$D$13:$D$18,MATCH(E3420,Assumptions!$A$13:$A$18,0)),MAX(INDEX(Assumptions!$C$13:$C$18,MATCH(E3420,Assumptions!$A$13:$A$18,0)),INDEX(Assumptions!$B$13:$B$18,MATCH(E3420,Assumptions!$A$13:$A$18,0))*F3420)),2)</f>
        <v>0.8</v>
      </c>
    </row>
    <row r="3421" customFormat="false" ht="15" hidden="false" customHeight="false" outlineLevel="0" collapsed="false">
      <c r="A3421" s="24" t="s">
        <v>4244</v>
      </c>
      <c r="B3421" s="39" t="n">
        <v>46097</v>
      </c>
      <c r="C3421" s="24" t="s">
        <v>492</v>
      </c>
      <c r="D3421" s="24" t="s">
        <v>204</v>
      </c>
      <c r="E3421" s="24" t="s">
        <v>105</v>
      </c>
      <c r="F3421" s="38" t="n">
        <v>1360</v>
      </c>
      <c r="G3421" s="42" t="n">
        <f aca="false">DATE(YEAR(B3421),MONTH(B3421),1)</f>
        <v>46082</v>
      </c>
      <c r="H3421" s="24" t="str">
        <f aca="false">INDEX(Customers!$B$2:$B$601,MATCH(C3421,Customers!$A$2:$A$601,0))</f>
        <v>Eastern</v>
      </c>
      <c r="I3421" s="43" t="n">
        <f aca="false">ROUND(MIN(INDEX(Assumptions!$D$13:$D$18,MATCH(E3421,Assumptions!$A$13:$A$18,0)),MAX(INDEX(Assumptions!$C$13:$C$18,MATCH(E3421,Assumptions!$A$13:$A$18,0)),INDEX(Assumptions!$B$13:$B$18,MATCH(E3421,Assumptions!$A$13:$A$18,0))*F3421)),2)</f>
        <v>20.4</v>
      </c>
    </row>
    <row r="3422" customFormat="false" ht="15" hidden="false" customHeight="false" outlineLevel="0" collapsed="false">
      <c r="A3422" s="24" t="s">
        <v>4245</v>
      </c>
      <c r="B3422" s="39" t="n">
        <v>46097</v>
      </c>
      <c r="C3422" s="24" t="s">
        <v>511</v>
      </c>
      <c r="D3422" s="24" t="s">
        <v>826</v>
      </c>
      <c r="E3422" s="24" t="s">
        <v>111</v>
      </c>
      <c r="F3422" s="38" t="n">
        <v>20</v>
      </c>
      <c r="G3422" s="42" t="n">
        <f aca="false">DATE(YEAR(B3422),MONTH(B3422),1)</f>
        <v>46082</v>
      </c>
      <c r="H3422" s="24" t="str">
        <f aca="false">INDEX(Customers!$B$2:$B$601,MATCH(C3422,Customers!$A$2:$A$601,0))</f>
        <v>Central</v>
      </c>
      <c r="I3422" s="43" t="n">
        <f aca="false">ROUND(MIN(INDEX(Assumptions!$D$13:$D$18,MATCH(E3422,Assumptions!$A$13:$A$18,0)),MAX(INDEX(Assumptions!$C$13:$C$18,MATCH(E3422,Assumptions!$A$13:$A$18,0)),INDEX(Assumptions!$B$13:$B$18,MATCH(E3422,Assumptions!$A$13:$A$18,0))*F3422)),2)</f>
        <v>0.8</v>
      </c>
    </row>
    <row r="3423" customFormat="false" ht="15" hidden="false" customHeight="false" outlineLevel="0" collapsed="false">
      <c r="A3423" s="24" t="s">
        <v>4246</v>
      </c>
      <c r="B3423" s="39" t="n">
        <v>46097</v>
      </c>
      <c r="C3423" s="24" t="s">
        <v>512</v>
      </c>
      <c r="D3423" s="24" t="s">
        <v>826</v>
      </c>
      <c r="E3423" s="24" t="s">
        <v>103</v>
      </c>
      <c r="F3423" s="38" t="n">
        <v>7760</v>
      </c>
      <c r="G3423" s="42" t="n">
        <f aca="false">DATE(YEAR(B3423),MONTH(B3423),1)</f>
        <v>46082</v>
      </c>
      <c r="H3423" s="24" t="str">
        <f aca="false">INDEX(Customers!$B$2:$B$601,MATCH(C3423,Customers!$A$2:$A$601,0))</f>
        <v>Central</v>
      </c>
      <c r="I3423" s="43" t="n">
        <f aca="false">ROUND(MIN(INDEX(Assumptions!$D$13:$D$18,MATCH(E3423,Assumptions!$A$13:$A$18,0)),MAX(INDEX(Assumptions!$C$13:$C$18,MATCH(E3423,Assumptions!$A$13:$A$18,0)),INDEX(Assumptions!$B$13:$B$18,MATCH(E3423,Assumptions!$A$13:$A$18,0))*F3423)),2)</f>
        <v>77.6</v>
      </c>
    </row>
    <row r="3424" customFormat="false" ht="15" hidden="false" customHeight="false" outlineLevel="0" collapsed="false">
      <c r="A3424" s="24" t="s">
        <v>4247</v>
      </c>
      <c r="B3424" s="39" t="n">
        <v>46097</v>
      </c>
      <c r="C3424" s="24" t="s">
        <v>526</v>
      </c>
      <c r="D3424" s="24" t="s">
        <v>826</v>
      </c>
      <c r="E3424" s="24" t="s">
        <v>111</v>
      </c>
      <c r="F3424" s="38" t="n">
        <v>50</v>
      </c>
      <c r="G3424" s="42" t="n">
        <f aca="false">DATE(YEAR(B3424),MONTH(B3424),1)</f>
        <v>46082</v>
      </c>
      <c r="H3424" s="24" t="str">
        <f aca="false">INDEX(Customers!$B$2:$B$601,MATCH(C3424,Customers!$A$2:$A$601,0))</f>
        <v>Central</v>
      </c>
      <c r="I3424" s="43" t="n">
        <f aca="false">ROUND(MIN(INDEX(Assumptions!$D$13:$D$18,MATCH(E3424,Assumptions!$A$13:$A$18,0)),MAX(INDEX(Assumptions!$C$13:$C$18,MATCH(E3424,Assumptions!$A$13:$A$18,0)),INDEX(Assumptions!$B$13:$B$18,MATCH(E3424,Assumptions!$A$13:$A$18,0))*F3424)),2)</f>
        <v>2</v>
      </c>
    </row>
    <row r="3425" customFormat="false" ht="15" hidden="false" customHeight="false" outlineLevel="0" collapsed="false">
      <c r="A3425" s="24" t="s">
        <v>4248</v>
      </c>
      <c r="B3425" s="39" t="n">
        <v>46097</v>
      </c>
      <c r="C3425" s="24" t="s">
        <v>532</v>
      </c>
      <c r="D3425" s="24" t="s">
        <v>826</v>
      </c>
      <c r="E3425" s="24" t="s">
        <v>111</v>
      </c>
      <c r="F3425" s="38" t="n">
        <v>100</v>
      </c>
      <c r="G3425" s="42" t="n">
        <f aca="false">DATE(YEAR(B3425),MONTH(B3425),1)</f>
        <v>46082</v>
      </c>
      <c r="H3425" s="24" t="str">
        <f aca="false">INDEX(Customers!$B$2:$B$601,MATCH(C3425,Customers!$A$2:$A$601,0))</f>
        <v>Western</v>
      </c>
      <c r="I3425" s="43" t="n">
        <f aca="false">ROUND(MIN(INDEX(Assumptions!$D$13:$D$18,MATCH(E3425,Assumptions!$A$13:$A$18,0)),MAX(INDEX(Assumptions!$C$13:$C$18,MATCH(E3425,Assumptions!$A$13:$A$18,0)),INDEX(Assumptions!$B$13:$B$18,MATCH(E3425,Assumptions!$A$13:$A$18,0))*F3425)),2)</f>
        <v>4</v>
      </c>
    </row>
    <row r="3426" customFormat="false" ht="15" hidden="false" customHeight="false" outlineLevel="0" collapsed="false">
      <c r="A3426" s="24" t="s">
        <v>4249</v>
      </c>
      <c r="B3426" s="39" t="n">
        <v>46097</v>
      </c>
      <c r="C3426" s="24" t="s">
        <v>563</v>
      </c>
      <c r="D3426" s="24" t="s">
        <v>826</v>
      </c>
      <c r="E3426" s="24" t="s">
        <v>103</v>
      </c>
      <c r="F3426" s="38" t="n">
        <v>190</v>
      </c>
      <c r="G3426" s="42" t="n">
        <f aca="false">DATE(YEAR(B3426),MONTH(B3426),1)</f>
        <v>46082</v>
      </c>
      <c r="H3426" s="24" t="str">
        <f aca="false">INDEX(Customers!$B$2:$B$601,MATCH(C3426,Customers!$A$2:$A$601,0))</f>
        <v>Nairobi</v>
      </c>
      <c r="I3426" s="43" t="n">
        <f aca="false">ROUND(MIN(INDEX(Assumptions!$D$13:$D$18,MATCH(E3426,Assumptions!$A$13:$A$18,0)),MAX(INDEX(Assumptions!$C$13:$C$18,MATCH(E3426,Assumptions!$A$13:$A$18,0)),INDEX(Assumptions!$B$13:$B$18,MATCH(E3426,Assumptions!$A$13:$A$18,0))*F3426)),2)</f>
        <v>5</v>
      </c>
    </row>
    <row r="3427" customFormat="false" ht="15" hidden="false" customHeight="false" outlineLevel="0" collapsed="false">
      <c r="A3427" s="24" t="s">
        <v>4250</v>
      </c>
      <c r="B3427" s="39" t="n">
        <v>46097</v>
      </c>
      <c r="C3427" s="24" t="s">
        <v>563</v>
      </c>
      <c r="D3427" s="24" t="s">
        <v>826</v>
      </c>
      <c r="E3427" s="24" t="s">
        <v>103</v>
      </c>
      <c r="F3427" s="38" t="n">
        <v>310</v>
      </c>
      <c r="G3427" s="42" t="n">
        <f aca="false">DATE(YEAR(B3427),MONTH(B3427),1)</f>
        <v>46082</v>
      </c>
      <c r="H3427" s="24" t="str">
        <f aca="false">INDEX(Customers!$B$2:$B$601,MATCH(C3427,Customers!$A$2:$A$601,0))</f>
        <v>Nairobi</v>
      </c>
      <c r="I3427" s="43" t="n">
        <f aca="false">ROUND(MIN(INDEX(Assumptions!$D$13:$D$18,MATCH(E3427,Assumptions!$A$13:$A$18,0)),MAX(INDEX(Assumptions!$C$13:$C$18,MATCH(E3427,Assumptions!$A$13:$A$18,0)),INDEX(Assumptions!$B$13:$B$18,MATCH(E3427,Assumptions!$A$13:$A$18,0))*F3427)),2)</f>
        <v>5</v>
      </c>
    </row>
    <row r="3428" customFormat="false" ht="15" hidden="false" customHeight="false" outlineLevel="0" collapsed="false">
      <c r="A3428" s="24" t="s">
        <v>4251</v>
      </c>
      <c r="B3428" s="39" t="n">
        <v>46097</v>
      </c>
      <c r="C3428" s="24" t="s">
        <v>600</v>
      </c>
      <c r="D3428" s="24" t="s">
        <v>189</v>
      </c>
      <c r="E3428" s="24" t="s">
        <v>105</v>
      </c>
      <c r="F3428" s="38" t="n">
        <v>4040</v>
      </c>
      <c r="G3428" s="42" t="n">
        <f aca="false">DATE(YEAR(B3428),MONTH(B3428),1)</f>
        <v>46082</v>
      </c>
      <c r="H3428" s="24" t="str">
        <f aca="false">INDEX(Customers!$B$2:$B$601,MATCH(C3428,Customers!$A$2:$A$601,0))</f>
        <v>Coast</v>
      </c>
      <c r="I3428" s="43" t="n">
        <f aca="false">ROUND(MIN(INDEX(Assumptions!$D$13:$D$18,MATCH(E3428,Assumptions!$A$13:$A$18,0)),MAX(INDEX(Assumptions!$C$13:$C$18,MATCH(E3428,Assumptions!$A$13:$A$18,0)),INDEX(Assumptions!$B$13:$B$18,MATCH(E3428,Assumptions!$A$13:$A$18,0))*F3428)),2)</f>
        <v>60.6</v>
      </c>
    </row>
    <row r="3429" customFormat="false" ht="15" hidden="false" customHeight="false" outlineLevel="0" collapsed="false">
      <c r="A3429" s="24" t="s">
        <v>4252</v>
      </c>
      <c r="B3429" s="39" t="n">
        <v>46097</v>
      </c>
      <c r="C3429" s="24" t="s">
        <v>612</v>
      </c>
      <c r="D3429" s="24" t="s">
        <v>826</v>
      </c>
      <c r="E3429" s="24" t="s">
        <v>113</v>
      </c>
      <c r="F3429" s="38" t="n">
        <v>250</v>
      </c>
      <c r="G3429" s="42" t="n">
        <f aca="false">DATE(YEAR(B3429),MONTH(B3429),1)</f>
        <v>46082</v>
      </c>
      <c r="H3429" s="24" t="str">
        <f aca="false">INDEX(Customers!$B$2:$B$601,MATCH(C3429,Customers!$A$2:$A$601,0))</f>
        <v>Central</v>
      </c>
      <c r="I3429" s="43" t="n">
        <f aca="false">ROUND(MIN(INDEX(Assumptions!$D$13:$D$18,MATCH(E3429,Assumptions!$A$13:$A$18,0)),MAX(INDEX(Assumptions!$C$13:$C$18,MATCH(E3429,Assumptions!$A$13:$A$18,0)),INDEX(Assumptions!$B$13:$B$18,MATCH(E3429,Assumptions!$A$13:$A$18,0))*F3429)),2)</f>
        <v>12.5</v>
      </c>
    </row>
    <row r="3430" customFormat="false" ht="15" hidden="false" customHeight="false" outlineLevel="0" collapsed="false">
      <c r="A3430" s="24" t="s">
        <v>4253</v>
      </c>
      <c r="B3430" s="39" t="n">
        <v>46097</v>
      </c>
      <c r="C3430" s="24" t="s">
        <v>656</v>
      </c>
      <c r="D3430" s="24" t="s">
        <v>826</v>
      </c>
      <c r="E3430" s="24" t="s">
        <v>113</v>
      </c>
      <c r="F3430" s="38" t="n">
        <v>99</v>
      </c>
      <c r="G3430" s="42" t="n">
        <f aca="false">DATE(YEAR(B3430),MONTH(B3430),1)</f>
        <v>46082</v>
      </c>
      <c r="H3430" s="24" t="str">
        <f aca="false">INDEX(Customers!$B$2:$B$601,MATCH(C3430,Customers!$A$2:$A$601,0))</f>
        <v>Nairobi</v>
      </c>
      <c r="I3430" s="43" t="n">
        <f aca="false">ROUND(MIN(INDEX(Assumptions!$D$13:$D$18,MATCH(E3430,Assumptions!$A$13:$A$18,0)),MAX(INDEX(Assumptions!$C$13:$C$18,MATCH(E3430,Assumptions!$A$13:$A$18,0)),INDEX(Assumptions!$B$13:$B$18,MATCH(E3430,Assumptions!$A$13:$A$18,0))*F3430)),2)</f>
        <v>4.95</v>
      </c>
    </row>
    <row r="3431" customFormat="false" ht="15" hidden="false" customHeight="false" outlineLevel="0" collapsed="false">
      <c r="A3431" s="24" t="s">
        <v>4254</v>
      </c>
      <c r="B3431" s="39" t="n">
        <v>46097</v>
      </c>
      <c r="C3431" s="24" t="s">
        <v>671</v>
      </c>
      <c r="D3431" s="24" t="s">
        <v>826</v>
      </c>
      <c r="E3431" s="24" t="s">
        <v>103</v>
      </c>
      <c r="F3431" s="38" t="n">
        <v>7170</v>
      </c>
      <c r="G3431" s="42" t="n">
        <f aca="false">DATE(YEAR(B3431),MONTH(B3431),1)</f>
        <v>46082</v>
      </c>
      <c r="H3431" s="24" t="str">
        <f aca="false">INDEX(Customers!$B$2:$B$601,MATCH(C3431,Customers!$A$2:$A$601,0))</f>
        <v>Eastern</v>
      </c>
      <c r="I3431" s="43" t="n">
        <f aca="false">ROUND(MIN(INDEX(Assumptions!$D$13:$D$18,MATCH(E3431,Assumptions!$A$13:$A$18,0)),MAX(INDEX(Assumptions!$C$13:$C$18,MATCH(E3431,Assumptions!$A$13:$A$18,0)),INDEX(Assumptions!$B$13:$B$18,MATCH(E3431,Assumptions!$A$13:$A$18,0))*F3431)),2)</f>
        <v>71.7</v>
      </c>
    </row>
    <row r="3432" customFormat="false" ht="15" hidden="false" customHeight="false" outlineLevel="0" collapsed="false">
      <c r="A3432" s="24" t="s">
        <v>4255</v>
      </c>
      <c r="B3432" s="39" t="n">
        <v>46097</v>
      </c>
      <c r="C3432" s="24" t="s">
        <v>673</v>
      </c>
      <c r="D3432" s="24" t="s">
        <v>826</v>
      </c>
      <c r="E3432" s="24" t="s">
        <v>103</v>
      </c>
      <c r="F3432" s="38" t="n">
        <v>860</v>
      </c>
      <c r="G3432" s="42" t="n">
        <f aca="false">DATE(YEAR(B3432),MONTH(B3432),1)</f>
        <v>46082</v>
      </c>
      <c r="H3432" s="24" t="str">
        <f aca="false">INDEX(Customers!$B$2:$B$601,MATCH(C3432,Customers!$A$2:$A$601,0))</f>
        <v>Nairobi</v>
      </c>
      <c r="I3432" s="43" t="n">
        <f aca="false">ROUND(MIN(INDEX(Assumptions!$D$13:$D$18,MATCH(E3432,Assumptions!$A$13:$A$18,0)),MAX(INDEX(Assumptions!$C$13:$C$18,MATCH(E3432,Assumptions!$A$13:$A$18,0)),INDEX(Assumptions!$B$13:$B$18,MATCH(E3432,Assumptions!$A$13:$A$18,0))*F3432)),2)</f>
        <v>8.6</v>
      </c>
    </row>
    <row r="3433" customFormat="false" ht="15" hidden="false" customHeight="false" outlineLevel="0" collapsed="false">
      <c r="A3433" s="24" t="s">
        <v>4256</v>
      </c>
      <c r="B3433" s="39" t="n">
        <v>46097</v>
      </c>
      <c r="C3433" s="24" t="s">
        <v>681</v>
      </c>
      <c r="D3433" s="24" t="s">
        <v>826</v>
      </c>
      <c r="E3433" s="24" t="s">
        <v>109</v>
      </c>
      <c r="F3433" s="38" t="n">
        <v>8710</v>
      </c>
      <c r="G3433" s="42" t="n">
        <f aca="false">DATE(YEAR(B3433),MONTH(B3433),1)</f>
        <v>46082</v>
      </c>
      <c r="H3433" s="24" t="str">
        <f aca="false">INDEX(Customers!$B$2:$B$601,MATCH(C3433,Customers!$A$2:$A$601,0))</f>
        <v>Western</v>
      </c>
      <c r="I3433" s="43" t="n">
        <f aca="false">ROUND(MIN(INDEX(Assumptions!$D$13:$D$18,MATCH(E3433,Assumptions!$A$13:$A$18,0)),MAX(INDEX(Assumptions!$C$13:$C$18,MATCH(E3433,Assumptions!$A$13:$A$18,0)),INDEX(Assumptions!$B$13:$B$18,MATCH(E3433,Assumptions!$A$13:$A$18,0))*F3433)),2)</f>
        <v>34.84</v>
      </c>
    </row>
    <row r="3434" customFormat="false" ht="15" hidden="false" customHeight="false" outlineLevel="0" collapsed="false">
      <c r="A3434" s="24" t="s">
        <v>4257</v>
      </c>
      <c r="B3434" s="39" t="n">
        <v>46097</v>
      </c>
      <c r="C3434" s="24" t="s">
        <v>695</v>
      </c>
      <c r="D3434" s="24" t="s">
        <v>165</v>
      </c>
      <c r="E3434" s="24" t="s">
        <v>107</v>
      </c>
      <c r="F3434" s="38" t="n">
        <v>2340</v>
      </c>
      <c r="G3434" s="42" t="n">
        <f aca="false">DATE(YEAR(B3434),MONTH(B3434),1)</f>
        <v>46082</v>
      </c>
      <c r="H3434" s="24" t="str">
        <f aca="false">INDEX(Customers!$B$2:$B$601,MATCH(C3434,Customers!$A$2:$A$601,0))</f>
        <v>Central</v>
      </c>
      <c r="I3434" s="43" t="n">
        <f aca="false">ROUND(MIN(INDEX(Assumptions!$D$13:$D$18,MATCH(E3434,Assumptions!$A$13:$A$18,0)),MAX(INDEX(Assumptions!$C$13:$C$18,MATCH(E3434,Assumptions!$A$13:$A$18,0)),INDEX(Assumptions!$B$13:$B$18,MATCH(E3434,Assumptions!$A$13:$A$18,0))*F3434)),2)</f>
        <v>0</v>
      </c>
    </row>
    <row r="3435" customFormat="false" ht="15" hidden="false" customHeight="false" outlineLevel="0" collapsed="false">
      <c r="A3435" s="24" t="s">
        <v>4258</v>
      </c>
      <c r="B3435" s="39" t="n">
        <v>46097</v>
      </c>
      <c r="C3435" s="24" t="s">
        <v>749</v>
      </c>
      <c r="D3435" s="24" t="s">
        <v>826</v>
      </c>
      <c r="E3435" s="24" t="s">
        <v>103</v>
      </c>
      <c r="F3435" s="38" t="n">
        <v>1050</v>
      </c>
      <c r="G3435" s="42" t="n">
        <f aca="false">DATE(YEAR(B3435),MONTH(B3435),1)</f>
        <v>46082</v>
      </c>
      <c r="H3435" s="24" t="str">
        <f aca="false">INDEX(Customers!$B$2:$B$601,MATCH(C3435,Customers!$A$2:$A$601,0))</f>
        <v>Nairobi</v>
      </c>
      <c r="I3435" s="43" t="n">
        <f aca="false">ROUND(MIN(INDEX(Assumptions!$D$13:$D$18,MATCH(E3435,Assumptions!$A$13:$A$18,0)),MAX(INDEX(Assumptions!$C$13:$C$18,MATCH(E3435,Assumptions!$A$13:$A$18,0)),INDEX(Assumptions!$B$13:$B$18,MATCH(E3435,Assumptions!$A$13:$A$18,0))*F3435)),2)</f>
        <v>10.5</v>
      </c>
    </row>
    <row r="3436" customFormat="false" ht="15" hidden="false" customHeight="false" outlineLevel="0" collapsed="false">
      <c r="A3436" s="24" t="s">
        <v>4259</v>
      </c>
      <c r="B3436" s="39" t="n">
        <v>46097</v>
      </c>
      <c r="C3436" s="24" t="s">
        <v>769</v>
      </c>
      <c r="D3436" s="24" t="s">
        <v>173</v>
      </c>
      <c r="E3436" s="24" t="s">
        <v>107</v>
      </c>
      <c r="F3436" s="38" t="n">
        <v>2410</v>
      </c>
      <c r="G3436" s="42" t="n">
        <f aca="false">DATE(YEAR(B3436),MONTH(B3436),1)</f>
        <v>46082</v>
      </c>
      <c r="H3436" s="24" t="str">
        <f aca="false">INDEX(Customers!$B$2:$B$601,MATCH(C3436,Customers!$A$2:$A$601,0))</f>
        <v>Rift Valley</v>
      </c>
      <c r="I3436" s="43" t="n">
        <f aca="false">ROUND(MIN(INDEX(Assumptions!$D$13:$D$18,MATCH(E3436,Assumptions!$A$13:$A$18,0)),MAX(INDEX(Assumptions!$C$13:$C$18,MATCH(E3436,Assumptions!$A$13:$A$18,0)),INDEX(Assumptions!$B$13:$B$18,MATCH(E3436,Assumptions!$A$13:$A$18,0))*F3436)),2)</f>
        <v>0</v>
      </c>
    </row>
    <row r="3437" customFormat="false" ht="15" hidden="false" customHeight="false" outlineLevel="0" collapsed="false">
      <c r="A3437" s="24" t="s">
        <v>4260</v>
      </c>
      <c r="B3437" s="39" t="n">
        <v>46097</v>
      </c>
      <c r="C3437" s="24" t="s">
        <v>808</v>
      </c>
      <c r="D3437" s="24" t="s">
        <v>826</v>
      </c>
      <c r="E3437" s="24" t="s">
        <v>109</v>
      </c>
      <c r="F3437" s="38" t="n">
        <v>1100</v>
      </c>
      <c r="G3437" s="42" t="n">
        <f aca="false">DATE(YEAR(B3437),MONTH(B3437),1)</f>
        <v>46082</v>
      </c>
      <c r="H3437" s="24" t="str">
        <f aca="false">INDEX(Customers!$B$2:$B$601,MATCH(C3437,Customers!$A$2:$A$601,0))</f>
        <v>Western</v>
      </c>
      <c r="I3437" s="43" t="n">
        <f aca="false">ROUND(MIN(INDEX(Assumptions!$D$13:$D$18,MATCH(E3437,Assumptions!$A$13:$A$18,0)),MAX(INDEX(Assumptions!$C$13:$C$18,MATCH(E3437,Assumptions!$A$13:$A$18,0)),INDEX(Assumptions!$B$13:$B$18,MATCH(E3437,Assumptions!$A$13:$A$18,0))*F3437)),2)</f>
        <v>4.4</v>
      </c>
    </row>
    <row r="3438" customFormat="false" ht="15" hidden="false" customHeight="false" outlineLevel="0" collapsed="false">
      <c r="A3438" s="24" t="s">
        <v>4261</v>
      </c>
      <c r="B3438" s="39" t="n">
        <v>46097</v>
      </c>
      <c r="C3438" s="24" t="s">
        <v>816</v>
      </c>
      <c r="D3438" s="24" t="s">
        <v>826</v>
      </c>
      <c r="E3438" s="24" t="s">
        <v>109</v>
      </c>
      <c r="F3438" s="38" t="n">
        <v>4240</v>
      </c>
      <c r="G3438" s="42" t="n">
        <f aca="false">DATE(YEAR(B3438),MONTH(B3438),1)</f>
        <v>46082</v>
      </c>
      <c r="H3438" s="24" t="str">
        <f aca="false">INDEX(Customers!$B$2:$B$601,MATCH(C3438,Customers!$A$2:$A$601,0))</f>
        <v>Nairobi</v>
      </c>
      <c r="I3438" s="43" t="n">
        <f aca="false">ROUND(MIN(INDEX(Assumptions!$D$13:$D$18,MATCH(E3438,Assumptions!$A$13:$A$18,0)),MAX(INDEX(Assumptions!$C$13:$C$18,MATCH(E3438,Assumptions!$A$13:$A$18,0)),INDEX(Assumptions!$B$13:$B$18,MATCH(E3438,Assumptions!$A$13:$A$18,0))*F3438)),2)</f>
        <v>16.96</v>
      </c>
    </row>
    <row r="3439" customFormat="false" ht="15" hidden="false" customHeight="false" outlineLevel="0" collapsed="false">
      <c r="A3439" s="24" t="s">
        <v>4262</v>
      </c>
      <c r="B3439" s="39" t="n">
        <v>46098</v>
      </c>
      <c r="C3439" s="24" t="s">
        <v>219</v>
      </c>
      <c r="D3439" s="24" t="s">
        <v>175</v>
      </c>
      <c r="E3439" s="24" t="s">
        <v>107</v>
      </c>
      <c r="F3439" s="38" t="n">
        <v>3640</v>
      </c>
      <c r="G3439" s="42" t="n">
        <f aca="false">DATE(YEAR(B3439),MONTH(B3439),1)</f>
        <v>46082</v>
      </c>
      <c r="H3439" s="24" t="str">
        <f aca="false">INDEX(Customers!$B$2:$B$601,MATCH(C3439,Customers!$A$2:$A$601,0))</f>
        <v>Rift Valley</v>
      </c>
      <c r="I3439" s="43" t="n">
        <f aca="false">ROUND(MIN(INDEX(Assumptions!$D$13:$D$18,MATCH(E3439,Assumptions!$A$13:$A$18,0)),MAX(INDEX(Assumptions!$C$13:$C$18,MATCH(E3439,Assumptions!$A$13:$A$18,0)),INDEX(Assumptions!$B$13:$B$18,MATCH(E3439,Assumptions!$A$13:$A$18,0))*F3439)),2)</f>
        <v>0</v>
      </c>
    </row>
    <row r="3440" customFormat="false" ht="15" hidden="false" customHeight="false" outlineLevel="0" collapsed="false">
      <c r="A3440" s="24" t="s">
        <v>4263</v>
      </c>
      <c r="B3440" s="39" t="n">
        <v>46098</v>
      </c>
      <c r="C3440" s="24" t="s">
        <v>224</v>
      </c>
      <c r="D3440" s="24" t="s">
        <v>826</v>
      </c>
      <c r="E3440" s="24" t="s">
        <v>103</v>
      </c>
      <c r="F3440" s="38" t="n">
        <v>350</v>
      </c>
      <c r="G3440" s="42" t="n">
        <f aca="false">DATE(YEAR(B3440),MONTH(B3440),1)</f>
        <v>46082</v>
      </c>
      <c r="H3440" s="24" t="str">
        <f aca="false">INDEX(Customers!$B$2:$B$601,MATCH(C3440,Customers!$A$2:$A$601,0))</f>
        <v>Western</v>
      </c>
      <c r="I3440" s="43" t="n">
        <f aca="false">ROUND(MIN(INDEX(Assumptions!$D$13:$D$18,MATCH(E3440,Assumptions!$A$13:$A$18,0)),MAX(INDEX(Assumptions!$C$13:$C$18,MATCH(E3440,Assumptions!$A$13:$A$18,0)),INDEX(Assumptions!$B$13:$B$18,MATCH(E3440,Assumptions!$A$13:$A$18,0))*F3440)),2)</f>
        <v>5</v>
      </c>
    </row>
    <row r="3441" customFormat="false" ht="15" hidden="false" customHeight="false" outlineLevel="0" collapsed="false">
      <c r="A3441" s="24" t="s">
        <v>4264</v>
      </c>
      <c r="B3441" s="39" t="n">
        <v>46098</v>
      </c>
      <c r="C3441" s="24" t="s">
        <v>234</v>
      </c>
      <c r="D3441" s="24" t="s">
        <v>826</v>
      </c>
      <c r="E3441" s="24" t="s">
        <v>113</v>
      </c>
      <c r="F3441" s="38" t="n">
        <v>50</v>
      </c>
      <c r="G3441" s="42" t="n">
        <f aca="false">DATE(YEAR(B3441),MONTH(B3441),1)</f>
        <v>46082</v>
      </c>
      <c r="H3441" s="24" t="str">
        <f aca="false">INDEX(Customers!$B$2:$B$601,MATCH(C3441,Customers!$A$2:$A$601,0))</f>
        <v>Rift Valley</v>
      </c>
      <c r="I3441" s="43" t="n">
        <f aca="false">ROUND(MIN(INDEX(Assumptions!$D$13:$D$18,MATCH(E3441,Assumptions!$A$13:$A$18,0)),MAX(INDEX(Assumptions!$C$13:$C$18,MATCH(E3441,Assumptions!$A$13:$A$18,0)),INDEX(Assumptions!$B$13:$B$18,MATCH(E3441,Assumptions!$A$13:$A$18,0))*F3441)),2)</f>
        <v>2.5</v>
      </c>
    </row>
    <row r="3442" customFormat="false" ht="15" hidden="false" customHeight="false" outlineLevel="0" collapsed="false">
      <c r="A3442" s="24" t="s">
        <v>4265</v>
      </c>
      <c r="B3442" s="39" t="n">
        <v>46098</v>
      </c>
      <c r="C3442" s="24" t="s">
        <v>255</v>
      </c>
      <c r="D3442" s="24" t="s">
        <v>826</v>
      </c>
      <c r="E3442" s="24" t="s">
        <v>109</v>
      </c>
      <c r="F3442" s="38" t="n">
        <v>4750</v>
      </c>
      <c r="G3442" s="42" t="n">
        <f aca="false">DATE(YEAR(B3442),MONTH(B3442),1)</f>
        <v>46082</v>
      </c>
      <c r="H3442" s="24" t="str">
        <f aca="false">INDEX(Customers!$B$2:$B$601,MATCH(C3442,Customers!$A$2:$A$601,0))</f>
        <v>Central</v>
      </c>
      <c r="I3442" s="43" t="n">
        <f aca="false">ROUND(MIN(INDEX(Assumptions!$D$13:$D$18,MATCH(E3442,Assumptions!$A$13:$A$18,0)),MAX(INDEX(Assumptions!$C$13:$C$18,MATCH(E3442,Assumptions!$A$13:$A$18,0)),INDEX(Assumptions!$B$13:$B$18,MATCH(E3442,Assumptions!$A$13:$A$18,0))*F3442)),2)</f>
        <v>19</v>
      </c>
    </row>
    <row r="3443" customFormat="false" ht="15" hidden="false" customHeight="false" outlineLevel="0" collapsed="false">
      <c r="A3443" s="24" t="s">
        <v>4266</v>
      </c>
      <c r="B3443" s="39" t="n">
        <v>46098</v>
      </c>
      <c r="C3443" s="24" t="s">
        <v>341</v>
      </c>
      <c r="D3443" s="24" t="s">
        <v>826</v>
      </c>
      <c r="E3443" s="24" t="s">
        <v>113</v>
      </c>
      <c r="F3443" s="38" t="n">
        <v>99</v>
      </c>
      <c r="G3443" s="42" t="n">
        <f aca="false">DATE(YEAR(B3443),MONTH(B3443),1)</f>
        <v>46082</v>
      </c>
      <c r="H3443" s="24" t="str">
        <f aca="false">INDEX(Customers!$B$2:$B$601,MATCH(C3443,Customers!$A$2:$A$601,0))</f>
        <v>Coast</v>
      </c>
      <c r="I3443" s="43" t="n">
        <f aca="false">ROUND(MIN(INDEX(Assumptions!$D$13:$D$18,MATCH(E3443,Assumptions!$A$13:$A$18,0)),MAX(INDEX(Assumptions!$C$13:$C$18,MATCH(E3443,Assumptions!$A$13:$A$18,0)),INDEX(Assumptions!$B$13:$B$18,MATCH(E3443,Assumptions!$A$13:$A$18,0))*F3443)),2)</f>
        <v>4.95</v>
      </c>
    </row>
    <row r="3444" customFormat="false" ht="15" hidden="false" customHeight="false" outlineLevel="0" collapsed="false">
      <c r="A3444" s="24" t="s">
        <v>4267</v>
      </c>
      <c r="B3444" s="39" t="n">
        <v>46098</v>
      </c>
      <c r="C3444" s="24" t="s">
        <v>342</v>
      </c>
      <c r="D3444" s="24" t="s">
        <v>826</v>
      </c>
      <c r="E3444" s="24" t="s">
        <v>111</v>
      </c>
      <c r="F3444" s="38" t="n">
        <v>100</v>
      </c>
      <c r="G3444" s="42" t="n">
        <f aca="false">DATE(YEAR(B3444),MONTH(B3444),1)</f>
        <v>46082</v>
      </c>
      <c r="H3444" s="24" t="str">
        <f aca="false">INDEX(Customers!$B$2:$B$601,MATCH(C3444,Customers!$A$2:$A$601,0))</f>
        <v>Eastern</v>
      </c>
      <c r="I3444" s="43" t="n">
        <f aca="false">ROUND(MIN(INDEX(Assumptions!$D$13:$D$18,MATCH(E3444,Assumptions!$A$13:$A$18,0)),MAX(INDEX(Assumptions!$C$13:$C$18,MATCH(E3444,Assumptions!$A$13:$A$18,0)),INDEX(Assumptions!$B$13:$B$18,MATCH(E3444,Assumptions!$A$13:$A$18,0))*F3444)),2)</f>
        <v>4</v>
      </c>
    </row>
    <row r="3445" customFormat="false" ht="15" hidden="false" customHeight="false" outlineLevel="0" collapsed="false">
      <c r="A3445" s="24" t="s">
        <v>4268</v>
      </c>
      <c r="B3445" s="39" t="n">
        <v>46098</v>
      </c>
      <c r="C3445" s="24" t="s">
        <v>343</v>
      </c>
      <c r="D3445" s="24" t="s">
        <v>168</v>
      </c>
      <c r="E3445" s="24" t="s">
        <v>105</v>
      </c>
      <c r="F3445" s="38" t="n">
        <v>4900</v>
      </c>
      <c r="G3445" s="42" t="n">
        <f aca="false">DATE(YEAR(B3445),MONTH(B3445),1)</f>
        <v>46082</v>
      </c>
      <c r="H3445" s="24" t="str">
        <f aca="false">INDEX(Customers!$B$2:$B$601,MATCH(C3445,Customers!$A$2:$A$601,0))</f>
        <v>Central</v>
      </c>
      <c r="I3445" s="43" t="n">
        <f aca="false">ROUND(MIN(INDEX(Assumptions!$D$13:$D$18,MATCH(E3445,Assumptions!$A$13:$A$18,0)),MAX(INDEX(Assumptions!$C$13:$C$18,MATCH(E3445,Assumptions!$A$13:$A$18,0)),INDEX(Assumptions!$B$13:$B$18,MATCH(E3445,Assumptions!$A$13:$A$18,0))*F3445)),2)</f>
        <v>73.5</v>
      </c>
    </row>
    <row r="3446" customFormat="false" ht="15" hidden="false" customHeight="false" outlineLevel="0" collapsed="false">
      <c r="A3446" s="24" t="s">
        <v>4269</v>
      </c>
      <c r="B3446" s="39" t="n">
        <v>46098</v>
      </c>
      <c r="C3446" s="24" t="s">
        <v>352</v>
      </c>
      <c r="D3446" s="24" t="s">
        <v>184</v>
      </c>
      <c r="E3446" s="24" t="s">
        <v>107</v>
      </c>
      <c r="F3446" s="38" t="n">
        <v>10580</v>
      </c>
      <c r="G3446" s="42" t="n">
        <f aca="false">DATE(YEAR(B3446),MONTH(B3446),1)</f>
        <v>46082</v>
      </c>
      <c r="H3446" s="24" t="str">
        <f aca="false">INDEX(Customers!$B$2:$B$601,MATCH(C3446,Customers!$A$2:$A$601,0))</f>
        <v>Coast</v>
      </c>
      <c r="I3446" s="43" t="n">
        <f aca="false">ROUND(MIN(INDEX(Assumptions!$D$13:$D$18,MATCH(E3446,Assumptions!$A$13:$A$18,0)),MAX(INDEX(Assumptions!$C$13:$C$18,MATCH(E3446,Assumptions!$A$13:$A$18,0)),INDEX(Assumptions!$B$13:$B$18,MATCH(E3446,Assumptions!$A$13:$A$18,0))*F3446)),2)</f>
        <v>0</v>
      </c>
    </row>
    <row r="3447" customFormat="false" ht="15" hidden="false" customHeight="false" outlineLevel="0" collapsed="false">
      <c r="A3447" s="24" t="s">
        <v>4270</v>
      </c>
      <c r="B3447" s="39" t="n">
        <v>46098</v>
      </c>
      <c r="C3447" s="24" t="s">
        <v>361</v>
      </c>
      <c r="D3447" s="24" t="s">
        <v>176</v>
      </c>
      <c r="E3447" s="24" t="s">
        <v>107</v>
      </c>
      <c r="F3447" s="38" t="n">
        <v>1010</v>
      </c>
      <c r="G3447" s="42" t="n">
        <f aca="false">DATE(YEAR(B3447),MONTH(B3447),1)</f>
        <v>46082</v>
      </c>
      <c r="H3447" s="24" t="str">
        <f aca="false">INDEX(Customers!$B$2:$B$601,MATCH(C3447,Customers!$A$2:$A$601,0))</f>
        <v>Rift Valley</v>
      </c>
      <c r="I3447" s="43" t="n">
        <f aca="false">ROUND(MIN(INDEX(Assumptions!$D$13:$D$18,MATCH(E3447,Assumptions!$A$13:$A$18,0)),MAX(INDEX(Assumptions!$C$13:$C$18,MATCH(E3447,Assumptions!$A$13:$A$18,0)),INDEX(Assumptions!$B$13:$B$18,MATCH(E3447,Assumptions!$A$13:$A$18,0))*F3447)),2)</f>
        <v>0</v>
      </c>
    </row>
    <row r="3448" customFormat="false" ht="15" hidden="false" customHeight="false" outlineLevel="0" collapsed="false">
      <c r="A3448" s="24" t="s">
        <v>4271</v>
      </c>
      <c r="B3448" s="39" t="n">
        <v>46098</v>
      </c>
      <c r="C3448" s="24" t="s">
        <v>361</v>
      </c>
      <c r="D3448" s="24" t="s">
        <v>826</v>
      </c>
      <c r="E3448" s="24" t="s">
        <v>103</v>
      </c>
      <c r="F3448" s="38" t="n">
        <v>1530</v>
      </c>
      <c r="G3448" s="42" t="n">
        <f aca="false">DATE(YEAR(B3448),MONTH(B3448),1)</f>
        <v>46082</v>
      </c>
      <c r="H3448" s="24" t="str">
        <f aca="false">INDEX(Customers!$B$2:$B$601,MATCH(C3448,Customers!$A$2:$A$601,0))</f>
        <v>Rift Valley</v>
      </c>
      <c r="I3448" s="43" t="n">
        <f aca="false">ROUND(MIN(INDEX(Assumptions!$D$13:$D$18,MATCH(E3448,Assumptions!$A$13:$A$18,0)),MAX(INDEX(Assumptions!$C$13:$C$18,MATCH(E3448,Assumptions!$A$13:$A$18,0)),INDEX(Assumptions!$B$13:$B$18,MATCH(E3448,Assumptions!$A$13:$A$18,0))*F3448)),2)</f>
        <v>15.3</v>
      </c>
    </row>
    <row r="3449" customFormat="false" ht="15" hidden="false" customHeight="false" outlineLevel="0" collapsed="false">
      <c r="A3449" s="24" t="s">
        <v>4272</v>
      </c>
      <c r="B3449" s="39" t="n">
        <v>46098</v>
      </c>
      <c r="C3449" s="24" t="s">
        <v>363</v>
      </c>
      <c r="D3449" s="24" t="s">
        <v>826</v>
      </c>
      <c r="E3449" s="24" t="s">
        <v>103</v>
      </c>
      <c r="F3449" s="38" t="n">
        <v>1060</v>
      </c>
      <c r="G3449" s="42" t="n">
        <f aca="false">DATE(YEAR(B3449),MONTH(B3449),1)</f>
        <v>46082</v>
      </c>
      <c r="H3449" s="24" t="str">
        <f aca="false">INDEX(Customers!$B$2:$B$601,MATCH(C3449,Customers!$A$2:$A$601,0))</f>
        <v>Nairobi</v>
      </c>
      <c r="I3449" s="43" t="n">
        <f aca="false">ROUND(MIN(INDEX(Assumptions!$D$13:$D$18,MATCH(E3449,Assumptions!$A$13:$A$18,0)),MAX(INDEX(Assumptions!$C$13:$C$18,MATCH(E3449,Assumptions!$A$13:$A$18,0)),INDEX(Assumptions!$B$13:$B$18,MATCH(E3449,Assumptions!$A$13:$A$18,0))*F3449)),2)</f>
        <v>10.6</v>
      </c>
    </row>
    <row r="3450" customFormat="false" ht="15" hidden="false" customHeight="false" outlineLevel="0" collapsed="false">
      <c r="A3450" s="24" t="s">
        <v>4273</v>
      </c>
      <c r="B3450" s="39" t="n">
        <v>46098</v>
      </c>
      <c r="C3450" s="24" t="s">
        <v>363</v>
      </c>
      <c r="D3450" s="24" t="s">
        <v>826</v>
      </c>
      <c r="E3450" s="24" t="s">
        <v>113</v>
      </c>
      <c r="F3450" s="38" t="n">
        <v>250</v>
      </c>
      <c r="G3450" s="42" t="n">
        <f aca="false">DATE(YEAR(B3450),MONTH(B3450),1)</f>
        <v>46082</v>
      </c>
      <c r="H3450" s="24" t="str">
        <f aca="false">INDEX(Customers!$B$2:$B$601,MATCH(C3450,Customers!$A$2:$A$601,0))</f>
        <v>Nairobi</v>
      </c>
      <c r="I3450" s="43" t="n">
        <f aca="false">ROUND(MIN(INDEX(Assumptions!$D$13:$D$18,MATCH(E3450,Assumptions!$A$13:$A$18,0)),MAX(INDEX(Assumptions!$C$13:$C$18,MATCH(E3450,Assumptions!$A$13:$A$18,0)),INDEX(Assumptions!$B$13:$B$18,MATCH(E3450,Assumptions!$A$13:$A$18,0))*F3450)),2)</f>
        <v>12.5</v>
      </c>
    </row>
    <row r="3451" customFormat="false" ht="15" hidden="false" customHeight="false" outlineLevel="0" collapsed="false">
      <c r="A3451" s="24" t="s">
        <v>4274</v>
      </c>
      <c r="B3451" s="39" t="n">
        <v>46098</v>
      </c>
      <c r="C3451" s="24" t="s">
        <v>394</v>
      </c>
      <c r="D3451" s="24" t="s">
        <v>826</v>
      </c>
      <c r="E3451" s="24" t="s">
        <v>113</v>
      </c>
      <c r="F3451" s="38" t="n">
        <v>250</v>
      </c>
      <c r="G3451" s="42" t="n">
        <f aca="false">DATE(YEAR(B3451),MONTH(B3451),1)</f>
        <v>46082</v>
      </c>
      <c r="H3451" s="24" t="str">
        <f aca="false">INDEX(Customers!$B$2:$B$601,MATCH(C3451,Customers!$A$2:$A$601,0))</f>
        <v>Eastern</v>
      </c>
      <c r="I3451" s="43" t="n">
        <f aca="false">ROUND(MIN(INDEX(Assumptions!$D$13:$D$18,MATCH(E3451,Assumptions!$A$13:$A$18,0)),MAX(INDEX(Assumptions!$C$13:$C$18,MATCH(E3451,Assumptions!$A$13:$A$18,0)),INDEX(Assumptions!$B$13:$B$18,MATCH(E3451,Assumptions!$A$13:$A$18,0))*F3451)),2)</f>
        <v>12.5</v>
      </c>
    </row>
    <row r="3452" customFormat="false" ht="15" hidden="false" customHeight="false" outlineLevel="0" collapsed="false">
      <c r="A3452" s="24" t="s">
        <v>4275</v>
      </c>
      <c r="B3452" s="39" t="n">
        <v>46098</v>
      </c>
      <c r="C3452" s="24" t="s">
        <v>411</v>
      </c>
      <c r="D3452" s="24" t="s">
        <v>826</v>
      </c>
      <c r="E3452" s="24" t="s">
        <v>111</v>
      </c>
      <c r="F3452" s="38" t="n">
        <v>50</v>
      </c>
      <c r="G3452" s="42" t="n">
        <f aca="false">DATE(YEAR(B3452),MONTH(B3452),1)</f>
        <v>46082</v>
      </c>
      <c r="H3452" s="24" t="str">
        <f aca="false">INDEX(Customers!$B$2:$B$601,MATCH(C3452,Customers!$A$2:$A$601,0))</f>
        <v>Nairobi</v>
      </c>
      <c r="I3452" s="43" t="n">
        <f aca="false">ROUND(MIN(INDEX(Assumptions!$D$13:$D$18,MATCH(E3452,Assumptions!$A$13:$A$18,0)),MAX(INDEX(Assumptions!$C$13:$C$18,MATCH(E3452,Assumptions!$A$13:$A$18,0)),INDEX(Assumptions!$B$13:$B$18,MATCH(E3452,Assumptions!$A$13:$A$18,0))*F3452)),2)</f>
        <v>2</v>
      </c>
    </row>
    <row r="3453" customFormat="false" ht="15" hidden="false" customHeight="false" outlineLevel="0" collapsed="false">
      <c r="A3453" s="24" t="s">
        <v>4276</v>
      </c>
      <c r="B3453" s="39" t="n">
        <v>46098</v>
      </c>
      <c r="C3453" s="24" t="s">
        <v>418</v>
      </c>
      <c r="D3453" s="24" t="s">
        <v>826</v>
      </c>
      <c r="E3453" s="24" t="s">
        <v>111</v>
      </c>
      <c r="F3453" s="38" t="n">
        <v>50</v>
      </c>
      <c r="G3453" s="42" t="n">
        <f aca="false">DATE(YEAR(B3453),MONTH(B3453),1)</f>
        <v>46082</v>
      </c>
      <c r="H3453" s="24" t="str">
        <f aca="false">INDEX(Customers!$B$2:$B$601,MATCH(C3453,Customers!$A$2:$A$601,0))</f>
        <v>Nairobi</v>
      </c>
      <c r="I3453" s="43" t="n">
        <f aca="false">ROUND(MIN(INDEX(Assumptions!$D$13:$D$18,MATCH(E3453,Assumptions!$A$13:$A$18,0)),MAX(INDEX(Assumptions!$C$13:$C$18,MATCH(E3453,Assumptions!$A$13:$A$18,0)),INDEX(Assumptions!$B$13:$B$18,MATCH(E3453,Assumptions!$A$13:$A$18,0))*F3453)),2)</f>
        <v>2</v>
      </c>
    </row>
    <row r="3454" customFormat="false" ht="15" hidden="false" customHeight="false" outlineLevel="0" collapsed="false">
      <c r="A3454" s="24" t="s">
        <v>4277</v>
      </c>
      <c r="B3454" s="39" t="n">
        <v>46098</v>
      </c>
      <c r="C3454" s="24" t="s">
        <v>428</v>
      </c>
      <c r="D3454" s="24" t="s">
        <v>826</v>
      </c>
      <c r="E3454" s="24" t="s">
        <v>103</v>
      </c>
      <c r="F3454" s="38" t="n">
        <v>2410</v>
      </c>
      <c r="G3454" s="42" t="n">
        <f aca="false">DATE(YEAR(B3454),MONTH(B3454),1)</f>
        <v>46082</v>
      </c>
      <c r="H3454" s="24" t="str">
        <f aca="false">INDEX(Customers!$B$2:$B$601,MATCH(C3454,Customers!$A$2:$A$601,0))</f>
        <v>Nairobi</v>
      </c>
      <c r="I3454" s="43" t="n">
        <f aca="false">ROUND(MIN(INDEX(Assumptions!$D$13:$D$18,MATCH(E3454,Assumptions!$A$13:$A$18,0)),MAX(INDEX(Assumptions!$C$13:$C$18,MATCH(E3454,Assumptions!$A$13:$A$18,0)),INDEX(Assumptions!$B$13:$B$18,MATCH(E3454,Assumptions!$A$13:$A$18,0))*F3454)),2)</f>
        <v>24.1</v>
      </c>
    </row>
    <row r="3455" customFormat="false" ht="15" hidden="false" customHeight="false" outlineLevel="0" collapsed="false">
      <c r="A3455" s="24" t="s">
        <v>4278</v>
      </c>
      <c r="B3455" s="39" t="n">
        <v>46098</v>
      </c>
      <c r="C3455" s="24" t="s">
        <v>440</v>
      </c>
      <c r="D3455" s="24" t="s">
        <v>826</v>
      </c>
      <c r="E3455" s="24" t="s">
        <v>111</v>
      </c>
      <c r="F3455" s="38" t="n">
        <v>100</v>
      </c>
      <c r="G3455" s="42" t="n">
        <f aca="false">DATE(YEAR(B3455),MONTH(B3455),1)</f>
        <v>46082</v>
      </c>
      <c r="H3455" s="24" t="str">
        <f aca="false">INDEX(Customers!$B$2:$B$601,MATCH(C3455,Customers!$A$2:$A$601,0))</f>
        <v>Nairobi</v>
      </c>
      <c r="I3455" s="43" t="n">
        <f aca="false">ROUND(MIN(INDEX(Assumptions!$D$13:$D$18,MATCH(E3455,Assumptions!$A$13:$A$18,0)),MAX(INDEX(Assumptions!$C$13:$C$18,MATCH(E3455,Assumptions!$A$13:$A$18,0)),INDEX(Assumptions!$B$13:$B$18,MATCH(E3455,Assumptions!$A$13:$A$18,0))*F3455)),2)</f>
        <v>4</v>
      </c>
    </row>
    <row r="3456" customFormat="false" ht="15" hidden="false" customHeight="false" outlineLevel="0" collapsed="false">
      <c r="A3456" s="24" t="s">
        <v>4279</v>
      </c>
      <c r="B3456" s="39" t="n">
        <v>46098</v>
      </c>
      <c r="C3456" s="24" t="s">
        <v>466</v>
      </c>
      <c r="D3456" s="24" t="s">
        <v>826</v>
      </c>
      <c r="E3456" s="24" t="s">
        <v>103</v>
      </c>
      <c r="F3456" s="38" t="n">
        <v>1410</v>
      </c>
      <c r="G3456" s="42" t="n">
        <f aca="false">DATE(YEAR(B3456),MONTH(B3456),1)</f>
        <v>46082</v>
      </c>
      <c r="H3456" s="24" t="str">
        <f aca="false">INDEX(Customers!$B$2:$B$601,MATCH(C3456,Customers!$A$2:$A$601,0))</f>
        <v>Nairobi</v>
      </c>
      <c r="I3456" s="43" t="n">
        <f aca="false">ROUND(MIN(INDEX(Assumptions!$D$13:$D$18,MATCH(E3456,Assumptions!$A$13:$A$18,0)),MAX(INDEX(Assumptions!$C$13:$C$18,MATCH(E3456,Assumptions!$A$13:$A$18,0)),INDEX(Assumptions!$B$13:$B$18,MATCH(E3456,Assumptions!$A$13:$A$18,0))*F3456)),2)</f>
        <v>14.1</v>
      </c>
    </row>
    <row r="3457" customFormat="false" ht="15" hidden="false" customHeight="false" outlineLevel="0" collapsed="false">
      <c r="A3457" s="24" t="s">
        <v>4280</v>
      </c>
      <c r="B3457" s="39" t="n">
        <v>46098</v>
      </c>
      <c r="C3457" s="24" t="s">
        <v>476</v>
      </c>
      <c r="D3457" s="24" t="s">
        <v>826</v>
      </c>
      <c r="E3457" s="24" t="s">
        <v>103</v>
      </c>
      <c r="F3457" s="38" t="n">
        <v>330</v>
      </c>
      <c r="G3457" s="42" t="n">
        <f aca="false">DATE(YEAR(B3457),MONTH(B3457),1)</f>
        <v>46082</v>
      </c>
      <c r="H3457" s="24" t="str">
        <f aca="false">INDEX(Customers!$B$2:$B$601,MATCH(C3457,Customers!$A$2:$A$601,0))</f>
        <v>Coast</v>
      </c>
      <c r="I3457" s="43" t="n">
        <f aca="false">ROUND(MIN(INDEX(Assumptions!$D$13:$D$18,MATCH(E3457,Assumptions!$A$13:$A$18,0)),MAX(INDEX(Assumptions!$C$13:$C$18,MATCH(E3457,Assumptions!$A$13:$A$18,0)),INDEX(Assumptions!$B$13:$B$18,MATCH(E3457,Assumptions!$A$13:$A$18,0))*F3457)),2)</f>
        <v>5</v>
      </c>
    </row>
    <row r="3458" customFormat="false" ht="15" hidden="false" customHeight="false" outlineLevel="0" collapsed="false">
      <c r="A3458" s="24" t="s">
        <v>4281</v>
      </c>
      <c r="B3458" s="39" t="n">
        <v>46098</v>
      </c>
      <c r="C3458" s="24" t="s">
        <v>478</v>
      </c>
      <c r="D3458" s="24" t="s">
        <v>826</v>
      </c>
      <c r="E3458" s="24" t="s">
        <v>109</v>
      </c>
      <c r="F3458" s="38" t="n">
        <v>1620</v>
      </c>
      <c r="G3458" s="42" t="n">
        <f aca="false">DATE(YEAR(B3458),MONTH(B3458),1)</f>
        <v>46082</v>
      </c>
      <c r="H3458" s="24" t="str">
        <f aca="false">INDEX(Customers!$B$2:$B$601,MATCH(C3458,Customers!$A$2:$A$601,0))</f>
        <v>Eastern</v>
      </c>
      <c r="I3458" s="43" t="n">
        <f aca="false">ROUND(MIN(INDEX(Assumptions!$D$13:$D$18,MATCH(E3458,Assumptions!$A$13:$A$18,0)),MAX(INDEX(Assumptions!$C$13:$C$18,MATCH(E3458,Assumptions!$A$13:$A$18,0)),INDEX(Assumptions!$B$13:$B$18,MATCH(E3458,Assumptions!$A$13:$A$18,0))*F3458)),2)</f>
        <v>6.48</v>
      </c>
    </row>
    <row r="3459" customFormat="false" ht="15" hidden="false" customHeight="false" outlineLevel="0" collapsed="false">
      <c r="A3459" s="24" t="s">
        <v>4282</v>
      </c>
      <c r="B3459" s="39" t="n">
        <v>46098</v>
      </c>
      <c r="C3459" s="24" t="s">
        <v>511</v>
      </c>
      <c r="D3459" s="24" t="s">
        <v>165</v>
      </c>
      <c r="E3459" s="24" t="s">
        <v>105</v>
      </c>
      <c r="F3459" s="38" t="n">
        <v>1430</v>
      </c>
      <c r="G3459" s="42" t="n">
        <f aca="false">DATE(YEAR(B3459),MONTH(B3459),1)</f>
        <v>46082</v>
      </c>
      <c r="H3459" s="24" t="str">
        <f aca="false">INDEX(Customers!$B$2:$B$601,MATCH(C3459,Customers!$A$2:$A$601,0))</f>
        <v>Central</v>
      </c>
      <c r="I3459" s="43" t="n">
        <f aca="false">ROUND(MIN(INDEX(Assumptions!$D$13:$D$18,MATCH(E3459,Assumptions!$A$13:$A$18,0)),MAX(INDEX(Assumptions!$C$13:$C$18,MATCH(E3459,Assumptions!$A$13:$A$18,0)),INDEX(Assumptions!$B$13:$B$18,MATCH(E3459,Assumptions!$A$13:$A$18,0))*F3459)),2)</f>
        <v>21.45</v>
      </c>
    </row>
    <row r="3460" customFormat="false" ht="15" hidden="false" customHeight="false" outlineLevel="0" collapsed="false">
      <c r="A3460" s="24" t="s">
        <v>4283</v>
      </c>
      <c r="B3460" s="39" t="n">
        <v>46098</v>
      </c>
      <c r="C3460" s="24" t="s">
        <v>516</v>
      </c>
      <c r="D3460" s="24" t="s">
        <v>826</v>
      </c>
      <c r="E3460" s="24" t="s">
        <v>111</v>
      </c>
      <c r="F3460" s="38" t="n">
        <v>50</v>
      </c>
      <c r="G3460" s="42" t="n">
        <f aca="false">DATE(YEAR(B3460),MONTH(B3460),1)</f>
        <v>46082</v>
      </c>
      <c r="H3460" s="24" t="str">
        <f aca="false">INDEX(Customers!$B$2:$B$601,MATCH(C3460,Customers!$A$2:$A$601,0))</f>
        <v>Rift Valley</v>
      </c>
      <c r="I3460" s="43" t="n">
        <f aca="false">ROUND(MIN(INDEX(Assumptions!$D$13:$D$18,MATCH(E3460,Assumptions!$A$13:$A$18,0)),MAX(INDEX(Assumptions!$C$13:$C$18,MATCH(E3460,Assumptions!$A$13:$A$18,0)),INDEX(Assumptions!$B$13:$B$18,MATCH(E3460,Assumptions!$A$13:$A$18,0))*F3460)),2)</f>
        <v>2</v>
      </c>
    </row>
    <row r="3461" customFormat="false" ht="15" hidden="false" customHeight="false" outlineLevel="0" collapsed="false">
      <c r="A3461" s="24" t="s">
        <v>4284</v>
      </c>
      <c r="B3461" s="39" t="n">
        <v>46098</v>
      </c>
      <c r="C3461" s="24" t="s">
        <v>517</v>
      </c>
      <c r="D3461" s="24" t="s">
        <v>826</v>
      </c>
      <c r="E3461" s="24" t="s">
        <v>113</v>
      </c>
      <c r="F3461" s="38" t="n">
        <v>99</v>
      </c>
      <c r="G3461" s="42" t="n">
        <f aca="false">DATE(YEAR(B3461),MONTH(B3461),1)</f>
        <v>46082</v>
      </c>
      <c r="H3461" s="24" t="str">
        <f aca="false">INDEX(Customers!$B$2:$B$601,MATCH(C3461,Customers!$A$2:$A$601,0))</f>
        <v>Nairobi</v>
      </c>
      <c r="I3461" s="43" t="n">
        <f aca="false">ROUND(MIN(INDEX(Assumptions!$D$13:$D$18,MATCH(E3461,Assumptions!$A$13:$A$18,0)),MAX(INDEX(Assumptions!$C$13:$C$18,MATCH(E3461,Assumptions!$A$13:$A$18,0)),INDEX(Assumptions!$B$13:$B$18,MATCH(E3461,Assumptions!$A$13:$A$18,0))*F3461)),2)</f>
        <v>4.95</v>
      </c>
    </row>
    <row r="3462" customFormat="false" ht="15" hidden="false" customHeight="false" outlineLevel="0" collapsed="false">
      <c r="A3462" s="24" t="s">
        <v>4285</v>
      </c>
      <c r="B3462" s="39" t="n">
        <v>46098</v>
      </c>
      <c r="C3462" s="24" t="s">
        <v>532</v>
      </c>
      <c r="D3462" s="24" t="s">
        <v>826</v>
      </c>
      <c r="E3462" s="24" t="s">
        <v>111</v>
      </c>
      <c r="F3462" s="38" t="n">
        <v>50</v>
      </c>
      <c r="G3462" s="42" t="n">
        <f aca="false">DATE(YEAR(B3462),MONTH(B3462),1)</f>
        <v>46082</v>
      </c>
      <c r="H3462" s="24" t="str">
        <f aca="false">INDEX(Customers!$B$2:$B$601,MATCH(C3462,Customers!$A$2:$A$601,0))</f>
        <v>Western</v>
      </c>
      <c r="I3462" s="43" t="n">
        <f aca="false">ROUND(MIN(INDEX(Assumptions!$D$13:$D$18,MATCH(E3462,Assumptions!$A$13:$A$18,0)),MAX(INDEX(Assumptions!$C$13:$C$18,MATCH(E3462,Assumptions!$A$13:$A$18,0)),INDEX(Assumptions!$B$13:$B$18,MATCH(E3462,Assumptions!$A$13:$A$18,0))*F3462)),2)</f>
        <v>2</v>
      </c>
    </row>
    <row r="3463" customFormat="false" ht="15" hidden="false" customHeight="false" outlineLevel="0" collapsed="false">
      <c r="A3463" s="24" t="s">
        <v>4286</v>
      </c>
      <c r="B3463" s="39" t="n">
        <v>46098</v>
      </c>
      <c r="C3463" s="24" t="s">
        <v>536</v>
      </c>
      <c r="D3463" s="24" t="s">
        <v>826</v>
      </c>
      <c r="E3463" s="24" t="s">
        <v>111</v>
      </c>
      <c r="F3463" s="38" t="n">
        <v>500</v>
      </c>
      <c r="G3463" s="42" t="n">
        <f aca="false">DATE(YEAR(B3463),MONTH(B3463),1)</f>
        <v>46082</v>
      </c>
      <c r="H3463" s="24" t="str">
        <f aca="false">INDEX(Customers!$B$2:$B$601,MATCH(C3463,Customers!$A$2:$A$601,0))</f>
        <v>Nairobi</v>
      </c>
      <c r="I3463" s="43" t="n">
        <f aca="false">ROUND(MIN(INDEX(Assumptions!$D$13:$D$18,MATCH(E3463,Assumptions!$A$13:$A$18,0)),MAX(INDEX(Assumptions!$C$13:$C$18,MATCH(E3463,Assumptions!$A$13:$A$18,0)),INDEX(Assumptions!$B$13:$B$18,MATCH(E3463,Assumptions!$A$13:$A$18,0))*F3463)),2)</f>
        <v>20</v>
      </c>
    </row>
    <row r="3464" customFormat="false" ht="15" hidden="false" customHeight="false" outlineLevel="0" collapsed="false">
      <c r="A3464" s="24" t="s">
        <v>4287</v>
      </c>
      <c r="B3464" s="39" t="n">
        <v>46098</v>
      </c>
      <c r="C3464" s="24" t="s">
        <v>543</v>
      </c>
      <c r="D3464" s="24" t="s">
        <v>826</v>
      </c>
      <c r="E3464" s="24" t="s">
        <v>103</v>
      </c>
      <c r="F3464" s="38" t="n">
        <v>9400</v>
      </c>
      <c r="G3464" s="42" t="n">
        <f aca="false">DATE(YEAR(B3464),MONTH(B3464),1)</f>
        <v>46082</v>
      </c>
      <c r="H3464" s="24" t="str">
        <f aca="false">INDEX(Customers!$B$2:$B$601,MATCH(C3464,Customers!$A$2:$A$601,0))</f>
        <v>Central</v>
      </c>
      <c r="I3464" s="43" t="n">
        <f aca="false">ROUND(MIN(INDEX(Assumptions!$D$13:$D$18,MATCH(E3464,Assumptions!$A$13:$A$18,0)),MAX(INDEX(Assumptions!$C$13:$C$18,MATCH(E3464,Assumptions!$A$13:$A$18,0)),INDEX(Assumptions!$B$13:$B$18,MATCH(E3464,Assumptions!$A$13:$A$18,0))*F3464)),2)</f>
        <v>94</v>
      </c>
    </row>
    <row r="3465" customFormat="false" ht="15" hidden="false" customHeight="false" outlineLevel="0" collapsed="false">
      <c r="A3465" s="24" t="s">
        <v>4288</v>
      </c>
      <c r="B3465" s="39" t="n">
        <v>46098</v>
      </c>
      <c r="C3465" s="24" t="s">
        <v>601</v>
      </c>
      <c r="D3465" s="24" t="s">
        <v>826</v>
      </c>
      <c r="E3465" s="24" t="s">
        <v>103</v>
      </c>
      <c r="F3465" s="38" t="n">
        <v>3090</v>
      </c>
      <c r="G3465" s="42" t="n">
        <f aca="false">DATE(YEAR(B3465),MONTH(B3465),1)</f>
        <v>46082</v>
      </c>
      <c r="H3465" s="24" t="str">
        <f aca="false">INDEX(Customers!$B$2:$B$601,MATCH(C3465,Customers!$A$2:$A$601,0))</f>
        <v>Nairobi</v>
      </c>
      <c r="I3465" s="43" t="n">
        <f aca="false">ROUND(MIN(INDEX(Assumptions!$D$13:$D$18,MATCH(E3465,Assumptions!$A$13:$A$18,0)),MAX(INDEX(Assumptions!$C$13:$C$18,MATCH(E3465,Assumptions!$A$13:$A$18,0)),INDEX(Assumptions!$B$13:$B$18,MATCH(E3465,Assumptions!$A$13:$A$18,0))*F3465)),2)</f>
        <v>30.9</v>
      </c>
    </row>
    <row r="3466" customFormat="false" ht="15" hidden="false" customHeight="false" outlineLevel="0" collapsed="false">
      <c r="A3466" s="24" t="s">
        <v>4289</v>
      </c>
      <c r="B3466" s="39" t="n">
        <v>46098</v>
      </c>
      <c r="C3466" s="24" t="s">
        <v>608</v>
      </c>
      <c r="D3466" s="24" t="s">
        <v>826</v>
      </c>
      <c r="E3466" s="24" t="s">
        <v>109</v>
      </c>
      <c r="F3466" s="38" t="n">
        <v>3730</v>
      </c>
      <c r="G3466" s="42" t="n">
        <f aca="false">DATE(YEAR(B3466),MONTH(B3466),1)</f>
        <v>46082</v>
      </c>
      <c r="H3466" s="24" t="str">
        <f aca="false">INDEX(Customers!$B$2:$B$601,MATCH(C3466,Customers!$A$2:$A$601,0))</f>
        <v>Eastern</v>
      </c>
      <c r="I3466" s="43" t="n">
        <f aca="false">ROUND(MIN(INDEX(Assumptions!$D$13:$D$18,MATCH(E3466,Assumptions!$A$13:$A$18,0)),MAX(INDEX(Assumptions!$C$13:$C$18,MATCH(E3466,Assumptions!$A$13:$A$18,0)),INDEX(Assumptions!$B$13:$B$18,MATCH(E3466,Assumptions!$A$13:$A$18,0))*F3466)),2)</f>
        <v>14.92</v>
      </c>
    </row>
    <row r="3467" customFormat="false" ht="15" hidden="false" customHeight="false" outlineLevel="0" collapsed="false">
      <c r="A3467" s="24" t="s">
        <v>4290</v>
      </c>
      <c r="B3467" s="39" t="n">
        <v>46098</v>
      </c>
      <c r="C3467" s="24" t="s">
        <v>608</v>
      </c>
      <c r="D3467" s="24" t="s">
        <v>826</v>
      </c>
      <c r="E3467" s="24" t="s">
        <v>109</v>
      </c>
      <c r="F3467" s="38" t="n">
        <v>10280</v>
      </c>
      <c r="G3467" s="42" t="n">
        <f aca="false">DATE(YEAR(B3467),MONTH(B3467),1)</f>
        <v>46082</v>
      </c>
      <c r="H3467" s="24" t="str">
        <f aca="false">INDEX(Customers!$B$2:$B$601,MATCH(C3467,Customers!$A$2:$A$601,0))</f>
        <v>Eastern</v>
      </c>
      <c r="I3467" s="43" t="n">
        <f aca="false">ROUND(MIN(INDEX(Assumptions!$D$13:$D$18,MATCH(E3467,Assumptions!$A$13:$A$18,0)),MAX(INDEX(Assumptions!$C$13:$C$18,MATCH(E3467,Assumptions!$A$13:$A$18,0)),INDEX(Assumptions!$B$13:$B$18,MATCH(E3467,Assumptions!$A$13:$A$18,0))*F3467)),2)</f>
        <v>40</v>
      </c>
    </row>
    <row r="3468" customFormat="false" ht="15" hidden="false" customHeight="false" outlineLevel="0" collapsed="false">
      <c r="A3468" s="24" t="s">
        <v>4291</v>
      </c>
      <c r="B3468" s="39" t="n">
        <v>46098</v>
      </c>
      <c r="C3468" s="24" t="s">
        <v>620</v>
      </c>
      <c r="D3468" s="24" t="s">
        <v>826</v>
      </c>
      <c r="E3468" s="24" t="s">
        <v>103</v>
      </c>
      <c r="F3468" s="38" t="n">
        <v>1810</v>
      </c>
      <c r="G3468" s="42" t="n">
        <f aca="false">DATE(YEAR(B3468),MONTH(B3468),1)</f>
        <v>46082</v>
      </c>
      <c r="H3468" s="24" t="str">
        <f aca="false">INDEX(Customers!$B$2:$B$601,MATCH(C3468,Customers!$A$2:$A$601,0))</f>
        <v>Rift Valley</v>
      </c>
      <c r="I3468" s="43" t="n">
        <f aca="false">ROUND(MIN(INDEX(Assumptions!$D$13:$D$18,MATCH(E3468,Assumptions!$A$13:$A$18,0)),MAX(INDEX(Assumptions!$C$13:$C$18,MATCH(E3468,Assumptions!$A$13:$A$18,0)),INDEX(Assumptions!$B$13:$B$18,MATCH(E3468,Assumptions!$A$13:$A$18,0))*F3468)),2)</f>
        <v>18.1</v>
      </c>
    </row>
    <row r="3469" customFormat="false" ht="15" hidden="false" customHeight="false" outlineLevel="0" collapsed="false">
      <c r="A3469" s="24" t="s">
        <v>4292</v>
      </c>
      <c r="B3469" s="39" t="n">
        <v>46098</v>
      </c>
      <c r="C3469" s="24" t="s">
        <v>644</v>
      </c>
      <c r="D3469" s="24" t="s">
        <v>194</v>
      </c>
      <c r="E3469" s="24" t="s">
        <v>107</v>
      </c>
      <c r="F3469" s="38" t="n">
        <v>880</v>
      </c>
      <c r="G3469" s="42" t="n">
        <f aca="false">DATE(YEAR(B3469),MONTH(B3469),1)</f>
        <v>46082</v>
      </c>
      <c r="H3469" s="24" t="str">
        <f aca="false">INDEX(Customers!$B$2:$B$601,MATCH(C3469,Customers!$A$2:$A$601,0))</f>
        <v>Western</v>
      </c>
      <c r="I3469" s="43" t="n">
        <f aca="false">ROUND(MIN(INDEX(Assumptions!$D$13:$D$18,MATCH(E3469,Assumptions!$A$13:$A$18,0)),MAX(INDEX(Assumptions!$C$13:$C$18,MATCH(E3469,Assumptions!$A$13:$A$18,0)),INDEX(Assumptions!$B$13:$B$18,MATCH(E3469,Assumptions!$A$13:$A$18,0))*F3469)),2)</f>
        <v>0</v>
      </c>
    </row>
    <row r="3470" customFormat="false" ht="15" hidden="false" customHeight="false" outlineLevel="0" collapsed="false">
      <c r="A3470" s="24" t="s">
        <v>4293</v>
      </c>
      <c r="B3470" s="39" t="n">
        <v>46098</v>
      </c>
      <c r="C3470" s="24" t="s">
        <v>649</v>
      </c>
      <c r="D3470" s="24" t="s">
        <v>205</v>
      </c>
      <c r="E3470" s="24" t="s">
        <v>107</v>
      </c>
      <c r="F3470" s="38" t="n">
        <v>23340</v>
      </c>
      <c r="G3470" s="42" t="n">
        <f aca="false">DATE(YEAR(B3470),MONTH(B3470),1)</f>
        <v>46082</v>
      </c>
      <c r="H3470" s="24" t="str">
        <f aca="false">INDEX(Customers!$B$2:$B$601,MATCH(C3470,Customers!$A$2:$A$601,0))</f>
        <v>Eastern</v>
      </c>
      <c r="I3470" s="43" t="n">
        <f aca="false">ROUND(MIN(INDEX(Assumptions!$D$13:$D$18,MATCH(E3470,Assumptions!$A$13:$A$18,0)),MAX(INDEX(Assumptions!$C$13:$C$18,MATCH(E3470,Assumptions!$A$13:$A$18,0)),INDEX(Assumptions!$B$13:$B$18,MATCH(E3470,Assumptions!$A$13:$A$18,0))*F3470)),2)</f>
        <v>0</v>
      </c>
    </row>
    <row r="3471" customFormat="false" ht="15" hidden="false" customHeight="false" outlineLevel="0" collapsed="false">
      <c r="A3471" s="24" t="s">
        <v>4294</v>
      </c>
      <c r="B3471" s="39" t="n">
        <v>46098</v>
      </c>
      <c r="C3471" s="24" t="s">
        <v>671</v>
      </c>
      <c r="D3471" s="24" t="s">
        <v>826</v>
      </c>
      <c r="E3471" s="24" t="s">
        <v>103</v>
      </c>
      <c r="F3471" s="38" t="n">
        <v>1320</v>
      </c>
      <c r="G3471" s="42" t="n">
        <f aca="false">DATE(YEAR(B3471),MONTH(B3471),1)</f>
        <v>46082</v>
      </c>
      <c r="H3471" s="24" t="str">
        <f aca="false">INDEX(Customers!$B$2:$B$601,MATCH(C3471,Customers!$A$2:$A$601,0))</f>
        <v>Eastern</v>
      </c>
      <c r="I3471" s="43" t="n">
        <f aca="false">ROUND(MIN(INDEX(Assumptions!$D$13:$D$18,MATCH(E3471,Assumptions!$A$13:$A$18,0)),MAX(INDEX(Assumptions!$C$13:$C$18,MATCH(E3471,Assumptions!$A$13:$A$18,0)),INDEX(Assumptions!$B$13:$B$18,MATCH(E3471,Assumptions!$A$13:$A$18,0))*F3471)),2)</f>
        <v>13.2</v>
      </c>
    </row>
    <row r="3472" customFormat="false" ht="15" hidden="false" customHeight="false" outlineLevel="0" collapsed="false">
      <c r="A3472" s="24" t="s">
        <v>4295</v>
      </c>
      <c r="B3472" s="39" t="n">
        <v>46098</v>
      </c>
      <c r="C3472" s="24" t="s">
        <v>672</v>
      </c>
      <c r="D3472" s="24" t="s">
        <v>157</v>
      </c>
      <c r="E3472" s="24" t="s">
        <v>107</v>
      </c>
      <c r="F3472" s="38" t="n">
        <v>1480</v>
      </c>
      <c r="G3472" s="42" t="n">
        <f aca="false">DATE(YEAR(B3472),MONTH(B3472),1)</f>
        <v>46082</v>
      </c>
      <c r="H3472" s="24" t="str">
        <f aca="false">INDEX(Customers!$B$2:$B$601,MATCH(C3472,Customers!$A$2:$A$601,0))</f>
        <v>Nairobi</v>
      </c>
      <c r="I3472" s="43" t="n">
        <f aca="false">ROUND(MIN(INDEX(Assumptions!$D$13:$D$18,MATCH(E3472,Assumptions!$A$13:$A$18,0)),MAX(INDEX(Assumptions!$C$13:$C$18,MATCH(E3472,Assumptions!$A$13:$A$18,0)),INDEX(Assumptions!$B$13:$B$18,MATCH(E3472,Assumptions!$A$13:$A$18,0))*F3472)),2)</f>
        <v>0</v>
      </c>
    </row>
    <row r="3473" customFormat="false" ht="15" hidden="false" customHeight="false" outlineLevel="0" collapsed="false">
      <c r="A3473" s="24" t="s">
        <v>4296</v>
      </c>
      <c r="B3473" s="39" t="n">
        <v>46098</v>
      </c>
      <c r="C3473" s="24" t="s">
        <v>682</v>
      </c>
      <c r="D3473" s="24" t="s">
        <v>826</v>
      </c>
      <c r="E3473" s="24" t="s">
        <v>113</v>
      </c>
      <c r="F3473" s="38" t="n">
        <v>2000</v>
      </c>
      <c r="G3473" s="42" t="n">
        <f aca="false">DATE(YEAR(B3473),MONTH(B3473),1)</f>
        <v>46082</v>
      </c>
      <c r="H3473" s="24" t="str">
        <f aca="false">INDEX(Customers!$B$2:$B$601,MATCH(C3473,Customers!$A$2:$A$601,0))</f>
        <v>Rift Valley</v>
      </c>
      <c r="I3473" s="43" t="n">
        <f aca="false">ROUND(MIN(INDEX(Assumptions!$D$13:$D$18,MATCH(E3473,Assumptions!$A$13:$A$18,0)),MAX(INDEX(Assumptions!$C$13:$C$18,MATCH(E3473,Assumptions!$A$13:$A$18,0)),INDEX(Assumptions!$B$13:$B$18,MATCH(E3473,Assumptions!$A$13:$A$18,0))*F3473)),2)</f>
        <v>100</v>
      </c>
    </row>
    <row r="3474" customFormat="false" ht="15" hidden="false" customHeight="false" outlineLevel="0" collapsed="false">
      <c r="A3474" s="24" t="s">
        <v>4297</v>
      </c>
      <c r="B3474" s="39" t="n">
        <v>46098</v>
      </c>
      <c r="C3474" s="24" t="s">
        <v>692</v>
      </c>
      <c r="D3474" s="24" t="s">
        <v>826</v>
      </c>
      <c r="E3474" s="24" t="s">
        <v>103</v>
      </c>
      <c r="F3474" s="38" t="n">
        <v>4990</v>
      </c>
      <c r="G3474" s="42" t="n">
        <f aca="false">DATE(YEAR(B3474),MONTH(B3474),1)</f>
        <v>46082</v>
      </c>
      <c r="H3474" s="24" t="str">
        <f aca="false">INDEX(Customers!$B$2:$B$601,MATCH(C3474,Customers!$A$2:$A$601,0))</f>
        <v>Coast</v>
      </c>
      <c r="I3474" s="43" t="n">
        <f aca="false">ROUND(MIN(INDEX(Assumptions!$D$13:$D$18,MATCH(E3474,Assumptions!$A$13:$A$18,0)),MAX(INDEX(Assumptions!$C$13:$C$18,MATCH(E3474,Assumptions!$A$13:$A$18,0)),INDEX(Assumptions!$B$13:$B$18,MATCH(E3474,Assumptions!$A$13:$A$18,0))*F3474)),2)</f>
        <v>49.9</v>
      </c>
    </row>
    <row r="3475" customFormat="false" ht="15" hidden="false" customHeight="false" outlineLevel="0" collapsed="false">
      <c r="A3475" s="24" t="s">
        <v>4298</v>
      </c>
      <c r="B3475" s="39" t="n">
        <v>46098</v>
      </c>
      <c r="C3475" s="24" t="s">
        <v>730</v>
      </c>
      <c r="D3475" s="24" t="s">
        <v>201</v>
      </c>
      <c r="E3475" s="24" t="s">
        <v>107</v>
      </c>
      <c r="F3475" s="38" t="n">
        <v>8300</v>
      </c>
      <c r="G3475" s="42" t="n">
        <f aca="false">DATE(YEAR(B3475),MONTH(B3475),1)</f>
        <v>46082</v>
      </c>
      <c r="H3475" s="24" t="str">
        <f aca="false">INDEX(Customers!$B$2:$B$601,MATCH(C3475,Customers!$A$2:$A$601,0))</f>
        <v>Western</v>
      </c>
      <c r="I3475" s="43" t="n">
        <f aca="false">ROUND(MIN(INDEX(Assumptions!$D$13:$D$18,MATCH(E3475,Assumptions!$A$13:$A$18,0)),MAX(INDEX(Assumptions!$C$13:$C$18,MATCH(E3475,Assumptions!$A$13:$A$18,0)),INDEX(Assumptions!$B$13:$B$18,MATCH(E3475,Assumptions!$A$13:$A$18,0))*F3475)),2)</f>
        <v>0</v>
      </c>
    </row>
    <row r="3476" customFormat="false" ht="15" hidden="false" customHeight="false" outlineLevel="0" collapsed="false">
      <c r="A3476" s="24" t="s">
        <v>4299</v>
      </c>
      <c r="B3476" s="39" t="n">
        <v>46098</v>
      </c>
      <c r="C3476" s="24" t="s">
        <v>740</v>
      </c>
      <c r="D3476" s="24" t="s">
        <v>826</v>
      </c>
      <c r="E3476" s="24" t="s">
        <v>103</v>
      </c>
      <c r="F3476" s="38" t="n">
        <v>810</v>
      </c>
      <c r="G3476" s="42" t="n">
        <f aca="false">DATE(YEAR(B3476),MONTH(B3476),1)</f>
        <v>46082</v>
      </c>
      <c r="H3476" s="24" t="str">
        <f aca="false">INDEX(Customers!$B$2:$B$601,MATCH(C3476,Customers!$A$2:$A$601,0))</f>
        <v>Nairobi</v>
      </c>
      <c r="I3476" s="43" t="n">
        <f aca="false">ROUND(MIN(INDEX(Assumptions!$D$13:$D$18,MATCH(E3476,Assumptions!$A$13:$A$18,0)),MAX(INDEX(Assumptions!$C$13:$C$18,MATCH(E3476,Assumptions!$A$13:$A$18,0)),INDEX(Assumptions!$B$13:$B$18,MATCH(E3476,Assumptions!$A$13:$A$18,0))*F3476)),2)</f>
        <v>8.1</v>
      </c>
    </row>
    <row r="3477" customFormat="false" ht="15" hidden="false" customHeight="false" outlineLevel="0" collapsed="false">
      <c r="A3477" s="24" t="s">
        <v>4300</v>
      </c>
      <c r="B3477" s="39" t="n">
        <v>46098</v>
      </c>
      <c r="C3477" s="24" t="s">
        <v>807</v>
      </c>
      <c r="D3477" s="24" t="s">
        <v>826</v>
      </c>
      <c r="E3477" s="24" t="s">
        <v>103</v>
      </c>
      <c r="F3477" s="38" t="n">
        <v>3160</v>
      </c>
      <c r="G3477" s="42" t="n">
        <f aca="false">DATE(YEAR(B3477),MONTH(B3477),1)</f>
        <v>46082</v>
      </c>
      <c r="H3477" s="24" t="str">
        <f aca="false">INDEX(Customers!$B$2:$B$601,MATCH(C3477,Customers!$A$2:$A$601,0))</f>
        <v>Nairobi</v>
      </c>
      <c r="I3477" s="43" t="n">
        <f aca="false">ROUND(MIN(INDEX(Assumptions!$D$13:$D$18,MATCH(E3477,Assumptions!$A$13:$A$18,0)),MAX(INDEX(Assumptions!$C$13:$C$18,MATCH(E3477,Assumptions!$A$13:$A$18,0)),INDEX(Assumptions!$B$13:$B$18,MATCH(E3477,Assumptions!$A$13:$A$18,0))*F3477)),2)</f>
        <v>31.6</v>
      </c>
    </row>
    <row r="3478" customFormat="false" ht="15" hidden="false" customHeight="false" outlineLevel="0" collapsed="false">
      <c r="A3478" s="24" t="s">
        <v>4301</v>
      </c>
      <c r="B3478" s="39" t="n">
        <v>46099</v>
      </c>
      <c r="C3478" s="24" t="s">
        <v>253</v>
      </c>
      <c r="D3478" s="24" t="s">
        <v>826</v>
      </c>
      <c r="E3478" s="24" t="s">
        <v>109</v>
      </c>
      <c r="F3478" s="38" t="n">
        <v>1110</v>
      </c>
      <c r="G3478" s="42" t="n">
        <f aca="false">DATE(YEAR(B3478),MONTH(B3478),1)</f>
        <v>46082</v>
      </c>
      <c r="H3478" s="24" t="str">
        <f aca="false">INDEX(Customers!$B$2:$B$601,MATCH(C3478,Customers!$A$2:$A$601,0))</f>
        <v>Western</v>
      </c>
      <c r="I3478" s="43" t="n">
        <f aca="false">ROUND(MIN(INDEX(Assumptions!$D$13:$D$18,MATCH(E3478,Assumptions!$A$13:$A$18,0)),MAX(INDEX(Assumptions!$C$13:$C$18,MATCH(E3478,Assumptions!$A$13:$A$18,0)),INDEX(Assumptions!$B$13:$B$18,MATCH(E3478,Assumptions!$A$13:$A$18,0))*F3478)),2)</f>
        <v>4.44</v>
      </c>
    </row>
    <row r="3479" customFormat="false" ht="15" hidden="false" customHeight="false" outlineLevel="0" collapsed="false">
      <c r="A3479" s="24" t="s">
        <v>4302</v>
      </c>
      <c r="B3479" s="39" t="n">
        <v>46099</v>
      </c>
      <c r="C3479" s="24" t="s">
        <v>253</v>
      </c>
      <c r="D3479" s="24" t="s">
        <v>826</v>
      </c>
      <c r="E3479" s="24" t="s">
        <v>113</v>
      </c>
      <c r="F3479" s="38" t="n">
        <v>250</v>
      </c>
      <c r="G3479" s="42" t="n">
        <f aca="false">DATE(YEAR(B3479),MONTH(B3479),1)</f>
        <v>46082</v>
      </c>
      <c r="H3479" s="24" t="str">
        <f aca="false">INDEX(Customers!$B$2:$B$601,MATCH(C3479,Customers!$A$2:$A$601,0))</f>
        <v>Western</v>
      </c>
      <c r="I3479" s="43" t="n">
        <f aca="false">ROUND(MIN(INDEX(Assumptions!$D$13:$D$18,MATCH(E3479,Assumptions!$A$13:$A$18,0)),MAX(INDEX(Assumptions!$C$13:$C$18,MATCH(E3479,Assumptions!$A$13:$A$18,0)),INDEX(Assumptions!$B$13:$B$18,MATCH(E3479,Assumptions!$A$13:$A$18,0))*F3479)),2)</f>
        <v>12.5</v>
      </c>
    </row>
    <row r="3480" customFormat="false" ht="15" hidden="false" customHeight="false" outlineLevel="0" collapsed="false">
      <c r="A3480" s="24" t="s">
        <v>4303</v>
      </c>
      <c r="B3480" s="39" t="n">
        <v>46099</v>
      </c>
      <c r="C3480" s="24" t="s">
        <v>265</v>
      </c>
      <c r="D3480" s="24" t="s">
        <v>150</v>
      </c>
      <c r="E3480" s="24" t="s">
        <v>105</v>
      </c>
      <c r="F3480" s="38" t="n">
        <v>6680</v>
      </c>
      <c r="G3480" s="42" t="n">
        <f aca="false">DATE(YEAR(B3480),MONTH(B3480),1)</f>
        <v>46082</v>
      </c>
      <c r="H3480" s="24" t="str">
        <f aca="false">INDEX(Customers!$B$2:$B$601,MATCH(C3480,Customers!$A$2:$A$601,0))</f>
        <v>Nairobi</v>
      </c>
      <c r="I3480" s="43" t="n">
        <f aca="false">ROUND(MIN(INDEX(Assumptions!$D$13:$D$18,MATCH(E3480,Assumptions!$A$13:$A$18,0)),MAX(INDEX(Assumptions!$C$13:$C$18,MATCH(E3480,Assumptions!$A$13:$A$18,0)),INDEX(Assumptions!$B$13:$B$18,MATCH(E3480,Assumptions!$A$13:$A$18,0))*F3480)),2)</f>
        <v>100.2</v>
      </c>
    </row>
    <row r="3481" customFormat="false" ht="15" hidden="false" customHeight="false" outlineLevel="0" collapsed="false">
      <c r="A3481" s="24" t="s">
        <v>4304</v>
      </c>
      <c r="B3481" s="39" t="n">
        <v>46099</v>
      </c>
      <c r="C3481" s="24" t="s">
        <v>289</v>
      </c>
      <c r="D3481" s="24" t="s">
        <v>826</v>
      </c>
      <c r="E3481" s="24" t="s">
        <v>109</v>
      </c>
      <c r="F3481" s="38" t="n">
        <v>2920</v>
      </c>
      <c r="G3481" s="42" t="n">
        <f aca="false">DATE(YEAR(B3481),MONTH(B3481),1)</f>
        <v>46082</v>
      </c>
      <c r="H3481" s="24" t="str">
        <f aca="false">INDEX(Customers!$B$2:$B$601,MATCH(C3481,Customers!$A$2:$A$601,0))</f>
        <v>Coast</v>
      </c>
      <c r="I3481" s="43" t="n">
        <f aca="false">ROUND(MIN(INDEX(Assumptions!$D$13:$D$18,MATCH(E3481,Assumptions!$A$13:$A$18,0)),MAX(INDEX(Assumptions!$C$13:$C$18,MATCH(E3481,Assumptions!$A$13:$A$18,0)),INDEX(Assumptions!$B$13:$B$18,MATCH(E3481,Assumptions!$A$13:$A$18,0))*F3481)),2)</f>
        <v>11.68</v>
      </c>
    </row>
    <row r="3482" customFormat="false" ht="15" hidden="false" customHeight="false" outlineLevel="0" collapsed="false">
      <c r="A3482" s="24" t="s">
        <v>4305</v>
      </c>
      <c r="B3482" s="39" t="n">
        <v>46099</v>
      </c>
      <c r="C3482" s="24" t="s">
        <v>289</v>
      </c>
      <c r="D3482" s="24" t="s">
        <v>826</v>
      </c>
      <c r="E3482" s="24" t="s">
        <v>113</v>
      </c>
      <c r="F3482" s="38" t="n">
        <v>500</v>
      </c>
      <c r="G3482" s="42" t="n">
        <f aca="false">DATE(YEAR(B3482),MONTH(B3482),1)</f>
        <v>46082</v>
      </c>
      <c r="H3482" s="24" t="str">
        <f aca="false">INDEX(Customers!$B$2:$B$601,MATCH(C3482,Customers!$A$2:$A$601,0))</f>
        <v>Coast</v>
      </c>
      <c r="I3482" s="43" t="n">
        <f aca="false">ROUND(MIN(INDEX(Assumptions!$D$13:$D$18,MATCH(E3482,Assumptions!$A$13:$A$18,0)),MAX(INDEX(Assumptions!$C$13:$C$18,MATCH(E3482,Assumptions!$A$13:$A$18,0)),INDEX(Assumptions!$B$13:$B$18,MATCH(E3482,Assumptions!$A$13:$A$18,0))*F3482)),2)</f>
        <v>25</v>
      </c>
    </row>
    <row r="3483" customFormat="false" ht="15" hidden="false" customHeight="false" outlineLevel="0" collapsed="false">
      <c r="A3483" s="24" t="s">
        <v>4306</v>
      </c>
      <c r="B3483" s="39" t="n">
        <v>46099</v>
      </c>
      <c r="C3483" s="24" t="s">
        <v>291</v>
      </c>
      <c r="D3483" s="24" t="s">
        <v>178</v>
      </c>
      <c r="E3483" s="24" t="s">
        <v>107</v>
      </c>
      <c r="F3483" s="38" t="n">
        <v>73020</v>
      </c>
      <c r="G3483" s="42" t="n">
        <f aca="false">DATE(YEAR(B3483),MONTH(B3483),1)</f>
        <v>46082</v>
      </c>
      <c r="H3483" s="24" t="str">
        <f aca="false">INDEX(Customers!$B$2:$B$601,MATCH(C3483,Customers!$A$2:$A$601,0))</f>
        <v>Rift Valley</v>
      </c>
      <c r="I3483" s="43" t="n">
        <f aca="false">ROUND(MIN(INDEX(Assumptions!$D$13:$D$18,MATCH(E3483,Assumptions!$A$13:$A$18,0)),MAX(INDEX(Assumptions!$C$13:$C$18,MATCH(E3483,Assumptions!$A$13:$A$18,0)),INDEX(Assumptions!$B$13:$B$18,MATCH(E3483,Assumptions!$A$13:$A$18,0))*F3483)),2)</f>
        <v>0</v>
      </c>
    </row>
    <row r="3484" customFormat="false" ht="15" hidden="false" customHeight="false" outlineLevel="0" collapsed="false">
      <c r="A3484" s="24" t="s">
        <v>4307</v>
      </c>
      <c r="B3484" s="39" t="n">
        <v>46099</v>
      </c>
      <c r="C3484" s="24" t="s">
        <v>302</v>
      </c>
      <c r="D3484" s="24" t="s">
        <v>826</v>
      </c>
      <c r="E3484" s="24" t="s">
        <v>103</v>
      </c>
      <c r="F3484" s="38" t="n">
        <v>630</v>
      </c>
      <c r="G3484" s="42" t="n">
        <f aca="false">DATE(YEAR(B3484),MONTH(B3484),1)</f>
        <v>46082</v>
      </c>
      <c r="H3484" s="24" t="str">
        <f aca="false">INDEX(Customers!$B$2:$B$601,MATCH(C3484,Customers!$A$2:$A$601,0))</f>
        <v>Coast</v>
      </c>
      <c r="I3484" s="43" t="n">
        <f aca="false">ROUND(MIN(INDEX(Assumptions!$D$13:$D$18,MATCH(E3484,Assumptions!$A$13:$A$18,0)),MAX(INDEX(Assumptions!$C$13:$C$18,MATCH(E3484,Assumptions!$A$13:$A$18,0)),INDEX(Assumptions!$B$13:$B$18,MATCH(E3484,Assumptions!$A$13:$A$18,0))*F3484)),2)</f>
        <v>6.3</v>
      </c>
    </row>
    <row r="3485" customFormat="false" ht="15" hidden="false" customHeight="false" outlineLevel="0" collapsed="false">
      <c r="A3485" s="24" t="s">
        <v>4308</v>
      </c>
      <c r="B3485" s="39" t="n">
        <v>46099</v>
      </c>
      <c r="C3485" s="24" t="s">
        <v>309</v>
      </c>
      <c r="D3485" s="24" t="s">
        <v>826</v>
      </c>
      <c r="E3485" s="24" t="s">
        <v>111</v>
      </c>
      <c r="F3485" s="38" t="n">
        <v>200</v>
      </c>
      <c r="G3485" s="42" t="n">
        <f aca="false">DATE(YEAR(B3485),MONTH(B3485),1)</f>
        <v>46082</v>
      </c>
      <c r="H3485" s="24" t="str">
        <f aca="false">INDEX(Customers!$B$2:$B$601,MATCH(C3485,Customers!$A$2:$A$601,0))</f>
        <v>Rift Valley</v>
      </c>
      <c r="I3485" s="43" t="n">
        <f aca="false">ROUND(MIN(INDEX(Assumptions!$D$13:$D$18,MATCH(E3485,Assumptions!$A$13:$A$18,0)),MAX(INDEX(Assumptions!$C$13:$C$18,MATCH(E3485,Assumptions!$A$13:$A$18,0)),INDEX(Assumptions!$B$13:$B$18,MATCH(E3485,Assumptions!$A$13:$A$18,0))*F3485)),2)</f>
        <v>8</v>
      </c>
    </row>
    <row r="3486" customFormat="false" ht="15" hidden="false" customHeight="false" outlineLevel="0" collapsed="false">
      <c r="A3486" s="24" t="s">
        <v>4309</v>
      </c>
      <c r="B3486" s="39" t="n">
        <v>46099</v>
      </c>
      <c r="C3486" s="24" t="s">
        <v>361</v>
      </c>
      <c r="D3486" s="24" t="s">
        <v>826</v>
      </c>
      <c r="E3486" s="24" t="s">
        <v>103</v>
      </c>
      <c r="F3486" s="38" t="n">
        <v>1530</v>
      </c>
      <c r="G3486" s="42" t="n">
        <f aca="false">DATE(YEAR(B3486),MONTH(B3486),1)</f>
        <v>46082</v>
      </c>
      <c r="H3486" s="24" t="str">
        <f aca="false">INDEX(Customers!$B$2:$B$601,MATCH(C3486,Customers!$A$2:$A$601,0))</f>
        <v>Rift Valley</v>
      </c>
      <c r="I3486" s="43" t="n">
        <f aca="false">ROUND(MIN(INDEX(Assumptions!$D$13:$D$18,MATCH(E3486,Assumptions!$A$13:$A$18,0)),MAX(INDEX(Assumptions!$C$13:$C$18,MATCH(E3486,Assumptions!$A$13:$A$18,0)),INDEX(Assumptions!$B$13:$B$18,MATCH(E3486,Assumptions!$A$13:$A$18,0))*F3486)),2)</f>
        <v>15.3</v>
      </c>
    </row>
    <row r="3487" customFormat="false" ht="15" hidden="false" customHeight="false" outlineLevel="0" collapsed="false">
      <c r="A3487" s="24" t="s">
        <v>4310</v>
      </c>
      <c r="B3487" s="39" t="n">
        <v>46099</v>
      </c>
      <c r="C3487" s="24" t="s">
        <v>385</v>
      </c>
      <c r="D3487" s="24" t="s">
        <v>826</v>
      </c>
      <c r="E3487" s="24" t="s">
        <v>111</v>
      </c>
      <c r="F3487" s="38" t="n">
        <v>200</v>
      </c>
      <c r="G3487" s="42" t="n">
        <f aca="false">DATE(YEAR(B3487),MONTH(B3487),1)</f>
        <v>46082</v>
      </c>
      <c r="H3487" s="24" t="str">
        <f aca="false">INDEX(Customers!$B$2:$B$601,MATCH(C3487,Customers!$A$2:$A$601,0))</f>
        <v>Central</v>
      </c>
      <c r="I3487" s="43" t="n">
        <f aca="false">ROUND(MIN(INDEX(Assumptions!$D$13:$D$18,MATCH(E3487,Assumptions!$A$13:$A$18,0)),MAX(INDEX(Assumptions!$C$13:$C$18,MATCH(E3487,Assumptions!$A$13:$A$18,0)),INDEX(Assumptions!$B$13:$B$18,MATCH(E3487,Assumptions!$A$13:$A$18,0))*F3487)),2)</f>
        <v>8</v>
      </c>
    </row>
    <row r="3488" customFormat="false" ht="15" hidden="false" customHeight="false" outlineLevel="0" collapsed="false">
      <c r="A3488" s="24" t="s">
        <v>4311</v>
      </c>
      <c r="B3488" s="39" t="n">
        <v>46099</v>
      </c>
      <c r="C3488" s="24" t="s">
        <v>385</v>
      </c>
      <c r="D3488" s="24" t="s">
        <v>163</v>
      </c>
      <c r="E3488" s="24" t="s">
        <v>105</v>
      </c>
      <c r="F3488" s="38" t="n">
        <v>6000</v>
      </c>
      <c r="G3488" s="42" t="n">
        <f aca="false">DATE(YEAR(B3488),MONTH(B3488),1)</f>
        <v>46082</v>
      </c>
      <c r="H3488" s="24" t="str">
        <f aca="false">INDEX(Customers!$B$2:$B$601,MATCH(C3488,Customers!$A$2:$A$601,0))</f>
        <v>Central</v>
      </c>
      <c r="I3488" s="43" t="n">
        <f aca="false">ROUND(MIN(INDEX(Assumptions!$D$13:$D$18,MATCH(E3488,Assumptions!$A$13:$A$18,0)),MAX(INDEX(Assumptions!$C$13:$C$18,MATCH(E3488,Assumptions!$A$13:$A$18,0)),INDEX(Assumptions!$B$13:$B$18,MATCH(E3488,Assumptions!$A$13:$A$18,0))*F3488)),2)</f>
        <v>90</v>
      </c>
    </row>
    <row r="3489" customFormat="false" ht="15" hidden="false" customHeight="false" outlineLevel="0" collapsed="false">
      <c r="A3489" s="24" t="s">
        <v>4312</v>
      </c>
      <c r="B3489" s="39" t="n">
        <v>46099</v>
      </c>
      <c r="C3489" s="24" t="s">
        <v>400</v>
      </c>
      <c r="D3489" s="24" t="s">
        <v>156</v>
      </c>
      <c r="E3489" s="24" t="s">
        <v>107</v>
      </c>
      <c r="F3489" s="38" t="n">
        <v>4020</v>
      </c>
      <c r="G3489" s="42" t="n">
        <f aca="false">DATE(YEAR(B3489),MONTH(B3489),1)</f>
        <v>46082</v>
      </c>
      <c r="H3489" s="24" t="str">
        <f aca="false">INDEX(Customers!$B$2:$B$601,MATCH(C3489,Customers!$A$2:$A$601,0))</f>
        <v>Nairobi</v>
      </c>
      <c r="I3489" s="43" t="n">
        <f aca="false">ROUND(MIN(INDEX(Assumptions!$D$13:$D$18,MATCH(E3489,Assumptions!$A$13:$A$18,0)),MAX(INDEX(Assumptions!$C$13:$C$18,MATCH(E3489,Assumptions!$A$13:$A$18,0)),INDEX(Assumptions!$B$13:$B$18,MATCH(E3489,Assumptions!$A$13:$A$18,0))*F3489)),2)</f>
        <v>0</v>
      </c>
    </row>
    <row r="3490" customFormat="false" ht="15" hidden="false" customHeight="false" outlineLevel="0" collapsed="false">
      <c r="A3490" s="24" t="s">
        <v>4313</v>
      </c>
      <c r="B3490" s="39" t="n">
        <v>46099</v>
      </c>
      <c r="C3490" s="24" t="s">
        <v>405</v>
      </c>
      <c r="D3490" s="24" t="s">
        <v>826</v>
      </c>
      <c r="E3490" s="24" t="s">
        <v>103</v>
      </c>
      <c r="F3490" s="38" t="n">
        <v>2430</v>
      </c>
      <c r="G3490" s="42" t="n">
        <f aca="false">DATE(YEAR(B3490),MONTH(B3490),1)</f>
        <v>46082</v>
      </c>
      <c r="H3490" s="24" t="str">
        <f aca="false">INDEX(Customers!$B$2:$B$601,MATCH(C3490,Customers!$A$2:$A$601,0))</f>
        <v>Nairobi</v>
      </c>
      <c r="I3490" s="43" t="n">
        <f aca="false">ROUND(MIN(INDEX(Assumptions!$D$13:$D$18,MATCH(E3490,Assumptions!$A$13:$A$18,0)),MAX(INDEX(Assumptions!$C$13:$C$18,MATCH(E3490,Assumptions!$A$13:$A$18,0)),INDEX(Assumptions!$B$13:$B$18,MATCH(E3490,Assumptions!$A$13:$A$18,0))*F3490)),2)</f>
        <v>24.3</v>
      </c>
    </row>
    <row r="3491" customFormat="false" ht="15" hidden="false" customHeight="false" outlineLevel="0" collapsed="false">
      <c r="A3491" s="24" t="s">
        <v>4314</v>
      </c>
      <c r="B3491" s="39" t="n">
        <v>46099</v>
      </c>
      <c r="C3491" s="24" t="s">
        <v>408</v>
      </c>
      <c r="D3491" s="24" t="s">
        <v>200</v>
      </c>
      <c r="E3491" s="24" t="s">
        <v>107</v>
      </c>
      <c r="F3491" s="38" t="n">
        <v>7380</v>
      </c>
      <c r="G3491" s="42" t="n">
        <f aca="false">DATE(YEAR(B3491),MONTH(B3491),1)</f>
        <v>46082</v>
      </c>
      <c r="H3491" s="24" t="str">
        <f aca="false">INDEX(Customers!$B$2:$B$601,MATCH(C3491,Customers!$A$2:$A$601,0))</f>
        <v>Nairobi</v>
      </c>
      <c r="I3491" s="43" t="n">
        <f aca="false">ROUND(MIN(INDEX(Assumptions!$D$13:$D$18,MATCH(E3491,Assumptions!$A$13:$A$18,0)),MAX(INDEX(Assumptions!$C$13:$C$18,MATCH(E3491,Assumptions!$A$13:$A$18,0)),INDEX(Assumptions!$B$13:$B$18,MATCH(E3491,Assumptions!$A$13:$A$18,0))*F3491)),2)</f>
        <v>0</v>
      </c>
    </row>
    <row r="3492" customFormat="false" ht="15" hidden="false" customHeight="false" outlineLevel="0" collapsed="false">
      <c r="A3492" s="24" t="s">
        <v>4315</v>
      </c>
      <c r="B3492" s="39" t="n">
        <v>46099</v>
      </c>
      <c r="C3492" s="24" t="s">
        <v>418</v>
      </c>
      <c r="D3492" s="24" t="s">
        <v>826</v>
      </c>
      <c r="E3492" s="24" t="s">
        <v>113</v>
      </c>
      <c r="F3492" s="38" t="n">
        <v>1000</v>
      </c>
      <c r="G3492" s="42" t="n">
        <f aca="false">DATE(YEAR(B3492),MONTH(B3492),1)</f>
        <v>46082</v>
      </c>
      <c r="H3492" s="24" t="str">
        <f aca="false">INDEX(Customers!$B$2:$B$601,MATCH(C3492,Customers!$A$2:$A$601,0))</f>
        <v>Nairobi</v>
      </c>
      <c r="I3492" s="43" t="n">
        <f aca="false">ROUND(MIN(INDEX(Assumptions!$D$13:$D$18,MATCH(E3492,Assumptions!$A$13:$A$18,0)),MAX(INDEX(Assumptions!$C$13:$C$18,MATCH(E3492,Assumptions!$A$13:$A$18,0)),INDEX(Assumptions!$B$13:$B$18,MATCH(E3492,Assumptions!$A$13:$A$18,0))*F3492)),2)</f>
        <v>50</v>
      </c>
    </row>
    <row r="3493" customFormat="false" ht="15" hidden="false" customHeight="false" outlineLevel="0" collapsed="false">
      <c r="A3493" s="24" t="s">
        <v>4316</v>
      </c>
      <c r="B3493" s="39" t="n">
        <v>46099</v>
      </c>
      <c r="C3493" s="24" t="s">
        <v>427</v>
      </c>
      <c r="D3493" s="24" t="s">
        <v>152</v>
      </c>
      <c r="E3493" s="24" t="s">
        <v>105</v>
      </c>
      <c r="F3493" s="38" t="n">
        <v>1390</v>
      </c>
      <c r="G3493" s="42" t="n">
        <f aca="false">DATE(YEAR(B3493),MONTH(B3493),1)</f>
        <v>46082</v>
      </c>
      <c r="H3493" s="24" t="str">
        <f aca="false">INDEX(Customers!$B$2:$B$601,MATCH(C3493,Customers!$A$2:$A$601,0))</f>
        <v>Nairobi</v>
      </c>
      <c r="I3493" s="43" t="n">
        <f aca="false">ROUND(MIN(INDEX(Assumptions!$D$13:$D$18,MATCH(E3493,Assumptions!$A$13:$A$18,0)),MAX(INDEX(Assumptions!$C$13:$C$18,MATCH(E3493,Assumptions!$A$13:$A$18,0)),INDEX(Assumptions!$B$13:$B$18,MATCH(E3493,Assumptions!$A$13:$A$18,0))*F3493)),2)</f>
        <v>20.85</v>
      </c>
    </row>
    <row r="3494" customFormat="false" ht="15" hidden="false" customHeight="false" outlineLevel="0" collapsed="false">
      <c r="A3494" s="24" t="s">
        <v>4317</v>
      </c>
      <c r="B3494" s="39" t="n">
        <v>46099</v>
      </c>
      <c r="C3494" s="24" t="s">
        <v>439</v>
      </c>
      <c r="D3494" s="24" t="s">
        <v>826</v>
      </c>
      <c r="E3494" s="24" t="s">
        <v>113</v>
      </c>
      <c r="F3494" s="38" t="n">
        <v>99</v>
      </c>
      <c r="G3494" s="42" t="n">
        <f aca="false">DATE(YEAR(B3494),MONTH(B3494),1)</f>
        <v>46082</v>
      </c>
      <c r="H3494" s="24" t="str">
        <f aca="false">INDEX(Customers!$B$2:$B$601,MATCH(C3494,Customers!$A$2:$A$601,0))</f>
        <v>Rift Valley</v>
      </c>
      <c r="I3494" s="43" t="n">
        <f aca="false">ROUND(MIN(INDEX(Assumptions!$D$13:$D$18,MATCH(E3494,Assumptions!$A$13:$A$18,0)),MAX(INDEX(Assumptions!$C$13:$C$18,MATCH(E3494,Assumptions!$A$13:$A$18,0)),INDEX(Assumptions!$B$13:$B$18,MATCH(E3494,Assumptions!$A$13:$A$18,0))*F3494)),2)</f>
        <v>4.95</v>
      </c>
    </row>
    <row r="3495" customFormat="false" ht="15" hidden="false" customHeight="false" outlineLevel="0" collapsed="false">
      <c r="A3495" s="24" t="s">
        <v>4318</v>
      </c>
      <c r="B3495" s="39" t="n">
        <v>46099</v>
      </c>
      <c r="C3495" s="24" t="s">
        <v>521</v>
      </c>
      <c r="D3495" s="24" t="s">
        <v>826</v>
      </c>
      <c r="E3495" s="24" t="s">
        <v>103</v>
      </c>
      <c r="F3495" s="38" t="n">
        <v>2500</v>
      </c>
      <c r="G3495" s="42" t="n">
        <f aca="false">DATE(YEAR(B3495),MONTH(B3495),1)</f>
        <v>46082</v>
      </c>
      <c r="H3495" s="24" t="str">
        <f aca="false">INDEX(Customers!$B$2:$B$601,MATCH(C3495,Customers!$A$2:$A$601,0))</f>
        <v>Western</v>
      </c>
      <c r="I3495" s="43" t="n">
        <f aca="false">ROUND(MIN(INDEX(Assumptions!$D$13:$D$18,MATCH(E3495,Assumptions!$A$13:$A$18,0)),MAX(INDEX(Assumptions!$C$13:$C$18,MATCH(E3495,Assumptions!$A$13:$A$18,0)),INDEX(Assumptions!$B$13:$B$18,MATCH(E3495,Assumptions!$A$13:$A$18,0))*F3495)),2)</f>
        <v>25</v>
      </c>
    </row>
    <row r="3496" customFormat="false" ht="15" hidden="false" customHeight="false" outlineLevel="0" collapsed="false">
      <c r="A3496" s="24" t="s">
        <v>4319</v>
      </c>
      <c r="B3496" s="39" t="n">
        <v>46099</v>
      </c>
      <c r="C3496" s="24" t="s">
        <v>528</v>
      </c>
      <c r="D3496" s="24" t="s">
        <v>826</v>
      </c>
      <c r="E3496" s="24" t="s">
        <v>109</v>
      </c>
      <c r="F3496" s="38" t="n">
        <v>3880</v>
      </c>
      <c r="G3496" s="42" t="n">
        <f aca="false">DATE(YEAR(B3496),MONTH(B3496),1)</f>
        <v>46082</v>
      </c>
      <c r="H3496" s="24" t="str">
        <f aca="false">INDEX(Customers!$B$2:$B$601,MATCH(C3496,Customers!$A$2:$A$601,0))</f>
        <v>Central</v>
      </c>
      <c r="I3496" s="43" t="n">
        <f aca="false">ROUND(MIN(INDEX(Assumptions!$D$13:$D$18,MATCH(E3496,Assumptions!$A$13:$A$18,0)),MAX(INDEX(Assumptions!$C$13:$C$18,MATCH(E3496,Assumptions!$A$13:$A$18,0)),INDEX(Assumptions!$B$13:$B$18,MATCH(E3496,Assumptions!$A$13:$A$18,0))*F3496)),2)</f>
        <v>15.52</v>
      </c>
    </row>
    <row r="3497" customFormat="false" ht="15" hidden="false" customHeight="false" outlineLevel="0" collapsed="false">
      <c r="A3497" s="24" t="s">
        <v>4320</v>
      </c>
      <c r="B3497" s="39" t="n">
        <v>46099</v>
      </c>
      <c r="C3497" s="24" t="s">
        <v>532</v>
      </c>
      <c r="D3497" s="24" t="s">
        <v>826</v>
      </c>
      <c r="E3497" s="24" t="s">
        <v>111</v>
      </c>
      <c r="F3497" s="38" t="n">
        <v>1000</v>
      </c>
      <c r="G3497" s="42" t="n">
        <f aca="false">DATE(YEAR(B3497),MONTH(B3497),1)</f>
        <v>46082</v>
      </c>
      <c r="H3497" s="24" t="str">
        <f aca="false">INDEX(Customers!$B$2:$B$601,MATCH(C3497,Customers!$A$2:$A$601,0))</f>
        <v>Western</v>
      </c>
      <c r="I3497" s="43" t="n">
        <f aca="false">ROUND(MIN(INDEX(Assumptions!$D$13:$D$18,MATCH(E3497,Assumptions!$A$13:$A$18,0)),MAX(INDEX(Assumptions!$C$13:$C$18,MATCH(E3497,Assumptions!$A$13:$A$18,0)),INDEX(Assumptions!$B$13:$B$18,MATCH(E3497,Assumptions!$A$13:$A$18,0))*F3497)),2)</f>
        <v>40</v>
      </c>
    </row>
    <row r="3498" customFormat="false" ht="15" hidden="false" customHeight="false" outlineLevel="0" collapsed="false">
      <c r="A3498" s="24" t="s">
        <v>4321</v>
      </c>
      <c r="B3498" s="39" t="n">
        <v>46099</v>
      </c>
      <c r="C3498" s="24" t="s">
        <v>543</v>
      </c>
      <c r="D3498" s="24" t="s">
        <v>165</v>
      </c>
      <c r="E3498" s="24" t="s">
        <v>107</v>
      </c>
      <c r="F3498" s="38" t="n">
        <v>52180</v>
      </c>
      <c r="G3498" s="42" t="n">
        <f aca="false">DATE(YEAR(B3498),MONTH(B3498),1)</f>
        <v>46082</v>
      </c>
      <c r="H3498" s="24" t="str">
        <f aca="false">INDEX(Customers!$B$2:$B$601,MATCH(C3498,Customers!$A$2:$A$601,0))</f>
        <v>Central</v>
      </c>
      <c r="I3498" s="43" t="n">
        <f aca="false">ROUND(MIN(INDEX(Assumptions!$D$13:$D$18,MATCH(E3498,Assumptions!$A$13:$A$18,0)),MAX(INDEX(Assumptions!$C$13:$C$18,MATCH(E3498,Assumptions!$A$13:$A$18,0)),INDEX(Assumptions!$B$13:$B$18,MATCH(E3498,Assumptions!$A$13:$A$18,0))*F3498)),2)</f>
        <v>0</v>
      </c>
    </row>
    <row r="3499" customFormat="false" ht="15" hidden="false" customHeight="false" outlineLevel="0" collapsed="false">
      <c r="A3499" s="24" t="s">
        <v>4322</v>
      </c>
      <c r="B3499" s="39" t="n">
        <v>46099</v>
      </c>
      <c r="C3499" s="24" t="s">
        <v>551</v>
      </c>
      <c r="D3499" s="24" t="s">
        <v>826</v>
      </c>
      <c r="E3499" s="24" t="s">
        <v>103</v>
      </c>
      <c r="F3499" s="38" t="n">
        <v>280</v>
      </c>
      <c r="G3499" s="42" t="n">
        <f aca="false">DATE(YEAR(B3499),MONTH(B3499),1)</f>
        <v>46082</v>
      </c>
      <c r="H3499" s="24" t="str">
        <f aca="false">INDEX(Customers!$B$2:$B$601,MATCH(C3499,Customers!$A$2:$A$601,0))</f>
        <v>Central</v>
      </c>
      <c r="I3499" s="43" t="n">
        <f aca="false">ROUND(MIN(INDEX(Assumptions!$D$13:$D$18,MATCH(E3499,Assumptions!$A$13:$A$18,0)),MAX(INDEX(Assumptions!$C$13:$C$18,MATCH(E3499,Assumptions!$A$13:$A$18,0)),INDEX(Assumptions!$B$13:$B$18,MATCH(E3499,Assumptions!$A$13:$A$18,0))*F3499)),2)</f>
        <v>5</v>
      </c>
    </row>
    <row r="3500" customFormat="false" ht="15" hidden="false" customHeight="false" outlineLevel="0" collapsed="false">
      <c r="A3500" s="24" t="s">
        <v>4323</v>
      </c>
      <c r="B3500" s="39" t="n">
        <v>46099</v>
      </c>
      <c r="C3500" s="24" t="s">
        <v>576</v>
      </c>
      <c r="D3500" s="24" t="s">
        <v>826</v>
      </c>
      <c r="E3500" s="24" t="s">
        <v>111</v>
      </c>
      <c r="F3500" s="38" t="n">
        <v>200</v>
      </c>
      <c r="G3500" s="42" t="n">
        <f aca="false">DATE(YEAR(B3500),MONTH(B3500),1)</f>
        <v>46082</v>
      </c>
      <c r="H3500" s="24" t="str">
        <f aca="false">INDEX(Customers!$B$2:$B$601,MATCH(C3500,Customers!$A$2:$A$601,0))</f>
        <v>Coast</v>
      </c>
      <c r="I3500" s="43" t="n">
        <f aca="false">ROUND(MIN(INDEX(Assumptions!$D$13:$D$18,MATCH(E3500,Assumptions!$A$13:$A$18,0)),MAX(INDEX(Assumptions!$C$13:$C$18,MATCH(E3500,Assumptions!$A$13:$A$18,0)),INDEX(Assumptions!$B$13:$B$18,MATCH(E3500,Assumptions!$A$13:$A$18,0))*F3500)),2)</f>
        <v>8</v>
      </c>
    </row>
    <row r="3501" customFormat="false" ht="15" hidden="false" customHeight="false" outlineLevel="0" collapsed="false">
      <c r="A3501" s="24" t="s">
        <v>4324</v>
      </c>
      <c r="B3501" s="39" t="n">
        <v>46099</v>
      </c>
      <c r="C3501" s="24" t="s">
        <v>602</v>
      </c>
      <c r="D3501" s="24" t="s">
        <v>826</v>
      </c>
      <c r="E3501" s="24" t="s">
        <v>111</v>
      </c>
      <c r="F3501" s="38" t="n">
        <v>100</v>
      </c>
      <c r="G3501" s="42" t="n">
        <f aca="false">DATE(YEAR(B3501),MONTH(B3501),1)</f>
        <v>46082</v>
      </c>
      <c r="H3501" s="24" t="str">
        <f aca="false">INDEX(Customers!$B$2:$B$601,MATCH(C3501,Customers!$A$2:$A$601,0))</f>
        <v>Rift Valley</v>
      </c>
      <c r="I3501" s="43" t="n">
        <f aca="false">ROUND(MIN(INDEX(Assumptions!$D$13:$D$18,MATCH(E3501,Assumptions!$A$13:$A$18,0)),MAX(INDEX(Assumptions!$C$13:$C$18,MATCH(E3501,Assumptions!$A$13:$A$18,0)),INDEX(Assumptions!$B$13:$B$18,MATCH(E3501,Assumptions!$A$13:$A$18,0))*F3501)),2)</f>
        <v>4</v>
      </c>
    </row>
    <row r="3502" customFormat="false" ht="15" hidden="false" customHeight="false" outlineLevel="0" collapsed="false">
      <c r="A3502" s="24" t="s">
        <v>4325</v>
      </c>
      <c r="B3502" s="39" t="n">
        <v>46099</v>
      </c>
      <c r="C3502" s="24" t="s">
        <v>608</v>
      </c>
      <c r="D3502" s="24" t="s">
        <v>204</v>
      </c>
      <c r="E3502" s="24" t="s">
        <v>105</v>
      </c>
      <c r="F3502" s="38" t="n">
        <v>13700</v>
      </c>
      <c r="G3502" s="42" t="n">
        <f aca="false">DATE(YEAR(B3502),MONTH(B3502),1)</f>
        <v>46082</v>
      </c>
      <c r="H3502" s="24" t="str">
        <f aca="false">INDEX(Customers!$B$2:$B$601,MATCH(C3502,Customers!$A$2:$A$601,0))</f>
        <v>Eastern</v>
      </c>
      <c r="I3502" s="43" t="n">
        <f aca="false">ROUND(MIN(INDEX(Assumptions!$D$13:$D$18,MATCH(E3502,Assumptions!$A$13:$A$18,0)),MAX(INDEX(Assumptions!$C$13:$C$18,MATCH(E3502,Assumptions!$A$13:$A$18,0)),INDEX(Assumptions!$B$13:$B$18,MATCH(E3502,Assumptions!$A$13:$A$18,0))*F3502)),2)</f>
        <v>200</v>
      </c>
    </row>
    <row r="3503" customFormat="false" ht="15" hidden="false" customHeight="false" outlineLevel="0" collapsed="false">
      <c r="A3503" s="24" t="s">
        <v>4326</v>
      </c>
      <c r="B3503" s="39" t="n">
        <v>46099</v>
      </c>
      <c r="C3503" s="24" t="s">
        <v>614</v>
      </c>
      <c r="D3503" s="24" t="s">
        <v>826</v>
      </c>
      <c r="E3503" s="24" t="s">
        <v>113</v>
      </c>
      <c r="F3503" s="38" t="n">
        <v>500</v>
      </c>
      <c r="G3503" s="42" t="n">
        <f aca="false">DATE(YEAR(B3503),MONTH(B3503),1)</f>
        <v>46082</v>
      </c>
      <c r="H3503" s="24" t="str">
        <f aca="false">INDEX(Customers!$B$2:$B$601,MATCH(C3503,Customers!$A$2:$A$601,0))</f>
        <v>Central</v>
      </c>
      <c r="I3503" s="43" t="n">
        <f aca="false">ROUND(MIN(INDEX(Assumptions!$D$13:$D$18,MATCH(E3503,Assumptions!$A$13:$A$18,0)),MAX(INDEX(Assumptions!$C$13:$C$18,MATCH(E3503,Assumptions!$A$13:$A$18,0)),INDEX(Assumptions!$B$13:$B$18,MATCH(E3503,Assumptions!$A$13:$A$18,0))*F3503)),2)</f>
        <v>25</v>
      </c>
    </row>
    <row r="3504" customFormat="false" ht="15" hidden="false" customHeight="false" outlineLevel="0" collapsed="false">
      <c r="A3504" s="24" t="s">
        <v>4327</v>
      </c>
      <c r="B3504" s="39" t="n">
        <v>46099</v>
      </c>
      <c r="C3504" s="24" t="s">
        <v>649</v>
      </c>
      <c r="D3504" s="24" t="s">
        <v>826</v>
      </c>
      <c r="E3504" s="24" t="s">
        <v>113</v>
      </c>
      <c r="F3504" s="38" t="n">
        <v>250</v>
      </c>
      <c r="G3504" s="42" t="n">
        <f aca="false">DATE(YEAR(B3504),MONTH(B3504),1)</f>
        <v>46082</v>
      </c>
      <c r="H3504" s="24" t="str">
        <f aca="false">INDEX(Customers!$B$2:$B$601,MATCH(C3504,Customers!$A$2:$A$601,0))</f>
        <v>Eastern</v>
      </c>
      <c r="I3504" s="43" t="n">
        <f aca="false">ROUND(MIN(INDEX(Assumptions!$D$13:$D$18,MATCH(E3504,Assumptions!$A$13:$A$18,0)),MAX(INDEX(Assumptions!$C$13:$C$18,MATCH(E3504,Assumptions!$A$13:$A$18,0)),INDEX(Assumptions!$B$13:$B$18,MATCH(E3504,Assumptions!$A$13:$A$18,0))*F3504)),2)</f>
        <v>12.5</v>
      </c>
    </row>
    <row r="3505" customFormat="false" ht="15" hidden="false" customHeight="false" outlineLevel="0" collapsed="false">
      <c r="A3505" s="24" t="s">
        <v>4328</v>
      </c>
      <c r="B3505" s="39" t="n">
        <v>46099</v>
      </c>
      <c r="C3505" s="24" t="s">
        <v>660</v>
      </c>
      <c r="D3505" s="24" t="s">
        <v>826</v>
      </c>
      <c r="E3505" s="24" t="s">
        <v>111</v>
      </c>
      <c r="F3505" s="38" t="n">
        <v>50</v>
      </c>
      <c r="G3505" s="42" t="n">
        <f aca="false">DATE(YEAR(B3505),MONTH(B3505),1)</f>
        <v>46082</v>
      </c>
      <c r="H3505" s="24" t="str">
        <f aca="false">INDEX(Customers!$B$2:$B$601,MATCH(C3505,Customers!$A$2:$A$601,0))</f>
        <v>Central</v>
      </c>
      <c r="I3505" s="43" t="n">
        <f aca="false">ROUND(MIN(INDEX(Assumptions!$D$13:$D$18,MATCH(E3505,Assumptions!$A$13:$A$18,0)),MAX(INDEX(Assumptions!$C$13:$C$18,MATCH(E3505,Assumptions!$A$13:$A$18,0)),INDEX(Assumptions!$B$13:$B$18,MATCH(E3505,Assumptions!$A$13:$A$18,0))*F3505)),2)</f>
        <v>2</v>
      </c>
    </row>
    <row r="3506" customFormat="false" ht="15" hidden="false" customHeight="false" outlineLevel="0" collapsed="false">
      <c r="A3506" s="24" t="s">
        <v>4329</v>
      </c>
      <c r="B3506" s="39" t="n">
        <v>46099</v>
      </c>
      <c r="C3506" s="24" t="s">
        <v>683</v>
      </c>
      <c r="D3506" s="24" t="s">
        <v>207</v>
      </c>
      <c r="E3506" s="24" t="s">
        <v>105</v>
      </c>
      <c r="F3506" s="38" t="n">
        <v>2070</v>
      </c>
      <c r="G3506" s="42" t="n">
        <f aca="false">DATE(YEAR(B3506),MONTH(B3506),1)</f>
        <v>46082</v>
      </c>
      <c r="H3506" s="24" t="str">
        <f aca="false">INDEX(Customers!$B$2:$B$601,MATCH(C3506,Customers!$A$2:$A$601,0))</f>
        <v>Eastern</v>
      </c>
      <c r="I3506" s="43" t="n">
        <f aca="false">ROUND(MIN(INDEX(Assumptions!$D$13:$D$18,MATCH(E3506,Assumptions!$A$13:$A$18,0)),MAX(INDEX(Assumptions!$C$13:$C$18,MATCH(E3506,Assumptions!$A$13:$A$18,0)),INDEX(Assumptions!$B$13:$B$18,MATCH(E3506,Assumptions!$A$13:$A$18,0))*F3506)),2)</f>
        <v>31.05</v>
      </c>
    </row>
    <row r="3507" customFormat="false" ht="15" hidden="false" customHeight="false" outlineLevel="0" collapsed="false">
      <c r="A3507" s="24" t="s">
        <v>4330</v>
      </c>
      <c r="B3507" s="39" t="n">
        <v>46099</v>
      </c>
      <c r="C3507" s="24" t="s">
        <v>687</v>
      </c>
      <c r="D3507" s="24" t="s">
        <v>826</v>
      </c>
      <c r="E3507" s="24" t="s">
        <v>111</v>
      </c>
      <c r="F3507" s="38" t="n">
        <v>100</v>
      </c>
      <c r="G3507" s="42" t="n">
        <f aca="false">DATE(YEAR(B3507),MONTH(B3507),1)</f>
        <v>46082</v>
      </c>
      <c r="H3507" s="24" t="str">
        <f aca="false">INDEX(Customers!$B$2:$B$601,MATCH(C3507,Customers!$A$2:$A$601,0))</f>
        <v>Central</v>
      </c>
      <c r="I3507" s="43" t="n">
        <f aca="false">ROUND(MIN(INDEX(Assumptions!$D$13:$D$18,MATCH(E3507,Assumptions!$A$13:$A$18,0)),MAX(INDEX(Assumptions!$C$13:$C$18,MATCH(E3507,Assumptions!$A$13:$A$18,0)),INDEX(Assumptions!$B$13:$B$18,MATCH(E3507,Assumptions!$A$13:$A$18,0))*F3507)),2)</f>
        <v>4</v>
      </c>
    </row>
    <row r="3508" customFormat="false" ht="15" hidden="false" customHeight="false" outlineLevel="0" collapsed="false">
      <c r="A3508" s="24" t="s">
        <v>4331</v>
      </c>
      <c r="B3508" s="39" t="n">
        <v>46099</v>
      </c>
      <c r="C3508" s="24" t="s">
        <v>707</v>
      </c>
      <c r="D3508" s="24" t="s">
        <v>826</v>
      </c>
      <c r="E3508" s="24" t="s">
        <v>113</v>
      </c>
      <c r="F3508" s="38" t="n">
        <v>1000</v>
      </c>
      <c r="G3508" s="42" t="n">
        <f aca="false">DATE(YEAR(B3508),MONTH(B3508),1)</f>
        <v>46082</v>
      </c>
      <c r="H3508" s="24" t="str">
        <f aca="false">INDEX(Customers!$B$2:$B$601,MATCH(C3508,Customers!$A$2:$A$601,0))</f>
        <v>Nairobi</v>
      </c>
      <c r="I3508" s="43" t="n">
        <f aca="false">ROUND(MIN(INDEX(Assumptions!$D$13:$D$18,MATCH(E3508,Assumptions!$A$13:$A$18,0)),MAX(INDEX(Assumptions!$C$13:$C$18,MATCH(E3508,Assumptions!$A$13:$A$18,0)),INDEX(Assumptions!$B$13:$B$18,MATCH(E3508,Assumptions!$A$13:$A$18,0))*F3508)),2)</f>
        <v>50</v>
      </c>
    </row>
    <row r="3509" customFormat="false" ht="15" hidden="false" customHeight="false" outlineLevel="0" collapsed="false">
      <c r="A3509" s="24" t="s">
        <v>4332</v>
      </c>
      <c r="B3509" s="39" t="n">
        <v>46099</v>
      </c>
      <c r="C3509" s="24" t="s">
        <v>713</v>
      </c>
      <c r="D3509" s="24" t="s">
        <v>202</v>
      </c>
      <c r="E3509" s="24" t="s">
        <v>107</v>
      </c>
      <c r="F3509" s="38" t="n">
        <v>2050</v>
      </c>
      <c r="G3509" s="42" t="n">
        <f aca="false">DATE(YEAR(B3509),MONTH(B3509),1)</f>
        <v>46082</v>
      </c>
      <c r="H3509" s="24" t="str">
        <f aca="false">INDEX(Customers!$B$2:$B$601,MATCH(C3509,Customers!$A$2:$A$601,0))</f>
        <v>Western</v>
      </c>
      <c r="I3509" s="43" t="n">
        <f aca="false">ROUND(MIN(INDEX(Assumptions!$D$13:$D$18,MATCH(E3509,Assumptions!$A$13:$A$18,0)),MAX(INDEX(Assumptions!$C$13:$C$18,MATCH(E3509,Assumptions!$A$13:$A$18,0)),INDEX(Assumptions!$B$13:$B$18,MATCH(E3509,Assumptions!$A$13:$A$18,0))*F3509)),2)</f>
        <v>0</v>
      </c>
    </row>
    <row r="3510" customFormat="false" ht="15" hidden="false" customHeight="false" outlineLevel="0" collapsed="false">
      <c r="A3510" s="24" t="s">
        <v>4333</v>
      </c>
      <c r="B3510" s="39" t="n">
        <v>46099</v>
      </c>
      <c r="C3510" s="24" t="s">
        <v>722</v>
      </c>
      <c r="D3510" s="24" t="s">
        <v>152</v>
      </c>
      <c r="E3510" s="24" t="s">
        <v>105</v>
      </c>
      <c r="F3510" s="38" t="n">
        <v>9640</v>
      </c>
      <c r="G3510" s="42" t="n">
        <f aca="false">DATE(YEAR(B3510),MONTH(B3510),1)</f>
        <v>46082</v>
      </c>
      <c r="H3510" s="24" t="str">
        <f aca="false">INDEX(Customers!$B$2:$B$601,MATCH(C3510,Customers!$A$2:$A$601,0))</f>
        <v>Nairobi</v>
      </c>
      <c r="I3510" s="43" t="n">
        <f aca="false">ROUND(MIN(INDEX(Assumptions!$D$13:$D$18,MATCH(E3510,Assumptions!$A$13:$A$18,0)),MAX(INDEX(Assumptions!$C$13:$C$18,MATCH(E3510,Assumptions!$A$13:$A$18,0)),INDEX(Assumptions!$B$13:$B$18,MATCH(E3510,Assumptions!$A$13:$A$18,0))*F3510)),2)</f>
        <v>144.6</v>
      </c>
    </row>
    <row r="3511" customFormat="false" ht="15" hidden="false" customHeight="false" outlineLevel="0" collapsed="false">
      <c r="A3511" s="24" t="s">
        <v>4334</v>
      </c>
      <c r="B3511" s="39" t="n">
        <v>46099</v>
      </c>
      <c r="C3511" s="24" t="s">
        <v>724</v>
      </c>
      <c r="D3511" s="24" t="s">
        <v>826</v>
      </c>
      <c r="E3511" s="24" t="s">
        <v>109</v>
      </c>
      <c r="F3511" s="38" t="n">
        <v>5570</v>
      </c>
      <c r="G3511" s="42" t="n">
        <f aca="false">DATE(YEAR(B3511),MONTH(B3511),1)</f>
        <v>46082</v>
      </c>
      <c r="H3511" s="24" t="str">
        <f aca="false">INDEX(Customers!$B$2:$B$601,MATCH(C3511,Customers!$A$2:$A$601,0))</f>
        <v>Central</v>
      </c>
      <c r="I3511" s="43" t="n">
        <f aca="false">ROUND(MIN(INDEX(Assumptions!$D$13:$D$18,MATCH(E3511,Assumptions!$A$13:$A$18,0)),MAX(INDEX(Assumptions!$C$13:$C$18,MATCH(E3511,Assumptions!$A$13:$A$18,0)),INDEX(Assumptions!$B$13:$B$18,MATCH(E3511,Assumptions!$A$13:$A$18,0))*F3511)),2)</f>
        <v>22.28</v>
      </c>
    </row>
    <row r="3512" customFormat="false" ht="15" hidden="false" customHeight="false" outlineLevel="0" collapsed="false">
      <c r="A3512" s="24" t="s">
        <v>4335</v>
      </c>
      <c r="B3512" s="39" t="n">
        <v>46099</v>
      </c>
      <c r="C3512" s="24" t="s">
        <v>751</v>
      </c>
      <c r="D3512" s="24" t="s">
        <v>826</v>
      </c>
      <c r="E3512" s="24" t="s">
        <v>103</v>
      </c>
      <c r="F3512" s="38" t="n">
        <v>3460</v>
      </c>
      <c r="G3512" s="42" t="n">
        <f aca="false">DATE(YEAR(B3512),MONTH(B3512),1)</f>
        <v>46082</v>
      </c>
      <c r="H3512" s="24" t="str">
        <f aca="false">INDEX(Customers!$B$2:$B$601,MATCH(C3512,Customers!$A$2:$A$601,0))</f>
        <v>Coast</v>
      </c>
      <c r="I3512" s="43" t="n">
        <f aca="false">ROUND(MIN(INDEX(Assumptions!$D$13:$D$18,MATCH(E3512,Assumptions!$A$13:$A$18,0)),MAX(INDEX(Assumptions!$C$13:$C$18,MATCH(E3512,Assumptions!$A$13:$A$18,0)),INDEX(Assumptions!$B$13:$B$18,MATCH(E3512,Assumptions!$A$13:$A$18,0))*F3512)),2)</f>
        <v>34.6</v>
      </c>
    </row>
    <row r="3513" customFormat="false" ht="15" hidden="false" customHeight="false" outlineLevel="0" collapsed="false">
      <c r="A3513" s="24" t="s">
        <v>4336</v>
      </c>
      <c r="B3513" s="39" t="n">
        <v>46099</v>
      </c>
      <c r="C3513" s="24" t="s">
        <v>760</v>
      </c>
      <c r="D3513" s="24" t="s">
        <v>182</v>
      </c>
      <c r="E3513" s="24" t="s">
        <v>105</v>
      </c>
      <c r="F3513" s="38" t="n">
        <v>1590</v>
      </c>
      <c r="G3513" s="42" t="n">
        <f aca="false">DATE(YEAR(B3513),MONTH(B3513),1)</f>
        <v>46082</v>
      </c>
      <c r="H3513" s="24" t="str">
        <f aca="false">INDEX(Customers!$B$2:$B$601,MATCH(C3513,Customers!$A$2:$A$601,0))</f>
        <v>Rift Valley</v>
      </c>
      <c r="I3513" s="43" t="n">
        <f aca="false">ROUND(MIN(INDEX(Assumptions!$D$13:$D$18,MATCH(E3513,Assumptions!$A$13:$A$18,0)),MAX(INDEX(Assumptions!$C$13:$C$18,MATCH(E3513,Assumptions!$A$13:$A$18,0)),INDEX(Assumptions!$B$13:$B$18,MATCH(E3513,Assumptions!$A$13:$A$18,0))*F3513)),2)</f>
        <v>23.85</v>
      </c>
    </row>
    <row r="3514" customFormat="false" ht="15" hidden="false" customHeight="false" outlineLevel="0" collapsed="false">
      <c r="A3514" s="24" t="s">
        <v>4337</v>
      </c>
      <c r="B3514" s="39" t="n">
        <v>46099</v>
      </c>
      <c r="C3514" s="24" t="s">
        <v>760</v>
      </c>
      <c r="D3514" s="24" t="s">
        <v>826</v>
      </c>
      <c r="E3514" s="24" t="s">
        <v>111</v>
      </c>
      <c r="F3514" s="38" t="n">
        <v>50</v>
      </c>
      <c r="G3514" s="42" t="n">
        <f aca="false">DATE(YEAR(B3514),MONTH(B3514),1)</f>
        <v>46082</v>
      </c>
      <c r="H3514" s="24" t="str">
        <f aca="false">INDEX(Customers!$B$2:$B$601,MATCH(C3514,Customers!$A$2:$A$601,0))</f>
        <v>Rift Valley</v>
      </c>
      <c r="I3514" s="43" t="n">
        <f aca="false">ROUND(MIN(INDEX(Assumptions!$D$13:$D$18,MATCH(E3514,Assumptions!$A$13:$A$18,0)),MAX(INDEX(Assumptions!$C$13:$C$18,MATCH(E3514,Assumptions!$A$13:$A$18,0)),INDEX(Assumptions!$B$13:$B$18,MATCH(E3514,Assumptions!$A$13:$A$18,0))*F3514)),2)</f>
        <v>2</v>
      </c>
    </row>
    <row r="3515" customFormat="false" ht="15" hidden="false" customHeight="false" outlineLevel="0" collapsed="false">
      <c r="A3515" s="24" t="s">
        <v>4338</v>
      </c>
      <c r="B3515" s="39" t="n">
        <v>46099</v>
      </c>
      <c r="C3515" s="24" t="s">
        <v>763</v>
      </c>
      <c r="D3515" s="24" t="s">
        <v>826</v>
      </c>
      <c r="E3515" s="24" t="s">
        <v>111</v>
      </c>
      <c r="F3515" s="38" t="n">
        <v>20</v>
      </c>
      <c r="G3515" s="42" t="n">
        <f aca="false">DATE(YEAR(B3515),MONTH(B3515),1)</f>
        <v>46082</v>
      </c>
      <c r="H3515" s="24" t="str">
        <f aca="false">INDEX(Customers!$B$2:$B$601,MATCH(C3515,Customers!$A$2:$A$601,0))</f>
        <v>Western</v>
      </c>
      <c r="I3515" s="43" t="n">
        <f aca="false">ROUND(MIN(INDEX(Assumptions!$D$13:$D$18,MATCH(E3515,Assumptions!$A$13:$A$18,0)),MAX(INDEX(Assumptions!$C$13:$C$18,MATCH(E3515,Assumptions!$A$13:$A$18,0)),INDEX(Assumptions!$B$13:$B$18,MATCH(E3515,Assumptions!$A$13:$A$18,0))*F3515)),2)</f>
        <v>0.8</v>
      </c>
    </row>
    <row r="3516" customFormat="false" ht="15" hidden="false" customHeight="false" outlineLevel="0" collapsed="false">
      <c r="A3516" s="24" t="s">
        <v>4339</v>
      </c>
      <c r="B3516" s="39" t="n">
        <v>46100</v>
      </c>
      <c r="C3516" s="24" t="s">
        <v>219</v>
      </c>
      <c r="D3516" s="24" t="s">
        <v>826</v>
      </c>
      <c r="E3516" s="24" t="s">
        <v>109</v>
      </c>
      <c r="F3516" s="38" t="n">
        <v>650</v>
      </c>
      <c r="G3516" s="42" t="n">
        <f aca="false">DATE(YEAR(B3516),MONTH(B3516),1)</f>
        <v>46082</v>
      </c>
      <c r="H3516" s="24" t="str">
        <f aca="false">INDEX(Customers!$B$2:$B$601,MATCH(C3516,Customers!$A$2:$A$601,0))</f>
        <v>Rift Valley</v>
      </c>
      <c r="I3516" s="43" t="n">
        <f aca="false">ROUND(MIN(INDEX(Assumptions!$D$13:$D$18,MATCH(E3516,Assumptions!$A$13:$A$18,0)),MAX(INDEX(Assumptions!$C$13:$C$18,MATCH(E3516,Assumptions!$A$13:$A$18,0)),INDEX(Assumptions!$B$13:$B$18,MATCH(E3516,Assumptions!$A$13:$A$18,0))*F3516)),2)</f>
        <v>2.6</v>
      </c>
    </row>
    <row r="3517" customFormat="false" ht="15" hidden="false" customHeight="false" outlineLevel="0" collapsed="false">
      <c r="A3517" s="24" t="s">
        <v>4340</v>
      </c>
      <c r="B3517" s="39" t="n">
        <v>46100</v>
      </c>
      <c r="C3517" s="24" t="s">
        <v>241</v>
      </c>
      <c r="D3517" s="24" t="s">
        <v>826</v>
      </c>
      <c r="E3517" s="24" t="s">
        <v>109</v>
      </c>
      <c r="F3517" s="38" t="n">
        <v>1650</v>
      </c>
      <c r="G3517" s="42" t="n">
        <f aca="false">DATE(YEAR(B3517),MONTH(B3517),1)</f>
        <v>46082</v>
      </c>
      <c r="H3517" s="24" t="str">
        <f aca="false">INDEX(Customers!$B$2:$B$601,MATCH(C3517,Customers!$A$2:$A$601,0))</f>
        <v>Rift Valley</v>
      </c>
      <c r="I3517" s="43" t="n">
        <f aca="false">ROUND(MIN(INDEX(Assumptions!$D$13:$D$18,MATCH(E3517,Assumptions!$A$13:$A$18,0)),MAX(INDEX(Assumptions!$C$13:$C$18,MATCH(E3517,Assumptions!$A$13:$A$18,0)),INDEX(Assumptions!$B$13:$B$18,MATCH(E3517,Assumptions!$A$13:$A$18,0))*F3517)),2)</f>
        <v>6.6</v>
      </c>
    </row>
    <row r="3518" customFormat="false" ht="15" hidden="false" customHeight="false" outlineLevel="0" collapsed="false">
      <c r="A3518" s="24" t="s">
        <v>4341</v>
      </c>
      <c r="B3518" s="39" t="n">
        <v>46100</v>
      </c>
      <c r="C3518" s="24" t="s">
        <v>245</v>
      </c>
      <c r="D3518" s="24" t="s">
        <v>174</v>
      </c>
      <c r="E3518" s="24" t="s">
        <v>105</v>
      </c>
      <c r="F3518" s="38" t="n">
        <v>2350</v>
      </c>
      <c r="G3518" s="42" t="n">
        <f aca="false">DATE(YEAR(B3518),MONTH(B3518),1)</f>
        <v>46082</v>
      </c>
      <c r="H3518" s="24" t="str">
        <f aca="false">INDEX(Customers!$B$2:$B$601,MATCH(C3518,Customers!$A$2:$A$601,0))</f>
        <v>Rift Valley</v>
      </c>
      <c r="I3518" s="43" t="n">
        <f aca="false">ROUND(MIN(INDEX(Assumptions!$D$13:$D$18,MATCH(E3518,Assumptions!$A$13:$A$18,0)),MAX(INDEX(Assumptions!$C$13:$C$18,MATCH(E3518,Assumptions!$A$13:$A$18,0)),INDEX(Assumptions!$B$13:$B$18,MATCH(E3518,Assumptions!$A$13:$A$18,0))*F3518)),2)</f>
        <v>35.25</v>
      </c>
    </row>
    <row r="3519" customFormat="false" ht="15" hidden="false" customHeight="false" outlineLevel="0" collapsed="false">
      <c r="A3519" s="24" t="s">
        <v>4342</v>
      </c>
      <c r="B3519" s="39" t="n">
        <v>46100</v>
      </c>
      <c r="C3519" s="24" t="s">
        <v>257</v>
      </c>
      <c r="D3519" s="24" t="s">
        <v>826</v>
      </c>
      <c r="E3519" s="24" t="s">
        <v>109</v>
      </c>
      <c r="F3519" s="38" t="n">
        <v>2870</v>
      </c>
      <c r="G3519" s="42" t="n">
        <f aca="false">DATE(YEAR(B3519),MONTH(B3519),1)</f>
        <v>46082</v>
      </c>
      <c r="H3519" s="24" t="str">
        <f aca="false">INDEX(Customers!$B$2:$B$601,MATCH(C3519,Customers!$A$2:$A$601,0))</f>
        <v>Rift Valley</v>
      </c>
      <c r="I3519" s="43" t="n">
        <f aca="false">ROUND(MIN(INDEX(Assumptions!$D$13:$D$18,MATCH(E3519,Assumptions!$A$13:$A$18,0)),MAX(INDEX(Assumptions!$C$13:$C$18,MATCH(E3519,Assumptions!$A$13:$A$18,0)),INDEX(Assumptions!$B$13:$B$18,MATCH(E3519,Assumptions!$A$13:$A$18,0))*F3519)),2)</f>
        <v>11.48</v>
      </c>
    </row>
    <row r="3520" customFormat="false" ht="15" hidden="false" customHeight="false" outlineLevel="0" collapsed="false">
      <c r="A3520" s="24" t="s">
        <v>4343</v>
      </c>
      <c r="B3520" s="39" t="n">
        <v>46100</v>
      </c>
      <c r="C3520" s="24" t="s">
        <v>265</v>
      </c>
      <c r="D3520" s="24" t="s">
        <v>826</v>
      </c>
      <c r="E3520" s="24" t="s">
        <v>113</v>
      </c>
      <c r="F3520" s="38" t="n">
        <v>250</v>
      </c>
      <c r="G3520" s="42" t="n">
        <f aca="false">DATE(YEAR(B3520),MONTH(B3520),1)</f>
        <v>46082</v>
      </c>
      <c r="H3520" s="24" t="str">
        <f aca="false">INDEX(Customers!$B$2:$B$601,MATCH(C3520,Customers!$A$2:$A$601,0))</f>
        <v>Nairobi</v>
      </c>
      <c r="I3520" s="43" t="n">
        <f aca="false">ROUND(MIN(INDEX(Assumptions!$D$13:$D$18,MATCH(E3520,Assumptions!$A$13:$A$18,0)),MAX(INDEX(Assumptions!$C$13:$C$18,MATCH(E3520,Assumptions!$A$13:$A$18,0)),INDEX(Assumptions!$B$13:$B$18,MATCH(E3520,Assumptions!$A$13:$A$18,0))*F3520)),2)</f>
        <v>12.5</v>
      </c>
    </row>
    <row r="3521" customFormat="false" ht="15" hidden="false" customHeight="false" outlineLevel="0" collapsed="false">
      <c r="A3521" s="24" t="s">
        <v>4344</v>
      </c>
      <c r="B3521" s="39" t="n">
        <v>46100</v>
      </c>
      <c r="C3521" s="24" t="s">
        <v>280</v>
      </c>
      <c r="D3521" s="24" t="s">
        <v>195</v>
      </c>
      <c r="E3521" s="24" t="s">
        <v>105</v>
      </c>
      <c r="F3521" s="38" t="n">
        <v>3350</v>
      </c>
      <c r="G3521" s="42" t="n">
        <f aca="false">DATE(YEAR(B3521),MONTH(B3521),1)</f>
        <v>46082</v>
      </c>
      <c r="H3521" s="24" t="str">
        <f aca="false">INDEX(Customers!$B$2:$B$601,MATCH(C3521,Customers!$A$2:$A$601,0))</f>
        <v>Western</v>
      </c>
      <c r="I3521" s="43" t="n">
        <f aca="false">ROUND(MIN(INDEX(Assumptions!$D$13:$D$18,MATCH(E3521,Assumptions!$A$13:$A$18,0)),MAX(INDEX(Assumptions!$C$13:$C$18,MATCH(E3521,Assumptions!$A$13:$A$18,0)),INDEX(Assumptions!$B$13:$B$18,MATCH(E3521,Assumptions!$A$13:$A$18,0))*F3521)),2)</f>
        <v>50.25</v>
      </c>
    </row>
    <row r="3522" customFormat="false" ht="15" hidden="false" customHeight="false" outlineLevel="0" collapsed="false">
      <c r="A3522" s="24" t="s">
        <v>4345</v>
      </c>
      <c r="B3522" s="39" t="n">
        <v>46100</v>
      </c>
      <c r="C3522" s="24" t="s">
        <v>289</v>
      </c>
      <c r="D3522" s="24" t="s">
        <v>826</v>
      </c>
      <c r="E3522" s="24" t="s">
        <v>109</v>
      </c>
      <c r="F3522" s="38" t="n">
        <v>8220</v>
      </c>
      <c r="G3522" s="42" t="n">
        <f aca="false">DATE(YEAR(B3522),MONTH(B3522),1)</f>
        <v>46082</v>
      </c>
      <c r="H3522" s="24" t="str">
        <f aca="false">INDEX(Customers!$B$2:$B$601,MATCH(C3522,Customers!$A$2:$A$601,0))</f>
        <v>Coast</v>
      </c>
      <c r="I3522" s="43" t="n">
        <f aca="false">ROUND(MIN(INDEX(Assumptions!$D$13:$D$18,MATCH(E3522,Assumptions!$A$13:$A$18,0)),MAX(INDEX(Assumptions!$C$13:$C$18,MATCH(E3522,Assumptions!$A$13:$A$18,0)),INDEX(Assumptions!$B$13:$B$18,MATCH(E3522,Assumptions!$A$13:$A$18,0))*F3522)),2)</f>
        <v>32.88</v>
      </c>
    </row>
    <row r="3523" customFormat="false" ht="15" hidden="false" customHeight="false" outlineLevel="0" collapsed="false">
      <c r="A3523" s="24" t="s">
        <v>4346</v>
      </c>
      <c r="B3523" s="39" t="n">
        <v>46100</v>
      </c>
      <c r="C3523" s="24" t="s">
        <v>319</v>
      </c>
      <c r="D3523" s="24" t="s">
        <v>153</v>
      </c>
      <c r="E3523" s="24" t="s">
        <v>105</v>
      </c>
      <c r="F3523" s="38" t="n">
        <v>5490</v>
      </c>
      <c r="G3523" s="42" t="n">
        <f aca="false">DATE(YEAR(B3523),MONTH(B3523),1)</f>
        <v>46082</v>
      </c>
      <c r="H3523" s="24" t="str">
        <f aca="false">INDEX(Customers!$B$2:$B$601,MATCH(C3523,Customers!$A$2:$A$601,0))</f>
        <v>Nairobi</v>
      </c>
      <c r="I3523" s="43" t="n">
        <f aca="false">ROUND(MIN(INDEX(Assumptions!$D$13:$D$18,MATCH(E3523,Assumptions!$A$13:$A$18,0)),MAX(INDEX(Assumptions!$C$13:$C$18,MATCH(E3523,Assumptions!$A$13:$A$18,0)),INDEX(Assumptions!$B$13:$B$18,MATCH(E3523,Assumptions!$A$13:$A$18,0))*F3523)),2)</f>
        <v>82.35</v>
      </c>
    </row>
    <row r="3524" customFormat="false" ht="15" hidden="false" customHeight="false" outlineLevel="0" collapsed="false">
      <c r="A3524" s="24" t="s">
        <v>4347</v>
      </c>
      <c r="B3524" s="39" t="n">
        <v>46100</v>
      </c>
      <c r="C3524" s="24" t="s">
        <v>340</v>
      </c>
      <c r="D3524" s="24" t="s">
        <v>826</v>
      </c>
      <c r="E3524" s="24" t="s">
        <v>111</v>
      </c>
      <c r="F3524" s="38" t="n">
        <v>100</v>
      </c>
      <c r="G3524" s="42" t="n">
        <f aca="false">DATE(YEAR(B3524),MONTH(B3524),1)</f>
        <v>46082</v>
      </c>
      <c r="H3524" s="24" t="str">
        <f aca="false">INDEX(Customers!$B$2:$B$601,MATCH(C3524,Customers!$A$2:$A$601,0))</f>
        <v>Rift Valley</v>
      </c>
      <c r="I3524" s="43" t="n">
        <f aca="false">ROUND(MIN(INDEX(Assumptions!$D$13:$D$18,MATCH(E3524,Assumptions!$A$13:$A$18,0)),MAX(INDEX(Assumptions!$C$13:$C$18,MATCH(E3524,Assumptions!$A$13:$A$18,0)),INDEX(Assumptions!$B$13:$B$18,MATCH(E3524,Assumptions!$A$13:$A$18,0))*F3524)),2)</f>
        <v>4</v>
      </c>
    </row>
    <row r="3525" customFormat="false" ht="15" hidden="false" customHeight="false" outlineLevel="0" collapsed="false">
      <c r="A3525" s="24" t="s">
        <v>4348</v>
      </c>
      <c r="B3525" s="39" t="n">
        <v>46100</v>
      </c>
      <c r="C3525" s="24" t="s">
        <v>376</v>
      </c>
      <c r="D3525" s="24" t="s">
        <v>826</v>
      </c>
      <c r="E3525" s="24" t="s">
        <v>113</v>
      </c>
      <c r="F3525" s="38" t="n">
        <v>50</v>
      </c>
      <c r="G3525" s="42" t="n">
        <f aca="false">DATE(YEAR(B3525),MONTH(B3525),1)</f>
        <v>46082</v>
      </c>
      <c r="H3525" s="24" t="str">
        <f aca="false">INDEX(Customers!$B$2:$B$601,MATCH(C3525,Customers!$A$2:$A$601,0))</f>
        <v>Nairobi</v>
      </c>
      <c r="I3525" s="43" t="n">
        <f aca="false">ROUND(MIN(INDEX(Assumptions!$D$13:$D$18,MATCH(E3525,Assumptions!$A$13:$A$18,0)),MAX(INDEX(Assumptions!$C$13:$C$18,MATCH(E3525,Assumptions!$A$13:$A$18,0)),INDEX(Assumptions!$B$13:$B$18,MATCH(E3525,Assumptions!$A$13:$A$18,0))*F3525)),2)</f>
        <v>2.5</v>
      </c>
    </row>
    <row r="3526" customFormat="false" ht="15" hidden="false" customHeight="false" outlineLevel="0" collapsed="false">
      <c r="A3526" s="24" t="s">
        <v>4349</v>
      </c>
      <c r="B3526" s="39" t="n">
        <v>46100</v>
      </c>
      <c r="C3526" s="24" t="s">
        <v>379</v>
      </c>
      <c r="D3526" s="24" t="s">
        <v>826</v>
      </c>
      <c r="E3526" s="24" t="s">
        <v>103</v>
      </c>
      <c r="F3526" s="38" t="n">
        <v>970</v>
      </c>
      <c r="G3526" s="42" t="n">
        <f aca="false">DATE(YEAR(B3526),MONTH(B3526),1)</f>
        <v>46082</v>
      </c>
      <c r="H3526" s="24" t="str">
        <f aca="false">INDEX(Customers!$B$2:$B$601,MATCH(C3526,Customers!$A$2:$A$601,0))</f>
        <v>Nairobi</v>
      </c>
      <c r="I3526" s="43" t="n">
        <f aca="false">ROUND(MIN(INDEX(Assumptions!$D$13:$D$18,MATCH(E3526,Assumptions!$A$13:$A$18,0)),MAX(INDEX(Assumptions!$C$13:$C$18,MATCH(E3526,Assumptions!$A$13:$A$18,0)),INDEX(Assumptions!$B$13:$B$18,MATCH(E3526,Assumptions!$A$13:$A$18,0))*F3526)),2)</f>
        <v>9.7</v>
      </c>
    </row>
    <row r="3527" customFormat="false" ht="15" hidden="false" customHeight="false" outlineLevel="0" collapsed="false">
      <c r="A3527" s="24" t="s">
        <v>4350</v>
      </c>
      <c r="B3527" s="39" t="n">
        <v>46100</v>
      </c>
      <c r="C3527" s="24" t="s">
        <v>379</v>
      </c>
      <c r="D3527" s="24" t="s">
        <v>826</v>
      </c>
      <c r="E3527" s="24" t="s">
        <v>103</v>
      </c>
      <c r="F3527" s="38" t="n">
        <v>5010</v>
      </c>
      <c r="G3527" s="42" t="n">
        <f aca="false">DATE(YEAR(B3527),MONTH(B3527),1)</f>
        <v>46082</v>
      </c>
      <c r="H3527" s="24" t="str">
        <f aca="false">INDEX(Customers!$B$2:$B$601,MATCH(C3527,Customers!$A$2:$A$601,0))</f>
        <v>Nairobi</v>
      </c>
      <c r="I3527" s="43" t="n">
        <f aca="false">ROUND(MIN(INDEX(Assumptions!$D$13:$D$18,MATCH(E3527,Assumptions!$A$13:$A$18,0)),MAX(INDEX(Assumptions!$C$13:$C$18,MATCH(E3527,Assumptions!$A$13:$A$18,0)),INDEX(Assumptions!$B$13:$B$18,MATCH(E3527,Assumptions!$A$13:$A$18,0))*F3527)),2)</f>
        <v>50.1</v>
      </c>
    </row>
    <row r="3528" customFormat="false" ht="15" hidden="false" customHeight="false" outlineLevel="0" collapsed="false">
      <c r="A3528" s="24" t="s">
        <v>4351</v>
      </c>
      <c r="B3528" s="39" t="n">
        <v>46100</v>
      </c>
      <c r="C3528" s="24" t="s">
        <v>390</v>
      </c>
      <c r="D3528" s="24" t="s">
        <v>826</v>
      </c>
      <c r="E3528" s="24" t="s">
        <v>103</v>
      </c>
      <c r="F3528" s="38" t="n">
        <v>2260</v>
      </c>
      <c r="G3528" s="42" t="n">
        <f aca="false">DATE(YEAR(B3528),MONTH(B3528),1)</f>
        <v>46082</v>
      </c>
      <c r="H3528" s="24" t="str">
        <f aca="false">INDEX(Customers!$B$2:$B$601,MATCH(C3528,Customers!$A$2:$A$601,0))</f>
        <v>Rift Valley</v>
      </c>
      <c r="I3528" s="43" t="n">
        <f aca="false">ROUND(MIN(INDEX(Assumptions!$D$13:$D$18,MATCH(E3528,Assumptions!$A$13:$A$18,0)),MAX(INDEX(Assumptions!$C$13:$C$18,MATCH(E3528,Assumptions!$A$13:$A$18,0)),INDEX(Assumptions!$B$13:$B$18,MATCH(E3528,Assumptions!$A$13:$A$18,0))*F3528)),2)</f>
        <v>22.6</v>
      </c>
    </row>
    <row r="3529" customFormat="false" ht="15" hidden="false" customHeight="false" outlineLevel="0" collapsed="false">
      <c r="A3529" s="24" t="s">
        <v>4352</v>
      </c>
      <c r="B3529" s="39" t="n">
        <v>46100</v>
      </c>
      <c r="C3529" s="24" t="s">
        <v>407</v>
      </c>
      <c r="D3529" s="24" t="s">
        <v>826</v>
      </c>
      <c r="E3529" s="24" t="s">
        <v>109</v>
      </c>
      <c r="F3529" s="38" t="n">
        <v>6510</v>
      </c>
      <c r="G3529" s="42" t="n">
        <f aca="false">DATE(YEAR(B3529),MONTH(B3529),1)</f>
        <v>46082</v>
      </c>
      <c r="H3529" s="24" t="str">
        <f aca="false">INDEX(Customers!$B$2:$B$601,MATCH(C3529,Customers!$A$2:$A$601,0))</f>
        <v>Coast</v>
      </c>
      <c r="I3529" s="43" t="n">
        <f aca="false">ROUND(MIN(INDEX(Assumptions!$D$13:$D$18,MATCH(E3529,Assumptions!$A$13:$A$18,0)),MAX(INDEX(Assumptions!$C$13:$C$18,MATCH(E3529,Assumptions!$A$13:$A$18,0)),INDEX(Assumptions!$B$13:$B$18,MATCH(E3529,Assumptions!$A$13:$A$18,0))*F3529)),2)</f>
        <v>26.04</v>
      </c>
    </row>
    <row r="3530" customFormat="false" ht="15" hidden="false" customHeight="false" outlineLevel="0" collapsed="false">
      <c r="A3530" s="24" t="s">
        <v>4353</v>
      </c>
      <c r="B3530" s="39" t="n">
        <v>46100</v>
      </c>
      <c r="C3530" s="24" t="s">
        <v>448</v>
      </c>
      <c r="D3530" s="24" t="s">
        <v>205</v>
      </c>
      <c r="E3530" s="24" t="s">
        <v>107</v>
      </c>
      <c r="F3530" s="38" t="n">
        <v>10880</v>
      </c>
      <c r="G3530" s="42" t="n">
        <f aca="false">DATE(YEAR(B3530),MONTH(B3530),1)</f>
        <v>46082</v>
      </c>
      <c r="H3530" s="24" t="str">
        <f aca="false">INDEX(Customers!$B$2:$B$601,MATCH(C3530,Customers!$A$2:$A$601,0))</f>
        <v>Eastern</v>
      </c>
      <c r="I3530" s="43" t="n">
        <f aca="false">ROUND(MIN(INDEX(Assumptions!$D$13:$D$18,MATCH(E3530,Assumptions!$A$13:$A$18,0)),MAX(INDEX(Assumptions!$C$13:$C$18,MATCH(E3530,Assumptions!$A$13:$A$18,0)),INDEX(Assumptions!$B$13:$B$18,MATCH(E3530,Assumptions!$A$13:$A$18,0))*F3530)),2)</f>
        <v>0</v>
      </c>
    </row>
    <row r="3531" customFormat="false" ht="15" hidden="false" customHeight="false" outlineLevel="0" collapsed="false">
      <c r="A3531" s="24" t="s">
        <v>4354</v>
      </c>
      <c r="B3531" s="39" t="n">
        <v>46100</v>
      </c>
      <c r="C3531" s="24" t="s">
        <v>463</v>
      </c>
      <c r="D3531" s="24" t="s">
        <v>826</v>
      </c>
      <c r="E3531" s="24" t="s">
        <v>111</v>
      </c>
      <c r="F3531" s="38" t="n">
        <v>100</v>
      </c>
      <c r="G3531" s="42" t="n">
        <f aca="false">DATE(YEAR(B3531),MONTH(B3531),1)</f>
        <v>46082</v>
      </c>
      <c r="H3531" s="24" t="str">
        <f aca="false">INDEX(Customers!$B$2:$B$601,MATCH(C3531,Customers!$A$2:$A$601,0))</f>
        <v>Eastern</v>
      </c>
      <c r="I3531" s="43" t="n">
        <f aca="false">ROUND(MIN(INDEX(Assumptions!$D$13:$D$18,MATCH(E3531,Assumptions!$A$13:$A$18,0)),MAX(INDEX(Assumptions!$C$13:$C$18,MATCH(E3531,Assumptions!$A$13:$A$18,0)),INDEX(Assumptions!$B$13:$B$18,MATCH(E3531,Assumptions!$A$13:$A$18,0))*F3531)),2)</f>
        <v>4</v>
      </c>
    </row>
    <row r="3532" customFormat="false" ht="15" hidden="false" customHeight="false" outlineLevel="0" collapsed="false">
      <c r="A3532" s="24" t="s">
        <v>4355</v>
      </c>
      <c r="B3532" s="39" t="n">
        <v>46100</v>
      </c>
      <c r="C3532" s="24" t="s">
        <v>475</v>
      </c>
      <c r="D3532" s="24" t="s">
        <v>826</v>
      </c>
      <c r="E3532" s="24" t="s">
        <v>113</v>
      </c>
      <c r="F3532" s="38" t="n">
        <v>99</v>
      </c>
      <c r="G3532" s="42" t="n">
        <f aca="false">DATE(YEAR(B3532),MONTH(B3532),1)</f>
        <v>46082</v>
      </c>
      <c r="H3532" s="24" t="str">
        <f aca="false">INDEX(Customers!$B$2:$B$601,MATCH(C3532,Customers!$A$2:$A$601,0))</f>
        <v>Coast</v>
      </c>
      <c r="I3532" s="43" t="n">
        <f aca="false">ROUND(MIN(INDEX(Assumptions!$D$13:$D$18,MATCH(E3532,Assumptions!$A$13:$A$18,0)),MAX(INDEX(Assumptions!$C$13:$C$18,MATCH(E3532,Assumptions!$A$13:$A$18,0)),INDEX(Assumptions!$B$13:$B$18,MATCH(E3532,Assumptions!$A$13:$A$18,0))*F3532)),2)</f>
        <v>4.95</v>
      </c>
    </row>
    <row r="3533" customFormat="false" ht="15" hidden="false" customHeight="false" outlineLevel="0" collapsed="false">
      <c r="A3533" s="24" t="s">
        <v>4356</v>
      </c>
      <c r="B3533" s="39" t="n">
        <v>46100</v>
      </c>
      <c r="C3533" s="24" t="s">
        <v>477</v>
      </c>
      <c r="D3533" s="24" t="s">
        <v>826</v>
      </c>
      <c r="E3533" s="24" t="s">
        <v>103</v>
      </c>
      <c r="F3533" s="38" t="n">
        <v>1390</v>
      </c>
      <c r="G3533" s="42" t="n">
        <f aca="false">DATE(YEAR(B3533),MONTH(B3533),1)</f>
        <v>46082</v>
      </c>
      <c r="H3533" s="24" t="str">
        <f aca="false">INDEX(Customers!$B$2:$B$601,MATCH(C3533,Customers!$A$2:$A$601,0))</f>
        <v>Central</v>
      </c>
      <c r="I3533" s="43" t="n">
        <f aca="false">ROUND(MIN(INDEX(Assumptions!$D$13:$D$18,MATCH(E3533,Assumptions!$A$13:$A$18,0)),MAX(INDEX(Assumptions!$C$13:$C$18,MATCH(E3533,Assumptions!$A$13:$A$18,0)),INDEX(Assumptions!$B$13:$B$18,MATCH(E3533,Assumptions!$A$13:$A$18,0))*F3533)),2)</f>
        <v>13.9</v>
      </c>
    </row>
    <row r="3534" customFormat="false" ht="15" hidden="false" customHeight="false" outlineLevel="0" collapsed="false">
      <c r="A3534" s="24" t="s">
        <v>4357</v>
      </c>
      <c r="B3534" s="39" t="n">
        <v>46100</v>
      </c>
      <c r="C3534" s="24" t="s">
        <v>505</v>
      </c>
      <c r="D3534" s="24" t="s">
        <v>204</v>
      </c>
      <c r="E3534" s="24" t="s">
        <v>107</v>
      </c>
      <c r="F3534" s="38" t="n">
        <v>2510</v>
      </c>
      <c r="G3534" s="42" t="n">
        <f aca="false">DATE(YEAR(B3534),MONTH(B3534),1)</f>
        <v>46082</v>
      </c>
      <c r="H3534" s="24" t="str">
        <f aca="false">INDEX(Customers!$B$2:$B$601,MATCH(C3534,Customers!$A$2:$A$601,0))</f>
        <v>Eastern</v>
      </c>
      <c r="I3534" s="43" t="n">
        <f aca="false">ROUND(MIN(INDEX(Assumptions!$D$13:$D$18,MATCH(E3534,Assumptions!$A$13:$A$18,0)),MAX(INDEX(Assumptions!$C$13:$C$18,MATCH(E3534,Assumptions!$A$13:$A$18,0)),INDEX(Assumptions!$B$13:$B$18,MATCH(E3534,Assumptions!$A$13:$A$18,0))*F3534)),2)</f>
        <v>0</v>
      </c>
    </row>
    <row r="3535" customFormat="false" ht="15" hidden="false" customHeight="false" outlineLevel="0" collapsed="false">
      <c r="A3535" s="24" t="s">
        <v>4358</v>
      </c>
      <c r="B3535" s="39" t="n">
        <v>46100</v>
      </c>
      <c r="C3535" s="24" t="s">
        <v>521</v>
      </c>
      <c r="D3535" s="24" t="s">
        <v>826</v>
      </c>
      <c r="E3535" s="24" t="s">
        <v>103</v>
      </c>
      <c r="F3535" s="38" t="n">
        <v>1010</v>
      </c>
      <c r="G3535" s="42" t="n">
        <f aca="false">DATE(YEAR(B3535),MONTH(B3535),1)</f>
        <v>46082</v>
      </c>
      <c r="H3535" s="24" t="str">
        <f aca="false">INDEX(Customers!$B$2:$B$601,MATCH(C3535,Customers!$A$2:$A$601,0))</f>
        <v>Western</v>
      </c>
      <c r="I3535" s="43" t="n">
        <f aca="false">ROUND(MIN(INDEX(Assumptions!$D$13:$D$18,MATCH(E3535,Assumptions!$A$13:$A$18,0)),MAX(INDEX(Assumptions!$C$13:$C$18,MATCH(E3535,Assumptions!$A$13:$A$18,0)),INDEX(Assumptions!$B$13:$B$18,MATCH(E3535,Assumptions!$A$13:$A$18,0))*F3535)),2)</f>
        <v>10.1</v>
      </c>
    </row>
    <row r="3536" customFormat="false" ht="15" hidden="false" customHeight="false" outlineLevel="0" collapsed="false">
      <c r="A3536" s="24" t="s">
        <v>4359</v>
      </c>
      <c r="B3536" s="39" t="n">
        <v>46100</v>
      </c>
      <c r="C3536" s="24" t="s">
        <v>531</v>
      </c>
      <c r="D3536" s="24" t="s">
        <v>826</v>
      </c>
      <c r="E3536" s="24" t="s">
        <v>103</v>
      </c>
      <c r="F3536" s="38" t="n">
        <v>180</v>
      </c>
      <c r="G3536" s="42" t="n">
        <f aca="false">DATE(YEAR(B3536),MONTH(B3536),1)</f>
        <v>46082</v>
      </c>
      <c r="H3536" s="24" t="str">
        <f aca="false">INDEX(Customers!$B$2:$B$601,MATCH(C3536,Customers!$A$2:$A$601,0))</f>
        <v>Nairobi</v>
      </c>
      <c r="I3536" s="43" t="n">
        <f aca="false">ROUND(MIN(INDEX(Assumptions!$D$13:$D$18,MATCH(E3536,Assumptions!$A$13:$A$18,0)),MAX(INDEX(Assumptions!$C$13:$C$18,MATCH(E3536,Assumptions!$A$13:$A$18,0)),INDEX(Assumptions!$B$13:$B$18,MATCH(E3536,Assumptions!$A$13:$A$18,0))*F3536)),2)</f>
        <v>5</v>
      </c>
    </row>
    <row r="3537" customFormat="false" ht="15" hidden="false" customHeight="false" outlineLevel="0" collapsed="false">
      <c r="A3537" s="24" t="s">
        <v>4360</v>
      </c>
      <c r="B3537" s="39" t="n">
        <v>46100</v>
      </c>
      <c r="C3537" s="24" t="s">
        <v>547</v>
      </c>
      <c r="D3537" s="24" t="s">
        <v>826</v>
      </c>
      <c r="E3537" s="24" t="s">
        <v>111</v>
      </c>
      <c r="F3537" s="38" t="n">
        <v>100</v>
      </c>
      <c r="G3537" s="42" t="n">
        <f aca="false">DATE(YEAR(B3537),MONTH(B3537),1)</f>
        <v>46082</v>
      </c>
      <c r="H3537" s="24" t="str">
        <f aca="false">INDEX(Customers!$B$2:$B$601,MATCH(C3537,Customers!$A$2:$A$601,0))</f>
        <v>Central</v>
      </c>
      <c r="I3537" s="43" t="n">
        <f aca="false">ROUND(MIN(INDEX(Assumptions!$D$13:$D$18,MATCH(E3537,Assumptions!$A$13:$A$18,0)),MAX(INDEX(Assumptions!$C$13:$C$18,MATCH(E3537,Assumptions!$A$13:$A$18,0)),INDEX(Assumptions!$B$13:$B$18,MATCH(E3537,Assumptions!$A$13:$A$18,0))*F3537)),2)</f>
        <v>4</v>
      </c>
    </row>
    <row r="3538" customFormat="false" ht="15" hidden="false" customHeight="false" outlineLevel="0" collapsed="false">
      <c r="A3538" s="24" t="s">
        <v>4361</v>
      </c>
      <c r="B3538" s="39" t="n">
        <v>46100</v>
      </c>
      <c r="C3538" s="24" t="s">
        <v>556</v>
      </c>
      <c r="D3538" s="24" t="s">
        <v>826</v>
      </c>
      <c r="E3538" s="24" t="s">
        <v>109</v>
      </c>
      <c r="F3538" s="38" t="n">
        <v>5670</v>
      </c>
      <c r="G3538" s="42" t="n">
        <f aca="false">DATE(YEAR(B3538),MONTH(B3538),1)</f>
        <v>46082</v>
      </c>
      <c r="H3538" s="24" t="str">
        <f aca="false">INDEX(Customers!$B$2:$B$601,MATCH(C3538,Customers!$A$2:$A$601,0))</f>
        <v>Central</v>
      </c>
      <c r="I3538" s="43" t="n">
        <f aca="false">ROUND(MIN(INDEX(Assumptions!$D$13:$D$18,MATCH(E3538,Assumptions!$A$13:$A$18,0)),MAX(INDEX(Assumptions!$C$13:$C$18,MATCH(E3538,Assumptions!$A$13:$A$18,0)),INDEX(Assumptions!$B$13:$B$18,MATCH(E3538,Assumptions!$A$13:$A$18,0))*F3538)),2)</f>
        <v>22.68</v>
      </c>
    </row>
    <row r="3539" customFormat="false" ht="15" hidden="false" customHeight="false" outlineLevel="0" collapsed="false">
      <c r="A3539" s="24" t="s">
        <v>4362</v>
      </c>
      <c r="B3539" s="39" t="n">
        <v>46100</v>
      </c>
      <c r="C3539" s="24" t="s">
        <v>560</v>
      </c>
      <c r="D3539" s="24" t="s">
        <v>826</v>
      </c>
      <c r="E3539" s="24" t="s">
        <v>111</v>
      </c>
      <c r="F3539" s="38" t="n">
        <v>20</v>
      </c>
      <c r="G3539" s="42" t="n">
        <f aca="false">DATE(YEAR(B3539),MONTH(B3539),1)</f>
        <v>46082</v>
      </c>
      <c r="H3539" s="24" t="str">
        <f aca="false">INDEX(Customers!$B$2:$B$601,MATCH(C3539,Customers!$A$2:$A$601,0))</f>
        <v>Eastern</v>
      </c>
      <c r="I3539" s="43" t="n">
        <f aca="false">ROUND(MIN(INDEX(Assumptions!$D$13:$D$18,MATCH(E3539,Assumptions!$A$13:$A$18,0)),MAX(INDEX(Assumptions!$C$13:$C$18,MATCH(E3539,Assumptions!$A$13:$A$18,0)),INDEX(Assumptions!$B$13:$B$18,MATCH(E3539,Assumptions!$A$13:$A$18,0))*F3539)),2)</f>
        <v>0.8</v>
      </c>
    </row>
    <row r="3540" customFormat="false" ht="15" hidden="false" customHeight="false" outlineLevel="0" collapsed="false">
      <c r="A3540" s="24" t="s">
        <v>4363</v>
      </c>
      <c r="B3540" s="39" t="n">
        <v>46100</v>
      </c>
      <c r="C3540" s="24" t="s">
        <v>576</v>
      </c>
      <c r="D3540" s="24" t="s">
        <v>189</v>
      </c>
      <c r="E3540" s="24" t="s">
        <v>107</v>
      </c>
      <c r="F3540" s="38" t="n">
        <v>33310</v>
      </c>
      <c r="G3540" s="42" t="n">
        <f aca="false">DATE(YEAR(B3540),MONTH(B3540),1)</f>
        <v>46082</v>
      </c>
      <c r="H3540" s="24" t="str">
        <f aca="false">INDEX(Customers!$B$2:$B$601,MATCH(C3540,Customers!$A$2:$A$601,0))</f>
        <v>Coast</v>
      </c>
      <c r="I3540" s="43" t="n">
        <f aca="false">ROUND(MIN(INDEX(Assumptions!$D$13:$D$18,MATCH(E3540,Assumptions!$A$13:$A$18,0)),MAX(INDEX(Assumptions!$C$13:$C$18,MATCH(E3540,Assumptions!$A$13:$A$18,0)),INDEX(Assumptions!$B$13:$B$18,MATCH(E3540,Assumptions!$A$13:$A$18,0))*F3540)),2)</f>
        <v>0</v>
      </c>
    </row>
    <row r="3541" customFormat="false" ht="15" hidden="false" customHeight="false" outlineLevel="0" collapsed="false">
      <c r="A3541" s="24" t="s">
        <v>4364</v>
      </c>
      <c r="B3541" s="39" t="n">
        <v>46100</v>
      </c>
      <c r="C3541" s="24" t="s">
        <v>585</v>
      </c>
      <c r="D3541" s="24" t="s">
        <v>205</v>
      </c>
      <c r="E3541" s="24" t="s">
        <v>105</v>
      </c>
      <c r="F3541" s="38" t="n">
        <v>10340</v>
      </c>
      <c r="G3541" s="42" t="n">
        <f aca="false">DATE(YEAR(B3541),MONTH(B3541),1)</f>
        <v>46082</v>
      </c>
      <c r="H3541" s="24" t="str">
        <f aca="false">INDEX(Customers!$B$2:$B$601,MATCH(C3541,Customers!$A$2:$A$601,0))</f>
        <v>Eastern</v>
      </c>
      <c r="I3541" s="43" t="n">
        <f aca="false">ROUND(MIN(INDEX(Assumptions!$D$13:$D$18,MATCH(E3541,Assumptions!$A$13:$A$18,0)),MAX(INDEX(Assumptions!$C$13:$C$18,MATCH(E3541,Assumptions!$A$13:$A$18,0)),INDEX(Assumptions!$B$13:$B$18,MATCH(E3541,Assumptions!$A$13:$A$18,0))*F3541)),2)</f>
        <v>155.1</v>
      </c>
    </row>
    <row r="3542" customFormat="false" ht="15" hidden="false" customHeight="false" outlineLevel="0" collapsed="false">
      <c r="A3542" s="24" t="s">
        <v>4365</v>
      </c>
      <c r="B3542" s="39" t="n">
        <v>46100</v>
      </c>
      <c r="C3542" s="24" t="s">
        <v>597</v>
      </c>
      <c r="D3542" s="24" t="s">
        <v>826</v>
      </c>
      <c r="E3542" s="24" t="s">
        <v>109</v>
      </c>
      <c r="F3542" s="38" t="n">
        <v>19040</v>
      </c>
      <c r="G3542" s="42" t="n">
        <f aca="false">DATE(YEAR(B3542),MONTH(B3542),1)</f>
        <v>46082</v>
      </c>
      <c r="H3542" s="24" t="str">
        <f aca="false">INDEX(Customers!$B$2:$B$601,MATCH(C3542,Customers!$A$2:$A$601,0))</f>
        <v>Eastern</v>
      </c>
      <c r="I3542" s="43" t="n">
        <f aca="false">ROUND(MIN(INDEX(Assumptions!$D$13:$D$18,MATCH(E3542,Assumptions!$A$13:$A$18,0)),MAX(INDEX(Assumptions!$C$13:$C$18,MATCH(E3542,Assumptions!$A$13:$A$18,0)),INDEX(Assumptions!$B$13:$B$18,MATCH(E3542,Assumptions!$A$13:$A$18,0))*F3542)),2)</f>
        <v>40</v>
      </c>
    </row>
    <row r="3543" customFormat="false" ht="15" hidden="false" customHeight="false" outlineLevel="0" collapsed="false">
      <c r="A3543" s="24" t="s">
        <v>4366</v>
      </c>
      <c r="B3543" s="39" t="n">
        <v>46100</v>
      </c>
      <c r="C3543" s="24" t="s">
        <v>608</v>
      </c>
      <c r="D3543" s="24" t="s">
        <v>212</v>
      </c>
      <c r="E3543" s="24" t="s">
        <v>105</v>
      </c>
      <c r="F3543" s="38" t="n">
        <v>31800</v>
      </c>
      <c r="G3543" s="42" t="n">
        <f aca="false">DATE(YEAR(B3543),MONTH(B3543),1)</f>
        <v>46082</v>
      </c>
      <c r="H3543" s="24" t="str">
        <f aca="false">INDEX(Customers!$B$2:$B$601,MATCH(C3543,Customers!$A$2:$A$601,0))</f>
        <v>Eastern</v>
      </c>
      <c r="I3543" s="43" t="n">
        <f aca="false">ROUND(MIN(INDEX(Assumptions!$D$13:$D$18,MATCH(E3543,Assumptions!$A$13:$A$18,0)),MAX(INDEX(Assumptions!$C$13:$C$18,MATCH(E3543,Assumptions!$A$13:$A$18,0)),INDEX(Assumptions!$B$13:$B$18,MATCH(E3543,Assumptions!$A$13:$A$18,0))*F3543)),2)</f>
        <v>200</v>
      </c>
    </row>
    <row r="3544" customFormat="false" ht="15" hidden="false" customHeight="false" outlineLevel="0" collapsed="false">
      <c r="A3544" s="24" t="s">
        <v>4367</v>
      </c>
      <c r="B3544" s="39" t="n">
        <v>46100</v>
      </c>
      <c r="C3544" s="24" t="s">
        <v>614</v>
      </c>
      <c r="D3544" s="24" t="s">
        <v>826</v>
      </c>
      <c r="E3544" s="24" t="s">
        <v>113</v>
      </c>
      <c r="F3544" s="38" t="n">
        <v>99</v>
      </c>
      <c r="G3544" s="42" t="n">
        <f aca="false">DATE(YEAR(B3544),MONTH(B3544),1)</f>
        <v>46082</v>
      </c>
      <c r="H3544" s="24" t="str">
        <f aca="false">INDEX(Customers!$B$2:$B$601,MATCH(C3544,Customers!$A$2:$A$601,0))</f>
        <v>Central</v>
      </c>
      <c r="I3544" s="43" t="n">
        <f aca="false">ROUND(MIN(INDEX(Assumptions!$D$13:$D$18,MATCH(E3544,Assumptions!$A$13:$A$18,0)),MAX(INDEX(Assumptions!$C$13:$C$18,MATCH(E3544,Assumptions!$A$13:$A$18,0)),INDEX(Assumptions!$B$13:$B$18,MATCH(E3544,Assumptions!$A$13:$A$18,0))*F3544)),2)</f>
        <v>4.95</v>
      </c>
    </row>
    <row r="3545" customFormat="false" ht="15" hidden="false" customHeight="false" outlineLevel="0" collapsed="false">
      <c r="A3545" s="24" t="s">
        <v>4368</v>
      </c>
      <c r="B3545" s="39" t="n">
        <v>46100</v>
      </c>
      <c r="C3545" s="24" t="s">
        <v>631</v>
      </c>
      <c r="D3545" s="24" t="s">
        <v>826</v>
      </c>
      <c r="E3545" s="24" t="s">
        <v>113</v>
      </c>
      <c r="F3545" s="38" t="n">
        <v>250</v>
      </c>
      <c r="G3545" s="42" t="n">
        <f aca="false">DATE(YEAR(B3545),MONTH(B3545),1)</f>
        <v>46082</v>
      </c>
      <c r="H3545" s="24" t="str">
        <f aca="false">INDEX(Customers!$B$2:$B$601,MATCH(C3545,Customers!$A$2:$A$601,0))</f>
        <v>Nairobi</v>
      </c>
      <c r="I3545" s="43" t="n">
        <f aca="false">ROUND(MIN(INDEX(Assumptions!$D$13:$D$18,MATCH(E3545,Assumptions!$A$13:$A$18,0)),MAX(INDEX(Assumptions!$C$13:$C$18,MATCH(E3545,Assumptions!$A$13:$A$18,0)),INDEX(Assumptions!$B$13:$B$18,MATCH(E3545,Assumptions!$A$13:$A$18,0))*F3545)),2)</f>
        <v>12.5</v>
      </c>
    </row>
    <row r="3546" customFormat="false" ht="15" hidden="false" customHeight="false" outlineLevel="0" collapsed="false">
      <c r="A3546" s="24" t="s">
        <v>4369</v>
      </c>
      <c r="B3546" s="39" t="n">
        <v>46100</v>
      </c>
      <c r="C3546" s="24" t="s">
        <v>639</v>
      </c>
      <c r="D3546" s="24" t="s">
        <v>161</v>
      </c>
      <c r="E3546" s="24" t="s">
        <v>107</v>
      </c>
      <c r="F3546" s="38" t="n">
        <v>11190</v>
      </c>
      <c r="G3546" s="42" t="n">
        <f aca="false">DATE(YEAR(B3546),MONTH(B3546),1)</f>
        <v>46082</v>
      </c>
      <c r="H3546" s="24" t="str">
        <f aca="false">INDEX(Customers!$B$2:$B$601,MATCH(C3546,Customers!$A$2:$A$601,0))</f>
        <v>Nairobi</v>
      </c>
      <c r="I3546" s="43" t="n">
        <f aca="false">ROUND(MIN(INDEX(Assumptions!$D$13:$D$18,MATCH(E3546,Assumptions!$A$13:$A$18,0)),MAX(INDEX(Assumptions!$C$13:$C$18,MATCH(E3546,Assumptions!$A$13:$A$18,0)),INDEX(Assumptions!$B$13:$B$18,MATCH(E3546,Assumptions!$A$13:$A$18,0))*F3546)),2)</f>
        <v>0</v>
      </c>
    </row>
    <row r="3547" customFormat="false" ht="15" hidden="false" customHeight="false" outlineLevel="0" collapsed="false">
      <c r="A3547" s="24" t="s">
        <v>4370</v>
      </c>
      <c r="B3547" s="39" t="n">
        <v>46100</v>
      </c>
      <c r="C3547" s="24" t="s">
        <v>660</v>
      </c>
      <c r="D3547" s="24" t="s">
        <v>826</v>
      </c>
      <c r="E3547" s="24" t="s">
        <v>109</v>
      </c>
      <c r="F3547" s="38" t="n">
        <v>1430</v>
      </c>
      <c r="G3547" s="42" t="n">
        <f aca="false">DATE(YEAR(B3547),MONTH(B3547),1)</f>
        <v>46082</v>
      </c>
      <c r="H3547" s="24" t="str">
        <f aca="false">INDEX(Customers!$B$2:$B$601,MATCH(C3547,Customers!$A$2:$A$601,0))</f>
        <v>Central</v>
      </c>
      <c r="I3547" s="43" t="n">
        <f aca="false">ROUND(MIN(INDEX(Assumptions!$D$13:$D$18,MATCH(E3547,Assumptions!$A$13:$A$18,0)),MAX(INDEX(Assumptions!$C$13:$C$18,MATCH(E3547,Assumptions!$A$13:$A$18,0)),INDEX(Assumptions!$B$13:$B$18,MATCH(E3547,Assumptions!$A$13:$A$18,0))*F3547)),2)</f>
        <v>5.72</v>
      </c>
    </row>
    <row r="3548" customFormat="false" ht="15" hidden="false" customHeight="false" outlineLevel="0" collapsed="false">
      <c r="A3548" s="24" t="s">
        <v>4371</v>
      </c>
      <c r="B3548" s="39" t="n">
        <v>46100</v>
      </c>
      <c r="C3548" s="24" t="s">
        <v>662</v>
      </c>
      <c r="D3548" s="24" t="s">
        <v>175</v>
      </c>
      <c r="E3548" s="24" t="s">
        <v>105</v>
      </c>
      <c r="F3548" s="38" t="n">
        <v>1620</v>
      </c>
      <c r="G3548" s="42" t="n">
        <f aca="false">DATE(YEAR(B3548),MONTH(B3548),1)</f>
        <v>46082</v>
      </c>
      <c r="H3548" s="24" t="str">
        <f aca="false">INDEX(Customers!$B$2:$B$601,MATCH(C3548,Customers!$A$2:$A$601,0))</f>
        <v>Rift Valley</v>
      </c>
      <c r="I3548" s="43" t="n">
        <f aca="false">ROUND(MIN(INDEX(Assumptions!$D$13:$D$18,MATCH(E3548,Assumptions!$A$13:$A$18,0)),MAX(INDEX(Assumptions!$C$13:$C$18,MATCH(E3548,Assumptions!$A$13:$A$18,0)),INDEX(Assumptions!$B$13:$B$18,MATCH(E3548,Assumptions!$A$13:$A$18,0))*F3548)),2)</f>
        <v>24.3</v>
      </c>
    </row>
    <row r="3549" customFormat="false" ht="15" hidden="false" customHeight="false" outlineLevel="0" collapsed="false">
      <c r="A3549" s="24" t="s">
        <v>4372</v>
      </c>
      <c r="B3549" s="39" t="n">
        <v>46100</v>
      </c>
      <c r="C3549" s="24" t="s">
        <v>673</v>
      </c>
      <c r="D3549" s="24" t="s">
        <v>826</v>
      </c>
      <c r="E3549" s="24" t="s">
        <v>109</v>
      </c>
      <c r="F3549" s="38" t="n">
        <v>2340</v>
      </c>
      <c r="G3549" s="42" t="n">
        <f aca="false">DATE(YEAR(B3549),MONTH(B3549),1)</f>
        <v>46082</v>
      </c>
      <c r="H3549" s="24" t="str">
        <f aca="false">INDEX(Customers!$B$2:$B$601,MATCH(C3549,Customers!$A$2:$A$601,0))</f>
        <v>Nairobi</v>
      </c>
      <c r="I3549" s="43" t="n">
        <f aca="false">ROUND(MIN(INDEX(Assumptions!$D$13:$D$18,MATCH(E3549,Assumptions!$A$13:$A$18,0)),MAX(INDEX(Assumptions!$C$13:$C$18,MATCH(E3549,Assumptions!$A$13:$A$18,0)),INDEX(Assumptions!$B$13:$B$18,MATCH(E3549,Assumptions!$A$13:$A$18,0))*F3549)),2)</f>
        <v>9.36</v>
      </c>
    </row>
    <row r="3550" customFormat="false" ht="15" hidden="false" customHeight="false" outlineLevel="0" collapsed="false">
      <c r="A3550" s="24" t="s">
        <v>4373</v>
      </c>
      <c r="B3550" s="39" t="n">
        <v>46100</v>
      </c>
      <c r="C3550" s="24" t="s">
        <v>729</v>
      </c>
      <c r="D3550" s="24" t="s">
        <v>826</v>
      </c>
      <c r="E3550" s="24" t="s">
        <v>111</v>
      </c>
      <c r="F3550" s="38" t="n">
        <v>100</v>
      </c>
      <c r="G3550" s="42" t="n">
        <f aca="false">DATE(YEAR(B3550),MONTH(B3550),1)</f>
        <v>46082</v>
      </c>
      <c r="H3550" s="24" t="str">
        <f aca="false">INDEX(Customers!$B$2:$B$601,MATCH(C3550,Customers!$A$2:$A$601,0))</f>
        <v>Central</v>
      </c>
      <c r="I3550" s="43" t="n">
        <f aca="false">ROUND(MIN(INDEX(Assumptions!$D$13:$D$18,MATCH(E3550,Assumptions!$A$13:$A$18,0)),MAX(INDEX(Assumptions!$C$13:$C$18,MATCH(E3550,Assumptions!$A$13:$A$18,0)),INDEX(Assumptions!$B$13:$B$18,MATCH(E3550,Assumptions!$A$13:$A$18,0))*F3550)),2)</f>
        <v>4</v>
      </c>
    </row>
    <row r="3551" customFormat="false" ht="15" hidden="false" customHeight="false" outlineLevel="0" collapsed="false">
      <c r="A3551" s="24" t="s">
        <v>4374</v>
      </c>
      <c r="B3551" s="39" t="n">
        <v>46100</v>
      </c>
      <c r="C3551" s="24" t="s">
        <v>729</v>
      </c>
      <c r="D3551" s="24" t="s">
        <v>826</v>
      </c>
      <c r="E3551" s="24" t="s">
        <v>111</v>
      </c>
      <c r="F3551" s="38" t="n">
        <v>100</v>
      </c>
      <c r="G3551" s="42" t="n">
        <f aca="false">DATE(YEAR(B3551),MONTH(B3551),1)</f>
        <v>46082</v>
      </c>
      <c r="H3551" s="24" t="str">
        <f aca="false">INDEX(Customers!$B$2:$B$601,MATCH(C3551,Customers!$A$2:$A$601,0))</f>
        <v>Central</v>
      </c>
      <c r="I3551" s="43" t="n">
        <f aca="false">ROUND(MIN(INDEX(Assumptions!$D$13:$D$18,MATCH(E3551,Assumptions!$A$13:$A$18,0)),MAX(INDEX(Assumptions!$C$13:$C$18,MATCH(E3551,Assumptions!$A$13:$A$18,0)),INDEX(Assumptions!$B$13:$B$18,MATCH(E3551,Assumptions!$A$13:$A$18,0))*F3551)),2)</f>
        <v>4</v>
      </c>
    </row>
    <row r="3552" customFormat="false" ht="15" hidden="false" customHeight="false" outlineLevel="0" collapsed="false">
      <c r="A3552" s="24" t="s">
        <v>4375</v>
      </c>
      <c r="B3552" s="39" t="n">
        <v>46100</v>
      </c>
      <c r="C3552" s="24" t="s">
        <v>816</v>
      </c>
      <c r="D3552" s="24" t="s">
        <v>826</v>
      </c>
      <c r="E3552" s="24" t="s">
        <v>103</v>
      </c>
      <c r="F3552" s="38" t="n">
        <v>750</v>
      </c>
      <c r="G3552" s="42" t="n">
        <f aca="false">DATE(YEAR(B3552),MONTH(B3552),1)</f>
        <v>46082</v>
      </c>
      <c r="H3552" s="24" t="str">
        <f aca="false">INDEX(Customers!$B$2:$B$601,MATCH(C3552,Customers!$A$2:$A$601,0))</f>
        <v>Nairobi</v>
      </c>
      <c r="I3552" s="43" t="n">
        <f aca="false">ROUND(MIN(INDEX(Assumptions!$D$13:$D$18,MATCH(E3552,Assumptions!$A$13:$A$18,0)),MAX(INDEX(Assumptions!$C$13:$C$18,MATCH(E3552,Assumptions!$A$13:$A$18,0)),INDEX(Assumptions!$B$13:$B$18,MATCH(E3552,Assumptions!$A$13:$A$18,0))*F3552)),2)</f>
        <v>7.5</v>
      </c>
    </row>
    <row r="3553" customFormat="false" ht="15" hidden="false" customHeight="false" outlineLevel="0" collapsed="false">
      <c r="A3553" s="24" t="s">
        <v>4376</v>
      </c>
      <c r="B3553" s="39" t="n">
        <v>46101</v>
      </c>
      <c r="C3553" s="24" t="s">
        <v>219</v>
      </c>
      <c r="D3553" s="24" t="s">
        <v>826</v>
      </c>
      <c r="E3553" s="24" t="s">
        <v>109</v>
      </c>
      <c r="F3553" s="38" t="n">
        <v>1860</v>
      </c>
      <c r="G3553" s="42" t="n">
        <f aca="false">DATE(YEAR(B3553),MONTH(B3553),1)</f>
        <v>46082</v>
      </c>
      <c r="H3553" s="24" t="str">
        <f aca="false">INDEX(Customers!$B$2:$B$601,MATCH(C3553,Customers!$A$2:$A$601,0))</f>
        <v>Rift Valley</v>
      </c>
      <c r="I3553" s="43" t="n">
        <f aca="false">ROUND(MIN(INDEX(Assumptions!$D$13:$D$18,MATCH(E3553,Assumptions!$A$13:$A$18,0)),MAX(INDEX(Assumptions!$C$13:$C$18,MATCH(E3553,Assumptions!$A$13:$A$18,0)),INDEX(Assumptions!$B$13:$B$18,MATCH(E3553,Assumptions!$A$13:$A$18,0))*F3553)),2)</f>
        <v>7.44</v>
      </c>
    </row>
    <row r="3554" customFormat="false" ht="15" hidden="false" customHeight="false" outlineLevel="0" collapsed="false">
      <c r="A3554" s="24" t="s">
        <v>4377</v>
      </c>
      <c r="B3554" s="39" t="n">
        <v>46101</v>
      </c>
      <c r="C3554" s="24" t="s">
        <v>219</v>
      </c>
      <c r="D3554" s="24" t="s">
        <v>173</v>
      </c>
      <c r="E3554" s="24" t="s">
        <v>105</v>
      </c>
      <c r="F3554" s="38" t="n">
        <v>3190</v>
      </c>
      <c r="G3554" s="42" t="n">
        <f aca="false">DATE(YEAR(B3554),MONTH(B3554),1)</f>
        <v>46082</v>
      </c>
      <c r="H3554" s="24" t="str">
        <f aca="false">INDEX(Customers!$B$2:$B$601,MATCH(C3554,Customers!$A$2:$A$601,0))</f>
        <v>Rift Valley</v>
      </c>
      <c r="I3554" s="43" t="n">
        <f aca="false">ROUND(MIN(INDEX(Assumptions!$D$13:$D$18,MATCH(E3554,Assumptions!$A$13:$A$18,0)),MAX(INDEX(Assumptions!$C$13:$C$18,MATCH(E3554,Assumptions!$A$13:$A$18,0)),INDEX(Assumptions!$B$13:$B$18,MATCH(E3554,Assumptions!$A$13:$A$18,0))*F3554)),2)</f>
        <v>47.85</v>
      </c>
    </row>
    <row r="3555" customFormat="false" ht="15" hidden="false" customHeight="false" outlineLevel="0" collapsed="false">
      <c r="A3555" s="24" t="s">
        <v>4378</v>
      </c>
      <c r="B3555" s="39" t="n">
        <v>46101</v>
      </c>
      <c r="C3555" s="24" t="s">
        <v>241</v>
      </c>
      <c r="D3555" s="24" t="s">
        <v>826</v>
      </c>
      <c r="E3555" s="24" t="s">
        <v>113</v>
      </c>
      <c r="F3555" s="38" t="n">
        <v>250</v>
      </c>
      <c r="G3555" s="42" t="n">
        <f aca="false">DATE(YEAR(B3555),MONTH(B3555),1)</f>
        <v>46082</v>
      </c>
      <c r="H3555" s="24" t="str">
        <f aca="false">INDEX(Customers!$B$2:$B$601,MATCH(C3555,Customers!$A$2:$A$601,0))</f>
        <v>Rift Valley</v>
      </c>
      <c r="I3555" s="43" t="n">
        <f aca="false">ROUND(MIN(INDEX(Assumptions!$D$13:$D$18,MATCH(E3555,Assumptions!$A$13:$A$18,0)),MAX(INDEX(Assumptions!$C$13:$C$18,MATCH(E3555,Assumptions!$A$13:$A$18,0)),INDEX(Assumptions!$B$13:$B$18,MATCH(E3555,Assumptions!$A$13:$A$18,0))*F3555)),2)</f>
        <v>12.5</v>
      </c>
    </row>
    <row r="3556" customFormat="false" ht="15" hidden="false" customHeight="false" outlineLevel="0" collapsed="false">
      <c r="A3556" s="24" t="s">
        <v>4379</v>
      </c>
      <c r="B3556" s="39" t="n">
        <v>46101</v>
      </c>
      <c r="C3556" s="24" t="s">
        <v>248</v>
      </c>
      <c r="D3556" s="24" t="s">
        <v>826</v>
      </c>
      <c r="E3556" s="24" t="s">
        <v>109</v>
      </c>
      <c r="F3556" s="38" t="n">
        <v>2990</v>
      </c>
      <c r="G3556" s="42" t="n">
        <f aca="false">DATE(YEAR(B3556),MONTH(B3556),1)</f>
        <v>46082</v>
      </c>
      <c r="H3556" s="24" t="str">
        <f aca="false">INDEX(Customers!$B$2:$B$601,MATCH(C3556,Customers!$A$2:$A$601,0))</f>
        <v>Rift Valley</v>
      </c>
      <c r="I3556" s="43" t="n">
        <f aca="false">ROUND(MIN(INDEX(Assumptions!$D$13:$D$18,MATCH(E3556,Assumptions!$A$13:$A$18,0)),MAX(INDEX(Assumptions!$C$13:$C$18,MATCH(E3556,Assumptions!$A$13:$A$18,0)),INDEX(Assumptions!$B$13:$B$18,MATCH(E3556,Assumptions!$A$13:$A$18,0))*F3556)),2)</f>
        <v>11.96</v>
      </c>
    </row>
    <row r="3557" customFormat="false" ht="15" hidden="false" customHeight="false" outlineLevel="0" collapsed="false">
      <c r="A3557" s="24" t="s">
        <v>4380</v>
      </c>
      <c r="B3557" s="39" t="n">
        <v>46101</v>
      </c>
      <c r="C3557" s="24" t="s">
        <v>256</v>
      </c>
      <c r="D3557" s="24" t="s">
        <v>212</v>
      </c>
      <c r="E3557" s="24" t="s">
        <v>105</v>
      </c>
      <c r="F3557" s="38" t="n">
        <v>3200</v>
      </c>
      <c r="G3557" s="42" t="n">
        <f aca="false">DATE(YEAR(B3557),MONTH(B3557),1)</f>
        <v>46082</v>
      </c>
      <c r="H3557" s="24" t="str">
        <f aca="false">INDEX(Customers!$B$2:$B$601,MATCH(C3557,Customers!$A$2:$A$601,0))</f>
        <v>Eastern</v>
      </c>
      <c r="I3557" s="43" t="n">
        <f aca="false">ROUND(MIN(INDEX(Assumptions!$D$13:$D$18,MATCH(E3557,Assumptions!$A$13:$A$18,0)),MAX(INDEX(Assumptions!$C$13:$C$18,MATCH(E3557,Assumptions!$A$13:$A$18,0)),INDEX(Assumptions!$B$13:$B$18,MATCH(E3557,Assumptions!$A$13:$A$18,0))*F3557)),2)</f>
        <v>48</v>
      </c>
    </row>
    <row r="3558" customFormat="false" ht="15" hidden="false" customHeight="false" outlineLevel="0" collapsed="false">
      <c r="A3558" s="24" t="s">
        <v>4381</v>
      </c>
      <c r="B3558" s="39" t="n">
        <v>46101</v>
      </c>
      <c r="C3558" s="24" t="s">
        <v>266</v>
      </c>
      <c r="D3558" s="24" t="s">
        <v>178</v>
      </c>
      <c r="E3558" s="24" t="s">
        <v>105</v>
      </c>
      <c r="F3558" s="38" t="n">
        <v>980</v>
      </c>
      <c r="G3558" s="42" t="n">
        <f aca="false">DATE(YEAR(B3558),MONTH(B3558),1)</f>
        <v>46082</v>
      </c>
      <c r="H3558" s="24" t="str">
        <f aca="false">INDEX(Customers!$B$2:$B$601,MATCH(C3558,Customers!$A$2:$A$601,0))</f>
        <v>Rift Valley</v>
      </c>
      <c r="I3558" s="43" t="n">
        <f aca="false">ROUND(MIN(INDEX(Assumptions!$D$13:$D$18,MATCH(E3558,Assumptions!$A$13:$A$18,0)),MAX(INDEX(Assumptions!$C$13:$C$18,MATCH(E3558,Assumptions!$A$13:$A$18,0)),INDEX(Assumptions!$B$13:$B$18,MATCH(E3558,Assumptions!$A$13:$A$18,0))*F3558)),2)</f>
        <v>14.7</v>
      </c>
    </row>
    <row r="3559" customFormat="false" ht="15" hidden="false" customHeight="false" outlineLevel="0" collapsed="false">
      <c r="A3559" s="24" t="s">
        <v>4382</v>
      </c>
      <c r="B3559" s="39" t="n">
        <v>46101</v>
      </c>
      <c r="C3559" s="24" t="s">
        <v>269</v>
      </c>
      <c r="D3559" s="24" t="s">
        <v>826</v>
      </c>
      <c r="E3559" s="24" t="s">
        <v>103</v>
      </c>
      <c r="F3559" s="38" t="n">
        <v>890</v>
      </c>
      <c r="G3559" s="42" t="n">
        <f aca="false">DATE(YEAR(B3559),MONTH(B3559),1)</f>
        <v>46082</v>
      </c>
      <c r="H3559" s="24" t="str">
        <f aca="false">INDEX(Customers!$B$2:$B$601,MATCH(C3559,Customers!$A$2:$A$601,0))</f>
        <v>Coast</v>
      </c>
      <c r="I3559" s="43" t="n">
        <f aca="false">ROUND(MIN(INDEX(Assumptions!$D$13:$D$18,MATCH(E3559,Assumptions!$A$13:$A$18,0)),MAX(INDEX(Assumptions!$C$13:$C$18,MATCH(E3559,Assumptions!$A$13:$A$18,0)),INDEX(Assumptions!$B$13:$B$18,MATCH(E3559,Assumptions!$A$13:$A$18,0))*F3559)),2)</f>
        <v>8.9</v>
      </c>
    </row>
    <row r="3560" customFormat="false" ht="15" hidden="false" customHeight="false" outlineLevel="0" collapsed="false">
      <c r="A3560" s="24" t="s">
        <v>4383</v>
      </c>
      <c r="B3560" s="39" t="n">
        <v>46101</v>
      </c>
      <c r="C3560" s="24" t="s">
        <v>271</v>
      </c>
      <c r="D3560" s="24" t="s">
        <v>826</v>
      </c>
      <c r="E3560" s="24" t="s">
        <v>109</v>
      </c>
      <c r="F3560" s="38" t="n">
        <v>5680</v>
      </c>
      <c r="G3560" s="42" t="n">
        <f aca="false">DATE(YEAR(B3560),MONTH(B3560),1)</f>
        <v>46082</v>
      </c>
      <c r="H3560" s="24" t="str">
        <f aca="false">INDEX(Customers!$B$2:$B$601,MATCH(C3560,Customers!$A$2:$A$601,0))</f>
        <v>Coast</v>
      </c>
      <c r="I3560" s="43" t="n">
        <f aca="false">ROUND(MIN(INDEX(Assumptions!$D$13:$D$18,MATCH(E3560,Assumptions!$A$13:$A$18,0)),MAX(INDEX(Assumptions!$C$13:$C$18,MATCH(E3560,Assumptions!$A$13:$A$18,0)),INDEX(Assumptions!$B$13:$B$18,MATCH(E3560,Assumptions!$A$13:$A$18,0))*F3560)),2)</f>
        <v>22.72</v>
      </c>
    </row>
    <row r="3561" customFormat="false" ht="15" hidden="false" customHeight="false" outlineLevel="0" collapsed="false">
      <c r="A3561" s="24" t="s">
        <v>4384</v>
      </c>
      <c r="B3561" s="39" t="n">
        <v>46101</v>
      </c>
      <c r="C3561" s="24" t="s">
        <v>272</v>
      </c>
      <c r="D3561" s="24" t="s">
        <v>826</v>
      </c>
      <c r="E3561" s="24" t="s">
        <v>103</v>
      </c>
      <c r="F3561" s="38" t="n">
        <v>3600</v>
      </c>
      <c r="G3561" s="42" t="n">
        <f aca="false">DATE(YEAR(B3561),MONTH(B3561),1)</f>
        <v>46082</v>
      </c>
      <c r="H3561" s="24" t="str">
        <f aca="false">INDEX(Customers!$B$2:$B$601,MATCH(C3561,Customers!$A$2:$A$601,0))</f>
        <v>Central</v>
      </c>
      <c r="I3561" s="43" t="n">
        <f aca="false">ROUND(MIN(INDEX(Assumptions!$D$13:$D$18,MATCH(E3561,Assumptions!$A$13:$A$18,0)),MAX(INDEX(Assumptions!$C$13:$C$18,MATCH(E3561,Assumptions!$A$13:$A$18,0)),INDEX(Assumptions!$B$13:$B$18,MATCH(E3561,Assumptions!$A$13:$A$18,0))*F3561)),2)</f>
        <v>36</v>
      </c>
    </row>
    <row r="3562" customFormat="false" ht="15" hidden="false" customHeight="false" outlineLevel="0" collapsed="false">
      <c r="A3562" s="24" t="s">
        <v>4385</v>
      </c>
      <c r="B3562" s="39" t="n">
        <v>46101</v>
      </c>
      <c r="C3562" s="24" t="s">
        <v>335</v>
      </c>
      <c r="D3562" s="24" t="s">
        <v>826</v>
      </c>
      <c r="E3562" s="24" t="s">
        <v>103</v>
      </c>
      <c r="F3562" s="38" t="n">
        <v>2180</v>
      </c>
      <c r="G3562" s="42" t="n">
        <f aca="false">DATE(YEAR(B3562),MONTH(B3562),1)</f>
        <v>46082</v>
      </c>
      <c r="H3562" s="24" t="str">
        <f aca="false">INDEX(Customers!$B$2:$B$601,MATCH(C3562,Customers!$A$2:$A$601,0))</f>
        <v>Nairobi</v>
      </c>
      <c r="I3562" s="43" t="n">
        <f aca="false">ROUND(MIN(INDEX(Assumptions!$D$13:$D$18,MATCH(E3562,Assumptions!$A$13:$A$18,0)),MAX(INDEX(Assumptions!$C$13:$C$18,MATCH(E3562,Assumptions!$A$13:$A$18,0)),INDEX(Assumptions!$B$13:$B$18,MATCH(E3562,Assumptions!$A$13:$A$18,0))*F3562)),2)</f>
        <v>21.8</v>
      </c>
    </row>
    <row r="3563" customFormat="false" ht="15" hidden="false" customHeight="false" outlineLevel="0" collapsed="false">
      <c r="A3563" s="24" t="s">
        <v>4386</v>
      </c>
      <c r="B3563" s="39" t="n">
        <v>46101</v>
      </c>
      <c r="C3563" s="24" t="s">
        <v>337</v>
      </c>
      <c r="D3563" s="24" t="s">
        <v>826</v>
      </c>
      <c r="E3563" s="24" t="s">
        <v>113</v>
      </c>
      <c r="F3563" s="38" t="n">
        <v>500</v>
      </c>
      <c r="G3563" s="42" t="n">
        <f aca="false">DATE(YEAR(B3563),MONTH(B3563),1)</f>
        <v>46082</v>
      </c>
      <c r="H3563" s="24" t="str">
        <f aca="false">INDEX(Customers!$B$2:$B$601,MATCH(C3563,Customers!$A$2:$A$601,0))</f>
        <v>Nairobi</v>
      </c>
      <c r="I3563" s="43" t="n">
        <f aca="false">ROUND(MIN(INDEX(Assumptions!$D$13:$D$18,MATCH(E3563,Assumptions!$A$13:$A$18,0)),MAX(INDEX(Assumptions!$C$13:$C$18,MATCH(E3563,Assumptions!$A$13:$A$18,0)),INDEX(Assumptions!$B$13:$B$18,MATCH(E3563,Assumptions!$A$13:$A$18,0))*F3563)),2)</f>
        <v>25</v>
      </c>
    </row>
    <row r="3564" customFormat="false" ht="15" hidden="false" customHeight="false" outlineLevel="0" collapsed="false">
      <c r="A3564" s="24" t="s">
        <v>4387</v>
      </c>
      <c r="B3564" s="39" t="n">
        <v>46101</v>
      </c>
      <c r="C3564" s="24" t="s">
        <v>347</v>
      </c>
      <c r="D3564" s="24" t="s">
        <v>826</v>
      </c>
      <c r="E3564" s="24" t="s">
        <v>109</v>
      </c>
      <c r="F3564" s="38" t="n">
        <v>10620</v>
      </c>
      <c r="G3564" s="42" t="n">
        <f aca="false">DATE(YEAR(B3564),MONTH(B3564),1)</f>
        <v>46082</v>
      </c>
      <c r="H3564" s="24" t="str">
        <f aca="false">INDEX(Customers!$B$2:$B$601,MATCH(C3564,Customers!$A$2:$A$601,0))</f>
        <v>Coast</v>
      </c>
      <c r="I3564" s="43" t="n">
        <f aca="false">ROUND(MIN(INDEX(Assumptions!$D$13:$D$18,MATCH(E3564,Assumptions!$A$13:$A$18,0)),MAX(INDEX(Assumptions!$C$13:$C$18,MATCH(E3564,Assumptions!$A$13:$A$18,0)),INDEX(Assumptions!$B$13:$B$18,MATCH(E3564,Assumptions!$A$13:$A$18,0))*F3564)),2)</f>
        <v>40</v>
      </c>
    </row>
    <row r="3565" customFormat="false" ht="15" hidden="false" customHeight="false" outlineLevel="0" collapsed="false">
      <c r="A3565" s="24" t="s">
        <v>4388</v>
      </c>
      <c r="B3565" s="39" t="n">
        <v>46101</v>
      </c>
      <c r="C3565" s="24" t="s">
        <v>360</v>
      </c>
      <c r="D3565" s="24" t="s">
        <v>826</v>
      </c>
      <c r="E3565" s="24" t="s">
        <v>103</v>
      </c>
      <c r="F3565" s="38" t="n">
        <v>1050</v>
      </c>
      <c r="G3565" s="42" t="n">
        <f aca="false">DATE(YEAR(B3565),MONTH(B3565),1)</f>
        <v>46082</v>
      </c>
      <c r="H3565" s="24" t="str">
        <f aca="false">INDEX(Customers!$B$2:$B$601,MATCH(C3565,Customers!$A$2:$A$601,0))</f>
        <v>Coast</v>
      </c>
      <c r="I3565" s="43" t="n">
        <f aca="false">ROUND(MIN(INDEX(Assumptions!$D$13:$D$18,MATCH(E3565,Assumptions!$A$13:$A$18,0)),MAX(INDEX(Assumptions!$C$13:$C$18,MATCH(E3565,Assumptions!$A$13:$A$18,0)),INDEX(Assumptions!$B$13:$B$18,MATCH(E3565,Assumptions!$A$13:$A$18,0))*F3565)),2)</f>
        <v>10.5</v>
      </c>
    </row>
    <row r="3566" customFormat="false" ht="15" hidden="false" customHeight="false" outlineLevel="0" collapsed="false">
      <c r="A3566" s="24" t="s">
        <v>4389</v>
      </c>
      <c r="B3566" s="39" t="n">
        <v>46101</v>
      </c>
      <c r="C3566" s="24" t="s">
        <v>375</v>
      </c>
      <c r="D3566" s="24" t="s">
        <v>187</v>
      </c>
      <c r="E3566" s="24" t="s">
        <v>105</v>
      </c>
      <c r="F3566" s="38" t="n">
        <v>9320</v>
      </c>
      <c r="G3566" s="42" t="n">
        <f aca="false">DATE(YEAR(B3566),MONTH(B3566),1)</f>
        <v>46082</v>
      </c>
      <c r="H3566" s="24" t="str">
        <f aca="false">INDEX(Customers!$B$2:$B$601,MATCH(C3566,Customers!$A$2:$A$601,0))</f>
        <v>Coast</v>
      </c>
      <c r="I3566" s="43" t="n">
        <f aca="false">ROUND(MIN(INDEX(Assumptions!$D$13:$D$18,MATCH(E3566,Assumptions!$A$13:$A$18,0)),MAX(INDEX(Assumptions!$C$13:$C$18,MATCH(E3566,Assumptions!$A$13:$A$18,0)),INDEX(Assumptions!$B$13:$B$18,MATCH(E3566,Assumptions!$A$13:$A$18,0))*F3566)),2)</f>
        <v>139.8</v>
      </c>
    </row>
    <row r="3567" customFormat="false" ht="15" hidden="false" customHeight="false" outlineLevel="0" collapsed="false">
      <c r="A3567" s="24" t="s">
        <v>4390</v>
      </c>
      <c r="B3567" s="39" t="n">
        <v>46101</v>
      </c>
      <c r="C3567" s="24" t="s">
        <v>385</v>
      </c>
      <c r="D3567" s="24" t="s">
        <v>166</v>
      </c>
      <c r="E3567" s="24" t="s">
        <v>105</v>
      </c>
      <c r="F3567" s="38" t="n">
        <v>11930</v>
      </c>
      <c r="G3567" s="42" t="n">
        <f aca="false">DATE(YEAR(B3567),MONTH(B3567),1)</f>
        <v>46082</v>
      </c>
      <c r="H3567" s="24" t="str">
        <f aca="false">INDEX(Customers!$B$2:$B$601,MATCH(C3567,Customers!$A$2:$A$601,0))</f>
        <v>Central</v>
      </c>
      <c r="I3567" s="43" t="n">
        <f aca="false">ROUND(MIN(INDEX(Assumptions!$D$13:$D$18,MATCH(E3567,Assumptions!$A$13:$A$18,0)),MAX(INDEX(Assumptions!$C$13:$C$18,MATCH(E3567,Assumptions!$A$13:$A$18,0)),INDEX(Assumptions!$B$13:$B$18,MATCH(E3567,Assumptions!$A$13:$A$18,0))*F3567)),2)</f>
        <v>178.95</v>
      </c>
    </row>
    <row r="3568" customFormat="false" ht="15" hidden="false" customHeight="false" outlineLevel="0" collapsed="false">
      <c r="A3568" s="24" t="s">
        <v>4391</v>
      </c>
      <c r="B3568" s="39" t="n">
        <v>46101</v>
      </c>
      <c r="C3568" s="24" t="s">
        <v>386</v>
      </c>
      <c r="D3568" s="24" t="s">
        <v>826</v>
      </c>
      <c r="E3568" s="24" t="s">
        <v>103</v>
      </c>
      <c r="F3568" s="38" t="n">
        <v>990</v>
      </c>
      <c r="G3568" s="42" t="n">
        <f aca="false">DATE(YEAR(B3568),MONTH(B3568),1)</f>
        <v>46082</v>
      </c>
      <c r="H3568" s="24" t="str">
        <f aca="false">INDEX(Customers!$B$2:$B$601,MATCH(C3568,Customers!$A$2:$A$601,0))</f>
        <v>Nairobi</v>
      </c>
      <c r="I3568" s="43" t="n">
        <f aca="false">ROUND(MIN(INDEX(Assumptions!$D$13:$D$18,MATCH(E3568,Assumptions!$A$13:$A$18,0)),MAX(INDEX(Assumptions!$C$13:$C$18,MATCH(E3568,Assumptions!$A$13:$A$18,0)),INDEX(Assumptions!$B$13:$B$18,MATCH(E3568,Assumptions!$A$13:$A$18,0))*F3568)),2)</f>
        <v>9.9</v>
      </c>
    </row>
    <row r="3569" customFormat="false" ht="15" hidden="false" customHeight="false" outlineLevel="0" collapsed="false">
      <c r="A3569" s="24" t="s">
        <v>4392</v>
      </c>
      <c r="B3569" s="39" t="n">
        <v>46101</v>
      </c>
      <c r="C3569" s="24" t="s">
        <v>417</v>
      </c>
      <c r="D3569" s="24" t="s">
        <v>826</v>
      </c>
      <c r="E3569" s="24" t="s">
        <v>103</v>
      </c>
      <c r="F3569" s="38" t="n">
        <v>290</v>
      </c>
      <c r="G3569" s="42" t="n">
        <f aca="false">DATE(YEAR(B3569),MONTH(B3569),1)</f>
        <v>46082</v>
      </c>
      <c r="H3569" s="24" t="str">
        <f aca="false">INDEX(Customers!$B$2:$B$601,MATCH(C3569,Customers!$A$2:$A$601,0))</f>
        <v>Eastern</v>
      </c>
      <c r="I3569" s="43" t="n">
        <f aca="false">ROUND(MIN(INDEX(Assumptions!$D$13:$D$18,MATCH(E3569,Assumptions!$A$13:$A$18,0)),MAX(INDEX(Assumptions!$C$13:$C$18,MATCH(E3569,Assumptions!$A$13:$A$18,0)),INDEX(Assumptions!$B$13:$B$18,MATCH(E3569,Assumptions!$A$13:$A$18,0))*F3569)),2)</f>
        <v>5</v>
      </c>
    </row>
    <row r="3570" customFormat="false" ht="15" hidden="false" customHeight="false" outlineLevel="0" collapsed="false">
      <c r="A3570" s="24" t="s">
        <v>4393</v>
      </c>
      <c r="B3570" s="39" t="n">
        <v>46101</v>
      </c>
      <c r="C3570" s="24" t="s">
        <v>430</v>
      </c>
      <c r="D3570" s="24" t="s">
        <v>826</v>
      </c>
      <c r="E3570" s="24" t="s">
        <v>109</v>
      </c>
      <c r="F3570" s="38" t="n">
        <v>8240</v>
      </c>
      <c r="G3570" s="42" t="n">
        <f aca="false">DATE(YEAR(B3570),MONTH(B3570),1)</f>
        <v>46082</v>
      </c>
      <c r="H3570" s="24" t="str">
        <f aca="false">INDEX(Customers!$B$2:$B$601,MATCH(C3570,Customers!$A$2:$A$601,0))</f>
        <v>Western</v>
      </c>
      <c r="I3570" s="43" t="n">
        <f aca="false">ROUND(MIN(INDEX(Assumptions!$D$13:$D$18,MATCH(E3570,Assumptions!$A$13:$A$18,0)),MAX(INDEX(Assumptions!$C$13:$C$18,MATCH(E3570,Assumptions!$A$13:$A$18,0)),INDEX(Assumptions!$B$13:$B$18,MATCH(E3570,Assumptions!$A$13:$A$18,0))*F3570)),2)</f>
        <v>32.96</v>
      </c>
    </row>
    <row r="3571" customFormat="false" ht="15" hidden="false" customHeight="false" outlineLevel="0" collapsed="false">
      <c r="A3571" s="24" t="s">
        <v>4394</v>
      </c>
      <c r="B3571" s="39" t="n">
        <v>46101</v>
      </c>
      <c r="C3571" s="24" t="s">
        <v>437</v>
      </c>
      <c r="D3571" s="24" t="s">
        <v>826</v>
      </c>
      <c r="E3571" s="24" t="s">
        <v>113</v>
      </c>
      <c r="F3571" s="38" t="n">
        <v>99</v>
      </c>
      <c r="G3571" s="42" t="n">
        <f aca="false">DATE(YEAR(B3571),MONTH(B3571),1)</f>
        <v>46082</v>
      </c>
      <c r="H3571" s="24" t="str">
        <f aca="false">INDEX(Customers!$B$2:$B$601,MATCH(C3571,Customers!$A$2:$A$601,0))</f>
        <v>Nairobi</v>
      </c>
      <c r="I3571" s="43" t="n">
        <f aca="false">ROUND(MIN(INDEX(Assumptions!$D$13:$D$18,MATCH(E3571,Assumptions!$A$13:$A$18,0)),MAX(INDEX(Assumptions!$C$13:$C$18,MATCH(E3571,Assumptions!$A$13:$A$18,0)),INDEX(Assumptions!$B$13:$B$18,MATCH(E3571,Assumptions!$A$13:$A$18,0))*F3571)),2)</f>
        <v>4.95</v>
      </c>
    </row>
    <row r="3572" customFormat="false" ht="15" hidden="false" customHeight="false" outlineLevel="0" collapsed="false">
      <c r="A3572" s="24" t="s">
        <v>4395</v>
      </c>
      <c r="B3572" s="39" t="n">
        <v>46101</v>
      </c>
      <c r="C3572" s="24" t="s">
        <v>440</v>
      </c>
      <c r="D3572" s="24" t="s">
        <v>826</v>
      </c>
      <c r="E3572" s="24" t="s">
        <v>111</v>
      </c>
      <c r="F3572" s="38" t="n">
        <v>200</v>
      </c>
      <c r="G3572" s="42" t="n">
        <f aca="false">DATE(YEAR(B3572),MONTH(B3572),1)</f>
        <v>46082</v>
      </c>
      <c r="H3572" s="24" t="str">
        <f aca="false">INDEX(Customers!$B$2:$B$601,MATCH(C3572,Customers!$A$2:$A$601,0))</f>
        <v>Nairobi</v>
      </c>
      <c r="I3572" s="43" t="n">
        <f aca="false">ROUND(MIN(INDEX(Assumptions!$D$13:$D$18,MATCH(E3572,Assumptions!$A$13:$A$18,0)),MAX(INDEX(Assumptions!$C$13:$C$18,MATCH(E3572,Assumptions!$A$13:$A$18,0)),INDEX(Assumptions!$B$13:$B$18,MATCH(E3572,Assumptions!$A$13:$A$18,0))*F3572)),2)</f>
        <v>8</v>
      </c>
    </row>
    <row r="3573" customFormat="false" ht="15" hidden="false" customHeight="false" outlineLevel="0" collapsed="false">
      <c r="A3573" s="24" t="s">
        <v>4396</v>
      </c>
      <c r="B3573" s="39" t="n">
        <v>46101</v>
      </c>
      <c r="C3573" s="24" t="s">
        <v>440</v>
      </c>
      <c r="D3573" s="24" t="s">
        <v>826</v>
      </c>
      <c r="E3573" s="24" t="s">
        <v>111</v>
      </c>
      <c r="F3573" s="38" t="n">
        <v>500</v>
      </c>
      <c r="G3573" s="42" t="n">
        <f aca="false">DATE(YEAR(B3573),MONTH(B3573),1)</f>
        <v>46082</v>
      </c>
      <c r="H3573" s="24" t="str">
        <f aca="false">INDEX(Customers!$B$2:$B$601,MATCH(C3573,Customers!$A$2:$A$601,0))</f>
        <v>Nairobi</v>
      </c>
      <c r="I3573" s="43" t="n">
        <f aca="false">ROUND(MIN(INDEX(Assumptions!$D$13:$D$18,MATCH(E3573,Assumptions!$A$13:$A$18,0)),MAX(INDEX(Assumptions!$C$13:$C$18,MATCH(E3573,Assumptions!$A$13:$A$18,0)),INDEX(Assumptions!$B$13:$B$18,MATCH(E3573,Assumptions!$A$13:$A$18,0))*F3573)),2)</f>
        <v>20</v>
      </c>
    </row>
    <row r="3574" customFormat="false" ht="15" hidden="false" customHeight="false" outlineLevel="0" collapsed="false">
      <c r="A3574" s="24" t="s">
        <v>4397</v>
      </c>
      <c r="B3574" s="39" t="n">
        <v>46101</v>
      </c>
      <c r="C3574" s="24" t="s">
        <v>464</v>
      </c>
      <c r="D3574" s="24" t="s">
        <v>181</v>
      </c>
      <c r="E3574" s="24" t="s">
        <v>107</v>
      </c>
      <c r="F3574" s="38" t="n">
        <v>930</v>
      </c>
      <c r="G3574" s="42" t="n">
        <f aca="false">DATE(YEAR(B3574),MONTH(B3574),1)</f>
        <v>46082</v>
      </c>
      <c r="H3574" s="24" t="str">
        <f aca="false">INDEX(Customers!$B$2:$B$601,MATCH(C3574,Customers!$A$2:$A$601,0))</f>
        <v>Rift Valley</v>
      </c>
      <c r="I3574" s="43" t="n">
        <f aca="false">ROUND(MIN(INDEX(Assumptions!$D$13:$D$18,MATCH(E3574,Assumptions!$A$13:$A$18,0)),MAX(INDEX(Assumptions!$C$13:$C$18,MATCH(E3574,Assumptions!$A$13:$A$18,0)),INDEX(Assumptions!$B$13:$B$18,MATCH(E3574,Assumptions!$A$13:$A$18,0))*F3574)),2)</f>
        <v>0</v>
      </c>
    </row>
    <row r="3575" customFormat="false" ht="15" hidden="false" customHeight="false" outlineLevel="0" collapsed="false">
      <c r="A3575" s="24" t="s">
        <v>4398</v>
      </c>
      <c r="B3575" s="39" t="n">
        <v>46101</v>
      </c>
      <c r="C3575" s="24" t="s">
        <v>470</v>
      </c>
      <c r="D3575" s="24" t="s">
        <v>826</v>
      </c>
      <c r="E3575" s="24" t="s">
        <v>103</v>
      </c>
      <c r="F3575" s="38" t="n">
        <v>520</v>
      </c>
      <c r="G3575" s="42" t="n">
        <f aca="false">DATE(YEAR(B3575),MONTH(B3575),1)</f>
        <v>46082</v>
      </c>
      <c r="H3575" s="24" t="str">
        <f aca="false">INDEX(Customers!$B$2:$B$601,MATCH(C3575,Customers!$A$2:$A$601,0))</f>
        <v>Nairobi</v>
      </c>
      <c r="I3575" s="43" t="n">
        <f aca="false">ROUND(MIN(INDEX(Assumptions!$D$13:$D$18,MATCH(E3575,Assumptions!$A$13:$A$18,0)),MAX(INDEX(Assumptions!$C$13:$C$18,MATCH(E3575,Assumptions!$A$13:$A$18,0)),INDEX(Assumptions!$B$13:$B$18,MATCH(E3575,Assumptions!$A$13:$A$18,0))*F3575)),2)</f>
        <v>5.2</v>
      </c>
    </row>
    <row r="3576" customFormat="false" ht="15" hidden="false" customHeight="false" outlineLevel="0" collapsed="false">
      <c r="A3576" s="24" t="s">
        <v>4399</v>
      </c>
      <c r="B3576" s="39" t="n">
        <v>46101</v>
      </c>
      <c r="C3576" s="24" t="s">
        <v>492</v>
      </c>
      <c r="D3576" s="24" t="s">
        <v>206</v>
      </c>
      <c r="E3576" s="24" t="s">
        <v>105</v>
      </c>
      <c r="F3576" s="38" t="n">
        <v>8050</v>
      </c>
      <c r="G3576" s="42" t="n">
        <f aca="false">DATE(YEAR(B3576),MONTH(B3576),1)</f>
        <v>46082</v>
      </c>
      <c r="H3576" s="24" t="str">
        <f aca="false">INDEX(Customers!$B$2:$B$601,MATCH(C3576,Customers!$A$2:$A$601,0))</f>
        <v>Eastern</v>
      </c>
      <c r="I3576" s="43" t="n">
        <f aca="false">ROUND(MIN(INDEX(Assumptions!$D$13:$D$18,MATCH(E3576,Assumptions!$A$13:$A$18,0)),MAX(INDEX(Assumptions!$C$13:$C$18,MATCH(E3576,Assumptions!$A$13:$A$18,0)),INDEX(Assumptions!$B$13:$B$18,MATCH(E3576,Assumptions!$A$13:$A$18,0))*F3576)),2)</f>
        <v>120.75</v>
      </c>
    </row>
    <row r="3577" customFormat="false" ht="15" hidden="false" customHeight="false" outlineLevel="0" collapsed="false">
      <c r="A3577" s="24" t="s">
        <v>4400</v>
      </c>
      <c r="B3577" s="39" t="n">
        <v>46101</v>
      </c>
      <c r="C3577" s="24" t="s">
        <v>515</v>
      </c>
      <c r="D3577" s="24" t="s">
        <v>826</v>
      </c>
      <c r="E3577" s="24" t="s">
        <v>109</v>
      </c>
      <c r="F3577" s="38" t="n">
        <v>3020</v>
      </c>
      <c r="G3577" s="42" t="n">
        <f aca="false">DATE(YEAR(B3577),MONTH(B3577),1)</f>
        <v>46082</v>
      </c>
      <c r="H3577" s="24" t="str">
        <f aca="false">INDEX(Customers!$B$2:$B$601,MATCH(C3577,Customers!$A$2:$A$601,0))</f>
        <v>Western</v>
      </c>
      <c r="I3577" s="43" t="n">
        <f aca="false">ROUND(MIN(INDEX(Assumptions!$D$13:$D$18,MATCH(E3577,Assumptions!$A$13:$A$18,0)),MAX(INDEX(Assumptions!$C$13:$C$18,MATCH(E3577,Assumptions!$A$13:$A$18,0)),INDEX(Assumptions!$B$13:$B$18,MATCH(E3577,Assumptions!$A$13:$A$18,0))*F3577)),2)</f>
        <v>12.08</v>
      </c>
    </row>
    <row r="3578" customFormat="false" ht="15" hidden="false" customHeight="false" outlineLevel="0" collapsed="false">
      <c r="A3578" s="24" t="s">
        <v>4401</v>
      </c>
      <c r="B3578" s="39" t="n">
        <v>46101</v>
      </c>
      <c r="C3578" s="24" t="s">
        <v>544</v>
      </c>
      <c r="D3578" s="24" t="s">
        <v>826</v>
      </c>
      <c r="E3578" s="24" t="s">
        <v>109</v>
      </c>
      <c r="F3578" s="38" t="n">
        <v>8570</v>
      </c>
      <c r="G3578" s="42" t="n">
        <f aca="false">DATE(YEAR(B3578),MONTH(B3578),1)</f>
        <v>46082</v>
      </c>
      <c r="H3578" s="24" t="str">
        <f aca="false">INDEX(Customers!$B$2:$B$601,MATCH(C3578,Customers!$A$2:$A$601,0))</f>
        <v>Coast</v>
      </c>
      <c r="I3578" s="43" t="n">
        <f aca="false">ROUND(MIN(INDEX(Assumptions!$D$13:$D$18,MATCH(E3578,Assumptions!$A$13:$A$18,0)),MAX(INDEX(Assumptions!$C$13:$C$18,MATCH(E3578,Assumptions!$A$13:$A$18,0)),INDEX(Assumptions!$B$13:$B$18,MATCH(E3578,Assumptions!$A$13:$A$18,0))*F3578)),2)</f>
        <v>34.28</v>
      </c>
    </row>
    <row r="3579" customFormat="false" ht="15" hidden="false" customHeight="false" outlineLevel="0" collapsed="false">
      <c r="A3579" s="24" t="s">
        <v>4402</v>
      </c>
      <c r="B3579" s="39" t="n">
        <v>46101</v>
      </c>
      <c r="C3579" s="24" t="s">
        <v>556</v>
      </c>
      <c r="D3579" s="24" t="s">
        <v>826</v>
      </c>
      <c r="E3579" s="24" t="s">
        <v>103</v>
      </c>
      <c r="F3579" s="38" t="n">
        <v>20270</v>
      </c>
      <c r="G3579" s="42" t="n">
        <f aca="false">DATE(YEAR(B3579),MONTH(B3579),1)</f>
        <v>46082</v>
      </c>
      <c r="H3579" s="24" t="str">
        <f aca="false">INDEX(Customers!$B$2:$B$601,MATCH(C3579,Customers!$A$2:$A$601,0))</f>
        <v>Central</v>
      </c>
      <c r="I3579" s="43" t="n">
        <f aca="false">ROUND(MIN(INDEX(Assumptions!$D$13:$D$18,MATCH(E3579,Assumptions!$A$13:$A$18,0)),MAX(INDEX(Assumptions!$C$13:$C$18,MATCH(E3579,Assumptions!$A$13:$A$18,0)),INDEX(Assumptions!$B$13:$B$18,MATCH(E3579,Assumptions!$A$13:$A$18,0))*F3579)),2)</f>
        <v>105</v>
      </c>
    </row>
    <row r="3580" customFormat="false" ht="15" hidden="false" customHeight="false" outlineLevel="0" collapsed="false">
      <c r="A3580" s="24" t="s">
        <v>4403</v>
      </c>
      <c r="B3580" s="39" t="n">
        <v>46101</v>
      </c>
      <c r="C3580" s="24" t="s">
        <v>556</v>
      </c>
      <c r="D3580" s="24" t="s">
        <v>164</v>
      </c>
      <c r="E3580" s="24" t="s">
        <v>107</v>
      </c>
      <c r="F3580" s="38" t="n">
        <v>3640</v>
      </c>
      <c r="G3580" s="42" t="n">
        <f aca="false">DATE(YEAR(B3580),MONTH(B3580),1)</f>
        <v>46082</v>
      </c>
      <c r="H3580" s="24" t="str">
        <f aca="false">INDEX(Customers!$B$2:$B$601,MATCH(C3580,Customers!$A$2:$A$601,0))</f>
        <v>Central</v>
      </c>
      <c r="I3580" s="43" t="n">
        <f aca="false">ROUND(MIN(INDEX(Assumptions!$D$13:$D$18,MATCH(E3580,Assumptions!$A$13:$A$18,0)),MAX(INDEX(Assumptions!$C$13:$C$18,MATCH(E3580,Assumptions!$A$13:$A$18,0)),INDEX(Assumptions!$B$13:$B$18,MATCH(E3580,Assumptions!$A$13:$A$18,0))*F3580)),2)</f>
        <v>0</v>
      </c>
    </row>
    <row r="3581" customFormat="false" ht="15" hidden="false" customHeight="false" outlineLevel="0" collapsed="false">
      <c r="A3581" s="24" t="s">
        <v>4404</v>
      </c>
      <c r="B3581" s="39" t="n">
        <v>46101</v>
      </c>
      <c r="C3581" s="24" t="s">
        <v>591</v>
      </c>
      <c r="D3581" s="24" t="s">
        <v>164</v>
      </c>
      <c r="E3581" s="24" t="s">
        <v>107</v>
      </c>
      <c r="F3581" s="38" t="n">
        <v>4520</v>
      </c>
      <c r="G3581" s="42" t="n">
        <f aca="false">DATE(YEAR(B3581),MONTH(B3581),1)</f>
        <v>46082</v>
      </c>
      <c r="H3581" s="24" t="str">
        <f aca="false">INDEX(Customers!$B$2:$B$601,MATCH(C3581,Customers!$A$2:$A$601,0))</f>
        <v>Central</v>
      </c>
      <c r="I3581" s="43" t="n">
        <f aca="false">ROUND(MIN(INDEX(Assumptions!$D$13:$D$18,MATCH(E3581,Assumptions!$A$13:$A$18,0)),MAX(INDEX(Assumptions!$C$13:$C$18,MATCH(E3581,Assumptions!$A$13:$A$18,0)),INDEX(Assumptions!$B$13:$B$18,MATCH(E3581,Assumptions!$A$13:$A$18,0))*F3581)),2)</f>
        <v>0</v>
      </c>
    </row>
    <row r="3582" customFormat="false" ht="15" hidden="false" customHeight="false" outlineLevel="0" collapsed="false">
      <c r="A3582" s="24" t="s">
        <v>4405</v>
      </c>
      <c r="B3582" s="39" t="n">
        <v>46101</v>
      </c>
      <c r="C3582" s="24" t="s">
        <v>609</v>
      </c>
      <c r="D3582" s="24" t="s">
        <v>826</v>
      </c>
      <c r="E3582" s="24" t="s">
        <v>109</v>
      </c>
      <c r="F3582" s="38" t="n">
        <v>9140</v>
      </c>
      <c r="G3582" s="42" t="n">
        <f aca="false">DATE(YEAR(B3582),MONTH(B3582),1)</f>
        <v>46082</v>
      </c>
      <c r="H3582" s="24" t="str">
        <f aca="false">INDEX(Customers!$B$2:$B$601,MATCH(C3582,Customers!$A$2:$A$601,0))</f>
        <v>Rift Valley</v>
      </c>
      <c r="I3582" s="43" t="n">
        <f aca="false">ROUND(MIN(INDEX(Assumptions!$D$13:$D$18,MATCH(E3582,Assumptions!$A$13:$A$18,0)),MAX(INDEX(Assumptions!$C$13:$C$18,MATCH(E3582,Assumptions!$A$13:$A$18,0)),INDEX(Assumptions!$B$13:$B$18,MATCH(E3582,Assumptions!$A$13:$A$18,0))*F3582)),2)</f>
        <v>36.56</v>
      </c>
    </row>
    <row r="3583" customFormat="false" ht="15" hidden="false" customHeight="false" outlineLevel="0" collapsed="false">
      <c r="A3583" s="24" t="s">
        <v>4406</v>
      </c>
      <c r="B3583" s="39" t="n">
        <v>46101</v>
      </c>
      <c r="C3583" s="24" t="s">
        <v>611</v>
      </c>
      <c r="D3583" s="24" t="s">
        <v>826</v>
      </c>
      <c r="E3583" s="24" t="s">
        <v>103</v>
      </c>
      <c r="F3583" s="38" t="n">
        <v>5220</v>
      </c>
      <c r="G3583" s="42" t="n">
        <f aca="false">DATE(YEAR(B3583),MONTH(B3583),1)</f>
        <v>46082</v>
      </c>
      <c r="H3583" s="24" t="str">
        <f aca="false">INDEX(Customers!$B$2:$B$601,MATCH(C3583,Customers!$A$2:$A$601,0))</f>
        <v>Western</v>
      </c>
      <c r="I3583" s="43" t="n">
        <f aca="false">ROUND(MIN(INDEX(Assumptions!$D$13:$D$18,MATCH(E3583,Assumptions!$A$13:$A$18,0)),MAX(INDEX(Assumptions!$C$13:$C$18,MATCH(E3583,Assumptions!$A$13:$A$18,0)),INDEX(Assumptions!$B$13:$B$18,MATCH(E3583,Assumptions!$A$13:$A$18,0))*F3583)),2)</f>
        <v>52.2</v>
      </c>
    </row>
    <row r="3584" customFormat="false" ht="15" hidden="false" customHeight="false" outlineLevel="0" collapsed="false">
      <c r="A3584" s="24" t="s">
        <v>4407</v>
      </c>
      <c r="B3584" s="39" t="n">
        <v>46101</v>
      </c>
      <c r="C3584" s="24" t="s">
        <v>625</v>
      </c>
      <c r="D3584" s="24" t="s">
        <v>826</v>
      </c>
      <c r="E3584" s="24" t="s">
        <v>103</v>
      </c>
      <c r="F3584" s="38" t="n">
        <v>14020</v>
      </c>
      <c r="G3584" s="42" t="n">
        <f aca="false">DATE(YEAR(B3584),MONTH(B3584),1)</f>
        <v>46082</v>
      </c>
      <c r="H3584" s="24" t="str">
        <f aca="false">INDEX(Customers!$B$2:$B$601,MATCH(C3584,Customers!$A$2:$A$601,0))</f>
        <v>Nairobi</v>
      </c>
      <c r="I3584" s="43" t="n">
        <f aca="false">ROUND(MIN(INDEX(Assumptions!$D$13:$D$18,MATCH(E3584,Assumptions!$A$13:$A$18,0)),MAX(INDEX(Assumptions!$C$13:$C$18,MATCH(E3584,Assumptions!$A$13:$A$18,0)),INDEX(Assumptions!$B$13:$B$18,MATCH(E3584,Assumptions!$A$13:$A$18,0))*F3584)),2)</f>
        <v>105</v>
      </c>
    </row>
    <row r="3585" customFormat="false" ht="15" hidden="false" customHeight="false" outlineLevel="0" collapsed="false">
      <c r="A3585" s="24" t="s">
        <v>4408</v>
      </c>
      <c r="B3585" s="39" t="n">
        <v>46101</v>
      </c>
      <c r="C3585" s="24" t="s">
        <v>635</v>
      </c>
      <c r="D3585" s="24" t="s">
        <v>826</v>
      </c>
      <c r="E3585" s="24" t="s">
        <v>111</v>
      </c>
      <c r="F3585" s="38" t="n">
        <v>200</v>
      </c>
      <c r="G3585" s="42" t="n">
        <f aca="false">DATE(YEAR(B3585),MONTH(B3585),1)</f>
        <v>46082</v>
      </c>
      <c r="H3585" s="24" t="str">
        <f aca="false">INDEX(Customers!$B$2:$B$601,MATCH(C3585,Customers!$A$2:$A$601,0))</f>
        <v>Central</v>
      </c>
      <c r="I3585" s="43" t="n">
        <f aca="false">ROUND(MIN(INDEX(Assumptions!$D$13:$D$18,MATCH(E3585,Assumptions!$A$13:$A$18,0)),MAX(INDEX(Assumptions!$C$13:$C$18,MATCH(E3585,Assumptions!$A$13:$A$18,0)),INDEX(Assumptions!$B$13:$B$18,MATCH(E3585,Assumptions!$A$13:$A$18,0))*F3585)),2)</f>
        <v>8</v>
      </c>
    </row>
    <row r="3586" customFormat="false" ht="15" hidden="false" customHeight="false" outlineLevel="0" collapsed="false">
      <c r="A3586" s="24" t="s">
        <v>4409</v>
      </c>
      <c r="B3586" s="39" t="n">
        <v>46101</v>
      </c>
      <c r="C3586" s="24" t="s">
        <v>649</v>
      </c>
      <c r="D3586" s="24" t="s">
        <v>826</v>
      </c>
      <c r="E3586" s="24" t="s">
        <v>109</v>
      </c>
      <c r="F3586" s="38" t="n">
        <v>3390</v>
      </c>
      <c r="G3586" s="42" t="n">
        <f aca="false">DATE(YEAR(B3586),MONTH(B3586),1)</f>
        <v>46082</v>
      </c>
      <c r="H3586" s="24" t="str">
        <f aca="false">INDEX(Customers!$B$2:$B$601,MATCH(C3586,Customers!$A$2:$A$601,0))</f>
        <v>Eastern</v>
      </c>
      <c r="I3586" s="43" t="n">
        <f aca="false">ROUND(MIN(INDEX(Assumptions!$D$13:$D$18,MATCH(E3586,Assumptions!$A$13:$A$18,0)),MAX(INDEX(Assumptions!$C$13:$C$18,MATCH(E3586,Assumptions!$A$13:$A$18,0)),INDEX(Assumptions!$B$13:$B$18,MATCH(E3586,Assumptions!$A$13:$A$18,0))*F3586)),2)</f>
        <v>13.56</v>
      </c>
    </row>
    <row r="3587" customFormat="false" ht="15" hidden="false" customHeight="false" outlineLevel="0" collapsed="false">
      <c r="A3587" s="24" t="s">
        <v>4410</v>
      </c>
      <c r="B3587" s="39" t="n">
        <v>46101</v>
      </c>
      <c r="C3587" s="24" t="s">
        <v>649</v>
      </c>
      <c r="D3587" s="24" t="s">
        <v>204</v>
      </c>
      <c r="E3587" s="24" t="s">
        <v>107</v>
      </c>
      <c r="F3587" s="38" t="n">
        <v>970</v>
      </c>
      <c r="G3587" s="42" t="n">
        <f aca="false">DATE(YEAR(B3587),MONTH(B3587),1)</f>
        <v>46082</v>
      </c>
      <c r="H3587" s="24" t="str">
        <f aca="false">INDEX(Customers!$B$2:$B$601,MATCH(C3587,Customers!$A$2:$A$601,0))</f>
        <v>Eastern</v>
      </c>
      <c r="I3587" s="43" t="n">
        <f aca="false">ROUND(MIN(INDEX(Assumptions!$D$13:$D$18,MATCH(E3587,Assumptions!$A$13:$A$18,0)),MAX(INDEX(Assumptions!$C$13:$C$18,MATCH(E3587,Assumptions!$A$13:$A$18,0)),INDEX(Assumptions!$B$13:$B$18,MATCH(E3587,Assumptions!$A$13:$A$18,0))*F3587)),2)</f>
        <v>0</v>
      </c>
    </row>
    <row r="3588" customFormat="false" ht="15" hidden="false" customHeight="false" outlineLevel="0" collapsed="false">
      <c r="A3588" s="24" t="s">
        <v>4411</v>
      </c>
      <c r="B3588" s="39" t="n">
        <v>46101</v>
      </c>
      <c r="C3588" s="24" t="s">
        <v>650</v>
      </c>
      <c r="D3588" s="24" t="s">
        <v>209</v>
      </c>
      <c r="E3588" s="24" t="s">
        <v>105</v>
      </c>
      <c r="F3588" s="38" t="n">
        <v>4000</v>
      </c>
      <c r="G3588" s="42" t="n">
        <f aca="false">DATE(YEAR(B3588),MONTH(B3588),1)</f>
        <v>46082</v>
      </c>
      <c r="H3588" s="24" t="str">
        <f aca="false">INDEX(Customers!$B$2:$B$601,MATCH(C3588,Customers!$A$2:$A$601,0))</f>
        <v>Eastern</v>
      </c>
      <c r="I3588" s="43" t="n">
        <f aca="false">ROUND(MIN(INDEX(Assumptions!$D$13:$D$18,MATCH(E3588,Assumptions!$A$13:$A$18,0)),MAX(INDEX(Assumptions!$C$13:$C$18,MATCH(E3588,Assumptions!$A$13:$A$18,0)),INDEX(Assumptions!$B$13:$B$18,MATCH(E3588,Assumptions!$A$13:$A$18,0))*F3588)),2)</f>
        <v>60</v>
      </c>
    </row>
    <row r="3589" customFormat="false" ht="15" hidden="false" customHeight="false" outlineLevel="0" collapsed="false">
      <c r="A3589" s="24" t="s">
        <v>4412</v>
      </c>
      <c r="B3589" s="39" t="n">
        <v>46101</v>
      </c>
      <c r="C3589" s="24" t="s">
        <v>656</v>
      </c>
      <c r="D3589" s="24" t="s">
        <v>826</v>
      </c>
      <c r="E3589" s="24" t="s">
        <v>103</v>
      </c>
      <c r="F3589" s="38" t="n">
        <v>7080</v>
      </c>
      <c r="G3589" s="42" t="n">
        <f aca="false">DATE(YEAR(B3589),MONTH(B3589),1)</f>
        <v>46082</v>
      </c>
      <c r="H3589" s="24" t="str">
        <f aca="false">INDEX(Customers!$B$2:$B$601,MATCH(C3589,Customers!$A$2:$A$601,0))</f>
        <v>Nairobi</v>
      </c>
      <c r="I3589" s="43" t="n">
        <f aca="false">ROUND(MIN(INDEX(Assumptions!$D$13:$D$18,MATCH(E3589,Assumptions!$A$13:$A$18,0)),MAX(INDEX(Assumptions!$C$13:$C$18,MATCH(E3589,Assumptions!$A$13:$A$18,0)),INDEX(Assumptions!$B$13:$B$18,MATCH(E3589,Assumptions!$A$13:$A$18,0))*F3589)),2)</f>
        <v>70.8</v>
      </c>
    </row>
    <row r="3590" customFormat="false" ht="15" hidden="false" customHeight="false" outlineLevel="0" collapsed="false">
      <c r="A3590" s="24" t="s">
        <v>4413</v>
      </c>
      <c r="B3590" s="39" t="n">
        <v>46101</v>
      </c>
      <c r="C3590" s="24" t="s">
        <v>661</v>
      </c>
      <c r="D3590" s="24" t="s">
        <v>826</v>
      </c>
      <c r="E3590" s="24" t="s">
        <v>113</v>
      </c>
      <c r="F3590" s="38" t="n">
        <v>2000</v>
      </c>
      <c r="G3590" s="42" t="n">
        <f aca="false">DATE(YEAR(B3590),MONTH(B3590),1)</f>
        <v>46082</v>
      </c>
      <c r="H3590" s="24" t="str">
        <f aca="false">INDEX(Customers!$B$2:$B$601,MATCH(C3590,Customers!$A$2:$A$601,0))</f>
        <v>Coast</v>
      </c>
      <c r="I3590" s="43" t="n">
        <f aca="false">ROUND(MIN(INDEX(Assumptions!$D$13:$D$18,MATCH(E3590,Assumptions!$A$13:$A$18,0)),MAX(INDEX(Assumptions!$C$13:$C$18,MATCH(E3590,Assumptions!$A$13:$A$18,0)),INDEX(Assumptions!$B$13:$B$18,MATCH(E3590,Assumptions!$A$13:$A$18,0))*F3590)),2)</f>
        <v>100</v>
      </c>
    </row>
    <row r="3591" customFormat="false" ht="15" hidden="false" customHeight="false" outlineLevel="0" collapsed="false">
      <c r="A3591" s="24" t="s">
        <v>4414</v>
      </c>
      <c r="B3591" s="39" t="n">
        <v>46101</v>
      </c>
      <c r="C3591" s="24" t="s">
        <v>675</v>
      </c>
      <c r="D3591" s="24" t="s">
        <v>165</v>
      </c>
      <c r="E3591" s="24" t="s">
        <v>105</v>
      </c>
      <c r="F3591" s="38" t="n">
        <v>1110</v>
      </c>
      <c r="G3591" s="42" t="n">
        <f aca="false">DATE(YEAR(B3591),MONTH(B3591),1)</f>
        <v>46082</v>
      </c>
      <c r="H3591" s="24" t="str">
        <f aca="false">INDEX(Customers!$B$2:$B$601,MATCH(C3591,Customers!$A$2:$A$601,0))</f>
        <v>Central</v>
      </c>
      <c r="I3591" s="43" t="n">
        <f aca="false">ROUND(MIN(INDEX(Assumptions!$D$13:$D$18,MATCH(E3591,Assumptions!$A$13:$A$18,0)),MAX(INDEX(Assumptions!$C$13:$C$18,MATCH(E3591,Assumptions!$A$13:$A$18,0)),INDEX(Assumptions!$B$13:$B$18,MATCH(E3591,Assumptions!$A$13:$A$18,0))*F3591)),2)</f>
        <v>16.65</v>
      </c>
    </row>
    <row r="3592" customFormat="false" ht="15" hidden="false" customHeight="false" outlineLevel="0" collapsed="false">
      <c r="A3592" s="24" t="s">
        <v>4415</v>
      </c>
      <c r="B3592" s="39" t="n">
        <v>46101</v>
      </c>
      <c r="C3592" s="24" t="s">
        <v>694</v>
      </c>
      <c r="D3592" s="24" t="s">
        <v>193</v>
      </c>
      <c r="E3592" s="24" t="s">
        <v>107</v>
      </c>
      <c r="F3592" s="38" t="n">
        <v>21020</v>
      </c>
      <c r="G3592" s="42" t="n">
        <f aca="false">DATE(YEAR(B3592),MONTH(B3592),1)</f>
        <v>46082</v>
      </c>
      <c r="H3592" s="24" t="str">
        <f aca="false">INDEX(Customers!$B$2:$B$601,MATCH(C3592,Customers!$A$2:$A$601,0))</f>
        <v>Western</v>
      </c>
      <c r="I3592" s="43" t="n">
        <f aca="false">ROUND(MIN(INDEX(Assumptions!$D$13:$D$18,MATCH(E3592,Assumptions!$A$13:$A$18,0)),MAX(INDEX(Assumptions!$C$13:$C$18,MATCH(E3592,Assumptions!$A$13:$A$18,0)),INDEX(Assumptions!$B$13:$B$18,MATCH(E3592,Assumptions!$A$13:$A$18,0))*F3592)),2)</f>
        <v>0</v>
      </c>
    </row>
    <row r="3593" customFormat="false" ht="15" hidden="false" customHeight="false" outlineLevel="0" collapsed="false">
      <c r="A3593" s="24" t="s">
        <v>4416</v>
      </c>
      <c r="B3593" s="39" t="n">
        <v>46101</v>
      </c>
      <c r="C3593" s="24" t="s">
        <v>724</v>
      </c>
      <c r="D3593" s="24" t="s">
        <v>164</v>
      </c>
      <c r="E3593" s="24" t="s">
        <v>105</v>
      </c>
      <c r="F3593" s="38" t="n">
        <v>6200</v>
      </c>
      <c r="G3593" s="42" t="n">
        <f aca="false">DATE(YEAR(B3593),MONTH(B3593),1)</f>
        <v>46082</v>
      </c>
      <c r="H3593" s="24" t="str">
        <f aca="false">INDEX(Customers!$B$2:$B$601,MATCH(C3593,Customers!$A$2:$A$601,0))</f>
        <v>Central</v>
      </c>
      <c r="I3593" s="43" t="n">
        <f aca="false">ROUND(MIN(INDEX(Assumptions!$D$13:$D$18,MATCH(E3593,Assumptions!$A$13:$A$18,0)),MAX(INDEX(Assumptions!$C$13:$C$18,MATCH(E3593,Assumptions!$A$13:$A$18,0)),INDEX(Assumptions!$B$13:$B$18,MATCH(E3593,Assumptions!$A$13:$A$18,0))*F3593)),2)</f>
        <v>93</v>
      </c>
    </row>
    <row r="3594" customFormat="false" ht="15" hidden="false" customHeight="false" outlineLevel="0" collapsed="false">
      <c r="A3594" s="24" t="s">
        <v>4417</v>
      </c>
      <c r="B3594" s="39" t="n">
        <v>46101</v>
      </c>
      <c r="C3594" s="24" t="s">
        <v>729</v>
      </c>
      <c r="D3594" s="24" t="s">
        <v>826</v>
      </c>
      <c r="E3594" s="24" t="s">
        <v>111</v>
      </c>
      <c r="F3594" s="38" t="n">
        <v>1000</v>
      </c>
      <c r="G3594" s="42" t="n">
        <f aca="false">DATE(YEAR(B3594),MONTH(B3594),1)</f>
        <v>46082</v>
      </c>
      <c r="H3594" s="24" t="str">
        <f aca="false">INDEX(Customers!$B$2:$B$601,MATCH(C3594,Customers!$A$2:$A$601,0))</f>
        <v>Central</v>
      </c>
      <c r="I3594" s="43" t="n">
        <f aca="false">ROUND(MIN(INDEX(Assumptions!$D$13:$D$18,MATCH(E3594,Assumptions!$A$13:$A$18,0)),MAX(INDEX(Assumptions!$C$13:$C$18,MATCH(E3594,Assumptions!$A$13:$A$18,0)),INDEX(Assumptions!$B$13:$B$18,MATCH(E3594,Assumptions!$A$13:$A$18,0))*F3594)),2)</f>
        <v>40</v>
      </c>
    </row>
    <row r="3595" customFormat="false" ht="15" hidden="false" customHeight="false" outlineLevel="0" collapsed="false">
      <c r="A3595" s="24" t="s">
        <v>4418</v>
      </c>
      <c r="B3595" s="39" t="n">
        <v>46101</v>
      </c>
      <c r="C3595" s="24" t="s">
        <v>742</v>
      </c>
      <c r="D3595" s="24" t="s">
        <v>826</v>
      </c>
      <c r="E3595" s="24" t="s">
        <v>111</v>
      </c>
      <c r="F3595" s="38" t="n">
        <v>500</v>
      </c>
      <c r="G3595" s="42" t="n">
        <f aca="false">DATE(YEAR(B3595),MONTH(B3595),1)</f>
        <v>46082</v>
      </c>
      <c r="H3595" s="24" t="str">
        <f aca="false">INDEX(Customers!$B$2:$B$601,MATCH(C3595,Customers!$A$2:$A$601,0))</f>
        <v>Eastern</v>
      </c>
      <c r="I3595" s="43" t="n">
        <f aca="false">ROUND(MIN(INDEX(Assumptions!$D$13:$D$18,MATCH(E3595,Assumptions!$A$13:$A$18,0)),MAX(INDEX(Assumptions!$C$13:$C$18,MATCH(E3595,Assumptions!$A$13:$A$18,0)),INDEX(Assumptions!$B$13:$B$18,MATCH(E3595,Assumptions!$A$13:$A$18,0))*F3595)),2)</f>
        <v>20</v>
      </c>
    </row>
    <row r="3596" customFormat="false" ht="15" hidden="false" customHeight="false" outlineLevel="0" collapsed="false">
      <c r="A3596" s="24" t="s">
        <v>4419</v>
      </c>
      <c r="B3596" s="39" t="n">
        <v>46101</v>
      </c>
      <c r="C3596" s="24" t="s">
        <v>762</v>
      </c>
      <c r="D3596" s="24" t="s">
        <v>826</v>
      </c>
      <c r="E3596" s="24" t="s">
        <v>103</v>
      </c>
      <c r="F3596" s="38" t="n">
        <v>1290</v>
      </c>
      <c r="G3596" s="42" t="n">
        <f aca="false">DATE(YEAR(B3596),MONTH(B3596),1)</f>
        <v>46082</v>
      </c>
      <c r="H3596" s="24" t="str">
        <f aca="false">INDEX(Customers!$B$2:$B$601,MATCH(C3596,Customers!$A$2:$A$601,0))</f>
        <v>Western</v>
      </c>
      <c r="I3596" s="43" t="n">
        <f aca="false">ROUND(MIN(INDEX(Assumptions!$D$13:$D$18,MATCH(E3596,Assumptions!$A$13:$A$18,0)),MAX(INDEX(Assumptions!$C$13:$C$18,MATCH(E3596,Assumptions!$A$13:$A$18,0)),INDEX(Assumptions!$B$13:$B$18,MATCH(E3596,Assumptions!$A$13:$A$18,0))*F3596)),2)</f>
        <v>12.9</v>
      </c>
    </row>
    <row r="3597" customFormat="false" ht="15" hidden="false" customHeight="false" outlineLevel="0" collapsed="false">
      <c r="A3597" s="24" t="s">
        <v>4420</v>
      </c>
      <c r="B3597" s="39" t="n">
        <v>46101</v>
      </c>
      <c r="C3597" s="24" t="s">
        <v>763</v>
      </c>
      <c r="D3597" s="24" t="s">
        <v>826</v>
      </c>
      <c r="E3597" s="24" t="s">
        <v>103</v>
      </c>
      <c r="F3597" s="38" t="n">
        <v>650</v>
      </c>
      <c r="G3597" s="42" t="n">
        <f aca="false">DATE(YEAR(B3597),MONTH(B3597),1)</f>
        <v>46082</v>
      </c>
      <c r="H3597" s="24" t="str">
        <f aca="false">INDEX(Customers!$B$2:$B$601,MATCH(C3597,Customers!$A$2:$A$601,0))</f>
        <v>Western</v>
      </c>
      <c r="I3597" s="43" t="n">
        <f aca="false">ROUND(MIN(INDEX(Assumptions!$D$13:$D$18,MATCH(E3597,Assumptions!$A$13:$A$18,0)),MAX(INDEX(Assumptions!$C$13:$C$18,MATCH(E3597,Assumptions!$A$13:$A$18,0)),INDEX(Assumptions!$B$13:$B$18,MATCH(E3597,Assumptions!$A$13:$A$18,0))*F3597)),2)</f>
        <v>6.5</v>
      </c>
    </row>
    <row r="3598" customFormat="false" ht="15" hidden="false" customHeight="false" outlineLevel="0" collapsed="false">
      <c r="A3598" s="24" t="s">
        <v>4421</v>
      </c>
      <c r="B3598" s="39" t="n">
        <v>46101</v>
      </c>
      <c r="C3598" s="24" t="s">
        <v>767</v>
      </c>
      <c r="D3598" s="24" t="s">
        <v>826</v>
      </c>
      <c r="E3598" s="24" t="s">
        <v>111</v>
      </c>
      <c r="F3598" s="38" t="n">
        <v>100</v>
      </c>
      <c r="G3598" s="42" t="n">
        <f aca="false">DATE(YEAR(B3598),MONTH(B3598),1)</f>
        <v>46082</v>
      </c>
      <c r="H3598" s="24" t="str">
        <f aca="false">INDEX(Customers!$B$2:$B$601,MATCH(C3598,Customers!$A$2:$A$601,0))</f>
        <v>Nairobi</v>
      </c>
      <c r="I3598" s="43" t="n">
        <f aca="false">ROUND(MIN(INDEX(Assumptions!$D$13:$D$18,MATCH(E3598,Assumptions!$A$13:$A$18,0)),MAX(INDEX(Assumptions!$C$13:$C$18,MATCH(E3598,Assumptions!$A$13:$A$18,0)),INDEX(Assumptions!$B$13:$B$18,MATCH(E3598,Assumptions!$A$13:$A$18,0))*F3598)),2)</f>
        <v>4</v>
      </c>
    </row>
    <row r="3599" customFormat="false" ht="15" hidden="false" customHeight="false" outlineLevel="0" collapsed="false">
      <c r="A3599" s="24" t="s">
        <v>4422</v>
      </c>
      <c r="B3599" s="39" t="n">
        <v>46101</v>
      </c>
      <c r="C3599" s="24" t="s">
        <v>772</v>
      </c>
      <c r="D3599" s="24" t="s">
        <v>826</v>
      </c>
      <c r="E3599" s="24" t="s">
        <v>111</v>
      </c>
      <c r="F3599" s="38" t="n">
        <v>20</v>
      </c>
      <c r="G3599" s="42" t="n">
        <f aca="false">DATE(YEAR(B3599),MONTH(B3599),1)</f>
        <v>46082</v>
      </c>
      <c r="H3599" s="24" t="str">
        <f aca="false">INDEX(Customers!$B$2:$B$601,MATCH(C3599,Customers!$A$2:$A$601,0))</f>
        <v>Nairobi</v>
      </c>
      <c r="I3599" s="43" t="n">
        <f aca="false">ROUND(MIN(INDEX(Assumptions!$D$13:$D$18,MATCH(E3599,Assumptions!$A$13:$A$18,0)),MAX(INDEX(Assumptions!$C$13:$C$18,MATCH(E3599,Assumptions!$A$13:$A$18,0)),INDEX(Assumptions!$B$13:$B$18,MATCH(E3599,Assumptions!$A$13:$A$18,0))*F3599)),2)</f>
        <v>0.8</v>
      </c>
    </row>
    <row r="3600" customFormat="false" ht="15" hidden="false" customHeight="false" outlineLevel="0" collapsed="false">
      <c r="A3600" s="24" t="s">
        <v>4423</v>
      </c>
      <c r="B3600" s="39" t="n">
        <v>46101</v>
      </c>
      <c r="C3600" s="24" t="s">
        <v>793</v>
      </c>
      <c r="D3600" s="24" t="s">
        <v>826</v>
      </c>
      <c r="E3600" s="24" t="s">
        <v>103</v>
      </c>
      <c r="F3600" s="38" t="n">
        <v>7940</v>
      </c>
      <c r="G3600" s="42" t="n">
        <f aca="false">DATE(YEAR(B3600),MONTH(B3600),1)</f>
        <v>46082</v>
      </c>
      <c r="H3600" s="24" t="str">
        <f aca="false">INDEX(Customers!$B$2:$B$601,MATCH(C3600,Customers!$A$2:$A$601,0))</f>
        <v>Coast</v>
      </c>
      <c r="I3600" s="43" t="n">
        <f aca="false">ROUND(MIN(INDEX(Assumptions!$D$13:$D$18,MATCH(E3600,Assumptions!$A$13:$A$18,0)),MAX(INDEX(Assumptions!$C$13:$C$18,MATCH(E3600,Assumptions!$A$13:$A$18,0)),INDEX(Assumptions!$B$13:$B$18,MATCH(E3600,Assumptions!$A$13:$A$18,0))*F3600)),2)</f>
        <v>79.4</v>
      </c>
    </row>
    <row r="3601" customFormat="false" ht="15" hidden="false" customHeight="false" outlineLevel="0" collapsed="false">
      <c r="A3601" s="24" t="s">
        <v>4424</v>
      </c>
      <c r="B3601" s="39" t="n">
        <v>46101</v>
      </c>
      <c r="C3601" s="24" t="s">
        <v>793</v>
      </c>
      <c r="D3601" s="24" t="s">
        <v>826</v>
      </c>
      <c r="E3601" s="24" t="s">
        <v>103</v>
      </c>
      <c r="F3601" s="38" t="n">
        <v>2070</v>
      </c>
      <c r="G3601" s="42" t="n">
        <f aca="false">DATE(YEAR(B3601),MONTH(B3601),1)</f>
        <v>46082</v>
      </c>
      <c r="H3601" s="24" t="str">
        <f aca="false">INDEX(Customers!$B$2:$B$601,MATCH(C3601,Customers!$A$2:$A$601,0))</f>
        <v>Coast</v>
      </c>
      <c r="I3601" s="43" t="n">
        <f aca="false">ROUND(MIN(INDEX(Assumptions!$D$13:$D$18,MATCH(E3601,Assumptions!$A$13:$A$18,0)),MAX(INDEX(Assumptions!$C$13:$C$18,MATCH(E3601,Assumptions!$A$13:$A$18,0)),INDEX(Assumptions!$B$13:$B$18,MATCH(E3601,Assumptions!$A$13:$A$18,0))*F3601)),2)</f>
        <v>20.7</v>
      </c>
    </row>
    <row r="3602" customFormat="false" ht="15" hidden="false" customHeight="false" outlineLevel="0" collapsed="false">
      <c r="A3602" s="24" t="s">
        <v>4425</v>
      </c>
      <c r="B3602" s="39" t="n">
        <v>46101</v>
      </c>
      <c r="C3602" s="24" t="s">
        <v>803</v>
      </c>
      <c r="D3602" s="24" t="s">
        <v>826</v>
      </c>
      <c r="E3602" s="24" t="s">
        <v>109</v>
      </c>
      <c r="F3602" s="38" t="n">
        <v>430</v>
      </c>
      <c r="G3602" s="42" t="n">
        <f aca="false">DATE(YEAR(B3602),MONTH(B3602),1)</f>
        <v>46082</v>
      </c>
      <c r="H3602" s="24" t="str">
        <f aca="false">INDEX(Customers!$B$2:$B$601,MATCH(C3602,Customers!$A$2:$A$601,0))</f>
        <v>Nairobi</v>
      </c>
      <c r="I3602" s="43" t="n">
        <f aca="false">ROUND(MIN(INDEX(Assumptions!$D$13:$D$18,MATCH(E3602,Assumptions!$A$13:$A$18,0)),MAX(INDEX(Assumptions!$C$13:$C$18,MATCH(E3602,Assumptions!$A$13:$A$18,0)),INDEX(Assumptions!$B$13:$B$18,MATCH(E3602,Assumptions!$A$13:$A$18,0))*F3602)),2)</f>
        <v>1.72</v>
      </c>
    </row>
    <row r="3603" customFormat="false" ht="15" hidden="false" customHeight="false" outlineLevel="0" collapsed="false">
      <c r="A3603" s="24" t="s">
        <v>4426</v>
      </c>
      <c r="B3603" s="39" t="n">
        <v>46101</v>
      </c>
      <c r="C3603" s="24" t="s">
        <v>811</v>
      </c>
      <c r="D3603" s="24" t="s">
        <v>826</v>
      </c>
      <c r="E3603" s="24" t="s">
        <v>109</v>
      </c>
      <c r="F3603" s="38" t="n">
        <v>11740</v>
      </c>
      <c r="G3603" s="42" t="n">
        <f aca="false">DATE(YEAR(B3603),MONTH(B3603),1)</f>
        <v>46082</v>
      </c>
      <c r="H3603" s="24" t="str">
        <f aca="false">INDEX(Customers!$B$2:$B$601,MATCH(C3603,Customers!$A$2:$A$601,0))</f>
        <v>Rift Valley</v>
      </c>
      <c r="I3603" s="43" t="n">
        <f aca="false">ROUND(MIN(INDEX(Assumptions!$D$13:$D$18,MATCH(E3603,Assumptions!$A$13:$A$18,0)),MAX(INDEX(Assumptions!$C$13:$C$18,MATCH(E3603,Assumptions!$A$13:$A$18,0)),INDEX(Assumptions!$B$13:$B$18,MATCH(E3603,Assumptions!$A$13:$A$18,0))*F3603)),2)</f>
        <v>40</v>
      </c>
    </row>
    <row r="3604" customFormat="false" ht="15" hidden="false" customHeight="false" outlineLevel="0" collapsed="false">
      <c r="A3604" s="24" t="s">
        <v>4427</v>
      </c>
      <c r="B3604" s="39" t="n">
        <v>46101</v>
      </c>
      <c r="C3604" s="24" t="s">
        <v>817</v>
      </c>
      <c r="D3604" s="24" t="s">
        <v>826</v>
      </c>
      <c r="E3604" s="24" t="s">
        <v>103</v>
      </c>
      <c r="F3604" s="38" t="n">
        <v>1200</v>
      </c>
      <c r="G3604" s="42" t="n">
        <f aca="false">DATE(YEAR(B3604),MONTH(B3604),1)</f>
        <v>46082</v>
      </c>
      <c r="H3604" s="24" t="str">
        <f aca="false">INDEX(Customers!$B$2:$B$601,MATCH(C3604,Customers!$A$2:$A$601,0))</f>
        <v>Western</v>
      </c>
      <c r="I3604" s="43" t="n">
        <f aca="false">ROUND(MIN(INDEX(Assumptions!$D$13:$D$18,MATCH(E3604,Assumptions!$A$13:$A$18,0)),MAX(INDEX(Assumptions!$C$13:$C$18,MATCH(E3604,Assumptions!$A$13:$A$18,0)),INDEX(Assumptions!$B$13:$B$18,MATCH(E3604,Assumptions!$A$13:$A$18,0))*F3604)),2)</f>
        <v>12</v>
      </c>
    </row>
    <row r="3605" customFormat="false" ht="15" hidden="false" customHeight="false" outlineLevel="0" collapsed="false">
      <c r="A3605" s="24" t="s">
        <v>4428</v>
      </c>
      <c r="B3605" s="39" t="n">
        <v>46102</v>
      </c>
      <c r="C3605" s="24" t="s">
        <v>255</v>
      </c>
      <c r="D3605" s="24" t="s">
        <v>826</v>
      </c>
      <c r="E3605" s="24" t="s">
        <v>109</v>
      </c>
      <c r="F3605" s="38" t="n">
        <v>32880</v>
      </c>
      <c r="G3605" s="42" t="n">
        <f aca="false">DATE(YEAR(B3605),MONTH(B3605),1)</f>
        <v>46082</v>
      </c>
      <c r="H3605" s="24" t="str">
        <f aca="false">INDEX(Customers!$B$2:$B$601,MATCH(C3605,Customers!$A$2:$A$601,0))</f>
        <v>Central</v>
      </c>
      <c r="I3605" s="43" t="n">
        <f aca="false">ROUND(MIN(INDEX(Assumptions!$D$13:$D$18,MATCH(E3605,Assumptions!$A$13:$A$18,0)),MAX(INDEX(Assumptions!$C$13:$C$18,MATCH(E3605,Assumptions!$A$13:$A$18,0)),INDEX(Assumptions!$B$13:$B$18,MATCH(E3605,Assumptions!$A$13:$A$18,0))*F3605)),2)</f>
        <v>40</v>
      </c>
    </row>
    <row r="3606" customFormat="false" ht="15" hidden="false" customHeight="false" outlineLevel="0" collapsed="false">
      <c r="A3606" s="24" t="s">
        <v>4429</v>
      </c>
      <c r="B3606" s="39" t="n">
        <v>46102</v>
      </c>
      <c r="C3606" s="24" t="s">
        <v>261</v>
      </c>
      <c r="D3606" s="24" t="s">
        <v>188</v>
      </c>
      <c r="E3606" s="24" t="s">
        <v>105</v>
      </c>
      <c r="F3606" s="38" t="n">
        <v>3400</v>
      </c>
      <c r="G3606" s="42" t="n">
        <f aca="false">DATE(YEAR(B3606),MONTH(B3606),1)</f>
        <v>46082</v>
      </c>
      <c r="H3606" s="24" t="str">
        <f aca="false">INDEX(Customers!$B$2:$B$601,MATCH(C3606,Customers!$A$2:$A$601,0))</f>
        <v>Coast</v>
      </c>
      <c r="I3606" s="43" t="n">
        <f aca="false">ROUND(MIN(INDEX(Assumptions!$D$13:$D$18,MATCH(E3606,Assumptions!$A$13:$A$18,0)),MAX(INDEX(Assumptions!$C$13:$C$18,MATCH(E3606,Assumptions!$A$13:$A$18,0)),INDEX(Assumptions!$B$13:$B$18,MATCH(E3606,Assumptions!$A$13:$A$18,0))*F3606)),2)</f>
        <v>51</v>
      </c>
    </row>
    <row r="3607" customFormat="false" ht="15" hidden="false" customHeight="false" outlineLevel="0" collapsed="false">
      <c r="A3607" s="24" t="s">
        <v>4430</v>
      </c>
      <c r="B3607" s="39" t="n">
        <v>46102</v>
      </c>
      <c r="C3607" s="24" t="s">
        <v>284</v>
      </c>
      <c r="D3607" s="24" t="s">
        <v>826</v>
      </c>
      <c r="E3607" s="24" t="s">
        <v>103</v>
      </c>
      <c r="F3607" s="38" t="n">
        <v>2890</v>
      </c>
      <c r="G3607" s="42" t="n">
        <f aca="false">DATE(YEAR(B3607),MONTH(B3607),1)</f>
        <v>46082</v>
      </c>
      <c r="H3607" s="24" t="str">
        <f aca="false">INDEX(Customers!$B$2:$B$601,MATCH(C3607,Customers!$A$2:$A$601,0))</f>
        <v>Nairobi</v>
      </c>
      <c r="I3607" s="43" t="n">
        <f aca="false">ROUND(MIN(INDEX(Assumptions!$D$13:$D$18,MATCH(E3607,Assumptions!$A$13:$A$18,0)),MAX(INDEX(Assumptions!$C$13:$C$18,MATCH(E3607,Assumptions!$A$13:$A$18,0)),INDEX(Assumptions!$B$13:$B$18,MATCH(E3607,Assumptions!$A$13:$A$18,0))*F3607)),2)</f>
        <v>28.9</v>
      </c>
    </row>
    <row r="3608" customFormat="false" ht="15" hidden="false" customHeight="false" outlineLevel="0" collapsed="false">
      <c r="A3608" s="24" t="s">
        <v>4431</v>
      </c>
      <c r="B3608" s="39" t="n">
        <v>46102</v>
      </c>
      <c r="C3608" s="24" t="s">
        <v>285</v>
      </c>
      <c r="D3608" s="24" t="s">
        <v>207</v>
      </c>
      <c r="E3608" s="24" t="s">
        <v>107</v>
      </c>
      <c r="F3608" s="38" t="n">
        <v>4110</v>
      </c>
      <c r="G3608" s="42" t="n">
        <f aca="false">DATE(YEAR(B3608),MONTH(B3608),1)</f>
        <v>46082</v>
      </c>
      <c r="H3608" s="24" t="str">
        <f aca="false">INDEX(Customers!$B$2:$B$601,MATCH(C3608,Customers!$A$2:$A$601,0))</f>
        <v>Eastern</v>
      </c>
      <c r="I3608" s="43" t="n">
        <f aca="false">ROUND(MIN(INDEX(Assumptions!$D$13:$D$18,MATCH(E3608,Assumptions!$A$13:$A$18,0)),MAX(INDEX(Assumptions!$C$13:$C$18,MATCH(E3608,Assumptions!$A$13:$A$18,0)),INDEX(Assumptions!$B$13:$B$18,MATCH(E3608,Assumptions!$A$13:$A$18,0))*F3608)),2)</f>
        <v>0</v>
      </c>
    </row>
    <row r="3609" customFormat="false" ht="15" hidden="false" customHeight="false" outlineLevel="0" collapsed="false">
      <c r="A3609" s="24" t="s">
        <v>4432</v>
      </c>
      <c r="B3609" s="39" t="n">
        <v>46102</v>
      </c>
      <c r="C3609" s="24" t="s">
        <v>285</v>
      </c>
      <c r="D3609" s="24" t="s">
        <v>207</v>
      </c>
      <c r="E3609" s="24" t="s">
        <v>107</v>
      </c>
      <c r="F3609" s="38" t="n">
        <v>32550</v>
      </c>
      <c r="G3609" s="42" t="n">
        <f aca="false">DATE(YEAR(B3609),MONTH(B3609),1)</f>
        <v>46082</v>
      </c>
      <c r="H3609" s="24" t="str">
        <f aca="false">INDEX(Customers!$B$2:$B$601,MATCH(C3609,Customers!$A$2:$A$601,0))</f>
        <v>Eastern</v>
      </c>
      <c r="I3609" s="43" t="n">
        <f aca="false">ROUND(MIN(INDEX(Assumptions!$D$13:$D$18,MATCH(E3609,Assumptions!$A$13:$A$18,0)),MAX(INDEX(Assumptions!$C$13:$C$18,MATCH(E3609,Assumptions!$A$13:$A$18,0)),INDEX(Assumptions!$B$13:$B$18,MATCH(E3609,Assumptions!$A$13:$A$18,0))*F3609)),2)</f>
        <v>0</v>
      </c>
    </row>
    <row r="3610" customFormat="false" ht="15" hidden="false" customHeight="false" outlineLevel="0" collapsed="false">
      <c r="A3610" s="24" t="s">
        <v>4433</v>
      </c>
      <c r="B3610" s="39" t="n">
        <v>46102</v>
      </c>
      <c r="C3610" s="24" t="s">
        <v>289</v>
      </c>
      <c r="D3610" s="24" t="s">
        <v>826</v>
      </c>
      <c r="E3610" s="24" t="s">
        <v>109</v>
      </c>
      <c r="F3610" s="38" t="n">
        <v>6310</v>
      </c>
      <c r="G3610" s="42" t="n">
        <f aca="false">DATE(YEAR(B3610),MONTH(B3610),1)</f>
        <v>46082</v>
      </c>
      <c r="H3610" s="24" t="str">
        <f aca="false">INDEX(Customers!$B$2:$B$601,MATCH(C3610,Customers!$A$2:$A$601,0))</f>
        <v>Coast</v>
      </c>
      <c r="I3610" s="43" t="n">
        <f aca="false">ROUND(MIN(INDEX(Assumptions!$D$13:$D$18,MATCH(E3610,Assumptions!$A$13:$A$18,0)),MAX(INDEX(Assumptions!$C$13:$C$18,MATCH(E3610,Assumptions!$A$13:$A$18,0)),INDEX(Assumptions!$B$13:$B$18,MATCH(E3610,Assumptions!$A$13:$A$18,0))*F3610)),2)</f>
        <v>25.24</v>
      </c>
    </row>
    <row r="3611" customFormat="false" ht="15" hidden="false" customHeight="false" outlineLevel="0" collapsed="false">
      <c r="A3611" s="24" t="s">
        <v>4434</v>
      </c>
      <c r="B3611" s="39" t="n">
        <v>46102</v>
      </c>
      <c r="C3611" s="24" t="s">
        <v>306</v>
      </c>
      <c r="D3611" s="24" t="s">
        <v>826</v>
      </c>
      <c r="E3611" s="24" t="s">
        <v>103</v>
      </c>
      <c r="F3611" s="38" t="n">
        <v>1530</v>
      </c>
      <c r="G3611" s="42" t="n">
        <f aca="false">DATE(YEAR(B3611),MONTH(B3611),1)</f>
        <v>46082</v>
      </c>
      <c r="H3611" s="24" t="str">
        <f aca="false">INDEX(Customers!$B$2:$B$601,MATCH(C3611,Customers!$A$2:$A$601,0))</f>
        <v>Rift Valley</v>
      </c>
      <c r="I3611" s="43" t="n">
        <f aca="false">ROUND(MIN(INDEX(Assumptions!$D$13:$D$18,MATCH(E3611,Assumptions!$A$13:$A$18,0)),MAX(INDEX(Assumptions!$C$13:$C$18,MATCH(E3611,Assumptions!$A$13:$A$18,0)),INDEX(Assumptions!$B$13:$B$18,MATCH(E3611,Assumptions!$A$13:$A$18,0))*F3611)),2)</f>
        <v>15.3</v>
      </c>
    </row>
    <row r="3612" customFormat="false" ht="15" hidden="false" customHeight="false" outlineLevel="0" collapsed="false">
      <c r="A3612" s="24" t="s">
        <v>4435</v>
      </c>
      <c r="B3612" s="39" t="n">
        <v>46102</v>
      </c>
      <c r="C3612" s="24" t="s">
        <v>309</v>
      </c>
      <c r="D3612" s="24" t="s">
        <v>826</v>
      </c>
      <c r="E3612" s="24" t="s">
        <v>111</v>
      </c>
      <c r="F3612" s="38" t="n">
        <v>200</v>
      </c>
      <c r="G3612" s="42" t="n">
        <f aca="false">DATE(YEAR(B3612),MONTH(B3612),1)</f>
        <v>46082</v>
      </c>
      <c r="H3612" s="24" t="str">
        <f aca="false">INDEX(Customers!$B$2:$B$601,MATCH(C3612,Customers!$A$2:$A$601,0))</f>
        <v>Rift Valley</v>
      </c>
      <c r="I3612" s="43" t="n">
        <f aca="false">ROUND(MIN(INDEX(Assumptions!$D$13:$D$18,MATCH(E3612,Assumptions!$A$13:$A$18,0)),MAX(INDEX(Assumptions!$C$13:$C$18,MATCH(E3612,Assumptions!$A$13:$A$18,0)),INDEX(Assumptions!$B$13:$B$18,MATCH(E3612,Assumptions!$A$13:$A$18,0))*F3612)),2)</f>
        <v>8</v>
      </c>
    </row>
    <row r="3613" customFormat="false" ht="15" hidden="false" customHeight="false" outlineLevel="0" collapsed="false">
      <c r="A3613" s="24" t="s">
        <v>4436</v>
      </c>
      <c r="B3613" s="39" t="n">
        <v>46102</v>
      </c>
      <c r="C3613" s="24" t="s">
        <v>324</v>
      </c>
      <c r="D3613" s="24" t="s">
        <v>826</v>
      </c>
      <c r="E3613" s="24" t="s">
        <v>111</v>
      </c>
      <c r="F3613" s="38" t="n">
        <v>50</v>
      </c>
      <c r="G3613" s="42" t="n">
        <f aca="false">DATE(YEAR(B3613),MONTH(B3613),1)</f>
        <v>46082</v>
      </c>
      <c r="H3613" s="24" t="str">
        <f aca="false">INDEX(Customers!$B$2:$B$601,MATCH(C3613,Customers!$A$2:$A$601,0))</f>
        <v>Central</v>
      </c>
      <c r="I3613" s="43" t="n">
        <f aca="false">ROUND(MIN(INDEX(Assumptions!$D$13:$D$18,MATCH(E3613,Assumptions!$A$13:$A$18,0)),MAX(INDEX(Assumptions!$C$13:$C$18,MATCH(E3613,Assumptions!$A$13:$A$18,0)),INDEX(Assumptions!$B$13:$B$18,MATCH(E3613,Assumptions!$A$13:$A$18,0))*F3613)),2)</f>
        <v>2</v>
      </c>
    </row>
    <row r="3614" customFormat="false" ht="15" hidden="false" customHeight="false" outlineLevel="0" collapsed="false">
      <c r="A3614" s="24" t="s">
        <v>4437</v>
      </c>
      <c r="B3614" s="39" t="n">
        <v>46102</v>
      </c>
      <c r="C3614" s="24" t="s">
        <v>339</v>
      </c>
      <c r="D3614" s="24" t="s">
        <v>826</v>
      </c>
      <c r="E3614" s="24" t="s">
        <v>109</v>
      </c>
      <c r="F3614" s="38" t="n">
        <v>2640</v>
      </c>
      <c r="G3614" s="42" t="n">
        <f aca="false">DATE(YEAR(B3614),MONTH(B3614),1)</f>
        <v>46082</v>
      </c>
      <c r="H3614" s="24" t="str">
        <f aca="false">INDEX(Customers!$B$2:$B$601,MATCH(C3614,Customers!$A$2:$A$601,0))</f>
        <v>Nairobi</v>
      </c>
      <c r="I3614" s="43" t="n">
        <f aca="false">ROUND(MIN(INDEX(Assumptions!$D$13:$D$18,MATCH(E3614,Assumptions!$A$13:$A$18,0)),MAX(INDEX(Assumptions!$C$13:$C$18,MATCH(E3614,Assumptions!$A$13:$A$18,0)),INDEX(Assumptions!$B$13:$B$18,MATCH(E3614,Assumptions!$A$13:$A$18,0))*F3614)),2)</f>
        <v>10.56</v>
      </c>
    </row>
    <row r="3615" customFormat="false" ht="15" hidden="false" customHeight="false" outlineLevel="0" collapsed="false">
      <c r="A3615" s="24" t="s">
        <v>4438</v>
      </c>
      <c r="B3615" s="39" t="n">
        <v>46102</v>
      </c>
      <c r="C3615" s="24" t="s">
        <v>379</v>
      </c>
      <c r="D3615" s="24" t="s">
        <v>826</v>
      </c>
      <c r="E3615" s="24" t="s">
        <v>103</v>
      </c>
      <c r="F3615" s="38" t="n">
        <v>2170</v>
      </c>
      <c r="G3615" s="42" t="n">
        <f aca="false">DATE(YEAR(B3615),MONTH(B3615),1)</f>
        <v>46082</v>
      </c>
      <c r="H3615" s="24" t="str">
        <f aca="false">INDEX(Customers!$B$2:$B$601,MATCH(C3615,Customers!$A$2:$A$601,0))</f>
        <v>Nairobi</v>
      </c>
      <c r="I3615" s="43" t="n">
        <f aca="false">ROUND(MIN(INDEX(Assumptions!$D$13:$D$18,MATCH(E3615,Assumptions!$A$13:$A$18,0)),MAX(INDEX(Assumptions!$C$13:$C$18,MATCH(E3615,Assumptions!$A$13:$A$18,0)),INDEX(Assumptions!$B$13:$B$18,MATCH(E3615,Assumptions!$A$13:$A$18,0))*F3615)),2)</f>
        <v>21.7</v>
      </c>
    </row>
    <row r="3616" customFormat="false" ht="15" hidden="false" customHeight="false" outlineLevel="0" collapsed="false">
      <c r="A3616" s="24" t="s">
        <v>4439</v>
      </c>
      <c r="B3616" s="39" t="n">
        <v>46102</v>
      </c>
      <c r="C3616" s="24" t="s">
        <v>386</v>
      </c>
      <c r="D3616" s="24" t="s">
        <v>826</v>
      </c>
      <c r="E3616" s="24" t="s">
        <v>103</v>
      </c>
      <c r="F3616" s="38" t="n">
        <v>1830</v>
      </c>
      <c r="G3616" s="42" t="n">
        <f aca="false">DATE(YEAR(B3616),MONTH(B3616),1)</f>
        <v>46082</v>
      </c>
      <c r="H3616" s="24" t="str">
        <f aca="false">INDEX(Customers!$B$2:$B$601,MATCH(C3616,Customers!$A$2:$A$601,0))</f>
        <v>Nairobi</v>
      </c>
      <c r="I3616" s="43" t="n">
        <f aca="false">ROUND(MIN(INDEX(Assumptions!$D$13:$D$18,MATCH(E3616,Assumptions!$A$13:$A$18,0)),MAX(INDEX(Assumptions!$C$13:$C$18,MATCH(E3616,Assumptions!$A$13:$A$18,0)),INDEX(Assumptions!$B$13:$B$18,MATCH(E3616,Assumptions!$A$13:$A$18,0))*F3616)),2)</f>
        <v>18.3</v>
      </c>
    </row>
    <row r="3617" customFormat="false" ht="15" hidden="false" customHeight="false" outlineLevel="0" collapsed="false">
      <c r="A3617" s="24" t="s">
        <v>4440</v>
      </c>
      <c r="B3617" s="39" t="n">
        <v>46102</v>
      </c>
      <c r="C3617" s="24" t="s">
        <v>399</v>
      </c>
      <c r="D3617" s="24" t="s">
        <v>826</v>
      </c>
      <c r="E3617" s="24" t="s">
        <v>109</v>
      </c>
      <c r="F3617" s="38" t="n">
        <v>5360</v>
      </c>
      <c r="G3617" s="42" t="n">
        <f aca="false">DATE(YEAR(B3617),MONTH(B3617),1)</f>
        <v>46082</v>
      </c>
      <c r="H3617" s="24" t="str">
        <f aca="false">INDEX(Customers!$B$2:$B$601,MATCH(C3617,Customers!$A$2:$A$601,0))</f>
        <v>Western</v>
      </c>
      <c r="I3617" s="43" t="n">
        <f aca="false">ROUND(MIN(INDEX(Assumptions!$D$13:$D$18,MATCH(E3617,Assumptions!$A$13:$A$18,0)),MAX(INDEX(Assumptions!$C$13:$C$18,MATCH(E3617,Assumptions!$A$13:$A$18,0)),INDEX(Assumptions!$B$13:$B$18,MATCH(E3617,Assumptions!$A$13:$A$18,0))*F3617)),2)</f>
        <v>21.44</v>
      </c>
    </row>
    <row r="3618" customFormat="false" ht="15" hidden="false" customHeight="false" outlineLevel="0" collapsed="false">
      <c r="A3618" s="24" t="s">
        <v>4441</v>
      </c>
      <c r="B3618" s="39" t="n">
        <v>46102</v>
      </c>
      <c r="C3618" s="24" t="s">
        <v>441</v>
      </c>
      <c r="D3618" s="24" t="s">
        <v>826</v>
      </c>
      <c r="E3618" s="24" t="s">
        <v>103</v>
      </c>
      <c r="F3618" s="38" t="n">
        <v>1120</v>
      </c>
      <c r="G3618" s="42" t="n">
        <f aca="false">DATE(YEAR(B3618),MONTH(B3618),1)</f>
        <v>46082</v>
      </c>
      <c r="H3618" s="24" t="str">
        <f aca="false">INDEX(Customers!$B$2:$B$601,MATCH(C3618,Customers!$A$2:$A$601,0))</f>
        <v>Central</v>
      </c>
      <c r="I3618" s="43" t="n">
        <f aca="false">ROUND(MIN(INDEX(Assumptions!$D$13:$D$18,MATCH(E3618,Assumptions!$A$13:$A$18,0)),MAX(INDEX(Assumptions!$C$13:$C$18,MATCH(E3618,Assumptions!$A$13:$A$18,0)),INDEX(Assumptions!$B$13:$B$18,MATCH(E3618,Assumptions!$A$13:$A$18,0))*F3618)),2)</f>
        <v>11.2</v>
      </c>
    </row>
    <row r="3619" customFormat="false" ht="15" hidden="false" customHeight="false" outlineLevel="0" collapsed="false">
      <c r="A3619" s="24" t="s">
        <v>4442</v>
      </c>
      <c r="B3619" s="39" t="n">
        <v>46102</v>
      </c>
      <c r="C3619" s="24" t="s">
        <v>449</v>
      </c>
      <c r="D3619" s="24" t="s">
        <v>826</v>
      </c>
      <c r="E3619" s="24" t="s">
        <v>109</v>
      </c>
      <c r="F3619" s="38" t="n">
        <v>4550</v>
      </c>
      <c r="G3619" s="42" t="n">
        <f aca="false">DATE(YEAR(B3619),MONTH(B3619),1)</f>
        <v>46082</v>
      </c>
      <c r="H3619" s="24" t="str">
        <f aca="false">INDEX(Customers!$B$2:$B$601,MATCH(C3619,Customers!$A$2:$A$601,0))</f>
        <v>Rift Valley</v>
      </c>
      <c r="I3619" s="43" t="n">
        <f aca="false">ROUND(MIN(INDEX(Assumptions!$D$13:$D$18,MATCH(E3619,Assumptions!$A$13:$A$18,0)),MAX(INDEX(Assumptions!$C$13:$C$18,MATCH(E3619,Assumptions!$A$13:$A$18,0)),INDEX(Assumptions!$B$13:$B$18,MATCH(E3619,Assumptions!$A$13:$A$18,0))*F3619)),2)</f>
        <v>18.2</v>
      </c>
    </row>
    <row r="3620" customFormat="false" ht="15" hidden="false" customHeight="false" outlineLevel="0" collapsed="false">
      <c r="A3620" s="24" t="s">
        <v>4443</v>
      </c>
      <c r="B3620" s="39" t="n">
        <v>46102</v>
      </c>
      <c r="C3620" s="24" t="s">
        <v>467</v>
      </c>
      <c r="D3620" s="24" t="s">
        <v>826</v>
      </c>
      <c r="E3620" s="24" t="s">
        <v>103</v>
      </c>
      <c r="F3620" s="38" t="n">
        <v>510</v>
      </c>
      <c r="G3620" s="42" t="n">
        <f aca="false">DATE(YEAR(B3620),MONTH(B3620),1)</f>
        <v>46082</v>
      </c>
      <c r="H3620" s="24" t="str">
        <f aca="false">INDEX(Customers!$B$2:$B$601,MATCH(C3620,Customers!$A$2:$A$601,0))</f>
        <v>Rift Valley</v>
      </c>
      <c r="I3620" s="43" t="n">
        <f aca="false">ROUND(MIN(INDEX(Assumptions!$D$13:$D$18,MATCH(E3620,Assumptions!$A$13:$A$18,0)),MAX(INDEX(Assumptions!$C$13:$C$18,MATCH(E3620,Assumptions!$A$13:$A$18,0)),INDEX(Assumptions!$B$13:$B$18,MATCH(E3620,Assumptions!$A$13:$A$18,0))*F3620)),2)</f>
        <v>5.1</v>
      </c>
    </row>
    <row r="3621" customFormat="false" ht="15" hidden="false" customHeight="false" outlineLevel="0" collapsed="false">
      <c r="A3621" s="24" t="s">
        <v>4444</v>
      </c>
      <c r="B3621" s="39" t="n">
        <v>46102</v>
      </c>
      <c r="C3621" s="24" t="s">
        <v>486</v>
      </c>
      <c r="D3621" s="24" t="s">
        <v>826</v>
      </c>
      <c r="E3621" s="24" t="s">
        <v>113</v>
      </c>
      <c r="F3621" s="38" t="n">
        <v>2000</v>
      </c>
      <c r="G3621" s="42" t="n">
        <f aca="false">DATE(YEAR(B3621),MONTH(B3621),1)</f>
        <v>46082</v>
      </c>
      <c r="H3621" s="24" t="str">
        <f aca="false">INDEX(Customers!$B$2:$B$601,MATCH(C3621,Customers!$A$2:$A$601,0))</f>
        <v>Nairobi</v>
      </c>
      <c r="I3621" s="43" t="n">
        <f aca="false">ROUND(MIN(INDEX(Assumptions!$D$13:$D$18,MATCH(E3621,Assumptions!$A$13:$A$18,0)),MAX(INDEX(Assumptions!$C$13:$C$18,MATCH(E3621,Assumptions!$A$13:$A$18,0)),INDEX(Assumptions!$B$13:$B$18,MATCH(E3621,Assumptions!$A$13:$A$18,0))*F3621)),2)</f>
        <v>100</v>
      </c>
    </row>
    <row r="3622" customFormat="false" ht="15" hidden="false" customHeight="false" outlineLevel="0" collapsed="false">
      <c r="A3622" s="24" t="s">
        <v>4445</v>
      </c>
      <c r="B3622" s="39" t="n">
        <v>46102</v>
      </c>
      <c r="C3622" s="24" t="s">
        <v>496</v>
      </c>
      <c r="D3622" s="24" t="s">
        <v>826</v>
      </c>
      <c r="E3622" s="24" t="s">
        <v>103</v>
      </c>
      <c r="F3622" s="38" t="n">
        <v>860</v>
      </c>
      <c r="G3622" s="42" t="n">
        <f aca="false">DATE(YEAR(B3622),MONTH(B3622),1)</f>
        <v>46082</v>
      </c>
      <c r="H3622" s="24" t="str">
        <f aca="false">INDEX(Customers!$B$2:$B$601,MATCH(C3622,Customers!$A$2:$A$601,0))</f>
        <v>Rift Valley</v>
      </c>
      <c r="I3622" s="43" t="n">
        <f aca="false">ROUND(MIN(INDEX(Assumptions!$D$13:$D$18,MATCH(E3622,Assumptions!$A$13:$A$18,0)),MAX(INDEX(Assumptions!$C$13:$C$18,MATCH(E3622,Assumptions!$A$13:$A$18,0)),INDEX(Assumptions!$B$13:$B$18,MATCH(E3622,Assumptions!$A$13:$A$18,0))*F3622)),2)</f>
        <v>8.6</v>
      </c>
    </row>
    <row r="3623" customFormat="false" ht="15" hidden="false" customHeight="false" outlineLevel="0" collapsed="false">
      <c r="A3623" s="24" t="s">
        <v>4446</v>
      </c>
      <c r="B3623" s="39" t="n">
        <v>46102</v>
      </c>
      <c r="C3623" s="24" t="s">
        <v>505</v>
      </c>
      <c r="D3623" s="24" t="s">
        <v>826</v>
      </c>
      <c r="E3623" s="24" t="s">
        <v>103</v>
      </c>
      <c r="F3623" s="38" t="n">
        <v>800</v>
      </c>
      <c r="G3623" s="42" t="n">
        <f aca="false">DATE(YEAR(B3623),MONTH(B3623),1)</f>
        <v>46082</v>
      </c>
      <c r="H3623" s="24" t="str">
        <f aca="false">INDEX(Customers!$B$2:$B$601,MATCH(C3623,Customers!$A$2:$A$601,0))</f>
        <v>Eastern</v>
      </c>
      <c r="I3623" s="43" t="n">
        <f aca="false">ROUND(MIN(INDEX(Assumptions!$D$13:$D$18,MATCH(E3623,Assumptions!$A$13:$A$18,0)),MAX(INDEX(Assumptions!$C$13:$C$18,MATCH(E3623,Assumptions!$A$13:$A$18,0)),INDEX(Assumptions!$B$13:$B$18,MATCH(E3623,Assumptions!$A$13:$A$18,0))*F3623)),2)</f>
        <v>8</v>
      </c>
    </row>
    <row r="3624" customFormat="false" ht="15" hidden="false" customHeight="false" outlineLevel="0" collapsed="false">
      <c r="A3624" s="24" t="s">
        <v>4447</v>
      </c>
      <c r="B3624" s="39" t="n">
        <v>46102</v>
      </c>
      <c r="C3624" s="24" t="s">
        <v>520</v>
      </c>
      <c r="D3624" s="24" t="s">
        <v>826</v>
      </c>
      <c r="E3624" s="24" t="s">
        <v>103</v>
      </c>
      <c r="F3624" s="38" t="n">
        <v>4520</v>
      </c>
      <c r="G3624" s="42" t="n">
        <f aca="false">DATE(YEAR(B3624),MONTH(B3624),1)</f>
        <v>46082</v>
      </c>
      <c r="H3624" s="24" t="str">
        <f aca="false">INDEX(Customers!$B$2:$B$601,MATCH(C3624,Customers!$A$2:$A$601,0))</f>
        <v>Coast</v>
      </c>
      <c r="I3624" s="43" t="n">
        <f aca="false">ROUND(MIN(INDEX(Assumptions!$D$13:$D$18,MATCH(E3624,Assumptions!$A$13:$A$18,0)),MAX(INDEX(Assumptions!$C$13:$C$18,MATCH(E3624,Assumptions!$A$13:$A$18,0)),INDEX(Assumptions!$B$13:$B$18,MATCH(E3624,Assumptions!$A$13:$A$18,0))*F3624)),2)</f>
        <v>45.2</v>
      </c>
    </row>
    <row r="3625" customFormat="false" ht="15" hidden="false" customHeight="false" outlineLevel="0" collapsed="false">
      <c r="A3625" s="24" t="s">
        <v>4448</v>
      </c>
      <c r="B3625" s="39" t="n">
        <v>46102</v>
      </c>
      <c r="C3625" s="24" t="s">
        <v>527</v>
      </c>
      <c r="D3625" s="24" t="s">
        <v>826</v>
      </c>
      <c r="E3625" s="24" t="s">
        <v>109</v>
      </c>
      <c r="F3625" s="38" t="n">
        <v>540</v>
      </c>
      <c r="G3625" s="42" t="n">
        <f aca="false">DATE(YEAR(B3625),MONTH(B3625),1)</f>
        <v>46082</v>
      </c>
      <c r="H3625" s="24" t="str">
        <f aca="false">INDEX(Customers!$B$2:$B$601,MATCH(C3625,Customers!$A$2:$A$601,0))</f>
        <v>Rift Valley</v>
      </c>
      <c r="I3625" s="43" t="n">
        <f aca="false">ROUND(MIN(INDEX(Assumptions!$D$13:$D$18,MATCH(E3625,Assumptions!$A$13:$A$18,0)),MAX(INDEX(Assumptions!$C$13:$C$18,MATCH(E3625,Assumptions!$A$13:$A$18,0)),INDEX(Assumptions!$B$13:$B$18,MATCH(E3625,Assumptions!$A$13:$A$18,0))*F3625)),2)</f>
        <v>2.16</v>
      </c>
    </row>
    <row r="3626" customFormat="false" ht="15" hidden="false" customHeight="false" outlineLevel="0" collapsed="false">
      <c r="A3626" s="24" t="s">
        <v>4449</v>
      </c>
      <c r="B3626" s="39" t="n">
        <v>46102</v>
      </c>
      <c r="C3626" s="24" t="s">
        <v>528</v>
      </c>
      <c r="D3626" s="24" t="s">
        <v>826</v>
      </c>
      <c r="E3626" s="24" t="s">
        <v>109</v>
      </c>
      <c r="F3626" s="38" t="n">
        <v>6470</v>
      </c>
      <c r="G3626" s="42" t="n">
        <f aca="false">DATE(YEAR(B3626),MONTH(B3626),1)</f>
        <v>46082</v>
      </c>
      <c r="H3626" s="24" t="str">
        <f aca="false">INDEX(Customers!$B$2:$B$601,MATCH(C3626,Customers!$A$2:$A$601,0))</f>
        <v>Central</v>
      </c>
      <c r="I3626" s="43" t="n">
        <f aca="false">ROUND(MIN(INDEX(Assumptions!$D$13:$D$18,MATCH(E3626,Assumptions!$A$13:$A$18,0)),MAX(INDEX(Assumptions!$C$13:$C$18,MATCH(E3626,Assumptions!$A$13:$A$18,0)),INDEX(Assumptions!$B$13:$B$18,MATCH(E3626,Assumptions!$A$13:$A$18,0))*F3626)),2)</f>
        <v>25.88</v>
      </c>
    </row>
    <row r="3627" customFormat="false" ht="15" hidden="false" customHeight="false" outlineLevel="0" collapsed="false">
      <c r="A3627" s="24" t="s">
        <v>4450</v>
      </c>
      <c r="B3627" s="39" t="n">
        <v>46102</v>
      </c>
      <c r="C3627" s="24" t="s">
        <v>545</v>
      </c>
      <c r="D3627" s="24" t="s">
        <v>826</v>
      </c>
      <c r="E3627" s="24" t="s">
        <v>103</v>
      </c>
      <c r="F3627" s="38" t="n">
        <v>2290</v>
      </c>
      <c r="G3627" s="42" t="n">
        <f aca="false">DATE(YEAR(B3627),MONTH(B3627),1)</f>
        <v>46082</v>
      </c>
      <c r="H3627" s="24" t="str">
        <f aca="false">INDEX(Customers!$B$2:$B$601,MATCH(C3627,Customers!$A$2:$A$601,0))</f>
        <v>Rift Valley</v>
      </c>
      <c r="I3627" s="43" t="n">
        <f aca="false">ROUND(MIN(INDEX(Assumptions!$D$13:$D$18,MATCH(E3627,Assumptions!$A$13:$A$18,0)),MAX(INDEX(Assumptions!$C$13:$C$18,MATCH(E3627,Assumptions!$A$13:$A$18,0)),INDEX(Assumptions!$B$13:$B$18,MATCH(E3627,Assumptions!$A$13:$A$18,0))*F3627)),2)</f>
        <v>22.9</v>
      </c>
    </row>
    <row r="3628" customFormat="false" ht="15" hidden="false" customHeight="false" outlineLevel="0" collapsed="false">
      <c r="A3628" s="24" t="s">
        <v>4451</v>
      </c>
      <c r="B3628" s="39" t="n">
        <v>46102</v>
      </c>
      <c r="C3628" s="24" t="s">
        <v>552</v>
      </c>
      <c r="D3628" s="24" t="s">
        <v>206</v>
      </c>
      <c r="E3628" s="24" t="s">
        <v>107</v>
      </c>
      <c r="F3628" s="38" t="n">
        <v>19720</v>
      </c>
      <c r="G3628" s="42" t="n">
        <f aca="false">DATE(YEAR(B3628),MONTH(B3628),1)</f>
        <v>46082</v>
      </c>
      <c r="H3628" s="24" t="str">
        <f aca="false">INDEX(Customers!$B$2:$B$601,MATCH(C3628,Customers!$A$2:$A$601,0))</f>
        <v>Eastern</v>
      </c>
      <c r="I3628" s="43" t="n">
        <f aca="false">ROUND(MIN(INDEX(Assumptions!$D$13:$D$18,MATCH(E3628,Assumptions!$A$13:$A$18,0)),MAX(INDEX(Assumptions!$C$13:$C$18,MATCH(E3628,Assumptions!$A$13:$A$18,0)),INDEX(Assumptions!$B$13:$B$18,MATCH(E3628,Assumptions!$A$13:$A$18,0))*F3628)),2)</f>
        <v>0</v>
      </c>
    </row>
    <row r="3629" customFormat="false" ht="15" hidden="false" customHeight="false" outlineLevel="0" collapsed="false">
      <c r="A3629" s="24" t="s">
        <v>4452</v>
      </c>
      <c r="B3629" s="39" t="n">
        <v>46102</v>
      </c>
      <c r="C3629" s="24" t="s">
        <v>554</v>
      </c>
      <c r="D3629" s="24" t="s">
        <v>183</v>
      </c>
      <c r="E3629" s="24" t="s">
        <v>107</v>
      </c>
      <c r="F3629" s="38" t="n">
        <v>8840</v>
      </c>
      <c r="G3629" s="42" t="n">
        <f aca="false">DATE(YEAR(B3629),MONTH(B3629),1)</f>
        <v>46082</v>
      </c>
      <c r="H3629" s="24" t="str">
        <f aca="false">INDEX(Customers!$B$2:$B$601,MATCH(C3629,Customers!$A$2:$A$601,0))</f>
        <v>Coast</v>
      </c>
      <c r="I3629" s="43" t="n">
        <f aca="false">ROUND(MIN(INDEX(Assumptions!$D$13:$D$18,MATCH(E3629,Assumptions!$A$13:$A$18,0)),MAX(INDEX(Assumptions!$C$13:$C$18,MATCH(E3629,Assumptions!$A$13:$A$18,0)),INDEX(Assumptions!$B$13:$B$18,MATCH(E3629,Assumptions!$A$13:$A$18,0))*F3629)),2)</f>
        <v>0</v>
      </c>
    </row>
    <row r="3630" customFormat="false" ht="15" hidden="false" customHeight="false" outlineLevel="0" collapsed="false">
      <c r="A3630" s="24" t="s">
        <v>4453</v>
      </c>
      <c r="B3630" s="39" t="n">
        <v>46102</v>
      </c>
      <c r="C3630" s="24" t="s">
        <v>560</v>
      </c>
      <c r="D3630" s="24" t="s">
        <v>826</v>
      </c>
      <c r="E3630" s="24" t="s">
        <v>111</v>
      </c>
      <c r="F3630" s="38" t="n">
        <v>200</v>
      </c>
      <c r="G3630" s="42" t="n">
        <f aca="false">DATE(YEAR(B3630),MONTH(B3630),1)</f>
        <v>46082</v>
      </c>
      <c r="H3630" s="24" t="str">
        <f aca="false">INDEX(Customers!$B$2:$B$601,MATCH(C3630,Customers!$A$2:$A$601,0))</f>
        <v>Eastern</v>
      </c>
      <c r="I3630" s="43" t="n">
        <f aca="false">ROUND(MIN(INDEX(Assumptions!$D$13:$D$18,MATCH(E3630,Assumptions!$A$13:$A$18,0)),MAX(INDEX(Assumptions!$C$13:$C$18,MATCH(E3630,Assumptions!$A$13:$A$18,0)),INDEX(Assumptions!$B$13:$B$18,MATCH(E3630,Assumptions!$A$13:$A$18,0))*F3630)),2)</f>
        <v>8</v>
      </c>
    </row>
    <row r="3631" customFormat="false" ht="15" hidden="false" customHeight="false" outlineLevel="0" collapsed="false">
      <c r="A3631" s="24" t="s">
        <v>4454</v>
      </c>
      <c r="B3631" s="39" t="n">
        <v>46102</v>
      </c>
      <c r="C3631" s="24" t="s">
        <v>570</v>
      </c>
      <c r="D3631" s="24" t="s">
        <v>826</v>
      </c>
      <c r="E3631" s="24" t="s">
        <v>111</v>
      </c>
      <c r="F3631" s="38" t="n">
        <v>200</v>
      </c>
      <c r="G3631" s="42" t="n">
        <f aca="false">DATE(YEAR(B3631),MONTH(B3631),1)</f>
        <v>46082</v>
      </c>
      <c r="H3631" s="24" t="str">
        <f aca="false">INDEX(Customers!$B$2:$B$601,MATCH(C3631,Customers!$A$2:$A$601,0))</f>
        <v>Western</v>
      </c>
      <c r="I3631" s="43" t="n">
        <f aca="false">ROUND(MIN(INDEX(Assumptions!$D$13:$D$18,MATCH(E3631,Assumptions!$A$13:$A$18,0)),MAX(INDEX(Assumptions!$C$13:$C$18,MATCH(E3631,Assumptions!$A$13:$A$18,0)),INDEX(Assumptions!$B$13:$B$18,MATCH(E3631,Assumptions!$A$13:$A$18,0))*F3631)),2)</f>
        <v>8</v>
      </c>
    </row>
    <row r="3632" customFormat="false" ht="15" hidden="false" customHeight="false" outlineLevel="0" collapsed="false">
      <c r="A3632" s="24" t="s">
        <v>4455</v>
      </c>
      <c r="B3632" s="39" t="n">
        <v>46102</v>
      </c>
      <c r="C3632" s="24" t="s">
        <v>570</v>
      </c>
      <c r="D3632" s="24" t="s">
        <v>826</v>
      </c>
      <c r="E3632" s="24" t="s">
        <v>111</v>
      </c>
      <c r="F3632" s="38" t="n">
        <v>100</v>
      </c>
      <c r="G3632" s="42" t="n">
        <f aca="false">DATE(YEAR(B3632),MONTH(B3632),1)</f>
        <v>46082</v>
      </c>
      <c r="H3632" s="24" t="str">
        <f aca="false">INDEX(Customers!$B$2:$B$601,MATCH(C3632,Customers!$A$2:$A$601,0))</f>
        <v>Western</v>
      </c>
      <c r="I3632" s="43" t="n">
        <f aca="false">ROUND(MIN(INDEX(Assumptions!$D$13:$D$18,MATCH(E3632,Assumptions!$A$13:$A$18,0)),MAX(INDEX(Assumptions!$C$13:$C$18,MATCH(E3632,Assumptions!$A$13:$A$18,0)),INDEX(Assumptions!$B$13:$B$18,MATCH(E3632,Assumptions!$A$13:$A$18,0))*F3632)),2)</f>
        <v>4</v>
      </c>
    </row>
    <row r="3633" customFormat="false" ht="15" hidden="false" customHeight="false" outlineLevel="0" collapsed="false">
      <c r="A3633" s="24" t="s">
        <v>4456</v>
      </c>
      <c r="B3633" s="39" t="n">
        <v>46102</v>
      </c>
      <c r="C3633" s="24" t="s">
        <v>577</v>
      </c>
      <c r="D3633" s="24" t="s">
        <v>826</v>
      </c>
      <c r="E3633" s="24" t="s">
        <v>109</v>
      </c>
      <c r="F3633" s="38" t="n">
        <v>6580</v>
      </c>
      <c r="G3633" s="42" t="n">
        <f aca="false">DATE(YEAR(B3633),MONTH(B3633),1)</f>
        <v>46082</v>
      </c>
      <c r="H3633" s="24" t="str">
        <f aca="false">INDEX(Customers!$B$2:$B$601,MATCH(C3633,Customers!$A$2:$A$601,0))</f>
        <v>Nairobi</v>
      </c>
      <c r="I3633" s="43" t="n">
        <f aca="false">ROUND(MIN(INDEX(Assumptions!$D$13:$D$18,MATCH(E3633,Assumptions!$A$13:$A$18,0)),MAX(INDEX(Assumptions!$C$13:$C$18,MATCH(E3633,Assumptions!$A$13:$A$18,0)),INDEX(Assumptions!$B$13:$B$18,MATCH(E3633,Assumptions!$A$13:$A$18,0))*F3633)),2)</f>
        <v>26.32</v>
      </c>
    </row>
    <row r="3634" customFormat="false" ht="15" hidden="false" customHeight="false" outlineLevel="0" collapsed="false">
      <c r="A3634" s="24" t="s">
        <v>4457</v>
      </c>
      <c r="B3634" s="39" t="n">
        <v>46102</v>
      </c>
      <c r="C3634" s="24" t="s">
        <v>631</v>
      </c>
      <c r="D3634" s="24" t="s">
        <v>826</v>
      </c>
      <c r="E3634" s="24" t="s">
        <v>103</v>
      </c>
      <c r="F3634" s="38" t="n">
        <v>9470</v>
      </c>
      <c r="G3634" s="42" t="n">
        <f aca="false">DATE(YEAR(B3634),MONTH(B3634),1)</f>
        <v>46082</v>
      </c>
      <c r="H3634" s="24" t="str">
        <f aca="false">INDEX(Customers!$B$2:$B$601,MATCH(C3634,Customers!$A$2:$A$601,0))</f>
        <v>Nairobi</v>
      </c>
      <c r="I3634" s="43" t="n">
        <f aca="false">ROUND(MIN(INDEX(Assumptions!$D$13:$D$18,MATCH(E3634,Assumptions!$A$13:$A$18,0)),MAX(INDEX(Assumptions!$C$13:$C$18,MATCH(E3634,Assumptions!$A$13:$A$18,0)),INDEX(Assumptions!$B$13:$B$18,MATCH(E3634,Assumptions!$A$13:$A$18,0))*F3634)),2)</f>
        <v>94.7</v>
      </c>
    </row>
    <row r="3635" customFormat="false" ht="15" hidden="false" customHeight="false" outlineLevel="0" collapsed="false">
      <c r="A3635" s="24" t="s">
        <v>4458</v>
      </c>
      <c r="B3635" s="39" t="n">
        <v>46102</v>
      </c>
      <c r="C3635" s="24" t="s">
        <v>634</v>
      </c>
      <c r="D3635" s="24" t="s">
        <v>826</v>
      </c>
      <c r="E3635" s="24" t="s">
        <v>111</v>
      </c>
      <c r="F3635" s="38" t="n">
        <v>20</v>
      </c>
      <c r="G3635" s="42" t="n">
        <f aca="false">DATE(YEAR(B3635),MONTH(B3635),1)</f>
        <v>46082</v>
      </c>
      <c r="H3635" s="24" t="str">
        <f aca="false">INDEX(Customers!$B$2:$B$601,MATCH(C3635,Customers!$A$2:$A$601,0))</f>
        <v>Coast</v>
      </c>
      <c r="I3635" s="43" t="n">
        <f aca="false">ROUND(MIN(INDEX(Assumptions!$D$13:$D$18,MATCH(E3635,Assumptions!$A$13:$A$18,0)),MAX(INDEX(Assumptions!$C$13:$C$18,MATCH(E3635,Assumptions!$A$13:$A$18,0)),INDEX(Assumptions!$B$13:$B$18,MATCH(E3635,Assumptions!$A$13:$A$18,0))*F3635)),2)</f>
        <v>0.8</v>
      </c>
    </row>
    <row r="3636" customFormat="false" ht="15" hidden="false" customHeight="false" outlineLevel="0" collapsed="false">
      <c r="A3636" s="24" t="s">
        <v>4459</v>
      </c>
      <c r="B3636" s="39" t="n">
        <v>46102</v>
      </c>
      <c r="C3636" s="24" t="s">
        <v>652</v>
      </c>
      <c r="D3636" s="24" t="s">
        <v>826</v>
      </c>
      <c r="E3636" s="24" t="s">
        <v>111</v>
      </c>
      <c r="F3636" s="38" t="n">
        <v>100</v>
      </c>
      <c r="G3636" s="42" t="n">
        <f aca="false">DATE(YEAR(B3636),MONTH(B3636),1)</f>
        <v>46082</v>
      </c>
      <c r="H3636" s="24" t="str">
        <f aca="false">INDEX(Customers!$B$2:$B$601,MATCH(C3636,Customers!$A$2:$A$601,0))</f>
        <v>Nairobi</v>
      </c>
      <c r="I3636" s="43" t="n">
        <f aca="false">ROUND(MIN(INDEX(Assumptions!$D$13:$D$18,MATCH(E3636,Assumptions!$A$13:$A$18,0)),MAX(INDEX(Assumptions!$C$13:$C$18,MATCH(E3636,Assumptions!$A$13:$A$18,0)),INDEX(Assumptions!$B$13:$B$18,MATCH(E3636,Assumptions!$A$13:$A$18,0))*F3636)),2)</f>
        <v>4</v>
      </c>
    </row>
    <row r="3637" customFormat="false" ht="15" hidden="false" customHeight="false" outlineLevel="0" collapsed="false">
      <c r="A3637" s="24" t="s">
        <v>4460</v>
      </c>
      <c r="B3637" s="39" t="n">
        <v>46102</v>
      </c>
      <c r="C3637" s="24" t="s">
        <v>659</v>
      </c>
      <c r="D3637" s="24" t="s">
        <v>826</v>
      </c>
      <c r="E3637" s="24" t="s">
        <v>103</v>
      </c>
      <c r="F3637" s="38" t="n">
        <v>3640</v>
      </c>
      <c r="G3637" s="42" t="n">
        <f aca="false">DATE(YEAR(B3637),MONTH(B3637),1)</f>
        <v>46082</v>
      </c>
      <c r="H3637" s="24" t="str">
        <f aca="false">INDEX(Customers!$B$2:$B$601,MATCH(C3637,Customers!$A$2:$A$601,0))</f>
        <v>Central</v>
      </c>
      <c r="I3637" s="43" t="n">
        <f aca="false">ROUND(MIN(INDEX(Assumptions!$D$13:$D$18,MATCH(E3637,Assumptions!$A$13:$A$18,0)),MAX(INDEX(Assumptions!$C$13:$C$18,MATCH(E3637,Assumptions!$A$13:$A$18,0)),INDEX(Assumptions!$B$13:$B$18,MATCH(E3637,Assumptions!$A$13:$A$18,0))*F3637)),2)</f>
        <v>36.4</v>
      </c>
    </row>
    <row r="3638" customFormat="false" ht="15" hidden="false" customHeight="false" outlineLevel="0" collapsed="false">
      <c r="A3638" s="24" t="s">
        <v>4461</v>
      </c>
      <c r="B3638" s="39" t="n">
        <v>46102</v>
      </c>
      <c r="C3638" s="24" t="s">
        <v>676</v>
      </c>
      <c r="D3638" s="24" t="s">
        <v>826</v>
      </c>
      <c r="E3638" s="24" t="s">
        <v>111</v>
      </c>
      <c r="F3638" s="38" t="n">
        <v>50</v>
      </c>
      <c r="G3638" s="42" t="n">
        <f aca="false">DATE(YEAR(B3638),MONTH(B3638),1)</f>
        <v>46082</v>
      </c>
      <c r="H3638" s="24" t="str">
        <f aca="false">INDEX(Customers!$B$2:$B$601,MATCH(C3638,Customers!$A$2:$A$601,0))</f>
        <v>Nairobi</v>
      </c>
      <c r="I3638" s="43" t="n">
        <f aca="false">ROUND(MIN(INDEX(Assumptions!$D$13:$D$18,MATCH(E3638,Assumptions!$A$13:$A$18,0)),MAX(INDEX(Assumptions!$C$13:$C$18,MATCH(E3638,Assumptions!$A$13:$A$18,0)),INDEX(Assumptions!$B$13:$B$18,MATCH(E3638,Assumptions!$A$13:$A$18,0))*F3638)),2)</f>
        <v>2</v>
      </c>
    </row>
    <row r="3639" customFormat="false" ht="15" hidden="false" customHeight="false" outlineLevel="0" collapsed="false">
      <c r="A3639" s="24" t="s">
        <v>4462</v>
      </c>
      <c r="B3639" s="39" t="n">
        <v>46102</v>
      </c>
      <c r="C3639" s="24" t="s">
        <v>692</v>
      </c>
      <c r="D3639" s="24" t="s">
        <v>826</v>
      </c>
      <c r="E3639" s="24" t="s">
        <v>113</v>
      </c>
      <c r="F3639" s="38" t="n">
        <v>250</v>
      </c>
      <c r="G3639" s="42" t="n">
        <f aca="false">DATE(YEAR(B3639),MONTH(B3639),1)</f>
        <v>46082</v>
      </c>
      <c r="H3639" s="24" t="str">
        <f aca="false">INDEX(Customers!$B$2:$B$601,MATCH(C3639,Customers!$A$2:$A$601,0))</f>
        <v>Coast</v>
      </c>
      <c r="I3639" s="43" t="n">
        <f aca="false">ROUND(MIN(INDEX(Assumptions!$D$13:$D$18,MATCH(E3639,Assumptions!$A$13:$A$18,0)),MAX(INDEX(Assumptions!$C$13:$C$18,MATCH(E3639,Assumptions!$A$13:$A$18,0)),INDEX(Assumptions!$B$13:$B$18,MATCH(E3639,Assumptions!$A$13:$A$18,0))*F3639)),2)</f>
        <v>12.5</v>
      </c>
    </row>
    <row r="3640" customFormat="false" ht="15" hidden="false" customHeight="false" outlineLevel="0" collapsed="false">
      <c r="A3640" s="24" t="s">
        <v>4463</v>
      </c>
      <c r="B3640" s="39" t="n">
        <v>46102</v>
      </c>
      <c r="C3640" s="24" t="s">
        <v>701</v>
      </c>
      <c r="D3640" s="24" t="s">
        <v>826</v>
      </c>
      <c r="E3640" s="24" t="s">
        <v>109</v>
      </c>
      <c r="F3640" s="38" t="n">
        <v>24280</v>
      </c>
      <c r="G3640" s="42" t="n">
        <f aca="false">DATE(YEAR(B3640),MONTH(B3640),1)</f>
        <v>46082</v>
      </c>
      <c r="H3640" s="24" t="str">
        <f aca="false">INDEX(Customers!$B$2:$B$601,MATCH(C3640,Customers!$A$2:$A$601,0))</f>
        <v>Nairobi</v>
      </c>
      <c r="I3640" s="43" t="n">
        <f aca="false">ROUND(MIN(INDEX(Assumptions!$D$13:$D$18,MATCH(E3640,Assumptions!$A$13:$A$18,0)),MAX(INDEX(Assumptions!$C$13:$C$18,MATCH(E3640,Assumptions!$A$13:$A$18,0)),INDEX(Assumptions!$B$13:$B$18,MATCH(E3640,Assumptions!$A$13:$A$18,0))*F3640)),2)</f>
        <v>40</v>
      </c>
    </row>
    <row r="3641" customFormat="false" ht="15" hidden="false" customHeight="false" outlineLevel="0" collapsed="false">
      <c r="A3641" s="24" t="s">
        <v>4464</v>
      </c>
      <c r="B3641" s="39" t="n">
        <v>46102</v>
      </c>
      <c r="C3641" s="24" t="s">
        <v>701</v>
      </c>
      <c r="D3641" s="24" t="s">
        <v>150</v>
      </c>
      <c r="E3641" s="24" t="s">
        <v>107</v>
      </c>
      <c r="F3641" s="38" t="n">
        <v>5460</v>
      </c>
      <c r="G3641" s="42" t="n">
        <f aca="false">DATE(YEAR(B3641),MONTH(B3641),1)</f>
        <v>46082</v>
      </c>
      <c r="H3641" s="24" t="str">
        <f aca="false">INDEX(Customers!$B$2:$B$601,MATCH(C3641,Customers!$A$2:$A$601,0))</f>
        <v>Nairobi</v>
      </c>
      <c r="I3641" s="43" t="n">
        <f aca="false">ROUND(MIN(INDEX(Assumptions!$D$13:$D$18,MATCH(E3641,Assumptions!$A$13:$A$18,0)),MAX(INDEX(Assumptions!$C$13:$C$18,MATCH(E3641,Assumptions!$A$13:$A$18,0)),INDEX(Assumptions!$B$13:$B$18,MATCH(E3641,Assumptions!$A$13:$A$18,0))*F3641)),2)</f>
        <v>0</v>
      </c>
    </row>
    <row r="3642" customFormat="false" ht="15" hidden="false" customHeight="false" outlineLevel="0" collapsed="false">
      <c r="A3642" s="24" t="s">
        <v>4465</v>
      </c>
      <c r="B3642" s="39" t="n">
        <v>46102</v>
      </c>
      <c r="C3642" s="24" t="s">
        <v>735</v>
      </c>
      <c r="D3642" s="24" t="s">
        <v>176</v>
      </c>
      <c r="E3642" s="24" t="s">
        <v>107</v>
      </c>
      <c r="F3642" s="38" t="n">
        <v>20790</v>
      </c>
      <c r="G3642" s="42" t="n">
        <f aca="false">DATE(YEAR(B3642),MONTH(B3642),1)</f>
        <v>46082</v>
      </c>
      <c r="H3642" s="24" t="str">
        <f aca="false">INDEX(Customers!$B$2:$B$601,MATCH(C3642,Customers!$A$2:$A$601,0))</f>
        <v>Rift Valley</v>
      </c>
      <c r="I3642" s="43" t="n">
        <f aca="false">ROUND(MIN(INDEX(Assumptions!$D$13:$D$18,MATCH(E3642,Assumptions!$A$13:$A$18,0)),MAX(INDEX(Assumptions!$C$13:$C$18,MATCH(E3642,Assumptions!$A$13:$A$18,0)),INDEX(Assumptions!$B$13:$B$18,MATCH(E3642,Assumptions!$A$13:$A$18,0))*F3642)),2)</f>
        <v>0</v>
      </c>
    </row>
    <row r="3643" customFormat="false" ht="15" hidden="false" customHeight="false" outlineLevel="0" collapsed="false">
      <c r="A3643" s="24" t="s">
        <v>4466</v>
      </c>
      <c r="B3643" s="39" t="n">
        <v>46102</v>
      </c>
      <c r="C3643" s="24" t="s">
        <v>763</v>
      </c>
      <c r="D3643" s="24" t="s">
        <v>826</v>
      </c>
      <c r="E3643" s="24" t="s">
        <v>103</v>
      </c>
      <c r="F3643" s="38" t="n">
        <v>10290</v>
      </c>
      <c r="G3643" s="42" t="n">
        <f aca="false">DATE(YEAR(B3643),MONTH(B3643),1)</f>
        <v>46082</v>
      </c>
      <c r="H3643" s="24" t="str">
        <f aca="false">INDEX(Customers!$B$2:$B$601,MATCH(C3643,Customers!$A$2:$A$601,0))</f>
        <v>Western</v>
      </c>
      <c r="I3643" s="43" t="n">
        <f aca="false">ROUND(MIN(INDEX(Assumptions!$D$13:$D$18,MATCH(E3643,Assumptions!$A$13:$A$18,0)),MAX(INDEX(Assumptions!$C$13:$C$18,MATCH(E3643,Assumptions!$A$13:$A$18,0)),INDEX(Assumptions!$B$13:$B$18,MATCH(E3643,Assumptions!$A$13:$A$18,0))*F3643)),2)</f>
        <v>102.9</v>
      </c>
    </row>
    <row r="3644" customFormat="false" ht="15" hidden="false" customHeight="false" outlineLevel="0" collapsed="false">
      <c r="A3644" s="24" t="s">
        <v>4467</v>
      </c>
      <c r="B3644" s="39" t="n">
        <v>46102</v>
      </c>
      <c r="C3644" s="24" t="s">
        <v>763</v>
      </c>
      <c r="D3644" s="24" t="s">
        <v>826</v>
      </c>
      <c r="E3644" s="24" t="s">
        <v>103</v>
      </c>
      <c r="F3644" s="38" t="n">
        <v>11620</v>
      </c>
      <c r="G3644" s="42" t="n">
        <f aca="false">DATE(YEAR(B3644),MONTH(B3644),1)</f>
        <v>46082</v>
      </c>
      <c r="H3644" s="24" t="str">
        <f aca="false">INDEX(Customers!$B$2:$B$601,MATCH(C3644,Customers!$A$2:$A$601,0))</f>
        <v>Western</v>
      </c>
      <c r="I3644" s="43" t="n">
        <f aca="false">ROUND(MIN(INDEX(Assumptions!$D$13:$D$18,MATCH(E3644,Assumptions!$A$13:$A$18,0)),MAX(INDEX(Assumptions!$C$13:$C$18,MATCH(E3644,Assumptions!$A$13:$A$18,0)),INDEX(Assumptions!$B$13:$B$18,MATCH(E3644,Assumptions!$A$13:$A$18,0))*F3644)),2)</f>
        <v>105</v>
      </c>
    </row>
    <row r="3645" customFormat="false" ht="15" hidden="false" customHeight="false" outlineLevel="0" collapsed="false">
      <c r="A3645" s="24" t="s">
        <v>4468</v>
      </c>
      <c r="B3645" s="39" t="n">
        <v>46102</v>
      </c>
      <c r="C3645" s="24" t="s">
        <v>783</v>
      </c>
      <c r="D3645" s="24" t="s">
        <v>826</v>
      </c>
      <c r="E3645" s="24" t="s">
        <v>103</v>
      </c>
      <c r="F3645" s="38" t="n">
        <v>500</v>
      </c>
      <c r="G3645" s="42" t="n">
        <f aca="false">DATE(YEAR(B3645),MONTH(B3645),1)</f>
        <v>46082</v>
      </c>
      <c r="H3645" s="24" t="str">
        <f aca="false">INDEX(Customers!$B$2:$B$601,MATCH(C3645,Customers!$A$2:$A$601,0))</f>
        <v>Nairobi</v>
      </c>
      <c r="I3645" s="43" t="n">
        <f aca="false">ROUND(MIN(INDEX(Assumptions!$D$13:$D$18,MATCH(E3645,Assumptions!$A$13:$A$18,0)),MAX(INDEX(Assumptions!$C$13:$C$18,MATCH(E3645,Assumptions!$A$13:$A$18,0)),INDEX(Assumptions!$B$13:$B$18,MATCH(E3645,Assumptions!$A$13:$A$18,0))*F3645)),2)</f>
        <v>5</v>
      </c>
    </row>
    <row r="3646" customFormat="false" ht="15" hidden="false" customHeight="false" outlineLevel="0" collapsed="false">
      <c r="A3646" s="24" t="s">
        <v>4469</v>
      </c>
      <c r="B3646" s="39" t="n">
        <v>46102</v>
      </c>
      <c r="C3646" s="24" t="s">
        <v>818</v>
      </c>
      <c r="D3646" s="24" t="s">
        <v>826</v>
      </c>
      <c r="E3646" s="24" t="s">
        <v>111</v>
      </c>
      <c r="F3646" s="38" t="n">
        <v>100</v>
      </c>
      <c r="G3646" s="42" t="n">
        <f aca="false">DATE(YEAR(B3646),MONTH(B3646),1)</f>
        <v>46082</v>
      </c>
      <c r="H3646" s="24" t="str">
        <f aca="false">INDEX(Customers!$B$2:$B$601,MATCH(C3646,Customers!$A$2:$A$601,0))</f>
        <v>Central</v>
      </c>
      <c r="I3646" s="43" t="n">
        <f aca="false">ROUND(MIN(INDEX(Assumptions!$D$13:$D$18,MATCH(E3646,Assumptions!$A$13:$A$18,0)),MAX(INDEX(Assumptions!$C$13:$C$18,MATCH(E3646,Assumptions!$A$13:$A$18,0)),INDEX(Assumptions!$B$13:$B$18,MATCH(E3646,Assumptions!$A$13:$A$18,0))*F3646)),2)</f>
        <v>4</v>
      </c>
    </row>
    <row r="3647" customFormat="false" ht="15" hidden="false" customHeight="false" outlineLevel="0" collapsed="false">
      <c r="A3647" s="24" t="s">
        <v>4470</v>
      </c>
      <c r="B3647" s="39" t="n">
        <v>46103</v>
      </c>
      <c r="C3647" s="24" t="s">
        <v>253</v>
      </c>
      <c r="D3647" s="24" t="s">
        <v>826</v>
      </c>
      <c r="E3647" s="24" t="s">
        <v>113</v>
      </c>
      <c r="F3647" s="38" t="n">
        <v>1000</v>
      </c>
      <c r="G3647" s="42" t="n">
        <f aca="false">DATE(YEAR(B3647),MONTH(B3647),1)</f>
        <v>46082</v>
      </c>
      <c r="H3647" s="24" t="str">
        <f aca="false">INDEX(Customers!$B$2:$B$601,MATCH(C3647,Customers!$A$2:$A$601,0))</f>
        <v>Western</v>
      </c>
      <c r="I3647" s="43" t="n">
        <f aca="false">ROUND(MIN(INDEX(Assumptions!$D$13:$D$18,MATCH(E3647,Assumptions!$A$13:$A$18,0)),MAX(INDEX(Assumptions!$C$13:$C$18,MATCH(E3647,Assumptions!$A$13:$A$18,0)),INDEX(Assumptions!$B$13:$B$18,MATCH(E3647,Assumptions!$A$13:$A$18,0))*F3647)),2)</f>
        <v>50</v>
      </c>
    </row>
    <row r="3648" customFormat="false" ht="15" hidden="false" customHeight="false" outlineLevel="0" collapsed="false">
      <c r="A3648" s="24" t="s">
        <v>4471</v>
      </c>
      <c r="B3648" s="39" t="n">
        <v>46103</v>
      </c>
      <c r="C3648" s="24" t="s">
        <v>274</v>
      </c>
      <c r="D3648" s="24" t="s">
        <v>826</v>
      </c>
      <c r="E3648" s="24" t="s">
        <v>103</v>
      </c>
      <c r="F3648" s="38" t="n">
        <v>5710</v>
      </c>
      <c r="G3648" s="42" t="n">
        <f aca="false">DATE(YEAR(B3648),MONTH(B3648),1)</f>
        <v>46082</v>
      </c>
      <c r="H3648" s="24" t="str">
        <f aca="false">INDEX(Customers!$B$2:$B$601,MATCH(C3648,Customers!$A$2:$A$601,0))</f>
        <v>Rift Valley</v>
      </c>
      <c r="I3648" s="43" t="n">
        <f aca="false">ROUND(MIN(INDEX(Assumptions!$D$13:$D$18,MATCH(E3648,Assumptions!$A$13:$A$18,0)),MAX(INDEX(Assumptions!$C$13:$C$18,MATCH(E3648,Assumptions!$A$13:$A$18,0)),INDEX(Assumptions!$B$13:$B$18,MATCH(E3648,Assumptions!$A$13:$A$18,0))*F3648)),2)</f>
        <v>57.1</v>
      </c>
    </row>
    <row r="3649" customFormat="false" ht="15" hidden="false" customHeight="false" outlineLevel="0" collapsed="false">
      <c r="A3649" s="24" t="s">
        <v>4472</v>
      </c>
      <c r="B3649" s="39" t="n">
        <v>46103</v>
      </c>
      <c r="C3649" s="24" t="s">
        <v>278</v>
      </c>
      <c r="D3649" s="24" t="s">
        <v>826</v>
      </c>
      <c r="E3649" s="24" t="s">
        <v>103</v>
      </c>
      <c r="F3649" s="38" t="n">
        <v>2140</v>
      </c>
      <c r="G3649" s="42" t="n">
        <f aca="false">DATE(YEAR(B3649),MONTH(B3649),1)</f>
        <v>46082</v>
      </c>
      <c r="H3649" s="24" t="str">
        <f aca="false">INDEX(Customers!$B$2:$B$601,MATCH(C3649,Customers!$A$2:$A$601,0))</f>
        <v>Central</v>
      </c>
      <c r="I3649" s="43" t="n">
        <f aca="false">ROUND(MIN(INDEX(Assumptions!$D$13:$D$18,MATCH(E3649,Assumptions!$A$13:$A$18,0)),MAX(INDEX(Assumptions!$C$13:$C$18,MATCH(E3649,Assumptions!$A$13:$A$18,0)),INDEX(Assumptions!$B$13:$B$18,MATCH(E3649,Assumptions!$A$13:$A$18,0))*F3649)),2)</f>
        <v>21.4</v>
      </c>
    </row>
    <row r="3650" customFormat="false" ht="15" hidden="false" customHeight="false" outlineLevel="0" collapsed="false">
      <c r="A3650" s="24" t="s">
        <v>4473</v>
      </c>
      <c r="B3650" s="39" t="n">
        <v>46103</v>
      </c>
      <c r="C3650" s="24" t="s">
        <v>285</v>
      </c>
      <c r="D3650" s="24" t="s">
        <v>204</v>
      </c>
      <c r="E3650" s="24" t="s">
        <v>107</v>
      </c>
      <c r="F3650" s="38" t="n">
        <v>31920</v>
      </c>
      <c r="G3650" s="42" t="n">
        <f aca="false">DATE(YEAR(B3650),MONTH(B3650),1)</f>
        <v>46082</v>
      </c>
      <c r="H3650" s="24" t="str">
        <f aca="false">INDEX(Customers!$B$2:$B$601,MATCH(C3650,Customers!$A$2:$A$601,0))</f>
        <v>Eastern</v>
      </c>
      <c r="I3650" s="43" t="n">
        <f aca="false">ROUND(MIN(INDEX(Assumptions!$D$13:$D$18,MATCH(E3650,Assumptions!$A$13:$A$18,0)),MAX(INDEX(Assumptions!$C$13:$C$18,MATCH(E3650,Assumptions!$A$13:$A$18,0)),INDEX(Assumptions!$B$13:$B$18,MATCH(E3650,Assumptions!$A$13:$A$18,0))*F3650)),2)</f>
        <v>0</v>
      </c>
    </row>
    <row r="3651" customFormat="false" ht="15" hidden="false" customHeight="false" outlineLevel="0" collapsed="false">
      <c r="A3651" s="24" t="s">
        <v>4474</v>
      </c>
      <c r="B3651" s="39" t="n">
        <v>46103</v>
      </c>
      <c r="C3651" s="24" t="s">
        <v>328</v>
      </c>
      <c r="D3651" s="24" t="s">
        <v>195</v>
      </c>
      <c r="E3651" s="24" t="s">
        <v>107</v>
      </c>
      <c r="F3651" s="38" t="n">
        <v>4170</v>
      </c>
      <c r="G3651" s="42" t="n">
        <f aca="false">DATE(YEAR(B3651),MONTH(B3651),1)</f>
        <v>46082</v>
      </c>
      <c r="H3651" s="24" t="str">
        <f aca="false">INDEX(Customers!$B$2:$B$601,MATCH(C3651,Customers!$A$2:$A$601,0))</f>
        <v>Western</v>
      </c>
      <c r="I3651" s="43" t="n">
        <f aca="false">ROUND(MIN(INDEX(Assumptions!$D$13:$D$18,MATCH(E3651,Assumptions!$A$13:$A$18,0)),MAX(INDEX(Assumptions!$C$13:$C$18,MATCH(E3651,Assumptions!$A$13:$A$18,0)),INDEX(Assumptions!$B$13:$B$18,MATCH(E3651,Assumptions!$A$13:$A$18,0))*F3651)),2)</f>
        <v>0</v>
      </c>
    </row>
    <row r="3652" customFormat="false" ht="15" hidden="false" customHeight="false" outlineLevel="0" collapsed="false">
      <c r="A3652" s="24" t="s">
        <v>4475</v>
      </c>
      <c r="B3652" s="39" t="n">
        <v>46103</v>
      </c>
      <c r="C3652" s="24" t="s">
        <v>339</v>
      </c>
      <c r="D3652" s="24" t="s">
        <v>826</v>
      </c>
      <c r="E3652" s="24" t="s">
        <v>103</v>
      </c>
      <c r="F3652" s="38" t="n">
        <v>8800</v>
      </c>
      <c r="G3652" s="42" t="n">
        <f aca="false">DATE(YEAR(B3652),MONTH(B3652),1)</f>
        <v>46082</v>
      </c>
      <c r="H3652" s="24" t="str">
        <f aca="false">INDEX(Customers!$B$2:$B$601,MATCH(C3652,Customers!$A$2:$A$601,0))</f>
        <v>Nairobi</v>
      </c>
      <c r="I3652" s="43" t="n">
        <f aca="false">ROUND(MIN(INDEX(Assumptions!$D$13:$D$18,MATCH(E3652,Assumptions!$A$13:$A$18,0)),MAX(INDEX(Assumptions!$C$13:$C$18,MATCH(E3652,Assumptions!$A$13:$A$18,0)),INDEX(Assumptions!$B$13:$B$18,MATCH(E3652,Assumptions!$A$13:$A$18,0))*F3652)),2)</f>
        <v>88</v>
      </c>
    </row>
    <row r="3653" customFormat="false" ht="15" hidden="false" customHeight="false" outlineLevel="0" collapsed="false">
      <c r="A3653" s="24" t="s">
        <v>4476</v>
      </c>
      <c r="B3653" s="39" t="n">
        <v>46103</v>
      </c>
      <c r="C3653" s="24" t="s">
        <v>339</v>
      </c>
      <c r="D3653" s="24" t="s">
        <v>826</v>
      </c>
      <c r="E3653" s="24" t="s">
        <v>103</v>
      </c>
      <c r="F3653" s="38" t="n">
        <v>2380</v>
      </c>
      <c r="G3653" s="42" t="n">
        <f aca="false">DATE(YEAR(B3653),MONTH(B3653),1)</f>
        <v>46082</v>
      </c>
      <c r="H3653" s="24" t="str">
        <f aca="false">INDEX(Customers!$B$2:$B$601,MATCH(C3653,Customers!$A$2:$A$601,0))</f>
        <v>Nairobi</v>
      </c>
      <c r="I3653" s="43" t="n">
        <f aca="false">ROUND(MIN(INDEX(Assumptions!$D$13:$D$18,MATCH(E3653,Assumptions!$A$13:$A$18,0)),MAX(INDEX(Assumptions!$C$13:$C$18,MATCH(E3653,Assumptions!$A$13:$A$18,0)),INDEX(Assumptions!$B$13:$B$18,MATCH(E3653,Assumptions!$A$13:$A$18,0))*F3653)),2)</f>
        <v>23.8</v>
      </c>
    </row>
    <row r="3654" customFormat="false" ht="15" hidden="false" customHeight="false" outlineLevel="0" collapsed="false">
      <c r="A3654" s="24" t="s">
        <v>4477</v>
      </c>
      <c r="B3654" s="39" t="n">
        <v>46103</v>
      </c>
      <c r="C3654" s="24" t="s">
        <v>341</v>
      </c>
      <c r="D3654" s="24" t="s">
        <v>826</v>
      </c>
      <c r="E3654" s="24" t="s">
        <v>109</v>
      </c>
      <c r="F3654" s="38" t="n">
        <v>4240</v>
      </c>
      <c r="G3654" s="42" t="n">
        <f aca="false">DATE(YEAR(B3654),MONTH(B3654),1)</f>
        <v>46082</v>
      </c>
      <c r="H3654" s="24" t="str">
        <f aca="false">INDEX(Customers!$B$2:$B$601,MATCH(C3654,Customers!$A$2:$A$601,0))</f>
        <v>Coast</v>
      </c>
      <c r="I3654" s="43" t="n">
        <f aca="false">ROUND(MIN(INDEX(Assumptions!$D$13:$D$18,MATCH(E3654,Assumptions!$A$13:$A$18,0)),MAX(INDEX(Assumptions!$C$13:$C$18,MATCH(E3654,Assumptions!$A$13:$A$18,0)),INDEX(Assumptions!$B$13:$B$18,MATCH(E3654,Assumptions!$A$13:$A$18,0))*F3654)),2)</f>
        <v>16.96</v>
      </c>
    </row>
    <row r="3655" customFormat="false" ht="15" hidden="false" customHeight="false" outlineLevel="0" collapsed="false">
      <c r="A3655" s="24" t="s">
        <v>4478</v>
      </c>
      <c r="B3655" s="39" t="n">
        <v>46103</v>
      </c>
      <c r="C3655" s="24" t="s">
        <v>345</v>
      </c>
      <c r="D3655" s="24" t="s">
        <v>170</v>
      </c>
      <c r="E3655" s="24" t="s">
        <v>105</v>
      </c>
      <c r="F3655" s="38" t="n">
        <v>3240</v>
      </c>
      <c r="G3655" s="42" t="n">
        <f aca="false">DATE(YEAR(B3655),MONTH(B3655),1)</f>
        <v>46082</v>
      </c>
      <c r="H3655" s="24" t="str">
        <f aca="false">INDEX(Customers!$B$2:$B$601,MATCH(C3655,Customers!$A$2:$A$601,0))</f>
        <v>Central</v>
      </c>
      <c r="I3655" s="43" t="n">
        <f aca="false">ROUND(MIN(INDEX(Assumptions!$D$13:$D$18,MATCH(E3655,Assumptions!$A$13:$A$18,0)),MAX(INDEX(Assumptions!$C$13:$C$18,MATCH(E3655,Assumptions!$A$13:$A$18,0)),INDEX(Assumptions!$B$13:$B$18,MATCH(E3655,Assumptions!$A$13:$A$18,0))*F3655)),2)</f>
        <v>48.6</v>
      </c>
    </row>
    <row r="3656" customFormat="false" ht="15" hidden="false" customHeight="false" outlineLevel="0" collapsed="false">
      <c r="A3656" s="24" t="s">
        <v>4479</v>
      </c>
      <c r="B3656" s="39" t="n">
        <v>46103</v>
      </c>
      <c r="C3656" s="24" t="s">
        <v>346</v>
      </c>
      <c r="D3656" s="24" t="s">
        <v>826</v>
      </c>
      <c r="E3656" s="24" t="s">
        <v>113</v>
      </c>
      <c r="F3656" s="38" t="n">
        <v>250</v>
      </c>
      <c r="G3656" s="42" t="n">
        <f aca="false">DATE(YEAR(B3656),MONTH(B3656),1)</f>
        <v>46082</v>
      </c>
      <c r="H3656" s="24" t="str">
        <f aca="false">INDEX(Customers!$B$2:$B$601,MATCH(C3656,Customers!$A$2:$A$601,0))</f>
        <v>Nairobi</v>
      </c>
      <c r="I3656" s="43" t="n">
        <f aca="false">ROUND(MIN(INDEX(Assumptions!$D$13:$D$18,MATCH(E3656,Assumptions!$A$13:$A$18,0)),MAX(INDEX(Assumptions!$C$13:$C$18,MATCH(E3656,Assumptions!$A$13:$A$18,0)),INDEX(Assumptions!$B$13:$B$18,MATCH(E3656,Assumptions!$A$13:$A$18,0))*F3656)),2)</f>
        <v>12.5</v>
      </c>
    </row>
    <row r="3657" customFormat="false" ht="15" hidden="false" customHeight="false" outlineLevel="0" collapsed="false">
      <c r="A3657" s="24" t="s">
        <v>4480</v>
      </c>
      <c r="B3657" s="39" t="n">
        <v>46103</v>
      </c>
      <c r="C3657" s="24" t="s">
        <v>350</v>
      </c>
      <c r="D3657" s="24" t="s">
        <v>178</v>
      </c>
      <c r="E3657" s="24" t="s">
        <v>105</v>
      </c>
      <c r="F3657" s="38" t="n">
        <v>5870</v>
      </c>
      <c r="G3657" s="42" t="n">
        <f aca="false">DATE(YEAR(B3657),MONTH(B3657),1)</f>
        <v>46082</v>
      </c>
      <c r="H3657" s="24" t="str">
        <f aca="false">INDEX(Customers!$B$2:$B$601,MATCH(C3657,Customers!$A$2:$A$601,0))</f>
        <v>Rift Valley</v>
      </c>
      <c r="I3657" s="43" t="n">
        <f aca="false">ROUND(MIN(INDEX(Assumptions!$D$13:$D$18,MATCH(E3657,Assumptions!$A$13:$A$18,0)),MAX(INDEX(Assumptions!$C$13:$C$18,MATCH(E3657,Assumptions!$A$13:$A$18,0)),INDEX(Assumptions!$B$13:$B$18,MATCH(E3657,Assumptions!$A$13:$A$18,0))*F3657)),2)</f>
        <v>88.05</v>
      </c>
    </row>
    <row r="3658" customFormat="false" ht="15" hidden="false" customHeight="false" outlineLevel="0" collapsed="false">
      <c r="A3658" s="24" t="s">
        <v>4481</v>
      </c>
      <c r="B3658" s="39" t="n">
        <v>46103</v>
      </c>
      <c r="C3658" s="24" t="s">
        <v>365</v>
      </c>
      <c r="D3658" s="24" t="s">
        <v>826</v>
      </c>
      <c r="E3658" s="24" t="s">
        <v>103</v>
      </c>
      <c r="F3658" s="38" t="n">
        <v>1280</v>
      </c>
      <c r="G3658" s="42" t="n">
        <f aca="false">DATE(YEAR(B3658),MONTH(B3658),1)</f>
        <v>46082</v>
      </c>
      <c r="H3658" s="24" t="str">
        <f aca="false">INDEX(Customers!$B$2:$B$601,MATCH(C3658,Customers!$A$2:$A$601,0))</f>
        <v>Eastern</v>
      </c>
      <c r="I3658" s="43" t="n">
        <f aca="false">ROUND(MIN(INDEX(Assumptions!$D$13:$D$18,MATCH(E3658,Assumptions!$A$13:$A$18,0)),MAX(INDEX(Assumptions!$C$13:$C$18,MATCH(E3658,Assumptions!$A$13:$A$18,0)),INDEX(Assumptions!$B$13:$B$18,MATCH(E3658,Assumptions!$A$13:$A$18,0))*F3658)),2)</f>
        <v>12.8</v>
      </c>
    </row>
    <row r="3659" customFormat="false" ht="15" hidden="false" customHeight="false" outlineLevel="0" collapsed="false">
      <c r="A3659" s="24" t="s">
        <v>4482</v>
      </c>
      <c r="B3659" s="39" t="n">
        <v>46103</v>
      </c>
      <c r="C3659" s="24" t="s">
        <v>367</v>
      </c>
      <c r="D3659" s="24" t="s">
        <v>826</v>
      </c>
      <c r="E3659" s="24" t="s">
        <v>113</v>
      </c>
      <c r="F3659" s="38" t="n">
        <v>250</v>
      </c>
      <c r="G3659" s="42" t="n">
        <f aca="false">DATE(YEAR(B3659),MONTH(B3659),1)</f>
        <v>46082</v>
      </c>
      <c r="H3659" s="24" t="str">
        <f aca="false">INDEX(Customers!$B$2:$B$601,MATCH(C3659,Customers!$A$2:$A$601,0))</f>
        <v>Nairobi</v>
      </c>
      <c r="I3659" s="43" t="n">
        <f aca="false">ROUND(MIN(INDEX(Assumptions!$D$13:$D$18,MATCH(E3659,Assumptions!$A$13:$A$18,0)),MAX(INDEX(Assumptions!$C$13:$C$18,MATCH(E3659,Assumptions!$A$13:$A$18,0)),INDEX(Assumptions!$B$13:$B$18,MATCH(E3659,Assumptions!$A$13:$A$18,0))*F3659)),2)</f>
        <v>12.5</v>
      </c>
    </row>
    <row r="3660" customFormat="false" ht="15" hidden="false" customHeight="false" outlineLevel="0" collapsed="false">
      <c r="A3660" s="24" t="s">
        <v>4483</v>
      </c>
      <c r="B3660" s="39" t="n">
        <v>46103</v>
      </c>
      <c r="C3660" s="24" t="s">
        <v>385</v>
      </c>
      <c r="D3660" s="24" t="s">
        <v>170</v>
      </c>
      <c r="E3660" s="24" t="s">
        <v>105</v>
      </c>
      <c r="F3660" s="38" t="n">
        <v>11300</v>
      </c>
      <c r="G3660" s="42" t="n">
        <f aca="false">DATE(YEAR(B3660),MONTH(B3660),1)</f>
        <v>46082</v>
      </c>
      <c r="H3660" s="24" t="str">
        <f aca="false">INDEX(Customers!$B$2:$B$601,MATCH(C3660,Customers!$A$2:$A$601,0))</f>
        <v>Central</v>
      </c>
      <c r="I3660" s="43" t="n">
        <f aca="false">ROUND(MIN(INDEX(Assumptions!$D$13:$D$18,MATCH(E3660,Assumptions!$A$13:$A$18,0)),MAX(INDEX(Assumptions!$C$13:$C$18,MATCH(E3660,Assumptions!$A$13:$A$18,0)),INDEX(Assumptions!$B$13:$B$18,MATCH(E3660,Assumptions!$A$13:$A$18,0))*F3660)),2)</f>
        <v>169.5</v>
      </c>
    </row>
    <row r="3661" customFormat="false" ht="15" hidden="false" customHeight="false" outlineLevel="0" collapsed="false">
      <c r="A3661" s="24" t="s">
        <v>4484</v>
      </c>
      <c r="B3661" s="39" t="n">
        <v>46103</v>
      </c>
      <c r="C3661" s="24" t="s">
        <v>396</v>
      </c>
      <c r="D3661" s="24" t="s">
        <v>826</v>
      </c>
      <c r="E3661" s="24" t="s">
        <v>103</v>
      </c>
      <c r="F3661" s="38" t="n">
        <v>2030</v>
      </c>
      <c r="G3661" s="42" t="n">
        <f aca="false">DATE(YEAR(B3661),MONTH(B3661),1)</f>
        <v>46082</v>
      </c>
      <c r="H3661" s="24" t="str">
        <f aca="false">INDEX(Customers!$B$2:$B$601,MATCH(C3661,Customers!$A$2:$A$601,0))</f>
        <v>Nairobi</v>
      </c>
      <c r="I3661" s="43" t="n">
        <f aca="false">ROUND(MIN(INDEX(Assumptions!$D$13:$D$18,MATCH(E3661,Assumptions!$A$13:$A$18,0)),MAX(INDEX(Assumptions!$C$13:$C$18,MATCH(E3661,Assumptions!$A$13:$A$18,0)),INDEX(Assumptions!$B$13:$B$18,MATCH(E3661,Assumptions!$A$13:$A$18,0))*F3661)),2)</f>
        <v>20.3</v>
      </c>
    </row>
    <row r="3662" customFormat="false" ht="15" hidden="false" customHeight="false" outlineLevel="0" collapsed="false">
      <c r="A3662" s="24" t="s">
        <v>4485</v>
      </c>
      <c r="B3662" s="39" t="n">
        <v>46103</v>
      </c>
      <c r="C3662" s="24" t="s">
        <v>409</v>
      </c>
      <c r="D3662" s="24" t="s">
        <v>826</v>
      </c>
      <c r="E3662" s="24" t="s">
        <v>111</v>
      </c>
      <c r="F3662" s="38" t="n">
        <v>50</v>
      </c>
      <c r="G3662" s="42" t="n">
        <f aca="false">DATE(YEAR(B3662),MONTH(B3662),1)</f>
        <v>46082</v>
      </c>
      <c r="H3662" s="24" t="str">
        <f aca="false">INDEX(Customers!$B$2:$B$601,MATCH(C3662,Customers!$A$2:$A$601,0))</f>
        <v>Coast</v>
      </c>
      <c r="I3662" s="43" t="n">
        <f aca="false">ROUND(MIN(INDEX(Assumptions!$D$13:$D$18,MATCH(E3662,Assumptions!$A$13:$A$18,0)),MAX(INDEX(Assumptions!$C$13:$C$18,MATCH(E3662,Assumptions!$A$13:$A$18,0)),INDEX(Assumptions!$B$13:$B$18,MATCH(E3662,Assumptions!$A$13:$A$18,0))*F3662)),2)</f>
        <v>2</v>
      </c>
    </row>
    <row r="3663" customFormat="false" ht="15" hidden="false" customHeight="false" outlineLevel="0" collapsed="false">
      <c r="A3663" s="24" t="s">
        <v>4486</v>
      </c>
      <c r="B3663" s="39" t="n">
        <v>46103</v>
      </c>
      <c r="C3663" s="24" t="s">
        <v>417</v>
      </c>
      <c r="D3663" s="24" t="s">
        <v>204</v>
      </c>
      <c r="E3663" s="24" t="s">
        <v>107</v>
      </c>
      <c r="F3663" s="38" t="n">
        <v>6730</v>
      </c>
      <c r="G3663" s="42" t="n">
        <f aca="false">DATE(YEAR(B3663),MONTH(B3663),1)</f>
        <v>46082</v>
      </c>
      <c r="H3663" s="24" t="str">
        <f aca="false">INDEX(Customers!$B$2:$B$601,MATCH(C3663,Customers!$A$2:$A$601,0))</f>
        <v>Eastern</v>
      </c>
      <c r="I3663" s="43" t="n">
        <f aca="false">ROUND(MIN(INDEX(Assumptions!$D$13:$D$18,MATCH(E3663,Assumptions!$A$13:$A$18,0)),MAX(INDEX(Assumptions!$C$13:$C$18,MATCH(E3663,Assumptions!$A$13:$A$18,0)),INDEX(Assumptions!$B$13:$B$18,MATCH(E3663,Assumptions!$A$13:$A$18,0))*F3663)),2)</f>
        <v>0</v>
      </c>
    </row>
    <row r="3664" customFormat="false" ht="15" hidden="false" customHeight="false" outlineLevel="0" collapsed="false">
      <c r="A3664" s="24" t="s">
        <v>4487</v>
      </c>
      <c r="B3664" s="39" t="n">
        <v>46103</v>
      </c>
      <c r="C3664" s="24" t="s">
        <v>440</v>
      </c>
      <c r="D3664" s="24" t="s">
        <v>159</v>
      </c>
      <c r="E3664" s="24" t="s">
        <v>107</v>
      </c>
      <c r="F3664" s="38" t="n">
        <v>71700</v>
      </c>
      <c r="G3664" s="42" t="n">
        <f aca="false">DATE(YEAR(B3664),MONTH(B3664),1)</f>
        <v>46082</v>
      </c>
      <c r="H3664" s="24" t="str">
        <f aca="false">INDEX(Customers!$B$2:$B$601,MATCH(C3664,Customers!$A$2:$A$601,0))</f>
        <v>Nairobi</v>
      </c>
      <c r="I3664" s="43" t="n">
        <f aca="false">ROUND(MIN(INDEX(Assumptions!$D$13:$D$18,MATCH(E3664,Assumptions!$A$13:$A$18,0)),MAX(INDEX(Assumptions!$C$13:$C$18,MATCH(E3664,Assumptions!$A$13:$A$18,0)),INDEX(Assumptions!$B$13:$B$18,MATCH(E3664,Assumptions!$A$13:$A$18,0))*F3664)),2)</f>
        <v>0</v>
      </c>
    </row>
    <row r="3665" customFormat="false" ht="15" hidden="false" customHeight="false" outlineLevel="0" collapsed="false">
      <c r="A3665" s="24" t="s">
        <v>4488</v>
      </c>
      <c r="B3665" s="39" t="n">
        <v>46103</v>
      </c>
      <c r="C3665" s="24" t="s">
        <v>449</v>
      </c>
      <c r="D3665" s="24" t="s">
        <v>826</v>
      </c>
      <c r="E3665" s="24" t="s">
        <v>103</v>
      </c>
      <c r="F3665" s="38" t="n">
        <v>1490</v>
      </c>
      <c r="G3665" s="42" t="n">
        <f aca="false">DATE(YEAR(B3665),MONTH(B3665),1)</f>
        <v>46082</v>
      </c>
      <c r="H3665" s="24" t="str">
        <f aca="false">INDEX(Customers!$B$2:$B$601,MATCH(C3665,Customers!$A$2:$A$601,0))</f>
        <v>Rift Valley</v>
      </c>
      <c r="I3665" s="43" t="n">
        <f aca="false">ROUND(MIN(INDEX(Assumptions!$D$13:$D$18,MATCH(E3665,Assumptions!$A$13:$A$18,0)),MAX(INDEX(Assumptions!$C$13:$C$18,MATCH(E3665,Assumptions!$A$13:$A$18,0)),INDEX(Assumptions!$B$13:$B$18,MATCH(E3665,Assumptions!$A$13:$A$18,0))*F3665)),2)</f>
        <v>14.9</v>
      </c>
    </row>
    <row r="3666" customFormat="false" ht="15" hidden="false" customHeight="false" outlineLevel="0" collapsed="false">
      <c r="A3666" s="24" t="s">
        <v>4489</v>
      </c>
      <c r="B3666" s="39" t="n">
        <v>46103</v>
      </c>
      <c r="C3666" s="24" t="s">
        <v>449</v>
      </c>
      <c r="D3666" s="24" t="s">
        <v>826</v>
      </c>
      <c r="E3666" s="24" t="s">
        <v>103</v>
      </c>
      <c r="F3666" s="38" t="n">
        <v>1790</v>
      </c>
      <c r="G3666" s="42" t="n">
        <f aca="false">DATE(YEAR(B3666),MONTH(B3666),1)</f>
        <v>46082</v>
      </c>
      <c r="H3666" s="24" t="str">
        <f aca="false">INDEX(Customers!$B$2:$B$601,MATCH(C3666,Customers!$A$2:$A$601,0))</f>
        <v>Rift Valley</v>
      </c>
      <c r="I3666" s="43" t="n">
        <f aca="false">ROUND(MIN(INDEX(Assumptions!$D$13:$D$18,MATCH(E3666,Assumptions!$A$13:$A$18,0)),MAX(INDEX(Assumptions!$C$13:$C$18,MATCH(E3666,Assumptions!$A$13:$A$18,0)),INDEX(Assumptions!$B$13:$B$18,MATCH(E3666,Assumptions!$A$13:$A$18,0))*F3666)),2)</f>
        <v>17.9</v>
      </c>
    </row>
    <row r="3667" customFormat="false" ht="15" hidden="false" customHeight="false" outlineLevel="0" collapsed="false">
      <c r="A3667" s="24" t="s">
        <v>4490</v>
      </c>
      <c r="B3667" s="39" t="n">
        <v>46103</v>
      </c>
      <c r="C3667" s="24" t="s">
        <v>455</v>
      </c>
      <c r="D3667" s="24" t="s">
        <v>826</v>
      </c>
      <c r="E3667" s="24" t="s">
        <v>109</v>
      </c>
      <c r="F3667" s="38" t="n">
        <v>7680</v>
      </c>
      <c r="G3667" s="42" t="n">
        <f aca="false">DATE(YEAR(B3667),MONTH(B3667),1)</f>
        <v>46082</v>
      </c>
      <c r="H3667" s="24" t="str">
        <f aca="false">INDEX(Customers!$B$2:$B$601,MATCH(C3667,Customers!$A$2:$A$601,0))</f>
        <v>Rift Valley</v>
      </c>
      <c r="I3667" s="43" t="n">
        <f aca="false">ROUND(MIN(INDEX(Assumptions!$D$13:$D$18,MATCH(E3667,Assumptions!$A$13:$A$18,0)),MAX(INDEX(Assumptions!$C$13:$C$18,MATCH(E3667,Assumptions!$A$13:$A$18,0)),INDEX(Assumptions!$B$13:$B$18,MATCH(E3667,Assumptions!$A$13:$A$18,0))*F3667)),2)</f>
        <v>30.72</v>
      </c>
    </row>
    <row r="3668" customFormat="false" ht="15" hidden="false" customHeight="false" outlineLevel="0" collapsed="false">
      <c r="A3668" s="24" t="s">
        <v>4491</v>
      </c>
      <c r="B3668" s="39" t="n">
        <v>46103</v>
      </c>
      <c r="C3668" s="24" t="s">
        <v>511</v>
      </c>
      <c r="D3668" s="24" t="s">
        <v>168</v>
      </c>
      <c r="E3668" s="24" t="s">
        <v>105</v>
      </c>
      <c r="F3668" s="38" t="n">
        <v>2290</v>
      </c>
      <c r="G3668" s="42" t="n">
        <f aca="false">DATE(YEAR(B3668),MONTH(B3668),1)</f>
        <v>46082</v>
      </c>
      <c r="H3668" s="24" t="str">
        <f aca="false">INDEX(Customers!$B$2:$B$601,MATCH(C3668,Customers!$A$2:$A$601,0))</f>
        <v>Central</v>
      </c>
      <c r="I3668" s="43" t="n">
        <f aca="false">ROUND(MIN(INDEX(Assumptions!$D$13:$D$18,MATCH(E3668,Assumptions!$A$13:$A$18,0)),MAX(INDEX(Assumptions!$C$13:$C$18,MATCH(E3668,Assumptions!$A$13:$A$18,0)),INDEX(Assumptions!$B$13:$B$18,MATCH(E3668,Assumptions!$A$13:$A$18,0))*F3668)),2)</f>
        <v>34.35</v>
      </c>
    </row>
    <row r="3669" customFormat="false" ht="15" hidden="false" customHeight="false" outlineLevel="0" collapsed="false">
      <c r="A3669" s="24" t="s">
        <v>4492</v>
      </c>
      <c r="B3669" s="39" t="n">
        <v>46103</v>
      </c>
      <c r="C3669" s="24" t="s">
        <v>534</v>
      </c>
      <c r="D3669" s="24" t="s">
        <v>826</v>
      </c>
      <c r="E3669" s="24" t="s">
        <v>113</v>
      </c>
      <c r="F3669" s="38" t="n">
        <v>250</v>
      </c>
      <c r="G3669" s="42" t="n">
        <f aca="false">DATE(YEAR(B3669),MONTH(B3669),1)</f>
        <v>46082</v>
      </c>
      <c r="H3669" s="24" t="str">
        <f aca="false">INDEX(Customers!$B$2:$B$601,MATCH(C3669,Customers!$A$2:$A$601,0))</f>
        <v>Eastern</v>
      </c>
      <c r="I3669" s="43" t="n">
        <f aca="false">ROUND(MIN(INDEX(Assumptions!$D$13:$D$18,MATCH(E3669,Assumptions!$A$13:$A$18,0)),MAX(INDEX(Assumptions!$C$13:$C$18,MATCH(E3669,Assumptions!$A$13:$A$18,0)),INDEX(Assumptions!$B$13:$B$18,MATCH(E3669,Assumptions!$A$13:$A$18,0))*F3669)),2)</f>
        <v>12.5</v>
      </c>
    </row>
    <row r="3670" customFormat="false" ht="15" hidden="false" customHeight="false" outlineLevel="0" collapsed="false">
      <c r="A3670" s="24" t="s">
        <v>4493</v>
      </c>
      <c r="B3670" s="39" t="n">
        <v>46103</v>
      </c>
      <c r="C3670" s="24" t="s">
        <v>543</v>
      </c>
      <c r="D3670" s="24" t="s">
        <v>164</v>
      </c>
      <c r="E3670" s="24" t="s">
        <v>107</v>
      </c>
      <c r="F3670" s="38" t="n">
        <v>15860</v>
      </c>
      <c r="G3670" s="42" t="n">
        <f aca="false">DATE(YEAR(B3670),MONTH(B3670),1)</f>
        <v>46082</v>
      </c>
      <c r="H3670" s="24" t="str">
        <f aca="false">INDEX(Customers!$B$2:$B$601,MATCH(C3670,Customers!$A$2:$A$601,0))</f>
        <v>Central</v>
      </c>
      <c r="I3670" s="43" t="n">
        <f aca="false">ROUND(MIN(INDEX(Assumptions!$D$13:$D$18,MATCH(E3670,Assumptions!$A$13:$A$18,0)),MAX(INDEX(Assumptions!$C$13:$C$18,MATCH(E3670,Assumptions!$A$13:$A$18,0)),INDEX(Assumptions!$B$13:$B$18,MATCH(E3670,Assumptions!$A$13:$A$18,0))*F3670)),2)</f>
        <v>0</v>
      </c>
    </row>
    <row r="3671" customFormat="false" ht="15" hidden="false" customHeight="false" outlineLevel="0" collapsed="false">
      <c r="A3671" s="24" t="s">
        <v>4494</v>
      </c>
      <c r="B3671" s="39" t="n">
        <v>46103</v>
      </c>
      <c r="C3671" s="24" t="s">
        <v>544</v>
      </c>
      <c r="D3671" s="24" t="s">
        <v>826</v>
      </c>
      <c r="E3671" s="24" t="s">
        <v>111</v>
      </c>
      <c r="F3671" s="38" t="n">
        <v>20</v>
      </c>
      <c r="G3671" s="42" t="n">
        <f aca="false">DATE(YEAR(B3671),MONTH(B3671),1)</f>
        <v>46082</v>
      </c>
      <c r="H3671" s="24" t="str">
        <f aca="false">INDEX(Customers!$B$2:$B$601,MATCH(C3671,Customers!$A$2:$A$601,0))</f>
        <v>Coast</v>
      </c>
      <c r="I3671" s="43" t="n">
        <f aca="false">ROUND(MIN(INDEX(Assumptions!$D$13:$D$18,MATCH(E3671,Assumptions!$A$13:$A$18,0)),MAX(INDEX(Assumptions!$C$13:$C$18,MATCH(E3671,Assumptions!$A$13:$A$18,0)),INDEX(Assumptions!$B$13:$B$18,MATCH(E3671,Assumptions!$A$13:$A$18,0))*F3671)),2)</f>
        <v>0.8</v>
      </c>
    </row>
    <row r="3672" customFormat="false" ht="15" hidden="false" customHeight="false" outlineLevel="0" collapsed="false">
      <c r="A3672" s="24" t="s">
        <v>4495</v>
      </c>
      <c r="B3672" s="39" t="n">
        <v>46103</v>
      </c>
      <c r="C3672" s="24" t="s">
        <v>568</v>
      </c>
      <c r="D3672" s="24" t="s">
        <v>826</v>
      </c>
      <c r="E3672" s="24" t="s">
        <v>111</v>
      </c>
      <c r="F3672" s="38" t="n">
        <v>100</v>
      </c>
      <c r="G3672" s="42" t="n">
        <f aca="false">DATE(YEAR(B3672),MONTH(B3672),1)</f>
        <v>46082</v>
      </c>
      <c r="H3672" s="24" t="str">
        <f aca="false">INDEX(Customers!$B$2:$B$601,MATCH(C3672,Customers!$A$2:$A$601,0))</f>
        <v>Nairobi</v>
      </c>
      <c r="I3672" s="43" t="n">
        <f aca="false">ROUND(MIN(INDEX(Assumptions!$D$13:$D$18,MATCH(E3672,Assumptions!$A$13:$A$18,0)),MAX(INDEX(Assumptions!$C$13:$C$18,MATCH(E3672,Assumptions!$A$13:$A$18,0)),INDEX(Assumptions!$B$13:$B$18,MATCH(E3672,Assumptions!$A$13:$A$18,0))*F3672)),2)</f>
        <v>4</v>
      </c>
    </row>
    <row r="3673" customFormat="false" ht="15" hidden="false" customHeight="false" outlineLevel="0" collapsed="false">
      <c r="A3673" s="24" t="s">
        <v>4496</v>
      </c>
      <c r="B3673" s="39" t="n">
        <v>46103</v>
      </c>
      <c r="C3673" s="24" t="s">
        <v>588</v>
      </c>
      <c r="D3673" s="24" t="s">
        <v>826</v>
      </c>
      <c r="E3673" s="24" t="s">
        <v>111</v>
      </c>
      <c r="F3673" s="38" t="n">
        <v>100</v>
      </c>
      <c r="G3673" s="42" t="n">
        <f aca="false">DATE(YEAR(B3673),MONTH(B3673),1)</f>
        <v>46082</v>
      </c>
      <c r="H3673" s="24" t="str">
        <f aca="false">INDEX(Customers!$B$2:$B$601,MATCH(C3673,Customers!$A$2:$A$601,0))</f>
        <v>Nairobi</v>
      </c>
      <c r="I3673" s="43" t="n">
        <f aca="false">ROUND(MIN(INDEX(Assumptions!$D$13:$D$18,MATCH(E3673,Assumptions!$A$13:$A$18,0)),MAX(INDEX(Assumptions!$C$13:$C$18,MATCH(E3673,Assumptions!$A$13:$A$18,0)),INDEX(Assumptions!$B$13:$B$18,MATCH(E3673,Assumptions!$A$13:$A$18,0))*F3673)),2)</f>
        <v>4</v>
      </c>
    </row>
    <row r="3674" customFormat="false" ht="15" hidden="false" customHeight="false" outlineLevel="0" collapsed="false">
      <c r="A3674" s="24" t="s">
        <v>4497</v>
      </c>
      <c r="B3674" s="39" t="n">
        <v>46103</v>
      </c>
      <c r="C3674" s="24" t="s">
        <v>632</v>
      </c>
      <c r="D3674" s="24" t="s">
        <v>826</v>
      </c>
      <c r="E3674" s="24" t="s">
        <v>111</v>
      </c>
      <c r="F3674" s="38" t="n">
        <v>200</v>
      </c>
      <c r="G3674" s="42" t="n">
        <f aca="false">DATE(YEAR(B3674),MONTH(B3674),1)</f>
        <v>46082</v>
      </c>
      <c r="H3674" s="24" t="str">
        <f aca="false">INDEX(Customers!$B$2:$B$601,MATCH(C3674,Customers!$A$2:$A$601,0))</f>
        <v>Western</v>
      </c>
      <c r="I3674" s="43" t="n">
        <f aca="false">ROUND(MIN(INDEX(Assumptions!$D$13:$D$18,MATCH(E3674,Assumptions!$A$13:$A$18,0)),MAX(INDEX(Assumptions!$C$13:$C$18,MATCH(E3674,Assumptions!$A$13:$A$18,0)),INDEX(Assumptions!$B$13:$B$18,MATCH(E3674,Assumptions!$A$13:$A$18,0))*F3674)),2)</f>
        <v>8</v>
      </c>
    </row>
    <row r="3675" customFormat="false" ht="15" hidden="false" customHeight="false" outlineLevel="0" collapsed="false">
      <c r="A3675" s="24" t="s">
        <v>4498</v>
      </c>
      <c r="B3675" s="39" t="n">
        <v>46103</v>
      </c>
      <c r="C3675" s="24" t="s">
        <v>642</v>
      </c>
      <c r="D3675" s="24" t="s">
        <v>826</v>
      </c>
      <c r="E3675" s="24" t="s">
        <v>109</v>
      </c>
      <c r="F3675" s="38" t="n">
        <v>6670</v>
      </c>
      <c r="G3675" s="42" t="n">
        <f aca="false">DATE(YEAR(B3675),MONTH(B3675),1)</f>
        <v>46082</v>
      </c>
      <c r="H3675" s="24" t="str">
        <f aca="false">INDEX(Customers!$B$2:$B$601,MATCH(C3675,Customers!$A$2:$A$601,0))</f>
        <v>Rift Valley</v>
      </c>
      <c r="I3675" s="43" t="n">
        <f aca="false">ROUND(MIN(INDEX(Assumptions!$D$13:$D$18,MATCH(E3675,Assumptions!$A$13:$A$18,0)),MAX(INDEX(Assumptions!$C$13:$C$18,MATCH(E3675,Assumptions!$A$13:$A$18,0)),INDEX(Assumptions!$B$13:$B$18,MATCH(E3675,Assumptions!$A$13:$A$18,0))*F3675)),2)</f>
        <v>26.68</v>
      </c>
    </row>
    <row r="3676" customFormat="false" ht="15" hidden="false" customHeight="false" outlineLevel="0" collapsed="false">
      <c r="A3676" s="24" t="s">
        <v>4499</v>
      </c>
      <c r="B3676" s="39" t="n">
        <v>46103</v>
      </c>
      <c r="C3676" s="24" t="s">
        <v>663</v>
      </c>
      <c r="D3676" s="24" t="s">
        <v>826</v>
      </c>
      <c r="E3676" s="24" t="s">
        <v>113</v>
      </c>
      <c r="F3676" s="38" t="n">
        <v>1000</v>
      </c>
      <c r="G3676" s="42" t="n">
        <f aca="false">DATE(YEAR(B3676),MONTH(B3676),1)</f>
        <v>46082</v>
      </c>
      <c r="H3676" s="24" t="str">
        <f aca="false">INDEX(Customers!$B$2:$B$601,MATCH(C3676,Customers!$A$2:$A$601,0))</f>
        <v>Western</v>
      </c>
      <c r="I3676" s="43" t="n">
        <f aca="false">ROUND(MIN(INDEX(Assumptions!$D$13:$D$18,MATCH(E3676,Assumptions!$A$13:$A$18,0)),MAX(INDEX(Assumptions!$C$13:$C$18,MATCH(E3676,Assumptions!$A$13:$A$18,0)),INDEX(Assumptions!$B$13:$B$18,MATCH(E3676,Assumptions!$A$13:$A$18,0))*F3676)),2)</f>
        <v>50</v>
      </c>
    </row>
    <row r="3677" customFormat="false" ht="15" hidden="false" customHeight="false" outlineLevel="0" collapsed="false">
      <c r="A3677" s="24" t="s">
        <v>4500</v>
      </c>
      <c r="B3677" s="39" t="n">
        <v>46103</v>
      </c>
      <c r="C3677" s="24" t="s">
        <v>670</v>
      </c>
      <c r="D3677" s="24" t="s">
        <v>826</v>
      </c>
      <c r="E3677" s="24" t="s">
        <v>103</v>
      </c>
      <c r="F3677" s="38" t="n">
        <v>2670</v>
      </c>
      <c r="G3677" s="42" t="n">
        <f aca="false">DATE(YEAR(B3677),MONTH(B3677),1)</f>
        <v>46082</v>
      </c>
      <c r="H3677" s="24" t="str">
        <f aca="false">INDEX(Customers!$B$2:$B$601,MATCH(C3677,Customers!$A$2:$A$601,0))</f>
        <v>Rift Valley</v>
      </c>
      <c r="I3677" s="43" t="n">
        <f aca="false">ROUND(MIN(INDEX(Assumptions!$D$13:$D$18,MATCH(E3677,Assumptions!$A$13:$A$18,0)),MAX(INDEX(Assumptions!$C$13:$C$18,MATCH(E3677,Assumptions!$A$13:$A$18,0)),INDEX(Assumptions!$B$13:$B$18,MATCH(E3677,Assumptions!$A$13:$A$18,0))*F3677)),2)</f>
        <v>26.7</v>
      </c>
    </row>
    <row r="3678" customFormat="false" ht="15" hidden="false" customHeight="false" outlineLevel="0" collapsed="false">
      <c r="A3678" s="24" t="s">
        <v>4501</v>
      </c>
      <c r="B3678" s="39" t="n">
        <v>46103</v>
      </c>
      <c r="C3678" s="24" t="s">
        <v>685</v>
      </c>
      <c r="D3678" s="24" t="s">
        <v>826</v>
      </c>
      <c r="E3678" s="24" t="s">
        <v>111</v>
      </c>
      <c r="F3678" s="38" t="n">
        <v>100</v>
      </c>
      <c r="G3678" s="42" t="n">
        <f aca="false">DATE(YEAR(B3678),MONTH(B3678),1)</f>
        <v>46082</v>
      </c>
      <c r="H3678" s="24" t="str">
        <f aca="false">INDEX(Customers!$B$2:$B$601,MATCH(C3678,Customers!$A$2:$A$601,0))</f>
        <v>Nairobi</v>
      </c>
      <c r="I3678" s="43" t="n">
        <f aca="false">ROUND(MIN(INDEX(Assumptions!$D$13:$D$18,MATCH(E3678,Assumptions!$A$13:$A$18,0)),MAX(INDEX(Assumptions!$C$13:$C$18,MATCH(E3678,Assumptions!$A$13:$A$18,0)),INDEX(Assumptions!$B$13:$B$18,MATCH(E3678,Assumptions!$A$13:$A$18,0))*F3678)),2)</f>
        <v>4</v>
      </c>
    </row>
    <row r="3679" customFormat="false" ht="15" hidden="false" customHeight="false" outlineLevel="0" collapsed="false">
      <c r="A3679" s="24" t="s">
        <v>4502</v>
      </c>
      <c r="B3679" s="39" t="n">
        <v>46103</v>
      </c>
      <c r="C3679" s="24" t="s">
        <v>686</v>
      </c>
      <c r="D3679" s="24" t="s">
        <v>152</v>
      </c>
      <c r="E3679" s="24" t="s">
        <v>107</v>
      </c>
      <c r="F3679" s="38" t="n">
        <v>2810</v>
      </c>
      <c r="G3679" s="42" t="n">
        <f aca="false">DATE(YEAR(B3679),MONTH(B3679),1)</f>
        <v>46082</v>
      </c>
      <c r="H3679" s="24" t="str">
        <f aca="false">INDEX(Customers!$B$2:$B$601,MATCH(C3679,Customers!$A$2:$A$601,0))</f>
        <v>Nairobi</v>
      </c>
      <c r="I3679" s="43" t="n">
        <f aca="false">ROUND(MIN(INDEX(Assumptions!$D$13:$D$18,MATCH(E3679,Assumptions!$A$13:$A$18,0)),MAX(INDEX(Assumptions!$C$13:$C$18,MATCH(E3679,Assumptions!$A$13:$A$18,0)),INDEX(Assumptions!$B$13:$B$18,MATCH(E3679,Assumptions!$A$13:$A$18,0))*F3679)),2)</f>
        <v>0</v>
      </c>
    </row>
    <row r="3680" customFormat="false" ht="15" hidden="false" customHeight="false" outlineLevel="0" collapsed="false">
      <c r="A3680" s="24" t="s">
        <v>4503</v>
      </c>
      <c r="B3680" s="39" t="n">
        <v>46103</v>
      </c>
      <c r="C3680" s="24" t="s">
        <v>690</v>
      </c>
      <c r="D3680" s="24" t="s">
        <v>826</v>
      </c>
      <c r="E3680" s="24" t="s">
        <v>103</v>
      </c>
      <c r="F3680" s="38" t="n">
        <v>2330</v>
      </c>
      <c r="G3680" s="42" t="n">
        <f aca="false">DATE(YEAR(B3680),MONTH(B3680),1)</f>
        <v>46082</v>
      </c>
      <c r="H3680" s="24" t="str">
        <f aca="false">INDEX(Customers!$B$2:$B$601,MATCH(C3680,Customers!$A$2:$A$601,0))</f>
        <v>Central</v>
      </c>
      <c r="I3680" s="43" t="n">
        <f aca="false">ROUND(MIN(INDEX(Assumptions!$D$13:$D$18,MATCH(E3680,Assumptions!$A$13:$A$18,0)),MAX(INDEX(Assumptions!$C$13:$C$18,MATCH(E3680,Assumptions!$A$13:$A$18,0)),INDEX(Assumptions!$B$13:$B$18,MATCH(E3680,Assumptions!$A$13:$A$18,0))*F3680)),2)</f>
        <v>23.3</v>
      </c>
    </row>
    <row r="3681" customFormat="false" ht="15" hidden="false" customHeight="false" outlineLevel="0" collapsed="false">
      <c r="A3681" s="24" t="s">
        <v>4504</v>
      </c>
      <c r="B3681" s="39" t="n">
        <v>46103</v>
      </c>
      <c r="C3681" s="24" t="s">
        <v>692</v>
      </c>
      <c r="D3681" s="24" t="s">
        <v>826</v>
      </c>
      <c r="E3681" s="24" t="s">
        <v>109</v>
      </c>
      <c r="F3681" s="38" t="n">
        <v>2670</v>
      </c>
      <c r="G3681" s="42" t="n">
        <f aca="false">DATE(YEAR(B3681),MONTH(B3681),1)</f>
        <v>46082</v>
      </c>
      <c r="H3681" s="24" t="str">
        <f aca="false">INDEX(Customers!$B$2:$B$601,MATCH(C3681,Customers!$A$2:$A$601,0))</f>
        <v>Coast</v>
      </c>
      <c r="I3681" s="43" t="n">
        <f aca="false">ROUND(MIN(INDEX(Assumptions!$D$13:$D$18,MATCH(E3681,Assumptions!$A$13:$A$18,0)),MAX(INDEX(Assumptions!$C$13:$C$18,MATCH(E3681,Assumptions!$A$13:$A$18,0)),INDEX(Assumptions!$B$13:$B$18,MATCH(E3681,Assumptions!$A$13:$A$18,0))*F3681)),2)</f>
        <v>10.68</v>
      </c>
    </row>
    <row r="3682" customFormat="false" ht="15" hidden="false" customHeight="false" outlineLevel="0" collapsed="false">
      <c r="A3682" s="24" t="s">
        <v>4505</v>
      </c>
      <c r="B3682" s="39" t="n">
        <v>46103</v>
      </c>
      <c r="C3682" s="24" t="s">
        <v>698</v>
      </c>
      <c r="D3682" s="24" t="s">
        <v>826</v>
      </c>
      <c r="E3682" s="24" t="s">
        <v>111</v>
      </c>
      <c r="F3682" s="38" t="n">
        <v>50</v>
      </c>
      <c r="G3682" s="42" t="n">
        <f aca="false">DATE(YEAR(B3682),MONTH(B3682),1)</f>
        <v>46082</v>
      </c>
      <c r="H3682" s="24" t="str">
        <f aca="false">INDEX(Customers!$B$2:$B$601,MATCH(C3682,Customers!$A$2:$A$601,0))</f>
        <v>Eastern</v>
      </c>
      <c r="I3682" s="43" t="n">
        <f aca="false">ROUND(MIN(INDEX(Assumptions!$D$13:$D$18,MATCH(E3682,Assumptions!$A$13:$A$18,0)),MAX(INDEX(Assumptions!$C$13:$C$18,MATCH(E3682,Assumptions!$A$13:$A$18,0)),INDEX(Assumptions!$B$13:$B$18,MATCH(E3682,Assumptions!$A$13:$A$18,0))*F3682)),2)</f>
        <v>2</v>
      </c>
    </row>
    <row r="3683" customFormat="false" ht="15" hidden="false" customHeight="false" outlineLevel="0" collapsed="false">
      <c r="A3683" s="24" t="s">
        <v>4506</v>
      </c>
      <c r="B3683" s="39" t="n">
        <v>46103</v>
      </c>
      <c r="C3683" s="24" t="s">
        <v>708</v>
      </c>
      <c r="D3683" s="24" t="s">
        <v>179</v>
      </c>
      <c r="E3683" s="24" t="s">
        <v>107</v>
      </c>
      <c r="F3683" s="38" t="n">
        <v>1500</v>
      </c>
      <c r="G3683" s="42" t="n">
        <f aca="false">DATE(YEAR(B3683),MONTH(B3683),1)</f>
        <v>46082</v>
      </c>
      <c r="H3683" s="24" t="str">
        <f aca="false">INDEX(Customers!$B$2:$B$601,MATCH(C3683,Customers!$A$2:$A$601,0))</f>
        <v>Rift Valley</v>
      </c>
      <c r="I3683" s="43" t="n">
        <f aca="false">ROUND(MIN(INDEX(Assumptions!$D$13:$D$18,MATCH(E3683,Assumptions!$A$13:$A$18,0)),MAX(INDEX(Assumptions!$C$13:$C$18,MATCH(E3683,Assumptions!$A$13:$A$18,0)),INDEX(Assumptions!$B$13:$B$18,MATCH(E3683,Assumptions!$A$13:$A$18,0))*F3683)),2)</f>
        <v>0</v>
      </c>
    </row>
    <row r="3684" customFormat="false" ht="15" hidden="false" customHeight="false" outlineLevel="0" collapsed="false">
      <c r="A3684" s="24" t="s">
        <v>4507</v>
      </c>
      <c r="B3684" s="39" t="n">
        <v>46103</v>
      </c>
      <c r="C3684" s="24" t="s">
        <v>747</v>
      </c>
      <c r="D3684" s="24" t="s">
        <v>152</v>
      </c>
      <c r="E3684" s="24" t="s">
        <v>105</v>
      </c>
      <c r="F3684" s="38" t="n">
        <v>2540</v>
      </c>
      <c r="G3684" s="42" t="n">
        <f aca="false">DATE(YEAR(B3684),MONTH(B3684),1)</f>
        <v>46082</v>
      </c>
      <c r="H3684" s="24" t="str">
        <f aca="false">INDEX(Customers!$B$2:$B$601,MATCH(C3684,Customers!$A$2:$A$601,0))</f>
        <v>Eastern</v>
      </c>
      <c r="I3684" s="43" t="n">
        <f aca="false">ROUND(MIN(INDEX(Assumptions!$D$13:$D$18,MATCH(E3684,Assumptions!$A$13:$A$18,0)),MAX(INDEX(Assumptions!$C$13:$C$18,MATCH(E3684,Assumptions!$A$13:$A$18,0)),INDEX(Assumptions!$B$13:$B$18,MATCH(E3684,Assumptions!$A$13:$A$18,0))*F3684)),2)</f>
        <v>38.1</v>
      </c>
    </row>
    <row r="3685" customFormat="false" ht="15" hidden="false" customHeight="false" outlineLevel="0" collapsed="false">
      <c r="A3685" s="24" t="s">
        <v>4508</v>
      </c>
      <c r="B3685" s="39" t="n">
        <v>46103</v>
      </c>
      <c r="C3685" s="24" t="s">
        <v>754</v>
      </c>
      <c r="D3685" s="24" t="s">
        <v>826</v>
      </c>
      <c r="E3685" s="24" t="s">
        <v>103</v>
      </c>
      <c r="F3685" s="38" t="n">
        <v>2370</v>
      </c>
      <c r="G3685" s="42" t="n">
        <f aca="false">DATE(YEAR(B3685),MONTH(B3685),1)</f>
        <v>46082</v>
      </c>
      <c r="H3685" s="24" t="str">
        <f aca="false">INDEX(Customers!$B$2:$B$601,MATCH(C3685,Customers!$A$2:$A$601,0))</f>
        <v>Eastern</v>
      </c>
      <c r="I3685" s="43" t="n">
        <f aca="false">ROUND(MIN(INDEX(Assumptions!$D$13:$D$18,MATCH(E3685,Assumptions!$A$13:$A$18,0)),MAX(INDEX(Assumptions!$C$13:$C$18,MATCH(E3685,Assumptions!$A$13:$A$18,0)),INDEX(Assumptions!$B$13:$B$18,MATCH(E3685,Assumptions!$A$13:$A$18,0))*F3685)),2)</f>
        <v>23.7</v>
      </c>
    </row>
    <row r="3686" customFormat="false" ht="15" hidden="false" customHeight="false" outlineLevel="0" collapsed="false">
      <c r="A3686" s="24" t="s">
        <v>4509</v>
      </c>
      <c r="B3686" s="39" t="n">
        <v>46103</v>
      </c>
      <c r="C3686" s="24" t="s">
        <v>760</v>
      </c>
      <c r="D3686" s="24" t="s">
        <v>176</v>
      </c>
      <c r="E3686" s="24" t="s">
        <v>105</v>
      </c>
      <c r="F3686" s="38" t="n">
        <v>1050</v>
      </c>
      <c r="G3686" s="42" t="n">
        <f aca="false">DATE(YEAR(B3686),MONTH(B3686),1)</f>
        <v>46082</v>
      </c>
      <c r="H3686" s="24" t="str">
        <f aca="false">INDEX(Customers!$B$2:$B$601,MATCH(C3686,Customers!$A$2:$A$601,0))</f>
        <v>Rift Valley</v>
      </c>
      <c r="I3686" s="43" t="n">
        <f aca="false">ROUND(MIN(INDEX(Assumptions!$D$13:$D$18,MATCH(E3686,Assumptions!$A$13:$A$18,0)),MAX(INDEX(Assumptions!$C$13:$C$18,MATCH(E3686,Assumptions!$A$13:$A$18,0)),INDEX(Assumptions!$B$13:$B$18,MATCH(E3686,Assumptions!$A$13:$A$18,0))*F3686)),2)</f>
        <v>15.75</v>
      </c>
    </row>
    <row r="3687" customFormat="false" ht="15" hidden="false" customHeight="false" outlineLevel="0" collapsed="false">
      <c r="A3687" s="24" t="s">
        <v>4510</v>
      </c>
      <c r="B3687" s="39" t="n">
        <v>46103</v>
      </c>
      <c r="C3687" s="24" t="s">
        <v>760</v>
      </c>
      <c r="D3687" s="24" t="s">
        <v>826</v>
      </c>
      <c r="E3687" s="24" t="s">
        <v>103</v>
      </c>
      <c r="F3687" s="38" t="n">
        <v>1840</v>
      </c>
      <c r="G3687" s="42" t="n">
        <f aca="false">DATE(YEAR(B3687),MONTH(B3687),1)</f>
        <v>46082</v>
      </c>
      <c r="H3687" s="24" t="str">
        <f aca="false">INDEX(Customers!$B$2:$B$601,MATCH(C3687,Customers!$A$2:$A$601,0))</f>
        <v>Rift Valley</v>
      </c>
      <c r="I3687" s="43" t="n">
        <f aca="false">ROUND(MIN(INDEX(Assumptions!$D$13:$D$18,MATCH(E3687,Assumptions!$A$13:$A$18,0)),MAX(INDEX(Assumptions!$C$13:$C$18,MATCH(E3687,Assumptions!$A$13:$A$18,0)),INDEX(Assumptions!$B$13:$B$18,MATCH(E3687,Assumptions!$A$13:$A$18,0))*F3687)),2)</f>
        <v>18.4</v>
      </c>
    </row>
    <row r="3688" customFormat="false" ht="15" hidden="false" customHeight="false" outlineLevel="0" collapsed="false">
      <c r="A3688" s="24" t="s">
        <v>4511</v>
      </c>
      <c r="B3688" s="39" t="n">
        <v>46103</v>
      </c>
      <c r="C3688" s="24" t="s">
        <v>762</v>
      </c>
      <c r="D3688" s="24" t="s">
        <v>826</v>
      </c>
      <c r="E3688" s="24" t="s">
        <v>103</v>
      </c>
      <c r="F3688" s="38" t="n">
        <v>1720</v>
      </c>
      <c r="G3688" s="42" t="n">
        <f aca="false">DATE(YEAR(B3688),MONTH(B3688),1)</f>
        <v>46082</v>
      </c>
      <c r="H3688" s="24" t="str">
        <f aca="false">INDEX(Customers!$B$2:$B$601,MATCH(C3688,Customers!$A$2:$A$601,0))</f>
        <v>Western</v>
      </c>
      <c r="I3688" s="43" t="n">
        <f aca="false">ROUND(MIN(INDEX(Assumptions!$D$13:$D$18,MATCH(E3688,Assumptions!$A$13:$A$18,0)),MAX(INDEX(Assumptions!$C$13:$C$18,MATCH(E3688,Assumptions!$A$13:$A$18,0)),INDEX(Assumptions!$B$13:$B$18,MATCH(E3688,Assumptions!$A$13:$A$18,0))*F3688)),2)</f>
        <v>17.2</v>
      </c>
    </row>
    <row r="3689" customFormat="false" ht="15" hidden="false" customHeight="false" outlineLevel="0" collapsed="false">
      <c r="A3689" s="24" t="s">
        <v>4512</v>
      </c>
      <c r="B3689" s="39" t="n">
        <v>46103</v>
      </c>
      <c r="C3689" s="24" t="s">
        <v>787</v>
      </c>
      <c r="D3689" s="24" t="s">
        <v>826</v>
      </c>
      <c r="E3689" s="24" t="s">
        <v>111</v>
      </c>
      <c r="F3689" s="38" t="n">
        <v>50</v>
      </c>
      <c r="G3689" s="42" t="n">
        <f aca="false">DATE(YEAR(B3689),MONTH(B3689),1)</f>
        <v>46082</v>
      </c>
      <c r="H3689" s="24" t="str">
        <f aca="false">INDEX(Customers!$B$2:$B$601,MATCH(C3689,Customers!$A$2:$A$601,0))</f>
        <v>Eastern</v>
      </c>
      <c r="I3689" s="43" t="n">
        <f aca="false">ROUND(MIN(INDEX(Assumptions!$D$13:$D$18,MATCH(E3689,Assumptions!$A$13:$A$18,0)),MAX(INDEX(Assumptions!$C$13:$C$18,MATCH(E3689,Assumptions!$A$13:$A$18,0)),INDEX(Assumptions!$B$13:$B$18,MATCH(E3689,Assumptions!$A$13:$A$18,0))*F3689)),2)</f>
        <v>2</v>
      </c>
    </row>
    <row r="3690" customFormat="false" ht="15" hidden="false" customHeight="false" outlineLevel="0" collapsed="false">
      <c r="A3690" s="24" t="s">
        <v>4513</v>
      </c>
      <c r="B3690" s="39" t="n">
        <v>46104</v>
      </c>
      <c r="C3690" s="24" t="s">
        <v>219</v>
      </c>
      <c r="D3690" s="24" t="s">
        <v>174</v>
      </c>
      <c r="E3690" s="24" t="s">
        <v>105</v>
      </c>
      <c r="F3690" s="38" t="n">
        <v>1600</v>
      </c>
      <c r="G3690" s="42" t="n">
        <f aca="false">DATE(YEAR(B3690),MONTH(B3690),1)</f>
        <v>46082</v>
      </c>
      <c r="H3690" s="24" t="str">
        <f aca="false">INDEX(Customers!$B$2:$B$601,MATCH(C3690,Customers!$A$2:$A$601,0))</f>
        <v>Rift Valley</v>
      </c>
      <c r="I3690" s="43" t="n">
        <f aca="false">ROUND(MIN(INDEX(Assumptions!$D$13:$D$18,MATCH(E3690,Assumptions!$A$13:$A$18,0)),MAX(INDEX(Assumptions!$C$13:$C$18,MATCH(E3690,Assumptions!$A$13:$A$18,0)),INDEX(Assumptions!$B$13:$B$18,MATCH(E3690,Assumptions!$A$13:$A$18,0))*F3690)),2)</f>
        <v>24</v>
      </c>
    </row>
    <row r="3691" customFormat="false" ht="15" hidden="false" customHeight="false" outlineLevel="0" collapsed="false">
      <c r="A3691" s="24" t="s">
        <v>4514</v>
      </c>
      <c r="B3691" s="39" t="n">
        <v>46104</v>
      </c>
      <c r="C3691" s="24" t="s">
        <v>244</v>
      </c>
      <c r="D3691" s="24" t="s">
        <v>826</v>
      </c>
      <c r="E3691" s="24" t="s">
        <v>103</v>
      </c>
      <c r="F3691" s="38" t="n">
        <v>340</v>
      </c>
      <c r="G3691" s="42" t="n">
        <f aca="false">DATE(YEAR(B3691),MONTH(B3691),1)</f>
        <v>46082</v>
      </c>
      <c r="H3691" s="24" t="str">
        <f aca="false">INDEX(Customers!$B$2:$B$601,MATCH(C3691,Customers!$A$2:$A$601,0))</f>
        <v>Nairobi</v>
      </c>
      <c r="I3691" s="43" t="n">
        <f aca="false">ROUND(MIN(INDEX(Assumptions!$D$13:$D$18,MATCH(E3691,Assumptions!$A$13:$A$18,0)),MAX(INDEX(Assumptions!$C$13:$C$18,MATCH(E3691,Assumptions!$A$13:$A$18,0)),INDEX(Assumptions!$B$13:$B$18,MATCH(E3691,Assumptions!$A$13:$A$18,0))*F3691)),2)</f>
        <v>5</v>
      </c>
    </row>
    <row r="3692" customFormat="false" ht="15" hidden="false" customHeight="false" outlineLevel="0" collapsed="false">
      <c r="A3692" s="24" t="s">
        <v>4515</v>
      </c>
      <c r="B3692" s="39" t="n">
        <v>46104</v>
      </c>
      <c r="C3692" s="24" t="s">
        <v>248</v>
      </c>
      <c r="D3692" s="24" t="s">
        <v>826</v>
      </c>
      <c r="E3692" s="24" t="s">
        <v>103</v>
      </c>
      <c r="F3692" s="38" t="n">
        <v>1130</v>
      </c>
      <c r="G3692" s="42" t="n">
        <f aca="false">DATE(YEAR(B3692),MONTH(B3692),1)</f>
        <v>46082</v>
      </c>
      <c r="H3692" s="24" t="str">
        <f aca="false">INDEX(Customers!$B$2:$B$601,MATCH(C3692,Customers!$A$2:$A$601,0))</f>
        <v>Rift Valley</v>
      </c>
      <c r="I3692" s="43" t="n">
        <f aca="false">ROUND(MIN(INDEX(Assumptions!$D$13:$D$18,MATCH(E3692,Assumptions!$A$13:$A$18,0)),MAX(INDEX(Assumptions!$C$13:$C$18,MATCH(E3692,Assumptions!$A$13:$A$18,0)),INDEX(Assumptions!$B$13:$B$18,MATCH(E3692,Assumptions!$A$13:$A$18,0))*F3692)),2)</f>
        <v>11.3</v>
      </c>
    </row>
    <row r="3693" customFormat="false" ht="15" hidden="false" customHeight="false" outlineLevel="0" collapsed="false">
      <c r="A3693" s="24" t="s">
        <v>4516</v>
      </c>
      <c r="B3693" s="39" t="n">
        <v>46104</v>
      </c>
      <c r="C3693" s="24" t="s">
        <v>265</v>
      </c>
      <c r="D3693" s="24" t="s">
        <v>826</v>
      </c>
      <c r="E3693" s="24" t="s">
        <v>103</v>
      </c>
      <c r="F3693" s="38" t="n">
        <v>4400</v>
      </c>
      <c r="G3693" s="42" t="n">
        <f aca="false">DATE(YEAR(B3693),MONTH(B3693),1)</f>
        <v>46082</v>
      </c>
      <c r="H3693" s="24" t="str">
        <f aca="false">INDEX(Customers!$B$2:$B$601,MATCH(C3693,Customers!$A$2:$A$601,0))</f>
        <v>Nairobi</v>
      </c>
      <c r="I3693" s="43" t="n">
        <f aca="false">ROUND(MIN(INDEX(Assumptions!$D$13:$D$18,MATCH(E3693,Assumptions!$A$13:$A$18,0)),MAX(INDEX(Assumptions!$C$13:$C$18,MATCH(E3693,Assumptions!$A$13:$A$18,0)),INDEX(Assumptions!$B$13:$B$18,MATCH(E3693,Assumptions!$A$13:$A$18,0))*F3693)),2)</f>
        <v>44</v>
      </c>
    </row>
    <row r="3694" customFormat="false" ht="15" hidden="false" customHeight="false" outlineLevel="0" collapsed="false">
      <c r="A3694" s="24" t="s">
        <v>4517</v>
      </c>
      <c r="B3694" s="39" t="n">
        <v>46104</v>
      </c>
      <c r="C3694" s="24" t="s">
        <v>295</v>
      </c>
      <c r="D3694" s="24" t="s">
        <v>186</v>
      </c>
      <c r="E3694" s="24" t="s">
        <v>107</v>
      </c>
      <c r="F3694" s="38" t="n">
        <v>12050</v>
      </c>
      <c r="G3694" s="42" t="n">
        <f aca="false">DATE(YEAR(B3694),MONTH(B3694),1)</f>
        <v>46082</v>
      </c>
      <c r="H3694" s="24" t="str">
        <f aca="false">INDEX(Customers!$B$2:$B$601,MATCH(C3694,Customers!$A$2:$A$601,0))</f>
        <v>Eastern</v>
      </c>
      <c r="I3694" s="43" t="n">
        <f aca="false">ROUND(MIN(INDEX(Assumptions!$D$13:$D$18,MATCH(E3694,Assumptions!$A$13:$A$18,0)),MAX(INDEX(Assumptions!$C$13:$C$18,MATCH(E3694,Assumptions!$A$13:$A$18,0)),INDEX(Assumptions!$B$13:$B$18,MATCH(E3694,Assumptions!$A$13:$A$18,0))*F3694)),2)</f>
        <v>0</v>
      </c>
    </row>
    <row r="3695" customFormat="false" ht="15" hidden="false" customHeight="false" outlineLevel="0" collapsed="false">
      <c r="A3695" s="24" t="s">
        <v>4518</v>
      </c>
      <c r="B3695" s="39" t="n">
        <v>46104</v>
      </c>
      <c r="C3695" s="24" t="s">
        <v>302</v>
      </c>
      <c r="D3695" s="24" t="s">
        <v>826</v>
      </c>
      <c r="E3695" s="24" t="s">
        <v>111</v>
      </c>
      <c r="F3695" s="38" t="n">
        <v>200</v>
      </c>
      <c r="G3695" s="42" t="n">
        <f aca="false">DATE(YEAR(B3695),MONTH(B3695),1)</f>
        <v>46082</v>
      </c>
      <c r="H3695" s="24" t="str">
        <f aca="false">INDEX(Customers!$B$2:$B$601,MATCH(C3695,Customers!$A$2:$A$601,0))</f>
        <v>Coast</v>
      </c>
      <c r="I3695" s="43" t="n">
        <f aca="false">ROUND(MIN(INDEX(Assumptions!$D$13:$D$18,MATCH(E3695,Assumptions!$A$13:$A$18,0)),MAX(INDEX(Assumptions!$C$13:$C$18,MATCH(E3695,Assumptions!$A$13:$A$18,0)),INDEX(Assumptions!$B$13:$B$18,MATCH(E3695,Assumptions!$A$13:$A$18,0))*F3695)),2)</f>
        <v>8</v>
      </c>
    </row>
    <row r="3696" customFormat="false" ht="15" hidden="false" customHeight="false" outlineLevel="0" collapsed="false">
      <c r="A3696" s="24" t="s">
        <v>4519</v>
      </c>
      <c r="B3696" s="39" t="n">
        <v>46104</v>
      </c>
      <c r="C3696" s="24" t="s">
        <v>310</v>
      </c>
      <c r="D3696" s="24" t="s">
        <v>206</v>
      </c>
      <c r="E3696" s="24" t="s">
        <v>107</v>
      </c>
      <c r="F3696" s="38" t="n">
        <v>16880</v>
      </c>
      <c r="G3696" s="42" t="n">
        <f aca="false">DATE(YEAR(B3696),MONTH(B3696),1)</f>
        <v>46082</v>
      </c>
      <c r="H3696" s="24" t="str">
        <f aca="false">INDEX(Customers!$B$2:$B$601,MATCH(C3696,Customers!$A$2:$A$601,0))</f>
        <v>Eastern</v>
      </c>
      <c r="I3696" s="43" t="n">
        <f aca="false">ROUND(MIN(INDEX(Assumptions!$D$13:$D$18,MATCH(E3696,Assumptions!$A$13:$A$18,0)),MAX(INDEX(Assumptions!$C$13:$C$18,MATCH(E3696,Assumptions!$A$13:$A$18,0)),INDEX(Assumptions!$B$13:$B$18,MATCH(E3696,Assumptions!$A$13:$A$18,0))*F3696)),2)</f>
        <v>0</v>
      </c>
    </row>
    <row r="3697" customFormat="false" ht="15" hidden="false" customHeight="false" outlineLevel="0" collapsed="false">
      <c r="A3697" s="24" t="s">
        <v>4520</v>
      </c>
      <c r="B3697" s="39" t="n">
        <v>46104</v>
      </c>
      <c r="C3697" s="24" t="s">
        <v>346</v>
      </c>
      <c r="D3697" s="24" t="s">
        <v>826</v>
      </c>
      <c r="E3697" s="24" t="s">
        <v>113</v>
      </c>
      <c r="F3697" s="38" t="n">
        <v>500</v>
      </c>
      <c r="G3697" s="42" t="n">
        <f aca="false">DATE(YEAR(B3697),MONTH(B3697),1)</f>
        <v>46082</v>
      </c>
      <c r="H3697" s="24" t="str">
        <f aca="false">INDEX(Customers!$B$2:$B$601,MATCH(C3697,Customers!$A$2:$A$601,0))</f>
        <v>Nairobi</v>
      </c>
      <c r="I3697" s="43" t="n">
        <f aca="false">ROUND(MIN(INDEX(Assumptions!$D$13:$D$18,MATCH(E3697,Assumptions!$A$13:$A$18,0)),MAX(INDEX(Assumptions!$C$13:$C$18,MATCH(E3697,Assumptions!$A$13:$A$18,0)),INDEX(Assumptions!$B$13:$B$18,MATCH(E3697,Assumptions!$A$13:$A$18,0))*F3697)),2)</f>
        <v>25</v>
      </c>
    </row>
    <row r="3698" customFormat="false" ht="15" hidden="false" customHeight="false" outlineLevel="0" collapsed="false">
      <c r="A3698" s="24" t="s">
        <v>4521</v>
      </c>
      <c r="B3698" s="39" t="n">
        <v>46104</v>
      </c>
      <c r="C3698" s="24" t="s">
        <v>384</v>
      </c>
      <c r="D3698" s="24" t="s">
        <v>826</v>
      </c>
      <c r="E3698" s="24" t="s">
        <v>111</v>
      </c>
      <c r="F3698" s="38" t="n">
        <v>200</v>
      </c>
      <c r="G3698" s="42" t="n">
        <f aca="false">DATE(YEAR(B3698),MONTH(B3698),1)</f>
        <v>46082</v>
      </c>
      <c r="H3698" s="24" t="str">
        <f aca="false">INDEX(Customers!$B$2:$B$601,MATCH(C3698,Customers!$A$2:$A$601,0))</f>
        <v>Western</v>
      </c>
      <c r="I3698" s="43" t="n">
        <f aca="false">ROUND(MIN(INDEX(Assumptions!$D$13:$D$18,MATCH(E3698,Assumptions!$A$13:$A$18,0)),MAX(INDEX(Assumptions!$C$13:$C$18,MATCH(E3698,Assumptions!$A$13:$A$18,0)),INDEX(Assumptions!$B$13:$B$18,MATCH(E3698,Assumptions!$A$13:$A$18,0))*F3698)),2)</f>
        <v>8</v>
      </c>
    </row>
    <row r="3699" customFormat="false" ht="15" hidden="false" customHeight="false" outlineLevel="0" collapsed="false">
      <c r="A3699" s="24" t="s">
        <v>4522</v>
      </c>
      <c r="B3699" s="39" t="n">
        <v>46104</v>
      </c>
      <c r="C3699" s="24" t="s">
        <v>393</v>
      </c>
      <c r="D3699" s="24" t="s">
        <v>826</v>
      </c>
      <c r="E3699" s="24" t="s">
        <v>111</v>
      </c>
      <c r="F3699" s="38" t="n">
        <v>50</v>
      </c>
      <c r="G3699" s="42" t="n">
        <f aca="false">DATE(YEAR(B3699),MONTH(B3699),1)</f>
        <v>46082</v>
      </c>
      <c r="H3699" s="24" t="str">
        <f aca="false">INDEX(Customers!$B$2:$B$601,MATCH(C3699,Customers!$A$2:$A$601,0))</f>
        <v>Rift Valley</v>
      </c>
      <c r="I3699" s="43" t="n">
        <f aca="false">ROUND(MIN(INDEX(Assumptions!$D$13:$D$18,MATCH(E3699,Assumptions!$A$13:$A$18,0)),MAX(INDEX(Assumptions!$C$13:$C$18,MATCH(E3699,Assumptions!$A$13:$A$18,0)),INDEX(Assumptions!$B$13:$B$18,MATCH(E3699,Assumptions!$A$13:$A$18,0))*F3699)),2)</f>
        <v>2</v>
      </c>
    </row>
    <row r="3700" customFormat="false" ht="15" hidden="false" customHeight="false" outlineLevel="0" collapsed="false">
      <c r="A3700" s="24" t="s">
        <v>4523</v>
      </c>
      <c r="B3700" s="39" t="n">
        <v>46104</v>
      </c>
      <c r="C3700" s="24" t="s">
        <v>416</v>
      </c>
      <c r="D3700" s="24" t="s">
        <v>173</v>
      </c>
      <c r="E3700" s="24" t="s">
        <v>105</v>
      </c>
      <c r="F3700" s="38" t="n">
        <v>1770</v>
      </c>
      <c r="G3700" s="42" t="n">
        <f aca="false">DATE(YEAR(B3700),MONTH(B3700),1)</f>
        <v>46082</v>
      </c>
      <c r="H3700" s="24" t="str">
        <f aca="false">INDEX(Customers!$B$2:$B$601,MATCH(C3700,Customers!$A$2:$A$601,0))</f>
        <v>Rift Valley</v>
      </c>
      <c r="I3700" s="43" t="n">
        <f aca="false">ROUND(MIN(INDEX(Assumptions!$D$13:$D$18,MATCH(E3700,Assumptions!$A$13:$A$18,0)),MAX(INDEX(Assumptions!$C$13:$C$18,MATCH(E3700,Assumptions!$A$13:$A$18,0)),INDEX(Assumptions!$B$13:$B$18,MATCH(E3700,Assumptions!$A$13:$A$18,0))*F3700)),2)</f>
        <v>26.55</v>
      </c>
    </row>
    <row r="3701" customFormat="false" ht="15" hidden="false" customHeight="false" outlineLevel="0" collapsed="false">
      <c r="A3701" s="24" t="s">
        <v>4524</v>
      </c>
      <c r="B3701" s="39" t="n">
        <v>46104</v>
      </c>
      <c r="C3701" s="24" t="s">
        <v>423</v>
      </c>
      <c r="D3701" s="24" t="s">
        <v>826</v>
      </c>
      <c r="E3701" s="24" t="s">
        <v>109</v>
      </c>
      <c r="F3701" s="38" t="n">
        <v>2340</v>
      </c>
      <c r="G3701" s="42" t="n">
        <f aca="false">DATE(YEAR(B3701),MONTH(B3701),1)</f>
        <v>46082</v>
      </c>
      <c r="H3701" s="24" t="str">
        <f aca="false">INDEX(Customers!$B$2:$B$601,MATCH(C3701,Customers!$A$2:$A$601,0))</f>
        <v>Nairobi</v>
      </c>
      <c r="I3701" s="43" t="n">
        <f aca="false">ROUND(MIN(INDEX(Assumptions!$D$13:$D$18,MATCH(E3701,Assumptions!$A$13:$A$18,0)),MAX(INDEX(Assumptions!$C$13:$C$18,MATCH(E3701,Assumptions!$A$13:$A$18,0)),INDEX(Assumptions!$B$13:$B$18,MATCH(E3701,Assumptions!$A$13:$A$18,0))*F3701)),2)</f>
        <v>9.36</v>
      </c>
    </row>
    <row r="3702" customFormat="false" ht="15" hidden="false" customHeight="false" outlineLevel="0" collapsed="false">
      <c r="A3702" s="24" t="s">
        <v>4525</v>
      </c>
      <c r="B3702" s="39" t="n">
        <v>46104</v>
      </c>
      <c r="C3702" s="24" t="s">
        <v>447</v>
      </c>
      <c r="D3702" s="24" t="s">
        <v>826</v>
      </c>
      <c r="E3702" s="24" t="s">
        <v>111</v>
      </c>
      <c r="F3702" s="38" t="n">
        <v>200</v>
      </c>
      <c r="G3702" s="42" t="n">
        <f aca="false">DATE(YEAR(B3702),MONTH(B3702),1)</f>
        <v>46082</v>
      </c>
      <c r="H3702" s="24" t="str">
        <f aca="false">INDEX(Customers!$B$2:$B$601,MATCH(C3702,Customers!$A$2:$A$601,0))</f>
        <v>Rift Valley</v>
      </c>
      <c r="I3702" s="43" t="n">
        <f aca="false">ROUND(MIN(INDEX(Assumptions!$D$13:$D$18,MATCH(E3702,Assumptions!$A$13:$A$18,0)),MAX(INDEX(Assumptions!$C$13:$C$18,MATCH(E3702,Assumptions!$A$13:$A$18,0)),INDEX(Assumptions!$B$13:$B$18,MATCH(E3702,Assumptions!$A$13:$A$18,0))*F3702)),2)</f>
        <v>8</v>
      </c>
    </row>
    <row r="3703" customFormat="false" ht="15" hidden="false" customHeight="false" outlineLevel="0" collapsed="false">
      <c r="A3703" s="24" t="s">
        <v>4526</v>
      </c>
      <c r="B3703" s="39" t="n">
        <v>46104</v>
      </c>
      <c r="C3703" s="24" t="s">
        <v>468</v>
      </c>
      <c r="D3703" s="24" t="s">
        <v>826</v>
      </c>
      <c r="E3703" s="24" t="s">
        <v>109</v>
      </c>
      <c r="F3703" s="38" t="n">
        <v>3300</v>
      </c>
      <c r="G3703" s="42" t="n">
        <f aca="false">DATE(YEAR(B3703),MONTH(B3703),1)</f>
        <v>46082</v>
      </c>
      <c r="H3703" s="24" t="str">
        <f aca="false">INDEX(Customers!$B$2:$B$601,MATCH(C3703,Customers!$A$2:$A$601,0))</f>
        <v>Nairobi</v>
      </c>
      <c r="I3703" s="43" t="n">
        <f aca="false">ROUND(MIN(INDEX(Assumptions!$D$13:$D$18,MATCH(E3703,Assumptions!$A$13:$A$18,0)),MAX(INDEX(Assumptions!$C$13:$C$18,MATCH(E3703,Assumptions!$A$13:$A$18,0)),INDEX(Assumptions!$B$13:$B$18,MATCH(E3703,Assumptions!$A$13:$A$18,0))*F3703)),2)</f>
        <v>13.2</v>
      </c>
    </row>
    <row r="3704" customFormat="false" ht="15" hidden="false" customHeight="false" outlineLevel="0" collapsed="false">
      <c r="A3704" s="24" t="s">
        <v>4527</v>
      </c>
      <c r="B3704" s="39" t="n">
        <v>46104</v>
      </c>
      <c r="C3704" s="24" t="s">
        <v>482</v>
      </c>
      <c r="D3704" s="24" t="s">
        <v>826</v>
      </c>
      <c r="E3704" s="24" t="s">
        <v>103</v>
      </c>
      <c r="F3704" s="38" t="n">
        <v>230</v>
      </c>
      <c r="G3704" s="42" t="n">
        <f aca="false">DATE(YEAR(B3704),MONTH(B3704),1)</f>
        <v>46082</v>
      </c>
      <c r="H3704" s="24" t="str">
        <f aca="false">INDEX(Customers!$B$2:$B$601,MATCH(C3704,Customers!$A$2:$A$601,0))</f>
        <v>Rift Valley</v>
      </c>
      <c r="I3704" s="43" t="n">
        <f aca="false">ROUND(MIN(INDEX(Assumptions!$D$13:$D$18,MATCH(E3704,Assumptions!$A$13:$A$18,0)),MAX(INDEX(Assumptions!$C$13:$C$18,MATCH(E3704,Assumptions!$A$13:$A$18,0)),INDEX(Assumptions!$B$13:$B$18,MATCH(E3704,Assumptions!$A$13:$A$18,0))*F3704)),2)</f>
        <v>5</v>
      </c>
    </row>
    <row r="3705" customFormat="false" ht="15" hidden="false" customHeight="false" outlineLevel="0" collapsed="false">
      <c r="A3705" s="24" t="s">
        <v>4528</v>
      </c>
      <c r="B3705" s="39" t="n">
        <v>46104</v>
      </c>
      <c r="C3705" s="24" t="s">
        <v>498</v>
      </c>
      <c r="D3705" s="24" t="s">
        <v>150</v>
      </c>
      <c r="E3705" s="24" t="s">
        <v>105</v>
      </c>
      <c r="F3705" s="38" t="n">
        <v>6820</v>
      </c>
      <c r="G3705" s="42" t="n">
        <f aca="false">DATE(YEAR(B3705),MONTH(B3705),1)</f>
        <v>46082</v>
      </c>
      <c r="H3705" s="24" t="str">
        <f aca="false">INDEX(Customers!$B$2:$B$601,MATCH(C3705,Customers!$A$2:$A$601,0))</f>
        <v>Nairobi</v>
      </c>
      <c r="I3705" s="43" t="n">
        <f aca="false">ROUND(MIN(INDEX(Assumptions!$D$13:$D$18,MATCH(E3705,Assumptions!$A$13:$A$18,0)),MAX(INDEX(Assumptions!$C$13:$C$18,MATCH(E3705,Assumptions!$A$13:$A$18,0)),INDEX(Assumptions!$B$13:$B$18,MATCH(E3705,Assumptions!$A$13:$A$18,0))*F3705)),2)</f>
        <v>102.3</v>
      </c>
    </row>
    <row r="3706" customFormat="false" ht="15" hidden="false" customHeight="false" outlineLevel="0" collapsed="false">
      <c r="A3706" s="24" t="s">
        <v>4529</v>
      </c>
      <c r="B3706" s="39" t="n">
        <v>46104</v>
      </c>
      <c r="C3706" s="24" t="s">
        <v>500</v>
      </c>
      <c r="D3706" s="24" t="s">
        <v>826</v>
      </c>
      <c r="E3706" s="24" t="s">
        <v>103</v>
      </c>
      <c r="F3706" s="38" t="n">
        <v>500</v>
      </c>
      <c r="G3706" s="42" t="n">
        <f aca="false">DATE(YEAR(B3706),MONTH(B3706),1)</f>
        <v>46082</v>
      </c>
      <c r="H3706" s="24" t="str">
        <f aca="false">INDEX(Customers!$B$2:$B$601,MATCH(C3706,Customers!$A$2:$A$601,0))</f>
        <v>Central</v>
      </c>
      <c r="I3706" s="43" t="n">
        <f aca="false">ROUND(MIN(INDEX(Assumptions!$D$13:$D$18,MATCH(E3706,Assumptions!$A$13:$A$18,0)),MAX(INDEX(Assumptions!$C$13:$C$18,MATCH(E3706,Assumptions!$A$13:$A$18,0)),INDEX(Assumptions!$B$13:$B$18,MATCH(E3706,Assumptions!$A$13:$A$18,0))*F3706)),2)</f>
        <v>5</v>
      </c>
    </row>
    <row r="3707" customFormat="false" ht="15" hidden="false" customHeight="false" outlineLevel="0" collapsed="false">
      <c r="A3707" s="24" t="s">
        <v>4530</v>
      </c>
      <c r="B3707" s="39" t="n">
        <v>46104</v>
      </c>
      <c r="C3707" s="24" t="s">
        <v>516</v>
      </c>
      <c r="D3707" s="24" t="s">
        <v>173</v>
      </c>
      <c r="E3707" s="24" t="s">
        <v>107</v>
      </c>
      <c r="F3707" s="38" t="n">
        <v>2800</v>
      </c>
      <c r="G3707" s="42" t="n">
        <f aca="false">DATE(YEAR(B3707),MONTH(B3707),1)</f>
        <v>46082</v>
      </c>
      <c r="H3707" s="24" t="str">
        <f aca="false">INDEX(Customers!$B$2:$B$601,MATCH(C3707,Customers!$A$2:$A$601,0))</f>
        <v>Rift Valley</v>
      </c>
      <c r="I3707" s="43" t="n">
        <f aca="false">ROUND(MIN(INDEX(Assumptions!$D$13:$D$18,MATCH(E3707,Assumptions!$A$13:$A$18,0)),MAX(INDEX(Assumptions!$C$13:$C$18,MATCH(E3707,Assumptions!$A$13:$A$18,0)),INDEX(Assumptions!$B$13:$B$18,MATCH(E3707,Assumptions!$A$13:$A$18,0))*F3707)),2)</f>
        <v>0</v>
      </c>
    </row>
    <row r="3708" customFormat="false" ht="15" hidden="false" customHeight="false" outlineLevel="0" collapsed="false">
      <c r="A3708" s="24" t="s">
        <v>4531</v>
      </c>
      <c r="B3708" s="39" t="n">
        <v>46104</v>
      </c>
      <c r="C3708" s="24" t="s">
        <v>526</v>
      </c>
      <c r="D3708" s="24" t="s">
        <v>826</v>
      </c>
      <c r="E3708" s="24" t="s">
        <v>103</v>
      </c>
      <c r="F3708" s="38" t="n">
        <v>9550</v>
      </c>
      <c r="G3708" s="42" t="n">
        <f aca="false">DATE(YEAR(B3708),MONTH(B3708),1)</f>
        <v>46082</v>
      </c>
      <c r="H3708" s="24" t="str">
        <f aca="false">INDEX(Customers!$B$2:$B$601,MATCH(C3708,Customers!$A$2:$A$601,0))</f>
        <v>Central</v>
      </c>
      <c r="I3708" s="43" t="n">
        <f aca="false">ROUND(MIN(INDEX(Assumptions!$D$13:$D$18,MATCH(E3708,Assumptions!$A$13:$A$18,0)),MAX(INDEX(Assumptions!$C$13:$C$18,MATCH(E3708,Assumptions!$A$13:$A$18,0)),INDEX(Assumptions!$B$13:$B$18,MATCH(E3708,Assumptions!$A$13:$A$18,0))*F3708)),2)</f>
        <v>95.5</v>
      </c>
    </row>
    <row r="3709" customFormat="false" ht="15" hidden="false" customHeight="false" outlineLevel="0" collapsed="false">
      <c r="A3709" s="24" t="s">
        <v>4532</v>
      </c>
      <c r="B3709" s="39" t="n">
        <v>46104</v>
      </c>
      <c r="C3709" s="24" t="s">
        <v>545</v>
      </c>
      <c r="D3709" s="24" t="s">
        <v>173</v>
      </c>
      <c r="E3709" s="24" t="s">
        <v>105</v>
      </c>
      <c r="F3709" s="38" t="n">
        <v>4010</v>
      </c>
      <c r="G3709" s="42" t="n">
        <f aca="false">DATE(YEAR(B3709),MONTH(B3709),1)</f>
        <v>46082</v>
      </c>
      <c r="H3709" s="24" t="str">
        <f aca="false">INDEX(Customers!$B$2:$B$601,MATCH(C3709,Customers!$A$2:$A$601,0))</f>
        <v>Rift Valley</v>
      </c>
      <c r="I3709" s="43" t="n">
        <f aca="false">ROUND(MIN(INDEX(Assumptions!$D$13:$D$18,MATCH(E3709,Assumptions!$A$13:$A$18,0)),MAX(INDEX(Assumptions!$C$13:$C$18,MATCH(E3709,Assumptions!$A$13:$A$18,0)),INDEX(Assumptions!$B$13:$B$18,MATCH(E3709,Assumptions!$A$13:$A$18,0))*F3709)),2)</f>
        <v>60.15</v>
      </c>
    </row>
    <row r="3710" customFormat="false" ht="15" hidden="false" customHeight="false" outlineLevel="0" collapsed="false">
      <c r="A3710" s="24" t="s">
        <v>4533</v>
      </c>
      <c r="B3710" s="39" t="n">
        <v>46104</v>
      </c>
      <c r="C3710" s="24" t="s">
        <v>549</v>
      </c>
      <c r="D3710" s="24" t="s">
        <v>211</v>
      </c>
      <c r="E3710" s="24" t="s">
        <v>105</v>
      </c>
      <c r="F3710" s="38" t="n">
        <v>2050</v>
      </c>
      <c r="G3710" s="42" t="n">
        <f aca="false">DATE(YEAR(B3710),MONTH(B3710),1)</f>
        <v>46082</v>
      </c>
      <c r="H3710" s="24" t="str">
        <f aca="false">INDEX(Customers!$B$2:$B$601,MATCH(C3710,Customers!$A$2:$A$601,0))</f>
        <v>Eastern</v>
      </c>
      <c r="I3710" s="43" t="n">
        <f aca="false">ROUND(MIN(INDEX(Assumptions!$D$13:$D$18,MATCH(E3710,Assumptions!$A$13:$A$18,0)),MAX(INDEX(Assumptions!$C$13:$C$18,MATCH(E3710,Assumptions!$A$13:$A$18,0)),INDEX(Assumptions!$B$13:$B$18,MATCH(E3710,Assumptions!$A$13:$A$18,0))*F3710)),2)</f>
        <v>30.75</v>
      </c>
    </row>
    <row r="3711" customFormat="false" ht="15" hidden="false" customHeight="false" outlineLevel="0" collapsed="false">
      <c r="A3711" s="24" t="s">
        <v>4534</v>
      </c>
      <c r="B3711" s="39" t="n">
        <v>46104</v>
      </c>
      <c r="C3711" s="24" t="s">
        <v>557</v>
      </c>
      <c r="D3711" s="24" t="s">
        <v>826</v>
      </c>
      <c r="E3711" s="24" t="s">
        <v>111</v>
      </c>
      <c r="F3711" s="38" t="n">
        <v>200</v>
      </c>
      <c r="G3711" s="42" t="n">
        <f aca="false">DATE(YEAR(B3711),MONTH(B3711),1)</f>
        <v>46082</v>
      </c>
      <c r="H3711" s="24" t="str">
        <f aca="false">INDEX(Customers!$B$2:$B$601,MATCH(C3711,Customers!$A$2:$A$601,0))</f>
        <v>Western</v>
      </c>
      <c r="I3711" s="43" t="n">
        <f aca="false">ROUND(MIN(INDEX(Assumptions!$D$13:$D$18,MATCH(E3711,Assumptions!$A$13:$A$18,0)),MAX(INDEX(Assumptions!$C$13:$C$18,MATCH(E3711,Assumptions!$A$13:$A$18,0)),INDEX(Assumptions!$B$13:$B$18,MATCH(E3711,Assumptions!$A$13:$A$18,0))*F3711)),2)</f>
        <v>8</v>
      </c>
    </row>
    <row r="3712" customFormat="false" ht="15" hidden="false" customHeight="false" outlineLevel="0" collapsed="false">
      <c r="A3712" s="24" t="s">
        <v>4535</v>
      </c>
      <c r="B3712" s="39" t="n">
        <v>46104</v>
      </c>
      <c r="C3712" s="24" t="s">
        <v>584</v>
      </c>
      <c r="D3712" s="24" t="s">
        <v>826</v>
      </c>
      <c r="E3712" s="24" t="s">
        <v>111</v>
      </c>
      <c r="F3712" s="38" t="n">
        <v>20</v>
      </c>
      <c r="G3712" s="42" t="n">
        <f aca="false">DATE(YEAR(B3712),MONTH(B3712),1)</f>
        <v>46082</v>
      </c>
      <c r="H3712" s="24" t="str">
        <f aca="false">INDEX(Customers!$B$2:$B$601,MATCH(C3712,Customers!$A$2:$A$601,0))</f>
        <v>Western</v>
      </c>
      <c r="I3712" s="43" t="n">
        <f aca="false">ROUND(MIN(INDEX(Assumptions!$D$13:$D$18,MATCH(E3712,Assumptions!$A$13:$A$18,0)),MAX(INDEX(Assumptions!$C$13:$C$18,MATCH(E3712,Assumptions!$A$13:$A$18,0)),INDEX(Assumptions!$B$13:$B$18,MATCH(E3712,Assumptions!$A$13:$A$18,0))*F3712)),2)</f>
        <v>0.8</v>
      </c>
    </row>
    <row r="3713" customFormat="false" ht="15" hidden="false" customHeight="false" outlineLevel="0" collapsed="false">
      <c r="A3713" s="24" t="s">
        <v>4536</v>
      </c>
      <c r="B3713" s="39" t="n">
        <v>46104</v>
      </c>
      <c r="C3713" s="24" t="s">
        <v>608</v>
      </c>
      <c r="D3713" s="24" t="s">
        <v>205</v>
      </c>
      <c r="E3713" s="24" t="s">
        <v>105</v>
      </c>
      <c r="F3713" s="38" t="n">
        <v>10120</v>
      </c>
      <c r="G3713" s="42" t="n">
        <f aca="false">DATE(YEAR(B3713),MONTH(B3713),1)</f>
        <v>46082</v>
      </c>
      <c r="H3713" s="24" t="str">
        <f aca="false">INDEX(Customers!$B$2:$B$601,MATCH(C3713,Customers!$A$2:$A$601,0))</f>
        <v>Eastern</v>
      </c>
      <c r="I3713" s="43" t="n">
        <f aca="false">ROUND(MIN(INDEX(Assumptions!$D$13:$D$18,MATCH(E3713,Assumptions!$A$13:$A$18,0)),MAX(INDEX(Assumptions!$C$13:$C$18,MATCH(E3713,Assumptions!$A$13:$A$18,0)),INDEX(Assumptions!$B$13:$B$18,MATCH(E3713,Assumptions!$A$13:$A$18,0))*F3713)),2)</f>
        <v>151.8</v>
      </c>
    </row>
    <row r="3714" customFormat="false" ht="15" hidden="false" customHeight="false" outlineLevel="0" collapsed="false">
      <c r="A3714" s="24" t="s">
        <v>4537</v>
      </c>
      <c r="B3714" s="39" t="n">
        <v>46104</v>
      </c>
      <c r="C3714" s="24" t="s">
        <v>614</v>
      </c>
      <c r="D3714" s="24" t="s">
        <v>826</v>
      </c>
      <c r="E3714" s="24" t="s">
        <v>103</v>
      </c>
      <c r="F3714" s="38" t="n">
        <v>3030</v>
      </c>
      <c r="G3714" s="42" t="n">
        <f aca="false">DATE(YEAR(B3714),MONTH(B3714),1)</f>
        <v>46082</v>
      </c>
      <c r="H3714" s="24" t="str">
        <f aca="false">INDEX(Customers!$B$2:$B$601,MATCH(C3714,Customers!$A$2:$A$601,0))</f>
        <v>Central</v>
      </c>
      <c r="I3714" s="43" t="n">
        <f aca="false">ROUND(MIN(INDEX(Assumptions!$D$13:$D$18,MATCH(E3714,Assumptions!$A$13:$A$18,0)),MAX(INDEX(Assumptions!$C$13:$C$18,MATCH(E3714,Assumptions!$A$13:$A$18,0)),INDEX(Assumptions!$B$13:$B$18,MATCH(E3714,Assumptions!$A$13:$A$18,0))*F3714)),2)</f>
        <v>30.3</v>
      </c>
    </row>
    <row r="3715" customFormat="false" ht="15" hidden="false" customHeight="false" outlineLevel="0" collapsed="false">
      <c r="A3715" s="24" t="s">
        <v>4538</v>
      </c>
      <c r="B3715" s="39" t="n">
        <v>46104</v>
      </c>
      <c r="C3715" s="24" t="s">
        <v>627</v>
      </c>
      <c r="D3715" s="24" t="s">
        <v>170</v>
      </c>
      <c r="E3715" s="24" t="s">
        <v>105</v>
      </c>
      <c r="F3715" s="38" t="n">
        <v>21100</v>
      </c>
      <c r="G3715" s="42" t="n">
        <f aca="false">DATE(YEAR(B3715),MONTH(B3715),1)</f>
        <v>46082</v>
      </c>
      <c r="H3715" s="24" t="str">
        <f aca="false">INDEX(Customers!$B$2:$B$601,MATCH(C3715,Customers!$A$2:$A$601,0))</f>
        <v>Central</v>
      </c>
      <c r="I3715" s="43" t="n">
        <f aca="false">ROUND(MIN(INDEX(Assumptions!$D$13:$D$18,MATCH(E3715,Assumptions!$A$13:$A$18,0)),MAX(INDEX(Assumptions!$C$13:$C$18,MATCH(E3715,Assumptions!$A$13:$A$18,0)),INDEX(Assumptions!$B$13:$B$18,MATCH(E3715,Assumptions!$A$13:$A$18,0))*F3715)),2)</f>
        <v>200</v>
      </c>
    </row>
    <row r="3716" customFormat="false" ht="15" hidden="false" customHeight="false" outlineLevel="0" collapsed="false">
      <c r="A3716" s="24" t="s">
        <v>4539</v>
      </c>
      <c r="B3716" s="39" t="n">
        <v>46104</v>
      </c>
      <c r="C3716" s="24" t="s">
        <v>628</v>
      </c>
      <c r="D3716" s="24" t="s">
        <v>826</v>
      </c>
      <c r="E3716" s="24" t="s">
        <v>103</v>
      </c>
      <c r="F3716" s="38" t="n">
        <v>400</v>
      </c>
      <c r="G3716" s="42" t="n">
        <f aca="false">DATE(YEAR(B3716),MONTH(B3716),1)</f>
        <v>46082</v>
      </c>
      <c r="H3716" s="24" t="str">
        <f aca="false">INDEX(Customers!$B$2:$B$601,MATCH(C3716,Customers!$A$2:$A$601,0))</f>
        <v>Coast</v>
      </c>
      <c r="I3716" s="43" t="n">
        <f aca="false">ROUND(MIN(INDEX(Assumptions!$D$13:$D$18,MATCH(E3716,Assumptions!$A$13:$A$18,0)),MAX(INDEX(Assumptions!$C$13:$C$18,MATCH(E3716,Assumptions!$A$13:$A$18,0)),INDEX(Assumptions!$B$13:$B$18,MATCH(E3716,Assumptions!$A$13:$A$18,0))*F3716)),2)</f>
        <v>5</v>
      </c>
    </row>
    <row r="3717" customFormat="false" ht="15" hidden="false" customHeight="false" outlineLevel="0" collapsed="false">
      <c r="A3717" s="24" t="s">
        <v>4540</v>
      </c>
      <c r="B3717" s="39" t="n">
        <v>46104</v>
      </c>
      <c r="C3717" s="24" t="s">
        <v>644</v>
      </c>
      <c r="D3717" s="24" t="s">
        <v>826</v>
      </c>
      <c r="E3717" s="24" t="s">
        <v>103</v>
      </c>
      <c r="F3717" s="38" t="n">
        <v>950</v>
      </c>
      <c r="G3717" s="42" t="n">
        <f aca="false">DATE(YEAR(B3717),MONTH(B3717),1)</f>
        <v>46082</v>
      </c>
      <c r="H3717" s="24" t="str">
        <f aca="false">INDEX(Customers!$B$2:$B$601,MATCH(C3717,Customers!$A$2:$A$601,0))</f>
        <v>Western</v>
      </c>
      <c r="I3717" s="43" t="n">
        <f aca="false">ROUND(MIN(INDEX(Assumptions!$D$13:$D$18,MATCH(E3717,Assumptions!$A$13:$A$18,0)),MAX(INDEX(Assumptions!$C$13:$C$18,MATCH(E3717,Assumptions!$A$13:$A$18,0)),INDEX(Assumptions!$B$13:$B$18,MATCH(E3717,Assumptions!$A$13:$A$18,0))*F3717)),2)</f>
        <v>9.5</v>
      </c>
    </row>
    <row r="3718" customFormat="false" ht="15" hidden="false" customHeight="false" outlineLevel="0" collapsed="false">
      <c r="A3718" s="24" t="s">
        <v>4541</v>
      </c>
      <c r="B3718" s="39" t="n">
        <v>46104</v>
      </c>
      <c r="C3718" s="24" t="s">
        <v>648</v>
      </c>
      <c r="D3718" s="24" t="s">
        <v>159</v>
      </c>
      <c r="E3718" s="24" t="s">
        <v>105</v>
      </c>
      <c r="F3718" s="38" t="n">
        <v>4390</v>
      </c>
      <c r="G3718" s="42" t="n">
        <f aca="false">DATE(YEAR(B3718),MONTH(B3718),1)</f>
        <v>46082</v>
      </c>
      <c r="H3718" s="24" t="str">
        <f aca="false">INDEX(Customers!$B$2:$B$601,MATCH(C3718,Customers!$A$2:$A$601,0))</f>
        <v>Nairobi</v>
      </c>
      <c r="I3718" s="43" t="n">
        <f aca="false">ROUND(MIN(INDEX(Assumptions!$D$13:$D$18,MATCH(E3718,Assumptions!$A$13:$A$18,0)),MAX(INDEX(Assumptions!$C$13:$C$18,MATCH(E3718,Assumptions!$A$13:$A$18,0)),INDEX(Assumptions!$B$13:$B$18,MATCH(E3718,Assumptions!$A$13:$A$18,0))*F3718)),2)</f>
        <v>65.85</v>
      </c>
    </row>
    <row r="3719" customFormat="false" ht="15" hidden="false" customHeight="false" outlineLevel="0" collapsed="false">
      <c r="A3719" s="24" t="s">
        <v>4542</v>
      </c>
      <c r="B3719" s="39" t="n">
        <v>46104</v>
      </c>
      <c r="C3719" s="24" t="s">
        <v>659</v>
      </c>
      <c r="D3719" s="24" t="s">
        <v>165</v>
      </c>
      <c r="E3719" s="24" t="s">
        <v>105</v>
      </c>
      <c r="F3719" s="38" t="n">
        <v>1900</v>
      </c>
      <c r="G3719" s="42" t="n">
        <f aca="false">DATE(YEAR(B3719),MONTH(B3719),1)</f>
        <v>46082</v>
      </c>
      <c r="H3719" s="24" t="str">
        <f aca="false">INDEX(Customers!$B$2:$B$601,MATCH(C3719,Customers!$A$2:$A$601,0))</f>
        <v>Central</v>
      </c>
      <c r="I3719" s="43" t="n">
        <f aca="false">ROUND(MIN(INDEX(Assumptions!$D$13:$D$18,MATCH(E3719,Assumptions!$A$13:$A$18,0)),MAX(INDEX(Assumptions!$C$13:$C$18,MATCH(E3719,Assumptions!$A$13:$A$18,0)),INDEX(Assumptions!$B$13:$B$18,MATCH(E3719,Assumptions!$A$13:$A$18,0))*F3719)),2)</f>
        <v>28.5</v>
      </c>
    </row>
    <row r="3720" customFormat="false" ht="15" hidden="false" customHeight="false" outlineLevel="0" collapsed="false">
      <c r="A3720" s="24" t="s">
        <v>4543</v>
      </c>
      <c r="B3720" s="39" t="n">
        <v>46104</v>
      </c>
      <c r="C3720" s="24" t="s">
        <v>675</v>
      </c>
      <c r="D3720" s="24" t="s">
        <v>170</v>
      </c>
      <c r="E3720" s="24" t="s">
        <v>105</v>
      </c>
      <c r="F3720" s="38" t="n">
        <v>2000</v>
      </c>
      <c r="G3720" s="42" t="n">
        <f aca="false">DATE(YEAR(B3720),MONTH(B3720),1)</f>
        <v>46082</v>
      </c>
      <c r="H3720" s="24" t="str">
        <f aca="false">INDEX(Customers!$B$2:$B$601,MATCH(C3720,Customers!$A$2:$A$601,0))</f>
        <v>Central</v>
      </c>
      <c r="I3720" s="43" t="n">
        <f aca="false">ROUND(MIN(INDEX(Assumptions!$D$13:$D$18,MATCH(E3720,Assumptions!$A$13:$A$18,0)),MAX(INDEX(Assumptions!$C$13:$C$18,MATCH(E3720,Assumptions!$A$13:$A$18,0)),INDEX(Assumptions!$B$13:$B$18,MATCH(E3720,Assumptions!$A$13:$A$18,0))*F3720)),2)</f>
        <v>30</v>
      </c>
    </row>
    <row r="3721" customFormat="false" ht="15" hidden="false" customHeight="false" outlineLevel="0" collapsed="false">
      <c r="A3721" s="24" t="s">
        <v>4544</v>
      </c>
      <c r="B3721" s="39" t="n">
        <v>46104</v>
      </c>
      <c r="C3721" s="24" t="s">
        <v>688</v>
      </c>
      <c r="D3721" s="24" t="s">
        <v>826</v>
      </c>
      <c r="E3721" s="24" t="s">
        <v>111</v>
      </c>
      <c r="F3721" s="38" t="n">
        <v>500</v>
      </c>
      <c r="G3721" s="42" t="n">
        <f aca="false">DATE(YEAR(B3721),MONTH(B3721),1)</f>
        <v>46082</v>
      </c>
      <c r="H3721" s="24" t="str">
        <f aca="false">INDEX(Customers!$B$2:$B$601,MATCH(C3721,Customers!$A$2:$A$601,0))</f>
        <v>Coast</v>
      </c>
      <c r="I3721" s="43" t="n">
        <f aca="false">ROUND(MIN(INDEX(Assumptions!$D$13:$D$18,MATCH(E3721,Assumptions!$A$13:$A$18,0)),MAX(INDEX(Assumptions!$C$13:$C$18,MATCH(E3721,Assumptions!$A$13:$A$18,0)),INDEX(Assumptions!$B$13:$B$18,MATCH(E3721,Assumptions!$A$13:$A$18,0))*F3721)),2)</f>
        <v>20</v>
      </c>
    </row>
    <row r="3722" customFormat="false" ht="15" hidden="false" customHeight="false" outlineLevel="0" collapsed="false">
      <c r="A3722" s="24" t="s">
        <v>4545</v>
      </c>
      <c r="B3722" s="39" t="n">
        <v>46104</v>
      </c>
      <c r="C3722" s="24" t="s">
        <v>696</v>
      </c>
      <c r="D3722" s="24" t="s">
        <v>826</v>
      </c>
      <c r="E3722" s="24" t="s">
        <v>113</v>
      </c>
      <c r="F3722" s="38" t="n">
        <v>250</v>
      </c>
      <c r="G3722" s="42" t="n">
        <f aca="false">DATE(YEAR(B3722),MONTH(B3722),1)</f>
        <v>46082</v>
      </c>
      <c r="H3722" s="24" t="str">
        <f aca="false">INDEX(Customers!$B$2:$B$601,MATCH(C3722,Customers!$A$2:$A$601,0))</f>
        <v>Western</v>
      </c>
      <c r="I3722" s="43" t="n">
        <f aca="false">ROUND(MIN(INDEX(Assumptions!$D$13:$D$18,MATCH(E3722,Assumptions!$A$13:$A$18,0)),MAX(INDEX(Assumptions!$C$13:$C$18,MATCH(E3722,Assumptions!$A$13:$A$18,0)),INDEX(Assumptions!$B$13:$B$18,MATCH(E3722,Assumptions!$A$13:$A$18,0))*F3722)),2)</f>
        <v>12.5</v>
      </c>
    </row>
    <row r="3723" customFormat="false" ht="15" hidden="false" customHeight="false" outlineLevel="0" collapsed="false">
      <c r="A3723" s="24" t="s">
        <v>4546</v>
      </c>
      <c r="B3723" s="39" t="n">
        <v>46104</v>
      </c>
      <c r="C3723" s="24" t="s">
        <v>723</v>
      </c>
      <c r="D3723" s="24" t="s">
        <v>826</v>
      </c>
      <c r="E3723" s="24" t="s">
        <v>103</v>
      </c>
      <c r="F3723" s="38" t="n">
        <v>1200</v>
      </c>
      <c r="G3723" s="42" t="n">
        <f aca="false">DATE(YEAR(B3723),MONTH(B3723),1)</f>
        <v>46082</v>
      </c>
      <c r="H3723" s="24" t="str">
        <f aca="false">INDEX(Customers!$B$2:$B$601,MATCH(C3723,Customers!$A$2:$A$601,0))</f>
        <v>Eastern</v>
      </c>
      <c r="I3723" s="43" t="n">
        <f aca="false">ROUND(MIN(INDEX(Assumptions!$D$13:$D$18,MATCH(E3723,Assumptions!$A$13:$A$18,0)),MAX(INDEX(Assumptions!$C$13:$C$18,MATCH(E3723,Assumptions!$A$13:$A$18,0)),INDEX(Assumptions!$B$13:$B$18,MATCH(E3723,Assumptions!$A$13:$A$18,0))*F3723)),2)</f>
        <v>12</v>
      </c>
    </row>
    <row r="3724" customFormat="false" ht="15" hidden="false" customHeight="false" outlineLevel="0" collapsed="false">
      <c r="A3724" s="24" t="s">
        <v>4547</v>
      </c>
      <c r="B3724" s="39" t="n">
        <v>46104</v>
      </c>
      <c r="C3724" s="24" t="s">
        <v>782</v>
      </c>
      <c r="D3724" s="24" t="s">
        <v>826</v>
      </c>
      <c r="E3724" s="24" t="s">
        <v>113</v>
      </c>
      <c r="F3724" s="38" t="n">
        <v>1000</v>
      </c>
      <c r="G3724" s="42" t="n">
        <f aca="false">DATE(YEAR(B3724),MONTH(B3724),1)</f>
        <v>46082</v>
      </c>
      <c r="H3724" s="24" t="str">
        <f aca="false">INDEX(Customers!$B$2:$B$601,MATCH(C3724,Customers!$A$2:$A$601,0))</f>
        <v>Central</v>
      </c>
      <c r="I3724" s="43" t="n">
        <f aca="false">ROUND(MIN(INDEX(Assumptions!$D$13:$D$18,MATCH(E3724,Assumptions!$A$13:$A$18,0)),MAX(INDEX(Assumptions!$C$13:$C$18,MATCH(E3724,Assumptions!$A$13:$A$18,0)),INDEX(Assumptions!$B$13:$B$18,MATCH(E3724,Assumptions!$A$13:$A$18,0))*F3724)),2)</f>
        <v>50</v>
      </c>
    </row>
    <row r="3725" customFormat="false" ht="15" hidden="false" customHeight="false" outlineLevel="0" collapsed="false">
      <c r="A3725" s="24" t="s">
        <v>4548</v>
      </c>
      <c r="B3725" s="39" t="n">
        <v>46104</v>
      </c>
      <c r="C3725" s="24" t="s">
        <v>782</v>
      </c>
      <c r="D3725" s="24" t="s">
        <v>826</v>
      </c>
      <c r="E3725" s="24" t="s">
        <v>103</v>
      </c>
      <c r="F3725" s="38" t="n">
        <v>1530</v>
      </c>
      <c r="G3725" s="42" t="n">
        <f aca="false">DATE(YEAR(B3725),MONTH(B3725),1)</f>
        <v>46082</v>
      </c>
      <c r="H3725" s="24" t="str">
        <f aca="false">INDEX(Customers!$B$2:$B$601,MATCH(C3725,Customers!$A$2:$A$601,0))</f>
        <v>Central</v>
      </c>
      <c r="I3725" s="43" t="n">
        <f aca="false">ROUND(MIN(INDEX(Assumptions!$D$13:$D$18,MATCH(E3725,Assumptions!$A$13:$A$18,0)),MAX(INDEX(Assumptions!$C$13:$C$18,MATCH(E3725,Assumptions!$A$13:$A$18,0)),INDEX(Assumptions!$B$13:$B$18,MATCH(E3725,Assumptions!$A$13:$A$18,0))*F3725)),2)</f>
        <v>15.3</v>
      </c>
    </row>
    <row r="3726" customFormat="false" ht="15" hidden="false" customHeight="false" outlineLevel="0" collapsed="false">
      <c r="A3726" s="24" t="s">
        <v>4549</v>
      </c>
      <c r="B3726" s="39" t="n">
        <v>46104</v>
      </c>
      <c r="C3726" s="24" t="s">
        <v>801</v>
      </c>
      <c r="D3726" s="24" t="s">
        <v>184</v>
      </c>
      <c r="E3726" s="24" t="s">
        <v>105</v>
      </c>
      <c r="F3726" s="38" t="n">
        <v>10200</v>
      </c>
      <c r="G3726" s="42" t="n">
        <f aca="false">DATE(YEAR(B3726),MONTH(B3726),1)</f>
        <v>46082</v>
      </c>
      <c r="H3726" s="24" t="str">
        <f aca="false">INDEX(Customers!$B$2:$B$601,MATCH(C3726,Customers!$A$2:$A$601,0))</f>
        <v>Coast</v>
      </c>
      <c r="I3726" s="43" t="n">
        <f aca="false">ROUND(MIN(INDEX(Assumptions!$D$13:$D$18,MATCH(E3726,Assumptions!$A$13:$A$18,0)),MAX(INDEX(Assumptions!$C$13:$C$18,MATCH(E3726,Assumptions!$A$13:$A$18,0)),INDEX(Assumptions!$B$13:$B$18,MATCH(E3726,Assumptions!$A$13:$A$18,0))*F3726)),2)</f>
        <v>153</v>
      </c>
    </row>
    <row r="3727" customFormat="false" ht="15" hidden="false" customHeight="false" outlineLevel="0" collapsed="false">
      <c r="A3727" s="24" t="s">
        <v>4550</v>
      </c>
      <c r="B3727" s="39" t="n">
        <v>46105</v>
      </c>
      <c r="C3727" s="24" t="s">
        <v>216</v>
      </c>
      <c r="D3727" s="24" t="s">
        <v>826</v>
      </c>
      <c r="E3727" s="24" t="s">
        <v>113</v>
      </c>
      <c r="F3727" s="38" t="n">
        <v>1000</v>
      </c>
      <c r="G3727" s="42" t="n">
        <f aca="false">DATE(YEAR(B3727),MONTH(B3727),1)</f>
        <v>46082</v>
      </c>
      <c r="H3727" s="24" t="str">
        <f aca="false">INDEX(Customers!$B$2:$B$601,MATCH(C3727,Customers!$A$2:$A$601,0))</f>
        <v>Nairobi</v>
      </c>
      <c r="I3727" s="43" t="n">
        <f aca="false">ROUND(MIN(INDEX(Assumptions!$D$13:$D$18,MATCH(E3727,Assumptions!$A$13:$A$18,0)),MAX(INDEX(Assumptions!$C$13:$C$18,MATCH(E3727,Assumptions!$A$13:$A$18,0)),INDEX(Assumptions!$B$13:$B$18,MATCH(E3727,Assumptions!$A$13:$A$18,0))*F3727)),2)</f>
        <v>50</v>
      </c>
    </row>
    <row r="3728" customFormat="false" ht="15" hidden="false" customHeight="false" outlineLevel="0" collapsed="false">
      <c r="A3728" s="24" t="s">
        <v>4551</v>
      </c>
      <c r="B3728" s="39" t="n">
        <v>46105</v>
      </c>
      <c r="C3728" s="24" t="s">
        <v>230</v>
      </c>
      <c r="D3728" s="24" t="s">
        <v>826</v>
      </c>
      <c r="E3728" s="24" t="s">
        <v>109</v>
      </c>
      <c r="F3728" s="38" t="n">
        <v>1640</v>
      </c>
      <c r="G3728" s="42" t="n">
        <f aca="false">DATE(YEAR(B3728),MONTH(B3728),1)</f>
        <v>46082</v>
      </c>
      <c r="H3728" s="24" t="str">
        <f aca="false">INDEX(Customers!$B$2:$B$601,MATCH(C3728,Customers!$A$2:$A$601,0))</f>
        <v>Eastern</v>
      </c>
      <c r="I3728" s="43" t="n">
        <f aca="false">ROUND(MIN(INDEX(Assumptions!$D$13:$D$18,MATCH(E3728,Assumptions!$A$13:$A$18,0)),MAX(INDEX(Assumptions!$C$13:$C$18,MATCH(E3728,Assumptions!$A$13:$A$18,0)),INDEX(Assumptions!$B$13:$B$18,MATCH(E3728,Assumptions!$A$13:$A$18,0))*F3728)),2)</f>
        <v>6.56</v>
      </c>
    </row>
    <row r="3729" customFormat="false" ht="15" hidden="false" customHeight="false" outlineLevel="0" collapsed="false">
      <c r="A3729" s="24" t="s">
        <v>4552</v>
      </c>
      <c r="B3729" s="39" t="n">
        <v>46105</v>
      </c>
      <c r="C3729" s="24" t="s">
        <v>271</v>
      </c>
      <c r="D3729" s="24" t="s">
        <v>826</v>
      </c>
      <c r="E3729" s="24" t="s">
        <v>103</v>
      </c>
      <c r="F3729" s="38" t="n">
        <v>990</v>
      </c>
      <c r="G3729" s="42" t="n">
        <f aca="false">DATE(YEAR(B3729),MONTH(B3729),1)</f>
        <v>46082</v>
      </c>
      <c r="H3729" s="24" t="str">
        <f aca="false">INDEX(Customers!$B$2:$B$601,MATCH(C3729,Customers!$A$2:$A$601,0))</f>
        <v>Coast</v>
      </c>
      <c r="I3729" s="43" t="n">
        <f aca="false">ROUND(MIN(INDEX(Assumptions!$D$13:$D$18,MATCH(E3729,Assumptions!$A$13:$A$18,0)),MAX(INDEX(Assumptions!$C$13:$C$18,MATCH(E3729,Assumptions!$A$13:$A$18,0)),INDEX(Assumptions!$B$13:$B$18,MATCH(E3729,Assumptions!$A$13:$A$18,0))*F3729)),2)</f>
        <v>9.9</v>
      </c>
    </row>
    <row r="3730" customFormat="false" ht="15" hidden="false" customHeight="false" outlineLevel="0" collapsed="false">
      <c r="A3730" s="24" t="s">
        <v>4553</v>
      </c>
      <c r="B3730" s="39" t="n">
        <v>46105</v>
      </c>
      <c r="C3730" s="24" t="s">
        <v>285</v>
      </c>
      <c r="D3730" s="24" t="s">
        <v>209</v>
      </c>
      <c r="E3730" s="24" t="s">
        <v>107</v>
      </c>
      <c r="F3730" s="38" t="n">
        <v>48880</v>
      </c>
      <c r="G3730" s="42" t="n">
        <f aca="false">DATE(YEAR(B3730),MONTH(B3730),1)</f>
        <v>46082</v>
      </c>
      <c r="H3730" s="24" t="str">
        <f aca="false">INDEX(Customers!$B$2:$B$601,MATCH(C3730,Customers!$A$2:$A$601,0))</f>
        <v>Eastern</v>
      </c>
      <c r="I3730" s="43" t="n">
        <f aca="false">ROUND(MIN(INDEX(Assumptions!$D$13:$D$18,MATCH(E3730,Assumptions!$A$13:$A$18,0)),MAX(INDEX(Assumptions!$C$13:$C$18,MATCH(E3730,Assumptions!$A$13:$A$18,0)),INDEX(Assumptions!$B$13:$B$18,MATCH(E3730,Assumptions!$A$13:$A$18,0))*F3730)),2)</f>
        <v>0</v>
      </c>
    </row>
    <row r="3731" customFormat="false" ht="15" hidden="false" customHeight="false" outlineLevel="0" collapsed="false">
      <c r="A3731" s="24" t="s">
        <v>4554</v>
      </c>
      <c r="B3731" s="39" t="n">
        <v>46105</v>
      </c>
      <c r="C3731" s="24" t="s">
        <v>291</v>
      </c>
      <c r="D3731" s="24" t="s">
        <v>826</v>
      </c>
      <c r="E3731" s="24" t="s">
        <v>103</v>
      </c>
      <c r="F3731" s="38" t="n">
        <v>14210</v>
      </c>
      <c r="G3731" s="42" t="n">
        <f aca="false">DATE(YEAR(B3731),MONTH(B3731),1)</f>
        <v>46082</v>
      </c>
      <c r="H3731" s="24" t="str">
        <f aca="false">INDEX(Customers!$B$2:$B$601,MATCH(C3731,Customers!$A$2:$A$601,0))</f>
        <v>Rift Valley</v>
      </c>
      <c r="I3731" s="43" t="n">
        <f aca="false">ROUND(MIN(INDEX(Assumptions!$D$13:$D$18,MATCH(E3731,Assumptions!$A$13:$A$18,0)),MAX(INDEX(Assumptions!$C$13:$C$18,MATCH(E3731,Assumptions!$A$13:$A$18,0)),INDEX(Assumptions!$B$13:$B$18,MATCH(E3731,Assumptions!$A$13:$A$18,0))*F3731)),2)</f>
        <v>105</v>
      </c>
    </row>
    <row r="3732" customFormat="false" ht="15" hidden="false" customHeight="false" outlineLevel="0" collapsed="false">
      <c r="A3732" s="24" t="s">
        <v>4555</v>
      </c>
      <c r="B3732" s="39" t="n">
        <v>46105</v>
      </c>
      <c r="C3732" s="24" t="s">
        <v>291</v>
      </c>
      <c r="D3732" s="24" t="s">
        <v>826</v>
      </c>
      <c r="E3732" s="24" t="s">
        <v>103</v>
      </c>
      <c r="F3732" s="38" t="n">
        <v>890</v>
      </c>
      <c r="G3732" s="42" t="n">
        <f aca="false">DATE(YEAR(B3732),MONTH(B3732),1)</f>
        <v>46082</v>
      </c>
      <c r="H3732" s="24" t="str">
        <f aca="false">INDEX(Customers!$B$2:$B$601,MATCH(C3732,Customers!$A$2:$A$601,0))</f>
        <v>Rift Valley</v>
      </c>
      <c r="I3732" s="43" t="n">
        <f aca="false">ROUND(MIN(INDEX(Assumptions!$D$13:$D$18,MATCH(E3732,Assumptions!$A$13:$A$18,0)),MAX(INDEX(Assumptions!$C$13:$C$18,MATCH(E3732,Assumptions!$A$13:$A$18,0)),INDEX(Assumptions!$B$13:$B$18,MATCH(E3732,Assumptions!$A$13:$A$18,0))*F3732)),2)</f>
        <v>8.9</v>
      </c>
    </row>
    <row r="3733" customFormat="false" ht="15" hidden="false" customHeight="false" outlineLevel="0" collapsed="false">
      <c r="A3733" s="24" t="s">
        <v>4556</v>
      </c>
      <c r="B3733" s="39" t="n">
        <v>46105</v>
      </c>
      <c r="C3733" s="24" t="s">
        <v>291</v>
      </c>
      <c r="D3733" s="24" t="s">
        <v>826</v>
      </c>
      <c r="E3733" s="24" t="s">
        <v>103</v>
      </c>
      <c r="F3733" s="38" t="n">
        <v>11590</v>
      </c>
      <c r="G3733" s="42" t="n">
        <f aca="false">DATE(YEAR(B3733),MONTH(B3733),1)</f>
        <v>46082</v>
      </c>
      <c r="H3733" s="24" t="str">
        <f aca="false">INDEX(Customers!$B$2:$B$601,MATCH(C3733,Customers!$A$2:$A$601,0))</f>
        <v>Rift Valley</v>
      </c>
      <c r="I3733" s="43" t="n">
        <f aca="false">ROUND(MIN(INDEX(Assumptions!$D$13:$D$18,MATCH(E3733,Assumptions!$A$13:$A$18,0)),MAX(INDEX(Assumptions!$C$13:$C$18,MATCH(E3733,Assumptions!$A$13:$A$18,0)),INDEX(Assumptions!$B$13:$B$18,MATCH(E3733,Assumptions!$A$13:$A$18,0))*F3733)),2)</f>
        <v>105</v>
      </c>
    </row>
    <row r="3734" customFormat="false" ht="15" hidden="false" customHeight="false" outlineLevel="0" collapsed="false">
      <c r="A3734" s="24" t="s">
        <v>4557</v>
      </c>
      <c r="B3734" s="39" t="n">
        <v>46105</v>
      </c>
      <c r="C3734" s="24" t="s">
        <v>332</v>
      </c>
      <c r="D3734" s="24" t="s">
        <v>826</v>
      </c>
      <c r="E3734" s="24" t="s">
        <v>103</v>
      </c>
      <c r="F3734" s="38" t="n">
        <v>14720</v>
      </c>
      <c r="G3734" s="42" t="n">
        <f aca="false">DATE(YEAR(B3734),MONTH(B3734),1)</f>
        <v>46082</v>
      </c>
      <c r="H3734" s="24" t="str">
        <f aca="false">INDEX(Customers!$B$2:$B$601,MATCH(C3734,Customers!$A$2:$A$601,0))</f>
        <v>Central</v>
      </c>
      <c r="I3734" s="43" t="n">
        <f aca="false">ROUND(MIN(INDEX(Assumptions!$D$13:$D$18,MATCH(E3734,Assumptions!$A$13:$A$18,0)),MAX(INDEX(Assumptions!$C$13:$C$18,MATCH(E3734,Assumptions!$A$13:$A$18,0)),INDEX(Assumptions!$B$13:$B$18,MATCH(E3734,Assumptions!$A$13:$A$18,0))*F3734)),2)</f>
        <v>105</v>
      </c>
    </row>
    <row r="3735" customFormat="false" ht="15" hidden="false" customHeight="false" outlineLevel="0" collapsed="false">
      <c r="A3735" s="24" t="s">
        <v>4558</v>
      </c>
      <c r="B3735" s="39" t="n">
        <v>46105</v>
      </c>
      <c r="C3735" s="24" t="s">
        <v>347</v>
      </c>
      <c r="D3735" s="24" t="s">
        <v>189</v>
      </c>
      <c r="E3735" s="24" t="s">
        <v>107</v>
      </c>
      <c r="F3735" s="38" t="n">
        <v>6890</v>
      </c>
      <c r="G3735" s="42" t="n">
        <f aca="false">DATE(YEAR(B3735),MONTH(B3735),1)</f>
        <v>46082</v>
      </c>
      <c r="H3735" s="24" t="str">
        <f aca="false">INDEX(Customers!$B$2:$B$601,MATCH(C3735,Customers!$A$2:$A$601,0))</f>
        <v>Coast</v>
      </c>
      <c r="I3735" s="43" t="n">
        <f aca="false">ROUND(MIN(INDEX(Assumptions!$D$13:$D$18,MATCH(E3735,Assumptions!$A$13:$A$18,0)),MAX(INDEX(Assumptions!$C$13:$C$18,MATCH(E3735,Assumptions!$A$13:$A$18,0)),INDEX(Assumptions!$B$13:$B$18,MATCH(E3735,Assumptions!$A$13:$A$18,0))*F3735)),2)</f>
        <v>0</v>
      </c>
    </row>
    <row r="3736" customFormat="false" ht="15" hidden="false" customHeight="false" outlineLevel="0" collapsed="false">
      <c r="A3736" s="24" t="s">
        <v>4559</v>
      </c>
      <c r="B3736" s="39" t="n">
        <v>46105</v>
      </c>
      <c r="C3736" s="24" t="s">
        <v>373</v>
      </c>
      <c r="D3736" s="24" t="s">
        <v>826</v>
      </c>
      <c r="E3736" s="24" t="s">
        <v>109</v>
      </c>
      <c r="F3736" s="38" t="n">
        <v>3180</v>
      </c>
      <c r="G3736" s="42" t="n">
        <f aca="false">DATE(YEAR(B3736),MONTH(B3736),1)</f>
        <v>46082</v>
      </c>
      <c r="H3736" s="24" t="str">
        <f aca="false">INDEX(Customers!$B$2:$B$601,MATCH(C3736,Customers!$A$2:$A$601,0))</f>
        <v>Rift Valley</v>
      </c>
      <c r="I3736" s="43" t="n">
        <f aca="false">ROUND(MIN(INDEX(Assumptions!$D$13:$D$18,MATCH(E3736,Assumptions!$A$13:$A$18,0)),MAX(INDEX(Assumptions!$C$13:$C$18,MATCH(E3736,Assumptions!$A$13:$A$18,0)),INDEX(Assumptions!$B$13:$B$18,MATCH(E3736,Assumptions!$A$13:$A$18,0))*F3736)),2)</f>
        <v>12.72</v>
      </c>
    </row>
    <row r="3737" customFormat="false" ht="15" hidden="false" customHeight="false" outlineLevel="0" collapsed="false">
      <c r="A3737" s="24" t="s">
        <v>4560</v>
      </c>
      <c r="B3737" s="39" t="n">
        <v>46105</v>
      </c>
      <c r="C3737" s="24" t="s">
        <v>375</v>
      </c>
      <c r="D3737" s="24" t="s">
        <v>826</v>
      </c>
      <c r="E3737" s="24" t="s">
        <v>103</v>
      </c>
      <c r="F3737" s="38" t="n">
        <v>5630</v>
      </c>
      <c r="G3737" s="42" t="n">
        <f aca="false">DATE(YEAR(B3737),MONTH(B3737),1)</f>
        <v>46082</v>
      </c>
      <c r="H3737" s="24" t="str">
        <f aca="false">INDEX(Customers!$B$2:$B$601,MATCH(C3737,Customers!$A$2:$A$601,0))</f>
        <v>Coast</v>
      </c>
      <c r="I3737" s="43" t="n">
        <f aca="false">ROUND(MIN(INDEX(Assumptions!$D$13:$D$18,MATCH(E3737,Assumptions!$A$13:$A$18,0)),MAX(INDEX(Assumptions!$C$13:$C$18,MATCH(E3737,Assumptions!$A$13:$A$18,0)),INDEX(Assumptions!$B$13:$B$18,MATCH(E3737,Assumptions!$A$13:$A$18,0))*F3737)),2)</f>
        <v>56.3</v>
      </c>
    </row>
    <row r="3738" customFormat="false" ht="15" hidden="false" customHeight="false" outlineLevel="0" collapsed="false">
      <c r="A3738" s="24" t="s">
        <v>4561</v>
      </c>
      <c r="B3738" s="39" t="n">
        <v>46105</v>
      </c>
      <c r="C3738" s="24" t="s">
        <v>385</v>
      </c>
      <c r="D3738" s="24" t="s">
        <v>169</v>
      </c>
      <c r="E3738" s="24" t="s">
        <v>105</v>
      </c>
      <c r="F3738" s="38" t="n">
        <v>14240</v>
      </c>
      <c r="G3738" s="42" t="n">
        <f aca="false">DATE(YEAR(B3738),MONTH(B3738),1)</f>
        <v>46082</v>
      </c>
      <c r="H3738" s="24" t="str">
        <f aca="false">INDEX(Customers!$B$2:$B$601,MATCH(C3738,Customers!$A$2:$A$601,0))</f>
        <v>Central</v>
      </c>
      <c r="I3738" s="43" t="n">
        <f aca="false">ROUND(MIN(INDEX(Assumptions!$D$13:$D$18,MATCH(E3738,Assumptions!$A$13:$A$18,0)),MAX(INDEX(Assumptions!$C$13:$C$18,MATCH(E3738,Assumptions!$A$13:$A$18,0)),INDEX(Assumptions!$B$13:$B$18,MATCH(E3738,Assumptions!$A$13:$A$18,0))*F3738)),2)</f>
        <v>200</v>
      </c>
    </row>
    <row r="3739" customFormat="false" ht="15" hidden="false" customHeight="false" outlineLevel="0" collapsed="false">
      <c r="A3739" s="24" t="s">
        <v>4562</v>
      </c>
      <c r="B3739" s="39" t="n">
        <v>46105</v>
      </c>
      <c r="C3739" s="24" t="s">
        <v>393</v>
      </c>
      <c r="D3739" s="24" t="s">
        <v>826</v>
      </c>
      <c r="E3739" s="24" t="s">
        <v>111</v>
      </c>
      <c r="F3739" s="38" t="n">
        <v>100</v>
      </c>
      <c r="G3739" s="42" t="n">
        <f aca="false">DATE(YEAR(B3739),MONTH(B3739),1)</f>
        <v>46082</v>
      </c>
      <c r="H3739" s="24" t="str">
        <f aca="false">INDEX(Customers!$B$2:$B$601,MATCH(C3739,Customers!$A$2:$A$601,0))</f>
        <v>Rift Valley</v>
      </c>
      <c r="I3739" s="43" t="n">
        <f aca="false">ROUND(MIN(INDEX(Assumptions!$D$13:$D$18,MATCH(E3739,Assumptions!$A$13:$A$18,0)),MAX(INDEX(Assumptions!$C$13:$C$18,MATCH(E3739,Assumptions!$A$13:$A$18,0)),INDEX(Assumptions!$B$13:$B$18,MATCH(E3739,Assumptions!$A$13:$A$18,0))*F3739)),2)</f>
        <v>4</v>
      </c>
    </row>
    <row r="3740" customFormat="false" ht="15" hidden="false" customHeight="false" outlineLevel="0" collapsed="false">
      <c r="A3740" s="24" t="s">
        <v>4563</v>
      </c>
      <c r="B3740" s="39" t="n">
        <v>46105</v>
      </c>
      <c r="C3740" s="24" t="s">
        <v>406</v>
      </c>
      <c r="D3740" s="24" t="s">
        <v>195</v>
      </c>
      <c r="E3740" s="24" t="s">
        <v>105</v>
      </c>
      <c r="F3740" s="38" t="n">
        <v>5360</v>
      </c>
      <c r="G3740" s="42" t="n">
        <f aca="false">DATE(YEAR(B3740),MONTH(B3740),1)</f>
        <v>46082</v>
      </c>
      <c r="H3740" s="24" t="str">
        <f aca="false">INDEX(Customers!$B$2:$B$601,MATCH(C3740,Customers!$A$2:$A$601,0))</f>
        <v>Coast</v>
      </c>
      <c r="I3740" s="43" t="n">
        <f aca="false">ROUND(MIN(INDEX(Assumptions!$D$13:$D$18,MATCH(E3740,Assumptions!$A$13:$A$18,0)),MAX(INDEX(Assumptions!$C$13:$C$18,MATCH(E3740,Assumptions!$A$13:$A$18,0)),INDEX(Assumptions!$B$13:$B$18,MATCH(E3740,Assumptions!$A$13:$A$18,0))*F3740)),2)</f>
        <v>80.4</v>
      </c>
    </row>
    <row r="3741" customFormat="false" ht="15" hidden="false" customHeight="false" outlineLevel="0" collapsed="false">
      <c r="A3741" s="24" t="s">
        <v>4564</v>
      </c>
      <c r="B3741" s="39" t="n">
        <v>46105</v>
      </c>
      <c r="C3741" s="24" t="s">
        <v>407</v>
      </c>
      <c r="D3741" s="24" t="s">
        <v>183</v>
      </c>
      <c r="E3741" s="24" t="s">
        <v>107</v>
      </c>
      <c r="F3741" s="38" t="n">
        <v>4030</v>
      </c>
      <c r="G3741" s="42" t="n">
        <f aca="false">DATE(YEAR(B3741),MONTH(B3741),1)</f>
        <v>46082</v>
      </c>
      <c r="H3741" s="24" t="str">
        <f aca="false">INDEX(Customers!$B$2:$B$601,MATCH(C3741,Customers!$A$2:$A$601,0))</f>
        <v>Coast</v>
      </c>
      <c r="I3741" s="43" t="n">
        <f aca="false">ROUND(MIN(INDEX(Assumptions!$D$13:$D$18,MATCH(E3741,Assumptions!$A$13:$A$18,0)),MAX(INDEX(Assumptions!$C$13:$C$18,MATCH(E3741,Assumptions!$A$13:$A$18,0)),INDEX(Assumptions!$B$13:$B$18,MATCH(E3741,Assumptions!$A$13:$A$18,0))*F3741)),2)</f>
        <v>0</v>
      </c>
    </row>
    <row r="3742" customFormat="false" ht="15" hidden="false" customHeight="false" outlineLevel="0" collapsed="false">
      <c r="A3742" s="24" t="s">
        <v>4565</v>
      </c>
      <c r="B3742" s="39" t="n">
        <v>46105</v>
      </c>
      <c r="C3742" s="24" t="s">
        <v>422</v>
      </c>
      <c r="D3742" s="24" t="s">
        <v>826</v>
      </c>
      <c r="E3742" s="24" t="s">
        <v>111</v>
      </c>
      <c r="F3742" s="38" t="n">
        <v>200</v>
      </c>
      <c r="G3742" s="42" t="n">
        <f aca="false">DATE(YEAR(B3742),MONTH(B3742),1)</f>
        <v>46082</v>
      </c>
      <c r="H3742" s="24" t="str">
        <f aca="false">INDEX(Customers!$B$2:$B$601,MATCH(C3742,Customers!$A$2:$A$601,0))</f>
        <v>Coast</v>
      </c>
      <c r="I3742" s="43" t="n">
        <f aca="false">ROUND(MIN(INDEX(Assumptions!$D$13:$D$18,MATCH(E3742,Assumptions!$A$13:$A$18,0)),MAX(INDEX(Assumptions!$C$13:$C$18,MATCH(E3742,Assumptions!$A$13:$A$18,0)),INDEX(Assumptions!$B$13:$B$18,MATCH(E3742,Assumptions!$A$13:$A$18,0))*F3742)),2)</f>
        <v>8</v>
      </c>
    </row>
    <row r="3743" customFormat="false" ht="15" hidden="false" customHeight="false" outlineLevel="0" collapsed="false">
      <c r="A3743" s="24" t="s">
        <v>4566</v>
      </c>
      <c r="B3743" s="39" t="n">
        <v>46105</v>
      </c>
      <c r="C3743" s="24" t="s">
        <v>422</v>
      </c>
      <c r="D3743" s="24" t="s">
        <v>826</v>
      </c>
      <c r="E3743" s="24" t="s">
        <v>103</v>
      </c>
      <c r="F3743" s="38" t="n">
        <v>1510</v>
      </c>
      <c r="G3743" s="42" t="n">
        <f aca="false">DATE(YEAR(B3743),MONTH(B3743),1)</f>
        <v>46082</v>
      </c>
      <c r="H3743" s="24" t="str">
        <f aca="false">INDEX(Customers!$B$2:$B$601,MATCH(C3743,Customers!$A$2:$A$601,0))</f>
        <v>Coast</v>
      </c>
      <c r="I3743" s="43" t="n">
        <f aca="false">ROUND(MIN(INDEX(Assumptions!$D$13:$D$18,MATCH(E3743,Assumptions!$A$13:$A$18,0)),MAX(INDEX(Assumptions!$C$13:$C$18,MATCH(E3743,Assumptions!$A$13:$A$18,0)),INDEX(Assumptions!$B$13:$B$18,MATCH(E3743,Assumptions!$A$13:$A$18,0))*F3743)),2)</f>
        <v>15.1</v>
      </c>
    </row>
    <row r="3744" customFormat="false" ht="15" hidden="false" customHeight="false" outlineLevel="0" collapsed="false">
      <c r="A3744" s="24" t="s">
        <v>4567</v>
      </c>
      <c r="B3744" s="39" t="n">
        <v>46105</v>
      </c>
      <c r="C3744" s="24" t="s">
        <v>445</v>
      </c>
      <c r="D3744" s="24" t="s">
        <v>826</v>
      </c>
      <c r="E3744" s="24" t="s">
        <v>111</v>
      </c>
      <c r="F3744" s="38" t="n">
        <v>100</v>
      </c>
      <c r="G3744" s="42" t="n">
        <f aca="false">DATE(YEAR(B3744),MONTH(B3744),1)</f>
        <v>46082</v>
      </c>
      <c r="H3744" s="24" t="str">
        <f aca="false">INDEX(Customers!$B$2:$B$601,MATCH(C3744,Customers!$A$2:$A$601,0))</f>
        <v>Central</v>
      </c>
      <c r="I3744" s="43" t="n">
        <f aca="false">ROUND(MIN(INDEX(Assumptions!$D$13:$D$18,MATCH(E3744,Assumptions!$A$13:$A$18,0)),MAX(INDEX(Assumptions!$C$13:$C$18,MATCH(E3744,Assumptions!$A$13:$A$18,0)),INDEX(Assumptions!$B$13:$B$18,MATCH(E3744,Assumptions!$A$13:$A$18,0))*F3744)),2)</f>
        <v>4</v>
      </c>
    </row>
    <row r="3745" customFormat="false" ht="15" hidden="false" customHeight="false" outlineLevel="0" collapsed="false">
      <c r="A3745" s="24" t="s">
        <v>4568</v>
      </c>
      <c r="B3745" s="39" t="n">
        <v>46105</v>
      </c>
      <c r="C3745" s="24" t="s">
        <v>509</v>
      </c>
      <c r="D3745" s="24" t="s">
        <v>826</v>
      </c>
      <c r="E3745" s="24" t="s">
        <v>113</v>
      </c>
      <c r="F3745" s="38" t="n">
        <v>250</v>
      </c>
      <c r="G3745" s="42" t="n">
        <f aca="false">DATE(YEAR(B3745),MONTH(B3745),1)</f>
        <v>46082</v>
      </c>
      <c r="H3745" s="24" t="str">
        <f aca="false">INDEX(Customers!$B$2:$B$601,MATCH(C3745,Customers!$A$2:$A$601,0))</f>
        <v>Rift Valley</v>
      </c>
      <c r="I3745" s="43" t="n">
        <f aca="false">ROUND(MIN(INDEX(Assumptions!$D$13:$D$18,MATCH(E3745,Assumptions!$A$13:$A$18,0)),MAX(INDEX(Assumptions!$C$13:$C$18,MATCH(E3745,Assumptions!$A$13:$A$18,0)),INDEX(Assumptions!$B$13:$B$18,MATCH(E3745,Assumptions!$A$13:$A$18,0))*F3745)),2)</f>
        <v>12.5</v>
      </c>
    </row>
    <row r="3746" customFormat="false" ht="15" hidden="false" customHeight="false" outlineLevel="0" collapsed="false">
      <c r="A3746" s="24" t="s">
        <v>4569</v>
      </c>
      <c r="B3746" s="39" t="n">
        <v>46105</v>
      </c>
      <c r="C3746" s="24" t="s">
        <v>515</v>
      </c>
      <c r="D3746" s="24" t="s">
        <v>195</v>
      </c>
      <c r="E3746" s="24" t="s">
        <v>107</v>
      </c>
      <c r="F3746" s="38" t="n">
        <v>2050</v>
      </c>
      <c r="G3746" s="42" t="n">
        <f aca="false">DATE(YEAR(B3746),MONTH(B3746),1)</f>
        <v>46082</v>
      </c>
      <c r="H3746" s="24" t="str">
        <f aca="false">INDEX(Customers!$B$2:$B$601,MATCH(C3746,Customers!$A$2:$A$601,0))</f>
        <v>Western</v>
      </c>
      <c r="I3746" s="43" t="n">
        <f aca="false">ROUND(MIN(INDEX(Assumptions!$D$13:$D$18,MATCH(E3746,Assumptions!$A$13:$A$18,0)),MAX(INDEX(Assumptions!$C$13:$C$18,MATCH(E3746,Assumptions!$A$13:$A$18,0)),INDEX(Assumptions!$B$13:$B$18,MATCH(E3746,Assumptions!$A$13:$A$18,0))*F3746)),2)</f>
        <v>0</v>
      </c>
    </row>
    <row r="3747" customFormat="false" ht="15" hidden="false" customHeight="false" outlineLevel="0" collapsed="false">
      <c r="A3747" s="24" t="s">
        <v>4570</v>
      </c>
      <c r="B3747" s="39" t="n">
        <v>46105</v>
      </c>
      <c r="C3747" s="24" t="s">
        <v>578</v>
      </c>
      <c r="D3747" s="24" t="s">
        <v>179</v>
      </c>
      <c r="E3747" s="24" t="s">
        <v>107</v>
      </c>
      <c r="F3747" s="38" t="n">
        <v>24660</v>
      </c>
      <c r="G3747" s="42" t="n">
        <f aca="false">DATE(YEAR(B3747),MONTH(B3747),1)</f>
        <v>46082</v>
      </c>
      <c r="H3747" s="24" t="str">
        <f aca="false">INDEX(Customers!$B$2:$B$601,MATCH(C3747,Customers!$A$2:$A$601,0))</f>
        <v>Rift Valley</v>
      </c>
      <c r="I3747" s="43" t="n">
        <f aca="false">ROUND(MIN(INDEX(Assumptions!$D$13:$D$18,MATCH(E3747,Assumptions!$A$13:$A$18,0)),MAX(INDEX(Assumptions!$C$13:$C$18,MATCH(E3747,Assumptions!$A$13:$A$18,0)),INDEX(Assumptions!$B$13:$B$18,MATCH(E3747,Assumptions!$A$13:$A$18,0))*F3747)),2)</f>
        <v>0</v>
      </c>
    </row>
    <row r="3748" customFormat="false" ht="15" hidden="false" customHeight="false" outlineLevel="0" collapsed="false">
      <c r="A3748" s="24" t="s">
        <v>4571</v>
      </c>
      <c r="B3748" s="39" t="n">
        <v>46105</v>
      </c>
      <c r="C3748" s="24" t="s">
        <v>593</v>
      </c>
      <c r="D3748" s="24" t="s">
        <v>194</v>
      </c>
      <c r="E3748" s="24" t="s">
        <v>107</v>
      </c>
      <c r="F3748" s="38" t="n">
        <v>40210</v>
      </c>
      <c r="G3748" s="42" t="n">
        <f aca="false">DATE(YEAR(B3748),MONTH(B3748),1)</f>
        <v>46082</v>
      </c>
      <c r="H3748" s="24" t="str">
        <f aca="false">INDEX(Customers!$B$2:$B$601,MATCH(C3748,Customers!$A$2:$A$601,0))</f>
        <v>Western</v>
      </c>
      <c r="I3748" s="43" t="n">
        <f aca="false">ROUND(MIN(INDEX(Assumptions!$D$13:$D$18,MATCH(E3748,Assumptions!$A$13:$A$18,0)),MAX(INDEX(Assumptions!$C$13:$C$18,MATCH(E3748,Assumptions!$A$13:$A$18,0)),INDEX(Assumptions!$B$13:$B$18,MATCH(E3748,Assumptions!$A$13:$A$18,0))*F3748)),2)</f>
        <v>0</v>
      </c>
    </row>
    <row r="3749" customFormat="false" ht="15" hidden="false" customHeight="false" outlineLevel="0" collapsed="false">
      <c r="A3749" s="24" t="s">
        <v>4572</v>
      </c>
      <c r="B3749" s="39" t="n">
        <v>46105</v>
      </c>
      <c r="C3749" s="24" t="s">
        <v>620</v>
      </c>
      <c r="D3749" s="24" t="s">
        <v>826</v>
      </c>
      <c r="E3749" s="24" t="s">
        <v>111</v>
      </c>
      <c r="F3749" s="38" t="n">
        <v>500</v>
      </c>
      <c r="G3749" s="42" t="n">
        <f aca="false">DATE(YEAR(B3749),MONTH(B3749),1)</f>
        <v>46082</v>
      </c>
      <c r="H3749" s="24" t="str">
        <f aca="false">INDEX(Customers!$B$2:$B$601,MATCH(C3749,Customers!$A$2:$A$601,0))</f>
        <v>Rift Valley</v>
      </c>
      <c r="I3749" s="43" t="n">
        <f aca="false">ROUND(MIN(INDEX(Assumptions!$D$13:$D$18,MATCH(E3749,Assumptions!$A$13:$A$18,0)),MAX(INDEX(Assumptions!$C$13:$C$18,MATCH(E3749,Assumptions!$A$13:$A$18,0)),INDEX(Assumptions!$B$13:$B$18,MATCH(E3749,Assumptions!$A$13:$A$18,0))*F3749)),2)</f>
        <v>20</v>
      </c>
    </row>
    <row r="3750" customFormat="false" ht="15" hidden="false" customHeight="false" outlineLevel="0" collapsed="false">
      <c r="A3750" s="24" t="s">
        <v>4573</v>
      </c>
      <c r="B3750" s="39" t="n">
        <v>46105</v>
      </c>
      <c r="C3750" s="24" t="s">
        <v>627</v>
      </c>
      <c r="D3750" s="24" t="s">
        <v>826</v>
      </c>
      <c r="E3750" s="24" t="s">
        <v>103</v>
      </c>
      <c r="F3750" s="38" t="n">
        <v>11430</v>
      </c>
      <c r="G3750" s="42" t="n">
        <f aca="false">DATE(YEAR(B3750),MONTH(B3750),1)</f>
        <v>46082</v>
      </c>
      <c r="H3750" s="24" t="str">
        <f aca="false">INDEX(Customers!$B$2:$B$601,MATCH(C3750,Customers!$A$2:$A$601,0))</f>
        <v>Central</v>
      </c>
      <c r="I3750" s="43" t="n">
        <f aca="false">ROUND(MIN(INDEX(Assumptions!$D$13:$D$18,MATCH(E3750,Assumptions!$A$13:$A$18,0)),MAX(INDEX(Assumptions!$C$13:$C$18,MATCH(E3750,Assumptions!$A$13:$A$18,0)),INDEX(Assumptions!$B$13:$B$18,MATCH(E3750,Assumptions!$A$13:$A$18,0))*F3750)),2)</f>
        <v>105</v>
      </c>
    </row>
    <row r="3751" customFormat="false" ht="15" hidden="false" customHeight="false" outlineLevel="0" collapsed="false">
      <c r="A3751" s="24" t="s">
        <v>4574</v>
      </c>
      <c r="B3751" s="39" t="n">
        <v>46105</v>
      </c>
      <c r="C3751" s="24" t="s">
        <v>634</v>
      </c>
      <c r="D3751" s="24" t="s">
        <v>826</v>
      </c>
      <c r="E3751" s="24" t="s">
        <v>111</v>
      </c>
      <c r="F3751" s="38" t="n">
        <v>200</v>
      </c>
      <c r="G3751" s="42" t="n">
        <f aca="false">DATE(YEAR(B3751),MONTH(B3751),1)</f>
        <v>46082</v>
      </c>
      <c r="H3751" s="24" t="str">
        <f aca="false">INDEX(Customers!$B$2:$B$601,MATCH(C3751,Customers!$A$2:$A$601,0))</f>
        <v>Coast</v>
      </c>
      <c r="I3751" s="43" t="n">
        <f aca="false">ROUND(MIN(INDEX(Assumptions!$D$13:$D$18,MATCH(E3751,Assumptions!$A$13:$A$18,0)),MAX(INDEX(Assumptions!$C$13:$C$18,MATCH(E3751,Assumptions!$A$13:$A$18,0)),INDEX(Assumptions!$B$13:$B$18,MATCH(E3751,Assumptions!$A$13:$A$18,0))*F3751)),2)</f>
        <v>8</v>
      </c>
    </row>
    <row r="3752" customFormat="false" ht="15" hidden="false" customHeight="false" outlineLevel="0" collapsed="false">
      <c r="A3752" s="24" t="s">
        <v>4575</v>
      </c>
      <c r="B3752" s="39" t="n">
        <v>46105</v>
      </c>
      <c r="C3752" s="24" t="s">
        <v>648</v>
      </c>
      <c r="D3752" s="24" t="s">
        <v>826</v>
      </c>
      <c r="E3752" s="24" t="s">
        <v>103</v>
      </c>
      <c r="F3752" s="38" t="n">
        <v>340</v>
      </c>
      <c r="G3752" s="42" t="n">
        <f aca="false">DATE(YEAR(B3752),MONTH(B3752),1)</f>
        <v>46082</v>
      </c>
      <c r="H3752" s="24" t="str">
        <f aca="false">INDEX(Customers!$B$2:$B$601,MATCH(C3752,Customers!$A$2:$A$601,0))</f>
        <v>Nairobi</v>
      </c>
      <c r="I3752" s="43" t="n">
        <f aca="false">ROUND(MIN(INDEX(Assumptions!$D$13:$D$18,MATCH(E3752,Assumptions!$A$13:$A$18,0)),MAX(INDEX(Assumptions!$C$13:$C$18,MATCH(E3752,Assumptions!$A$13:$A$18,0)),INDEX(Assumptions!$B$13:$B$18,MATCH(E3752,Assumptions!$A$13:$A$18,0))*F3752)),2)</f>
        <v>5</v>
      </c>
    </row>
    <row r="3753" customFormat="false" ht="15" hidden="false" customHeight="false" outlineLevel="0" collapsed="false">
      <c r="A3753" s="24" t="s">
        <v>4576</v>
      </c>
      <c r="B3753" s="39" t="n">
        <v>46105</v>
      </c>
      <c r="C3753" s="24" t="s">
        <v>701</v>
      </c>
      <c r="D3753" s="24" t="s">
        <v>150</v>
      </c>
      <c r="E3753" s="24" t="s">
        <v>107</v>
      </c>
      <c r="F3753" s="38" t="n">
        <v>4760</v>
      </c>
      <c r="G3753" s="42" t="n">
        <f aca="false">DATE(YEAR(B3753),MONTH(B3753),1)</f>
        <v>46082</v>
      </c>
      <c r="H3753" s="24" t="str">
        <f aca="false">INDEX(Customers!$B$2:$B$601,MATCH(C3753,Customers!$A$2:$A$601,0))</f>
        <v>Nairobi</v>
      </c>
      <c r="I3753" s="43" t="n">
        <f aca="false">ROUND(MIN(INDEX(Assumptions!$D$13:$D$18,MATCH(E3753,Assumptions!$A$13:$A$18,0)),MAX(INDEX(Assumptions!$C$13:$C$18,MATCH(E3753,Assumptions!$A$13:$A$18,0)),INDEX(Assumptions!$B$13:$B$18,MATCH(E3753,Assumptions!$A$13:$A$18,0))*F3753)),2)</f>
        <v>0</v>
      </c>
    </row>
    <row r="3754" customFormat="false" ht="15" hidden="false" customHeight="false" outlineLevel="0" collapsed="false">
      <c r="A3754" s="24" t="s">
        <v>4577</v>
      </c>
      <c r="B3754" s="39" t="n">
        <v>46105</v>
      </c>
      <c r="C3754" s="24" t="s">
        <v>712</v>
      </c>
      <c r="D3754" s="24" t="s">
        <v>826</v>
      </c>
      <c r="E3754" s="24" t="s">
        <v>111</v>
      </c>
      <c r="F3754" s="38" t="n">
        <v>100</v>
      </c>
      <c r="G3754" s="42" t="n">
        <f aca="false">DATE(YEAR(B3754),MONTH(B3754),1)</f>
        <v>46082</v>
      </c>
      <c r="H3754" s="24" t="str">
        <f aca="false">INDEX(Customers!$B$2:$B$601,MATCH(C3754,Customers!$A$2:$A$601,0))</f>
        <v>Rift Valley</v>
      </c>
      <c r="I3754" s="43" t="n">
        <f aca="false">ROUND(MIN(INDEX(Assumptions!$D$13:$D$18,MATCH(E3754,Assumptions!$A$13:$A$18,0)),MAX(INDEX(Assumptions!$C$13:$C$18,MATCH(E3754,Assumptions!$A$13:$A$18,0)),INDEX(Assumptions!$B$13:$B$18,MATCH(E3754,Assumptions!$A$13:$A$18,0))*F3754)),2)</f>
        <v>4</v>
      </c>
    </row>
    <row r="3755" customFormat="false" ht="15" hidden="false" customHeight="false" outlineLevel="0" collapsed="false">
      <c r="A3755" s="24" t="s">
        <v>4578</v>
      </c>
      <c r="B3755" s="39" t="n">
        <v>46105</v>
      </c>
      <c r="C3755" s="24" t="s">
        <v>742</v>
      </c>
      <c r="D3755" s="24" t="s">
        <v>826</v>
      </c>
      <c r="E3755" s="24" t="s">
        <v>113</v>
      </c>
      <c r="F3755" s="38" t="n">
        <v>99</v>
      </c>
      <c r="G3755" s="42" t="n">
        <f aca="false">DATE(YEAR(B3755),MONTH(B3755),1)</f>
        <v>46082</v>
      </c>
      <c r="H3755" s="24" t="str">
        <f aca="false">INDEX(Customers!$B$2:$B$601,MATCH(C3755,Customers!$A$2:$A$601,0))</f>
        <v>Eastern</v>
      </c>
      <c r="I3755" s="43" t="n">
        <f aca="false">ROUND(MIN(INDEX(Assumptions!$D$13:$D$18,MATCH(E3755,Assumptions!$A$13:$A$18,0)),MAX(INDEX(Assumptions!$C$13:$C$18,MATCH(E3755,Assumptions!$A$13:$A$18,0)),INDEX(Assumptions!$B$13:$B$18,MATCH(E3755,Assumptions!$A$13:$A$18,0))*F3755)),2)</f>
        <v>4.95</v>
      </c>
    </row>
    <row r="3756" customFormat="false" ht="15" hidden="false" customHeight="false" outlineLevel="0" collapsed="false">
      <c r="A3756" s="24" t="s">
        <v>4579</v>
      </c>
      <c r="B3756" s="39" t="n">
        <v>46105</v>
      </c>
      <c r="C3756" s="24" t="s">
        <v>760</v>
      </c>
      <c r="D3756" s="24" t="s">
        <v>826</v>
      </c>
      <c r="E3756" s="24" t="s">
        <v>103</v>
      </c>
      <c r="F3756" s="38" t="n">
        <v>310</v>
      </c>
      <c r="G3756" s="42" t="n">
        <f aca="false">DATE(YEAR(B3756),MONTH(B3756),1)</f>
        <v>46082</v>
      </c>
      <c r="H3756" s="24" t="str">
        <f aca="false">INDEX(Customers!$B$2:$B$601,MATCH(C3756,Customers!$A$2:$A$601,0))</f>
        <v>Rift Valley</v>
      </c>
      <c r="I3756" s="43" t="n">
        <f aca="false">ROUND(MIN(INDEX(Assumptions!$D$13:$D$18,MATCH(E3756,Assumptions!$A$13:$A$18,0)),MAX(INDEX(Assumptions!$C$13:$C$18,MATCH(E3756,Assumptions!$A$13:$A$18,0)),INDEX(Assumptions!$B$13:$B$18,MATCH(E3756,Assumptions!$A$13:$A$18,0))*F3756)),2)</f>
        <v>5</v>
      </c>
    </row>
    <row r="3757" customFormat="false" ht="15" hidden="false" customHeight="false" outlineLevel="0" collapsed="false">
      <c r="A3757" s="24" t="s">
        <v>4580</v>
      </c>
      <c r="B3757" s="39" t="n">
        <v>46105</v>
      </c>
      <c r="C3757" s="24" t="s">
        <v>800</v>
      </c>
      <c r="D3757" s="24" t="s">
        <v>188</v>
      </c>
      <c r="E3757" s="24" t="s">
        <v>107</v>
      </c>
      <c r="F3757" s="38" t="n">
        <v>10300</v>
      </c>
      <c r="G3757" s="42" t="n">
        <f aca="false">DATE(YEAR(B3757),MONTH(B3757),1)</f>
        <v>46082</v>
      </c>
      <c r="H3757" s="24" t="str">
        <f aca="false">INDEX(Customers!$B$2:$B$601,MATCH(C3757,Customers!$A$2:$A$601,0))</f>
        <v>Coast</v>
      </c>
      <c r="I3757" s="43" t="n">
        <f aca="false">ROUND(MIN(INDEX(Assumptions!$D$13:$D$18,MATCH(E3757,Assumptions!$A$13:$A$18,0)),MAX(INDEX(Assumptions!$C$13:$C$18,MATCH(E3757,Assumptions!$A$13:$A$18,0)),INDEX(Assumptions!$B$13:$B$18,MATCH(E3757,Assumptions!$A$13:$A$18,0))*F3757)),2)</f>
        <v>0</v>
      </c>
    </row>
    <row r="3758" customFormat="false" ht="15" hidden="false" customHeight="false" outlineLevel="0" collapsed="false">
      <c r="A3758" s="24" t="s">
        <v>4581</v>
      </c>
      <c r="B3758" s="39" t="n">
        <v>46105</v>
      </c>
      <c r="C3758" s="24" t="s">
        <v>816</v>
      </c>
      <c r="D3758" s="24" t="s">
        <v>826</v>
      </c>
      <c r="E3758" s="24" t="s">
        <v>103</v>
      </c>
      <c r="F3758" s="38" t="n">
        <v>2520</v>
      </c>
      <c r="G3758" s="42" t="n">
        <f aca="false">DATE(YEAR(B3758),MONTH(B3758),1)</f>
        <v>46082</v>
      </c>
      <c r="H3758" s="24" t="str">
        <f aca="false">INDEX(Customers!$B$2:$B$601,MATCH(C3758,Customers!$A$2:$A$601,0))</f>
        <v>Nairobi</v>
      </c>
      <c r="I3758" s="43" t="n">
        <f aca="false">ROUND(MIN(INDEX(Assumptions!$D$13:$D$18,MATCH(E3758,Assumptions!$A$13:$A$18,0)),MAX(INDEX(Assumptions!$C$13:$C$18,MATCH(E3758,Assumptions!$A$13:$A$18,0)),INDEX(Assumptions!$B$13:$B$18,MATCH(E3758,Assumptions!$A$13:$A$18,0))*F3758)),2)</f>
        <v>25.2</v>
      </c>
    </row>
    <row r="3759" customFormat="false" ht="15" hidden="false" customHeight="false" outlineLevel="0" collapsed="false">
      <c r="A3759" s="24" t="s">
        <v>4582</v>
      </c>
      <c r="B3759" s="39" t="n">
        <v>46106</v>
      </c>
      <c r="C3759" s="24" t="s">
        <v>219</v>
      </c>
      <c r="D3759" s="24" t="s">
        <v>826</v>
      </c>
      <c r="E3759" s="24" t="s">
        <v>113</v>
      </c>
      <c r="F3759" s="38" t="n">
        <v>500</v>
      </c>
      <c r="G3759" s="42" t="n">
        <f aca="false">DATE(YEAR(B3759),MONTH(B3759),1)</f>
        <v>46082</v>
      </c>
      <c r="H3759" s="24" t="str">
        <f aca="false">INDEX(Customers!$B$2:$B$601,MATCH(C3759,Customers!$A$2:$A$601,0))</f>
        <v>Rift Valley</v>
      </c>
      <c r="I3759" s="43" t="n">
        <f aca="false">ROUND(MIN(INDEX(Assumptions!$D$13:$D$18,MATCH(E3759,Assumptions!$A$13:$A$18,0)),MAX(INDEX(Assumptions!$C$13:$C$18,MATCH(E3759,Assumptions!$A$13:$A$18,0)),INDEX(Assumptions!$B$13:$B$18,MATCH(E3759,Assumptions!$A$13:$A$18,0))*F3759)),2)</f>
        <v>25</v>
      </c>
    </row>
    <row r="3760" customFormat="false" ht="15" hidden="false" customHeight="false" outlineLevel="0" collapsed="false">
      <c r="A3760" s="24" t="s">
        <v>4583</v>
      </c>
      <c r="B3760" s="39" t="n">
        <v>46106</v>
      </c>
      <c r="C3760" s="24" t="s">
        <v>219</v>
      </c>
      <c r="D3760" s="24" t="s">
        <v>174</v>
      </c>
      <c r="E3760" s="24" t="s">
        <v>105</v>
      </c>
      <c r="F3760" s="38" t="n">
        <v>990</v>
      </c>
      <c r="G3760" s="42" t="n">
        <f aca="false">DATE(YEAR(B3760),MONTH(B3760),1)</f>
        <v>46082</v>
      </c>
      <c r="H3760" s="24" t="str">
        <f aca="false">INDEX(Customers!$B$2:$B$601,MATCH(C3760,Customers!$A$2:$A$601,0))</f>
        <v>Rift Valley</v>
      </c>
      <c r="I3760" s="43" t="n">
        <f aca="false">ROUND(MIN(INDEX(Assumptions!$D$13:$D$18,MATCH(E3760,Assumptions!$A$13:$A$18,0)),MAX(INDEX(Assumptions!$C$13:$C$18,MATCH(E3760,Assumptions!$A$13:$A$18,0)),INDEX(Assumptions!$B$13:$B$18,MATCH(E3760,Assumptions!$A$13:$A$18,0))*F3760)),2)</f>
        <v>14.85</v>
      </c>
    </row>
    <row r="3761" customFormat="false" ht="15" hidden="false" customHeight="false" outlineLevel="0" collapsed="false">
      <c r="A3761" s="24" t="s">
        <v>4584</v>
      </c>
      <c r="B3761" s="39" t="n">
        <v>46106</v>
      </c>
      <c r="C3761" s="24" t="s">
        <v>273</v>
      </c>
      <c r="D3761" s="24" t="s">
        <v>826</v>
      </c>
      <c r="E3761" s="24" t="s">
        <v>103</v>
      </c>
      <c r="F3761" s="38" t="n">
        <v>2160</v>
      </c>
      <c r="G3761" s="42" t="n">
        <f aca="false">DATE(YEAR(B3761),MONTH(B3761),1)</f>
        <v>46082</v>
      </c>
      <c r="H3761" s="24" t="str">
        <f aca="false">INDEX(Customers!$B$2:$B$601,MATCH(C3761,Customers!$A$2:$A$601,0))</f>
        <v>Central</v>
      </c>
      <c r="I3761" s="43" t="n">
        <f aca="false">ROUND(MIN(INDEX(Assumptions!$D$13:$D$18,MATCH(E3761,Assumptions!$A$13:$A$18,0)),MAX(INDEX(Assumptions!$C$13:$C$18,MATCH(E3761,Assumptions!$A$13:$A$18,0)),INDEX(Assumptions!$B$13:$B$18,MATCH(E3761,Assumptions!$A$13:$A$18,0))*F3761)),2)</f>
        <v>21.6</v>
      </c>
    </row>
    <row r="3762" customFormat="false" ht="15" hidden="false" customHeight="false" outlineLevel="0" collapsed="false">
      <c r="A3762" s="24" t="s">
        <v>4585</v>
      </c>
      <c r="B3762" s="39" t="n">
        <v>46106</v>
      </c>
      <c r="C3762" s="24" t="s">
        <v>275</v>
      </c>
      <c r="D3762" s="24" t="s">
        <v>180</v>
      </c>
      <c r="E3762" s="24" t="s">
        <v>107</v>
      </c>
      <c r="F3762" s="38" t="n">
        <v>56160</v>
      </c>
      <c r="G3762" s="42" t="n">
        <f aca="false">DATE(YEAR(B3762),MONTH(B3762),1)</f>
        <v>46082</v>
      </c>
      <c r="H3762" s="24" t="str">
        <f aca="false">INDEX(Customers!$B$2:$B$601,MATCH(C3762,Customers!$A$2:$A$601,0))</f>
        <v>Rift Valley</v>
      </c>
      <c r="I3762" s="43" t="n">
        <f aca="false">ROUND(MIN(INDEX(Assumptions!$D$13:$D$18,MATCH(E3762,Assumptions!$A$13:$A$18,0)),MAX(INDEX(Assumptions!$C$13:$C$18,MATCH(E3762,Assumptions!$A$13:$A$18,0)),INDEX(Assumptions!$B$13:$B$18,MATCH(E3762,Assumptions!$A$13:$A$18,0))*F3762)),2)</f>
        <v>0</v>
      </c>
    </row>
    <row r="3763" customFormat="false" ht="15" hidden="false" customHeight="false" outlineLevel="0" collapsed="false">
      <c r="A3763" s="24" t="s">
        <v>4586</v>
      </c>
      <c r="B3763" s="39" t="n">
        <v>46106</v>
      </c>
      <c r="C3763" s="24" t="s">
        <v>286</v>
      </c>
      <c r="D3763" s="24" t="s">
        <v>826</v>
      </c>
      <c r="E3763" s="24" t="s">
        <v>111</v>
      </c>
      <c r="F3763" s="38" t="n">
        <v>1000</v>
      </c>
      <c r="G3763" s="42" t="n">
        <f aca="false">DATE(YEAR(B3763),MONTH(B3763),1)</f>
        <v>46082</v>
      </c>
      <c r="H3763" s="24" t="str">
        <f aca="false">INDEX(Customers!$B$2:$B$601,MATCH(C3763,Customers!$A$2:$A$601,0))</f>
        <v>Eastern</v>
      </c>
      <c r="I3763" s="43" t="n">
        <f aca="false">ROUND(MIN(INDEX(Assumptions!$D$13:$D$18,MATCH(E3763,Assumptions!$A$13:$A$18,0)),MAX(INDEX(Assumptions!$C$13:$C$18,MATCH(E3763,Assumptions!$A$13:$A$18,0)),INDEX(Assumptions!$B$13:$B$18,MATCH(E3763,Assumptions!$A$13:$A$18,0))*F3763)),2)</f>
        <v>40</v>
      </c>
    </row>
    <row r="3764" customFormat="false" ht="15" hidden="false" customHeight="false" outlineLevel="0" collapsed="false">
      <c r="A3764" s="24" t="s">
        <v>4587</v>
      </c>
      <c r="B3764" s="39" t="n">
        <v>46106</v>
      </c>
      <c r="C3764" s="24" t="s">
        <v>287</v>
      </c>
      <c r="D3764" s="24" t="s">
        <v>826</v>
      </c>
      <c r="E3764" s="24" t="s">
        <v>111</v>
      </c>
      <c r="F3764" s="38" t="n">
        <v>100</v>
      </c>
      <c r="G3764" s="42" t="n">
        <f aca="false">DATE(YEAR(B3764),MONTH(B3764),1)</f>
        <v>46082</v>
      </c>
      <c r="H3764" s="24" t="str">
        <f aca="false">INDEX(Customers!$B$2:$B$601,MATCH(C3764,Customers!$A$2:$A$601,0))</f>
        <v>Nairobi</v>
      </c>
      <c r="I3764" s="43" t="n">
        <f aca="false">ROUND(MIN(INDEX(Assumptions!$D$13:$D$18,MATCH(E3764,Assumptions!$A$13:$A$18,0)),MAX(INDEX(Assumptions!$C$13:$C$18,MATCH(E3764,Assumptions!$A$13:$A$18,0)),INDEX(Assumptions!$B$13:$B$18,MATCH(E3764,Assumptions!$A$13:$A$18,0))*F3764)),2)</f>
        <v>4</v>
      </c>
    </row>
    <row r="3765" customFormat="false" ht="15" hidden="false" customHeight="false" outlineLevel="0" collapsed="false">
      <c r="A3765" s="24" t="s">
        <v>4588</v>
      </c>
      <c r="B3765" s="39" t="n">
        <v>46106</v>
      </c>
      <c r="C3765" s="24" t="s">
        <v>289</v>
      </c>
      <c r="D3765" s="24" t="s">
        <v>826</v>
      </c>
      <c r="E3765" s="24" t="s">
        <v>109</v>
      </c>
      <c r="F3765" s="38" t="n">
        <v>9580</v>
      </c>
      <c r="G3765" s="42" t="n">
        <f aca="false">DATE(YEAR(B3765),MONTH(B3765),1)</f>
        <v>46082</v>
      </c>
      <c r="H3765" s="24" t="str">
        <f aca="false">INDEX(Customers!$B$2:$B$601,MATCH(C3765,Customers!$A$2:$A$601,0))</f>
        <v>Coast</v>
      </c>
      <c r="I3765" s="43" t="n">
        <f aca="false">ROUND(MIN(INDEX(Assumptions!$D$13:$D$18,MATCH(E3765,Assumptions!$A$13:$A$18,0)),MAX(INDEX(Assumptions!$C$13:$C$18,MATCH(E3765,Assumptions!$A$13:$A$18,0)),INDEX(Assumptions!$B$13:$B$18,MATCH(E3765,Assumptions!$A$13:$A$18,0))*F3765)),2)</f>
        <v>38.32</v>
      </c>
    </row>
    <row r="3766" customFormat="false" ht="15" hidden="false" customHeight="false" outlineLevel="0" collapsed="false">
      <c r="A3766" s="24" t="s">
        <v>4589</v>
      </c>
      <c r="B3766" s="39" t="n">
        <v>46106</v>
      </c>
      <c r="C3766" s="24" t="s">
        <v>300</v>
      </c>
      <c r="D3766" s="24" t="s">
        <v>826</v>
      </c>
      <c r="E3766" s="24" t="s">
        <v>103</v>
      </c>
      <c r="F3766" s="38" t="n">
        <v>950</v>
      </c>
      <c r="G3766" s="42" t="n">
        <f aca="false">DATE(YEAR(B3766),MONTH(B3766),1)</f>
        <v>46082</v>
      </c>
      <c r="H3766" s="24" t="str">
        <f aca="false">INDEX(Customers!$B$2:$B$601,MATCH(C3766,Customers!$A$2:$A$601,0))</f>
        <v>Nairobi</v>
      </c>
      <c r="I3766" s="43" t="n">
        <f aca="false">ROUND(MIN(INDEX(Assumptions!$D$13:$D$18,MATCH(E3766,Assumptions!$A$13:$A$18,0)),MAX(INDEX(Assumptions!$C$13:$C$18,MATCH(E3766,Assumptions!$A$13:$A$18,0)),INDEX(Assumptions!$B$13:$B$18,MATCH(E3766,Assumptions!$A$13:$A$18,0))*F3766)),2)</f>
        <v>9.5</v>
      </c>
    </row>
    <row r="3767" customFormat="false" ht="15" hidden="false" customHeight="false" outlineLevel="0" collapsed="false">
      <c r="A3767" s="24" t="s">
        <v>4590</v>
      </c>
      <c r="B3767" s="39" t="n">
        <v>46106</v>
      </c>
      <c r="C3767" s="24" t="s">
        <v>303</v>
      </c>
      <c r="D3767" s="24" t="s">
        <v>826</v>
      </c>
      <c r="E3767" s="24" t="s">
        <v>103</v>
      </c>
      <c r="F3767" s="38" t="n">
        <v>47310</v>
      </c>
      <c r="G3767" s="42" t="n">
        <f aca="false">DATE(YEAR(B3767),MONTH(B3767),1)</f>
        <v>46082</v>
      </c>
      <c r="H3767" s="24" t="str">
        <f aca="false">INDEX(Customers!$B$2:$B$601,MATCH(C3767,Customers!$A$2:$A$601,0))</f>
        <v>Rift Valley</v>
      </c>
      <c r="I3767" s="43" t="n">
        <f aca="false">ROUND(MIN(INDEX(Assumptions!$D$13:$D$18,MATCH(E3767,Assumptions!$A$13:$A$18,0)),MAX(INDEX(Assumptions!$C$13:$C$18,MATCH(E3767,Assumptions!$A$13:$A$18,0)),INDEX(Assumptions!$B$13:$B$18,MATCH(E3767,Assumptions!$A$13:$A$18,0))*F3767)),2)</f>
        <v>105</v>
      </c>
    </row>
    <row r="3768" customFormat="false" ht="15" hidden="false" customHeight="false" outlineLevel="0" collapsed="false">
      <c r="A3768" s="24" t="s">
        <v>4591</v>
      </c>
      <c r="B3768" s="39" t="n">
        <v>46106</v>
      </c>
      <c r="C3768" s="24" t="s">
        <v>317</v>
      </c>
      <c r="D3768" s="24" t="s">
        <v>826</v>
      </c>
      <c r="E3768" s="24" t="s">
        <v>113</v>
      </c>
      <c r="F3768" s="38" t="n">
        <v>99</v>
      </c>
      <c r="G3768" s="42" t="n">
        <f aca="false">DATE(YEAR(B3768),MONTH(B3768),1)</f>
        <v>46082</v>
      </c>
      <c r="H3768" s="24" t="str">
        <f aca="false">INDEX(Customers!$B$2:$B$601,MATCH(C3768,Customers!$A$2:$A$601,0))</f>
        <v>Rift Valley</v>
      </c>
      <c r="I3768" s="43" t="n">
        <f aca="false">ROUND(MIN(INDEX(Assumptions!$D$13:$D$18,MATCH(E3768,Assumptions!$A$13:$A$18,0)),MAX(INDEX(Assumptions!$C$13:$C$18,MATCH(E3768,Assumptions!$A$13:$A$18,0)),INDEX(Assumptions!$B$13:$B$18,MATCH(E3768,Assumptions!$A$13:$A$18,0))*F3768)),2)</f>
        <v>4.95</v>
      </c>
    </row>
    <row r="3769" customFormat="false" ht="15" hidden="false" customHeight="false" outlineLevel="0" collapsed="false">
      <c r="A3769" s="24" t="s">
        <v>4592</v>
      </c>
      <c r="B3769" s="39" t="n">
        <v>46106</v>
      </c>
      <c r="C3769" s="24" t="s">
        <v>326</v>
      </c>
      <c r="D3769" s="24" t="s">
        <v>826</v>
      </c>
      <c r="E3769" s="24" t="s">
        <v>111</v>
      </c>
      <c r="F3769" s="38" t="n">
        <v>100</v>
      </c>
      <c r="G3769" s="42" t="n">
        <f aca="false">DATE(YEAR(B3769),MONTH(B3769),1)</f>
        <v>46082</v>
      </c>
      <c r="H3769" s="24" t="str">
        <f aca="false">INDEX(Customers!$B$2:$B$601,MATCH(C3769,Customers!$A$2:$A$601,0))</f>
        <v>Nairobi</v>
      </c>
      <c r="I3769" s="43" t="n">
        <f aca="false">ROUND(MIN(INDEX(Assumptions!$D$13:$D$18,MATCH(E3769,Assumptions!$A$13:$A$18,0)),MAX(INDEX(Assumptions!$C$13:$C$18,MATCH(E3769,Assumptions!$A$13:$A$18,0)),INDEX(Assumptions!$B$13:$B$18,MATCH(E3769,Assumptions!$A$13:$A$18,0))*F3769)),2)</f>
        <v>4</v>
      </c>
    </row>
    <row r="3770" customFormat="false" ht="15" hidden="false" customHeight="false" outlineLevel="0" collapsed="false">
      <c r="A3770" s="24" t="s">
        <v>4593</v>
      </c>
      <c r="B3770" s="39" t="n">
        <v>46106</v>
      </c>
      <c r="C3770" s="24" t="s">
        <v>332</v>
      </c>
      <c r="D3770" s="24" t="s">
        <v>826</v>
      </c>
      <c r="E3770" s="24" t="s">
        <v>109</v>
      </c>
      <c r="F3770" s="38" t="n">
        <v>8060</v>
      </c>
      <c r="G3770" s="42" t="n">
        <f aca="false">DATE(YEAR(B3770),MONTH(B3770),1)</f>
        <v>46082</v>
      </c>
      <c r="H3770" s="24" t="str">
        <f aca="false">INDEX(Customers!$B$2:$B$601,MATCH(C3770,Customers!$A$2:$A$601,0))</f>
        <v>Central</v>
      </c>
      <c r="I3770" s="43" t="n">
        <f aca="false">ROUND(MIN(INDEX(Assumptions!$D$13:$D$18,MATCH(E3770,Assumptions!$A$13:$A$18,0)),MAX(INDEX(Assumptions!$C$13:$C$18,MATCH(E3770,Assumptions!$A$13:$A$18,0)),INDEX(Assumptions!$B$13:$B$18,MATCH(E3770,Assumptions!$A$13:$A$18,0))*F3770)),2)</f>
        <v>32.24</v>
      </c>
    </row>
    <row r="3771" customFormat="false" ht="15" hidden="false" customHeight="false" outlineLevel="0" collapsed="false">
      <c r="A3771" s="24" t="s">
        <v>4594</v>
      </c>
      <c r="B3771" s="39" t="n">
        <v>46106</v>
      </c>
      <c r="C3771" s="24" t="s">
        <v>334</v>
      </c>
      <c r="D3771" s="24" t="s">
        <v>152</v>
      </c>
      <c r="E3771" s="24" t="s">
        <v>107</v>
      </c>
      <c r="F3771" s="38" t="n">
        <v>76760</v>
      </c>
      <c r="G3771" s="42" t="n">
        <f aca="false">DATE(YEAR(B3771),MONTH(B3771),1)</f>
        <v>46082</v>
      </c>
      <c r="H3771" s="24" t="str">
        <f aca="false">INDEX(Customers!$B$2:$B$601,MATCH(C3771,Customers!$A$2:$A$601,0))</f>
        <v>Nairobi</v>
      </c>
      <c r="I3771" s="43" t="n">
        <f aca="false">ROUND(MIN(INDEX(Assumptions!$D$13:$D$18,MATCH(E3771,Assumptions!$A$13:$A$18,0)),MAX(INDEX(Assumptions!$C$13:$C$18,MATCH(E3771,Assumptions!$A$13:$A$18,0)),INDEX(Assumptions!$B$13:$B$18,MATCH(E3771,Assumptions!$A$13:$A$18,0))*F3771)),2)</f>
        <v>0</v>
      </c>
    </row>
    <row r="3772" customFormat="false" ht="15" hidden="false" customHeight="false" outlineLevel="0" collapsed="false">
      <c r="A3772" s="24" t="s">
        <v>4595</v>
      </c>
      <c r="B3772" s="39" t="n">
        <v>46106</v>
      </c>
      <c r="C3772" s="24" t="s">
        <v>361</v>
      </c>
      <c r="D3772" s="24" t="s">
        <v>175</v>
      </c>
      <c r="E3772" s="24" t="s">
        <v>107</v>
      </c>
      <c r="F3772" s="38" t="n">
        <v>24280</v>
      </c>
      <c r="G3772" s="42" t="n">
        <f aca="false">DATE(YEAR(B3772),MONTH(B3772),1)</f>
        <v>46082</v>
      </c>
      <c r="H3772" s="24" t="str">
        <f aca="false">INDEX(Customers!$B$2:$B$601,MATCH(C3772,Customers!$A$2:$A$601,0))</f>
        <v>Rift Valley</v>
      </c>
      <c r="I3772" s="43" t="n">
        <f aca="false">ROUND(MIN(INDEX(Assumptions!$D$13:$D$18,MATCH(E3772,Assumptions!$A$13:$A$18,0)),MAX(INDEX(Assumptions!$C$13:$C$18,MATCH(E3772,Assumptions!$A$13:$A$18,0)),INDEX(Assumptions!$B$13:$B$18,MATCH(E3772,Assumptions!$A$13:$A$18,0))*F3772)),2)</f>
        <v>0</v>
      </c>
    </row>
    <row r="3773" customFormat="false" ht="15" hidden="false" customHeight="false" outlineLevel="0" collapsed="false">
      <c r="A3773" s="24" t="s">
        <v>4596</v>
      </c>
      <c r="B3773" s="39" t="n">
        <v>46106</v>
      </c>
      <c r="C3773" s="24" t="s">
        <v>363</v>
      </c>
      <c r="D3773" s="24" t="s">
        <v>826</v>
      </c>
      <c r="E3773" s="24" t="s">
        <v>109</v>
      </c>
      <c r="F3773" s="38" t="n">
        <v>1330</v>
      </c>
      <c r="G3773" s="42" t="n">
        <f aca="false">DATE(YEAR(B3773),MONTH(B3773),1)</f>
        <v>46082</v>
      </c>
      <c r="H3773" s="24" t="str">
        <f aca="false">INDEX(Customers!$B$2:$B$601,MATCH(C3773,Customers!$A$2:$A$601,0))</f>
        <v>Nairobi</v>
      </c>
      <c r="I3773" s="43" t="n">
        <f aca="false">ROUND(MIN(INDEX(Assumptions!$D$13:$D$18,MATCH(E3773,Assumptions!$A$13:$A$18,0)),MAX(INDEX(Assumptions!$C$13:$C$18,MATCH(E3773,Assumptions!$A$13:$A$18,0)),INDEX(Assumptions!$B$13:$B$18,MATCH(E3773,Assumptions!$A$13:$A$18,0))*F3773)),2)</f>
        <v>5.32</v>
      </c>
    </row>
    <row r="3774" customFormat="false" ht="15" hidden="false" customHeight="false" outlineLevel="0" collapsed="false">
      <c r="A3774" s="24" t="s">
        <v>4597</v>
      </c>
      <c r="B3774" s="39" t="n">
        <v>46106</v>
      </c>
      <c r="C3774" s="24" t="s">
        <v>382</v>
      </c>
      <c r="D3774" s="24" t="s">
        <v>826</v>
      </c>
      <c r="E3774" s="24" t="s">
        <v>109</v>
      </c>
      <c r="F3774" s="38" t="n">
        <v>6080</v>
      </c>
      <c r="G3774" s="42" t="n">
        <f aca="false">DATE(YEAR(B3774),MONTH(B3774),1)</f>
        <v>46082</v>
      </c>
      <c r="H3774" s="24" t="str">
        <f aca="false">INDEX(Customers!$B$2:$B$601,MATCH(C3774,Customers!$A$2:$A$601,0))</f>
        <v>Central</v>
      </c>
      <c r="I3774" s="43" t="n">
        <f aca="false">ROUND(MIN(INDEX(Assumptions!$D$13:$D$18,MATCH(E3774,Assumptions!$A$13:$A$18,0)),MAX(INDEX(Assumptions!$C$13:$C$18,MATCH(E3774,Assumptions!$A$13:$A$18,0)),INDEX(Assumptions!$B$13:$B$18,MATCH(E3774,Assumptions!$A$13:$A$18,0))*F3774)),2)</f>
        <v>24.32</v>
      </c>
    </row>
    <row r="3775" customFormat="false" ht="15" hidden="false" customHeight="false" outlineLevel="0" collapsed="false">
      <c r="A3775" s="24" t="s">
        <v>4598</v>
      </c>
      <c r="B3775" s="39" t="n">
        <v>46106</v>
      </c>
      <c r="C3775" s="24" t="s">
        <v>384</v>
      </c>
      <c r="D3775" s="24" t="s">
        <v>826</v>
      </c>
      <c r="E3775" s="24" t="s">
        <v>103</v>
      </c>
      <c r="F3775" s="38" t="n">
        <v>7840</v>
      </c>
      <c r="G3775" s="42" t="n">
        <f aca="false">DATE(YEAR(B3775),MONTH(B3775),1)</f>
        <v>46082</v>
      </c>
      <c r="H3775" s="24" t="str">
        <f aca="false">INDEX(Customers!$B$2:$B$601,MATCH(C3775,Customers!$A$2:$A$601,0))</f>
        <v>Western</v>
      </c>
      <c r="I3775" s="43" t="n">
        <f aca="false">ROUND(MIN(INDEX(Assumptions!$D$13:$D$18,MATCH(E3775,Assumptions!$A$13:$A$18,0)),MAX(INDEX(Assumptions!$C$13:$C$18,MATCH(E3775,Assumptions!$A$13:$A$18,0)),INDEX(Assumptions!$B$13:$B$18,MATCH(E3775,Assumptions!$A$13:$A$18,0))*F3775)),2)</f>
        <v>78.4</v>
      </c>
    </row>
    <row r="3776" customFormat="false" ht="15" hidden="false" customHeight="false" outlineLevel="0" collapsed="false">
      <c r="A3776" s="24" t="s">
        <v>4599</v>
      </c>
      <c r="B3776" s="39" t="n">
        <v>46106</v>
      </c>
      <c r="C3776" s="24" t="s">
        <v>385</v>
      </c>
      <c r="D3776" s="24" t="s">
        <v>826</v>
      </c>
      <c r="E3776" s="24" t="s">
        <v>103</v>
      </c>
      <c r="F3776" s="38" t="n">
        <v>23180</v>
      </c>
      <c r="G3776" s="42" t="n">
        <f aca="false">DATE(YEAR(B3776),MONTH(B3776),1)</f>
        <v>46082</v>
      </c>
      <c r="H3776" s="24" t="str">
        <f aca="false">INDEX(Customers!$B$2:$B$601,MATCH(C3776,Customers!$A$2:$A$601,0))</f>
        <v>Central</v>
      </c>
      <c r="I3776" s="43" t="n">
        <f aca="false">ROUND(MIN(INDEX(Assumptions!$D$13:$D$18,MATCH(E3776,Assumptions!$A$13:$A$18,0)),MAX(INDEX(Assumptions!$C$13:$C$18,MATCH(E3776,Assumptions!$A$13:$A$18,0)),INDEX(Assumptions!$B$13:$B$18,MATCH(E3776,Assumptions!$A$13:$A$18,0))*F3776)),2)</f>
        <v>105</v>
      </c>
    </row>
    <row r="3777" customFormat="false" ht="15" hidden="false" customHeight="false" outlineLevel="0" collapsed="false">
      <c r="A3777" s="24" t="s">
        <v>4600</v>
      </c>
      <c r="B3777" s="39" t="n">
        <v>46106</v>
      </c>
      <c r="C3777" s="24" t="s">
        <v>415</v>
      </c>
      <c r="D3777" s="24" t="s">
        <v>190</v>
      </c>
      <c r="E3777" s="24" t="s">
        <v>105</v>
      </c>
      <c r="F3777" s="38" t="n">
        <v>4400</v>
      </c>
      <c r="G3777" s="42" t="n">
        <f aca="false">DATE(YEAR(B3777),MONTH(B3777),1)</f>
        <v>46082</v>
      </c>
      <c r="H3777" s="24" t="str">
        <f aca="false">INDEX(Customers!$B$2:$B$601,MATCH(C3777,Customers!$A$2:$A$601,0))</f>
        <v>Coast</v>
      </c>
      <c r="I3777" s="43" t="n">
        <f aca="false">ROUND(MIN(INDEX(Assumptions!$D$13:$D$18,MATCH(E3777,Assumptions!$A$13:$A$18,0)),MAX(INDEX(Assumptions!$C$13:$C$18,MATCH(E3777,Assumptions!$A$13:$A$18,0)),INDEX(Assumptions!$B$13:$B$18,MATCH(E3777,Assumptions!$A$13:$A$18,0))*F3777)),2)</f>
        <v>66</v>
      </c>
    </row>
    <row r="3778" customFormat="false" ht="15" hidden="false" customHeight="false" outlineLevel="0" collapsed="false">
      <c r="A3778" s="24" t="s">
        <v>4601</v>
      </c>
      <c r="B3778" s="39" t="n">
        <v>46106</v>
      </c>
      <c r="C3778" s="24" t="s">
        <v>416</v>
      </c>
      <c r="D3778" s="24" t="s">
        <v>826</v>
      </c>
      <c r="E3778" s="24" t="s">
        <v>113</v>
      </c>
      <c r="F3778" s="38" t="n">
        <v>500</v>
      </c>
      <c r="G3778" s="42" t="n">
        <f aca="false">DATE(YEAR(B3778),MONTH(B3778),1)</f>
        <v>46082</v>
      </c>
      <c r="H3778" s="24" t="str">
        <f aca="false">INDEX(Customers!$B$2:$B$601,MATCH(C3778,Customers!$A$2:$A$601,0))</f>
        <v>Rift Valley</v>
      </c>
      <c r="I3778" s="43" t="n">
        <f aca="false">ROUND(MIN(INDEX(Assumptions!$D$13:$D$18,MATCH(E3778,Assumptions!$A$13:$A$18,0)),MAX(INDEX(Assumptions!$C$13:$C$18,MATCH(E3778,Assumptions!$A$13:$A$18,0)),INDEX(Assumptions!$B$13:$B$18,MATCH(E3778,Assumptions!$A$13:$A$18,0))*F3778)),2)</f>
        <v>25</v>
      </c>
    </row>
    <row r="3779" customFormat="false" ht="15" hidden="false" customHeight="false" outlineLevel="0" collapsed="false">
      <c r="A3779" s="24" t="s">
        <v>4602</v>
      </c>
      <c r="B3779" s="39" t="n">
        <v>46106</v>
      </c>
      <c r="C3779" s="24" t="s">
        <v>433</v>
      </c>
      <c r="D3779" s="24" t="s">
        <v>826</v>
      </c>
      <c r="E3779" s="24" t="s">
        <v>103</v>
      </c>
      <c r="F3779" s="38" t="n">
        <v>6220</v>
      </c>
      <c r="G3779" s="42" t="n">
        <f aca="false">DATE(YEAR(B3779),MONTH(B3779),1)</f>
        <v>46082</v>
      </c>
      <c r="H3779" s="24" t="str">
        <f aca="false">INDEX(Customers!$B$2:$B$601,MATCH(C3779,Customers!$A$2:$A$601,0))</f>
        <v>Nairobi</v>
      </c>
      <c r="I3779" s="43" t="n">
        <f aca="false">ROUND(MIN(INDEX(Assumptions!$D$13:$D$18,MATCH(E3779,Assumptions!$A$13:$A$18,0)),MAX(INDEX(Assumptions!$C$13:$C$18,MATCH(E3779,Assumptions!$A$13:$A$18,0)),INDEX(Assumptions!$B$13:$B$18,MATCH(E3779,Assumptions!$A$13:$A$18,0))*F3779)),2)</f>
        <v>62.2</v>
      </c>
    </row>
    <row r="3780" customFormat="false" ht="15" hidden="false" customHeight="false" outlineLevel="0" collapsed="false">
      <c r="A3780" s="24" t="s">
        <v>4603</v>
      </c>
      <c r="B3780" s="39" t="n">
        <v>46106</v>
      </c>
      <c r="C3780" s="24" t="s">
        <v>446</v>
      </c>
      <c r="D3780" s="24" t="s">
        <v>826</v>
      </c>
      <c r="E3780" s="24" t="s">
        <v>111</v>
      </c>
      <c r="F3780" s="38" t="n">
        <v>200</v>
      </c>
      <c r="G3780" s="42" t="n">
        <f aca="false">DATE(YEAR(B3780),MONTH(B3780),1)</f>
        <v>46082</v>
      </c>
      <c r="H3780" s="24" t="str">
        <f aca="false">INDEX(Customers!$B$2:$B$601,MATCH(C3780,Customers!$A$2:$A$601,0))</f>
        <v>Central</v>
      </c>
      <c r="I3780" s="43" t="n">
        <f aca="false">ROUND(MIN(INDEX(Assumptions!$D$13:$D$18,MATCH(E3780,Assumptions!$A$13:$A$18,0)),MAX(INDEX(Assumptions!$C$13:$C$18,MATCH(E3780,Assumptions!$A$13:$A$18,0)),INDEX(Assumptions!$B$13:$B$18,MATCH(E3780,Assumptions!$A$13:$A$18,0))*F3780)),2)</f>
        <v>8</v>
      </c>
    </row>
    <row r="3781" customFormat="false" ht="15" hidden="false" customHeight="false" outlineLevel="0" collapsed="false">
      <c r="A3781" s="24" t="s">
        <v>4604</v>
      </c>
      <c r="B3781" s="39" t="n">
        <v>46106</v>
      </c>
      <c r="C3781" s="24" t="s">
        <v>468</v>
      </c>
      <c r="D3781" s="24" t="s">
        <v>826</v>
      </c>
      <c r="E3781" s="24" t="s">
        <v>103</v>
      </c>
      <c r="F3781" s="38" t="n">
        <v>790</v>
      </c>
      <c r="G3781" s="42" t="n">
        <f aca="false">DATE(YEAR(B3781),MONTH(B3781),1)</f>
        <v>46082</v>
      </c>
      <c r="H3781" s="24" t="str">
        <f aca="false">INDEX(Customers!$B$2:$B$601,MATCH(C3781,Customers!$A$2:$A$601,0))</f>
        <v>Nairobi</v>
      </c>
      <c r="I3781" s="43" t="n">
        <f aca="false">ROUND(MIN(INDEX(Assumptions!$D$13:$D$18,MATCH(E3781,Assumptions!$A$13:$A$18,0)),MAX(INDEX(Assumptions!$C$13:$C$18,MATCH(E3781,Assumptions!$A$13:$A$18,0)),INDEX(Assumptions!$B$13:$B$18,MATCH(E3781,Assumptions!$A$13:$A$18,0))*F3781)),2)</f>
        <v>7.9</v>
      </c>
    </row>
    <row r="3782" customFormat="false" ht="15" hidden="false" customHeight="false" outlineLevel="0" collapsed="false">
      <c r="A3782" s="24" t="s">
        <v>4605</v>
      </c>
      <c r="B3782" s="39" t="n">
        <v>46106</v>
      </c>
      <c r="C3782" s="24" t="s">
        <v>475</v>
      </c>
      <c r="D3782" s="24" t="s">
        <v>188</v>
      </c>
      <c r="E3782" s="24" t="s">
        <v>107</v>
      </c>
      <c r="F3782" s="38" t="n">
        <v>2950</v>
      </c>
      <c r="G3782" s="42" t="n">
        <f aca="false">DATE(YEAR(B3782),MONTH(B3782),1)</f>
        <v>46082</v>
      </c>
      <c r="H3782" s="24" t="str">
        <f aca="false">INDEX(Customers!$B$2:$B$601,MATCH(C3782,Customers!$A$2:$A$601,0))</f>
        <v>Coast</v>
      </c>
      <c r="I3782" s="43" t="n">
        <f aca="false">ROUND(MIN(INDEX(Assumptions!$D$13:$D$18,MATCH(E3782,Assumptions!$A$13:$A$18,0)),MAX(INDEX(Assumptions!$C$13:$C$18,MATCH(E3782,Assumptions!$A$13:$A$18,0)),INDEX(Assumptions!$B$13:$B$18,MATCH(E3782,Assumptions!$A$13:$A$18,0))*F3782)),2)</f>
        <v>0</v>
      </c>
    </row>
    <row r="3783" customFormat="false" ht="15" hidden="false" customHeight="false" outlineLevel="0" collapsed="false">
      <c r="A3783" s="24" t="s">
        <v>4606</v>
      </c>
      <c r="B3783" s="39" t="n">
        <v>46106</v>
      </c>
      <c r="C3783" s="24" t="s">
        <v>501</v>
      </c>
      <c r="D3783" s="24" t="s">
        <v>826</v>
      </c>
      <c r="E3783" s="24" t="s">
        <v>113</v>
      </c>
      <c r="F3783" s="38" t="n">
        <v>50</v>
      </c>
      <c r="G3783" s="42" t="n">
        <f aca="false">DATE(YEAR(B3783),MONTH(B3783),1)</f>
        <v>46082</v>
      </c>
      <c r="H3783" s="24" t="str">
        <f aca="false">INDEX(Customers!$B$2:$B$601,MATCH(C3783,Customers!$A$2:$A$601,0))</f>
        <v>Western</v>
      </c>
      <c r="I3783" s="43" t="n">
        <f aca="false">ROUND(MIN(INDEX(Assumptions!$D$13:$D$18,MATCH(E3783,Assumptions!$A$13:$A$18,0)),MAX(INDEX(Assumptions!$C$13:$C$18,MATCH(E3783,Assumptions!$A$13:$A$18,0)),INDEX(Assumptions!$B$13:$B$18,MATCH(E3783,Assumptions!$A$13:$A$18,0))*F3783)),2)</f>
        <v>2.5</v>
      </c>
    </row>
    <row r="3784" customFormat="false" ht="15" hidden="false" customHeight="false" outlineLevel="0" collapsed="false">
      <c r="A3784" s="24" t="s">
        <v>4607</v>
      </c>
      <c r="B3784" s="39" t="n">
        <v>46106</v>
      </c>
      <c r="C3784" s="24" t="s">
        <v>520</v>
      </c>
      <c r="D3784" s="24" t="s">
        <v>183</v>
      </c>
      <c r="E3784" s="24" t="s">
        <v>105</v>
      </c>
      <c r="F3784" s="38" t="n">
        <v>7250</v>
      </c>
      <c r="G3784" s="42" t="n">
        <f aca="false">DATE(YEAR(B3784),MONTH(B3784),1)</f>
        <v>46082</v>
      </c>
      <c r="H3784" s="24" t="str">
        <f aca="false">INDEX(Customers!$B$2:$B$601,MATCH(C3784,Customers!$A$2:$A$601,0))</f>
        <v>Coast</v>
      </c>
      <c r="I3784" s="43" t="n">
        <f aca="false">ROUND(MIN(INDEX(Assumptions!$D$13:$D$18,MATCH(E3784,Assumptions!$A$13:$A$18,0)),MAX(INDEX(Assumptions!$C$13:$C$18,MATCH(E3784,Assumptions!$A$13:$A$18,0)),INDEX(Assumptions!$B$13:$B$18,MATCH(E3784,Assumptions!$A$13:$A$18,0))*F3784)),2)</f>
        <v>108.75</v>
      </c>
    </row>
    <row r="3785" customFormat="false" ht="15" hidden="false" customHeight="false" outlineLevel="0" collapsed="false">
      <c r="A3785" s="24" t="s">
        <v>4608</v>
      </c>
      <c r="B3785" s="39" t="n">
        <v>46106</v>
      </c>
      <c r="C3785" s="24" t="s">
        <v>526</v>
      </c>
      <c r="D3785" s="24" t="s">
        <v>826</v>
      </c>
      <c r="E3785" s="24" t="s">
        <v>109</v>
      </c>
      <c r="F3785" s="38" t="n">
        <v>2280</v>
      </c>
      <c r="G3785" s="42" t="n">
        <f aca="false">DATE(YEAR(B3785),MONTH(B3785),1)</f>
        <v>46082</v>
      </c>
      <c r="H3785" s="24" t="str">
        <f aca="false">INDEX(Customers!$B$2:$B$601,MATCH(C3785,Customers!$A$2:$A$601,0))</f>
        <v>Central</v>
      </c>
      <c r="I3785" s="43" t="n">
        <f aca="false">ROUND(MIN(INDEX(Assumptions!$D$13:$D$18,MATCH(E3785,Assumptions!$A$13:$A$18,0)),MAX(INDEX(Assumptions!$C$13:$C$18,MATCH(E3785,Assumptions!$A$13:$A$18,0)),INDEX(Assumptions!$B$13:$B$18,MATCH(E3785,Assumptions!$A$13:$A$18,0))*F3785)),2)</f>
        <v>9.12</v>
      </c>
    </row>
    <row r="3786" customFormat="false" ht="15" hidden="false" customHeight="false" outlineLevel="0" collapsed="false">
      <c r="A3786" s="24" t="s">
        <v>4609</v>
      </c>
      <c r="B3786" s="39" t="n">
        <v>46106</v>
      </c>
      <c r="C3786" s="24" t="s">
        <v>530</v>
      </c>
      <c r="D3786" s="24" t="s">
        <v>826</v>
      </c>
      <c r="E3786" s="24" t="s">
        <v>103</v>
      </c>
      <c r="F3786" s="38" t="n">
        <v>20400</v>
      </c>
      <c r="G3786" s="42" t="n">
        <f aca="false">DATE(YEAR(B3786),MONTH(B3786),1)</f>
        <v>46082</v>
      </c>
      <c r="H3786" s="24" t="str">
        <f aca="false">INDEX(Customers!$B$2:$B$601,MATCH(C3786,Customers!$A$2:$A$601,0))</f>
        <v>Nairobi</v>
      </c>
      <c r="I3786" s="43" t="n">
        <f aca="false">ROUND(MIN(INDEX(Assumptions!$D$13:$D$18,MATCH(E3786,Assumptions!$A$13:$A$18,0)),MAX(INDEX(Assumptions!$C$13:$C$18,MATCH(E3786,Assumptions!$A$13:$A$18,0)),INDEX(Assumptions!$B$13:$B$18,MATCH(E3786,Assumptions!$A$13:$A$18,0))*F3786)),2)</f>
        <v>105</v>
      </c>
    </row>
    <row r="3787" customFormat="false" ht="15" hidden="false" customHeight="false" outlineLevel="0" collapsed="false">
      <c r="A3787" s="24" t="s">
        <v>4610</v>
      </c>
      <c r="B3787" s="39" t="n">
        <v>46106</v>
      </c>
      <c r="C3787" s="24" t="s">
        <v>533</v>
      </c>
      <c r="D3787" s="24" t="s">
        <v>826</v>
      </c>
      <c r="E3787" s="24" t="s">
        <v>103</v>
      </c>
      <c r="F3787" s="38" t="n">
        <v>1180</v>
      </c>
      <c r="G3787" s="42" t="n">
        <f aca="false">DATE(YEAR(B3787),MONTH(B3787),1)</f>
        <v>46082</v>
      </c>
      <c r="H3787" s="24" t="str">
        <f aca="false">INDEX(Customers!$B$2:$B$601,MATCH(C3787,Customers!$A$2:$A$601,0))</f>
        <v>Rift Valley</v>
      </c>
      <c r="I3787" s="43" t="n">
        <f aca="false">ROUND(MIN(INDEX(Assumptions!$D$13:$D$18,MATCH(E3787,Assumptions!$A$13:$A$18,0)),MAX(INDEX(Assumptions!$C$13:$C$18,MATCH(E3787,Assumptions!$A$13:$A$18,0)),INDEX(Assumptions!$B$13:$B$18,MATCH(E3787,Assumptions!$A$13:$A$18,0))*F3787)),2)</f>
        <v>11.8</v>
      </c>
    </row>
    <row r="3788" customFormat="false" ht="15" hidden="false" customHeight="false" outlineLevel="0" collapsed="false">
      <c r="A3788" s="24" t="s">
        <v>4611</v>
      </c>
      <c r="B3788" s="39" t="n">
        <v>46106</v>
      </c>
      <c r="C3788" s="24" t="s">
        <v>542</v>
      </c>
      <c r="D3788" s="24" t="s">
        <v>826</v>
      </c>
      <c r="E3788" s="24" t="s">
        <v>111</v>
      </c>
      <c r="F3788" s="38" t="n">
        <v>100</v>
      </c>
      <c r="G3788" s="42" t="n">
        <f aca="false">DATE(YEAR(B3788),MONTH(B3788),1)</f>
        <v>46082</v>
      </c>
      <c r="H3788" s="24" t="str">
        <f aca="false">INDEX(Customers!$B$2:$B$601,MATCH(C3788,Customers!$A$2:$A$601,0))</f>
        <v>Western</v>
      </c>
      <c r="I3788" s="43" t="n">
        <f aca="false">ROUND(MIN(INDEX(Assumptions!$D$13:$D$18,MATCH(E3788,Assumptions!$A$13:$A$18,0)),MAX(INDEX(Assumptions!$C$13:$C$18,MATCH(E3788,Assumptions!$A$13:$A$18,0)),INDEX(Assumptions!$B$13:$B$18,MATCH(E3788,Assumptions!$A$13:$A$18,0))*F3788)),2)</f>
        <v>4</v>
      </c>
    </row>
    <row r="3789" customFormat="false" ht="15" hidden="false" customHeight="false" outlineLevel="0" collapsed="false">
      <c r="A3789" s="24" t="s">
        <v>4612</v>
      </c>
      <c r="B3789" s="39" t="n">
        <v>46106</v>
      </c>
      <c r="C3789" s="24" t="s">
        <v>552</v>
      </c>
      <c r="D3789" s="24" t="s">
        <v>205</v>
      </c>
      <c r="E3789" s="24" t="s">
        <v>107</v>
      </c>
      <c r="F3789" s="38" t="n">
        <v>16200</v>
      </c>
      <c r="G3789" s="42" t="n">
        <f aca="false">DATE(YEAR(B3789),MONTH(B3789),1)</f>
        <v>46082</v>
      </c>
      <c r="H3789" s="24" t="str">
        <f aca="false">INDEX(Customers!$B$2:$B$601,MATCH(C3789,Customers!$A$2:$A$601,0))</f>
        <v>Eastern</v>
      </c>
      <c r="I3789" s="43" t="n">
        <f aca="false">ROUND(MIN(INDEX(Assumptions!$D$13:$D$18,MATCH(E3789,Assumptions!$A$13:$A$18,0)),MAX(INDEX(Assumptions!$C$13:$C$18,MATCH(E3789,Assumptions!$A$13:$A$18,0)),INDEX(Assumptions!$B$13:$B$18,MATCH(E3789,Assumptions!$A$13:$A$18,0))*F3789)),2)</f>
        <v>0</v>
      </c>
    </row>
    <row r="3790" customFormat="false" ht="15" hidden="false" customHeight="false" outlineLevel="0" collapsed="false">
      <c r="A3790" s="24" t="s">
        <v>4613</v>
      </c>
      <c r="B3790" s="39" t="n">
        <v>46106</v>
      </c>
      <c r="C3790" s="24" t="s">
        <v>563</v>
      </c>
      <c r="D3790" s="24" t="s">
        <v>826</v>
      </c>
      <c r="E3790" s="24" t="s">
        <v>103</v>
      </c>
      <c r="F3790" s="38" t="n">
        <v>600</v>
      </c>
      <c r="G3790" s="42" t="n">
        <f aca="false">DATE(YEAR(B3790),MONTH(B3790),1)</f>
        <v>46082</v>
      </c>
      <c r="H3790" s="24" t="str">
        <f aca="false">INDEX(Customers!$B$2:$B$601,MATCH(C3790,Customers!$A$2:$A$601,0))</f>
        <v>Nairobi</v>
      </c>
      <c r="I3790" s="43" t="n">
        <f aca="false">ROUND(MIN(INDEX(Assumptions!$D$13:$D$18,MATCH(E3790,Assumptions!$A$13:$A$18,0)),MAX(INDEX(Assumptions!$C$13:$C$18,MATCH(E3790,Assumptions!$A$13:$A$18,0)),INDEX(Assumptions!$B$13:$B$18,MATCH(E3790,Assumptions!$A$13:$A$18,0))*F3790)),2)</f>
        <v>6</v>
      </c>
    </row>
    <row r="3791" customFormat="false" ht="15" hidden="false" customHeight="false" outlineLevel="0" collapsed="false">
      <c r="A3791" s="24" t="s">
        <v>4614</v>
      </c>
      <c r="B3791" s="39" t="n">
        <v>46106</v>
      </c>
      <c r="C3791" s="24" t="s">
        <v>568</v>
      </c>
      <c r="D3791" s="24" t="s">
        <v>826</v>
      </c>
      <c r="E3791" s="24" t="s">
        <v>111</v>
      </c>
      <c r="F3791" s="38" t="n">
        <v>50</v>
      </c>
      <c r="G3791" s="42" t="n">
        <f aca="false">DATE(YEAR(B3791),MONTH(B3791),1)</f>
        <v>46082</v>
      </c>
      <c r="H3791" s="24" t="str">
        <f aca="false">INDEX(Customers!$B$2:$B$601,MATCH(C3791,Customers!$A$2:$A$601,0))</f>
        <v>Nairobi</v>
      </c>
      <c r="I3791" s="43" t="n">
        <f aca="false">ROUND(MIN(INDEX(Assumptions!$D$13:$D$18,MATCH(E3791,Assumptions!$A$13:$A$18,0)),MAX(INDEX(Assumptions!$C$13:$C$18,MATCH(E3791,Assumptions!$A$13:$A$18,0)),INDEX(Assumptions!$B$13:$B$18,MATCH(E3791,Assumptions!$A$13:$A$18,0))*F3791)),2)</f>
        <v>2</v>
      </c>
    </row>
    <row r="3792" customFormat="false" ht="15" hidden="false" customHeight="false" outlineLevel="0" collapsed="false">
      <c r="A3792" s="24" t="s">
        <v>4615</v>
      </c>
      <c r="B3792" s="39" t="n">
        <v>46106</v>
      </c>
      <c r="C3792" s="24" t="s">
        <v>576</v>
      </c>
      <c r="D3792" s="24" t="s">
        <v>826</v>
      </c>
      <c r="E3792" s="24" t="s">
        <v>113</v>
      </c>
      <c r="F3792" s="38" t="n">
        <v>500</v>
      </c>
      <c r="G3792" s="42" t="n">
        <f aca="false">DATE(YEAR(B3792),MONTH(B3792),1)</f>
        <v>46082</v>
      </c>
      <c r="H3792" s="24" t="str">
        <f aca="false">INDEX(Customers!$B$2:$B$601,MATCH(C3792,Customers!$A$2:$A$601,0))</f>
        <v>Coast</v>
      </c>
      <c r="I3792" s="43" t="n">
        <f aca="false">ROUND(MIN(INDEX(Assumptions!$D$13:$D$18,MATCH(E3792,Assumptions!$A$13:$A$18,0)),MAX(INDEX(Assumptions!$C$13:$C$18,MATCH(E3792,Assumptions!$A$13:$A$18,0)),INDEX(Assumptions!$B$13:$B$18,MATCH(E3792,Assumptions!$A$13:$A$18,0))*F3792)),2)</f>
        <v>25</v>
      </c>
    </row>
    <row r="3793" customFormat="false" ht="15" hidden="false" customHeight="false" outlineLevel="0" collapsed="false">
      <c r="A3793" s="24" t="s">
        <v>4616</v>
      </c>
      <c r="B3793" s="39" t="n">
        <v>46106</v>
      </c>
      <c r="C3793" s="24" t="s">
        <v>584</v>
      </c>
      <c r="D3793" s="24" t="s">
        <v>826</v>
      </c>
      <c r="E3793" s="24" t="s">
        <v>111</v>
      </c>
      <c r="F3793" s="38" t="n">
        <v>100</v>
      </c>
      <c r="G3793" s="42" t="n">
        <f aca="false">DATE(YEAR(B3793),MONTH(B3793),1)</f>
        <v>46082</v>
      </c>
      <c r="H3793" s="24" t="str">
        <f aca="false">INDEX(Customers!$B$2:$B$601,MATCH(C3793,Customers!$A$2:$A$601,0))</f>
        <v>Western</v>
      </c>
      <c r="I3793" s="43" t="n">
        <f aca="false">ROUND(MIN(INDEX(Assumptions!$D$13:$D$18,MATCH(E3793,Assumptions!$A$13:$A$18,0)),MAX(INDEX(Assumptions!$C$13:$C$18,MATCH(E3793,Assumptions!$A$13:$A$18,0)),INDEX(Assumptions!$B$13:$B$18,MATCH(E3793,Assumptions!$A$13:$A$18,0))*F3793)),2)</f>
        <v>4</v>
      </c>
    </row>
    <row r="3794" customFormat="false" ht="15" hidden="false" customHeight="false" outlineLevel="0" collapsed="false">
      <c r="A3794" s="24" t="s">
        <v>4617</v>
      </c>
      <c r="B3794" s="39" t="n">
        <v>46106</v>
      </c>
      <c r="C3794" s="24" t="s">
        <v>597</v>
      </c>
      <c r="D3794" s="24" t="s">
        <v>205</v>
      </c>
      <c r="E3794" s="24" t="s">
        <v>107</v>
      </c>
      <c r="F3794" s="38" t="n">
        <v>11230</v>
      </c>
      <c r="G3794" s="42" t="n">
        <f aca="false">DATE(YEAR(B3794),MONTH(B3794),1)</f>
        <v>46082</v>
      </c>
      <c r="H3794" s="24" t="str">
        <f aca="false">INDEX(Customers!$B$2:$B$601,MATCH(C3794,Customers!$A$2:$A$601,0))</f>
        <v>Eastern</v>
      </c>
      <c r="I3794" s="43" t="n">
        <f aca="false">ROUND(MIN(INDEX(Assumptions!$D$13:$D$18,MATCH(E3794,Assumptions!$A$13:$A$18,0)),MAX(INDEX(Assumptions!$C$13:$C$18,MATCH(E3794,Assumptions!$A$13:$A$18,0)),INDEX(Assumptions!$B$13:$B$18,MATCH(E3794,Assumptions!$A$13:$A$18,0))*F3794)),2)</f>
        <v>0</v>
      </c>
    </row>
    <row r="3795" customFormat="false" ht="15" hidden="false" customHeight="false" outlineLevel="0" collapsed="false">
      <c r="A3795" s="24" t="s">
        <v>4618</v>
      </c>
      <c r="B3795" s="39" t="n">
        <v>46106</v>
      </c>
      <c r="C3795" s="24" t="s">
        <v>609</v>
      </c>
      <c r="D3795" s="24" t="s">
        <v>175</v>
      </c>
      <c r="E3795" s="24" t="s">
        <v>105</v>
      </c>
      <c r="F3795" s="38" t="n">
        <v>34140</v>
      </c>
      <c r="G3795" s="42" t="n">
        <f aca="false">DATE(YEAR(B3795),MONTH(B3795),1)</f>
        <v>46082</v>
      </c>
      <c r="H3795" s="24" t="str">
        <f aca="false">INDEX(Customers!$B$2:$B$601,MATCH(C3795,Customers!$A$2:$A$601,0))</f>
        <v>Rift Valley</v>
      </c>
      <c r="I3795" s="43" t="n">
        <f aca="false">ROUND(MIN(INDEX(Assumptions!$D$13:$D$18,MATCH(E3795,Assumptions!$A$13:$A$18,0)),MAX(INDEX(Assumptions!$C$13:$C$18,MATCH(E3795,Assumptions!$A$13:$A$18,0)),INDEX(Assumptions!$B$13:$B$18,MATCH(E3795,Assumptions!$A$13:$A$18,0))*F3795)),2)</f>
        <v>200</v>
      </c>
    </row>
    <row r="3796" customFormat="false" ht="15" hidden="false" customHeight="false" outlineLevel="0" collapsed="false">
      <c r="A3796" s="24" t="s">
        <v>4619</v>
      </c>
      <c r="B3796" s="39" t="n">
        <v>46106</v>
      </c>
      <c r="C3796" s="24" t="s">
        <v>644</v>
      </c>
      <c r="D3796" s="24" t="s">
        <v>193</v>
      </c>
      <c r="E3796" s="24" t="s">
        <v>107</v>
      </c>
      <c r="F3796" s="38" t="n">
        <v>7740</v>
      </c>
      <c r="G3796" s="42" t="n">
        <f aca="false">DATE(YEAR(B3796),MONTH(B3796),1)</f>
        <v>46082</v>
      </c>
      <c r="H3796" s="24" t="str">
        <f aca="false">INDEX(Customers!$B$2:$B$601,MATCH(C3796,Customers!$A$2:$A$601,0))</f>
        <v>Western</v>
      </c>
      <c r="I3796" s="43" t="n">
        <f aca="false">ROUND(MIN(INDEX(Assumptions!$D$13:$D$18,MATCH(E3796,Assumptions!$A$13:$A$18,0)),MAX(INDEX(Assumptions!$C$13:$C$18,MATCH(E3796,Assumptions!$A$13:$A$18,0)),INDEX(Assumptions!$B$13:$B$18,MATCH(E3796,Assumptions!$A$13:$A$18,0))*F3796)),2)</f>
        <v>0</v>
      </c>
    </row>
    <row r="3797" customFormat="false" ht="15" hidden="false" customHeight="false" outlineLevel="0" collapsed="false">
      <c r="A3797" s="24" t="s">
        <v>4620</v>
      </c>
      <c r="B3797" s="39" t="n">
        <v>46106</v>
      </c>
      <c r="C3797" s="24" t="s">
        <v>663</v>
      </c>
      <c r="D3797" s="24" t="s">
        <v>826</v>
      </c>
      <c r="E3797" s="24" t="s">
        <v>111</v>
      </c>
      <c r="F3797" s="38" t="n">
        <v>20</v>
      </c>
      <c r="G3797" s="42" t="n">
        <f aca="false">DATE(YEAR(B3797),MONTH(B3797),1)</f>
        <v>46082</v>
      </c>
      <c r="H3797" s="24" t="str">
        <f aca="false">INDEX(Customers!$B$2:$B$601,MATCH(C3797,Customers!$A$2:$A$601,0))</f>
        <v>Western</v>
      </c>
      <c r="I3797" s="43" t="n">
        <f aca="false">ROUND(MIN(INDEX(Assumptions!$D$13:$D$18,MATCH(E3797,Assumptions!$A$13:$A$18,0)),MAX(INDEX(Assumptions!$C$13:$C$18,MATCH(E3797,Assumptions!$A$13:$A$18,0)),INDEX(Assumptions!$B$13:$B$18,MATCH(E3797,Assumptions!$A$13:$A$18,0))*F3797)),2)</f>
        <v>0.8</v>
      </c>
    </row>
    <row r="3798" customFormat="false" ht="15" hidden="false" customHeight="false" outlineLevel="0" collapsed="false">
      <c r="A3798" s="24" t="s">
        <v>4621</v>
      </c>
      <c r="B3798" s="39" t="n">
        <v>46106</v>
      </c>
      <c r="C3798" s="24" t="s">
        <v>665</v>
      </c>
      <c r="D3798" s="24" t="s">
        <v>826</v>
      </c>
      <c r="E3798" s="24" t="s">
        <v>113</v>
      </c>
      <c r="F3798" s="38" t="n">
        <v>1000</v>
      </c>
      <c r="G3798" s="42" t="n">
        <f aca="false">DATE(YEAR(B3798),MONTH(B3798),1)</f>
        <v>46082</v>
      </c>
      <c r="H3798" s="24" t="str">
        <f aca="false">INDEX(Customers!$B$2:$B$601,MATCH(C3798,Customers!$A$2:$A$601,0))</f>
        <v>Nairobi</v>
      </c>
      <c r="I3798" s="43" t="n">
        <f aca="false">ROUND(MIN(INDEX(Assumptions!$D$13:$D$18,MATCH(E3798,Assumptions!$A$13:$A$18,0)),MAX(INDEX(Assumptions!$C$13:$C$18,MATCH(E3798,Assumptions!$A$13:$A$18,0)),INDEX(Assumptions!$B$13:$B$18,MATCH(E3798,Assumptions!$A$13:$A$18,0))*F3798)),2)</f>
        <v>50</v>
      </c>
    </row>
    <row r="3799" customFormat="false" ht="15" hidden="false" customHeight="false" outlineLevel="0" collapsed="false">
      <c r="A3799" s="24" t="s">
        <v>4622</v>
      </c>
      <c r="B3799" s="39" t="n">
        <v>46106</v>
      </c>
      <c r="C3799" s="24" t="s">
        <v>690</v>
      </c>
      <c r="D3799" s="24" t="s">
        <v>826</v>
      </c>
      <c r="E3799" s="24" t="s">
        <v>109</v>
      </c>
      <c r="F3799" s="38" t="n">
        <v>1500</v>
      </c>
      <c r="G3799" s="42" t="n">
        <f aca="false">DATE(YEAR(B3799),MONTH(B3799),1)</f>
        <v>46082</v>
      </c>
      <c r="H3799" s="24" t="str">
        <f aca="false">INDEX(Customers!$B$2:$B$601,MATCH(C3799,Customers!$A$2:$A$601,0))</f>
        <v>Central</v>
      </c>
      <c r="I3799" s="43" t="n">
        <f aca="false">ROUND(MIN(INDEX(Assumptions!$D$13:$D$18,MATCH(E3799,Assumptions!$A$13:$A$18,0)),MAX(INDEX(Assumptions!$C$13:$C$18,MATCH(E3799,Assumptions!$A$13:$A$18,0)),INDEX(Assumptions!$B$13:$B$18,MATCH(E3799,Assumptions!$A$13:$A$18,0))*F3799)),2)</f>
        <v>6</v>
      </c>
    </row>
    <row r="3800" customFormat="false" ht="15" hidden="false" customHeight="false" outlineLevel="0" collapsed="false">
      <c r="A3800" s="24" t="s">
        <v>4623</v>
      </c>
      <c r="B3800" s="39" t="n">
        <v>46106</v>
      </c>
      <c r="C3800" s="24" t="s">
        <v>721</v>
      </c>
      <c r="D3800" s="24" t="s">
        <v>826</v>
      </c>
      <c r="E3800" s="24" t="s">
        <v>103</v>
      </c>
      <c r="F3800" s="38" t="n">
        <v>1390</v>
      </c>
      <c r="G3800" s="42" t="n">
        <f aca="false">DATE(YEAR(B3800),MONTH(B3800),1)</f>
        <v>46082</v>
      </c>
      <c r="H3800" s="24" t="str">
        <f aca="false">INDEX(Customers!$B$2:$B$601,MATCH(C3800,Customers!$A$2:$A$601,0))</f>
        <v>Western</v>
      </c>
      <c r="I3800" s="43" t="n">
        <f aca="false">ROUND(MIN(INDEX(Assumptions!$D$13:$D$18,MATCH(E3800,Assumptions!$A$13:$A$18,0)),MAX(INDEX(Assumptions!$C$13:$C$18,MATCH(E3800,Assumptions!$A$13:$A$18,0)),INDEX(Assumptions!$B$13:$B$18,MATCH(E3800,Assumptions!$A$13:$A$18,0))*F3800)),2)</f>
        <v>13.9</v>
      </c>
    </row>
    <row r="3801" customFormat="false" ht="15" hidden="false" customHeight="false" outlineLevel="0" collapsed="false">
      <c r="A3801" s="24" t="s">
        <v>4624</v>
      </c>
      <c r="B3801" s="39" t="n">
        <v>46106</v>
      </c>
      <c r="C3801" s="24" t="s">
        <v>728</v>
      </c>
      <c r="D3801" s="24" t="s">
        <v>826</v>
      </c>
      <c r="E3801" s="24" t="s">
        <v>109</v>
      </c>
      <c r="F3801" s="38" t="n">
        <v>21060</v>
      </c>
      <c r="G3801" s="42" t="n">
        <f aca="false">DATE(YEAR(B3801),MONTH(B3801),1)</f>
        <v>46082</v>
      </c>
      <c r="H3801" s="24" t="str">
        <f aca="false">INDEX(Customers!$B$2:$B$601,MATCH(C3801,Customers!$A$2:$A$601,0))</f>
        <v>Nairobi</v>
      </c>
      <c r="I3801" s="43" t="n">
        <f aca="false">ROUND(MIN(INDEX(Assumptions!$D$13:$D$18,MATCH(E3801,Assumptions!$A$13:$A$18,0)),MAX(INDEX(Assumptions!$C$13:$C$18,MATCH(E3801,Assumptions!$A$13:$A$18,0)),INDEX(Assumptions!$B$13:$B$18,MATCH(E3801,Assumptions!$A$13:$A$18,0))*F3801)),2)</f>
        <v>40</v>
      </c>
    </row>
    <row r="3802" customFormat="false" ht="15" hidden="false" customHeight="false" outlineLevel="0" collapsed="false">
      <c r="A3802" s="24" t="s">
        <v>4625</v>
      </c>
      <c r="B3802" s="39" t="n">
        <v>46106</v>
      </c>
      <c r="C3802" s="24" t="s">
        <v>748</v>
      </c>
      <c r="D3802" s="24" t="s">
        <v>205</v>
      </c>
      <c r="E3802" s="24" t="s">
        <v>107</v>
      </c>
      <c r="F3802" s="38" t="n">
        <v>68530</v>
      </c>
      <c r="G3802" s="42" t="n">
        <f aca="false">DATE(YEAR(B3802),MONTH(B3802),1)</f>
        <v>46082</v>
      </c>
      <c r="H3802" s="24" t="str">
        <f aca="false">INDEX(Customers!$B$2:$B$601,MATCH(C3802,Customers!$A$2:$A$601,0))</f>
        <v>Eastern</v>
      </c>
      <c r="I3802" s="43" t="n">
        <f aca="false">ROUND(MIN(INDEX(Assumptions!$D$13:$D$18,MATCH(E3802,Assumptions!$A$13:$A$18,0)),MAX(INDEX(Assumptions!$C$13:$C$18,MATCH(E3802,Assumptions!$A$13:$A$18,0)),INDEX(Assumptions!$B$13:$B$18,MATCH(E3802,Assumptions!$A$13:$A$18,0))*F3802)),2)</f>
        <v>0</v>
      </c>
    </row>
    <row r="3803" customFormat="false" ht="15" hidden="false" customHeight="false" outlineLevel="0" collapsed="false">
      <c r="A3803" s="24" t="s">
        <v>4626</v>
      </c>
      <c r="B3803" s="39" t="n">
        <v>46106</v>
      </c>
      <c r="C3803" s="24" t="s">
        <v>789</v>
      </c>
      <c r="D3803" s="24" t="s">
        <v>826</v>
      </c>
      <c r="E3803" s="24" t="s">
        <v>111</v>
      </c>
      <c r="F3803" s="38" t="n">
        <v>100</v>
      </c>
      <c r="G3803" s="42" t="n">
        <f aca="false">DATE(YEAR(B3803),MONTH(B3803),1)</f>
        <v>46082</v>
      </c>
      <c r="H3803" s="24" t="str">
        <f aca="false">INDEX(Customers!$B$2:$B$601,MATCH(C3803,Customers!$A$2:$A$601,0))</f>
        <v>Coast</v>
      </c>
      <c r="I3803" s="43" t="n">
        <f aca="false">ROUND(MIN(INDEX(Assumptions!$D$13:$D$18,MATCH(E3803,Assumptions!$A$13:$A$18,0)),MAX(INDEX(Assumptions!$C$13:$C$18,MATCH(E3803,Assumptions!$A$13:$A$18,0)),INDEX(Assumptions!$B$13:$B$18,MATCH(E3803,Assumptions!$A$13:$A$18,0))*F3803)),2)</f>
        <v>4</v>
      </c>
    </row>
    <row r="3804" customFormat="false" ht="15" hidden="false" customHeight="false" outlineLevel="0" collapsed="false">
      <c r="A3804" s="24" t="s">
        <v>4627</v>
      </c>
      <c r="B3804" s="39" t="n">
        <v>46106</v>
      </c>
      <c r="C3804" s="24" t="s">
        <v>810</v>
      </c>
      <c r="D3804" s="24" t="s">
        <v>826</v>
      </c>
      <c r="E3804" s="24" t="s">
        <v>113</v>
      </c>
      <c r="F3804" s="38" t="n">
        <v>250</v>
      </c>
      <c r="G3804" s="42" t="n">
        <f aca="false">DATE(YEAR(B3804),MONTH(B3804),1)</f>
        <v>46082</v>
      </c>
      <c r="H3804" s="24" t="str">
        <f aca="false">INDEX(Customers!$B$2:$B$601,MATCH(C3804,Customers!$A$2:$A$601,0))</f>
        <v>Central</v>
      </c>
      <c r="I3804" s="43" t="n">
        <f aca="false">ROUND(MIN(INDEX(Assumptions!$D$13:$D$18,MATCH(E3804,Assumptions!$A$13:$A$18,0)),MAX(INDEX(Assumptions!$C$13:$C$18,MATCH(E3804,Assumptions!$A$13:$A$18,0)),INDEX(Assumptions!$B$13:$B$18,MATCH(E3804,Assumptions!$A$13:$A$18,0))*F3804)),2)</f>
        <v>12.5</v>
      </c>
    </row>
    <row r="3805" customFormat="false" ht="15" hidden="false" customHeight="false" outlineLevel="0" collapsed="false">
      <c r="A3805" s="24" t="s">
        <v>4628</v>
      </c>
      <c r="B3805" s="39" t="n">
        <v>46107</v>
      </c>
      <c r="C3805" s="24" t="s">
        <v>271</v>
      </c>
      <c r="D3805" s="24" t="s">
        <v>826</v>
      </c>
      <c r="E3805" s="24" t="s">
        <v>103</v>
      </c>
      <c r="F3805" s="38" t="n">
        <v>1210</v>
      </c>
      <c r="G3805" s="42" t="n">
        <f aca="false">DATE(YEAR(B3805),MONTH(B3805),1)</f>
        <v>46082</v>
      </c>
      <c r="H3805" s="24" t="str">
        <f aca="false">INDEX(Customers!$B$2:$B$601,MATCH(C3805,Customers!$A$2:$A$601,0))</f>
        <v>Coast</v>
      </c>
      <c r="I3805" s="43" t="n">
        <f aca="false">ROUND(MIN(INDEX(Assumptions!$D$13:$D$18,MATCH(E3805,Assumptions!$A$13:$A$18,0)),MAX(INDEX(Assumptions!$C$13:$C$18,MATCH(E3805,Assumptions!$A$13:$A$18,0)),INDEX(Assumptions!$B$13:$B$18,MATCH(E3805,Assumptions!$A$13:$A$18,0))*F3805)),2)</f>
        <v>12.1</v>
      </c>
    </row>
    <row r="3806" customFormat="false" ht="15" hidden="false" customHeight="false" outlineLevel="0" collapsed="false">
      <c r="A3806" s="24" t="s">
        <v>4629</v>
      </c>
      <c r="B3806" s="39" t="n">
        <v>46107</v>
      </c>
      <c r="C3806" s="24" t="s">
        <v>279</v>
      </c>
      <c r="D3806" s="24" t="s">
        <v>156</v>
      </c>
      <c r="E3806" s="24" t="s">
        <v>107</v>
      </c>
      <c r="F3806" s="38" t="n">
        <v>16790</v>
      </c>
      <c r="G3806" s="42" t="n">
        <f aca="false">DATE(YEAR(B3806),MONTH(B3806),1)</f>
        <v>46082</v>
      </c>
      <c r="H3806" s="24" t="str">
        <f aca="false">INDEX(Customers!$B$2:$B$601,MATCH(C3806,Customers!$A$2:$A$601,0))</f>
        <v>Nairobi</v>
      </c>
      <c r="I3806" s="43" t="n">
        <f aca="false">ROUND(MIN(INDEX(Assumptions!$D$13:$D$18,MATCH(E3806,Assumptions!$A$13:$A$18,0)),MAX(INDEX(Assumptions!$C$13:$C$18,MATCH(E3806,Assumptions!$A$13:$A$18,0)),INDEX(Assumptions!$B$13:$B$18,MATCH(E3806,Assumptions!$A$13:$A$18,0))*F3806)),2)</f>
        <v>0</v>
      </c>
    </row>
    <row r="3807" customFormat="false" ht="15" hidden="false" customHeight="false" outlineLevel="0" collapsed="false">
      <c r="A3807" s="24" t="s">
        <v>4630</v>
      </c>
      <c r="B3807" s="39" t="n">
        <v>46107</v>
      </c>
      <c r="C3807" s="24" t="s">
        <v>313</v>
      </c>
      <c r="D3807" s="24" t="s">
        <v>826</v>
      </c>
      <c r="E3807" s="24" t="s">
        <v>109</v>
      </c>
      <c r="F3807" s="38" t="n">
        <v>7430</v>
      </c>
      <c r="G3807" s="42" t="n">
        <f aca="false">DATE(YEAR(B3807),MONTH(B3807),1)</f>
        <v>46082</v>
      </c>
      <c r="H3807" s="24" t="str">
        <f aca="false">INDEX(Customers!$B$2:$B$601,MATCH(C3807,Customers!$A$2:$A$601,0))</f>
        <v>Eastern</v>
      </c>
      <c r="I3807" s="43" t="n">
        <f aca="false">ROUND(MIN(INDEX(Assumptions!$D$13:$D$18,MATCH(E3807,Assumptions!$A$13:$A$18,0)),MAX(INDEX(Assumptions!$C$13:$C$18,MATCH(E3807,Assumptions!$A$13:$A$18,0)),INDEX(Assumptions!$B$13:$B$18,MATCH(E3807,Assumptions!$A$13:$A$18,0))*F3807)),2)</f>
        <v>29.72</v>
      </c>
    </row>
    <row r="3808" customFormat="false" ht="15" hidden="false" customHeight="false" outlineLevel="0" collapsed="false">
      <c r="A3808" s="24" t="s">
        <v>4631</v>
      </c>
      <c r="B3808" s="39" t="n">
        <v>46107</v>
      </c>
      <c r="C3808" s="24" t="s">
        <v>316</v>
      </c>
      <c r="D3808" s="24" t="s">
        <v>826</v>
      </c>
      <c r="E3808" s="24" t="s">
        <v>103</v>
      </c>
      <c r="F3808" s="38" t="n">
        <v>2710</v>
      </c>
      <c r="G3808" s="42" t="n">
        <f aca="false">DATE(YEAR(B3808),MONTH(B3808),1)</f>
        <v>46082</v>
      </c>
      <c r="H3808" s="24" t="str">
        <f aca="false">INDEX(Customers!$B$2:$B$601,MATCH(C3808,Customers!$A$2:$A$601,0))</f>
        <v>Coast</v>
      </c>
      <c r="I3808" s="43" t="n">
        <f aca="false">ROUND(MIN(INDEX(Assumptions!$D$13:$D$18,MATCH(E3808,Assumptions!$A$13:$A$18,0)),MAX(INDEX(Assumptions!$C$13:$C$18,MATCH(E3808,Assumptions!$A$13:$A$18,0)),INDEX(Assumptions!$B$13:$B$18,MATCH(E3808,Assumptions!$A$13:$A$18,0))*F3808)),2)</f>
        <v>27.1</v>
      </c>
    </row>
    <row r="3809" customFormat="false" ht="15" hidden="false" customHeight="false" outlineLevel="0" collapsed="false">
      <c r="A3809" s="24" t="s">
        <v>4632</v>
      </c>
      <c r="B3809" s="39" t="n">
        <v>46107</v>
      </c>
      <c r="C3809" s="24" t="s">
        <v>352</v>
      </c>
      <c r="D3809" s="24" t="s">
        <v>184</v>
      </c>
      <c r="E3809" s="24" t="s">
        <v>107</v>
      </c>
      <c r="F3809" s="38" t="n">
        <v>1010</v>
      </c>
      <c r="G3809" s="42" t="n">
        <f aca="false">DATE(YEAR(B3809),MONTH(B3809),1)</f>
        <v>46082</v>
      </c>
      <c r="H3809" s="24" t="str">
        <f aca="false">INDEX(Customers!$B$2:$B$601,MATCH(C3809,Customers!$A$2:$A$601,0))</f>
        <v>Coast</v>
      </c>
      <c r="I3809" s="43" t="n">
        <f aca="false">ROUND(MIN(INDEX(Assumptions!$D$13:$D$18,MATCH(E3809,Assumptions!$A$13:$A$18,0)),MAX(INDEX(Assumptions!$C$13:$C$18,MATCH(E3809,Assumptions!$A$13:$A$18,0)),INDEX(Assumptions!$B$13:$B$18,MATCH(E3809,Assumptions!$A$13:$A$18,0))*F3809)),2)</f>
        <v>0</v>
      </c>
    </row>
    <row r="3810" customFormat="false" ht="15" hidden="false" customHeight="false" outlineLevel="0" collapsed="false">
      <c r="A3810" s="24" t="s">
        <v>4633</v>
      </c>
      <c r="B3810" s="39" t="n">
        <v>46107</v>
      </c>
      <c r="C3810" s="24" t="s">
        <v>373</v>
      </c>
      <c r="D3810" s="24" t="s">
        <v>826</v>
      </c>
      <c r="E3810" s="24" t="s">
        <v>109</v>
      </c>
      <c r="F3810" s="38" t="n">
        <v>14170</v>
      </c>
      <c r="G3810" s="42" t="n">
        <f aca="false">DATE(YEAR(B3810),MONTH(B3810),1)</f>
        <v>46082</v>
      </c>
      <c r="H3810" s="24" t="str">
        <f aca="false">INDEX(Customers!$B$2:$B$601,MATCH(C3810,Customers!$A$2:$A$601,0))</f>
        <v>Rift Valley</v>
      </c>
      <c r="I3810" s="43" t="n">
        <f aca="false">ROUND(MIN(INDEX(Assumptions!$D$13:$D$18,MATCH(E3810,Assumptions!$A$13:$A$18,0)),MAX(INDEX(Assumptions!$C$13:$C$18,MATCH(E3810,Assumptions!$A$13:$A$18,0)),INDEX(Assumptions!$B$13:$B$18,MATCH(E3810,Assumptions!$A$13:$A$18,0))*F3810)),2)</f>
        <v>40</v>
      </c>
    </row>
    <row r="3811" customFormat="false" ht="15" hidden="false" customHeight="false" outlineLevel="0" collapsed="false">
      <c r="A3811" s="24" t="s">
        <v>4634</v>
      </c>
      <c r="B3811" s="39" t="n">
        <v>46107</v>
      </c>
      <c r="C3811" s="24" t="s">
        <v>375</v>
      </c>
      <c r="D3811" s="24" t="s">
        <v>184</v>
      </c>
      <c r="E3811" s="24" t="s">
        <v>105</v>
      </c>
      <c r="F3811" s="38" t="n">
        <v>4710</v>
      </c>
      <c r="G3811" s="42" t="n">
        <f aca="false">DATE(YEAR(B3811),MONTH(B3811),1)</f>
        <v>46082</v>
      </c>
      <c r="H3811" s="24" t="str">
        <f aca="false">INDEX(Customers!$B$2:$B$601,MATCH(C3811,Customers!$A$2:$A$601,0))</f>
        <v>Coast</v>
      </c>
      <c r="I3811" s="43" t="n">
        <f aca="false">ROUND(MIN(INDEX(Assumptions!$D$13:$D$18,MATCH(E3811,Assumptions!$A$13:$A$18,0)),MAX(INDEX(Assumptions!$C$13:$C$18,MATCH(E3811,Assumptions!$A$13:$A$18,0)),INDEX(Assumptions!$B$13:$B$18,MATCH(E3811,Assumptions!$A$13:$A$18,0))*F3811)),2)</f>
        <v>70.65</v>
      </c>
    </row>
    <row r="3812" customFormat="false" ht="15" hidden="false" customHeight="false" outlineLevel="0" collapsed="false">
      <c r="A3812" s="24" t="s">
        <v>4635</v>
      </c>
      <c r="B3812" s="39" t="n">
        <v>46107</v>
      </c>
      <c r="C3812" s="24" t="s">
        <v>385</v>
      </c>
      <c r="D3812" s="24" t="s">
        <v>165</v>
      </c>
      <c r="E3812" s="24" t="s">
        <v>105</v>
      </c>
      <c r="F3812" s="38" t="n">
        <v>3100</v>
      </c>
      <c r="G3812" s="42" t="n">
        <f aca="false">DATE(YEAR(B3812),MONTH(B3812),1)</f>
        <v>46082</v>
      </c>
      <c r="H3812" s="24" t="str">
        <f aca="false">INDEX(Customers!$B$2:$B$601,MATCH(C3812,Customers!$A$2:$A$601,0))</f>
        <v>Central</v>
      </c>
      <c r="I3812" s="43" t="n">
        <f aca="false">ROUND(MIN(INDEX(Assumptions!$D$13:$D$18,MATCH(E3812,Assumptions!$A$13:$A$18,0)),MAX(INDEX(Assumptions!$C$13:$C$18,MATCH(E3812,Assumptions!$A$13:$A$18,0)),INDEX(Assumptions!$B$13:$B$18,MATCH(E3812,Assumptions!$A$13:$A$18,0))*F3812)),2)</f>
        <v>46.5</v>
      </c>
    </row>
    <row r="3813" customFormat="false" ht="15" hidden="false" customHeight="false" outlineLevel="0" collapsed="false">
      <c r="A3813" s="24" t="s">
        <v>4636</v>
      </c>
      <c r="B3813" s="39" t="n">
        <v>46107</v>
      </c>
      <c r="C3813" s="24" t="s">
        <v>385</v>
      </c>
      <c r="D3813" s="24" t="s">
        <v>165</v>
      </c>
      <c r="E3813" s="24" t="s">
        <v>105</v>
      </c>
      <c r="F3813" s="38" t="n">
        <v>17100</v>
      </c>
      <c r="G3813" s="42" t="n">
        <f aca="false">DATE(YEAR(B3813),MONTH(B3813),1)</f>
        <v>46082</v>
      </c>
      <c r="H3813" s="24" t="str">
        <f aca="false">INDEX(Customers!$B$2:$B$601,MATCH(C3813,Customers!$A$2:$A$601,0))</f>
        <v>Central</v>
      </c>
      <c r="I3813" s="43" t="n">
        <f aca="false">ROUND(MIN(INDEX(Assumptions!$D$13:$D$18,MATCH(E3813,Assumptions!$A$13:$A$18,0)),MAX(INDEX(Assumptions!$C$13:$C$18,MATCH(E3813,Assumptions!$A$13:$A$18,0)),INDEX(Assumptions!$B$13:$B$18,MATCH(E3813,Assumptions!$A$13:$A$18,0))*F3813)),2)</f>
        <v>200</v>
      </c>
    </row>
    <row r="3814" customFormat="false" ht="15" hidden="false" customHeight="false" outlineLevel="0" collapsed="false">
      <c r="A3814" s="24" t="s">
        <v>4637</v>
      </c>
      <c r="B3814" s="39" t="n">
        <v>46107</v>
      </c>
      <c r="C3814" s="24" t="s">
        <v>385</v>
      </c>
      <c r="D3814" s="24" t="s">
        <v>163</v>
      </c>
      <c r="E3814" s="24" t="s">
        <v>105</v>
      </c>
      <c r="F3814" s="38" t="n">
        <v>2390</v>
      </c>
      <c r="G3814" s="42" t="n">
        <f aca="false">DATE(YEAR(B3814),MONTH(B3814),1)</f>
        <v>46082</v>
      </c>
      <c r="H3814" s="24" t="str">
        <f aca="false">INDEX(Customers!$B$2:$B$601,MATCH(C3814,Customers!$A$2:$A$601,0))</f>
        <v>Central</v>
      </c>
      <c r="I3814" s="43" t="n">
        <f aca="false">ROUND(MIN(INDEX(Assumptions!$D$13:$D$18,MATCH(E3814,Assumptions!$A$13:$A$18,0)),MAX(INDEX(Assumptions!$C$13:$C$18,MATCH(E3814,Assumptions!$A$13:$A$18,0)),INDEX(Assumptions!$B$13:$B$18,MATCH(E3814,Assumptions!$A$13:$A$18,0))*F3814)),2)</f>
        <v>35.85</v>
      </c>
    </row>
    <row r="3815" customFormat="false" ht="15" hidden="false" customHeight="false" outlineLevel="0" collapsed="false">
      <c r="A3815" s="24" t="s">
        <v>4638</v>
      </c>
      <c r="B3815" s="39" t="n">
        <v>46107</v>
      </c>
      <c r="C3815" s="24" t="s">
        <v>390</v>
      </c>
      <c r="D3815" s="24" t="s">
        <v>826</v>
      </c>
      <c r="E3815" s="24" t="s">
        <v>103</v>
      </c>
      <c r="F3815" s="38" t="n">
        <v>1870</v>
      </c>
      <c r="G3815" s="42" t="n">
        <f aca="false">DATE(YEAR(B3815),MONTH(B3815),1)</f>
        <v>46082</v>
      </c>
      <c r="H3815" s="24" t="str">
        <f aca="false">INDEX(Customers!$B$2:$B$601,MATCH(C3815,Customers!$A$2:$A$601,0))</f>
        <v>Rift Valley</v>
      </c>
      <c r="I3815" s="43" t="n">
        <f aca="false">ROUND(MIN(INDEX(Assumptions!$D$13:$D$18,MATCH(E3815,Assumptions!$A$13:$A$18,0)),MAX(INDEX(Assumptions!$C$13:$C$18,MATCH(E3815,Assumptions!$A$13:$A$18,0)),INDEX(Assumptions!$B$13:$B$18,MATCH(E3815,Assumptions!$A$13:$A$18,0))*F3815)),2)</f>
        <v>18.7</v>
      </c>
    </row>
    <row r="3816" customFormat="false" ht="15" hidden="false" customHeight="false" outlineLevel="0" collapsed="false">
      <c r="A3816" s="24" t="s">
        <v>4639</v>
      </c>
      <c r="B3816" s="39" t="n">
        <v>46107</v>
      </c>
      <c r="C3816" s="24" t="s">
        <v>391</v>
      </c>
      <c r="D3816" s="24" t="s">
        <v>150</v>
      </c>
      <c r="E3816" s="24" t="s">
        <v>107</v>
      </c>
      <c r="F3816" s="38" t="n">
        <v>22040</v>
      </c>
      <c r="G3816" s="42" t="n">
        <f aca="false">DATE(YEAR(B3816),MONTH(B3816),1)</f>
        <v>46082</v>
      </c>
      <c r="H3816" s="24" t="str">
        <f aca="false">INDEX(Customers!$B$2:$B$601,MATCH(C3816,Customers!$A$2:$A$601,0))</f>
        <v>Nairobi</v>
      </c>
      <c r="I3816" s="43" t="n">
        <f aca="false">ROUND(MIN(INDEX(Assumptions!$D$13:$D$18,MATCH(E3816,Assumptions!$A$13:$A$18,0)),MAX(INDEX(Assumptions!$C$13:$C$18,MATCH(E3816,Assumptions!$A$13:$A$18,0)),INDEX(Assumptions!$B$13:$B$18,MATCH(E3816,Assumptions!$A$13:$A$18,0))*F3816)),2)</f>
        <v>0</v>
      </c>
    </row>
    <row r="3817" customFormat="false" ht="15" hidden="false" customHeight="false" outlineLevel="0" collapsed="false">
      <c r="A3817" s="24" t="s">
        <v>4640</v>
      </c>
      <c r="B3817" s="39" t="n">
        <v>46107</v>
      </c>
      <c r="C3817" s="24" t="s">
        <v>411</v>
      </c>
      <c r="D3817" s="24" t="s">
        <v>826</v>
      </c>
      <c r="E3817" s="24" t="s">
        <v>111</v>
      </c>
      <c r="F3817" s="38" t="n">
        <v>500</v>
      </c>
      <c r="G3817" s="42" t="n">
        <f aca="false">DATE(YEAR(B3817),MONTH(B3817),1)</f>
        <v>46082</v>
      </c>
      <c r="H3817" s="24" t="str">
        <f aca="false">INDEX(Customers!$B$2:$B$601,MATCH(C3817,Customers!$A$2:$A$601,0))</f>
        <v>Nairobi</v>
      </c>
      <c r="I3817" s="43" t="n">
        <f aca="false">ROUND(MIN(INDEX(Assumptions!$D$13:$D$18,MATCH(E3817,Assumptions!$A$13:$A$18,0)),MAX(INDEX(Assumptions!$C$13:$C$18,MATCH(E3817,Assumptions!$A$13:$A$18,0)),INDEX(Assumptions!$B$13:$B$18,MATCH(E3817,Assumptions!$A$13:$A$18,0))*F3817)),2)</f>
        <v>20</v>
      </c>
    </row>
    <row r="3818" customFormat="false" ht="15" hidden="false" customHeight="false" outlineLevel="0" collapsed="false">
      <c r="A3818" s="24" t="s">
        <v>4641</v>
      </c>
      <c r="B3818" s="39" t="n">
        <v>46107</v>
      </c>
      <c r="C3818" s="24" t="s">
        <v>412</v>
      </c>
      <c r="D3818" s="24" t="s">
        <v>826</v>
      </c>
      <c r="E3818" s="24" t="s">
        <v>103</v>
      </c>
      <c r="F3818" s="38" t="n">
        <v>240</v>
      </c>
      <c r="G3818" s="42" t="n">
        <f aca="false">DATE(YEAR(B3818),MONTH(B3818),1)</f>
        <v>46082</v>
      </c>
      <c r="H3818" s="24" t="str">
        <f aca="false">INDEX(Customers!$B$2:$B$601,MATCH(C3818,Customers!$A$2:$A$601,0))</f>
        <v>Rift Valley</v>
      </c>
      <c r="I3818" s="43" t="n">
        <f aca="false">ROUND(MIN(INDEX(Assumptions!$D$13:$D$18,MATCH(E3818,Assumptions!$A$13:$A$18,0)),MAX(INDEX(Assumptions!$C$13:$C$18,MATCH(E3818,Assumptions!$A$13:$A$18,0)),INDEX(Assumptions!$B$13:$B$18,MATCH(E3818,Assumptions!$A$13:$A$18,0))*F3818)),2)</f>
        <v>5</v>
      </c>
    </row>
    <row r="3819" customFormat="false" ht="15" hidden="false" customHeight="false" outlineLevel="0" collapsed="false">
      <c r="A3819" s="24" t="s">
        <v>4642</v>
      </c>
      <c r="B3819" s="39" t="n">
        <v>46107</v>
      </c>
      <c r="C3819" s="24" t="s">
        <v>415</v>
      </c>
      <c r="D3819" s="24" t="s">
        <v>826</v>
      </c>
      <c r="E3819" s="24" t="s">
        <v>109</v>
      </c>
      <c r="F3819" s="38" t="n">
        <v>3030</v>
      </c>
      <c r="G3819" s="42" t="n">
        <f aca="false">DATE(YEAR(B3819),MONTH(B3819),1)</f>
        <v>46082</v>
      </c>
      <c r="H3819" s="24" t="str">
        <f aca="false">INDEX(Customers!$B$2:$B$601,MATCH(C3819,Customers!$A$2:$A$601,0))</f>
        <v>Coast</v>
      </c>
      <c r="I3819" s="43" t="n">
        <f aca="false">ROUND(MIN(INDEX(Assumptions!$D$13:$D$18,MATCH(E3819,Assumptions!$A$13:$A$18,0)),MAX(INDEX(Assumptions!$C$13:$C$18,MATCH(E3819,Assumptions!$A$13:$A$18,0)),INDEX(Assumptions!$B$13:$B$18,MATCH(E3819,Assumptions!$A$13:$A$18,0))*F3819)),2)</f>
        <v>12.12</v>
      </c>
    </row>
    <row r="3820" customFormat="false" ht="15" hidden="false" customHeight="false" outlineLevel="0" collapsed="false">
      <c r="A3820" s="24" t="s">
        <v>4643</v>
      </c>
      <c r="B3820" s="39" t="n">
        <v>46107</v>
      </c>
      <c r="C3820" s="24" t="s">
        <v>430</v>
      </c>
      <c r="D3820" s="24" t="s">
        <v>826</v>
      </c>
      <c r="E3820" s="24" t="s">
        <v>109</v>
      </c>
      <c r="F3820" s="38" t="n">
        <v>4000</v>
      </c>
      <c r="G3820" s="42" t="n">
        <f aca="false">DATE(YEAR(B3820),MONTH(B3820),1)</f>
        <v>46082</v>
      </c>
      <c r="H3820" s="24" t="str">
        <f aca="false">INDEX(Customers!$B$2:$B$601,MATCH(C3820,Customers!$A$2:$A$601,0))</f>
        <v>Western</v>
      </c>
      <c r="I3820" s="43" t="n">
        <f aca="false">ROUND(MIN(INDEX(Assumptions!$D$13:$D$18,MATCH(E3820,Assumptions!$A$13:$A$18,0)),MAX(INDEX(Assumptions!$C$13:$C$18,MATCH(E3820,Assumptions!$A$13:$A$18,0)),INDEX(Assumptions!$B$13:$B$18,MATCH(E3820,Assumptions!$A$13:$A$18,0))*F3820)),2)</f>
        <v>16</v>
      </c>
    </row>
    <row r="3821" customFormat="false" ht="15" hidden="false" customHeight="false" outlineLevel="0" collapsed="false">
      <c r="A3821" s="24" t="s">
        <v>4644</v>
      </c>
      <c r="B3821" s="39" t="n">
        <v>46107</v>
      </c>
      <c r="C3821" s="24" t="s">
        <v>463</v>
      </c>
      <c r="D3821" s="24" t="s">
        <v>204</v>
      </c>
      <c r="E3821" s="24" t="s">
        <v>107</v>
      </c>
      <c r="F3821" s="38" t="n">
        <v>12090</v>
      </c>
      <c r="G3821" s="42" t="n">
        <f aca="false">DATE(YEAR(B3821),MONTH(B3821),1)</f>
        <v>46082</v>
      </c>
      <c r="H3821" s="24" t="str">
        <f aca="false">INDEX(Customers!$B$2:$B$601,MATCH(C3821,Customers!$A$2:$A$601,0))</f>
        <v>Eastern</v>
      </c>
      <c r="I3821" s="43" t="n">
        <f aca="false">ROUND(MIN(INDEX(Assumptions!$D$13:$D$18,MATCH(E3821,Assumptions!$A$13:$A$18,0)),MAX(INDEX(Assumptions!$C$13:$C$18,MATCH(E3821,Assumptions!$A$13:$A$18,0)),INDEX(Assumptions!$B$13:$B$18,MATCH(E3821,Assumptions!$A$13:$A$18,0))*F3821)),2)</f>
        <v>0</v>
      </c>
    </row>
    <row r="3822" customFormat="false" ht="15" hidden="false" customHeight="false" outlineLevel="0" collapsed="false">
      <c r="A3822" s="24" t="s">
        <v>4645</v>
      </c>
      <c r="B3822" s="39" t="n">
        <v>46107</v>
      </c>
      <c r="C3822" s="24" t="s">
        <v>464</v>
      </c>
      <c r="D3822" s="24" t="s">
        <v>180</v>
      </c>
      <c r="E3822" s="24" t="s">
        <v>107</v>
      </c>
      <c r="F3822" s="38" t="n">
        <v>7750</v>
      </c>
      <c r="G3822" s="42" t="n">
        <f aca="false">DATE(YEAR(B3822),MONTH(B3822),1)</f>
        <v>46082</v>
      </c>
      <c r="H3822" s="24" t="str">
        <f aca="false">INDEX(Customers!$B$2:$B$601,MATCH(C3822,Customers!$A$2:$A$601,0))</f>
        <v>Rift Valley</v>
      </c>
      <c r="I3822" s="43" t="n">
        <f aca="false">ROUND(MIN(INDEX(Assumptions!$D$13:$D$18,MATCH(E3822,Assumptions!$A$13:$A$18,0)),MAX(INDEX(Assumptions!$C$13:$C$18,MATCH(E3822,Assumptions!$A$13:$A$18,0)),INDEX(Assumptions!$B$13:$B$18,MATCH(E3822,Assumptions!$A$13:$A$18,0))*F3822)),2)</f>
        <v>0</v>
      </c>
    </row>
    <row r="3823" customFormat="false" ht="15" hidden="false" customHeight="false" outlineLevel="0" collapsed="false">
      <c r="A3823" s="24" t="s">
        <v>4646</v>
      </c>
      <c r="B3823" s="39" t="n">
        <v>46107</v>
      </c>
      <c r="C3823" s="24" t="s">
        <v>466</v>
      </c>
      <c r="D3823" s="24" t="s">
        <v>826</v>
      </c>
      <c r="E3823" s="24" t="s">
        <v>103</v>
      </c>
      <c r="F3823" s="38" t="n">
        <v>3670</v>
      </c>
      <c r="G3823" s="42" t="n">
        <f aca="false">DATE(YEAR(B3823),MONTH(B3823),1)</f>
        <v>46082</v>
      </c>
      <c r="H3823" s="24" t="str">
        <f aca="false">INDEX(Customers!$B$2:$B$601,MATCH(C3823,Customers!$A$2:$A$601,0))</f>
        <v>Nairobi</v>
      </c>
      <c r="I3823" s="43" t="n">
        <f aca="false">ROUND(MIN(INDEX(Assumptions!$D$13:$D$18,MATCH(E3823,Assumptions!$A$13:$A$18,0)),MAX(INDEX(Assumptions!$C$13:$C$18,MATCH(E3823,Assumptions!$A$13:$A$18,0)),INDEX(Assumptions!$B$13:$B$18,MATCH(E3823,Assumptions!$A$13:$A$18,0))*F3823)),2)</f>
        <v>36.7</v>
      </c>
    </row>
    <row r="3824" customFormat="false" ht="15" hidden="false" customHeight="false" outlineLevel="0" collapsed="false">
      <c r="A3824" s="24" t="s">
        <v>4647</v>
      </c>
      <c r="B3824" s="39" t="n">
        <v>46107</v>
      </c>
      <c r="C3824" s="24" t="s">
        <v>474</v>
      </c>
      <c r="D3824" s="24" t="s">
        <v>826</v>
      </c>
      <c r="E3824" s="24" t="s">
        <v>103</v>
      </c>
      <c r="F3824" s="38" t="n">
        <v>2820</v>
      </c>
      <c r="G3824" s="42" t="n">
        <f aca="false">DATE(YEAR(B3824),MONTH(B3824),1)</f>
        <v>46082</v>
      </c>
      <c r="H3824" s="24" t="str">
        <f aca="false">INDEX(Customers!$B$2:$B$601,MATCH(C3824,Customers!$A$2:$A$601,0))</f>
        <v>Eastern</v>
      </c>
      <c r="I3824" s="43" t="n">
        <f aca="false">ROUND(MIN(INDEX(Assumptions!$D$13:$D$18,MATCH(E3824,Assumptions!$A$13:$A$18,0)),MAX(INDEX(Assumptions!$C$13:$C$18,MATCH(E3824,Assumptions!$A$13:$A$18,0)),INDEX(Assumptions!$B$13:$B$18,MATCH(E3824,Assumptions!$A$13:$A$18,0))*F3824)),2)</f>
        <v>28.2</v>
      </c>
    </row>
    <row r="3825" customFormat="false" ht="15" hidden="false" customHeight="false" outlineLevel="0" collapsed="false">
      <c r="A3825" s="24" t="s">
        <v>4648</v>
      </c>
      <c r="B3825" s="39" t="n">
        <v>46107</v>
      </c>
      <c r="C3825" s="24" t="s">
        <v>484</v>
      </c>
      <c r="D3825" s="24" t="s">
        <v>826</v>
      </c>
      <c r="E3825" s="24" t="s">
        <v>111</v>
      </c>
      <c r="F3825" s="38" t="n">
        <v>100</v>
      </c>
      <c r="G3825" s="42" t="n">
        <f aca="false">DATE(YEAR(B3825),MONTH(B3825),1)</f>
        <v>46082</v>
      </c>
      <c r="H3825" s="24" t="str">
        <f aca="false">INDEX(Customers!$B$2:$B$601,MATCH(C3825,Customers!$A$2:$A$601,0))</f>
        <v>Western</v>
      </c>
      <c r="I3825" s="43" t="n">
        <f aca="false">ROUND(MIN(INDEX(Assumptions!$D$13:$D$18,MATCH(E3825,Assumptions!$A$13:$A$18,0)),MAX(INDEX(Assumptions!$C$13:$C$18,MATCH(E3825,Assumptions!$A$13:$A$18,0)),INDEX(Assumptions!$B$13:$B$18,MATCH(E3825,Assumptions!$A$13:$A$18,0))*F3825)),2)</f>
        <v>4</v>
      </c>
    </row>
    <row r="3826" customFormat="false" ht="15" hidden="false" customHeight="false" outlineLevel="0" collapsed="false">
      <c r="A3826" s="24" t="s">
        <v>4649</v>
      </c>
      <c r="B3826" s="39" t="n">
        <v>46107</v>
      </c>
      <c r="C3826" s="24" t="s">
        <v>487</v>
      </c>
      <c r="D3826" s="24" t="s">
        <v>174</v>
      </c>
      <c r="E3826" s="24" t="s">
        <v>107</v>
      </c>
      <c r="F3826" s="38" t="n">
        <v>1630</v>
      </c>
      <c r="G3826" s="42" t="n">
        <f aca="false">DATE(YEAR(B3826),MONTH(B3826),1)</f>
        <v>46082</v>
      </c>
      <c r="H3826" s="24" t="str">
        <f aca="false">INDEX(Customers!$B$2:$B$601,MATCH(C3826,Customers!$A$2:$A$601,0))</f>
        <v>Rift Valley</v>
      </c>
      <c r="I3826" s="43" t="n">
        <f aca="false">ROUND(MIN(INDEX(Assumptions!$D$13:$D$18,MATCH(E3826,Assumptions!$A$13:$A$18,0)),MAX(INDEX(Assumptions!$C$13:$C$18,MATCH(E3826,Assumptions!$A$13:$A$18,0)),INDEX(Assumptions!$B$13:$B$18,MATCH(E3826,Assumptions!$A$13:$A$18,0))*F3826)),2)</f>
        <v>0</v>
      </c>
    </row>
    <row r="3827" customFormat="false" ht="15" hidden="false" customHeight="false" outlineLevel="0" collapsed="false">
      <c r="A3827" s="24" t="s">
        <v>4650</v>
      </c>
      <c r="B3827" s="39" t="n">
        <v>46107</v>
      </c>
      <c r="C3827" s="24" t="s">
        <v>504</v>
      </c>
      <c r="D3827" s="24" t="s">
        <v>826</v>
      </c>
      <c r="E3827" s="24" t="s">
        <v>113</v>
      </c>
      <c r="F3827" s="38" t="n">
        <v>250</v>
      </c>
      <c r="G3827" s="42" t="n">
        <f aca="false">DATE(YEAR(B3827),MONTH(B3827),1)</f>
        <v>46082</v>
      </c>
      <c r="H3827" s="24" t="str">
        <f aca="false">INDEX(Customers!$B$2:$B$601,MATCH(C3827,Customers!$A$2:$A$601,0))</f>
        <v>Coast</v>
      </c>
      <c r="I3827" s="43" t="n">
        <f aca="false">ROUND(MIN(INDEX(Assumptions!$D$13:$D$18,MATCH(E3827,Assumptions!$A$13:$A$18,0)),MAX(INDEX(Assumptions!$C$13:$C$18,MATCH(E3827,Assumptions!$A$13:$A$18,0)),INDEX(Assumptions!$B$13:$B$18,MATCH(E3827,Assumptions!$A$13:$A$18,0))*F3827)),2)</f>
        <v>12.5</v>
      </c>
    </row>
    <row r="3828" customFormat="false" ht="15" hidden="false" customHeight="false" outlineLevel="0" collapsed="false">
      <c r="A3828" s="24" t="s">
        <v>4651</v>
      </c>
      <c r="B3828" s="39" t="n">
        <v>46107</v>
      </c>
      <c r="C3828" s="24" t="s">
        <v>505</v>
      </c>
      <c r="D3828" s="24" t="s">
        <v>826</v>
      </c>
      <c r="E3828" s="24" t="s">
        <v>103</v>
      </c>
      <c r="F3828" s="38" t="n">
        <v>1480</v>
      </c>
      <c r="G3828" s="42" t="n">
        <f aca="false">DATE(YEAR(B3828),MONTH(B3828),1)</f>
        <v>46082</v>
      </c>
      <c r="H3828" s="24" t="str">
        <f aca="false">INDEX(Customers!$B$2:$B$601,MATCH(C3828,Customers!$A$2:$A$601,0))</f>
        <v>Eastern</v>
      </c>
      <c r="I3828" s="43" t="n">
        <f aca="false">ROUND(MIN(INDEX(Assumptions!$D$13:$D$18,MATCH(E3828,Assumptions!$A$13:$A$18,0)),MAX(INDEX(Assumptions!$C$13:$C$18,MATCH(E3828,Assumptions!$A$13:$A$18,0)),INDEX(Assumptions!$B$13:$B$18,MATCH(E3828,Assumptions!$A$13:$A$18,0))*F3828)),2)</f>
        <v>14.8</v>
      </c>
    </row>
    <row r="3829" customFormat="false" ht="15" hidden="false" customHeight="false" outlineLevel="0" collapsed="false">
      <c r="A3829" s="24" t="s">
        <v>4652</v>
      </c>
      <c r="B3829" s="39" t="n">
        <v>46107</v>
      </c>
      <c r="C3829" s="24" t="s">
        <v>518</v>
      </c>
      <c r="D3829" s="24" t="s">
        <v>826</v>
      </c>
      <c r="E3829" s="24" t="s">
        <v>113</v>
      </c>
      <c r="F3829" s="38" t="n">
        <v>50</v>
      </c>
      <c r="G3829" s="42" t="n">
        <f aca="false">DATE(YEAR(B3829),MONTH(B3829),1)</f>
        <v>46082</v>
      </c>
      <c r="H3829" s="24" t="str">
        <f aca="false">INDEX(Customers!$B$2:$B$601,MATCH(C3829,Customers!$A$2:$A$601,0))</f>
        <v>Nairobi</v>
      </c>
      <c r="I3829" s="43" t="n">
        <f aca="false">ROUND(MIN(INDEX(Assumptions!$D$13:$D$18,MATCH(E3829,Assumptions!$A$13:$A$18,0)),MAX(INDEX(Assumptions!$C$13:$C$18,MATCH(E3829,Assumptions!$A$13:$A$18,0)),INDEX(Assumptions!$B$13:$B$18,MATCH(E3829,Assumptions!$A$13:$A$18,0))*F3829)),2)</f>
        <v>2.5</v>
      </c>
    </row>
    <row r="3830" customFormat="false" ht="15" hidden="false" customHeight="false" outlineLevel="0" collapsed="false">
      <c r="A3830" s="24" t="s">
        <v>4653</v>
      </c>
      <c r="B3830" s="39" t="n">
        <v>46107</v>
      </c>
      <c r="C3830" s="24" t="s">
        <v>532</v>
      </c>
      <c r="D3830" s="24" t="s">
        <v>826</v>
      </c>
      <c r="E3830" s="24" t="s">
        <v>111</v>
      </c>
      <c r="F3830" s="38" t="n">
        <v>100</v>
      </c>
      <c r="G3830" s="42" t="n">
        <f aca="false">DATE(YEAR(B3830),MONTH(B3830),1)</f>
        <v>46082</v>
      </c>
      <c r="H3830" s="24" t="str">
        <f aca="false">INDEX(Customers!$B$2:$B$601,MATCH(C3830,Customers!$A$2:$A$601,0))</f>
        <v>Western</v>
      </c>
      <c r="I3830" s="43" t="n">
        <f aca="false">ROUND(MIN(INDEX(Assumptions!$D$13:$D$18,MATCH(E3830,Assumptions!$A$13:$A$18,0)),MAX(INDEX(Assumptions!$C$13:$C$18,MATCH(E3830,Assumptions!$A$13:$A$18,0)),INDEX(Assumptions!$B$13:$B$18,MATCH(E3830,Assumptions!$A$13:$A$18,0))*F3830)),2)</f>
        <v>4</v>
      </c>
    </row>
    <row r="3831" customFormat="false" ht="15" hidden="false" customHeight="false" outlineLevel="0" collapsed="false">
      <c r="A3831" s="24" t="s">
        <v>4654</v>
      </c>
      <c r="B3831" s="39" t="n">
        <v>46107</v>
      </c>
      <c r="C3831" s="24" t="s">
        <v>532</v>
      </c>
      <c r="D3831" s="24" t="s">
        <v>826</v>
      </c>
      <c r="E3831" s="24" t="s">
        <v>111</v>
      </c>
      <c r="F3831" s="38" t="n">
        <v>50</v>
      </c>
      <c r="G3831" s="42" t="n">
        <f aca="false">DATE(YEAR(B3831),MONTH(B3831),1)</f>
        <v>46082</v>
      </c>
      <c r="H3831" s="24" t="str">
        <f aca="false">INDEX(Customers!$B$2:$B$601,MATCH(C3831,Customers!$A$2:$A$601,0))</f>
        <v>Western</v>
      </c>
      <c r="I3831" s="43" t="n">
        <f aca="false">ROUND(MIN(INDEX(Assumptions!$D$13:$D$18,MATCH(E3831,Assumptions!$A$13:$A$18,0)),MAX(INDEX(Assumptions!$C$13:$C$18,MATCH(E3831,Assumptions!$A$13:$A$18,0)),INDEX(Assumptions!$B$13:$B$18,MATCH(E3831,Assumptions!$A$13:$A$18,0))*F3831)),2)</f>
        <v>2</v>
      </c>
    </row>
    <row r="3832" customFormat="false" ht="15" hidden="false" customHeight="false" outlineLevel="0" collapsed="false">
      <c r="A3832" s="24" t="s">
        <v>4655</v>
      </c>
      <c r="B3832" s="39" t="n">
        <v>46107</v>
      </c>
      <c r="C3832" s="24" t="s">
        <v>543</v>
      </c>
      <c r="D3832" s="24" t="s">
        <v>175</v>
      </c>
      <c r="E3832" s="24" t="s">
        <v>107</v>
      </c>
      <c r="F3832" s="38" t="n">
        <v>14910</v>
      </c>
      <c r="G3832" s="42" t="n">
        <f aca="false">DATE(YEAR(B3832),MONTH(B3832),1)</f>
        <v>46082</v>
      </c>
      <c r="H3832" s="24" t="str">
        <f aca="false">INDEX(Customers!$B$2:$B$601,MATCH(C3832,Customers!$A$2:$A$601,0))</f>
        <v>Central</v>
      </c>
      <c r="I3832" s="43" t="n">
        <f aca="false">ROUND(MIN(INDEX(Assumptions!$D$13:$D$18,MATCH(E3832,Assumptions!$A$13:$A$18,0)),MAX(INDEX(Assumptions!$C$13:$C$18,MATCH(E3832,Assumptions!$A$13:$A$18,0)),INDEX(Assumptions!$B$13:$B$18,MATCH(E3832,Assumptions!$A$13:$A$18,0))*F3832)),2)</f>
        <v>0</v>
      </c>
    </row>
    <row r="3833" customFormat="false" ht="15" hidden="false" customHeight="false" outlineLevel="0" collapsed="false">
      <c r="A3833" s="24" t="s">
        <v>4656</v>
      </c>
      <c r="B3833" s="39" t="n">
        <v>46107</v>
      </c>
      <c r="C3833" s="24" t="s">
        <v>545</v>
      </c>
      <c r="D3833" s="24" t="s">
        <v>826</v>
      </c>
      <c r="E3833" s="24" t="s">
        <v>103</v>
      </c>
      <c r="F3833" s="38" t="n">
        <v>840</v>
      </c>
      <c r="G3833" s="42" t="n">
        <f aca="false">DATE(YEAR(B3833),MONTH(B3833),1)</f>
        <v>46082</v>
      </c>
      <c r="H3833" s="24" t="str">
        <f aca="false">INDEX(Customers!$B$2:$B$601,MATCH(C3833,Customers!$A$2:$A$601,0))</f>
        <v>Rift Valley</v>
      </c>
      <c r="I3833" s="43" t="n">
        <f aca="false">ROUND(MIN(INDEX(Assumptions!$D$13:$D$18,MATCH(E3833,Assumptions!$A$13:$A$18,0)),MAX(INDEX(Assumptions!$C$13:$C$18,MATCH(E3833,Assumptions!$A$13:$A$18,0)),INDEX(Assumptions!$B$13:$B$18,MATCH(E3833,Assumptions!$A$13:$A$18,0))*F3833)),2)</f>
        <v>8.4</v>
      </c>
    </row>
    <row r="3834" customFormat="false" ht="15" hidden="false" customHeight="false" outlineLevel="0" collapsed="false">
      <c r="A3834" s="24" t="s">
        <v>4657</v>
      </c>
      <c r="B3834" s="39" t="n">
        <v>46107</v>
      </c>
      <c r="C3834" s="24" t="s">
        <v>556</v>
      </c>
      <c r="D3834" s="24" t="s">
        <v>826</v>
      </c>
      <c r="E3834" s="24" t="s">
        <v>111</v>
      </c>
      <c r="F3834" s="38" t="n">
        <v>200</v>
      </c>
      <c r="G3834" s="42" t="n">
        <f aca="false">DATE(YEAR(B3834),MONTH(B3834),1)</f>
        <v>46082</v>
      </c>
      <c r="H3834" s="24" t="str">
        <f aca="false">INDEX(Customers!$B$2:$B$601,MATCH(C3834,Customers!$A$2:$A$601,0))</f>
        <v>Central</v>
      </c>
      <c r="I3834" s="43" t="n">
        <f aca="false">ROUND(MIN(INDEX(Assumptions!$D$13:$D$18,MATCH(E3834,Assumptions!$A$13:$A$18,0)),MAX(INDEX(Assumptions!$C$13:$C$18,MATCH(E3834,Assumptions!$A$13:$A$18,0)),INDEX(Assumptions!$B$13:$B$18,MATCH(E3834,Assumptions!$A$13:$A$18,0))*F3834)),2)</f>
        <v>8</v>
      </c>
    </row>
    <row r="3835" customFormat="false" ht="15" hidden="false" customHeight="false" outlineLevel="0" collapsed="false">
      <c r="A3835" s="24" t="s">
        <v>4658</v>
      </c>
      <c r="B3835" s="39" t="n">
        <v>46107</v>
      </c>
      <c r="C3835" s="24" t="s">
        <v>558</v>
      </c>
      <c r="D3835" s="24" t="s">
        <v>826</v>
      </c>
      <c r="E3835" s="24" t="s">
        <v>111</v>
      </c>
      <c r="F3835" s="38" t="n">
        <v>100</v>
      </c>
      <c r="G3835" s="42" t="n">
        <f aca="false">DATE(YEAR(B3835),MONTH(B3835),1)</f>
        <v>46082</v>
      </c>
      <c r="H3835" s="24" t="str">
        <f aca="false">INDEX(Customers!$B$2:$B$601,MATCH(C3835,Customers!$A$2:$A$601,0))</f>
        <v>Rift Valley</v>
      </c>
      <c r="I3835" s="43" t="n">
        <f aca="false">ROUND(MIN(INDEX(Assumptions!$D$13:$D$18,MATCH(E3835,Assumptions!$A$13:$A$18,0)),MAX(INDEX(Assumptions!$C$13:$C$18,MATCH(E3835,Assumptions!$A$13:$A$18,0)),INDEX(Assumptions!$B$13:$B$18,MATCH(E3835,Assumptions!$A$13:$A$18,0))*F3835)),2)</f>
        <v>4</v>
      </c>
    </row>
    <row r="3836" customFormat="false" ht="15" hidden="false" customHeight="false" outlineLevel="0" collapsed="false">
      <c r="A3836" s="24" t="s">
        <v>4659</v>
      </c>
      <c r="B3836" s="39" t="n">
        <v>46107</v>
      </c>
      <c r="C3836" s="24" t="s">
        <v>559</v>
      </c>
      <c r="D3836" s="24" t="s">
        <v>826</v>
      </c>
      <c r="E3836" s="24" t="s">
        <v>103</v>
      </c>
      <c r="F3836" s="38" t="n">
        <v>3050</v>
      </c>
      <c r="G3836" s="42" t="n">
        <f aca="false">DATE(YEAR(B3836),MONTH(B3836),1)</f>
        <v>46082</v>
      </c>
      <c r="H3836" s="24" t="str">
        <f aca="false">INDEX(Customers!$B$2:$B$601,MATCH(C3836,Customers!$A$2:$A$601,0))</f>
        <v>Eastern</v>
      </c>
      <c r="I3836" s="43" t="n">
        <f aca="false">ROUND(MIN(INDEX(Assumptions!$D$13:$D$18,MATCH(E3836,Assumptions!$A$13:$A$18,0)),MAX(INDEX(Assumptions!$C$13:$C$18,MATCH(E3836,Assumptions!$A$13:$A$18,0)),INDEX(Assumptions!$B$13:$B$18,MATCH(E3836,Assumptions!$A$13:$A$18,0))*F3836)),2)</f>
        <v>30.5</v>
      </c>
    </row>
    <row r="3837" customFormat="false" ht="15" hidden="false" customHeight="false" outlineLevel="0" collapsed="false">
      <c r="A3837" s="24" t="s">
        <v>4660</v>
      </c>
      <c r="B3837" s="39" t="n">
        <v>46107</v>
      </c>
      <c r="C3837" s="24" t="s">
        <v>569</v>
      </c>
      <c r="D3837" s="24" t="s">
        <v>826</v>
      </c>
      <c r="E3837" s="24" t="s">
        <v>103</v>
      </c>
      <c r="F3837" s="38" t="n">
        <v>930</v>
      </c>
      <c r="G3837" s="42" t="n">
        <f aca="false">DATE(YEAR(B3837),MONTH(B3837),1)</f>
        <v>46082</v>
      </c>
      <c r="H3837" s="24" t="str">
        <f aca="false">INDEX(Customers!$B$2:$B$601,MATCH(C3837,Customers!$A$2:$A$601,0))</f>
        <v>Nairobi</v>
      </c>
      <c r="I3837" s="43" t="n">
        <f aca="false">ROUND(MIN(INDEX(Assumptions!$D$13:$D$18,MATCH(E3837,Assumptions!$A$13:$A$18,0)),MAX(INDEX(Assumptions!$C$13:$C$18,MATCH(E3837,Assumptions!$A$13:$A$18,0)),INDEX(Assumptions!$B$13:$B$18,MATCH(E3837,Assumptions!$A$13:$A$18,0))*F3837)),2)</f>
        <v>9.3</v>
      </c>
    </row>
    <row r="3838" customFormat="false" ht="15" hidden="false" customHeight="false" outlineLevel="0" collapsed="false">
      <c r="A3838" s="24" t="s">
        <v>4661</v>
      </c>
      <c r="B3838" s="39" t="n">
        <v>46107</v>
      </c>
      <c r="C3838" s="24" t="s">
        <v>585</v>
      </c>
      <c r="D3838" s="24" t="s">
        <v>826</v>
      </c>
      <c r="E3838" s="24" t="s">
        <v>109</v>
      </c>
      <c r="F3838" s="38" t="n">
        <v>5410</v>
      </c>
      <c r="G3838" s="42" t="n">
        <f aca="false">DATE(YEAR(B3838),MONTH(B3838),1)</f>
        <v>46082</v>
      </c>
      <c r="H3838" s="24" t="str">
        <f aca="false">INDEX(Customers!$B$2:$B$601,MATCH(C3838,Customers!$A$2:$A$601,0))</f>
        <v>Eastern</v>
      </c>
      <c r="I3838" s="43" t="n">
        <f aca="false">ROUND(MIN(INDEX(Assumptions!$D$13:$D$18,MATCH(E3838,Assumptions!$A$13:$A$18,0)),MAX(INDEX(Assumptions!$C$13:$C$18,MATCH(E3838,Assumptions!$A$13:$A$18,0)),INDEX(Assumptions!$B$13:$B$18,MATCH(E3838,Assumptions!$A$13:$A$18,0))*F3838)),2)</f>
        <v>21.64</v>
      </c>
    </row>
    <row r="3839" customFormat="false" ht="15" hidden="false" customHeight="false" outlineLevel="0" collapsed="false">
      <c r="A3839" s="24" t="s">
        <v>4662</v>
      </c>
      <c r="B3839" s="39" t="n">
        <v>46107</v>
      </c>
      <c r="C3839" s="24" t="s">
        <v>591</v>
      </c>
      <c r="D3839" s="24" t="s">
        <v>166</v>
      </c>
      <c r="E3839" s="24" t="s">
        <v>107</v>
      </c>
      <c r="F3839" s="38" t="n">
        <v>1930</v>
      </c>
      <c r="G3839" s="42" t="n">
        <f aca="false">DATE(YEAR(B3839),MONTH(B3839),1)</f>
        <v>46082</v>
      </c>
      <c r="H3839" s="24" t="str">
        <f aca="false">INDEX(Customers!$B$2:$B$601,MATCH(C3839,Customers!$A$2:$A$601,0))</f>
        <v>Central</v>
      </c>
      <c r="I3839" s="43" t="n">
        <f aca="false">ROUND(MIN(INDEX(Assumptions!$D$13:$D$18,MATCH(E3839,Assumptions!$A$13:$A$18,0)),MAX(INDEX(Assumptions!$C$13:$C$18,MATCH(E3839,Assumptions!$A$13:$A$18,0)),INDEX(Assumptions!$B$13:$B$18,MATCH(E3839,Assumptions!$A$13:$A$18,0))*F3839)),2)</f>
        <v>0</v>
      </c>
    </row>
    <row r="3840" customFormat="false" ht="15" hidden="false" customHeight="false" outlineLevel="0" collapsed="false">
      <c r="A3840" s="24" t="s">
        <v>4663</v>
      </c>
      <c r="B3840" s="39" t="n">
        <v>46107</v>
      </c>
      <c r="C3840" s="24" t="s">
        <v>613</v>
      </c>
      <c r="D3840" s="24" t="s">
        <v>826</v>
      </c>
      <c r="E3840" s="24" t="s">
        <v>113</v>
      </c>
      <c r="F3840" s="38" t="n">
        <v>50</v>
      </c>
      <c r="G3840" s="42" t="n">
        <f aca="false">DATE(YEAR(B3840),MONTH(B3840),1)</f>
        <v>46082</v>
      </c>
      <c r="H3840" s="24" t="str">
        <f aca="false">INDEX(Customers!$B$2:$B$601,MATCH(C3840,Customers!$A$2:$A$601,0))</f>
        <v>Rift Valley</v>
      </c>
      <c r="I3840" s="43" t="n">
        <f aca="false">ROUND(MIN(INDEX(Assumptions!$D$13:$D$18,MATCH(E3840,Assumptions!$A$13:$A$18,0)),MAX(INDEX(Assumptions!$C$13:$C$18,MATCH(E3840,Assumptions!$A$13:$A$18,0)),INDEX(Assumptions!$B$13:$B$18,MATCH(E3840,Assumptions!$A$13:$A$18,0))*F3840)),2)</f>
        <v>2.5</v>
      </c>
    </row>
    <row r="3841" customFormat="false" ht="15" hidden="false" customHeight="false" outlineLevel="0" collapsed="false">
      <c r="A3841" s="24" t="s">
        <v>4664</v>
      </c>
      <c r="B3841" s="39" t="n">
        <v>46107</v>
      </c>
      <c r="C3841" s="24" t="s">
        <v>623</v>
      </c>
      <c r="D3841" s="24" t="s">
        <v>826</v>
      </c>
      <c r="E3841" s="24" t="s">
        <v>113</v>
      </c>
      <c r="F3841" s="38" t="n">
        <v>2000</v>
      </c>
      <c r="G3841" s="42" t="n">
        <f aca="false">DATE(YEAR(B3841),MONTH(B3841),1)</f>
        <v>46082</v>
      </c>
      <c r="H3841" s="24" t="str">
        <f aca="false">INDEX(Customers!$B$2:$B$601,MATCH(C3841,Customers!$A$2:$A$601,0))</f>
        <v>Central</v>
      </c>
      <c r="I3841" s="43" t="n">
        <f aca="false">ROUND(MIN(INDEX(Assumptions!$D$13:$D$18,MATCH(E3841,Assumptions!$A$13:$A$18,0)),MAX(INDEX(Assumptions!$C$13:$C$18,MATCH(E3841,Assumptions!$A$13:$A$18,0)),INDEX(Assumptions!$B$13:$B$18,MATCH(E3841,Assumptions!$A$13:$A$18,0))*F3841)),2)</f>
        <v>100</v>
      </c>
    </row>
    <row r="3842" customFormat="false" ht="15" hidden="false" customHeight="false" outlineLevel="0" collapsed="false">
      <c r="A3842" s="24" t="s">
        <v>4665</v>
      </c>
      <c r="B3842" s="39" t="n">
        <v>46107</v>
      </c>
      <c r="C3842" s="24" t="s">
        <v>623</v>
      </c>
      <c r="D3842" s="24" t="s">
        <v>826</v>
      </c>
      <c r="E3842" s="24" t="s">
        <v>113</v>
      </c>
      <c r="F3842" s="38" t="n">
        <v>250</v>
      </c>
      <c r="G3842" s="42" t="n">
        <f aca="false">DATE(YEAR(B3842),MONTH(B3842),1)</f>
        <v>46082</v>
      </c>
      <c r="H3842" s="24" t="str">
        <f aca="false">INDEX(Customers!$B$2:$B$601,MATCH(C3842,Customers!$A$2:$A$601,0))</f>
        <v>Central</v>
      </c>
      <c r="I3842" s="43" t="n">
        <f aca="false">ROUND(MIN(INDEX(Assumptions!$D$13:$D$18,MATCH(E3842,Assumptions!$A$13:$A$18,0)),MAX(INDEX(Assumptions!$C$13:$C$18,MATCH(E3842,Assumptions!$A$13:$A$18,0)),INDEX(Assumptions!$B$13:$B$18,MATCH(E3842,Assumptions!$A$13:$A$18,0))*F3842)),2)</f>
        <v>12.5</v>
      </c>
    </row>
    <row r="3843" customFormat="false" ht="15" hidden="false" customHeight="false" outlineLevel="0" collapsed="false">
      <c r="A3843" s="24" t="s">
        <v>4666</v>
      </c>
      <c r="B3843" s="39" t="n">
        <v>46107</v>
      </c>
      <c r="C3843" s="24" t="s">
        <v>629</v>
      </c>
      <c r="D3843" s="24" t="s">
        <v>826</v>
      </c>
      <c r="E3843" s="24" t="s">
        <v>113</v>
      </c>
      <c r="F3843" s="38" t="n">
        <v>1000</v>
      </c>
      <c r="G3843" s="42" t="n">
        <f aca="false">DATE(YEAR(B3843),MONTH(B3843),1)</f>
        <v>46082</v>
      </c>
      <c r="H3843" s="24" t="str">
        <f aca="false">INDEX(Customers!$B$2:$B$601,MATCH(C3843,Customers!$A$2:$A$601,0))</f>
        <v>Nairobi</v>
      </c>
      <c r="I3843" s="43" t="n">
        <f aca="false">ROUND(MIN(INDEX(Assumptions!$D$13:$D$18,MATCH(E3843,Assumptions!$A$13:$A$18,0)),MAX(INDEX(Assumptions!$C$13:$C$18,MATCH(E3843,Assumptions!$A$13:$A$18,0)),INDEX(Assumptions!$B$13:$B$18,MATCH(E3843,Assumptions!$A$13:$A$18,0))*F3843)),2)</f>
        <v>50</v>
      </c>
    </row>
    <row r="3844" customFormat="false" ht="15" hidden="false" customHeight="false" outlineLevel="0" collapsed="false">
      <c r="A3844" s="24" t="s">
        <v>4667</v>
      </c>
      <c r="B3844" s="39" t="n">
        <v>46107</v>
      </c>
      <c r="C3844" s="24" t="s">
        <v>632</v>
      </c>
      <c r="D3844" s="24" t="s">
        <v>826</v>
      </c>
      <c r="E3844" s="24" t="s">
        <v>103</v>
      </c>
      <c r="F3844" s="38" t="n">
        <v>470</v>
      </c>
      <c r="G3844" s="42" t="n">
        <f aca="false">DATE(YEAR(B3844),MONTH(B3844),1)</f>
        <v>46082</v>
      </c>
      <c r="H3844" s="24" t="str">
        <f aca="false">INDEX(Customers!$B$2:$B$601,MATCH(C3844,Customers!$A$2:$A$601,0))</f>
        <v>Western</v>
      </c>
      <c r="I3844" s="43" t="n">
        <f aca="false">ROUND(MIN(INDEX(Assumptions!$D$13:$D$18,MATCH(E3844,Assumptions!$A$13:$A$18,0)),MAX(INDEX(Assumptions!$C$13:$C$18,MATCH(E3844,Assumptions!$A$13:$A$18,0)),INDEX(Assumptions!$B$13:$B$18,MATCH(E3844,Assumptions!$A$13:$A$18,0))*F3844)),2)</f>
        <v>5</v>
      </c>
    </row>
    <row r="3845" customFormat="false" ht="15" hidden="false" customHeight="false" outlineLevel="0" collapsed="false">
      <c r="A3845" s="24" t="s">
        <v>4668</v>
      </c>
      <c r="B3845" s="39" t="n">
        <v>46107</v>
      </c>
      <c r="C3845" s="24" t="s">
        <v>639</v>
      </c>
      <c r="D3845" s="24" t="s">
        <v>162</v>
      </c>
      <c r="E3845" s="24" t="s">
        <v>107</v>
      </c>
      <c r="F3845" s="38" t="n">
        <v>990</v>
      </c>
      <c r="G3845" s="42" t="n">
        <f aca="false">DATE(YEAR(B3845),MONTH(B3845),1)</f>
        <v>46082</v>
      </c>
      <c r="H3845" s="24" t="str">
        <f aca="false">INDEX(Customers!$B$2:$B$601,MATCH(C3845,Customers!$A$2:$A$601,0))</f>
        <v>Nairobi</v>
      </c>
      <c r="I3845" s="43" t="n">
        <f aca="false">ROUND(MIN(INDEX(Assumptions!$D$13:$D$18,MATCH(E3845,Assumptions!$A$13:$A$18,0)),MAX(INDEX(Assumptions!$C$13:$C$18,MATCH(E3845,Assumptions!$A$13:$A$18,0)),INDEX(Assumptions!$B$13:$B$18,MATCH(E3845,Assumptions!$A$13:$A$18,0))*F3845)),2)</f>
        <v>0</v>
      </c>
    </row>
    <row r="3846" customFormat="false" ht="15" hidden="false" customHeight="false" outlineLevel="0" collapsed="false">
      <c r="A3846" s="24" t="s">
        <v>4669</v>
      </c>
      <c r="B3846" s="39" t="n">
        <v>46107</v>
      </c>
      <c r="C3846" s="24" t="s">
        <v>642</v>
      </c>
      <c r="D3846" s="24" t="s">
        <v>826</v>
      </c>
      <c r="E3846" s="24" t="s">
        <v>109</v>
      </c>
      <c r="F3846" s="38" t="n">
        <v>3290</v>
      </c>
      <c r="G3846" s="42" t="n">
        <f aca="false">DATE(YEAR(B3846),MONTH(B3846),1)</f>
        <v>46082</v>
      </c>
      <c r="H3846" s="24" t="str">
        <f aca="false">INDEX(Customers!$B$2:$B$601,MATCH(C3846,Customers!$A$2:$A$601,0))</f>
        <v>Rift Valley</v>
      </c>
      <c r="I3846" s="43" t="n">
        <f aca="false">ROUND(MIN(INDEX(Assumptions!$D$13:$D$18,MATCH(E3846,Assumptions!$A$13:$A$18,0)),MAX(INDEX(Assumptions!$C$13:$C$18,MATCH(E3846,Assumptions!$A$13:$A$18,0)),INDEX(Assumptions!$B$13:$B$18,MATCH(E3846,Assumptions!$A$13:$A$18,0))*F3846)),2)</f>
        <v>13.16</v>
      </c>
    </row>
    <row r="3847" customFormat="false" ht="15" hidden="false" customHeight="false" outlineLevel="0" collapsed="false">
      <c r="A3847" s="24" t="s">
        <v>4670</v>
      </c>
      <c r="B3847" s="39" t="n">
        <v>46107</v>
      </c>
      <c r="C3847" s="24" t="s">
        <v>647</v>
      </c>
      <c r="D3847" s="24" t="s">
        <v>826</v>
      </c>
      <c r="E3847" s="24" t="s">
        <v>109</v>
      </c>
      <c r="F3847" s="38" t="n">
        <v>3350</v>
      </c>
      <c r="G3847" s="42" t="n">
        <f aca="false">DATE(YEAR(B3847),MONTH(B3847),1)</f>
        <v>46082</v>
      </c>
      <c r="H3847" s="24" t="str">
        <f aca="false">INDEX(Customers!$B$2:$B$601,MATCH(C3847,Customers!$A$2:$A$601,0))</f>
        <v>Central</v>
      </c>
      <c r="I3847" s="43" t="n">
        <f aca="false">ROUND(MIN(INDEX(Assumptions!$D$13:$D$18,MATCH(E3847,Assumptions!$A$13:$A$18,0)),MAX(INDEX(Assumptions!$C$13:$C$18,MATCH(E3847,Assumptions!$A$13:$A$18,0)),INDEX(Assumptions!$B$13:$B$18,MATCH(E3847,Assumptions!$A$13:$A$18,0))*F3847)),2)</f>
        <v>13.4</v>
      </c>
    </row>
    <row r="3848" customFormat="false" ht="15" hidden="false" customHeight="false" outlineLevel="0" collapsed="false">
      <c r="A3848" s="24" t="s">
        <v>4671</v>
      </c>
      <c r="B3848" s="39" t="n">
        <v>46107</v>
      </c>
      <c r="C3848" s="24" t="s">
        <v>653</v>
      </c>
      <c r="D3848" s="24" t="s">
        <v>826</v>
      </c>
      <c r="E3848" s="24" t="s">
        <v>111</v>
      </c>
      <c r="F3848" s="38" t="n">
        <v>500</v>
      </c>
      <c r="G3848" s="42" t="n">
        <f aca="false">DATE(YEAR(B3848),MONTH(B3848),1)</f>
        <v>46082</v>
      </c>
      <c r="H3848" s="24" t="str">
        <f aca="false">INDEX(Customers!$B$2:$B$601,MATCH(C3848,Customers!$A$2:$A$601,0))</f>
        <v>Nairobi</v>
      </c>
      <c r="I3848" s="43" t="n">
        <f aca="false">ROUND(MIN(INDEX(Assumptions!$D$13:$D$18,MATCH(E3848,Assumptions!$A$13:$A$18,0)),MAX(INDEX(Assumptions!$C$13:$C$18,MATCH(E3848,Assumptions!$A$13:$A$18,0)),INDEX(Assumptions!$B$13:$B$18,MATCH(E3848,Assumptions!$A$13:$A$18,0))*F3848)),2)</f>
        <v>20</v>
      </c>
    </row>
    <row r="3849" customFormat="false" ht="15" hidden="false" customHeight="false" outlineLevel="0" collapsed="false">
      <c r="A3849" s="24" t="s">
        <v>4672</v>
      </c>
      <c r="B3849" s="39" t="n">
        <v>46107</v>
      </c>
      <c r="C3849" s="24" t="s">
        <v>681</v>
      </c>
      <c r="D3849" s="24" t="s">
        <v>201</v>
      </c>
      <c r="E3849" s="24" t="s">
        <v>105</v>
      </c>
      <c r="F3849" s="38" t="n">
        <v>4800</v>
      </c>
      <c r="G3849" s="42" t="n">
        <f aca="false">DATE(YEAR(B3849),MONTH(B3849),1)</f>
        <v>46082</v>
      </c>
      <c r="H3849" s="24" t="str">
        <f aca="false">INDEX(Customers!$B$2:$B$601,MATCH(C3849,Customers!$A$2:$A$601,0))</f>
        <v>Western</v>
      </c>
      <c r="I3849" s="43" t="n">
        <f aca="false">ROUND(MIN(INDEX(Assumptions!$D$13:$D$18,MATCH(E3849,Assumptions!$A$13:$A$18,0)),MAX(INDEX(Assumptions!$C$13:$C$18,MATCH(E3849,Assumptions!$A$13:$A$18,0)),INDEX(Assumptions!$B$13:$B$18,MATCH(E3849,Assumptions!$A$13:$A$18,0))*F3849)),2)</f>
        <v>72</v>
      </c>
    </row>
    <row r="3850" customFormat="false" ht="15" hidden="false" customHeight="false" outlineLevel="0" collapsed="false">
      <c r="A3850" s="24" t="s">
        <v>4673</v>
      </c>
      <c r="B3850" s="39" t="n">
        <v>46107</v>
      </c>
      <c r="C3850" s="24" t="s">
        <v>681</v>
      </c>
      <c r="D3850" s="24" t="s">
        <v>826</v>
      </c>
      <c r="E3850" s="24" t="s">
        <v>111</v>
      </c>
      <c r="F3850" s="38" t="n">
        <v>50</v>
      </c>
      <c r="G3850" s="42" t="n">
        <f aca="false">DATE(YEAR(B3850),MONTH(B3850),1)</f>
        <v>46082</v>
      </c>
      <c r="H3850" s="24" t="str">
        <f aca="false">INDEX(Customers!$B$2:$B$601,MATCH(C3850,Customers!$A$2:$A$601,0))</f>
        <v>Western</v>
      </c>
      <c r="I3850" s="43" t="n">
        <f aca="false">ROUND(MIN(INDEX(Assumptions!$D$13:$D$18,MATCH(E3850,Assumptions!$A$13:$A$18,0)),MAX(INDEX(Assumptions!$C$13:$C$18,MATCH(E3850,Assumptions!$A$13:$A$18,0)),INDEX(Assumptions!$B$13:$B$18,MATCH(E3850,Assumptions!$A$13:$A$18,0))*F3850)),2)</f>
        <v>2</v>
      </c>
    </row>
    <row r="3851" customFormat="false" ht="15" hidden="false" customHeight="false" outlineLevel="0" collapsed="false">
      <c r="A3851" s="24" t="s">
        <v>4674</v>
      </c>
      <c r="B3851" s="39" t="n">
        <v>46107</v>
      </c>
      <c r="C3851" s="24" t="s">
        <v>685</v>
      </c>
      <c r="D3851" s="24" t="s">
        <v>826</v>
      </c>
      <c r="E3851" s="24" t="s">
        <v>103</v>
      </c>
      <c r="F3851" s="38" t="n">
        <v>2190</v>
      </c>
      <c r="G3851" s="42" t="n">
        <f aca="false">DATE(YEAR(B3851),MONTH(B3851),1)</f>
        <v>46082</v>
      </c>
      <c r="H3851" s="24" t="str">
        <f aca="false">INDEX(Customers!$B$2:$B$601,MATCH(C3851,Customers!$A$2:$A$601,0))</f>
        <v>Nairobi</v>
      </c>
      <c r="I3851" s="43" t="n">
        <f aca="false">ROUND(MIN(INDEX(Assumptions!$D$13:$D$18,MATCH(E3851,Assumptions!$A$13:$A$18,0)),MAX(INDEX(Assumptions!$C$13:$C$18,MATCH(E3851,Assumptions!$A$13:$A$18,0)),INDEX(Assumptions!$B$13:$B$18,MATCH(E3851,Assumptions!$A$13:$A$18,0))*F3851)),2)</f>
        <v>21.9</v>
      </c>
    </row>
    <row r="3852" customFormat="false" ht="15" hidden="false" customHeight="false" outlineLevel="0" collapsed="false">
      <c r="A3852" s="24" t="s">
        <v>4675</v>
      </c>
      <c r="B3852" s="39" t="n">
        <v>46107</v>
      </c>
      <c r="C3852" s="24" t="s">
        <v>700</v>
      </c>
      <c r="D3852" s="24" t="s">
        <v>826</v>
      </c>
      <c r="E3852" s="24" t="s">
        <v>111</v>
      </c>
      <c r="F3852" s="38" t="n">
        <v>100</v>
      </c>
      <c r="G3852" s="42" t="n">
        <f aca="false">DATE(YEAR(B3852),MONTH(B3852),1)</f>
        <v>46082</v>
      </c>
      <c r="H3852" s="24" t="str">
        <f aca="false">INDEX(Customers!$B$2:$B$601,MATCH(C3852,Customers!$A$2:$A$601,0))</f>
        <v>Western</v>
      </c>
      <c r="I3852" s="43" t="n">
        <f aca="false">ROUND(MIN(INDEX(Assumptions!$D$13:$D$18,MATCH(E3852,Assumptions!$A$13:$A$18,0)),MAX(INDEX(Assumptions!$C$13:$C$18,MATCH(E3852,Assumptions!$A$13:$A$18,0)),INDEX(Assumptions!$B$13:$B$18,MATCH(E3852,Assumptions!$A$13:$A$18,0))*F3852)),2)</f>
        <v>4</v>
      </c>
    </row>
    <row r="3853" customFormat="false" ht="15" hidden="false" customHeight="false" outlineLevel="0" collapsed="false">
      <c r="A3853" s="24" t="s">
        <v>4676</v>
      </c>
      <c r="B3853" s="39" t="n">
        <v>46107</v>
      </c>
      <c r="C3853" s="24" t="s">
        <v>701</v>
      </c>
      <c r="D3853" s="24" t="s">
        <v>153</v>
      </c>
      <c r="E3853" s="24" t="s">
        <v>105</v>
      </c>
      <c r="F3853" s="38" t="n">
        <v>20950</v>
      </c>
      <c r="G3853" s="42" t="n">
        <f aca="false">DATE(YEAR(B3853),MONTH(B3853),1)</f>
        <v>46082</v>
      </c>
      <c r="H3853" s="24" t="str">
        <f aca="false">INDEX(Customers!$B$2:$B$601,MATCH(C3853,Customers!$A$2:$A$601,0))</f>
        <v>Nairobi</v>
      </c>
      <c r="I3853" s="43" t="n">
        <f aca="false">ROUND(MIN(INDEX(Assumptions!$D$13:$D$18,MATCH(E3853,Assumptions!$A$13:$A$18,0)),MAX(INDEX(Assumptions!$C$13:$C$18,MATCH(E3853,Assumptions!$A$13:$A$18,0)),INDEX(Assumptions!$B$13:$B$18,MATCH(E3853,Assumptions!$A$13:$A$18,0))*F3853)),2)</f>
        <v>200</v>
      </c>
    </row>
    <row r="3854" customFormat="false" ht="15" hidden="false" customHeight="false" outlineLevel="0" collapsed="false">
      <c r="A3854" s="24" t="s">
        <v>4677</v>
      </c>
      <c r="B3854" s="39" t="n">
        <v>46107</v>
      </c>
      <c r="C3854" s="24" t="s">
        <v>747</v>
      </c>
      <c r="D3854" s="24" t="s">
        <v>205</v>
      </c>
      <c r="E3854" s="24" t="s">
        <v>107</v>
      </c>
      <c r="F3854" s="38" t="n">
        <v>2750</v>
      </c>
      <c r="G3854" s="42" t="n">
        <f aca="false">DATE(YEAR(B3854),MONTH(B3854),1)</f>
        <v>46082</v>
      </c>
      <c r="H3854" s="24" t="str">
        <f aca="false">INDEX(Customers!$B$2:$B$601,MATCH(C3854,Customers!$A$2:$A$601,0))</f>
        <v>Eastern</v>
      </c>
      <c r="I3854" s="43" t="n">
        <f aca="false">ROUND(MIN(INDEX(Assumptions!$D$13:$D$18,MATCH(E3854,Assumptions!$A$13:$A$18,0)),MAX(INDEX(Assumptions!$C$13:$C$18,MATCH(E3854,Assumptions!$A$13:$A$18,0)),INDEX(Assumptions!$B$13:$B$18,MATCH(E3854,Assumptions!$A$13:$A$18,0))*F3854)),2)</f>
        <v>0</v>
      </c>
    </row>
    <row r="3855" customFormat="false" ht="15" hidden="false" customHeight="false" outlineLevel="0" collapsed="false">
      <c r="A3855" s="24" t="s">
        <v>4678</v>
      </c>
      <c r="B3855" s="39" t="n">
        <v>46107</v>
      </c>
      <c r="C3855" s="24" t="s">
        <v>778</v>
      </c>
      <c r="D3855" s="24" t="s">
        <v>826</v>
      </c>
      <c r="E3855" s="24" t="s">
        <v>113</v>
      </c>
      <c r="F3855" s="38" t="n">
        <v>500</v>
      </c>
      <c r="G3855" s="42" t="n">
        <f aca="false">DATE(YEAR(B3855),MONTH(B3855),1)</f>
        <v>46082</v>
      </c>
      <c r="H3855" s="24" t="str">
        <f aca="false">INDEX(Customers!$B$2:$B$601,MATCH(C3855,Customers!$A$2:$A$601,0))</f>
        <v>Nairobi</v>
      </c>
      <c r="I3855" s="43" t="n">
        <f aca="false">ROUND(MIN(INDEX(Assumptions!$D$13:$D$18,MATCH(E3855,Assumptions!$A$13:$A$18,0)),MAX(INDEX(Assumptions!$C$13:$C$18,MATCH(E3855,Assumptions!$A$13:$A$18,0)),INDEX(Assumptions!$B$13:$B$18,MATCH(E3855,Assumptions!$A$13:$A$18,0))*F3855)),2)</f>
        <v>25</v>
      </c>
    </row>
    <row r="3856" customFormat="false" ht="15" hidden="false" customHeight="false" outlineLevel="0" collapsed="false">
      <c r="A3856" s="24" t="s">
        <v>4679</v>
      </c>
      <c r="B3856" s="39" t="n">
        <v>46107</v>
      </c>
      <c r="C3856" s="24" t="s">
        <v>787</v>
      </c>
      <c r="D3856" s="24" t="s">
        <v>210</v>
      </c>
      <c r="E3856" s="24" t="s">
        <v>105</v>
      </c>
      <c r="F3856" s="38" t="n">
        <v>2110</v>
      </c>
      <c r="G3856" s="42" t="n">
        <f aca="false">DATE(YEAR(B3856),MONTH(B3856),1)</f>
        <v>46082</v>
      </c>
      <c r="H3856" s="24" t="str">
        <f aca="false">INDEX(Customers!$B$2:$B$601,MATCH(C3856,Customers!$A$2:$A$601,0))</f>
        <v>Eastern</v>
      </c>
      <c r="I3856" s="43" t="n">
        <f aca="false">ROUND(MIN(INDEX(Assumptions!$D$13:$D$18,MATCH(E3856,Assumptions!$A$13:$A$18,0)),MAX(INDEX(Assumptions!$C$13:$C$18,MATCH(E3856,Assumptions!$A$13:$A$18,0)),INDEX(Assumptions!$B$13:$B$18,MATCH(E3856,Assumptions!$A$13:$A$18,0))*F3856)),2)</f>
        <v>31.65</v>
      </c>
    </row>
    <row r="3857" customFormat="false" ht="15" hidden="false" customHeight="false" outlineLevel="0" collapsed="false">
      <c r="A3857" s="24" t="s">
        <v>4680</v>
      </c>
      <c r="B3857" s="39" t="n">
        <v>46108</v>
      </c>
      <c r="C3857" s="24" t="s">
        <v>234</v>
      </c>
      <c r="D3857" s="24" t="s">
        <v>826</v>
      </c>
      <c r="E3857" s="24" t="s">
        <v>113</v>
      </c>
      <c r="F3857" s="38" t="n">
        <v>250</v>
      </c>
      <c r="G3857" s="42" t="n">
        <f aca="false">DATE(YEAR(B3857),MONTH(B3857),1)</f>
        <v>46082</v>
      </c>
      <c r="H3857" s="24" t="str">
        <f aca="false">INDEX(Customers!$B$2:$B$601,MATCH(C3857,Customers!$A$2:$A$601,0))</f>
        <v>Rift Valley</v>
      </c>
      <c r="I3857" s="43" t="n">
        <f aca="false">ROUND(MIN(INDEX(Assumptions!$D$13:$D$18,MATCH(E3857,Assumptions!$A$13:$A$18,0)),MAX(INDEX(Assumptions!$C$13:$C$18,MATCH(E3857,Assumptions!$A$13:$A$18,0)),INDEX(Assumptions!$B$13:$B$18,MATCH(E3857,Assumptions!$A$13:$A$18,0))*F3857)),2)</f>
        <v>12.5</v>
      </c>
    </row>
    <row r="3858" customFormat="false" ht="15" hidden="false" customHeight="false" outlineLevel="0" collapsed="false">
      <c r="A3858" s="24" t="s">
        <v>4681</v>
      </c>
      <c r="B3858" s="39" t="n">
        <v>46108</v>
      </c>
      <c r="C3858" s="24" t="s">
        <v>242</v>
      </c>
      <c r="D3858" s="24" t="s">
        <v>826</v>
      </c>
      <c r="E3858" s="24" t="s">
        <v>113</v>
      </c>
      <c r="F3858" s="38" t="n">
        <v>250</v>
      </c>
      <c r="G3858" s="42" t="n">
        <f aca="false">DATE(YEAR(B3858),MONTH(B3858),1)</f>
        <v>46082</v>
      </c>
      <c r="H3858" s="24" t="str">
        <f aca="false">INDEX(Customers!$B$2:$B$601,MATCH(C3858,Customers!$A$2:$A$601,0))</f>
        <v>Central</v>
      </c>
      <c r="I3858" s="43" t="n">
        <f aca="false">ROUND(MIN(INDEX(Assumptions!$D$13:$D$18,MATCH(E3858,Assumptions!$A$13:$A$18,0)),MAX(INDEX(Assumptions!$C$13:$C$18,MATCH(E3858,Assumptions!$A$13:$A$18,0)),INDEX(Assumptions!$B$13:$B$18,MATCH(E3858,Assumptions!$A$13:$A$18,0))*F3858)),2)</f>
        <v>12.5</v>
      </c>
    </row>
    <row r="3859" customFormat="false" ht="15" hidden="false" customHeight="false" outlineLevel="0" collapsed="false">
      <c r="A3859" s="24" t="s">
        <v>4682</v>
      </c>
      <c r="B3859" s="39" t="n">
        <v>46108</v>
      </c>
      <c r="C3859" s="24" t="s">
        <v>247</v>
      </c>
      <c r="D3859" s="24" t="s">
        <v>826</v>
      </c>
      <c r="E3859" s="24" t="s">
        <v>109</v>
      </c>
      <c r="F3859" s="38" t="n">
        <v>3160</v>
      </c>
      <c r="G3859" s="42" t="n">
        <f aca="false">DATE(YEAR(B3859),MONTH(B3859),1)</f>
        <v>46082</v>
      </c>
      <c r="H3859" s="24" t="str">
        <f aca="false">INDEX(Customers!$B$2:$B$601,MATCH(C3859,Customers!$A$2:$A$601,0))</f>
        <v>Nairobi</v>
      </c>
      <c r="I3859" s="43" t="n">
        <f aca="false">ROUND(MIN(INDEX(Assumptions!$D$13:$D$18,MATCH(E3859,Assumptions!$A$13:$A$18,0)),MAX(INDEX(Assumptions!$C$13:$C$18,MATCH(E3859,Assumptions!$A$13:$A$18,0)),INDEX(Assumptions!$B$13:$B$18,MATCH(E3859,Assumptions!$A$13:$A$18,0))*F3859)),2)</f>
        <v>12.64</v>
      </c>
    </row>
    <row r="3860" customFormat="false" ht="15" hidden="false" customHeight="false" outlineLevel="0" collapsed="false">
      <c r="A3860" s="24" t="s">
        <v>4683</v>
      </c>
      <c r="B3860" s="39" t="n">
        <v>46108</v>
      </c>
      <c r="C3860" s="24" t="s">
        <v>256</v>
      </c>
      <c r="D3860" s="24" t="s">
        <v>826</v>
      </c>
      <c r="E3860" s="24" t="s">
        <v>103</v>
      </c>
      <c r="F3860" s="38" t="n">
        <v>9620</v>
      </c>
      <c r="G3860" s="42" t="n">
        <f aca="false">DATE(YEAR(B3860),MONTH(B3860),1)</f>
        <v>46082</v>
      </c>
      <c r="H3860" s="24" t="str">
        <f aca="false">INDEX(Customers!$B$2:$B$601,MATCH(C3860,Customers!$A$2:$A$601,0))</f>
        <v>Eastern</v>
      </c>
      <c r="I3860" s="43" t="n">
        <f aca="false">ROUND(MIN(INDEX(Assumptions!$D$13:$D$18,MATCH(E3860,Assumptions!$A$13:$A$18,0)),MAX(INDEX(Assumptions!$C$13:$C$18,MATCH(E3860,Assumptions!$A$13:$A$18,0)),INDEX(Assumptions!$B$13:$B$18,MATCH(E3860,Assumptions!$A$13:$A$18,0))*F3860)),2)</f>
        <v>96.2</v>
      </c>
    </row>
    <row r="3861" customFormat="false" ht="15" hidden="false" customHeight="false" outlineLevel="0" collapsed="false">
      <c r="A3861" s="24" t="s">
        <v>4684</v>
      </c>
      <c r="B3861" s="39" t="n">
        <v>46108</v>
      </c>
      <c r="C3861" s="24" t="s">
        <v>265</v>
      </c>
      <c r="D3861" s="24" t="s">
        <v>826</v>
      </c>
      <c r="E3861" s="24" t="s">
        <v>103</v>
      </c>
      <c r="F3861" s="38" t="n">
        <v>2870</v>
      </c>
      <c r="G3861" s="42" t="n">
        <f aca="false">DATE(YEAR(B3861),MONTH(B3861),1)</f>
        <v>46082</v>
      </c>
      <c r="H3861" s="24" t="str">
        <f aca="false">INDEX(Customers!$B$2:$B$601,MATCH(C3861,Customers!$A$2:$A$601,0))</f>
        <v>Nairobi</v>
      </c>
      <c r="I3861" s="43" t="n">
        <f aca="false">ROUND(MIN(INDEX(Assumptions!$D$13:$D$18,MATCH(E3861,Assumptions!$A$13:$A$18,0)),MAX(INDEX(Assumptions!$C$13:$C$18,MATCH(E3861,Assumptions!$A$13:$A$18,0)),INDEX(Assumptions!$B$13:$B$18,MATCH(E3861,Assumptions!$A$13:$A$18,0))*F3861)),2)</f>
        <v>28.7</v>
      </c>
    </row>
    <row r="3862" customFormat="false" ht="15" hidden="false" customHeight="false" outlineLevel="0" collapsed="false">
      <c r="A3862" s="24" t="s">
        <v>4685</v>
      </c>
      <c r="B3862" s="39" t="n">
        <v>46108</v>
      </c>
      <c r="C3862" s="24" t="s">
        <v>277</v>
      </c>
      <c r="D3862" s="24" t="s">
        <v>826</v>
      </c>
      <c r="E3862" s="24" t="s">
        <v>103</v>
      </c>
      <c r="F3862" s="38" t="n">
        <v>6650</v>
      </c>
      <c r="G3862" s="42" t="n">
        <f aca="false">DATE(YEAR(B3862),MONTH(B3862),1)</f>
        <v>46082</v>
      </c>
      <c r="H3862" s="24" t="str">
        <f aca="false">INDEX(Customers!$B$2:$B$601,MATCH(C3862,Customers!$A$2:$A$601,0))</f>
        <v>Rift Valley</v>
      </c>
      <c r="I3862" s="43" t="n">
        <f aca="false">ROUND(MIN(INDEX(Assumptions!$D$13:$D$18,MATCH(E3862,Assumptions!$A$13:$A$18,0)),MAX(INDEX(Assumptions!$C$13:$C$18,MATCH(E3862,Assumptions!$A$13:$A$18,0)),INDEX(Assumptions!$B$13:$B$18,MATCH(E3862,Assumptions!$A$13:$A$18,0))*F3862)),2)</f>
        <v>66.5</v>
      </c>
    </row>
    <row r="3863" customFormat="false" ht="15" hidden="false" customHeight="false" outlineLevel="0" collapsed="false">
      <c r="A3863" s="24" t="s">
        <v>4686</v>
      </c>
      <c r="B3863" s="39" t="n">
        <v>46108</v>
      </c>
      <c r="C3863" s="24" t="s">
        <v>299</v>
      </c>
      <c r="D3863" s="24" t="s">
        <v>826</v>
      </c>
      <c r="E3863" s="24" t="s">
        <v>103</v>
      </c>
      <c r="F3863" s="38" t="n">
        <v>3250</v>
      </c>
      <c r="G3863" s="42" t="n">
        <f aca="false">DATE(YEAR(B3863),MONTH(B3863),1)</f>
        <v>46082</v>
      </c>
      <c r="H3863" s="24" t="str">
        <f aca="false">INDEX(Customers!$B$2:$B$601,MATCH(C3863,Customers!$A$2:$A$601,0))</f>
        <v>Nairobi</v>
      </c>
      <c r="I3863" s="43" t="n">
        <f aca="false">ROUND(MIN(INDEX(Assumptions!$D$13:$D$18,MATCH(E3863,Assumptions!$A$13:$A$18,0)),MAX(INDEX(Assumptions!$C$13:$C$18,MATCH(E3863,Assumptions!$A$13:$A$18,0)),INDEX(Assumptions!$B$13:$B$18,MATCH(E3863,Assumptions!$A$13:$A$18,0))*F3863)),2)</f>
        <v>32.5</v>
      </c>
    </row>
    <row r="3864" customFormat="false" ht="15" hidden="false" customHeight="false" outlineLevel="0" collapsed="false">
      <c r="A3864" s="24" t="s">
        <v>4687</v>
      </c>
      <c r="B3864" s="39" t="n">
        <v>46108</v>
      </c>
      <c r="C3864" s="24" t="s">
        <v>306</v>
      </c>
      <c r="D3864" s="24" t="s">
        <v>826</v>
      </c>
      <c r="E3864" s="24" t="s">
        <v>103</v>
      </c>
      <c r="F3864" s="38" t="n">
        <v>7150</v>
      </c>
      <c r="G3864" s="42" t="n">
        <f aca="false">DATE(YEAR(B3864),MONTH(B3864),1)</f>
        <v>46082</v>
      </c>
      <c r="H3864" s="24" t="str">
        <f aca="false">INDEX(Customers!$B$2:$B$601,MATCH(C3864,Customers!$A$2:$A$601,0))</f>
        <v>Rift Valley</v>
      </c>
      <c r="I3864" s="43" t="n">
        <f aca="false">ROUND(MIN(INDEX(Assumptions!$D$13:$D$18,MATCH(E3864,Assumptions!$A$13:$A$18,0)),MAX(INDEX(Assumptions!$C$13:$C$18,MATCH(E3864,Assumptions!$A$13:$A$18,0)),INDEX(Assumptions!$B$13:$B$18,MATCH(E3864,Assumptions!$A$13:$A$18,0))*F3864)),2)</f>
        <v>71.5</v>
      </c>
    </row>
    <row r="3865" customFormat="false" ht="15" hidden="false" customHeight="false" outlineLevel="0" collapsed="false">
      <c r="A3865" s="24" t="s">
        <v>4688</v>
      </c>
      <c r="B3865" s="39" t="n">
        <v>46108</v>
      </c>
      <c r="C3865" s="24" t="s">
        <v>314</v>
      </c>
      <c r="D3865" s="24" t="s">
        <v>201</v>
      </c>
      <c r="E3865" s="24" t="s">
        <v>105</v>
      </c>
      <c r="F3865" s="38" t="n">
        <v>1340</v>
      </c>
      <c r="G3865" s="42" t="n">
        <f aca="false">DATE(YEAR(B3865),MONTH(B3865),1)</f>
        <v>46082</v>
      </c>
      <c r="H3865" s="24" t="str">
        <f aca="false">INDEX(Customers!$B$2:$B$601,MATCH(C3865,Customers!$A$2:$A$601,0))</f>
        <v>Western</v>
      </c>
      <c r="I3865" s="43" t="n">
        <f aca="false">ROUND(MIN(INDEX(Assumptions!$D$13:$D$18,MATCH(E3865,Assumptions!$A$13:$A$18,0)),MAX(INDEX(Assumptions!$C$13:$C$18,MATCH(E3865,Assumptions!$A$13:$A$18,0)),INDEX(Assumptions!$B$13:$B$18,MATCH(E3865,Assumptions!$A$13:$A$18,0))*F3865)),2)</f>
        <v>20.1</v>
      </c>
    </row>
    <row r="3866" customFormat="false" ht="15" hidden="false" customHeight="false" outlineLevel="0" collapsed="false">
      <c r="A3866" s="24" t="s">
        <v>4689</v>
      </c>
      <c r="B3866" s="39" t="n">
        <v>46108</v>
      </c>
      <c r="C3866" s="24" t="s">
        <v>328</v>
      </c>
      <c r="D3866" s="24" t="s">
        <v>826</v>
      </c>
      <c r="E3866" s="24" t="s">
        <v>109</v>
      </c>
      <c r="F3866" s="38" t="n">
        <v>760</v>
      </c>
      <c r="G3866" s="42" t="n">
        <f aca="false">DATE(YEAR(B3866),MONTH(B3866),1)</f>
        <v>46082</v>
      </c>
      <c r="H3866" s="24" t="str">
        <f aca="false">INDEX(Customers!$B$2:$B$601,MATCH(C3866,Customers!$A$2:$A$601,0))</f>
        <v>Western</v>
      </c>
      <c r="I3866" s="43" t="n">
        <f aca="false">ROUND(MIN(INDEX(Assumptions!$D$13:$D$18,MATCH(E3866,Assumptions!$A$13:$A$18,0)),MAX(INDEX(Assumptions!$C$13:$C$18,MATCH(E3866,Assumptions!$A$13:$A$18,0)),INDEX(Assumptions!$B$13:$B$18,MATCH(E3866,Assumptions!$A$13:$A$18,0))*F3866)),2)</f>
        <v>3.04</v>
      </c>
    </row>
    <row r="3867" customFormat="false" ht="15" hidden="false" customHeight="false" outlineLevel="0" collapsed="false">
      <c r="A3867" s="24" t="s">
        <v>4690</v>
      </c>
      <c r="B3867" s="39" t="n">
        <v>46108</v>
      </c>
      <c r="C3867" s="24" t="s">
        <v>347</v>
      </c>
      <c r="D3867" s="24" t="s">
        <v>188</v>
      </c>
      <c r="E3867" s="24" t="s">
        <v>107</v>
      </c>
      <c r="F3867" s="38" t="n">
        <v>5850</v>
      </c>
      <c r="G3867" s="42" t="n">
        <f aca="false">DATE(YEAR(B3867),MONTH(B3867),1)</f>
        <v>46082</v>
      </c>
      <c r="H3867" s="24" t="str">
        <f aca="false">INDEX(Customers!$B$2:$B$601,MATCH(C3867,Customers!$A$2:$A$601,0))</f>
        <v>Coast</v>
      </c>
      <c r="I3867" s="43" t="n">
        <f aca="false">ROUND(MIN(INDEX(Assumptions!$D$13:$D$18,MATCH(E3867,Assumptions!$A$13:$A$18,0)),MAX(INDEX(Assumptions!$C$13:$C$18,MATCH(E3867,Assumptions!$A$13:$A$18,0)),INDEX(Assumptions!$B$13:$B$18,MATCH(E3867,Assumptions!$A$13:$A$18,0))*F3867)),2)</f>
        <v>0</v>
      </c>
    </row>
    <row r="3868" customFormat="false" ht="15" hidden="false" customHeight="false" outlineLevel="0" collapsed="false">
      <c r="A3868" s="24" t="s">
        <v>4691</v>
      </c>
      <c r="B3868" s="39" t="n">
        <v>46108</v>
      </c>
      <c r="C3868" s="24" t="s">
        <v>367</v>
      </c>
      <c r="D3868" s="24" t="s">
        <v>826</v>
      </c>
      <c r="E3868" s="24" t="s">
        <v>111</v>
      </c>
      <c r="F3868" s="38" t="n">
        <v>50</v>
      </c>
      <c r="G3868" s="42" t="n">
        <f aca="false">DATE(YEAR(B3868),MONTH(B3868),1)</f>
        <v>46082</v>
      </c>
      <c r="H3868" s="24" t="str">
        <f aca="false">INDEX(Customers!$B$2:$B$601,MATCH(C3868,Customers!$A$2:$A$601,0))</f>
        <v>Nairobi</v>
      </c>
      <c r="I3868" s="43" t="n">
        <f aca="false">ROUND(MIN(INDEX(Assumptions!$D$13:$D$18,MATCH(E3868,Assumptions!$A$13:$A$18,0)),MAX(INDEX(Assumptions!$C$13:$C$18,MATCH(E3868,Assumptions!$A$13:$A$18,0)),INDEX(Assumptions!$B$13:$B$18,MATCH(E3868,Assumptions!$A$13:$A$18,0))*F3868)),2)</f>
        <v>2</v>
      </c>
    </row>
    <row r="3869" customFormat="false" ht="15" hidden="false" customHeight="false" outlineLevel="0" collapsed="false">
      <c r="A3869" s="24" t="s">
        <v>4692</v>
      </c>
      <c r="B3869" s="39" t="n">
        <v>46108</v>
      </c>
      <c r="C3869" s="24" t="s">
        <v>380</v>
      </c>
      <c r="D3869" s="24" t="s">
        <v>826</v>
      </c>
      <c r="E3869" s="24" t="s">
        <v>103</v>
      </c>
      <c r="F3869" s="38" t="n">
        <v>3030</v>
      </c>
      <c r="G3869" s="42" t="n">
        <f aca="false">DATE(YEAR(B3869),MONTH(B3869),1)</f>
        <v>46082</v>
      </c>
      <c r="H3869" s="24" t="str">
        <f aca="false">INDEX(Customers!$B$2:$B$601,MATCH(C3869,Customers!$A$2:$A$601,0))</f>
        <v>Western</v>
      </c>
      <c r="I3869" s="43" t="n">
        <f aca="false">ROUND(MIN(INDEX(Assumptions!$D$13:$D$18,MATCH(E3869,Assumptions!$A$13:$A$18,0)),MAX(INDEX(Assumptions!$C$13:$C$18,MATCH(E3869,Assumptions!$A$13:$A$18,0)),INDEX(Assumptions!$B$13:$B$18,MATCH(E3869,Assumptions!$A$13:$A$18,0))*F3869)),2)</f>
        <v>30.3</v>
      </c>
    </row>
    <row r="3870" customFormat="false" ht="15" hidden="false" customHeight="false" outlineLevel="0" collapsed="false">
      <c r="A3870" s="24" t="s">
        <v>4693</v>
      </c>
      <c r="B3870" s="39" t="n">
        <v>46108</v>
      </c>
      <c r="C3870" s="24" t="s">
        <v>384</v>
      </c>
      <c r="D3870" s="24" t="s">
        <v>826</v>
      </c>
      <c r="E3870" s="24" t="s">
        <v>111</v>
      </c>
      <c r="F3870" s="38" t="n">
        <v>100</v>
      </c>
      <c r="G3870" s="42" t="n">
        <f aca="false">DATE(YEAR(B3870),MONTH(B3870),1)</f>
        <v>46082</v>
      </c>
      <c r="H3870" s="24" t="str">
        <f aca="false">INDEX(Customers!$B$2:$B$601,MATCH(C3870,Customers!$A$2:$A$601,0))</f>
        <v>Western</v>
      </c>
      <c r="I3870" s="43" t="n">
        <f aca="false">ROUND(MIN(INDEX(Assumptions!$D$13:$D$18,MATCH(E3870,Assumptions!$A$13:$A$18,0)),MAX(INDEX(Assumptions!$C$13:$C$18,MATCH(E3870,Assumptions!$A$13:$A$18,0)),INDEX(Assumptions!$B$13:$B$18,MATCH(E3870,Assumptions!$A$13:$A$18,0))*F3870)),2)</f>
        <v>4</v>
      </c>
    </row>
    <row r="3871" customFormat="false" ht="15" hidden="false" customHeight="false" outlineLevel="0" collapsed="false">
      <c r="A3871" s="24" t="s">
        <v>4694</v>
      </c>
      <c r="B3871" s="39" t="n">
        <v>46108</v>
      </c>
      <c r="C3871" s="24" t="s">
        <v>397</v>
      </c>
      <c r="D3871" s="24" t="s">
        <v>826</v>
      </c>
      <c r="E3871" s="24" t="s">
        <v>109</v>
      </c>
      <c r="F3871" s="38" t="n">
        <v>2140</v>
      </c>
      <c r="G3871" s="42" t="n">
        <f aca="false">DATE(YEAR(B3871),MONTH(B3871),1)</f>
        <v>46082</v>
      </c>
      <c r="H3871" s="24" t="str">
        <f aca="false">INDEX(Customers!$B$2:$B$601,MATCH(C3871,Customers!$A$2:$A$601,0))</f>
        <v>Western</v>
      </c>
      <c r="I3871" s="43" t="n">
        <f aca="false">ROUND(MIN(INDEX(Assumptions!$D$13:$D$18,MATCH(E3871,Assumptions!$A$13:$A$18,0)),MAX(INDEX(Assumptions!$C$13:$C$18,MATCH(E3871,Assumptions!$A$13:$A$18,0)),INDEX(Assumptions!$B$13:$B$18,MATCH(E3871,Assumptions!$A$13:$A$18,0))*F3871)),2)</f>
        <v>8.56</v>
      </c>
    </row>
    <row r="3872" customFormat="false" ht="15" hidden="false" customHeight="false" outlineLevel="0" collapsed="false">
      <c r="A3872" s="24" t="s">
        <v>4695</v>
      </c>
      <c r="B3872" s="39" t="n">
        <v>46108</v>
      </c>
      <c r="C3872" s="24" t="s">
        <v>405</v>
      </c>
      <c r="D3872" s="24" t="s">
        <v>826</v>
      </c>
      <c r="E3872" s="24" t="s">
        <v>103</v>
      </c>
      <c r="F3872" s="38" t="n">
        <v>860</v>
      </c>
      <c r="G3872" s="42" t="n">
        <f aca="false">DATE(YEAR(B3872),MONTH(B3872),1)</f>
        <v>46082</v>
      </c>
      <c r="H3872" s="24" t="str">
        <f aca="false">INDEX(Customers!$B$2:$B$601,MATCH(C3872,Customers!$A$2:$A$601,0))</f>
        <v>Nairobi</v>
      </c>
      <c r="I3872" s="43" t="n">
        <f aca="false">ROUND(MIN(INDEX(Assumptions!$D$13:$D$18,MATCH(E3872,Assumptions!$A$13:$A$18,0)),MAX(INDEX(Assumptions!$C$13:$C$18,MATCH(E3872,Assumptions!$A$13:$A$18,0)),INDEX(Assumptions!$B$13:$B$18,MATCH(E3872,Assumptions!$A$13:$A$18,0))*F3872)),2)</f>
        <v>8.6</v>
      </c>
    </row>
    <row r="3873" customFormat="false" ht="15" hidden="false" customHeight="false" outlineLevel="0" collapsed="false">
      <c r="A3873" s="24" t="s">
        <v>4696</v>
      </c>
      <c r="B3873" s="39" t="n">
        <v>46108</v>
      </c>
      <c r="C3873" s="24" t="s">
        <v>406</v>
      </c>
      <c r="D3873" s="24" t="s">
        <v>826</v>
      </c>
      <c r="E3873" s="24" t="s">
        <v>113</v>
      </c>
      <c r="F3873" s="38" t="n">
        <v>99</v>
      </c>
      <c r="G3873" s="42" t="n">
        <f aca="false">DATE(YEAR(B3873),MONTH(B3873),1)</f>
        <v>46082</v>
      </c>
      <c r="H3873" s="24" t="str">
        <f aca="false">INDEX(Customers!$B$2:$B$601,MATCH(C3873,Customers!$A$2:$A$601,0))</f>
        <v>Coast</v>
      </c>
      <c r="I3873" s="43" t="n">
        <f aca="false">ROUND(MIN(INDEX(Assumptions!$D$13:$D$18,MATCH(E3873,Assumptions!$A$13:$A$18,0)),MAX(INDEX(Assumptions!$C$13:$C$18,MATCH(E3873,Assumptions!$A$13:$A$18,0)),INDEX(Assumptions!$B$13:$B$18,MATCH(E3873,Assumptions!$A$13:$A$18,0))*F3873)),2)</f>
        <v>4.95</v>
      </c>
    </row>
    <row r="3874" customFormat="false" ht="15" hidden="false" customHeight="false" outlineLevel="0" collapsed="false">
      <c r="A3874" s="24" t="s">
        <v>4697</v>
      </c>
      <c r="B3874" s="39" t="n">
        <v>46108</v>
      </c>
      <c r="C3874" s="24" t="s">
        <v>420</v>
      </c>
      <c r="D3874" s="24" t="s">
        <v>826</v>
      </c>
      <c r="E3874" s="24" t="s">
        <v>111</v>
      </c>
      <c r="F3874" s="38" t="n">
        <v>200</v>
      </c>
      <c r="G3874" s="42" t="n">
        <f aca="false">DATE(YEAR(B3874),MONTH(B3874),1)</f>
        <v>46082</v>
      </c>
      <c r="H3874" s="24" t="str">
        <f aca="false">INDEX(Customers!$B$2:$B$601,MATCH(C3874,Customers!$A$2:$A$601,0))</f>
        <v>Central</v>
      </c>
      <c r="I3874" s="43" t="n">
        <f aca="false">ROUND(MIN(INDEX(Assumptions!$D$13:$D$18,MATCH(E3874,Assumptions!$A$13:$A$18,0)),MAX(INDEX(Assumptions!$C$13:$C$18,MATCH(E3874,Assumptions!$A$13:$A$18,0)),INDEX(Assumptions!$B$13:$B$18,MATCH(E3874,Assumptions!$A$13:$A$18,0))*F3874)),2)</f>
        <v>8</v>
      </c>
    </row>
    <row r="3875" customFormat="false" ht="15" hidden="false" customHeight="false" outlineLevel="0" collapsed="false">
      <c r="A3875" s="24" t="s">
        <v>4698</v>
      </c>
      <c r="B3875" s="39" t="n">
        <v>46108</v>
      </c>
      <c r="C3875" s="24" t="s">
        <v>429</v>
      </c>
      <c r="D3875" s="24" t="s">
        <v>204</v>
      </c>
      <c r="E3875" s="24" t="s">
        <v>107</v>
      </c>
      <c r="F3875" s="38" t="n">
        <v>9530</v>
      </c>
      <c r="G3875" s="42" t="n">
        <f aca="false">DATE(YEAR(B3875),MONTH(B3875),1)</f>
        <v>46082</v>
      </c>
      <c r="H3875" s="24" t="str">
        <f aca="false">INDEX(Customers!$B$2:$B$601,MATCH(C3875,Customers!$A$2:$A$601,0))</f>
        <v>Eastern</v>
      </c>
      <c r="I3875" s="43" t="n">
        <f aca="false">ROUND(MIN(INDEX(Assumptions!$D$13:$D$18,MATCH(E3875,Assumptions!$A$13:$A$18,0)),MAX(INDEX(Assumptions!$C$13:$C$18,MATCH(E3875,Assumptions!$A$13:$A$18,0)),INDEX(Assumptions!$B$13:$B$18,MATCH(E3875,Assumptions!$A$13:$A$18,0))*F3875)),2)</f>
        <v>0</v>
      </c>
    </row>
    <row r="3876" customFormat="false" ht="15" hidden="false" customHeight="false" outlineLevel="0" collapsed="false">
      <c r="A3876" s="24" t="s">
        <v>4699</v>
      </c>
      <c r="B3876" s="39" t="n">
        <v>46108</v>
      </c>
      <c r="C3876" s="24" t="s">
        <v>443</v>
      </c>
      <c r="D3876" s="24" t="s">
        <v>826</v>
      </c>
      <c r="E3876" s="24" t="s">
        <v>103</v>
      </c>
      <c r="F3876" s="38" t="n">
        <v>6910</v>
      </c>
      <c r="G3876" s="42" t="n">
        <f aca="false">DATE(YEAR(B3876),MONTH(B3876),1)</f>
        <v>46082</v>
      </c>
      <c r="H3876" s="24" t="str">
        <f aca="false">INDEX(Customers!$B$2:$B$601,MATCH(C3876,Customers!$A$2:$A$601,0))</f>
        <v>Coast</v>
      </c>
      <c r="I3876" s="43" t="n">
        <f aca="false">ROUND(MIN(INDEX(Assumptions!$D$13:$D$18,MATCH(E3876,Assumptions!$A$13:$A$18,0)),MAX(INDEX(Assumptions!$C$13:$C$18,MATCH(E3876,Assumptions!$A$13:$A$18,0)),INDEX(Assumptions!$B$13:$B$18,MATCH(E3876,Assumptions!$A$13:$A$18,0))*F3876)),2)</f>
        <v>69.1</v>
      </c>
    </row>
    <row r="3877" customFormat="false" ht="15" hidden="false" customHeight="false" outlineLevel="0" collapsed="false">
      <c r="A3877" s="24" t="s">
        <v>4700</v>
      </c>
      <c r="B3877" s="39" t="n">
        <v>46108</v>
      </c>
      <c r="C3877" s="24" t="s">
        <v>483</v>
      </c>
      <c r="D3877" s="24" t="s">
        <v>826</v>
      </c>
      <c r="E3877" s="24" t="s">
        <v>113</v>
      </c>
      <c r="F3877" s="38" t="n">
        <v>250</v>
      </c>
      <c r="G3877" s="42" t="n">
        <f aca="false">DATE(YEAR(B3877),MONTH(B3877),1)</f>
        <v>46082</v>
      </c>
      <c r="H3877" s="24" t="str">
        <f aca="false">INDEX(Customers!$B$2:$B$601,MATCH(C3877,Customers!$A$2:$A$601,0))</f>
        <v>Central</v>
      </c>
      <c r="I3877" s="43" t="n">
        <f aca="false">ROUND(MIN(INDEX(Assumptions!$D$13:$D$18,MATCH(E3877,Assumptions!$A$13:$A$18,0)),MAX(INDEX(Assumptions!$C$13:$C$18,MATCH(E3877,Assumptions!$A$13:$A$18,0)),INDEX(Assumptions!$B$13:$B$18,MATCH(E3877,Assumptions!$A$13:$A$18,0))*F3877)),2)</f>
        <v>12.5</v>
      </c>
    </row>
    <row r="3878" customFormat="false" ht="15" hidden="false" customHeight="false" outlineLevel="0" collapsed="false">
      <c r="A3878" s="24" t="s">
        <v>4701</v>
      </c>
      <c r="B3878" s="39" t="n">
        <v>46108</v>
      </c>
      <c r="C3878" s="24" t="s">
        <v>484</v>
      </c>
      <c r="D3878" s="24" t="s">
        <v>826</v>
      </c>
      <c r="E3878" s="24" t="s">
        <v>111</v>
      </c>
      <c r="F3878" s="38" t="n">
        <v>200</v>
      </c>
      <c r="G3878" s="42" t="n">
        <f aca="false">DATE(YEAR(B3878),MONTH(B3878),1)</f>
        <v>46082</v>
      </c>
      <c r="H3878" s="24" t="str">
        <f aca="false">INDEX(Customers!$B$2:$B$601,MATCH(C3878,Customers!$A$2:$A$601,0))</f>
        <v>Western</v>
      </c>
      <c r="I3878" s="43" t="n">
        <f aca="false">ROUND(MIN(INDEX(Assumptions!$D$13:$D$18,MATCH(E3878,Assumptions!$A$13:$A$18,0)),MAX(INDEX(Assumptions!$C$13:$C$18,MATCH(E3878,Assumptions!$A$13:$A$18,0)),INDEX(Assumptions!$B$13:$B$18,MATCH(E3878,Assumptions!$A$13:$A$18,0))*F3878)),2)</f>
        <v>8</v>
      </c>
    </row>
    <row r="3879" customFormat="false" ht="15" hidden="false" customHeight="false" outlineLevel="0" collapsed="false">
      <c r="A3879" s="24" t="s">
        <v>4702</v>
      </c>
      <c r="B3879" s="39" t="n">
        <v>46108</v>
      </c>
      <c r="C3879" s="24" t="s">
        <v>499</v>
      </c>
      <c r="D3879" s="24" t="s">
        <v>826</v>
      </c>
      <c r="E3879" s="24" t="s">
        <v>111</v>
      </c>
      <c r="F3879" s="38" t="n">
        <v>200</v>
      </c>
      <c r="G3879" s="42" t="n">
        <f aca="false">DATE(YEAR(B3879),MONTH(B3879),1)</f>
        <v>46082</v>
      </c>
      <c r="H3879" s="24" t="str">
        <f aca="false">INDEX(Customers!$B$2:$B$601,MATCH(C3879,Customers!$A$2:$A$601,0))</f>
        <v>Central</v>
      </c>
      <c r="I3879" s="43" t="n">
        <f aca="false">ROUND(MIN(INDEX(Assumptions!$D$13:$D$18,MATCH(E3879,Assumptions!$A$13:$A$18,0)),MAX(INDEX(Assumptions!$C$13:$C$18,MATCH(E3879,Assumptions!$A$13:$A$18,0)),INDEX(Assumptions!$B$13:$B$18,MATCH(E3879,Assumptions!$A$13:$A$18,0))*F3879)),2)</f>
        <v>8</v>
      </c>
    </row>
    <row r="3880" customFormat="false" ht="15" hidden="false" customHeight="false" outlineLevel="0" collapsed="false">
      <c r="A3880" s="24" t="s">
        <v>4703</v>
      </c>
      <c r="B3880" s="39" t="n">
        <v>46108</v>
      </c>
      <c r="C3880" s="24" t="s">
        <v>537</v>
      </c>
      <c r="D3880" s="24" t="s">
        <v>826</v>
      </c>
      <c r="E3880" s="24" t="s">
        <v>111</v>
      </c>
      <c r="F3880" s="38" t="n">
        <v>100</v>
      </c>
      <c r="G3880" s="42" t="n">
        <f aca="false">DATE(YEAR(B3880),MONTH(B3880),1)</f>
        <v>46082</v>
      </c>
      <c r="H3880" s="24" t="str">
        <f aca="false">INDEX(Customers!$B$2:$B$601,MATCH(C3880,Customers!$A$2:$A$601,0))</f>
        <v>Central</v>
      </c>
      <c r="I3880" s="43" t="n">
        <f aca="false">ROUND(MIN(INDEX(Assumptions!$D$13:$D$18,MATCH(E3880,Assumptions!$A$13:$A$18,0)),MAX(INDEX(Assumptions!$C$13:$C$18,MATCH(E3880,Assumptions!$A$13:$A$18,0)),INDEX(Assumptions!$B$13:$B$18,MATCH(E3880,Assumptions!$A$13:$A$18,0))*F3880)),2)</f>
        <v>4</v>
      </c>
    </row>
    <row r="3881" customFormat="false" ht="15" hidden="false" customHeight="false" outlineLevel="0" collapsed="false">
      <c r="A3881" s="24" t="s">
        <v>4704</v>
      </c>
      <c r="B3881" s="39" t="n">
        <v>46108</v>
      </c>
      <c r="C3881" s="24" t="s">
        <v>551</v>
      </c>
      <c r="D3881" s="24" t="s">
        <v>826</v>
      </c>
      <c r="E3881" s="24" t="s">
        <v>111</v>
      </c>
      <c r="F3881" s="38" t="n">
        <v>200</v>
      </c>
      <c r="G3881" s="42" t="n">
        <f aca="false">DATE(YEAR(B3881),MONTH(B3881),1)</f>
        <v>46082</v>
      </c>
      <c r="H3881" s="24" t="str">
        <f aca="false">INDEX(Customers!$B$2:$B$601,MATCH(C3881,Customers!$A$2:$A$601,0))</f>
        <v>Central</v>
      </c>
      <c r="I3881" s="43" t="n">
        <f aca="false">ROUND(MIN(INDEX(Assumptions!$D$13:$D$18,MATCH(E3881,Assumptions!$A$13:$A$18,0)),MAX(INDEX(Assumptions!$C$13:$C$18,MATCH(E3881,Assumptions!$A$13:$A$18,0)),INDEX(Assumptions!$B$13:$B$18,MATCH(E3881,Assumptions!$A$13:$A$18,0))*F3881)),2)</f>
        <v>8</v>
      </c>
    </row>
    <row r="3882" customFormat="false" ht="15" hidden="false" customHeight="false" outlineLevel="0" collapsed="false">
      <c r="A3882" s="24" t="s">
        <v>4705</v>
      </c>
      <c r="B3882" s="39" t="n">
        <v>46108</v>
      </c>
      <c r="C3882" s="24" t="s">
        <v>552</v>
      </c>
      <c r="D3882" s="24" t="s">
        <v>203</v>
      </c>
      <c r="E3882" s="24" t="s">
        <v>107</v>
      </c>
      <c r="F3882" s="38" t="n">
        <v>4920</v>
      </c>
      <c r="G3882" s="42" t="n">
        <f aca="false">DATE(YEAR(B3882),MONTH(B3882),1)</f>
        <v>46082</v>
      </c>
      <c r="H3882" s="24" t="str">
        <f aca="false">INDEX(Customers!$B$2:$B$601,MATCH(C3882,Customers!$A$2:$A$601,0))</f>
        <v>Eastern</v>
      </c>
      <c r="I3882" s="43" t="n">
        <f aca="false">ROUND(MIN(INDEX(Assumptions!$D$13:$D$18,MATCH(E3882,Assumptions!$A$13:$A$18,0)),MAX(INDEX(Assumptions!$C$13:$C$18,MATCH(E3882,Assumptions!$A$13:$A$18,0)),INDEX(Assumptions!$B$13:$B$18,MATCH(E3882,Assumptions!$A$13:$A$18,0))*F3882)),2)</f>
        <v>0</v>
      </c>
    </row>
    <row r="3883" customFormat="false" ht="15" hidden="false" customHeight="false" outlineLevel="0" collapsed="false">
      <c r="A3883" s="24" t="s">
        <v>4706</v>
      </c>
      <c r="B3883" s="39" t="n">
        <v>46108</v>
      </c>
      <c r="C3883" s="24" t="s">
        <v>554</v>
      </c>
      <c r="D3883" s="24" t="s">
        <v>184</v>
      </c>
      <c r="E3883" s="24" t="s">
        <v>107</v>
      </c>
      <c r="F3883" s="38" t="n">
        <v>4120</v>
      </c>
      <c r="G3883" s="42" t="n">
        <f aca="false">DATE(YEAR(B3883),MONTH(B3883),1)</f>
        <v>46082</v>
      </c>
      <c r="H3883" s="24" t="str">
        <f aca="false">INDEX(Customers!$B$2:$B$601,MATCH(C3883,Customers!$A$2:$A$601,0))</f>
        <v>Coast</v>
      </c>
      <c r="I3883" s="43" t="n">
        <f aca="false">ROUND(MIN(INDEX(Assumptions!$D$13:$D$18,MATCH(E3883,Assumptions!$A$13:$A$18,0)),MAX(INDEX(Assumptions!$C$13:$C$18,MATCH(E3883,Assumptions!$A$13:$A$18,0)),INDEX(Assumptions!$B$13:$B$18,MATCH(E3883,Assumptions!$A$13:$A$18,0))*F3883)),2)</f>
        <v>0</v>
      </c>
    </row>
    <row r="3884" customFormat="false" ht="15" hidden="false" customHeight="false" outlineLevel="0" collapsed="false">
      <c r="A3884" s="24" t="s">
        <v>4707</v>
      </c>
      <c r="B3884" s="39" t="n">
        <v>46108</v>
      </c>
      <c r="C3884" s="24" t="s">
        <v>554</v>
      </c>
      <c r="D3884" s="24" t="s">
        <v>183</v>
      </c>
      <c r="E3884" s="24" t="s">
        <v>107</v>
      </c>
      <c r="F3884" s="38" t="n">
        <v>17140</v>
      </c>
      <c r="G3884" s="42" t="n">
        <f aca="false">DATE(YEAR(B3884),MONTH(B3884),1)</f>
        <v>46082</v>
      </c>
      <c r="H3884" s="24" t="str">
        <f aca="false">INDEX(Customers!$B$2:$B$601,MATCH(C3884,Customers!$A$2:$A$601,0))</f>
        <v>Coast</v>
      </c>
      <c r="I3884" s="43" t="n">
        <f aca="false">ROUND(MIN(INDEX(Assumptions!$D$13:$D$18,MATCH(E3884,Assumptions!$A$13:$A$18,0)),MAX(INDEX(Assumptions!$C$13:$C$18,MATCH(E3884,Assumptions!$A$13:$A$18,0)),INDEX(Assumptions!$B$13:$B$18,MATCH(E3884,Assumptions!$A$13:$A$18,0))*F3884)),2)</f>
        <v>0</v>
      </c>
    </row>
    <row r="3885" customFormat="false" ht="15" hidden="false" customHeight="false" outlineLevel="0" collapsed="false">
      <c r="A3885" s="24" t="s">
        <v>4708</v>
      </c>
      <c r="B3885" s="39" t="n">
        <v>46108</v>
      </c>
      <c r="C3885" s="24" t="s">
        <v>556</v>
      </c>
      <c r="D3885" s="24" t="s">
        <v>826</v>
      </c>
      <c r="E3885" s="24" t="s">
        <v>109</v>
      </c>
      <c r="F3885" s="38" t="n">
        <v>3060</v>
      </c>
      <c r="G3885" s="42" t="n">
        <f aca="false">DATE(YEAR(B3885),MONTH(B3885),1)</f>
        <v>46082</v>
      </c>
      <c r="H3885" s="24" t="str">
        <f aca="false">INDEX(Customers!$B$2:$B$601,MATCH(C3885,Customers!$A$2:$A$601,0))</f>
        <v>Central</v>
      </c>
      <c r="I3885" s="43" t="n">
        <f aca="false">ROUND(MIN(INDEX(Assumptions!$D$13:$D$18,MATCH(E3885,Assumptions!$A$13:$A$18,0)),MAX(INDEX(Assumptions!$C$13:$C$18,MATCH(E3885,Assumptions!$A$13:$A$18,0)),INDEX(Assumptions!$B$13:$B$18,MATCH(E3885,Assumptions!$A$13:$A$18,0))*F3885)),2)</f>
        <v>12.24</v>
      </c>
    </row>
    <row r="3886" customFormat="false" ht="15" hidden="false" customHeight="false" outlineLevel="0" collapsed="false">
      <c r="A3886" s="24" t="s">
        <v>4709</v>
      </c>
      <c r="B3886" s="39" t="n">
        <v>46108</v>
      </c>
      <c r="C3886" s="24" t="s">
        <v>570</v>
      </c>
      <c r="D3886" s="24" t="s">
        <v>826</v>
      </c>
      <c r="E3886" s="24" t="s">
        <v>109</v>
      </c>
      <c r="F3886" s="38" t="n">
        <v>1320</v>
      </c>
      <c r="G3886" s="42" t="n">
        <f aca="false">DATE(YEAR(B3886),MONTH(B3886),1)</f>
        <v>46082</v>
      </c>
      <c r="H3886" s="24" t="str">
        <f aca="false">INDEX(Customers!$B$2:$B$601,MATCH(C3886,Customers!$A$2:$A$601,0))</f>
        <v>Western</v>
      </c>
      <c r="I3886" s="43" t="n">
        <f aca="false">ROUND(MIN(INDEX(Assumptions!$D$13:$D$18,MATCH(E3886,Assumptions!$A$13:$A$18,0)),MAX(INDEX(Assumptions!$C$13:$C$18,MATCH(E3886,Assumptions!$A$13:$A$18,0)),INDEX(Assumptions!$B$13:$B$18,MATCH(E3886,Assumptions!$A$13:$A$18,0))*F3886)),2)</f>
        <v>5.28</v>
      </c>
    </row>
    <row r="3887" customFormat="false" ht="15" hidden="false" customHeight="false" outlineLevel="0" collapsed="false">
      <c r="A3887" s="24" t="s">
        <v>4710</v>
      </c>
      <c r="B3887" s="39" t="n">
        <v>46108</v>
      </c>
      <c r="C3887" s="24" t="s">
        <v>576</v>
      </c>
      <c r="D3887" s="24" t="s">
        <v>826</v>
      </c>
      <c r="E3887" s="24" t="s">
        <v>111</v>
      </c>
      <c r="F3887" s="38" t="n">
        <v>50</v>
      </c>
      <c r="G3887" s="42" t="n">
        <f aca="false">DATE(YEAR(B3887),MONTH(B3887),1)</f>
        <v>46082</v>
      </c>
      <c r="H3887" s="24" t="str">
        <f aca="false">INDEX(Customers!$B$2:$B$601,MATCH(C3887,Customers!$A$2:$A$601,0))</f>
        <v>Coast</v>
      </c>
      <c r="I3887" s="43" t="n">
        <f aca="false">ROUND(MIN(INDEX(Assumptions!$D$13:$D$18,MATCH(E3887,Assumptions!$A$13:$A$18,0)),MAX(INDEX(Assumptions!$C$13:$C$18,MATCH(E3887,Assumptions!$A$13:$A$18,0)),INDEX(Assumptions!$B$13:$B$18,MATCH(E3887,Assumptions!$A$13:$A$18,0))*F3887)),2)</f>
        <v>2</v>
      </c>
    </row>
    <row r="3888" customFormat="false" ht="15" hidden="false" customHeight="false" outlineLevel="0" collapsed="false">
      <c r="A3888" s="24" t="s">
        <v>4711</v>
      </c>
      <c r="B3888" s="39" t="n">
        <v>46108</v>
      </c>
      <c r="C3888" s="24" t="s">
        <v>578</v>
      </c>
      <c r="D3888" s="24" t="s">
        <v>826</v>
      </c>
      <c r="E3888" s="24" t="s">
        <v>109</v>
      </c>
      <c r="F3888" s="38" t="n">
        <v>14220</v>
      </c>
      <c r="G3888" s="42" t="n">
        <f aca="false">DATE(YEAR(B3888),MONTH(B3888),1)</f>
        <v>46082</v>
      </c>
      <c r="H3888" s="24" t="str">
        <f aca="false">INDEX(Customers!$B$2:$B$601,MATCH(C3888,Customers!$A$2:$A$601,0))</f>
        <v>Rift Valley</v>
      </c>
      <c r="I3888" s="43" t="n">
        <f aca="false">ROUND(MIN(INDEX(Assumptions!$D$13:$D$18,MATCH(E3888,Assumptions!$A$13:$A$18,0)),MAX(INDEX(Assumptions!$C$13:$C$18,MATCH(E3888,Assumptions!$A$13:$A$18,0)),INDEX(Assumptions!$B$13:$B$18,MATCH(E3888,Assumptions!$A$13:$A$18,0))*F3888)),2)</f>
        <v>40</v>
      </c>
    </row>
    <row r="3889" customFormat="false" ht="15" hidden="false" customHeight="false" outlineLevel="0" collapsed="false">
      <c r="A3889" s="24" t="s">
        <v>4712</v>
      </c>
      <c r="B3889" s="39" t="n">
        <v>46108</v>
      </c>
      <c r="C3889" s="24" t="s">
        <v>584</v>
      </c>
      <c r="D3889" s="24" t="s">
        <v>826</v>
      </c>
      <c r="E3889" s="24" t="s">
        <v>111</v>
      </c>
      <c r="F3889" s="38" t="n">
        <v>100</v>
      </c>
      <c r="G3889" s="42" t="n">
        <f aca="false">DATE(YEAR(B3889),MONTH(B3889),1)</f>
        <v>46082</v>
      </c>
      <c r="H3889" s="24" t="str">
        <f aca="false">INDEX(Customers!$B$2:$B$601,MATCH(C3889,Customers!$A$2:$A$601,0))</f>
        <v>Western</v>
      </c>
      <c r="I3889" s="43" t="n">
        <f aca="false">ROUND(MIN(INDEX(Assumptions!$D$13:$D$18,MATCH(E3889,Assumptions!$A$13:$A$18,0)),MAX(INDEX(Assumptions!$C$13:$C$18,MATCH(E3889,Assumptions!$A$13:$A$18,0)),INDEX(Assumptions!$B$13:$B$18,MATCH(E3889,Assumptions!$A$13:$A$18,0))*F3889)),2)</f>
        <v>4</v>
      </c>
    </row>
    <row r="3890" customFormat="false" ht="15" hidden="false" customHeight="false" outlineLevel="0" collapsed="false">
      <c r="A3890" s="24" t="s">
        <v>4713</v>
      </c>
      <c r="B3890" s="39" t="n">
        <v>46108</v>
      </c>
      <c r="C3890" s="24" t="s">
        <v>586</v>
      </c>
      <c r="D3890" s="24" t="s">
        <v>826</v>
      </c>
      <c r="E3890" s="24" t="s">
        <v>113</v>
      </c>
      <c r="F3890" s="38" t="n">
        <v>250</v>
      </c>
      <c r="G3890" s="42" t="n">
        <f aca="false">DATE(YEAR(B3890),MONTH(B3890),1)</f>
        <v>46082</v>
      </c>
      <c r="H3890" s="24" t="str">
        <f aca="false">INDEX(Customers!$B$2:$B$601,MATCH(C3890,Customers!$A$2:$A$601,0))</f>
        <v>Central</v>
      </c>
      <c r="I3890" s="43" t="n">
        <f aca="false">ROUND(MIN(INDEX(Assumptions!$D$13:$D$18,MATCH(E3890,Assumptions!$A$13:$A$18,0)),MAX(INDEX(Assumptions!$C$13:$C$18,MATCH(E3890,Assumptions!$A$13:$A$18,0)),INDEX(Assumptions!$B$13:$B$18,MATCH(E3890,Assumptions!$A$13:$A$18,0))*F3890)),2)</f>
        <v>12.5</v>
      </c>
    </row>
    <row r="3891" customFormat="false" ht="15" hidden="false" customHeight="false" outlineLevel="0" collapsed="false">
      <c r="A3891" s="24" t="s">
        <v>4714</v>
      </c>
      <c r="B3891" s="39" t="n">
        <v>46108</v>
      </c>
      <c r="C3891" s="24" t="s">
        <v>593</v>
      </c>
      <c r="D3891" s="24" t="s">
        <v>193</v>
      </c>
      <c r="E3891" s="24" t="s">
        <v>105</v>
      </c>
      <c r="F3891" s="38" t="n">
        <v>2100</v>
      </c>
      <c r="G3891" s="42" t="n">
        <f aca="false">DATE(YEAR(B3891),MONTH(B3891),1)</f>
        <v>46082</v>
      </c>
      <c r="H3891" s="24" t="str">
        <f aca="false">INDEX(Customers!$B$2:$B$601,MATCH(C3891,Customers!$A$2:$A$601,0))</f>
        <v>Western</v>
      </c>
      <c r="I3891" s="43" t="n">
        <f aca="false">ROUND(MIN(INDEX(Assumptions!$D$13:$D$18,MATCH(E3891,Assumptions!$A$13:$A$18,0)),MAX(INDEX(Assumptions!$C$13:$C$18,MATCH(E3891,Assumptions!$A$13:$A$18,0)),INDEX(Assumptions!$B$13:$B$18,MATCH(E3891,Assumptions!$A$13:$A$18,0))*F3891)),2)</f>
        <v>31.5</v>
      </c>
    </row>
    <row r="3892" customFormat="false" ht="15" hidden="false" customHeight="false" outlineLevel="0" collapsed="false">
      <c r="A3892" s="24" t="s">
        <v>4715</v>
      </c>
      <c r="B3892" s="39" t="n">
        <v>46108</v>
      </c>
      <c r="C3892" s="24" t="s">
        <v>600</v>
      </c>
      <c r="D3892" s="24" t="s">
        <v>826</v>
      </c>
      <c r="E3892" s="24" t="s">
        <v>111</v>
      </c>
      <c r="F3892" s="38" t="n">
        <v>100</v>
      </c>
      <c r="G3892" s="42" t="n">
        <f aca="false">DATE(YEAR(B3892),MONTH(B3892),1)</f>
        <v>46082</v>
      </c>
      <c r="H3892" s="24" t="str">
        <f aca="false">INDEX(Customers!$B$2:$B$601,MATCH(C3892,Customers!$A$2:$A$601,0))</f>
        <v>Coast</v>
      </c>
      <c r="I3892" s="43" t="n">
        <f aca="false">ROUND(MIN(INDEX(Assumptions!$D$13:$D$18,MATCH(E3892,Assumptions!$A$13:$A$18,0)),MAX(INDEX(Assumptions!$C$13:$C$18,MATCH(E3892,Assumptions!$A$13:$A$18,0)),INDEX(Assumptions!$B$13:$B$18,MATCH(E3892,Assumptions!$A$13:$A$18,0))*F3892)),2)</f>
        <v>4</v>
      </c>
    </row>
    <row r="3893" customFormat="false" ht="15" hidden="false" customHeight="false" outlineLevel="0" collapsed="false">
      <c r="A3893" s="24" t="s">
        <v>4716</v>
      </c>
      <c r="B3893" s="39" t="n">
        <v>46108</v>
      </c>
      <c r="C3893" s="24" t="s">
        <v>606</v>
      </c>
      <c r="D3893" s="24" t="s">
        <v>826</v>
      </c>
      <c r="E3893" s="24" t="s">
        <v>113</v>
      </c>
      <c r="F3893" s="38" t="n">
        <v>500</v>
      </c>
      <c r="G3893" s="42" t="n">
        <f aca="false">DATE(YEAR(B3893),MONTH(B3893),1)</f>
        <v>46082</v>
      </c>
      <c r="H3893" s="24" t="str">
        <f aca="false">INDEX(Customers!$B$2:$B$601,MATCH(C3893,Customers!$A$2:$A$601,0))</f>
        <v>Central</v>
      </c>
      <c r="I3893" s="43" t="n">
        <f aca="false">ROUND(MIN(INDEX(Assumptions!$D$13:$D$18,MATCH(E3893,Assumptions!$A$13:$A$18,0)),MAX(INDEX(Assumptions!$C$13:$C$18,MATCH(E3893,Assumptions!$A$13:$A$18,0)),INDEX(Assumptions!$B$13:$B$18,MATCH(E3893,Assumptions!$A$13:$A$18,0))*F3893)),2)</f>
        <v>25</v>
      </c>
    </row>
    <row r="3894" customFormat="false" ht="15" hidden="false" customHeight="false" outlineLevel="0" collapsed="false">
      <c r="A3894" s="24" t="s">
        <v>4717</v>
      </c>
      <c r="B3894" s="39" t="n">
        <v>46108</v>
      </c>
      <c r="C3894" s="24" t="s">
        <v>611</v>
      </c>
      <c r="D3894" s="24" t="s">
        <v>826</v>
      </c>
      <c r="E3894" s="24" t="s">
        <v>103</v>
      </c>
      <c r="F3894" s="38" t="n">
        <v>790</v>
      </c>
      <c r="G3894" s="42" t="n">
        <f aca="false">DATE(YEAR(B3894),MONTH(B3894),1)</f>
        <v>46082</v>
      </c>
      <c r="H3894" s="24" t="str">
        <f aca="false">INDEX(Customers!$B$2:$B$601,MATCH(C3894,Customers!$A$2:$A$601,0))</f>
        <v>Western</v>
      </c>
      <c r="I3894" s="43" t="n">
        <f aca="false">ROUND(MIN(INDEX(Assumptions!$D$13:$D$18,MATCH(E3894,Assumptions!$A$13:$A$18,0)),MAX(INDEX(Assumptions!$C$13:$C$18,MATCH(E3894,Assumptions!$A$13:$A$18,0)),INDEX(Assumptions!$B$13:$B$18,MATCH(E3894,Assumptions!$A$13:$A$18,0))*F3894)),2)</f>
        <v>7.9</v>
      </c>
    </row>
    <row r="3895" customFormat="false" ht="15" hidden="false" customHeight="false" outlineLevel="0" collapsed="false">
      <c r="A3895" s="24" t="s">
        <v>4718</v>
      </c>
      <c r="B3895" s="39" t="n">
        <v>46108</v>
      </c>
      <c r="C3895" s="24" t="s">
        <v>618</v>
      </c>
      <c r="D3895" s="24" t="s">
        <v>826</v>
      </c>
      <c r="E3895" s="24" t="s">
        <v>103</v>
      </c>
      <c r="F3895" s="38" t="n">
        <v>2510</v>
      </c>
      <c r="G3895" s="42" t="n">
        <f aca="false">DATE(YEAR(B3895),MONTH(B3895),1)</f>
        <v>46082</v>
      </c>
      <c r="H3895" s="24" t="str">
        <f aca="false">INDEX(Customers!$B$2:$B$601,MATCH(C3895,Customers!$A$2:$A$601,0))</f>
        <v>Western</v>
      </c>
      <c r="I3895" s="43" t="n">
        <f aca="false">ROUND(MIN(INDEX(Assumptions!$D$13:$D$18,MATCH(E3895,Assumptions!$A$13:$A$18,0)),MAX(INDEX(Assumptions!$C$13:$C$18,MATCH(E3895,Assumptions!$A$13:$A$18,0)),INDEX(Assumptions!$B$13:$B$18,MATCH(E3895,Assumptions!$A$13:$A$18,0))*F3895)),2)</f>
        <v>25.1</v>
      </c>
    </row>
    <row r="3896" customFormat="false" ht="15" hidden="false" customHeight="false" outlineLevel="0" collapsed="false">
      <c r="A3896" s="24" t="s">
        <v>4719</v>
      </c>
      <c r="B3896" s="39" t="n">
        <v>46108</v>
      </c>
      <c r="C3896" s="24" t="s">
        <v>620</v>
      </c>
      <c r="D3896" s="24" t="s">
        <v>826</v>
      </c>
      <c r="E3896" s="24" t="s">
        <v>109</v>
      </c>
      <c r="F3896" s="38" t="n">
        <v>2620</v>
      </c>
      <c r="G3896" s="42" t="n">
        <f aca="false">DATE(YEAR(B3896),MONTH(B3896),1)</f>
        <v>46082</v>
      </c>
      <c r="H3896" s="24" t="str">
        <f aca="false">INDEX(Customers!$B$2:$B$601,MATCH(C3896,Customers!$A$2:$A$601,0))</f>
        <v>Rift Valley</v>
      </c>
      <c r="I3896" s="43" t="n">
        <f aca="false">ROUND(MIN(INDEX(Assumptions!$D$13:$D$18,MATCH(E3896,Assumptions!$A$13:$A$18,0)),MAX(INDEX(Assumptions!$C$13:$C$18,MATCH(E3896,Assumptions!$A$13:$A$18,0)),INDEX(Assumptions!$B$13:$B$18,MATCH(E3896,Assumptions!$A$13:$A$18,0))*F3896)),2)</f>
        <v>10.48</v>
      </c>
    </row>
    <row r="3897" customFormat="false" ht="15" hidden="false" customHeight="false" outlineLevel="0" collapsed="false">
      <c r="A3897" s="24" t="s">
        <v>4720</v>
      </c>
      <c r="B3897" s="39" t="n">
        <v>46108</v>
      </c>
      <c r="C3897" s="24" t="s">
        <v>627</v>
      </c>
      <c r="D3897" s="24" t="s">
        <v>826</v>
      </c>
      <c r="E3897" s="24" t="s">
        <v>113</v>
      </c>
      <c r="F3897" s="38" t="n">
        <v>1000</v>
      </c>
      <c r="G3897" s="42" t="n">
        <f aca="false">DATE(YEAR(B3897),MONTH(B3897),1)</f>
        <v>46082</v>
      </c>
      <c r="H3897" s="24" t="str">
        <f aca="false">INDEX(Customers!$B$2:$B$601,MATCH(C3897,Customers!$A$2:$A$601,0))</f>
        <v>Central</v>
      </c>
      <c r="I3897" s="43" t="n">
        <f aca="false">ROUND(MIN(INDEX(Assumptions!$D$13:$D$18,MATCH(E3897,Assumptions!$A$13:$A$18,0)),MAX(INDEX(Assumptions!$C$13:$C$18,MATCH(E3897,Assumptions!$A$13:$A$18,0)),INDEX(Assumptions!$B$13:$B$18,MATCH(E3897,Assumptions!$A$13:$A$18,0))*F3897)),2)</f>
        <v>50</v>
      </c>
    </row>
    <row r="3898" customFormat="false" ht="15" hidden="false" customHeight="false" outlineLevel="0" collapsed="false">
      <c r="A3898" s="24" t="s">
        <v>4721</v>
      </c>
      <c r="B3898" s="39" t="n">
        <v>46108</v>
      </c>
      <c r="C3898" s="24" t="s">
        <v>638</v>
      </c>
      <c r="D3898" s="24" t="s">
        <v>826</v>
      </c>
      <c r="E3898" s="24" t="s">
        <v>103</v>
      </c>
      <c r="F3898" s="38" t="n">
        <v>480</v>
      </c>
      <c r="G3898" s="42" t="n">
        <f aca="false">DATE(YEAR(B3898),MONTH(B3898),1)</f>
        <v>46082</v>
      </c>
      <c r="H3898" s="24" t="str">
        <f aca="false">INDEX(Customers!$B$2:$B$601,MATCH(C3898,Customers!$A$2:$A$601,0))</f>
        <v>Rift Valley</v>
      </c>
      <c r="I3898" s="43" t="n">
        <f aca="false">ROUND(MIN(INDEX(Assumptions!$D$13:$D$18,MATCH(E3898,Assumptions!$A$13:$A$18,0)),MAX(INDEX(Assumptions!$C$13:$C$18,MATCH(E3898,Assumptions!$A$13:$A$18,0)),INDEX(Assumptions!$B$13:$B$18,MATCH(E3898,Assumptions!$A$13:$A$18,0))*F3898)),2)</f>
        <v>5</v>
      </c>
    </row>
    <row r="3899" customFormat="false" ht="15" hidden="false" customHeight="false" outlineLevel="0" collapsed="false">
      <c r="A3899" s="24" t="s">
        <v>4722</v>
      </c>
      <c r="B3899" s="39" t="n">
        <v>46108</v>
      </c>
      <c r="C3899" s="24" t="s">
        <v>645</v>
      </c>
      <c r="D3899" s="24" t="s">
        <v>826</v>
      </c>
      <c r="E3899" s="24" t="s">
        <v>103</v>
      </c>
      <c r="F3899" s="38" t="n">
        <v>2950</v>
      </c>
      <c r="G3899" s="42" t="n">
        <f aca="false">DATE(YEAR(B3899),MONTH(B3899),1)</f>
        <v>46082</v>
      </c>
      <c r="H3899" s="24" t="str">
        <f aca="false">INDEX(Customers!$B$2:$B$601,MATCH(C3899,Customers!$A$2:$A$601,0))</f>
        <v>Nairobi</v>
      </c>
      <c r="I3899" s="43" t="n">
        <f aca="false">ROUND(MIN(INDEX(Assumptions!$D$13:$D$18,MATCH(E3899,Assumptions!$A$13:$A$18,0)),MAX(INDEX(Assumptions!$C$13:$C$18,MATCH(E3899,Assumptions!$A$13:$A$18,0)),INDEX(Assumptions!$B$13:$B$18,MATCH(E3899,Assumptions!$A$13:$A$18,0))*F3899)),2)</f>
        <v>29.5</v>
      </c>
    </row>
    <row r="3900" customFormat="false" ht="15" hidden="false" customHeight="false" outlineLevel="0" collapsed="false">
      <c r="A3900" s="24" t="s">
        <v>4723</v>
      </c>
      <c r="B3900" s="39" t="n">
        <v>46108</v>
      </c>
      <c r="C3900" s="24" t="s">
        <v>654</v>
      </c>
      <c r="D3900" s="24" t="s">
        <v>826</v>
      </c>
      <c r="E3900" s="24" t="s">
        <v>111</v>
      </c>
      <c r="F3900" s="38" t="n">
        <v>500</v>
      </c>
      <c r="G3900" s="42" t="n">
        <f aca="false">DATE(YEAR(B3900),MONTH(B3900),1)</f>
        <v>46082</v>
      </c>
      <c r="H3900" s="24" t="str">
        <f aca="false">INDEX(Customers!$B$2:$B$601,MATCH(C3900,Customers!$A$2:$A$601,0))</f>
        <v>Eastern</v>
      </c>
      <c r="I3900" s="43" t="n">
        <f aca="false">ROUND(MIN(INDEX(Assumptions!$D$13:$D$18,MATCH(E3900,Assumptions!$A$13:$A$18,0)),MAX(INDEX(Assumptions!$C$13:$C$18,MATCH(E3900,Assumptions!$A$13:$A$18,0)),INDEX(Assumptions!$B$13:$B$18,MATCH(E3900,Assumptions!$A$13:$A$18,0))*F3900)),2)</f>
        <v>20</v>
      </c>
    </row>
    <row r="3901" customFormat="false" ht="15" hidden="false" customHeight="false" outlineLevel="0" collapsed="false">
      <c r="A3901" s="24" t="s">
        <v>4724</v>
      </c>
      <c r="B3901" s="39" t="n">
        <v>46108</v>
      </c>
      <c r="C3901" s="24" t="s">
        <v>664</v>
      </c>
      <c r="D3901" s="24" t="s">
        <v>175</v>
      </c>
      <c r="E3901" s="24" t="s">
        <v>107</v>
      </c>
      <c r="F3901" s="38" t="n">
        <v>15040</v>
      </c>
      <c r="G3901" s="42" t="n">
        <f aca="false">DATE(YEAR(B3901),MONTH(B3901),1)</f>
        <v>46082</v>
      </c>
      <c r="H3901" s="24" t="str">
        <f aca="false">INDEX(Customers!$B$2:$B$601,MATCH(C3901,Customers!$A$2:$A$601,0))</f>
        <v>Rift Valley</v>
      </c>
      <c r="I3901" s="43" t="n">
        <f aca="false">ROUND(MIN(INDEX(Assumptions!$D$13:$D$18,MATCH(E3901,Assumptions!$A$13:$A$18,0)),MAX(INDEX(Assumptions!$C$13:$C$18,MATCH(E3901,Assumptions!$A$13:$A$18,0)),INDEX(Assumptions!$B$13:$B$18,MATCH(E3901,Assumptions!$A$13:$A$18,0))*F3901)),2)</f>
        <v>0</v>
      </c>
    </row>
    <row r="3902" customFormat="false" ht="15" hidden="false" customHeight="false" outlineLevel="0" collapsed="false">
      <c r="A3902" s="24" t="s">
        <v>4725</v>
      </c>
      <c r="B3902" s="39" t="n">
        <v>46108</v>
      </c>
      <c r="C3902" s="24" t="s">
        <v>666</v>
      </c>
      <c r="D3902" s="24" t="s">
        <v>153</v>
      </c>
      <c r="E3902" s="24" t="s">
        <v>107</v>
      </c>
      <c r="F3902" s="38" t="n">
        <v>660</v>
      </c>
      <c r="G3902" s="42" t="n">
        <f aca="false">DATE(YEAR(B3902),MONTH(B3902),1)</f>
        <v>46082</v>
      </c>
      <c r="H3902" s="24" t="str">
        <f aca="false">INDEX(Customers!$B$2:$B$601,MATCH(C3902,Customers!$A$2:$A$601,0))</f>
        <v>Nairobi</v>
      </c>
      <c r="I3902" s="43" t="n">
        <f aca="false">ROUND(MIN(INDEX(Assumptions!$D$13:$D$18,MATCH(E3902,Assumptions!$A$13:$A$18,0)),MAX(INDEX(Assumptions!$C$13:$C$18,MATCH(E3902,Assumptions!$A$13:$A$18,0)),INDEX(Assumptions!$B$13:$B$18,MATCH(E3902,Assumptions!$A$13:$A$18,0))*F3902)),2)</f>
        <v>0</v>
      </c>
    </row>
    <row r="3903" customFormat="false" ht="15" hidden="false" customHeight="false" outlineLevel="0" collapsed="false">
      <c r="A3903" s="24" t="s">
        <v>4726</v>
      </c>
      <c r="B3903" s="39" t="n">
        <v>46108</v>
      </c>
      <c r="C3903" s="24" t="s">
        <v>668</v>
      </c>
      <c r="D3903" s="24" t="s">
        <v>826</v>
      </c>
      <c r="E3903" s="24" t="s">
        <v>113</v>
      </c>
      <c r="F3903" s="38" t="n">
        <v>50</v>
      </c>
      <c r="G3903" s="42" t="n">
        <f aca="false">DATE(YEAR(B3903),MONTH(B3903),1)</f>
        <v>46082</v>
      </c>
      <c r="H3903" s="24" t="str">
        <f aca="false">INDEX(Customers!$B$2:$B$601,MATCH(C3903,Customers!$A$2:$A$601,0))</f>
        <v>Nairobi</v>
      </c>
      <c r="I3903" s="43" t="n">
        <f aca="false">ROUND(MIN(INDEX(Assumptions!$D$13:$D$18,MATCH(E3903,Assumptions!$A$13:$A$18,0)),MAX(INDEX(Assumptions!$C$13:$C$18,MATCH(E3903,Assumptions!$A$13:$A$18,0)),INDEX(Assumptions!$B$13:$B$18,MATCH(E3903,Assumptions!$A$13:$A$18,0))*F3903)),2)</f>
        <v>2.5</v>
      </c>
    </row>
    <row r="3904" customFormat="false" ht="15" hidden="false" customHeight="false" outlineLevel="0" collapsed="false">
      <c r="A3904" s="24" t="s">
        <v>4727</v>
      </c>
      <c r="B3904" s="39" t="n">
        <v>46108</v>
      </c>
      <c r="C3904" s="24" t="s">
        <v>673</v>
      </c>
      <c r="D3904" s="24" t="s">
        <v>826</v>
      </c>
      <c r="E3904" s="24" t="s">
        <v>103</v>
      </c>
      <c r="F3904" s="38" t="n">
        <v>3820</v>
      </c>
      <c r="G3904" s="42" t="n">
        <f aca="false">DATE(YEAR(B3904),MONTH(B3904),1)</f>
        <v>46082</v>
      </c>
      <c r="H3904" s="24" t="str">
        <f aca="false">INDEX(Customers!$B$2:$B$601,MATCH(C3904,Customers!$A$2:$A$601,0))</f>
        <v>Nairobi</v>
      </c>
      <c r="I3904" s="43" t="n">
        <f aca="false">ROUND(MIN(INDEX(Assumptions!$D$13:$D$18,MATCH(E3904,Assumptions!$A$13:$A$18,0)),MAX(INDEX(Assumptions!$C$13:$C$18,MATCH(E3904,Assumptions!$A$13:$A$18,0)),INDEX(Assumptions!$B$13:$B$18,MATCH(E3904,Assumptions!$A$13:$A$18,0))*F3904)),2)</f>
        <v>38.2</v>
      </c>
    </row>
    <row r="3905" customFormat="false" ht="15" hidden="false" customHeight="false" outlineLevel="0" collapsed="false">
      <c r="A3905" s="24" t="s">
        <v>4728</v>
      </c>
      <c r="B3905" s="39" t="n">
        <v>46108</v>
      </c>
      <c r="C3905" s="24" t="s">
        <v>686</v>
      </c>
      <c r="D3905" s="24" t="s">
        <v>826</v>
      </c>
      <c r="E3905" s="24" t="s">
        <v>109</v>
      </c>
      <c r="F3905" s="38" t="n">
        <v>2210</v>
      </c>
      <c r="G3905" s="42" t="n">
        <f aca="false">DATE(YEAR(B3905),MONTH(B3905),1)</f>
        <v>46082</v>
      </c>
      <c r="H3905" s="24" t="str">
        <f aca="false">INDEX(Customers!$B$2:$B$601,MATCH(C3905,Customers!$A$2:$A$601,0))</f>
        <v>Nairobi</v>
      </c>
      <c r="I3905" s="43" t="n">
        <f aca="false">ROUND(MIN(INDEX(Assumptions!$D$13:$D$18,MATCH(E3905,Assumptions!$A$13:$A$18,0)),MAX(INDEX(Assumptions!$C$13:$C$18,MATCH(E3905,Assumptions!$A$13:$A$18,0)),INDEX(Assumptions!$B$13:$B$18,MATCH(E3905,Assumptions!$A$13:$A$18,0))*F3905)),2)</f>
        <v>8.84</v>
      </c>
    </row>
    <row r="3906" customFormat="false" ht="15" hidden="false" customHeight="false" outlineLevel="0" collapsed="false">
      <c r="A3906" s="24" t="s">
        <v>4729</v>
      </c>
      <c r="B3906" s="39" t="n">
        <v>46108</v>
      </c>
      <c r="C3906" s="24" t="s">
        <v>719</v>
      </c>
      <c r="D3906" s="24" t="s">
        <v>152</v>
      </c>
      <c r="E3906" s="24" t="s">
        <v>105</v>
      </c>
      <c r="F3906" s="38" t="n">
        <v>9870</v>
      </c>
      <c r="G3906" s="42" t="n">
        <f aca="false">DATE(YEAR(B3906),MONTH(B3906),1)</f>
        <v>46082</v>
      </c>
      <c r="H3906" s="24" t="str">
        <f aca="false">INDEX(Customers!$B$2:$B$601,MATCH(C3906,Customers!$A$2:$A$601,0))</f>
        <v>Nairobi</v>
      </c>
      <c r="I3906" s="43" t="n">
        <f aca="false">ROUND(MIN(INDEX(Assumptions!$D$13:$D$18,MATCH(E3906,Assumptions!$A$13:$A$18,0)),MAX(INDEX(Assumptions!$C$13:$C$18,MATCH(E3906,Assumptions!$A$13:$A$18,0)),INDEX(Assumptions!$B$13:$B$18,MATCH(E3906,Assumptions!$A$13:$A$18,0))*F3906)),2)</f>
        <v>148.05</v>
      </c>
    </row>
    <row r="3907" customFormat="false" ht="15" hidden="false" customHeight="false" outlineLevel="0" collapsed="false">
      <c r="A3907" s="24" t="s">
        <v>4730</v>
      </c>
      <c r="B3907" s="39" t="n">
        <v>46108</v>
      </c>
      <c r="C3907" s="24" t="s">
        <v>719</v>
      </c>
      <c r="D3907" s="24" t="s">
        <v>826</v>
      </c>
      <c r="E3907" s="24" t="s">
        <v>109</v>
      </c>
      <c r="F3907" s="38" t="n">
        <v>1540</v>
      </c>
      <c r="G3907" s="42" t="n">
        <f aca="false">DATE(YEAR(B3907),MONTH(B3907),1)</f>
        <v>46082</v>
      </c>
      <c r="H3907" s="24" t="str">
        <f aca="false">INDEX(Customers!$B$2:$B$601,MATCH(C3907,Customers!$A$2:$A$601,0))</f>
        <v>Nairobi</v>
      </c>
      <c r="I3907" s="43" t="n">
        <f aca="false">ROUND(MIN(INDEX(Assumptions!$D$13:$D$18,MATCH(E3907,Assumptions!$A$13:$A$18,0)),MAX(INDEX(Assumptions!$C$13:$C$18,MATCH(E3907,Assumptions!$A$13:$A$18,0)),INDEX(Assumptions!$B$13:$B$18,MATCH(E3907,Assumptions!$A$13:$A$18,0))*F3907)),2)</f>
        <v>6.16</v>
      </c>
    </row>
    <row r="3908" customFormat="false" ht="15" hidden="false" customHeight="false" outlineLevel="0" collapsed="false">
      <c r="A3908" s="24" t="s">
        <v>4731</v>
      </c>
      <c r="B3908" s="39" t="n">
        <v>46108</v>
      </c>
      <c r="C3908" s="24" t="s">
        <v>742</v>
      </c>
      <c r="D3908" s="24" t="s">
        <v>826</v>
      </c>
      <c r="E3908" s="24" t="s">
        <v>111</v>
      </c>
      <c r="F3908" s="38" t="n">
        <v>20</v>
      </c>
      <c r="G3908" s="42" t="n">
        <f aca="false">DATE(YEAR(B3908),MONTH(B3908),1)</f>
        <v>46082</v>
      </c>
      <c r="H3908" s="24" t="str">
        <f aca="false">INDEX(Customers!$B$2:$B$601,MATCH(C3908,Customers!$A$2:$A$601,0))</f>
        <v>Eastern</v>
      </c>
      <c r="I3908" s="43" t="n">
        <f aca="false">ROUND(MIN(INDEX(Assumptions!$D$13:$D$18,MATCH(E3908,Assumptions!$A$13:$A$18,0)),MAX(INDEX(Assumptions!$C$13:$C$18,MATCH(E3908,Assumptions!$A$13:$A$18,0)),INDEX(Assumptions!$B$13:$B$18,MATCH(E3908,Assumptions!$A$13:$A$18,0))*F3908)),2)</f>
        <v>0.8</v>
      </c>
    </row>
    <row r="3909" customFormat="false" ht="15" hidden="false" customHeight="false" outlineLevel="0" collapsed="false">
      <c r="A3909" s="24" t="s">
        <v>4732</v>
      </c>
      <c r="B3909" s="39" t="n">
        <v>46108</v>
      </c>
      <c r="C3909" s="24" t="s">
        <v>760</v>
      </c>
      <c r="D3909" s="24" t="s">
        <v>826</v>
      </c>
      <c r="E3909" s="24" t="s">
        <v>103</v>
      </c>
      <c r="F3909" s="38" t="n">
        <v>750</v>
      </c>
      <c r="G3909" s="42" t="n">
        <f aca="false">DATE(YEAR(B3909),MONTH(B3909),1)</f>
        <v>46082</v>
      </c>
      <c r="H3909" s="24" t="str">
        <f aca="false">INDEX(Customers!$B$2:$B$601,MATCH(C3909,Customers!$A$2:$A$601,0))</f>
        <v>Rift Valley</v>
      </c>
      <c r="I3909" s="43" t="n">
        <f aca="false">ROUND(MIN(INDEX(Assumptions!$D$13:$D$18,MATCH(E3909,Assumptions!$A$13:$A$18,0)),MAX(INDEX(Assumptions!$C$13:$C$18,MATCH(E3909,Assumptions!$A$13:$A$18,0)),INDEX(Assumptions!$B$13:$B$18,MATCH(E3909,Assumptions!$A$13:$A$18,0))*F3909)),2)</f>
        <v>7.5</v>
      </c>
    </row>
    <row r="3910" customFormat="false" ht="15" hidden="false" customHeight="false" outlineLevel="0" collapsed="false">
      <c r="A3910" s="24" t="s">
        <v>4733</v>
      </c>
      <c r="B3910" s="39" t="n">
        <v>46108</v>
      </c>
      <c r="C3910" s="24" t="s">
        <v>779</v>
      </c>
      <c r="D3910" s="24" t="s">
        <v>826</v>
      </c>
      <c r="E3910" s="24" t="s">
        <v>103</v>
      </c>
      <c r="F3910" s="38" t="n">
        <v>1560</v>
      </c>
      <c r="G3910" s="42" t="n">
        <f aca="false">DATE(YEAR(B3910),MONTH(B3910),1)</f>
        <v>46082</v>
      </c>
      <c r="H3910" s="24" t="str">
        <f aca="false">INDEX(Customers!$B$2:$B$601,MATCH(C3910,Customers!$A$2:$A$601,0))</f>
        <v>Rift Valley</v>
      </c>
      <c r="I3910" s="43" t="n">
        <f aca="false">ROUND(MIN(INDEX(Assumptions!$D$13:$D$18,MATCH(E3910,Assumptions!$A$13:$A$18,0)),MAX(INDEX(Assumptions!$C$13:$C$18,MATCH(E3910,Assumptions!$A$13:$A$18,0)),INDEX(Assumptions!$B$13:$B$18,MATCH(E3910,Assumptions!$A$13:$A$18,0))*F3910)),2)</f>
        <v>15.6</v>
      </c>
    </row>
    <row r="3911" customFormat="false" ht="15" hidden="false" customHeight="false" outlineLevel="0" collapsed="false">
      <c r="A3911" s="24" t="s">
        <v>4734</v>
      </c>
      <c r="B3911" s="39" t="n">
        <v>46108</v>
      </c>
      <c r="C3911" s="24" t="s">
        <v>779</v>
      </c>
      <c r="D3911" s="24" t="s">
        <v>176</v>
      </c>
      <c r="E3911" s="24" t="s">
        <v>105</v>
      </c>
      <c r="F3911" s="38" t="n">
        <v>4770</v>
      </c>
      <c r="G3911" s="42" t="n">
        <f aca="false">DATE(YEAR(B3911),MONTH(B3911),1)</f>
        <v>46082</v>
      </c>
      <c r="H3911" s="24" t="str">
        <f aca="false">INDEX(Customers!$B$2:$B$601,MATCH(C3911,Customers!$A$2:$A$601,0))</f>
        <v>Rift Valley</v>
      </c>
      <c r="I3911" s="43" t="n">
        <f aca="false">ROUND(MIN(INDEX(Assumptions!$D$13:$D$18,MATCH(E3911,Assumptions!$A$13:$A$18,0)),MAX(INDEX(Assumptions!$C$13:$C$18,MATCH(E3911,Assumptions!$A$13:$A$18,0)),INDEX(Assumptions!$B$13:$B$18,MATCH(E3911,Assumptions!$A$13:$A$18,0))*F3911)),2)</f>
        <v>71.55</v>
      </c>
    </row>
    <row r="3912" customFormat="false" ht="15" hidden="false" customHeight="false" outlineLevel="0" collapsed="false">
      <c r="A3912" s="24" t="s">
        <v>4735</v>
      </c>
      <c r="B3912" s="39" t="n">
        <v>46108</v>
      </c>
      <c r="C3912" s="24" t="s">
        <v>781</v>
      </c>
      <c r="D3912" s="24" t="s">
        <v>826</v>
      </c>
      <c r="E3912" s="24" t="s">
        <v>113</v>
      </c>
      <c r="F3912" s="38" t="n">
        <v>2000</v>
      </c>
      <c r="G3912" s="42" t="n">
        <f aca="false">DATE(YEAR(B3912),MONTH(B3912),1)</f>
        <v>46082</v>
      </c>
      <c r="H3912" s="24" t="str">
        <f aca="false">INDEX(Customers!$B$2:$B$601,MATCH(C3912,Customers!$A$2:$A$601,0))</f>
        <v>Eastern</v>
      </c>
      <c r="I3912" s="43" t="n">
        <f aca="false">ROUND(MIN(INDEX(Assumptions!$D$13:$D$18,MATCH(E3912,Assumptions!$A$13:$A$18,0)),MAX(INDEX(Assumptions!$C$13:$C$18,MATCH(E3912,Assumptions!$A$13:$A$18,0)),INDEX(Assumptions!$B$13:$B$18,MATCH(E3912,Assumptions!$A$13:$A$18,0))*F3912)),2)</f>
        <v>100</v>
      </c>
    </row>
    <row r="3913" customFormat="false" ht="15" hidden="false" customHeight="false" outlineLevel="0" collapsed="false">
      <c r="A3913" s="24" t="s">
        <v>4736</v>
      </c>
      <c r="B3913" s="39" t="n">
        <v>46108</v>
      </c>
      <c r="C3913" s="24" t="s">
        <v>782</v>
      </c>
      <c r="D3913" s="24" t="s">
        <v>826</v>
      </c>
      <c r="E3913" s="24" t="s">
        <v>111</v>
      </c>
      <c r="F3913" s="38" t="n">
        <v>1000</v>
      </c>
      <c r="G3913" s="42" t="n">
        <f aca="false">DATE(YEAR(B3913),MONTH(B3913),1)</f>
        <v>46082</v>
      </c>
      <c r="H3913" s="24" t="str">
        <f aca="false">INDEX(Customers!$B$2:$B$601,MATCH(C3913,Customers!$A$2:$A$601,0))</f>
        <v>Central</v>
      </c>
      <c r="I3913" s="43" t="n">
        <f aca="false">ROUND(MIN(INDEX(Assumptions!$D$13:$D$18,MATCH(E3913,Assumptions!$A$13:$A$18,0)),MAX(INDEX(Assumptions!$C$13:$C$18,MATCH(E3913,Assumptions!$A$13:$A$18,0)),INDEX(Assumptions!$B$13:$B$18,MATCH(E3913,Assumptions!$A$13:$A$18,0))*F3913)),2)</f>
        <v>40</v>
      </c>
    </row>
    <row r="3914" customFormat="false" ht="15" hidden="false" customHeight="false" outlineLevel="0" collapsed="false">
      <c r="A3914" s="24" t="s">
        <v>4737</v>
      </c>
      <c r="B3914" s="39" t="n">
        <v>46108</v>
      </c>
      <c r="C3914" s="24" t="s">
        <v>807</v>
      </c>
      <c r="D3914" s="24" t="s">
        <v>826</v>
      </c>
      <c r="E3914" s="24" t="s">
        <v>103</v>
      </c>
      <c r="F3914" s="38" t="n">
        <v>6980</v>
      </c>
      <c r="G3914" s="42" t="n">
        <f aca="false">DATE(YEAR(B3914),MONTH(B3914),1)</f>
        <v>46082</v>
      </c>
      <c r="H3914" s="24" t="str">
        <f aca="false">INDEX(Customers!$B$2:$B$601,MATCH(C3914,Customers!$A$2:$A$601,0))</f>
        <v>Nairobi</v>
      </c>
      <c r="I3914" s="43" t="n">
        <f aca="false">ROUND(MIN(INDEX(Assumptions!$D$13:$D$18,MATCH(E3914,Assumptions!$A$13:$A$18,0)),MAX(INDEX(Assumptions!$C$13:$C$18,MATCH(E3914,Assumptions!$A$13:$A$18,0)),INDEX(Assumptions!$B$13:$B$18,MATCH(E3914,Assumptions!$A$13:$A$18,0))*F3914)),2)</f>
        <v>69.8</v>
      </c>
    </row>
    <row r="3915" customFormat="false" ht="15" hidden="false" customHeight="false" outlineLevel="0" collapsed="false">
      <c r="A3915" s="24" t="s">
        <v>4738</v>
      </c>
      <c r="B3915" s="39" t="n">
        <v>46108</v>
      </c>
      <c r="C3915" s="24" t="s">
        <v>816</v>
      </c>
      <c r="D3915" s="24" t="s">
        <v>826</v>
      </c>
      <c r="E3915" s="24" t="s">
        <v>113</v>
      </c>
      <c r="F3915" s="38" t="n">
        <v>250</v>
      </c>
      <c r="G3915" s="42" t="n">
        <f aca="false">DATE(YEAR(B3915),MONTH(B3915),1)</f>
        <v>46082</v>
      </c>
      <c r="H3915" s="24" t="str">
        <f aca="false">INDEX(Customers!$B$2:$B$601,MATCH(C3915,Customers!$A$2:$A$601,0))</f>
        <v>Nairobi</v>
      </c>
      <c r="I3915" s="43" t="n">
        <f aca="false">ROUND(MIN(INDEX(Assumptions!$D$13:$D$18,MATCH(E3915,Assumptions!$A$13:$A$18,0)),MAX(INDEX(Assumptions!$C$13:$C$18,MATCH(E3915,Assumptions!$A$13:$A$18,0)),INDEX(Assumptions!$B$13:$B$18,MATCH(E3915,Assumptions!$A$13:$A$18,0))*F3915)),2)</f>
        <v>12.5</v>
      </c>
    </row>
    <row r="3916" customFormat="false" ht="15" hidden="false" customHeight="false" outlineLevel="0" collapsed="false">
      <c r="A3916" s="24" t="s">
        <v>4739</v>
      </c>
      <c r="B3916" s="39" t="n">
        <v>46109</v>
      </c>
      <c r="C3916" s="24" t="s">
        <v>219</v>
      </c>
      <c r="D3916" s="24" t="s">
        <v>176</v>
      </c>
      <c r="E3916" s="24" t="s">
        <v>107</v>
      </c>
      <c r="F3916" s="38" t="n">
        <v>1540</v>
      </c>
      <c r="G3916" s="42" t="n">
        <f aca="false">DATE(YEAR(B3916),MONTH(B3916),1)</f>
        <v>46082</v>
      </c>
      <c r="H3916" s="24" t="str">
        <f aca="false">INDEX(Customers!$B$2:$B$601,MATCH(C3916,Customers!$A$2:$A$601,0))</f>
        <v>Rift Valley</v>
      </c>
      <c r="I3916" s="43" t="n">
        <f aca="false">ROUND(MIN(INDEX(Assumptions!$D$13:$D$18,MATCH(E3916,Assumptions!$A$13:$A$18,0)),MAX(INDEX(Assumptions!$C$13:$C$18,MATCH(E3916,Assumptions!$A$13:$A$18,0)),INDEX(Assumptions!$B$13:$B$18,MATCH(E3916,Assumptions!$A$13:$A$18,0))*F3916)),2)</f>
        <v>0</v>
      </c>
    </row>
    <row r="3917" customFormat="false" ht="15" hidden="false" customHeight="false" outlineLevel="0" collapsed="false">
      <c r="A3917" s="24" t="s">
        <v>4740</v>
      </c>
      <c r="B3917" s="39" t="n">
        <v>46109</v>
      </c>
      <c r="C3917" s="24" t="s">
        <v>251</v>
      </c>
      <c r="D3917" s="24" t="s">
        <v>826</v>
      </c>
      <c r="E3917" s="24" t="s">
        <v>111</v>
      </c>
      <c r="F3917" s="38" t="n">
        <v>100</v>
      </c>
      <c r="G3917" s="42" t="n">
        <f aca="false">DATE(YEAR(B3917),MONTH(B3917),1)</f>
        <v>46082</v>
      </c>
      <c r="H3917" s="24" t="str">
        <f aca="false">INDEX(Customers!$B$2:$B$601,MATCH(C3917,Customers!$A$2:$A$601,0))</f>
        <v>Nairobi</v>
      </c>
      <c r="I3917" s="43" t="n">
        <f aca="false">ROUND(MIN(INDEX(Assumptions!$D$13:$D$18,MATCH(E3917,Assumptions!$A$13:$A$18,0)),MAX(INDEX(Assumptions!$C$13:$C$18,MATCH(E3917,Assumptions!$A$13:$A$18,0)),INDEX(Assumptions!$B$13:$B$18,MATCH(E3917,Assumptions!$A$13:$A$18,0))*F3917)),2)</f>
        <v>4</v>
      </c>
    </row>
    <row r="3918" customFormat="false" ht="15" hidden="false" customHeight="false" outlineLevel="0" collapsed="false">
      <c r="A3918" s="24" t="s">
        <v>4741</v>
      </c>
      <c r="B3918" s="39" t="n">
        <v>46109</v>
      </c>
      <c r="C3918" s="24" t="s">
        <v>254</v>
      </c>
      <c r="D3918" s="24" t="s">
        <v>826</v>
      </c>
      <c r="E3918" s="24" t="s">
        <v>111</v>
      </c>
      <c r="F3918" s="38" t="n">
        <v>50</v>
      </c>
      <c r="G3918" s="42" t="n">
        <f aca="false">DATE(YEAR(B3918),MONTH(B3918),1)</f>
        <v>46082</v>
      </c>
      <c r="H3918" s="24" t="str">
        <f aca="false">INDEX(Customers!$B$2:$B$601,MATCH(C3918,Customers!$A$2:$A$601,0))</f>
        <v>Rift Valley</v>
      </c>
      <c r="I3918" s="43" t="n">
        <f aca="false">ROUND(MIN(INDEX(Assumptions!$D$13:$D$18,MATCH(E3918,Assumptions!$A$13:$A$18,0)),MAX(INDEX(Assumptions!$C$13:$C$18,MATCH(E3918,Assumptions!$A$13:$A$18,0)),INDEX(Assumptions!$B$13:$B$18,MATCH(E3918,Assumptions!$A$13:$A$18,0))*F3918)),2)</f>
        <v>2</v>
      </c>
    </row>
    <row r="3919" customFormat="false" ht="15" hidden="false" customHeight="false" outlineLevel="0" collapsed="false">
      <c r="A3919" s="24" t="s">
        <v>4742</v>
      </c>
      <c r="B3919" s="39" t="n">
        <v>46109</v>
      </c>
      <c r="C3919" s="24" t="s">
        <v>256</v>
      </c>
      <c r="D3919" s="24" t="s">
        <v>207</v>
      </c>
      <c r="E3919" s="24" t="s">
        <v>105</v>
      </c>
      <c r="F3919" s="38" t="n">
        <v>4140</v>
      </c>
      <c r="G3919" s="42" t="n">
        <f aca="false">DATE(YEAR(B3919),MONTH(B3919),1)</f>
        <v>46082</v>
      </c>
      <c r="H3919" s="24" t="str">
        <f aca="false">INDEX(Customers!$B$2:$B$601,MATCH(C3919,Customers!$A$2:$A$601,0))</f>
        <v>Eastern</v>
      </c>
      <c r="I3919" s="43" t="n">
        <f aca="false">ROUND(MIN(INDEX(Assumptions!$D$13:$D$18,MATCH(E3919,Assumptions!$A$13:$A$18,0)),MAX(INDEX(Assumptions!$C$13:$C$18,MATCH(E3919,Assumptions!$A$13:$A$18,0)),INDEX(Assumptions!$B$13:$B$18,MATCH(E3919,Assumptions!$A$13:$A$18,0))*F3919)),2)</f>
        <v>62.1</v>
      </c>
    </row>
    <row r="3920" customFormat="false" ht="15" hidden="false" customHeight="false" outlineLevel="0" collapsed="false">
      <c r="A3920" s="24" t="s">
        <v>4743</v>
      </c>
      <c r="B3920" s="39" t="n">
        <v>46109</v>
      </c>
      <c r="C3920" s="24" t="s">
        <v>256</v>
      </c>
      <c r="D3920" s="24" t="s">
        <v>826</v>
      </c>
      <c r="E3920" s="24" t="s">
        <v>103</v>
      </c>
      <c r="F3920" s="38" t="n">
        <v>2660</v>
      </c>
      <c r="G3920" s="42" t="n">
        <f aca="false">DATE(YEAR(B3920),MONTH(B3920),1)</f>
        <v>46082</v>
      </c>
      <c r="H3920" s="24" t="str">
        <f aca="false">INDEX(Customers!$B$2:$B$601,MATCH(C3920,Customers!$A$2:$A$601,0))</f>
        <v>Eastern</v>
      </c>
      <c r="I3920" s="43" t="n">
        <f aca="false">ROUND(MIN(INDEX(Assumptions!$D$13:$D$18,MATCH(E3920,Assumptions!$A$13:$A$18,0)),MAX(INDEX(Assumptions!$C$13:$C$18,MATCH(E3920,Assumptions!$A$13:$A$18,0)),INDEX(Assumptions!$B$13:$B$18,MATCH(E3920,Assumptions!$A$13:$A$18,0))*F3920)),2)</f>
        <v>26.6</v>
      </c>
    </row>
    <row r="3921" customFormat="false" ht="15" hidden="false" customHeight="false" outlineLevel="0" collapsed="false">
      <c r="A3921" s="24" t="s">
        <v>4744</v>
      </c>
      <c r="B3921" s="39" t="n">
        <v>46109</v>
      </c>
      <c r="C3921" s="24" t="s">
        <v>263</v>
      </c>
      <c r="D3921" s="24" t="s">
        <v>826</v>
      </c>
      <c r="E3921" s="24" t="s">
        <v>103</v>
      </c>
      <c r="F3921" s="38" t="n">
        <v>3160</v>
      </c>
      <c r="G3921" s="42" t="n">
        <f aca="false">DATE(YEAR(B3921),MONTH(B3921),1)</f>
        <v>46082</v>
      </c>
      <c r="H3921" s="24" t="str">
        <f aca="false">INDEX(Customers!$B$2:$B$601,MATCH(C3921,Customers!$A$2:$A$601,0))</f>
        <v>Nairobi</v>
      </c>
      <c r="I3921" s="43" t="n">
        <f aca="false">ROUND(MIN(INDEX(Assumptions!$D$13:$D$18,MATCH(E3921,Assumptions!$A$13:$A$18,0)),MAX(INDEX(Assumptions!$C$13:$C$18,MATCH(E3921,Assumptions!$A$13:$A$18,0)),INDEX(Assumptions!$B$13:$B$18,MATCH(E3921,Assumptions!$A$13:$A$18,0))*F3921)),2)</f>
        <v>31.6</v>
      </c>
    </row>
    <row r="3922" customFormat="false" ht="15" hidden="false" customHeight="false" outlineLevel="0" collapsed="false">
      <c r="A3922" s="24" t="s">
        <v>4745</v>
      </c>
      <c r="B3922" s="39" t="n">
        <v>46109</v>
      </c>
      <c r="C3922" s="24" t="s">
        <v>270</v>
      </c>
      <c r="D3922" s="24" t="s">
        <v>826</v>
      </c>
      <c r="E3922" s="24" t="s">
        <v>109</v>
      </c>
      <c r="F3922" s="38" t="n">
        <v>6100</v>
      </c>
      <c r="G3922" s="42" t="n">
        <f aca="false">DATE(YEAR(B3922),MONTH(B3922),1)</f>
        <v>46082</v>
      </c>
      <c r="H3922" s="24" t="str">
        <f aca="false">INDEX(Customers!$B$2:$B$601,MATCH(C3922,Customers!$A$2:$A$601,0))</f>
        <v>Rift Valley</v>
      </c>
      <c r="I3922" s="43" t="n">
        <f aca="false">ROUND(MIN(INDEX(Assumptions!$D$13:$D$18,MATCH(E3922,Assumptions!$A$13:$A$18,0)),MAX(INDEX(Assumptions!$C$13:$C$18,MATCH(E3922,Assumptions!$A$13:$A$18,0)),INDEX(Assumptions!$B$13:$B$18,MATCH(E3922,Assumptions!$A$13:$A$18,0))*F3922)),2)</f>
        <v>24.4</v>
      </c>
    </row>
    <row r="3923" customFormat="false" ht="15" hidden="false" customHeight="false" outlineLevel="0" collapsed="false">
      <c r="A3923" s="24" t="s">
        <v>4746</v>
      </c>
      <c r="B3923" s="39" t="n">
        <v>46109</v>
      </c>
      <c r="C3923" s="24" t="s">
        <v>279</v>
      </c>
      <c r="D3923" s="24" t="s">
        <v>157</v>
      </c>
      <c r="E3923" s="24" t="s">
        <v>107</v>
      </c>
      <c r="F3923" s="38" t="n">
        <v>3820</v>
      </c>
      <c r="G3923" s="42" t="n">
        <f aca="false">DATE(YEAR(B3923),MONTH(B3923),1)</f>
        <v>46082</v>
      </c>
      <c r="H3923" s="24" t="str">
        <f aca="false">INDEX(Customers!$B$2:$B$601,MATCH(C3923,Customers!$A$2:$A$601,0))</f>
        <v>Nairobi</v>
      </c>
      <c r="I3923" s="43" t="n">
        <f aca="false">ROUND(MIN(INDEX(Assumptions!$D$13:$D$18,MATCH(E3923,Assumptions!$A$13:$A$18,0)),MAX(INDEX(Assumptions!$C$13:$C$18,MATCH(E3923,Assumptions!$A$13:$A$18,0)),INDEX(Assumptions!$B$13:$B$18,MATCH(E3923,Assumptions!$A$13:$A$18,0))*F3923)),2)</f>
        <v>0</v>
      </c>
    </row>
    <row r="3924" customFormat="false" ht="15" hidden="false" customHeight="false" outlineLevel="0" collapsed="false">
      <c r="A3924" s="24" t="s">
        <v>4747</v>
      </c>
      <c r="B3924" s="39" t="n">
        <v>46109</v>
      </c>
      <c r="C3924" s="24" t="s">
        <v>279</v>
      </c>
      <c r="D3924" s="24" t="s">
        <v>154</v>
      </c>
      <c r="E3924" s="24" t="s">
        <v>107</v>
      </c>
      <c r="F3924" s="38" t="n">
        <v>5560</v>
      </c>
      <c r="G3924" s="42" t="n">
        <f aca="false">DATE(YEAR(B3924),MONTH(B3924),1)</f>
        <v>46082</v>
      </c>
      <c r="H3924" s="24" t="str">
        <f aca="false">INDEX(Customers!$B$2:$B$601,MATCH(C3924,Customers!$A$2:$A$601,0))</f>
        <v>Nairobi</v>
      </c>
      <c r="I3924" s="43" t="n">
        <f aca="false">ROUND(MIN(INDEX(Assumptions!$D$13:$D$18,MATCH(E3924,Assumptions!$A$13:$A$18,0)),MAX(INDEX(Assumptions!$C$13:$C$18,MATCH(E3924,Assumptions!$A$13:$A$18,0)),INDEX(Assumptions!$B$13:$B$18,MATCH(E3924,Assumptions!$A$13:$A$18,0))*F3924)),2)</f>
        <v>0</v>
      </c>
    </row>
    <row r="3925" customFormat="false" ht="15" hidden="false" customHeight="false" outlineLevel="0" collapsed="false">
      <c r="A3925" s="24" t="s">
        <v>4748</v>
      </c>
      <c r="B3925" s="39" t="n">
        <v>46109</v>
      </c>
      <c r="C3925" s="24" t="s">
        <v>285</v>
      </c>
      <c r="D3925" s="24" t="s">
        <v>210</v>
      </c>
      <c r="E3925" s="24" t="s">
        <v>107</v>
      </c>
      <c r="F3925" s="38" t="n">
        <v>8790</v>
      </c>
      <c r="G3925" s="42" t="n">
        <f aca="false">DATE(YEAR(B3925),MONTH(B3925),1)</f>
        <v>46082</v>
      </c>
      <c r="H3925" s="24" t="str">
        <f aca="false">INDEX(Customers!$B$2:$B$601,MATCH(C3925,Customers!$A$2:$A$601,0))</f>
        <v>Eastern</v>
      </c>
      <c r="I3925" s="43" t="n">
        <f aca="false">ROUND(MIN(INDEX(Assumptions!$D$13:$D$18,MATCH(E3925,Assumptions!$A$13:$A$18,0)),MAX(INDEX(Assumptions!$C$13:$C$18,MATCH(E3925,Assumptions!$A$13:$A$18,0)),INDEX(Assumptions!$B$13:$B$18,MATCH(E3925,Assumptions!$A$13:$A$18,0))*F3925)),2)</f>
        <v>0</v>
      </c>
    </row>
    <row r="3926" customFormat="false" ht="15" hidden="false" customHeight="false" outlineLevel="0" collapsed="false">
      <c r="A3926" s="24" t="s">
        <v>4749</v>
      </c>
      <c r="B3926" s="39" t="n">
        <v>46109</v>
      </c>
      <c r="C3926" s="24" t="s">
        <v>291</v>
      </c>
      <c r="D3926" s="24" t="s">
        <v>826</v>
      </c>
      <c r="E3926" s="24" t="s">
        <v>109</v>
      </c>
      <c r="F3926" s="38" t="n">
        <v>2450</v>
      </c>
      <c r="G3926" s="42" t="n">
        <f aca="false">DATE(YEAR(B3926),MONTH(B3926),1)</f>
        <v>46082</v>
      </c>
      <c r="H3926" s="24" t="str">
        <f aca="false">INDEX(Customers!$B$2:$B$601,MATCH(C3926,Customers!$A$2:$A$601,0))</f>
        <v>Rift Valley</v>
      </c>
      <c r="I3926" s="43" t="n">
        <f aca="false">ROUND(MIN(INDEX(Assumptions!$D$13:$D$18,MATCH(E3926,Assumptions!$A$13:$A$18,0)),MAX(INDEX(Assumptions!$C$13:$C$18,MATCH(E3926,Assumptions!$A$13:$A$18,0)),INDEX(Assumptions!$B$13:$B$18,MATCH(E3926,Assumptions!$A$13:$A$18,0))*F3926)),2)</f>
        <v>9.8</v>
      </c>
    </row>
    <row r="3927" customFormat="false" ht="15" hidden="false" customHeight="false" outlineLevel="0" collapsed="false">
      <c r="A3927" s="24" t="s">
        <v>4750</v>
      </c>
      <c r="B3927" s="39" t="n">
        <v>46109</v>
      </c>
      <c r="C3927" s="24" t="s">
        <v>293</v>
      </c>
      <c r="D3927" s="24" t="s">
        <v>826</v>
      </c>
      <c r="E3927" s="24" t="s">
        <v>103</v>
      </c>
      <c r="F3927" s="38" t="n">
        <v>250</v>
      </c>
      <c r="G3927" s="42" t="n">
        <f aca="false">DATE(YEAR(B3927),MONTH(B3927),1)</f>
        <v>46082</v>
      </c>
      <c r="H3927" s="24" t="str">
        <f aca="false">INDEX(Customers!$B$2:$B$601,MATCH(C3927,Customers!$A$2:$A$601,0))</f>
        <v>Western</v>
      </c>
      <c r="I3927" s="43" t="n">
        <f aca="false">ROUND(MIN(INDEX(Assumptions!$D$13:$D$18,MATCH(E3927,Assumptions!$A$13:$A$18,0)),MAX(INDEX(Assumptions!$C$13:$C$18,MATCH(E3927,Assumptions!$A$13:$A$18,0)),INDEX(Assumptions!$B$13:$B$18,MATCH(E3927,Assumptions!$A$13:$A$18,0))*F3927)),2)</f>
        <v>5</v>
      </c>
    </row>
    <row r="3928" customFormat="false" ht="15" hidden="false" customHeight="false" outlineLevel="0" collapsed="false">
      <c r="A3928" s="24" t="s">
        <v>4751</v>
      </c>
      <c r="B3928" s="39" t="n">
        <v>46109</v>
      </c>
      <c r="C3928" s="24" t="s">
        <v>297</v>
      </c>
      <c r="D3928" s="24" t="s">
        <v>150</v>
      </c>
      <c r="E3928" s="24" t="s">
        <v>107</v>
      </c>
      <c r="F3928" s="38" t="n">
        <v>920</v>
      </c>
      <c r="G3928" s="42" t="n">
        <f aca="false">DATE(YEAR(B3928),MONTH(B3928),1)</f>
        <v>46082</v>
      </c>
      <c r="H3928" s="24" t="str">
        <f aca="false">INDEX(Customers!$B$2:$B$601,MATCH(C3928,Customers!$A$2:$A$601,0))</f>
        <v>Nairobi</v>
      </c>
      <c r="I3928" s="43" t="n">
        <f aca="false">ROUND(MIN(INDEX(Assumptions!$D$13:$D$18,MATCH(E3928,Assumptions!$A$13:$A$18,0)),MAX(INDEX(Assumptions!$C$13:$C$18,MATCH(E3928,Assumptions!$A$13:$A$18,0)),INDEX(Assumptions!$B$13:$B$18,MATCH(E3928,Assumptions!$A$13:$A$18,0))*F3928)),2)</f>
        <v>0</v>
      </c>
    </row>
    <row r="3929" customFormat="false" ht="15" hidden="false" customHeight="false" outlineLevel="0" collapsed="false">
      <c r="A3929" s="24" t="s">
        <v>4752</v>
      </c>
      <c r="B3929" s="39" t="n">
        <v>46109</v>
      </c>
      <c r="C3929" s="24" t="s">
        <v>309</v>
      </c>
      <c r="D3929" s="24" t="s">
        <v>826</v>
      </c>
      <c r="E3929" s="24" t="s">
        <v>109</v>
      </c>
      <c r="F3929" s="38" t="n">
        <v>420</v>
      </c>
      <c r="G3929" s="42" t="n">
        <f aca="false">DATE(YEAR(B3929),MONTH(B3929),1)</f>
        <v>46082</v>
      </c>
      <c r="H3929" s="24" t="str">
        <f aca="false">INDEX(Customers!$B$2:$B$601,MATCH(C3929,Customers!$A$2:$A$601,0))</f>
        <v>Rift Valley</v>
      </c>
      <c r="I3929" s="43" t="n">
        <f aca="false">ROUND(MIN(INDEX(Assumptions!$D$13:$D$18,MATCH(E3929,Assumptions!$A$13:$A$18,0)),MAX(INDEX(Assumptions!$C$13:$C$18,MATCH(E3929,Assumptions!$A$13:$A$18,0)),INDEX(Assumptions!$B$13:$B$18,MATCH(E3929,Assumptions!$A$13:$A$18,0))*F3929)),2)</f>
        <v>1.68</v>
      </c>
    </row>
    <row r="3930" customFormat="false" ht="15" hidden="false" customHeight="false" outlineLevel="0" collapsed="false">
      <c r="A3930" s="24" t="s">
        <v>4753</v>
      </c>
      <c r="B3930" s="39" t="n">
        <v>46109</v>
      </c>
      <c r="C3930" s="24" t="s">
        <v>317</v>
      </c>
      <c r="D3930" s="24" t="s">
        <v>826</v>
      </c>
      <c r="E3930" s="24" t="s">
        <v>113</v>
      </c>
      <c r="F3930" s="38" t="n">
        <v>250</v>
      </c>
      <c r="G3930" s="42" t="n">
        <f aca="false">DATE(YEAR(B3930),MONTH(B3930),1)</f>
        <v>46082</v>
      </c>
      <c r="H3930" s="24" t="str">
        <f aca="false">INDEX(Customers!$B$2:$B$601,MATCH(C3930,Customers!$A$2:$A$601,0))</f>
        <v>Rift Valley</v>
      </c>
      <c r="I3930" s="43" t="n">
        <f aca="false">ROUND(MIN(INDEX(Assumptions!$D$13:$D$18,MATCH(E3930,Assumptions!$A$13:$A$18,0)),MAX(INDEX(Assumptions!$C$13:$C$18,MATCH(E3930,Assumptions!$A$13:$A$18,0)),INDEX(Assumptions!$B$13:$B$18,MATCH(E3930,Assumptions!$A$13:$A$18,0))*F3930)),2)</f>
        <v>12.5</v>
      </c>
    </row>
    <row r="3931" customFormat="false" ht="15" hidden="false" customHeight="false" outlineLevel="0" collapsed="false">
      <c r="A3931" s="24" t="s">
        <v>4754</v>
      </c>
      <c r="B3931" s="39" t="n">
        <v>46109</v>
      </c>
      <c r="C3931" s="24" t="s">
        <v>328</v>
      </c>
      <c r="D3931" s="24" t="s">
        <v>826</v>
      </c>
      <c r="E3931" s="24" t="s">
        <v>103</v>
      </c>
      <c r="F3931" s="38" t="n">
        <v>790</v>
      </c>
      <c r="G3931" s="42" t="n">
        <f aca="false">DATE(YEAR(B3931),MONTH(B3931),1)</f>
        <v>46082</v>
      </c>
      <c r="H3931" s="24" t="str">
        <f aca="false">INDEX(Customers!$B$2:$B$601,MATCH(C3931,Customers!$A$2:$A$601,0))</f>
        <v>Western</v>
      </c>
      <c r="I3931" s="43" t="n">
        <f aca="false">ROUND(MIN(INDEX(Assumptions!$D$13:$D$18,MATCH(E3931,Assumptions!$A$13:$A$18,0)),MAX(INDEX(Assumptions!$C$13:$C$18,MATCH(E3931,Assumptions!$A$13:$A$18,0)),INDEX(Assumptions!$B$13:$B$18,MATCH(E3931,Assumptions!$A$13:$A$18,0))*F3931)),2)</f>
        <v>7.9</v>
      </c>
    </row>
    <row r="3932" customFormat="false" ht="15" hidden="false" customHeight="false" outlineLevel="0" collapsed="false">
      <c r="A3932" s="24" t="s">
        <v>4755</v>
      </c>
      <c r="B3932" s="39" t="n">
        <v>46109</v>
      </c>
      <c r="C3932" s="24" t="s">
        <v>341</v>
      </c>
      <c r="D3932" s="24" t="s">
        <v>826</v>
      </c>
      <c r="E3932" s="24" t="s">
        <v>113</v>
      </c>
      <c r="F3932" s="38" t="n">
        <v>250</v>
      </c>
      <c r="G3932" s="42" t="n">
        <f aca="false">DATE(YEAR(B3932),MONTH(B3932),1)</f>
        <v>46082</v>
      </c>
      <c r="H3932" s="24" t="str">
        <f aca="false">INDEX(Customers!$B$2:$B$601,MATCH(C3932,Customers!$A$2:$A$601,0))</f>
        <v>Coast</v>
      </c>
      <c r="I3932" s="43" t="n">
        <f aca="false">ROUND(MIN(INDEX(Assumptions!$D$13:$D$18,MATCH(E3932,Assumptions!$A$13:$A$18,0)),MAX(INDEX(Assumptions!$C$13:$C$18,MATCH(E3932,Assumptions!$A$13:$A$18,0)),INDEX(Assumptions!$B$13:$B$18,MATCH(E3932,Assumptions!$A$13:$A$18,0))*F3932)),2)</f>
        <v>12.5</v>
      </c>
    </row>
    <row r="3933" customFormat="false" ht="15" hidden="false" customHeight="false" outlineLevel="0" collapsed="false">
      <c r="A3933" s="24" t="s">
        <v>4756</v>
      </c>
      <c r="B3933" s="39" t="n">
        <v>46109</v>
      </c>
      <c r="C3933" s="24" t="s">
        <v>344</v>
      </c>
      <c r="D3933" s="24" t="s">
        <v>826</v>
      </c>
      <c r="E3933" s="24" t="s">
        <v>109</v>
      </c>
      <c r="F3933" s="38" t="n">
        <v>39270</v>
      </c>
      <c r="G3933" s="42" t="n">
        <f aca="false">DATE(YEAR(B3933),MONTH(B3933),1)</f>
        <v>46082</v>
      </c>
      <c r="H3933" s="24" t="str">
        <f aca="false">INDEX(Customers!$B$2:$B$601,MATCH(C3933,Customers!$A$2:$A$601,0))</f>
        <v>Central</v>
      </c>
      <c r="I3933" s="43" t="n">
        <f aca="false">ROUND(MIN(INDEX(Assumptions!$D$13:$D$18,MATCH(E3933,Assumptions!$A$13:$A$18,0)),MAX(INDEX(Assumptions!$C$13:$C$18,MATCH(E3933,Assumptions!$A$13:$A$18,0)),INDEX(Assumptions!$B$13:$B$18,MATCH(E3933,Assumptions!$A$13:$A$18,0))*F3933)),2)</f>
        <v>40</v>
      </c>
    </row>
    <row r="3934" customFormat="false" ht="15" hidden="false" customHeight="false" outlineLevel="0" collapsed="false">
      <c r="A3934" s="24" t="s">
        <v>4757</v>
      </c>
      <c r="B3934" s="39" t="n">
        <v>46109</v>
      </c>
      <c r="C3934" s="24" t="s">
        <v>348</v>
      </c>
      <c r="D3934" s="24" t="s">
        <v>826</v>
      </c>
      <c r="E3934" s="24" t="s">
        <v>103</v>
      </c>
      <c r="F3934" s="38" t="n">
        <v>1150</v>
      </c>
      <c r="G3934" s="42" t="n">
        <f aca="false">DATE(YEAR(B3934),MONTH(B3934),1)</f>
        <v>46082</v>
      </c>
      <c r="H3934" s="24" t="str">
        <f aca="false">INDEX(Customers!$B$2:$B$601,MATCH(C3934,Customers!$A$2:$A$601,0))</f>
        <v>Western</v>
      </c>
      <c r="I3934" s="43" t="n">
        <f aca="false">ROUND(MIN(INDEX(Assumptions!$D$13:$D$18,MATCH(E3934,Assumptions!$A$13:$A$18,0)),MAX(INDEX(Assumptions!$C$13:$C$18,MATCH(E3934,Assumptions!$A$13:$A$18,0)),INDEX(Assumptions!$B$13:$B$18,MATCH(E3934,Assumptions!$A$13:$A$18,0))*F3934)),2)</f>
        <v>11.5</v>
      </c>
    </row>
    <row r="3935" customFormat="false" ht="15" hidden="false" customHeight="false" outlineLevel="0" collapsed="false">
      <c r="A3935" s="24" t="s">
        <v>4758</v>
      </c>
      <c r="B3935" s="39" t="n">
        <v>46109</v>
      </c>
      <c r="C3935" s="24" t="s">
        <v>368</v>
      </c>
      <c r="D3935" s="24" t="s">
        <v>826</v>
      </c>
      <c r="E3935" s="24" t="s">
        <v>103</v>
      </c>
      <c r="F3935" s="38" t="n">
        <v>760</v>
      </c>
      <c r="G3935" s="42" t="n">
        <f aca="false">DATE(YEAR(B3935),MONTH(B3935),1)</f>
        <v>46082</v>
      </c>
      <c r="H3935" s="24" t="str">
        <f aca="false">INDEX(Customers!$B$2:$B$601,MATCH(C3935,Customers!$A$2:$A$601,0))</f>
        <v>Central</v>
      </c>
      <c r="I3935" s="43" t="n">
        <f aca="false">ROUND(MIN(INDEX(Assumptions!$D$13:$D$18,MATCH(E3935,Assumptions!$A$13:$A$18,0)),MAX(INDEX(Assumptions!$C$13:$C$18,MATCH(E3935,Assumptions!$A$13:$A$18,0)),INDEX(Assumptions!$B$13:$B$18,MATCH(E3935,Assumptions!$A$13:$A$18,0))*F3935)),2)</f>
        <v>7.6</v>
      </c>
    </row>
    <row r="3936" customFormat="false" ht="15" hidden="false" customHeight="false" outlineLevel="0" collapsed="false">
      <c r="A3936" s="24" t="s">
        <v>4759</v>
      </c>
      <c r="B3936" s="39" t="n">
        <v>46109</v>
      </c>
      <c r="C3936" s="24" t="s">
        <v>385</v>
      </c>
      <c r="D3936" s="24" t="s">
        <v>165</v>
      </c>
      <c r="E3936" s="24" t="s">
        <v>107</v>
      </c>
      <c r="F3936" s="38" t="n">
        <v>2750</v>
      </c>
      <c r="G3936" s="42" t="n">
        <f aca="false">DATE(YEAR(B3936),MONTH(B3936),1)</f>
        <v>46082</v>
      </c>
      <c r="H3936" s="24" t="str">
        <f aca="false">INDEX(Customers!$B$2:$B$601,MATCH(C3936,Customers!$A$2:$A$601,0))</f>
        <v>Central</v>
      </c>
      <c r="I3936" s="43" t="n">
        <f aca="false">ROUND(MIN(INDEX(Assumptions!$D$13:$D$18,MATCH(E3936,Assumptions!$A$13:$A$18,0)),MAX(INDEX(Assumptions!$C$13:$C$18,MATCH(E3936,Assumptions!$A$13:$A$18,0)),INDEX(Assumptions!$B$13:$B$18,MATCH(E3936,Assumptions!$A$13:$A$18,0))*F3936)),2)</f>
        <v>0</v>
      </c>
    </row>
    <row r="3937" customFormat="false" ht="15" hidden="false" customHeight="false" outlineLevel="0" collapsed="false">
      <c r="A3937" s="24" t="s">
        <v>4760</v>
      </c>
      <c r="B3937" s="39" t="n">
        <v>46109</v>
      </c>
      <c r="C3937" s="24" t="s">
        <v>390</v>
      </c>
      <c r="D3937" s="24" t="s">
        <v>826</v>
      </c>
      <c r="E3937" s="24" t="s">
        <v>111</v>
      </c>
      <c r="F3937" s="38" t="n">
        <v>100</v>
      </c>
      <c r="G3937" s="42" t="n">
        <f aca="false">DATE(YEAR(B3937),MONTH(B3937),1)</f>
        <v>46082</v>
      </c>
      <c r="H3937" s="24" t="str">
        <f aca="false">INDEX(Customers!$B$2:$B$601,MATCH(C3937,Customers!$A$2:$A$601,0))</f>
        <v>Rift Valley</v>
      </c>
      <c r="I3937" s="43" t="n">
        <f aca="false">ROUND(MIN(INDEX(Assumptions!$D$13:$D$18,MATCH(E3937,Assumptions!$A$13:$A$18,0)),MAX(INDEX(Assumptions!$C$13:$C$18,MATCH(E3937,Assumptions!$A$13:$A$18,0)),INDEX(Assumptions!$B$13:$B$18,MATCH(E3937,Assumptions!$A$13:$A$18,0))*F3937)),2)</f>
        <v>4</v>
      </c>
    </row>
    <row r="3938" customFormat="false" ht="15" hidden="false" customHeight="false" outlineLevel="0" collapsed="false">
      <c r="A3938" s="24" t="s">
        <v>4761</v>
      </c>
      <c r="B3938" s="39" t="n">
        <v>46109</v>
      </c>
      <c r="C3938" s="24" t="s">
        <v>394</v>
      </c>
      <c r="D3938" s="24" t="s">
        <v>826</v>
      </c>
      <c r="E3938" s="24" t="s">
        <v>111</v>
      </c>
      <c r="F3938" s="38" t="n">
        <v>50</v>
      </c>
      <c r="G3938" s="42" t="n">
        <f aca="false">DATE(YEAR(B3938),MONTH(B3938),1)</f>
        <v>46082</v>
      </c>
      <c r="H3938" s="24" t="str">
        <f aca="false">INDEX(Customers!$B$2:$B$601,MATCH(C3938,Customers!$A$2:$A$601,0))</f>
        <v>Eastern</v>
      </c>
      <c r="I3938" s="43" t="n">
        <f aca="false">ROUND(MIN(INDEX(Assumptions!$D$13:$D$18,MATCH(E3938,Assumptions!$A$13:$A$18,0)),MAX(INDEX(Assumptions!$C$13:$C$18,MATCH(E3938,Assumptions!$A$13:$A$18,0)),INDEX(Assumptions!$B$13:$B$18,MATCH(E3938,Assumptions!$A$13:$A$18,0))*F3938)),2)</f>
        <v>2</v>
      </c>
    </row>
    <row r="3939" customFormat="false" ht="15" hidden="false" customHeight="false" outlineLevel="0" collapsed="false">
      <c r="A3939" s="24" t="s">
        <v>4762</v>
      </c>
      <c r="B3939" s="39" t="n">
        <v>46109</v>
      </c>
      <c r="C3939" s="24" t="s">
        <v>395</v>
      </c>
      <c r="D3939" s="24" t="s">
        <v>826</v>
      </c>
      <c r="E3939" s="24" t="s">
        <v>103</v>
      </c>
      <c r="F3939" s="38" t="n">
        <v>450</v>
      </c>
      <c r="G3939" s="42" t="n">
        <f aca="false">DATE(YEAR(B3939),MONTH(B3939),1)</f>
        <v>46082</v>
      </c>
      <c r="H3939" s="24" t="str">
        <f aca="false">INDEX(Customers!$B$2:$B$601,MATCH(C3939,Customers!$A$2:$A$601,0))</f>
        <v>Eastern</v>
      </c>
      <c r="I3939" s="43" t="n">
        <f aca="false">ROUND(MIN(INDEX(Assumptions!$D$13:$D$18,MATCH(E3939,Assumptions!$A$13:$A$18,0)),MAX(INDEX(Assumptions!$C$13:$C$18,MATCH(E3939,Assumptions!$A$13:$A$18,0)),INDEX(Assumptions!$B$13:$B$18,MATCH(E3939,Assumptions!$A$13:$A$18,0))*F3939)),2)</f>
        <v>5</v>
      </c>
    </row>
    <row r="3940" customFormat="false" ht="15" hidden="false" customHeight="false" outlineLevel="0" collapsed="false">
      <c r="A3940" s="24" t="s">
        <v>4763</v>
      </c>
      <c r="B3940" s="39" t="n">
        <v>46109</v>
      </c>
      <c r="C3940" s="24" t="s">
        <v>395</v>
      </c>
      <c r="D3940" s="24" t="s">
        <v>826</v>
      </c>
      <c r="E3940" s="24" t="s">
        <v>109</v>
      </c>
      <c r="F3940" s="38" t="n">
        <v>2030</v>
      </c>
      <c r="G3940" s="42" t="n">
        <f aca="false">DATE(YEAR(B3940),MONTH(B3940),1)</f>
        <v>46082</v>
      </c>
      <c r="H3940" s="24" t="str">
        <f aca="false">INDEX(Customers!$B$2:$B$601,MATCH(C3940,Customers!$A$2:$A$601,0))</f>
        <v>Eastern</v>
      </c>
      <c r="I3940" s="43" t="n">
        <f aca="false">ROUND(MIN(INDEX(Assumptions!$D$13:$D$18,MATCH(E3940,Assumptions!$A$13:$A$18,0)),MAX(INDEX(Assumptions!$C$13:$C$18,MATCH(E3940,Assumptions!$A$13:$A$18,0)),INDEX(Assumptions!$B$13:$B$18,MATCH(E3940,Assumptions!$A$13:$A$18,0))*F3940)),2)</f>
        <v>8.12</v>
      </c>
    </row>
    <row r="3941" customFormat="false" ht="15" hidden="false" customHeight="false" outlineLevel="0" collapsed="false">
      <c r="A3941" s="24" t="s">
        <v>4764</v>
      </c>
      <c r="B3941" s="39" t="n">
        <v>46109</v>
      </c>
      <c r="C3941" s="24" t="s">
        <v>408</v>
      </c>
      <c r="D3941" s="24" t="s">
        <v>826</v>
      </c>
      <c r="E3941" s="24" t="s">
        <v>113</v>
      </c>
      <c r="F3941" s="38" t="n">
        <v>500</v>
      </c>
      <c r="G3941" s="42" t="n">
        <f aca="false">DATE(YEAR(B3941),MONTH(B3941),1)</f>
        <v>46082</v>
      </c>
      <c r="H3941" s="24" t="str">
        <f aca="false">INDEX(Customers!$B$2:$B$601,MATCH(C3941,Customers!$A$2:$A$601,0))</f>
        <v>Nairobi</v>
      </c>
      <c r="I3941" s="43" t="n">
        <f aca="false">ROUND(MIN(INDEX(Assumptions!$D$13:$D$18,MATCH(E3941,Assumptions!$A$13:$A$18,0)),MAX(INDEX(Assumptions!$C$13:$C$18,MATCH(E3941,Assumptions!$A$13:$A$18,0)),INDEX(Assumptions!$B$13:$B$18,MATCH(E3941,Assumptions!$A$13:$A$18,0))*F3941)),2)</f>
        <v>25</v>
      </c>
    </row>
    <row r="3942" customFormat="false" ht="15" hidden="false" customHeight="false" outlineLevel="0" collapsed="false">
      <c r="A3942" s="24" t="s">
        <v>4765</v>
      </c>
      <c r="B3942" s="39" t="n">
        <v>46109</v>
      </c>
      <c r="C3942" s="24" t="s">
        <v>421</v>
      </c>
      <c r="D3942" s="24" t="s">
        <v>826</v>
      </c>
      <c r="E3942" s="24" t="s">
        <v>113</v>
      </c>
      <c r="F3942" s="38" t="n">
        <v>2000</v>
      </c>
      <c r="G3942" s="42" t="n">
        <f aca="false">DATE(YEAR(B3942),MONTH(B3942),1)</f>
        <v>46082</v>
      </c>
      <c r="H3942" s="24" t="str">
        <f aca="false">INDEX(Customers!$B$2:$B$601,MATCH(C3942,Customers!$A$2:$A$601,0))</f>
        <v>Western</v>
      </c>
      <c r="I3942" s="43" t="n">
        <f aca="false">ROUND(MIN(INDEX(Assumptions!$D$13:$D$18,MATCH(E3942,Assumptions!$A$13:$A$18,0)),MAX(INDEX(Assumptions!$C$13:$C$18,MATCH(E3942,Assumptions!$A$13:$A$18,0)),INDEX(Assumptions!$B$13:$B$18,MATCH(E3942,Assumptions!$A$13:$A$18,0))*F3942)),2)</f>
        <v>100</v>
      </c>
    </row>
    <row r="3943" customFormat="false" ht="15" hidden="false" customHeight="false" outlineLevel="0" collapsed="false">
      <c r="A3943" s="24" t="s">
        <v>4766</v>
      </c>
      <c r="B3943" s="39" t="n">
        <v>46109</v>
      </c>
      <c r="C3943" s="24" t="s">
        <v>432</v>
      </c>
      <c r="D3943" s="24" t="s">
        <v>826</v>
      </c>
      <c r="E3943" s="24" t="s">
        <v>103</v>
      </c>
      <c r="F3943" s="38" t="n">
        <v>2900</v>
      </c>
      <c r="G3943" s="42" t="n">
        <f aca="false">DATE(YEAR(B3943),MONTH(B3943),1)</f>
        <v>46082</v>
      </c>
      <c r="H3943" s="24" t="str">
        <f aca="false">INDEX(Customers!$B$2:$B$601,MATCH(C3943,Customers!$A$2:$A$601,0))</f>
        <v>Rift Valley</v>
      </c>
      <c r="I3943" s="43" t="n">
        <f aca="false">ROUND(MIN(INDEX(Assumptions!$D$13:$D$18,MATCH(E3943,Assumptions!$A$13:$A$18,0)),MAX(INDEX(Assumptions!$C$13:$C$18,MATCH(E3943,Assumptions!$A$13:$A$18,0)),INDEX(Assumptions!$B$13:$B$18,MATCH(E3943,Assumptions!$A$13:$A$18,0))*F3943)),2)</f>
        <v>29</v>
      </c>
    </row>
    <row r="3944" customFormat="false" ht="15" hidden="false" customHeight="false" outlineLevel="0" collapsed="false">
      <c r="A3944" s="24" t="s">
        <v>4767</v>
      </c>
      <c r="B3944" s="39" t="n">
        <v>46109</v>
      </c>
      <c r="C3944" s="24" t="s">
        <v>445</v>
      </c>
      <c r="D3944" s="24" t="s">
        <v>826</v>
      </c>
      <c r="E3944" s="24" t="s">
        <v>113</v>
      </c>
      <c r="F3944" s="38" t="n">
        <v>99</v>
      </c>
      <c r="G3944" s="42" t="n">
        <f aca="false">DATE(YEAR(B3944),MONTH(B3944),1)</f>
        <v>46082</v>
      </c>
      <c r="H3944" s="24" t="str">
        <f aca="false">INDEX(Customers!$B$2:$B$601,MATCH(C3944,Customers!$A$2:$A$601,0))</f>
        <v>Central</v>
      </c>
      <c r="I3944" s="43" t="n">
        <f aca="false">ROUND(MIN(INDEX(Assumptions!$D$13:$D$18,MATCH(E3944,Assumptions!$A$13:$A$18,0)),MAX(INDEX(Assumptions!$C$13:$C$18,MATCH(E3944,Assumptions!$A$13:$A$18,0)),INDEX(Assumptions!$B$13:$B$18,MATCH(E3944,Assumptions!$A$13:$A$18,0))*F3944)),2)</f>
        <v>4.95</v>
      </c>
    </row>
    <row r="3945" customFormat="false" ht="15" hidden="false" customHeight="false" outlineLevel="0" collapsed="false">
      <c r="A3945" s="24" t="s">
        <v>4768</v>
      </c>
      <c r="B3945" s="39" t="n">
        <v>46109</v>
      </c>
      <c r="C3945" s="24" t="s">
        <v>460</v>
      </c>
      <c r="D3945" s="24" t="s">
        <v>165</v>
      </c>
      <c r="E3945" s="24" t="s">
        <v>105</v>
      </c>
      <c r="F3945" s="38" t="n">
        <v>1530</v>
      </c>
      <c r="G3945" s="42" t="n">
        <f aca="false">DATE(YEAR(B3945),MONTH(B3945),1)</f>
        <v>46082</v>
      </c>
      <c r="H3945" s="24" t="str">
        <f aca="false">INDEX(Customers!$B$2:$B$601,MATCH(C3945,Customers!$A$2:$A$601,0))</f>
        <v>Central</v>
      </c>
      <c r="I3945" s="43" t="n">
        <f aca="false">ROUND(MIN(INDEX(Assumptions!$D$13:$D$18,MATCH(E3945,Assumptions!$A$13:$A$18,0)),MAX(INDEX(Assumptions!$C$13:$C$18,MATCH(E3945,Assumptions!$A$13:$A$18,0)),INDEX(Assumptions!$B$13:$B$18,MATCH(E3945,Assumptions!$A$13:$A$18,0))*F3945)),2)</f>
        <v>22.95</v>
      </c>
    </row>
    <row r="3946" customFormat="false" ht="15" hidden="false" customHeight="false" outlineLevel="0" collapsed="false">
      <c r="A3946" s="24" t="s">
        <v>4769</v>
      </c>
      <c r="B3946" s="39" t="n">
        <v>46109</v>
      </c>
      <c r="C3946" s="24" t="s">
        <v>480</v>
      </c>
      <c r="D3946" s="24" t="s">
        <v>826</v>
      </c>
      <c r="E3946" s="24" t="s">
        <v>111</v>
      </c>
      <c r="F3946" s="38" t="n">
        <v>100</v>
      </c>
      <c r="G3946" s="42" t="n">
        <f aca="false">DATE(YEAR(B3946),MONTH(B3946),1)</f>
        <v>46082</v>
      </c>
      <c r="H3946" s="24" t="str">
        <f aca="false">INDEX(Customers!$B$2:$B$601,MATCH(C3946,Customers!$A$2:$A$601,0))</f>
        <v>Rift Valley</v>
      </c>
      <c r="I3946" s="43" t="n">
        <f aca="false">ROUND(MIN(INDEX(Assumptions!$D$13:$D$18,MATCH(E3946,Assumptions!$A$13:$A$18,0)),MAX(INDEX(Assumptions!$C$13:$C$18,MATCH(E3946,Assumptions!$A$13:$A$18,0)),INDEX(Assumptions!$B$13:$B$18,MATCH(E3946,Assumptions!$A$13:$A$18,0))*F3946)),2)</f>
        <v>4</v>
      </c>
    </row>
    <row r="3947" customFormat="false" ht="15" hidden="false" customHeight="false" outlineLevel="0" collapsed="false">
      <c r="A3947" s="24" t="s">
        <v>4770</v>
      </c>
      <c r="B3947" s="39" t="n">
        <v>46109</v>
      </c>
      <c r="C3947" s="24" t="s">
        <v>483</v>
      </c>
      <c r="D3947" s="24" t="s">
        <v>826</v>
      </c>
      <c r="E3947" s="24" t="s">
        <v>113</v>
      </c>
      <c r="F3947" s="38" t="n">
        <v>50</v>
      </c>
      <c r="G3947" s="42" t="n">
        <f aca="false">DATE(YEAR(B3947),MONTH(B3947),1)</f>
        <v>46082</v>
      </c>
      <c r="H3947" s="24" t="str">
        <f aca="false">INDEX(Customers!$B$2:$B$601,MATCH(C3947,Customers!$A$2:$A$601,0))</f>
        <v>Central</v>
      </c>
      <c r="I3947" s="43" t="n">
        <f aca="false">ROUND(MIN(INDEX(Assumptions!$D$13:$D$18,MATCH(E3947,Assumptions!$A$13:$A$18,0)),MAX(INDEX(Assumptions!$C$13:$C$18,MATCH(E3947,Assumptions!$A$13:$A$18,0)),INDEX(Assumptions!$B$13:$B$18,MATCH(E3947,Assumptions!$A$13:$A$18,0))*F3947)),2)</f>
        <v>2.5</v>
      </c>
    </row>
    <row r="3948" customFormat="false" ht="15" hidden="false" customHeight="false" outlineLevel="0" collapsed="false">
      <c r="A3948" s="24" t="s">
        <v>4771</v>
      </c>
      <c r="B3948" s="39" t="n">
        <v>46109</v>
      </c>
      <c r="C3948" s="24" t="s">
        <v>489</v>
      </c>
      <c r="D3948" s="24" t="s">
        <v>826</v>
      </c>
      <c r="E3948" s="24" t="s">
        <v>109</v>
      </c>
      <c r="F3948" s="38" t="n">
        <v>2410</v>
      </c>
      <c r="G3948" s="42" t="n">
        <f aca="false">DATE(YEAR(B3948),MONTH(B3948),1)</f>
        <v>46082</v>
      </c>
      <c r="H3948" s="24" t="str">
        <f aca="false">INDEX(Customers!$B$2:$B$601,MATCH(C3948,Customers!$A$2:$A$601,0))</f>
        <v>Western</v>
      </c>
      <c r="I3948" s="43" t="n">
        <f aca="false">ROUND(MIN(INDEX(Assumptions!$D$13:$D$18,MATCH(E3948,Assumptions!$A$13:$A$18,0)),MAX(INDEX(Assumptions!$C$13:$C$18,MATCH(E3948,Assumptions!$A$13:$A$18,0)),INDEX(Assumptions!$B$13:$B$18,MATCH(E3948,Assumptions!$A$13:$A$18,0))*F3948)),2)</f>
        <v>9.64</v>
      </c>
    </row>
    <row r="3949" customFormat="false" ht="15" hidden="false" customHeight="false" outlineLevel="0" collapsed="false">
      <c r="A3949" s="24" t="s">
        <v>4772</v>
      </c>
      <c r="B3949" s="39" t="n">
        <v>46109</v>
      </c>
      <c r="C3949" s="24" t="s">
        <v>498</v>
      </c>
      <c r="D3949" s="24" t="s">
        <v>826</v>
      </c>
      <c r="E3949" s="24" t="s">
        <v>111</v>
      </c>
      <c r="F3949" s="38" t="n">
        <v>200</v>
      </c>
      <c r="G3949" s="42" t="n">
        <f aca="false">DATE(YEAR(B3949),MONTH(B3949),1)</f>
        <v>46082</v>
      </c>
      <c r="H3949" s="24" t="str">
        <f aca="false">INDEX(Customers!$B$2:$B$601,MATCH(C3949,Customers!$A$2:$A$601,0))</f>
        <v>Nairobi</v>
      </c>
      <c r="I3949" s="43" t="n">
        <f aca="false">ROUND(MIN(INDEX(Assumptions!$D$13:$D$18,MATCH(E3949,Assumptions!$A$13:$A$18,0)),MAX(INDEX(Assumptions!$C$13:$C$18,MATCH(E3949,Assumptions!$A$13:$A$18,0)),INDEX(Assumptions!$B$13:$B$18,MATCH(E3949,Assumptions!$A$13:$A$18,0))*F3949)),2)</f>
        <v>8</v>
      </c>
    </row>
    <row r="3950" customFormat="false" ht="15" hidden="false" customHeight="false" outlineLevel="0" collapsed="false">
      <c r="A3950" s="24" t="s">
        <v>4773</v>
      </c>
      <c r="B3950" s="39" t="n">
        <v>46109</v>
      </c>
      <c r="C3950" s="24" t="s">
        <v>507</v>
      </c>
      <c r="D3950" s="24" t="s">
        <v>826</v>
      </c>
      <c r="E3950" s="24" t="s">
        <v>111</v>
      </c>
      <c r="F3950" s="38" t="n">
        <v>200</v>
      </c>
      <c r="G3950" s="42" t="n">
        <f aca="false">DATE(YEAR(B3950),MONTH(B3950),1)</f>
        <v>46082</v>
      </c>
      <c r="H3950" s="24" t="str">
        <f aca="false">INDEX(Customers!$B$2:$B$601,MATCH(C3950,Customers!$A$2:$A$601,0))</f>
        <v>Western</v>
      </c>
      <c r="I3950" s="43" t="n">
        <f aca="false">ROUND(MIN(INDEX(Assumptions!$D$13:$D$18,MATCH(E3950,Assumptions!$A$13:$A$18,0)),MAX(INDEX(Assumptions!$C$13:$C$18,MATCH(E3950,Assumptions!$A$13:$A$18,0)),INDEX(Assumptions!$B$13:$B$18,MATCH(E3950,Assumptions!$A$13:$A$18,0))*F3950)),2)</f>
        <v>8</v>
      </c>
    </row>
    <row r="3951" customFormat="false" ht="15" hidden="false" customHeight="false" outlineLevel="0" collapsed="false">
      <c r="A3951" s="24" t="s">
        <v>4774</v>
      </c>
      <c r="B3951" s="39" t="n">
        <v>46109</v>
      </c>
      <c r="C3951" s="24" t="s">
        <v>515</v>
      </c>
      <c r="D3951" s="24" t="s">
        <v>826</v>
      </c>
      <c r="E3951" s="24" t="s">
        <v>109</v>
      </c>
      <c r="F3951" s="38" t="n">
        <v>9000</v>
      </c>
      <c r="G3951" s="42" t="n">
        <f aca="false">DATE(YEAR(B3951),MONTH(B3951),1)</f>
        <v>46082</v>
      </c>
      <c r="H3951" s="24" t="str">
        <f aca="false">INDEX(Customers!$B$2:$B$601,MATCH(C3951,Customers!$A$2:$A$601,0))</f>
        <v>Western</v>
      </c>
      <c r="I3951" s="43" t="n">
        <f aca="false">ROUND(MIN(INDEX(Assumptions!$D$13:$D$18,MATCH(E3951,Assumptions!$A$13:$A$18,0)),MAX(INDEX(Assumptions!$C$13:$C$18,MATCH(E3951,Assumptions!$A$13:$A$18,0)),INDEX(Assumptions!$B$13:$B$18,MATCH(E3951,Assumptions!$A$13:$A$18,0))*F3951)),2)</f>
        <v>36</v>
      </c>
    </row>
    <row r="3952" customFormat="false" ht="15" hidden="false" customHeight="false" outlineLevel="0" collapsed="false">
      <c r="A3952" s="24" t="s">
        <v>4775</v>
      </c>
      <c r="B3952" s="39" t="n">
        <v>46109</v>
      </c>
      <c r="C3952" s="24" t="s">
        <v>517</v>
      </c>
      <c r="D3952" s="24" t="s">
        <v>826</v>
      </c>
      <c r="E3952" s="24" t="s">
        <v>109</v>
      </c>
      <c r="F3952" s="38" t="n">
        <v>5670</v>
      </c>
      <c r="G3952" s="42" t="n">
        <f aca="false">DATE(YEAR(B3952),MONTH(B3952),1)</f>
        <v>46082</v>
      </c>
      <c r="H3952" s="24" t="str">
        <f aca="false">INDEX(Customers!$B$2:$B$601,MATCH(C3952,Customers!$A$2:$A$601,0))</f>
        <v>Nairobi</v>
      </c>
      <c r="I3952" s="43" t="n">
        <f aca="false">ROUND(MIN(INDEX(Assumptions!$D$13:$D$18,MATCH(E3952,Assumptions!$A$13:$A$18,0)),MAX(INDEX(Assumptions!$C$13:$C$18,MATCH(E3952,Assumptions!$A$13:$A$18,0)),INDEX(Assumptions!$B$13:$B$18,MATCH(E3952,Assumptions!$A$13:$A$18,0))*F3952)),2)</f>
        <v>22.68</v>
      </c>
    </row>
    <row r="3953" customFormat="false" ht="15" hidden="false" customHeight="false" outlineLevel="0" collapsed="false">
      <c r="A3953" s="24" t="s">
        <v>4776</v>
      </c>
      <c r="B3953" s="39" t="n">
        <v>46109</v>
      </c>
      <c r="C3953" s="24" t="s">
        <v>526</v>
      </c>
      <c r="D3953" s="24" t="s">
        <v>826</v>
      </c>
      <c r="E3953" s="24" t="s">
        <v>103</v>
      </c>
      <c r="F3953" s="38" t="n">
        <v>9060</v>
      </c>
      <c r="G3953" s="42" t="n">
        <f aca="false">DATE(YEAR(B3953),MONTH(B3953),1)</f>
        <v>46082</v>
      </c>
      <c r="H3953" s="24" t="str">
        <f aca="false">INDEX(Customers!$B$2:$B$601,MATCH(C3953,Customers!$A$2:$A$601,0))</f>
        <v>Central</v>
      </c>
      <c r="I3953" s="43" t="n">
        <f aca="false">ROUND(MIN(INDEX(Assumptions!$D$13:$D$18,MATCH(E3953,Assumptions!$A$13:$A$18,0)),MAX(INDEX(Assumptions!$C$13:$C$18,MATCH(E3953,Assumptions!$A$13:$A$18,0)),INDEX(Assumptions!$B$13:$B$18,MATCH(E3953,Assumptions!$A$13:$A$18,0))*F3953)),2)</f>
        <v>90.6</v>
      </c>
    </row>
    <row r="3954" customFormat="false" ht="15" hidden="false" customHeight="false" outlineLevel="0" collapsed="false">
      <c r="A3954" s="24" t="s">
        <v>4777</v>
      </c>
      <c r="B3954" s="39" t="n">
        <v>46109</v>
      </c>
      <c r="C3954" s="24" t="s">
        <v>570</v>
      </c>
      <c r="D3954" s="24" t="s">
        <v>826</v>
      </c>
      <c r="E3954" s="24" t="s">
        <v>103</v>
      </c>
      <c r="F3954" s="38" t="n">
        <v>3210</v>
      </c>
      <c r="G3954" s="42" t="n">
        <f aca="false">DATE(YEAR(B3954),MONTH(B3954),1)</f>
        <v>46082</v>
      </c>
      <c r="H3954" s="24" t="str">
        <f aca="false">INDEX(Customers!$B$2:$B$601,MATCH(C3954,Customers!$A$2:$A$601,0))</f>
        <v>Western</v>
      </c>
      <c r="I3954" s="43" t="n">
        <f aca="false">ROUND(MIN(INDEX(Assumptions!$D$13:$D$18,MATCH(E3954,Assumptions!$A$13:$A$18,0)),MAX(INDEX(Assumptions!$C$13:$C$18,MATCH(E3954,Assumptions!$A$13:$A$18,0)),INDEX(Assumptions!$B$13:$B$18,MATCH(E3954,Assumptions!$A$13:$A$18,0))*F3954)),2)</f>
        <v>32.1</v>
      </c>
    </row>
    <row r="3955" customFormat="false" ht="15" hidden="false" customHeight="false" outlineLevel="0" collapsed="false">
      <c r="A3955" s="24" t="s">
        <v>4778</v>
      </c>
      <c r="B3955" s="39" t="n">
        <v>46109</v>
      </c>
      <c r="C3955" s="24" t="s">
        <v>582</v>
      </c>
      <c r="D3955" s="24" t="s">
        <v>826</v>
      </c>
      <c r="E3955" s="24" t="s">
        <v>111</v>
      </c>
      <c r="F3955" s="38" t="n">
        <v>200</v>
      </c>
      <c r="G3955" s="42" t="n">
        <f aca="false">DATE(YEAR(B3955),MONTH(B3955),1)</f>
        <v>46082</v>
      </c>
      <c r="H3955" s="24" t="str">
        <f aca="false">INDEX(Customers!$B$2:$B$601,MATCH(C3955,Customers!$A$2:$A$601,0))</f>
        <v>Nairobi</v>
      </c>
      <c r="I3955" s="43" t="n">
        <f aca="false">ROUND(MIN(INDEX(Assumptions!$D$13:$D$18,MATCH(E3955,Assumptions!$A$13:$A$18,0)),MAX(INDEX(Assumptions!$C$13:$C$18,MATCH(E3955,Assumptions!$A$13:$A$18,0)),INDEX(Assumptions!$B$13:$B$18,MATCH(E3955,Assumptions!$A$13:$A$18,0))*F3955)),2)</f>
        <v>8</v>
      </c>
    </row>
    <row r="3956" customFormat="false" ht="15" hidden="false" customHeight="false" outlineLevel="0" collapsed="false">
      <c r="A3956" s="24" t="s">
        <v>4779</v>
      </c>
      <c r="B3956" s="39" t="n">
        <v>46109</v>
      </c>
      <c r="C3956" s="24" t="s">
        <v>595</v>
      </c>
      <c r="D3956" s="24" t="s">
        <v>826</v>
      </c>
      <c r="E3956" s="24" t="s">
        <v>103</v>
      </c>
      <c r="F3956" s="38" t="n">
        <v>740</v>
      </c>
      <c r="G3956" s="42" t="n">
        <f aca="false">DATE(YEAR(B3956),MONTH(B3956),1)</f>
        <v>46082</v>
      </c>
      <c r="H3956" s="24" t="str">
        <f aca="false">INDEX(Customers!$B$2:$B$601,MATCH(C3956,Customers!$A$2:$A$601,0))</f>
        <v>Eastern</v>
      </c>
      <c r="I3956" s="43" t="n">
        <f aca="false">ROUND(MIN(INDEX(Assumptions!$D$13:$D$18,MATCH(E3956,Assumptions!$A$13:$A$18,0)),MAX(INDEX(Assumptions!$C$13:$C$18,MATCH(E3956,Assumptions!$A$13:$A$18,0)),INDEX(Assumptions!$B$13:$B$18,MATCH(E3956,Assumptions!$A$13:$A$18,0))*F3956)),2)</f>
        <v>7.4</v>
      </c>
    </row>
    <row r="3957" customFormat="false" ht="15" hidden="false" customHeight="false" outlineLevel="0" collapsed="false">
      <c r="A3957" s="24" t="s">
        <v>4780</v>
      </c>
      <c r="B3957" s="39" t="n">
        <v>46109</v>
      </c>
      <c r="C3957" s="24" t="s">
        <v>598</v>
      </c>
      <c r="D3957" s="24" t="s">
        <v>165</v>
      </c>
      <c r="E3957" s="24" t="s">
        <v>107</v>
      </c>
      <c r="F3957" s="38" t="n">
        <v>1210</v>
      </c>
      <c r="G3957" s="42" t="n">
        <f aca="false">DATE(YEAR(B3957),MONTH(B3957),1)</f>
        <v>46082</v>
      </c>
      <c r="H3957" s="24" t="str">
        <f aca="false">INDEX(Customers!$B$2:$B$601,MATCH(C3957,Customers!$A$2:$A$601,0))</f>
        <v>Central</v>
      </c>
      <c r="I3957" s="43" t="n">
        <f aca="false">ROUND(MIN(INDEX(Assumptions!$D$13:$D$18,MATCH(E3957,Assumptions!$A$13:$A$18,0)),MAX(INDEX(Assumptions!$C$13:$C$18,MATCH(E3957,Assumptions!$A$13:$A$18,0)),INDEX(Assumptions!$B$13:$B$18,MATCH(E3957,Assumptions!$A$13:$A$18,0))*F3957)),2)</f>
        <v>0</v>
      </c>
    </row>
    <row r="3958" customFormat="false" ht="15" hidden="false" customHeight="false" outlineLevel="0" collapsed="false">
      <c r="A3958" s="24" t="s">
        <v>4781</v>
      </c>
      <c r="B3958" s="39" t="n">
        <v>46109</v>
      </c>
      <c r="C3958" s="24" t="s">
        <v>627</v>
      </c>
      <c r="D3958" s="24" t="s">
        <v>826</v>
      </c>
      <c r="E3958" s="24" t="s">
        <v>109</v>
      </c>
      <c r="F3958" s="38" t="n">
        <v>3470</v>
      </c>
      <c r="G3958" s="42" t="n">
        <f aca="false">DATE(YEAR(B3958),MONTH(B3958),1)</f>
        <v>46082</v>
      </c>
      <c r="H3958" s="24" t="str">
        <f aca="false">INDEX(Customers!$B$2:$B$601,MATCH(C3958,Customers!$A$2:$A$601,0))</f>
        <v>Central</v>
      </c>
      <c r="I3958" s="43" t="n">
        <f aca="false">ROUND(MIN(INDEX(Assumptions!$D$13:$D$18,MATCH(E3958,Assumptions!$A$13:$A$18,0)),MAX(INDEX(Assumptions!$C$13:$C$18,MATCH(E3958,Assumptions!$A$13:$A$18,0)),INDEX(Assumptions!$B$13:$B$18,MATCH(E3958,Assumptions!$A$13:$A$18,0))*F3958)),2)</f>
        <v>13.88</v>
      </c>
    </row>
    <row r="3959" customFormat="false" ht="15" hidden="false" customHeight="false" outlineLevel="0" collapsed="false">
      <c r="A3959" s="24" t="s">
        <v>4782</v>
      </c>
      <c r="B3959" s="39" t="n">
        <v>46109</v>
      </c>
      <c r="C3959" s="24" t="s">
        <v>632</v>
      </c>
      <c r="D3959" s="24" t="s">
        <v>826</v>
      </c>
      <c r="E3959" s="24" t="s">
        <v>103</v>
      </c>
      <c r="F3959" s="38" t="n">
        <v>300</v>
      </c>
      <c r="G3959" s="42" t="n">
        <f aca="false">DATE(YEAR(B3959),MONTH(B3959),1)</f>
        <v>46082</v>
      </c>
      <c r="H3959" s="24" t="str">
        <f aca="false">INDEX(Customers!$B$2:$B$601,MATCH(C3959,Customers!$A$2:$A$601,0))</f>
        <v>Western</v>
      </c>
      <c r="I3959" s="43" t="n">
        <f aca="false">ROUND(MIN(INDEX(Assumptions!$D$13:$D$18,MATCH(E3959,Assumptions!$A$13:$A$18,0)),MAX(INDEX(Assumptions!$C$13:$C$18,MATCH(E3959,Assumptions!$A$13:$A$18,0)),INDEX(Assumptions!$B$13:$B$18,MATCH(E3959,Assumptions!$A$13:$A$18,0))*F3959)),2)</f>
        <v>5</v>
      </c>
    </row>
    <row r="3960" customFormat="false" ht="15" hidden="false" customHeight="false" outlineLevel="0" collapsed="false">
      <c r="A3960" s="24" t="s">
        <v>4783</v>
      </c>
      <c r="B3960" s="39" t="n">
        <v>46109</v>
      </c>
      <c r="C3960" s="24" t="s">
        <v>639</v>
      </c>
      <c r="D3960" s="24" t="s">
        <v>161</v>
      </c>
      <c r="E3960" s="24" t="s">
        <v>107</v>
      </c>
      <c r="F3960" s="38" t="n">
        <v>850</v>
      </c>
      <c r="G3960" s="42" t="n">
        <f aca="false">DATE(YEAR(B3960),MONTH(B3960),1)</f>
        <v>46082</v>
      </c>
      <c r="H3960" s="24" t="str">
        <f aca="false">INDEX(Customers!$B$2:$B$601,MATCH(C3960,Customers!$A$2:$A$601,0))</f>
        <v>Nairobi</v>
      </c>
      <c r="I3960" s="43" t="n">
        <f aca="false">ROUND(MIN(INDEX(Assumptions!$D$13:$D$18,MATCH(E3960,Assumptions!$A$13:$A$18,0)),MAX(INDEX(Assumptions!$C$13:$C$18,MATCH(E3960,Assumptions!$A$13:$A$18,0)),INDEX(Assumptions!$B$13:$B$18,MATCH(E3960,Assumptions!$A$13:$A$18,0))*F3960)),2)</f>
        <v>0</v>
      </c>
    </row>
    <row r="3961" customFormat="false" ht="15" hidden="false" customHeight="false" outlineLevel="0" collapsed="false">
      <c r="A3961" s="24" t="s">
        <v>4784</v>
      </c>
      <c r="B3961" s="39" t="n">
        <v>46109</v>
      </c>
      <c r="C3961" s="24" t="s">
        <v>640</v>
      </c>
      <c r="D3961" s="24" t="s">
        <v>176</v>
      </c>
      <c r="E3961" s="24" t="s">
        <v>107</v>
      </c>
      <c r="F3961" s="38" t="n">
        <v>13910</v>
      </c>
      <c r="G3961" s="42" t="n">
        <f aca="false">DATE(YEAR(B3961),MONTH(B3961),1)</f>
        <v>46082</v>
      </c>
      <c r="H3961" s="24" t="str">
        <f aca="false">INDEX(Customers!$B$2:$B$601,MATCH(C3961,Customers!$A$2:$A$601,0))</f>
        <v>Rift Valley</v>
      </c>
      <c r="I3961" s="43" t="n">
        <f aca="false">ROUND(MIN(INDEX(Assumptions!$D$13:$D$18,MATCH(E3961,Assumptions!$A$13:$A$18,0)),MAX(INDEX(Assumptions!$C$13:$C$18,MATCH(E3961,Assumptions!$A$13:$A$18,0)),INDEX(Assumptions!$B$13:$B$18,MATCH(E3961,Assumptions!$A$13:$A$18,0))*F3961)),2)</f>
        <v>0</v>
      </c>
    </row>
    <row r="3962" customFormat="false" ht="15" hidden="false" customHeight="false" outlineLevel="0" collapsed="false">
      <c r="A3962" s="24" t="s">
        <v>4785</v>
      </c>
      <c r="B3962" s="39" t="n">
        <v>46109</v>
      </c>
      <c r="C3962" s="24" t="s">
        <v>648</v>
      </c>
      <c r="D3962" s="24" t="s">
        <v>156</v>
      </c>
      <c r="E3962" s="24" t="s">
        <v>107</v>
      </c>
      <c r="F3962" s="38" t="n">
        <v>5710</v>
      </c>
      <c r="G3962" s="42" t="n">
        <f aca="false">DATE(YEAR(B3962),MONTH(B3962),1)</f>
        <v>46082</v>
      </c>
      <c r="H3962" s="24" t="str">
        <f aca="false">INDEX(Customers!$B$2:$B$601,MATCH(C3962,Customers!$A$2:$A$601,0))</f>
        <v>Nairobi</v>
      </c>
      <c r="I3962" s="43" t="n">
        <f aca="false">ROUND(MIN(INDEX(Assumptions!$D$13:$D$18,MATCH(E3962,Assumptions!$A$13:$A$18,0)),MAX(INDEX(Assumptions!$C$13:$C$18,MATCH(E3962,Assumptions!$A$13:$A$18,0)),INDEX(Assumptions!$B$13:$B$18,MATCH(E3962,Assumptions!$A$13:$A$18,0))*F3962)),2)</f>
        <v>0</v>
      </c>
    </row>
    <row r="3963" customFormat="false" ht="15" hidden="false" customHeight="false" outlineLevel="0" collapsed="false">
      <c r="A3963" s="24" t="s">
        <v>4786</v>
      </c>
      <c r="B3963" s="39" t="n">
        <v>46109</v>
      </c>
      <c r="C3963" s="24" t="s">
        <v>649</v>
      </c>
      <c r="D3963" s="24" t="s">
        <v>205</v>
      </c>
      <c r="E3963" s="24" t="s">
        <v>107</v>
      </c>
      <c r="F3963" s="38" t="n">
        <v>9200</v>
      </c>
      <c r="G3963" s="42" t="n">
        <f aca="false">DATE(YEAR(B3963),MONTH(B3963),1)</f>
        <v>46082</v>
      </c>
      <c r="H3963" s="24" t="str">
        <f aca="false">INDEX(Customers!$B$2:$B$601,MATCH(C3963,Customers!$A$2:$A$601,0))</f>
        <v>Eastern</v>
      </c>
      <c r="I3963" s="43" t="n">
        <f aca="false">ROUND(MIN(INDEX(Assumptions!$D$13:$D$18,MATCH(E3963,Assumptions!$A$13:$A$18,0)),MAX(INDEX(Assumptions!$C$13:$C$18,MATCH(E3963,Assumptions!$A$13:$A$18,0)),INDEX(Assumptions!$B$13:$B$18,MATCH(E3963,Assumptions!$A$13:$A$18,0))*F3963)),2)</f>
        <v>0</v>
      </c>
    </row>
    <row r="3964" customFormat="false" ht="15" hidden="false" customHeight="false" outlineLevel="0" collapsed="false">
      <c r="A3964" s="24" t="s">
        <v>4787</v>
      </c>
      <c r="B3964" s="39" t="n">
        <v>46109</v>
      </c>
      <c r="C3964" s="24" t="s">
        <v>705</v>
      </c>
      <c r="D3964" s="24" t="s">
        <v>157</v>
      </c>
      <c r="E3964" s="24" t="s">
        <v>105</v>
      </c>
      <c r="F3964" s="38" t="n">
        <v>11390</v>
      </c>
      <c r="G3964" s="42" t="n">
        <f aca="false">DATE(YEAR(B3964),MONTH(B3964),1)</f>
        <v>46082</v>
      </c>
      <c r="H3964" s="24" t="str">
        <f aca="false">INDEX(Customers!$B$2:$B$601,MATCH(C3964,Customers!$A$2:$A$601,0))</f>
        <v>Nairobi</v>
      </c>
      <c r="I3964" s="43" t="n">
        <f aca="false">ROUND(MIN(INDEX(Assumptions!$D$13:$D$18,MATCH(E3964,Assumptions!$A$13:$A$18,0)),MAX(INDEX(Assumptions!$C$13:$C$18,MATCH(E3964,Assumptions!$A$13:$A$18,0)),INDEX(Assumptions!$B$13:$B$18,MATCH(E3964,Assumptions!$A$13:$A$18,0))*F3964)),2)</f>
        <v>170.85</v>
      </c>
    </row>
    <row r="3965" customFormat="false" ht="15" hidden="false" customHeight="false" outlineLevel="0" collapsed="false">
      <c r="A3965" s="24" t="s">
        <v>4788</v>
      </c>
      <c r="B3965" s="39" t="n">
        <v>46109</v>
      </c>
      <c r="C3965" s="24" t="s">
        <v>712</v>
      </c>
      <c r="D3965" s="24" t="s">
        <v>826</v>
      </c>
      <c r="E3965" s="24" t="s">
        <v>113</v>
      </c>
      <c r="F3965" s="38" t="n">
        <v>99</v>
      </c>
      <c r="G3965" s="42" t="n">
        <f aca="false">DATE(YEAR(B3965),MONTH(B3965),1)</f>
        <v>46082</v>
      </c>
      <c r="H3965" s="24" t="str">
        <f aca="false">INDEX(Customers!$B$2:$B$601,MATCH(C3965,Customers!$A$2:$A$601,0))</f>
        <v>Rift Valley</v>
      </c>
      <c r="I3965" s="43" t="n">
        <f aca="false">ROUND(MIN(INDEX(Assumptions!$D$13:$D$18,MATCH(E3965,Assumptions!$A$13:$A$18,0)),MAX(INDEX(Assumptions!$C$13:$C$18,MATCH(E3965,Assumptions!$A$13:$A$18,0)),INDEX(Assumptions!$B$13:$B$18,MATCH(E3965,Assumptions!$A$13:$A$18,0))*F3965)),2)</f>
        <v>4.95</v>
      </c>
    </row>
    <row r="3966" customFormat="false" ht="15" hidden="false" customHeight="false" outlineLevel="0" collapsed="false">
      <c r="A3966" s="24" t="s">
        <v>4789</v>
      </c>
      <c r="B3966" s="39" t="n">
        <v>46109</v>
      </c>
      <c r="C3966" s="24" t="s">
        <v>715</v>
      </c>
      <c r="D3966" s="24" t="s">
        <v>826</v>
      </c>
      <c r="E3966" s="24" t="s">
        <v>103</v>
      </c>
      <c r="F3966" s="38" t="n">
        <v>1340</v>
      </c>
      <c r="G3966" s="42" t="n">
        <f aca="false">DATE(YEAR(B3966),MONTH(B3966),1)</f>
        <v>46082</v>
      </c>
      <c r="H3966" s="24" t="str">
        <f aca="false">INDEX(Customers!$B$2:$B$601,MATCH(C3966,Customers!$A$2:$A$601,0))</f>
        <v>Western</v>
      </c>
      <c r="I3966" s="43" t="n">
        <f aca="false">ROUND(MIN(INDEX(Assumptions!$D$13:$D$18,MATCH(E3966,Assumptions!$A$13:$A$18,0)),MAX(INDEX(Assumptions!$C$13:$C$18,MATCH(E3966,Assumptions!$A$13:$A$18,0)),INDEX(Assumptions!$B$13:$B$18,MATCH(E3966,Assumptions!$A$13:$A$18,0))*F3966)),2)</f>
        <v>13.4</v>
      </c>
    </row>
    <row r="3967" customFormat="false" ht="15" hidden="false" customHeight="false" outlineLevel="0" collapsed="false">
      <c r="A3967" s="24" t="s">
        <v>4790</v>
      </c>
      <c r="B3967" s="39" t="n">
        <v>46109</v>
      </c>
      <c r="C3967" s="24" t="s">
        <v>724</v>
      </c>
      <c r="D3967" s="24" t="s">
        <v>826</v>
      </c>
      <c r="E3967" s="24" t="s">
        <v>109</v>
      </c>
      <c r="F3967" s="38" t="n">
        <v>1790</v>
      </c>
      <c r="G3967" s="42" t="n">
        <f aca="false">DATE(YEAR(B3967),MONTH(B3967),1)</f>
        <v>46082</v>
      </c>
      <c r="H3967" s="24" t="str">
        <f aca="false">INDEX(Customers!$B$2:$B$601,MATCH(C3967,Customers!$A$2:$A$601,0))</f>
        <v>Central</v>
      </c>
      <c r="I3967" s="43" t="n">
        <f aca="false">ROUND(MIN(INDEX(Assumptions!$D$13:$D$18,MATCH(E3967,Assumptions!$A$13:$A$18,0)),MAX(INDEX(Assumptions!$C$13:$C$18,MATCH(E3967,Assumptions!$A$13:$A$18,0)),INDEX(Assumptions!$B$13:$B$18,MATCH(E3967,Assumptions!$A$13:$A$18,0))*F3967)),2)</f>
        <v>7.16</v>
      </c>
    </row>
    <row r="3968" customFormat="false" ht="15" hidden="false" customHeight="false" outlineLevel="0" collapsed="false">
      <c r="A3968" s="24" t="s">
        <v>4791</v>
      </c>
      <c r="B3968" s="39" t="n">
        <v>46109</v>
      </c>
      <c r="C3968" s="24" t="s">
        <v>724</v>
      </c>
      <c r="D3968" s="24" t="s">
        <v>166</v>
      </c>
      <c r="E3968" s="24" t="s">
        <v>105</v>
      </c>
      <c r="F3968" s="38" t="n">
        <v>14500</v>
      </c>
      <c r="G3968" s="42" t="n">
        <f aca="false">DATE(YEAR(B3968),MONTH(B3968),1)</f>
        <v>46082</v>
      </c>
      <c r="H3968" s="24" t="str">
        <f aca="false">INDEX(Customers!$B$2:$B$601,MATCH(C3968,Customers!$A$2:$A$601,0))</f>
        <v>Central</v>
      </c>
      <c r="I3968" s="43" t="n">
        <f aca="false">ROUND(MIN(INDEX(Assumptions!$D$13:$D$18,MATCH(E3968,Assumptions!$A$13:$A$18,0)),MAX(INDEX(Assumptions!$C$13:$C$18,MATCH(E3968,Assumptions!$A$13:$A$18,0)),INDEX(Assumptions!$B$13:$B$18,MATCH(E3968,Assumptions!$A$13:$A$18,0))*F3968)),2)</f>
        <v>200</v>
      </c>
    </row>
    <row r="3969" customFormat="false" ht="15" hidden="false" customHeight="false" outlineLevel="0" collapsed="false">
      <c r="A3969" s="24" t="s">
        <v>4792</v>
      </c>
      <c r="B3969" s="39" t="n">
        <v>46109</v>
      </c>
      <c r="C3969" s="24" t="s">
        <v>724</v>
      </c>
      <c r="D3969" s="24" t="s">
        <v>826</v>
      </c>
      <c r="E3969" s="24" t="s">
        <v>109</v>
      </c>
      <c r="F3969" s="38" t="n">
        <v>1220</v>
      </c>
      <c r="G3969" s="42" t="n">
        <f aca="false">DATE(YEAR(B3969),MONTH(B3969),1)</f>
        <v>46082</v>
      </c>
      <c r="H3969" s="24" t="str">
        <f aca="false">INDEX(Customers!$B$2:$B$601,MATCH(C3969,Customers!$A$2:$A$601,0))</f>
        <v>Central</v>
      </c>
      <c r="I3969" s="43" t="n">
        <f aca="false">ROUND(MIN(INDEX(Assumptions!$D$13:$D$18,MATCH(E3969,Assumptions!$A$13:$A$18,0)),MAX(INDEX(Assumptions!$C$13:$C$18,MATCH(E3969,Assumptions!$A$13:$A$18,0)),INDEX(Assumptions!$B$13:$B$18,MATCH(E3969,Assumptions!$A$13:$A$18,0))*F3969)),2)</f>
        <v>4.88</v>
      </c>
    </row>
    <row r="3970" customFormat="false" ht="15" hidden="false" customHeight="false" outlineLevel="0" collapsed="false">
      <c r="A3970" s="24" t="s">
        <v>4793</v>
      </c>
      <c r="B3970" s="39" t="n">
        <v>46109</v>
      </c>
      <c r="C3970" s="24" t="s">
        <v>735</v>
      </c>
      <c r="D3970" s="24" t="s">
        <v>181</v>
      </c>
      <c r="E3970" s="24" t="s">
        <v>105</v>
      </c>
      <c r="F3970" s="38" t="n">
        <v>4690</v>
      </c>
      <c r="G3970" s="42" t="n">
        <f aca="false">DATE(YEAR(B3970),MONTH(B3970),1)</f>
        <v>46082</v>
      </c>
      <c r="H3970" s="24" t="str">
        <f aca="false">INDEX(Customers!$B$2:$B$601,MATCH(C3970,Customers!$A$2:$A$601,0))</f>
        <v>Rift Valley</v>
      </c>
      <c r="I3970" s="43" t="n">
        <f aca="false">ROUND(MIN(INDEX(Assumptions!$D$13:$D$18,MATCH(E3970,Assumptions!$A$13:$A$18,0)),MAX(INDEX(Assumptions!$C$13:$C$18,MATCH(E3970,Assumptions!$A$13:$A$18,0)),INDEX(Assumptions!$B$13:$B$18,MATCH(E3970,Assumptions!$A$13:$A$18,0))*F3970)),2)</f>
        <v>70.35</v>
      </c>
    </row>
    <row r="3971" customFormat="false" ht="15" hidden="false" customHeight="false" outlineLevel="0" collapsed="false">
      <c r="A3971" s="24" t="s">
        <v>4794</v>
      </c>
      <c r="B3971" s="39" t="n">
        <v>46109</v>
      </c>
      <c r="C3971" s="24" t="s">
        <v>762</v>
      </c>
      <c r="D3971" s="24" t="s">
        <v>826</v>
      </c>
      <c r="E3971" s="24" t="s">
        <v>103</v>
      </c>
      <c r="F3971" s="38" t="n">
        <v>1700</v>
      </c>
      <c r="G3971" s="42" t="n">
        <f aca="false">DATE(YEAR(B3971),MONTH(B3971),1)</f>
        <v>46082</v>
      </c>
      <c r="H3971" s="24" t="str">
        <f aca="false">INDEX(Customers!$B$2:$B$601,MATCH(C3971,Customers!$A$2:$A$601,0))</f>
        <v>Western</v>
      </c>
      <c r="I3971" s="43" t="n">
        <f aca="false">ROUND(MIN(INDEX(Assumptions!$D$13:$D$18,MATCH(E3971,Assumptions!$A$13:$A$18,0)),MAX(INDEX(Assumptions!$C$13:$C$18,MATCH(E3971,Assumptions!$A$13:$A$18,0)),INDEX(Assumptions!$B$13:$B$18,MATCH(E3971,Assumptions!$A$13:$A$18,0))*F3971)),2)</f>
        <v>17</v>
      </c>
    </row>
    <row r="3972" customFormat="false" ht="15" hidden="false" customHeight="false" outlineLevel="0" collapsed="false">
      <c r="A3972" s="24" t="s">
        <v>4795</v>
      </c>
      <c r="B3972" s="39" t="n">
        <v>46109</v>
      </c>
      <c r="C3972" s="24" t="s">
        <v>767</v>
      </c>
      <c r="D3972" s="24" t="s">
        <v>826</v>
      </c>
      <c r="E3972" s="24" t="s">
        <v>103</v>
      </c>
      <c r="F3972" s="38" t="n">
        <v>1520</v>
      </c>
      <c r="G3972" s="42" t="n">
        <f aca="false">DATE(YEAR(B3972),MONTH(B3972),1)</f>
        <v>46082</v>
      </c>
      <c r="H3972" s="24" t="str">
        <f aca="false">INDEX(Customers!$B$2:$B$601,MATCH(C3972,Customers!$A$2:$A$601,0))</f>
        <v>Nairobi</v>
      </c>
      <c r="I3972" s="43" t="n">
        <f aca="false">ROUND(MIN(INDEX(Assumptions!$D$13:$D$18,MATCH(E3972,Assumptions!$A$13:$A$18,0)),MAX(INDEX(Assumptions!$C$13:$C$18,MATCH(E3972,Assumptions!$A$13:$A$18,0)),INDEX(Assumptions!$B$13:$B$18,MATCH(E3972,Assumptions!$A$13:$A$18,0))*F3972)),2)</f>
        <v>15.2</v>
      </c>
    </row>
    <row r="3973" customFormat="false" ht="15" hidden="false" customHeight="false" outlineLevel="0" collapsed="false">
      <c r="A3973" s="24" t="s">
        <v>4796</v>
      </c>
      <c r="B3973" s="39" t="n">
        <v>46109</v>
      </c>
      <c r="C3973" s="24" t="s">
        <v>780</v>
      </c>
      <c r="D3973" s="24" t="s">
        <v>826</v>
      </c>
      <c r="E3973" s="24" t="s">
        <v>109</v>
      </c>
      <c r="F3973" s="38" t="n">
        <v>3300</v>
      </c>
      <c r="G3973" s="42" t="n">
        <f aca="false">DATE(YEAR(B3973),MONTH(B3973),1)</f>
        <v>46082</v>
      </c>
      <c r="H3973" s="24" t="str">
        <f aca="false">INDEX(Customers!$B$2:$B$601,MATCH(C3973,Customers!$A$2:$A$601,0))</f>
        <v>Rift Valley</v>
      </c>
      <c r="I3973" s="43" t="n">
        <f aca="false">ROUND(MIN(INDEX(Assumptions!$D$13:$D$18,MATCH(E3973,Assumptions!$A$13:$A$18,0)),MAX(INDEX(Assumptions!$C$13:$C$18,MATCH(E3973,Assumptions!$A$13:$A$18,0)),INDEX(Assumptions!$B$13:$B$18,MATCH(E3973,Assumptions!$A$13:$A$18,0))*F3973)),2)</f>
        <v>13.2</v>
      </c>
    </row>
    <row r="3974" customFormat="false" ht="15" hidden="false" customHeight="false" outlineLevel="0" collapsed="false">
      <c r="A3974" s="24" t="s">
        <v>4797</v>
      </c>
      <c r="B3974" s="39" t="n">
        <v>46109</v>
      </c>
      <c r="C3974" s="24" t="s">
        <v>803</v>
      </c>
      <c r="D3974" s="24" t="s">
        <v>826</v>
      </c>
      <c r="E3974" s="24" t="s">
        <v>113</v>
      </c>
      <c r="F3974" s="38" t="n">
        <v>2000</v>
      </c>
      <c r="G3974" s="42" t="n">
        <f aca="false">DATE(YEAR(B3974),MONTH(B3974),1)</f>
        <v>46082</v>
      </c>
      <c r="H3974" s="24" t="str">
        <f aca="false">INDEX(Customers!$B$2:$B$601,MATCH(C3974,Customers!$A$2:$A$601,0))</f>
        <v>Nairobi</v>
      </c>
      <c r="I3974" s="43" t="n">
        <f aca="false">ROUND(MIN(INDEX(Assumptions!$D$13:$D$18,MATCH(E3974,Assumptions!$A$13:$A$18,0)),MAX(INDEX(Assumptions!$C$13:$C$18,MATCH(E3974,Assumptions!$A$13:$A$18,0)),INDEX(Assumptions!$B$13:$B$18,MATCH(E3974,Assumptions!$A$13:$A$18,0))*F3974)),2)</f>
        <v>100</v>
      </c>
    </row>
    <row r="3975" customFormat="false" ht="15" hidden="false" customHeight="false" outlineLevel="0" collapsed="false">
      <c r="A3975" s="24" t="s">
        <v>4798</v>
      </c>
      <c r="B3975" s="39" t="n">
        <v>46110</v>
      </c>
      <c r="C3975" s="24" t="s">
        <v>219</v>
      </c>
      <c r="D3975" s="24" t="s">
        <v>826</v>
      </c>
      <c r="E3975" s="24" t="s">
        <v>109</v>
      </c>
      <c r="F3975" s="38" t="n">
        <v>7330</v>
      </c>
      <c r="G3975" s="42" t="n">
        <f aca="false">DATE(YEAR(B3975),MONTH(B3975),1)</f>
        <v>46082</v>
      </c>
      <c r="H3975" s="24" t="str">
        <f aca="false">INDEX(Customers!$B$2:$B$601,MATCH(C3975,Customers!$A$2:$A$601,0))</f>
        <v>Rift Valley</v>
      </c>
      <c r="I3975" s="43" t="n">
        <f aca="false">ROUND(MIN(INDEX(Assumptions!$D$13:$D$18,MATCH(E3975,Assumptions!$A$13:$A$18,0)),MAX(INDEX(Assumptions!$C$13:$C$18,MATCH(E3975,Assumptions!$A$13:$A$18,0)),INDEX(Assumptions!$B$13:$B$18,MATCH(E3975,Assumptions!$A$13:$A$18,0))*F3975)),2)</f>
        <v>29.32</v>
      </c>
    </row>
    <row r="3976" customFormat="false" ht="15" hidden="false" customHeight="false" outlineLevel="0" collapsed="false">
      <c r="A3976" s="24" t="s">
        <v>4799</v>
      </c>
      <c r="B3976" s="39" t="n">
        <v>46110</v>
      </c>
      <c r="C3976" s="24" t="s">
        <v>245</v>
      </c>
      <c r="D3976" s="24" t="s">
        <v>826</v>
      </c>
      <c r="E3976" s="24" t="s">
        <v>103</v>
      </c>
      <c r="F3976" s="38" t="n">
        <v>860</v>
      </c>
      <c r="G3976" s="42" t="n">
        <f aca="false">DATE(YEAR(B3976),MONTH(B3976),1)</f>
        <v>46082</v>
      </c>
      <c r="H3976" s="24" t="str">
        <f aca="false">INDEX(Customers!$B$2:$B$601,MATCH(C3976,Customers!$A$2:$A$601,0))</f>
        <v>Rift Valley</v>
      </c>
      <c r="I3976" s="43" t="n">
        <f aca="false">ROUND(MIN(INDEX(Assumptions!$D$13:$D$18,MATCH(E3976,Assumptions!$A$13:$A$18,0)),MAX(INDEX(Assumptions!$C$13:$C$18,MATCH(E3976,Assumptions!$A$13:$A$18,0)),INDEX(Assumptions!$B$13:$B$18,MATCH(E3976,Assumptions!$A$13:$A$18,0))*F3976)),2)</f>
        <v>8.6</v>
      </c>
    </row>
    <row r="3977" customFormat="false" ht="15" hidden="false" customHeight="false" outlineLevel="0" collapsed="false">
      <c r="A3977" s="24" t="s">
        <v>4800</v>
      </c>
      <c r="B3977" s="39" t="n">
        <v>46110</v>
      </c>
      <c r="C3977" s="24" t="s">
        <v>262</v>
      </c>
      <c r="D3977" s="24" t="s">
        <v>174</v>
      </c>
      <c r="E3977" s="24" t="s">
        <v>105</v>
      </c>
      <c r="F3977" s="38" t="n">
        <v>4680</v>
      </c>
      <c r="G3977" s="42" t="n">
        <f aca="false">DATE(YEAR(B3977),MONTH(B3977),1)</f>
        <v>46082</v>
      </c>
      <c r="H3977" s="24" t="str">
        <f aca="false">INDEX(Customers!$B$2:$B$601,MATCH(C3977,Customers!$A$2:$A$601,0))</f>
        <v>Central</v>
      </c>
      <c r="I3977" s="43" t="n">
        <f aca="false">ROUND(MIN(INDEX(Assumptions!$D$13:$D$18,MATCH(E3977,Assumptions!$A$13:$A$18,0)),MAX(INDEX(Assumptions!$C$13:$C$18,MATCH(E3977,Assumptions!$A$13:$A$18,0)),INDEX(Assumptions!$B$13:$B$18,MATCH(E3977,Assumptions!$A$13:$A$18,0))*F3977)),2)</f>
        <v>70.2</v>
      </c>
    </row>
    <row r="3978" customFormat="false" ht="15" hidden="false" customHeight="false" outlineLevel="0" collapsed="false">
      <c r="A3978" s="24" t="s">
        <v>4801</v>
      </c>
      <c r="B3978" s="39" t="n">
        <v>46110</v>
      </c>
      <c r="C3978" s="24" t="s">
        <v>279</v>
      </c>
      <c r="D3978" s="24" t="s">
        <v>152</v>
      </c>
      <c r="E3978" s="24" t="s">
        <v>107</v>
      </c>
      <c r="F3978" s="38" t="n">
        <v>7450</v>
      </c>
      <c r="G3978" s="42" t="n">
        <f aca="false">DATE(YEAR(B3978),MONTH(B3978),1)</f>
        <v>46082</v>
      </c>
      <c r="H3978" s="24" t="str">
        <f aca="false">INDEX(Customers!$B$2:$B$601,MATCH(C3978,Customers!$A$2:$A$601,0))</f>
        <v>Nairobi</v>
      </c>
      <c r="I3978" s="43" t="n">
        <f aca="false">ROUND(MIN(INDEX(Assumptions!$D$13:$D$18,MATCH(E3978,Assumptions!$A$13:$A$18,0)),MAX(INDEX(Assumptions!$C$13:$C$18,MATCH(E3978,Assumptions!$A$13:$A$18,0)),INDEX(Assumptions!$B$13:$B$18,MATCH(E3978,Assumptions!$A$13:$A$18,0))*F3978)),2)</f>
        <v>0</v>
      </c>
    </row>
    <row r="3979" customFormat="false" ht="15" hidden="false" customHeight="false" outlineLevel="0" collapsed="false">
      <c r="A3979" s="24" t="s">
        <v>4802</v>
      </c>
      <c r="B3979" s="39" t="n">
        <v>46110</v>
      </c>
      <c r="C3979" s="24" t="s">
        <v>328</v>
      </c>
      <c r="D3979" s="24" t="s">
        <v>826</v>
      </c>
      <c r="E3979" s="24" t="s">
        <v>113</v>
      </c>
      <c r="F3979" s="38" t="n">
        <v>1000</v>
      </c>
      <c r="G3979" s="42" t="n">
        <f aca="false">DATE(YEAR(B3979),MONTH(B3979),1)</f>
        <v>46082</v>
      </c>
      <c r="H3979" s="24" t="str">
        <f aca="false">INDEX(Customers!$B$2:$B$601,MATCH(C3979,Customers!$A$2:$A$601,0))</f>
        <v>Western</v>
      </c>
      <c r="I3979" s="43" t="n">
        <f aca="false">ROUND(MIN(INDEX(Assumptions!$D$13:$D$18,MATCH(E3979,Assumptions!$A$13:$A$18,0)),MAX(INDEX(Assumptions!$C$13:$C$18,MATCH(E3979,Assumptions!$A$13:$A$18,0)),INDEX(Assumptions!$B$13:$B$18,MATCH(E3979,Assumptions!$A$13:$A$18,0))*F3979)),2)</f>
        <v>50</v>
      </c>
    </row>
    <row r="3980" customFormat="false" ht="15" hidden="false" customHeight="false" outlineLevel="0" collapsed="false">
      <c r="A3980" s="24" t="s">
        <v>4803</v>
      </c>
      <c r="B3980" s="39" t="n">
        <v>46110</v>
      </c>
      <c r="C3980" s="24" t="s">
        <v>334</v>
      </c>
      <c r="D3980" s="24" t="s">
        <v>826</v>
      </c>
      <c r="E3980" s="24" t="s">
        <v>109</v>
      </c>
      <c r="F3980" s="38" t="n">
        <v>10850</v>
      </c>
      <c r="G3980" s="42" t="n">
        <f aca="false">DATE(YEAR(B3980),MONTH(B3980),1)</f>
        <v>46082</v>
      </c>
      <c r="H3980" s="24" t="str">
        <f aca="false">INDEX(Customers!$B$2:$B$601,MATCH(C3980,Customers!$A$2:$A$601,0))</f>
        <v>Nairobi</v>
      </c>
      <c r="I3980" s="43" t="n">
        <f aca="false">ROUND(MIN(INDEX(Assumptions!$D$13:$D$18,MATCH(E3980,Assumptions!$A$13:$A$18,0)),MAX(INDEX(Assumptions!$C$13:$C$18,MATCH(E3980,Assumptions!$A$13:$A$18,0)),INDEX(Assumptions!$B$13:$B$18,MATCH(E3980,Assumptions!$A$13:$A$18,0))*F3980)),2)</f>
        <v>40</v>
      </c>
    </row>
    <row r="3981" customFormat="false" ht="15" hidden="false" customHeight="false" outlineLevel="0" collapsed="false">
      <c r="A3981" s="24" t="s">
        <v>4804</v>
      </c>
      <c r="B3981" s="39" t="n">
        <v>46110</v>
      </c>
      <c r="C3981" s="24" t="s">
        <v>341</v>
      </c>
      <c r="D3981" s="24" t="s">
        <v>186</v>
      </c>
      <c r="E3981" s="24" t="s">
        <v>105</v>
      </c>
      <c r="F3981" s="38" t="n">
        <v>1750</v>
      </c>
      <c r="G3981" s="42" t="n">
        <f aca="false">DATE(YEAR(B3981),MONTH(B3981),1)</f>
        <v>46082</v>
      </c>
      <c r="H3981" s="24" t="str">
        <f aca="false">INDEX(Customers!$B$2:$B$601,MATCH(C3981,Customers!$A$2:$A$601,0))</f>
        <v>Coast</v>
      </c>
      <c r="I3981" s="43" t="n">
        <f aca="false">ROUND(MIN(INDEX(Assumptions!$D$13:$D$18,MATCH(E3981,Assumptions!$A$13:$A$18,0)),MAX(INDEX(Assumptions!$C$13:$C$18,MATCH(E3981,Assumptions!$A$13:$A$18,0)),INDEX(Assumptions!$B$13:$B$18,MATCH(E3981,Assumptions!$A$13:$A$18,0))*F3981)),2)</f>
        <v>26.25</v>
      </c>
    </row>
    <row r="3982" customFormat="false" ht="15" hidden="false" customHeight="false" outlineLevel="0" collapsed="false">
      <c r="A3982" s="24" t="s">
        <v>4805</v>
      </c>
      <c r="B3982" s="39" t="n">
        <v>46110</v>
      </c>
      <c r="C3982" s="24" t="s">
        <v>352</v>
      </c>
      <c r="D3982" s="24" t="s">
        <v>826</v>
      </c>
      <c r="E3982" s="24" t="s">
        <v>103</v>
      </c>
      <c r="F3982" s="38" t="n">
        <v>500</v>
      </c>
      <c r="G3982" s="42" t="n">
        <f aca="false">DATE(YEAR(B3982),MONTH(B3982),1)</f>
        <v>46082</v>
      </c>
      <c r="H3982" s="24" t="str">
        <f aca="false">INDEX(Customers!$B$2:$B$601,MATCH(C3982,Customers!$A$2:$A$601,0))</f>
        <v>Coast</v>
      </c>
      <c r="I3982" s="43" t="n">
        <f aca="false">ROUND(MIN(INDEX(Assumptions!$D$13:$D$18,MATCH(E3982,Assumptions!$A$13:$A$18,0)),MAX(INDEX(Assumptions!$C$13:$C$18,MATCH(E3982,Assumptions!$A$13:$A$18,0)),INDEX(Assumptions!$B$13:$B$18,MATCH(E3982,Assumptions!$A$13:$A$18,0))*F3982)),2)</f>
        <v>5</v>
      </c>
    </row>
    <row r="3983" customFormat="false" ht="15" hidden="false" customHeight="false" outlineLevel="0" collapsed="false">
      <c r="A3983" s="24" t="s">
        <v>4806</v>
      </c>
      <c r="B3983" s="39" t="n">
        <v>46110</v>
      </c>
      <c r="C3983" s="24" t="s">
        <v>367</v>
      </c>
      <c r="D3983" s="24" t="s">
        <v>826</v>
      </c>
      <c r="E3983" s="24" t="s">
        <v>109</v>
      </c>
      <c r="F3983" s="38" t="n">
        <v>3620</v>
      </c>
      <c r="G3983" s="42" t="n">
        <f aca="false">DATE(YEAR(B3983),MONTH(B3983),1)</f>
        <v>46082</v>
      </c>
      <c r="H3983" s="24" t="str">
        <f aca="false">INDEX(Customers!$B$2:$B$601,MATCH(C3983,Customers!$A$2:$A$601,0))</f>
        <v>Nairobi</v>
      </c>
      <c r="I3983" s="43" t="n">
        <f aca="false">ROUND(MIN(INDEX(Assumptions!$D$13:$D$18,MATCH(E3983,Assumptions!$A$13:$A$18,0)),MAX(INDEX(Assumptions!$C$13:$C$18,MATCH(E3983,Assumptions!$A$13:$A$18,0)),INDEX(Assumptions!$B$13:$B$18,MATCH(E3983,Assumptions!$A$13:$A$18,0))*F3983)),2)</f>
        <v>14.48</v>
      </c>
    </row>
    <row r="3984" customFormat="false" ht="15" hidden="false" customHeight="false" outlineLevel="0" collapsed="false">
      <c r="A3984" s="24" t="s">
        <v>4807</v>
      </c>
      <c r="B3984" s="39" t="n">
        <v>46110</v>
      </c>
      <c r="C3984" s="24" t="s">
        <v>380</v>
      </c>
      <c r="D3984" s="24" t="s">
        <v>826</v>
      </c>
      <c r="E3984" s="24" t="s">
        <v>103</v>
      </c>
      <c r="F3984" s="38" t="n">
        <v>500</v>
      </c>
      <c r="G3984" s="42" t="n">
        <f aca="false">DATE(YEAR(B3984),MONTH(B3984),1)</f>
        <v>46082</v>
      </c>
      <c r="H3984" s="24" t="str">
        <f aca="false">INDEX(Customers!$B$2:$B$601,MATCH(C3984,Customers!$A$2:$A$601,0))</f>
        <v>Western</v>
      </c>
      <c r="I3984" s="43" t="n">
        <f aca="false">ROUND(MIN(INDEX(Assumptions!$D$13:$D$18,MATCH(E3984,Assumptions!$A$13:$A$18,0)),MAX(INDEX(Assumptions!$C$13:$C$18,MATCH(E3984,Assumptions!$A$13:$A$18,0)),INDEX(Assumptions!$B$13:$B$18,MATCH(E3984,Assumptions!$A$13:$A$18,0))*F3984)),2)</f>
        <v>5</v>
      </c>
    </row>
    <row r="3985" customFormat="false" ht="15" hidden="false" customHeight="false" outlineLevel="0" collapsed="false">
      <c r="A3985" s="24" t="s">
        <v>4808</v>
      </c>
      <c r="B3985" s="39" t="n">
        <v>46110</v>
      </c>
      <c r="C3985" s="24" t="s">
        <v>385</v>
      </c>
      <c r="D3985" s="24" t="s">
        <v>184</v>
      </c>
      <c r="E3985" s="24" t="s">
        <v>107</v>
      </c>
      <c r="F3985" s="38" t="n">
        <v>12480</v>
      </c>
      <c r="G3985" s="42" t="n">
        <f aca="false">DATE(YEAR(B3985),MONTH(B3985),1)</f>
        <v>46082</v>
      </c>
      <c r="H3985" s="24" t="str">
        <f aca="false">INDEX(Customers!$B$2:$B$601,MATCH(C3985,Customers!$A$2:$A$601,0))</f>
        <v>Central</v>
      </c>
      <c r="I3985" s="43" t="n">
        <f aca="false">ROUND(MIN(INDEX(Assumptions!$D$13:$D$18,MATCH(E3985,Assumptions!$A$13:$A$18,0)),MAX(INDEX(Assumptions!$C$13:$C$18,MATCH(E3985,Assumptions!$A$13:$A$18,0)),INDEX(Assumptions!$B$13:$B$18,MATCH(E3985,Assumptions!$A$13:$A$18,0))*F3985)),2)</f>
        <v>0</v>
      </c>
    </row>
    <row r="3986" customFormat="false" ht="15" hidden="false" customHeight="false" outlineLevel="0" collapsed="false">
      <c r="A3986" s="24" t="s">
        <v>4809</v>
      </c>
      <c r="B3986" s="39" t="n">
        <v>46110</v>
      </c>
      <c r="C3986" s="24" t="s">
        <v>394</v>
      </c>
      <c r="D3986" s="24" t="s">
        <v>205</v>
      </c>
      <c r="E3986" s="24" t="s">
        <v>105</v>
      </c>
      <c r="F3986" s="38" t="n">
        <v>2230</v>
      </c>
      <c r="G3986" s="42" t="n">
        <f aca="false">DATE(YEAR(B3986),MONTH(B3986),1)</f>
        <v>46082</v>
      </c>
      <c r="H3986" s="24" t="str">
        <f aca="false">INDEX(Customers!$B$2:$B$601,MATCH(C3986,Customers!$A$2:$A$601,0))</f>
        <v>Eastern</v>
      </c>
      <c r="I3986" s="43" t="n">
        <f aca="false">ROUND(MIN(INDEX(Assumptions!$D$13:$D$18,MATCH(E3986,Assumptions!$A$13:$A$18,0)),MAX(INDEX(Assumptions!$C$13:$C$18,MATCH(E3986,Assumptions!$A$13:$A$18,0)),INDEX(Assumptions!$B$13:$B$18,MATCH(E3986,Assumptions!$A$13:$A$18,0))*F3986)),2)</f>
        <v>33.45</v>
      </c>
    </row>
    <row r="3987" customFormat="false" ht="15" hidden="false" customHeight="false" outlineLevel="0" collapsed="false">
      <c r="A3987" s="24" t="s">
        <v>4810</v>
      </c>
      <c r="B3987" s="39" t="n">
        <v>46110</v>
      </c>
      <c r="C3987" s="24" t="s">
        <v>399</v>
      </c>
      <c r="D3987" s="24" t="s">
        <v>826</v>
      </c>
      <c r="E3987" s="24" t="s">
        <v>103</v>
      </c>
      <c r="F3987" s="38" t="n">
        <v>1570</v>
      </c>
      <c r="G3987" s="42" t="n">
        <f aca="false">DATE(YEAR(B3987),MONTH(B3987),1)</f>
        <v>46082</v>
      </c>
      <c r="H3987" s="24" t="str">
        <f aca="false">INDEX(Customers!$B$2:$B$601,MATCH(C3987,Customers!$A$2:$A$601,0))</f>
        <v>Western</v>
      </c>
      <c r="I3987" s="43" t="n">
        <f aca="false">ROUND(MIN(INDEX(Assumptions!$D$13:$D$18,MATCH(E3987,Assumptions!$A$13:$A$18,0)),MAX(INDEX(Assumptions!$C$13:$C$18,MATCH(E3987,Assumptions!$A$13:$A$18,0)),INDEX(Assumptions!$B$13:$B$18,MATCH(E3987,Assumptions!$A$13:$A$18,0))*F3987)),2)</f>
        <v>15.7</v>
      </c>
    </row>
    <row r="3988" customFormat="false" ht="15" hidden="false" customHeight="false" outlineLevel="0" collapsed="false">
      <c r="A3988" s="24" t="s">
        <v>4811</v>
      </c>
      <c r="B3988" s="39" t="n">
        <v>46110</v>
      </c>
      <c r="C3988" s="24" t="s">
        <v>404</v>
      </c>
      <c r="D3988" s="24" t="s">
        <v>826</v>
      </c>
      <c r="E3988" s="24" t="s">
        <v>103</v>
      </c>
      <c r="F3988" s="38" t="n">
        <v>1400</v>
      </c>
      <c r="G3988" s="42" t="n">
        <f aca="false">DATE(YEAR(B3988),MONTH(B3988),1)</f>
        <v>46082</v>
      </c>
      <c r="H3988" s="24" t="str">
        <f aca="false">INDEX(Customers!$B$2:$B$601,MATCH(C3988,Customers!$A$2:$A$601,0))</f>
        <v>Eastern</v>
      </c>
      <c r="I3988" s="43" t="n">
        <f aca="false">ROUND(MIN(INDEX(Assumptions!$D$13:$D$18,MATCH(E3988,Assumptions!$A$13:$A$18,0)),MAX(INDEX(Assumptions!$C$13:$C$18,MATCH(E3988,Assumptions!$A$13:$A$18,0)),INDEX(Assumptions!$B$13:$B$18,MATCH(E3988,Assumptions!$A$13:$A$18,0))*F3988)),2)</f>
        <v>14</v>
      </c>
    </row>
    <row r="3989" customFormat="false" ht="15" hidden="false" customHeight="false" outlineLevel="0" collapsed="false">
      <c r="A3989" s="24" t="s">
        <v>4812</v>
      </c>
      <c r="B3989" s="39" t="n">
        <v>46110</v>
      </c>
      <c r="C3989" s="24" t="s">
        <v>405</v>
      </c>
      <c r="D3989" s="24" t="s">
        <v>826</v>
      </c>
      <c r="E3989" s="24" t="s">
        <v>103</v>
      </c>
      <c r="F3989" s="38" t="n">
        <v>320</v>
      </c>
      <c r="G3989" s="42" t="n">
        <f aca="false">DATE(YEAR(B3989),MONTH(B3989),1)</f>
        <v>46082</v>
      </c>
      <c r="H3989" s="24" t="str">
        <f aca="false">INDEX(Customers!$B$2:$B$601,MATCH(C3989,Customers!$A$2:$A$601,0))</f>
        <v>Nairobi</v>
      </c>
      <c r="I3989" s="43" t="n">
        <f aca="false">ROUND(MIN(INDEX(Assumptions!$D$13:$D$18,MATCH(E3989,Assumptions!$A$13:$A$18,0)),MAX(INDEX(Assumptions!$C$13:$C$18,MATCH(E3989,Assumptions!$A$13:$A$18,0)),INDEX(Assumptions!$B$13:$B$18,MATCH(E3989,Assumptions!$A$13:$A$18,0))*F3989)),2)</f>
        <v>5</v>
      </c>
    </row>
    <row r="3990" customFormat="false" ht="15" hidden="false" customHeight="false" outlineLevel="0" collapsed="false">
      <c r="A3990" s="24" t="s">
        <v>4813</v>
      </c>
      <c r="B3990" s="39" t="n">
        <v>46110</v>
      </c>
      <c r="C3990" s="24" t="s">
        <v>408</v>
      </c>
      <c r="D3990" s="24" t="s">
        <v>162</v>
      </c>
      <c r="E3990" s="24" t="s">
        <v>105</v>
      </c>
      <c r="F3990" s="38" t="n">
        <v>37860</v>
      </c>
      <c r="G3990" s="42" t="n">
        <f aca="false">DATE(YEAR(B3990),MONTH(B3990),1)</f>
        <v>46082</v>
      </c>
      <c r="H3990" s="24" t="str">
        <f aca="false">INDEX(Customers!$B$2:$B$601,MATCH(C3990,Customers!$A$2:$A$601,0))</f>
        <v>Nairobi</v>
      </c>
      <c r="I3990" s="43" t="n">
        <f aca="false">ROUND(MIN(INDEX(Assumptions!$D$13:$D$18,MATCH(E3990,Assumptions!$A$13:$A$18,0)),MAX(INDEX(Assumptions!$C$13:$C$18,MATCH(E3990,Assumptions!$A$13:$A$18,0)),INDEX(Assumptions!$B$13:$B$18,MATCH(E3990,Assumptions!$A$13:$A$18,0))*F3990)),2)</f>
        <v>200</v>
      </c>
    </row>
    <row r="3991" customFormat="false" ht="15" hidden="false" customHeight="false" outlineLevel="0" collapsed="false">
      <c r="A3991" s="24" t="s">
        <v>4814</v>
      </c>
      <c r="B3991" s="39" t="n">
        <v>46110</v>
      </c>
      <c r="C3991" s="24" t="s">
        <v>419</v>
      </c>
      <c r="D3991" s="24" t="s">
        <v>154</v>
      </c>
      <c r="E3991" s="24" t="s">
        <v>105</v>
      </c>
      <c r="F3991" s="38" t="n">
        <v>540</v>
      </c>
      <c r="G3991" s="42" t="n">
        <f aca="false">DATE(YEAR(B3991),MONTH(B3991),1)</f>
        <v>46082</v>
      </c>
      <c r="H3991" s="24" t="str">
        <f aca="false">INDEX(Customers!$B$2:$B$601,MATCH(C3991,Customers!$A$2:$A$601,0))</f>
        <v>Nairobi</v>
      </c>
      <c r="I3991" s="43" t="n">
        <f aca="false">ROUND(MIN(INDEX(Assumptions!$D$13:$D$18,MATCH(E3991,Assumptions!$A$13:$A$18,0)),MAX(INDEX(Assumptions!$C$13:$C$18,MATCH(E3991,Assumptions!$A$13:$A$18,0)),INDEX(Assumptions!$B$13:$B$18,MATCH(E3991,Assumptions!$A$13:$A$18,0))*F3991)),2)</f>
        <v>10</v>
      </c>
    </row>
    <row r="3992" customFormat="false" ht="15" hidden="false" customHeight="false" outlineLevel="0" collapsed="false">
      <c r="A3992" s="24" t="s">
        <v>4815</v>
      </c>
      <c r="B3992" s="39" t="n">
        <v>46110</v>
      </c>
      <c r="C3992" s="24" t="s">
        <v>425</v>
      </c>
      <c r="D3992" s="24" t="s">
        <v>826</v>
      </c>
      <c r="E3992" s="24" t="s">
        <v>103</v>
      </c>
      <c r="F3992" s="38" t="n">
        <v>2250</v>
      </c>
      <c r="G3992" s="42" t="n">
        <f aca="false">DATE(YEAR(B3992),MONTH(B3992),1)</f>
        <v>46082</v>
      </c>
      <c r="H3992" s="24" t="str">
        <f aca="false">INDEX(Customers!$B$2:$B$601,MATCH(C3992,Customers!$A$2:$A$601,0))</f>
        <v>Western</v>
      </c>
      <c r="I3992" s="43" t="n">
        <f aca="false">ROUND(MIN(INDEX(Assumptions!$D$13:$D$18,MATCH(E3992,Assumptions!$A$13:$A$18,0)),MAX(INDEX(Assumptions!$C$13:$C$18,MATCH(E3992,Assumptions!$A$13:$A$18,0)),INDEX(Assumptions!$B$13:$B$18,MATCH(E3992,Assumptions!$A$13:$A$18,0))*F3992)),2)</f>
        <v>22.5</v>
      </c>
    </row>
    <row r="3993" customFormat="false" ht="15" hidden="false" customHeight="false" outlineLevel="0" collapsed="false">
      <c r="A3993" s="24" t="s">
        <v>4816</v>
      </c>
      <c r="B3993" s="39" t="n">
        <v>46110</v>
      </c>
      <c r="C3993" s="24" t="s">
        <v>446</v>
      </c>
      <c r="D3993" s="24" t="s">
        <v>826</v>
      </c>
      <c r="E3993" s="24" t="s">
        <v>111</v>
      </c>
      <c r="F3993" s="38" t="n">
        <v>100</v>
      </c>
      <c r="G3993" s="42" t="n">
        <f aca="false">DATE(YEAR(B3993),MONTH(B3993),1)</f>
        <v>46082</v>
      </c>
      <c r="H3993" s="24" t="str">
        <f aca="false">INDEX(Customers!$B$2:$B$601,MATCH(C3993,Customers!$A$2:$A$601,0))</f>
        <v>Central</v>
      </c>
      <c r="I3993" s="43" t="n">
        <f aca="false">ROUND(MIN(INDEX(Assumptions!$D$13:$D$18,MATCH(E3993,Assumptions!$A$13:$A$18,0)),MAX(INDEX(Assumptions!$C$13:$C$18,MATCH(E3993,Assumptions!$A$13:$A$18,0)),INDEX(Assumptions!$B$13:$B$18,MATCH(E3993,Assumptions!$A$13:$A$18,0))*F3993)),2)</f>
        <v>4</v>
      </c>
    </row>
    <row r="3994" customFormat="false" ht="15" hidden="false" customHeight="false" outlineLevel="0" collapsed="false">
      <c r="A3994" s="24" t="s">
        <v>4817</v>
      </c>
      <c r="B3994" s="39" t="n">
        <v>46110</v>
      </c>
      <c r="C3994" s="24" t="s">
        <v>446</v>
      </c>
      <c r="D3994" s="24" t="s">
        <v>826</v>
      </c>
      <c r="E3994" s="24" t="s">
        <v>111</v>
      </c>
      <c r="F3994" s="38" t="n">
        <v>200</v>
      </c>
      <c r="G3994" s="42" t="n">
        <f aca="false">DATE(YEAR(B3994),MONTH(B3994),1)</f>
        <v>46082</v>
      </c>
      <c r="H3994" s="24" t="str">
        <f aca="false">INDEX(Customers!$B$2:$B$601,MATCH(C3994,Customers!$A$2:$A$601,0))</f>
        <v>Central</v>
      </c>
      <c r="I3994" s="43" t="n">
        <f aca="false">ROUND(MIN(INDEX(Assumptions!$D$13:$D$18,MATCH(E3994,Assumptions!$A$13:$A$18,0)),MAX(INDEX(Assumptions!$C$13:$C$18,MATCH(E3994,Assumptions!$A$13:$A$18,0)),INDEX(Assumptions!$B$13:$B$18,MATCH(E3994,Assumptions!$A$13:$A$18,0))*F3994)),2)</f>
        <v>8</v>
      </c>
    </row>
    <row r="3995" customFormat="false" ht="15" hidden="false" customHeight="false" outlineLevel="0" collapsed="false">
      <c r="A3995" s="24" t="s">
        <v>4818</v>
      </c>
      <c r="B3995" s="39" t="n">
        <v>46110</v>
      </c>
      <c r="C3995" s="24" t="s">
        <v>449</v>
      </c>
      <c r="D3995" s="24" t="s">
        <v>826</v>
      </c>
      <c r="E3995" s="24" t="s">
        <v>103</v>
      </c>
      <c r="F3995" s="38" t="n">
        <v>690</v>
      </c>
      <c r="G3995" s="42" t="n">
        <f aca="false">DATE(YEAR(B3995),MONTH(B3995),1)</f>
        <v>46082</v>
      </c>
      <c r="H3995" s="24" t="str">
        <f aca="false">INDEX(Customers!$B$2:$B$601,MATCH(C3995,Customers!$A$2:$A$601,0))</f>
        <v>Rift Valley</v>
      </c>
      <c r="I3995" s="43" t="n">
        <f aca="false">ROUND(MIN(INDEX(Assumptions!$D$13:$D$18,MATCH(E3995,Assumptions!$A$13:$A$18,0)),MAX(INDEX(Assumptions!$C$13:$C$18,MATCH(E3995,Assumptions!$A$13:$A$18,0)),INDEX(Assumptions!$B$13:$B$18,MATCH(E3995,Assumptions!$A$13:$A$18,0))*F3995)),2)</f>
        <v>6.9</v>
      </c>
    </row>
    <row r="3996" customFormat="false" ht="15" hidden="false" customHeight="false" outlineLevel="0" collapsed="false">
      <c r="A3996" s="24" t="s">
        <v>4819</v>
      </c>
      <c r="B3996" s="39" t="n">
        <v>46110</v>
      </c>
      <c r="C3996" s="24" t="s">
        <v>458</v>
      </c>
      <c r="D3996" s="24" t="s">
        <v>826</v>
      </c>
      <c r="E3996" s="24" t="s">
        <v>109</v>
      </c>
      <c r="F3996" s="38" t="n">
        <v>3520</v>
      </c>
      <c r="G3996" s="42" t="n">
        <f aca="false">DATE(YEAR(B3996),MONTH(B3996),1)</f>
        <v>46082</v>
      </c>
      <c r="H3996" s="24" t="str">
        <f aca="false">INDEX(Customers!$B$2:$B$601,MATCH(C3996,Customers!$A$2:$A$601,0))</f>
        <v>Coast</v>
      </c>
      <c r="I3996" s="43" t="n">
        <f aca="false">ROUND(MIN(INDEX(Assumptions!$D$13:$D$18,MATCH(E3996,Assumptions!$A$13:$A$18,0)),MAX(INDEX(Assumptions!$C$13:$C$18,MATCH(E3996,Assumptions!$A$13:$A$18,0)),INDEX(Assumptions!$B$13:$B$18,MATCH(E3996,Assumptions!$A$13:$A$18,0))*F3996)),2)</f>
        <v>14.08</v>
      </c>
    </row>
    <row r="3997" customFormat="false" ht="15" hidden="false" customHeight="false" outlineLevel="0" collapsed="false">
      <c r="A3997" s="24" t="s">
        <v>4820</v>
      </c>
      <c r="B3997" s="39" t="n">
        <v>46110</v>
      </c>
      <c r="C3997" s="24" t="s">
        <v>485</v>
      </c>
      <c r="D3997" s="24" t="s">
        <v>186</v>
      </c>
      <c r="E3997" s="24" t="s">
        <v>105</v>
      </c>
      <c r="F3997" s="38" t="n">
        <v>87240</v>
      </c>
      <c r="G3997" s="42" t="n">
        <f aca="false">DATE(YEAR(B3997),MONTH(B3997),1)</f>
        <v>46082</v>
      </c>
      <c r="H3997" s="24" t="str">
        <f aca="false">INDEX(Customers!$B$2:$B$601,MATCH(C3997,Customers!$A$2:$A$601,0))</f>
        <v>Coast</v>
      </c>
      <c r="I3997" s="43" t="n">
        <f aca="false">ROUND(MIN(INDEX(Assumptions!$D$13:$D$18,MATCH(E3997,Assumptions!$A$13:$A$18,0)),MAX(INDEX(Assumptions!$C$13:$C$18,MATCH(E3997,Assumptions!$A$13:$A$18,0)),INDEX(Assumptions!$B$13:$B$18,MATCH(E3997,Assumptions!$A$13:$A$18,0))*F3997)),2)</f>
        <v>200</v>
      </c>
    </row>
    <row r="3998" customFormat="false" ht="15" hidden="false" customHeight="false" outlineLevel="0" collapsed="false">
      <c r="A3998" s="24" t="s">
        <v>4821</v>
      </c>
      <c r="B3998" s="39" t="n">
        <v>46110</v>
      </c>
      <c r="C3998" s="24" t="s">
        <v>495</v>
      </c>
      <c r="D3998" s="24" t="s">
        <v>826</v>
      </c>
      <c r="E3998" s="24" t="s">
        <v>113</v>
      </c>
      <c r="F3998" s="38" t="n">
        <v>50</v>
      </c>
      <c r="G3998" s="42" t="n">
        <f aca="false">DATE(YEAR(B3998),MONTH(B3998),1)</f>
        <v>46082</v>
      </c>
      <c r="H3998" s="24" t="str">
        <f aca="false">INDEX(Customers!$B$2:$B$601,MATCH(C3998,Customers!$A$2:$A$601,0))</f>
        <v>Central</v>
      </c>
      <c r="I3998" s="43" t="n">
        <f aca="false">ROUND(MIN(INDEX(Assumptions!$D$13:$D$18,MATCH(E3998,Assumptions!$A$13:$A$18,0)),MAX(INDEX(Assumptions!$C$13:$C$18,MATCH(E3998,Assumptions!$A$13:$A$18,0)),INDEX(Assumptions!$B$13:$B$18,MATCH(E3998,Assumptions!$A$13:$A$18,0))*F3998)),2)</f>
        <v>2.5</v>
      </c>
    </row>
    <row r="3999" customFormat="false" ht="15" hidden="false" customHeight="false" outlineLevel="0" collapsed="false">
      <c r="A3999" s="24" t="s">
        <v>4822</v>
      </c>
      <c r="B3999" s="39" t="n">
        <v>46110</v>
      </c>
      <c r="C3999" s="24" t="s">
        <v>528</v>
      </c>
      <c r="D3999" s="24" t="s">
        <v>826</v>
      </c>
      <c r="E3999" s="24" t="s">
        <v>109</v>
      </c>
      <c r="F3999" s="38" t="n">
        <v>8520</v>
      </c>
      <c r="G3999" s="42" t="n">
        <f aca="false">DATE(YEAR(B3999),MONTH(B3999),1)</f>
        <v>46082</v>
      </c>
      <c r="H3999" s="24" t="str">
        <f aca="false">INDEX(Customers!$B$2:$B$601,MATCH(C3999,Customers!$A$2:$A$601,0))</f>
        <v>Central</v>
      </c>
      <c r="I3999" s="43" t="n">
        <f aca="false">ROUND(MIN(INDEX(Assumptions!$D$13:$D$18,MATCH(E3999,Assumptions!$A$13:$A$18,0)),MAX(INDEX(Assumptions!$C$13:$C$18,MATCH(E3999,Assumptions!$A$13:$A$18,0)),INDEX(Assumptions!$B$13:$B$18,MATCH(E3999,Assumptions!$A$13:$A$18,0))*F3999)),2)</f>
        <v>34.08</v>
      </c>
    </row>
    <row r="4000" customFormat="false" ht="15" hidden="false" customHeight="false" outlineLevel="0" collapsed="false">
      <c r="A4000" s="24" t="s">
        <v>4823</v>
      </c>
      <c r="B4000" s="39" t="n">
        <v>46110</v>
      </c>
      <c r="C4000" s="24" t="s">
        <v>530</v>
      </c>
      <c r="D4000" s="24" t="s">
        <v>156</v>
      </c>
      <c r="E4000" s="24" t="s">
        <v>107</v>
      </c>
      <c r="F4000" s="38" t="n">
        <v>14070</v>
      </c>
      <c r="G4000" s="42" t="n">
        <f aca="false">DATE(YEAR(B4000),MONTH(B4000),1)</f>
        <v>46082</v>
      </c>
      <c r="H4000" s="24" t="str">
        <f aca="false">INDEX(Customers!$B$2:$B$601,MATCH(C4000,Customers!$A$2:$A$601,0))</f>
        <v>Nairobi</v>
      </c>
      <c r="I4000" s="43" t="n">
        <f aca="false">ROUND(MIN(INDEX(Assumptions!$D$13:$D$18,MATCH(E4000,Assumptions!$A$13:$A$18,0)),MAX(INDEX(Assumptions!$C$13:$C$18,MATCH(E4000,Assumptions!$A$13:$A$18,0)),INDEX(Assumptions!$B$13:$B$18,MATCH(E4000,Assumptions!$A$13:$A$18,0))*F4000)),2)</f>
        <v>0</v>
      </c>
    </row>
    <row r="4001" customFormat="false" ht="15" hidden="false" customHeight="false" outlineLevel="0" collapsed="false">
      <c r="A4001" s="24" t="s">
        <v>4824</v>
      </c>
      <c r="B4001" s="39" t="n">
        <v>46110</v>
      </c>
      <c r="C4001" s="24" t="s">
        <v>530</v>
      </c>
      <c r="D4001" s="24" t="s">
        <v>826</v>
      </c>
      <c r="E4001" s="24" t="s">
        <v>109</v>
      </c>
      <c r="F4001" s="38" t="n">
        <v>1910</v>
      </c>
      <c r="G4001" s="42" t="n">
        <f aca="false">DATE(YEAR(B4001),MONTH(B4001),1)</f>
        <v>46082</v>
      </c>
      <c r="H4001" s="24" t="str">
        <f aca="false">INDEX(Customers!$B$2:$B$601,MATCH(C4001,Customers!$A$2:$A$601,0))</f>
        <v>Nairobi</v>
      </c>
      <c r="I4001" s="43" t="n">
        <f aca="false">ROUND(MIN(INDEX(Assumptions!$D$13:$D$18,MATCH(E4001,Assumptions!$A$13:$A$18,0)),MAX(INDEX(Assumptions!$C$13:$C$18,MATCH(E4001,Assumptions!$A$13:$A$18,0)),INDEX(Assumptions!$B$13:$B$18,MATCH(E4001,Assumptions!$A$13:$A$18,0))*F4001)),2)</f>
        <v>7.64</v>
      </c>
    </row>
    <row r="4002" customFormat="false" ht="15" hidden="false" customHeight="false" outlineLevel="0" collapsed="false">
      <c r="A4002" s="24" t="s">
        <v>4825</v>
      </c>
      <c r="B4002" s="39" t="n">
        <v>46110</v>
      </c>
      <c r="C4002" s="24" t="s">
        <v>537</v>
      </c>
      <c r="D4002" s="24" t="s">
        <v>826</v>
      </c>
      <c r="E4002" s="24" t="s">
        <v>103</v>
      </c>
      <c r="F4002" s="38" t="n">
        <v>2840</v>
      </c>
      <c r="G4002" s="42" t="n">
        <f aca="false">DATE(YEAR(B4002),MONTH(B4002),1)</f>
        <v>46082</v>
      </c>
      <c r="H4002" s="24" t="str">
        <f aca="false">INDEX(Customers!$B$2:$B$601,MATCH(C4002,Customers!$A$2:$A$601,0))</f>
        <v>Central</v>
      </c>
      <c r="I4002" s="43" t="n">
        <f aca="false">ROUND(MIN(INDEX(Assumptions!$D$13:$D$18,MATCH(E4002,Assumptions!$A$13:$A$18,0)),MAX(INDEX(Assumptions!$C$13:$C$18,MATCH(E4002,Assumptions!$A$13:$A$18,0)),INDEX(Assumptions!$B$13:$B$18,MATCH(E4002,Assumptions!$A$13:$A$18,0))*F4002)),2)</f>
        <v>28.4</v>
      </c>
    </row>
    <row r="4003" customFormat="false" ht="15" hidden="false" customHeight="false" outlineLevel="0" collapsed="false">
      <c r="A4003" s="24" t="s">
        <v>4826</v>
      </c>
      <c r="B4003" s="39" t="n">
        <v>46110</v>
      </c>
      <c r="C4003" s="24" t="s">
        <v>566</v>
      </c>
      <c r="D4003" s="24" t="s">
        <v>826</v>
      </c>
      <c r="E4003" s="24" t="s">
        <v>111</v>
      </c>
      <c r="F4003" s="38" t="n">
        <v>100</v>
      </c>
      <c r="G4003" s="42" t="n">
        <f aca="false">DATE(YEAR(B4003),MONTH(B4003),1)</f>
        <v>46082</v>
      </c>
      <c r="H4003" s="24" t="str">
        <f aca="false">INDEX(Customers!$B$2:$B$601,MATCH(C4003,Customers!$A$2:$A$601,0))</f>
        <v>Rift Valley</v>
      </c>
      <c r="I4003" s="43" t="n">
        <f aca="false">ROUND(MIN(INDEX(Assumptions!$D$13:$D$18,MATCH(E4003,Assumptions!$A$13:$A$18,0)),MAX(INDEX(Assumptions!$C$13:$C$18,MATCH(E4003,Assumptions!$A$13:$A$18,0)),INDEX(Assumptions!$B$13:$B$18,MATCH(E4003,Assumptions!$A$13:$A$18,0))*F4003)),2)</f>
        <v>4</v>
      </c>
    </row>
    <row r="4004" customFormat="false" ht="15" hidden="false" customHeight="false" outlineLevel="0" collapsed="false">
      <c r="A4004" s="24" t="s">
        <v>4827</v>
      </c>
      <c r="B4004" s="39" t="n">
        <v>46110</v>
      </c>
      <c r="C4004" s="24" t="s">
        <v>581</v>
      </c>
      <c r="D4004" s="24" t="s">
        <v>153</v>
      </c>
      <c r="E4004" s="24" t="s">
        <v>107</v>
      </c>
      <c r="F4004" s="38" t="n">
        <v>6530</v>
      </c>
      <c r="G4004" s="42" t="n">
        <f aca="false">DATE(YEAR(B4004),MONTH(B4004),1)</f>
        <v>46082</v>
      </c>
      <c r="H4004" s="24" t="str">
        <f aca="false">INDEX(Customers!$B$2:$B$601,MATCH(C4004,Customers!$A$2:$A$601,0))</f>
        <v>Coast</v>
      </c>
      <c r="I4004" s="43" t="n">
        <f aca="false">ROUND(MIN(INDEX(Assumptions!$D$13:$D$18,MATCH(E4004,Assumptions!$A$13:$A$18,0)),MAX(INDEX(Assumptions!$C$13:$C$18,MATCH(E4004,Assumptions!$A$13:$A$18,0)),INDEX(Assumptions!$B$13:$B$18,MATCH(E4004,Assumptions!$A$13:$A$18,0))*F4004)),2)</f>
        <v>0</v>
      </c>
    </row>
    <row r="4005" customFormat="false" ht="15" hidden="false" customHeight="false" outlineLevel="0" collapsed="false">
      <c r="A4005" s="24" t="s">
        <v>4828</v>
      </c>
      <c r="B4005" s="39" t="n">
        <v>46110</v>
      </c>
      <c r="C4005" s="24" t="s">
        <v>591</v>
      </c>
      <c r="D4005" s="24" t="s">
        <v>826</v>
      </c>
      <c r="E4005" s="24" t="s">
        <v>111</v>
      </c>
      <c r="F4005" s="38" t="n">
        <v>20</v>
      </c>
      <c r="G4005" s="42" t="n">
        <f aca="false">DATE(YEAR(B4005),MONTH(B4005),1)</f>
        <v>46082</v>
      </c>
      <c r="H4005" s="24" t="str">
        <f aca="false">INDEX(Customers!$B$2:$B$601,MATCH(C4005,Customers!$A$2:$A$601,0))</f>
        <v>Central</v>
      </c>
      <c r="I4005" s="43" t="n">
        <f aca="false">ROUND(MIN(INDEX(Assumptions!$D$13:$D$18,MATCH(E4005,Assumptions!$A$13:$A$18,0)),MAX(INDEX(Assumptions!$C$13:$C$18,MATCH(E4005,Assumptions!$A$13:$A$18,0)),INDEX(Assumptions!$B$13:$B$18,MATCH(E4005,Assumptions!$A$13:$A$18,0))*F4005)),2)</f>
        <v>0.8</v>
      </c>
    </row>
    <row r="4006" customFormat="false" ht="15" hidden="false" customHeight="false" outlineLevel="0" collapsed="false">
      <c r="A4006" s="24" t="s">
        <v>4829</v>
      </c>
      <c r="B4006" s="39" t="n">
        <v>46110</v>
      </c>
      <c r="C4006" s="24" t="s">
        <v>601</v>
      </c>
      <c r="D4006" s="24" t="s">
        <v>826</v>
      </c>
      <c r="E4006" s="24" t="s">
        <v>103</v>
      </c>
      <c r="F4006" s="38" t="n">
        <v>2980</v>
      </c>
      <c r="G4006" s="42" t="n">
        <f aca="false">DATE(YEAR(B4006),MONTH(B4006),1)</f>
        <v>46082</v>
      </c>
      <c r="H4006" s="24" t="str">
        <f aca="false">INDEX(Customers!$B$2:$B$601,MATCH(C4006,Customers!$A$2:$A$601,0))</f>
        <v>Nairobi</v>
      </c>
      <c r="I4006" s="43" t="n">
        <f aca="false">ROUND(MIN(INDEX(Assumptions!$D$13:$D$18,MATCH(E4006,Assumptions!$A$13:$A$18,0)),MAX(INDEX(Assumptions!$C$13:$C$18,MATCH(E4006,Assumptions!$A$13:$A$18,0)),INDEX(Assumptions!$B$13:$B$18,MATCH(E4006,Assumptions!$A$13:$A$18,0))*F4006)),2)</f>
        <v>29.8</v>
      </c>
    </row>
    <row r="4007" customFormat="false" ht="15" hidden="false" customHeight="false" outlineLevel="0" collapsed="false">
      <c r="A4007" s="24" t="s">
        <v>4830</v>
      </c>
      <c r="B4007" s="39" t="n">
        <v>46110</v>
      </c>
      <c r="C4007" s="24" t="s">
        <v>613</v>
      </c>
      <c r="D4007" s="24" t="s">
        <v>826</v>
      </c>
      <c r="E4007" s="24" t="s">
        <v>109</v>
      </c>
      <c r="F4007" s="38" t="n">
        <v>2940</v>
      </c>
      <c r="G4007" s="42" t="n">
        <f aca="false">DATE(YEAR(B4007),MONTH(B4007),1)</f>
        <v>46082</v>
      </c>
      <c r="H4007" s="24" t="str">
        <f aca="false">INDEX(Customers!$B$2:$B$601,MATCH(C4007,Customers!$A$2:$A$601,0))</f>
        <v>Rift Valley</v>
      </c>
      <c r="I4007" s="43" t="n">
        <f aca="false">ROUND(MIN(INDEX(Assumptions!$D$13:$D$18,MATCH(E4007,Assumptions!$A$13:$A$18,0)),MAX(INDEX(Assumptions!$C$13:$C$18,MATCH(E4007,Assumptions!$A$13:$A$18,0)),INDEX(Assumptions!$B$13:$B$18,MATCH(E4007,Assumptions!$A$13:$A$18,0))*F4007)),2)</f>
        <v>11.76</v>
      </c>
    </row>
    <row r="4008" customFormat="false" ht="15" hidden="false" customHeight="false" outlineLevel="0" collapsed="false">
      <c r="A4008" s="24" t="s">
        <v>4831</v>
      </c>
      <c r="B4008" s="39" t="n">
        <v>46110</v>
      </c>
      <c r="C4008" s="24" t="s">
        <v>625</v>
      </c>
      <c r="D4008" s="24" t="s">
        <v>826</v>
      </c>
      <c r="E4008" s="24" t="s">
        <v>103</v>
      </c>
      <c r="F4008" s="38" t="n">
        <v>8690</v>
      </c>
      <c r="G4008" s="42" t="n">
        <f aca="false">DATE(YEAR(B4008),MONTH(B4008),1)</f>
        <v>46082</v>
      </c>
      <c r="H4008" s="24" t="str">
        <f aca="false">INDEX(Customers!$B$2:$B$601,MATCH(C4008,Customers!$A$2:$A$601,0))</f>
        <v>Nairobi</v>
      </c>
      <c r="I4008" s="43" t="n">
        <f aca="false">ROUND(MIN(INDEX(Assumptions!$D$13:$D$18,MATCH(E4008,Assumptions!$A$13:$A$18,0)),MAX(INDEX(Assumptions!$C$13:$C$18,MATCH(E4008,Assumptions!$A$13:$A$18,0)),INDEX(Assumptions!$B$13:$B$18,MATCH(E4008,Assumptions!$A$13:$A$18,0))*F4008)),2)</f>
        <v>86.9</v>
      </c>
    </row>
    <row r="4009" customFormat="false" ht="15" hidden="false" customHeight="false" outlineLevel="0" collapsed="false">
      <c r="A4009" s="24" t="s">
        <v>4832</v>
      </c>
      <c r="B4009" s="39" t="n">
        <v>46110</v>
      </c>
      <c r="C4009" s="24" t="s">
        <v>629</v>
      </c>
      <c r="D4009" s="24" t="s">
        <v>826</v>
      </c>
      <c r="E4009" s="24" t="s">
        <v>109</v>
      </c>
      <c r="F4009" s="38" t="n">
        <v>16110</v>
      </c>
      <c r="G4009" s="42" t="n">
        <f aca="false">DATE(YEAR(B4009),MONTH(B4009),1)</f>
        <v>46082</v>
      </c>
      <c r="H4009" s="24" t="str">
        <f aca="false">INDEX(Customers!$B$2:$B$601,MATCH(C4009,Customers!$A$2:$A$601,0))</f>
        <v>Nairobi</v>
      </c>
      <c r="I4009" s="43" t="n">
        <f aca="false">ROUND(MIN(INDEX(Assumptions!$D$13:$D$18,MATCH(E4009,Assumptions!$A$13:$A$18,0)),MAX(INDEX(Assumptions!$C$13:$C$18,MATCH(E4009,Assumptions!$A$13:$A$18,0)),INDEX(Assumptions!$B$13:$B$18,MATCH(E4009,Assumptions!$A$13:$A$18,0))*F4009)),2)</f>
        <v>40</v>
      </c>
    </row>
    <row r="4010" customFormat="false" ht="15" hidden="false" customHeight="false" outlineLevel="0" collapsed="false">
      <c r="A4010" s="24" t="s">
        <v>4833</v>
      </c>
      <c r="B4010" s="39" t="n">
        <v>46110</v>
      </c>
      <c r="C4010" s="24" t="s">
        <v>649</v>
      </c>
      <c r="D4010" s="24" t="s">
        <v>826</v>
      </c>
      <c r="E4010" s="24" t="s">
        <v>109</v>
      </c>
      <c r="F4010" s="38" t="n">
        <v>38960</v>
      </c>
      <c r="G4010" s="42" t="n">
        <f aca="false">DATE(YEAR(B4010),MONTH(B4010),1)</f>
        <v>46082</v>
      </c>
      <c r="H4010" s="24" t="str">
        <f aca="false">INDEX(Customers!$B$2:$B$601,MATCH(C4010,Customers!$A$2:$A$601,0))</f>
        <v>Eastern</v>
      </c>
      <c r="I4010" s="43" t="n">
        <f aca="false">ROUND(MIN(INDEX(Assumptions!$D$13:$D$18,MATCH(E4010,Assumptions!$A$13:$A$18,0)),MAX(INDEX(Assumptions!$C$13:$C$18,MATCH(E4010,Assumptions!$A$13:$A$18,0)),INDEX(Assumptions!$B$13:$B$18,MATCH(E4010,Assumptions!$A$13:$A$18,0))*F4010)),2)</f>
        <v>40</v>
      </c>
    </row>
    <row r="4011" customFormat="false" ht="15" hidden="false" customHeight="false" outlineLevel="0" collapsed="false">
      <c r="A4011" s="24" t="s">
        <v>4834</v>
      </c>
      <c r="B4011" s="39" t="n">
        <v>46110</v>
      </c>
      <c r="C4011" s="24" t="s">
        <v>665</v>
      </c>
      <c r="D4011" s="24" t="s">
        <v>152</v>
      </c>
      <c r="E4011" s="24" t="s">
        <v>107</v>
      </c>
      <c r="F4011" s="38" t="n">
        <v>11190</v>
      </c>
      <c r="G4011" s="42" t="n">
        <f aca="false">DATE(YEAR(B4011),MONTH(B4011),1)</f>
        <v>46082</v>
      </c>
      <c r="H4011" s="24" t="str">
        <f aca="false">INDEX(Customers!$B$2:$B$601,MATCH(C4011,Customers!$A$2:$A$601,0))</f>
        <v>Nairobi</v>
      </c>
      <c r="I4011" s="43" t="n">
        <f aca="false">ROUND(MIN(INDEX(Assumptions!$D$13:$D$18,MATCH(E4011,Assumptions!$A$13:$A$18,0)),MAX(INDEX(Assumptions!$C$13:$C$18,MATCH(E4011,Assumptions!$A$13:$A$18,0)),INDEX(Assumptions!$B$13:$B$18,MATCH(E4011,Assumptions!$A$13:$A$18,0))*F4011)),2)</f>
        <v>0</v>
      </c>
    </row>
    <row r="4012" customFormat="false" ht="15" hidden="false" customHeight="false" outlineLevel="0" collapsed="false">
      <c r="A4012" s="24" t="s">
        <v>4835</v>
      </c>
      <c r="B4012" s="39" t="n">
        <v>46110</v>
      </c>
      <c r="C4012" s="24" t="s">
        <v>701</v>
      </c>
      <c r="D4012" s="24" t="s">
        <v>826</v>
      </c>
      <c r="E4012" s="24" t="s">
        <v>103</v>
      </c>
      <c r="F4012" s="38" t="n">
        <v>4370</v>
      </c>
      <c r="G4012" s="42" t="n">
        <f aca="false">DATE(YEAR(B4012),MONTH(B4012),1)</f>
        <v>46082</v>
      </c>
      <c r="H4012" s="24" t="str">
        <f aca="false">INDEX(Customers!$B$2:$B$601,MATCH(C4012,Customers!$A$2:$A$601,0))</f>
        <v>Nairobi</v>
      </c>
      <c r="I4012" s="43" t="n">
        <f aca="false">ROUND(MIN(INDEX(Assumptions!$D$13:$D$18,MATCH(E4012,Assumptions!$A$13:$A$18,0)),MAX(INDEX(Assumptions!$C$13:$C$18,MATCH(E4012,Assumptions!$A$13:$A$18,0)),INDEX(Assumptions!$B$13:$B$18,MATCH(E4012,Assumptions!$A$13:$A$18,0))*F4012)),2)</f>
        <v>43.7</v>
      </c>
    </row>
    <row r="4013" customFormat="false" ht="15" hidden="false" customHeight="false" outlineLevel="0" collapsed="false">
      <c r="A4013" s="24" t="s">
        <v>4836</v>
      </c>
      <c r="B4013" s="39" t="n">
        <v>46110</v>
      </c>
      <c r="C4013" s="24" t="s">
        <v>705</v>
      </c>
      <c r="D4013" s="24" t="s">
        <v>826</v>
      </c>
      <c r="E4013" s="24" t="s">
        <v>103</v>
      </c>
      <c r="F4013" s="38" t="n">
        <v>2780</v>
      </c>
      <c r="G4013" s="42" t="n">
        <f aca="false">DATE(YEAR(B4013),MONTH(B4013),1)</f>
        <v>46082</v>
      </c>
      <c r="H4013" s="24" t="str">
        <f aca="false">INDEX(Customers!$B$2:$B$601,MATCH(C4013,Customers!$A$2:$A$601,0))</f>
        <v>Nairobi</v>
      </c>
      <c r="I4013" s="43" t="n">
        <f aca="false">ROUND(MIN(INDEX(Assumptions!$D$13:$D$18,MATCH(E4013,Assumptions!$A$13:$A$18,0)),MAX(INDEX(Assumptions!$C$13:$C$18,MATCH(E4013,Assumptions!$A$13:$A$18,0)),INDEX(Assumptions!$B$13:$B$18,MATCH(E4013,Assumptions!$A$13:$A$18,0))*F4013)),2)</f>
        <v>27.8</v>
      </c>
    </row>
    <row r="4014" customFormat="false" ht="15" hidden="false" customHeight="false" outlineLevel="0" collapsed="false">
      <c r="A4014" s="24" t="s">
        <v>4837</v>
      </c>
      <c r="B4014" s="39" t="n">
        <v>46110</v>
      </c>
      <c r="C4014" s="24" t="s">
        <v>708</v>
      </c>
      <c r="D4014" s="24" t="s">
        <v>826</v>
      </c>
      <c r="E4014" s="24" t="s">
        <v>111</v>
      </c>
      <c r="F4014" s="38" t="n">
        <v>200</v>
      </c>
      <c r="G4014" s="42" t="n">
        <f aca="false">DATE(YEAR(B4014),MONTH(B4014),1)</f>
        <v>46082</v>
      </c>
      <c r="H4014" s="24" t="str">
        <f aca="false">INDEX(Customers!$B$2:$B$601,MATCH(C4014,Customers!$A$2:$A$601,0))</f>
        <v>Rift Valley</v>
      </c>
      <c r="I4014" s="43" t="n">
        <f aca="false">ROUND(MIN(INDEX(Assumptions!$D$13:$D$18,MATCH(E4014,Assumptions!$A$13:$A$18,0)),MAX(INDEX(Assumptions!$C$13:$C$18,MATCH(E4014,Assumptions!$A$13:$A$18,0)),INDEX(Assumptions!$B$13:$B$18,MATCH(E4014,Assumptions!$A$13:$A$18,0))*F4014)),2)</f>
        <v>8</v>
      </c>
    </row>
    <row r="4015" customFormat="false" ht="15" hidden="false" customHeight="false" outlineLevel="0" collapsed="false">
      <c r="A4015" s="24" t="s">
        <v>4838</v>
      </c>
      <c r="B4015" s="39" t="n">
        <v>46110</v>
      </c>
      <c r="C4015" s="24" t="s">
        <v>721</v>
      </c>
      <c r="D4015" s="24" t="s">
        <v>826</v>
      </c>
      <c r="E4015" s="24" t="s">
        <v>113</v>
      </c>
      <c r="F4015" s="38" t="n">
        <v>250</v>
      </c>
      <c r="G4015" s="42" t="n">
        <f aca="false">DATE(YEAR(B4015),MONTH(B4015),1)</f>
        <v>46082</v>
      </c>
      <c r="H4015" s="24" t="str">
        <f aca="false">INDEX(Customers!$B$2:$B$601,MATCH(C4015,Customers!$A$2:$A$601,0))</f>
        <v>Western</v>
      </c>
      <c r="I4015" s="43" t="n">
        <f aca="false">ROUND(MIN(INDEX(Assumptions!$D$13:$D$18,MATCH(E4015,Assumptions!$A$13:$A$18,0)),MAX(INDEX(Assumptions!$C$13:$C$18,MATCH(E4015,Assumptions!$A$13:$A$18,0)),INDEX(Assumptions!$B$13:$B$18,MATCH(E4015,Assumptions!$A$13:$A$18,0))*F4015)),2)</f>
        <v>12.5</v>
      </c>
    </row>
    <row r="4016" customFormat="false" ht="15" hidden="false" customHeight="false" outlineLevel="0" collapsed="false">
      <c r="A4016" s="24" t="s">
        <v>4839</v>
      </c>
      <c r="B4016" s="39" t="n">
        <v>46110</v>
      </c>
      <c r="C4016" s="24" t="s">
        <v>728</v>
      </c>
      <c r="D4016" s="24" t="s">
        <v>826</v>
      </c>
      <c r="E4016" s="24" t="s">
        <v>113</v>
      </c>
      <c r="F4016" s="38" t="n">
        <v>1000</v>
      </c>
      <c r="G4016" s="42" t="n">
        <f aca="false">DATE(YEAR(B4016),MONTH(B4016),1)</f>
        <v>46082</v>
      </c>
      <c r="H4016" s="24" t="str">
        <f aca="false">INDEX(Customers!$B$2:$B$601,MATCH(C4016,Customers!$A$2:$A$601,0))</f>
        <v>Nairobi</v>
      </c>
      <c r="I4016" s="43" t="n">
        <f aca="false">ROUND(MIN(INDEX(Assumptions!$D$13:$D$18,MATCH(E4016,Assumptions!$A$13:$A$18,0)),MAX(INDEX(Assumptions!$C$13:$C$18,MATCH(E4016,Assumptions!$A$13:$A$18,0)),INDEX(Assumptions!$B$13:$B$18,MATCH(E4016,Assumptions!$A$13:$A$18,0))*F4016)),2)</f>
        <v>50</v>
      </c>
    </row>
    <row r="4017" customFormat="false" ht="15" hidden="false" customHeight="false" outlineLevel="0" collapsed="false">
      <c r="A4017" s="24" t="s">
        <v>4840</v>
      </c>
      <c r="B4017" s="39" t="n">
        <v>46110</v>
      </c>
      <c r="C4017" s="24" t="s">
        <v>728</v>
      </c>
      <c r="D4017" s="24" t="s">
        <v>826</v>
      </c>
      <c r="E4017" s="24" t="s">
        <v>109</v>
      </c>
      <c r="F4017" s="38" t="n">
        <v>1570</v>
      </c>
      <c r="G4017" s="42" t="n">
        <f aca="false">DATE(YEAR(B4017),MONTH(B4017),1)</f>
        <v>46082</v>
      </c>
      <c r="H4017" s="24" t="str">
        <f aca="false">INDEX(Customers!$B$2:$B$601,MATCH(C4017,Customers!$A$2:$A$601,0))</f>
        <v>Nairobi</v>
      </c>
      <c r="I4017" s="43" t="n">
        <f aca="false">ROUND(MIN(INDEX(Assumptions!$D$13:$D$18,MATCH(E4017,Assumptions!$A$13:$A$18,0)),MAX(INDEX(Assumptions!$C$13:$C$18,MATCH(E4017,Assumptions!$A$13:$A$18,0)),INDEX(Assumptions!$B$13:$B$18,MATCH(E4017,Assumptions!$A$13:$A$18,0))*F4017)),2)</f>
        <v>6.28</v>
      </c>
    </row>
    <row r="4018" customFormat="false" ht="15" hidden="false" customHeight="false" outlineLevel="0" collapsed="false">
      <c r="A4018" s="24" t="s">
        <v>4841</v>
      </c>
      <c r="B4018" s="39" t="n">
        <v>46110</v>
      </c>
      <c r="C4018" s="24" t="s">
        <v>755</v>
      </c>
      <c r="D4018" s="24" t="s">
        <v>198</v>
      </c>
      <c r="E4018" s="24" t="s">
        <v>105</v>
      </c>
      <c r="F4018" s="38" t="n">
        <v>4900</v>
      </c>
      <c r="G4018" s="42" t="n">
        <f aca="false">DATE(YEAR(B4018),MONTH(B4018),1)</f>
        <v>46082</v>
      </c>
      <c r="H4018" s="24" t="str">
        <f aca="false">INDEX(Customers!$B$2:$B$601,MATCH(C4018,Customers!$A$2:$A$601,0))</f>
        <v>Western</v>
      </c>
      <c r="I4018" s="43" t="n">
        <f aca="false">ROUND(MIN(INDEX(Assumptions!$D$13:$D$18,MATCH(E4018,Assumptions!$A$13:$A$18,0)),MAX(INDEX(Assumptions!$C$13:$C$18,MATCH(E4018,Assumptions!$A$13:$A$18,0)),INDEX(Assumptions!$B$13:$B$18,MATCH(E4018,Assumptions!$A$13:$A$18,0))*F4018)),2)</f>
        <v>73.5</v>
      </c>
    </row>
    <row r="4019" customFormat="false" ht="15" hidden="false" customHeight="false" outlineLevel="0" collapsed="false">
      <c r="A4019" s="24" t="s">
        <v>4842</v>
      </c>
      <c r="B4019" s="39" t="n">
        <v>46110</v>
      </c>
      <c r="C4019" s="24" t="s">
        <v>764</v>
      </c>
      <c r="D4019" s="24" t="s">
        <v>826</v>
      </c>
      <c r="E4019" s="24" t="s">
        <v>113</v>
      </c>
      <c r="F4019" s="38" t="n">
        <v>250</v>
      </c>
      <c r="G4019" s="42" t="n">
        <f aca="false">DATE(YEAR(B4019),MONTH(B4019),1)</f>
        <v>46082</v>
      </c>
      <c r="H4019" s="24" t="str">
        <f aca="false">INDEX(Customers!$B$2:$B$601,MATCH(C4019,Customers!$A$2:$A$601,0))</f>
        <v>Nairobi</v>
      </c>
      <c r="I4019" s="43" t="n">
        <f aca="false">ROUND(MIN(INDEX(Assumptions!$D$13:$D$18,MATCH(E4019,Assumptions!$A$13:$A$18,0)),MAX(INDEX(Assumptions!$C$13:$C$18,MATCH(E4019,Assumptions!$A$13:$A$18,0)),INDEX(Assumptions!$B$13:$B$18,MATCH(E4019,Assumptions!$A$13:$A$18,0))*F4019)),2)</f>
        <v>12.5</v>
      </c>
    </row>
    <row r="4020" customFormat="false" ht="15" hidden="false" customHeight="false" outlineLevel="0" collapsed="false">
      <c r="A4020" s="24" t="s">
        <v>4843</v>
      </c>
      <c r="B4020" s="39" t="n">
        <v>46110</v>
      </c>
      <c r="C4020" s="24" t="s">
        <v>771</v>
      </c>
      <c r="D4020" s="24" t="s">
        <v>204</v>
      </c>
      <c r="E4020" s="24" t="s">
        <v>105</v>
      </c>
      <c r="F4020" s="38" t="n">
        <v>7930</v>
      </c>
      <c r="G4020" s="42" t="n">
        <f aca="false">DATE(YEAR(B4020),MONTH(B4020),1)</f>
        <v>46082</v>
      </c>
      <c r="H4020" s="24" t="str">
        <f aca="false">INDEX(Customers!$B$2:$B$601,MATCH(C4020,Customers!$A$2:$A$601,0))</f>
        <v>Eastern</v>
      </c>
      <c r="I4020" s="43" t="n">
        <f aca="false">ROUND(MIN(INDEX(Assumptions!$D$13:$D$18,MATCH(E4020,Assumptions!$A$13:$A$18,0)),MAX(INDEX(Assumptions!$C$13:$C$18,MATCH(E4020,Assumptions!$A$13:$A$18,0)),INDEX(Assumptions!$B$13:$B$18,MATCH(E4020,Assumptions!$A$13:$A$18,0))*F4020)),2)</f>
        <v>118.95</v>
      </c>
    </row>
    <row r="4021" customFormat="false" ht="15" hidden="false" customHeight="false" outlineLevel="0" collapsed="false">
      <c r="A4021" s="24" t="s">
        <v>4844</v>
      </c>
      <c r="B4021" s="39" t="n">
        <v>46110</v>
      </c>
      <c r="C4021" s="24" t="s">
        <v>774</v>
      </c>
      <c r="D4021" s="24" t="s">
        <v>195</v>
      </c>
      <c r="E4021" s="24" t="s">
        <v>107</v>
      </c>
      <c r="F4021" s="38" t="n">
        <v>63300</v>
      </c>
      <c r="G4021" s="42" t="n">
        <f aca="false">DATE(YEAR(B4021),MONTH(B4021),1)</f>
        <v>46082</v>
      </c>
      <c r="H4021" s="24" t="str">
        <f aca="false">INDEX(Customers!$B$2:$B$601,MATCH(C4021,Customers!$A$2:$A$601,0))</f>
        <v>Western</v>
      </c>
      <c r="I4021" s="43" t="n">
        <f aca="false">ROUND(MIN(INDEX(Assumptions!$D$13:$D$18,MATCH(E4021,Assumptions!$A$13:$A$18,0)),MAX(INDEX(Assumptions!$C$13:$C$18,MATCH(E4021,Assumptions!$A$13:$A$18,0)),INDEX(Assumptions!$B$13:$B$18,MATCH(E4021,Assumptions!$A$13:$A$18,0))*F4021)),2)</f>
        <v>0</v>
      </c>
    </row>
    <row r="4022" customFormat="false" ht="15" hidden="false" customHeight="false" outlineLevel="0" collapsed="false">
      <c r="A4022" s="24" t="s">
        <v>4845</v>
      </c>
      <c r="B4022" s="39" t="n">
        <v>46111</v>
      </c>
      <c r="C4022" s="24" t="s">
        <v>224</v>
      </c>
      <c r="D4022" s="24" t="s">
        <v>826</v>
      </c>
      <c r="E4022" s="24" t="s">
        <v>103</v>
      </c>
      <c r="F4022" s="38" t="n">
        <v>4370</v>
      </c>
      <c r="G4022" s="42" t="n">
        <f aca="false">DATE(YEAR(B4022),MONTH(B4022),1)</f>
        <v>46082</v>
      </c>
      <c r="H4022" s="24" t="str">
        <f aca="false">INDEX(Customers!$B$2:$B$601,MATCH(C4022,Customers!$A$2:$A$601,0))</f>
        <v>Western</v>
      </c>
      <c r="I4022" s="43" t="n">
        <f aca="false">ROUND(MIN(INDEX(Assumptions!$D$13:$D$18,MATCH(E4022,Assumptions!$A$13:$A$18,0)),MAX(INDEX(Assumptions!$C$13:$C$18,MATCH(E4022,Assumptions!$A$13:$A$18,0)),INDEX(Assumptions!$B$13:$B$18,MATCH(E4022,Assumptions!$A$13:$A$18,0))*F4022)),2)</f>
        <v>43.7</v>
      </c>
    </row>
    <row r="4023" customFormat="false" ht="15" hidden="false" customHeight="false" outlineLevel="0" collapsed="false">
      <c r="A4023" s="24" t="s">
        <v>4846</v>
      </c>
      <c r="B4023" s="39" t="n">
        <v>46111</v>
      </c>
      <c r="C4023" s="24" t="s">
        <v>243</v>
      </c>
      <c r="D4023" s="24" t="s">
        <v>826</v>
      </c>
      <c r="E4023" s="24" t="s">
        <v>109</v>
      </c>
      <c r="F4023" s="38" t="n">
        <v>6850</v>
      </c>
      <c r="G4023" s="42" t="n">
        <f aca="false">DATE(YEAR(B4023),MONTH(B4023),1)</f>
        <v>46082</v>
      </c>
      <c r="H4023" s="24" t="str">
        <f aca="false">INDEX(Customers!$B$2:$B$601,MATCH(C4023,Customers!$A$2:$A$601,0))</f>
        <v>Coast</v>
      </c>
      <c r="I4023" s="43" t="n">
        <f aca="false">ROUND(MIN(INDEX(Assumptions!$D$13:$D$18,MATCH(E4023,Assumptions!$A$13:$A$18,0)),MAX(INDEX(Assumptions!$C$13:$C$18,MATCH(E4023,Assumptions!$A$13:$A$18,0)),INDEX(Assumptions!$B$13:$B$18,MATCH(E4023,Assumptions!$A$13:$A$18,0))*F4023)),2)</f>
        <v>27.4</v>
      </c>
    </row>
    <row r="4024" customFormat="false" ht="15" hidden="false" customHeight="false" outlineLevel="0" collapsed="false">
      <c r="A4024" s="24" t="s">
        <v>4847</v>
      </c>
      <c r="B4024" s="39" t="n">
        <v>46111</v>
      </c>
      <c r="C4024" s="24" t="s">
        <v>249</v>
      </c>
      <c r="D4024" s="24" t="s">
        <v>165</v>
      </c>
      <c r="E4024" s="24" t="s">
        <v>105</v>
      </c>
      <c r="F4024" s="38" t="n">
        <v>21400</v>
      </c>
      <c r="G4024" s="42" t="n">
        <f aca="false">DATE(YEAR(B4024),MONTH(B4024),1)</f>
        <v>46082</v>
      </c>
      <c r="H4024" s="24" t="str">
        <f aca="false">INDEX(Customers!$B$2:$B$601,MATCH(C4024,Customers!$A$2:$A$601,0))</f>
        <v>Central</v>
      </c>
      <c r="I4024" s="43" t="n">
        <f aca="false">ROUND(MIN(INDEX(Assumptions!$D$13:$D$18,MATCH(E4024,Assumptions!$A$13:$A$18,0)),MAX(INDEX(Assumptions!$C$13:$C$18,MATCH(E4024,Assumptions!$A$13:$A$18,0)),INDEX(Assumptions!$B$13:$B$18,MATCH(E4024,Assumptions!$A$13:$A$18,0))*F4024)),2)</f>
        <v>200</v>
      </c>
    </row>
    <row r="4025" customFormat="false" ht="15" hidden="false" customHeight="false" outlineLevel="0" collapsed="false">
      <c r="A4025" s="24" t="s">
        <v>4848</v>
      </c>
      <c r="B4025" s="39" t="n">
        <v>46111</v>
      </c>
      <c r="C4025" s="24" t="s">
        <v>256</v>
      </c>
      <c r="D4025" s="24" t="s">
        <v>826</v>
      </c>
      <c r="E4025" s="24" t="s">
        <v>103</v>
      </c>
      <c r="F4025" s="38" t="n">
        <v>5630</v>
      </c>
      <c r="G4025" s="42" t="n">
        <f aca="false">DATE(YEAR(B4025),MONTH(B4025),1)</f>
        <v>46082</v>
      </c>
      <c r="H4025" s="24" t="str">
        <f aca="false">INDEX(Customers!$B$2:$B$601,MATCH(C4025,Customers!$A$2:$A$601,0))</f>
        <v>Eastern</v>
      </c>
      <c r="I4025" s="43" t="n">
        <f aca="false">ROUND(MIN(INDEX(Assumptions!$D$13:$D$18,MATCH(E4025,Assumptions!$A$13:$A$18,0)),MAX(INDEX(Assumptions!$C$13:$C$18,MATCH(E4025,Assumptions!$A$13:$A$18,0)),INDEX(Assumptions!$B$13:$B$18,MATCH(E4025,Assumptions!$A$13:$A$18,0))*F4025)),2)</f>
        <v>56.3</v>
      </c>
    </row>
    <row r="4026" customFormat="false" ht="15" hidden="false" customHeight="false" outlineLevel="0" collapsed="false">
      <c r="A4026" s="24" t="s">
        <v>4849</v>
      </c>
      <c r="B4026" s="39" t="n">
        <v>46111</v>
      </c>
      <c r="C4026" s="24" t="s">
        <v>267</v>
      </c>
      <c r="D4026" s="24" t="s">
        <v>826</v>
      </c>
      <c r="E4026" s="24" t="s">
        <v>103</v>
      </c>
      <c r="F4026" s="38" t="n">
        <v>6480</v>
      </c>
      <c r="G4026" s="42" t="n">
        <f aca="false">DATE(YEAR(B4026),MONTH(B4026),1)</f>
        <v>46082</v>
      </c>
      <c r="H4026" s="24" t="str">
        <f aca="false">INDEX(Customers!$B$2:$B$601,MATCH(C4026,Customers!$A$2:$A$601,0))</f>
        <v>Rift Valley</v>
      </c>
      <c r="I4026" s="43" t="n">
        <f aca="false">ROUND(MIN(INDEX(Assumptions!$D$13:$D$18,MATCH(E4026,Assumptions!$A$13:$A$18,0)),MAX(INDEX(Assumptions!$C$13:$C$18,MATCH(E4026,Assumptions!$A$13:$A$18,0)),INDEX(Assumptions!$B$13:$B$18,MATCH(E4026,Assumptions!$A$13:$A$18,0))*F4026)),2)</f>
        <v>64.8</v>
      </c>
    </row>
    <row r="4027" customFormat="false" ht="15" hidden="false" customHeight="false" outlineLevel="0" collapsed="false">
      <c r="A4027" s="24" t="s">
        <v>4850</v>
      </c>
      <c r="B4027" s="39" t="n">
        <v>46111</v>
      </c>
      <c r="C4027" s="24" t="s">
        <v>269</v>
      </c>
      <c r="D4027" s="24" t="s">
        <v>826</v>
      </c>
      <c r="E4027" s="24" t="s">
        <v>103</v>
      </c>
      <c r="F4027" s="38" t="n">
        <v>2230</v>
      </c>
      <c r="G4027" s="42" t="n">
        <f aca="false">DATE(YEAR(B4027),MONTH(B4027),1)</f>
        <v>46082</v>
      </c>
      <c r="H4027" s="24" t="str">
        <f aca="false">INDEX(Customers!$B$2:$B$601,MATCH(C4027,Customers!$A$2:$A$601,0))</f>
        <v>Coast</v>
      </c>
      <c r="I4027" s="43" t="n">
        <f aca="false">ROUND(MIN(INDEX(Assumptions!$D$13:$D$18,MATCH(E4027,Assumptions!$A$13:$A$18,0)),MAX(INDEX(Assumptions!$C$13:$C$18,MATCH(E4027,Assumptions!$A$13:$A$18,0)),INDEX(Assumptions!$B$13:$B$18,MATCH(E4027,Assumptions!$A$13:$A$18,0))*F4027)),2)</f>
        <v>22.3</v>
      </c>
    </row>
    <row r="4028" customFormat="false" ht="15" hidden="false" customHeight="false" outlineLevel="0" collapsed="false">
      <c r="A4028" s="24" t="s">
        <v>4851</v>
      </c>
      <c r="B4028" s="39" t="n">
        <v>46111</v>
      </c>
      <c r="C4028" s="24" t="s">
        <v>272</v>
      </c>
      <c r="D4028" s="24" t="s">
        <v>826</v>
      </c>
      <c r="E4028" s="24" t="s">
        <v>109</v>
      </c>
      <c r="F4028" s="38" t="n">
        <v>22990</v>
      </c>
      <c r="G4028" s="42" t="n">
        <f aca="false">DATE(YEAR(B4028),MONTH(B4028),1)</f>
        <v>46082</v>
      </c>
      <c r="H4028" s="24" t="str">
        <f aca="false">INDEX(Customers!$B$2:$B$601,MATCH(C4028,Customers!$A$2:$A$601,0))</f>
        <v>Central</v>
      </c>
      <c r="I4028" s="43" t="n">
        <f aca="false">ROUND(MIN(INDEX(Assumptions!$D$13:$D$18,MATCH(E4028,Assumptions!$A$13:$A$18,0)),MAX(INDEX(Assumptions!$C$13:$C$18,MATCH(E4028,Assumptions!$A$13:$A$18,0)),INDEX(Assumptions!$B$13:$B$18,MATCH(E4028,Assumptions!$A$13:$A$18,0))*F4028)),2)</f>
        <v>40</v>
      </c>
    </row>
    <row r="4029" customFormat="false" ht="15" hidden="false" customHeight="false" outlineLevel="0" collapsed="false">
      <c r="A4029" s="24" t="s">
        <v>4852</v>
      </c>
      <c r="B4029" s="39" t="n">
        <v>46111</v>
      </c>
      <c r="C4029" s="24" t="s">
        <v>277</v>
      </c>
      <c r="D4029" s="24" t="s">
        <v>826</v>
      </c>
      <c r="E4029" s="24" t="s">
        <v>113</v>
      </c>
      <c r="F4029" s="38" t="n">
        <v>250</v>
      </c>
      <c r="G4029" s="42" t="n">
        <f aca="false">DATE(YEAR(B4029),MONTH(B4029),1)</f>
        <v>46082</v>
      </c>
      <c r="H4029" s="24" t="str">
        <f aca="false">INDEX(Customers!$B$2:$B$601,MATCH(C4029,Customers!$A$2:$A$601,0))</f>
        <v>Rift Valley</v>
      </c>
      <c r="I4029" s="43" t="n">
        <f aca="false">ROUND(MIN(INDEX(Assumptions!$D$13:$D$18,MATCH(E4029,Assumptions!$A$13:$A$18,0)),MAX(INDEX(Assumptions!$C$13:$C$18,MATCH(E4029,Assumptions!$A$13:$A$18,0)),INDEX(Assumptions!$B$13:$B$18,MATCH(E4029,Assumptions!$A$13:$A$18,0))*F4029)),2)</f>
        <v>12.5</v>
      </c>
    </row>
    <row r="4030" customFormat="false" ht="15" hidden="false" customHeight="false" outlineLevel="0" collapsed="false">
      <c r="A4030" s="24" t="s">
        <v>4853</v>
      </c>
      <c r="B4030" s="39" t="n">
        <v>46111</v>
      </c>
      <c r="C4030" s="24" t="s">
        <v>285</v>
      </c>
      <c r="D4030" s="24" t="s">
        <v>826</v>
      </c>
      <c r="E4030" s="24" t="s">
        <v>109</v>
      </c>
      <c r="F4030" s="38" t="n">
        <v>136900</v>
      </c>
      <c r="G4030" s="42" t="n">
        <f aca="false">DATE(YEAR(B4030),MONTH(B4030),1)</f>
        <v>46082</v>
      </c>
      <c r="H4030" s="24" t="str">
        <f aca="false">INDEX(Customers!$B$2:$B$601,MATCH(C4030,Customers!$A$2:$A$601,0))</f>
        <v>Eastern</v>
      </c>
      <c r="I4030" s="43" t="n">
        <f aca="false">ROUND(MIN(INDEX(Assumptions!$D$13:$D$18,MATCH(E4030,Assumptions!$A$13:$A$18,0)),MAX(INDEX(Assumptions!$C$13:$C$18,MATCH(E4030,Assumptions!$A$13:$A$18,0)),INDEX(Assumptions!$B$13:$B$18,MATCH(E4030,Assumptions!$A$13:$A$18,0))*F4030)),2)</f>
        <v>40</v>
      </c>
    </row>
    <row r="4031" customFormat="false" ht="15" hidden="false" customHeight="false" outlineLevel="0" collapsed="false">
      <c r="A4031" s="24" t="s">
        <v>4854</v>
      </c>
      <c r="B4031" s="39" t="n">
        <v>46111</v>
      </c>
      <c r="C4031" s="24" t="s">
        <v>324</v>
      </c>
      <c r="D4031" s="24" t="s">
        <v>826</v>
      </c>
      <c r="E4031" s="24" t="s">
        <v>103</v>
      </c>
      <c r="F4031" s="38" t="n">
        <v>2260</v>
      </c>
      <c r="G4031" s="42" t="n">
        <f aca="false">DATE(YEAR(B4031),MONTH(B4031),1)</f>
        <v>46082</v>
      </c>
      <c r="H4031" s="24" t="str">
        <f aca="false">INDEX(Customers!$B$2:$B$601,MATCH(C4031,Customers!$A$2:$A$601,0))</f>
        <v>Central</v>
      </c>
      <c r="I4031" s="43" t="n">
        <f aca="false">ROUND(MIN(INDEX(Assumptions!$D$13:$D$18,MATCH(E4031,Assumptions!$A$13:$A$18,0)),MAX(INDEX(Assumptions!$C$13:$C$18,MATCH(E4031,Assumptions!$A$13:$A$18,0)),INDEX(Assumptions!$B$13:$B$18,MATCH(E4031,Assumptions!$A$13:$A$18,0))*F4031)),2)</f>
        <v>22.6</v>
      </c>
    </row>
    <row r="4032" customFormat="false" ht="15" hidden="false" customHeight="false" outlineLevel="0" collapsed="false">
      <c r="A4032" s="24" t="s">
        <v>4855</v>
      </c>
      <c r="B4032" s="39" t="n">
        <v>46111</v>
      </c>
      <c r="C4032" s="24" t="s">
        <v>331</v>
      </c>
      <c r="D4032" s="24" t="s">
        <v>826</v>
      </c>
      <c r="E4032" s="24" t="s">
        <v>103</v>
      </c>
      <c r="F4032" s="38" t="n">
        <v>580</v>
      </c>
      <c r="G4032" s="42" t="n">
        <f aca="false">DATE(YEAR(B4032),MONTH(B4032),1)</f>
        <v>46082</v>
      </c>
      <c r="H4032" s="24" t="str">
        <f aca="false">INDEX(Customers!$B$2:$B$601,MATCH(C4032,Customers!$A$2:$A$601,0))</f>
        <v>Coast</v>
      </c>
      <c r="I4032" s="43" t="n">
        <f aca="false">ROUND(MIN(INDEX(Assumptions!$D$13:$D$18,MATCH(E4032,Assumptions!$A$13:$A$18,0)),MAX(INDEX(Assumptions!$C$13:$C$18,MATCH(E4032,Assumptions!$A$13:$A$18,0)),INDEX(Assumptions!$B$13:$B$18,MATCH(E4032,Assumptions!$A$13:$A$18,0))*F4032)),2)</f>
        <v>5.8</v>
      </c>
    </row>
    <row r="4033" customFormat="false" ht="15" hidden="false" customHeight="false" outlineLevel="0" collapsed="false">
      <c r="A4033" s="24" t="s">
        <v>4856</v>
      </c>
      <c r="B4033" s="39" t="n">
        <v>46111</v>
      </c>
      <c r="C4033" s="24" t="s">
        <v>333</v>
      </c>
      <c r="D4033" s="24" t="s">
        <v>826</v>
      </c>
      <c r="E4033" s="24" t="s">
        <v>111</v>
      </c>
      <c r="F4033" s="38" t="n">
        <v>200</v>
      </c>
      <c r="G4033" s="42" t="n">
        <f aca="false">DATE(YEAR(B4033),MONTH(B4033),1)</f>
        <v>46082</v>
      </c>
      <c r="H4033" s="24" t="str">
        <f aca="false">INDEX(Customers!$B$2:$B$601,MATCH(C4033,Customers!$A$2:$A$601,0))</f>
        <v>Coast</v>
      </c>
      <c r="I4033" s="43" t="n">
        <f aca="false">ROUND(MIN(INDEX(Assumptions!$D$13:$D$18,MATCH(E4033,Assumptions!$A$13:$A$18,0)),MAX(INDEX(Assumptions!$C$13:$C$18,MATCH(E4033,Assumptions!$A$13:$A$18,0)),INDEX(Assumptions!$B$13:$B$18,MATCH(E4033,Assumptions!$A$13:$A$18,0))*F4033)),2)</f>
        <v>8</v>
      </c>
    </row>
    <row r="4034" customFormat="false" ht="15" hidden="false" customHeight="false" outlineLevel="0" collapsed="false">
      <c r="A4034" s="24" t="s">
        <v>4857</v>
      </c>
      <c r="B4034" s="39" t="n">
        <v>46111</v>
      </c>
      <c r="C4034" s="24" t="s">
        <v>334</v>
      </c>
      <c r="D4034" s="24" t="s">
        <v>154</v>
      </c>
      <c r="E4034" s="24" t="s">
        <v>107</v>
      </c>
      <c r="F4034" s="38" t="n">
        <v>10130</v>
      </c>
      <c r="G4034" s="42" t="n">
        <f aca="false">DATE(YEAR(B4034),MONTH(B4034),1)</f>
        <v>46082</v>
      </c>
      <c r="H4034" s="24" t="str">
        <f aca="false">INDEX(Customers!$B$2:$B$601,MATCH(C4034,Customers!$A$2:$A$601,0))</f>
        <v>Nairobi</v>
      </c>
      <c r="I4034" s="43" t="n">
        <f aca="false">ROUND(MIN(INDEX(Assumptions!$D$13:$D$18,MATCH(E4034,Assumptions!$A$13:$A$18,0)),MAX(INDEX(Assumptions!$C$13:$C$18,MATCH(E4034,Assumptions!$A$13:$A$18,0)),INDEX(Assumptions!$B$13:$B$18,MATCH(E4034,Assumptions!$A$13:$A$18,0))*F4034)),2)</f>
        <v>0</v>
      </c>
    </row>
    <row r="4035" customFormat="false" ht="15" hidden="false" customHeight="false" outlineLevel="0" collapsed="false">
      <c r="A4035" s="24" t="s">
        <v>4858</v>
      </c>
      <c r="B4035" s="39" t="n">
        <v>46111</v>
      </c>
      <c r="C4035" s="24" t="s">
        <v>340</v>
      </c>
      <c r="D4035" s="24" t="s">
        <v>826</v>
      </c>
      <c r="E4035" s="24" t="s">
        <v>103</v>
      </c>
      <c r="F4035" s="38" t="n">
        <v>2440</v>
      </c>
      <c r="G4035" s="42" t="n">
        <f aca="false">DATE(YEAR(B4035),MONTH(B4035),1)</f>
        <v>46082</v>
      </c>
      <c r="H4035" s="24" t="str">
        <f aca="false">INDEX(Customers!$B$2:$B$601,MATCH(C4035,Customers!$A$2:$A$601,0))</f>
        <v>Rift Valley</v>
      </c>
      <c r="I4035" s="43" t="n">
        <f aca="false">ROUND(MIN(INDEX(Assumptions!$D$13:$D$18,MATCH(E4035,Assumptions!$A$13:$A$18,0)),MAX(INDEX(Assumptions!$C$13:$C$18,MATCH(E4035,Assumptions!$A$13:$A$18,0)),INDEX(Assumptions!$B$13:$B$18,MATCH(E4035,Assumptions!$A$13:$A$18,0))*F4035)),2)</f>
        <v>24.4</v>
      </c>
    </row>
    <row r="4036" customFormat="false" ht="15" hidden="false" customHeight="false" outlineLevel="0" collapsed="false">
      <c r="A4036" s="24" t="s">
        <v>4859</v>
      </c>
      <c r="B4036" s="39" t="n">
        <v>46111</v>
      </c>
      <c r="C4036" s="24" t="s">
        <v>346</v>
      </c>
      <c r="D4036" s="24" t="s">
        <v>826</v>
      </c>
      <c r="E4036" s="24" t="s">
        <v>113</v>
      </c>
      <c r="F4036" s="38" t="n">
        <v>250</v>
      </c>
      <c r="G4036" s="42" t="n">
        <f aca="false">DATE(YEAR(B4036),MONTH(B4036),1)</f>
        <v>46082</v>
      </c>
      <c r="H4036" s="24" t="str">
        <f aca="false">INDEX(Customers!$B$2:$B$601,MATCH(C4036,Customers!$A$2:$A$601,0))</f>
        <v>Nairobi</v>
      </c>
      <c r="I4036" s="43" t="n">
        <f aca="false">ROUND(MIN(INDEX(Assumptions!$D$13:$D$18,MATCH(E4036,Assumptions!$A$13:$A$18,0)),MAX(INDEX(Assumptions!$C$13:$C$18,MATCH(E4036,Assumptions!$A$13:$A$18,0)),INDEX(Assumptions!$B$13:$B$18,MATCH(E4036,Assumptions!$A$13:$A$18,0))*F4036)),2)</f>
        <v>12.5</v>
      </c>
    </row>
    <row r="4037" customFormat="false" ht="15" hidden="false" customHeight="false" outlineLevel="0" collapsed="false">
      <c r="A4037" s="24" t="s">
        <v>4860</v>
      </c>
      <c r="B4037" s="39" t="n">
        <v>46111</v>
      </c>
      <c r="C4037" s="24" t="s">
        <v>360</v>
      </c>
      <c r="D4037" s="24" t="s">
        <v>183</v>
      </c>
      <c r="E4037" s="24" t="s">
        <v>105</v>
      </c>
      <c r="F4037" s="38" t="n">
        <v>2320</v>
      </c>
      <c r="G4037" s="42" t="n">
        <f aca="false">DATE(YEAR(B4037),MONTH(B4037),1)</f>
        <v>46082</v>
      </c>
      <c r="H4037" s="24" t="str">
        <f aca="false">INDEX(Customers!$B$2:$B$601,MATCH(C4037,Customers!$A$2:$A$601,0))</f>
        <v>Coast</v>
      </c>
      <c r="I4037" s="43" t="n">
        <f aca="false">ROUND(MIN(INDEX(Assumptions!$D$13:$D$18,MATCH(E4037,Assumptions!$A$13:$A$18,0)),MAX(INDEX(Assumptions!$C$13:$C$18,MATCH(E4037,Assumptions!$A$13:$A$18,0)),INDEX(Assumptions!$B$13:$B$18,MATCH(E4037,Assumptions!$A$13:$A$18,0))*F4037)),2)</f>
        <v>34.8</v>
      </c>
    </row>
    <row r="4038" customFormat="false" ht="15" hidden="false" customHeight="false" outlineLevel="0" collapsed="false">
      <c r="A4038" s="24" t="s">
        <v>4861</v>
      </c>
      <c r="B4038" s="39" t="n">
        <v>46111</v>
      </c>
      <c r="C4038" s="24" t="s">
        <v>362</v>
      </c>
      <c r="D4038" s="24" t="s">
        <v>826</v>
      </c>
      <c r="E4038" s="24" t="s">
        <v>111</v>
      </c>
      <c r="F4038" s="38" t="n">
        <v>100</v>
      </c>
      <c r="G4038" s="42" t="n">
        <f aca="false">DATE(YEAR(B4038),MONTH(B4038),1)</f>
        <v>46082</v>
      </c>
      <c r="H4038" s="24" t="str">
        <f aca="false">INDEX(Customers!$B$2:$B$601,MATCH(C4038,Customers!$A$2:$A$601,0))</f>
        <v>Central</v>
      </c>
      <c r="I4038" s="43" t="n">
        <f aca="false">ROUND(MIN(INDEX(Assumptions!$D$13:$D$18,MATCH(E4038,Assumptions!$A$13:$A$18,0)),MAX(INDEX(Assumptions!$C$13:$C$18,MATCH(E4038,Assumptions!$A$13:$A$18,0)),INDEX(Assumptions!$B$13:$B$18,MATCH(E4038,Assumptions!$A$13:$A$18,0))*F4038)),2)</f>
        <v>4</v>
      </c>
    </row>
    <row r="4039" customFormat="false" ht="15" hidden="false" customHeight="false" outlineLevel="0" collapsed="false">
      <c r="A4039" s="24" t="s">
        <v>4862</v>
      </c>
      <c r="B4039" s="39" t="n">
        <v>46111</v>
      </c>
      <c r="C4039" s="24" t="s">
        <v>368</v>
      </c>
      <c r="D4039" s="24" t="s">
        <v>826</v>
      </c>
      <c r="E4039" s="24" t="s">
        <v>103</v>
      </c>
      <c r="F4039" s="38" t="n">
        <v>4580</v>
      </c>
      <c r="G4039" s="42" t="n">
        <f aca="false">DATE(YEAR(B4039),MONTH(B4039),1)</f>
        <v>46082</v>
      </c>
      <c r="H4039" s="24" t="str">
        <f aca="false">INDEX(Customers!$B$2:$B$601,MATCH(C4039,Customers!$A$2:$A$601,0))</f>
        <v>Central</v>
      </c>
      <c r="I4039" s="43" t="n">
        <f aca="false">ROUND(MIN(INDEX(Assumptions!$D$13:$D$18,MATCH(E4039,Assumptions!$A$13:$A$18,0)),MAX(INDEX(Assumptions!$C$13:$C$18,MATCH(E4039,Assumptions!$A$13:$A$18,0)),INDEX(Assumptions!$B$13:$B$18,MATCH(E4039,Assumptions!$A$13:$A$18,0))*F4039)),2)</f>
        <v>45.8</v>
      </c>
    </row>
    <row r="4040" customFormat="false" ht="15" hidden="false" customHeight="false" outlineLevel="0" collapsed="false">
      <c r="A4040" s="24" t="s">
        <v>4863</v>
      </c>
      <c r="B4040" s="39" t="n">
        <v>46111</v>
      </c>
      <c r="C4040" s="24" t="s">
        <v>368</v>
      </c>
      <c r="D4040" s="24" t="s">
        <v>826</v>
      </c>
      <c r="E4040" s="24" t="s">
        <v>113</v>
      </c>
      <c r="F4040" s="38" t="n">
        <v>250</v>
      </c>
      <c r="G4040" s="42" t="n">
        <f aca="false">DATE(YEAR(B4040),MONTH(B4040),1)</f>
        <v>46082</v>
      </c>
      <c r="H4040" s="24" t="str">
        <f aca="false">INDEX(Customers!$B$2:$B$601,MATCH(C4040,Customers!$A$2:$A$601,0))</f>
        <v>Central</v>
      </c>
      <c r="I4040" s="43" t="n">
        <f aca="false">ROUND(MIN(INDEX(Assumptions!$D$13:$D$18,MATCH(E4040,Assumptions!$A$13:$A$18,0)),MAX(INDEX(Assumptions!$C$13:$C$18,MATCH(E4040,Assumptions!$A$13:$A$18,0)),INDEX(Assumptions!$B$13:$B$18,MATCH(E4040,Assumptions!$A$13:$A$18,0))*F4040)),2)</f>
        <v>12.5</v>
      </c>
    </row>
    <row r="4041" customFormat="false" ht="15" hidden="false" customHeight="false" outlineLevel="0" collapsed="false">
      <c r="A4041" s="24" t="s">
        <v>4864</v>
      </c>
      <c r="B4041" s="39" t="n">
        <v>46111</v>
      </c>
      <c r="C4041" s="24" t="s">
        <v>382</v>
      </c>
      <c r="D4041" s="24" t="s">
        <v>826</v>
      </c>
      <c r="E4041" s="24" t="s">
        <v>109</v>
      </c>
      <c r="F4041" s="38" t="n">
        <v>23320</v>
      </c>
      <c r="G4041" s="42" t="n">
        <f aca="false">DATE(YEAR(B4041),MONTH(B4041),1)</f>
        <v>46082</v>
      </c>
      <c r="H4041" s="24" t="str">
        <f aca="false">INDEX(Customers!$B$2:$B$601,MATCH(C4041,Customers!$A$2:$A$601,0))</f>
        <v>Central</v>
      </c>
      <c r="I4041" s="43" t="n">
        <f aca="false">ROUND(MIN(INDEX(Assumptions!$D$13:$D$18,MATCH(E4041,Assumptions!$A$13:$A$18,0)),MAX(INDEX(Assumptions!$C$13:$C$18,MATCH(E4041,Assumptions!$A$13:$A$18,0)),INDEX(Assumptions!$B$13:$B$18,MATCH(E4041,Assumptions!$A$13:$A$18,0))*F4041)),2)</f>
        <v>40</v>
      </c>
    </row>
    <row r="4042" customFormat="false" ht="15" hidden="false" customHeight="false" outlineLevel="0" collapsed="false">
      <c r="A4042" s="24" t="s">
        <v>4865</v>
      </c>
      <c r="B4042" s="39" t="n">
        <v>46111</v>
      </c>
      <c r="C4042" s="24" t="s">
        <v>384</v>
      </c>
      <c r="D4042" s="24" t="s">
        <v>826</v>
      </c>
      <c r="E4042" s="24" t="s">
        <v>111</v>
      </c>
      <c r="F4042" s="38" t="n">
        <v>20</v>
      </c>
      <c r="G4042" s="42" t="n">
        <f aca="false">DATE(YEAR(B4042),MONTH(B4042),1)</f>
        <v>46082</v>
      </c>
      <c r="H4042" s="24" t="str">
        <f aca="false">INDEX(Customers!$B$2:$B$601,MATCH(C4042,Customers!$A$2:$A$601,0))</f>
        <v>Western</v>
      </c>
      <c r="I4042" s="43" t="n">
        <f aca="false">ROUND(MIN(INDEX(Assumptions!$D$13:$D$18,MATCH(E4042,Assumptions!$A$13:$A$18,0)),MAX(INDEX(Assumptions!$C$13:$C$18,MATCH(E4042,Assumptions!$A$13:$A$18,0)),INDEX(Assumptions!$B$13:$B$18,MATCH(E4042,Assumptions!$A$13:$A$18,0))*F4042)),2)</f>
        <v>0.8</v>
      </c>
    </row>
    <row r="4043" customFormat="false" ht="15" hidden="false" customHeight="false" outlineLevel="0" collapsed="false">
      <c r="A4043" s="24" t="s">
        <v>4866</v>
      </c>
      <c r="B4043" s="39" t="n">
        <v>46111</v>
      </c>
      <c r="C4043" s="24" t="s">
        <v>391</v>
      </c>
      <c r="D4043" s="24" t="s">
        <v>157</v>
      </c>
      <c r="E4043" s="24" t="s">
        <v>107</v>
      </c>
      <c r="F4043" s="38" t="n">
        <v>29670</v>
      </c>
      <c r="G4043" s="42" t="n">
        <f aca="false">DATE(YEAR(B4043),MONTH(B4043),1)</f>
        <v>46082</v>
      </c>
      <c r="H4043" s="24" t="str">
        <f aca="false">INDEX(Customers!$B$2:$B$601,MATCH(C4043,Customers!$A$2:$A$601,0))</f>
        <v>Nairobi</v>
      </c>
      <c r="I4043" s="43" t="n">
        <f aca="false">ROUND(MIN(INDEX(Assumptions!$D$13:$D$18,MATCH(E4043,Assumptions!$A$13:$A$18,0)),MAX(INDEX(Assumptions!$C$13:$C$18,MATCH(E4043,Assumptions!$A$13:$A$18,0)),INDEX(Assumptions!$B$13:$B$18,MATCH(E4043,Assumptions!$A$13:$A$18,0))*F4043)),2)</f>
        <v>0</v>
      </c>
    </row>
    <row r="4044" customFormat="false" ht="15" hidden="false" customHeight="false" outlineLevel="0" collapsed="false">
      <c r="A4044" s="24" t="s">
        <v>4867</v>
      </c>
      <c r="B4044" s="39" t="n">
        <v>46111</v>
      </c>
      <c r="C4044" s="24" t="s">
        <v>394</v>
      </c>
      <c r="D4044" s="24" t="s">
        <v>206</v>
      </c>
      <c r="E4044" s="24" t="s">
        <v>105</v>
      </c>
      <c r="F4044" s="38" t="n">
        <v>8360</v>
      </c>
      <c r="G4044" s="42" t="n">
        <f aca="false">DATE(YEAR(B4044),MONTH(B4044),1)</f>
        <v>46082</v>
      </c>
      <c r="H4044" s="24" t="str">
        <f aca="false">INDEX(Customers!$B$2:$B$601,MATCH(C4044,Customers!$A$2:$A$601,0))</f>
        <v>Eastern</v>
      </c>
      <c r="I4044" s="43" t="n">
        <f aca="false">ROUND(MIN(INDEX(Assumptions!$D$13:$D$18,MATCH(E4044,Assumptions!$A$13:$A$18,0)),MAX(INDEX(Assumptions!$C$13:$C$18,MATCH(E4044,Assumptions!$A$13:$A$18,0)),INDEX(Assumptions!$B$13:$B$18,MATCH(E4044,Assumptions!$A$13:$A$18,0))*F4044)),2)</f>
        <v>125.4</v>
      </c>
    </row>
    <row r="4045" customFormat="false" ht="15" hidden="false" customHeight="false" outlineLevel="0" collapsed="false">
      <c r="A4045" s="24" t="s">
        <v>4868</v>
      </c>
      <c r="B4045" s="39" t="n">
        <v>46111</v>
      </c>
      <c r="C4045" s="24" t="s">
        <v>421</v>
      </c>
      <c r="D4045" s="24" t="s">
        <v>826</v>
      </c>
      <c r="E4045" s="24" t="s">
        <v>109</v>
      </c>
      <c r="F4045" s="38" t="n">
        <v>34960</v>
      </c>
      <c r="G4045" s="42" t="n">
        <f aca="false">DATE(YEAR(B4045),MONTH(B4045),1)</f>
        <v>46082</v>
      </c>
      <c r="H4045" s="24" t="str">
        <f aca="false">INDEX(Customers!$B$2:$B$601,MATCH(C4045,Customers!$A$2:$A$601,0))</f>
        <v>Western</v>
      </c>
      <c r="I4045" s="43" t="n">
        <f aca="false">ROUND(MIN(INDEX(Assumptions!$D$13:$D$18,MATCH(E4045,Assumptions!$A$13:$A$18,0)),MAX(INDEX(Assumptions!$C$13:$C$18,MATCH(E4045,Assumptions!$A$13:$A$18,0)),INDEX(Assumptions!$B$13:$B$18,MATCH(E4045,Assumptions!$A$13:$A$18,0))*F4045)),2)</f>
        <v>40</v>
      </c>
    </row>
    <row r="4046" customFormat="false" ht="15" hidden="false" customHeight="false" outlineLevel="0" collapsed="false">
      <c r="A4046" s="24" t="s">
        <v>4869</v>
      </c>
      <c r="B4046" s="39" t="n">
        <v>46111</v>
      </c>
      <c r="C4046" s="24" t="s">
        <v>441</v>
      </c>
      <c r="D4046" s="24" t="s">
        <v>826</v>
      </c>
      <c r="E4046" s="24" t="s">
        <v>109</v>
      </c>
      <c r="F4046" s="38" t="n">
        <v>2500</v>
      </c>
      <c r="G4046" s="42" t="n">
        <f aca="false">DATE(YEAR(B4046),MONTH(B4046),1)</f>
        <v>46082</v>
      </c>
      <c r="H4046" s="24" t="str">
        <f aca="false">INDEX(Customers!$B$2:$B$601,MATCH(C4046,Customers!$A$2:$A$601,0))</f>
        <v>Central</v>
      </c>
      <c r="I4046" s="43" t="n">
        <f aca="false">ROUND(MIN(INDEX(Assumptions!$D$13:$D$18,MATCH(E4046,Assumptions!$A$13:$A$18,0)),MAX(INDEX(Assumptions!$C$13:$C$18,MATCH(E4046,Assumptions!$A$13:$A$18,0)),INDEX(Assumptions!$B$13:$B$18,MATCH(E4046,Assumptions!$A$13:$A$18,0))*F4046)),2)</f>
        <v>10</v>
      </c>
    </row>
    <row r="4047" customFormat="false" ht="15" hidden="false" customHeight="false" outlineLevel="0" collapsed="false">
      <c r="A4047" s="24" t="s">
        <v>4870</v>
      </c>
      <c r="B4047" s="39" t="n">
        <v>46111</v>
      </c>
      <c r="C4047" s="24" t="s">
        <v>448</v>
      </c>
      <c r="D4047" s="24" t="s">
        <v>204</v>
      </c>
      <c r="E4047" s="24" t="s">
        <v>107</v>
      </c>
      <c r="F4047" s="38" t="n">
        <v>1530</v>
      </c>
      <c r="G4047" s="42" t="n">
        <f aca="false">DATE(YEAR(B4047),MONTH(B4047),1)</f>
        <v>46082</v>
      </c>
      <c r="H4047" s="24" t="str">
        <f aca="false">INDEX(Customers!$B$2:$B$601,MATCH(C4047,Customers!$A$2:$A$601,0))</f>
        <v>Eastern</v>
      </c>
      <c r="I4047" s="43" t="n">
        <f aca="false">ROUND(MIN(INDEX(Assumptions!$D$13:$D$18,MATCH(E4047,Assumptions!$A$13:$A$18,0)),MAX(INDEX(Assumptions!$C$13:$C$18,MATCH(E4047,Assumptions!$A$13:$A$18,0)),INDEX(Assumptions!$B$13:$B$18,MATCH(E4047,Assumptions!$A$13:$A$18,0))*F4047)),2)</f>
        <v>0</v>
      </c>
    </row>
    <row r="4048" customFormat="false" ht="15" hidden="false" customHeight="false" outlineLevel="0" collapsed="false">
      <c r="A4048" s="24" t="s">
        <v>4871</v>
      </c>
      <c r="B4048" s="39" t="n">
        <v>46111</v>
      </c>
      <c r="C4048" s="24" t="s">
        <v>454</v>
      </c>
      <c r="D4048" s="24" t="s">
        <v>826</v>
      </c>
      <c r="E4048" s="24" t="s">
        <v>111</v>
      </c>
      <c r="F4048" s="38" t="n">
        <v>100</v>
      </c>
      <c r="G4048" s="42" t="n">
        <f aca="false">DATE(YEAR(B4048),MONTH(B4048),1)</f>
        <v>46082</v>
      </c>
      <c r="H4048" s="24" t="str">
        <f aca="false">INDEX(Customers!$B$2:$B$601,MATCH(C4048,Customers!$A$2:$A$601,0))</f>
        <v>Rift Valley</v>
      </c>
      <c r="I4048" s="43" t="n">
        <f aca="false">ROUND(MIN(INDEX(Assumptions!$D$13:$D$18,MATCH(E4048,Assumptions!$A$13:$A$18,0)),MAX(INDEX(Assumptions!$C$13:$C$18,MATCH(E4048,Assumptions!$A$13:$A$18,0)),INDEX(Assumptions!$B$13:$B$18,MATCH(E4048,Assumptions!$A$13:$A$18,0))*F4048)),2)</f>
        <v>4</v>
      </c>
    </row>
    <row r="4049" customFormat="false" ht="15" hidden="false" customHeight="false" outlineLevel="0" collapsed="false">
      <c r="A4049" s="24" t="s">
        <v>4872</v>
      </c>
      <c r="B4049" s="39" t="n">
        <v>46111</v>
      </c>
      <c r="C4049" s="24" t="s">
        <v>473</v>
      </c>
      <c r="D4049" s="24" t="s">
        <v>826</v>
      </c>
      <c r="E4049" s="24" t="s">
        <v>103</v>
      </c>
      <c r="F4049" s="38" t="n">
        <v>960</v>
      </c>
      <c r="G4049" s="42" t="n">
        <f aca="false">DATE(YEAR(B4049),MONTH(B4049),1)</f>
        <v>46082</v>
      </c>
      <c r="H4049" s="24" t="str">
        <f aca="false">INDEX(Customers!$B$2:$B$601,MATCH(C4049,Customers!$A$2:$A$601,0))</f>
        <v>Nairobi</v>
      </c>
      <c r="I4049" s="43" t="n">
        <f aca="false">ROUND(MIN(INDEX(Assumptions!$D$13:$D$18,MATCH(E4049,Assumptions!$A$13:$A$18,0)),MAX(INDEX(Assumptions!$C$13:$C$18,MATCH(E4049,Assumptions!$A$13:$A$18,0)),INDEX(Assumptions!$B$13:$B$18,MATCH(E4049,Assumptions!$A$13:$A$18,0))*F4049)),2)</f>
        <v>9.6</v>
      </c>
    </row>
    <row r="4050" customFormat="false" ht="15" hidden="false" customHeight="false" outlineLevel="0" collapsed="false">
      <c r="A4050" s="24" t="s">
        <v>4873</v>
      </c>
      <c r="B4050" s="39" t="n">
        <v>46111</v>
      </c>
      <c r="C4050" s="24" t="s">
        <v>473</v>
      </c>
      <c r="D4050" s="24" t="s">
        <v>826</v>
      </c>
      <c r="E4050" s="24" t="s">
        <v>103</v>
      </c>
      <c r="F4050" s="38" t="n">
        <v>240</v>
      </c>
      <c r="G4050" s="42" t="n">
        <f aca="false">DATE(YEAR(B4050),MONTH(B4050),1)</f>
        <v>46082</v>
      </c>
      <c r="H4050" s="24" t="str">
        <f aca="false">INDEX(Customers!$B$2:$B$601,MATCH(C4050,Customers!$A$2:$A$601,0))</f>
        <v>Nairobi</v>
      </c>
      <c r="I4050" s="43" t="n">
        <f aca="false">ROUND(MIN(INDEX(Assumptions!$D$13:$D$18,MATCH(E4050,Assumptions!$A$13:$A$18,0)),MAX(INDEX(Assumptions!$C$13:$C$18,MATCH(E4050,Assumptions!$A$13:$A$18,0)),INDEX(Assumptions!$B$13:$B$18,MATCH(E4050,Assumptions!$A$13:$A$18,0))*F4050)),2)</f>
        <v>5</v>
      </c>
    </row>
    <row r="4051" customFormat="false" ht="15" hidden="false" customHeight="false" outlineLevel="0" collapsed="false">
      <c r="A4051" s="24" t="s">
        <v>4874</v>
      </c>
      <c r="B4051" s="39" t="n">
        <v>46111</v>
      </c>
      <c r="C4051" s="24" t="s">
        <v>475</v>
      </c>
      <c r="D4051" s="24" t="s">
        <v>186</v>
      </c>
      <c r="E4051" s="24" t="s">
        <v>105</v>
      </c>
      <c r="F4051" s="38" t="n">
        <v>1560</v>
      </c>
      <c r="G4051" s="42" t="n">
        <f aca="false">DATE(YEAR(B4051),MONTH(B4051),1)</f>
        <v>46082</v>
      </c>
      <c r="H4051" s="24" t="str">
        <f aca="false">INDEX(Customers!$B$2:$B$601,MATCH(C4051,Customers!$A$2:$A$601,0))</f>
        <v>Coast</v>
      </c>
      <c r="I4051" s="43" t="n">
        <f aca="false">ROUND(MIN(INDEX(Assumptions!$D$13:$D$18,MATCH(E4051,Assumptions!$A$13:$A$18,0)),MAX(INDEX(Assumptions!$C$13:$C$18,MATCH(E4051,Assumptions!$A$13:$A$18,0)),INDEX(Assumptions!$B$13:$B$18,MATCH(E4051,Assumptions!$A$13:$A$18,0))*F4051)),2)</f>
        <v>23.4</v>
      </c>
    </row>
    <row r="4052" customFormat="false" ht="15" hidden="false" customHeight="false" outlineLevel="0" collapsed="false">
      <c r="A4052" s="24" t="s">
        <v>4875</v>
      </c>
      <c r="B4052" s="39" t="n">
        <v>46111</v>
      </c>
      <c r="C4052" s="24" t="s">
        <v>506</v>
      </c>
      <c r="D4052" s="24" t="s">
        <v>199</v>
      </c>
      <c r="E4052" s="24" t="s">
        <v>105</v>
      </c>
      <c r="F4052" s="38" t="n">
        <v>2030</v>
      </c>
      <c r="G4052" s="42" t="n">
        <f aca="false">DATE(YEAR(B4052),MONTH(B4052),1)</f>
        <v>46082</v>
      </c>
      <c r="H4052" s="24" t="str">
        <f aca="false">INDEX(Customers!$B$2:$B$601,MATCH(C4052,Customers!$A$2:$A$601,0))</f>
        <v>Western</v>
      </c>
      <c r="I4052" s="43" t="n">
        <f aca="false">ROUND(MIN(INDEX(Assumptions!$D$13:$D$18,MATCH(E4052,Assumptions!$A$13:$A$18,0)),MAX(INDEX(Assumptions!$C$13:$C$18,MATCH(E4052,Assumptions!$A$13:$A$18,0)),INDEX(Assumptions!$B$13:$B$18,MATCH(E4052,Assumptions!$A$13:$A$18,0))*F4052)),2)</f>
        <v>30.45</v>
      </c>
    </row>
    <row r="4053" customFormat="false" ht="15" hidden="false" customHeight="false" outlineLevel="0" collapsed="false">
      <c r="A4053" s="24" t="s">
        <v>4876</v>
      </c>
      <c r="B4053" s="39" t="n">
        <v>46111</v>
      </c>
      <c r="C4053" s="24" t="s">
        <v>509</v>
      </c>
      <c r="D4053" s="24" t="s">
        <v>826</v>
      </c>
      <c r="E4053" s="24" t="s">
        <v>109</v>
      </c>
      <c r="F4053" s="38" t="n">
        <v>1200</v>
      </c>
      <c r="G4053" s="42" t="n">
        <f aca="false">DATE(YEAR(B4053),MONTH(B4053),1)</f>
        <v>46082</v>
      </c>
      <c r="H4053" s="24" t="str">
        <f aca="false">INDEX(Customers!$B$2:$B$601,MATCH(C4053,Customers!$A$2:$A$601,0))</f>
        <v>Rift Valley</v>
      </c>
      <c r="I4053" s="43" t="n">
        <f aca="false">ROUND(MIN(INDEX(Assumptions!$D$13:$D$18,MATCH(E4053,Assumptions!$A$13:$A$18,0)),MAX(INDEX(Assumptions!$C$13:$C$18,MATCH(E4053,Assumptions!$A$13:$A$18,0)),INDEX(Assumptions!$B$13:$B$18,MATCH(E4053,Assumptions!$A$13:$A$18,0))*F4053)),2)</f>
        <v>4.8</v>
      </c>
    </row>
    <row r="4054" customFormat="false" ht="15" hidden="false" customHeight="false" outlineLevel="0" collapsed="false">
      <c r="A4054" s="24" t="s">
        <v>4877</v>
      </c>
      <c r="B4054" s="39" t="n">
        <v>46111</v>
      </c>
      <c r="C4054" s="24" t="s">
        <v>521</v>
      </c>
      <c r="D4054" s="24" t="s">
        <v>826</v>
      </c>
      <c r="E4054" s="24" t="s">
        <v>103</v>
      </c>
      <c r="F4054" s="38" t="n">
        <v>320</v>
      </c>
      <c r="G4054" s="42" t="n">
        <f aca="false">DATE(YEAR(B4054),MONTH(B4054),1)</f>
        <v>46082</v>
      </c>
      <c r="H4054" s="24" t="str">
        <f aca="false">INDEX(Customers!$B$2:$B$601,MATCH(C4054,Customers!$A$2:$A$601,0))</f>
        <v>Western</v>
      </c>
      <c r="I4054" s="43" t="n">
        <f aca="false">ROUND(MIN(INDEX(Assumptions!$D$13:$D$18,MATCH(E4054,Assumptions!$A$13:$A$18,0)),MAX(INDEX(Assumptions!$C$13:$C$18,MATCH(E4054,Assumptions!$A$13:$A$18,0)),INDEX(Assumptions!$B$13:$B$18,MATCH(E4054,Assumptions!$A$13:$A$18,0))*F4054)),2)</f>
        <v>5</v>
      </c>
    </row>
    <row r="4055" customFormat="false" ht="15" hidden="false" customHeight="false" outlineLevel="0" collapsed="false">
      <c r="A4055" s="24" t="s">
        <v>4878</v>
      </c>
      <c r="B4055" s="39" t="n">
        <v>46111</v>
      </c>
      <c r="C4055" s="24" t="s">
        <v>526</v>
      </c>
      <c r="D4055" s="24" t="s">
        <v>826</v>
      </c>
      <c r="E4055" s="24" t="s">
        <v>103</v>
      </c>
      <c r="F4055" s="38" t="n">
        <v>4470</v>
      </c>
      <c r="G4055" s="42" t="n">
        <f aca="false">DATE(YEAR(B4055),MONTH(B4055),1)</f>
        <v>46082</v>
      </c>
      <c r="H4055" s="24" t="str">
        <f aca="false">INDEX(Customers!$B$2:$B$601,MATCH(C4055,Customers!$A$2:$A$601,0))</f>
        <v>Central</v>
      </c>
      <c r="I4055" s="43" t="n">
        <f aca="false">ROUND(MIN(INDEX(Assumptions!$D$13:$D$18,MATCH(E4055,Assumptions!$A$13:$A$18,0)),MAX(INDEX(Assumptions!$C$13:$C$18,MATCH(E4055,Assumptions!$A$13:$A$18,0)),INDEX(Assumptions!$B$13:$B$18,MATCH(E4055,Assumptions!$A$13:$A$18,0))*F4055)),2)</f>
        <v>44.7</v>
      </c>
    </row>
    <row r="4056" customFormat="false" ht="15" hidden="false" customHeight="false" outlineLevel="0" collapsed="false">
      <c r="A4056" s="24" t="s">
        <v>4879</v>
      </c>
      <c r="B4056" s="39" t="n">
        <v>46111</v>
      </c>
      <c r="C4056" s="24" t="s">
        <v>526</v>
      </c>
      <c r="D4056" s="24" t="s">
        <v>826</v>
      </c>
      <c r="E4056" s="24" t="s">
        <v>103</v>
      </c>
      <c r="F4056" s="38" t="n">
        <v>3240</v>
      </c>
      <c r="G4056" s="42" t="n">
        <f aca="false">DATE(YEAR(B4056),MONTH(B4056),1)</f>
        <v>46082</v>
      </c>
      <c r="H4056" s="24" t="str">
        <f aca="false">INDEX(Customers!$B$2:$B$601,MATCH(C4056,Customers!$A$2:$A$601,0))</f>
        <v>Central</v>
      </c>
      <c r="I4056" s="43" t="n">
        <f aca="false">ROUND(MIN(INDEX(Assumptions!$D$13:$D$18,MATCH(E4056,Assumptions!$A$13:$A$18,0)),MAX(INDEX(Assumptions!$C$13:$C$18,MATCH(E4056,Assumptions!$A$13:$A$18,0)),INDEX(Assumptions!$B$13:$B$18,MATCH(E4056,Assumptions!$A$13:$A$18,0))*F4056)),2)</f>
        <v>32.4</v>
      </c>
    </row>
    <row r="4057" customFormat="false" ht="15" hidden="false" customHeight="false" outlineLevel="0" collapsed="false">
      <c r="A4057" s="24" t="s">
        <v>4880</v>
      </c>
      <c r="B4057" s="39" t="n">
        <v>46111</v>
      </c>
      <c r="C4057" s="24" t="s">
        <v>527</v>
      </c>
      <c r="D4057" s="24" t="s">
        <v>826</v>
      </c>
      <c r="E4057" s="24" t="s">
        <v>111</v>
      </c>
      <c r="F4057" s="38" t="n">
        <v>500</v>
      </c>
      <c r="G4057" s="42" t="n">
        <f aca="false">DATE(YEAR(B4057),MONTH(B4057),1)</f>
        <v>46082</v>
      </c>
      <c r="H4057" s="24" t="str">
        <f aca="false">INDEX(Customers!$B$2:$B$601,MATCH(C4057,Customers!$A$2:$A$601,0))</f>
        <v>Rift Valley</v>
      </c>
      <c r="I4057" s="43" t="n">
        <f aca="false">ROUND(MIN(INDEX(Assumptions!$D$13:$D$18,MATCH(E4057,Assumptions!$A$13:$A$18,0)),MAX(INDEX(Assumptions!$C$13:$C$18,MATCH(E4057,Assumptions!$A$13:$A$18,0)),INDEX(Assumptions!$B$13:$B$18,MATCH(E4057,Assumptions!$A$13:$A$18,0))*F4057)),2)</f>
        <v>20</v>
      </c>
    </row>
    <row r="4058" customFormat="false" ht="15" hidden="false" customHeight="false" outlineLevel="0" collapsed="false">
      <c r="A4058" s="24" t="s">
        <v>4881</v>
      </c>
      <c r="B4058" s="39" t="n">
        <v>46111</v>
      </c>
      <c r="C4058" s="24" t="s">
        <v>542</v>
      </c>
      <c r="D4058" s="24" t="s">
        <v>826</v>
      </c>
      <c r="E4058" s="24" t="s">
        <v>111</v>
      </c>
      <c r="F4058" s="38" t="n">
        <v>20</v>
      </c>
      <c r="G4058" s="42" t="n">
        <f aca="false">DATE(YEAR(B4058),MONTH(B4058),1)</f>
        <v>46082</v>
      </c>
      <c r="H4058" s="24" t="str">
        <f aca="false">INDEX(Customers!$B$2:$B$601,MATCH(C4058,Customers!$A$2:$A$601,0))</f>
        <v>Western</v>
      </c>
      <c r="I4058" s="43" t="n">
        <f aca="false">ROUND(MIN(INDEX(Assumptions!$D$13:$D$18,MATCH(E4058,Assumptions!$A$13:$A$18,0)),MAX(INDEX(Assumptions!$C$13:$C$18,MATCH(E4058,Assumptions!$A$13:$A$18,0)),INDEX(Assumptions!$B$13:$B$18,MATCH(E4058,Assumptions!$A$13:$A$18,0))*F4058)),2)</f>
        <v>0.8</v>
      </c>
    </row>
    <row r="4059" customFormat="false" ht="15" hidden="false" customHeight="false" outlineLevel="0" collapsed="false">
      <c r="A4059" s="24" t="s">
        <v>4882</v>
      </c>
      <c r="B4059" s="39" t="n">
        <v>46111</v>
      </c>
      <c r="C4059" s="24" t="s">
        <v>543</v>
      </c>
      <c r="D4059" s="24" t="s">
        <v>826</v>
      </c>
      <c r="E4059" s="24" t="s">
        <v>103</v>
      </c>
      <c r="F4059" s="38" t="n">
        <v>9480</v>
      </c>
      <c r="G4059" s="42" t="n">
        <f aca="false">DATE(YEAR(B4059),MONTH(B4059),1)</f>
        <v>46082</v>
      </c>
      <c r="H4059" s="24" t="str">
        <f aca="false">INDEX(Customers!$B$2:$B$601,MATCH(C4059,Customers!$A$2:$A$601,0))</f>
        <v>Central</v>
      </c>
      <c r="I4059" s="43" t="n">
        <f aca="false">ROUND(MIN(INDEX(Assumptions!$D$13:$D$18,MATCH(E4059,Assumptions!$A$13:$A$18,0)),MAX(INDEX(Assumptions!$C$13:$C$18,MATCH(E4059,Assumptions!$A$13:$A$18,0)),INDEX(Assumptions!$B$13:$B$18,MATCH(E4059,Assumptions!$A$13:$A$18,0))*F4059)),2)</f>
        <v>94.8</v>
      </c>
    </row>
    <row r="4060" customFormat="false" ht="15" hidden="false" customHeight="false" outlineLevel="0" collapsed="false">
      <c r="A4060" s="24" t="s">
        <v>4883</v>
      </c>
      <c r="B4060" s="39" t="n">
        <v>46111</v>
      </c>
      <c r="C4060" s="24" t="s">
        <v>552</v>
      </c>
      <c r="D4060" s="24" t="s">
        <v>206</v>
      </c>
      <c r="E4060" s="24" t="s">
        <v>105</v>
      </c>
      <c r="F4060" s="38" t="n">
        <v>3130</v>
      </c>
      <c r="G4060" s="42" t="n">
        <f aca="false">DATE(YEAR(B4060),MONTH(B4060),1)</f>
        <v>46082</v>
      </c>
      <c r="H4060" s="24" t="str">
        <f aca="false">INDEX(Customers!$B$2:$B$601,MATCH(C4060,Customers!$A$2:$A$601,0))</f>
        <v>Eastern</v>
      </c>
      <c r="I4060" s="43" t="n">
        <f aca="false">ROUND(MIN(INDEX(Assumptions!$D$13:$D$18,MATCH(E4060,Assumptions!$A$13:$A$18,0)),MAX(INDEX(Assumptions!$C$13:$C$18,MATCH(E4060,Assumptions!$A$13:$A$18,0)),INDEX(Assumptions!$B$13:$B$18,MATCH(E4060,Assumptions!$A$13:$A$18,0))*F4060)),2)</f>
        <v>46.95</v>
      </c>
    </row>
    <row r="4061" customFormat="false" ht="15" hidden="false" customHeight="false" outlineLevel="0" collapsed="false">
      <c r="A4061" s="24" t="s">
        <v>4884</v>
      </c>
      <c r="B4061" s="39" t="n">
        <v>46111</v>
      </c>
      <c r="C4061" s="24" t="s">
        <v>556</v>
      </c>
      <c r="D4061" s="24" t="s">
        <v>826</v>
      </c>
      <c r="E4061" s="24" t="s">
        <v>103</v>
      </c>
      <c r="F4061" s="38" t="n">
        <v>320</v>
      </c>
      <c r="G4061" s="42" t="n">
        <f aca="false">DATE(YEAR(B4061),MONTH(B4061),1)</f>
        <v>46082</v>
      </c>
      <c r="H4061" s="24" t="str">
        <f aca="false">INDEX(Customers!$B$2:$B$601,MATCH(C4061,Customers!$A$2:$A$601,0))</f>
        <v>Central</v>
      </c>
      <c r="I4061" s="43" t="n">
        <f aca="false">ROUND(MIN(INDEX(Assumptions!$D$13:$D$18,MATCH(E4061,Assumptions!$A$13:$A$18,0)),MAX(INDEX(Assumptions!$C$13:$C$18,MATCH(E4061,Assumptions!$A$13:$A$18,0)),INDEX(Assumptions!$B$13:$B$18,MATCH(E4061,Assumptions!$A$13:$A$18,0))*F4061)),2)</f>
        <v>5</v>
      </c>
    </row>
    <row r="4062" customFormat="false" ht="15" hidden="false" customHeight="false" outlineLevel="0" collapsed="false">
      <c r="A4062" s="24" t="s">
        <v>4885</v>
      </c>
      <c r="B4062" s="39" t="n">
        <v>46111</v>
      </c>
      <c r="C4062" s="24" t="s">
        <v>563</v>
      </c>
      <c r="D4062" s="24" t="s">
        <v>826</v>
      </c>
      <c r="E4062" s="24" t="s">
        <v>103</v>
      </c>
      <c r="F4062" s="38" t="n">
        <v>1080</v>
      </c>
      <c r="G4062" s="42" t="n">
        <f aca="false">DATE(YEAR(B4062),MONTH(B4062),1)</f>
        <v>46082</v>
      </c>
      <c r="H4062" s="24" t="str">
        <f aca="false">INDEX(Customers!$B$2:$B$601,MATCH(C4062,Customers!$A$2:$A$601,0))</f>
        <v>Nairobi</v>
      </c>
      <c r="I4062" s="43" t="n">
        <f aca="false">ROUND(MIN(INDEX(Assumptions!$D$13:$D$18,MATCH(E4062,Assumptions!$A$13:$A$18,0)),MAX(INDEX(Assumptions!$C$13:$C$18,MATCH(E4062,Assumptions!$A$13:$A$18,0)),INDEX(Assumptions!$B$13:$B$18,MATCH(E4062,Assumptions!$A$13:$A$18,0))*F4062)),2)</f>
        <v>10.8</v>
      </c>
    </row>
    <row r="4063" customFormat="false" ht="15" hidden="false" customHeight="false" outlineLevel="0" collapsed="false">
      <c r="A4063" s="24" t="s">
        <v>4886</v>
      </c>
      <c r="B4063" s="39" t="n">
        <v>46111</v>
      </c>
      <c r="C4063" s="24" t="s">
        <v>570</v>
      </c>
      <c r="D4063" s="24" t="s">
        <v>826</v>
      </c>
      <c r="E4063" s="24" t="s">
        <v>111</v>
      </c>
      <c r="F4063" s="38" t="n">
        <v>50</v>
      </c>
      <c r="G4063" s="42" t="n">
        <f aca="false">DATE(YEAR(B4063),MONTH(B4063),1)</f>
        <v>46082</v>
      </c>
      <c r="H4063" s="24" t="str">
        <f aca="false">INDEX(Customers!$B$2:$B$601,MATCH(C4063,Customers!$A$2:$A$601,0))</f>
        <v>Western</v>
      </c>
      <c r="I4063" s="43" t="n">
        <f aca="false">ROUND(MIN(INDEX(Assumptions!$D$13:$D$18,MATCH(E4063,Assumptions!$A$13:$A$18,0)),MAX(INDEX(Assumptions!$C$13:$C$18,MATCH(E4063,Assumptions!$A$13:$A$18,0)),INDEX(Assumptions!$B$13:$B$18,MATCH(E4063,Assumptions!$A$13:$A$18,0))*F4063)),2)</f>
        <v>2</v>
      </c>
    </row>
    <row r="4064" customFormat="false" ht="15" hidden="false" customHeight="false" outlineLevel="0" collapsed="false">
      <c r="A4064" s="24" t="s">
        <v>4887</v>
      </c>
      <c r="B4064" s="39" t="n">
        <v>46111</v>
      </c>
      <c r="C4064" s="24" t="s">
        <v>577</v>
      </c>
      <c r="D4064" s="24" t="s">
        <v>826</v>
      </c>
      <c r="E4064" s="24" t="s">
        <v>103</v>
      </c>
      <c r="F4064" s="38" t="n">
        <v>1570</v>
      </c>
      <c r="G4064" s="42" t="n">
        <f aca="false">DATE(YEAR(B4064),MONTH(B4064),1)</f>
        <v>46082</v>
      </c>
      <c r="H4064" s="24" t="str">
        <f aca="false">INDEX(Customers!$B$2:$B$601,MATCH(C4064,Customers!$A$2:$A$601,0))</f>
        <v>Nairobi</v>
      </c>
      <c r="I4064" s="43" t="n">
        <f aca="false">ROUND(MIN(INDEX(Assumptions!$D$13:$D$18,MATCH(E4064,Assumptions!$A$13:$A$18,0)),MAX(INDEX(Assumptions!$C$13:$C$18,MATCH(E4064,Assumptions!$A$13:$A$18,0)),INDEX(Assumptions!$B$13:$B$18,MATCH(E4064,Assumptions!$A$13:$A$18,0))*F4064)),2)</f>
        <v>15.7</v>
      </c>
    </row>
    <row r="4065" customFormat="false" ht="15" hidden="false" customHeight="false" outlineLevel="0" collapsed="false">
      <c r="A4065" s="24" t="s">
        <v>4888</v>
      </c>
      <c r="B4065" s="39" t="n">
        <v>46111</v>
      </c>
      <c r="C4065" s="24" t="s">
        <v>587</v>
      </c>
      <c r="D4065" s="24" t="s">
        <v>826</v>
      </c>
      <c r="E4065" s="24" t="s">
        <v>111</v>
      </c>
      <c r="F4065" s="38" t="n">
        <v>50</v>
      </c>
      <c r="G4065" s="42" t="n">
        <f aca="false">DATE(YEAR(B4065),MONTH(B4065),1)</f>
        <v>46082</v>
      </c>
      <c r="H4065" s="24" t="str">
        <f aca="false">INDEX(Customers!$B$2:$B$601,MATCH(C4065,Customers!$A$2:$A$601,0))</f>
        <v>Western</v>
      </c>
      <c r="I4065" s="43" t="n">
        <f aca="false">ROUND(MIN(INDEX(Assumptions!$D$13:$D$18,MATCH(E4065,Assumptions!$A$13:$A$18,0)),MAX(INDEX(Assumptions!$C$13:$C$18,MATCH(E4065,Assumptions!$A$13:$A$18,0)),INDEX(Assumptions!$B$13:$B$18,MATCH(E4065,Assumptions!$A$13:$A$18,0))*F4065)),2)</f>
        <v>2</v>
      </c>
    </row>
    <row r="4066" customFormat="false" ht="15" hidden="false" customHeight="false" outlineLevel="0" collapsed="false">
      <c r="A4066" s="24" t="s">
        <v>4889</v>
      </c>
      <c r="B4066" s="39" t="n">
        <v>46111</v>
      </c>
      <c r="C4066" s="24" t="s">
        <v>589</v>
      </c>
      <c r="D4066" s="24" t="s">
        <v>826</v>
      </c>
      <c r="E4066" s="24" t="s">
        <v>113</v>
      </c>
      <c r="F4066" s="38" t="n">
        <v>250</v>
      </c>
      <c r="G4066" s="42" t="n">
        <f aca="false">DATE(YEAR(B4066),MONTH(B4066),1)</f>
        <v>46082</v>
      </c>
      <c r="H4066" s="24" t="str">
        <f aca="false">INDEX(Customers!$B$2:$B$601,MATCH(C4066,Customers!$A$2:$A$601,0))</f>
        <v>Eastern</v>
      </c>
      <c r="I4066" s="43" t="n">
        <f aca="false">ROUND(MIN(INDEX(Assumptions!$D$13:$D$18,MATCH(E4066,Assumptions!$A$13:$A$18,0)),MAX(INDEX(Assumptions!$C$13:$C$18,MATCH(E4066,Assumptions!$A$13:$A$18,0)),INDEX(Assumptions!$B$13:$B$18,MATCH(E4066,Assumptions!$A$13:$A$18,0))*F4066)),2)</f>
        <v>12.5</v>
      </c>
    </row>
    <row r="4067" customFormat="false" ht="15" hidden="false" customHeight="false" outlineLevel="0" collapsed="false">
      <c r="A4067" s="24" t="s">
        <v>4890</v>
      </c>
      <c r="B4067" s="39" t="n">
        <v>46111</v>
      </c>
      <c r="C4067" s="24" t="s">
        <v>589</v>
      </c>
      <c r="D4067" s="24" t="s">
        <v>826</v>
      </c>
      <c r="E4067" s="24" t="s">
        <v>103</v>
      </c>
      <c r="F4067" s="38" t="n">
        <v>3130</v>
      </c>
      <c r="G4067" s="42" t="n">
        <f aca="false">DATE(YEAR(B4067),MONTH(B4067),1)</f>
        <v>46082</v>
      </c>
      <c r="H4067" s="24" t="str">
        <f aca="false">INDEX(Customers!$B$2:$B$601,MATCH(C4067,Customers!$A$2:$A$601,0))</f>
        <v>Eastern</v>
      </c>
      <c r="I4067" s="43" t="n">
        <f aca="false">ROUND(MIN(INDEX(Assumptions!$D$13:$D$18,MATCH(E4067,Assumptions!$A$13:$A$18,0)),MAX(INDEX(Assumptions!$C$13:$C$18,MATCH(E4067,Assumptions!$A$13:$A$18,0)),INDEX(Assumptions!$B$13:$B$18,MATCH(E4067,Assumptions!$A$13:$A$18,0))*F4067)),2)</f>
        <v>31.3</v>
      </c>
    </row>
    <row r="4068" customFormat="false" ht="15" hidden="false" customHeight="false" outlineLevel="0" collapsed="false">
      <c r="A4068" s="24" t="s">
        <v>4891</v>
      </c>
      <c r="B4068" s="39" t="n">
        <v>46111</v>
      </c>
      <c r="C4068" s="24" t="s">
        <v>596</v>
      </c>
      <c r="D4068" s="24" t="s">
        <v>826</v>
      </c>
      <c r="E4068" s="24" t="s">
        <v>111</v>
      </c>
      <c r="F4068" s="38" t="n">
        <v>50</v>
      </c>
      <c r="G4068" s="42" t="n">
        <f aca="false">DATE(YEAR(B4068),MONTH(B4068),1)</f>
        <v>46082</v>
      </c>
      <c r="H4068" s="24" t="str">
        <f aca="false">INDEX(Customers!$B$2:$B$601,MATCH(C4068,Customers!$A$2:$A$601,0))</f>
        <v>Nairobi</v>
      </c>
      <c r="I4068" s="43" t="n">
        <f aca="false">ROUND(MIN(INDEX(Assumptions!$D$13:$D$18,MATCH(E4068,Assumptions!$A$13:$A$18,0)),MAX(INDEX(Assumptions!$C$13:$C$18,MATCH(E4068,Assumptions!$A$13:$A$18,0)),INDEX(Assumptions!$B$13:$B$18,MATCH(E4068,Assumptions!$A$13:$A$18,0))*F4068)),2)</f>
        <v>2</v>
      </c>
    </row>
    <row r="4069" customFormat="false" ht="15" hidden="false" customHeight="false" outlineLevel="0" collapsed="false">
      <c r="A4069" s="24" t="s">
        <v>4892</v>
      </c>
      <c r="B4069" s="39" t="n">
        <v>46111</v>
      </c>
      <c r="C4069" s="24" t="s">
        <v>625</v>
      </c>
      <c r="D4069" s="24" t="s">
        <v>826</v>
      </c>
      <c r="E4069" s="24" t="s">
        <v>103</v>
      </c>
      <c r="F4069" s="38" t="n">
        <v>750</v>
      </c>
      <c r="G4069" s="42" t="n">
        <f aca="false">DATE(YEAR(B4069),MONTH(B4069),1)</f>
        <v>46082</v>
      </c>
      <c r="H4069" s="24" t="str">
        <f aca="false">INDEX(Customers!$B$2:$B$601,MATCH(C4069,Customers!$A$2:$A$601,0))</f>
        <v>Nairobi</v>
      </c>
      <c r="I4069" s="43" t="n">
        <f aca="false">ROUND(MIN(INDEX(Assumptions!$D$13:$D$18,MATCH(E4069,Assumptions!$A$13:$A$18,0)),MAX(INDEX(Assumptions!$C$13:$C$18,MATCH(E4069,Assumptions!$A$13:$A$18,0)),INDEX(Assumptions!$B$13:$B$18,MATCH(E4069,Assumptions!$A$13:$A$18,0))*F4069)),2)</f>
        <v>7.5</v>
      </c>
    </row>
    <row r="4070" customFormat="false" ht="15" hidden="false" customHeight="false" outlineLevel="0" collapsed="false">
      <c r="A4070" s="24" t="s">
        <v>4893</v>
      </c>
      <c r="B4070" s="39" t="n">
        <v>46111</v>
      </c>
      <c r="C4070" s="24" t="s">
        <v>640</v>
      </c>
      <c r="D4070" s="24" t="s">
        <v>180</v>
      </c>
      <c r="E4070" s="24" t="s">
        <v>105</v>
      </c>
      <c r="F4070" s="38" t="n">
        <v>4340</v>
      </c>
      <c r="G4070" s="42" t="n">
        <f aca="false">DATE(YEAR(B4070),MONTH(B4070),1)</f>
        <v>46082</v>
      </c>
      <c r="H4070" s="24" t="str">
        <f aca="false">INDEX(Customers!$B$2:$B$601,MATCH(C4070,Customers!$A$2:$A$601,0))</f>
        <v>Rift Valley</v>
      </c>
      <c r="I4070" s="43" t="n">
        <f aca="false">ROUND(MIN(INDEX(Assumptions!$D$13:$D$18,MATCH(E4070,Assumptions!$A$13:$A$18,0)),MAX(INDEX(Assumptions!$C$13:$C$18,MATCH(E4070,Assumptions!$A$13:$A$18,0)),INDEX(Assumptions!$B$13:$B$18,MATCH(E4070,Assumptions!$A$13:$A$18,0))*F4070)),2)</f>
        <v>65.1</v>
      </c>
    </row>
    <row r="4071" customFormat="false" ht="15" hidden="false" customHeight="false" outlineLevel="0" collapsed="false">
      <c r="A4071" s="24" t="s">
        <v>4894</v>
      </c>
      <c r="B4071" s="39" t="n">
        <v>46111</v>
      </c>
      <c r="C4071" s="24" t="s">
        <v>653</v>
      </c>
      <c r="D4071" s="24" t="s">
        <v>153</v>
      </c>
      <c r="E4071" s="24" t="s">
        <v>105</v>
      </c>
      <c r="F4071" s="38" t="n">
        <v>3000</v>
      </c>
      <c r="G4071" s="42" t="n">
        <f aca="false">DATE(YEAR(B4071),MONTH(B4071),1)</f>
        <v>46082</v>
      </c>
      <c r="H4071" s="24" t="str">
        <f aca="false">INDEX(Customers!$B$2:$B$601,MATCH(C4071,Customers!$A$2:$A$601,0))</f>
        <v>Nairobi</v>
      </c>
      <c r="I4071" s="43" t="n">
        <f aca="false">ROUND(MIN(INDEX(Assumptions!$D$13:$D$18,MATCH(E4071,Assumptions!$A$13:$A$18,0)),MAX(INDEX(Assumptions!$C$13:$C$18,MATCH(E4071,Assumptions!$A$13:$A$18,0)),INDEX(Assumptions!$B$13:$B$18,MATCH(E4071,Assumptions!$A$13:$A$18,0))*F4071)),2)</f>
        <v>45</v>
      </c>
    </row>
    <row r="4072" customFormat="false" ht="15" hidden="false" customHeight="false" outlineLevel="0" collapsed="false">
      <c r="A4072" s="24" t="s">
        <v>4895</v>
      </c>
      <c r="B4072" s="39" t="n">
        <v>46111</v>
      </c>
      <c r="C4072" s="24" t="s">
        <v>660</v>
      </c>
      <c r="D4072" s="24" t="s">
        <v>826</v>
      </c>
      <c r="E4072" s="24" t="s">
        <v>109</v>
      </c>
      <c r="F4072" s="38" t="n">
        <v>740</v>
      </c>
      <c r="G4072" s="42" t="n">
        <f aca="false">DATE(YEAR(B4072),MONTH(B4072),1)</f>
        <v>46082</v>
      </c>
      <c r="H4072" s="24" t="str">
        <f aca="false">INDEX(Customers!$B$2:$B$601,MATCH(C4072,Customers!$A$2:$A$601,0))</f>
        <v>Central</v>
      </c>
      <c r="I4072" s="43" t="n">
        <f aca="false">ROUND(MIN(INDEX(Assumptions!$D$13:$D$18,MATCH(E4072,Assumptions!$A$13:$A$18,0)),MAX(INDEX(Assumptions!$C$13:$C$18,MATCH(E4072,Assumptions!$A$13:$A$18,0)),INDEX(Assumptions!$B$13:$B$18,MATCH(E4072,Assumptions!$A$13:$A$18,0))*F4072)),2)</f>
        <v>2.96</v>
      </c>
    </row>
    <row r="4073" customFormat="false" ht="15" hidden="false" customHeight="false" outlineLevel="0" collapsed="false">
      <c r="A4073" s="24" t="s">
        <v>4896</v>
      </c>
      <c r="B4073" s="39" t="n">
        <v>46111</v>
      </c>
      <c r="C4073" s="24" t="s">
        <v>668</v>
      </c>
      <c r="D4073" s="24" t="s">
        <v>826</v>
      </c>
      <c r="E4073" s="24" t="s">
        <v>113</v>
      </c>
      <c r="F4073" s="38" t="n">
        <v>500</v>
      </c>
      <c r="G4073" s="42" t="n">
        <f aca="false">DATE(YEAR(B4073),MONTH(B4073),1)</f>
        <v>46082</v>
      </c>
      <c r="H4073" s="24" t="str">
        <f aca="false">INDEX(Customers!$B$2:$B$601,MATCH(C4073,Customers!$A$2:$A$601,0))</f>
        <v>Nairobi</v>
      </c>
      <c r="I4073" s="43" t="n">
        <f aca="false">ROUND(MIN(INDEX(Assumptions!$D$13:$D$18,MATCH(E4073,Assumptions!$A$13:$A$18,0)),MAX(INDEX(Assumptions!$C$13:$C$18,MATCH(E4073,Assumptions!$A$13:$A$18,0)),INDEX(Assumptions!$B$13:$B$18,MATCH(E4073,Assumptions!$A$13:$A$18,0))*F4073)),2)</f>
        <v>25</v>
      </c>
    </row>
    <row r="4074" customFormat="false" ht="15" hidden="false" customHeight="false" outlineLevel="0" collapsed="false">
      <c r="A4074" s="24" t="s">
        <v>4897</v>
      </c>
      <c r="B4074" s="39" t="n">
        <v>46111</v>
      </c>
      <c r="C4074" s="24" t="s">
        <v>668</v>
      </c>
      <c r="D4074" s="24" t="s">
        <v>826</v>
      </c>
      <c r="E4074" s="24" t="s">
        <v>113</v>
      </c>
      <c r="F4074" s="38" t="n">
        <v>250</v>
      </c>
      <c r="G4074" s="42" t="n">
        <f aca="false">DATE(YEAR(B4074),MONTH(B4074),1)</f>
        <v>46082</v>
      </c>
      <c r="H4074" s="24" t="str">
        <f aca="false">INDEX(Customers!$B$2:$B$601,MATCH(C4074,Customers!$A$2:$A$601,0))</f>
        <v>Nairobi</v>
      </c>
      <c r="I4074" s="43" t="n">
        <f aca="false">ROUND(MIN(INDEX(Assumptions!$D$13:$D$18,MATCH(E4074,Assumptions!$A$13:$A$18,0)),MAX(INDEX(Assumptions!$C$13:$C$18,MATCH(E4074,Assumptions!$A$13:$A$18,0)),INDEX(Assumptions!$B$13:$B$18,MATCH(E4074,Assumptions!$A$13:$A$18,0))*F4074)),2)</f>
        <v>12.5</v>
      </c>
    </row>
    <row r="4075" customFormat="false" ht="15" hidden="false" customHeight="false" outlineLevel="0" collapsed="false">
      <c r="A4075" s="24" t="s">
        <v>4898</v>
      </c>
      <c r="B4075" s="39" t="n">
        <v>46111</v>
      </c>
      <c r="C4075" s="24" t="s">
        <v>672</v>
      </c>
      <c r="D4075" s="24" t="s">
        <v>153</v>
      </c>
      <c r="E4075" s="24" t="s">
        <v>107</v>
      </c>
      <c r="F4075" s="38" t="n">
        <v>6810</v>
      </c>
      <c r="G4075" s="42" t="n">
        <f aca="false">DATE(YEAR(B4075),MONTH(B4075),1)</f>
        <v>46082</v>
      </c>
      <c r="H4075" s="24" t="str">
        <f aca="false">INDEX(Customers!$B$2:$B$601,MATCH(C4075,Customers!$A$2:$A$601,0))</f>
        <v>Nairobi</v>
      </c>
      <c r="I4075" s="43" t="n">
        <f aca="false">ROUND(MIN(INDEX(Assumptions!$D$13:$D$18,MATCH(E4075,Assumptions!$A$13:$A$18,0)),MAX(INDEX(Assumptions!$C$13:$C$18,MATCH(E4075,Assumptions!$A$13:$A$18,0)),INDEX(Assumptions!$B$13:$B$18,MATCH(E4075,Assumptions!$A$13:$A$18,0))*F4075)),2)</f>
        <v>0</v>
      </c>
    </row>
    <row r="4076" customFormat="false" ht="15" hidden="false" customHeight="false" outlineLevel="0" collapsed="false">
      <c r="A4076" s="24" t="s">
        <v>4899</v>
      </c>
      <c r="B4076" s="39" t="n">
        <v>46111</v>
      </c>
      <c r="C4076" s="24" t="s">
        <v>673</v>
      </c>
      <c r="D4076" s="24" t="s">
        <v>826</v>
      </c>
      <c r="E4076" s="24" t="s">
        <v>103</v>
      </c>
      <c r="F4076" s="38" t="n">
        <v>4420</v>
      </c>
      <c r="G4076" s="42" t="n">
        <f aca="false">DATE(YEAR(B4076),MONTH(B4076),1)</f>
        <v>46082</v>
      </c>
      <c r="H4076" s="24" t="str">
        <f aca="false">INDEX(Customers!$B$2:$B$601,MATCH(C4076,Customers!$A$2:$A$601,0))</f>
        <v>Nairobi</v>
      </c>
      <c r="I4076" s="43" t="n">
        <f aca="false">ROUND(MIN(INDEX(Assumptions!$D$13:$D$18,MATCH(E4076,Assumptions!$A$13:$A$18,0)),MAX(INDEX(Assumptions!$C$13:$C$18,MATCH(E4076,Assumptions!$A$13:$A$18,0)),INDEX(Assumptions!$B$13:$B$18,MATCH(E4076,Assumptions!$A$13:$A$18,0))*F4076)),2)</f>
        <v>44.2</v>
      </c>
    </row>
    <row r="4077" customFormat="false" ht="15" hidden="false" customHeight="false" outlineLevel="0" collapsed="false">
      <c r="A4077" s="24" t="s">
        <v>4900</v>
      </c>
      <c r="B4077" s="39" t="n">
        <v>46111</v>
      </c>
      <c r="C4077" s="24" t="s">
        <v>724</v>
      </c>
      <c r="D4077" s="24" t="s">
        <v>826</v>
      </c>
      <c r="E4077" s="24" t="s">
        <v>113</v>
      </c>
      <c r="F4077" s="38" t="n">
        <v>500</v>
      </c>
      <c r="G4077" s="42" t="n">
        <f aca="false">DATE(YEAR(B4077),MONTH(B4077),1)</f>
        <v>46082</v>
      </c>
      <c r="H4077" s="24" t="str">
        <f aca="false">INDEX(Customers!$B$2:$B$601,MATCH(C4077,Customers!$A$2:$A$601,0))</f>
        <v>Central</v>
      </c>
      <c r="I4077" s="43" t="n">
        <f aca="false">ROUND(MIN(INDEX(Assumptions!$D$13:$D$18,MATCH(E4077,Assumptions!$A$13:$A$18,0)),MAX(INDEX(Assumptions!$C$13:$C$18,MATCH(E4077,Assumptions!$A$13:$A$18,0)),INDEX(Assumptions!$B$13:$B$18,MATCH(E4077,Assumptions!$A$13:$A$18,0))*F4077)),2)</f>
        <v>25</v>
      </c>
    </row>
    <row r="4078" customFormat="false" ht="15" hidden="false" customHeight="false" outlineLevel="0" collapsed="false">
      <c r="A4078" s="24" t="s">
        <v>4901</v>
      </c>
      <c r="B4078" s="39" t="n">
        <v>46111</v>
      </c>
      <c r="C4078" s="24" t="s">
        <v>724</v>
      </c>
      <c r="D4078" s="24" t="s">
        <v>826</v>
      </c>
      <c r="E4078" s="24" t="s">
        <v>113</v>
      </c>
      <c r="F4078" s="38" t="n">
        <v>250</v>
      </c>
      <c r="G4078" s="42" t="n">
        <f aca="false">DATE(YEAR(B4078),MONTH(B4078),1)</f>
        <v>46082</v>
      </c>
      <c r="H4078" s="24" t="str">
        <f aca="false">INDEX(Customers!$B$2:$B$601,MATCH(C4078,Customers!$A$2:$A$601,0))</f>
        <v>Central</v>
      </c>
      <c r="I4078" s="43" t="n">
        <f aca="false">ROUND(MIN(INDEX(Assumptions!$D$13:$D$18,MATCH(E4078,Assumptions!$A$13:$A$18,0)),MAX(INDEX(Assumptions!$C$13:$C$18,MATCH(E4078,Assumptions!$A$13:$A$18,0)),INDEX(Assumptions!$B$13:$B$18,MATCH(E4078,Assumptions!$A$13:$A$18,0))*F4078)),2)</f>
        <v>12.5</v>
      </c>
    </row>
    <row r="4079" customFormat="false" ht="15" hidden="false" customHeight="false" outlineLevel="0" collapsed="false">
      <c r="A4079" s="24" t="s">
        <v>4902</v>
      </c>
      <c r="B4079" s="39" t="n">
        <v>46111</v>
      </c>
      <c r="C4079" s="24" t="s">
        <v>724</v>
      </c>
      <c r="D4079" s="24" t="s">
        <v>826</v>
      </c>
      <c r="E4079" s="24" t="s">
        <v>109</v>
      </c>
      <c r="F4079" s="38" t="n">
        <v>10750</v>
      </c>
      <c r="G4079" s="42" t="n">
        <f aca="false">DATE(YEAR(B4079),MONTH(B4079),1)</f>
        <v>46082</v>
      </c>
      <c r="H4079" s="24" t="str">
        <f aca="false">INDEX(Customers!$B$2:$B$601,MATCH(C4079,Customers!$A$2:$A$601,0))</f>
        <v>Central</v>
      </c>
      <c r="I4079" s="43" t="n">
        <f aca="false">ROUND(MIN(INDEX(Assumptions!$D$13:$D$18,MATCH(E4079,Assumptions!$A$13:$A$18,0)),MAX(INDEX(Assumptions!$C$13:$C$18,MATCH(E4079,Assumptions!$A$13:$A$18,0)),INDEX(Assumptions!$B$13:$B$18,MATCH(E4079,Assumptions!$A$13:$A$18,0))*F4079)),2)</f>
        <v>40</v>
      </c>
    </row>
    <row r="4080" customFormat="false" ht="15" hidden="false" customHeight="false" outlineLevel="0" collapsed="false">
      <c r="A4080" s="24" t="s">
        <v>4903</v>
      </c>
      <c r="B4080" s="39" t="n">
        <v>46111</v>
      </c>
      <c r="C4080" s="24" t="s">
        <v>726</v>
      </c>
      <c r="D4080" s="24" t="s">
        <v>826</v>
      </c>
      <c r="E4080" s="24" t="s">
        <v>113</v>
      </c>
      <c r="F4080" s="38" t="n">
        <v>50</v>
      </c>
      <c r="G4080" s="42" t="n">
        <f aca="false">DATE(YEAR(B4080),MONTH(B4080),1)</f>
        <v>46082</v>
      </c>
      <c r="H4080" s="24" t="str">
        <f aca="false">INDEX(Customers!$B$2:$B$601,MATCH(C4080,Customers!$A$2:$A$601,0))</f>
        <v>Nairobi</v>
      </c>
      <c r="I4080" s="43" t="n">
        <f aca="false">ROUND(MIN(INDEX(Assumptions!$D$13:$D$18,MATCH(E4080,Assumptions!$A$13:$A$18,0)),MAX(INDEX(Assumptions!$C$13:$C$18,MATCH(E4080,Assumptions!$A$13:$A$18,0)),INDEX(Assumptions!$B$13:$B$18,MATCH(E4080,Assumptions!$A$13:$A$18,0))*F4080)),2)</f>
        <v>2.5</v>
      </c>
    </row>
    <row r="4081" customFormat="false" ht="15" hidden="false" customHeight="false" outlineLevel="0" collapsed="false">
      <c r="A4081" s="24" t="s">
        <v>4904</v>
      </c>
      <c r="B4081" s="39" t="n">
        <v>46111</v>
      </c>
      <c r="C4081" s="24" t="s">
        <v>738</v>
      </c>
      <c r="D4081" s="24" t="s">
        <v>826</v>
      </c>
      <c r="E4081" s="24" t="s">
        <v>111</v>
      </c>
      <c r="F4081" s="38" t="n">
        <v>20</v>
      </c>
      <c r="G4081" s="42" t="n">
        <f aca="false">DATE(YEAR(B4081),MONTH(B4081),1)</f>
        <v>46082</v>
      </c>
      <c r="H4081" s="24" t="str">
        <f aca="false">INDEX(Customers!$B$2:$B$601,MATCH(C4081,Customers!$A$2:$A$601,0))</f>
        <v>Rift Valley</v>
      </c>
      <c r="I4081" s="43" t="n">
        <f aca="false">ROUND(MIN(INDEX(Assumptions!$D$13:$D$18,MATCH(E4081,Assumptions!$A$13:$A$18,0)),MAX(INDEX(Assumptions!$C$13:$C$18,MATCH(E4081,Assumptions!$A$13:$A$18,0)),INDEX(Assumptions!$B$13:$B$18,MATCH(E4081,Assumptions!$A$13:$A$18,0))*F4081)),2)</f>
        <v>0.8</v>
      </c>
    </row>
    <row r="4082" customFormat="false" ht="15" hidden="false" customHeight="false" outlineLevel="0" collapsed="false">
      <c r="A4082" s="24" t="s">
        <v>4905</v>
      </c>
      <c r="B4082" s="39" t="n">
        <v>46111</v>
      </c>
      <c r="C4082" s="24" t="s">
        <v>741</v>
      </c>
      <c r="D4082" s="24" t="s">
        <v>826</v>
      </c>
      <c r="E4082" s="24" t="s">
        <v>113</v>
      </c>
      <c r="F4082" s="38" t="n">
        <v>99</v>
      </c>
      <c r="G4082" s="42" t="n">
        <f aca="false">DATE(YEAR(B4082),MONTH(B4082),1)</f>
        <v>46082</v>
      </c>
      <c r="H4082" s="24" t="str">
        <f aca="false">INDEX(Customers!$B$2:$B$601,MATCH(C4082,Customers!$A$2:$A$601,0))</f>
        <v>Coast</v>
      </c>
      <c r="I4082" s="43" t="n">
        <f aca="false">ROUND(MIN(INDEX(Assumptions!$D$13:$D$18,MATCH(E4082,Assumptions!$A$13:$A$18,0)),MAX(INDEX(Assumptions!$C$13:$C$18,MATCH(E4082,Assumptions!$A$13:$A$18,0)),INDEX(Assumptions!$B$13:$B$18,MATCH(E4082,Assumptions!$A$13:$A$18,0))*F4082)),2)</f>
        <v>4.95</v>
      </c>
    </row>
    <row r="4083" customFormat="false" ht="15" hidden="false" customHeight="false" outlineLevel="0" collapsed="false">
      <c r="A4083" s="24" t="s">
        <v>4906</v>
      </c>
      <c r="B4083" s="39" t="n">
        <v>46111</v>
      </c>
      <c r="C4083" s="24" t="s">
        <v>759</v>
      </c>
      <c r="D4083" s="24" t="s">
        <v>826</v>
      </c>
      <c r="E4083" s="24" t="s">
        <v>113</v>
      </c>
      <c r="F4083" s="38" t="n">
        <v>1000</v>
      </c>
      <c r="G4083" s="42" t="n">
        <f aca="false">DATE(YEAR(B4083),MONTH(B4083),1)</f>
        <v>46082</v>
      </c>
      <c r="H4083" s="24" t="str">
        <f aca="false">INDEX(Customers!$B$2:$B$601,MATCH(C4083,Customers!$A$2:$A$601,0))</f>
        <v>Coast</v>
      </c>
      <c r="I4083" s="43" t="n">
        <f aca="false">ROUND(MIN(INDEX(Assumptions!$D$13:$D$18,MATCH(E4083,Assumptions!$A$13:$A$18,0)),MAX(INDEX(Assumptions!$C$13:$C$18,MATCH(E4083,Assumptions!$A$13:$A$18,0)),INDEX(Assumptions!$B$13:$B$18,MATCH(E4083,Assumptions!$A$13:$A$18,0))*F4083)),2)</f>
        <v>50</v>
      </c>
    </row>
    <row r="4084" customFormat="false" ht="15" hidden="false" customHeight="false" outlineLevel="0" collapsed="false">
      <c r="A4084" s="24" t="s">
        <v>4907</v>
      </c>
      <c r="B4084" s="39" t="n">
        <v>46111</v>
      </c>
      <c r="C4084" s="24" t="s">
        <v>759</v>
      </c>
      <c r="D4084" s="24" t="s">
        <v>189</v>
      </c>
      <c r="E4084" s="24" t="s">
        <v>105</v>
      </c>
      <c r="F4084" s="38" t="n">
        <v>6040</v>
      </c>
      <c r="G4084" s="42" t="n">
        <f aca="false">DATE(YEAR(B4084),MONTH(B4084),1)</f>
        <v>46082</v>
      </c>
      <c r="H4084" s="24" t="str">
        <f aca="false">INDEX(Customers!$B$2:$B$601,MATCH(C4084,Customers!$A$2:$A$601,0))</f>
        <v>Coast</v>
      </c>
      <c r="I4084" s="43" t="n">
        <f aca="false">ROUND(MIN(INDEX(Assumptions!$D$13:$D$18,MATCH(E4084,Assumptions!$A$13:$A$18,0)),MAX(INDEX(Assumptions!$C$13:$C$18,MATCH(E4084,Assumptions!$A$13:$A$18,0)),INDEX(Assumptions!$B$13:$B$18,MATCH(E4084,Assumptions!$A$13:$A$18,0))*F4084)),2)</f>
        <v>90.6</v>
      </c>
    </row>
    <row r="4085" customFormat="false" ht="15" hidden="false" customHeight="false" outlineLevel="0" collapsed="false">
      <c r="A4085" s="24" t="s">
        <v>4908</v>
      </c>
      <c r="B4085" s="39" t="n">
        <v>46111</v>
      </c>
      <c r="C4085" s="24" t="s">
        <v>784</v>
      </c>
      <c r="D4085" s="24" t="s">
        <v>194</v>
      </c>
      <c r="E4085" s="24" t="s">
        <v>107</v>
      </c>
      <c r="F4085" s="38" t="n">
        <v>5460</v>
      </c>
      <c r="G4085" s="42" t="n">
        <f aca="false">DATE(YEAR(B4085),MONTH(B4085),1)</f>
        <v>46082</v>
      </c>
      <c r="H4085" s="24" t="str">
        <f aca="false">INDEX(Customers!$B$2:$B$601,MATCH(C4085,Customers!$A$2:$A$601,0))</f>
        <v>Western</v>
      </c>
      <c r="I4085" s="43" t="n">
        <f aca="false">ROUND(MIN(INDEX(Assumptions!$D$13:$D$18,MATCH(E4085,Assumptions!$A$13:$A$18,0)),MAX(INDEX(Assumptions!$C$13:$C$18,MATCH(E4085,Assumptions!$A$13:$A$18,0)),INDEX(Assumptions!$B$13:$B$18,MATCH(E4085,Assumptions!$A$13:$A$18,0))*F4085)),2)</f>
        <v>0</v>
      </c>
    </row>
    <row r="4086" customFormat="false" ht="15" hidden="false" customHeight="false" outlineLevel="0" collapsed="false">
      <c r="A4086" s="24" t="s">
        <v>4909</v>
      </c>
      <c r="B4086" s="39" t="n">
        <v>46111</v>
      </c>
      <c r="C4086" s="24" t="s">
        <v>785</v>
      </c>
      <c r="D4086" s="24" t="s">
        <v>826</v>
      </c>
      <c r="E4086" s="24" t="s">
        <v>103</v>
      </c>
      <c r="F4086" s="38" t="n">
        <v>1100</v>
      </c>
      <c r="G4086" s="42" t="n">
        <f aca="false">DATE(YEAR(B4086),MONTH(B4086),1)</f>
        <v>46082</v>
      </c>
      <c r="H4086" s="24" t="str">
        <f aca="false">INDEX(Customers!$B$2:$B$601,MATCH(C4086,Customers!$A$2:$A$601,0))</f>
        <v>Central</v>
      </c>
      <c r="I4086" s="43" t="n">
        <f aca="false">ROUND(MIN(INDEX(Assumptions!$D$13:$D$18,MATCH(E4086,Assumptions!$A$13:$A$18,0)),MAX(INDEX(Assumptions!$C$13:$C$18,MATCH(E4086,Assumptions!$A$13:$A$18,0)),INDEX(Assumptions!$B$13:$B$18,MATCH(E4086,Assumptions!$A$13:$A$18,0))*F4086)),2)</f>
        <v>11</v>
      </c>
    </row>
    <row r="4087" customFormat="false" ht="15" hidden="false" customHeight="false" outlineLevel="0" collapsed="false">
      <c r="A4087" s="24" t="s">
        <v>4910</v>
      </c>
      <c r="B4087" s="39" t="n">
        <v>46111</v>
      </c>
      <c r="C4087" s="24" t="s">
        <v>802</v>
      </c>
      <c r="D4087" s="24" t="s">
        <v>826</v>
      </c>
      <c r="E4087" s="24" t="s">
        <v>103</v>
      </c>
      <c r="F4087" s="38" t="n">
        <v>1280</v>
      </c>
      <c r="G4087" s="42" t="n">
        <f aca="false">DATE(YEAR(B4087),MONTH(B4087),1)</f>
        <v>46082</v>
      </c>
      <c r="H4087" s="24" t="str">
        <f aca="false">INDEX(Customers!$B$2:$B$601,MATCH(C4087,Customers!$A$2:$A$601,0))</f>
        <v>Nairobi</v>
      </c>
      <c r="I4087" s="43" t="n">
        <f aca="false">ROUND(MIN(INDEX(Assumptions!$D$13:$D$18,MATCH(E4087,Assumptions!$A$13:$A$18,0)),MAX(INDEX(Assumptions!$C$13:$C$18,MATCH(E4087,Assumptions!$A$13:$A$18,0)),INDEX(Assumptions!$B$13:$B$18,MATCH(E4087,Assumptions!$A$13:$A$18,0))*F4087)),2)</f>
        <v>12.8</v>
      </c>
    </row>
    <row r="4088" customFormat="false" ht="15" hidden="false" customHeight="false" outlineLevel="0" collapsed="false">
      <c r="A4088" s="24" t="s">
        <v>4911</v>
      </c>
      <c r="B4088" s="39" t="n">
        <v>46111</v>
      </c>
      <c r="C4088" s="24" t="s">
        <v>816</v>
      </c>
      <c r="D4088" s="24" t="s">
        <v>826</v>
      </c>
      <c r="E4088" s="24" t="s">
        <v>113</v>
      </c>
      <c r="F4088" s="38" t="n">
        <v>99</v>
      </c>
      <c r="G4088" s="42" t="n">
        <f aca="false">DATE(YEAR(B4088),MONTH(B4088),1)</f>
        <v>46082</v>
      </c>
      <c r="H4088" s="24" t="str">
        <f aca="false">INDEX(Customers!$B$2:$B$601,MATCH(C4088,Customers!$A$2:$A$601,0))</f>
        <v>Nairobi</v>
      </c>
      <c r="I4088" s="43" t="n">
        <f aca="false">ROUND(MIN(INDEX(Assumptions!$D$13:$D$18,MATCH(E4088,Assumptions!$A$13:$A$18,0)),MAX(INDEX(Assumptions!$C$13:$C$18,MATCH(E4088,Assumptions!$A$13:$A$18,0)),INDEX(Assumptions!$B$13:$B$18,MATCH(E4088,Assumptions!$A$13:$A$18,0))*F4088)),2)</f>
        <v>4.95</v>
      </c>
    </row>
    <row r="4089" customFormat="false" ht="15" hidden="false" customHeight="false" outlineLevel="0" collapsed="false">
      <c r="A4089" s="24" t="s">
        <v>4912</v>
      </c>
      <c r="B4089" s="39" t="n">
        <v>46112</v>
      </c>
      <c r="C4089" s="24" t="s">
        <v>218</v>
      </c>
      <c r="D4089" s="24" t="s">
        <v>826</v>
      </c>
      <c r="E4089" s="24" t="s">
        <v>103</v>
      </c>
      <c r="F4089" s="38" t="n">
        <v>5930</v>
      </c>
      <c r="G4089" s="42" t="n">
        <f aca="false">DATE(YEAR(B4089),MONTH(B4089),1)</f>
        <v>46082</v>
      </c>
      <c r="H4089" s="24" t="str">
        <f aca="false">INDEX(Customers!$B$2:$B$601,MATCH(C4089,Customers!$A$2:$A$601,0))</f>
        <v>Coast</v>
      </c>
      <c r="I4089" s="43" t="n">
        <f aca="false">ROUND(MIN(INDEX(Assumptions!$D$13:$D$18,MATCH(E4089,Assumptions!$A$13:$A$18,0)),MAX(INDEX(Assumptions!$C$13:$C$18,MATCH(E4089,Assumptions!$A$13:$A$18,0)),INDEX(Assumptions!$B$13:$B$18,MATCH(E4089,Assumptions!$A$13:$A$18,0))*F4089)),2)</f>
        <v>59.3</v>
      </c>
    </row>
    <row r="4090" customFormat="false" ht="15" hidden="false" customHeight="false" outlineLevel="0" collapsed="false">
      <c r="A4090" s="24" t="s">
        <v>4913</v>
      </c>
      <c r="B4090" s="39" t="n">
        <v>46112</v>
      </c>
      <c r="C4090" s="24" t="s">
        <v>224</v>
      </c>
      <c r="D4090" s="24" t="s">
        <v>826</v>
      </c>
      <c r="E4090" s="24" t="s">
        <v>103</v>
      </c>
      <c r="F4090" s="38" t="n">
        <v>2050</v>
      </c>
      <c r="G4090" s="42" t="n">
        <f aca="false">DATE(YEAR(B4090),MONTH(B4090),1)</f>
        <v>46082</v>
      </c>
      <c r="H4090" s="24" t="str">
        <f aca="false">INDEX(Customers!$B$2:$B$601,MATCH(C4090,Customers!$A$2:$A$601,0))</f>
        <v>Western</v>
      </c>
      <c r="I4090" s="43" t="n">
        <f aca="false">ROUND(MIN(INDEX(Assumptions!$D$13:$D$18,MATCH(E4090,Assumptions!$A$13:$A$18,0)),MAX(INDEX(Assumptions!$C$13:$C$18,MATCH(E4090,Assumptions!$A$13:$A$18,0)),INDEX(Assumptions!$B$13:$B$18,MATCH(E4090,Assumptions!$A$13:$A$18,0))*F4090)),2)</f>
        <v>20.5</v>
      </c>
    </row>
    <row r="4091" customFormat="false" ht="15" hidden="false" customHeight="false" outlineLevel="0" collapsed="false">
      <c r="A4091" s="24" t="s">
        <v>4914</v>
      </c>
      <c r="B4091" s="39" t="n">
        <v>46112</v>
      </c>
      <c r="C4091" s="24" t="s">
        <v>234</v>
      </c>
      <c r="D4091" s="24" t="s">
        <v>826</v>
      </c>
      <c r="E4091" s="24" t="s">
        <v>113</v>
      </c>
      <c r="F4091" s="38" t="n">
        <v>1000</v>
      </c>
      <c r="G4091" s="42" t="n">
        <f aca="false">DATE(YEAR(B4091),MONTH(B4091),1)</f>
        <v>46082</v>
      </c>
      <c r="H4091" s="24" t="str">
        <f aca="false">INDEX(Customers!$B$2:$B$601,MATCH(C4091,Customers!$A$2:$A$601,0))</f>
        <v>Rift Valley</v>
      </c>
      <c r="I4091" s="43" t="n">
        <f aca="false">ROUND(MIN(INDEX(Assumptions!$D$13:$D$18,MATCH(E4091,Assumptions!$A$13:$A$18,0)),MAX(INDEX(Assumptions!$C$13:$C$18,MATCH(E4091,Assumptions!$A$13:$A$18,0)),INDEX(Assumptions!$B$13:$B$18,MATCH(E4091,Assumptions!$A$13:$A$18,0))*F4091)),2)</f>
        <v>50</v>
      </c>
    </row>
    <row r="4092" customFormat="false" ht="15" hidden="false" customHeight="false" outlineLevel="0" collapsed="false">
      <c r="A4092" s="24" t="s">
        <v>4915</v>
      </c>
      <c r="B4092" s="39" t="n">
        <v>46112</v>
      </c>
      <c r="C4092" s="24" t="s">
        <v>243</v>
      </c>
      <c r="D4092" s="24" t="s">
        <v>184</v>
      </c>
      <c r="E4092" s="24" t="s">
        <v>107</v>
      </c>
      <c r="F4092" s="38" t="n">
        <v>8020</v>
      </c>
      <c r="G4092" s="42" t="n">
        <f aca="false">DATE(YEAR(B4092),MONTH(B4092),1)</f>
        <v>46082</v>
      </c>
      <c r="H4092" s="24" t="str">
        <f aca="false">INDEX(Customers!$B$2:$B$601,MATCH(C4092,Customers!$A$2:$A$601,0))</f>
        <v>Coast</v>
      </c>
      <c r="I4092" s="43" t="n">
        <f aca="false">ROUND(MIN(INDEX(Assumptions!$D$13:$D$18,MATCH(E4092,Assumptions!$A$13:$A$18,0)),MAX(INDEX(Assumptions!$C$13:$C$18,MATCH(E4092,Assumptions!$A$13:$A$18,0)),INDEX(Assumptions!$B$13:$B$18,MATCH(E4092,Assumptions!$A$13:$A$18,0))*F4092)),2)</f>
        <v>0</v>
      </c>
    </row>
    <row r="4093" customFormat="false" ht="15" hidden="false" customHeight="false" outlineLevel="0" collapsed="false">
      <c r="A4093" s="24" t="s">
        <v>4916</v>
      </c>
      <c r="B4093" s="39" t="n">
        <v>46112</v>
      </c>
      <c r="C4093" s="24" t="s">
        <v>244</v>
      </c>
      <c r="D4093" s="24" t="s">
        <v>826</v>
      </c>
      <c r="E4093" s="24" t="s">
        <v>109</v>
      </c>
      <c r="F4093" s="38" t="n">
        <v>1350</v>
      </c>
      <c r="G4093" s="42" t="n">
        <f aca="false">DATE(YEAR(B4093),MONTH(B4093),1)</f>
        <v>46082</v>
      </c>
      <c r="H4093" s="24" t="str">
        <f aca="false">INDEX(Customers!$B$2:$B$601,MATCH(C4093,Customers!$A$2:$A$601,0))</f>
        <v>Nairobi</v>
      </c>
      <c r="I4093" s="43" t="n">
        <f aca="false">ROUND(MIN(INDEX(Assumptions!$D$13:$D$18,MATCH(E4093,Assumptions!$A$13:$A$18,0)),MAX(INDEX(Assumptions!$C$13:$C$18,MATCH(E4093,Assumptions!$A$13:$A$18,0)),INDEX(Assumptions!$B$13:$B$18,MATCH(E4093,Assumptions!$A$13:$A$18,0))*F4093)),2)</f>
        <v>5.4</v>
      </c>
    </row>
    <row r="4094" customFormat="false" ht="15" hidden="false" customHeight="false" outlineLevel="0" collapsed="false">
      <c r="A4094" s="24" t="s">
        <v>4917</v>
      </c>
      <c r="B4094" s="39" t="n">
        <v>46112</v>
      </c>
      <c r="C4094" s="24" t="s">
        <v>271</v>
      </c>
      <c r="D4094" s="24" t="s">
        <v>826</v>
      </c>
      <c r="E4094" s="24" t="s">
        <v>109</v>
      </c>
      <c r="F4094" s="38" t="n">
        <v>20470</v>
      </c>
      <c r="G4094" s="42" t="n">
        <f aca="false">DATE(YEAR(B4094),MONTH(B4094),1)</f>
        <v>46082</v>
      </c>
      <c r="H4094" s="24" t="str">
        <f aca="false">INDEX(Customers!$B$2:$B$601,MATCH(C4094,Customers!$A$2:$A$601,0))</f>
        <v>Coast</v>
      </c>
      <c r="I4094" s="43" t="n">
        <f aca="false">ROUND(MIN(INDEX(Assumptions!$D$13:$D$18,MATCH(E4094,Assumptions!$A$13:$A$18,0)),MAX(INDEX(Assumptions!$C$13:$C$18,MATCH(E4094,Assumptions!$A$13:$A$18,0)),INDEX(Assumptions!$B$13:$B$18,MATCH(E4094,Assumptions!$A$13:$A$18,0))*F4094)),2)</f>
        <v>40</v>
      </c>
    </row>
    <row r="4095" customFormat="false" ht="15" hidden="false" customHeight="false" outlineLevel="0" collapsed="false">
      <c r="A4095" s="24" t="s">
        <v>4918</v>
      </c>
      <c r="B4095" s="39" t="n">
        <v>46112</v>
      </c>
      <c r="C4095" s="24" t="s">
        <v>271</v>
      </c>
      <c r="D4095" s="24" t="s">
        <v>826</v>
      </c>
      <c r="E4095" s="24" t="s">
        <v>113</v>
      </c>
      <c r="F4095" s="38" t="n">
        <v>250</v>
      </c>
      <c r="G4095" s="42" t="n">
        <f aca="false">DATE(YEAR(B4095),MONTH(B4095),1)</f>
        <v>46082</v>
      </c>
      <c r="H4095" s="24" t="str">
        <f aca="false">INDEX(Customers!$B$2:$B$601,MATCH(C4095,Customers!$A$2:$A$601,0))</f>
        <v>Coast</v>
      </c>
      <c r="I4095" s="43" t="n">
        <f aca="false">ROUND(MIN(INDEX(Assumptions!$D$13:$D$18,MATCH(E4095,Assumptions!$A$13:$A$18,0)),MAX(INDEX(Assumptions!$C$13:$C$18,MATCH(E4095,Assumptions!$A$13:$A$18,0)),INDEX(Assumptions!$B$13:$B$18,MATCH(E4095,Assumptions!$A$13:$A$18,0))*F4095)),2)</f>
        <v>12.5</v>
      </c>
    </row>
    <row r="4096" customFormat="false" ht="15" hidden="false" customHeight="false" outlineLevel="0" collapsed="false">
      <c r="A4096" s="24" t="s">
        <v>4919</v>
      </c>
      <c r="B4096" s="39" t="n">
        <v>46112</v>
      </c>
      <c r="C4096" s="24" t="s">
        <v>285</v>
      </c>
      <c r="D4096" s="24" t="s">
        <v>204</v>
      </c>
      <c r="E4096" s="24" t="s">
        <v>107</v>
      </c>
      <c r="F4096" s="38" t="n">
        <v>4810</v>
      </c>
      <c r="G4096" s="42" t="n">
        <f aca="false">DATE(YEAR(B4096),MONTH(B4096),1)</f>
        <v>46082</v>
      </c>
      <c r="H4096" s="24" t="str">
        <f aca="false">INDEX(Customers!$B$2:$B$601,MATCH(C4096,Customers!$A$2:$A$601,0))</f>
        <v>Eastern</v>
      </c>
      <c r="I4096" s="43" t="n">
        <f aca="false">ROUND(MIN(INDEX(Assumptions!$D$13:$D$18,MATCH(E4096,Assumptions!$A$13:$A$18,0)),MAX(INDEX(Assumptions!$C$13:$C$18,MATCH(E4096,Assumptions!$A$13:$A$18,0)),INDEX(Assumptions!$B$13:$B$18,MATCH(E4096,Assumptions!$A$13:$A$18,0))*F4096)),2)</f>
        <v>0</v>
      </c>
    </row>
    <row r="4097" customFormat="false" ht="15" hidden="false" customHeight="false" outlineLevel="0" collapsed="false">
      <c r="A4097" s="24" t="s">
        <v>4920</v>
      </c>
      <c r="B4097" s="39" t="n">
        <v>46112</v>
      </c>
      <c r="C4097" s="24" t="s">
        <v>289</v>
      </c>
      <c r="D4097" s="24" t="s">
        <v>826</v>
      </c>
      <c r="E4097" s="24" t="s">
        <v>111</v>
      </c>
      <c r="F4097" s="38" t="n">
        <v>50</v>
      </c>
      <c r="G4097" s="42" t="n">
        <f aca="false">DATE(YEAR(B4097),MONTH(B4097),1)</f>
        <v>46082</v>
      </c>
      <c r="H4097" s="24" t="str">
        <f aca="false">INDEX(Customers!$B$2:$B$601,MATCH(C4097,Customers!$A$2:$A$601,0))</f>
        <v>Coast</v>
      </c>
      <c r="I4097" s="43" t="n">
        <f aca="false">ROUND(MIN(INDEX(Assumptions!$D$13:$D$18,MATCH(E4097,Assumptions!$A$13:$A$18,0)),MAX(INDEX(Assumptions!$C$13:$C$18,MATCH(E4097,Assumptions!$A$13:$A$18,0)),INDEX(Assumptions!$B$13:$B$18,MATCH(E4097,Assumptions!$A$13:$A$18,0))*F4097)),2)</f>
        <v>2</v>
      </c>
    </row>
    <row r="4098" customFormat="false" ht="15" hidden="false" customHeight="false" outlineLevel="0" collapsed="false">
      <c r="A4098" s="24" t="s">
        <v>4921</v>
      </c>
      <c r="B4098" s="39" t="n">
        <v>46112</v>
      </c>
      <c r="C4098" s="24" t="s">
        <v>319</v>
      </c>
      <c r="D4098" s="24" t="s">
        <v>152</v>
      </c>
      <c r="E4098" s="24" t="s">
        <v>105</v>
      </c>
      <c r="F4098" s="38" t="n">
        <v>1620</v>
      </c>
      <c r="G4098" s="42" t="n">
        <f aca="false">DATE(YEAR(B4098),MONTH(B4098),1)</f>
        <v>46082</v>
      </c>
      <c r="H4098" s="24" t="str">
        <f aca="false">INDEX(Customers!$B$2:$B$601,MATCH(C4098,Customers!$A$2:$A$601,0))</f>
        <v>Nairobi</v>
      </c>
      <c r="I4098" s="43" t="n">
        <f aca="false">ROUND(MIN(INDEX(Assumptions!$D$13:$D$18,MATCH(E4098,Assumptions!$A$13:$A$18,0)),MAX(INDEX(Assumptions!$C$13:$C$18,MATCH(E4098,Assumptions!$A$13:$A$18,0)),INDEX(Assumptions!$B$13:$B$18,MATCH(E4098,Assumptions!$A$13:$A$18,0))*F4098)),2)</f>
        <v>24.3</v>
      </c>
    </row>
    <row r="4099" customFormat="false" ht="15" hidden="false" customHeight="false" outlineLevel="0" collapsed="false">
      <c r="A4099" s="24" t="s">
        <v>4922</v>
      </c>
      <c r="B4099" s="39" t="n">
        <v>46112</v>
      </c>
      <c r="C4099" s="24" t="s">
        <v>324</v>
      </c>
      <c r="D4099" s="24" t="s">
        <v>826</v>
      </c>
      <c r="E4099" s="24" t="s">
        <v>111</v>
      </c>
      <c r="F4099" s="38" t="n">
        <v>500</v>
      </c>
      <c r="G4099" s="42" t="n">
        <f aca="false">DATE(YEAR(B4099),MONTH(B4099),1)</f>
        <v>46082</v>
      </c>
      <c r="H4099" s="24" t="str">
        <f aca="false">INDEX(Customers!$B$2:$B$601,MATCH(C4099,Customers!$A$2:$A$601,0))</f>
        <v>Central</v>
      </c>
      <c r="I4099" s="43" t="n">
        <f aca="false">ROUND(MIN(INDEX(Assumptions!$D$13:$D$18,MATCH(E4099,Assumptions!$A$13:$A$18,0)),MAX(INDEX(Assumptions!$C$13:$C$18,MATCH(E4099,Assumptions!$A$13:$A$18,0)),INDEX(Assumptions!$B$13:$B$18,MATCH(E4099,Assumptions!$A$13:$A$18,0))*F4099)),2)</f>
        <v>20</v>
      </c>
    </row>
    <row r="4100" customFormat="false" ht="15" hidden="false" customHeight="false" outlineLevel="0" collapsed="false">
      <c r="A4100" s="24" t="s">
        <v>4923</v>
      </c>
      <c r="B4100" s="39" t="n">
        <v>46112</v>
      </c>
      <c r="C4100" s="24" t="s">
        <v>330</v>
      </c>
      <c r="D4100" s="24" t="s">
        <v>826</v>
      </c>
      <c r="E4100" s="24" t="s">
        <v>111</v>
      </c>
      <c r="F4100" s="38" t="n">
        <v>100</v>
      </c>
      <c r="G4100" s="42" t="n">
        <f aca="false">DATE(YEAR(B4100),MONTH(B4100),1)</f>
        <v>46082</v>
      </c>
      <c r="H4100" s="24" t="str">
        <f aca="false">INDEX(Customers!$B$2:$B$601,MATCH(C4100,Customers!$A$2:$A$601,0))</f>
        <v>Central</v>
      </c>
      <c r="I4100" s="43" t="n">
        <f aca="false">ROUND(MIN(INDEX(Assumptions!$D$13:$D$18,MATCH(E4100,Assumptions!$A$13:$A$18,0)),MAX(INDEX(Assumptions!$C$13:$C$18,MATCH(E4100,Assumptions!$A$13:$A$18,0)),INDEX(Assumptions!$B$13:$B$18,MATCH(E4100,Assumptions!$A$13:$A$18,0))*F4100)),2)</f>
        <v>4</v>
      </c>
    </row>
    <row r="4101" customFormat="false" ht="15" hidden="false" customHeight="false" outlineLevel="0" collapsed="false">
      <c r="A4101" s="24" t="s">
        <v>4924</v>
      </c>
      <c r="B4101" s="39" t="n">
        <v>46112</v>
      </c>
      <c r="C4101" s="24" t="s">
        <v>356</v>
      </c>
      <c r="D4101" s="24" t="s">
        <v>826</v>
      </c>
      <c r="E4101" s="24" t="s">
        <v>111</v>
      </c>
      <c r="F4101" s="38" t="n">
        <v>50</v>
      </c>
      <c r="G4101" s="42" t="n">
        <f aca="false">DATE(YEAR(B4101),MONTH(B4101),1)</f>
        <v>46082</v>
      </c>
      <c r="H4101" s="24" t="str">
        <f aca="false">INDEX(Customers!$B$2:$B$601,MATCH(C4101,Customers!$A$2:$A$601,0))</f>
        <v>Coast</v>
      </c>
      <c r="I4101" s="43" t="n">
        <f aca="false">ROUND(MIN(INDEX(Assumptions!$D$13:$D$18,MATCH(E4101,Assumptions!$A$13:$A$18,0)),MAX(INDEX(Assumptions!$C$13:$C$18,MATCH(E4101,Assumptions!$A$13:$A$18,0)),INDEX(Assumptions!$B$13:$B$18,MATCH(E4101,Assumptions!$A$13:$A$18,0))*F4101)),2)</f>
        <v>2</v>
      </c>
    </row>
    <row r="4102" customFormat="false" ht="15" hidden="false" customHeight="false" outlineLevel="0" collapsed="false">
      <c r="A4102" s="24" t="s">
        <v>4925</v>
      </c>
      <c r="B4102" s="39" t="n">
        <v>46112</v>
      </c>
      <c r="C4102" s="24" t="s">
        <v>360</v>
      </c>
      <c r="D4102" s="24" t="s">
        <v>826</v>
      </c>
      <c r="E4102" s="24" t="s">
        <v>111</v>
      </c>
      <c r="F4102" s="38" t="n">
        <v>1000</v>
      </c>
      <c r="G4102" s="42" t="n">
        <f aca="false">DATE(YEAR(B4102),MONTH(B4102),1)</f>
        <v>46082</v>
      </c>
      <c r="H4102" s="24" t="str">
        <f aca="false">INDEX(Customers!$B$2:$B$601,MATCH(C4102,Customers!$A$2:$A$601,0))</f>
        <v>Coast</v>
      </c>
      <c r="I4102" s="43" t="n">
        <f aca="false">ROUND(MIN(INDEX(Assumptions!$D$13:$D$18,MATCH(E4102,Assumptions!$A$13:$A$18,0)),MAX(INDEX(Assumptions!$C$13:$C$18,MATCH(E4102,Assumptions!$A$13:$A$18,0)),INDEX(Assumptions!$B$13:$B$18,MATCH(E4102,Assumptions!$A$13:$A$18,0))*F4102)),2)</f>
        <v>40</v>
      </c>
    </row>
    <row r="4103" customFormat="false" ht="15" hidden="false" customHeight="false" outlineLevel="0" collapsed="false">
      <c r="A4103" s="24" t="s">
        <v>4926</v>
      </c>
      <c r="B4103" s="39" t="n">
        <v>46112</v>
      </c>
      <c r="C4103" s="24" t="s">
        <v>363</v>
      </c>
      <c r="D4103" s="24" t="s">
        <v>826</v>
      </c>
      <c r="E4103" s="24" t="s">
        <v>103</v>
      </c>
      <c r="F4103" s="38" t="n">
        <v>3160</v>
      </c>
      <c r="G4103" s="42" t="n">
        <f aca="false">DATE(YEAR(B4103),MONTH(B4103),1)</f>
        <v>46082</v>
      </c>
      <c r="H4103" s="24" t="str">
        <f aca="false">INDEX(Customers!$B$2:$B$601,MATCH(C4103,Customers!$A$2:$A$601,0))</f>
        <v>Nairobi</v>
      </c>
      <c r="I4103" s="43" t="n">
        <f aca="false">ROUND(MIN(INDEX(Assumptions!$D$13:$D$18,MATCH(E4103,Assumptions!$A$13:$A$18,0)),MAX(INDEX(Assumptions!$C$13:$C$18,MATCH(E4103,Assumptions!$A$13:$A$18,0)),INDEX(Assumptions!$B$13:$B$18,MATCH(E4103,Assumptions!$A$13:$A$18,0))*F4103)),2)</f>
        <v>31.6</v>
      </c>
    </row>
    <row r="4104" customFormat="false" ht="15" hidden="false" customHeight="false" outlineLevel="0" collapsed="false">
      <c r="A4104" s="24" t="s">
        <v>4927</v>
      </c>
      <c r="B4104" s="39" t="n">
        <v>46112</v>
      </c>
      <c r="C4104" s="24" t="s">
        <v>373</v>
      </c>
      <c r="D4104" s="24" t="s">
        <v>826</v>
      </c>
      <c r="E4104" s="24" t="s">
        <v>113</v>
      </c>
      <c r="F4104" s="38" t="n">
        <v>99</v>
      </c>
      <c r="G4104" s="42" t="n">
        <f aca="false">DATE(YEAR(B4104),MONTH(B4104),1)</f>
        <v>46082</v>
      </c>
      <c r="H4104" s="24" t="str">
        <f aca="false">INDEX(Customers!$B$2:$B$601,MATCH(C4104,Customers!$A$2:$A$601,0))</f>
        <v>Rift Valley</v>
      </c>
      <c r="I4104" s="43" t="n">
        <f aca="false">ROUND(MIN(INDEX(Assumptions!$D$13:$D$18,MATCH(E4104,Assumptions!$A$13:$A$18,0)),MAX(INDEX(Assumptions!$C$13:$C$18,MATCH(E4104,Assumptions!$A$13:$A$18,0)),INDEX(Assumptions!$B$13:$B$18,MATCH(E4104,Assumptions!$A$13:$A$18,0))*F4104)),2)</f>
        <v>4.95</v>
      </c>
    </row>
    <row r="4105" customFormat="false" ht="15" hidden="false" customHeight="false" outlineLevel="0" collapsed="false">
      <c r="A4105" s="24" t="s">
        <v>4928</v>
      </c>
      <c r="B4105" s="39" t="n">
        <v>46112</v>
      </c>
      <c r="C4105" s="24" t="s">
        <v>375</v>
      </c>
      <c r="D4105" s="24" t="s">
        <v>183</v>
      </c>
      <c r="E4105" s="24" t="s">
        <v>105</v>
      </c>
      <c r="F4105" s="38" t="n">
        <v>8920</v>
      </c>
      <c r="G4105" s="42" t="n">
        <f aca="false">DATE(YEAR(B4105),MONTH(B4105),1)</f>
        <v>46082</v>
      </c>
      <c r="H4105" s="24" t="str">
        <f aca="false">INDEX(Customers!$B$2:$B$601,MATCH(C4105,Customers!$A$2:$A$601,0))</f>
        <v>Coast</v>
      </c>
      <c r="I4105" s="43" t="n">
        <f aca="false">ROUND(MIN(INDEX(Assumptions!$D$13:$D$18,MATCH(E4105,Assumptions!$A$13:$A$18,0)),MAX(INDEX(Assumptions!$C$13:$C$18,MATCH(E4105,Assumptions!$A$13:$A$18,0)),INDEX(Assumptions!$B$13:$B$18,MATCH(E4105,Assumptions!$A$13:$A$18,0))*F4105)),2)</f>
        <v>133.8</v>
      </c>
    </row>
    <row r="4106" customFormat="false" ht="15" hidden="false" customHeight="false" outlineLevel="0" collapsed="false">
      <c r="A4106" s="24" t="s">
        <v>4929</v>
      </c>
      <c r="B4106" s="39" t="n">
        <v>46112</v>
      </c>
      <c r="C4106" s="24" t="s">
        <v>385</v>
      </c>
      <c r="D4106" s="24" t="s">
        <v>826</v>
      </c>
      <c r="E4106" s="24" t="s">
        <v>113</v>
      </c>
      <c r="F4106" s="38" t="n">
        <v>250</v>
      </c>
      <c r="G4106" s="42" t="n">
        <f aca="false">DATE(YEAR(B4106),MONTH(B4106),1)</f>
        <v>46082</v>
      </c>
      <c r="H4106" s="24" t="str">
        <f aca="false">INDEX(Customers!$B$2:$B$601,MATCH(C4106,Customers!$A$2:$A$601,0))</f>
        <v>Central</v>
      </c>
      <c r="I4106" s="43" t="n">
        <f aca="false">ROUND(MIN(INDEX(Assumptions!$D$13:$D$18,MATCH(E4106,Assumptions!$A$13:$A$18,0)),MAX(INDEX(Assumptions!$C$13:$C$18,MATCH(E4106,Assumptions!$A$13:$A$18,0)),INDEX(Assumptions!$B$13:$B$18,MATCH(E4106,Assumptions!$A$13:$A$18,0))*F4106)),2)</f>
        <v>12.5</v>
      </c>
    </row>
    <row r="4107" customFormat="false" ht="15" hidden="false" customHeight="false" outlineLevel="0" collapsed="false">
      <c r="A4107" s="24" t="s">
        <v>4930</v>
      </c>
      <c r="B4107" s="39" t="n">
        <v>46112</v>
      </c>
      <c r="C4107" s="24" t="s">
        <v>387</v>
      </c>
      <c r="D4107" s="24" t="s">
        <v>826</v>
      </c>
      <c r="E4107" s="24" t="s">
        <v>111</v>
      </c>
      <c r="F4107" s="38" t="n">
        <v>1000</v>
      </c>
      <c r="G4107" s="42" t="n">
        <f aca="false">DATE(YEAR(B4107),MONTH(B4107),1)</f>
        <v>46082</v>
      </c>
      <c r="H4107" s="24" t="str">
        <f aca="false">INDEX(Customers!$B$2:$B$601,MATCH(C4107,Customers!$A$2:$A$601,0))</f>
        <v>Eastern</v>
      </c>
      <c r="I4107" s="43" t="n">
        <f aca="false">ROUND(MIN(INDEX(Assumptions!$D$13:$D$18,MATCH(E4107,Assumptions!$A$13:$A$18,0)),MAX(INDEX(Assumptions!$C$13:$C$18,MATCH(E4107,Assumptions!$A$13:$A$18,0)),INDEX(Assumptions!$B$13:$B$18,MATCH(E4107,Assumptions!$A$13:$A$18,0))*F4107)),2)</f>
        <v>40</v>
      </c>
    </row>
    <row r="4108" customFormat="false" ht="15" hidden="false" customHeight="false" outlineLevel="0" collapsed="false">
      <c r="A4108" s="24" t="s">
        <v>4931</v>
      </c>
      <c r="B4108" s="39" t="n">
        <v>46112</v>
      </c>
      <c r="C4108" s="24" t="s">
        <v>393</v>
      </c>
      <c r="D4108" s="24" t="s">
        <v>174</v>
      </c>
      <c r="E4108" s="24" t="s">
        <v>105</v>
      </c>
      <c r="F4108" s="38" t="n">
        <v>3570</v>
      </c>
      <c r="G4108" s="42" t="n">
        <f aca="false">DATE(YEAR(B4108),MONTH(B4108),1)</f>
        <v>46082</v>
      </c>
      <c r="H4108" s="24" t="str">
        <f aca="false">INDEX(Customers!$B$2:$B$601,MATCH(C4108,Customers!$A$2:$A$601,0))</f>
        <v>Rift Valley</v>
      </c>
      <c r="I4108" s="43" t="n">
        <f aca="false">ROUND(MIN(INDEX(Assumptions!$D$13:$D$18,MATCH(E4108,Assumptions!$A$13:$A$18,0)),MAX(INDEX(Assumptions!$C$13:$C$18,MATCH(E4108,Assumptions!$A$13:$A$18,0)),INDEX(Assumptions!$B$13:$B$18,MATCH(E4108,Assumptions!$A$13:$A$18,0))*F4108)),2)</f>
        <v>53.55</v>
      </c>
    </row>
    <row r="4109" customFormat="false" ht="15" hidden="false" customHeight="false" outlineLevel="0" collapsed="false">
      <c r="A4109" s="24" t="s">
        <v>4932</v>
      </c>
      <c r="B4109" s="39" t="n">
        <v>46112</v>
      </c>
      <c r="C4109" s="24" t="s">
        <v>414</v>
      </c>
      <c r="D4109" s="24" t="s">
        <v>826</v>
      </c>
      <c r="E4109" s="24" t="s">
        <v>103</v>
      </c>
      <c r="F4109" s="38" t="n">
        <v>200</v>
      </c>
      <c r="G4109" s="42" t="n">
        <f aca="false">DATE(YEAR(B4109),MONTH(B4109),1)</f>
        <v>46082</v>
      </c>
      <c r="H4109" s="24" t="str">
        <f aca="false">INDEX(Customers!$B$2:$B$601,MATCH(C4109,Customers!$A$2:$A$601,0))</f>
        <v>Rift Valley</v>
      </c>
      <c r="I4109" s="43" t="n">
        <f aca="false">ROUND(MIN(INDEX(Assumptions!$D$13:$D$18,MATCH(E4109,Assumptions!$A$13:$A$18,0)),MAX(INDEX(Assumptions!$C$13:$C$18,MATCH(E4109,Assumptions!$A$13:$A$18,0)),INDEX(Assumptions!$B$13:$B$18,MATCH(E4109,Assumptions!$A$13:$A$18,0))*F4109)),2)</f>
        <v>5</v>
      </c>
    </row>
    <row r="4110" customFormat="false" ht="15" hidden="false" customHeight="false" outlineLevel="0" collapsed="false">
      <c r="A4110" s="24" t="s">
        <v>4933</v>
      </c>
      <c r="B4110" s="39" t="n">
        <v>46112</v>
      </c>
      <c r="C4110" s="24" t="s">
        <v>430</v>
      </c>
      <c r="D4110" s="24" t="s">
        <v>826</v>
      </c>
      <c r="E4110" s="24" t="s">
        <v>111</v>
      </c>
      <c r="F4110" s="38" t="n">
        <v>200</v>
      </c>
      <c r="G4110" s="42" t="n">
        <f aca="false">DATE(YEAR(B4110),MONTH(B4110),1)</f>
        <v>46082</v>
      </c>
      <c r="H4110" s="24" t="str">
        <f aca="false">INDEX(Customers!$B$2:$B$601,MATCH(C4110,Customers!$A$2:$A$601,0))</f>
        <v>Western</v>
      </c>
      <c r="I4110" s="43" t="n">
        <f aca="false">ROUND(MIN(INDEX(Assumptions!$D$13:$D$18,MATCH(E4110,Assumptions!$A$13:$A$18,0)),MAX(INDEX(Assumptions!$C$13:$C$18,MATCH(E4110,Assumptions!$A$13:$A$18,0)),INDEX(Assumptions!$B$13:$B$18,MATCH(E4110,Assumptions!$A$13:$A$18,0))*F4110)),2)</f>
        <v>8</v>
      </c>
    </row>
    <row r="4111" customFormat="false" ht="15" hidden="false" customHeight="false" outlineLevel="0" collapsed="false">
      <c r="A4111" s="24" t="s">
        <v>4934</v>
      </c>
      <c r="B4111" s="39" t="n">
        <v>46112</v>
      </c>
      <c r="C4111" s="24" t="s">
        <v>432</v>
      </c>
      <c r="D4111" s="24" t="s">
        <v>826</v>
      </c>
      <c r="E4111" s="24" t="s">
        <v>109</v>
      </c>
      <c r="F4111" s="38" t="n">
        <v>15900</v>
      </c>
      <c r="G4111" s="42" t="n">
        <f aca="false">DATE(YEAR(B4111),MONTH(B4111),1)</f>
        <v>46082</v>
      </c>
      <c r="H4111" s="24" t="str">
        <f aca="false">INDEX(Customers!$B$2:$B$601,MATCH(C4111,Customers!$A$2:$A$601,0))</f>
        <v>Rift Valley</v>
      </c>
      <c r="I4111" s="43" t="n">
        <f aca="false">ROUND(MIN(INDEX(Assumptions!$D$13:$D$18,MATCH(E4111,Assumptions!$A$13:$A$18,0)),MAX(INDEX(Assumptions!$C$13:$C$18,MATCH(E4111,Assumptions!$A$13:$A$18,0)),INDEX(Assumptions!$B$13:$B$18,MATCH(E4111,Assumptions!$A$13:$A$18,0))*F4111)),2)</f>
        <v>40</v>
      </c>
    </row>
    <row r="4112" customFormat="false" ht="15" hidden="false" customHeight="false" outlineLevel="0" collapsed="false">
      <c r="A4112" s="24" t="s">
        <v>4935</v>
      </c>
      <c r="B4112" s="39" t="n">
        <v>46112</v>
      </c>
      <c r="C4112" s="24" t="s">
        <v>433</v>
      </c>
      <c r="D4112" s="24" t="s">
        <v>826</v>
      </c>
      <c r="E4112" s="24" t="s">
        <v>103</v>
      </c>
      <c r="F4112" s="38" t="n">
        <v>1520</v>
      </c>
      <c r="G4112" s="42" t="n">
        <f aca="false">DATE(YEAR(B4112),MONTH(B4112),1)</f>
        <v>46082</v>
      </c>
      <c r="H4112" s="24" t="str">
        <f aca="false">INDEX(Customers!$B$2:$B$601,MATCH(C4112,Customers!$A$2:$A$601,0))</f>
        <v>Nairobi</v>
      </c>
      <c r="I4112" s="43" t="n">
        <f aca="false">ROUND(MIN(INDEX(Assumptions!$D$13:$D$18,MATCH(E4112,Assumptions!$A$13:$A$18,0)),MAX(INDEX(Assumptions!$C$13:$C$18,MATCH(E4112,Assumptions!$A$13:$A$18,0)),INDEX(Assumptions!$B$13:$B$18,MATCH(E4112,Assumptions!$A$13:$A$18,0))*F4112)),2)</f>
        <v>15.2</v>
      </c>
    </row>
    <row r="4113" customFormat="false" ht="15" hidden="false" customHeight="false" outlineLevel="0" collapsed="false">
      <c r="A4113" s="24" t="s">
        <v>4936</v>
      </c>
      <c r="B4113" s="39" t="n">
        <v>46112</v>
      </c>
      <c r="C4113" s="24" t="s">
        <v>449</v>
      </c>
      <c r="D4113" s="24" t="s">
        <v>174</v>
      </c>
      <c r="E4113" s="24" t="s">
        <v>107</v>
      </c>
      <c r="F4113" s="38" t="n">
        <v>8710</v>
      </c>
      <c r="G4113" s="42" t="n">
        <f aca="false">DATE(YEAR(B4113),MONTH(B4113),1)</f>
        <v>46082</v>
      </c>
      <c r="H4113" s="24" t="str">
        <f aca="false">INDEX(Customers!$B$2:$B$601,MATCH(C4113,Customers!$A$2:$A$601,0))</f>
        <v>Rift Valley</v>
      </c>
      <c r="I4113" s="43" t="n">
        <f aca="false">ROUND(MIN(INDEX(Assumptions!$D$13:$D$18,MATCH(E4113,Assumptions!$A$13:$A$18,0)),MAX(INDEX(Assumptions!$C$13:$C$18,MATCH(E4113,Assumptions!$A$13:$A$18,0)),INDEX(Assumptions!$B$13:$B$18,MATCH(E4113,Assumptions!$A$13:$A$18,0))*F4113)),2)</f>
        <v>0</v>
      </c>
    </row>
    <row r="4114" customFormat="false" ht="15" hidden="false" customHeight="false" outlineLevel="0" collapsed="false">
      <c r="A4114" s="24" t="s">
        <v>4937</v>
      </c>
      <c r="B4114" s="39" t="n">
        <v>46112</v>
      </c>
      <c r="C4114" s="24" t="s">
        <v>451</v>
      </c>
      <c r="D4114" s="24" t="s">
        <v>826</v>
      </c>
      <c r="E4114" s="24" t="s">
        <v>111</v>
      </c>
      <c r="F4114" s="38" t="n">
        <v>1000</v>
      </c>
      <c r="G4114" s="42" t="n">
        <f aca="false">DATE(YEAR(B4114),MONTH(B4114),1)</f>
        <v>46082</v>
      </c>
      <c r="H4114" s="24" t="str">
        <f aca="false">INDEX(Customers!$B$2:$B$601,MATCH(C4114,Customers!$A$2:$A$601,0))</f>
        <v>Nairobi</v>
      </c>
      <c r="I4114" s="43" t="n">
        <f aca="false">ROUND(MIN(INDEX(Assumptions!$D$13:$D$18,MATCH(E4114,Assumptions!$A$13:$A$18,0)),MAX(INDEX(Assumptions!$C$13:$C$18,MATCH(E4114,Assumptions!$A$13:$A$18,0)),INDEX(Assumptions!$B$13:$B$18,MATCH(E4114,Assumptions!$A$13:$A$18,0))*F4114)),2)</f>
        <v>40</v>
      </c>
    </row>
    <row r="4115" customFormat="false" ht="15" hidden="false" customHeight="false" outlineLevel="0" collapsed="false">
      <c r="A4115" s="24" t="s">
        <v>4938</v>
      </c>
      <c r="B4115" s="39" t="n">
        <v>46112</v>
      </c>
      <c r="C4115" s="24" t="s">
        <v>472</v>
      </c>
      <c r="D4115" s="24" t="s">
        <v>826</v>
      </c>
      <c r="E4115" s="24" t="s">
        <v>103</v>
      </c>
      <c r="F4115" s="38" t="n">
        <v>4850</v>
      </c>
      <c r="G4115" s="42" t="n">
        <f aca="false">DATE(YEAR(B4115),MONTH(B4115),1)</f>
        <v>46082</v>
      </c>
      <c r="H4115" s="24" t="str">
        <f aca="false">INDEX(Customers!$B$2:$B$601,MATCH(C4115,Customers!$A$2:$A$601,0))</f>
        <v>Nairobi</v>
      </c>
      <c r="I4115" s="43" t="n">
        <f aca="false">ROUND(MIN(INDEX(Assumptions!$D$13:$D$18,MATCH(E4115,Assumptions!$A$13:$A$18,0)),MAX(INDEX(Assumptions!$C$13:$C$18,MATCH(E4115,Assumptions!$A$13:$A$18,0)),INDEX(Assumptions!$B$13:$B$18,MATCH(E4115,Assumptions!$A$13:$A$18,0))*F4115)),2)</f>
        <v>48.5</v>
      </c>
    </row>
    <row r="4116" customFormat="false" ht="15" hidden="false" customHeight="false" outlineLevel="0" collapsed="false">
      <c r="A4116" s="24" t="s">
        <v>4939</v>
      </c>
      <c r="B4116" s="39" t="n">
        <v>46112</v>
      </c>
      <c r="C4116" s="24" t="s">
        <v>507</v>
      </c>
      <c r="D4116" s="24" t="s">
        <v>826</v>
      </c>
      <c r="E4116" s="24" t="s">
        <v>113</v>
      </c>
      <c r="F4116" s="38" t="n">
        <v>500</v>
      </c>
      <c r="G4116" s="42" t="n">
        <f aca="false">DATE(YEAR(B4116),MONTH(B4116),1)</f>
        <v>46082</v>
      </c>
      <c r="H4116" s="24" t="str">
        <f aca="false">INDEX(Customers!$B$2:$B$601,MATCH(C4116,Customers!$A$2:$A$601,0))</f>
        <v>Western</v>
      </c>
      <c r="I4116" s="43" t="n">
        <f aca="false">ROUND(MIN(INDEX(Assumptions!$D$13:$D$18,MATCH(E4116,Assumptions!$A$13:$A$18,0)),MAX(INDEX(Assumptions!$C$13:$C$18,MATCH(E4116,Assumptions!$A$13:$A$18,0)),INDEX(Assumptions!$B$13:$B$18,MATCH(E4116,Assumptions!$A$13:$A$18,0))*F4116)),2)</f>
        <v>25</v>
      </c>
    </row>
    <row r="4117" customFormat="false" ht="15" hidden="false" customHeight="false" outlineLevel="0" collapsed="false">
      <c r="A4117" s="24" t="s">
        <v>4940</v>
      </c>
      <c r="B4117" s="39" t="n">
        <v>46112</v>
      </c>
      <c r="C4117" s="24" t="s">
        <v>516</v>
      </c>
      <c r="D4117" s="24" t="s">
        <v>174</v>
      </c>
      <c r="E4117" s="24" t="s">
        <v>107</v>
      </c>
      <c r="F4117" s="38" t="n">
        <v>3100</v>
      </c>
      <c r="G4117" s="42" t="n">
        <f aca="false">DATE(YEAR(B4117),MONTH(B4117),1)</f>
        <v>46082</v>
      </c>
      <c r="H4117" s="24" t="str">
        <f aca="false">INDEX(Customers!$B$2:$B$601,MATCH(C4117,Customers!$A$2:$A$601,0))</f>
        <v>Rift Valley</v>
      </c>
      <c r="I4117" s="43" t="n">
        <f aca="false">ROUND(MIN(INDEX(Assumptions!$D$13:$D$18,MATCH(E4117,Assumptions!$A$13:$A$18,0)),MAX(INDEX(Assumptions!$C$13:$C$18,MATCH(E4117,Assumptions!$A$13:$A$18,0)),INDEX(Assumptions!$B$13:$B$18,MATCH(E4117,Assumptions!$A$13:$A$18,0))*F4117)),2)</f>
        <v>0</v>
      </c>
    </row>
    <row r="4118" customFormat="false" ht="15" hidden="false" customHeight="false" outlineLevel="0" collapsed="false">
      <c r="A4118" s="24" t="s">
        <v>4941</v>
      </c>
      <c r="B4118" s="39" t="n">
        <v>46112</v>
      </c>
      <c r="C4118" s="24" t="s">
        <v>516</v>
      </c>
      <c r="D4118" s="24" t="s">
        <v>826</v>
      </c>
      <c r="E4118" s="24" t="s">
        <v>103</v>
      </c>
      <c r="F4118" s="38" t="n">
        <v>600</v>
      </c>
      <c r="G4118" s="42" t="n">
        <f aca="false">DATE(YEAR(B4118),MONTH(B4118),1)</f>
        <v>46082</v>
      </c>
      <c r="H4118" s="24" t="str">
        <f aca="false">INDEX(Customers!$B$2:$B$601,MATCH(C4118,Customers!$A$2:$A$601,0))</f>
        <v>Rift Valley</v>
      </c>
      <c r="I4118" s="43" t="n">
        <f aca="false">ROUND(MIN(INDEX(Assumptions!$D$13:$D$18,MATCH(E4118,Assumptions!$A$13:$A$18,0)),MAX(INDEX(Assumptions!$C$13:$C$18,MATCH(E4118,Assumptions!$A$13:$A$18,0)),INDEX(Assumptions!$B$13:$B$18,MATCH(E4118,Assumptions!$A$13:$A$18,0))*F4118)),2)</f>
        <v>6</v>
      </c>
    </row>
    <row r="4119" customFormat="false" ht="15" hidden="false" customHeight="false" outlineLevel="0" collapsed="false">
      <c r="A4119" s="24" t="s">
        <v>4942</v>
      </c>
      <c r="B4119" s="39" t="n">
        <v>46112</v>
      </c>
      <c r="C4119" s="24" t="s">
        <v>520</v>
      </c>
      <c r="D4119" s="24" t="s">
        <v>826</v>
      </c>
      <c r="E4119" s="24" t="s">
        <v>103</v>
      </c>
      <c r="F4119" s="38" t="n">
        <v>4400</v>
      </c>
      <c r="G4119" s="42" t="n">
        <f aca="false">DATE(YEAR(B4119),MONTH(B4119),1)</f>
        <v>46082</v>
      </c>
      <c r="H4119" s="24" t="str">
        <f aca="false">INDEX(Customers!$B$2:$B$601,MATCH(C4119,Customers!$A$2:$A$601,0))</f>
        <v>Coast</v>
      </c>
      <c r="I4119" s="43" t="n">
        <f aca="false">ROUND(MIN(INDEX(Assumptions!$D$13:$D$18,MATCH(E4119,Assumptions!$A$13:$A$18,0)),MAX(INDEX(Assumptions!$C$13:$C$18,MATCH(E4119,Assumptions!$A$13:$A$18,0)),INDEX(Assumptions!$B$13:$B$18,MATCH(E4119,Assumptions!$A$13:$A$18,0))*F4119)),2)</f>
        <v>44</v>
      </c>
    </row>
    <row r="4120" customFormat="false" ht="15" hidden="false" customHeight="false" outlineLevel="0" collapsed="false">
      <c r="A4120" s="24" t="s">
        <v>4943</v>
      </c>
      <c r="B4120" s="39" t="n">
        <v>46112</v>
      </c>
      <c r="C4120" s="24" t="s">
        <v>537</v>
      </c>
      <c r="D4120" s="24" t="s">
        <v>164</v>
      </c>
      <c r="E4120" s="24" t="s">
        <v>105</v>
      </c>
      <c r="F4120" s="38" t="n">
        <v>2450</v>
      </c>
      <c r="G4120" s="42" t="n">
        <f aca="false">DATE(YEAR(B4120),MONTH(B4120),1)</f>
        <v>46082</v>
      </c>
      <c r="H4120" s="24" t="str">
        <f aca="false">INDEX(Customers!$B$2:$B$601,MATCH(C4120,Customers!$A$2:$A$601,0))</f>
        <v>Central</v>
      </c>
      <c r="I4120" s="43" t="n">
        <f aca="false">ROUND(MIN(INDEX(Assumptions!$D$13:$D$18,MATCH(E4120,Assumptions!$A$13:$A$18,0)),MAX(INDEX(Assumptions!$C$13:$C$18,MATCH(E4120,Assumptions!$A$13:$A$18,0)),INDEX(Assumptions!$B$13:$B$18,MATCH(E4120,Assumptions!$A$13:$A$18,0))*F4120)),2)</f>
        <v>36.75</v>
      </c>
    </row>
    <row r="4121" customFormat="false" ht="15" hidden="false" customHeight="false" outlineLevel="0" collapsed="false">
      <c r="A4121" s="24" t="s">
        <v>4944</v>
      </c>
      <c r="B4121" s="39" t="n">
        <v>46112</v>
      </c>
      <c r="C4121" s="24" t="s">
        <v>543</v>
      </c>
      <c r="D4121" s="24" t="s">
        <v>826</v>
      </c>
      <c r="E4121" s="24" t="s">
        <v>109</v>
      </c>
      <c r="F4121" s="38" t="n">
        <v>3750</v>
      </c>
      <c r="G4121" s="42" t="n">
        <f aca="false">DATE(YEAR(B4121),MONTH(B4121),1)</f>
        <v>46082</v>
      </c>
      <c r="H4121" s="24" t="str">
        <f aca="false">INDEX(Customers!$B$2:$B$601,MATCH(C4121,Customers!$A$2:$A$601,0))</f>
        <v>Central</v>
      </c>
      <c r="I4121" s="43" t="n">
        <f aca="false">ROUND(MIN(INDEX(Assumptions!$D$13:$D$18,MATCH(E4121,Assumptions!$A$13:$A$18,0)),MAX(INDEX(Assumptions!$C$13:$C$18,MATCH(E4121,Assumptions!$A$13:$A$18,0)),INDEX(Assumptions!$B$13:$B$18,MATCH(E4121,Assumptions!$A$13:$A$18,0))*F4121)),2)</f>
        <v>15</v>
      </c>
    </row>
    <row r="4122" customFormat="false" ht="15" hidden="false" customHeight="false" outlineLevel="0" collapsed="false">
      <c r="A4122" s="24" t="s">
        <v>4945</v>
      </c>
      <c r="B4122" s="39" t="n">
        <v>46112</v>
      </c>
      <c r="C4122" s="24" t="s">
        <v>547</v>
      </c>
      <c r="D4122" s="24" t="s">
        <v>163</v>
      </c>
      <c r="E4122" s="24" t="s">
        <v>107</v>
      </c>
      <c r="F4122" s="38" t="n">
        <v>3270</v>
      </c>
      <c r="G4122" s="42" t="n">
        <f aca="false">DATE(YEAR(B4122),MONTH(B4122),1)</f>
        <v>46082</v>
      </c>
      <c r="H4122" s="24" t="str">
        <f aca="false">INDEX(Customers!$B$2:$B$601,MATCH(C4122,Customers!$A$2:$A$601,0))</f>
        <v>Central</v>
      </c>
      <c r="I4122" s="43" t="n">
        <f aca="false">ROUND(MIN(INDEX(Assumptions!$D$13:$D$18,MATCH(E4122,Assumptions!$A$13:$A$18,0)),MAX(INDEX(Assumptions!$C$13:$C$18,MATCH(E4122,Assumptions!$A$13:$A$18,0)),INDEX(Assumptions!$B$13:$B$18,MATCH(E4122,Assumptions!$A$13:$A$18,0))*F4122)),2)</f>
        <v>0</v>
      </c>
    </row>
    <row r="4123" customFormat="false" ht="15" hidden="false" customHeight="false" outlineLevel="0" collapsed="false">
      <c r="A4123" s="24" t="s">
        <v>4946</v>
      </c>
      <c r="B4123" s="39" t="n">
        <v>46112</v>
      </c>
      <c r="C4123" s="24" t="s">
        <v>554</v>
      </c>
      <c r="D4123" s="24" t="s">
        <v>187</v>
      </c>
      <c r="E4123" s="24" t="s">
        <v>107</v>
      </c>
      <c r="F4123" s="38" t="n">
        <v>5990</v>
      </c>
      <c r="G4123" s="42" t="n">
        <f aca="false">DATE(YEAR(B4123),MONTH(B4123),1)</f>
        <v>46082</v>
      </c>
      <c r="H4123" s="24" t="str">
        <f aca="false">INDEX(Customers!$B$2:$B$601,MATCH(C4123,Customers!$A$2:$A$601,0))</f>
        <v>Coast</v>
      </c>
      <c r="I4123" s="43" t="n">
        <f aca="false">ROUND(MIN(INDEX(Assumptions!$D$13:$D$18,MATCH(E4123,Assumptions!$A$13:$A$18,0)),MAX(INDEX(Assumptions!$C$13:$C$18,MATCH(E4123,Assumptions!$A$13:$A$18,0)),INDEX(Assumptions!$B$13:$B$18,MATCH(E4123,Assumptions!$A$13:$A$18,0))*F4123)),2)</f>
        <v>0</v>
      </c>
    </row>
    <row r="4124" customFormat="false" ht="15" hidden="false" customHeight="false" outlineLevel="0" collapsed="false">
      <c r="A4124" s="24" t="s">
        <v>4947</v>
      </c>
      <c r="B4124" s="39" t="n">
        <v>46112</v>
      </c>
      <c r="C4124" s="24" t="s">
        <v>563</v>
      </c>
      <c r="D4124" s="24" t="s">
        <v>826</v>
      </c>
      <c r="E4124" s="24" t="s">
        <v>103</v>
      </c>
      <c r="F4124" s="38" t="n">
        <v>1730</v>
      </c>
      <c r="G4124" s="42" t="n">
        <f aca="false">DATE(YEAR(B4124),MONTH(B4124),1)</f>
        <v>46082</v>
      </c>
      <c r="H4124" s="24" t="str">
        <f aca="false">INDEX(Customers!$B$2:$B$601,MATCH(C4124,Customers!$A$2:$A$601,0))</f>
        <v>Nairobi</v>
      </c>
      <c r="I4124" s="43" t="n">
        <f aca="false">ROUND(MIN(INDEX(Assumptions!$D$13:$D$18,MATCH(E4124,Assumptions!$A$13:$A$18,0)),MAX(INDEX(Assumptions!$C$13:$C$18,MATCH(E4124,Assumptions!$A$13:$A$18,0)),INDEX(Assumptions!$B$13:$B$18,MATCH(E4124,Assumptions!$A$13:$A$18,0))*F4124)),2)</f>
        <v>17.3</v>
      </c>
    </row>
    <row r="4125" customFormat="false" ht="15" hidden="false" customHeight="false" outlineLevel="0" collapsed="false">
      <c r="A4125" s="24" t="s">
        <v>4948</v>
      </c>
      <c r="B4125" s="39" t="n">
        <v>46112</v>
      </c>
      <c r="C4125" s="24" t="s">
        <v>563</v>
      </c>
      <c r="D4125" s="24" t="s">
        <v>826</v>
      </c>
      <c r="E4125" s="24" t="s">
        <v>103</v>
      </c>
      <c r="F4125" s="38" t="n">
        <v>1070</v>
      </c>
      <c r="G4125" s="42" t="n">
        <f aca="false">DATE(YEAR(B4125),MONTH(B4125),1)</f>
        <v>46082</v>
      </c>
      <c r="H4125" s="24" t="str">
        <f aca="false">INDEX(Customers!$B$2:$B$601,MATCH(C4125,Customers!$A$2:$A$601,0))</f>
        <v>Nairobi</v>
      </c>
      <c r="I4125" s="43" t="n">
        <f aca="false">ROUND(MIN(INDEX(Assumptions!$D$13:$D$18,MATCH(E4125,Assumptions!$A$13:$A$18,0)),MAX(INDEX(Assumptions!$C$13:$C$18,MATCH(E4125,Assumptions!$A$13:$A$18,0)),INDEX(Assumptions!$B$13:$B$18,MATCH(E4125,Assumptions!$A$13:$A$18,0))*F4125)),2)</f>
        <v>10.7</v>
      </c>
    </row>
    <row r="4126" customFormat="false" ht="15" hidden="false" customHeight="false" outlineLevel="0" collapsed="false">
      <c r="A4126" s="24" t="s">
        <v>4949</v>
      </c>
      <c r="B4126" s="39" t="n">
        <v>46112</v>
      </c>
      <c r="C4126" s="24" t="s">
        <v>574</v>
      </c>
      <c r="D4126" s="24" t="s">
        <v>826</v>
      </c>
      <c r="E4126" s="24" t="s">
        <v>103</v>
      </c>
      <c r="F4126" s="38" t="n">
        <v>2030</v>
      </c>
      <c r="G4126" s="42" t="n">
        <f aca="false">DATE(YEAR(B4126),MONTH(B4126),1)</f>
        <v>46082</v>
      </c>
      <c r="H4126" s="24" t="str">
        <f aca="false">INDEX(Customers!$B$2:$B$601,MATCH(C4126,Customers!$A$2:$A$601,0))</f>
        <v>Central</v>
      </c>
      <c r="I4126" s="43" t="n">
        <f aca="false">ROUND(MIN(INDEX(Assumptions!$D$13:$D$18,MATCH(E4126,Assumptions!$A$13:$A$18,0)),MAX(INDEX(Assumptions!$C$13:$C$18,MATCH(E4126,Assumptions!$A$13:$A$18,0)),INDEX(Assumptions!$B$13:$B$18,MATCH(E4126,Assumptions!$A$13:$A$18,0))*F4126)),2)</f>
        <v>20.3</v>
      </c>
    </row>
    <row r="4127" customFormat="false" ht="15" hidden="false" customHeight="false" outlineLevel="0" collapsed="false">
      <c r="A4127" s="24" t="s">
        <v>4950</v>
      </c>
      <c r="B4127" s="39" t="n">
        <v>46112</v>
      </c>
      <c r="C4127" s="24" t="s">
        <v>588</v>
      </c>
      <c r="D4127" s="24" t="s">
        <v>826</v>
      </c>
      <c r="E4127" s="24" t="s">
        <v>113</v>
      </c>
      <c r="F4127" s="38" t="n">
        <v>1000</v>
      </c>
      <c r="G4127" s="42" t="n">
        <f aca="false">DATE(YEAR(B4127),MONTH(B4127),1)</f>
        <v>46082</v>
      </c>
      <c r="H4127" s="24" t="str">
        <f aca="false">INDEX(Customers!$B$2:$B$601,MATCH(C4127,Customers!$A$2:$A$601,0))</f>
        <v>Nairobi</v>
      </c>
      <c r="I4127" s="43" t="n">
        <f aca="false">ROUND(MIN(INDEX(Assumptions!$D$13:$D$18,MATCH(E4127,Assumptions!$A$13:$A$18,0)),MAX(INDEX(Assumptions!$C$13:$C$18,MATCH(E4127,Assumptions!$A$13:$A$18,0)),INDEX(Assumptions!$B$13:$B$18,MATCH(E4127,Assumptions!$A$13:$A$18,0))*F4127)),2)</f>
        <v>50</v>
      </c>
    </row>
    <row r="4128" customFormat="false" ht="15" hidden="false" customHeight="false" outlineLevel="0" collapsed="false">
      <c r="A4128" s="24" t="s">
        <v>4951</v>
      </c>
      <c r="B4128" s="39" t="n">
        <v>46112</v>
      </c>
      <c r="C4128" s="24" t="s">
        <v>608</v>
      </c>
      <c r="D4128" s="24" t="s">
        <v>826</v>
      </c>
      <c r="E4128" s="24" t="s">
        <v>109</v>
      </c>
      <c r="F4128" s="38" t="n">
        <v>7750</v>
      </c>
      <c r="G4128" s="42" t="n">
        <f aca="false">DATE(YEAR(B4128),MONTH(B4128),1)</f>
        <v>46082</v>
      </c>
      <c r="H4128" s="24" t="str">
        <f aca="false">INDEX(Customers!$B$2:$B$601,MATCH(C4128,Customers!$A$2:$A$601,0))</f>
        <v>Eastern</v>
      </c>
      <c r="I4128" s="43" t="n">
        <f aca="false">ROUND(MIN(INDEX(Assumptions!$D$13:$D$18,MATCH(E4128,Assumptions!$A$13:$A$18,0)),MAX(INDEX(Assumptions!$C$13:$C$18,MATCH(E4128,Assumptions!$A$13:$A$18,0)),INDEX(Assumptions!$B$13:$B$18,MATCH(E4128,Assumptions!$A$13:$A$18,0))*F4128)),2)</f>
        <v>31</v>
      </c>
    </row>
    <row r="4129" customFormat="false" ht="15" hidden="false" customHeight="false" outlineLevel="0" collapsed="false">
      <c r="A4129" s="24" t="s">
        <v>4952</v>
      </c>
      <c r="B4129" s="39" t="n">
        <v>46112</v>
      </c>
      <c r="C4129" s="24" t="s">
        <v>614</v>
      </c>
      <c r="D4129" s="24" t="s">
        <v>826</v>
      </c>
      <c r="E4129" s="24" t="s">
        <v>103</v>
      </c>
      <c r="F4129" s="38" t="n">
        <v>3840</v>
      </c>
      <c r="G4129" s="42" t="n">
        <f aca="false">DATE(YEAR(B4129),MONTH(B4129),1)</f>
        <v>46082</v>
      </c>
      <c r="H4129" s="24" t="str">
        <f aca="false">INDEX(Customers!$B$2:$B$601,MATCH(C4129,Customers!$A$2:$A$601,0))</f>
        <v>Central</v>
      </c>
      <c r="I4129" s="43" t="n">
        <f aca="false">ROUND(MIN(INDEX(Assumptions!$D$13:$D$18,MATCH(E4129,Assumptions!$A$13:$A$18,0)),MAX(INDEX(Assumptions!$C$13:$C$18,MATCH(E4129,Assumptions!$A$13:$A$18,0)),INDEX(Assumptions!$B$13:$B$18,MATCH(E4129,Assumptions!$A$13:$A$18,0))*F4129)),2)</f>
        <v>38.4</v>
      </c>
    </row>
    <row r="4130" customFormat="false" ht="15" hidden="false" customHeight="false" outlineLevel="0" collapsed="false">
      <c r="A4130" s="24" t="s">
        <v>4953</v>
      </c>
      <c r="B4130" s="39" t="n">
        <v>46112</v>
      </c>
      <c r="C4130" s="24" t="s">
        <v>617</v>
      </c>
      <c r="D4130" s="24" t="s">
        <v>826</v>
      </c>
      <c r="E4130" s="24" t="s">
        <v>103</v>
      </c>
      <c r="F4130" s="38" t="n">
        <v>3750</v>
      </c>
      <c r="G4130" s="42" t="n">
        <f aca="false">DATE(YEAR(B4130),MONTH(B4130),1)</f>
        <v>46082</v>
      </c>
      <c r="H4130" s="24" t="str">
        <f aca="false">INDEX(Customers!$B$2:$B$601,MATCH(C4130,Customers!$A$2:$A$601,0))</f>
        <v>Nairobi</v>
      </c>
      <c r="I4130" s="43" t="n">
        <f aca="false">ROUND(MIN(INDEX(Assumptions!$D$13:$D$18,MATCH(E4130,Assumptions!$A$13:$A$18,0)),MAX(INDEX(Assumptions!$C$13:$C$18,MATCH(E4130,Assumptions!$A$13:$A$18,0)),INDEX(Assumptions!$B$13:$B$18,MATCH(E4130,Assumptions!$A$13:$A$18,0))*F4130)),2)</f>
        <v>37.5</v>
      </c>
    </row>
    <row r="4131" customFormat="false" ht="15" hidden="false" customHeight="false" outlineLevel="0" collapsed="false">
      <c r="A4131" s="24" t="s">
        <v>4954</v>
      </c>
      <c r="B4131" s="39" t="n">
        <v>46112</v>
      </c>
      <c r="C4131" s="24" t="s">
        <v>625</v>
      </c>
      <c r="D4131" s="24" t="s">
        <v>826</v>
      </c>
      <c r="E4131" s="24" t="s">
        <v>103</v>
      </c>
      <c r="F4131" s="38" t="n">
        <v>190</v>
      </c>
      <c r="G4131" s="42" t="n">
        <f aca="false">DATE(YEAR(B4131),MONTH(B4131),1)</f>
        <v>46082</v>
      </c>
      <c r="H4131" s="24" t="str">
        <f aca="false">INDEX(Customers!$B$2:$B$601,MATCH(C4131,Customers!$A$2:$A$601,0))</f>
        <v>Nairobi</v>
      </c>
      <c r="I4131" s="43" t="n">
        <f aca="false">ROUND(MIN(INDEX(Assumptions!$D$13:$D$18,MATCH(E4131,Assumptions!$A$13:$A$18,0)),MAX(INDEX(Assumptions!$C$13:$C$18,MATCH(E4131,Assumptions!$A$13:$A$18,0)),INDEX(Assumptions!$B$13:$B$18,MATCH(E4131,Assumptions!$A$13:$A$18,0))*F4131)),2)</f>
        <v>5</v>
      </c>
    </row>
    <row r="4132" customFormat="false" ht="15" hidden="false" customHeight="false" outlineLevel="0" collapsed="false">
      <c r="A4132" s="24" t="s">
        <v>4955</v>
      </c>
      <c r="B4132" s="39" t="n">
        <v>46112</v>
      </c>
      <c r="C4132" s="24" t="s">
        <v>661</v>
      </c>
      <c r="D4132" s="24" t="s">
        <v>189</v>
      </c>
      <c r="E4132" s="24" t="s">
        <v>105</v>
      </c>
      <c r="F4132" s="38" t="n">
        <v>27830</v>
      </c>
      <c r="G4132" s="42" t="n">
        <f aca="false">DATE(YEAR(B4132),MONTH(B4132),1)</f>
        <v>46082</v>
      </c>
      <c r="H4132" s="24" t="str">
        <f aca="false">INDEX(Customers!$B$2:$B$601,MATCH(C4132,Customers!$A$2:$A$601,0))</f>
        <v>Coast</v>
      </c>
      <c r="I4132" s="43" t="n">
        <f aca="false">ROUND(MIN(INDEX(Assumptions!$D$13:$D$18,MATCH(E4132,Assumptions!$A$13:$A$18,0)),MAX(INDEX(Assumptions!$C$13:$C$18,MATCH(E4132,Assumptions!$A$13:$A$18,0)),INDEX(Assumptions!$B$13:$B$18,MATCH(E4132,Assumptions!$A$13:$A$18,0))*F4132)),2)</f>
        <v>200</v>
      </c>
    </row>
    <row r="4133" customFormat="false" ht="15" hidden="false" customHeight="false" outlineLevel="0" collapsed="false">
      <c r="A4133" s="24" t="s">
        <v>4956</v>
      </c>
      <c r="B4133" s="39" t="n">
        <v>46112</v>
      </c>
      <c r="C4133" s="24" t="s">
        <v>682</v>
      </c>
      <c r="D4133" s="24" t="s">
        <v>826</v>
      </c>
      <c r="E4133" s="24" t="s">
        <v>109</v>
      </c>
      <c r="F4133" s="38" t="n">
        <v>4600</v>
      </c>
      <c r="G4133" s="42" t="n">
        <f aca="false">DATE(YEAR(B4133),MONTH(B4133),1)</f>
        <v>46082</v>
      </c>
      <c r="H4133" s="24" t="str">
        <f aca="false">INDEX(Customers!$B$2:$B$601,MATCH(C4133,Customers!$A$2:$A$601,0))</f>
        <v>Rift Valley</v>
      </c>
      <c r="I4133" s="43" t="n">
        <f aca="false">ROUND(MIN(INDEX(Assumptions!$D$13:$D$18,MATCH(E4133,Assumptions!$A$13:$A$18,0)),MAX(INDEX(Assumptions!$C$13:$C$18,MATCH(E4133,Assumptions!$A$13:$A$18,0)),INDEX(Assumptions!$B$13:$B$18,MATCH(E4133,Assumptions!$A$13:$A$18,0))*F4133)),2)</f>
        <v>18.4</v>
      </c>
    </row>
    <row r="4134" customFormat="false" ht="15" hidden="false" customHeight="false" outlineLevel="0" collapsed="false">
      <c r="A4134" s="24" t="s">
        <v>4957</v>
      </c>
      <c r="B4134" s="39" t="n">
        <v>46112</v>
      </c>
      <c r="C4134" s="24" t="s">
        <v>694</v>
      </c>
      <c r="D4134" s="24" t="s">
        <v>826</v>
      </c>
      <c r="E4134" s="24" t="s">
        <v>111</v>
      </c>
      <c r="F4134" s="38" t="n">
        <v>50</v>
      </c>
      <c r="G4134" s="42" t="n">
        <f aca="false">DATE(YEAR(B4134),MONTH(B4134),1)</f>
        <v>46082</v>
      </c>
      <c r="H4134" s="24" t="str">
        <f aca="false">INDEX(Customers!$B$2:$B$601,MATCH(C4134,Customers!$A$2:$A$601,0))</f>
        <v>Western</v>
      </c>
      <c r="I4134" s="43" t="n">
        <f aca="false">ROUND(MIN(INDEX(Assumptions!$D$13:$D$18,MATCH(E4134,Assumptions!$A$13:$A$18,0)),MAX(INDEX(Assumptions!$C$13:$C$18,MATCH(E4134,Assumptions!$A$13:$A$18,0)),INDEX(Assumptions!$B$13:$B$18,MATCH(E4134,Assumptions!$A$13:$A$18,0))*F4134)),2)</f>
        <v>2</v>
      </c>
    </row>
    <row r="4135" customFormat="false" ht="15" hidden="false" customHeight="false" outlineLevel="0" collapsed="false">
      <c r="A4135" s="24" t="s">
        <v>4958</v>
      </c>
      <c r="B4135" s="39" t="n">
        <v>46112</v>
      </c>
      <c r="C4135" s="24" t="s">
        <v>696</v>
      </c>
      <c r="D4135" s="24" t="s">
        <v>826</v>
      </c>
      <c r="E4135" s="24" t="s">
        <v>113</v>
      </c>
      <c r="F4135" s="38" t="n">
        <v>250</v>
      </c>
      <c r="G4135" s="42" t="n">
        <f aca="false">DATE(YEAR(B4135),MONTH(B4135),1)</f>
        <v>46082</v>
      </c>
      <c r="H4135" s="24" t="str">
        <f aca="false">INDEX(Customers!$B$2:$B$601,MATCH(C4135,Customers!$A$2:$A$601,0))</f>
        <v>Western</v>
      </c>
      <c r="I4135" s="43" t="n">
        <f aca="false">ROUND(MIN(INDEX(Assumptions!$D$13:$D$18,MATCH(E4135,Assumptions!$A$13:$A$18,0)),MAX(INDEX(Assumptions!$C$13:$C$18,MATCH(E4135,Assumptions!$A$13:$A$18,0)),INDEX(Assumptions!$B$13:$B$18,MATCH(E4135,Assumptions!$A$13:$A$18,0))*F4135)),2)</f>
        <v>12.5</v>
      </c>
    </row>
    <row r="4136" customFormat="false" ht="15" hidden="false" customHeight="false" outlineLevel="0" collapsed="false">
      <c r="A4136" s="24" t="s">
        <v>4959</v>
      </c>
      <c r="B4136" s="39" t="n">
        <v>46112</v>
      </c>
      <c r="C4136" s="24" t="s">
        <v>723</v>
      </c>
      <c r="D4136" s="24" t="s">
        <v>206</v>
      </c>
      <c r="E4136" s="24" t="s">
        <v>105</v>
      </c>
      <c r="F4136" s="38" t="n">
        <v>8070</v>
      </c>
      <c r="G4136" s="42" t="n">
        <f aca="false">DATE(YEAR(B4136),MONTH(B4136),1)</f>
        <v>46082</v>
      </c>
      <c r="H4136" s="24" t="str">
        <f aca="false">INDEX(Customers!$B$2:$B$601,MATCH(C4136,Customers!$A$2:$A$601,0))</f>
        <v>Eastern</v>
      </c>
      <c r="I4136" s="43" t="n">
        <f aca="false">ROUND(MIN(INDEX(Assumptions!$D$13:$D$18,MATCH(E4136,Assumptions!$A$13:$A$18,0)),MAX(INDEX(Assumptions!$C$13:$C$18,MATCH(E4136,Assumptions!$A$13:$A$18,0)),INDEX(Assumptions!$B$13:$B$18,MATCH(E4136,Assumptions!$A$13:$A$18,0))*F4136)),2)</f>
        <v>121.05</v>
      </c>
    </row>
    <row r="4137" customFormat="false" ht="15" hidden="false" customHeight="false" outlineLevel="0" collapsed="false">
      <c r="A4137" s="24" t="s">
        <v>4960</v>
      </c>
      <c r="B4137" s="39" t="n">
        <v>46112</v>
      </c>
      <c r="C4137" s="24" t="s">
        <v>724</v>
      </c>
      <c r="D4137" s="24" t="s">
        <v>826</v>
      </c>
      <c r="E4137" s="24" t="s">
        <v>113</v>
      </c>
      <c r="F4137" s="38" t="n">
        <v>250</v>
      </c>
      <c r="G4137" s="42" t="n">
        <f aca="false">DATE(YEAR(B4137),MONTH(B4137),1)</f>
        <v>46082</v>
      </c>
      <c r="H4137" s="24" t="str">
        <f aca="false">INDEX(Customers!$B$2:$B$601,MATCH(C4137,Customers!$A$2:$A$601,0))</f>
        <v>Central</v>
      </c>
      <c r="I4137" s="43" t="n">
        <f aca="false">ROUND(MIN(INDEX(Assumptions!$D$13:$D$18,MATCH(E4137,Assumptions!$A$13:$A$18,0)),MAX(INDEX(Assumptions!$C$13:$C$18,MATCH(E4137,Assumptions!$A$13:$A$18,0)),INDEX(Assumptions!$B$13:$B$18,MATCH(E4137,Assumptions!$A$13:$A$18,0))*F4137)),2)</f>
        <v>12.5</v>
      </c>
    </row>
    <row r="4138" customFormat="false" ht="15" hidden="false" customHeight="false" outlineLevel="0" collapsed="false">
      <c r="A4138" s="24" t="s">
        <v>4961</v>
      </c>
      <c r="B4138" s="39" t="n">
        <v>46112</v>
      </c>
      <c r="C4138" s="24" t="s">
        <v>726</v>
      </c>
      <c r="D4138" s="24" t="s">
        <v>826</v>
      </c>
      <c r="E4138" s="24" t="s">
        <v>111</v>
      </c>
      <c r="F4138" s="38" t="n">
        <v>50</v>
      </c>
      <c r="G4138" s="42" t="n">
        <f aca="false">DATE(YEAR(B4138),MONTH(B4138),1)</f>
        <v>46082</v>
      </c>
      <c r="H4138" s="24" t="str">
        <f aca="false">INDEX(Customers!$B$2:$B$601,MATCH(C4138,Customers!$A$2:$A$601,0))</f>
        <v>Nairobi</v>
      </c>
      <c r="I4138" s="43" t="n">
        <f aca="false">ROUND(MIN(INDEX(Assumptions!$D$13:$D$18,MATCH(E4138,Assumptions!$A$13:$A$18,0)),MAX(INDEX(Assumptions!$C$13:$C$18,MATCH(E4138,Assumptions!$A$13:$A$18,0)),INDEX(Assumptions!$B$13:$B$18,MATCH(E4138,Assumptions!$A$13:$A$18,0))*F4138)),2)</f>
        <v>2</v>
      </c>
    </row>
    <row r="4139" customFormat="false" ht="15" hidden="false" customHeight="false" outlineLevel="0" collapsed="false">
      <c r="A4139" s="24" t="s">
        <v>4962</v>
      </c>
      <c r="B4139" s="39" t="n">
        <v>46112</v>
      </c>
      <c r="C4139" s="24" t="s">
        <v>760</v>
      </c>
      <c r="D4139" s="24" t="s">
        <v>826</v>
      </c>
      <c r="E4139" s="24" t="s">
        <v>103</v>
      </c>
      <c r="F4139" s="38" t="n">
        <v>620</v>
      </c>
      <c r="G4139" s="42" t="n">
        <f aca="false">DATE(YEAR(B4139),MONTH(B4139),1)</f>
        <v>46082</v>
      </c>
      <c r="H4139" s="24" t="str">
        <f aca="false">INDEX(Customers!$B$2:$B$601,MATCH(C4139,Customers!$A$2:$A$601,0))</f>
        <v>Rift Valley</v>
      </c>
      <c r="I4139" s="43" t="n">
        <f aca="false">ROUND(MIN(INDEX(Assumptions!$D$13:$D$18,MATCH(E4139,Assumptions!$A$13:$A$18,0)),MAX(INDEX(Assumptions!$C$13:$C$18,MATCH(E4139,Assumptions!$A$13:$A$18,0)),INDEX(Assumptions!$B$13:$B$18,MATCH(E4139,Assumptions!$A$13:$A$18,0))*F4139)),2)</f>
        <v>6.2</v>
      </c>
    </row>
    <row r="4140" customFormat="false" ht="15" hidden="false" customHeight="false" outlineLevel="0" collapsed="false">
      <c r="A4140" s="24" t="s">
        <v>4963</v>
      </c>
      <c r="B4140" s="39" t="n">
        <v>46112</v>
      </c>
      <c r="C4140" s="24" t="s">
        <v>762</v>
      </c>
      <c r="D4140" s="24" t="s">
        <v>826</v>
      </c>
      <c r="E4140" s="24" t="s">
        <v>103</v>
      </c>
      <c r="F4140" s="38" t="n">
        <v>310</v>
      </c>
      <c r="G4140" s="42" t="n">
        <f aca="false">DATE(YEAR(B4140),MONTH(B4140),1)</f>
        <v>46082</v>
      </c>
      <c r="H4140" s="24" t="str">
        <f aca="false">INDEX(Customers!$B$2:$B$601,MATCH(C4140,Customers!$A$2:$A$601,0))</f>
        <v>Western</v>
      </c>
      <c r="I4140" s="43" t="n">
        <f aca="false">ROUND(MIN(INDEX(Assumptions!$D$13:$D$18,MATCH(E4140,Assumptions!$A$13:$A$18,0)),MAX(INDEX(Assumptions!$C$13:$C$18,MATCH(E4140,Assumptions!$A$13:$A$18,0)),INDEX(Assumptions!$B$13:$B$18,MATCH(E4140,Assumptions!$A$13:$A$18,0))*F4140)),2)</f>
        <v>5</v>
      </c>
    </row>
    <row r="4141" customFormat="false" ht="15" hidden="false" customHeight="false" outlineLevel="0" collapsed="false">
      <c r="A4141" s="24" t="s">
        <v>4964</v>
      </c>
      <c r="B4141" s="39" t="n">
        <v>46112</v>
      </c>
      <c r="C4141" s="24" t="s">
        <v>767</v>
      </c>
      <c r="D4141" s="24" t="s">
        <v>152</v>
      </c>
      <c r="E4141" s="24" t="s">
        <v>105</v>
      </c>
      <c r="F4141" s="38" t="n">
        <v>20120</v>
      </c>
      <c r="G4141" s="42" t="n">
        <f aca="false">DATE(YEAR(B4141),MONTH(B4141),1)</f>
        <v>46082</v>
      </c>
      <c r="H4141" s="24" t="str">
        <f aca="false">INDEX(Customers!$B$2:$B$601,MATCH(C4141,Customers!$A$2:$A$601,0))</f>
        <v>Nairobi</v>
      </c>
      <c r="I4141" s="43" t="n">
        <f aca="false">ROUND(MIN(INDEX(Assumptions!$D$13:$D$18,MATCH(E4141,Assumptions!$A$13:$A$18,0)),MAX(INDEX(Assumptions!$C$13:$C$18,MATCH(E4141,Assumptions!$A$13:$A$18,0)),INDEX(Assumptions!$B$13:$B$18,MATCH(E4141,Assumptions!$A$13:$A$18,0))*F4141)),2)</f>
        <v>200</v>
      </c>
    </row>
    <row r="4142" customFormat="false" ht="15" hidden="false" customHeight="false" outlineLevel="0" collapsed="false">
      <c r="A4142" s="24" t="s">
        <v>4965</v>
      </c>
      <c r="B4142" s="39" t="n">
        <v>46112</v>
      </c>
      <c r="C4142" s="24" t="s">
        <v>774</v>
      </c>
      <c r="D4142" s="24" t="s">
        <v>195</v>
      </c>
      <c r="E4142" s="24" t="s">
        <v>105</v>
      </c>
      <c r="F4142" s="38" t="n">
        <v>11290</v>
      </c>
      <c r="G4142" s="42" t="n">
        <f aca="false">DATE(YEAR(B4142),MONTH(B4142),1)</f>
        <v>46082</v>
      </c>
      <c r="H4142" s="24" t="str">
        <f aca="false">INDEX(Customers!$B$2:$B$601,MATCH(C4142,Customers!$A$2:$A$601,0))</f>
        <v>Western</v>
      </c>
      <c r="I4142" s="43" t="n">
        <f aca="false">ROUND(MIN(INDEX(Assumptions!$D$13:$D$18,MATCH(E4142,Assumptions!$A$13:$A$18,0)),MAX(INDEX(Assumptions!$C$13:$C$18,MATCH(E4142,Assumptions!$A$13:$A$18,0)),INDEX(Assumptions!$B$13:$B$18,MATCH(E4142,Assumptions!$A$13:$A$18,0))*F4142)),2)</f>
        <v>169.35</v>
      </c>
    </row>
    <row r="4143" customFormat="false" ht="15" hidden="false" customHeight="false" outlineLevel="0" collapsed="false">
      <c r="A4143" s="24" t="s">
        <v>4966</v>
      </c>
      <c r="B4143" s="39" t="n">
        <v>46112</v>
      </c>
      <c r="C4143" s="24" t="s">
        <v>778</v>
      </c>
      <c r="D4143" s="24" t="s">
        <v>826</v>
      </c>
      <c r="E4143" s="24" t="s">
        <v>109</v>
      </c>
      <c r="F4143" s="38" t="n">
        <v>890</v>
      </c>
      <c r="G4143" s="42" t="n">
        <f aca="false">DATE(YEAR(B4143),MONTH(B4143),1)</f>
        <v>46082</v>
      </c>
      <c r="H4143" s="24" t="str">
        <f aca="false">INDEX(Customers!$B$2:$B$601,MATCH(C4143,Customers!$A$2:$A$601,0))</f>
        <v>Nairobi</v>
      </c>
      <c r="I4143" s="43" t="n">
        <f aca="false">ROUND(MIN(INDEX(Assumptions!$D$13:$D$18,MATCH(E4143,Assumptions!$A$13:$A$18,0)),MAX(INDEX(Assumptions!$C$13:$C$18,MATCH(E4143,Assumptions!$A$13:$A$18,0)),INDEX(Assumptions!$B$13:$B$18,MATCH(E4143,Assumptions!$A$13:$A$18,0))*F4143)),2)</f>
        <v>3.56</v>
      </c>
    </row>
    <row r="4144" customFormat="false" ht="15" hidden="false" customHeight="false" outlineLevel="0" collapsed="false">
      <c r="A4144" s="24" t="s">
        <v>4967</v>
      </c>
      <c r="B4144" s="39" t="n">
        <v>46112</v>
      </c>
      <c r="C4144" s="24" t="s">
        <v>791</v>
      </c>
      <c r="D4144" s="24" t="s">
        <v>826</v>
      </c>
      <c r="E4144" s="24" t="s">
        <v>111</v>
      </c>
      <c r="F4144" s="38" t="n">
        <v>100</v>
      </c>
      <c r="G4144" s="42" t="n">
        <f aca="false">DATE(YEAR(B4144),MONTH(B4144),1)</f>
        <v>46082</v>
      </c>
      <c r="H4144" s="24" t="str">
        <f aca="false">INDEX(Customers!$B$2:$B$601,MATCH(C4144,Customers!$A$2:$A$601,0))</f>
        <v>Coast</v>
      </c>
      <c r="I4144" s="43" t="n">
        <f aca="false">ROUND(MIN(INDEX(Assumptions!$D$13:$D$18,MATCH(E4144,Assumptions!$A$13:$A$18,0)),MAX(INDEX(Assumptions!$C$13:$C$18,MATCH(E4144,Assumptions!$A$13:$A$18,0)),INDEX(Assumptions!$B$13:$B$18,MATCH(E4144,Assumptions!$A$13:$A$18,0))*F4144)),2)</f>
        <v>4</v>
      </c>
    </row>
    <row r="4145" customFormat="false" ht="15" hidden="false" customHeight="false" outlineLevel="0" collapsed="false">
      <c r="A4145" s="24" t="s">
        <v>4968</v>
      </c>
      <c r="B4145" s="39" t="n">
        <v>46112</v>
      </c>
      <c r="C4145" s="24" t="s">
        <v>807</v>
      </c>
      <c r="D4145" s="24" t="s">
        <v>826</v>
      </c>
      <c r="E4145" s="24" t="s">
        <v>103</v>
      </c>
      <c r="F4145" s="38" t="n">
        <v>3050</v>
      </c>
      <c r="G4145" s="42" t="n">
        <f aca="false">DATE(YEAR(B4145),MONTH(B4145),1)</f>
        <v>46082</v>
      </c>
      <c r="H4145" s="24" t="str">
        <f aca="false">INDEX(Customers!$B$2:$B$601,MATCH(C4145,Customers!$A$2:$A$601,0))</f>
        <v>Nairobi</v>
      </c>
      <c r="I4145" s="43" t="n">
        <f aca="false">ROUND(MIN(INDEX(Assumptions!$D$13:$D$18,MATCH(E4145,Assumptions!$A$13:$A$18,0)),MAX(INDEX(Assumptions!$C$13:$C$18,MATCH(E4145,Assumptions!$A$13:$A$18,0)),INDEX(Assumptions!$B$13:$B$18,MATCH(E4145,Assumptions!$A$13:$A$18,0))*F4145)),2)</f>
        <v>30.5</v>
      </c>
    </row>
    <row r="4146" customFormat="false" ht="15" hidden="false" customHeight="false" outlineLevel="0" collapsed="false">
      <c r="A4146" s="24" t="s">
        <v>4969</v>
      </c>
      <c r="B4146" s="39" t="n">
        <v>46112</v>
      </c>
      <c r="C4146" s="24" t="s">
        <v>808</v>
      </c>
      <c r="D4146" s="24" t="s">
        <v>826</v>
      </c>
      <c r="E4146" s="24" t="s">
        <v>113</v>
      </c>
      <c r="F4146" s="38" t="n">
        <v>500</v>
      </c>
      <c r="G4146" s="42" t="n">
        <f aca="false">DATE(YEAR(B4146),MONTH(B4146),1)</f>
        <v>46082</v>
      </c>
      <c r="H4146" s="24" t="str">
        <f aca="false">INDEX(Customers!$B$2:$B$601,MATCH(C4146,Customers!$A$2:$A$601,0))</f>
        <v>Western</v>
      </c>
      <c r="I4146" s="43" t="n">
        <f aca="false">ROUND(MIN(INDEX(Assumptions!$D$13:$D$18,MATCH(E4146,Assumptions!$A$13:$A$18,0)),MAX(INDEX(Assumptions!$C$13:$C$18,MATCH(E4146,Assumptions!$A$13:$A$18,0)),INDEX(Assumptions!$B$13:$B$18,MATCH(E4146,Assumptions!$A$13:$A$18,0))*F4146)),2)</f>
        <v>25</v>
      </c>
    </row>
    <row r="4147" customFormat="false" ht="15" hidden="false" customHeight="false" outlineLevel="0" collapsed="false">
      <c r="A4147" s="24" t="s">
        <v>4970</v>
      </c>
      <c r="B4147" s="39" t="n">
        <v>46113</v>
      </c>
      <c r="C4147" s="24" t="s">
        <v>218</v>
      </c>
      <c r="D4147" s="24" t="s">
        <v>826</v>
      </c>
      <c r="E4147" s="24" t="s">
        <v>103</v>
      </c>
      <c r="F4147" s="38" t="n">
        <v>4850</v>
      </c>
      <c r="G4147" s="42" t="n">
        <f aca="false">DATE(YEAR(B4147),MONTH(B4147),1)</f>
        <v>46113</v>
      </c>
      <c r="H4147" s="24" t="str">
        <f aca="false">INDEX(Customers!$B$2:$B$601,MATCH(C4147,Customers!$A$2:$A$601,0))</f>
        <v>Coast</v>
      </c>
      <c r="I4147" s="43" t="n">
        <f aca="false">ROUND(MIN(INDEX(Assumptions!$D$13:$D$18,MATCH(E4147,Assumptions!$A$13:$A$18,0)),MAX(INDEX(Assumptions!$C$13:$C$18,MATCH(E4147,Assumptions!$A$13:$A$18,0)),INDEX(Assumptions!$B$13:$B$18,MATCH(E4147,Assumptions!$A$13:$A$18,0))*F4147)),2)</f>
        <v>48.5</v>
      </c>
    </row>
    <row r="4148" customFormat="false" ht="15" hidden="false" customHeight="false" outlineLevel="0" collapsed="false">
      <c r="A4148" s="24" t="s">
        <v>4971</v>
      </c>
      <c r="B4148" s="39" t="n">
        <v>46113</v>
      </c>
      <c r="C4148" s="24" t="s">
        <v>244</v>
      </c>
      <c r="D4148" s="24" t="s">
        <v>152</v>
      </c>
      <c r="E4148" s="24" t="s">
        <v>105</v>
      </c>
      <c r="F4148" s="38" t="n">
        <v>1210</v>
      </c>
      <c r="G4148" s="42" t="n">
        <f aca="false">DATE(YEAR(B4148),MONTH(B4148),1)</f>
        <v>46113</v>
      </c>
      <c r="H4148" s="24" t="str">
        <f aca="false">INDEX(Customers!$B$2:$B$601,MATCH(C4148,Customers!$A$2:$A$601,0))</f>
        <v>Nairobi</v>
      </c>
      <c r="I4148" s="43" t="n">
        <f aca="false">ROUND(MIN(INDEX(Assumptions!$D$13:$D$18,MATCH(E4148,Assumptions!$A$13:$A$18,0)),MAX(INDEX(Assumptions!$C$13:$C$18,MATCH(E4148,Assumptions!$A$13:$A$18,0)),INDEX(Assumptions!$B$13:$B$18,MATCH(E4148,Assumptions!$A$13:$A$18,0))*F4148)),2)</f>
        <v>18.15</v>
      </c>
    </row>
    <row r="4149" customFormat="false" ht="15" hidden="false" customHeight="false" outlineLevel="0" collapsed="false">
      <c r="A4149" s="24" t="s">
        <v>4972</v>
      </c>
      <c r="B4149" s="39" t="n">
        <v>46113</v>
      </c>
      <c r="C4149" s="24" t="s">
        <v>247</v>
      </c>
      <c r="D4149" s="24" t="s">
        <v>152</v>
      </c>
      <c r="E4149" s="24" t="s">
        <v>105</v>
      </c>
      <c r="F4149" s="38" t="n">
        <v>3660</v>
      </c>
      <c r="G4149" s="42" t="n">
        <f aca="false">DATE(YEAR(B4149),MONTH(B4149),1)</f>
        <v>46113</v>
      </c>
      <c r="H4149" s="24" t="str">
        <f aca="false">INDEX(Customers!$B$2:$B$601,MATCH(C4149,Customers!$A$2:$A$601,0))</f>
        <v>Nairobi</v>
      </c>
      <c r="I4149" s="43" t="n">
        <f aca="false">ROUND(MIN(INDEX(Assumptions!$D$13:$D$18,MATCH(E4149,Assumptions!$A$13:$A$18,0)),MAX(INDEX(Assumptions!$C$13:$C$18,MATCH(E4149,Assumptions!$A$13:$A$18,0)),INDEX(Assumptions!$B$13:$B$18,MATCH(E4149,Assumptions!$A$13:$A$18,0))*F4149)),2)</f>
        <v>54.9</v>
      </c>
    </row>
    <row r="4150" customFormat="false" ht="15" hidden="false" customHeight="false" outlineLevel="0" collapsed="false">
      <c r="A4150" s="24" t="s">
        <v>4973</v>
      </c>
      <c r="B4150" s="39" t="n">
        <v>46113</v>
      </c>
      <c r="C4150" s="24" t="s">
        <v>256</v>
      </c>
      <c r="D4150" s="24" t="s">
        <v>211</v>
      </c>
      <c r="E4150" s="24" t="s">
        <v>105</v>
      </c>
      <c r="F4150" s="38" t="n">
        <v>10450</v>
      </c>
      <c r="G4150" s="42" t="n">
        <f aca="false">DATE(YEAR(B4150),MONTH(B4150),1)</f>
        <v>46113</v>
      </c>
      <c r="H4150" s="24" t="str">
        <f aca="false">INDEX(Customers!$B$2:$B$601,MATCH(C4150,Customers!$A$2:$A$601,0))</f>
        <v>Eastern</v>
      </c>
      <c r="I4150" s="43" t="n">
        <f aca="false">ROUND(MIN(INDEX(Assumptions!$D$13:$D$18,MATCH(E4150,Assumptions!$A$13:$A$18,0)),MAX(INDEX(Assumptions!$C$13:$C$18,MATCH(E4150,Assumptions!$A$13:$A$18,0)),INDEX(Assumptions!$B$13:$B$18,MATCH(E4150,Assumptions!$A$13:$A$18,0))*F4150)),2)</f>
        <v>156.75</v>
      </c>
    </row>
    <row r="4151" customFormat="false" ht="15" hidden="false" customHeight="false" outlineLevel="0" collapsed="false">
      <c r="A4151" s="24" t="s">
        <v>4974</v>
      </c>
      <c r="B4151" s="39" t="n">
        <v>46113</v>
      </c>
      <c r="C4151" s="24" t="s">
        <v>274</v>
      </c>
      <c r="D4151" s="24" t="s">
        <v>826</v>
      </c>
      <c r="E4151" s="24" t="s">
        <v>103</v>
      </c>
      <c r="F4151" s="38" t="n">
        <v>880</v>
      </c>
      <c r="G4151" s="42" t="n">
        <f aca="false">DATE(YEAR(B4151),MONTH(B4151),1)</f>
        <v>46113</v>
      </c>
      <c r="H4151" s="24" t="str">
        <f aca="false">INDEX(Customers!$B$2:$B$601,MATCH(C4151,Customers!$A$2:$A$601,0))</f>
        <v>Rift Valley</v>
      </c>
      <c r="I4151" s="43" t="n">
        <f aca="false">ROUND(MIN(INDEX(Assumptions!$D$13:$D$18,MATCH(E4151,Assumptions!$A$13:$A$18,0)),MAX(INDEX(Assumptions!$C$13:$C$18,MATCH(E4151,Assumptions!$A$13:$A$18,0)),INDEX(Assumptions!$B$13:$B$18,MATCH(E4151,Assumptions!$A$13:$A$18,0))*F4151)),2)</f>
        <v>8.8</v>
      </c>
    </row>
    <row r="4152" customFormat="false" ht="15" hidden="false" customHeight="false" outlineLevel="0" collapsed="false">
      <c r="A4152" s="24" t="s">
        <v>4975</v>
      </c>
      <c r="B4152" s="39" t="n">
        <v>46113</v>
      </c>
      <c r="C4152" s="24" t="s">
        <v>285</v>
      </c>
      <c r="D4152" s="24" t="s">
        <v>205</v>
      </c>
      <c r="E4152" s="24" t="s">
        <v>107</v>
      </c>
      <c r="F4152" s="38" t="n">
        <v>28580</v>
      </c>
      <c r="G4152" s="42" t="n">
        <f aca="false">DATE(YEAR(B4152),MONTH(B4152),1)</f>
        <v>46113</v>
      </c>
      <c r="H4152" s="24" t="str">
        <f aca="false">INDEX(Customers!$B$2:$B$601,MATCH(C4152,Customers!$A$2:$A$601,0))</f>
        <v>Eastern</v>
      </c>
      <c r="I4152" s="43" t="n">
        <f aca="false">ROUND(MIN(INDEX(Assumptions!$D$13:$D$18,MATCH(E4152,Assumptions!$A$13:$A$18,0)),MAX(INDEX(Assumptions!$C$13:$C$18,MATCH(E4152,Assumptions!$A$13:$A$18,0)),INDEX(Assumptions!$B$13:$B$18,MATCH(E4152,Assumptions!$A$13:$A$18,0))*F4152)),2)</f>
        <v>0</v>
      </c>
    </row>
    <row r="4153" customFormat="false" ht="15" hidden="false" customHeight="false" outlineLevel="0" collapsed="false">
      <c r="A4153" s="24" t="s">
        <v>4976</v>
      </c>
      <c r="B4153" s="39" t="n">
        <v>46113</v>
      </c>
      <c r="C4153" s="24" t="s">
        <v>294</v>
      </c>
      <c r="D4153" s="24" t="s">
        <v>826</v>
      </c>
      <c r="E4153" s="24" t="s">
        <v>103</v>
      </c>
      <c r="F4153" s="38" t="n">
        <v>2200</v>
      </c>
      <c r="G4153" s="42" t="n">
        <f aca="false">DATE(YEAR(B4153),MONTH(B4153),1)</f>
        <v>46113</v>
      </c>
      <c r="H4153" s="24" t="str">
        <f aca="false">INDEX(Customers!$B$2:$B$601,MATCH(C4153,Customers!$A$2:$A$601,0))</f>
        <v>Eastern</v>
      </c>
      <c r="I4153" s="43" t="n">
        <f aca="false">ROUND(MIN(INDEX(Assumptions!$D$13:$D$18,MATCH(E4153,Assumptions!$A$13:$A$18,0)),MAX(INDEX(Assumptions!$C$13:$C$18,MATCH(E4153,Assumptions!$A$13:$A$18,0)),INDEX(Assumptions!$B$13:$B$18,MATCH(E4153,Assumptions!$A$13:$A$18,0))*F4153)),2)</f>
        <v>22</v>
      </c>
    </row>
    <row r="4154" customFormat="false" ht="15" hidden="false" customHeight="false" outlineLevel="0" collapsed="false">
      <c r="A4154" s="24" t="s">
        <v>4977</v>
      </c>
      <c r="B4154" s="39" t="n">
        <v>46113</v>
      </c>
      <c r="C4154" s="24" t="s">
        <v>302</v>
      </c>
      <c r="D4154" s="24" t="s">
        <v>826</v>
      </c>
      <c r="E4154" s="24" t="s">
        <v>111</v>
      </c>
      <c r="F4154" s="38" t="n">
        <v>50</v>
      </c>
      <c r="G4154" s="42" t="n">
        <f aca="false">DATE(YEAR(B4154),MONTH(B4154),1)</f>
        <v>46113</v>
      </c>
      <c r="H4154" s="24" t="str">
        <f aca="false">INDEX(Customers!$B$2:$B$601,MATCH(C4154,Customers!$A$2:$A$601,0))</f>
        <v>Coast</v>
      </c>
      <c r="I4154" s="43" t="n">
        <f aca="false">ROUND(MIN(INDEX(Assumptions!$D$13:$D$18,MATCH(E4154,Assumptions!$A$13:$A$18,0)),MAX(INDEX(Assumptions!$C$13:$C$18,MATCH(E4154,Assumptions!$A$13:$A$18,0)),INDEX(Assumptions!$B$13:$B$18,MATCH(E4154,Assumptions!$A$13:$A$18,0))*F4154)),2)</f>
        <v>2</v>
      </c>
    </row>
    <row r="4155" customFormat="false" ht="15" hidden="false" customHeight="false" outlineLevel="0" collapsed="false">
      <c r="A4155" s="24" t="s">
        <v>4978</v>
      </c>
      <c r="B4155" s="39" t="n">
        <v>46113</v>
      </c>
      <c r="C4155" s="24" t="s">
        <v>304</v>
      </c>
      <c r="D4155" s="24" t="s">
        <v>826</v>
      </c>
      <c r="E4155" s="24" t="s">
        <v>111</v>
      </c>
      <c r="F4155" s="38" t="n">
        <v>50</v>
      </c>
      <c r="G4155" s="42" t="n">
        <f aca="false">DATE(YEAR(B4155),MONTH(B4155),1)</f>
        <v>46113</v>
      </c>
      <c r="H4155" s="24" t="str">
        <f aca="false">INDEX(Customers!$B$2:$B$601,MATCH(C4155,Customers!$A$2:$A$601,0))</f>
        <v>Nairobi</v>
      </c>
      <c r="I4155" s="43" t="n">
        <f aca="false">ROUND(MIN(INDEX(Assumptions!$D$13:$D$18,MATCH(E4155,Assumptions!$A$13:$A$18,0)),MAX(INDEX(Assumptions!$C$13:$C$18,MATCH(E4155,Assumptions!$A$13:$A$18,0)),INDEX(Assumptions!$B$13:$B$18,MATCH(E4155,Assumptions!$A$13:$A$18,0))*F4155)),2)</f>
        <v>2</v>
      </c>
    </row>
    <row r="4156" customFormat="false" ht="15" hidden="false" customHeight="false" outlineLevel="0" collapsed="false">
      <c r="A4156" s="24" t="s">
        <v>4979</v>
      </c>
      <c r="B4156" s="39" t="n">
        <v>46113</v>
      </c>
      <c r="C4156" s="24" t="s">
        <v>310</v>
      </c>
      <c r="D4156" s="24" t="s">
        <v>826</v>
      </c>
      <c r="E4156" s="24" t="s">
        <v>103</v>
      </c>
      <c r="F4156" s="38" t="n">
        <v>9250</v>
      </c>
      <c r="G4156" s="42" t="n">
        <f aca="false">DATE(YEAR(B4156),MONTH(B4156),1)</f>
        <v>46113</v>
      </c>
      <c r="H4156" s="24" t="str">
        <f aca="false">INDEX(Customers!$B$2:$B$601,MATCH(C4156,Customers!$A$2:$A$601,0))</f>
        <v>Eastern</v>
      </c>
      <c r="I4156" s="43" t="n">
        <f aca="false">ROUND(MIN(INDEX(Assumptions!$D$13:$D$18,MATCH(E4156,Assumptions!$A$13:$A$18,0)),MAX(INDEX(Assumptions!$C$13:$C$18,MATCH(E4156,Assumptions!$A$13:$A$18,0)),INDEX(Assumptions!$B$13:$B$18,MATCH(E4156,Assumptions!$A$13:$A$18,0))*F4156)),2)</f>
        <v>92.5</v>
      </c>
    </row>
    <row r="4157" customFormat="false" ht="15" hidden="false" customHeight="false" outlineLevel="0" collapsed="false">
      <c r="A4157" s="24" t="s">
        <v>4980</v>
      </c>
      <c r="B4157" s="39" t="n">
        <v>46113</v>
      </c>
      <c r="C4157" s="24" t="s">
        <v>328</v>
      </c>
      <c r="D4157" s="24" t="s">
        <v>197</v>
      </c>
      <c r="E4157" s="24" t="s">
        <v>107</v>
      </c>
      <c r="F4157" s="38" t="n">
        <v>1070</v>
      </c>
      <c r="G4157" s="42" t="n">
        <f aca="false">DATE(YEAR(B4157),MONTH(B4157),1)</f>
        <v>46113</v>
      </c>
      <c r="H4157" s="24" t="str">
        <f aca="false">INDEX(Customers!$B$2:$B$601,MATCH(C4157,Customers!$A$2:$A$601,0))</f>
        <v>Western</v>
      </c>
      <c r="I4157" s="43" t="n">
        <f aca="false">ROUND(MIN(INDEX(Assumptions!$D$13:$D$18,MATCH(E4157,Assumptions!$A$13:$A$18,0)),MAX(INDEX(Assumptions!$C$13:$C$18,MATCH(E4157,Assumptions!$A$13:$A$18,0)),INDEX(Assumptions!$B$13:$B$18,MATCH(E4157,Assumptions!$A$13:$A$18,0))*F4157)),2)</f>
        <v>0</v>
      </c>
    </row>
    <row r="4158" customFormat="false" ht="15" hidden="false" customHeight="false" outlineLevel="0" collapsed="false">
      <c r="A4158" s="24" t="s">
        <v>4981</v>
      </c>
      <c r="B4158" s="39" t="n">
        <v>46113</v>
      </c>
      <c r="C4158" s="24" t="s">
        <v>342</v>
      </c>
      <c r="D4158" s="24" t="s">
        <v>205</v>
      </c>
      <c r="E4158" s="24" t="s">
        <v>105</v>
      </c>
      <c r="F4158" s="38" t="n">
        <v>1850</v>
      </c>
      <c r="G4158" s="42" t="n">
        <f aca="false">DATE(YEAR(B4158),MONTH(B4158),1)</f>
        <v>46113</v>
      </c>
      <c r="H4158" s="24" t="str">
        <f aca="false">INDEX(Customers!$B$2:$B$601,MATCH(C4158,Customers!$A$2:$A$601,0))</f>
        <v>Eastern</v>
      </c>
      <c r="I4158" s="43" t="n">
        <f aca="false">ROUND(MIN(INDEX(Assumptions!$D$13:$D$18,MATCH(E4158,Assumptions!$A$13:$A$18,0)),MAX(INDEX(Assumptions!$C$13:$C$18,MATCH(E4158,Assumptions!$A$13:$A$18,0)),INDEX(Assumptions!$B$13:$B$18,MATCH(E4158,Assumptions!$A$13:$A$18,0))*F4158)),2)</f>
        <v>27.75</v>
      </c>
    </row>
    <row r="4159" customFormat="false" ht="15" hidden="false" customHeight="false" outlineLevel="0" collapsed="false">
      <c r="A4159" s="24" t="s">
        <v>4982</v>
      </c>
      <c r="B4159" s="39" t="n">
        <v>46113</v>
      </c>
      <c r="C4159" s="24" t="s">
        <v>351</v>
      </c>
      <c r="D4159" s="24" t="s">
        <v>203</v>
      </c>
      <c r="E4159" s="24" t="s">
        <v>105</v>
      </c>
      <c r="F4159" s="38" t="n">
        <v>3610</v>
      </c>
      <c r="G4159" s="42" t="n">
        <f aca="false">DATE(YEAR(B4159),MONTH(B4159),1)</f>
        <v>46113</v>
      </c>
      <c r="H4159" s="24" t="str">
        <f aca="false">INDEX(Customers!$B$2:$B$601,MATCH(C4159,Customers!$A$2:$A$601,0))</f>
        <v>Eastern</v>
      </c>
      <c r="I4159" s="43" t="n">
        <f aca="false">ROUND(MIN(INDEX(Assumptions!$D$13:$D$18,MATCH(E4159,Assumptions!$A$13:$A$18,0)),MAX(INDEX(Assumptions!$C$13:$C$18,MATCH(E4159,Assumptions!$A$13:$A$18,0)),INDEX(Assumptions!$B$13:$B$18,MATCH(E4159,Assumptions!$A$13:$A$18,0))*F4159)),2)</f>
        <v>54.15</v>
      </c>
    </row>
    <row r="4160" customFormat="false" ht="15" hidden="false" customHeight="false" outlineLevel="0" collapsed="false">
      <c r="A4160" s="24" t="s">
        <v>4983</v>
      </c>
      <c r="B4160" s="39" t="n">
        <v>46113</v>
      </c>
      <c r="C4160" s="24" t="s">
        <v>356</v>
      </c>
      <c r="D4160" s="24" t="s">
        <v>189</v>
      </c>
      <c r="E4160" s="24" t="s">
        <v>105</v>
      </c>
      <c r="F4160" s="38" t="n">
        <v>2130</v>
      </c>
      <c r="G4160" s="42" t="n">
        <f aca="false">DATE(YEAR(B4160),MONTH(B4160),1)</f>
        <v>46113</v>
      </c>
      <c r="H4160" s="24" t="str">
        <f aca="false">INDEX(Customers!$B$2:$B$601,MATCH(C4160,Customers!$A$2:$A$601,0))</f>
        <v>Coast</v>
      </c>
      <c r="I4160" s="43" t="n">
        <f aca="false">ROUND(MIN(INDEX(Assumptions!$D$13:$D$18,MATCH(E4160,Assumptions!$A$13:$A$18,0)),MAX(INDEX(Assumptions!$C$13:$C$18,MATCH(E4160,Assumptions!$A$13:$A$18,0)),INDEX(Assumptions!$B$13:$B$18,MATCH(E4160,Assumptions!$A$13:$A$18,0))*F4160)),2)</f>
        <v>31.95</v>
      </c>
    </row>
    <row r="4161" customFormat="false" ht="15" hidden="false" customHeight="false" outlineLevel="0" collapsed="false">
      <c r="A4161" s="24" t="s">
        <v>4984</v>
      </c>
      <c r="B4161" s="39" t="n">
        <v>46113</v>
      </c>
      <c r="C4161" s="24" t="s">
        <v>385</v>
      </c>
      <c r="D4161" s="24" t="s">
        <v>164</v>
      </c>
      <c r="E4161" s="24" t="s">
        <v>105</v>
      </c>
      <c r="F4161" s="38" t="n">
        <v>7550</v>
      </c>
      <c r="G4161" s="42" t="n">
        <f aca="false">DATE(YEAR(B4161),MONTH(B4161),1)</f>
        <v>46113</v>
      </c>
      <c r="H4161" s="24" t="str">
        <f aca="false">INDEX(Customers!$B$2:$B$601,MATCH(C4161,Customers!$A$2:$A$601,0))</f>
        <v>Central</v>
      </c>
      <c r="I4161" s="43" t="n">
        <f aca="false">ROUND(MIN(INDEX(Assumptions!$D$13:$D$18,MATCH(E4161,Assumptions!$A$13:$A$18,0)),MAX(INDEX(Assumptions!$C$13:$C$18,MATCH(E4161,Assumptions!$A$13:$A$18,0)),INDEX(Assumptions!$B$13:$B$18,MATCH(E4161,Assumptions!$A$13:$A$18,0))*F4161)),2)</f>
        <v>113.25</v>
      </c>
    </row>
    <row r="4162" customFormat="false" ht="15" hidden="false" customHeight="false" outlineLevel="0" collapsed="false">
      <c r="A4162" s="24" t="s">
        <v>4985</v>
      </c>
      <c r="B4162" s="39" t="n">
        <v>46113</v>
      </c>
      <c r="C4162" s="24" t="s">
        <v>393</v>
      </c>
      <c r="D4162" s="24" t="s">
        <v>178</v>
      </c>
      <c r="E4162" s="24" t="s">
        <v>105</v>
      </c>
      <c r="F4162" s="38" t="n">
        <v>3070</v>
      </c>
      <c r="G4162" s="42" t="n">
        <f aca="false">DATE(YEAR(B4162),MONTH(B4162),1)</f>
        <v>46113</v>
      </c>
      <c r="H4162" s="24" t="str">
        <f aca="false">INDEX(Customers!$B$2:$B$601,MATCH(C4162,Customers!$A$2:$A$601,0))</f>
        <v>Rift Valley</v>
      </c>
      <c r="I4162" s="43" t="n">
        <f aca="false">ROUND(MIN(INDEX(Assumptions!$D$13:$D$18,MATCH(E4162,Assumptions!$A$13:$A$18,0)),MAX(INDEX(Assumptions!$C$13:$C$18,MATCH(E4162,Assumptions!$A$13:$A$18,0)),INDEX(Assumptions!$B$13:$B$18,MATCH(E4162,Assumptions!$A$13:$A$18,0))*F4162)),2)</f>
        <v>46.05</v>
      </c>
    </row>
    <row r="4163" customFormat="false" ht="15" hidden="false" customHeight="false" outlineLevel="0" collapsed="false">
      <c r="A4163" s="24" t="s">
        <v>4986</v>
      </c>
      <c r="B4163" s="39" t="n">
        <v>46113</v>
      </c>
      <c r="C4163" s="24" t="s">
        <v>393</v>
      </c>
      <c r="D4163" s="24" t="s">
        <v>175</v>
      </c>
      <c r="E4163" s="24" t="s">
        <v>105</v>
      </c>
      <c r="F4163" s="38" t="n">
        <v>1450</v>
      </c>
      <c r="G4163" s="42" t="n">
        <f aca="false">DATE(YEAR(B4163),MONTH(B4163),1)</f>
        <v>46113</v>
      </c>
      <c r="H4163" s="24" t="str">
        <f aca="false">INDEX(Customers!$B$2:$B$601,MATCH(C4163,Customers!$A$2:$A$601,0))</f>
        <v>Rift Valley</v>
      </c>
      <c r="I4163" s="43" t="n">
        <f aca="false">ROUND(MIN(INDEX(Assumptions!$D$13:$D$18,MATCH(E4163,Assumptions!$A$13:$A$18,0)),MAX(INDEX(Assumptions!$C$13:$C$18,MATCH(E4163,Assumptions!$A$13:$A$18,0)),INDEX(Assumptions!$B$13:$B$18,MATCH(E4163,Assumptions!$A$13:$A$18,0))*F4163)),2)</f>
        <v>21.75</v>
      </c>
    </row>
    <row r="4164" customFormat="false" ht="15" hidden="false" customHeight="false" outlineLevel="0" collapsed="false">
      <c r="A4164" s="24" t="s">
        <v>4987</v>
      </c>
      <c r="B4164" s="39" t="n">
        <v>46113</v>
      </c>
      <c r="C4164" s="24" t="s">
        <v>398</v>
      </c>
      <c r="D4164" s="24" t="s">
        <v>826</v>
      </c>
      <c r="E4164" s="24" t="s">
        <v>113</v>
      </c>
      <c r="F4164" s="38" t="n">
        <v>250</v>
      </c>
      <c r="G4164" s="42" t="n">
        <f aca="false">DATE(YEAR(B4164),MONTH(B4164),1)</f>
        <v>46113</v>
      </c>
      <c r="H4164" s="24" t="str">
        <f aca="false">INDEX(Customers!$B$2:$B$601,MATCH(C4164,Customers!$A$2:$A$601,0))</f>
        <v>Nairobi</v>
      </c>
      <c r="I4164" s="43" t="n">
        <f aca="false">ROUND(MIN(INDEX(Assumptions!$D$13:$D$18,MATCH(E4164,Assumptions!$A$13:$A$18,0)),MAX(INDEX(Assumptions!$C$13:$C$18,MATCH(E4164,Assumptions!$A$13:$A$18,0)),INDEX(Assumptions!$B$13:$B$18,MATCH(E4164,Assumptions!$A$13:$A$18,0))*F4164)),2)</f>
        <v>12.5</v>
      </c>
    </row>
    <row r="4165" customFormat="false" ht="15" hidden="false" customHeight="false" outlineLevel="0" collapsed="false">
      <c r="A4165" s="24" t="s">
        <v>4988</v>
      </c>
      <c r="B4165" s="39" t="n">
        <v>46113</v>
      </c>
      <c r="C4165" s="24" t="s">
        <v>427</v>
      </c>
      <c r="D4165" s="24" t="s">
        <v>153</v>
      </c>
      <c r="E4165" s="24" t="s">
        <v>105</v>
      </c>
      <c r="F4165" s="38" t="n">
        <v>8640</v>
      </c>
      <c r="G4165" s="42" t="n">
        <f aca="false">DATE(YEAR(B4165),MONTH(B4165),1)</f>
        <v>46113</v>
      </c>
      <c r="H4165" s="24" t="str">
        <f aca="false">INDEX(Customers!$B$2:$B$601,MATCH(C4165,Customers!$A$2:$A$601,0))</f>
        <v>Nairobi</v>
      </c>
      <c r="I4165" s="43" t="n">
        <f aca="false">ROUND(MIN(INDEX(Assumptions!$D$13:$D$18,MATCH(E4165,Assumptions!$A$13:$A$18,0)),MAX(INDEX(Assumptions!$C$13:$C$18,MATCH(E4165,Assumptions!$A$13:$A$18,0)),INDEX(Assumptions!$B$13:$B$18,MATCH(E4165,Assumptions!$A$13:$A$18,0))*F4165)),2)</f>
        <v>129.6</v>
      </c>
    </row>
    <row r="4166" customFormat="false" ht="15" hidden="false" customHeight="false" outlineLevel="0" collapsed="false">
      <c r="A4166" s="24" t="s">
        <v>4989</v>
      </c>
      <c r="B4166" s="39" t="n">
        <v>46113</v>
      </c>
      <c r="C4166" s="24" t="s">
        <v>429</v>
      </c>
      <c r="D4166" s="24" t="s">
        <v>209</v>
      </c>
      <c r="E4166" s="24" t="s">
        <v>107</v>
      </c>
      <c r="F4166" s="38" t="n">
        <v>36970</v>
      </c>
      <c r="G4166" s="42" t="n">
        <f aca="false">DATE(YEAR(B4166),MONTH(B4166),1)</f>
        <v>46113</v>
      </c>
      <c r="H4166" s="24" t="str">
        <f aca="false">INDEX(Customers!$B$2:$B$601,MATCH(C4166,Customers!$A$2:$A$601,0))</f>
        <v>Eastern</v>
      </c>
      <c r="I4166" s="43" t="n">
        <f aca="false">ROUND(MIN(INDEX(Assumptions!$D$13:$D$18,MATCH(E4166,Assumptions!$A$13:$A$18,0)),MAX(INDEX(Assumptions!$C$13:$C$18,MATCH(E4166,Assumptions!$A$13:$A$18,0)),INDEX(Assumptions!$B$13:$B$18,MATCH(E4166,Assumptions!$A$13:$A$18,0))*F4166)),2)</f>
        <v>0</v>
      </c>
    </row>
    <row r="4167" customFormat="false" ht="15" hidden="false" customHeight="false" outlineLevel="0" collapsed="false">
      <c r="A4167" s="24" t="s">
        <v>4990</v>
      </c>
      <c r="B4167" s="39" t="n">
        <v>46113</v>
      </c>
      <c r="C4167" s="24" t="s">
        <v>430</v>
      </c>
      <c r="D4167" s="24" t="s">
        <v>826</v>
      </c>
      <c r="E4167" s="24" t="s">
        <v>109</v>
      </c>
      <c r="F4167" s="38" t="n">
        <v>10280</v>
      </c>
      <c r="G4167" s="42" t="n">
        <f aca="false">DATE(YEAR(B4167),MONTH(B4167),1)</f>
        <v>46113</v>
      </c>
      <c r="H4167" s="24" t="str">
        <f aca="false">INDEX(Customers!$B$2:$B$601,MATCH(C4167,Customers!$A$2:$A$601,0))</f>
        <v>Western</v>
      </c>
      <c r="I4167" s="43" t="n">
        <f aca="false">ROUND(MIN(INDEX(Assumptions!$D$13:$D$18,MATCH(E4167,Assumptions!$A$13:$A$18,0)),MAX(INDEX(Assumptions!$C$13:$C$18,MATCH(E4167,Assumptions!$A$13:$A$18,0)),INDEX(Assumptions!$B$13:$B$18,MATCH(E4167,Assumptions!$A$13:$A$18,0))*F4167)),2)</f>
        <v>40</v>
      </c>
    </row>
    <row r="4168" customFormat="false" ht="15" hidden="false" customHeight="false" outlineLevel="0" collapsed="false">
      <c r="A4168" s="24" t="s">
        <v>4991</v>
      </c>
      <c r="B4168" s="39" t="n">
        <v>46113</v>
      </c>
      <c r="C4168" s="24" t="s">
        <v>433</v>
      </c>
      <c r="D4168" s="24" t="s">
        <v>826</v>
      </c>
      <c r="E4168" s="24" t="s">
        <v>103</v>
      </c>
      <c r="F4168" s="38" t="n">
        <v>1070</v>
      </c>
      <c r="G4168" s="42" t="n">
        <f aca="false">DATE(YEAR(B4168),MONTH(B4168),1)</f>
        <v>46113</v>
      </c>
      <c r="H4168" s="24" t="str">
        <f aca="false">INDEX(Customers!$B$2:$B$601,MATCH(C4168,Customers!$A$2:$A$601,0))</f>
        <v>Nairobi</v>
      </c>
      <c r="I4168" s="43" t="n">
        <f aca="false">ROUND(MIN(INDEX(Assumptions!$D$13:$D$18,MATCH(E4168,Assumptions!$A$13:$A$18,0)),MAX(INDEX(Assumptions!$C$13:$C$18,MATCH(E4168,Assumptions!$A$13:$A$18,0)),INDEX(Assumptions!$B$13:$B$18,MATCH(E4168,Assumptions!$A$13:$A$18,0))*F4168)),2)</f>
        <v>10.7</v>
      </c>
    </row>
    <row r="4169" customFormat="false" ht="15" hidden="false" customHeight="false" outlineLevel="0" collapsed="false">
      <c r="A4169" s="24" t="s">
        <v>4992</v>
      </c>
      <c r="B4169" s="39" t="n">
        <v>46113</v>
      </c>
      <c r="C4169" s="24" t="s">
        <v>447</v>
      </c>
      <c r="D4169" s="24" t="s">
        <v>182</v>
      </c>
      <c r="E4169" s="24" t="s">
        <v>107</v>
      </c>
      <c r="F4169" s="38" t="n">
        <v>780</v>
      </c>
      <c r="G4169" s="42" t="n">
        <f aca="false">DATE(YEAR(B4169),MONTH(B4169),1)</f>
        <v>46113</v>
      </c>
      <c r="H4169" s="24" t="str">
        <f aca="false">INDEX(Customers!$B$2:$B$601,MATCH(C4169,Customers!$A$2:$A$601,0))</f>
        <v>Rift Valley</v>
      </c>
      <c r="I4169" s="43" t="n">
        <f aca="false">ROUND(MIN(INDEX(Assumptions!$D$13:$D$18,MATCH(E4169,Assumptions!$A$13:$A$18,0)),MAX(INDEX(Assumptions!$C$13:$C$18,MATCH(E4169,Assumptions!$A$13:$A$18,0)),INDEX(Assumptions!$B$13:$B$18,MATCH(E4169,Assumptions!$A$13:$A$18,0))*F4169)),2)</f>
        <v>0</v>
      </c>
    </row>
    <row r="4170" customFormat="false" ht="15" hidden="false" customHeight="false" outlineLevel="0" collapsed="false">
      <c r="A4170" s="24" t="s">
        <v>4993</v>
      </c>
      <c r="B4170" s="39" t="n">
        <v>46113</v>
      </c>
      <c r="C4170" s="24" t="s">
        <v>451</v>
      </c>
      <c r="D4170" s="24" t="s">
        <v>826</v>
      </c>
      <c r="E4170" s="24" t="s">
        <v>109</v>
      </c>
      <c r="F4170" s="38" t="n">
        <v>49150</v>
      </c>
      <c r="G4170" s="42" t="n">
        <f aca="false">DATE(YEAR(B4170),MONTH(B4170),1)</f>
        <v>46113</v>
      </c>
      <c r="H4170" s="24" t="str">
        <f aca="false">INDEX(Customers!$B$2:$B$601,MATCH(C4170,Customers!$A$2:$A$601,0))</f>
        <v>Nairobi</v>
      </c>
      <c r="I4170" s="43" t="n">
        <f aca="false">ROUND(MIN(INDEX(Assumptions!$D$13:$D$18,MATCH(E4170,Assumptions!$A$13:$A$18,0)),MAX(INDEX(Assumptions!$C$13:$C$18,MATCH(E4170,Assumptions!$A$13:$A$18,0)),INDEX(Assumptions!$B$13:$B$18,MATCH(E4170,Assumptions!$A$13:$A$18,0))*F4170)),2)</f>
        <v>40</v>
      </c>
    </row>
    <row r="4171" customFormat="false" ht="15" hidden="false" customHeight="false" outlineLevel="0" collapsed="false">
      <c r="A4171" s="24" t="s">
        <v>4994</v>
      </c>
      <c r="B4171" s="39" t="n">
        <v>46113</v>
      </c>
      <c r="C4171" s="24" t="s">
        <v>461</v>
      </c>
      <c r="D4171" s="24" t="s">
        <v>826</v>
      </c>
      <c r="E4171" s="24" t="s">
        <v>103</v>
      </c>
      <c r="F4171" s="38" t="n">
        <v>5890</v>
      </c>
      <c r="G4171" s="42" t="n">
        <f aca="false">DATE(YEAR(B4171),MONTH(B4171),1)</f>
        <v>46113</v>
      </c>
      <c r="H4171" s="24" t="str">
        <f aca="false">INDEX(Customers!$B$2:$B$601,MATCH(C4171,Customers!$A$2:$A$601,0))</f>
        <v>Western</v>
      </c>
      <c r="I4171" s="43" t="n">
        <f aca="false">ROUND(MIN(INDEX(Assumptions!$D$13:$D$18,MATCH(E4171,Assumptions!$A$13:$A$18,0)),MAX(INDEX(Assumptions!$C$13:$C$18,MATCH(E4171,Assumptions!$A$13:$A$18,0)),INDEX(Assumptions!$B$13:$B$18,MATCH(E4171,Assumptions!$A$13:$A$18,0))*F4171)),2)</f>
        <v>58.9</v>
      </c>
    </row>
    <row r="4172" customFormat="false" ht="15" hidden="false" customHeight="false" outlineLevel="0" collapsed="false">
      <c r="A4172" s="24" t="s">
        <v>4995</v>
      </c>
      <c r="B4172" s="39" t="n">
        <v>46113</v>
      </c>
      <c r="C4172" s="24" t="s">
        <v>468</v>
      </c>
      <c r="D4172" s="24" t="s">
        <v>826</v>
      </c>
      <c r="E4172" s="24" t="s">
        <v>111</v>
      </c>
      <c r="F4172" s="38" t="n">
        <v>1000</v>
      </c>
      <c r="G4172" s="42" t="n">
        <f aca="false">DATE(YEAR(B4172),MONTH(B4172),1)</f>
        <v>46113</v>
      </c>
      <c r="H4172" s="24" t="str">
        <f aca="false">INDEX(Customers!$B$2:$B$601,MATCH(C4172,Customers!$A$2:$A$601,0))</f>
        <v>Nairobi</v>
      </c>
      <c r="I4172" s="43" t="n">
        <f aca="false">ROUND(MIN(INDEX(Assumptions!$D$13:$D$18,MATCH(E4172,Assumptions!$A$13:$A$18,0)),MAX(INDEX(Assumptions!$C$13:$C$18,MATCH(E4172,Assumptions!$A$13:$A$18,0)),INDEX(Assumptions!$B$13:$B$18,MATCH(E4172,Assumptions!$A$13:$A$18,0))*F4172)),2)</f>
        <v>40</v>
      </c>
    </row>
    <row r="4173" customFormat="false" ht="15" hidden="false" customHeight="false" outlineLevel="0" collapsed="false">
      <c r="A4173" s="24" t="s">
        <v>4996</v>
      </c>
      <c r="B4173" s="39" t="n">
        <v>46113</v>
      </c>
      <c r="C4173" s="24" t="s">
        <v>498</v>
      </c>
      <c r="D4173" s="24" t="s">
        <v>826</v>
      </c>
      <c r="E4173" s="24" t="s">
        <v>103</v>
      </c>
      <c r="F4173" s="38" t="n">
        <v>2220</v>
      </c>
      <c r="G4173" s="42" t="n">
        <f aca="false">DATE(YEAR(B4173),MONTH(B4173),1)</f>
        <v>46113</v>
      </c>
      <c r="H4173" s="24" t="str">
        <f aca="false">INDEX(Customers!$B$2:$B$601,MATCH(C4173,Customers!$A$2:$A$601,0))</f>
        <v>Nairobi</v>
      </c>
      <c r="I4173" s="43" t="n">
        <f aca="false">ROUND(MIN(INDEX(Assumptions!$D$13:$D$18,MATCH(E4173,Assumptions!$A$13:$A$18,0)),MAX(INDEX(Assumptions!$C$13:$C$18,MATCH(E4173,Assumptions!$A$13:$A$18,0)),INDEX(Assumptions!$B$13:$B$18,MATCH(E4173,Assumptions!$A$13:$A$18,0))*F4173)),2)</f>
        <v>22.2</v>
      </c>
    </row>
    <row r="4174" customFormat="false" ht="15" hidden="false" customHeight="false" outlineLevel="0" collapsed="false">
      <c r="A4174" s="24" t="s">
        <v>4997</v>
      </c>
      <c r="B4174" s="39" t="n">
        <v>46113</v>
      </c>
      <c r="C4174" s="24" t="s">
        <v>505</v>
      </c>
      <c r="D4174" s="24" t="s">
        <v>204</v>
      </c>
      <c r="E4174" s="24" t="s">
        <v>105</v>
      </c>
      <c r="F4174" s="38" t="n">
        <v>9920</v>
      </c>
      <c r="G4174" s="42" t="n">
        <f aca="false">DATE(YEAR(B4174),MONTH(B4174),1)</f>
        <v>46113</v>
      </c>
      <c r="H4174" s="24" t="str">
        <f aca="false">INDEX(Customers!$B$2:$B$601,MATCH(C4174,Customers!$A$2:$A$601,0))</f>
        <v>Eastern</v>
      </c>
      <c r="I4174" s="43" t="n">
        <f aca="false">ROUND(MIN(INDEX(Assumptions!$D$13:$D$18,MATCH(E4174,Assumptions!$A$13:$A$18,0)),MAX(INDEX(Assumptions!$C$13:$C$18,MATCH(E4174,Assumptions!$A$13:$A$18,0)),INDEX(Assumptions!$B$13:$B$18,MATCH(E4174,Assumptions!$A$13:$A$18,0))*F4174)),2)</f>
        <v>148.8</v>
      </c>
    </row>
    <row r="4175" customFormat="false" ht="15" hidden="false" customHeight="false" outlineLevel="0" collapsed="false">
      <c r="A4175" s="24" t="s">
        <v>4998</v>
      </c>
      <c r="B4175" s="39" t="n">
        <v>46113</v>
      </c>
      <c r="C4175" s="24" t="s">
        <v>542</v>
      </c>
      <c r="D4175" s="24" t="s">
        <v>826</v>
      </c>
      <c r="E4175" s="24" t="s">
        <v>111</v>
      </c>
      <c r="F4175" s="38" t="n">
        <v>50</v>
      </c>
      <c r="G4175" s="42" t="n">
        <f aca="false">DATE(YEAR(B4175),MONTH(B4175),1)</f>
        <v>46113</v>
      </c>
      <c r="H4175" s="24" t="str">
        <f aca="false">INDEX(Customers!$B$2:$B$601,MATCH(C4175,Customers!$A$2:$A$601,0))</f>
        <v>Western</v>
      </c>
      <c r="I4175" s="43" t="n">
        <f aca="false">ROUND(MIN(INDEX(Assumptions!$D$13:$D$18,MATCH(E4175,Assumptions!$A$13:$A$18,0)),MAX(INDEX(Assumptions!$C$13:$C$18,MATCH(E4175,Assumptions!$A$13:$A$18,0)),INDEX(Assumptions!$B$13:$B$18,MATCH(E4175,Assumptions!$A$13:$A$18,0))*F4175)),2)</f>
        <v>2</v>
      </c>
    </row>
    <row r="4176" customFormat="false" ht="15" hidden="false" customHeight="false" outlineLevel="0" collapsed="false">
      <c r="A4176" s="24" t="s">
        <v>4999</v>
      </c>
      <c r="B4176" s="39" t="n">
        <v>46113</v>
      </c>
      <c r="C4176" s="24" t="s">
        <v>554</v>
      </c>
      <c r="D4176" s="24" t="s">
        <v>826</v>
      </c>
      <c r="E4176" s="24" t="s">
        <v>113</v>
      </c>
      <c r="F4176" s="38" t="n">
        <v>250</v>
      </c>
      <c r="G4176" s="42" t="n">
        <f aca="false">DATE(YEAR(B4176),MONTH(B4176),1)</f>
        <v>46113</v>
      </c>
      <c r="H4176" s="24" t="str">
        <f aca="false">INDEX(Customers!$B$2:$B$601,MATCH(C4176,Customers!$A$2:$A$601,0))</f>
        <v>Coast</v>
      </c>
      <c r="I4176" s="43" t="n">
        <f aca="false">ROUND(MIN(INDEX(Assumptions!$D$13:$D$18,MATCH(E4176,Assumptions!$A$13:$A$18,0)),MAX(INDEX(Assumptions!$C$13:$C$18,MATCH(E4176,Assumptions!$A$13:$A$18,0)),INDEX(Assumptions!$B$13:$B$18,MATCH(E4176,Assumptions!$A$13:$A$18,0))*F4176)),2)</f>
        <v>12.5</v>
      </c>
    </row>
    <row r="4177" customFormat="false" ht="15" hidden="false" customHeight="false" outlineLevel="0" collapsed="false">
      <c r="A4177" s="24" t="s">
        <v>5000</v>
      </c>
      <c r="B4177" s="39" t="n">
        <v>46113</v>
      </c>
      <c r="C4177" s="24" t="s">
        <v>557</v>
      </c>
      <c r="D4177" s="24" t="s">
        <v>202</v>
      </c>
      <c r="E4177" s="24" t="s">
        <v>107</v>
      </c>
      <c r="F4177" s="38" t="n">
        <v>2080</v>
      </c>
      <c r="G4177" s="42" t="n">
        <f aca="false">DATE(YEAR(B4177),MONTH(B4177),1)</f>
        <v>46113</v>
      </c>
      <c r="H4177" s="24" t="str">
        <f aca="false">INDEX(Customers!$B$2:$B$601,MATCH(C4177,Customers!$A$2:$A$601,0))</f>
        <v>Western</v>
      </c>
      <c r="I4177" s="43" t="n">
        <f aca="false">ROUND(MIN(INDEX(Assumptions!$D$13:$D$18,MATCH(E4177,Assumptions!$A$13:$A$18,0)),MAX(INDEX(Assumptions!$C$13:$C$18,MATCH(E4177,Assumptions!$A$13:$A$18,0)),INDEX(Assumptions!$B$13:$B$18,MATCH(E4177,Assumptions!$A$13:$A$18,0))*F4177)),2)</f>
        <v>0</v>
      </c>
    </row>
    <row r="4178" customFormat="false" ht="15" hidden="false" customHeight="false" outlineLevel="0" collapsed="false">
      <c r="A4178" s="24" t="s">
        <v>5001</v>
      </c>
      <c r="B4178" s="39" t="n">
        <v>46113</v>
      </c>
      <c r="C4178" s="24" t="s">
        <v>574</v>
      </c>
      <c r="D4178" s="24" t="s">
        <v>166</v>
      </c>
      <c r="E4178" s="24" t="s">
        <v>105</v>
      </c>
      <c r="F4178" s="38" t="n">
        <v>5010</v>
      </c>
      <c r="G4178" s="42" t="n">
        <f aca="false">DATE(YEAR(B4178),MONTH(B4178),1)</f>
        <v>46113</v>
      </c>
      <c r="H4178" s="24" t="str">
        <f aca="false">INDEX(Customers!$B$2:$B$601,MATCH(C4178,Customers!$A$2:$A$601,0))</f>
        <v>Central</v>
      </c>
      <c r="I4178" s="43" t="n">
        <f aca="false">ROUND(MIN(INDEX(Assumptions!$D$13:$D$18,MATCH(E4178,Assumptions!$A$13:$A$18,0)),MAX(INDEX(Assumptions!$C$13:$C$18,MATCH(E4178,Assumptions!$A$13:$A$18,0)),INDEX(Assumptions!$B$13:$B$18,MATCH(E4178,Assumptions!$A$13:$A$18,0))*F4178)),2)</f>
        <v>75.15</v>
      </c>
    </row>
    <row r="4179" customFormat="false" ht="15" hidden="false" customHeight="false" outlineLevel="0" collapsed="false">
      <c r="A4179" s="24" t="s">
        <v>5002</v>
      </c>
      <c r="B4179" s="39" t="n">
        <v>46113</v>
      </c>
      <c r="C4179" s="24" t="s">
        <v>588</v>
      </c>
      <c r="D4179" s="24" t="s">
        <v>826</v>
      </c>
      <c r="E4179" s="24" t="s">
        <v>111</v>
      </c>
      <c r="F4179" s="38" t="n">
        <v>20</v>
      </c>
      <c r="G4179" s="42" t="n">
        <f aca="false">DATE(YEAR(B4179),MONTH(B4179),1)</f>
        <v>46113</v>
      </c>
      <c r="H4179" s="24" t="str">
        <f aca="false">INDEX(Customers!$B$2:$B$601,MATCH(C4179,Customers!$A$2:$A$601,0))</f>
        <v>Nairobi</v>
      </c>
      <c r="I4179" s="43" t="n">
        <f aca="false">ROUND(MIN(INDEX(Assumptions!$D$13:$D$18,MATCH(E4179,Assumptions!$A$13:$A$18,0)),MAX(INDEX(Assumptions!$C$13:$C$18,MATCH(E4179,Assumptions!$A$13:$A$18,0)),INDEX(Assumptions!$B$13:$B$18,MATCH(E4179,Assumptions!$A$13:$A$18,0))*F4179)),2)</f>
        <v>0.8</v>
      </c>
    </row>
    <row r="4180" customFormat="false" ht="15" hidden="false" customHeight="false" outlineLevel="0" collapsed="false">
      <c r="A4180" s="24" t="s">
        <v>5003</v>
      </c>
      <c r="B4180" s="39" t="n">
        <v>46113</v>
      </c>
      <c r="C4180" s="24" t="s">
        <v>631</v>
      </c>
      <c r="D4180" s="24" t="s">
        <v>826</v>
      </c>
      <c r="E4180" s="24" t="s">
        <v>103</v>
      </c>
      <c r="F4180" s="38" t="n">
        <v>3460</v>
      </c>
      <c r="G4180" s="42" t="n">
        <f aca="false">DATE(YEAR(B4180),MONTH(B4180),1)</f>
        <v>46113</v>
      </c>
      <c r="H4180" s="24" t="str">
        <f aca="false">INDEX(Customers!$B$2:$B$601,MATCH(C4180,Customers!$A$2:$A$601,0))</f>
        <v>Nairobi</v>
      </c>
      <c r="I4180" s="43" t="n">
        <f aca="false">ROUND(MIN(INDEX(Assumptions!$D$13:$D$18,MATCH(E4180,Assumptions!$A$13:$A$18,0)),MAX(INDEX(Assumptions!$C$13:$C$18,MATCH(E4180,Assumptions!$A$13:$A$18,0)),INDEX(Assumptions!$B$13:$B$18,MATCH(E4180,Assumptions!$A$13:$A$18,0))*F4180)),2)</f>
        <v>34.6</v>
      </c>
    </row>
    <row r="4181" customFormat="false" ht="15" hidden="false" customHeight="false" outlineLevel="0" collapsed="false">
      <c r="A4181" s="24" t="s">
        <v>5004</v>
      </c>
      <c r="B4181" s="39" t="n">
        <v>46113</v>
      </c>
      <c r="C4181" s="24" t="s">
        <v>638</v>
      </c>
      <c r="D4181" s="24" t="s">
        <v>826</v>
      </c>
      <c r="E4181" s="24" t="s">
        <v>103</v>
      </c>
      <c r="F4181" s="38" t="n">
        <v>310</v>
      </c>
      <c r="G4181" s="42" t="n">
        <f aca="false">DATE(YEAR(B4181),MONTH(B4181),1)</f>
        <v>46113</v>
      </c>
      <c r="H4181" s="24" t="str">
        <f aca="false">INDEX(Customers!$B$2:$B$601,MATCH(C4181,Customers!$A$2:$A$601,0))</f>
        <v>Rift Valley</v>
      </c>
      <c r="I4181" s="43" t="n">
        <f aca="false">ROUND(MIN(INDEX(Assumptions!$D$13:$D$18,MATCH(E4181,Assumptions!$A$13:$A$18,0)),MAX(INDEX(Assumptions!$C$13:$C$18,MATCH(E4181,Assumptions!$A$13:$A$18,0)),INDEX(Assumptions!$B$13:$B$18,MATCH(E4181,Assumptions!$A$13:$A$18,0))*F4181)),2)</f>
        <v>5</v>
      </c>
    </row>
    <row r="4182" customFormat="false" ht="15" hidden="false" customHeight="false" outlineLevel="0" collapsed="false">
      <c r="A4182" s="24" t="s">
        <v>5005</v>
      </c>
      <c r="B4182" s="39" t="n">
        <v>46113</v>
      </c>
      <c r="C4182" s="24" t="s">
        <v>667</v>
      </c>
      <c r="D4182" s="24" t="s">
        <v>826</v>
      </c>
      <c r="E4182" s="24" t="s">
        <v>103</v>
      </c>
      <c r="F4182" s="38" t="n">
        <v>15540</v>
      </c>
      <c r="G4182" s="42" t="n">
        <f aca="false">DATE(YEAR(B4182),MONTH(B4182),1)</f>
        <v>46113</v>
      </c>
      <c r="H4182" s="24" t="str">
        <f aca="false">INDEX(Customers!$B$2:$B$601,MATCH(C4182,Customers!$A$2:$A$601,0))</f>
        <v>Western</v>
      </c>
      <c r="I4182" s="43" t="n">
        <f aca="false">ROUND(MIN(INDEX(Assumptions!$D$13:$D$18,MATCH(E4182,Assumptions!$A$13:$A$18,0)),MAX(INDEX(Assumptions!$C$13:$C$18,MATCH(E4182,Assumptions!$A$13:$A$18,0)),INDEX(Assumptions!$B$13:$B$18,MATCH(E4182,Assumptions!$A$13:$A$18,0))*F4182)),2)</f>
        <v>105</v>
      </c>
    </row>
    <row r="4183" customFormat="false" ht="15" hidden="false" customHeight="false" outlineLevel="0" collapsed="false">
      <c r="A4183" s="24" t="s">
        <v>5006</v>
      </c>
      <c r="B4183" s="39" t="n">
        <v>46113</v>
      </c>
      <c r="C4183" s="24" t="s">
        <v>712</v>
      </c>
      <c r="D4183" s="24" t="s">
        <v>826</v>
      </c>
      <c r="E4183" s="24" t="s">
        <v>111</v>
      </c>
      <c r="F4183" s="38" t="n">
        <v>500</v>
      </c>
      <c r="G4183" s="42" t="n">
        <f aca="false">DATE(YEAR(B4183),MONTH(B4183),1)</f>
        <v>46113</v>
      </c>
      <c r="H4183" s="24" t="str">
        <f aca="false">INDEX(Customers!$B$2:$B$601,MATCH(C4183,Customers!$A$2:$A$601,0))</f>
        <v>Rift Valley</v>
      </c>
      <c r="I4183" s="43" t="n">
        <f aca="false">ROUND(MIN(INDEX(Assumptions!$D$13:$D$18,MATCH(E4183,Assumptions!$A$13:$A$18,0)),MAX(INDEX(Assumptions!$C$13:$C$18,MATCH(E4183,Assumptions!$A$13:$A$18,0)),INDEX(Assumptions!$B$13:$B$18,MATCH(E4183,Assumptions!$A$13:$A$18,0))*F4183)),2)</f>
        <v>20</v>
      </c>
    </row>
    <row r="4184" customFormat="false" ht="15" hidden="false" customHeight="false" outlineLevel="0" collapsed="false">
      <c r="A4184" s="24" t="s">
        <v>5007</v>
      </c>
      <c r="B4184" s="39" t="n">
        <v>46113</v>
      </c>
      <c r="C4184" s="24" t="s">
        <v>735</v>
      </c>
      <c r="D4184" s="24" t="s">
        <v>826</v>
      </c>
      <c r="E4184" s="24" t="s">
        <v>103</v>
      </c>
      <c r="F4184" s="38" t="n">
        <v>1020</v>
      </c>
      <c r="G4184" s="42" t="n">
        <f aca="false">DATE(YEAR(B4184),MONTH(B4184),1)</f>
        <v>46113</v>
      </c>
      <c r="H4184" s="24" t="str">
        <f aca="false">INDEX(Customers!$B$2:$B$601,MATCH(C4184,Customers!$A$2:$A$601,0))</f>
        <v>Rift Valley</v>
      </c>
      <c r="I4184" s="43" t="n">
        <f aca="false">ROUND(MIN(INDEX(Assumptions!$D$13:$D$18,MATCH(E4184,Assumptions!$A$13:$A$18,0)),MAX(INDEX(Assumptions!$C$13:$C$18,MATCH(E4184,Assumptions!$A$13:$A$18,0)),INDEX(Assumptions!$B$13:$B$18,MATCH(E4184,Assumptions!$A$13:$A$18,0))*F4184)),2)</f>
        <v>10.2</v>
      </c>
    </row>
    <row r="4185" customFormat="false" ht="15" hidden="false" customHeight="false" outlineLevel="0" collapsed="false">
      <c r="A4185" s="24" t="s">
        <v>5008</v>
      </c>
      <c r="B4185" s="39" t="n">
        <v>46113</v>
      </c>
      <c r="C4185" s="24" t="s">
        <v>743</v>
      </c>
      <c r="D4185" s="24" t="s">
        <v>206</v>
      </c>
      <c r="E4185" s="24" t="s">
        <v>107</v>
      </c>
      <c r="F4185" s="38" t="n">
        <v>10260</v>
      </c>
      <c r="G4185" s="42" t="n">
        <f aca="false">DATE(YEAR(B4185),MONTH(B4185),1)</f>
        <v>46113</v>
      </c>
      <c r="H4185" s="24" t="str">
        <f aca="false">INDEX(Customers!$B$2:$B$601,MATCH(C4185,Customers!$A$2:$A$601,0))</f>
        <v>Eastern</v>
      </c>
      <c r="I4185" s="43" t="n">
        <f aca="false">ROUND(MIN(INDEX(Assumptions!$D$13:$D$18,MATCH(E4185,Assumptions!$A$13:$A$18,0)),MAX(INDEX(Assumptions!$C$13:$C$18,MATCH(E4185,Assumptions!$A$13:$A$18,0)),INDEX(Assumptions!$B$13:$B$18,MATCH(E4185,Assumptions!$A$13:$A$18,0))*F4185)),2)</f>
        <v>0</v>
      </c>
    </row>
    <row r="4186" customFormat="false" ht="15" hidden="false" customHeight="false" outlineLevel="0" collapsed="false">
      <c r="A4186" s="24" t="s">
        <v>5009</v>
      </c>
      <c r="B4186" s="39" t="n">
        <v>46113</v>
      </c>
      <c r="C4186" s="24" t="s">
        <v>746</v>
      </c>
      <c r="D4186" s="24" t="s">
        <v>826</v>
      </c>
      <c r="E4186" s="24" t="s">
        <v>111</v>
      </c>
      <c r="F4186" s="38" t="n">
        <v>200</v>
      </c>
      <c r="G4186" s="42" t="n">
        <f aca="false">DATE(YEAR(B4186),MONTH(B4186),1)</f>
        <v>46113</v>
      </c>
      <c r="H4186" s="24" t="str">
        <f aca="false">INDEX(Customers!$B$2:$B$601,MATCH(C4186,Customers!$A$2:$A$601,0))</f>
        <v>Coast</v>
      </c>
      <c r="I4186" s="43" t="n">
        <f aca="false">ROUND(MIN(INDEX(Assumptions!$D$13:$D$18,MATCH(E4186,Assumptions!$A$13:$A$18,0)),MAX(INDEX(Assumptions!$C$13:$C$18,MATCH(E4186,Assumptions!$A$13:$A$18,0)),INDEX(Assumptions!$B$13:$B$18,MATCH(E4186,Assumptions!$A$13:$A$18,0))*F4186)),2)</f>
        <v>8</v>
      </c>
    </row>
    <row r="4187" customFormat="false" ht="15" hidden="false" customHeight="false" outlineLevel="0" collapsed="false">
      <c r="A4187" s="24" t="s">
        <v>5010</v>
      </c>
      <c r="B4187" s="39" t="n">
        <v>46113</v>
      </c>
      <c r="C4187" s="24" t="s">
        <v>759</v>
      </c>
      <c r="D4187" s="24" t="s">
        <v>826</v>
      </c>
      <c r="E4187" s="24" t="s">
        <v>113</v>
      </c>
      <c r="F4187" s="38" t="n">
        <v>500</v>
      </c>
      <c r="G4187" s="42" t="n">
        <f aca="false">DATE(YEAR(B4187),MONTH(B4187),1)</f>
        <v>46113</v>
      </c>
      <c r="H4187" s="24" t="str">
        <f aca="false">INDEX(Customers!$B$2:$B$601,MATCH(C4187,Customers!$A$2:$A$601,0))</f>
        <v>Coast</v>
      </c>
      <c r="I4187" s="43" t="n">
        <f aca="false">ROUND(MIN(INDEX(Assumptions!$D$13:$D$18,MATCH(E4187,Assumptions!$A$13:$A$18,0)),MAX(INDEX(Assumptions!$C$13:$C$18,MATCH(E4187,Assumptions!$A$13:$A$18,0)),INDEX(Assumptions!$B$13:$B$18,MATCH(E4187,Assumptions!$A$13:$A$18,0))*F4187)),2)</f>
        <v>25</v>
      </c>
    </row>
    <row r="4188" customFormat="false" ht="15" hidden="false" customHeight="false" outlineLevel="0" collapsed="false">
      <c r="A4188" s="24" t="s">
        <v>5011</v>
      </c>
      <c r="B4188" s="39" t="n">
        <v>46113</v>
      </c>
      <c r="C4188" s="24" t="s">
        <v>760</v>
      </c>
      <c r="D4188" s="24" t="s">
        <v>826</v>
      </c>
      <c r="E4188" s="24" t="s">
        <v>103</v>
      </c>
      <c r="F4188" s="38" t="n">
        <v>1480</v>
      </c>
      <c r="G4188" s="42" t="n">
        <f aca="false">DATE(YEAR(B4188),MONTH(B4188),1)</f>
        <v>46113</v>
      </c>
      <c r="H4188" s="24" t="str">
        <f aca="false">INDEX(Customers!$B$2:$B$601,MATCH(C4188,Customers!$A$2:$A$601,0))</f>
        <v>Rift Valley</v>
      </c>
      <c r="I4188" s="43" t="n">
        <f aca="false">ROUND(MIN(INDEX(Assumptions!$D$13:$D$18,MATCH(E4188,Assumptions!$A$13:$A$18,0)),MAX(INDEX(Assumptions!$C$13:$C$18,MATCH(E4188,Assumptions!$A$13:$A$18,0)),INDEX(Assumptions!$B$13:$B$18,MATCH(E4188,Assumptions!$A$13:$A$18,0))*F4188)),2)</f>
        <v>14.8</v>
      </c>
    </row>
    <row r="4189" customFormat="false" ht="15" hidden="false" customHeight="false" outlineLevel="0" collapsed="false">
      <c r="A4189" s="24" t="s">
        <v>5012</v>
      </c>
      <c r="B4189" s="39" t="n">
        <v>46113</v>
      </c>
      <c r="C4189" s="24" t="s">
        <v>783</v>
      </c>
      <c r="D4189" s="24" t="s">
        <v>153</v>
      </c>
      <c r="E4189" s="24" t="s">
        <v>105</v>
      </c>
      <c r="F4189" s="38" t="n">
        <v>460</v>
      </c>
      <c r="G4189" s="42" t="n">
        <f aca="false">DATE(YEAR(B4189),MONTH(B4189),1)</f>
        <v>46113</v>
      </c>
      <c r="H4189" s="24" t="str">
        <f aca="false">INDEX(Customers!$B$2:$B$601,MATCH(C4189,Customers!$A$2:$A$601,0))</f>
        <v>Nairobi</v>
      </c>
      <c r="I4189" s="43" t="n">
        <f aca="false">ROUND(MIN(INDEX(Assumptions!$D$13:$D$18,MATCH(E4189,Assumptions!$A$13:$A$18,0)),MAX(INDEX(Assumptions!$C$13:$C$18,MATCH(E4189,Assumptions!$A$13:$A$18,0)),INDEX(Assumptions!$B$13:$B$18,MATCH(E4189,Assumptions!$A$13:$A$18,0))*F4189)),2)</f>
        <v>10</v>
      </c>
    </row>
    <row r="4190" customFormat="false" ht="15" hidden="false" customHeight="false" outlineLevel="0" collapsed="false">
      <c r="A4190" s="24" t="s">
        <v>5013</v>
      </c>
      <c r="B4190" s="39" t="n">
        <v>46113</v>
      </c>
      <c r="C4190" s="24" t="s">
        <v>807</v>
      </c>
      <c r="D4190" s="24" t="s">
        <v>826</v>
      </c>
      <c r="E4190" s="24" t="s">
        <v>113</v>
      </c>
      <c r="F4190" s="38" t="n">
        <v>500</v>
      </c>
      <c r="G4190" s="42" t="n">
        <f aca="false">DATE(YEAR(B4190),MONTH(B4190),1)</f>
        <v>46113</v>
      </c>
      <c r="H4190" s="24" t="str">
        <f aca="false">INDEX(Customers!$B$2:$B$601,MATCH(C4190,Customers!$A$2:$A$601,0))</f>
        <v>Nairobi</v>
      </c>
      <c r="I4190" s="43" t="n">
        <f aca="false">ROUND(MIN(INDEX(Assumptions!$D$13:$D$18,MATCH(E4190,Assumptions!$A$13:$A$18,0)),MAX(INDEX(Assumptions!$C$13:$C$18,MATCH(E4190,Assumptions!$A$13:$A$18,0)),INDEX(Assumptions!$B$13:$B$18,MATCH(E4190,Assumptions!$A$13:$A$18,0))*F4190)),2)</f>
        <v>25</v>
      </c>
    </row>
    <row r="4191" customFormat="false" ht="15" hidden="false" customHeight="false" outlineLevel="0" collapsed="false">
      <c r="A4191" s="24" t="s">
        <v>5014</v>
      </c>
      <c r="B4191" s="39" t="n">
        <v>46113</v>
      </c>
      <c r="C4191" s="24" t="s">
        <v>807</v>
      </c>
      <c r="D4191" s="24" t="s">
        <v>826</v>
      </c>
      <c r="E4191" s="24" t="s">
        <v>109</v>
      </c>
      <c r="F4191" s="38" t="n">
        <v>19220</v>
      </c>
      <c r="G4191" s="42" t="n">
        <f aca="false">DATE(YEAR(B4191),MONTH(B4191),1)</f>
        <v>46113</v>
      </c>
      <c r="H4191" s="24" t="str">
        <f aca="false">INDEX(Customers!$B$2:$B$601,MATCH(C4191,Customers!$A$2:$A$601,0))</f>
        <v>Nairobi</v>
      </c>
      <c r="I4191" s="43" t="n">
        <f aca="false">ROUND(MIN(INDEX(Assumptions!$D$13:$D$18,MATCH(E4191,Assumptions!$A$13:$A$18,0)),MAX(INDEX(Assumptions!$C$13:$C$18,MATCH(E4191,Assumptions!$A$13:$A$18,0)),INDEX(Assumptions!$B$13:$B$18,MATCH(E4191,Assumptions!$A$13:$A$18,0))*F4191)),2)</f>
        <v>40</v>
      </c>
    </row>
    <row r="4192" customFormat="false" ht="15" hidden="false" customHeight="false" outlineLevel="0" collapsed="false">
      <c r="A4192" s="24" t="s">
        <v>5015</v>
      </c>
      <c r="B4192" s="39" t="n">
        <v>46113</v>
      </c>
      <c r="C4192" s="24" t="s">
        <v>808</v>
      </c>
      <c r="D4192" s="24" t="s">
        <v>826</v>
      </c>
      <c r="E4192" s="24" t="s">
        <v>113</v>
      </c>
      <c r="F4192" s="38" t="n">
        <v>99</v>
      </c>
      <c r="G4192" s="42" t="n">
        <f aca="false">DATE(YEAR(B4192),MONTH(B4192),1)</f>
        <v>46113</v>
      </c>
      <c r="H4192" s="24" t="str">
        <f aca="false">INDEX(Customers!$B$2:$B$601,MATCH(C4192,Customers!$A$2:$A$601,0))</f>
        <v>Western</v>
      </c>
      <c r="I4192" s="43" t="n">
        <f aca="false">ROUND(MIN(INDEX(Assumptions!$D$13:$D$18,MATCH(E4192,Assumptions!$A$13:$A$18,0)),MAX(INDEX(Assumptions!$C$13:$C$18,MATCH(E4192,Assumptions!$A$13:$A$18,0)),INDEX(Assumptions!$B$13:$B$18,MATCH(E4192,Assumptions!$A$13:$A$18,0))*F4192)),2)</f>
        <v>4.95</v>
      </c>
    </row>
    <row r="4193" customFormat="false" ht="15" hidden="false" customHeight="false" outlineLevel="0" collapsed="false">
      <c r="A4193" s="24" t="s">
        <v>5016</v>
      </c>
      <c r="B4193" s="39" t="n">
        <v>46113</v>
      </c>
      <c r="C4193" s="24" t="s">
        <v>816</v>
      </c>
      <c r="D4193" s="24" t="s">
        <v>826</v>
      </c>
      <c r="E4193" s="24" t="s">
        <v>113</v>
      </c>
      <c r="F4193" s="38" t="n">
        <v>50</v>
      </c>
      <c r="G4193" s="42" t="n">
        <f aca="false">DATE(YEAR(B4193),MONTH(B4193),1)</f>
        <v>46113</v>
      </c>
      <c r="H4193" s="24" t="str">
        <f aca="false">INDEX(Customers!$B$2:$B$601,MATCH(C4193,Customers!$A$2:$A$601,0))</f>
        <v>Nairobi</v>
      </c>
      <c r="I4193" s="43" t="n">
        <f aca="false">ROUND(MIN(INDEX(Assumptions!$D$13:$D$18,MATCH(E4193,Assumptions!$A$13:$A$18,0)),MAX(INDEX(Assumptions!$C$13:$C$18,MATCH(E4193,Assumptions!$A$13:$A$18,0)),INDEX(Assumptions!$B$13:$B$18,MATCH(E4193,Assumptions!$A$13:$A$18,0))*F4193)),2)</f>
        <v>2.5</v>
      </c>
    </row>
    <row r="4194" customFormat="false" ht="15" hidden="false" customHeight="false" outlineLevel="0" collapsed="false">
      <c r="A4194" s="24" t="s">
        <v>5017</v>
      </c>
      <c r="B4194" s="39" t="n">
        <v>46113</v>
      </c>
      <c r="C4194" s="24" t="s">
        <v>819</v>
      </c>
      <c r="D4194" s="24" t="s">
        <v>826</v>
      </c>
      <c r="E4194" s="24" t="s">
        <v>103</v>
      </c>
      <c r="F4194" s="38" t="n">
        <v>720</v>
      </c>
      <c r="G4194" s="42" t="n">
        <f aca="false">DATE(YEAR(B4194),MONTH(B4194),1)</f>
        <v>46113</v>
      </c>
      <c r="H4194" s="24" t="str">
        <f aca="false">INDEX(Customers!$B$2:$B$601,MATCH(C4194,Customers!$A$2:$A$601,0))</f>
        <v>Eastern</v>
      </c>
      <c r="I4194" s="43" t="n">
        <f aca="false">ROUND(MIN(INDEX(Assumptions!$D$13:$D$18,MATCH(E4194,Assumptions!$A$13:$A$18,0)),MAX(INDEX(Assumptions!$C$13:$C$18,MATCH(E4194,Assumptions!$A$13:$A$18,0)),INDEX(Assumptions!$B$13:$B$18,MATCH(E4194,Assumptions!$A$13:$A$18,0))*F4194)),2)</f>
        <v>7.2</v>
      </c>
    </row>
    <row r="4195" customFormat="false" ht="15" hidden="false" customHeight="false" outlineLevel="0" collapsed="false">
      <c r="A4195" s="24" t="s">
        <v>5018</v>
      </c>
      <c r="B4195" s="39" t="n">
        <v>46114</v>
      </c>
      <c r="C4195" s="24" t="s">
        <v>219</v>
      </c>
      <c r="D4195" s="24" t="s">
        <v>176</v>
      </c>
      <c r="E4195" s="24" t="s">
        <v>107</v>
      </c>
      <c r="F4195" s="38" t="n">
        <v>16990</v>
      </c>
      <c r="G4195" s="42" t="n">
        <f aca="false">DATE(YEAR(B4195),MONTH(B4195),1)</f>
        <v>46113</v>
      </c>
      <c r="H4195" s="24" t="str">
        <f aca="false">INDEX(Customers!$B$2:$B$601,MATCH(C4195,Customers!$A$2:$A$601,0))</f>
        <v>Rift Valley</v>
      </c>
      <c r="I4195" s="43" t="n">
        <f aca="false">ROUND(MIN(INDEX(Assumptions!$D$13:$D$18,MATCH(E4195,Assumptions!$A$13:$A$18,0)),MAX(INDEX(Assumptions!$C$13:$C$18,MATCH(E4195,Assumptions!$A$13:$A$18,0)),INDEX(Assumptions!$B$13:$B$18,MATCH(E4195,Assumptions!$A$13:$A$18,0))*F4195)),2)</f>
        <v>0</v>
      </c>
    </row>
    <row r="4196" customFormat="false" ht="15" hidden="false" customHeight="false" outlineLevel="0" collapsed="false">
      <c r="A4196" s="24" t="s">
        <v>5019</v>
      </c>
      <c r="B4196" s="39" t="n">
        <v>46114</v>
      </c>
      <c r="C4196" s="24" t="s">
        <v>219</v>
      </c>
      <c r="D4196" s="24" t="s">
        <v>826</v>
      </c>
      <c r="E4196" s="24" t="s">
        <v>113</v>
      </c>
      <c r="F4196" s="38" t="n">
        <v>500</v>
      </c>
      <c r="G4196" s="42" t="n">
        <f aca="false">DATE(YEAR(B4196),MONTH(B4196),1)</f>
        <v>46113</v>
      </c>
      <c r="H4196" s="24" t="str">
        <f aca="false">INDEX(Customers!$B$2:$B$601,MATCH(C4196,Customers!$A$2:$A$601,0))</f>
        <v>Rift Valley</v>
      </c>
      <c r="I4196" s="43" t="n">
        <f aca="false">ROUND(MIN(INDEX(Assumptions!$D$13:$D$18,MATCH(E4196,Assumptions!$A$13:$A$18,0)),MAX(INDEX(Assumptions!$C$13:$C$18,MATCH(E4196,Assumptions!$A$13:$A$18,0)),INDEX(Assumptions!$B$13:$B$18,MATCH(E4196,Assumptions!$A$13:$A$18,0))*F4196)),2)</f>
        <v>25</v>
      </c>
    </row>
    <row r="4197" customFormat="false" ht="15" hidden="false" customHeight="false" outlineLevel="0" collapsed="false">
      <c r="A4197" s="24" t="s">
        <v>5020</v>
      </c>
      <c r="B4197" s="39" t="n">
        <v>46114</v>
      </c>
      <c r="C4197" s="24" t="s">
        <v>241</v>
      </c>
      <c r="D4197" s="24" t="s">
        <v>826</v>
      </c>
      <c r="E4197" s="24" t="s">
        <v>103</v>
      </c>
      <c r="F4197" s="38" t="n">
        <v>960</v>
      </c>
      <c r="G4197" s="42" t="n">
        <f aca="false">DATE(YEAR(B4197),MONTH(B4197),1)</f>
        <v>46113</v>
      </c>
      <c r="H4197" s="24" t="str">
        <f aca="false">INDEX(Customers!$B$2:$B$601,MATCH(C4197,Customers!$A$2:$A$601,0))</f>
        <v>Rift Valley</v>
      </c>
      <c r="I4197" s="43" t="n">
        <f aca="false">ROUND(MIN(INDEX(Assumptions!$D$13:$D$18,MATCH(E4197,Assumptions!$A$13:$A$18,0)),MAX(INDEX(Assumptions!$C$13:$C$18,MATCH(E4197,Assumptions!$A$13:$A$18,0)),INDEX(Assumptions!$B$13:$B$18,MATCH(E4197,Assumptions!$A$13:$A$18,0))*F4197)),2)</f>
        <v>9.6</v>
      </c>
    </row>
    <row r="4198" customFormat="false" ht="15" hidden="false" customHeight="false" outlineLevel="0" collapsed="false">
      <c r="A4198" s="24" t="s">
        <v>5021</v>
      </c>
      <c r="B4198" s="39" t="n">
        <v>46114</v>
      </c>
      <c r="C4198" s="24" t="s">
        <v>242</v>
      </c>
      <c r="D4198" s="24" t="s">
        <v>164</v>
      </c>
      <c r="E4198" s="24" t="s">
        <v>105</v>
      </c>
      <c r="F4198" s="38" t="n">
        <v>6440</v>
      </c>
      <c r="G4198" s="42" t="n">
        <f aca="false">DATE(YEAR(B4198),MONTH(B4198),1)</f>
        <v>46113</v>
      </c>
      <c r="H4198" s="24" t="str">
        <f aca="false">INDEX(Customers!$B$2:$B$601,MATCH(C4198,Customers!$A$2:$A$601,0))</f>
        <v>Central</v>
      </c>
      <c r="I4198" s="43" t="n">
        <f aca="false">ROUND(MIN(INDEX(Assumptions!$D$13:$D$18,MATCH(E4198,Assumptions!$A$13:$A$18,0)),MAX(INDEX(Assumptions!$C$13:$C$18,MATCH(E4198,Assumptions!$A$13:$A$18,0)),INDEX(Assumptions!$B$13:$B$18,MATCH(E4198,Assumptions!$A$13:$A$18,0))*F4198)),2)</f>
        <v>96.6</v>
      </c>
    </row>
    <row r="4199" customFormat="false" ht="15" hidden="false" customHeight="false" outlineLevel="0" collapsed="false">
      <c r="A4199" s="24" t="s">
        <v>5022</v>
      </c>
      <c r="B4199" s="39" t="n">
        <v>46114</v>
      </c>
      <c r="C4199" s="24" t="s">
        <v>265</v>
      </c>
      <c r="D4199" s="24" t="s">
        <v>154</v>
      </c>
      <c r="E4199" s="24" t="s">
        <v>105</v>
      </c>
      <c r="F4199" s="38" t="n">
        <v>560</v>
      </c>
      <c r="G4199" s="42" t="n">
        <f aca="false">DATE(YEAR(B4199),MONTH(B4199),1)</f>
        <v>46113</v>
      </c>
      <c r="H4199" s="24" t="str">
        <f aca="false">INDEX(Customers!$B$2:$B$601,MATCH(C4199,Customers!$A$2:$A$601,0))</f>
        <v>Nairobi</v>
      </c>
      <c r="I4199" s="43" t="n">
        <f aca="false">ROUND(MIN(INDEX(Assumptions!$D$13:$D$18,MATCH(E4199,Assumptions!$A$13:$A$18,0)),MAX(INDEX(Assumptions!$C$13:$C$18,MATCH(E4199,Assumptions!$A$13:$A$18,0)),INDEX(Assumptions!$B$13:$B$18,MATCH(E4199,Assumptions!$A$13:$A$18,0))*F4199)),2)</f>
        <v>10</v>
      </c>
    </row>
    <row r="4200" customFormat="false" ht="15" hidden="false" customHeight="false" outlineLevel="0" collapsed="false">
      <c r="A4200" s="24" t="s">
        <v>5023</v>
      </c>
      <c r="B4200" s="39" t="n">
        <v>46114</v>
      </c>
      <c r="C4200" s="24" t="s">
        <v>279</v>
      </c>
      <c r="D4200" s="24" t="s">
        <v>194</v>
      </c>
      <c r="E4200" s="24" t="s">
        <v>107</v>
      </c>
      <c r="F4200" s="38" t="n">
        <v>3310</v>
      </c>
      <c r="G4200" s="42" t="n">
        <f aca="false">DATE(YEAR(B4200),MONTH(B4200),1)</f>
        <v>46113</v>
      </c>
      <c r="H4200" s="24" t="str">
        <f aca="false">INDEX(Customers!$B$2:$B$601,MATCH(C4200,Customers!$A$2:$A$601,0))</f>
        <v>Nairobi</v>
      </c>
      <c r="I4200" s="43" t="n">
        <f aca="false">ROUND(MIN(INDEX(Assumptions!$D$13:$D$18,MATCH(E4200,Assumptions!$A$13:$A$18,0)),MAX(INDEX(Assumptions!$C$13:$C$18,MATCH(E4200,Assumptions!$A$13:$A$18,0)),INDEX(Assumptions!$B$13:$B$18,MATCH(E4200,Assumptions!$A$13:$A$18,0))*F4200)),2)</f>
        <v>0</v>
      </c>
    </row>
    <row r="4201" customFormat="false" ht="15" hidden="false" customHeight="false" outlineLevel="0" collapsed="false">
      <c r="A4201" s="24" t="s">
        <v>5024</v>
      </c>
      <c r="B4201" s="39" t="n">
        <v>46114</v>
      </c>
      <c r="C4201" s="24" t="s">
        <v>280</v>
      </c>
      <c r="D4201" s="24" t="s">
        <v>826</v>
      </c>
      <c r="E4201" s="24" t="s">
        <v>113</v>
      </c>
      <c r="F4201" s="38" t="n">
        <v>99</v>
      </c>
      <c r="G4201" s="42" t="n">
        <f aca="false">DATE(YEAR(B4201),MONTH(B4201),1)</f>
        <v>46113</v>
      </c>
      <c r="H4201" s="24" t="str">
        <f aca="false">INDEX(Customers!$B$2:$B$601,MATCH(C4201,Customers!$A$2:$A$601,0))</f>
        <v>Western</v>
      </c>
      <c r="I4201" s="43" t="n">
        <f aca="false">ROUND(MIN(INDEX(Assumptions!$D$13:$D$18,MATCH(E4201,Assumptions!$A$13:$A$18,0)),MAX(INDEX(Assumptions!$C$13:$C$18,MATCH(E4201,Assumptions!$A$13:$A$18,0)),INDEX(Assumptions!$B$13:$B$18,MATCH(E4201,Assumptions!$A$13:$A$18,0))*F4201)),2)</f>
        <v>4.95</v>
      </c>
    </row>
    <row r="4202" customFormat="false" ht="15" hidden="false" customHeight="false" outlineLevel="0" collapsed="false">
      <c r="A4202" s="24" t="s">
        <v>5025</v>
      </c>
      <c r="B4202" s="39" t="n">
        <v>46114</v>
      </c>
      <c r="C4202" s="24" t="s">
        <v>280</v>
      </c>
      <c r="D4202" s="24" t="s">
        <v>826</v>
      </c>
      <c r="E4202" s="24" t="s">
        <v>109</v>
      </c>
      <c r="F4202" s="38" t="n">
        <v>2530</v>
      </c>
      <c r="G4202" s="42" t="n">
        <f aca="false">DATE(YEAR(B4202),MONTH(B4202),1)</f>
        <v>46113</v>
      </c>
      <c r="H4202" s="24" t="str">
        <f aca="false">INDEX(Customers!$B$2:$B$601,MATCH(C4202,Customers!$A$2:$A$601,0))</f>
        <v>Western</v>
      </c>
      <c r="I4202" s="43" t="n">
        <f aca="false">ROUND(MIN(INDEX(Assumptions!$D$13:$D$18,MATCH(E4202,Assumptions!$A$13:$A$18,0)),MAX(INDEX(Assumptions!$C$13:$C$18,MATCH(E4202,Assumptions!$A$13:$A$18,0)),INDEX(Assumptions!$B$13:$B$18,MATCH(E4202,Assumptions!$A$13:$A$18,0))*F4202)),2)</f>
        <v>10.12</v>
      </c>
    </row>
    <row r="4203" customFormat="false" ht="15" hidden="false" customHeight="false" outlineLevel="0" collapsed="false">
      <c r="A4203" s="24" t="s">
        <v>5026</v>
      </c>
      <c r="B4203" s="39" t="n">
        <v>46114</v>
      </c>
      <c r="C4203" s="24" t="s">
        <v>284</v>
      </c>
      <c r="D4203" s="24" t="s">
        <v>150</v>
      </c>
      <c r="E4203" s="24" t="s">
        <v>107</v>
      </c>
      <c r="F4203" s="38" t="n">
        <v>11020</v>
      </c>
      <c r="G4203" s="42" t="n">
        <f aca="false">DATE(YEAR(B4203),MONTH(B4203),1)</f>
        <v>46113</v>
      </c>
      <c r="H4203" s="24" t="str">
        <f aca="false">INDEX(Customers!$B$2:$B$601,MATCH(C4203,Customers!$A$2:$A$601,0))</f>
        <v>Nairobi</v>
      </c>
      <c r="I4203" s="43" t="n">
        <f aca="false">ROUND(MIN(INDEX(Assumptions!$D$13:$D$18,MATCH(E4203,Assumptions!$A$13:$A$18,0)),MAX(INDEX(Assumptions!$C$13:$C$18,MATCH(E4203,Assumptions!$A$13:$A$18,0)),INDEX(Assumptions!$B$13:$B$18,MATCH(E4203,Assumptions!$A$13:$A$18,0))*F4203)),2)</f>
        <v>0</v>
      </c>
    </row>
    <row r="4204" customFormat="false" ht="15" hidden="false" customHeight="false" outlineLevel="0" collapsed="false">
      <c r="A4204" s="24" t="s">
        <v>5027</v>
      </c>
      <c r="B4204" s="39" t="n">
        <v>46114</v>
      </c>
      <c r="C4204" s="24" t="s">
        <v>285</v>
      </c>
      <c r="D4204" s="24" t="s">
        <v>826</v>
      </c>
      <c r="E4204" s="24" t="s">
        <v>109</v>
      </c>
      <c r="F4204" s="38" t="n">
        <v>5710</v>
      </c>
      <c r="G4204" s="42" t="n">
        <f aca="false">DATE(YEAR(B4204),MONTH(B4204),1)</f>
        <v>46113</v>
      </c>
      <c r="H4204" s="24" t="str">
        <f aca="false">INDEX(Customers!$B$2:$B$601,MATCH(C4204,Customers!$A$2:$A$601,0))</f>
        <v>Eastern</v>
      </c>
      <c r="I4204" s="43" t="n">
        <f aca="false">ROUND(MIN(INDEX(Assumptions!$D$13:$D$18,MATCH(E4204,Assumptions!$A$13:$A$18,0)),MAX(INDEX(Assumptions!$C$13:$C$18,MATCH(E4204,Assumptions!$A$13:$A$18,0)),INDEX(Assumptions!$B$13:$B$18,MATCH(E4204,Assumptions!$A$13:$A$18,0))*F4204)),2)</f>
        <v>22.84</v>
      </c>
    </row>
    <row r="4205" customFormat="false" ht="15" hidden="false" customHeight="false" outlineLevel="0" collapsed="false">
      <c r="A4205" s="24" t="s">
        <v>5028</v>
      </c>
      <c r="B4205" s="39" t="n">
        <v>46114</v>
      </c>
      <c r="C4205" s="24" t="s">
        <v>288</v>
      </c>
      <c r="D4205" s="24" t="s">
        <v>826</v>
      </c>
      <c r="E4205" s="24" t="s">
        <v>111</v>
      </c>
      <c r="F4205" s="38" t="n">
        <v>500</v>
      </c>
      <c r="G4205" s="42" t="n">
        <f aca="false">DATE(YEAR(B4205),MONTH(B4205),1)</f>
        <v>46113</v>
      </c>
      <c r="H4205" s="24" t="str">
        <f aca="false">INDEX(Customers!$B$2:$B$601,MATCH(C4205,Customers!$A$2:$A$601,0))</f>
        <v>Central</v>
      </c>
      <c r="I4205" s="43" t="n">
        <f aca="false">ROUND(MIN(INDEX(Assumptions!$D$13:$D$18,MATCH(E4205,Assumptions!$A$13:$A$18,0)),MAX(INDEX(Assumptions!$C$13:$C$18,MATCH(E4205,Assumptions!$A$13:$A$18,0)),INDEX(Assumptions!$B$13:$B$18,MATCH(E4205,Assumptions!$A$13:$A$18,0))*F4205)),2)</f>
        <v>20</v>
      </c>
    </row>
    <row r="4206" customFormat="false" ht="15" hidden="false" customHeight="false" outlineLevel="0" collapsed="false">
      <c r="A4206" s="24" t="s">
        <v>5029</v>
      </c>
      <c r="B4206" s="39" t="n">
        <v>46114</v>
      </c>
      <c r="C4206" s="24" t="s">
        <v>288</v>
      </c>
      <c r="D4206" s="24" t="s">
        <v>826</v>
      </c>
      <c r="E4206" s="24" t="s">
        <v>103</v>
      </c>
      <c r="F4206" s="38" t="n">
        <v>11930</v>
      </c>
      <c r="G4206" s="42" t="n">
        <f aca="false">DATE(YEAR(B4206),MONTH(B4206),1)</f>
        <v>46113</v>
      </c>
      <c r="H4206" s="24" t="str">
        <f aca="false">INDEX(Customers!$B$2:$B$601,MATCH(C4206,Customers!$A$2:$A$601,0))</f>
        <v>Central</v>
      </c>
      <c r="I4206" s="43" t="n">
        <f aca="false">ROUND(MIN(INDEX(Assumptions!$D$13:$D$18,MATCH(E4206,Assumptions!$A$13:$A$18,0)),MAX(INDEX(Assumptions!$C$13:$C$18,MATCH(E4206,Assumptions!$A$13:$A$18,0)),INDEX(Assumptions!$B$13:$B$18,MATCH(E4206,Assumptions!$A$13:$A$18,0))*F4206)),2)</f>
        <v>105</v>
      </c>
    </row>
    <row r="4207" customFormat="false" ht="15" hidden="false" customHeight="false" outlineLevel="0" collapsed="false">
      <c r="A4207" s="24" t="s">
        <v>5030</v>
      </c>
      <c r="B4207" s="39" t="n">
        <v>46114</v>
      </c>
      <c r="C4207" s="24" t="s">
        <v>310</v>
      </c>
      <c r="D4207" s="24" t="s">
        <v>826</v>
      </c>
      <c r="E4207" s="24" t="s">
        <v>103</v>
      </c>
      <c r="F4207" s="38" t="n">
        <v>3280</v>
      </c>
      <c r="G4207" s="42" t="n">
        <f aca="false">DATE(YEAR(B4207),MONTH(B4207),1)</f>
        <v>46113</v>
      </c>
      <c r="H4207" s="24" t="str">
        <f aca="false">INDEX(Customers!$B$2:$B$601,MATCH(C4207,Customers!$A$2:$A$601,0))</f>
        <v>Eastern</v>
      </c>
      <c r="I4207" s="43" t="n">
        <f aca="false">ROUND(MIN(INDEX(Assumptions!$D$13:$D$18,MATCH(E4207,Assumptions!$A$13:$A$18,0)),MAX(INDEX(Assumptions!$C$13:$C$18,MATCH(E4207,Assumptions!$A$13:$A$18,0)),INDEX(Assumptions!$B$13:$B$18,MATCH(E4207,Assumptions!$A$13:$A$18,0))*F4207)),2)</f>
        <v>32.8</v>
      </c>
    </row>
    <row r="4208" customFormat="false" ht="15" hidden="false" customHeight="false" outlineLevel="0" collapsed="false">
      <c r="A4208" s="24" t="s">
        <v>5031</v>
      </c>
      <c r="B4208" s="39" t="n">
        <v>46114</v>
      </c>
      <c r="C4208" s="24" t="s">
        <v>326</v>
      </c>
      <c r="D4208" s="24" t="s">
        <v>826</v>
      </c>
      <c r="E4208" s="24" t="s">
        <v>111</v>
      </c>
      <c r="F4208" s="38" t="n">
        <v>50</v>
      </c>
      <c r="G4208" s="42" t="n">
        <f aca="false">DATE(YEAR(B4208),MONTH(B4208),1)</f>
        <v>46113</v>
      </c>
      <c r="H4208" s="24" t="str">
        <f aca="false">INDEX(Customers!$B$2:$B$601,MATCH(C4208,Customers!$A$2:$A$601,0))</f>
        <v>Nairobi</v>
      </c>
      <c r="I4208" s="43" t="n">
        <f aca="false">ROUND(MIN(INDEX(Assumptions!$D$13:$D$18,MATCH(E4208,Assumptions!$A$13:$A$18,0)),MAX(INDEX(Assumptions!$C$13:$C$18,MATCH(E4208,Assumptions!$A$13:$A$18,0)),INDEX(Assumptions!$B$13:$B$18,MATCH(E4208,Assumptions!$A$13:$A$18,0))*F4208)),2)</f>
        <v>2</v>
      </c>
    </row>
    <row r="4209" customFormat="false" ht="15" hidden="false" customHeight="false" outlineLevel="0" collapsed="false">
      <c r="A4209" s="24" t="s">
        <v>5032</v>
      </c>
      <c r="B4209" s="39" t="n">
        <v>46114</v>
      </c>
      <c r="C4209" s="24" t="s">
        <v>334</v>
      </c>
      <c r="D4209" s="24" t="s">
        <v>826</v>
      </c>
      <c r="E4209" s="24" t="s">
        <v>103</v>
      </c>
      <c r="F4209" s="38" t="n">
        <v>14430</v>
      </c>
      <c r="G4209" s="42" t="n">
        <f aca="false">DATE(YEAR(B4209),MONTH(B4209),1)</f>
        <v>46113</v>
      </c>
      <c r="H4209" s="24" t="str">
        <f aca="false">INDEX(Customers!$B$2:$B$601,MATCH(C4209,Customers!$A$2:$A$601,0))</f>
        <v>Nairobi</v>
      </c>
      <c r="I4209" s="43" t="n">
        <f aca="false">ROUND(MIN(INDEX(Assumptions!$D$13:$D$18,MATCH(E4209,Assumptions!$A$13:$A$18,0)),MAX(INDEX(Assumptions!$C$13:$C$18,MATCH(E4209,Assumptions!$A$13:$A$18,0)),INDEX(Assumptions!$B$13:$B$18,MATCH(E4209,Assumptions!$A$13:$A$18,0))*F4209)),2)</f>
        <v>105</v>
      </c>
    </row>
    <row r="4210" customFormat="false" ht="15" hidden="false" customHeight="false" outlineLevel="0" collapsed="false">
      <c r="A4210" s="24" t="s">
        <v>5033</v>
      </c>
      <c r="B4210" s="39" t="n">
        <v>46114</v>
      </c>
      <c r="C4210" s="24" t="s">
        <v>335</v>
      </c>
      <c r="D4210" s="24" t="s">
        <v>826</v>
      </c>
      <c r="E4210" s="24" t="s">
        <v>103</v>
      </c>
      <c r="F4210" s="38" t="n">
        <v>770</v>
      </c>
      <c r="G4210" s="42" t="n">
        <f aca="false">DATE(YEAR(B4210),MONTH(B4210),1)</f>
        <v>46113</v>
      </c>
      <c r="H4210" s="24" t="str">
        <f aca="false">INDEX(Customers!$B$2:$B$601,MATCH(C4210,Customers!$A$2:$A$601,0))</f>
        <v>Nairobi</v>
      </c>
      <c r="I4210" s="43" t="n">
        <f aca="false">ROUND(MIN(INDEX(Assumptions!$D$13:$D$18,MATCH(E4210,Assumptions!$A$13:$A$18,0)),MAX(INDEX(Assumptions!$C$13:$C$18,MATCH(E4210,Assumptions!$A$13:$A$18,0)),INDEX(Assumptions!$B$13:$B$18,MATCH(E4210,Assumptions!$A$13:$A$18,0))*F4210)),2)</f>
        <v>7.7</v>
      </c>
    </row>
    <row r="4211" customFormat="false" ht="15" hidden="false" customHeight="false" outlineLevel="0" collapsed="false">
      <c r="A4211" s="24" t="s">
        <v>5034</v>
      </c>
      <c r="B4211" s="39" t="n">
        <v>46114</v>
      </c>
      <c r="C4211" s="24" t="s">
        <v>343</v>
      </c>
      <c r="D4211" s="24" t="s">
        <v>165</v>
      </c>
      <c r="E4211" s="24" t="s">
        <v>107</v>
      </c>
      <c r="F4211" s="38" t="n">
        <v>4260</v>
      </c>
      <c r="G4211" s="42" t="n">
        <f aca="false">DATE(YEAR(B4211),MONTH(B4211),1)</f>
        <v>46113</v>
      </c>
      <c r="H4211" s="24" t="str">
        <f aca="false">INDEX(Customers!$B$2:$B$601,MATCH(C4211,Customers!$A$2:$A$601,0))</f>
        <v>Central</v>
      </c>
      <c r="I4211" s="43" t="n">
        <f aca="false">ROUND(MIN(INDEX(Assumptions!$D$13:$D$18,MATCH(E4211,Assumptions!$A$13:$A$18,0)),MAX(INDEX(Assumptions!$C$13:$C$18,MATCH(E4211,Assumptions!$A$13:$A$18,0)),INDEX(Assumptions!$B$13:$B$18,MATCH(E4211,Assumptions!$A$13:$A$18,0))*F4211)),2)</f>
        <v>0</v>
      </c>
    </row>
    <row r="4212" customFormat="false" ht="15" hidden="false" customHeight="false" outlineLevel="0" collapsed="false">
      <c r="A4212" s="24" t="s">
        <v>5035</v>
      </c>
      <c r="B4212" s="39" t="n">
        <v>46114</v>
      </c>
      <c r="C4212" s="24" t="s">
        <v>345</v>
      </c>
      <c r="D4212" s="24" t="s">
        <v>826</v>
      </c>
      <c r="E4212" s="24" t="s">
        <v>113</v>
      </c>
      <c r="F4212" s="38" t="n">
        <v>250</v>
      </c>
      <c r="G4212" s="42" t="n">
        <f aca="false">DATE(YEAR(B4212),MONTH(B4212),1)</f>
        <v>46113</v>
      </c>
      <c r="H4212" s="24" t="str">
        <f aca="false">INDEX(Customers!$B$2:$B$601,MATCH(C4212,Customers!$A$2:$A$601,0))</f>
        <v>Central</v>
      </c>
      <c r="I4212" s="43" t="n">
        <f aca="false">ROUND(MIN(INDEX(Assumptions!$D$13:$D$18,MATCH(E4212,Assumptions!$A$13:$A$18,0)),MAX(INDEX(Assumptions!$C$13:$C$18,MATCH(E4212,Assumptions!$A$13:$A$18,0)),INDEX(Assumptions!$B$13:$B$18,MATCH(E4212,Assumptions!$A$13:$A$18,0))*F4212)),2)</f>
        <v>12.5</v>
      </c>
    </row>
    <row r="4213" customFormat="false" ht="15" hidden="false" customHeight="false" outlineLevel="0" collapsed="false">
      <c r="A4213" s="24" t="s">
        <v>5036</v>
      </c>
      <c r="B4213" s="39" t="n">
        <v>46114</v>
      </c>
      <c r="C4213" s="24" t="s">
        <v>347</v>
      </c>
      <c r="D4213" s="24" t="s">
        <v>826</v>
      </c>
      <c r="E4213" s="24" t="s">
        <v>109</v>
      </c>
      <c r="F4213" s="38" t="n">
        <v>2220</v>
      </c>
      <c r="G4213" s="42" t="n">
        <f aca="false">DATE(YEAR(B4213),MONTH(B4213),1)</f>
        <v>46113</v>
      </c>
      <c r="H4213" s="24" t="str">
        <f aca="false">INDEX(Customers!$B$2:$B$601,MATCH(C4213,Customers!$A$2:$A$601,0))</f>
        <v>Coast</v>
      </c>
      <c r="I4213" s="43" t="n">
        <f aca="false">ROUND(MIN(INDEX(Assumptions!$D$13:$D$18,MATCH(E4213,Assumptions!$A$13:$A$18,0)),MAX(INDEX(Assumptions!$C$13:$C$18,MATCH(E4213,Assumptions!$A$13:$A$18,0)),INDEX(Assumptions!$B$13:$B$18,MATCH(E4213,Assumptions!$A$13:$A$18,0))*F4213)),2)</f>
        <v>8.88</v>
      </c>
    </row>
    <row r="4214" customFormat="false" ht="15" hidden="false" customHeight="false" outlineLevel="0" collapsed="false">
      <c r="A4214" s="24" t="s">
        <v>5037</v>
      </c>
      <c r="B4214" s="39" t="n">
        <v>46114</v>
      </c>
      <c r="C4214" s="24" t="s">
        <v>353</v>
      </c>
      <c r="D4214" s="24" t="s">
        <v>826</v>
      </c>
      <c r="E4214" s="24" t="s">
        <v>113</v>
      </c>
      <c r="F4214" s="38" t="n">
        <v>500</v>
      </c>
      <c r="G4214" s="42" t="n">
        <f aca="false">DATE(YEAR(B4214),MONTH(B4214),1)</f>
        <v>46113</v>
      </c>
      <c r="H4214" s="24" t="str">
        <f aca="false">INDEX(Customers!$B$2:$B$601,MATCH(C4214,Customers!$A$2:$A$601,0))</f>
        <v>Western</v>
      </c>
      <c r="I4214" s="43" t="n">
        <f aca="false">ROUND(MIN(INDEX(Assumptions!$D$13:$D$18,MATCH(E4214,Assumptions!$A$13:$A$18,0)),MAX(INDEX(Assumptions!$C$13:$C$18,MATCH(E4214,Assumptions!$A$13:$A$18,0)),INDEX(Assumptions!$B$13:$B$18,MATCH(E4214,Assumptions!$A$13:$A$18,0))*F4214)),2)</f>
        <v>25</v>
      </c>
    </row>
    <row r="4215" customFormat="false" ht="15" hidden="false" customHeight="false" outlineLevel="0" collapsed="false">
      <c r="A4215" s="24" t="s">
        <v>5038</v>
      </c>
      <c r="B4215" s="39" t="n">
        <v>46114</v>
      </c>
      <c r="C4215" s="24" t="s">
        <v>353</v>
      </c>
      <c r="D4215" s="24" t="s">
        <v>199</v>
      </c>
      <c r="E4215" s="24" t="s">
        <v>107</v>
      </c>
      <c r="F4215" s="38" t="n">
        <v>4800</v>
      </c>
      <c r="G4215" s="42" t="n">
        <f aca="false">DATE(YEAR(B4215),MONTH(B4215),1)</f>
        <v>46113</v>
      </c>
      <c r="H4215" s="24" t="str">
        <f aca="false">INDEX(Customers!$B$2:$B$601,MATCH(C4215,Customers!$A$2:$A$601,0))</f>
        <v>Western</v>
      </c>
      <c r="I4215" s="43" t="n">
        <f aca="false">ROUND(MIN(INDEX(Assumptions!$D$13:$D$18,MATCH(E4215,Assumptions!$A$13:$A$18,0)),MAX(INDEX(Assumptions!$C$13:$C$18,MATCH(E4215,Assumptions!$A$13:$A$18,0)),INDEX(Assumptions!$B$13:$B$18,MATCH(E4215,Assumptions!$A$13:$A$18,0))*F4215)),2)</f>
        <v>0</v>
      </c>
    </row>
    <row r="4216" customFormat="false" ht="15" hidden="false" customHeight="false" outlineLevel="0" collapsed="false">
      <c r="A4216" s="24" t="s">
        <v>5039</v>
      </c>
      <c r="B4216" s="39" t="n">
        <v>46114</v>
      </c>
      <c r="C4216" s="24" t="s">
        <v>355</v>
      </c>
      <c r="D4216" s="24" t="s">
        <v>826</v>
      </c>
      <c r="E4216" s="24" t="s">
        <v>111</v>
      </c>
      <c r="F4216" s="38" t="n">
        <v>50</v>
      </c>
      <c r="G4216" s="42" t="n">
        <f aca="false">DATE(YEAR(B4216),MONTH(B4216),1)</f>
        <v>46113</v>
      </c>
      <c r="H4216" s="24" t="str">
        <f aca="false">INDEX(Customers!$B$2:$B$601,MATCH(C4216,Customers!$A$2:$A$601,0))</f>
        <v>Nairobi</v>
      </c>
      <c r="I4216" s="43" t="n">
        <f aca="false">ROUND(MIN(INDEX(Assumptions!$D$13:$D$18,MATCH(E4216,Assumptions!$A$13:$A$18,0)),MAX(INDEX(Assumptions!$C$13:$C$18,MATCH(E4216,Assumptions!$A$13:$A$18,0)),INDEX(Assumptions!$B$13:$B$18,MATCH(E4216,Assumptions!$A$13:$A$18,0))*F4216)),2)</f>
        <v>2</v>
      </c>
    </row>
    <row r="4217" customFormat="false" ht="15" hidden="false" customHeight="false" outlineLevel="0" collapsed="false">
      <c r="A4217" s="24" t="s">
        <v>5040</v>
      </c>
      <c r="B4217" s="39" t="n">
        <v>46114</v>
      </c>
      <c r="C4217" s="24" t="s">
        <v>381</v>
      </c>
      <c r="D4217" s="24" t="s">
        <v>826</v>
      </c>
      <c r="E4217" s="24" t="s">
        <v>109</v>
      </c>
      <c r="F4217" s="38" t="n">
        <v>19210</v>
      </c>
      <c r="G4217" s="42" t="n">
        <f aca="false">DATE(YEAR(B4217),MONTH(B4217),1)</f>
        <v>46113</v>
      </c>
      <c r="H4217" s="24" t="str">
        <f aca="false">INDEX(Customers!$B$2:$B$601,MATCH(C4217,Customers!$A$2:$A$601,0))</f>
        <v>Rift Valley</v>
      </c>
      <c r="I4217" s="43" t="n">
        <f aca="false">ROUND(MIN(INDEX(Assumptions!$D$13:$D$18,MATCH(E4217,Assumptions!$A$13:$A$18,0)),MAX(INDEX(Assumptions!$C$13:$C$18,MATCH(E4217,Assumptions!$A$13:$A$18,0)),INDEX(Assumptions!$B$13:$B$18,MATCH(E4217,Assumptions!$A$13:$A$18,0))*F4217)),2)</f>
        <v>40</v>
      </c>
    </row>
    <row r="4218" customFormat="false" ht="15" hidden="false" customHeight="false" outlineLevel="0" collapsed="false">
      <c r="A4218" s="24" t="s">
        <v>5041</v>
      </c>
      <c r="B4218" s="39" t="n">
        <v>46114</v>
      </c>
      <c r="C4218" s="24" t="s">
        <v>396</v>
      </c>
      <c r="D4218" s="24" t="s">
        <v>157</v>
      </c>
      <c r="E4218" s="24" t="s">
        <v>107</v>
      </c>
      <c r="F4218" s="38" t="n">
        <v>990</v>
      </c>
      <c r="G4218" s="42" t="n">
        <f aca="false">DATE(YEAR(B4218),MONTH(B4218),1)</f>
        <v>46113</v>
      </c>
      <c r="H4218" s="24" t="str">
        <f aca="false">INDEX(Customers!$B$2:$B$601,MATCH(C4218,Customers!$A$2:$A$601,0))</f>
        <v>Nairobi</v>
      </c>
      <c r="I4218" s="43" t="n">
        <f aca="false">ROUND(MIN(INDEX(Assumptions!$D$13:$D$18,MATCH(E4218,Assumptions!$A$13:$A$18,0)),MAX(INDEX(Assumptions!$C$13:$C$18,MATCH(E4218,Assumptions!$A$13:$A$18,0)),INDEX(Assumptions!$B$13:$B$18,MATCH(E4218,Assumptions!$A$13:$A$18,0))*F4218)),2)</f>
        <v>0</v>
      </c>
    </row>
    <row r="4219" customFormat="false" ht="15" hidden="false" customHeight="false" outlineLevel="0" collapsed="false">
      <c r="A4219" s="24" t="s">
        <v>5042</v>
      </c>
      <c r="B4219" s="39" t="n">
        <v>46114</v>
      </c>
      <c r="C4219" s="24" t="s">
        <v>405</v>
      </c>
      <c r="D4219" s="24" t="s">
        <v>826</v>
      </c>
      <c r="E4219" s="24" t="s">
        <v>103</v>
      </c>
      <c r="F4219" s="38" t="n">
        <v>1450</v>
      </c>
      <c r="G4219" s="42" t="n">
        <f aca="false">DATE(YEAR(B4219),MONTH(B4219),1)</f>
        <v>46113</v>
      </c>
      <c r="H4219" s="24" t="str">
        <f aca="false">INDEX(Customers!$B$2:$B$601,MATCH(C4219,Customers!$A$2:$A$601,0))</f>
        <v>Nairobi</v>
      </c>
      <c r="I4219" s="43" t="n">
        <f aca="false">ROUND(MIN(INDEX(Assumptions!$D$13:$D$18,MATCH(E4219,Assumptions!$A$13:$A$18,0)),MAX(INDEX(Assumptions!$C$13:$C$18,MATCH(E4219,Assumptions!$A$13:$A$18,0)),INDEX(Assumptions!$B$13:$B$18,MATCH(E4219,Assumptions!$A$13:$A$18,0))*F4219)),2)</f>
        <v>14.5</v>
      </c>
    </row>
    <row r="4220" customFormat="false" ht="15" hidden="false" customHeight="false" outlineLevel="0" collapsed="false">
      <c r="A4220" s="24" t="s">
        <v>5043</v>
      </c>
      <c r="B4220" s="39" t="n">
        <v>46114</v>
      </c>
      <c r="C4220" s="24" t="s">
        <v>408</v>
      </c>
      <c r="D4220" s="24" t="s">
        <v>153</v>
      </c>
      <c r="E4220" s="24" t="s">
        <v>105</v>
      </c>
      <c r="F4220" s="38" t="n">
        <v>5090</v>
      </c>
      <c r="G4220" s="42" t="n">
        <f aca="false">DATE(YEAR(B4220),MONTH(B4220),1)</f>
        <v>46113</v>
      </c>
      <c r="H4220" s="24" t="str">
        <f aca="false">INDEX(Customers!$B$2:$B$601,MATCH(C4220,Customers!$A$2:$A$601,0))</f>
        <v>Nairobi</v>
      </c>
      <c r="I4220" s="43" t="n">
        <f aca="false">ROUND(MIN(INDEX(Assumptions!$D$13:$D$18,MATCH(E4220,Assumptions!$A$13:$A$18,0)),MAX(INDEX(Assumptions!$C$13:$C$18,MATCH(E4220,Assumptions!$A$13:$A$18,0)),INDEX(Assumptions!$B$13:$B$18,MATCH(E4220,Assumptions!$A$13:$A$18,0))*F4220)),2)</f>
        <v>76.35</v>
      </c>
    </row>
    <row r="4221" customFormat="false" ht="15" hidden="false" customHeight="false" outlineLevel="0" collapsed="false">
      <c r="A4221" s="24" t="s">
        <v>5044</v>
      </c>
      <c r="B4221" s="39" t="n">
        <v>46114</v>
      </c>
      <c r="C4221" s="24" t="s">
        <v>427</v>
      </c>
      <c r="D4221" s="24" t="s">
        <v>826</v>
      </c>
      <c r="E4221" s="24" t="s">
        <v>109</v>
      </c>
      <c r="F4221" s="38" t="n">
        <v>5800</v>
      </c>
      <c r="G4221" s="42" t="n">
        <f aca="false">DATE(YEAR(B4221),MONTH(B4221),1)</f>
        <v>46113</v>
      </c>
      <c r="H4221" s="24" t="str">
        <f aca="false">INDEX(Customers!$B$2:$B$601,MATCH(C4221,Customers!$A$2:$A$601,0))</f>
        <v>Nairobi</v>
      </c>
      <c r="I4221" s="43" t="n">
        <f aca="false">ROUND(MIN(INDEX(Assumptions!$D$13:$D$18,MATCH(E4221,Assumptions!$A$13:$A$18,0)),MAX(INDEX(Assumptions!$C$13:$C$18,MATCH(E4221,Assumptions!$A$13:$A$18,0)),INDEX(Assumptions!$B$13:$B$18,MATCH(E4221,Assumptions!$A$13:$A$18,0))*F4221)),2)</f>
        <v>23.2</v>
      </c>
    </row>
    <row r="4222" customFormat="false" ht="15" hidden="false" customHeight="false" outlineLevel="0" collapsed="false">
      <c r="A4222" s="24" t="s">
        <v>5045</v>
      </c>
      <c r="B4222" s="39" t="n">
        <v>46114</v>
      </c>
      <c r="C4222" s="24" t="s">
        <v>438</v>
      </c>
      <c r="D4222" s="24" t="s">
        <v>826</v>
      </c>
      <c r="E4222" s="24" t="s">
        <v>113</v>
      </c>
      <c r="F4222" s="38" t="n">
        <v>50</v>
      </c>
      <c r="G4222" s="42" t="n">
        <f aca="false">DATE(YEAR(B4222),MONTH(B4222),1)</f>
        <v>46113</v>
      </c>
      <c r="H4222" s="24" t="str">
        <f aca="false">INDEX(Customers!$B$2:$B$601,MATCH(C4222,Customers!$A$2:$A$601,0))</f>
        <v>Eastern</v>
      </c>
      <c r="I4222" s="43" t="n">
        <f aca="false">ROUND(MIN(INDEX(Assumptions!$D$13:$D$18,MATCH(E4222,Assumptions!$A$13:$A$18,0)),MAX(INDEX(Assumptions!$C$13:$C$18,MATCH(E4222,Assumptions!$A$13:$A$18,0)),INDEX(Assumptions!$B$13:$B$18,MATCH(E4222,Assumptions!$A$13:$A$18,0))*F4222)),2)</f>
        <v>2.5</v>
      </c>
    </row>
    <row r="4223" customFormat="false" ht="15" hidden="false" customHeight="false" outlineLevel="0" collapsed="false">
      <c r="A4223" s="24" t="s">
        <v>5046</v>
      </c>
      <c r="B4223" s="39" t="n">
        <v>46114</v>
      </c>
      <c r="C4223" s="24" t="s">
        <v>446</v>
      </c>
      <c r="D4223" s="24" t="s">
        <v>826</v>
      </c>
      <c r="E4223" s="24" t="s">
        <v>111</v>
      </c>
      <c r="F4223" s="38" t="n">
        <v>100</v>
      </c>
      <c r="G4223" s="42" t="n">
        <f aca="false">DATE(YEAR(B4223),MONTH(B4223),1)</f>
        <v>46113</v>
      </c>
      <c r="H4223" s="24" t="str">
        <f aca="false">INDEX(Customers!$B$2:$B$601,MATCH(C4223,Customers!$A$2:$A$601,0))</f>
        <v>Central</v>
      </c>
      <c r="I4223" s="43" t="n">
        <f aca="false">ROUND(MIN(INDEX(Assumptions!$D$13:$D$18,MATCH(E4223,Assumptions!$A$13:$A$18,0)),MAX(INDEX(Assumptions!$C$13:$C$18,MATCH(E4223,Assumptions!$A$13:$A$18,0)),INDEX(Assumptions!$B$13:$B$18,MATCH(E4223,Assumptions!$A$13:$A$18,0))*F4223)),2)</f>
        <v>4</v>
      </c>
    </row>
    <row r="4224" customFormat="false" ht="15" hidden="false" customHeight="false" outlineLevel="0" collapsed="false">
      <c r="A4224" s="24" t="s">
        <v>5047</v>
      </c>
      <c r="B4224" s="39" t="n">
        <v>46114</v>
      </c>
      <c r="C4224" s="24" t="s">
        <v>449</v>
      </c>
      <c r="D4224" s="24" t="s">
        <v>826</v>
      </c>
      <c r="E4224" s="24" t="s">
        <v>109</v>
      </c>
      <c r="F4224" s="38" t="n">
        <v>1860</v>
      </c>
      <c r="G4224" s="42" t="n">
        <f aca="false">DATE(YEAR(B4224),MONTH(B4224),1)</f>
        <v>46113</v>
      </c>
      <c r="H4224" s="24" t="str">
        <f aca="false">INDEX(Customers!$B$2:$B$601,MATCH(C4224,Customers!$A$2:$A$601,0))</f>
        <v>Rift Valley</v>
      </c>
      <c r="I4224" s="43" t="n">
        <f aca="false">ROUND(MIN(INDEX(Assumptions!$D$13:$D$18,MATCH(E4224,Assumptions!$A$13:$A$18,0)),MAX(INDEX(Assumptions!$C$13:$C$18,MATCH(E4224,Assumptions!$A$13:$A$18,0)),INDEX(Assumptions!$B$13:$B$18,MATCH(E4224,Assumptions!$A$13:$A$18,0))*F4224)),2)</f>
        <v>7.44</v>
      </c>
    </row>
    <row r="4225" customFormat="false" ht="15" hidden="false" customHeight="false" outlineLevel="0" collapsed="false">
      <c r="A4225" s="24" t="s">
        <v>5048</v>
      </c>
      <c r="B4225" s="39" t="n">
        <v>46114</v>
      </c>
      <c r="C4225" s="24" t="s">
        <v>467</v>
      </c>
      <c r="D4225" s="24" t="s">
        <v>826</v>
      </c>
      <c r="E4225" s="24" t="s">
        <v>103</v>
      </c>
      <c r="F4225" s="38" t="n">
        <v>1400</v>
      </c>
      <c r="G4225" s="42" t="n">
        <f aca="false">DATE(YEAR(B4225),MONTH(B4225),1)</f>
        <v>46113</v>
      </c>
      <c r="H4225" s="24" t="str">
        <f aca="false">INDEX(Customers!$B$2:$B$601,MATCH(C4225,Customers!$A$2:$A$601,0))</f>
        <v>Rift Valley</v>
      </c>
      <c r="I4225" s="43" t="n">
        <f aca="false">ROUND(MIN(INDEX(Assumptions!$D$13:$D$18,MATCH(E4225,Assumptions!$A$13:$A$18,0)),MAX(INDEX(Assumptions!$C$13:$C$18,MATCH(E4225,Assumptions!$A$13:$A$18,0)),INDEX(Assumptions!$B$13:$B$18,MATCH(E4225,Assumptions!$A$13:$A$18,0))*F4225)),2)</f>
        <v>14</v>
      </c>
    </row>
    <row r="4226" customFormat="false" ht="15" hidden="false" customHeight="false" outlineLevel="0" collapsed="false">
      <c r="A4226" s="24" t="s">
        <v>5049</v>
      </c>
      <c r="B4226" s="39" t="n">
        <v>46114</v>
      </c>
      <c r="C4226" s="24" t="s">
        <v>474</v>
      </c>
      <c r="D4226" s="24" t="s">
        <v>826</v>
      </c>
      <c r="E4226" s="24" t="s">
        <v>111</v>
      </c>
      <c r="F4226" s="38" t="n">
        <v>50</v>
      </c>
      <c r="G4226" s="42" t="n">
        <f aca="false">DATE(YEAR(B4226),MONTH(B4226),1)</f>
        <v>46113</v>
      </c>
      <c r="H4226" s="24" t="str">
        <f aca="false">INDEX(Customers!$B$2:$B$601,MATCH(C4226,Customers!$A$2:$A$601,0))</f>
        <v>Eastern</v>
      </c>
      <c r="I4226" s="43" t="n">
        <f aca="false">ROUND(MIN(INDEX(Assumptions!$D$13:$D$18,MATCH(E4226,Assumptions!$A$13:$A$18,0)),MAX(INDEX(Assumptions!$C$13:$C$18,MATCH(E4226,Assumptions!$A$13:$A$18,0)),INDEX(Assumptions!$B$13:$B$18,MATCH(E4226,Assumptions!$A$13:$A$18,0))*F4226)),2)</f>
        <v>2</v>
      </c>
    </row>
    <row r="4227" customFormat="false" ht="15" hidden="false" customHeight="false" outlineLevel="0" collapsed="false">
      <c r="A4227" s="24" t="s">
        <v>5050</v>
      </c>
      <c r="B4227" s="39" t="n">
        <v>46114</v>
      </c>
      <c r="C4227" s="24" t="s">
        <v>475</v>
      </c>
      <c r="D4227" s="24" t="s">
        <v>826</v>
      </c>
      <c r="E4227" s="24" t="s">
        <v>111</v>
      </c>
      <c r="F4227" s="38" t="n">
        <v>50</v>
      </c>
      <c r="G4227" s="42" t="n">
        <f aca="false">DATE(YEAR(B4227),MONTH(B4227),1)</f>
        <v>46113</v>
      </c>
      <c r="H4227" s="24" t="str">
        <f aca="false">INDEX(Customers!$B$2:$B$601,MATCH(C4227,Customers!$A$2:$A$601,0))</f>
        <v>Coast</v>
      </c>
      <c r="I4227" s="43" t="n">
        <f aca="false">ROUND(MIN(INDEX(Assumptions!$D$13:$D$18,MATCH(E4227,Assumptions!$A$13:$A$18,0)),MAX(INDEX(Assumptions!$C$13:$C$18,MATCH(E4227,Assumptions!$A$13:$A$18,0)),INDEX(Assumptions!$B$13:$B$18,MATCH(E4227,Assumptions!$A$13:$A$18,0))*F4227)),2)</f>
        <v>2</v>
      </c>
    </row>
    <row r="4228" customFormat="false" ht="15" hidden="false" customHeight="false" outlineLevel="0" collapsed="false">
      <c r="A4228" s="24" t="s">
        <v>5051</v>
      </c>
      <c r="B4228" s="39" t="n">
        <v>46114</v>
      </c>
      <c r="C4228" s="24" t="s">
        <v>476</v>
      </c>
      <c r="D4228" s="24" t="s">
        <v>826</v>
      </c>
      <c r="E4228" s="24" t="s">
        <v>113</v>
      </c>
      <c r="F4228" s="38" t="n">
        <v>250</v>
      </c>
      <c r="G4228" s="42" t="n">
        <f aca="false">DATE(YEAR(B4228),MONTH(B4228),1)</f>
        <v>46113</v>
      </c>
      <c r="H4228" s="24" t="str">
        <f aca="false">INDEX(Customers!$B$2:$B$601,MATCH(C4228,Customers!$A$2:$A$601,0))</f>
        <v>Coast</v>
      </c>
      <c r="I4228" s="43" t="n">
        <f aca="false">ROUND(MIN(INDEX(Assumptions!$D$13:$D$18,MATCH(E4228,Assumptions!$A$13:$A$18,0)),MAX(INDEX(Assumptions!$C$13:$C$18,MATCH(E4228,Assumptions!$A$13:$A$18,0)),INDEX(Assumptions!$B$13:$B$18,MATCH(E4228,Assumptions!$A$13:$A$18,0))*F4228)),2)</f>
        <v>12.5</v>
      </c>
    </row>
    <row r="4229" customFormat="false" ht="15" hidden="false" customHeight="false" outlineLevel="0" collapsed="false">
      <c r="A4229" s="24" t="s">
        <v>5052</v>
      </c>
      <c r="B4229" s="39" t="n">
        <v>46114</v>
      </c>
      <c r="C4229" s="24" t="s">
        <v>543</v>
      </c>
      <c r="D4229" s="24" t="s">
        <v>165</v>
      </c>
      <c r="E4229" s="24" t="s">
        <v>107</v>
      </c>
      <c r="F4229" s="38" t="n">
        <v>12090</v>
      </c>
      <c r="G4229" s="42" t="n">
        <f aca="false">DATE(YEAR(B4229),MONTH(B4229),1)</f>
        <v>46113</v>
      </c>
      <c r="H4229" s="24" t="str">
        <f aca="false">INDEX(Customers!$B$2:$B$601,MATCH(C4229,Customers!$A$2:$A$601,0))</f>
        <v>Central</v>
      </c>
      <c r="I4229" s="43" t="n">
        <f aca="false">ROUND(MIN(INDEX(Assumptions!$D$13:$D$18,MATCH(E4229,Assumptions!$A$13:$A$18,0)),MAX(INDEX(Assumptions!$C$13:$C$18,MATCH(E4229,Assumptions!$A$13:$A$18,0)),INDEX(Assumptions!$B$13:$B$18,MATCH(E4229,Assumptions!$A$13:$A$18,0))*F4229)),2)</f>
        <v>0</v>
      </c>
    </row>
    <row r="4230" customFormat="false" ht="15" hidden="false" customHeight="false" outlineLevel="0" collapsed="false">
      <c r="A4230" s="24" t="s">
        <v>5053</v>
      </c>
      <c r="B4230" s="39" t="n">
        <v>46114</v>
      </c>
      <c r="C4230" s="24" t="s">
        <v>545</v>
      </c>
      <c r="D4230" s="24" t="s">
        <v>826</v>
      </c>
      <c r="E4230" s="24" t="s">
        <v>111</v>
      </c>
      <c r="F4230" s="38" t="n">
        <v>20</v>
      </c>
      <c r="G4230" s="42" t="n">
        <f aca="false">DATE(YEAR(B4230),MONTH(B4230),1)</f>
        <v>46113</v>
      </c>
      <c r="H4230" s="24" t="str">
        <f aca="false">INDEX(Customers!$B$2:$B$601,MATCH(C4230,Customers!$A$2:$A$601,0))</f>
        <v>Rift Valley</v>
      </c>
      <c r="I4230" s="43" t="n">
        <f aca="false">ROUND(MIN(INDEX(Assumptions!$D$13:$D$18,MATCH(E4230,Assumptions!$A$13:$A$18,0)),MAX(INDEX(Assumptions!$C$13:$C$18,MATCH(E4230,Assumptions!$A$13:$A$18,0)),INDEX(Assumptions!$B$13:$B$18,MATCH(E4230,Assumptions!$A$13:$A$18,0))*F4230)),2)</f>
        <v>0.8</v>
      </c>
    </row>
    <row r="4231" customFormat="false" ht="15" hidden="false" customHeight="false" outlineLevel="0" collapsed="false">
      <c r="A4231" s="24" t="s">
        <v>5054</v>
      </c>
      <c r="B4231" s="39" t="n">
        <v>46114</v>
      </c>
      <c r="C4231" s="24" t="s">
        <v>552</v>
      </c>
      <c r="D4231" s="24" t="s">
        <v>205</v>
      </c>
      <c r="E4231" s="24" t="s">
        <v>107</v>
      </c>
      <c r="F4231" s="38" t="n">
        <v>170</v>
      </c>
      <c r="G4231" s="42" t="n">
        <f aca="false">DATE(YEAR(B4231),MONTH(B4231),1)</f>
        <v>46113</v>
      </c>
      <c r="H4231" s="24" t="str">
        <f aca="false">INDEX(Customers!$B$2:$B$601,MATCH(C4231,Customers!$A$2:$A$601,0))</f>
        <v>Eastern</v>
      </c>
      <c r="I4231" s="43" t="n">
        <f aca="false">ROUND(MIN(INDEX(Assumptions!$D$13:$D$18,MATCH(E4231,Assumptions!$A$13:$A$18,0)),MAX(INDEX(Assumptions!$C$13:$C$18,MATCH(E4231,Assumptions!$A$13:$A$18,0)),INDEX(Assumptions!$B$13:$B$18,MATCH(E4231,Assumptions!$A$13:$A$18,0))*F4231)),2)</f>
        <v>0</v>
      </c>
    </row>
    <row r="4232" customFormat="false" ht="15" hidden="false" customHeight="false" outlineLevel="0" collapsed="false">
      <c r="A4232" s="24" t="s">
        <v>5055</v>
      </c>
      <c r="B4232" s="39" t="n">
        <v>46114</v>
      </c>
      <c r="C4232" s="24" t="s">
        <v>564</v>
      </c>
      <c r="D4232" s="24" t="s">
        <v>826</v>
      </c>
      <c r="E4232" s="24" t="s">
        <v>103</v>
      </c>
      <c r="F4232" s="38" t="n">
        <v>950</v>
      </c>
      <c r="G4232" s="42" t="n">
        <f aca="false">DATE(YEAR(B4232),MONTH(B4232),1)</f>
        <v>46113</v>
      </c>
      <c r="H4232" s="24" t="str">
        <f aca="false">INDEX(Customers!$B$2:$B$601,MATCH(C4232,Customers!$A$2:$A$601,0))</f>
        <v>Coast</v>
      </c>
      <c r="I4232" s="43" t="n">
        <f aca="false">ROUND(MIN(INDEX(Assumptions!$D$13:$D$18,MATCH(E4232,Assumptions!$A$13:$A$18,0)),MAX(INDEX(Assumptions!$C$13:$C$18,MATCH(E4232,Assumptions!$A$13:$A$18,0)),INDEX(Assumptions!$B$13:$B$18,MATCH(E4232,Assumptions!$A$13:$A$18,0))*F4232)),2)</f>
        <v>9.5</v>
      </c>
    </row>
    <row r="4233" customFormat="false" ht="15" hidden="false" customHeight="false" outlineLevel="0" collapsed="false">
      <c r="A4233" s="24" t="s">
        <v>5056</v>
      </c>
      <c r="B4233" s="39" t="n">
        <v>46114</v>
      </c>
      <c r="C4233" s="24" t="s">
        <v>565</v>
      </c>
      <c r="D4233" s="24" t="s">
        <v>826</v>
      </c>
      <c r="E4233" s="24" t="s">
        <v>103</v>
      </c>
      <c r="F4233" s="38" t="n">
        <v>970</v>
      </c>
      <c r="G4233" s="42" t="n">
        <f aca="false">DATE(YEAR(B4233),MONTH(B4233),1)</f>
        <v>46113</v>
      </c>
      <c r="H4233" s="24" t="str">
        <f aca="false">INDEX(Customers!$B$2:$B$601,MATCH(C4233,Customers!$A$2:$A$601,0))</f>
        <v>Western</v>
      </c>
      <c r="I4233" s="43" t="n">
        <f aca="false">ROUND(MIN(INDEX(Assumptions!$D$13:$D$18,MATCH(E4233,Assumptions!$A$13:$A$18,0)),MAX(INDEX(Assumptions!$C$13:$C$18,MATCH(E4233,Assumptions!$A$13:$A$18,0)),INDEX(Assumptions!$B$13:$B$18,MATCH(E4233,Assumptions!$A$13:$A$18,0))*F4233)),2)</f>
        <v>9.7</v>
      </c>
    </row>
    <row r="4234" customFormat="false" ht="15" hidden="false" customHeight="false" outlineLevel="0" collapsed="false">
      <c r="A4234" s="24" t="s">
        <v>5057</v>
      </c>
      <c r="B4234" s="39" t="n">
        <v>46114</v>
      </c>
      <c r="C4234" s="24" t="s">
        <v>570</v>
      </c>
      <c r="D4234" s="24" t="s">
        <v>826</v>
      </c>
      <c r="E4234" s="24" t="s">
        <v>109</v>
      </c>
      <c r="F4234" s="38" t="n">
        <v>3430</v>
      </c>
      <c r="G4234" s="42" t="n">
        <f aca="false">DATE(YEAR(B4234),MONTH(B4234),1)</f>
        <v>46113</v>
      </c>
      <c r="H4234" s="24" t="str">
        <f aca="false">INDEX(Customers!$B$2:$B$601,MATCH(C4234,Customers!$A$2:$A$601,0))</f>
        <v>Western</v>
      </c>
      <c r="I4234" s="43" t="n">
        <f aca="false">ROUND(MIN(INDEX(Assumptions!$D$13:$D$18,MATCH(E4234,Assumptions!$A$13:$A$18,0)),MAX(INDEX(Assumptions!$C$13:$C$18,MATCH(E4234,Assumptions!$A$13:$A$18,0)),INDEX(Assumptions!$B$13:$B$18,MATCH(E4234,Assumptions!$A$13:$A$18,0))*F4234)),2)</f>
        <v>13.72</v>
      </c>
    </row>
    <row r="4235" customFormat="false" ht="15" hidden="false" customHeight="false" outlineLevel="0" collapsed="false">
      <c r="A4235" s="24" t="s">
        <v>5058</v>
      </c>
      <c r="B4235" s="39" t="n">
        <v>46114</v>
      </c>
      <c r="C4235" s="24" t="s">
        <v>572</v>
      </c>
      <c r="D4235" s="24" t="s">
        <v>183</v>
      </c>
      <c r="E4235" s="24" t="s">
        <v>107</v>
      </c>
      <c r="F4235" s="38" t="n">
        <v>2500</v>
      </c>
      <c r="G4235" s="42" t="n">
        <f aca="false">DATE(YEAR(B4235),MONTH(B4235),1)</f>
        <v>46113</v>
      </c>
      <c r="H4235" s="24" t="str">
        <f aca="false">INDEX(Customers!$B$2:$B$601,MATCH(C4235,Customers!$A$2:$A$601,0))</f>
        <v>Coast</v>
      </c>
      <c r="I4235" s="43" t="n">
        <f aca="false">ROUND(MIN(INDEX(Assumptions!$D$13:$D$18,MATCH(E4235,Assumptions!$A$13:$A$18,0)),MAX(INDEX(Assumptions!$C$13:$C$18,MATCH(E4235,Assumptions!$A$13:$A$18,0)),INDEX(Assumptions!$B$13:$B$18,MATCH(E4235,Assumptions!$A$13:$A$18,0))*F4235)),2)</f>
        <v>0</v>
      </c>
    </row>
    <row r="4236" customFormat="false" ht="15" hidden="false" customHeight="false" outlineLevel="0" collapsed="false">
      <c r="A4236" s="24" t="s">
        <v>5059</v>
      </c>
      <c r="B4236" s="39" t="n">
        <v>46114</v>
      </c>
      <c r="C4236" s="24" t="s">
        <v>597</v>
      </c>
      <c r="D4236" s="24" t="s">
        <v>169</v>
      </c>
      <c r="E4236" s="24" t="s">
        <v>107</v>
      </c>
      <c r="F4236" s="38" t="n">
        <v>30140</v>
      </c>
      <c r="G4236" s="42" t="n">
        <f aca="false">DATE(YEAR(B4236),MONTH(B4236),1)</f>
        <v>46113</v>
      </c>
      <c r="H4236" s="24" t="str">
        <f aca="false">INDEX(Customers!$B$2:$B$601,MATCH(C4236,Customers!$A$2:$A$601,0))</f>
        <v>Eastern</v>
      </c>
      <c r="I4236" s="43" t="n">
        <f aca="false">ROUND(MIN(INDEX(Assumptions!$D$13:$D$18,MATCH(E4236,Assumptions!$A$13:$A$18,0)),MAX(INDEX(Assumptions!$C$13:$C$18,MATCH(E4236,Assumptions!$A$13:$A$18,0)),INDEX(Assumptions!$B$13:$B$18,MATCH(E4236,Assumptions!$A$13:$A$18,0))*F4236)),2)</f>
        <v>0</v>
      </c>
    </row>
    <row r="4237" customFormat="false" ht="15" hidden="false" customHeight="false" outlineLevel="0" collapsed="false">
      <c r="A4237" s="24" t="s">
        <v>5060</v>
      </c>
      <c r="B4237" s="39" t="n">
        <v>46114</v>
      </c>
      <c r="C4237" s="24" t="s">
        <v>609</v>
      </c>
      <c r="D4237" s="24" t="s">
        <v>826</v>
      </c>
      <c r="E4237" s="24" t="s">
        <v>109</v>
      </c>
      <c r="F4237" s="38" t="n">
        <v>5400</v>
      </c>
      <c r="G4237" s="42" t="n">
        <f aca="false">DATE(YEAR(B4237),MONTH(B4237),1)</f>
        <v>46113</v>
      </c>
      <c r="H4237" s="24" t="str">
        <f aca="false">INDEX(Customers!$B$2:$B$601,MATCH(C4237,Customers!$A$2:$A$601,0))</f>
        <v>Rift Valley</v>
      </c>
      <c r="I4237" s="43" t="n">
        <f aca="false">ROUND(MIN(INDEX(Assumptions!$D$13:$D$18,MATCH(E4237,Assumptions!$A$13:$A$18,0)),MAX(INDEX(Assumptions!$C$13:$C$18,MATCH(E4237,Assumptions!$A$13:$A$18,0)),INDEX(Assumptions!$B$13:$B$18,MATCH(E4237,Assumptions!$A$13:$A$18,0))*F4237)),2)</f>
        <v>21.6</v>
      </c>
    </row>
    <row r="4238" customFormat="false" ht="15" hidden="false" customHeight="false" outlineLevel="0" collapsed="false">
      <c r="A4238" s="24" t="s">
        <v>5061</v>
      </c>
      <c r="B4238" s="39" t="n">
        <v>46114</v>
      </c>
      <c r="C4238" s="24" t="s">
        <v>609</v>
      </c>
      <c r="D4238" s="24" t="s">
        <v>826</v>
      </c>
      <c r="E4238" s="24" t="s">
        <v>103</v>
      </c>
      <c r="F4238" s="38" t="n">
        <v>1110</v>
      </c>
      <c r="G4238" s="42" t="n">
        <f aca="false">DATE(YEAR(B4238),MONTH(B4238),1)</f>
        <v>46113</v>
      </c>
      <c r="H4238" s="24" t="str">
        <f aca="false">INDEX(Customers!$B$2:$B$601,MATCH(C4238,Customers!$A$2:$A$601,0))</f>
        <v>Rift Valley</v>
      </c>
      <c r="I4238" s="43" t="n">
        <f aca="false">ROUND(MIN(INDEX(Assumptions!$D$13:$D$18,MATCH(E4238,Assumptions!$A$13:$A$18,0)),MAX(INDEX(Assumptions!$C$13:$C$18,MATCH(E4238,Assumptions!$A$13:$A$18,0)),INDEX(Assumptions!$B$13:$B$18,MATCH(E4238,Assumptions!$A$13:$A$18,0))*F4238)),2)</f>
        <v>11.1</v>
      </c>
    </row>
    <row r="4239" customFormat="false" ht="15" hidden="false" customHeight="false" outlineLevel="0" collapsed="false">
      <c r="A4239" s="24" t="s">
        <v>5062</v>
      </c>
      <c r="B4239" s="39" t="n">
        <v>46114</v>
      </c>
      <c r="C4239" s="24" t="s">
        <v>625</v>
      </c>
      <c r="D4239" s="24" t="s">
        <v>826</v>
      </c>
      <c r="E4239" s="24" t="s">
        <v>113</v>
      </c>
      <c r="F4239" s="38" t="n">
        <v>99</v>
      </c>
      <c r="G4239" s="42" t="n">
        <f aca="false">DATE(YEAR(B4239),MONTH(B4239),1)</f>
        <v>46113</v>
      </c>
      <c r="H4239" s="24" t="str">
        <f aca="false">INDEX(Customers!$B$2:$B$601,MATCH(C4239,Customers!$A$2:$A$601,0))</f>
        <v>Nairobi</v>
      </c>
      <c r="I4239" s="43" t="n">
        <f aca="false">ROUND(MIN(INDEX(Assumptions!$D$13:$D$18,MATCH(E4239,Assumptions!$A$13:$A$18,0)),MAX(INDEX(Assumptions!$C$13:$C$18,MATCH(E4239,Assumptions!$A$13:$A$18,0)),INDEX(Assumptions!$B$13:$B$18,MATCH(E4239,Assumptions!$A$13:$A$18,0))*F4239)),2)</f>
        <v>4.95</v>
      </c>
    </row>
    <row r="4240" customFormat="false" ht="15" hidden="false" customHeight="false" outlineLevel="0" collapsed="false">
      <c r="A4240" s="24" t="s">
        <v>5063</v>
      </c>
      <c r="B4240" s="39" t="n">
        <v>46114</v>
      </c>
      <c r="C4240" s="24" t="s">
        <v>648</v>
      </c>
      <c r="D4240" s="24" t="s">
        <v>826</v>
      </c>
      <c r="E4240" s="24" t="s">
        <v>103</v>
      </c>
      <c r="F4240" s="38" t="n">
        <v>280</v>
      </c>
      <c r="G4240" s="42" t="n">
        <f aca="false">DATE(YEAR(B4240),MONTH(B4240),1)</f>
        <v>46113</v>
      </c>
      <c r="H4240" s="24" t="str">
        <f aca="false">INDEX(Customers!$B$2:$B$601,MATCH(C4240,Customers!$A$2:$A$601,0))</f>
        <v>Nairobi</v>
      </c>
      <c r="I4240" s="43" t="n">
        <f aca="false">ROUND(MIN(INDEX(Assumptions!$D$13:$D$18,MATCH(E4240,Assumptions!$A$13:$A$18,0)),MAX(INDEX(Assumptions!$C$13:$C$18,MATCH(E4240,Assumptions!$A$13:$A$18,0)),INDEX(Assumptions!$B$13:$B$18,MATCH(E4240,Assumptions!$A$13:$A$18,0))*F4240)),2)</f>
        <v>5</v>
      </c>
    </row>
    <row r="4241" customFormat="false" ht="15" hidden="false" customHeight="false" outlineLevel="0" collapsed="false">
      <c r="A4241" s="24" t="s">
        <v>5064</v>
      </c>
      <c r="B4241" s="39" t="n">
        <v>46114</v>
      </c>
      <c r="C4241" s="24" t="s">
        <v>650</v>
      </c>
      <c r="D4241" s="24" t="s">
        <v>826</v>
      </c>
      <c r="E4241" s="24" t="s">
        <v>113</v>
      </c>
      <c r="F4241" s="38" t="n">
        <v>50</v>
      </c>
      <c r="G4241" s="42" t="n">
        <f aca="false">DATE(YEAR(B4241),MONTH(B4241),1)</f>
        <v>46113</v>
      </c>
      <c r="H4241" s="24" t="str">
        <f aca="false">INDEX(Customers!$B$2:$B$601,MATCH(C4241,Customers!$A$2:$A$601,0))</f>
        <v>Eastern</v>
      </c>
      <c r="I4241" s="43" t="n">
        <f aca="false">ROUND(MIN(INDEX(Assumptions!$D$13:$D$18,MATCH(E4241,Assumptions!$A$13:$A$18,0)),MAX(INDEX(Assumptions!$C$13:$C$18,MATCH(E4241,Assumptions!$A$13:$A$18,0)),INDEX(Assumptions!$B$13:$B$18,MATCH(E4241,Assumptions!$A$13:$A$18,0))*F4241)),2)</f>
        <v>2.5</v>
      </c>
    </row>
    <row r="4242" customFormat="false" ht="15" hidden="false" customHeight="false" outlineLevel="0" collapsed="false">
      <c r="A4242" s="24" t="s">
        <v>5065</v>
      </c>
      <c r="B4242" s="39" t="n">
        <v>46114</v>
      </c>
      <c r="C4242" s="24" t="s">
        <v>655</v>
      </c>
      <c r="D4242" s="24" t="s">
        <v>826</v>
      </c>
      <c r="E4242" s="24" t="s">
        <v>111</v>
      </c>
      <c r="F4242" s="38" t="n">
        <v>100</v>
      </c>
      <c r="G4242" s="42" t="n">
        <f aca="false">DATE(YEAR(B4242),MONTH(B4242),1)</f>
        <v>46113</v>
      </c>
      <c r="H4242" s="24" t="str">
        <f aca="false">INDEX(Customers!$B$2:$B$601,MATCH(C4242,Customers!$A$2:$A$601,0))</f>
        <v>Nairobi</v>
      </c>
      <c r="I4242" s="43" t="n">
        <f aca="false">ROUND(MIN(INDEX(Assumptions!$D$13:$D$18,MATCH(E4242,Assumptions!$A$13:$A$18,0)),MAX(INDEX(Assumptions!$C$13:$C$18,MATCH(E4242,Assumptions!$A$13:$A$18,0)),INDEX(Assumptions!$B$13:$B$18,MATCH(E4242,Assumptions!$A$13:$A$18,0))*F4242)),2)</f>
        <v>4</v>
      </c>
    </row>
    <row r="4243" customFormat="false" ht="15" hidden="false" customHeight="false" outlineLevel="0" collapsed="false">
      <c r="A4243" s="24" t="s">
        <v>5066</v>
      </c>
      <c r="B4243" s="39" t="n">
        <v>46114</v>
      </c>
      <c r="C4243" s="24" t="s">
        <v>656</v>
      </c>
      <c r="D4243" s="24" t="s">
        <v>826</v>
      </c>
      <c r="E4243" s="24" t="s">
        <v>103</v>
      </c>
      <c r="F4243" s="38" t="n">
        <v>1810</v>
      </c>
      <c r="G4243" s="42" t="n">
        <f aca="false">DATE(YEAR(B4243),MONTH(B4243),1)</f>
        <v>46113</v>
      </c>
      <c r="H4243" s="24" t="str">
        <f aca="false">INDEX(Customers!$B$2:$B$601,MATCH(C4243,Customers!$A$2:$A$601,0))</f>
        <v>Nairobi</v>
      </c>
      <c r="I4243" s="43" t="n">
        <f aca="false">ROUND(MIN(INDEX(Assumptions!$D$13:$D$18,MATCH(E4243,Assumptions!$A$13:$A$18,0)),MAX(INDEX(Assumptions!$C$13:$C$18,MATCH(E4243,Assumptions!$A$13:$A$18,0)),INDEX(Assumptions!$B$13:$B$18,MATCH(E4243,Assumptions!$A$13:$A$18,0))*F4243)),2)</f>
        <v>18.1</v>
      </c>
    </row>
    <row r="4244" customFormat="false" ht="15" hidden="false" customHeight="false" outlineLevel="0" collapsed="false">
      <c r="A4244" s="24" t="s">
        <v>5067</v>
      </c>
      <c r="B4244" s="39" t="n">
        <v>46114</v>
      </c>
      <c r="C4244" s="24" t="s">
        <v>657</v>
      </c>
      <c r="D4244" s="24" t="s">
        <v>193</v>
      </c>
      <c r="E4244" s="24" t="s">
        <v>105</v>
      </c>
      <c r="F4244" s="38" t="n">
        <v>8640</v>
      </c>
      <c r="G4244" s="42" t="n">
        <f aca="false">DATE(YEAR(B4244),MONTH(B4244),1)</f>
        <v>46113</v>
      </c>
      <c r="H4244" s="24" t="str">
        <f aca="false">INDEX(Customers!$B$2:$B$601,MATCH(C4244,Customers!$A$2:$A$601,0))</f>
        <v>Western</v>
      </c>
      <c r="I4244" s="43" t="n">
        <f aca="false">ROUND(MIN(INDEX(Assumptions!$D$13:$D$18,MATCH(E4244,Assumptions!$A$13:$A$18,0)),MAX(INDEX(Assumptions!$C$13:$C$18,MATCH(E4244,Assumptions!$A$13:$A$18,0)),INDEX(Assumptions!$B$13:$B$18,MATCH(E4244,Assumptions!$A$13:$A$18,0))*F4244)),2)</f>
        <v>129.6</v>
      </c>
    </row>
    <row r="4245" customFormat="false" ht="15" hidden="false" customHeight="false" outlineLevel="0" collapsed="false">
      <c r="A4245" s="24" t="s">
        <v>5068</v>
      </c>
      <c r="B4245" s="39" t="n">
        <v>46114</v>
      </c>
      <c r="C4245" s="24" t="s">
        <v>664</v>
      </c>
      <c r="D4245" s="24" t="s">
        <v>826</v>
      </c>
      <c r="E4245" s="24" t="s">
        <v>103</v>
      </c>
      <c r="F4245" s="38" t="n">
        <v>2010</v>
      </c>
      <c r="G4245" s="42" t="n">
        <f aca="false">DATE(YEAR(B4245),MONTH(B4245),1)</f>
        <v>46113</v>
      </c>
      <c r="H4245" s="24" t="str">
        <f aca="false">INDEX(Customers!$B$2:$B$601,MATCH(C4245,Customers!$A$2:$A$601,0))</f>
        <v>Rift Valley</v>
      </c>
      <c r="I4245" s="43" t="n">
        <f aca="false">ROUND(MIN(INDEX(Assumptions!$D$13:$D$18,MATCH(E4245,Assumptions!$A$13:$A$18,0)),MAX(INDEX(Assumptions!$C$13:$C$18,MATCH(E4245,Assumptions!$A$13:$A$18,0)),INDEX(Assumptions!$B$13:$B$18,MATCH(E4245,Assumptions!$A$13:$A$18,0))*F4245)),2)</f>
        <v>20.1</v>
      </c>
    </row>
    <row r="4246" customFormat="false" ht="15" hidden="false" customHeight="false" outlineLevel="0" collapsed="false">
      <c r="A4246" s="24" t="s">
        <v>5069</v>
      </c>
      <c r="B4246" s="39" t="n">
        <v>46114</v>
      </c>
      <c r="C4246" s="24" t="s">
        <v>665</v>
      </c>
      <c r="D4246" s="24" t="s">
        <v>826</v>
      </c>
      <c r="E4246" s="24" t="s">
        <v>113</v>
      </c>
      <c r="F4246" s="38" t="n">
        <v>99</v>
      </c>
      <c r="G4246" s="42" t="n">
        <f aca="false">DATE(YEAR(B4246),MONTH(B4246),1)</f>
        <v>46113</v>
      </c>
      <c r="H4246" s="24" t="str">
        <f aca="false">INDEX(Customers!$B$2:$B$601,MATCH(C4246,Customers!$A$2:$A$601,0))</f>
        <v>Nairobi</v>
      </c>
      <c r="I4246" s="43" t="n">
        <f aca="false">ROUND(MIN(INDEX(Assumptions!$D$13:$D$18,MATCH(E4246,Assumptions!$A$13:$A$18,0)),MAX(INDEX(Assumptions!$C$13:$C$18,MATCH(E4246,Assumptions!$A$13:$A$18,0)),INDEX(Assumptions!$B$13:$B$18,MATCH(E4246,Assumptions!$A$13:$A$18,0))*F4246)),2)</f>
        <v>4.95</v>
      </c>
    </row>
    <row r="4247" customFormat="false" ht="15" hidden="false" customHeight="false" outlineLevel="0" collapsed="false">
      <c r="A4247" s="24" t="s">
        <v>5070</v>
      </c>
      <c r="B4247" s="39" t="n">
        <v>46114</v>
      </c>
      <c r="C4247" s="24" t="s">
        <v>670</v>
      </c>
      <c r="D4247" s="24" t="s">
        <v>826</v>
      </c>
      <c r="E4247" s="24" t="s">
        <v>103</v>
      </c>
      <c r="F4247" s="38" t="n">
        <v>3020</v>
      </c>
      <c r="G4247" s="42" t="n">
        <f aca="false">DATE(YEAR(B4247),MONTH(B4247),1)</f>
        <v>46113</v>
      </c>
      <c r="H4247" s="24" t="str">
        <f aca="false">INDEX(Customers!$B$2:$B$601,MATCH(C4247,Customers!$A$2:$A$601,0))</f>
        <v>Rift Valley</v>
      </c>
      <c r="I4247" s="43" t="n">
        <f aca="false">ROUND(MIN(INDEX(Assumptions!$D$13:$D$18,MATCH(E4247,Assumptions!$A$13:$A$18,0)),MAX(INDEX(Assumptions!$C$13:$C$18,MATCH(E4247,Assumptions!$A$13:$A$18,0)),INDEX(Assumptions!$B$13:$B$18,MATCH(E4247,Assumptions!$A$13:$A$18,0))*F4247)),2)</f>
        <v>30.2</v>
      </c>
    </row>
    <row r="4248" customFormat="false" ht="15" hidden="false" customHeight="false" outlineLevel="0" collapsed="false">
      <c r="A4248" s="24" t="s">
        <v>5071</v>
      </c>
      <c r="B4248" s="39" t="n">
        <v>46114</v>
      </c>
      <c r="C4248" s="24" t="s">
        <v>679</v>
      </c>
      <c r="D4248" s="24" t="s">
        <v>826</v>
      </c>
      <c r="E4248" s="24" t="s">
        <v>103</v>
      </c>
      <c r="F4248" s="38" t="n">
        <v>620</v>
      </c>
      <c r="G4248" s="42" t="n">
        <f aca="false">DATE(YEAR(B4248),MONTH(B4248),1)</f>
        <v>46113</v>
      </c>
      <c r="H4248" s="24" t="str">
        <f aca="false">INDEX(Customers!$B$2:$B$601,MATCH(C4248,Customers!$A$2:$A$601,0))</f>
        <v>Nairobi</v>
      </c>
      <c r="I4248" s="43" t="n">
        <f aca="false">ROUND(MIN(INDEX(Assumptions!$D$13:$D$18,MATCH(E4248,Assumptions!$A$13:$A$18,0)),MAX(INDEX(Assumptions!$C$13:$C$18,MATCH(E4248,Assumptions!$A$13:$A$18,0)),INDEX(Assumptions!$B$13:$B$18,MATCH(E4248,Assumptions!$A$13:$A$18,0))*F4248)),2)</f>
        <v>6.2</v>
      </c>
    </row>
    <row r="4249" customFormat="false" ht="15" hidden="false" customHeight="false" outlineLevel="0" collapsed="false">
      <c r="A4249" s="24" t="s">
        <v>5072</v>
      </c>
      <c r="B4249" s="39" t="n">
        <v>46114</v>
      </c>
      <c r="C4249" s="24" t="s">
        <v>694</v>
      </c>
      <c r="D4249" s="24" t="s">
        <v>826</v>
      </c>
      <c r="E4249" s="24" t="s">
        <v>113</v>
      </c>
      <c r="F4249" s="38" t="n">
        <v>250</v>
      </c>
      <c r="G4249" s="42" t="n">
        <f aca="false">DATE(YEAR(B4249),MONTH(B4249),1)</f>
        <v>46113</v>
      </c>
      <c r="H4249" s="24" t="str">
        <f aca="false">INDEX(Customers!$B$2:$B$601,MATCH(C4249,Customers!$A$2:$A$601,0))</f>
        <v>Western</v>
      </c>
      <c r="I4249" s="43" t="n">
        <f aca="false">ROUND(MIN(INDEX(Assumptions!$D$13:$D$18,MATCH(E4249,Assumptions!$A$13:$A$18,0)),MAX(INDEX(Assumptions!$C$13:$C$18,MATCH(E4249,Assumptions!$A$13:$A$18,0)),INDEX(Assumptions!$B$13:$B$18,MATCH(E4249,Assumptions!$A$13:$A$18,0))*F4249)),2)</f>
        <v>12.5</v>
      </c>
    </row>
    <row r="4250" customFormat="false" ht="15" hidden="false" customHeight="false" outlineLevel="0" collapsed="false">
      <c r="A4250" s="24" t="s">
        <v>5073</v>
      </c>
      <c r="B4250" s="39" t="n">
        <v>46114</v>
      </c>
      <c r="C4250" s="24" t="s">
        <v>695</v>
      </c>
      <c r="D4250" s="24" t="s">
        <v>826</v>
      </c>
      <c r="E4250" s="24" t="s">
        <v>103</v>
      </c>
      <c r="F4250" s="38" t="n">
        <v>5350</v>
      </c>
      <c r="G4250" s="42" t="n">
        <f aca="false">DATE(YEAR(B4250),MONTH(B4250),1)</f>
        <v>46113</v>
      </c>
      <c r="H4250" s="24" t="str">
        <f aca="false">INDEX(Customers!$B$2:$B$601,MATCH(C4250,Customers!$A$2:$A$601,0))</f>
        <v>Central</v>
      </c>
      <c r="I4250" s="43" t="n">
        <f aca="false">ROUND(MIN(INDEX(Assumptions!$D$13:$D$18,MATCH(E4250,Assumptions!$A$13:$A$18,0)),MAX(INDEX(Assumptions!$C$13:$C$18,MATCH(E4250,Assumptions!$A$13:$A$18,0)),INDEX(Assumptions!$B$13:$B$18,MATCH(E4250,Assumptions!$A$13:$A$18,0))*F4250)),2)</f>
        <v>53.5</v>
      </c>
    </row>
    <row r="4251" customFormat="false" ht="15" hidden="false" customHeight="false" outlineLevel="0" collapsed="false">
      <c r="A4251" s="24" t="s">
        <v>5074</v>
      </c>
      <c r="B4251" s="39" t="n">
        <v>46114</v>
      </c>
      <c r="C4251" s="24" t="s">
        <v>704</v>
      </c>
      <c r="D4251" s="24" t="s">
        <v>826</v>
      </c>
      <c r="E4251" s="24" t="s">
        <v>103</v>
      </c>
      <c r="F4251" s="38" t="n">
        <v>3140</v>
      </c>
      <c r="G4251" s="42" t="n">
        <f aca="false">DATE(YEAR(B4251),MONTH(B4251),1)</f>
        <v>46113</v>
      </c>
      <c r="H4251" s="24" t="str">
        <f aca="false">INDEX(Customers!$B$2:$B$601,MATCH(C4251,Customers!$A$2:$A$601,0))</f>
        <v>Rift Valley</v>
      </c>
      <c r="I4251" s="43" t="n">
        <f aca="false">ROUND(MIN(INDEX(Assumptions!$D$13:$D$18,MATCH(E4251,Assumptions!$A$13:$A$18,0)),MAX(INDEX(Assumptions!$C$13:$C$18,MATCH(E4251,Assumptions!$A$13:$A$18,0)),INDEX(Assumptions!$B$13:$B$18,MATCH(E4251,Assumptions!$A$13:$A$18,0))*F4251)),2)</f>
        <v>31.4</v>
      </c>
    </row>
    <row r="4252" customFormat="false" ht="15" hidden="false" customHeight="false" outlineLevel="0" collapsed="false">
      <c r="A4252" s="24" t="s">
        <v>5075</v>
      </c>
      <c r="B4252" s="39" t="n">
        <v>46114</v>
      </c>
      <c r="C4252" s="24" t="s">
        <v>715</v>
      </c>
      <c r="D4252" s="24" t="s">
        <v>826</v>
      </c>
      <c r="E4252" s="24" t="s">
        <v>103</v>
      </c>
      <c r="F4252" s="38" t="n">
        <v>780</v>
      </c>
      <c r="G4252" s="42" t="n">
        <f aca="false">DATE(YEAR(B4252),MONTH(B4252),1)</f>
        <v>46113</v>
      </c>
      <c r="H4252" s="24" t="str">
        <f aca="false">INDEX(Customers!$B$2:$B$601,MATCH(C4252,Customers!$A$2:$A$601,0))</f>
        <v>Western</v>
      </c>
      <c r="I4252" s="43" t="n">
        <f aca="false">ROUND(MIN(INDEX(Assumptions!$D$13:$D$18,MATCH(E4252,Assumptions!$A$13:$A$18,0)),MAX(INDEX(Assumptions!$C$13:$C$18,MATCH(E4252,Assumptions!$A$13:$A$18,0)),INDEX(Assumptions!$B$13:$B$18,MATCH(E4252,Assumptions!$A$13:$A$18,0))*F4252)),2)</f>
        <v>7.8</v>
      </c>
    </row>
    <row r="4253" customFormat="false" ht="15" hidden="false" customHeight="false" outlineLevel="0" collapsed="false">
      <c r="A4253" s="24" t="s">
        <v>5076</v>
      </c>
      <c r="B4253" s="39" t="n">
        <v>46114</v>
      </c>
      <c r="C4253" s="24" t="s">
        <v>746</v>
      </c>
      <c r="D4253" s="24" t="s">
        <v>826</v>
      </c>
      <c r="E4253" s="24" t="s">
        <v>103</v>
      </c>
      <c r="F4253" s="38" t="n">
        <v>560</v>
      </c>
      <c r="G4253" s="42" t="n">
        <f aca="false">DATE(YEAR(B4253),MONTH(B4253),1)</f>
        <v>46113</v>
      </c>
      <c r="H4253" s="24" t="str">
        <f aca="false">INDEX(Customers!$B$2:$B$601,MATCH(C4253,Customers!$A$2:$A$601,0))</f>
        <v>Coast</v>
      </c>
      <c r="I4253" s="43" t="n">
        <f aca="false">ROUND(MIN(INDEX(Assumptions!$D$13:$D$18,MATCH(E4253,Assumptions!$A$13:$A$18,0)),MAX(INDEX(Assumptions!$C$13:$C$18,MATCH(E4253,Assumptions!$A$13:$A$18,0)),INDEX(Assumptions!$B$13:$B$18,MATCH(E4253,Assumptions!$A$13:$A$18,0))*F4253)),2)</f>
        <v>5.6</v>
      </c>
    </row>
    <row r="4254" customFormat="false" ht="15" hidden="false" customHeight="false" outlineLevel="0" collapsed="false">
      <c r="A4254" s="24" t="s">
        <v>5077</v>
      </c>
      <c r="B4254" s="39" t="n">
        <v>46114</v>
      </c>
      <c r="C4254" s="24" t="s">
        <v>749</v>
      </c>
      <c r="D4254" s="24" t="s">
        <v>826</v>
      </c>
      <c r="E4254" s="24" t="s">
        <v>111</v>
      </c>
      <c r="F4254" s="38" t="n">
        <v>50</v>
      </c>
      <c r="G4254" s="42" t="n">
        <f aca="false">DATE(YEAR(B4254),MONTH(B4254),1)</f>
        <v>46113</v>
      </c>
      <c r="H4254" s="24" t="str">
        <f aca="false">INDEX(Customers!$B$2:$B$601,MATCH(C4254,Customers!$A$2:$A$601,0))</f>
        <v>Nairobi</v>
      </c>
      <c r="I4254" s="43" t="n">
        <f aca="false">ROUND(MIN(INDEX(Assumptions!$D$13:$D$18,MATCH(E4254,Assumptions!$A$13:$A$18,0)),MAX(INDEX(Assumptions!$C$13:$C$18,MATCH(E4254,Assumptions!$A$13:$A$18,0)),INDEX(Assumptions!$B$13:$B$18,MATCH(E4254,Assumptions!$A$13:$A$18,0))*F4254)),2)</f>
        <v>2</v>
      </c>
    </row>
    <row r="4255" customFormat="false" ht="15" hidden="false" customHeight="false" outlineLevel="0" collapsed="false">
      <c r="A4255" s="24" t="s">
        <v>5078</v>
      </c>
      <c r="B4255" s="39" t="n">
        <v>46114</v>
      </c>
      <c r="C4255" s="24" t="s">
        <v>806</v>
      </c>
      <c r="D4255" s="24" t="s">
        <v>175</v>
      </c>
      <c r="E4255" s="24" t="s">
        <v>105</v>
      </c>
      <c r="F4255" s="38" t="n">
        <v>1300</v>
      </c>
      <c r="G4255" s="42" t="n">
        <f aca="false">DATE(YEAR(B4255),MONTH(B4255),1)</f>
        <v>46113</v>
      </c>
      <c r="H4255" s="24" t="str">
        <f aca="false">INDEX(Customers!$B$2:$B$601,MATCH(C4255,Customers!$A$2:$A$601,0))</f>
        <v>Rift Valley</v>
      </c>
      <c r="I4255" s="43" t="n">
        <f aca="false">ROUND(MIN(INDEX(Assumptions!$D$13:$D$18,MATCH(E4255,Assumptions!$A$13:$A$18,0)),MAX(INDEX(Assumptions!$C$13:$C$18,MATCH(E4255,Assumptions!$A$13:$A$18,0)),INDEX(Assumptions!$B$13:$B$18,MATCH(E4255,Assumptions!$A$13:$A$18,0))*F4255)),2)</f>
        <v>19.5</v>
      </c>
    </row>
    <row r="4256" customFormat="false" ht="15" hidden="false" customHeight="false" outlineLevel="0" collapsed="false">
      <c r="A4256" s="24" t="s">
        <v>5079</v>
      </c>
      <c r="B4256" s="39" t="n">
        <v>46114</v>
      </c>
      <c r="C4256" s="24" t="s">
        <v>807</v>
      </c>
      <c r="D4256" s="24" t="s">
        <v>826</v>
      </c>
      <c r="E4256" s="24" t="s">
        <v>103</v>
      </c>
      <c r="F4256" s="38" t="n">
        <v>25830</v>
      </c>
      <c r="G4256" s="42" t="n">
        <f aca="false">DATE(YEAR(B4256),MONTH(B4256),1)</f>
        <v>46113</v>
      </c>
      <c r="H4256" s="24" t="str">
        <f aca="false">INDEX(Customers!$B$2:$B$601,MATCH(C4256,Customers!$A$2:$A$601,0))</f>
        <v>Nairobi</v>
      </c>
      <c r="I4256" s="43" t="n">
        <f aca="false">ROUND(MIN(INDEX(Assumptions!$D$13:$D$18,MATCH(E4256,Assumptions!$A$13:$A$18,0)),MAX(INDEX(Assumptions!$C$13:$C$18,MATCH(E4256,Assumptions!$A$13:$A$18,0)),INDEX(Assumptions!$B$13:$B$18,MATCH(E4256,Assumptions!$A$13:$A$18,0))*F4256)),2)</f>
        <v>105</v>
      </c>
    </row>
    <row r="4257" customFormat="false" ht="15" hidden="false" customHeight="false" outlineLevel="0" collapsed="false">
      <c r="A4257" s="24" t="s">
        <v>5080</v>
      </c>
      <c r="B4257" s="39" t="n">
        <v>46114</v>
      </c>
      <c r="C4257" s="24" t="s">
        <v>809</v>
      </c>
      <c r="D4257" s="24" t="s">
        <v>152</v>
      </c>
      <c r="E4257" s="24" t="s">
        <v>105</v>
      </c>
      <c r="F4257" s="38" t="n">
        <v>10940</v>
      </c>
      <c r="G4257" s="42" t="n">
        <f aca="false">DATE(YEAR(B4257),MONTH(B4257),1)</f>
        <v>46113</v>
      </c>
      <c r="H4257" s="24" t="str">
        <f aca="false">INDEX(Customers!$B$2:$B$601,MATCH(C4257,Customers!$A$2:$A$601,0))</f>
        <v>Nairobi</v>
      </c>
      <c r="I4257" s="43" t="n">
        <f aca="false">ROUND(MIN(INDEX(Assumptions!$D$13:$D$18,MATCH(E4257,Assumptions!$A$13:$A$18,0)),MAX(INDEX(Assumptions!$C$13:$C$18,MATCH(E4257,Assumptions!$A$13:$A$18,0)),INDEX(Assumptions!$B$13:$B$18,MATCH(E4257,Assumptions!$A$13:$A$18,0))*F4257)),2)</f>
        <v>164.1</v>
      </c>
    </row>
    <row r="4258" customFormat="false" ht="15" hidden="false" customHeight="false" outlineLevel="0" collapsed="false">
      <c r="A4258" s="24" t="s">
        <v>5081</v>
      </c>
      <c r="B4258" s="39" t="n">
        <v>46115</v>
      </c>
      <c r="C4258" s="24" t="s">
        <v>219</v>
      </c>
      <c r="D4258" s="24" t="s">
        <v>175</v>
      </c>
      <c r="E4258" s="24" t="s">
        <v>107</v>
      </c>
      <c r="F4258" s="38" t="n">
        <v>5730</v>
      </c>
      <c r="G4258" s="42" t="n">
        <f aca="false">DATE(YEAR(B4258),MONTH(B4258),1)</f>
        <v>46113</v>
      </c>
      <c r="H4258" s="24" t="str">
        <f aca="false">INDEX(Customers!$B$2:$B$601,MATCH(C4258,Customers!$A$2:$A$601,0))</f>
        <v>Rift Valley</v>
      </c>
      <c r="I4258" s="43" t="n">
        <f aca="false">ROUND(MIN(INDEX(Assumptions!$D$13:$D$18,MATCH(E4258,Assumptions!$A$13:$A$18,0)),MAX(INDEX(Assumptions!$C$13:$C$18,MATCH(E4258,Assumptions!$A$13:$A$18,0)),INDEX(Assumptions!$B$13:$B$18,MATCH(E4258,Assumptions!$A$13:$A$18,0))*F4258)),2)</f>
        <v>0</v>
      </c>
    </row>
    <row r="4259" customFormat="false" ht="15" hidden="false" customHeight="false" outlineLevel="0" collapsed="false">
      <c r="A4259" s="24" t="s">
        <v>5082</v>
      </c>
      <c r="B4259" s="39" t="n">
        <v>46115</v>
      </c>
      <c r="C4259" s="24" t="s">
        <v>245</v>
      </c>
      <c r="D4259" s="24" t="s">
        <v>826</v>
      </c>
      <c r="E4259" s="24" t="s">
        <v>113</v>
      </c>
      <c r="F4259" s="38" t="n">
        <v>50</v>
      </c>
      <c r="G4259" s="42" t="n">
        <f aca="false">DATE(YEAR(B4259),MONTH(B4259),1)</f>
        <v>46113</v>
      </c>
      <c r="H4259" s="24" t="str">
        <f aca="false">INDEX(Customers!$B$2:$B$601,MATCH(C4259,Customers!$A$2:$A$601,0))</f>
        <v>Rift Valley</v>
      </c>
      <c r="I4259" s="43" t="n">
        <f aca="false">ROUND(MIN(INDEX(Assumptions!$D$13:$D$18,MATCH(E4259,Assumptions!$A$13:$A$18,0)),MAX(INDEX(Assumptions!$C$13:$C$18,MATCH(E4259,Assumptions!$A$13:$A$18,0)),INDEX(Assumptions!$B$13:$B$18,MATCH(E4259,Assumptions!$A$13:$A$18,0))*F4259)),2)</f>
        <v>2.5</v>
      </c>
    </row>
    <row r="4260" customFormat="false" ht="15" hidden="false" customHeight="false" outlineLevel="0" collapsed="false">
      <c r="A4260" s="24" t="s">
        <v>5083</v>
      </c>
      <c r="B4260" s="39" t="n">
        <v>46115</v>
      </c>
      <c r="C4260" s="24" t="s">
        <v>249</v>
      </c>
      <c r="D4260" s="24" t="s">
        <v>826</v>
      </c>
      <c r="E4260" s="24" t="s">
        <v>109</v>
      </c>
      <c r="F4260" s="38" t="n">
        <v>4030</v>
      </c>
      <c r="G4260" s="42" t="n">
        <f aca="false">DATE(YEAR(B4260),MONTH(B4260),1)</f>
        <v>46113</v>
      </c>
      <c r="H4260" s="24" t="str">
        <f aca="false">INDEX(Customers!$B$2:$B$601,MATCH(C4260,Customers!$A$2:$A$601,0))</f>
        <v>Central</v>
      </c>
      <c r="I4260" s="43" t="n">
        <f aca="false">ROUND(MIN(INDEX(Assumptions!$D$13:$D$18,MATCH(E4260,Assumptions!$A$13:$A$18,0)),MAX(INDEX(Assumptions!$C$13:$C$18,MATCH(E4260,Assumptions!$A$13:$A$18,0)),INDEX(Assumptions!$B$13:$B$18,MATCH(E4260,Assumptions!$A$13:$A$18,0))*F4260)),2)</f>
        <v>16.12</v>
      </c>
    </row>
    <row r="4261" customFormat="false" ht="15" hidden="false" customHeight="false" outlineLevel="0" collapsed="false">
      <c r="A4261" s="24" t="s">
        <v>5084</v>
      </c>
      <c r="B4261" s="39" t="n">
        <v>46115</v>
      </c>
      <c r="C4261" s="24" t="s">
        <v>255</v>
      </c>
      <c r="D4261" s="24" t="s">
        <v>165</v>
      </c>
      <c r="E4261" s="24" t="s">
        <v>107</v>
      </c>
      <c r="F4261" s="38" t="n">
        <v>30300</v>
      </c>
      <c r="G4261" s="42" t="n">
        <f aca="false">DATE(YEAR(B4261),MONTH(B4261),1)</f>
        <v>46113</v>
      </c>
      <c r="H4261" s="24" t="str">
        <f aca="false">INDEX(Customers!$B$2:$B$601,MATCH(C4261,Customers!$A$2:$A$601,0))</f>
        <v>Central</v>
      </c>
      <c r="I4261" s="43" t="n">
        <f aca="false">ROUND(MIN(INDEX(Assumptions!$D$13:$D$18,MATCH(E4261,Assumptions!$A$13:$A$18,0)),MAX(INDEX(Assumptions!$C$13:$C$18,MATCH(E4261,Assumptions!$A$13:$A$18,0)),INDEX(Assumptions!$B$13:$B$18,MATCH(E4261,Assumptions!$A$13:$A$18,0))*F4261)),2)</f>
        <v>0</v>
      </c>
    </row>
    <row r="4262" customFormat="false" ht="15" hidden="false" customHeight="false" outlineLevel="0" collapsed="false">
      <c r="A4262" s="24" t="s">
        <v>5085</v>
      </c>
      <c r="B4262" s="39" t="n">
        <v>46115</v>
      </c>
      <c r="C4262" s="24" t="s">
        <v>266</v>
      </c>
      <c r="D4262" s="24" t="s">
        <v>826</v>
      </c>
      <c r="E4262" s="24" t="s">
        <v>111</v>
      </c>
      <c r="F4262" s="38" t="n">
        <v>50</v>
      </c>
      <c r="G4262" s="42" t="n">
        <f aca="false">DATE(YEAR(B4262),MONTH(B4262),1)</f>
        <v>46113</v>
      </c>
      <c r="H4262" s="24" t="str">
        <f aca="false">INDEX(Customers!$B$2:$B$601,MATCH(C4262,Customers!$A$2:$A$601,0))</f>
        <v>Rift Valley</v>
      </c>
      <c r="I4262" s="43" t="n">
        <f aca="false">ROUND(MIN(INDEX(Assumptions!$D$13:$D$18,MATCH(E4262,Assumptions!$A$13:$A$18,0)),MAX(INDEX(Assumptions!$C$13:$C$18,MATCH(E4262,Assumptions!$A$13:$A$18,0)),INDEX(Assumptions!$B$13:$B$18,MATCH(E4262,Assumptions!$A$13:$A$18,0))*F4262)),2)</f>
        <v>2</v>
      </c>
    </row>
    <row r="4263" customFormat="false" ht="15" hidden="false" customHeight="false" outlineLevel="0" collapsed="false">
      <c r="A4263" s="24" t="s">
        <v>5086</v>
      </c>
      <c r="B4263" s="39" t="n">
        <v>46115</v>
      </c>
      <c r="C4263" s="24" t="s">
        <v>266</v>
      </c>
      <c r="D4263" s="24" t="s">
        <v>826</v>
      </c>
      <c r="E4263" s="24" t="s">
        <v>113</v>
      </c>
      <c r="F4263" s="38" t="n">
        <v>2000</v>
      </c>
      <c r="G4263" s="42" t="n">
        <f aca="false">DATE(YEAR(B4263),MONTH(B4263),1)</f>
        <v>46113</v>
      </c>
      <c r="H4263" s="24" t="str">
        <f aca="false">INDEX(Customers!$B$2:$B$601,MATCH(C4263,Customers!$A$2:$A$601,0))</f>
        <v>Rift Valley</v>
      </c>
      <c r="I4263" s="43" t="n">
        <f aca="false">ROUND(MIN(INDEX(Assumptions!$D$13:$D$18,MATCH(E4263,Assumptions!$A$13:$A$18,0)),MAX(INDEX(Assumptions!$C$13:$C$18,MATCH(E4263,Assumptions!$A$13:$A$18,0)),INDEX(Assumptions!$B$13:$B$18,MATCH(E4263,Assumptions!$A$13:$A$18,0))*F4263)),2)</f>
        <v>100</v>
      </c>
    </row>
    <row r="4264" customFormat="false" ht="15" hidden="false" customHeight="false" outlineLevel="0" collapsed="false">
      <c r="A4264" s="24" t="s">
        <v>5087</v>
      </c>
      <c r="B4264" s="39" t="n">
        <v>46115</v>
      </c>
      <c r="C4264" s="24" t="s">
        <v>271</v>
      </c>
      <c r="D4264" s="24" t="s">
        <v>826</v>
      </c>
      <c r="E4264" s="24" t="s">
        <v>103</v>
      </c>
      <c r="F4264" s="38" t="n">
        <v>1740</v>
      </c>
      <c r="G4264" s="42" t="n">
        <f aca="false">DATE(YEAR(B4264),MONTH(B4264),1)</f>
        <v>46113</v>
      </c>
      <c r="H4264" s="24" t="str">
        <f aca="false">INDEX(Customers!$B$2:$B$601,MATCH(C4264,Customers!$A$2:$A$601,0))</f>
        <v>Coast</v>
      </c>
      <c r="I4264" s="43" t="n">
        <f aca="false">ROUND(MIN(INDEX(Assumptions!$D$13:$D$18,MATCH(E4264,Assumptions!$A$13:$A$18,0)),MAX(INDEX(Assumptions!$C$13:$C$18,MATCH(E4264,Assumptions!$A$13:$A$18,0)),INDEX(Assumptions!$B$13:$B$18,MATCH(E4264,Assumptions!$A$13:$A$18,0))*F4264)),2)</f>
        <v>17.4</v>
      </c>
    </row>
    <row r="4265" customFormat="false" ht="15" hidden="false" customHeight="false" outlineLevel="0" collapsed="false">
      <c r="A4265" s="24" t="s">
        <v>5088</v>
      </c>
      <c r="B4265" s="39" t="n">
        <v>46115</v>
      </c>
      <c r="C4265" s="24" t="s">
        <v>273</v>
      </c>
      <c r="D4265" s="24" t="s">
        <v>826</v>
      </c>
      <c r="E4265" s="24" t="s">
        <v>103</v>
      </c>
      <c r="F4265" s="38" t="n">
        <v>270</v>
      </c>
      <c r="G4265" s="42" t="n">
        <f aca="false">DATE(YEAR(B4265),MONTH(B4265),1)</f>
        <v>46113</v>
      </c>
      <c r="H4265" s="24" t="str">
        <f aca="false">INDEX(Customers!$B$2:$B$601,MATCH(C4265,Customers!$A$2:$A$601,0))</f>
        <v>Central</v>
      </c>
      <c r="I4265" s="43" t="n">
        <f aca="false">ROUND(MIN(INDEX(Assumptions!$D$13:$D$18,MATCH(E4265,Assumptions!$A$13:$A$18,0)),MAX(INDEX(Assumptions!$C$13:$C$18,MATCH(E4265,Assumptions!$A$13:$A$18,0)),INDEX(Assumptions!$B$13:$B$18,MATCH(E4265,Assumptions!$A$13:$A$18,0))*F4265)),2)</f>
        <v>5</v>
      </c>
    </row>
    <row r="4266" customFormat="false" ht="15" hidden="false" customHeight="false" outlineLevel="0" collapsed="false">
      <c r="A4266" s="24" t="s">
        <v>5089</v>
      </c>
      <c r="B4266" s="39" t="n">
        <v>46115</v>
      </c>
      <c r="C4266" s="24" t="s">
        <v>279</v>
      </c>
      <c r="D4266" s="24" t="s">
        <v>153</v>
      </c>
      <c r="E4266" s="24" t="s">
        <v>107</v>
      </c>
      <c r="F4266" s="38" t="n">
        <v>65510</v>
      </c>
      <c r="G4266" s="42" t="n">
        <f aca="false">DATE(YEAR(B4266),MONTH(B4266),1)</f>
        <v>46113</v>
      </c>
      <c r="H4266" s="24" t="str">
        <f aca="false">INDEX(Customers!$B$2:$B$601,MATCH(C4266,Customers!$A$2:$A$601,0))</f>
        <v>Nairobi</v>
      </c>
      <c r="I4266" s="43" t="n">
        <f aca="false">ROUND(MIN(INDEX(Assumptions!$D$13:$D$18,MATCH(E4266,Assumptions!$A$13:$A$18,0)),MAX(INDEX(Assumptions!$C$13:$C$18,MATCH(E4266,Assumptions!$A$13:$A$18,0)),INDEX(Assumptions!$B$13:$B$18,MATCH(E4266,Assumptions!$A$13:$A$18,0))*F4266)),2)</f>
        <v>0</v>
      </c>
    </row>
    <row r="4267" customFormat="false" ht="15" hidden="false" customHeight="false" outlineLevel="0" collapsed="false">
      <c r="A4267" s="24" t="s">
        <v>5090</v>
      </c>
      <c r="B4267" s="39" t="n">
        <v>46115</v>
      </c>
      <c r="C4267" s="24" t="s">
        <v>288</v>
      </c>
      <c r="D4267" s="24" t="s">
        <v>826</v>
      </c>
      <c r="E4267" s="24" t="s">
        <v>103</v>
      </c>
      <c r="F4267" s="38" t="n">
        <v>5990</v>
      </c>
      <c r="G4267" s="42" t="n">
        <f aca="false">DATE(YEAR(B4267),MONTH(B4267),1)</f>
        <v>46113</v>
      </c>
      <c r="H4267" s="24" t="str">
        <f aca="false">INDEX(Customers!$B$2:$B$601,MATCH(C4267,Customers!$A$2:$A$601,0))</f>
        <v>Central</v>
      </c>
      <c r="I4267" s="43" t="n">
        <f aca="false">ROUND(MIN(INDEX(Assumptions!$D$13:$D$18,MATCH(E4267,Assumptions!$A$13:$A$18,0)),MAX(INDEX(Assumptions!$C$13:$C$18,MATCH(E4267,Assumptions!$A$13:$A$18,0)),INDEX(Assumptions!$B$13:$B$18,MATCH(E4267,Assumptions!$A$13:$A$18,0))*F4267)),2)</f>
        <v>59.9</v>
      </c>
    </row>
    <row r="4268" customFormat="false" ht="15" hidden="false" customHeight="false" outlineLevel="0" collapsed="false">
      <c r="A4268" s="24" t="s">
        <v>5091</v>
      </c>
      <c r="B4268" s="39" t="n">
        <v>46115</v>
      </c>
      <c r="C4268" s="24" t="s">
        <v>310</v>
      </c>
      <c r="D4268" s="24" t="s">
        <v>209</v>
      </c>
      <c r="E4268" s="24" t="s">
        <v>107</v>
      </c>
      <c r="F4268" s="38" t="n">
        <v>4450</v>
      </c>
      <c r="G4268" s="42" t="n">
        <f aca="false">DATE(YEAR(B4268),MONTH(B4268),1)</f>
        <v>46113</v>
      </c>
      <c r="H4268" s="24" t="str">
        <f aca="false">INDEX(Customers!$B$2:$B$601,MATCH(C4268,Customers!$A$2:$A$601,0))</f>
        <v>Eastern</v>
      </c>
      <c r="I4268" s="43" t="n">
        <f aca="false">ROUND(MIN(INDEX(Assumptions!$D$13:$D$18,MATCH(E4268,Assumptions!$A$13:$A$18,0)),MAX(INDEX(Assumptions!$C$13:$C$18,MATCH(E4268,Assumptions!$A$13:$A$18,0)),INDEX(Assumptions!$B$13:$B$18,MATCH(E4268,Assumptions!$A$13:$A$18,0))*F4268)),2)</f>
        <v>0</v>
      </c>
    </row>
    <row r="4269" customFormat="false" ht="15" hidden="false" customHeight="false" outlineLevel="0" collapsed="false">
      <c r="A4269" s="24" t="s">
        <v>5092</v>
      </c>
      <c r="B4269" s="39" t="n">
        <v>46115</v>
      </c>
      <c r="C4269" s="24" t="s">
        <v>328</v>
      </c>
      <c r="D4269" s="24" t="s">
        <v>826</v>
      </c>
      <c r="E4269" s="24" t="s">
        <v>103</v>
      </c>
      <c r="F4269" s="38" t="n">
        <v>3010</v>
      </c>
      <c r="G4269" s="42" t="n">
        <f aca="false">DATE(YEAR(B4269),MONTH(B4269),1)</f>
        <v>46113</v>
      </c>
      <c r="H4269" s="24" t="str">
        <f aca="false">INDEX(Customers!$B$2:$B$601,MATCH(C4269,Customers!$A$2:$A$601,0))</f>
        <v>Western</v>
      </c>
      <c r="I4269" s="43" t="n">
        <f aca="false">ROUND(MIN(INDEX(Assumptions!$D$13:$D$18,MATCH(E4269,Assumptions!$A$13:$A$18,0)),MAX(INDEX(Assumptions!$C$13:$C$18,MATCH(E4269,Assumptions!$A$13:$A$18,0)),INDEX(Assumptions!$B$13:$B$18,MATCH(E4269,Assumptions!$A$13:$A$18,0))*F4269)),2)</f>
        <v>30.1</v>
      </c>
    </row>
    <row r="4270" customFormat="false" ht="15" hidden="false" customHeight="false" outlineLevel="0" collapsed="false">
      <c r="A4270" s="24" t="s">
        <v>5093</v>
      </c>
      <c r="B4270" s="39" t="n">
        <v>46115</v>
      </c>
      <c r="C4270" s="24" t="s">
        <v>328</v>
      </c>
      <c r="D4270" s="24" t="s">
        <v>197</v>
      </c>
      <c r="E4270" s="24" t="s">
        <v>105</v>
      </c>
      <c r="F4270" s="38" t="n">
        <v>1490</v>
      </c>
      <c r="G4270" s="42" t="n">
        <f aca="false">DATE(YEAR(B4270),MONTH(B4270),1)</f>
        <v>46113</v>
      </c>
      <c r="H4270" s="24" t="str">
        <f aca="false">INDEX(Customers!$B$2:$B$601,MATCH(C4270,Customers!$A$2:$A$601,0))</f>
        <v>Western</v>
      </c>
      <c r="I4270" s="43" t="n">
        <f aca="false">ROUND(MIN(INDEX(Assumptions!$D$13:$D$18,MATCH(E4270,Assumptions!$A$13:$A$18,0)),MAX(INDEX(Assumptions!$C$13:$C$18,MATCH(E4270,Assumptions!$A$13:$A$18,0)),INDEX(Assumptions!$B$13:$B$18,MATCH(E4270,Assumptions!$A$13:$A$18,0))*F4270)),2)</f>
        <v>22.35</v>
      </c>
    </row>
    <row r="4271" customFormat="false" ht="15" hidden="false" customHeight="false" outlineLevel="0" collapsed="false">
      <c r="A4271" s="24" t="s">
        <v>5094</v>
      </c>
      <c r="B4271" s="39" t="n">
        <v>46115</v>
      </c>
      <c r="C4271" s="24" t="s">
        <v>332</v>
      </c>
      <c r="D4271" s="24" t="s">
        <v>826</v>
      </c>
      <c r="E4271" s="24" t="s">
        <v>109</v>
      </c>
      <c r="F4271" s="38" t="n">
        <v>23720</v>
      </c>
      <c r="G4271" s="42" t="n">
        <f aca="false">DATE(YEAR(B4271),MONTH(B4271),1)</f>
        <v>46113</v>
      </c>
      <c r="H4271" s="24" t="str">
        <f aca="false">INDEX(Customers!$B$2:$B$601,MATCH(C4271,Customers!$A$2:$A$601,0))</f>
        <v>Central</v>
      </c>
      <c r="I4271" s="43" t="n">
        <f aca="false">ROUND(MIN(INDEX(Assumptions!$D$13:$D$18,MATCH(E4271,Assumptions!$A$13:$A$18,0)),MAX(INDEX(Assumptions!$C$13:$C$18,MATCH(E4271,Assumptions!$A$13:$A$18,0)),INDEX(Assumptions!$B$13:$B$18,MATCH(E4271,Assumptions!$A$13:$A$18,0))*F4271)),2)</f>
        <v>40</v>
      </c>
    </row>
    <row r="4272" customFormat="false" ht="15" hidden="false" customHeight="false" outlineLevel="0" collapsed="false">
      <c r="A4272" s="24" t="s">
        <v>5095</v>
      </c>
      <c r="B4272" s="39" t="n">
        <v>46115</v>
      </c>
      <c r="C4272" s="24" t="s">
        <v>334</v>
      </c>
      <c r="D4272" s="24" t="s">
        <v>826</v>
      </c>
      <c r="E4272" s="24" t="s">
        <v>109</v>
      </c>
      <c r="F4272" s="38" t="n">
        <v>1240</v>
      </c>
      <c r="G4272" s="42" t="n">
        <f aca="false">DATE(YEAR(B4272),MONTH(B4272),1)</f>
        <v>46113</v>
      </c>
      <c r="H4272" s="24" t="str">
        <f aca="false">INDEX(Customers!$B$2:$B$601,MATCH(C4272,Customers!$A$2:$A$601,0))</f>
        <v>Nairobi</v>
      </c>
      <c r="I4272" s="43" t="n">
        <f aca="false">ROUND(MIN(INDEX(Assumptions!$D$13:$D$18,MATCH(E4272,Assumptions!$A$13:$A$18,0)),MAX(INDEX(Assumptions!$C$13:$C$18,MATCH(E4272,Assumptions!$A$13:$A$18,0)),INDEX(Assumptions!$B$13:$B$18,MATCH(E4272,Assumptions!$A$13:$A$18,0))*F4272)),2)</f>
        <v>4.96</v>
      </c>
    </row>
    <row r="4273" customFormat="false" ht="15" hidden="false" customHeight="false" outlineLevel="0" collapsed="false">
      <c r="A4273" s="24" t="s">
        <v>5096</v>
      </c>
      <c r="B4273" s="39" t="n">
        <v>46115</v>
      </c>
      <c r="C4273" s="24" t="s">
        <v>334</v>
      </c>
      <c r="D4273" s="24" t="s">
        <v>826</v>
      </c>
      <c r="E4273" s="24" t="s">
        <v>109</v>
      </c>
      <c r="F4273" s="38" t="n">
        <v>13280</v>
      </c>
      <c r="G4273" s="42" t="n">
        <f aca="false">DATE(YEAR(B4273),MONTH(B4273),1)</f>
        <v>46113</v>
      </c>
      <c r="H4273" s="24" t="str">
        <f aca="false">INDEX(Customers!$B$2:$B$601,MATCH(C4273,Customers!$A$2:$A$601,0))</f>
        <v>Nairobi</v>
      </c>
      <c r="I4273" s="43" t="n">
        <f aca="false">ROUND(MIN(INDEX(Assumptions!$D$13:$D$18,MATCH(E4273,Assumptions!$A$13:$A$18,0)),MAX(INDEX(Assumptions!$C$13:$C$18,MATCH(E4273,Assumptions!$A$13:$A$18,0)),INDEX(Assumptions!$B$13:$B$18,MATCH(E4273,Assumptions!$A$13:$A$18,0))*F4273)),2)</f>
        <v>40</v>
      </c>
    </row>
    <row r="4274" customFormat="false" ht="15" hidden="false" customHeight="false" outlineLevel="0" collapsed="false">
      <c r="A4274" s="24" t="s">
        <v>5097</v>
      </c>
      <c r="B4274" s="39" t="n">
        <v>46115</v>
      </c>
      <c r="C4274" s="24" t="s">
        <v>337</v>
      </c>
      <c r="D4274" s="24" t="s">
        <v>826</v>
      </c>
      <c r="E4274" s="24" t="s">
        <v>103</v>
      </c>
      <c r="F4274" s="38" t="n">
        <v>440</v>
      </c>
      <c r="G4274" s="42" t="n">
        <f aca="false">DATE(YEAR(B4274),MONTH(B4274),1)</f>
        <v>46113</v>
      </c>
      <c r="H4274" s="24" t="str">
        <f aca="false">INDEX(Customers!$B$2:$B$601,MATCH(C4274,Customers!$A$2:$A$601,0))</f>
        <v>Nairobi</v>
      </c>
      <c r="I4274" s="43" t="n">
        <f aca="false">ROUND(MIN(INDEX(Assumptions!$D$13:$D$18,MATCH(E4274,Assumptions!$A$13:$A$18,0)),MAX(INDEX(Assumptions!$C$13:$C$18,MATCH(E4274,Assumptions!$A$13:$A$18,0)),INDEX(Assumptions!$B$13:$B$18,MATCH(E4274,Assumptions!$A$13:$A$18,0))*F4274)),2)</f>
        <v>5</v>
      </c>
    </row>
    <row r="4275" customFormat="false" ht="15" hidden="false" customHeight="false" outlineLevel="0" collapsed="false">
      <c r="A4275" s="24" t="s">
        <v>5098</v>
      </c>
      <c r="B4275" s="39" t="n">
        <v>46115</v>
      </c>
      <c r="C4275" s="24" t="s">
        <v>341</v>
      </c>
      <c r="D4275" s="24" t="s">
        <v>187</v>
      </c>
      <c r="E4275" s="24" t="s">
        <v>105</v>
      </c>
      <c r="F4275" s="38" t="n">
        <v>4410</v>
      </c>
      <c r="G4275" s="42" t="n">
        <f aca="false">DATE(YEAR(B4275),MONTH(B4275),1)</f>
        <v>46113</v>
      </c>
      <c r="H4275" s="24" t="str">
        <f aca="false">INDEX(Customers!$B$2:$B$601,MATCH(C4275,Customers!$A$2:$A$601,0))</f>
        <v>Coast</v>
      </c>
      <c r="I4275" s="43" t="n">
        <f aca="false">ROUND(MIN(INDEX(Assumptions!$D$13:$D$18,MATCH(E4275,Assumptions!$A$13:$A$18,0)),MAX(INDEX(Assumptions!$C$13:$C$18,MATCH(E4275,Assumptions!$A$13:$A$18,0)),INDEX(Assumptions!$B$13:$B$18,MATCH(E4275,Assumptions!$A$13:$A$18,0))*F4275)),2)</f>
        <v>66.15</v>
      </c>
    </row>
    <row r="4276" customFormat="false" ht="15" hidden="false" customHeight="false" outlineLevel="0" collapsed="false">
      <c r="A4276" s="24" t="s">
        <v>5099</v>
      </c>
      <c r="B4276" s="39" t="n">
        <v>46115</v>
      </c>
      <c r="C4276" s="24" t="s">
        <v>350</v>
      </c>
      <c r="D4276" s="24" t="s">
        <v>826</v>
      </c>
      <c r="E4276" s="24" t="s">
        <v>103</v>
      </c>
      <c r="F4276" s="38" t="n">
        <v>280</v>
      </c>
      <c r="G4276" s="42" t="n">
        <f aca="false">DATE(YEAR(B4276),MONTH(B4276),1)</f>
        <v>46113</v>
      </c>
      <c r="H4276" s="24" t="str">
        <f aca="false">INDEX(Customers!$B$2:$B$601,MATCH(C4276,Customers!$A$2:$A$601,0))</f>
        <v>Rift Valley</v>
      </c>
      <c r="I4276" s="43" t="n">
        <f aca="false">ROUND(MIN(INDEX(Assumptions!$D$13:$D$18,MATCH(E4276,Assumptions!$A$13:$A$18,0)),MAX(INDEX(Assumptions!$C$13:$C$18,MATCH(E4276,Assumptions!$A$13:$A$18,0)),INDEX(Assumptions!$B$13:$B$18,MATCH(E4276,Assumptions!$A$13:$A$18,0))*F4276)),2)</f>
        <v>5</v>
      </c>
    </row>
    <row r="4277" customFormat="false" ht="15" hidden="false" customHeight="false" outlineLevel="0" collapsed="false">
      <c r="A4277" s="24" t="s">
        <v>5100</v>
      </c>
      <c r="B4277" s="39" t="n">
        <v>46115</v>
      </c>
      <c r="C4277" s="24" t="s">
        <v>372</v>
      </c>
      <c r="D4277" s="24" t="s">
        <v>826</v>
      </c>
      <c r="E4277" s="24" t="s">
        <v>111</v>
      </c>
      <c r="F4277" s="38" t="n">
        <v>200</v>
      </c>
      <c r="G4277" s="42" t="n">
        <f aca="false">DATE(YEAR(B4277),MONTH(B4277),1)</f>
        <v>46113</v>
      </c>
      <c r="H4277" s="24" t="str">
        <f aca="false">INDEX(Customers!$B$2:$B$601,MATCH(C4277,Customers!$A$2:$A$601,0))</f>
        <v>Central</v>
      </c>
      <c r="I4277" s="43" t="n">
        <f aca="false">ROUND(MIN(INDEX(Assumptions!$D$13:$D$18,MATCH(E4277,Assumptions!$A$13:$A$18,0)),MAX(INDEX(Assumptions!$C$13:$C$18,MATCH(E4277,Assumptions!$A$13:$A$18,0)),INDEX(Assumptions!$B$13:$B$18,MATCH(E4277,Assumptions!$A$13:$A$18,0))*F4277)),2)</f>
        <v>8</v>
      </c>
    </row>
    <row r="4278" customFormat="false" ht="15" hidden="false" customHeight="false" outlineLevel="0" collapsed="false">
      <c r="A4278" s="24" t="s">
        <v>5101</v>
      </c>
      <c r="B4278" s="39" t="n">
        <v>46115</v>
      </c>
      <c r="C4278" s="24" t="s">
        <v>376</v>
      </c>
      <c r="D4278" s="24" t="s">
        <v>153</v>
      </c>
      <c r="E4278" s="24" t="s">
        <v>105</v>
      </c>
      <c r="F4278" s="38" t="n">
        <v>2050</v>
      </c>
      <c r="G4278" s="42" t="n">
        <f aca="false">DATE(YEAR(B4278),MONTH(B4278),1)</f>
        <v>46113</v>
      </c>
      <c r="H4278" s="24" t="str">
        <f aca="false">INDEX(Customers!$B$2:$B$601,MATCH(C4278,Customers!$A$2:$A$601,0))</f>
        <v>Nairobi</v>
      </c>
      <c r="I4278" s="43" t="n">
        <f aca="false">ROUND(MIN(INDEX(Assumptions!$D$13:$D$18,MATCH(E4278,Assumptions!$A$13:$A$18,0)),MAX(INDEX(Assumptions!$C$13:$C$18,MATCH(E4278,Assumptions!$A$13:$A$18,0)),INDEX(Assumptions!$B$13:$B$18,MATCH(E4278,Assumptions!$A$13:$A$18,0))*F4278)),2)</f>
        <v>30.75</v>
      </c>
    </row>
    <row r="4279" customFormat="false" ht="15" hidden="false" customHeight="false" outlineLevel="0" collapsed="false">
      <c r="A4279" s="24" t="s">
        <v>5102</v>
      </c>
      <c r="B4279" s="39" t="n">
        <v>46115</v>
      </c>
      <c r="C4279" s="24" t="s">
        <v>380</v>
      </c>
      <c r="D4279" s="24" t="s">
        <v>193</v>
      </c>
      <c r="E4279" s="24" t="s">
        <v>105</v>
      </c>
      <c r="F4279" s="38" t="n">
        <v>1730</v>
      </c>
      <c r="G4279" s="42" t="n">
        <f aca="false">DATE(YEAR(B4279),MONTH(B4279),1)</f>
        <v>46113</v>
      </c>
      <c r="H4279" s="24" t="str">
        <f aca="false">INDEX(Customers!$B$2:$B$601,MATCH(C4279,Customers!$A$2:$A$601,0))</f>
        <v>Western</v>
      </c>
      <c r="I4279" s="43" t="n">
        <f aca="false">ROUND(MIN(INDEX(Assumptions!$D$13:$D$18,MATCH(E4279,Assumptions!$A$13:$A$18,0)),MAX(INDEX(Assumptions!$C$13:$C$18,MATCH(E4279,Assumptions!$A$13:$A$18,0)),INDEX(Assumptions!$B$13:$B$18,MATCH(E4279,Assumptions!$A$13:$A$18,0))*F4279)),2)</f>
        <v>25.95</v>
      </c>
    </row>
    <row r="4280" customFormat="false" ht="15" hidden="false" customHeight="false" outlineLevel="0" collapsed="false">
      <c r="A4280" s="24" t="s">
        <v>5103</v>
      </c>
      <c r="B4280" s="39" t="n">
        <v>46115</v>
      </c>
      <c r="C4280" s="24" t="s">
        <v>391</v>
      </c>
      <c r="D4280" s="24" t="s">
        <v>826</v>
      </c>
      <c r="E4280" s="24" t="s">
        <v>103</v>
      </c>
      <c r="F4280" s="38" t="n">
        <v>1460</v>
      </c>
      <c r="G4280" s="42" t="n">
        <f aca="false">DATE(YEAR(B4280),MONTH(B4280),1)</f>
        <v>46113</v>
      </c>
      <c r="H4280" s="24" t="str">
        <f aca="false">INDEX(Customers!$B$2:$B$601,MATCH(C4280,Customers!$A$2:$A$601,0))</f>
        <v>Nairobi</v>
      </c>
      <c r="I4280" s="43" t="n">
        <f aca="false">ROUND(MIN(INDEX(Assumptions!$D$13:$D$18,MATCH(E4280,Assumptions!$A$13:$A$18,0)),MAX(INDEX(Assumptions!$C$13:$C$18,MATCH(E4280,Assumptions!$A$13:$A$18,0)),INDEX(Assumptions!$B$13:$B$18,MATCH(E4280,Assumptions!$A$13:$A$18,0))*F4280)),2)</f>
        <v>14.6</v>
      </c>
    </row>
    <row r="4281" customFormat="false" ht="15" hidden="false" customHeight="false" outlineLevel="0" collapsed="false">
      <c r="A4281" s="24" t="s">
        <v>5104</v>
      </c>
      <c r="B4281" s="39" t="n">
        <v>46115</v>
      </c>
      <c r="C4281" s="24" t="s">
        <v>393</v>
      </c>
      <c r="D4281" s="24" t="s">
        <v>176</v>
      </c>
      <c r="E4281" s="24" t="s">
        <v>105</v>
      </c>
      <c r="F4281" s="38" t="n">
        <v>560</v>
      </c>
      <c r="G4281" s="42" t="n">
        <f aca="false">DATE(YEAR(B4281),MONTH(B4281),1)</f>
        <v>46113</v>
      </c>
      <c r="H4281" s="24" t="str">
        <f aca="false">INDEX(Customers!$B$2:$B$601,MATCH(C4281,Customers!$A$2:$A$601,0))</f>
        <v>Rift Valley</v>
      </c>
      <c r="I4281" s="43" t="n">
        <f aca="false">ROUND(MIN(INDEX(Assumptions!$D$13:$D$18,MATCH(E4281,Assumptions!$A$13:$A$18,0)),MAX(INDEX(Assumptions!$C$13:$C$18,MATCH(E4281,Assumptions!$A$13:$A$18,0)),INDEX(Assumptions!$B$13:$B$18,MATCH(E4281,Assumptions!$A$13:$A$18,0))*F4281)),2)</f>
        <v>10</v>
      </c>
    </row>
    <row r="4282" customFormat="false" ht="15" hidden="false" customHeight="false" outlineLevel="0" collapsed="false">
      <c r="A4282" s="24" t="s">
        <v>5105</v>
      </c>
      <c r="B4282" s="39" t="n">
        <v>46115</v>
      </c>
      <c r="C4282" s="24" t="s">
        <v>402</v>
      </c>
      <c r="D4282" s="24" t="s">
        <v>826</v>
      </c>
      <c r="E4282" s="24" t="s">
        <v>109</v>
      </c>
      <c r="F4282" s="38" t="n">
        <v>1310</v>
      </c>
      <c r="G4282" s="42" t="n">
        <f aca="false">DATE(YEAR(B4282),MONTH(B4282),1)</f>
        <v>46113</v>
      </c>
      <c r="H4282" s="24" t="str">
        <f aca="false">INDEX(Customers!$B$2:$B$601,MATCH(C4282,Customers!$A$2:$A$601,0))</f>
        <v>Coast</v>
      </c>
      <c r="I4282" s="43" t="n">
        <f aca="false">ROUND(MIN(INDEX(Assumptions!$D$13:$D$18,MATCH(E4282,Assumptions!$A$13:$A$18,0)),MAX(INDEX(Assumptions!$C$13:$C$18,MATCH(E4282,Assumptions!$A$13:$A$18,0)),INDEX(Assumptions!$B$13:$B$18,MATCH(E4282,Assumptions!$A$13:$A$18,0))*F4282)),2)</f>
        <v>5.24</v>
      </c>
    </row>
    <row r="4283" customFormat="false" ht="15" hidden="false" customHeight="false" outlineLevel="0" collapsed="false">
      <c r="A4283" s="24" t="s">
        <v>5106</v>
      </c>
      <c r="B4283" s="39" t="n">
        <v>46115</v>
      </c>
      <c r="C4283" s="24" t="s">
        <v>427</v>
      </c>
      <c r="D4283" s="24" t="s">
        <v>826</v>
      </c>
      <c r="E4283" s="24" t="s">
        <v>109</v>
      </c>
      <c r="F4283" s="38" t="n">
        <v>3640</v>
      </c>
      <c r="G4283" s="42" t="n">
        <f aca="false">DATE(YEAR(B4283),MONTH(B4283),1)</f>
        <v>46113</v>
      </c>
      <c r="H4283" s="24" t="str">
        <f aca="false">INDEX(Customers!$B$2:$B$601,MATCH(C4283,Customers!$A$2:$A$601,0))</f>
        <v>Nairobi</v>
      </c>
      <c r="I4283" s="43" t="n">
        <f aca="false">ROUND(MIN(INDEX(Assumptions!$D$13:$D$18,MATCH(E4283,Assumptions!$A$13:$A$18,0)),MAX(INDEX(Assumptions!$C$13:$C$18,MATCH(E4283,Assumptions!$A$13:$A$18,0)),INDEX(Assumptions!$B$13:$B$18,MATCH(E4283,Assumptions!$A$13:$A$18,0))*F4283)),2)</f>
        <v>14.56</v>
      </c>
    </row>
    <row r="4284" customFormat="false" ht="15" hidden="false" customHeight="false" outlineLevel="0" collapsed="false">
      <c r="A4284" s="24" t="s">
        <v>5107</v>
      </c>
      <c r="B4284" s="39" t="n">
        <v>46115</v>
      </c>
      <c r="C4284" s="24" t="s">
        <v>428</v>
      </c>
      <c r="D4284" s="24" t="s">
        <v>826</v>
      </c>
      <c r="E4284" s="24" t="s">
        <v>103</v>
      </c>
      <c r="F4284" s="38" t="n">
        <v>990</v>
      </c>
      <c r="G4284" s="42" t="n">
        <f aca="false">DATE(YEAR(B4284),MONTH(B4284),1)</f>
        <v>46113</v>
      </c>
      <c r="H4284" s="24" t="str">
        <f aca="false">INDEX(Customers!$B$2:$B$601,MATCH(C4284,Customers!$A$2:$A$601,0))</f>
        <v>Nairobi</v>
      </c>
      <c r="I4284" s="43" t="n">
        <f aca="false">ROUND(MIN(INDEX(Assumptions!$D$13:$D$18,MATCH(E4284,Assumptions!$A$13:$A$18,0)),MAX(INDEX(Assumptions!$C$13:$C$18,MATCH(E4284,Assumptions!$A$13:$A$18,0)),INDEX(Assumptions!$B$13:$B$18,MATCH(E4284,Assumptions!$A$13:$A$18,0))*F4284)),2)</f>
        <v>9.9</v>
      </c>
    </row>
    <row r="4285" customFormat="false" ht="15" hidden="false" customHeight="false" outlineLevel="0" collapsed="false">
      <c r="A4285" s="24" t="s">
        <v>5108</v>
      </c>
      <c r="B4285" s="39" t="n">
        <v>46115</v>
      </c>
      <c r="C4285" s="24" t="s">
        <v>432</v>
      </c>
      <c r="D4285" s="24" t="s">
        <v>826</v>
      </c>
      <c r="E4285" s="24" t="s">
        <v>109</v>
      </c>
      <c r="F4285" s="38" t="n">
        <v>6300</v>
      </c>
      <c r="G4285" s="42" t="n">
        <f aca="false">DATE(YEAR(B4285),MONTH(B4285),1)</f>
        <v>46113</v>
      </c>
      <c r="H4285" s="24" t="str">
        <f aca="false">INDEX(Customers!$B$2:$B$601,MATCH(C4285,Customers!$A$2:$A$601,0))</f>
        <v>Rift Valley</v>
      </c>
      <c r="I4285" s="43" t="n">
        <f aca="false">ROUND(MIN(INDEX(Assumptions!$D$13:$D$18,MATCH(E4285,Assumptions!$A$13:$A$18,0)),MAX(INDEX(Assumptions!$C$13:$C$18,MATCH(E4285,Assumptions!$A$13:$A$18,0)),INDEX(Assumptions!$B$13:$B$18,MATCH(E4285,Assumptions!$A$13:$A$18,0))*F4285)),2)</f>
        <v>25.2</v>
      </c>
    </row>
    <row r="4286" customFormat="false" ht="15" hidden="false" customHeight="false" outlineLevel="0" collapsed="false">
      <c r="A4286" s="24" t="s">
        <v>5109</v>
      </c>
      <c r="B4286" s="39" t="n">
        <v>46115</v>
      </c>
      <c r="C4286" s="24" t="s">
        <v>475</v>
      </c>
      <c r="D4286" s="24" t="s">
        <v>184</v>
      </c>
      <c r="E4286" s="24" t="s">
        <v>105</v>
      </c>
      <c r="F4286" s="38" t="n">
        <v>1050</v>
      </c>
      <c r="G4286" s="42" t="n">
        <f aca="false">DATE(YEAR(B4286),MONTH(B4286),1)</f>
        <v>46113</v>
      </c>
      <c r="H4286" s="24" t="str">
        <f aca="false">INDEX(Customers!$B$2:$B$601,MATCH(C4286,Customers!$A$2:$A$601,0))</f>
        <v>Coast</v>
      </c>
      <c r="I4286" s="43" t="n">
        <f aca="false">ROUND(MIN(INDEX(Assumptions!$D$13:$D$18,MATCH(E4286,Assumptions!$A$13:$A$18,0)),MAX(INDEX(Assumptions!$C$13:$C$18,MATCH(E4286,Assumptions!$A$13:$A$18,0)),INDEX(Assumptions!$B$13:$B$18,MATCH(E4286,Assumptions!$A$13:$A$18,0))*F4286)),2)</f>
        <v>15.75</v>
      </c>
    </row>
    <row r="4287" customFormat="false" ht="15" hidden="false" customHeight="false" outlineLevel="0" collapsed="false">
      <c r="A4287" s="24" t="s">
        <v>5110</v>
      </c>
      <c r="B4287" s="39" t="n">
        <v>46115</v>
      </c>
      <c r="C4287" s="24" t="s">
        <v>477</v>
      </c>
      <c r="D4287" s="24" t="s">
        <v>826</v>
      </c>
      <c r="E4287" s="24" t="s">
        <v>109</v>
      </c>
      <c r="F4287" s="38" t="n">
        <v>6010</v>
      </c>
      <c r="G4287" s="42" t="n">
        <f aca="false">DATE(YEAR(B4287),MONTH(B4287),1)</f>
        <v>46113</v>
      </c>
      <c r="H4287" s="24" t="str">
        <f aca="false">INDEX(Customers!$B$2:$B$601,MATCH(C4287,Customers!$A$2:$A$601,0))</f>
        <v>Central</v>
      </c>
      <c r="I4287" s="43" t="n">
        <f aca="false">ROUND(MIN(INDEX(Assumptions!$D$13:$D$18,MATCH(E4287,Assumptions!$A$13:$A$18,0)),MAX(INDEX(Assumptions!$C$13:$C$18,MATCH(E4287,Assumptions!$A$13:$A$18,0)),INDEX(Assumptions!$B$13:$B$18,MATCH(E4287,Assumptions!$A$13:$A$18,0))*F4287)),2)</f>
        <v>24.04</v>
      </c>
    </row>
    <row r="4288" customFormat="false" ht="15" hidden="false" customHeight="false" outlineLevel="0" collapsed="false">
      <c r="A4288" s="24" t="s">
        <v>5111</v>
      </c>
      <c r="B4288" s="39" t="n">
        <v>46115</v>
      </c>
      <c r="C4288" s="24" t="s">
        <v>483</v>
      </c>
      <c r="D4288" s="24" t="s">
        <v>826</v>
      </c>
      <c r="E4288" s="24" t="s">
        <v>111</v>
      </c>
      <c r="F4288" s="38" t="n">
        <v>200</v>
      </c>
      <c r="G4288" s="42" t="n">
        <f aca="false">DATE(YEAR(B4288),MONTH(B4288),1)</f>
        <v>46113</v>
      </c>
      <c r="H4288" s="24" t="str">
        <f aca="false">INDEX(Customers!$B$2:$B$601,MATCH(C4288,Customers!$A$2:$A$601,0))</f>
        <v>Central</v>
      </c>
      <c r="I4288" s="43" t="n">
        <f aca="false">ROUND(MIN(INDEX(Assumptions!$D$13:$D$18,MATCH(E4288,Assumptions!$A$13:$A$18,0)),MAX(INDEX(Assumptions!$C$13:$C$18,MATCH(E4288,Assumptions!$A$13:$A$18,0)),INDEX(Assumptions!$B$13:$B$18,MATCH(E4288,Assumptions!$A$13:$A$18,0))*F4288)),2)</f>
        <v>8</v>
      </c>
    </row>
    <row r="4289" customFormat="false" ht="15" hidden="false" customHeight="false" outlineLevel="0" collapsed="false">
      <c r="A4289" s="24" t="s">
        <v>5112</v>
      </c>
      <c r="B4289" s="39" t="n">
        <v>46115</v>
      </c>
      <c r="C4289" s="24" t="s">
        <v>503</v>
      </c>
      <c r="D4289" s="24" t="s">
        <v>826</v>
      </c>
      <c r="E4289" s="24" t="s">
        <v>103</v>
      </c>
      <c r="F4289" s="38" t="n">
        <v>1860</v>
      </c>
      <c r="G4289" s="42" t="n">
        <f aca="false">DATE(YEAR(B4289),MONTH(B4289),1)</f>
        <v>46113</v>
      </c>
      <c r="H4289" s="24" t="str">
        <f aca="false">INDEX(Customers!$B$2:$B$601,MATCH(C4289,Customers!$A$2:$A$601,0))</f>
        <v>Nairobi</v>
      </c>
      <c r="I4289" s="43" t="n">
        <f aca="false">ROUND(MIN(INDEX(Assumptions!$D$13:$D$18,MATCH(E4289,Assumptions!$A$13:$A$18,0)),MAX(INDEX(Assumptions!$C$13:$C$18,MATCH(E4289,Assumptions!$A$13:$A$18,0)),INDEX(Assumptions!$B$13:$B$18,MATCH(E4289,Assumptions!$A$13:$A$18,0))*F4289)),2)</f>
        <v>18.6</v>
      </c>
    </row>
    <row r="4290" customFormat="false" ht="15" hidden="false" customHeight="false" outlineLevel="0" collapsed="false">
      <c r="A4290" s="24" t="s">
        <v>5113</v>
      </c>
      <c r="B4290" s="39" t="n">
        <v>46115</v>
      </c>
      <c r="C4290" s="24" t="s">
        <v>509</v>
      </c>
      <c r="D4290" s="24" t="s">
        <v>174</v>
      </c>
      <c r="E4290" s="24" t="s">
        <v>105</v>
      </c>
      <c r="F4290" s="38" t="n">
        <v>5100</v>
      </c>
      <c r="G4290" s="42" t="n">
        <f aca="false">DATE(YEAR(B4290),MONTH(B4290),1)</f>
        <v>46113</v>
      </c>
      <c r="H4290" s="24" t="str">
        <f aca="false">INDEX(Customers!$B$2:$B$601,MATCH(C4290,Customers!$A$2:$A$601,0))</f>
        <v>Rift Valley</v>
      </c>
      <c r="I4290" s="43" t="n">
        <f aca="false">ROUND(MIN(INDEX(Assumptions!$D$13:$D$18,MATCH(E4290,Assumptions!$A$13:$A$18,0)),MAX(INDEX(Assumptions!$C$13:$C$18,MATCH(E4290,Assumptions!$A$13:$A$18,0)),INDEX(Assumptions!$B$13:$B$18,MATCH(E4290,Assumptions!$A$13:$A$18,0))*F4290)),2)</f>
        <v>76.5</v>
      </c>
    </row>
    <row r="4291" customFormat="false" ht="15" hidden="false" customHeight="false" outlineLevel="0" collapsed="false">
      <c r="A4291" s="24" t="s">
        <v>5114</v>
      </c>
      <c r="B4291" s="39" t="n">
        <v>46115</v>
      </c>
      <c r="C4291" s="24" t="s">
        <v>543</v>
      </c>
      <c r="D4291" s="24" t="s">
        <v>165</v>
      </c>
      <c r="E4291" s="24" t="s">
        <v>107</v>
      </c>
      <c r="F4291" s="38" t="n">
        <v>35380</v>
      </c>
      <c r="G4291" s="42" t="n">
        <f aca="false">DATE(YEAR(B4291),MONTH(B4291),1)</f>
        <v>46113</v>
      </c>
      <c r="H4291" s="24" t="str">
        <f aca="false">INDEX(Customers!$B$2:$B$601,MATCH(C4291,Customers!$A$2:$A$601,0))</f>
        <v>Central</v>
      </c>
      <c r="I4291" s="43" t="n">
        <f aca="false">ROUND(MIN(INDEX(Assumptions!$D$13:$D$18,MATCH(E4291,Assumptions!$A$13:$A$18,0)),MAX(INDEX(Assumptions!$C$13:$C$18,MATCH(E4291,Assumptions!$A$13:$A$18,0)),INDEX(Assumptions!$B$13:$B$18,MATCH(E4291,Assumptions!$A$13:$A$18,0))*F4291)),2)</f>
        <v>0</v>
      </c>
    </row>
    <row r="4292" customFormat="false" ht="15" hidden="false" customHeight="false" outlineLevel="0" collapsed="false">
      <c r="A4292" s="24" t="s">
        <v>5115</v>
      </c>
      <c r="B4292" s="39" t="n">
        <v>46115</v>
      </c>
      <c r="C4292" s="24" t="s">
        <v>556</v>
      </c>
      <c r="D4292" s="24" t="s">
        <v>826</v>
      </c>
      <c r="E4292" s="24" t="s">
        <v>109</v>
      </c>
      <c r="F4292" s="38" t="n">
        <v>1670</v>
      </c>
      <c r="G4292" s="42" t="n">
        <f aca="false">DATE(YEAR(B4292),MONTH(B4292),1)</f>
        <v>46113</v>
      </c>
      <c r="H4292" s="24" t="str">
        <f aca="false">INDEX(Customers!$B$2:$B$601,MATCH(C4292,Customers!$A$2:$A$601,0))</f>
        <v>Central</v>
      </c>
      <c r="I4292" s="43" t="n">
        <f aca="false">ROUND(MIN(INDEX(Assumptions!$D$13:$D$18,MATCH(E4292,Assumptions!$A$13:$A$18,0)),MAX(INDEX(Assumptions!$C$13:$C$18,MATCH(E4292,Assumptions!$A$13:$A$18,0)),INDEX(Assumptions!$B$13:$B$18,MATCH(E4292,Assumptions!$A$13:$A$18,0))*F4292)),2)</f>
        <v>6.68</v>
      </c>
    </row>
    <row r="4293" customFormat="false" ht="15" hidden="false" customHeight="false" outlineLevel="0" collapsed="false">
      <c r="A4293" s="24" t="s">
        <v>5116</v>
      </c>
      <c r="B4293" s="39" t="n">
        <v>46115</v>
      </c>
      <c r="C4293" s="24" t="s">
        <v>585</v>
      </c>
      <c r="D4293" s="24" t="s">
        <v>826</v>
      </c>
      <c r="E4293" s="24" t="s">
        <v>109</v>
      </c>
      <c r="F4293" s="38" t="n">
        <v>37380</v>
      </c>
      <c r="G4293" s="42" t="n">
        <f aca="false">DATE(YEAR(B4293),MONTH(B4293),1)</f>
        <v>46113</v>
      </c>
      <c r="H4293" s="24" t="str">
        <f aca="false">INDEX(Customers!$B$2:$B$601,MATCH(C4293,Customers!$A$2:$A$601,0))</f>
        <v>Eastern</v>
      </c>
      <c r="I4293" s="43" t="n">
        <f aca="false">ROUND(MIN(INDEX(Assumptions!$D$13:$D$18,MATCH(E4293,Assumptions!$A$13:$A$18,0)),MAX(INDEX(Assumptions!$C$13:$C$18,MATCH(E4293,Assumptions!$A$13:$A$18,0)),INDEX(Assumptions!$B$13:$B$18,MATCH(E4293,Assumptions!$A$13:$A$18,0))*F4293)),2)</f>
        <v>40</v>
      </c>
    </row>
    <row r="4294" customFormat="false" ht="15" hidden="false" customHeight="false" outlineLevel="0" collapsed="false">
      <c r="A4294" s="24" t="s">
        <v>5117</v>
      </c>
      <c r="B4294" s="39" t="n">
        <v>46115</v>
      </c>
      <c r="C4294" s="24" t="s">
        <v>598</v>
      </c>
      <c r="D4294" s="24" t="s">
        <v>826</v>
      </c>
      <c r="E4294" s="24" t="s">
        <v>111</v>
      </c>
      <c r="F4294" s="38" t="n">
        <v>100</v>
      </c>
      <c r="G4294" s="42" t="n">
        <f aca="false">DATE(YEAR(B4294),MONTH(B4294),1)</f>
        <v>46113</v>
      </c>
      <c r="H4294" s="24" t="str">
        <f aca="false">INDEX(Customers!$B$2:$B$601,MATCH(C4294,Customers!$A$2:$A$601,0))</f>
        <v>Central</v>
      </c>
      <c r="I4294" s="43" t="n">
        <f aca="false">ROUND(MIN(INDEX(Assumptions!$D$13:$D$18,MATCH(E4294,Assumptions!$A$13:$A$18,0)),MAX(INDEX(Assumptions!$C$13:$C$18,MATCH(E4294,Assumptions!$A$13:$A$18,0)),INDEX(Assumptions!$B$13:$B$18,MATCH(E4294,Assumptions!$A$13:$A$18,0))*F4294)),2)</f>
        <v>4</v>
      </c>
    </row>
    <row r="4295" customFormat="false" ht="15" hidden="false" customHeight="false" outlineLevel="0" collapsed="false">
      <c r="A4295" s="24" t="s">
        <v>5118</v>
      </c>
      <c r="B4295" s="39" t="n">
        <v>46115</v>
      </c>
      <c r="C4295" s="24" t="s">
        <v>598</v>
      </c>
      <c r="D4295" s="24" t="s">
        <v>165</v>
      </c>
      <c r="E4295" s="24" t="s">
        <v>105</v>
      </c>
      <c r="F4295" s="38" t="n">
        <v>3540</v>
      </c>
      <c r="G4295" s="42" t="n">
        <f aca="false">DATE(YEAR(B4295),MONTH(B4295),1)</f>
        <v>46113</v>
      </c>
      <c r="H4295" s="24" t="str">
        <f aca="false">INDEX(Customers!$B$2:$B$601,MATCH(C4295,Customers!$A$2:$A$601,0))</f>
        <v>Central</v>
      </c>
      <c r="I4295" s="43" t="n">
        <f aca="false">ROUND(MIN(INDEX(Assumptions!$D$13:$D$18,MATCH(E4295,Assumptions!$A$13:$A$18,0)),MAX(INDEX(Assumptions!$C$13:$C$18,MATCH(E4295,Assumptions!$A$13:$A$18,0)),INDEX(Assumptions!$B$13:$B$18,MATCH(E4295,Assumptions!$A$13:$A$18,0))*F4295)),2)</f>
        <v>53.1</v>
      </c>
    </row>
    <row r="4296" customFormat="false" ht="15" hidden="false" customHeight="false" outlineLevel="0" collapsed="false">
      <c r="A4296" s="24" t="s">
        <v>5119</v>
      </c>
      <c r="B4296" s="39" t="n">
        <v>46115</v>
      </c>
      <c r="C4296" s="24" t="s">
        <v>611</v>
      </c>
      <c r="D4296" s="24" t="s">
        <v>194</v>
      </c>
      <c r="E4296" s="24" t="s">
        <v>107</v>
      </c>
      <c r="F4296" s="38" t="n">
        <v>15890</v>
      </c>
      <c r="G4296" s="42" t="n">
        <f aca="false">DATE(YEAR(B4296),MONTH(B4296),1)</f>
        <v>46113</v>
      </c>
      <c r="H4296" s="24" t="str">
        <f aca="false">INDEX(Customers!$B$2:$B$601,MATCH(C4296,Customers!$A$2:$A$601,0))</f>
        <v>Western</v>
      </c>
      <c r="I4296" s="43" t="n">
        <f aca="false">ROUND(MIN(INDEX(Assumptions!$D$13:$D$18,MATCH(E4296,Assumptions!$A$13:$A$18,0)),MAX(INDEX(Assumptions!$C$13:$C$18,MATCH(E4296,Assumptions!$A$13:$A$18,0)),INDEX(Assumptions!$B$13:$B$18,MATCH(E4296,Assumptions!$A$13:$A$18,0))*F4296)),2)</f>
        <v>0</v>
      </c>
    </row>
    <row r="4297" customFormat="false" ht="15" hidden="false" customHeight="false" outlineLevel="0" collapsed="false">
      <c r="A4297" s="24" t="s">
        <v>5120</v>
      </c>
      <c r="B4297" s="39" t="n">
        <v>46115</v>
      </c>
      <c r="C4297" s="24" t="s">
        <v>619</v>
      </c>
      <c r="D4297" s="24" t="s">
        <v>181</v>
      </c>
      <c r="E4297" s="24" t="s">
        <v>105</v>
      </c>
      <c r="F4297" s="38" t="n">
        <v>4900</v>
      </c>
      <c r="G4297" s="42" t="n">
        <f aca="false">DATE(YEAR(B4297),MONTH(B4297),1)</f>
        <v>46113</v>
      </c>
      <c r="H4297" s="24" t="str">
        <f aca="false">INDEX(Customers!$B$2:$B$601,MATCH(C4297,Customers!$A$2:$A$601,0))</f>
        <v>Rift Valley</v>
      </c>
      <c r="I4297" s="43" t="n">
        <f aca="false">ROUND(MIN(INDEX(Assumptions!$D$13:$D$18,MATCH(E4297,Assumptions!$A$13:$A$18,0)),MAX(INDEX(Assumptions!$C$13:$C$18,MATCH(E4297,Assumptions!$A$13:$A$18,0)),INDEX(Assumptions!$B$13:$B$18,MATCH(E4297,Assumptions!$A$13:$A$18,0))*F4297)),2)</f>
        <v>73.5</v>
      </c>
    </row>
    <row r="4298" customFormat="false" ht="15" hidden="false" customHeight="false" outlineLevel="0" collapsed="false">
      <c r="A4298" s="24" t="s">
        <v>5121</v>
      </c>
      <c r="B4298" s="39" t="n">
        <v>46115</v>
      </c>
      <c r="C4298" s="24" t="s">
        <v>642</v>
      </c>
      <c r="D4298" s="24" t="s">
        <v>826</v>
      </c>
      <c r="E4298" s="24" t="s">
        <v>109</v>
      </c>
      <c r="F4298" s="38" t="n">
        <v>1420</v>
      </c>
      <c r="G4298" s="42" t="n">
        <f aca="false">DATE(YEAR(B4298),MONTH(B4298),1)</f>
        <v>46113</v>
      </c>
      <c r="H4298" s="24" t="str">
        <f aca="false">INDEX(Customers!$B$2:$B$601,MATCH(C4298,Customers!$A$2:$A$601,0))</f>
        <v>Rift Valley</v>
      </c>
      <c r="I4298" s="43" t="n">
        <f aca="false">ROUND(MIN(INDEX(Assumptions!$D$13:$D$18,MATCH(E4298,Assumptions!$A$13:$A$18,0)),MAX(INDEX(Assumptions!$C$13:$C$18,MATCH(E4298,Assumptions!$A$13:$A$18,0)),INDEX(Assumptions!$B$13:$B$18,MATCH(E4298,Assumptions!$A$13:$A$18,0))*F4298)),2)</f>
        <v>5.68</v>
      </c>
    </row>
    <row r="4299" customFormat="false" ht="15" hidden="false" customHeight="false" outlineLevel="0" collapsed="false">
      <c r="A4299" s="24" t="s">
        <v>5122</v>
      </c>
      <c r="B4299" s="39" t="n">
        <v>46115</v>
      </c>
      <c r="C4299" s="24" t="s">
        <v>644</v>
      </c>
      <c r="D4299" s="24" t="s">
        <v>826</v>
      </c>
      <c r="E4299" s="24" t="s">
        <v>103</v>
      </c>
      <c r="F4299" s="38" t="n">
        <v>1170</v>
      </c>
      <c r="G4299" s="42" t="n">
        <f aca="false">DATE(YEAR(B4299),MONTH(B4299),1)</f>
        <v>46113</v>
      </c>
      <c r="H4299" s="24" t="str">
        <f aca="false">INDEX(Customers!$B$2:$B$601,MATCH(C4299,Customers!$A$2:$A$601,0))</f>
        <v>Western</v>
      </c>
      <c r="I4299" s="43" t="n">
        <f aca="false">ROUND(MIN(INDEX(Assumptions!$D$13:$D$18,MATCH(E4299,Assumptions!$A$13:$A$18,0)),MAX(INDEX(Assumptions!$C$13:$C$18,MATCH(E4299,Assumptions!$A$13:$A$18,0)),INDEX(Assumptions!$B$13:$B$18,MATCH(E4299,Assumptions!$A$13:$A$18,0))*F4299)),2)</f>
        <v>11.7</v>
      </c>
    </row>
    <row r="4300" customFormat="false" ht="15" hidden="false" customHeight="false" outlineLevel="0" collapsed="false">
      <c r="A4300" s="24" t="s">
        <v>5123</v>
      </c>
      <c r="B4300" s="39" t="n">
        <v>46115</v>
      </c>
      <c r="C4300" s="24" t="s">
        <v>656</v>
      </c>
      <c r="D4300" s="24" t="s">
        <v>826</v>
      </c>
      <c r="E4300" s="24" t="s">
        <v>103</v>
      </c>
      <c r="F4300" s="38" t="n">
        <v>3060</v>
      </c>
      <c r="G4300" s="42" t="n">
        <f aca="false">DATE(YEAR(B4300),MONTH(B4300),1)</f>
        <v>46113</v>
      </c>
      <c r="H4300" s="24" t="str">
        <f aca="false">INDEX(Customers!$B$2:$B$601,MATCH(C4300,Customers!$A$2:$A$601,0))</f>
        <v>Nairobi</v>
      </c>
      <c r="I4300" s="43" t="n">
        <f aca="false">ROUND(MIN(INDEX(Assumptions!$D$13:$D$18,MATCH(E4300,Assumptions!$A$13:$A$18,0)),MAX(INDEX(Assumptions!$C$13:$C$18,MATCH(E4300,Assumptions!$A$13:$A$18,0)),INDEX(Assumptions!$B$13:$B$18,MATCH(E4300,Assumptions!$A$13:$A$18,0))*F4300)),2)</f>
        <v>30.6</v>
      </c>
    </row>
    <row r="4301" customFormat="false" ht="15" hidden="false" customHeight="false" outlineLevel="0" collapsed="false">
      <c r="A4301" s="24" t="s">
        <v>5124</v>
      </c>
      <c r="B4301" s="39" t="n">
        <v>46115</v>
      </c>
      <c r="C4301" s="24" t="s">
        <v>661</v>
      </c>
      <c r="D4301" s="24" t="s">
        <v>183</v>
      </c>
      <c r="E4301" s="24" t="s">
        <v>107</v>
      </c>
      <c r="F4301" s="38" t="n">
        <v>9600</v>
      </c>
      <c r="G4301" s="42" t="n">
        <f aca="false">DATE(YEAR(B4301),MONTH(B4301),1)</f>
        <v>46113</v>
      </c>
      <c r="H4301" s="24" t="str">
        <f aca="false">INDEX(Customers!$B$2:$B$601,MATCH(C4301,Customers!$A$2:$A$601,0))</f>
        <v>Coast</v>
      </c>
      <c r="I4301" s="43" t="n">
        <f aca="false">ROUND(MIN(INDEX(Assumptions!$D$13:$D$18,MATCH(E4301,Assumptions!$A$13:$A$18,0)),MAX(INDEX(Assumptions!$C$13:$C$18,MATCH(E4301,Assumptions!$A$13:$A$18,0)),INDEX(Assumptions!$B$13:$B$18,MATCH(E4301,Assumptions!$A$13:$A$18,0))*F4301)),2)</f>
        <v>0</v>
      </c>
    </row>
    <row r="4302" customFormat="false" ht="15" hidden="false" customHeight="false" outlineLevel="0" collapsed="false">
      <c r="A4302" s="24" t="s">
        <v>5125</v>
      </c>
      <c r="B4302" s="39" t="n">
        <v>46115</v>
      </c>
      <c r="C4302" s="24" t="s">
        <v>665</v>
      </c>
      <c r="D4302" s="24" t="s">
        <v>150</v>
      </c>
      <c r="E4302" s="24" t="s">
        <v>107</v>
      </c>
      <c r="F4302" s="38" t="n">
        <v>9010</v>
      </c>
      <c r="G4302" s="42" t="n">
        <f aca="false">DATE(YEAR(B4302),MONTH(B4302),1)</f>
        <v>46113</v>
      </c>
      <c r="H4302" s="24" t="str">
        <f aca="false">INDEX(Customers!$B$2:$B$601,MATCH(C4302,Customers!$A$2:$A$601,0))</f>
        <v>Nairobi</v>
      </c>
      <c r="I4302" s="43" t="n">
        <f aca="false">ROUND(MIN(INDEX(Assumptions!$D$13:$D$18,MATCH(E4302,Assumptions!$A$13:$A$18,0)),MAX(INDEX(Assumptions!$C$13:$C$18,MATCH(E4302,Assumptions!$A$13:$A$18,0)),INDEX(Assumptions!$B$13:$B$18,MATCH(E4302,Assumptions!$A$13:$A$18,0))*F4302)),2)</f>
        <v>0</v>
      </c>
    </row>
    <row r="4303" customFormat="false" ht="15" hidden="false" customHeight="false" outlineLevel="0" collapsed="false">
      <c r="A4303" s="24" t="s">
        <v>5126</v>
      </c>
      <c r="B4303" s="39" t="n">
        <v>46115</v>
      </c>
      <c r="C4303" s="24" t="s">
        <v>682</v>
      </c>
      <c r="D4303" s="24" t="s">
        <v>175</v>
      </c>
      <c r="E4303" s="24" t="s">
        <v>105</v>
      </c>
      <c r="F4303" s="38" t="n">
        <v>5340</v>
      </c>
      <c r="G4303" s="42" t="n">
        <f aca="false">DATE(YEAR(B4303),MONTH(B4303),1)</f>
        <v>46113</v>
      </c>
      <c r="H4303" s="24" t="str">
        <f aca="false">INDEX(Customers!$B$2:$B$601,MATCH(C4303,Customers!$A$2:$A$601,0))</f>
        <v>Rift Valley</v>
      </c>
      <c r="I4303" s="43" t="n">
        <f aca="false">ROUND(MIN(INDEX(Assumptions!$D$13:$D$18,MATCH(E4303,Assumptions!$A$13:$A$18,0)),MAX(INDEX(Assumptions!$C$13:$C$18,MATCH(E4303,Assumptions!$A$13:$A$18,0)),INDEX(Assumptions!$B$13:$B$18,MATCH(E4303,Assumptions!$A$13:$A$18,0))*F4303)),2)</f>
        <v>80.1</v>
      </c>
    </row>
    <row r="4304" customFormat="false" ht="15" hidden="false" customHeight="false" outlineLevel="0" collapsed="false">
      <c r="A4304" s="24" t="s">
        <v>5127</v>
      </c>
      <c r="B4304" s="39" t="n">
        <v>46115</v>
      </c>
      <c r="C4304" s="24" t="s">
        <v>723</v>
      </c>
      <c r="D4304" s="24" t="s">
        <v>826</v>
      </c>
      <c r="E4304" s="24" t="s">
        <v>103</v>
      </c>
      <c r="F4304" s="38" t="n">
        <v>890</v>
      </c>
      <c r="G4304" s="42" t="n">
        <f aca="false">DATE(YEAR(B4304),MONTH(B4304),1)</f>
        <v>46113</v>
      </c>
      <c r="H4304" s="24" t="str">
        <f aca="false">INDEX(Customers!$B$2:$B$601,MATCH(C4304,Customers!$A$2:$A$601,0))</f>
        <v>Eastern</v>
      </c>
      <c r="I4304" s="43" t="n">
        <f aca="false">ROUND(MIN(INDEX(Assumptions!$D$13:$D$18,MATCH(E4304,Assumptions!$A$13:$A$18,0)),MAX(INDEX(Assumptions!$C$13:$C$18,MATCH(E4304,Assumptions!$A$13:$A$18,0)),INDEX(Assumptions!$B$13:$B$18,MATCH(E4304,Assumptions!$A$13:$A$18,0))*F4304)),2)</f>
        <v>8.9</v>
      </c>
    </row>
    <row r="4305" customFormat="false" ht="15" hidden="false" customHeight="false" outlineLevel="0" collapsed="false">
      <c r="A4305" s="24" t="s">
        <v>5128</v>
      </c>
      <c r="B4305" s="39" t="n">
        <v>46115</v>
      </c>
      <c r="C4305" s="24" t="s">
        <v>807</v>
      </c>
      <c r="D4305" s="24" t="s">
        <v>150</v>
      </c>
      <c r="E4305" s="24" t="s">
        <v>105</v>
      </c>
      <c r="F4305" s="38" t="n">
        <v>5740</v>
      </c>
      <c r="G4305" s="42" t="n">
        <f aca="false">DATE(YEAR(B4305),MONTH(B4305),1)</f>
        <v>46113</v>
      </c>
      <c r="H4305" s="24" t="str">
        <f aca="false">INDEX(Customers!$B$2:$B$601,MATCH(C4305,Customers!$A$2:$A$601,0))</f>
        <v>Nairobi</v>
      </c>
      <c r="I4305" s="43" t="n">
        <f aca="false">ROUND(MIN(INDEX(Assumptions!$D$13:$D$18,MATCH(E4305,Assumptions!$A$13:$A$18,0)),MAX(INDEX(Assumptions!$C$13:$C$18,MATCH(E4305,Assumptions!$A$13:$A$18,0)),INDEX(Assumptions!$B$13:$B$18,MATCH(E4305,Assumptions!$A$13:$A$18,0))*F4305)),2)</f>
        <v>86.1</v>
      </c>
    </row>
    <row r="4306" customFormat="false" ht="15" hidden="false" customHeight="false" outlineLevel="0" collapsed="false">
      <c r="A4306" s="24" t="s">
        <v>5129</v>
      </c>
      <c r="B4306" s="39" t="n">
        <v>46115</v>
      </c>
      <c r="C4306" s="24" t="s">
        <v>808</v>
      </c>
      <c r="D4306" s="24" t="s">
        <v>826</v>
      </c>
      <c r="E4306" s="24" t="s">
        <v>113</v>
      </c>
      <c r="F4306" s="38" t="n">
        <v>250</v>
      </c>
      <c r="G4306" s="42" t="n">
        <f aca="false">DATE(YEAR(B4306),MONTH(B4306),1)</f>
        <v>46113</v>
      </c>
      <c r="H4306" s="24" t="str">
        <f aca="false">INDEX(Customers!$B$2:$B$601,MATCH(C4306,Customers!$A$2:$A$601,0))</f>
        <v>Western</v>
      </c>
      <c r="I4306" s="43" t="n">
        <f aca="false">ROUND(MIN(INDEX(Assumptions!$D$13:$D$18,MATCH(E4306,Assumptions!$A$13:$A$18,0)),MAX(INDEX(Assumptions!$C$13:$C$18,MATCH(E4306,Assumptions!$A$13:$A$18,0)),INDEX(Assumptions!$B$13:$B$18,MATCH(E4306,Assumptions!$A$13:$A$18,0))*F4306)),2)</f>
        <v>12.5</v>
      </c>
    </row>
    <row r="4307" customFormat="false" ht="15" hidden="false" customHeight="false" outlineLevel="0" collapsed="false">
      <c r="A4307" s="24" t="s">
        <v>5130</v>
      </c>
      <c r="B4307" s="39" t="n">
        <v>46116</v>
      </c>
      <c r="C4307" s="24" t="s">
        <v>216</v>
      </c>
      <c r="D4307" s="24" t="s">
        <v>826</v>
      </c>
      <c r="E4307" s="24" t="s">
        <v>111</v>
      </c>
      <c r="F4307" s="38" t="n">
        <v>100</v>
      </c>
      <c r="G4307" s="42" t="n">
        <f aca="false">DATE(YEAR(B4307),MONTH(B4307),1)</f>
        <v>46113</v>
      </c>
      <c r="H4307" s="24" t="str">
        <f aca="false">INDEX(Customers!$B$2:$B$601,MATCH(C4307,Customers!$A$2:$A$601,0))</f>
        <v>Nairobi</v>
      </c>
      <c r="I4307" s="43" t="n">
        <f aca="false">ROUND(MIN(INDEX(Assumptions!$D$13:$D$18,MATCH(E4307,Assumptions!$A$13:$A$18,0)),MAX(INDEX(Assumptions!$C$13:$C$18,MATCH(E4307,Assumptions!$A$13:$A$18,0)),INDEX(Assumptions!$B$13:$B$18,MATCH(E4307,Assumptions!$A$13:$A$18,0))*F4307)),2)</f>
        <v>4</v>
      </c>
    </row>
    <row r="4308" customFormat="false" ht="15" hidden="false" customHeight="false" outlineLevel="0" collapsed="false">
      <c r="A4308" s="24" t="s">
        <v>5131</v>
      </c>
      <c r="B4308" s="39" t="n">
        <v>46116</v>
      </c>
      <c r="C4308" s="24" t="s">
        <v>219</v>
      </c>
      <c r="D4308" s="24" t="s">
        <v>826</v>
      </c>
      <c r="E4308" s="24" t="s">
        <v>109</v>
      </c>
      <c r="F4308" s="38" t="n">
        <v>760</v>
      </c>
      <c r="G4308" s="42" t="n">
        <f aca="false">DATE(YEAR(B4308),MONTH(B4308),1)</f>
        <v>46113</v>
      </c>
      <c r="H4308" s="24" t="str">
        <f aca="false">INDEX(Customers!$B$2:$B$601,MATCH(C4308,Customers!$A$2:$A$601,0))</f>
        <v>Rift Valley</v>
      </c>
      <c r="I4308" s="43" t="n">
        <f aca="false">ROUND(MIN(INDEX(Assumptions!$D$13:$D$18,MATCH(E4308,Assumptions!$A$13:$A$18,0)),MAX(INDEX(Assumptions!$C$13:$C$18,MATCH(E4308,Assumptions!$A$13:$A$18,0)),INDEX(Assumptions!$B$13:$B$18,MATCH(E4308,Assumptions!$A$13:$A$18,0))*F4308)),2)</f>
        <v>3.04</v>
      </c>
    </row>
    <row r="4309" customFormat="false" ht="15" hidden="false" customHeight="false" outlineLevel="0" collapsed="false">
      <c r="A4309" s="24" t="s">
        <v>5132</v>
      </c>
      <c r="B4309" s="39" t="n">
        <v>46116</v>
      </c>
      <c r="C4309" s="24" t="s">
        <v>223</v>
      </c>
      <c r="D4309" s="24" t="s">
        <v>826</v>
      </c>
      <c r="E4309" s="24" t="s">
        <v>103</v>
      </c>
      <c r="F4309" s="38" t="n">
        <v>11920</v>
      </c>
      <c r="G4309" s="42" t="n">
        <f aca="false">DATE(YEAR(B4309),MONTH(B4309),1)</f>
        <v>46113</v>
      </c>
      <c r="H4309" s="24" t="str">
        <f aca="false">INDEX(Customers!$B$2:$B$601,MATCH(C4309,Customers!$A$2:$A$601,0))</f>
        <v>Central</v>
      </c>
      <c r="I4309" s="43" t="n">
        <f aca="false">ROUND(MIN(INDEX(Assumptions!$D$13:$D$18,MATCH(E4309,Assumptions!$A$13:$A$18,0)),MAX(INDEX(Assumptions!$C$13:$C$18,MATCH(E4309,Assumptions!$A$13:$A$18,0)),INDEX(Assumptions!$B$13:$B$18,MATCH(E4309,Assumptions!$A$13:$A$18,0))*F4309)),2)</f>
        <v>105</v>
      </c>
    </row>
    <row r="4310" customFormat="false" ht="15" hidden="false" customHeight="false" outlineLevel="0" collapsed="false">
      <c r="A4310" s="24" t="s">
        <v>5133</v>
      </c>
      <c r="B4310" s="39" t="n">
        <v>46116</v>
      </c>
      <c r="C4310" s="24" t="s">
        <v>254</v>
      </c>
      <c r="D4310" s="24" t="s">
        <v>176</v>
      </c>
      <c r="E4310" s="24" t="s">
        <v>105</v>
      </c>
      <c r="F4310" s="38" t="n">
        <v>1200</v>
      </c>
      <c r="G4310" s="42" t="n">
        <f aca="false">DATE(YEAR(B4310),MONTH(B4310),1)</f>
        <v>46113</v>
      </c>
      <c r="H4310" s="24" t="str">
        <f aca="false">INDEX(Customers!$B$2:$B$601,MATCH(C4310,Customers!$A$2:$A$601,0))</f>
        <v>Rift Valley</v>
      </c>
      <c r="I4310" s="43" t="n">
        <f aca="false">ROUND(MIN(INDEX(Assumptions!$D$13:$D$18,MATCH(E4310,Assumptions!$A$13:$A$18,0)),MAX(INDEX(Assumptions!$C$13:$C$18,MATCH(E4310,Assumptions!$A$13:$A$18,0)),INDEX(Assumptions!$B$13:$B$18,MATCH(E4310,Assumptions!$A$13:$A$18,0))*F4310)),2)</f>
        <v>18</v>
      </c>
    </row>
    <row r="4311" customFormat="false" ht="15" hidden="false" customHeight="false" outlineLevel="0" collapsed="false">
      <c r="A4311" s="24" t="s">
        <v>5134</v>
      </c>
      <c r="B4311" s="39" t="n">
        <v>46116</v>
      </c>
      <c r="C4311" s="24" t="s">
        <v>269</v>
      </c>
      <c r="D4311" s="24" t="s">
        <v>826</v>
      </c>
      <c r="E4311" s="24" t="s">
        <v>113</v>
      </c>
      <c r="F4311" s="38" t="n">
        <v>250</v>
      </c>
      <c r="G4311" s="42" t="n">
        <f aca="false">DATE(YEAR(B4311),MONTH(B4311),1)</f>
        <v>46113</v>
      </c>
      <c r="H4311" s="24" t="str">
        <f aca="false">INDEX(Customers!$B$2:$B$601,MATCH(C4311,Customers!$A$2:$A$601,0))</f>
        <v>Coast</v>
      </c>
      <c r="I4311" s="43" t="n">
        <f aca="false">ROUND(MIN(INDEX(Assumptions!$D$13:$D$18,MATCH(E4311,Assumptions!$A$13:$A$18,0)),MAX(INDEX(Assumptions!$C$13:$C$18,MATCH(E4311,Assumptions!$A$13:$A$18,0)),INDEX(Assumptions!$B$13:$B$18,MATCH(E4311,Assumptions!$A$13:$A$18,0))*F4311)),2)</f>
        <v>12.5</v>
      </c>
    </row>
    <row r="4312" customFormat="false" ht="15" hidden="false" customHeight="false" outlineLevel="0" collapsed="false">
      <c r="A4312" s="24" t="s">
        <v>5135</v>
      </c>
      <c r="B4312" s="39" t="n">
        <v>46116</v>
      </c>
      <c r="C4312" s="24" t="s">
        <v>279</v>
      </c>
      <c r="D4312" s="24" t="s">
        <v>189</v>
      </c>
      <c r="E4312" s="24" t="s">
        <v>107</v>
      </c>
      <c r="F4312" s="38" t="n">
        <v>16170</v>
      </c>
      <c r="G4312" s="42" t="n">
        <f aca="false">DATE(YEAR(B4312),MONTH(B4312),1)</f>
        <v>46113</v>
      </c>
      <c r="H4312" s="24" t="str">
        <f aca="false">INDEX(Customers!$B$2:$B$601,MATCH(C4312,Customers!$A$2:$A$601,0))</f>
        <v>Nairobi</v>
      </c>
      <c r="I4312" s="43" t="n">
        <f aca="false">ROUND(MIN(INDEX(Assumptions!$D$13:$D$18,MATCH(E4312,Assumptions!$A$13:$A$18,0)),MAX(INDEX(Assumptions!$C$13:$C$18,MATCH(E4312,Assumptions!$A$13:$A$18,0)),INDEX(Assumptions!$B$13:$B$18,MATCH(E4312,Assumptions!$A$13:$A$18,0))*F4312)),2)</f>
        <v>0</v>
      </c>
    </row>
    <row r="4313" customFormat="false" ht="15" hidden="false" customHeight="false" outlineLevel="0" collapsed="false">
      <c r="A4313" s="24" t="s">
        <v>5136</v>
      </c>
      <c r="B4313" s="39" t="n">
        <v>46116</v>
      </c>
      <c r="C4313" s="24" t="s">
        <v>286</v>
      </c>
      <c r="D4313" s="24" t="s">
        <v>826</v>
      </c>
      <c r="E4313" s="24" t="s">
        <v>111</v>
      </c>
      <c r="F4313" s="38" t="n">
        <v>100</v>
      </c>
      <c r="G4313" s="42" t="n">
        <f aca="false">DATE(YEAR(B4313),MONTH(B4313),1)</f>
        <v>46113</v>
      </c>
      <c r="H4313" s="24" t="str">
        <f aca="false">INDEX(Customers!$B$2:$B$601,MATCH(C4313,Customers!$A$2:$A$601,0))</f>
        <v>Eastern</v>
      </c>
      <c r="I4313" s="43" t="n">
        <f aca="false">ROUND(MIN(INDEX(Assumptions!$D$13:$D$18,MATCH(E4313,Assumptions!$A$13:$A$18,0)),MAX(INDEX(Assumptions!$C$13:$C$18,MATCH(E4313,Assumptions!$A$13:$A$18,0)),INDEX(Assumptions!$B$13:$B$18,MATCH(E4313,Assumptions!$A$13:$A$18,0))*F4313)),2)</f>
        <v>4</v>
      </c>
    </row>
    <row r="4314" customFormat="false" ht="15" hidden="false" customHeight="false" outlineLevel="0" collapsed="false">
      <c r="A4314" s="24" t="s">
        <v>5137</v>
      </c>
      <c r="B4314" s="39" t="n">
        <v>46116</v>
      </c>
      <c r="C4314" s="24" t="s">
        <v>293</v>
      </c>
      <c r="D4314" s="24" t="s">
        <v>826</v>
      </c>
      <c r="E4314" s="24" t="s">
        <v>111</v>
      </c>
      <c r="F4314" s="38" t="n">
        <v>100</v>
      </c>
      <c r="G4314" s="42" t="n">
        <f aca="false">DATE(YEAR(B4314),MONTH(B4314),1)</f>
        <v>46113</v>
      </c>
      <c r="H4314" s="24" t="str">
        <f aca="false">INDEX(Customers!$B$2:$B$601,MATCH(C4314,Customers!$A$2:$A$601,0))</f>
        <v>Western</v>
      </c>
      <c r="I4314" s="43" t="n">
        <f aca="false">ROUND(MIN(INDEX(Assumptions!$D$13:$D$18,MATCH(E4314,Assumptions!$A$13:$A$18,0)),MAX(INDEX(Assumptions!$C$13:$C$18,MATCH(E4314,Assumptions!$A$13:$A$18,0)),INDEX(Assumptions!$B$13:$B$18,MATCH(E4314,Assumptions!$A$13:$A$18,0))*F4314)),2)</f>
        <v>4</v>
      </c>
    </row>
    <row r="4315" customFormat="false" ht="15" hidden="false" customHeight="false" outlineLevel="0" collapsed="false">
      <c r="A4315" s="24" t="s">
        <v>5138</v>
      </c>
      <c r="B4315" s="39" t="n">
        <v>46116</v>
      </c>
      <c r="C4315" s="24" t="s">
        <v>294</v>
      </c>
      <c r="D4315" s="24" t="s">
        <v>826</v>
      </c>
      <c r="E4315" s="24" t="s">
        <v>103</v>
      </c>
      <c r="F4315" s="38" t="n">
        <v>270</v>
      </c>
      <c r="G4315" s="42" t="n">
        <f aca="false">DATE(YEAR(B4315),MONTH(B4315),1)</f>
        <v>46113</v>
      </c>
      <c r="H4315" s="24" t="str">
        <f aca="false">INDEX(Customers!$B$2:$B$601,MATCH(C4315,Customers!$A$2:$A$601,0))</f>
        <v>Eastern</v>
      </c>
      <c r="I4315" s="43" t="n">
        <f aca="false">ROUND(MIN(INDEX(Assumptions!$D$13:$D$18,MATCH(E4315,Assumptions!$A$13:$A$18,0)),MAX(INDEX(Assumptions!$C$13:$C$18,MATCH(E4315,Assumptions!$A$13:$A$18,0)),INDEX(Assumptions!$B$13:$B$18,MATCH(E4315,Assumptions!$A$13:$A$18,0))*F4315)),2)</f>
        <v>5</v>
      </c>
    </row>
    <row r="4316" customFormat="false" ht="15" hidden="false" customHeight="false" outlineLevel="0" collapsed="false">
      <c r="A4316" s="24" t="s">
        <v>5139</v>
      </c>
      <c r="B4316" s="39" t="n">
        <v>46116</v>
      </c>
      <c r="C4316" s="24" t="s">
        <v>317</v>
      </c>
      <c r="D4316" s="24" t="s">
        <v>826</v>
      </c>
      <c r="E4316" s="24" t="s">
        <v>113</v>
      </c>
      <c r="F4316" s="38" t="n">
        <v>500</v>
      </c>
      <c r="G4316" s="42" t="n">
        <f aca="false">DATE(YEAR(B4316),MONTH(B4316),1)</f>
        <v>46113</v>
      </c>
      <c r="H4316" s="24" t="str">
        <f aca="false">INDEX(Customers!$B$2:$B$601,MATCH(C4316,Customers!$A$2:$A$601,0))</f>
        <v>Rift Valley</v>
      </c>
      <c r="I4316" s="43" t="n">
        <f aca="false">ROUND(MIN(INDEX(Assumptions!$D$13:$D$18,MATCH(E4316,Assumptions!$A$13:$A$18,0)),MAX(INDEX(Assumptions!$C$13:$C$18,MATCH(E4316,Assumptions!$A$13:$A$18,0)),INDEX(Assumptions!$B$13:$B$18,MATCH(E4316,Assumptions!$A$13:$A$18,0))*F4316)),2)</f>
        <v>25</v>
      </c>
    </row>
    <row r="4317" customFormat="false" ht="15" hidden="false" customHeight="false" outlineLevel="0" collapsed="false">
      <c r="A4317" s="24" t="s">
        <v>5140</v>
      </c>
      <c r="B4317" s="39" t="n">
        <v>46116</v>
      </c>
      <c r="C4317" s="24" t="s">
        <v>319</v>
      </c>
      <c r="D4317" s="24" t="s">
        <v>159</v>
      </c>
      <c r="E4317" s="24" t="s">
        <v>105</v>
      </c>
      <c r="F4317" s="38" t="n">
        <v>14670</v>
      </c>
      <c r="G4317" s="42" t="n">
        <f aca="false">DATE(YEAR(B4317),MONTH(B4317),1)</f>
        <v>46113</v>
      </c>
      <c r="H4317" s="24" t="str">
        <f aca="false">INDEX(Customers!$B$2:$B$601,MATCH(C4317,Customers!$A$2:$A$601,0))</f>
        <v>Nairobi</v>
      </c>
      <c r="I4317" s="43" t="n">
        <f aca="false">ROUND(MIN(INDEX(Assumptions!$D$13:$D$18,MATCH(E4317,Assumptions!$A$13:$A$18,0)),MAX(INDEX(Assumptions!$C$13:$C$18,MATCH(E4317,Assumptions!$A$13:$A$18,0)),INDEX(Assumptions!$B$13:$B$18,MATCH(E4317,Assumptions!$A$13:$A$18,0))*F4317)),2)</f>
        <v>200</v>
      </c>
    </row>
    <row r="4318" customFormat="false" ht="15" hidden="false" customHeight="false" outlineLevel="0" collapsed="false">
      <c r="A4318" s="24" t="s">
        <v>5141</v>
      </c>
      <c r="B4318" s="39" t="n">
        <v>46116</v>
      </c>
      <c r="C4318" s="24" t="s">
        <v>333</v>
      </c>
      <c r="D4318" s="24" t="s">
        <v>826</v>
      </c>
      <c r="E4318" s="24" t="s">
        <v>111</v>
      </c>
      <c r="F4318" s="38" t="n">
        <v>200</v>
      </c>
      <c r="G4318" s="42" t="n">
        <f aca="false">DATE(YEAR(B4318),MONTH(B4318),1)</f>
        <v>46113</v>
      </c>
      <c r="H4318" s="24" t="str">
        <f aca="false">INDEX(Customers!$B$2:$B$601,MATCH(C4318,Customers!$A$2:$A$601,0))</f>
        <v>Coast</v>
      </c>
      <c r="I4318" s="43" t="n">
        <f aca="false">ROUND(MIN(INDEX(Assumptions!$D$13:$D$18,MATCH(E4318,Assumptions!$A$13:$A$18,0)),MAX(INDEX(Assumptions!$C$13:$C$18,MATCH(E4318,Assumptions!$A$13:$A$18,0)),INDEX(Assumptions!$B$13:$B$18,MATCH(E4318,Assumptions!$A$13:$A$18,0))*F4318)),2)</f>
        <v>8</v>
      </c>
    </row>
    <row r="4319" customFormat="false" ht="15" hidden="false" customHeight="false" outlineLevel="0" collapsed="false">
      <c r="A4319" s="24" t="s">
        <v>5142</v>
      </c>
      <c r="B4319" s="39" t="n">
        <v>46116</v>
      </c>
      <c r="C4319" s="24" t="s">
        <v>341</v>
      </c>
      <c r="D4319" s="24" t="s">
        <v>826</v>
      </c>
      <c r="E4319" s="24" t="s">
        <v>103</v>
      </c>
      <c r="F4319" s="38" t="n">
        <v>1140</v>
      </c>
      <c r="G4319" s="42" t="n">
        <f aca="false">DATE(YEAR(B4319),MONTH(B4319),1)</f>
        <v>46113</v>
      </c>
      <c r="H4319" s="24" t="str">
        <f aca="false">INDEX(Customers!$B$2:$B$601,MATCH(C4319,Customers!$A$2:$A$601,0))</f>
        <v>Coast</v>
      </c>
      <c r="I4319" s="43" t="n">
        <f aca="false">ROUND(MIN(INDEX(Assumptions!$D$13:$D$18,MATCH(E4319,Assumptions!$A$13:$A$18,0)),MAX(INDEX(Assumptions!$C$13:$C$18,MATCH(E4319,Assumptions!$A$13:$A$18,0)),INDEX(Assumptions!$B$13:$B$18,MATCH(E4319,Assumptions!$A$13:$A$18,0))*F4319)),2)</f>
        <v>11.4</v>
      </c>
    </row>
    <row r="4320" customFormat="false" ht="15" hidden="false" customHeight="false" outlineLevel="0" collapsed="false">
      <c r="A4320" s="24" t="s">
        <v>5143</v>
      </c>
      <c r="B4320" s="39" t="n">
        <v>46116</v>
      </c>
      <c r="C4320" s="24" t="s">
        <v>358</v>
      </c>
      <c r="D4320" s="24" t="s">
        <v>826</v>
      </c>
      <c r="E4320" s="24" t="s">
        <v>103</v>
      </c>
      <c r="F4320" s="38" t="n">
        <v>2740</v>
      </c>
      <c r="G4320" s="42" t="n">
        <f aca="false">DATE(YEAR(B4320),MONTH(B4320),1)</f>
        <v>46113</v>
      </c>
      <c r="H4320" s="24" t="str">
        <f aca="false">INDEX(Customers!$B$2:$B$601,MATCH(C4320,Customers!$A$2:$A$601,0))</f>
        <v>Western</v>
      </c>
      <c r="I4320" s="43" t="n">
        <f aca="false">ROUND(MIN(INDEX(Assumptions!$D$13:$D$18,MATCH(E4320,Assumptions!$A$13:$A$18,0)),MAX(INDEX(Assumptions!$C$13:$C$18,MATCH(E4320,Assumptions!$A$13:$A$18,0)),INDEX(Assumptions!$B$13:$B$18,MATCH(E4320,Assumptions!$A$13:$A$18,0))*F4320)),2)</f>
        <v>27.4</v>
      </c>
    </row>
    <row r="4321" customFormat="false" ht="15" hidden="false" customHeight="false" outlineLevel="0" collapsed="false">
      <c r="A4321" s="24" t="s">
        <v>5144</v>
      </c>
      <c r="B4321" s="39" t="n">
        <v>46116</v>
      </c>
      <c r="C4321" s="24" t="s">
        <v>367</v>
      </c>
      <c r="D4321" s="24" t="s">
        <v>175</v>
      </c>
      <c r="E4321" s="24" t="s">
        <v>105</v>
      </c>
      <c r="F4321" s="38" t="n">
        <v>2030</v>
      </c>
      <c r="G4321" s="42" t="n">
        <f aca="false">DATE(YEAR(B4321),MONTH(B4321),1)</f>
        <v>46113</v>
      </c>
      <c r="H4321" s="24" t="str">
        <f aca="false">INDEX(Customers!$B$2:$B$601,MATCH(C4321,Customers!$A$2:$A$601,0))</f>
        <v>Nairobi</v>
      </c>
      <c r="I4321" s="43" t="n">
        <f aca="false">ROUND(MIN(INDEX(Assumptions!$D$13:$D$18,MATCH(E4321,Assumptions!$A$13:$A$18,0)),MAX(INDEX(Assumptions!$C$13:$C$18,MATCH(E4321,Assumptions!$A$13:$A$18,0)),INDEX(Assumptions!$B$13:$B$18,MATCH(E4321,Assumptions!$A$13:$A$18,0))*F4321)),2)</f>
        <v>30.45</v>
      </c>
    </row>
    <row r="4322" customFormat="false" ht="15" hidden="false" customHeight="false" outlineLevel="0" collapsed="false">
      <c r="A4322" s="24" t="s">
        <v>5145</v>
      </c>
      <c r="B4322" s="39" t="n">
        <v>46116</v>
      </c>
      <c r="C4322" s="24" t="s">
        <v>376</v>
      </c>
      <c r="D4322" s="24" t="s">
        <v>152</v>
      </c>
      <c r="E4322" s="24" t="s">
        <v>105</v>
      </c>
      <c r="F4322" s="38" t="n">
        <v>510</v>
      </c>
      <c r="G4322" s="42" t="n">
        <f aca="false">DATE(YEAR(B4322),MONTH(B4322),1)</f>
        <v>46113</v>
      </c>
      <c r="H4322" s="24" t="str">
        <f aca="false">INDEX(Customers!$B$2:$B$601,MATCH(C4322,Customers!$A$2:$A$601,0))</f>
        <v>Nairobi</v>
      </c>
      <c r="I4322" s="43" t="n">
        <f aca="false">ROUND(MIN(INDEX(Assumptions!$D$13:$D$18,MATCH(E4322,Assumptions!$A$13:$A$18,0)),MAX(INDEX(Assumptions!$C$13:$C$18,MATCH(E4322,Assumptions!$A$13:$A$18,0)),INDEX(Assumptions!$B$13:$B$18,MATCH(E4322,Assumptions!$A$13:$A$18,0))*F4322)),2)</f>
        <v>10</v>
      </c>
    </row>
    <row r="4323" customFormat="false" ht="15" hidden="false" customHeight="false" outlineLevel="0" collapsed="false">
      <c r="A4323" s="24" t="s">
        <v>5146</v>
      </c>
      <c r="B4323" s="39" t="n">
        <v>46116</v>
      </c>
      <c r="C4323" s="24" t="s">
        <v>382</v>
      </c>
      <c r="D4323" s="24" t="s">
        <v>826</v>
      </c>
      <c r="E4323" s="24" t="s">
        <v>113</v>
      </c>
      <c r="F4323" s="38" t="n">
        <v>2000</v>
      </c>
      <c r="G4323" s="42" t="n">
        <f aca="false">DATE(YEAR(B4323),MONTH(B4323),1)</f>
        <v>46113</v>
      </c>
      <c r="H4323" s="24" t="str">
        <f aca="false">INDEX(Customers!$B$2:$B$601,MATCH(C4323,Customers!$A$2:$A$601,0))</f>
        <v>Central</v>
      </c>
      <c r="I4323" s="43" t="n">
        <f aca="false">ROUND(MIN(INDEX(Assumptions!$D$13:$D$18,MATCH(E4323,Assumptions!$A$13:$A$18,0)),MAX(INDEX(Assumptions!$C$13:$C$18,MATCH(E4323,Assumptions!$A$13:$A$18,0)),INDEX(Assumptions!$B$13:$B$18,MATCH(E4323,Assumptions!$A$13:$A$18,0))*F4323)),2)</f>
        <v>100</v>
      </c>
    </row>
    <row r="4324" customFormat="false" ht="15" hidden="false" customHeight="false" outlineLevel="0" collapsed="false">
      <c r="A4324" s="24" t="s">
        <v>5147</v>
      </c>
      <c r="B4324" s="39" t="n">
        <v>46116</v>
      </c>
      <c r="C4324" s="24" t="s">
        <v>385</v>
      </c>
      <c r="D4324" s="24" t="s">
        <v>166</v>
      </c>
      <c r="E4324" s="24" t="s">
        <v>105</v>
      </c>
      <c r="F4324" s="38" t="n">
        <v>2930</v>
      </c>
      <c r="G4324" s="42" t="n">
        <f aca="false">DATE(YEAR(B4324),MONTH(B4324),1)</f>
        <v>46113</v>
      </c>
      <c r="H4324" s="24" t="str">
        <f aca="false">INDEX(Customers!$B$2:$B$601,MATCH(C4324,Customers!$A$2:$A$601,0))</f>
        <v>Central</v>
      </c>
      <c r="I4324" s="43" t="n">
        <f aca="false">ROUND(MIN(INDEX(Assumptions!$D$13:$D$18,MATCH(E4324,Assumptions!$A$13:$A$18,0)),MAX(INDEX(Assumptions!$C$13:$C$18,MATCH(E4324,Assumptions!$A$13:$A$18,0)),INDEX(Assumptions!$B$13:$B$18,MATCH(E4324,Assumptions!$A$13:$A$18,0))*F4324)),2)</f>
        <v>43.95</v>
      </c>
    </row>
    <row r="4325" customFormat="false" ht="15" hidden="false" customHeight="false" outlineLevel="0" collapsed="false">
      <c r="A4325" s="24" t="s">
        <v>5148</v>
      </c>
      <c r="B4325" s="39" t="n">
        <v>46116</v>
      </c>
      <c r="C4325" s="24" t="s">
        <v>393</v>
      </c>
      <c r="D4325" s="24" t="s">
        <v>173</v>
      </c>
      <c r="E4325" s="24" t="s">
        <v>105</v>
      </c>
      <c r="F4325" s="38" t="n">
        <v>4170</v>
      </c>
      <c r="G4325" s="42" t="n">
        <f aca="false">DATE(YEAR(B4325),MONTH(B4325),1)</f>
        <v>46113</v>
      </c>
      <c r="H4325" s="24" t="str">
        <f aca="false">INDEX(Customers!$B$2:$B$601,MATCH(C4325,Customers!$A$2:$A$601,0))</f>
        <v>Rift Valley</v>
      </c>
      <c r="I4325" s="43" t="n">
        <f aca="false">ROUND(MIN(INDEX(Assumptions!$D$13:$D$18,MATCH(E4325,Assumptions!$A$13:$A$18,0)),MAX(INDEX(Assumptions!$C$13:$C$18,MATCH(E4325,Assumptions!$A$13:$A$18,0)),INDEX(Assumptions!$B$13:$B$18,MATCH(E4325,Assumptions!$A$13:$A$18,0))*F4325)),2)</f>
        <v>62.55</v>
      </c>
    </row>
    <row r="4326" customFormat="false" ht="15" hidden="false" customHeight="false" outlineLevel="0" collapsed="false">
      <c r="A4326" s="24" t="s">
        <v>5149</v>
      </c>
      <c r="B4326" s="39" t="n">
        <v>46116</v>
      </c>
      <c r="C4326" s="24" t="s">
        <v>398</v>
      </c>
      <c r="D4326" s="24" t="s">
        <v>159</v>
      </c>
      <c r="E4326" s="24" t="s">
        <v>105</v>
      </c>
      <c r="F4326" s="38" t="n">
        <v>1660</v>
      </c>
      <c r="G4326" s="42" t="n">
        <f aca="false">DATE(YEAR(B4326),MONTH(B4326),1)</f>
        <v>46113</v>
      </c>
      <c r="H4326" s="24" t="str">
        <f aca="false">INDEX(Customers!$B$2:$B$601,MATCH(C4326,Customers!$A$2:$A$601,0))</f>
        <v>Nairobi</v>
      </c>
      <c r="I4326" s="43" t="n">
        <f aca="false">ROUND(MIN(INDEX(Assumptions!$D$13:$D$18,MATCH(E4326,Assumptions!$A$13:$A$18,0)),MAX(INDEX(Assumptions!$C$13:$C$18,MATCH(E4326,Assumptions!$A$13:$A$18,0)),INDEX(Assumptions!$B$13:$B$18,MATCH(E4326,Assumptions!$A$13:$A$18,0))*F4326)),2)</f>
        <v>24.9</v>
      </c>
    </row>
    <row r="4327" customFormat="false" ht="15" hidden="false" customHeight="false" outlineLevel="0" collapsed="false">
      <c r="A4327" s="24" t="s">
        <v>5150</v>
      </c>
      <c r="B4327" s="39" t="n">
        <v>46116</v>
      </c>
      <c r="C4327" s="24" t="s">
        <v>427</v>
      </c>
      <c r="D4327" s="24" t="s">
        <v>826</v>
      </c>
      <c r="E4327" s="24" t="s">
        <v>111</v>
      </c>
      <c r="F4327" s="38" t="n">
        <v>200</v>
      </c>
      <c r="G4327" s="42" t="n">
        <f aca="false">DATE(YEAR(B4327),MONTH(B4327),1)</f>
        <v>46113</v>
      </c>
      <c r="H4327" s="24" t="str">
        <f aca="false">INDEX(Customers!$B$2:$B$601,MATCH(C4327,Customers!$A$2:$A$601,0))</f>
        <v>Nairobi</v>
      </c>
      <c r="I4327" s="43" t="n">
        <f aca="false">ROUND(MIN(INDEX(Assumptions!$D$13:$D$18,MATCH(E4327,Assumptions!$A$13:$A$18,0)),MAX(INDEX(Assumptions!$C$13:$C$18,MATCH(E4327,Assumptions!$A$13:$A$18,0)),INDEX(Assumptions!$B$13:$B$18,MATCH(E4327,Assumptions!$A$13:$A$18,0))*F4327)),2)</f>
        <v>8</v>
      </c>
    </row>
    <row r="4328" customFormat="false" ht="15" hidden="false" customHeight="false" outlineLevel="0" collapsed="false">
      <c r="A4328" s="24" t="s">
        <v>5151</v>
      </c>
      <c r="B4328" s="39" t="n">
        <v>46116</v>
      </c>
      <c r="C4328" s="24" t="s">
        <v>428</v>
      </c>
      <c r="D4328" s="24" t="s">
        <v>826</v>
      </c>
      <c r="E4328" s="24" t="s">
        <v>113</v>
      </c>
      <c r="F4328" s="38" t="n">
        <v>250</v>
      </c>
      <c r="G4328" s="42" t="n">
        <f aca="false">DATE(YEAR(B4328),MONTH(B4328),1)</f>
        <v>46113</v>
      </c>
      <c r="H4328" s="24" t="str">
        <f aca="false">INDEX(Customers!$B$2:$B$601,MATCH(C4328,Customers!$A$2:$A$601,0))</f>
        <v>Nairobi</v>
      </c>
      <c r="I4328" s="43" t="n">
        <f aca="false">ROUND(MIN(INDEX(Assumptions!$D$13:$D$18,MATCH(E4328,Assumptions!$A$13:$A$18,0)),MAX(INDEX(Assumptions!$C$13:$C$18,MATCH(E4328,Assumptions!$A$13:$A$18,0)),INDEX(Assumptions!$B$13:$B$18,MATCH(E4328,Assumptions!$A$13:$A$18,0))*F4328)),2)</f>
        <v>12.5</v>
      </c>
    </row>
    <row r="4329" customFormat="false" ht="15" hidden="false" customHeight="false" outlineLevel="0" collapsed="false">
      <c r="A4329" s="24" t="s">
        <v>5152</v>
      </c>
      <c r="B4329" s="39" t="n">
        <v>46116</v>
      </c>
      <c r="C4329" s="24" t="s">
        <v>439</v>
      </c>
      <c r="D4329" s="24" t="s">
        <v>826</v>
      </c>
      <c r="E4329" s="24" t="s">
        <v>113</v>
      </c>
      <c r="F4329" s="38" t="n">
        <v>500</v>
      </c>
      <c r="G4329" s="42" t="n">
        <f aca="false">DATE(YEAR(B4329),MONTH(B4329),1)</f>
        <v>46113</v>
      </c>
      <c r="H4329" s="24" t="str">
        <f aca="false">INDEX(Customers!$B$2:$B$601,MATCH(C4329,Customers!$A$2:$A$601,0))</f>
        <v>Rift Valley</v>
      </c>
      <c r="I4329" s="43" t="n">
        <f aca="false">ROUND(MIN(INDEX(Assumptions!$D$13:$D$18,MATCH(E4329,Assumptions!$A$13:$A$18,0)),MAX(INDEX(Assumptions!$C$13:$C$18,MATCH(E4329,Assumptions!$A$13:$A$18,0)),INDEX(Assumptions!$B$13:$B$18,MATCH(E4329,Assumptions!$A$13:$A$18,0))*F4329)),2)</f>
        <v>25</v>
      </c>
    </row>
    <row r="4330" customFormat="false" ht="15" hidden="false" customHeight="false" outlineLevel="0" collapsed="false">
      <c r="A4330" s="24" t="s">
        <v>5153</v>
      </c>
      <c r="B4330" s="39" t="n">
        <v>46116</v>
      </c>
      <c r="C4330" s="24" t="s">
        <v>444</v>
      </c>
      <c r="D4330" s="24" t="s">
        <v>179</v>
      </c>
      <c r="E4330" s="24" t="s">
        <v>107</v>
      </c>
      <c r="F4330" s="38" t="n">
        <v>8080</v>
      </c>
      <c r="G4330" s="42" t="n">
        <f aca="false">DATE(YEAR(B4330),MONTH(B4330),1)</f>
        <v>46113</v>
      </c>
      <c r="H4330" s="24" t="str">
        <f aca="false">INDEX(Customers!$B$2:$B$601,MATCH(C4330,Customers!$A$2:$A$601,0))</f>
        <v>Rift Valley</v>
      </c>
      <c r="I4330" s="43" t="n">
        <f aca="false">ROUND(MIN(INDEX(Assumptions!$D$13:$D$18,MATCH(E4330,Assumptions!$A$13:$A$18,0)),MAX(INDEX(Assumptions!$C$13:$C$18,MATCH(E4330,Assumptions!$A$13:$A$18,0)),INDEX(Assumptions!$B$13:$B$18,MATCH(E4330,Assumptions!$A$13:$A$18,0))*F4330)),2)</f>
        <v>0</v>
      </c>
    </row>
    <row r="4331" customFormat="false" ht="15" hidden="false" customHeight="false" outlineLevel="0" collapsed="false">
      <c r="A4331" s="24" t="s">
        <v>5154</v>
      </c>
      <c r="B4331" s="39" t="n">
        <v>46116</v>
      </c>
      <c r="C4331" s="24" t="s">
        <v>458</v>
      </c>
      <c r="D4331" s="24" t="s">
        <v>184</v>
      </c>
      <c r="E4331" s="24" t="s">
        <v>107</v>
      </c>
      <c r="F4331" s="38" t="n">
        <v>7520</v>
      </c>
      <c r="G4331" s="42" t="n">
        <f aca="false">DATE(YEAR(B4331),MONTH(B4331),1)</f>
        <v>46113</v>
      </c>
      <c r="H4331" s="24" t="str">
        <f aca="false">INDEX(Customers!$B$2:$B$601,MATCH(C4331,Customers!$A$2:$A$601,0))</f>
        <v>Coast</v>
      </c>
      <c r="I4331" s="43" t="n">
        <f aca="false">ROUND(MIN(INDEX(Assumptions!$D$13:$D$18,MATCH(E4331,Assumptions!$A$13:$A$18,0)),MAX(INDEX(Assumptions!$C$13:$C$18,MATCH(E4331,Assumptions!$A$13:$A$18,0)),INDEX(Assumptions!$B$13:$B$18,MATCH(E4331,Assumptions!$A$13:$A$18,0))*F4331)),2)</f>
        <v>0</v>
      </c>
    </row>
    <row r="4332" customFormat="false" ht="15" hidden="false" customHeight="false" outlineLevel="0" collapsed="false">
      <c r="A4332" s="24" t="s">
        <v>5155</v>
      </c>
      <c r="B4332" s="39" t="n">
        <v>46116</v>
      </c>
      <c r="C4332" s="24" t="s">
        <v>464</v>
      </c>
      <c r="D4332" s="24" t="s">
        <v>173</v>
      </c>
      <c r="E4332" s="24" t="s">
        <v>107</v>
      </c>
      <c r="F4332" s="38" t="n">
        <v>4170</v>
      </c>
      <c r="G4332" s="42" t="n">
        <f aca="false">DATE(YEAR(B4332),MONTH(B4332),1)</f>
        <v>46113</v>
      </c>
      <c r="H4332" s="24" t="str">
        <f aca="false">INDEX(Customers!$B$2:$B$601,MATCH(C4332,Customers!$A$2:$A$601,0))</f>
        <v>Rift Valley</v>
      </c>
      <c r="I4332" s="43" t="n">
        <f aca="false">ROUND(MIN(INDEX(Assumptions!$D$13:$D$18,MATCH(E4332,Assumptions!$A$13:$A$18,0)),MAX(INDEX(Assumptions!$C$13:$C$18,MATCH(E4332,Assumptions!$A$13:$A$18,0)),INDEX(Assumptions!$B$13:$B$18,MATCH(E4332,Assumptions!$A$13:$A$18,0))*F4332)),2)</f>
        <v>0</v>
      </c>
    </row>
    <row r="4333" customFormat="false" ht="15" hidden="false" customHeight="false" outlineLevel="0" collapsed="false">
      <c r="A4333" s="24" t="s">
        <v>5156</v>
      </c>
      <c r="B4333" s="39" t="n">
        <v>46116</v>
      </c>
      <c r="C4333" s="24" t="s">
        <v>480</v>
      </c>
      <c r="D4333" s="24" t="s">
        <v>826</v>
      </c>
      <c r="E4333" s="24" t="s">
        <v>103</v>
      </c>
      <c r="F4333" s="38" t="n">
        <v>870</v>
      </c>
      <c r="G4333" s="42" t="n">
        <f aca="false">DATE(YEAR(B4333),MONTH(B4333),1)</f>
        <v>46113</v>
      </c>
      <c r="H4333" s="24" t="str">
        <f aca="false">INDEX(Customers!$B$2:$B$601,MATCH(C4333,Customers!$A$2:$A$601,0))</f>
        <v>Rift Valley</v>
      </c>
      <c r="I4333" s="43" t="n">
        <f aca="false">ROUND(MIN(INDEX(Assumptions!$D$13:$D$18,MATCH(E4333,Assumptions!$A$13:$A$18,0)),MAX(INDEX(Assumptions!$C$13:$C$18,MATCH(E4333,Assumptions!$A$13:$A$18,0)),INDEX(Assumptions!$B$13:$B$18,MATCH(E4333,Assumptions!$A$13:$A$18,0))*F4333)),2)</f>
        <v>8.7</v>
      </c>
    </row>
    <row r="4334" customFormat="false" ht="15" hidden="false" customHeight="false" outlineLevel="0" collapsed="false">
      <c r="A4334" s="24" t="s">
        <v>5157</v>
      </c>
      <c r="B4334" s="39" t="n">
        <v>46116</v>
      </c>
      <c r="C4334" s="24" t="s">
        <v>480</v>
      </c>
      <c r="D4334" s="24" t="s">
        <v>826</v>
      </c>
      <c r="E4334" s="24" t="s">
        <v>111</v>
      </c>
      <c r="F4334" s="38" t="n">
        <v>500</v>
      </c>
      <c r="G4334" s="42" t="n">
        <f aca="false">DATE(YEAR(B4334),MONTH(B4334),1)</f>
        <v>46113</v>
      </c>
      <c r="H4334" s="24" t="str">
        <f aca="false">INDEX(Customers!$B$2:$B$601,MATCH(C4334,Customers!$A$2:$A$601,0))</f>
        <v>Rift Valley</v>
      </c>
      <c r="I4334" s="43" t="n">
        <f aca="false">ROUND(MIN(INDEX(Assumptions!$D$13:$D$18,MATCH(E4334,Assumptions!$A$13:$A$18,0)),MAX(INDEX(Assumptions!$C$13:$C$18,MATCH(E4334,Assumptions!$A$13:$A$18,0)),INDEX(Assumptions!$B$13:$B$18,MATCH(E4334,Assumptions!$A$13:$A$18,0))*F4334)),2)</f>
        <v>20</v>
      </c>
    </row>
    <row r="4335" customFormat="false" ht="15" hidden="false" customHeight="false" outlineLevel="0" collapsed="false">
      <c r="A4335" s="24" t="s">
        <v>5158</v>
      </c>
      <c r="B4335" s="39" t="n">
        <v>46116</v>
      </c>
      <c r="C4335" s="24" t="s">
        <v>480</v>
      </c>
      <c r="D4335" s="24" t="s">
        <v>173</v>
      </c>
      <c r="E4335" s="24" t="s">
        <v>105</v>
      </c>
      <c r="F4335" s="38" t="n">
        <v>5570</v>
      </c>
      <c r="G4335" s="42" t="n">
        <f aca="false">DATE(YEAR(B4335),MONTH(B4335),1)</f>
        <v>46113</v>
      </c>
      <c r="H4335" s="24" t="str">
        <f aca="false">INDEX(Customers!$B$2:$B$601,MATCH(C4335,Customers!$A$2:$A$601,0))</f>
        <v>Rift Valley</v>
      </c>
      <c r="I4335" s="43" t="n">
        <f aca="false">ROUND(MIN(INDEX(Assumptions!$D$13:$D$18,MATCH(E4335,Assumptions!$A$13:$A$18,0)),MAX(INDEX(Assumptions!$C$13:$C$18,MATCH(E4335,Assumptions!$A$13:$A$18,0)),INDEX(Assumptions!$B$13:$B$18,MATCH(E4335,Assumptions!$A$13:$A$18,0))*F4335)),2)</f>
        <v>83.55</v>
      </c>
    </row>
    <row r="4336" customFormat="false" ht="15" hidden="false" customHeight="false" outlineLevel="0" collapsed="false">
      <c r="A4336" s="24" t="s">
        <v>5159</v>
      </c>
      <c r="B4336" s="39" t="n">
        <v>46116</v>
      </c>
      <c r="C4336" s="24" t="s">
        <v>493</v>
      </c>
      <c r="D4336" s="24" t="s">
        <v>826</v>
      </c>
      <c r="E4336" s="24" t="s">
        <v>111</v>
      </c>
      <c r="F4336" s="38" t="n">
        <v>200</v>
      </c>
      <c r="G4336" s="42" t="n">
        <f aca="false">DATE(YEAR(B4336),MONTH(B4336),1)</f>
        <v>46113</v>
      </c>
      <c r="H4336" s="24" t="str">
        <f aca="false">INDEX(Customers!$B$2:$B$601,MATCH(C4336,Customers!$A$2:$A$601,0))</f>
        <v>Eastern</v>
      </c>
      <c r="I4336" s="43" t="n">
        <f aca="false">ROUND(MIN(INDEX(Assumptions!$D$13:$D$18,MATCH(E4336,Assumptions!$A$13:$A$18,0)),MAX(INDEX(Assumptions!$C$13:$C$18,MATCH(E4336,Assumptions!$A$13:$A$18,0)),INDEX(Assumptions!$B$13:$B$18,MATCH(E4336,Assumptions!$A$13:$A$18,0))*F4336)),2)</f>
        <v>8</v>
      </c>
    </row>
    <row r="4337" customFormat="false" ht="15" hidden="false" customHeight="false" outlineLevel="0" collapsed="false">
      <c r="A4337" s="24" t="s">
        <v>5160</v>
      </c>
      <c r="B4337" s="39" t="n">
        <v>46116</v>
      </c>
      <c r="C4337" s="24" t="s">
        <v>493</v>
      </c>
      <c r="D4337" s="24" t="s">
        <v>826</v>
      </c>
      <c r="E4337" s="24" t="s">
        <v>113</v>
      </c>
      <c r="F4337" s="38" t="n">
        <v>250</v>
      </c>
      <c r="G4337" s="42" t="n">
        <f aca="false">DATE(YEAR(B4337),MONTH(B4337),1)</f>
        <v>46113</v>
      </c>
      <c r="H4337" s="24" t="str">
        <f aca="false">INDEX(Customers!$B$2:$B$601,MATCH(C4337,Customers!$A$2:$A$601,0))</f>
        <v>Eastern</v>
      </c>
      <c r="I4337" s="43" t="n">
        <f aca="false">ROUND(MIN(INDEX(Assumptions!$D$13:$D$18,MATCH(E4337,Assumptions!$A$13:$A$18,0)),MAX(INDEX(Assumptions!$C$13:$C$18,MATCH(E4337,Assumptions!$A$13:$A$18,0)),INDEX(Assumptions!$B$13:$B$18,MATCH(E4337,Assumptions!$A$13:$A$18,0))*F4337)),2)</f>
        <v>12.5</v>
      </c>
    </row>
    <row r="4338" customFormat="false" ht="15" hidden="false" customHeight="false" outlineLevel="0" collapsed="false">
      <c r="A4338" s="24" t="s">
        <v>5161</v>
      </c>
      <c r="B4338" s="39" t="n">
        <v>46116</v>
      </c>
      <c r="C4338" s="24" t="s">
        <v>498</v>
      </c>
      <c r="D4338" s="24" t="s">
        <v>826</v>
      </c>
      <c r="E4338" s="24" t="s">
        <v>103</v>
      </c>
      <c r="F4338" s="38" t="n">
        <v>700</v>
      </c>
      <c r="G4338" s="42" t="n">
        <f aca="false">DATE(YEAR(B4338),MONTH(B4338),1)</f>
        <v>46113</v>
      </c>
      <c r="H4338" s="24" t="str">
        <f aca="false">INDEX(Customers!$B$2:$B$601,MATCH(C4338,Customers!$A$2:$A$601,0))</f>
        <v>Nairobi</v>
      </c>
      <c r="I4338" s="43" t="n">
        <f aca="false">ROUND(MIN(INDEX(Assumptions!$D$13:$D$18,MATCH(E4338,Assumptions!$A$13:$A$18,0)),MAX(INDEX(Assumptions!$C$13:$C$18,MATCH(E4338,Assumptions!$A$13:$A$18,0)),INDEX(Assumptions!$B$13:$B$18,MATCH(E4338,Assumptions!$A$13:$A$18,0))*F4338)),2)</f>
        <v>7</v>
      </c>
    </row>
    <row r="4339" customFormat="false" ht="15" hidden="false" customHeight="false" outlineLevel="0" collapsed="false">
      <c r="A4339" s="24" t="s">
        <v>5162</v>
      </c>
      <c r="B4339" s="39" t="n">
        <v>46116</v>
      </c>
      <c r="C4339" s="24" t="s">
        <v>502</v>
      </c>
      <c r="D4339" s="24" t="s">
        <v>826</v>
      </c>
      <c r="E4339" s="24" t="s">
        <v>111</v>
      </c>
      <c r="F4339" s="38" t="n">
        <v>50</v>
      </c>
      <c r="G4339" s="42" t="n">
        <f aca="false">DATE(YEAR(B4339),MONTH(B4339),1)</f>
        <v>46113</v>
      </c>
      <c r="H4339" s="24" t="str">
        <f aca="false">INDEX(Customers!$B$2:$B$601,MATCH(C4339,Customers!$A$2:$A$601,0))</f>
        <v>Nairobi</v>
      </c>
      <c r="I4339" s="43" t="n">
        <f aca="false">ROUND(MIN(INDEX(Assumptions!$D$13:$D$18,MATCH(E4339,Assumptions!$A$13:$A$18,0)),MAX(INDEX(Assumptions!$C$13:$C$18,MATCH(E4339,Assumptions!$A$13:$A$18,0)),INDEX(Assumptions!$B$13:$B$18,MATCH(E4339,Assumptions!$A$13:$A$18,0))*F4339)),2)</f>
        <v>2</v>
      </c>
    </row>
    <row r="4340" customFormat="false" ht="15" hidden="false" customHeight="false" outlineLevel="0" collapsed="false">
      <c r="A4340" s="24" t="s">
        <v>5163</v>
      </c>
      <c r="B4340" s="39" t="n">
        <v>46116</v>
      </c>
      <c r="C4340" s="24" t="s">
        <v>520</v>
      </c>
      <c r="D4340" s="24" t="s">
        <v>186</v>
      </c>
      <c r="E4340" s="24" t="s">
        <v>105</v>
      </c>
      <c r="F4340" s="38" t="n">
        <v>5280</v>
      </c>
      <c r="G4340" s="42" t="n">
        <f aca="false">DATE(YEAR(B4340),MONTH(B4340),1)</f>
        <v>46113</v>
      </c>
      <c r="H4340" s="24" t="str">
        <f aca="false">INDEX(Customers!$B$2:$B$601,MATCH(C4340,Customers!$A$2:$A$601,0))</f>
        <v>Coast</v>
      </c>
      <c r="I4340" s="43" t="n">
        <f aca="false">ROUND(MIN(INDEX(Assumptions!$D$13:$D$18,MATCH(E4340,Assumptions!$A$13:$A$18,0)),MAX(INDEX(Assumptions!$C$13:$C$18,MATCH(E4340,Assumptions!$A$13:$A$18,0)),INDEX(Assumptions!$B$13:$B$18,MATCH(E4340,Assumptions!$A$13:$A$18,0))*F4340)),2)</f>
        <v>79.2</v>
      </c>
    </row>
    <row r="4341" customFormat="false" ht="15" hidden="false" customHeight="false" outlineLevel="0" collapsed="false">
      <c r="A4341" s="24" t="s">
        <v>5164</v>
      </c>
      <c r="B4341" s="39" t="n">
        <v>46116</v>
      </c>
      <c r="C4341" s="24" t="s">
        <v>525</v>
      </c>
      <c r="D4341" s="24" t="s">
        <v>826</v>
      </c>
      <c r="E4341" s="24" t="s">
        <v>111</v>
      </c>
      <c r="F4341" s="38" t="n">
        <v>200</v>
      </c>
      <c r="G4341" s="42" t="n">
        <f aca="false">DATE(YEAR(B4341),MONTH(B4341),1)</f>
        <v>46113</v>
      </c>
      <c r="H4341" s="24" t="str">
        <f aca="false">INDEX(Customers!$B$2:$B$601,MATCH(C4341,Customers!$A$2:$A$601,0))</f>
        <v>Nairobi</v>
      </c>
      <c r="I4341" s="43" t="n">
        <f aca="false">ROUND(MIN(INDEX(Assumptions!$D$13:$D$18,MATCH(E4341,Assumptions!$A$13:$A$18,0)),MAX(INDEX(Assumptions!$C$13:$C$18,MATCH(E4341,Assumptions!$A$13:$A$18,0)),INDEX(Assumptions!$B$13:$B$18,MATCH(E4341,Assumptions!$A$13:$A$18,0))*F4341)),2)</f>
        <v>8</v>
      </c>
    </row>
    <row r="4342" customFormat="false" ht="15" hidden="false" customHeight="false" outlineLevel="0" collapsed="false">
      <c r="A4342" s="24" t="s">
        <v>5165</v>
      </c>
      <c r="B4342" s="39" t="n">
        <v>46116</v>
      </c>
      <c r="C4342" s="24" t="s">
        <v>543</v>
      </c>
      <c r="D4342" s="24" t="s">
        <v>826</v>
      </c>
      <c r="E4342" s="24" t="s">
        <v>111</v>
      </c>
      <c r="F4342" s="38" t="n">
        <v>50</v>
      </c>
      <c r="G4342" s="42" t="n">
        <f aca="false">DATE(YEAR(B4342),MONTH(B4342),1)</f>
        <v>46113</v>
      </c>
      <c r="H4342" s="24" t="str">
        <f aca="false">INDEX(Customers!$B$2:$B$601,MATCH(C4342,Customers!$A$2:$A$601,0))</f>
        <v>Central</v>
      </c>
      <c r="I4342" s="43" t="n">
        <f aca="false">ROUND(MIN(INDEX(Assumptions!$D$13:$D$18,MATCH(E4342,Assumptions!$A$13:$A$18,0)),MAX(INDEX(Assumptions!$C$13:$C$18,MATCH(E4342,Assumptions!$A$13:$A$18,0)),INDEX(Assumptions!$B$13:$B$18,MATCH(E4342,Assumptions!$A$13:$A$18,0))*F4342)),2)</f>
        <v>2</v>
      </c>
    </row>
    <row r="4343" customFormat="false" ht="15" hidden="false" customHeight="false" outlineLevel="0" collapsed="false">
      <c r="A4343" s="24" t="s">
        <v>5166</v>
      </c>
      <c r="B4343" s="39" t="n">
        <v>46116</v>
      </c>
      <c r="C4343" s="24" t="s">
        <v>552</v>
      </c>
      <c r="D4343" s="24" t="s">
        <v>204</v>
      </c>
      <c r="E4343" s="24" t="s">
        <v>107</v>
      </c>
      <c r="F4343" s="38" t="n">
        <v>3520</v>
      </c>
      <c r="G4343" s="42" t="n">
        <f aca="false">DATE(YEAR(B4343),MONTH(B4343),1)</f>
        <v>46113</v>
      </c>
      <c r="H4343" s="24" t="str">
        <f aca="false">INDEX(Customers!$B$2:$B$601,MATCH(C4343,Customers!$A$2:$A$601,0))</f>
        <v>Eastern</v>
      </c>
      <c r="I4343" s="43" t="n">
        <f aca="false">ROUND(MIN(INDEX(Assumptions!$D$13:$D$18,MATCH(E4343,Assumptions!$A$13:$A$18,0)),MAX(INDEX(Assumptions!$C$13:$C$18,MATCH(E4343,Assumptions!$A$13:$A$18,0)),INDEX(Assumptions!$B$13:$B$18,MATCH(E4343,Assumptions!$A$13:$A$18,0))*F4343)),2)</f>
        <v>0</v>
      </c>
    </row>
    <row r="4344" customFormat="false" ht="15" hidden="false" customHeight="false" outlineLevel="0" collapsed="false">
      <c r="A4344" s="24" t="s">
        <v>5167</v>
      </c>
      <c r="B4344" s="39" t="n">
        <v>46116</v>
      </c>
      <c r="C4344" s="24" t="s">
        <v>556</v>
      </c>
      <c r="D4344" s="24" t="s">
        <v>826</v>
      </c>
      <c r="E4344" s="24" t="s">
        <v>111</v>
      </c>
      <c r="F4344" s="38" t="n">
        <v>500</v>
      </c>
      <c r="G4344" s="42" t="n">
        <f aca="false">DATE(YEAR(B4344),MONTH(B4344),1)</f>
        <v>46113</v>
      </c>
      <c r="H4344" s="24" t="str">
        <f aca="false">INDEX(Customers!$B$2:$B$601,MATCH(C4344,Customers!$A$2:$A$601,0))</f>
        <v>Central</v>
      </c>
      <c r="I4344" s="43" t="n">
        <f aca="false">ROUND(MIN(INDEX(Assumptions!$D$13:$D$18,MATCH(E4344,Assumptions!$A$13:$A$18,0)),MAX(INDEX(Assumptions!$C$13:$C$18,MATCH(E4344,Assumptions!$A$13:$A$18,0)),INDEX(Assumptions!$B$13:$B$18,MATCH(E4344,Assumptions!$A$13:$A$18,0))*F4344)),2)</f>
        <v>20</v>
      </c>
    </row>
    <row r="4345" customFormat="false" ht="15" hidden="false" customHeight="false" outlineLevel="0" collapsed="false">
      <c r="A4345" s="24" t="s">
        <v>5168</v>
      </c>
      <c r="B4345" s="39" t="n">
        <v>46116</v>
      </c>
      <c r="C4345" s="24" t="s">
        <v>559</v>
      </c>
      <c r="D4345" s="24" t="s">
        <v>826</v>
      </c>
      <c r="E4345" s="24" t="s">
        <v>103</v>
      </c>
      <c r="F4345" s="38" t="n">
        <v>820</v>
      </c>
      <c r="G4345" s="42" t="n">
        <f aca="false">DATE(YEAR(B4345),MONTH(B4345),1)</f>
        <v>46113</v>
      </c>
      <c r="H4345" s="24" t="str">
        <f aca="false">INDEX(Customers!$B$2:$B$601,MATCH(C4345,Customers!$A$2:$A$601,0))</f>
        <v>Eastern</v>
      </c>
      <c r="I4345" s="43" t="n">
        <f aca="false">ROUND(MIN(INDEX(Assumptions!$D$13:$D$18,MATCH(E4345,Assumptions!$A$13:$A$18,0)),MAX(INDEX(Assumptions!$C$13:$C$18,MATCH(E4345,Assumptions!$A$13:$A$18,0)),INDEX(Assumptions!$B$13:$B$18,MATCH(E4345,Assumptions!$A$13:$A$18,0))*F4345)),2)</f>
        <v>8.2</v>
      </c>
    </row>
    <row r="4346" customFormat="false" ht="15" hidden="false" customHeight="false" outlineLevel="0" collapsed="false">
      <c r="A4346" s="24" t="s">
        <v>5169</v>
      </c>
      <c r="B4346" s="39" t="n">
        <v>46116</v>
      </c>
      <c r="C4346" s="24" t="s">
        <v>563</v>
      </c>
      <c r="D4346" s="24" t="s">
        <v>826</v>
      </c>
      <c r="E4346" s="24" t="s">
        <v>111</v>
      </c>
      <c r="F4346" s="38" t="n">
        <v>50</v>
      </c>
      <c r="G4346" s="42" t="n">
        <f aca="false">DATE(YEAR(B4346),MONTH(B4346),1)</f>
        <v>46113</v>
      </c>
      <c r="H4346" s="24" t="str">
        <f aca="false">INDEX(Customers!$B$2:$B$601,MATCH(C4346,Customers!$A$2:$A$601,0))</f>
        <v>Nairobi</v>
      </c>
      <c r="I4346" s="43" t="n">
        <f aca="false">ROUND(MIN(INDEX(Assumptions!$D$13:$D$18,MATCH(E4346,Assumptions!$A$13:$A$18,0)),MAX(INDEX(Assumptions!$C$13:$C$18,MATCH(E4346,Assumptions!$A$13:$A$18,0)),INDEX(Assumptions!$B$13:$B$18,MATCH(E4346,Assumptions!$A$13:$A$18,0))*F4346)),2)</f>
        <v>2</v>
      </c>
    </row>
    <row r="4347" customFormat="false" ht="15" hidden="false" customHeight="false" outlineLevel="0" collapsed="false">
      <c r="A4347" s="24" t="s">
        <v>5170</v>
      </c>
      <c r="B4347" s="39" t="n">
        <v>46116</v>
      </c>
      <c r="C4347" s="24" t="s">
        <v>585</v>
      </c>
      <c r="D4347" s="24" t="s">
        <v>826</v>
      </c>
      <c r="E4347" s="24" t="s">
        <v>109</v>
      </c>
      <c r="F4347" s="38" t="n">
        <v>25170</v>
      </c>
      <c r="G4347" s="42" t="n">
        <f aca="false">DATE(YEAR(B4347),MONTH(B4347),1)</f>
        <v>46113</v>
      </c>
      <c r="H4347" s="24" t="str">
        <f aca="false">INDEX(Customers!$B$2:$B$601,MATCH(C4347,Customers!$A$2:$A$601,0))</f>
        <v>Eastern</v>
      </c>
      <c r="I4347" s="43" t="n">
        <f aca="false">ROUND(MIN(INDEX(Assumptions!$D$13:$D$18,MATCH(E4347,Assumptions!$A$13:$A$18,0)),MAX(INDEX(Assumptions!$C$13:$C$18,MATCH(E4347,Assumptions!$A$13:$A$18,0)),INDEX(Assumptions!$B$13:$B$18,MATCH(E4347,Assumptions!$A$13:$A$18,0))*F4347)),2)</f>
        <v>40</v>
      </c>
    </row>
    <row r="4348" customFormat="false" ht="15" hidden="false" customHeight="false" outlineLevel="0" collapsed="false">
      <c r="A4348" s="24" t="s">
        <v>5171</v>
      </c>
      <c r="B4348" s="39" t="n">
        <v>46116</v>
      </c>
      <c r="C4348" s="24" t="s">
        <v>591</v>
      </c>
      <c r="D4348" s="24" t="s">
        <v>164</v>
      </c>
      <c r="E4348" s="24" t="s">
        <v>105</v>
      </c>
      <c r="F4348" s="38" t="n">
        <v>2640</v>
      </c>
      <c r="G4348" s="42" t="n">
        <f aca="false">DATE(YEAR(B4348),MONTH(B4348),1)</f>
        <v>46113</v>
      </c>
      <c r="H4348" s="24" t="str">
        <f aca="false">INDEX(Customers!$B$2:$B$601,MATCH(C4348,Customers!$A$2:$A$601,0))</f>
        <v>Central</v>
      </c>
      <c r="I4348" s="43" t="n">
        <f aca="false">ROUND(MIN(INDEX(Assumptions!$D$13:$D$18,MATCH(E4348,Assumptions!$A$13:$A$18,0)),MAX(INDEX(Assumptions!$C$13:$C$18,MATCH(E4348,Assumptions!$A$13:$A$18,0)),INDEX(Assumptions!$B$13:$B$18,MATCH(E4348,Assumptions!$A$13:$A$18,0))*F4348)),2)</f>
        <v>39.6</v>
      </c>
    </row>
    <row r="4349" customFormat="false" ht="15" hidden="false" customHeight="false" outlineLevel="0" collapsed="false">
      <c r="A4349" s="24" t="s">
        <v>5172</v>
      </c>
      <c r="B4349" s="39" t="n">
        <v>46116</v>
      </c>
      <c r="C4349" s="24" t="s">
        <v>593</v>
      </c>
      <c r="D4349" s="24" t="s">
        <v>195</v>
      </c>
      <c r="E4349" s="24" t="s">
        <v>107</v>
      </c>
      <c r="F4349" s="38" t="n">
        <v>10150</v>
      </c>
      <c r="G4349" s="42" t="n">
        <f aca="false">DATE(YEAR(B4349),MONTH(B4349),1)</f>
        <v>46113</v>
      </c>
      <c r="H4349" s="24" t="str">
        <f aca="false">INDEX(Customers!$B$2:$B$601,MATCH(C4349,Customers!$A$2:$A$601,0))</f>
        <v>Western</v>
      </c>
      <c r="I4349" s="43" t="n">
        <f aca="false">ROUND(MIN(INDEX(Assumptions!$D$13:$D$18,MATCH(E4349,Assumptions!$A$13:$A$18,0)),MAX(INDEX(Assumptions!$C$13:$C$18,MATCH(E4349,Assumptions!$A$13:$A$18,0)),INDEX(Assumptions!$B$13:$B$18,MATCH(E4349,Assumptions!$A$13:$A$18,0))*F4349)),2)</f>
        <v>0</v>
      </c>
    </row>
    <row r="4350" customFormat="false" ht="15" hidden="false" customHeight="false" outlineLevel="0" collapsed="false">
      <c r="A4350" s="24" t="s">
        <v>5173</v>
      </c>
      <c r="B4350" s="39" t="n">
        <v>46116</v>
      </c>
      <c r="C4350" s="24" t="s">
        <v>644</v>
      </c>
      <c r="D4350" s="24" t="s">
        <v>195</v>
      </c>
      <c r="E4350" s="24" t="s">
        <v>107</v>
      </c>
      <c r="F4350" s="38" t="n">
        <v>1930</v>
      </c>
      <c r="G4350" s="42" t="n">
        <f aca="false">DATE(YEAR(B4350),MONTH(B4350),1)</f>
        <v>46113</v>
      </c>
      <c r="H4350" s="24" t="str">
        <f aca="false">INDEX(Customers!$B$2:$B$601,MATCH(C4350,Customers!$A$2:$A$601,0))</f>
        <v>Western</v>
      </c>
      <c r="I4350" s="43" t="n">
        <f aca="false">ROUND(MIN(INDEX(Assumptions!$D$13:$D$18,MATCH(E4350,Assumptions!$A$13:$A$18,0)),MAX(INDEX(Assumptions!$C$13:$C$18,MATCH(E4350,Assumptions!$A$13:$A$18,0)),INDEX(Assumptions!$B$13:$B$18,MATCH(E4350,Assumptions!$A$13:$A$18,0))*F4350)),2)</f>
        <v>0</v>
      </c>
    </row>
    <row r="4351" customFormat="false" ht="15" hidden="false" customHeight="false" outlineLevel="0" collapsed="false">
      <c r="A4351" s="24" t="s">
        <v>5174</v>
      </c>
      <c r="B4351" s="39" t="n">
        <v>46116</v>
      </c>
      <c r="C4351" s="24" t="s">
        <v>645</v>
      </c>
      <c r="D4351" s="24" t="s">
        <v>826</v>
      </c>
      <c r="E4351" s="24" t="s">
        <v>113</v>
      </c>
      <c r="F4351" s="38" t="n">
        <v>99</v>
      </c>
      <c r="G4351" s="42" t="n">
        <f aca="false">DATE(YEAR(B4351),MONTH(B4351),1)</f>
        <v>46113</v>
      </c>
      <c r="H4351" s="24" t="str">
        <f aca="false">INDEX(Customers!$B$2:$B$601,MATCH(C4351,Customers!$A$2:$A$601,0))</f>
        <v>Nairobi</v>
      </c>
      <c r="I4351" s="43" t="n">
        <f aca="false">ROUND(MIN(INDEX(Assumptions!$D$13:$D$18,MATCH(E4351,Assumptions!$A$13:$A$18,0)),MAX(INDEX(Assumptions!$C$13:$C$18,MATCH(E4351,Assumptions!$A$13:$A$18,0)),INDEX(Assumptions!$B$13:$B$18,MATCH(E4351,Assumptions!$A$13:$A$18,0))*F4351)),2)</f>
        <v>4.95</v>
      </c>
    </row>
    <row r="4352" customFormat="false" ht="15" hidden="false" customHeight="false" outlineLevel="0" collapsed="false">
      <c r="A4352" s="24" t="s">
        <v>5175</v>
      </c>
      <c r="B4352" s="39" t="n">
        <v>46116</v>
      </c>
      <c r="C4352" s="24" t="s">
        <v>648</v>
      </c>
      <c r="D4352" s="24" t="s">
        <v>826</v>
      </c>
      <c r="E4352" s="24" t="s">
        <v>103</v>
      </c>
      <c r="F4352" s="38" t="n">
        <v>2100</v>
      </c>
      <c r="G4352" s="42" t="n">
        <f aca="false">DATE(YEAR(B4352),MONTH(B4352),1)</f>
        <v>46113</v>
      </c>
      <c r="H4352" s="24" t="str">
        <f aca="false">INDEX(Customers!$B$2:$B$601,MATCH(C4352,Customers!$A$2:$A$601,0))</f>
        <v>Nairobi</v>
      </c>
      <c r="I4352" s="43" t="n">
        <f aca="false">ROUND(MIN(INDEX(Assumptions!$D$13:$D$18,MATCH(E4352,Assumptions!$A$13:$A$18,0)),MAX(INDEX(Assumptions!$C$13:$C$18,MATCH(E4352,Assumptions!$A$13:$A$18,0)),INDEX(Assumptions!$B$13:$B$18,MATCH(E4352,Assumptions!$A$13:$A$18,0))*F4352)),2)</f>
        <v>21</v>
      </c>
    </row>
    <row r="4353" customFormat="false" ht="15" hidden="false" customHeight="false" outlineLevel="0" collapsed="false">
      <c r="A4353" s="24" t="s">
        <v>5176</v>
      </c>
      <c r="B4353" s="39" t="n">
        <v>46116</v>
      </c>
      <c r="C4353" s="24" t="s">
        <v>664</v>
      </c>
      <c r="D4353" s="24" t="s">
        <v>826</v>
      </c>
      <c r="E4353" s="24" t="s">
        <v>111</v>
      </c>
      <c r="F4353" s="38" t="n">
        <v>50</v>
      </c>
      <c r="G4353" s="42" t="n">
        <f aca="false">DATE(YEAR(B4353),MONTH(B4353),1)</f>
        <v>46113</v>
      </c>
      <c r="H4353" s="24" t="str">
        <f aca="false">INDEX(Customers!$B$2:$B$601,MATCH(C4353,Customers!$A$2:$A$601,0))</f>
        <v>Rift Valley</v>
      </c>
      <c r="I4353" s="43" t="n">
        <f aca="false">ROUND(MIN(INDEX(Assumptions!$D$13:$D$18,MATCH(E4353,Assumptions!$A$13:$A$18,0)),MAX(INDEX(Assumptions!$C$13:$C$18,MATCH(E4353,Assumptions!$A$13:$A$18,0)),INDEX(Assumptions!$B$13:$B$18,MATCH(E4353,Assumptions!$A$13:$A$18,0))*F4353)),2)</f>
        <v>2</v>
      </c>
    </row>
    <row r="4354" customFormat="false" ht="15" hidden="false" customHeight="false" outlineLevel="0" collapsed="false">
      <c r="A4354" s="24" t="s">
        <v>5177</v>
      </c>
      <c r="B4354" s="39" t="n">
        <v>46116</v>
      </c>
      <c r="C4354" s="24" t="s">
        <v>721</v>
      </c>
      <c r="D4354" s="24" t="s">
        <v>826</v>
      </c>
      <c r="E4354" s="24" t="s">
        <v>103</v>
      </c>
      <c r="F4354" s="38" t="n">
        <v>230</v>
      </c>
      <c r="G4354" s="42" t="n">
        <f aca="false">DATE(YEAR(B4354),MONTH(B4354),1)</f>
        <v>46113</v>
      </c>
      <c r="H4354" s="24" t="str">
        <f aca="false">INDEX(Customers!$B$2:$B$601,MATCH(C4354,Customers!$A$2:$A$601,0))</f>
        <v>Western</v>
      </c>
      <c r="I4354" s="43" t="n">
        <f aca="false">ROUND(MIN(INDEX(Assumptions!$D$13:$D$18,MATCH(E4354,Assumptions!$A$13:$A$18,0)),MAX(INDEX(Assumptions!$C$13:$C$18,MATCH(E4354,Assumptions!$A$13:$A$18,0)),INDEX(Assumptions!$B$13:$B$18,MATCH(E4354,Assumptions!$A$13:$A$18,0))*F4354)),2)</f>
        <v>5</v>
      </c>
    </row>
    <row r="4355" customFormat="false" ht="15" hidden="false" customHeight="false" outlineLevel="0" collapsed="false">
      <c r="A4355" s="24" t="s">
        <v>5178</v>
      </c>
      <c r="B4355" s="39" t="n">
        <v>46116</v>
      </c>
      <c r="C4355" s="24" t="s">
        <v>748</v>
      </c>
      <c r="D4355" s="24" t="s">
        <v>208</v>
      </c>
      <c r="E4355" s="24" t="s">
        <v>107</v>
      </c>
      <c r="F4355" s="38" t="n">
        <v>7890</v>
      </c>
      <c r="G4355" s="42" t="n">
        <f aca="false">DATE(YEAR(B4355),MONTH(B4355),1)</f>
        <v>46113</v>
      </c>
      <c r="H4355" s="24" t="str">
        <f aca="false">INDEX(Customers!$B$2:$B$601,MATCH(C4355,Customers!$A$2:$A$601,0))</f>
        <v>Eastern</v>
      </c>
      <c r="I4355" s="43" t="n">
        <f aca="false">ROUND(MIN(INDEX(Assumptions!$D$13:$D$18,MATCH(E4355,Assumptions!$A$13:$A$18,0)),MAX(INDEX(Assumptions!$C$13:$C$18,MATCH(E4355,Assumptions!$A$13:$A$18,0)),INDEX(Assumptions!$B$13:$B$18,MATCH(E4355,Assumptions!$A$13:$A$18,0))*F4355)),2)</f>
        <v>0</v>
      </c>
    </row>
    <row r="4356" customFormat="false" ht="15" hidden="false" customHeight="false" outlineLevel="0" collapsed="false">
      <c r="A4356" s="24" t="s">
        <v>5179</v>
      </c>
      <c r="B4356" s="39" t="n">
        <v>46116</v>
      </c>
      <c r="C4356" s="24" t="s">
        <v>762</v>
      </c>
      <c r="D4356" s="24" t="s">
        <v>826</v>
      </c>
      <c r="E4356" s="24" t="s">
        <v>103</v>
      </c>
      <c r="F4356" s="38" t="n">
        <v>570</v>
      </c>
      <c r="G4356" s="42" t="n">
        <f aca="false">DATE(YEAR(B4356),MONTH(B4356),1)</f>
        <v>46113</v>
      </c>
      <c r="H4356" s="24" t="str">
        <f aca="false">INDEX(Customers!$B$2:$B$601,MATCH(C4356,Customers!$A$2:$A$601,0))</f>
        <v>Western</v>
      </c>
      <c r="I4356" s="43" t="n">
        <f aca="false">ROUND(MIN(INDEX(Assumptions!$D$13:$D$18,MATCH(E4356,Assumptions!$A$13:$A$18,0)),MAX(INDEX(Assumptions!$C$13:$C$18,MATCH(E4356,Assumptions!$A$13:$A$18,0)),INDEX(Assumptions!$B$13:$B$18,MATCH(E4356,Assumptions!$A$13:$A$18,0))*F4356)),2)</f>
        <v>5.7</v>
      </c>
    </row>
    <row r="4357" customFormat="false" ht="15" hidden="false" customHeight="false" outlineLevel="0" collapsed="false">
      <c r="A4357" s="24" t="s">
        <v>5180</v>
      </c>
      <c r="B4357" s="39" t="n">
        <v>46116</v>
      </c>
      <c r="C4357" s="24" t="s">
        <v>769</v>
      </c>
      <c r="D4357" s="24" t="s">
        <v>826</v>
      </c>
      <c r="E4357" s="24" t="s">
        <v>103</v>
      </c>
      <c r="F4357" s="38" t="n">
        <v>1470</v>
      </c>
      <c r="G4357" s="42" t="n">
        <f aca="false">DATE(YEAR(B4357),MONTH(B4357),1)</f>
        <v>46113</v>
      </c>
      <c r="H4357" s="24" t="str">
        <f aca="false">INDEX(Customers!$B$2:$B$601,MATCH(C4357,Customers!$A$2:$A$601,0))</f>
        <v>Rift Valley</v>
      </c>
      <c r="I4357" s="43" t="n">
        <f aca="false">ROUND(MIN(INDEX(Assumptions!$D$13:$D$18,MATCH(E4357,Assumptions!$A$13:$A$18,0)),MAX(INDEX(Assumptions!$C$13:$C$18,MATCH(E4357,Assumptions!$A$13:$A$18,0)),INDEX(Assumptions!$B$13:$B$18,MATCH(E4357,Assumptions!$A$13:$A$18,0))*F4357)),2)</f>
        <v>14.7</v>
      </c>
    </row>
    <row r="4358" customFormat="false" ht="15" hidden="false" customHeight="false" outlineLevel="0" collapsed="false">
      <c r="A4358" s="24" t="s">
        <v>5181</v>
      </c>
      <c r="B4358" s="39" t="n">
        <v>46116</v>
      </c>
      <c r="C4358" s="24" t="s">
        <v>787</v>
      </c>
      <c r="D4358" s="24" t="s">
        <v>826</v>
      </c>
      <c r="E4358" s="24" t="s">
        <v>113</v>
      </c>
      <c r="F4358" s="38" t="n">
        <v>500</v>
      </c>
      <c r="G4358" s="42" t="n">
        <f aca="false">DATE(YEAR(B4358),MONTH(B4358),1)</f>
        <v>46113</v>
      </c>
      <c r="H4358" s="24" t="str">
        <f aca="false">INDEX(Customers!$B$2:$B$601,MATCH(C4358,Customers!$A$2:$A$601,0))</f>
        <v>Eastern</v>
      </c>
      <c r="I4358" s="43" t="n">
        <f aca="false">ROUND(MIN(INDEX(Assumptions!$D$13:$D$18,MATCH(E4358,Assumptions!$A$13:$A$18,0)),MAX(INDEX(Assumptions!$C$13:$C$18,MATCH(E4358,Assumptions!$A$13:$A$18,0)),INDEX(Assumptions!$B$13:$B$18,MATCH(E4358,Assumptions!$A$13:$A$18,0))*F4358)),2)</f>
        <v>25</v>
      </c>
    </row>
    <row r="4359" customFormat="false" ht="15" hidden="false" customHeight="false" outlineLevel="0" collapsed="false">
      <c r="A4359" s="24" t="s">
        <v>5182</v>
      </c>
      <c r="B4359" s="39" t="n">
        <v>46116</v>
      </c>
      <c r="C4359" s="24" t="s">
        <v>790</v>
      </c>
      <c r="D4359" s="24" t="s">
        <v>209</v>
      </c>
      <c r="E4359" s="24" t="s">
        <v>107</v>
      </c>
      <c r="F4359" s="38" t="n">
        <v>1660</v>
      </c>
      <c r="G4359" s="42" t="n">
        <f aca="false">DATE(YEAR(B4359),MONTH(B4359),1)</f>
        <v>46113</v>
      </c>
      <c r="H4359" s="24" t="str">
        <f aca="false">INDEX(Customers!$B$2:$B$601,MATCH(C4359,Customers!$A$2:$A$601,0))</f>
        <v>Eastern</v>
      </c>
      <c r="I4359" s="43" t="n">
        <f aca="false">ROUND(MIN(INDEX(Assumptions!$D$13:$D$18,MATCH(E4359,Assumptions!$A$13:$A$18,0)),MAX(INDEX(Assumptions!$C$13:$C$18,MATCH(E4359,Assumptions!$A$13:$A$18,0)),INDEX(Assumptions!$B$13:$B$18,MATCH(E4359,Assumptions!$A$13:$A$18,0))*F4359)),2)</f>
        <v>0</v>
      </c>
    </row>
    <row r="4360" customFormat="false" ht="15" hidden="false" customHeight="false" outlineLevel="0" collapsed="false">
      <c r="A4360" s="24" t="s">
        <v>5183</v>
      </c>
      <c r="B4360" s="39" t="n">
        <v>46116</v>
      </c>
      <c r="C4360" s="24" t="s">
        <v>790</v>
      </c>
      <c r="D4360" s="24" t="s">
        <v>211</v>
      </c>
      <c r="E4360" s="24" t="s">
        <v>105</v>
      </c>
      <c r="F4360" s="38" t="n">
        <v>4960</v>
      </c>
      <c r="G4360" s="42" t="n">
        <f aca="false">DATE(YEAR(B4360),MONTH(B4360),1)</f>
        <v>46113</v>
      </c>
      <c r="H4360" s="24" t="str">
        <f aca="false">INDEX(Customers!$B$2:$B$601,MATCH(C4360,Customers!$A$2:$A$601,0))</f>
        <v>Eastern</v>
      </c>
      <c r="I4360" s="43" t="n">
        <f aca="false">ROUND(MIN(INDEX(Assumptions!$D$13:$D$18,MATCH(E4360,Assumptions!$A$13:$A$18,0)),MAX(INDEX(Assumptions!$C$13:$C$18,MATCH(E4360,Assumptions!$A$13:$A$18,0)),INDEX(Assumptions!$B$13:$B$18,MATCH(E4360,Assumptions!$A$13:$A$18,0))*F4360)),2)</f>
        <v>74.4</v>
      </c>
    </row>
    <row r="4361" customFormat="false" ht="15" hidden="false" customHeight="false" outlineLevel="0" collapsed="false">
      <c r="A4361" s="24" t="s">
        <v>5184</v>
      </c>
      <c r="B4361" s="39" t="n">
        <v>46116</v>
      </c>
      <c r="C4361" s="24" t="s">
        <v>792</v>
      </c>
      <c r="D4361" s="24" t="s">
        <v>826</v>
      </c>
      <c r="E4361" s="24" t="s">
        <v>103</v>
      </c>
      <c r="F4361" s="38" t="n">
        <v>4550</v>
      </c>
      <c r="G4361" s="42" t="n">
        <f aca="false">DATE(YEAR(B4361),MONTH(B4361),1)</f>
        <v>46113</v>
      </c>
      <c r="H4361" s="24" t="str">
        <f aca="false">INDEX(Customers!$B$2:$B$601,MATCH(C4361,Customers!$A$2:$A$601,0))</f>
        <v>Eastern</v>
      </c>
      <c r="I4361" s="43" t="n">
        <f aca="false">ROUND(MIN(INDEX(Assumptions!$D$13:$D$18,MATCH(E4361,Assumptions!$A$13:$A$18,0)),MAX(INDEX(Assumptions!$C$13:$C$18,MATCH(E4361,Assumptions!$A$13:$A$18,0)),INDEX(Assumptions!$B$13:$B$18,MATCH(E4361,Assumptions!$A$13:$A$18,0))*F4361)),2)</f>
        <v>45.5</v>
      </c>
    </row>
    <row r="4362" customFormat="false" ht="15" hidden="false" customHeight="false" outlineLevel="0" collapsed="false">
      <c r="A4362" s="24" t="s">
        <v>5185</v>
      </c>
      <c r="B4362" s="39" t="n">
        <v>46116</v>
      </c>
      <c r="C4362" s="24" t="s">
        <v>808</v>
      </c>
      <c r="D4362" s="24" t="s">
        <v>826</v>
      </c>
      <c r="E4362" s="24" t="s">
        <v>113</v>
      </c>
      <c r="F4362" s="38" t="n">
        <v>500</v>
      </c>
      <c r="G4362" s="42" t="n">
        <f aca="false">DATE(YEAR(B4362),MONTH(B4362),1)</f>
        <v>46113</v>
      </c>
      <c r="H4362" s="24" t="str">
        <f aca="false">INDEX(Customers!$B$2:$B$601,MATCH(C4362,Customers!$A$2:$A$601,0))</f>
        <v>Western</v>
      </c>
      <c r="I4362" s="43" t="n">
        <f aca="false">ROUND(MIN(INDEX(Assumptions!$D$13:$D$18,MATCH(E4362,Assumptions!$A$13:$A$18,0)),MAX(INDEX(Assumptions!$C$13:$C$18,MATCH(E4362,Assumptions!$A$13:$A$18,0)),INDEX(Assumptions!$B$13:$B$18,MATCH(E4362,Assumptions!$A$13:$A$18,0))*F4362)),2)</f>
        <v>25</v>
      </c>
    </row>
    <row r="4363" customFormat="false" ht="15" hidden="false" customHeight="false" outlineLevel="0" collapsed="false">
      <c r="A4363" s="24" t="s">
        <v>5186</v>
      </c>
      <c r="B4363" s="39" t="n">
        <v>46116</v>
      </c>
      <c r="C4363" s="24" t="s">
        <v>808</v>
      </c>
      <c r="D4363" s="24" t="s">
        <v>826</v>
      </c>
      <c r="E4363" s="24" t="s">
        <v>113</v>
      </c>
      <c r="F4363" s="38" t="n">
        <v>1000</v>
      </c>
      <c r="G4363" s="42" t="n">
        <f aca="false">DATE(YEAR(B4363),MONTH(B4363),1)</f>
        <v>46113</v>
      </c>
      <c r="H4363" s="24" t="str">
        <f aca="false">INDEX(Customers!$B$2:$B$601,MATCH(C4363,Customers!$A$2:$A$601,0))</f>
        <v>Western</v>
      </c>
      <c r="I4363" s="43" t="n">
        <f aca="false">ROUND(MIN(INDEX(Assumptions!$D$13:$D$18,MATCH(E4363,Assumptions!$A$13:$A$18,0)),MAX(INDEX(Assumptions!$C$13:$C$18,MATCH(E4363,Assumptions!$A$13:$A$18,0)),INDEX(Assumptions!$B$13:$B$18,MATCH(E4363,Assumptions!$A$13:$A$18,0))*F4363)),2)</f>
        <v>50</v>
      </c>
    </row>
    <row r="4364" customFormat="false" ht="15" hidden="false" customHeight="false" outlineLevel="0" collapsed="false">
      <c r="A4364" s="24" t="s">
        <v>5187</v>
      </c>
      <c r="B4364" s="39" t="n">
        <v>46117</v>
      </c>
      <c r="C4364" s="24" t="s">
        <v>229</v>
      </c>
      <c r="D4364" s="24" t="s">
        <v>826</v>
      </c>
      <c r="E4364" s="24" t="s">
        <v>113</v>
      </c>
      <c r="F4364" s="38" t="n">
        <v>500</v>
      </c>
      <c r="G4364" s="42" t="n">
        <f aca="false">DATE(YEAR(B4364),MONTH(B4364),1)</f>
        <v>46113</v>
      </c>
      <c r="H4364" s="24" t="str">
        <f aca="false">INDEX(Customers!$B$2:$B$601,MATCH(C4364,Customers!$A$2:$A$601,0))</f>
        <v>Nairobi</v>
      </c>
      <c r="I4364" s="43" t="n">
        <f aca="false">ROUND(MIN(INDEX(Assumptions!$D$13:$D$18,MATCH(E4364,Assumptions!$A$13:$A$18,0)),MAX(INDEX(Assumptions!$C$13:$C$18,MATCH(E4364,Assumptions!$A$13:$A$18,0)),INDEX(Assumptions!$B$13:$B$18,MATCH(E4364,Assumptions!$A$13:$A$18,0))*F4364)),2)</f>
        <v>25</v>
      </c>
    </row>
    <row r="4365" customFormat="false" ht="15" hidden="false" customHeight="false" outlineLevel="0" collapsed="false">
      <c r="A4365" s="24" t="s">
        <v>5188</v>
      </c>
      <c r="B4365" s="39" t="n">
        <v>46117</v>
      </c>
      <c r="C4365" s="24" t="s">
        <v>265</v>
      </c>
      <c r="D4365" s="24" t="s">
        <v>826</v>
      </c>
      <c r="E4365" s="24" t="s">
        <v>113</v>
      </c>
      <c r="F4365" s="38" t="n">
        <v>99</v>
      </c>
      <c r="G4365" s="42" t="n">
        <f aca="false">DATE(YEAR(B4365),MONTH(B4365),1)</f>
        <v>46113</v>
      </c>
      <c r="H4365" s="24" t="str">
        <f aca="false">INDEX(Customers!$B$2:$B$601,MATCH(C4365,Customers!$A$2:$A$601,0))</f>
        <v>Nairobi</v>
      </c>
      <c r="I4365" s="43" t="n">
        <f aca="false">ROUND(MIN(INDEX(Assumptions!$D$13:$D$18,MATCH(E4365,Assumptions!$A$13:$A$18,0)),MAX(INDEX(Assumptions!$C$13:$C$18,MATCH(E4365,Assumptions!$A$13:$A$18,0)),INDEX(Assumptions!$B$13:$B$18,MATCH(E4365,Assumptions!$A$13:$A$18,0))*F4365)),2)</f>
        <v>4.95</v>
      </c>
    </row>
    <row r="4366" customFormat="false" ht="15" hidden="false" customHeight="false" outlineLevel="0" collapsed="false">
      <c r="A4366" s="24" t="s">
        <v>5189</v>
      </c>
      <c r="B4366" s="39" t="n">
        <v>46117</v>
      </c>
      <c r="C4366" s="24" t="s">
        <v>265</v>
      </c>
      <c r="D4366" s="24" t="s">
        <v>826</v>
      </c>
      <c r="E4366" s="24" t="s">
        <v>103</v>
      </c>
      <c r="F4366" s="38" t="n">
        <v>1190</v>
      </c>
      <c r="G4366" s="42" t="n">
        <f aca="false">DATE(YEAR(B4366),MONTH(B4366),1)</f>
        <v>46113</v>
      </c>
      <c r="H4366" s="24" t="str">
        <f aca="false">INDEX(Customers!$B$2:$B$601,MATCH(C4366,Customers!$A$2:$A$601,0))</f>
        <v>Nairobi</v>
      </c>
      <c r="I4366" s="43" t="n">
        <f aca="false">ROUND(MIN(INDEX(Assumptions!$D$13:$D$18,MATCH(E4366,Assumptions!$A$13:$A$18,0)),MAX(INDEX(Assumptions!$C$13:$C$18,MATCH(E4366,Assumptions!$A$13:$A$18,0)),INDEX(Assumptions!$B$13:$B$18,MATCH(E4366,Assumptions!$A$13:$A$18,0))*F4366)),2)</f>
        <v>11.9</v>
      </c>
    </row>
    <row r="4367" customFormat="false" ht="15" hidden="false" customHeight="false" outlineLevel="0" collapsed="false">
      <c r="A4367" s="24" t="s">
        <v>5190</v>
      </c>
      <c r="B4367" s="39" t="n">
        <v>46117</v>
      </c>
      <c r="C4367" s="24" t="s">
        <v>268</v>
      </c>
      <c r="D4367" s="24" t="s">
        <v>826</v>
      </c>
      <c r="E4367" s="24" t="s">
        <v>113</v>
      </c>
      <c r="F4367" s="38" t="n">
        <v>250</v>
      </c>
      <c r="G4367" s="42" t="n">
        <f aca="false">DATE(YEAR(B4367),MONTH(B4367),1)</f>
        <v>46113</v>
      </c>
      <c r="H4367" s="24" t="str">
        <f aca="false">INDEX(Customers!$B$2:$B$601,MATCH(C4367,Customers!$A$2:$A$601,0))</f>
        <v>Nairobi</v>
      </c>
      <c r="I4367" s="43" t="n">
        <f aca="false">ROUND(MIN(INDEX(Assumptions!$D$13:$D$18,MATCH(E4367,Assumptions!$A$13:$A$18,0)),MAX(INDEX(Assumptions!$C$13:$C$18,MATCH(E4367,Assumptions!$A$13:$A$18,0)),INDEX(Assumptions!$B$13:$B$18,MATCH(E4367,Assumptions!$A$13:$A$18,0))*F4367)),2)</f>
        <v>12.5</v>
      </c>
    </row>
    <row r="4368" customFormat="false" ht="15" hidden="false" customHeight="false" outlineLevel="0" collapsed="false">
      <c r="A4368" s="24" t="s">
        <v>5191</v>
      </c>
      <c r="B4368" s="39" t="n">
        <v>46117</v>
      </c>
      <c r="C4368" s="24" t="s">
        <v>271</v>
      </c>
      <c r="D4368" s="24" t="s">
        <v>826</v>
      </c>
      <c r="E4368" s="24" t="s">
        <v>109</v>
      </c>
      <c r="F4368" s="38" t="n">
        <v>9380</v>
      </c>
      <c r="G4368" s="42" t="n">
        <f aca="false">DATE(YEAR(B4368),MONTH(B4368),1)</f>
        <v>46113</v>
      </c>
      <c r="H4368" s="24" t="str">
        <f aca="false">INDEX(Customers!$B$2:$B$601,MATCH(C4368,Customers!$A$2:$A$601,0))</f>
        <v>Coast</v>
      </c>
      <c r="I4368" s="43" t="n">
        <f aca="false">ROUND(MIN(INDEX(Assumptions!$D$13:$D$18,MATCH(E4368,Assumptions!$A$13:$A$18,0)),MAX(INDEX(Assumptions!$C$13:$C$18,MATCH(E4368,Assumptions!$A$13:$A$18,0)),INDEX(Assumptions!$B$13:$B$18,MATCH(E4368,Assumptions!$A$13:$A$18,0))*F4368)),2)</f>
        <v>37.52</v>
      </c>
    </row>
    <row r="4369" customFormat="false" ht="15" hidden="false" customHeight="false" outlineLevel="0" collapsed="false">
      <c r="A4369" s="24" t="s">
        <v>5192</v>
      </c>
      <c r="B4369" s="39" t="n">
        <v>46117</v>
      </c>
      <c r="C4369" s="24" t="s">
        <v>272</v>
      </c>
      <c r="D4369" s="24" t="s">
        <v>826</v>
      </c>
      <c r="E4369" s="24" t="s">
        <v>109</v>
      </c>
      <c r="F4369" s="38" t="n">
        <v>7140</v>
      </c>
      <c r="G4369" s="42" t="n">
        <f aca="false">DATE(YEAR(B4369),MONTH(B4369),1)</f>
        <v>46113</v>
      </c>
      <c r="H4369" s="24" t="str">
        <f aca="false">INDEX(Customers!$B$2:$B$601,MATCH(C4369,Customers!$A$2:$A$601,0))</f>
        <v>Central</v>
      </c>
      <c r="I4369" s="43" t="n">
        <f aca="false">ROUND(MIN(INDEX(Assumptions!$D$13:$D$18,MATCH(E4369,Assumptions!$A$13:$A$18,0)),MAX(INDEX(Assumptions!$C$13:$C$18,MATCH(E4369,Assumptions!$A$13:$A$18,0)),INDEX(Assumptions!$B$13:$B$18,MATCH(E4369,Assumptions!$A$13:$A$18,0))*F4369)),2)</f>
        <v>28.56</v>
      </c>
    </row>
    <row r="4370" customFormat="false" ht="15" hidden="false" customHeight="false" outlineLevel="0" collapsed="false">
      <c r="A4370" s="24" t="s">
        <v>5193</v>
      </c>
      <c r="B4370" s="39" t="n">
        <v>46117</v>
      </c>
      <c r="C4370" s="24" t="s">
        <v>279</v>
      </c>
      <c r="D4370" s="24" t="s">
        <v>150</v>
      </c>
      <c r="E4370" s="24" t="s">
        <v>105</v>
      </c>
      <c r="F4370" s="38" t="n">
        <v>6520</v>
      </c>
      <c r="G4370" s="42" t="n">
        <f aca="false">DATE(YEAR(B4370),MONTH(B4370),1)</f>
        <v>46113</v>
      </c>
      <c r="H4370" s="24" t="str">
        <f aca="false">INDEX(Customers!$B$2:$B$601,MATCH(C4370,Customers!$A$2:$A$601,0))</f>
        <v>Nairobi</v>
      </c>
      <c r="I4370" s="43" t="n">
        <f aca="false">ROUND(MIN(INDEX(Assumptions!$D$13:$D$18,MATCH(E4370,Assumptions!$A$13:$A$18,0)),MAX(INDEX(Assumptions!$C$13:$C$18,MATCH(E4370,Assumptions!$A$13:$A$18,0)),INDEX(Assumptions!$B$13:$B$18,MATCH(E4370,Assumptions!$A$13:$A$18,0))*F4370)),2)</f>
        <v>97.8</v>
      </c>
    </row>
    <row r="4371" customFormat="false" ht="15" hidden="false" customHeight="false" outlineLevel="0" collapsed="false">
      <c r="A4371" s="24" t="s">
        <v>5194</v>
      </c>
      <c r="B4371" s="39" t="n">
        <v>46117</v>
      </c>
      <c r="C4371" s="24" t="s">
        <v>285</v>
      </c>
      <c r="D4371" s="24" t="s">
        <v>826</v>
      </c>
      <c r="E4371" s="24" t="s">
        <v>109</v>
      </c>
      <c r="F4371" s="38" t="n">
        <v>2220</v>
      </c>
      <c r="G4371" s="42" t="n">
        <f aca="false">DATE(YEAR(B4371),MONTH(B4371),1)</f>
        <v>46113</v>
      </c>
      <c r="H4371" s="24" t="str">
        <f aca="false">INDEX(Customers!$B$2:$B$601,MATCH(C4371,Customers!$A$2:$A$601,0))</f>
        <v>Eastern</v>
      </c>
      <c r="I4371" s="43" t="n">
        <f aca="false">ROUND(MIN(INDEX(Assumptions!$D$13:$D$18,MATCH(E4371,Assumptions!$A$13:$A$18,0)),MAX(INDEX(Assumptions!$C$13:$C$18,MATCH(E4371,Assumptions!$A$13:$A$18,0)),INDEX(Assumptions!$B$13:$B$18,MATCH(E4371,Assumptions!$A$13:$A$18,0))*F4371)),2)</f>
        <v>8.88</v>
      </c>
    </row>
    <row r="4372" customFormat="false" ht="15" hidden="false" customHeight="false" outlineLevel="0" collapsed="false">
      <c r="A4372" s="24" t="s">
        <v>5195</v>
      </c>
      <c r="B4372" s="39" t="n">
        <v>46117</v>
      </c>
      <c r="C4372" s="24" t="s">
        <v>285</v>
      </c>
      <c r="D4372" s="24" t="s">
        <v>204</v>
      </c>
      <c r="E4372" s="24" t="s">
        <v>107</v>
      </c>
      <c r="F4372" s="38" t="n">
        <v>19490</v>
      </c>
      <c r="G4372" s="42" t="n">
        <f aca="false">DATE(YEAR(B4372),MONTH(B4372),1)</f>
        <v>46113</v>
      </c>
      <c r="H4372" s="24" t="str">
        <f aca="false">INDEX(Customers!$B$2:$B$601,MATCH(C4372,Customers!$A$2:$A$601,0))</f>
        <v>Eastern</v>
      </c>
      <c r="I4372" s="43" t="n">
        <f aca="false">ROUND(MIN(INDEX(Assumptions!$D$13:$D$18,MATCH(E4372,Assumptions!$A$13:$A$18,0)),MAX(INDEX(Assumptions!$C$13:$C$18,MATCH(E4372,Assumptions!$A$13:$A$18,0)),INDEX(Assumptions!$B$13:$B$18,MATCH(E4372,Assumptions!$A$13:$A$18,0))*F4372)),2)</f>
        <v>0</v>
      </c>
    </row>
    <row r="4373" customFormat="false" ht="15" hidden="false" customHeight="false" outlineLevel="0" collapsed="false">
      <c r="A4373" s="24" t="s">
        <v>5196</v>
      </c>
      <c r="B4373" s="39" t="n">
        <v>46117</v>
      </c>
      <c r="C4373" s="24" t="s">
        <v>286</v>
      </c>
      <c r="D4373" s="24" t="s">
        <v>826</v>
      </c>
      <c r="E4373" s="24" t="s">
        <v>111</v>
      </c>
      <c r="F4373" s="38" t="n">
        <v>100</v>
      </c>
      <c r="G4373" s="42" t="n">
        <f aca="false">DATE(YEAR(B4373),MONTH(B4373),1)</f>
        <v>46113</v>
      </c>
      <c r="H4373" s="24" t="str">
        <f aca="false">INDEX(Customers!$B$2:$B$601,MATCH(C4373,Customers!$A$2:$A$601,0))</f>
        <v>Eastern</v>
      </c>
      <c r="I4373" s="43" t="n">
        <f aca="false">ROUND(MIN(INDEX(Assumptions!$D$13:$D$18,MATCH(E4373,Assumptions!$A$13:$A$18,0)),MAX(INDEX(Assumptions!$C$13:$C$18,MATCH(E4373,Assumptions!$A$13:$A$18,0)),INDEX(Assumptions!$B$13:$B$18,MATCH(E4373,Assumptions!$A$13:$A$18,0))*F4373)),2)</f>
        <v>4</v>
      </c>
    </row>
    <row r="4374" customFormat="false" ht="15" hidden="false" customHeight="false" outlineLevel="0" collapsed="false">
      <c r="A4374" s="24" t="s">
        <v>5197</v>
      </c>
      <c r="B4374" s="39" t="n">
        <v>46117</v>
      </c>
      <c r="C4374" s="24" t="s">
        <v>291</v>
      </c>
      <c r="D4374" s="24" t="s">
        <v>826</v>
      </c>
      <c r="E4374" s="24" t="s">
        <v>109</v>
      </c>
      <c r="F4374" s="38" t="n">
        <v>6550</v>
      </c>
      <c r="G4374" s="42" t="n">
        <f aca="false">DATE(YEAR(B4374),MONTH(B4374),1)</f>
        <v>46113</v>
      </c>
      <c r="H4374" s="24" t="str">
        <f aca="false">INDEX(Customers!$B$2:$B$601,MATCH(C4374,Customers!$A$2:$A$601,0))</f>
        <v>Rift Valley</v>
      </c>
      <c r="I4374" s="43" t="n">
        <f aca="false">ROUND(MIN(INDEX(Assumptions!$D$13:$D$18,MATCH(E4374,Assumptions!$A$13:$A$18,0)),MAX(INDEX(Assumptions!$C$13:$C$18,MATCH(E4374,Assumptions!$A$13:$A$18,0)),INDEX(Assumptions!$B$13:$B$18,MATCH(E4374,Assumptions!$A$13:$A$18,0))*F4374)),2)</f>
        <v>26.2</v>
      </c>
    </row>
    <row r="4375" customFormat="false" ht="15" hidden="false" customHeight="false" outlineLevel="0" collapsed="false">
      <c r="A4375" s="24" t="s">
        <v>5198</v>
      </c>
      <c r="B4375" s="39" t="n">
        <v>46117</v>
      </c>
      <c r="C4375" s="24" t="s">
        <v>295</v>
      </c>
      <c r="D4375" s="24" t="s">
        <v>211</v>
      </c>
      <c r="E4375" s="24" t="s">
        <v>107</v>
      </c>
      <c r="F4375" s="38" t="n">
        <v>25270</v>
      </c>
      <c r="G4375" s="42" t="n">
        <f aca="false">DATE(YEAR(B4375),MONTH(B4375),1)</f>
        <v>46113</v>
      </c>
      <c r="H4375" s="24" t="str">
        <f aca="false">INDEX(Customers!$B$2:$B$601,MATCH(C4375,Customers!$A$2:$A$601,0))</f>
        <v>Eastern</v>
      </c>
      <c r="I4375" s="43" t="n">
        <f aca="false">ROUND(MIN(INDEX(Assumptions!$D$13:$D$18,MATCH(E4375,Assumptions!$A$13:$A$18,0)),MAX(INDEX(Assumptions!$C$13:$C$18,MATCH(E4375,Assumptions!$A$13:$A$18,0)),INDEX(Assumptions!$B$13:$B$18,MATCH(E4375,Assumptions!$A$13:$A$18,0))*F4375)),2)</f>
        <v>0</v>
      </c>
    </row>
    <row r="4376" customFormat="false" ht="15" hidden="false" customHeight="false" outlineLevel="0" collapsed="false">
      <c r="A4376" s="24" t="s">
        <v>5199</v>
      </c>
      <c r="B4376" s="39" t="n">
        <v>46117</v>
      </c>
      <c r="C4376" s="24" t="s">
        <v>296</v>
      </c>
      <c r="D4376" s="24" t="s">
        <v>187</v>
      </c>
      <c r="E4376" s="24" t="s">
        <v>107</v>
      </c>
      <c r="F4376" s="38" t="n">
        <v>570</v>
      </c>
      <c r="G4376" s="42" t="n">
        <f aca="false">DATE(YEAR(B4376),MONTH(B4376),1)</f>
        <v>46113</v>
      </c>
      <c r="H4376" s="24" t="str">
        <f aca="false">INDEX(Customers!$B$2:$B$601,MATCH(C4376,Customers!$A$2:$A$601,0))</f>
        <v>Coast</v>
      </c>
      <c r="I4376" s="43" t="n">
        <f aca="false">ROUND(MIN(INDEX(Assumptions!$D$13:$D$18,MATCH(E4376,Assumptions!$A$13:$A$18,0)),MAX(INDEX(Assumptions!$C$13:$C$18,MATCH(E4376,Assumptions!$A$13:$A$18,0)),INDEX(Assumptions!$B$13:$B$18,MATCH(E4376,Assumptions!$A$13:$A$18,0))*F4376)),2)</f>
        <v>0</v>
      </c>
    </row>
    <row r="4377" customFormat="false" ht="15" hidden="false" customHeight="false" outlineLevel="0" collapsed="false">
      <c r="A4377" s="24" t="s">
        <v>5200</v>
      </c>
      <c r="B4377" s="39" t="n">
        <v>46117</v>
      </c>
      <c r="C4377" s="24" t="s">
        <v>300</v>
      </c>
      <c r="D4377" s="24" t="s">
        <v>826</v>
      </c>
      <c r="E4377" s="24" t="s">
        <v>103</v>
      </c>
      <c r="F4377" s="38" t="n">
        <v>250</v>
      </c>
      <c r="G4377" s="42" t="n">
        <f aca="false">DATE(YEAR(B4377),MONTH(B4377),1)</f>
        <v>46113</v>
      </c>
      <c r="H4377" s="24" t="str">
        <f aca="false">INDEX(Customers!$B$2:$B$601,MATCH(C4377,Customers!$A$2:$A$601,0))</f>
        <v>Nairobi</v>
      </c>
      <c r="I4377" s="43" t="n">
        <f aca="false">ROUND(MIN(INDEX(Assumptions!$D$13:$D$18,MATCH(E4377,Assumptions!$A$13:$A$18,0)),MAX(INDEX(Assumptions!$C$13:$C$18,MATCH(E4377,Assumptions!$A$13:$A$18,0)),INDEX(Assumptions!$B$13:$B$18,MATCH(E4377,Assumptions!$A$13:$A$18,0))*F4377)),2)</f>
        <v>5</v>
      </c>
    </row>
    <row r="4378" customFormat="false" ht="15" hidden="false" customHeight="false" outlineLevel="0" collapsed="false">
      <c r="A4378" s="24" t="s">
        <v>5201</v>
      </c>
      <c r="B4378" s="39" t="n">
        <v>46117</v>
      </c>
      <c r="C4378" s="24" t="s">
        <v>313</v>
      </c>
      <c r="D4378" s="24" t="s">
        <v>826</v>
      </c>
      <c r="E4378" s="24" t="s">
        <v>113</v>
      </c>
      <c r="F4378" s="38" t="n">
        <v>1000</v>
      </c>
      <c r="G4378" s="42" t="n">
        <f aca="false">DATE(YEAR(B4378),MONTH(B4378),1)</f>
        <v>46113</v>
      </c>
      <c r="H4378" s="24" t="str">
        <f aca="false">INDEX(Customers!$B$2:$B$601,MATCH(C4378,Customers!$A$2:$A$601,0))</f>
        <v>Eastern</v>
      </c>
      <c r="I4378" s="43" t="n">
        <f aca="false">ROUND(MIN(INDEX(Assumptions!$D$13:$D$18,MATCH(E4378,Assumptions!$A$13:$A$18,0)),MAX(INDEX(Assumptions!$C$13:$C$18,MATCH(E4378,Assumptions!$A$13:$A$18,0)),INDEX(Assumptions!$B$13:$B$18,MATCH(E4378,Assumptions!$A$13:$A$18,0))*F4378)),2)</f>
        <v>50</v>
      </c>
    </row>
    <row r="4379" customFormat="false" ht="15" hidden="false" customHeight="false" outlineLevel="0" collapsed="false">
      <c r="A4379" s="24" t="s">
        <v>5202</v>
      </c>
      <c r="B4379" s="39" t="n">
        <v>46117</v>
      </c>
      <c r="C4379" s="24" t="s">
        <v>323</v>
      </c>
      <c r="D4379" s="24" t="s">
        <v>826</v>
      </c>
      <c r="E4379" s="24" t="s">
        <v>103</v>
      </c>
      <c r="F4379" s="38" t="n">
        <v>2810</v>
      </c>
      <c r="G4379" s="42" t="n">
        <f aca="false">DATE(YEAR(B4379),MONTH(B4379),1)</f>
        <v>46113</v>
      </c>
      <c r="H4379" s="24" t="str">
        <f aca="false">INDEX(Customers!$B$2:$B$601,MATCH(C4379,Customers!$A$2:$A$601,0))</f>
        <v>Rift Valley</v>
      </c>
      <c r="I4379" s="43" t="n">
        <f aca="false">ROUND(MIN(INDEX(Assumptions!$D$13:$D$18,MATCH(E4379,Assumptions!$A$13:$A$18,0)),MAX(INDEX(Assumptions!$C$13:$C$18,MATCH(E4379,Assumptions!$A$13:$A$18,0)),INDEX(Assumptions!$B$13:$B$18,MATCH(E4379,Assumptions!$A$13:$A$18,0))*F4379)),2)</f>
        <v>28.1</v>
      </c>
    </row>
    <row r="4380" customFormat="false" ht="15" hidden="false" customHeight="false" outlineLevel="0" collapsed="false">
      <c r="A4380" s="24" t="s">
        <v>5203</v>
      </c>
      <c r="B4380" s="39" t="n">
        <v>46117</v>
      </c>
      <c r="C4380" s="24" t="s">
        <v>333</v>
      </c>
      <c r="D4380" s="24" t="s">
        <v>826</v>
      </c>
      <c r="E4380" s="24" t="s">
        <v>103</v>
      </c>
      <c r="F4380" s="38" t="n">
        <v>1100</v>
      </c>
      <c r="G4380" s="42" t="n">
        <f aca="false">DATE(YEAR(B4380),MONTH(B4380),1)</f>
        <v>46113</v>
      </c>
      <c r="H4380" s="24" t="str">
        <f aca="false">INDEX(Customers!$B$2:$B$601,MATCH(C4380,Customers!$A$2:$A$601,0))</f>
        <v>Coast</v>
      </c>
      <c r="I4380" s="43" t="n">
        <f aca="false">ROUND(MIN(INDEX(Assumptions!$D$13:$D$18,MATCH(E4380,Assumptions!$A$13:$A$18,0)),MAX(INDEX(Assumptions!$C$13:$C$18,MATCH(E4380,Assumptions!$A$13:$A$18,0)),INDEX(Assumptions!$B$13:$B$18,MATCH(E4380,Assumptions!$A$13:$A$18,0))*F4380)),2)</f>
        <v>11</v>
      </c>
    </row>
    <row r="4381" customFormat="false" ht="15" hidden="false" customHeight="false" outlineLevel="0" collapsed="false">
      <c r="A4381" s="24" t="s">
        <v>5204</v>
      </c>
      <c r="B4381" s="39" t="n">
        <v>46117</v>
      </c>
      <c r="C4381" s="24" t="s">
        <v>334</v>
      </c>
      <c r="D4381" s="24" t="s">
        <v>826</v>
      </c>
      <c r="E4381" s="24" t="s">
        <v>109</v>
      </c>
      <c r="F4381" s="38" t="n">
        <v>1560</v>
      </c>
      <c r="G4381" s="42" t="n">
        <f aca="false">DATE(YEAR(B4381),MONTH(B4381),1)</f>
        <v>46113</v>
      </c>
      <c r="H4381" s="24" t="str">
        <f aca="false">INDEX(Customers!$B$2:$B$601,MATCH(C4381,Customers!$A$2:$A$601,0))</f>
        <v>Nairobi</v>
      </c>
      <c r="I4381" s="43" t="n">
        <f aca="false">ROUND(MIN(INDEX(Assumptions!$D$13:$D$18,MATCH(E4381,Assumptions!$A$13:$A$18,0)),MAX(INDEX(Assumptions!$C$13:$C$18,MATCH(E4381,Assumptions!$A$13:$A$18,0)),INDEX(Assumptions!$B$13:$B$18,MATCH(E4381,Assumptions!$A$13:$A$18,0))*F4381)),2)</f>
        <v>6.24</v>
      </c>
    </row>
    <row r="4382" customFormat="false" ht="15" hidden="false" customHeight="false" outlineLevel="0" collapsed="false">
      <c r="A4382" s="24" t="s">
        <v>5205</v>
      </c>
      <c r="B4382" s="39" t="n">
        <v>46117</v>
      </c>
      <c r="C4382" s="24" t="s">
        <v>345</v>
      </c>
      <c r="D4382" s="24" t="s">
        <v>826</v>
      </c>
      <c r="E4382" s="24" t="s">
        <v>109</v>
      </c>
      <c r="F4382" s="38" t="n">
        <v>3410</v>
      </c>
      <c r="G4382" s="42" t="n">
        <f aca="false">DATE(YEAR(B4382),MONTH(B4382),1)</f>
        <v>46113</v>
      </c>
      <c r="H4382" s="24" t="str">
        <f aca="false">INDEX(Customers!$B$2:$B$601,MATCH(C4382,Customers!$A$2:$A$601,0))</f>
        <v>Central</v>
      </c>
      <c r="I4382" s="43" t="n">
        <f aca="false">ROUND(MIN(INDEX(Assumptions!$D$13:$D$18,MATCH(E4382,Assumptions!$A$13:$A$18,0)),MAX(INDEX(Assumptions!$C$13:$C$18,MATCH(E4382,Assumptions!$A$13:$A$18,0)),INDEX(Assumptions!$B$13:$B$18,MATCH(E4382,Assumptions!$A$13:$A$18,0))*F4382)),2)</f>
        <v>13.64</v>
      </c>
    </row>
    <row r="4383" customFormat="false" ht="15" hidden="false" customHeight="false" outlineLevel="0" collapsed="false">
      <c r="A4383" s="24" t="s">
        <v>5206</v>
      </c>
      <c r="B4383" s="39" t="n">
        <v>46117</v>
      </c>
      <c r="C4383" s="24" t="s">
        <v>368</v>
      </c>
      <c r="D4383" s="24" t="s">
        <v>826</v>
      </c>
      <c r="E4383" s="24" t="s">
        <v>103</v>
      </c>
      <c r="F4383" s="38" t="n">
        <v>1750</v>
      </c>
      <c r="G4383" s="42" t="n">
        <f aca="false">DATE(YEAR(B4383),MONTH(B4383),1)</f>
        <v>46113</v>
      </c>
      <c r="H4383" s="24" t="str">
        <f aca="false">INDEX(Customers!$B$2:$B$601,MATCH(C4383,Customers!$A$2:$A$601,0))</f>
        <v>Central</v>
      </c>
      <c r="I4383" s="43" t="n">
        <f aca="false">ROUND(MIN(INDEX(Assumptions!$D$13:$D$18,MATCH(E4383,Assumptions!$A$13:$A$18,0)),MAX(INDEX(Assumptions!$C$13:$C$18,MATCH(E4383,Assumptions!$A$13:$A$18,0)),INDEX(Assumptions!$B$13:$B$18,MATCH(E4383,Assumptions!$A$13:$A$18,0))*F4383)),2)</f>
        <v>17.5</v>
      </c>
    </row>
    <row r="4384" customFormat="false" ht="15" hidden="false" customHeight="false" outlineLevel="0" collapsed="false">
      <c r="A4384" s="24" t="s">
        <v>5207</v>
      </c>
      <c r="B4384" s="39" t="n">
        <v>46117</v>
      </c>
      <c r="C4384" s="24" t="s">
        <v>373</v>
      </c>
      <c r="D4384" s="24" t="s">
        <v>826</v>
      </c>
      <c r="E4384" s="24" t="s">
        <v>109</v>
      </c>
      <c r="F4384" s="38" t="n">
        <v>4540</v>
      </c>
      <c r="G4384" s="42" t="n">
        <f aca="false">DATE(YEAR(B4384),MONTH(B4384),1)</f>
        <v>46113</v>
      </c>
      <c r="H4384" s="24" t="str">
        <f aca="false">INDEX(Customers!$B$2:$B$601,MATCH(C4384,Customers!$A$2:$A$601,0))</f>
        <v>Rift Valley</v>
      </c>
      <c r="I4384" s="43" t="n">
        <f aca="false">ROUND(MIN(INDEX(Assumptions!$D$13:$D$18,MATCH(E4384,Assumptions!$A$13:$A$18,0)),MAX(INDEX(Assumptions!$C$13:$C$18,MATCH(E4384,Assumptions!$A$13:$A$18,0)),INDEX(Assumptions!$B$13:$B$18,MATCH(E4384,Assumptions!$A$13:$A$18,0))*F4384)),2)</f>
        <v>18.16</v>
      </c>
    </row>
    <row r="4385" customFormat="false" ht="15" hidden="false" customHeight="false" outlineLevel="0" collapsed="false">
      <c r="A4385" s="24" t="s">
        <v>5208</v>
      </c>
      <c r="B4385" s="39" t="n">
        <v>46117</v>
      </c>
      <c r="C4385" s="24" t="s">
        <v>373</v>
      </c>
      <c r="D4385" s="24" t="s">
        <v>826</v>
      </c>
      <c r="E4385" s="24" t="s">
        <v>109</v>
      </c>
      <c r="F4385" s="38" t="n">
        <v>2940</v>
      </c>
      <c r="G4385" s="42" t="n">
        <f aca="false">DATE(YEAR(B4385),MONTH(B4385),1)</f>
        <v>46113</v>
      </c>
      <c r="H4385" s="24" t="str">
        <f aca="false">INDEX(Customers!$B$2:$B$601,MATCH(C4385,Customers!$A$2:$A$601,0))</f>
        <v>Rift Valley</v>
      </c>
      <c r="I4385" s="43" t="n">
        <f aca="false">ROUND(MIN(INDEX(Assumptions!$D$13:$D$18,MATCH(E4385,Assumptions!$A$13:$A$18,0)),MAX(INDEX(Assumptions!$C$13:$C$18,MATCH(E4385,Assumptions!$A$13:$A$18,0)),INDEX(Assumptions!$B$13:$B$18,MATCH(E4385,Assumptions!$A$13:$A$18,0))*F4385)),2)</f>
        <v>11.76</v>
      </c>
    </row>
    <row r="4386" customFormat="false" ht="15" hidden="false" customHeight="false" outlineLevel="0" collapsed="false">
      <c r="A4386" s="24" t="s">
        <v>5209</v>
      </c>
      <c r="B4386" s="39" t="n">
        <v>46117</v>
      </c>
      <c r="C4386" s="24" t="s">
        <v>375</v>
      </c>
      <c r="D4386" s="24" t="s">
        <v>826</v>
      </c>
      <c r="E4386" s="24" t="s">
        <v>109</v>
      </c>
      <c r="F4386" s="38" t="n">
        <v>4010</v>
      </c>
      <c r="G4386" s="42" t="n">
        <f aca="false">DATE(YEAR(B4386),MONTH(B4386),1)</f>
        <v>46113</v>
      </c>
      <c r="H4386" s="24" t="str">
        <f aca="false">INDEX(Customers!$B$2:$B$601,MATCH(C4386,Customers!$A$2:$A$601,0))</f>
        <v>Coast</v>
      </c>
      <c r="I4386" s="43" t="n">
        <f aca="false">ROUND(MIN(INDEX(Assumptions!$D$13:$D$18,MATCH(E4386,Assumptions!$A$13:$A$18,0)),MAX(INDEX(Assumptions!$C$13:$C$18,MATCH(E4386,Assumptions!$A$13:$A$18,0)),INDEX(Assumptions!$B$13:$B$18,MATCH(E4386,Assumptions!$A$13:$A$18,0))*F4386)),2)</f>
        <v>16.04</v>
      </c>
    </row>
    <row r="4387" customFormat="false" ht="15" hidden="false" customHeight="false" outlineLevel="0" collapsed="false">
      <c r="A4387" s="24" t="s">
        <v>5210</v>
      </c>
      <c r="B4387" s="39" t="n">
        <v>46117</v>
      </c>
      <c r="C4387" s="24" t="s">
        <v>376</v>
      </c>
      <c r="D4387" s="24" t="s">
        <v>152</v>
      </c>
      <c r="E4387" s="24" t="s">
        <v>105</v>
      </c>
      <c r="F4387" s="38" t="n">
        <v>5170</v>
      </c>
      <c r="G4387" s="42" t="n">
        <f aca="false">DATE(YEAR(B4387),MONTH(B4387),1)</f>
        <v>46113</v>
      </c>
      <c r="H4387" s="24" t="str">
        <f aca="false">INDEX(Customers!$B$2:$B$601,MATCH(C4387,Customers!$A$2:$A$601,0))</f>
        <v>Nairobi</v>
      </c>
      <c r="I4387" s="43" t="n">
        <f aca="false">ROUND(MIN(INDEX(Assumptions!$D$13:$D$18,MATCH(E4387,Assumptions!$A$13:$A$18,0)),MAX(INDEX(Assumptions!$C$13:$C$18,MATCH(E4387,Assumptions!$A$13:$A$18,0)),INDEX(Assumptions!$B$13:$B$18,MATCH(E4387,Assumptions!$A$13:$A$18,0))*F4387)),2)</f>
        <v>77.55</v>
      </c>
    </row>
    <row r="4388" customFormat="false" ht="15" hidden="false" customHeight="false" outlineLevel="0" collapsed="false">
      <c r="A4388" s="24" t="s">
        <v>5211</v>
      </c>
      <c r="B4388" s="39" t="n">
        <v>46117</v>
      </c>
      <c r="C4388" s="24" t="s">
        <v>381</v>
      </c>
      <c r="D4388" s="24" t="s">
        <v>826</v>
      </c>
      <c r="E4388" s="24" t="s">
        <v>113</v>
      </c>
      <c r="F4388" s="38" t="n">
        <v>2000</v>
      </c>
      <c r="G4388" s="42" t="n">
        <f aca="false">DATE(YEAR(B4388),MONTH(B4388),1)</f>
        <v>46113</v>
      </c>
      <c r="H4388" s="24" t="str">
        <f aca="false">INDEX(Customers!$B$2:$B$601,MATCH(C4388,Customers!$A$2:$A$601,0))</f>
        <v>Rift Valley</v>
      </c>
      <c r="I4388" s="43" t="n">
        <f aca="false">ROUND(MIN(INDEX(Assumptions!$D$13:$D$18,MATCH(E4388,Assumptions!$A$13:$A$18,0)),MAX(INDEX(Assumptions!$C$13:$C$18,MATCH(E4388,Assumptions!$A$13:$A$18,0)),INDEX(Assumptions!$B$13:$B$18,MATCH(E4388,Assumptions!$A$13:$A$18,0))*F4388)),2)</f>
        <v>100</v>
      </c>
    </row>
    <row r="4389" customFormat="false" ht="15" hidden="false" customHeight="false" outlineLevel="0" collapsed="false">
      <c r="A4389" s="24" t="s">
        <v>5212</v>
      </c>
      <c r="B4389" s="39" t="n">
        <v>46117</v>
      </c>
      <c r="C4389" s="24" t="s">
        <v>384</v>
      </c>
      <c r="D4389" s="24" t="s">
        <v>826</v>
      </c>
      <c r="E4389" s="24" t="s">
        <v>111</v>
      </c>
      <c r="F4389" s="38" t="n">
        <v>500</v>
      </c>
      <c r="G4389" s="42" t="n">
        <f aca="false">DATE(YEAR(B4389),MONTH(B4389),1)</f>
        <v>46113</v>
      </c>
      <c r="H4389" s="24" t="str">
        <f aca="false">INDEX(Customers!$B$2:$B$601,MATCH(C4389,Customers!$A$2:$A$601,0))</f>
        <v>Western</v>
      </c>
      <c r="I4389" s="43" t="n">
        <f aca="false">ROUND(MIN(INDEX(Assumptions!$D$13:$D$18,MATCH(E4389,Assumptions!$A$13:$A$18,0)),MAX(INDEX(Assumptions!$C$13:$C$18,MATCH(E4389,Assumptions!$A$13:$A$18,0)),INDEX(Assumptions!$B$13:$B$18,MATCH(E4389,Assumptions!$A$13:$A$18,0))*F4389)),2)</f>
        <v>20</v>
      </c>
    </row>
    <row r="4390" customFormat="false" ht="15" hidden="false" customHeight="false" outlineLevel="0" collapsed="false">
      <c r="A4390" s="24" t="s">
        <v>5213</v>
      </c>
      <c r="B4390" s="39" t="n">
        <v>46117</v>
      </c>
      <c r="C4390" s="24" t="s">
        <v>384</v>
      </c>
      <c r="D4390" s="24" t="s">
        <v>826</v>
      </c>
      <c r="E4390" s="24" t="s">
        <v>103</v>
      </c>
      <c r="F4390" s="38" t="n">
        <v>670</v>
      </c>
      <c r="G4390" s="42" t="n">
        <f aca="false">DATE(YEAR(B4390),MONTH(B4390),1)</f>
        <v>46113</v>
      </c>
      <c r="H4390" s="24" t="str">
        <f aca="false">INDEX(Customers!$B$2:$B$601,MATCH(C4390,Customers!$A$2:$A$601,0))</f>
        <v>Western</v>
      </c>
      <c r="I4390" s="43" t="n">
        <f aca="false">ROUND(MIN(INDEX(Assumptions!$D$13:$D$18,MATCH(E4390,Assumptions!$A$13:$A$18,0)),MAX(INDEX(Assumptions!$C$13:$C$18,MATCH(E4390,Assumptions!$A$13:$A$18,0)),INDEX(Assumptions!$B$13:$B$18,MATCH(E4390,Assumptions!$A$13:$A$18,0))*F4390)),2)</f>
        <v>6.7</v>
      </c>
    </row>
    <row r="4391" customFormat="false" ht="15" hidden="false" customHeight="false" outlineLevel="0" collapsed="false">
      <c r="A4391" s="24" t="s">
        <v>5214</v>
      </c>
      <c r="B4391" s="39" t="n">
        <v>46117</v>
      </c>
      <c r="C4391" s="24" t="s">
        <v>411</v>
      </c>
      <c r="D4391" s="24" t="s">
        <v>826</v>
      </c>
      <c r="E4391" s="24" t="s">
        <v>103</v>
      </c>
      <c r="F4391" s="38" t="n">
        <v>3070</v>
      </c>
      <c r="G4391" s="42" t="n">
        <f aca="false">DATE(YEAR(B4391),MONTH(B4391),1)</f>
        <v>46113</v>
      </c>
      <c r="H4391" s="24" t="str">
        <f aca="false">INDEX(Customers!$B$2:$B$601,MATCH(C4391,Customers!$A$2:$A$601,0))</f>
        <v>Nairobi</v>
      </c>
      <c r="I4391" s="43" t="n">
        <f aca="false">ROUND(MIN(INDEX(Assumptions!$D$13:$D$18,MATCH(E4391,Assumptions!$A$13:$A$18,0)),MAX(INDEX(Assumptions!$C$13:$C$18,MATCH(E4391,Assumptions!$A$13:$A$18,0)),INDEX(Assumptions!$B$13:$B$18,MATCH(E4391,Assumptions!$A$13:$A$18,0))*F4391)),2)</f>
        <v>30.7</v>
      </c>
    </row>
    <row r="4392" customFormat="false" ht="15" hidden="false" customHeight="false" outlineLevel="0" collapsed="false">
      <c r="A4392" s="24" t="s">
        <v>5215</v>
      </c>
      <c r="B4392" s="39" t="n">
        <v>46117</v>
      </c>
      <c r="C4392" s="24" t="s">
        <v>416</v>
      </c>
      <c r="D4392" s="24" t="s">
        <v>826</v>
      </c>
      <c r="E4392" s="24" t="s">
        <v>113</v>
      </c>
      <c r="F4392" s="38" t="n">
        <v>99</v>
      </c>
      <c r="G4392" s="42" t="n">
        <f aca="false">DATE(YEAR(B4392),MONTH(B4392),1)</f>
        <v>46113</v>
      </c>
      <c r="H4392" s="24" t="str">
        <f aca="false">INDEX(Customers!$B$2:$B$601,MATCH(C4392,Customers!$A$2:$A$601,0))</f>
        <v>Rift Valley</v>
      </c>
      <c r="I4392" s="43" t="n">
        <f aca="false">ROUND(MIN(INDEX(Assumptions!$D$13:$D$18,MATCH(E4392,Assumptions!$A$13:$A$18,0)),MAX(INDEX(Assumptions!$C$13:$C$18,MATCH(E4392,Assumptions!$A$13:$A$18,0)),INDEX(Assumptions!$B$13:$B$18,MATCH(E4392,Assumptions!$A$13:$A$18,0))*F4392)),2)</f>
        <v>4.95</v>
      </c>
    </row>
    <row r="4393" customFormat="false" ht="15" hidden="false" customHeight="false" outlineLevel="0" collapsed="false">
      <c r="A4393" s="24" t="s">
        <v>5216</v>
      </c>
      <c r="B4393" s="39" t="n">
        <v>46117</v>
      </c>
      <c r="C4393" s="24" t="s">
        <v>421</v>
      </c>
      <c r="D4393" s="24" t="s">
        <v>826</v>
      </c>
      <c r="E4393" s="24" t="s">
        <v>103</v>
      </c>
      <c r="F4393" s="38" t="n">
        <v>6830</v>
      </c>
      <c r="G4393" s="42" t="n">
        <f aca="false">DATE(YEAR(B4393),MONTH(B4393),1)</f>
        <v>46113</v>
      </c>
      <c r="H4393" s="24" t="str">
        <f aca="false">INDEX(Customers!$B$2:$B$601,MATCH(C4393,Customers!$A$2:$A$601,0))</f>
        <v>Western</v>
      </c>
      <c r="I4393" s="43" t="n">
        <f aca="false">ROUND(MIN(INDEX(Assumptions!$D$13:$D$18,MATCH(E4393,Assumptions!$A$13:$A$18,0)),MAX(INDEX(Assumptions!$C$13:$C$18,MATCH(E4393,Assumptions!$A$13:$A$18,0)),INDEX(Assumptions!$B$13:$B$18,MATCH(E4393,Assumptions!$A$13:$A$18,0))*F4393)),2)</f>
        <v>68.3</v>
      </c>
    </row>
    <row r="4394" customFormat="false" ht="15" hidden="false" customHeight="false" outlineLevel="0" collapsed="false">
      <c r="A4394" s="24" t="s">
        <v>5217</v>
      </c>
      <c r="B4394" s="39" t="n">
        <v>46117</v>
      </c>
      <c r="C4394" s="24" t="s">
        <v>439</v>
      </c>
      <c r="D4394" s="24" t="s">
        <v>180</v>
      </c>
      <c r="E4394" s="24" t="s">
        <v>105</v>
      </c>
      <c r="F4394" s="38" t="n">
        <v>2570</v>
      </c>
      <c r="G4394" s="42" t="n">
        <f aca="false">DATE(YEAR(B4394),MONTH(B4394),1)</f>
        <v>46113</v>
      </c>
      <c r="H4394" s="24" t="str">
        <f aca="false">INDEX(Customers!$B$2:$B$601,MATCH(C4394,Customers!$A$2:$A$601,0))</f>
        <v>Rift Valley</v>
      </c>
      <c r="I4394" s="43" t="n">
        <f aca="false">ROUND(MIN(INDEX(Assumptions!$D$13:$D$18,MATCH(E4394,Assumptions!$A$13:$A$18,0)),MAX(INDEX(Assumptions!$C$13:$C$18,MATCH(E4394,Assumptions!$A$13:$A$18,0)),INDEX(Assumptions!$B$13:$B$18,MATCH(E4394,Assumptions!$A$13:$A$18,0))*F4394)),2)</f>
        <v>38.55</v>
      </c>
    </row>
    <row r="4395" customFormat="false" ht="15" hidden="false" customHeight="false" outlineLevel="0" collapsed="false">
      <c r="A4395" s="24" t="s">
        <v>5218</v>
      </c>
      <c r="B4395" s="39" t="n">
        <v>46117</v>
      </c>
      <c r="C4395" s="24" t="s">
        <v>445</v>
      </c>
      <c r="D4395" s="24" t="s">
        <v>826</v>
      </c>
      <c r="E4395" s="24" t="s">
        <v>109</v>
      </c>
      <c r="F4395" s="38" t="n">
        <v>10350</v>
      </c>
      <c r="G4395" s="42" t="n">
        <f aca="false">DATE(YEAR(B4395),MONTH(B4395),1)</f>
        <v>46113</v>
      </c>
      <c r="H4395" s="24" t="str">
        <f aca="false">INDEX(Customers!$B$2:$B$601,MATCH(C4395,Customers!$A$2:$A$601,0))</f>
        <v>Central</v>
      </c>
      <c r="I4395" s="43" t="n">
        <f aca="false">ROUND(MIN(INDEX(Assumptions!$D$13:$D$18,MATCH(E4395,Assumptions!$A$13:$A$18,0)),MAX(INDEX(Assumptions!$C$13:$C$18,MATCH(E4395,Assumptions!$A$13:$A$18,0)),INDEX(Assumptions!$B$13:$B$18,MATCH(E4395,Assumptions!$A$13:$A$18,0))*F4395)),2)</f>
        <v>40</v>
      </c>
    </row>
    <row r="4396" customFormat="false" ht="15" hidden="false" customHeight="false" outlineLevel="0" collapsed="false">
      <c r="A4396" s="24" t="s">
        <v>5219</v>
      </c>
      <c r="B4396" s="39" t="n">
        <v>46117</v>
      </c>
      <c r="C4396" s="24" t="s">
        <v>451</v>
      </c>
      <c r="D4396" s="24" t="s">
        <v>826</v>
      </c>
      <c r="E4396" s="24" t="s">
        <v>109</v>
      </c>
      <c r="F4396" s="38" t="n">
        <v>7770</v>
      </c>
      <c r="G4396" s="42" t="n">
        <f aca="false">DATE(YEAR(B4396),MONTH(B4396),1)</f>
        <v>46113</v>
      </c>
      <c r="H4396" s="24" t="str">
        <f aca="false">INDEX(Customers!$B$2:$B$601,MATCH(C4396,Customers!$A$2:$A$601,0))</f>
        <v>Nairobi</v>
      </c>
      <c r="I4396" s="43" t="n">
        <f aca="false">ROUND(MIN(INDEX(Assumptions!$D$13:$D$18,MATCH(E4396,Assumptions!$A$13:$A$18,0)),MAX(INDEX(Assumptions!$C$13:$C$18,MATCH(E4396,Assumptions!$A$13:$A$18,0)),INDEX(Assumptions!$B$13:$B$18,MATCH(E4396,Assumptions!$A$13:$A$18,0))*F4396)),2)</f>
        <v>31.08</v>
      </c>
    </row>
    <row r="4397" customFormat="false" ht="15" hidden="false" customHeight="false" outlineLevel="0" collapsed="false">
      <c r="A4397" s="24" t="s">
        <v>5220</v>
      </c>
      <c r="B4397" s="39" t="n">
        <v>46117</v>
      </c>
      <c r="C4397" s="24" t="s">
        <v>476</v>
      </c>
      <c r="D4397" s="24" t="s">
        <v>826</v>
      </c>
      <c r="E4397" s="24" t="s">
        <v>103</v>
      </c>
      <c r="F4397" s="38" t="n">
        <v>890</v>
      </c>
      <c r="G4397" s="42" t="n">
        <f aca="false">DATE(YEAR(B4397),MONTH(B4397),1)</f>
        <v>46113</v>
      </c>
      <c r="H4397" s="24" t="str">
        <f aca="false">INDEX(Customers!$B$2:$B$601,MATCH(C4397,Customers!$A$2:$A$601,0))</f>
        <v>Coast</v>
      </c>
      <c r="I4397" s="43" t="n">
        <f aca="false">ROUND(MIN(INDEX(Assumptions!$D$13:$D$18,MATCH(E4397,Assumptions!$A$13:$A$18,0)),MAX(INDEX(Assumptions!$C$13:$C$18,MATCH(E4397,Assumptions!$A$13:$A$18,0)),INDEX(Assumptions!$B$13:$B$18,MATCH(E4397,Assumptions!$A$13:$A$18,0))*F4397)),2)</f>
        <v>8.9</v>
      </c>
    </row>
    <row r="4398" customFormat="false" ht="15" hidden="false" customHeight="false" outlineLevel="0" collapsed="false">
      <c r="A4398" s="24" t="s">
        <v>5221</v>
      </c>
      <c r="B4398" s="39" t="n">
        <v>46117</v>
      </c>
      <c r="C4398" s="24" t="s">
        <v>479</v>
      </c>
      <c r="D4398" s="24" t="s">
        <v>826</v>
      </c>
      <c r="E4398" s="24" t="s">
        <v>109</v>
      </c>
      <c r="F4398" s="38" t="n">
        <v>3890</v>
      </c>
      <c r="G4398" s="42" t="n">
        <f aca="false">DATE(YEAR(B4398),MONTH(B4398),1)</f>
        <v>46113</v>
      </c>
      <c r="H4398" s="24" t="str">
        <f aca="false">INDEX(Customers!$B$2:$B$601,MATCH(C4398,Customers!$A$2:$A$601,0))</f>
        <v>Eastern</v>
      </c>
      <c r="I4398" s="43" t="n">
        <f aca="false">ROUND(MIN(INDEX(Assumptions!$D$13:$D$18,MATCH(E4398,Assumptions!$A$13:$A$18,0)),MAX(INDEX(Assumptions!$C$13:$C$18,MATCH(E4398,Assumptions!$A$13:$A$18,0)),INDEX(Assumptions!$B$13:$B$18,MATCH(E4398,Assumptions!$A$13:$A$18,0))*F4398)),2)</f>
        <v>15.56</v>
      </c>
    </row>
    <row r="4399" customFormat="false" ht="15" hidden="false" customHeight="false" outlineLevel="0" collapsed="false">
      <c r="A4399" s="24" t="s">
        <v>5222</v>
      </c>
      <c r="B4399" s="39" t="n">
        <v>46117</v>
      </c>
      <c r="C4399" s="24" t="s">
        <v>480</v>
      </c>
      <c r="D4399" s="24" t="s">
        <v>184</v>
      </c>
      <c r="E4399" s="24" t="s">
        <v>107</v>
      </c>
      <c r="F4399" s="38" t="n">
        <v>42360</v>
      </c>
      <c r="G4399" s="42" t="n">
        <f aca="false">DATE(YEAR(B4399),MONTH(B4399),1)</f>
        <v>46113</v>
      </c>
      <c r="H4399" s="24" t="str">
        <f aca="false">INDEX(Customers!$B$2:$B$601,MATCH(C4399,Customers!$A$2:$A$601,0))</f>
        <v>Rift Valley</v>
      </c>
      <c r="I4399" s="43" t="n">
        <f aca="false">ROUND(MIN(INDEX(Assumptions!$D$13:$D$18,MATCH(E4399,Assumptions!$A$13:$A$18,0)),MAX(INDEX(Assumptions!$C$13:$C$18,MATCH(E4399,Assumptions!$A$13:$A$18,0)),INDEX(Assumptions!$B$13:$B$18,MATCH(E4399,Assumptions!$A$13:$A$18,0))*F4399)),2)</f>
        <v>0</v>
      </c>
    </row>
    <row r="4400" customFormat="false" ht="15" hidden="false" customHeight="false" outlineLevel="0" collapsed="false">
      <c r="A4400" s="24" t="s">
        <v>5223</v>
      </c>
      <c r="B4400" s="39" t="n">
        <v>46117</v>
      </c>
      <c r="C4400" s="24" t="s">
        <v>502</v>
      </c>
      <c r="D4400" s="24" t="s">
        <v>150</v>
      </c>
      <c r="E4400" s="24" t="s">
        <v>107</v>
      </c>
      <c r="F4400" s="38" t="n">
        <v>15130</v>
      </c>
      <c r="G4400" s="42" t="n">
        <f aca="false">DATE(YEAR(B4400),MONTH(B4400),1)</f>
        <v>46113</v>
      </c>
      <c r="H4400" s="24" t="str">
        <f aca="false">INDEX(Customers!$B$2:$B$601,MATCH(C4400,Customers!$A$2:$A$601,0))</f>
        <v>Nairobi</v>
      </c>
      <c r="I4400" s="43" t="n">
        <f aca="false">ROUND(MIN(INDEX(Assumptions!$D$13:$D$18,MATCH(E4400,Assumptions!$A$13:$A$18,0)),MAX(INDEX(Assumptions!$C$13:$C$18,MATCH(E4400,Assumptions!$A$13:$A$18,0)),INDEX(Assumptions!$B$13:$B$18,MATCH(E4400,Assumptions!$A$13:$A$18,0))*F4400)),2)</f>
        <v>0</v>
      </c>
    </row>
    <row r="4401" customFormat="false" ht="15" hidden="false" customHeight="false" outlineLevel="0" collapsed="false">
      <c r="A4401" s="24" t="s">
        <v>5224</v>
      </c>
      <c r="B4401" s="39" t="n">
        <v>46117</v>
      </c>
      <c r="C4401" s="24" t="s">
        <v>504</v>
      </c>
      <c r="D4401" s="24" t="s">
        <v>826</v>
      </c>
      <c r="E4401" s="24" t="s">
        <v>109</v>
      </c>
      <c r="F4401" s="38" t="n">
        <v>20800</v>
      </c>
      <c r="G4401" s="42" t="n">
        <f aca="false">DATE(YEAR(B4401),MONTH(B4401),1)</f>
        <v>46113</v>
      </c>
      <c r="H4401" s="24" t="str">
        <f aca="false">INDEX(Customers!$B$2:$B$601,MATCH(C4401,Customers!$A$2:$A$601,0))</f>
        <v>Coast</v>
      </c>
      <c r="I4401" s="43" t="n">
        <f aca="false">ROUND(MIN(INDEX(Assumptions!$D$13:$D$18,MATCH(E4401,Assumptions!$A$13:$A$18,0)),MAX(INDEX(Assumptions!$C$13:$C$18,MATCH(E4401,Assumptions!$A$13:$A$18,0)),INDEX(Assumptions!$B$13:$B$18,MATCH(E4401,Assumptions!$A$13:$A$18,0))*F4401)),2)</f>
        <v>40</v>
      </c>
    </row>
    <row r="4402" customFormat="false" ht="15" hidden="false" customHeight="false" outlineLevel="0" collapsed="false">
      <c r="A4402" s="24" t="s">
        <v>5225</v>
      </c>
      <c r="B4402" s="39" t="n">
        <v>46117</v>
      </c>
      <c r="C4402" s="24" t="s">
        <v>528</v>
      </c>
      <c r="D4402" s="24" t="s">
        <v>164</v>
      </c>
      <c r="E4402" s="24" t="s">
        <v>107</v>
      </c>
      <c r="F4402" s="38" t="n">
        <v>9960</v>
      </c>
      <c r="G4402" s="42" t="n">
        <f aca="false">DATE(YEAR(B4402),MONTH(B4402),1)</f>
        <v>46113</v>
      </c>
      <c r="H4402" s="24" t="str">
        <f aca="false">INDEX(Customers!$B$2:$B$601,MATCH(C4402,Customers!$A$2:$A$601,0))</f>
        <v>Central</v>
      </c>
      <c r="I4402" s="43" t="n">
        <f aca="false">ROUND(MIN(INDEX(Assumptions!$D$13:$D$18,MATCH(E4402,Assumptions!$A$13:$A$18,0)),MAX(INDEX(Assumptions!$C$13:$C$18,MATCH(E4402,Assumptions!$A$13:$A$18,0)),INDEX(Assumptions!$B$13:$B$18,MATCH(E4402,Assumptions!$A$13:$A$18,0))*F4402)),2)</f>
        <v>0</v>
      </c>
    </row>
    <row r="4403" customFormat="false" ht="15" hidden="false" customHeight="false" outlineLevel="0" collapsed="false">
      <c r="A4403" s="24" t="s">
        <v>5226</v>
      </c>
      <c r="B4403" s="39" t="n">
        <v>46117</v>
      </c>
      <c r="C4403" s="24" t="s">
        <v>542</v>
      </c>
      <c r="D4403" s="24" t="s">
        <v>826</v>
      </c>
      <c r="E4403" s="24" t="s">
        <v>111</v>
      </c>
      <c r="F4403" s="38" t="n">
        <v>100</v>
      </c>
      <c r="G4403" s="42" t="n">
        <f aca="false">DATE(YEAR(B4403),MONTH(B4403),1)</f>
        <v>46113</v>
      </c>
      <c r="H4403" s="24" t="str">
        <f aca="false">INDEX(Customers!$B$2:$B$601,MATCH(C4403,Customers!$A$2:$A$601,0))</f>
        <v>Western</v>
      </c>
      <c r="I4403" s="43" t="n">
        <f aca="false">ROUND(MIN(INDEX(Assumptions!$D$13:$D$18,MATCH(E4403,Assumptions!$A$13:$A$18,0)),MAX(INDEX(Assumptions!$C$13:$C$18,MATCH(E4403,Assumptions!$A$13:$A$18,0)),INDEX(Assumptions!$B$13:$B$18,MATCH(E4403,Assumptions!$A$13:$A$18,0))*F4403)),2)</f>
        <v>4</v>
      </c>
    </row>
    <row r="4404" customFormat="false" ht="15" hidden="false" customHeight="false" outlineLevel="0" collapsed="false">
      <c r="A4404" s="24" t="s">
        <v>5227</v>
      </c>
      <c r="B4404" s="39" t="n">
        <v>46117</v>
      </c>
      <c r="C4404" s="24" t="s">
        <v>543</v>
      </c>
      <c r="D4404" s="24" t="s">
        <v>826</v>
      </c>
      <c r="E4404" s="24" t="s">
        <v>103</v>
      </c>
      <c r="F4404" s="38" t="n">
        <v>2050</v>
      </c>
      <c r="G4404" s="42" t="n">
        <f aca="false">DATE(YEAR(B4404),MONTH(B4404),1)</f>
        <v>46113</v>
      </c>
      <c r="H4404" s="24" t="str">
        <f aca="false">INDEX(Customers!$B$2:$B$601,MATCH(C4404,Customers!$A$2:$A$601,0))</f>
        <v>Central</v>
      </c>
      <c r="I4404" s="43" t="n">
        <f aca="false">ROUND(MIN(INDEX(Assumptions!$D$13:$D$18,MATCH(E4404,Assumptions!$A$13:$A$18,0)),MAX(INDEX(Assumptions!$C$13:$C$18,MATCH(E4404,Assumptions!$A$13:$A$18,0)),INDEX(Assumptions!$B$13:$B$18,MATCH(E4404,Assumptions!$A$13:$A$18,0))*F4404)),2)</f>
        <v>20.5</v>
      </c>
    </row>
    <row r="4405" customFormat="false" ht="15" hidden="false" customHeight="false" outlineLevel="0" collapsed="false">
      <c r="A4405" s="24" t="s">
        <v>5228</v>
      </c>
      <c r="B4405" s="39" t="n">
        <v>46117</v>
      </c>
      <c r="C4405" s="24" t="s">
        <v>552</v>
      </c>
      <c r="D4405" s="24" t="s">
        <v>204</v>
      </c>
      <c r="E4405" s="24" t="s">
        <v>107</v>
      </c>
      <c r="F4405" s="38" t="n">
        <v>3270</v>
      </c>
      <c r="G4405" s="42" t="n">
        <f aca="false">DATE(YEAR(B4405),MONTH(B4405),1)</f>
        <v>46113</v>
      </c>
      <c r="H4405" s="24" t="str">
        <f aca="false">INDEX(Customers!$B$2:$B$601,MATCH(C4405,Customers!$A$2:$A$601,0))</f>
        <v>Eastern</v>
      </c>
      <c r="I4405" s="43" t="n">
        <f aca="false">ROUND(MIN(INDEX(Assumptions!$D$13:$D$18,MATCH(E4405,Assumptions!$A$13:$A$18,0)),MAX(INDEX(Assumptions!$C$13:$C$18,MATCH(E4405,Assumptions!$A$13:$A$18,0)),INDEX(Assumptions!$B$13:$B$18,MATCH(E4405,Assumptions!$A$13:$A$18,0))*F4405)),2)</f>
        <v>0</v>
      </c>
    </row>
    <row r="4406" customFormat="false" ht="15" hidden="false" customHeight="false" outlineLevel="0" collapsed="false">
      <c r="A4406" s="24" t="s">
        <v>5229</v>
      </c>
      <c r="B4406" s="39" t="n">
        <v>46117</v>
      </c>
      <c r="C4406" s="24" t="s">
        <v>588</v>
      </c>
      <c r="D4406" s="24" t="s">
        <v>156</v>
      </c>
      <c r="E4406" s="24" t="s">
        <v>107</v>
      </c>
      <c r="F4406" s="38" t="n">
        <v>24580</v>
      </c>
      <c r="G4406" s="42" t="n">
        <f aca="false">DATE(YEAR(B4406),MONTH(B4406),1)</f>
        <v>46113</v>
      </c>
      <c r="H4406" s="24" t="str">
        <f aca="false">INDEX(Customers!$B$2:$B$601,MATCH(C4406,Customers!$A$2:$A$601,0))</f>
        <v>Nairobi</v>
      </c>
      <c r="I4406" s="43" t="n">
        <f aca="false">ROUND(MIN(INDEX(Assumptions!$D$13:$D$18,MATCH(E4406,Assumptions!$A$13:$A$18,0)),MAX(INDEX(Assumptions!$C$13:$C$18,MATCH(E4406,Assumptions!$A$13:$A$18,0)),INDEX(Assumptions!$B$13:$B$18,MATCH(E4406,Assumptions!$A$13:$A$18,0))*F4406)),2)</f>
        <v>0</v>
      </c>
    </row>
    <row r="4407" customFormat="false" ht="15" hidden="false" customHeight="false" outlineLevel="0" collapsed="false">
      <c r="A4407" s="24" t="s">
        <v>5230</v>
      </c>
      <c r="B4407" s="39" t="n">
        <v>46117</v>
      </c>
      <c r="C4407" s="24" t="s">
        <v>591</v>
      </c>
      <c r="D4407" s="24" t="s">
        <v>163</v>
      </c>
      <c r="E4407" s="24" t="s">
        <v>107</v>
      </c>
      <c r="F4407" s="38" t="n">
        <v>810</v>
      </c>
      <c r="G4407" s="42" t="n">
        <f aca="false">DATE(YEAR(B4407),MONTH(B4407),1)</f>
        <v>46113</v>
      </c>
      <c r="H4407" s="24" t="str">
        <f aca="false">INDEX(Customers!$B$2:$B$601,MATCH(C4407,Customers!$A$2:$A$601,0))</f>
        <v>Central</v>
      </c>
      <c r="I4407" s="43" t="n">
        <f aca="false">ROUND(MIN(INDEX(Assumptions!$D$13:$D$18,MATCH(E4407,Assumptions!$A$13:$A$18,0)),MAX(INDEX(Assumptions!$C$13:$C$18,MATCH(E4407,Assumptions!$A$13:$A$18,0)),INDEX(Assumptions!$B$13:$B$18,MATCH(E4407,Assumptions!$A$13:$A$18,0))*F4407)),2)</f>
        <v>0</v>
      </c>
    </row>
    <row r="4408" customFormat="false" ht="15" hidden="false" customHeight="false" outlineLevel="0" collapsed="false">
      <c r="A4408" s="24" t="s">
        <v>5231</v>
      </c>
      <c r="B4408" s="39" t="n">
        <v>46117</v>
      </c>
      <c r="C4408" s="24" t="s">
        <v>620</v>
      </c>
      <c r="D4408" s="24" t="s">
        <v>181</v>
      </c>
      <c r="E4408" s="24" t="s">
        <v>107</v>
      </c>
      <c r="F4408" s="38" t="n">
        <v>2010</v>
      </c>
      <c r="G4408" s="42" t="n">
        <f aca="false">DATE(YEAR(B4408),MONTH(B4408),1)</f>
        <v>46113</v>
      </c>
      <c r="H4408" s="24" t="str">
        <f aca="false">INDEX(Customers!$B$2:$B$601,MATCH(C4408,Customers!$A$2:$A$601,0))</f>
        <v>Rift Valley</v>
      </c>
      <c r="I4408" s="43" t="n">
        <f aca="false">ROUND(MIN(INDEX(Assumptions!$D$13:$D$18,MATCH(E4408,Assumptions!$A$13:$A$18,0)),MAX(INDEX(Assumptions!$C$13:$C$18,MATCH(E4408,Assumptions!$A$13:$A$18,0)),INDEX(Assumptions!$B$13:$B$18,MATCH(E4408,Assumptions!$A$13:$A$18,0))*F4408)),2)</f>
        <v>0</v>
      </c>
    </row>
    <row r="4409" customFormat="false" ht="15" hidden="false" customHeight="false" outlineLevel="0" collapsed="false">
      <c r="A4409" s="24" t="s">
        <v>5232</v>
      </c>
      <c r="B4409" s="39" t="n">
        <v>46117</v>
      </c>
      <c r="C4409" s="24" t="s">
        <v>626</v>
      </c>
      <c r="D4409" s="24" t="s">
        <v>826</v>
      </c>
      <c r="E4409" s="24" t="s">
        <v>111</v>
      </c>
      <c r="F4409" s="38" t="n">
        <v>20</v>
      </c>
      <c r="G4409" s="42" t="n">
        <f aca="false">DATE(YEAR(B4409),MONTH(B4409),1)</f>
        <v>46113</v>
      </c>
      <c r="H4409" s="24" t="str">
        <f aca="false">INDEX(Customers!$B$2:$B$601,MATCH(C4409,Customers!$A$2:$A$601,0))</f>
        <v>Coast</v>
      </c>
      <c r="I4409" s="43" t="n">
        <f aca="false">ROUND(MIN(INDEX(Assumptions!$D$13:$D$18,MATCH(E4409,Assumptions!$A$13:$A$18,0)),MAX(INDEX(Assumptions!$C$13:$C$18,MATCH(E4409,Assumptions!$A$13:$A$18,0)),INDEX(Assumptions!$B$13:$B$18,MATCH(E4409,Assumptions!$A$13:$A$18,0))*F4409)),2)</f>
        <v>0.8</v>
      </c>
    </row>
    <row r="4410" customFormat="false" ht="15" hidden="false" customHeight="false" outlineLevel="0" collapsed="false">
      <c r="A4410" s="24" t="s">
        <v>5233</v>
      </c>
      <c r="B4410" s="39" t="n">
        <v>46117</v>
      </c>
      <c r="C4410" s="24" t="s">
        <v>630</v>
      </c>
      <c r="D4410" s="24" t="s">
        <v>197</v>
      </c>
      <c r="E4410" s="24" t="s">
        <v>105</v>
      </c>
      <c r="F4410" s="38" t="n">
        <v>1210</v>
      </c>
      <c r="G4410" s="42" t="n">
        <f aca="false">DATE(YEAR(B4410),MONTH(B4410),1)</f>
        <v>46113</v>
      </c>
      <c r="H4410" s="24" t="str">
        <f aca="false">INDEX(Customers!$B$2:$B$601,MATCH(C4410,Customers!$A$2:$A$601,0))</f>
        <v>Western</v>
      </c>
      <c r="I4410" s="43" t="n">
        <f aca="false">ROUND(MIN(INDEX(Assumptions!$D$13:$D$18,MATCH(E4410,Assumptions!$A$13:$A$18,0)),MAX(INDEX(Assumptions!$C$13:$C$18,MATCH(E4410,Assumptions!$A$13:$A$18,0)),INDEX(Assumptions!$B$13:$B$18,MATCH(E4410,Assumptions!$A$13:$A$18,0))*F4410)),2)</f>
        <v>18.15</v>
      </c>
    </row>
    <row r="4411" customFormat="false" ht="15" hidden="false" customHeight="false" outlineLevel="0" collapsed="false">
      <c r="A4411" s="24" t="s">
        <v>5234</v>
      </c>
      <c r="B4411" s="39" t="n">
        <v>46117</v>
      </c>
      <c r="C4411" s="24" t="s">
        <v>635</v>
      </c>
      <c r="D4411" s="24" t="s">
        <v>164</v>
      </c>
      <c r="E4411" s="24" t="s">
        <v>105</v>
      </c>
      <c r="F4411" s="38" t="n">
        <v>2090</v>
      </c>
      <c r="G4411" s="42" t="n">
        <f aca="false">DATE(YEAR(B4411),MONTH(B4411),1)</f>
        <v>46113</v>
      </c>
      <c r="H4411" s="24" t="str">
        <f aca="false">INDEX(Customers!$B$2:$B$601,MATCH(C4411,Customers!$A$2:$A$601,0))</f>
        <v>Central</v>
      </c>
      <c r="I4411" s="43" t="n">
        <f aca="false">ROUND(MIN(INDEX(Assumptions!$D$13:$D$18,MATCH(E4411,Assumptions!$A$13:$A$18,0)),MAX(INDEX(Assumptions!$C$13:$C$18,MATCH(E4411,Assumptions!$A$13:$A$18,0)),INDEX(Assumptions!$B$13:$B$18,MATCH(E4411,Assumptions!$A$13:$A$18,0))*F4411)),2)</f>
        <v>31.35</v>
      </c>
    </row>
    <row r="4412" customFormat="false" ht="15" hidden="false" customHeight="false" outlineLevel="0" collapsed="false">
      <c r="A4412" s="24" t="s">
        <v>5235</v>
      </c>
      <c r="B4412" s="39" t="n">
        <v>46117</v>
      </c>
      <c r="C4412" s="24" t="s">
        <v>638</v>
      </c>
      <c r="D4412" s="24" t="s">
        <v>826</v>
      </c>
      <c r="E4412" s="24" t="s">
        <v>103</v>
      </c>
      <c r="F4412" s="38" t="n">
        <v>1270</v>
      </c>
      <c r="G4412" s="42" t="n">
        <f aca="false">DATE(YEAR(B4412),MONTH(B4412),1)</f>
        <v>46113</v>
      </c>
      <c r="H4412" s="24" t="str">
        <f aca="false">INDEX(Customers!$B$2:$B$601,MATCH(C4412,Customers!$A$2:$A$601,0))</f>
        <v>Rift Valley</v>
      </c>
      <c r="I4412" s="43" t="n">
        <f aca="false">ROUND(MIN(INDEX(Assumptions!$D$13:$D$18,MATCH(E4412,Assumptions!$A$13:$A$18,0)),MAX(INDEX(Assumptions!$C$13:$C$18,MATCH(E4412,Assumptions!$A$13:$A$18,0)),INDEX(Assumptions!$B$13:$B$18,MATCH(E4412,Assumptions!$A$13:$A$18,0))*F4412)),2)</f>
        <v>12.7</v>
      </c>
    </row>
    <row r="4413" customFormat="false" ht="15" hidden="false" customHeight="false" outlineLevel="0" collapsed="false">
      <c r="A4413" s="24" t="s">
        <v>5236</v>
      </c>
      <c r="B4413" s="39" t="n">
        <v>46117</v>
      </c>
      <c r="C4413" s="24" t="s">
        <v>650</v>
      </c>
      <c r="D4413" s="24" t="s">
        <v>826</v>
      </c>
      <c r="E4413" s="24" t="s">
        <v>103</v>
      </c>
      <c r="F4413" s="38" t="n">
        <v>2750</v>
      </c>
      <c r="G4413" s="42" t="n">
        <f aca="false">DATE(YEAR(B4413),MONTH(B4413),1)</f>
        <v>46113</v>
      </c>
      <c r="H4413" s="24" t="str">
        <f aca="false">INDEX(Customers!$B$2:$B$601,MATCH(C4413,Customers!$A$2:$A$601,0))</f>
        <v>Eastern</v>
      </c>
      <c r="I4413" s="43" t="n">
        <f aca="false">ROUND(MIN(INDEX(Assumptions!$D$13:$D$18,MATCH(E4413,Assumptions!$A$13:$A$18,0)),MAX(INDEX(Assumptions!$C$13:$C$18,MATCH(E4413,Assumptions!$A$13:$A$18,0)),INDEX(Assumptions!$B$13:$B$18,MATCH(E4413,Assumptions!$A$13:$A$18,0))*F4413)),2)</f>
        <v>27.5</v>
      </c>
    </row>
    <row r="4414" customFormat="false" ht="15" hidden="false" customHeight="false" outlineLevel="0" collapsed="false">
      <c r="A4414" s="24" t="s">
        <v>5237</v>
      </c>
      <c r="B4414" s="39" t="n">
        <v>46117</v>
      </c>
      <c r="C4414" s="24" t="s">
        <v>652</v>
      </c>
      <c r="D4414" s="24" t="s">
        <v>152</v>
      </c>
      <c r="E4414" s="24" t="s">
        <v>105</v>
      </c>
      <c r="F4414" s="38" t="n">
        <v>7340</v>
      </c>
      <c r="G4414" s="42" t="n">
        <f aca="false">DATE(YEAR(B4414),MONTH(B4414),1)</f>
        <v>46113</v>
      </c>
      <c r="H4414" s="24" t="str">
        <f aca="false">INDEX(Customers!$B$2:$B$601,MATCH(C4414,Customers!$A$2:$A$601,0))</f>
        <v>Nairobi</v>
      </c>
      <c r="I4414" s="43" t="n">
        <f aca="false">ROUND(MIN(INDEX(Assumptions!$D$13:$D$18,MATCH(E4414,Assumptions!$A$13:$A$18,0)),MAX(INDEX(Assumptions!$C$13:$C$18,MATCH(E4414,Assumptions!$A$13:$A$18,0)),INDEX(Assumptions!$B$13:$B$18,MATCH(E4414,Assumptions!$A$13:$A$18,0))*F4414)),2)</f>
        <v>110.1</v>
      </c>
    </row>
    <row r="4415" customFormat="false" ht="15" hidden="false" customHeight="false" outlineLevel="0" collapsed="false">
      <c r="A4415" s="24" t="s">
        <v>5238</v>
      </c>
      <c r="B4415" s="39" t="n">
        <v>46117</v>
      </c>
      <c r="C4415" s="24" t="s">
        <v>661</v>
      </c>
      <c r="D4415" s="24" t="s">
        <v>826</v>
      </c>
      <c r="E4415" s="24" t="s">
        <v>109</v>
      </c>
      <c r="F4415" s="38" t="n">
        <v>29450</v>
      </c>
      <c r="G4415" s="42" t="n">
        <f aca="false">DATE(YEAR(B4415),MONTH(B4415),1)</f>
        <v>46113</v>
      </c>
      <c r="H4415" s="24" t="str">
        <f aca="false">INDEX(Customers!$B$2:$B$601,MATCH(C4415,Customers!$A$2:$A$601,0))</f>
        <v>Coast</v>
      </c>
      <c r="I4415" s="43" t="n">
        <f aca="false">ROUND(MIN(INDEX(Assumptions!$D$13:$D$18,MATCH(E4415,Assumptions!$A$13:$A$18,0)),MAX(INDEX(Assumptions!$C$13:$C$18,MATCH(E4415,Assumptions!$A$13:$A$18,0)),INDEX(Assumptions!$B$13:$B$18,MATCH(E4415,Assumptions!$A$13:$A$18,0))*F4415)),2)</f>
        <v>40</v>
      </c>
    </row>
    <row r="4416" customFormat="false" ht="15" hidden="false" customHeight="false" outlineLevel="0" collapsed="false">
      <c r="A4416" s="24" t="s">
        <v>5239</v>
      </c>
      <c r="B4416" s="39" t="n">
        <v>46117</v>
      </c>
      <c r="C4416" s="24" t="s">
        <v>665</v>
      </c>
      <c r="D4416" s="24" t="s">
        <v>153</v>
      </c>
      <c r="E4416" s="24" t="s">
        <v>105</v>
      </c>
      <c r="F4416" s="38" t="n">
        <v>9910</v>
      </c>
      <c r="G4416" s="42" t="n">
        <f aca="false">DATE(YEAR(B4416),MONTH(B4416),1)</f>
        <v>46113</v>
      </c>
      <c r="H4416" s="24" t="str">
        <f aca="false">INDEX(Customers!$B$2:$B$601,MATCH(C4416,Customers!$A$2:$A$601,0))</f>
        <v>Nairobi</v>
      </c>
      <c r="I4416" s="43" t="n">
        <f aca="false">ROUND(MIN(INDEX(Assumptions!$D$13:$D$18,MATCH(E4416,Assumptions!$A$13:$A$18,0)),MAX(INDEX(Assumptions!$C$13:$C$18,MATCH(E4416,Assumptions!$A$13:$A$18,0)),INDEX(Assumptions!$B$13:$B$18,MATCH(E4416,Assumptions!$A$13:$A$18,0))*F4416)),2)</f>
        <v>148.65</v>
      </c>
    </row>
    <row r="4417" customFormat="false" ht="15" hidden="false" customHeight="false" outlineLevel="0" collapsed="false">
      <c r="A4417" s="24" t="s">
        <v>5240</v>
      </c>
      <c r="B4417" s="39" t="n">
        <v>46117</v>
      </c>
      <c r="C4417" s="24" t="s">
        <v>665</v>
      </c>
      <c r="D4417" s="24" t="s">
        <v>150</v>
      </c>
      <c r="E4417" s="24" t="s">
        <v>107</v>
      </c>
      <c r="F4417" s="38" t="n">
        <v>27100</v>
      </c>
      <c r="G4417" s="42" t="n">
        <f aca="false">DATE(YEAR(B4417),MONTH(B4417),1)</f>
        <v>46113</v>
      </c>
      <c r="H4417" s="24" t="str">
        <f aca="false">INDEX(Customers!$B$2:$B$601,MATCH(C4417,Customers!$A$2:$A$601,0))</f>
        <v>Nairobi</v>
      </c>
      <c r="I4417" s="43" t="n">
        <f aca="false">ROUND(MIN(INDEX(Assumptions!$D$13:$D$18,MATCH(E4417,Assumptions!$A$13:$A$18,0)),MAX(INDEX(Assumptions!$C$13:$C$18,MATCH(E4417,Assumptions!$A$13:$A$18,0)),INDEX(Assumptions!$B$13:$B$18,MATCH(E4417,Assumptions!$A$13:$A$18,0))*F4417)),2)</f>
        <v>0</v>
      </c>
    </row>
    <row r="4418" customFormat="false" ht="15" hidden="false" customHeight="false" outlineLevel="0" collapsed="false">
      <c r="A4418" s="24" t="s">
        <v>5241</v>
      </c>
      <c r="B4418" s="39" t="n">
        <v>46117</v>
      </c>
      <c r="C4418" s="24" t="s">
        <v>673</v>
      </c>
      <c r="D4418" s="24" t="s">
        <v>826</v>
      </c>
      <c r="E4418" s="24" t="s">
        <v>103</v>
      </c>
      <c r="F4418" s="38" t="n">
        <v>1040</v>
      </c>
      <c r="G4418" s="42" t="n">
        <f aca="false">DATE(YEAR(B4418),MONTH(B4418),1)</f>
        <v>46113</v>
      </c>
      <c r="H4418" s="24" t="str">
        <f aca="false">INDEX(Customers!$B$2:$B$601,MATCH(C4418,Customers!$A$2:$A$601,0))</f>
        <v>Nairobi</v>
      </c>
      <c r="I4418" s="43" t="n">
        <f aca="false">ROUND(MIN(INDEX(Assumptions!$D$13:$D$18,MATCH(E4418,Assumptions!$A$13:$A$18,0)),MAX(INDEX(Assumptions!$C$13:$C$18,MATCH(E4418,Assumptions!$A$13:$A$18,0)),INDEX(Assumptions!$B$13:$B$18,MATCH(E4418,Assumptions!$A$13:$A$18,0))*F4418)),2)</f>
        <v>10.4</v>
      </c>
    </row>
    <row r="4419" customFormat="false" ht="15" hidden="false" customHeight="false" outlineLevel="0" collapsed="false">
      <c r="A4419" s="24" t="s">
        <v>5242</v>
      </c>
      <c r="B4419" s="39" t="n">
        <v>46117</v>
      </c>
      <c r="C4419" s="24" t="s">
        <v>692</v>
      </c>
      <c r="D4419" s="24" t="s">
        <v>184</v>
      </c>
      <c r="E4419" s="24" t="s">
        <v>105</v>
      </c>
      <c r="F4419" s="38" t="n">
        <v>3740</v>
      </c>
      <c r="G4419" s="42" t="n">
        <f aca="false">DATE(YEAR(B4419),MONTH(B4419),1)</f>
        <v>46113</v>
      </c>
      <c r="H4419" s="24" t="str">
        <f aca="false">INDEX(Customers!$B$2:$B$601,MATCH(C4419,Customers!$A$2:$A$601,0))</f>
        <v>Coast</v>
      </c>
      <c r="I4419" s="43" t="n">
        <f aca="false">ROUND(MIN(INDEX(Assumptions!$D$13:$D$18,MATCH(E4419,Assumptions!$A$13:$A$18,0)),MAX(INDEX(Assumptions!$C$13:$C$18,MATCH(E4419,Assumptions!$A$13:$A$18,0)),INDEX(Assumptions!$B$13:$B$18,MATCH(E4419,Assumptions!$A$13:$A$18,0))*F4419)),2)</f>
        <v>56.1</v>
      </c>
    </row>
    <row r="4420" customFormat="false" ht="15" hidden="false" customHeight="false" outlineLevel="0" collapsed="false">
      <c r="A4420" s="24" t="s">
        <v>5243</v>
      </c>
      <c r="B4420" s="39" t="n">
        <v>46117</v>
      </c>
      <c r="C4420" s="24" t="s">
        <v>692</v>
      </c>
      <c r="D4420" s="24" t="s">
        <v>826</v>
      </c>
      <c r="E4420" s="24" t="s">
        <v>103</v>
      </c>
      <c r="F4420" s="38" t="n">
        <v>570</v>
      </c>
      <c r="G4420" s="42" t="n">
        <f aca="false">DATE(YEAR(B4420),MONTH(B4420),1)</f>
        <v>46113</v>
      </c>
      <c r="H4420" s="24" t="str">
        <f aca="false">INDEX(Customers!$B$2:$B$601,MATCH(C4420,Customers!$A$2:$A$601,0))</f>
        <v>Coast</v>
      </c>
      <c r="I4420" s="43" t="n">
        <f aca="false">ROUND(MIN(INDEX(Assumptions!$D$13:$D$18,MATCH(E4420,Assumptions!$A$13:$A$18,0)),MAX(INDEX(Assumptions!$C$13:$C$18,MATCH(E4420,Assumptions!$A$13:$A$18,0)),INDEX(Assumptions!$B$13:$B$18,MATCH(E4420,Assumptions!$A$13:$A$18,0))*F4420)),2)</f>
        <v>5.7</v>
      </c>
    </row>
    <row r="4421" customFormat="false" ht="15" hidden="false" customHeight="false" outlineLevel="0" collapsed="false">
      <c r="A4421" s="24" t="s">
        <v>5244</v>
      </c>
      <c r="B4421" s="39" t="n">
        <v>46117</v>
      </c>
      <c r="C4421" s="24" t="s">
        <v>696</v>
      </c>
      <c r="D4421" s="24" t="s">
        <v>197</v>
      </c>
      <c r="E4421" s="24" t="s">
        <v>105</v>
      </c>
      <c r="F4421" s="38" t="n">
        <v>3680</v>
      </c>
      <c r="G4421" s="42" t="n">
        <f aca="false">DATE(YEAR(B4421),MONTH(B4421),1)</f>
        <v>46113</v>
      </c>
      <c r="H4421" s="24" t="str">
        <f aca="false">INDEX(Customers!$B$2:$B$601,MATCH(C4421,Customers!$A$2:$A$601,0))</f>
        <v>Western</v>
      </c>
      <c r="I4421" s="43" t="n">
        <f aca="false">ROUND(MIN(INDEX(Assumptions!$D$13:$D$18,MATCH(E4421,Assumptions!$A$13:$A$18,0)),MAX(INDEX(Assumptions!$C$13:$C$18,MATCH(E4421,Assumptions!$A$13:$A$18,0)),INDEX(Assumptions!$B$13:$B$18,MATCH(E4421,Assumptions!$A$13:$A$18,0))*F4421)),2)</f>
        <v>55.2</v>
      </c>
    </row>
    <row r="4422" customFormat="false" ht="15" hidden="false" customHeight="false" outlineLevel="0" collapsed="false">
      <c r="A4422" s="24" t="s">
        <v>5245</v>
      </c>
      <c r="B4422" s="39" t="n">
        <v>46117</v>
      </c>
      <c r="C4422" s="24" t="s">
        <v>721</v>
      </c>
      <c r="D4422" s="24" t="s">
        <v>826</v>
      </c>
      <c r="E4422" s="24" t="s">
        <v>103</v>
      </c>
      <c r="F4422" s="38" t="n">
        <v>620</v>
      </c>
      <c r="G4422" s="42" t="n">
        <f aca="false">DATE(YEAR(B4422),MONTH(B4422),1)</f>
        <v>46113</v>
      </c>
      <c r="H4422" s="24" t="str">
        <f aca="false">INDEX(Customers!$B$2:$B$601,MATCH(C4422,Customers!$A$2:$A$601,0))</f>
        <v>Western</v>
      </c>
      <c r="I4422" s="43" t="n">
        <f aca="false">ROUND(MIN(INDEX(Assumptions!$D$13:$D$18,MATCH(E4422,Assumptions!$A$13:$A$18,0)),MAX(INDEX(Assumptions!$C$13:$C$18,MATCH(E4422,Assumptions!$A$13:$A$18,0)),INDEX(Assumptions!$B$13:$B$18,MATCH(E4422,Assumptions!$A$13:$A$18,0))*F4422)),2)</f>
        <v>6.2</v>
      </c>
    </row>
    <row r="4423" customFormat="false" ht="15" hidden="false" customHeight="false" outlineLevel="0" collapsed="false">
      <c r="A4423" s="24" t="s">
        <v>5246</v>
      </c>
      <c r="B4423" s="39" t="n">
        <v>46117</v>
      </c>
      <c r="C4423" s="24" t="s">
        <v>721</v>
      </c>
      <c r="D4423" s="24" t="s">
        <v>826</v>
      </c>
      <c r="E4423" s="24" t="s">
        <v>113</v>
      </c>
      <c r="F4423" s="38" t="n">
        <v>250</v>
      </c>
      <c r="G4423" s="42" t="n">
        <f aca="false">DATE(YEAR(B4423),MONTH(B4423),1)</f>
        <v>46113</v>
      </c>
      <c r="H4423" s="24" t="str">
        <f aca="false">INDEX(Customers!$B$2:$B$601,MATCH(C4423,Customers!$A$2:$A$601,0))</f>
        <v>Western</v>
      </c>
      <c r="I4423" s="43" t="n">
        <f aca="false">ROUND(MIN(INDEX(Assumptions!$D$13:$D$18,MATCH(E4423,Assumptions!$A$13:$A$18,0)),MAX(INDEX(Assumptions!$C$13:$C$18,MATCH(E4423,Assumptions!$A$13:$A$18,0)),INDEX(Assumptions!$B$13:$B$18,MATCH(E4423,Assumptions!$A$13:$A$18,0))*F4423)),2)</f>
        <v>12.5</v>
      </c>
    </row>
    <row r="4424" customFormat="false" ht="15" hidden="false" customHeight="false" outlineLevel="0" collapsed="false">
      <c r="A4424" s="24" t="s">
        <v>5247</v>
      </c>
      <c r="B4424" s="39" t="n">
        <v>46117</v>
      </c>
      <c r="C4424" s="24" t="s">
        <v>726</v>
      </c>
      <c r="D4424" s="24" t="s">
        <v>205</v>
      </c>
      <c r="E4424" s="24" t="s">
        <v>105</v>
      </c>
      <c r="F4424" s="38" t="n">
        <v>4820</v>
      </c>
      <c r="G4424" s="42" t="n">
        <f aca="false">DATE(YEAR(B4424),MONTH(B4424),1)</f>
        <v>46113</v>
      </c>
      <c r="H4424" s="24" t="str">
        <f aca="false">INDEX(Customers!$B$2:$B$601,MATCH(C4424,Customers!$A$2:$A$601,0))</f>
        <v>Nairobi</v>
      </c>
      <c r="I4424" s="43" t="n">
        <f aca="false">ROUND(MIN(INDEX(Assumptions!$D$13:$D$18,MATCH(E4424,Assumptions!$A$13:$A$18,0)),MAX(INDEX(Assumptions!$C$13:$C$18,MATCH(E4424,Assumptions!$A$13:$A$18,0)),INDEX(Assumptions!$B$13:$B$18,MATCH(E4424,Assumptions!$A$13:$A$18,0))*F4424)),2)</f>
        <v>72.3</v>
      </c>
    </row>
    <row r="4425" customFormat="false" ht="15" hidden="false" customHeight="false" outlineLevel="0" collapsed="false">
      <c r="A4425" s="24" t="s">
        <v>5248</v>
      </c>
      <c r="B4425" s="39" t="n">
        <v>46117</v>
      </c>
      <c r="C4425" s="24" t="s">
        <v>744</v>
      </c>
      <c r="D4425" s="24" t="s">
        <v>173</v>
      </c>
      <c r="E4425" s="24" t="s">
        <v>105</v>
      </c>
      <c r="F4425" s="38" t="n">
        <v>1130</v>
      </c>
      <c r="G4425" s="42" t="n">
        <f aca="false">DATE(YEAR(B4425),MONTH(B4425),1)</f>
        <v>46113</v>
      </c>
      <c r="H4425" s="24" t="str">
        <f aca="false">INDEX(Customers!$B$2:$B$601,MATCH(C4425,Customers!$A$2:$A$601,0))</f>
        <v>Rift Valley</v>
      </c>
      <c r="I4425" s="43" t="n">
        <f aca="false">ROUND(MIN(INDEX(Assumptions!$D$13:$D$18,MATCH(E4425,Assumptions!$A$13:$A$18,0)),MAX(INDEX(Assumptions!$C$13:$C$18,MATCH(E4425,Assumptions!$A$13:$A$18,0)),INDEX(Assumptions!$B$13:$B$18,MATCH(E4425,Assumptions!$A$13:$A$18,0))*F4425)),2)</f>
        <v>16.95</v>
      </c>
    </row>
    <row r="4426" customFormat="false" ht="15" hidden="false" customHeight="false" outlineLevel="0" collapsed="false">
      <c r="A4426" s="24" t="s">
        <v>5249</v>
      </c>
      <c r="B4426" s="39" t="n">
        <v>46117</v>
      </c>
      <c r="C4426" s="24" t="s">
        <v>747</v>
      </c>
      <c r="D4426" s="24" t="s">
        <v>826</v>
      </c>
      <c r="E4426" s="24" t="s">
        <v>103</v>
      </c>
      <c r="F4426" s="38" t="n">
        <v>530</v>
      </c>
      <c r="G4426" s="42" t="n">
        <f aca="false">DATE(YEAR(B4426),MONTH(B4426),1)</f>
        <v>46113</v>
      </c>
      <c r="H4426" s="24" t="str">
        <f aca="false">INDEX(Customers!$B$2:$B$601,MATCH(C4426,Customers!$A$2:$A$601,0))</f>
        <v>Eastern</v>
      </c>
      <c r="I4426" s="43" t="n">
        <f aca="false">ROUND(MIN(INDEX(Assumptions!$D$13:$D$18,MATCH(E4426,Assumptions!$A$13:$A$18,0)),MAX(INDEX(Assumptions!$C$13:$C$18,MATCH(E4426,Assumptions!$A$13:$A$18,0)),INDEX(Assumptions!$B$13:$B$18,MATCH(E4426,Assumptions!$A$13:$A$18,0))*F4426)),2)</f>
        <v>5.3</v>
      </c>
    </row>
    <row r="4427" customFormat="false" ht="15" hidden="false" customHeight="false" outlineLevel="0" collapsed="false">
      <c r="A4427" s="24" t="s">
        <v>5250</v>
      </c>
      <c r="B4427" s="39" t="n">
        <v>46117</v>
      </c>
      <c r="C4427" s="24" t="s">
        <v>749</v>
      </c>
      <c r="D4427" s="24" t="s">
        <v>826</v>
      </c>
      <c r="E4427" s="24" t="s">
        <v>111</v>
      </c>
      <c r="F4427" s="38" t="n">
        <v>100</v>
      </c>
      <c r="G4427" s="42" t="n">
        <f aca="false">DATE(YEAR(B4427),MONTH(B4427),1)</f>
        <v>46113</v>
      </c>
      <c r="H4427" s="24" t="str">
        <f aca="false">INDEX(Customers!$B$2:$B$601,MATCH(C4427,Customers!$A$2:$A$601,0))</f>
        <v>Nairobi</v>
      </c>
      <c r="I4427" s="43" t="n">
        <f aca="false">ROUND(MIN(INDEX(Assumptions!$D$13:$D$18,MATCH(E4427,Assumptions!$A$13:$A$18,0)),MAX(INDEX(Assumptions!$C$13:$C$18,MATCH(E4427,Assumptions!$A$13:$A$18,0)),INDEX(Assumptions!$B$13:$B$18,MATCH(E4427,Assumptions!$A$13:$A$18,0))*F4427)),2)</f>
        <v>4</v>
      </c>
    </row>
    <row r="4428" customFormat="false" ht="15" hidden="false" customHeight="false" outlineLevel="0" collapsed="false">
      <c r="A4428" s="24" t="s">
        <v>5251</v>
      </c>
      <c r="B4428" s="39" t="n">
        <v>46117</v>
      </c>
      <c r="C4428" s="24" t="s">
        <v>762</v>
      </c>
      <c r="D4428" s="24" t="s">
        <v>826</v>
      </c>
      <c r="E4428" s="24" t="s">
        <v>109</v>
      </c>
      <c r="F4428" s="38" t="n">
        <v>1060</v>
      </c>
      <c r="G4428" s="42" t="n">
        <f aca="false">DATE(YEAR(B4428),MONTH(B4428),1)</f>
        <v>46113</v>
      </c>
      <c r="H4428" s="24" t="str">
        <f aca="false">INDEX(Customers!$B$2:$B$601,MATCH(C4428,Customers!$A$2:$A$601,0))</f>
        <v>Western</v>
      </c>
      <c r="I4428" s="43" t="n">
        <f aca="false">ROUND(MIN(INDEX(Assumptions!$D$13:$D$18,MATCH(E4428,Assumptions!$A$13:$A$18,0)),MAX(INDEX(Assumptions!$C$13:$C$18,MATCH(E4428,Assumptions!$A$13:$A$18,0)),INDEX(Assumptions!$B$13:$B$18,MATCH(E4428,Assumptions!$A$13:$A$18,0))*F4428)),2)</f>
        <v>4.24</v>
      </c>
    </row>
    <row r="4429" customFormat="false" ht="15" hidden="false" customHeight="false" outlineLevel="0" collapsed="false">
      <c r="A4429" s="24" t="s">
        <v>5252</v>
      </c>
      <c r="B4429" s="39" t="n">
        <v>46117</v>
      </c>
      <c r="C4429" s="24" t="s">
        <v>788</v>
      </c>
      <c r="D4429" s="24" t="s">
        <v>826</v>
      </c>
      <c r="E4429" s="24" t="s">
        <v>109</v>
      </c>
      <c r="F4429" s="38" t="n">
        <v>4400</v>
      </c>
      <c r="G4429" s="42" t="n">
        <f aca="false">DATE(YEAR(B4429),MONTH(B4429),1)</f>
        <v>46113</v>
      </c>
      <c r="H4429" s="24" t="str">
        <f aca="false">INDEX(Customers!$B$2:$B$601,MATCH(C4429,Customers!$A$2:$A$601,0))</f>
        <v>Coast</v>
      </c>
      <c r="I4429" s="43" t="n">
        <f aca="false">ROUND(MIN(INDEX(Assumptions!$D$13:$D$18,MATCH(E4429,Assumptions!$A$13:$A$18,0)),MAX(INDEX(Assumptions!$C$13:$C$18,MATCH(E4429,Assumptions!$A$13:$A$18,0)),INDEX(Assumptions!$B$13:$B$18,MATCH(E4429,Assumptions!$A$13:$A$18,0))*F4429)),2)</f>
        <v>17.6</v>
      </c>
    </row>
    <row r="4430" customFormat="false" ht="15" hidden="false" customHeight="false" outlineLevel="0" collapsed="false">
      <c r="A4430" s="24" t="s">
        <v>5253</v>
      </c>
      <c r="B4430" s="39" t="n">
        <v>46117</v>
      </c>
      <c r="C4430" s="24" t="s">
        <v>795</v>
      </c>
      <c r="D4430" s="24" t="s">
        <v>826</v>
      </c>
      <c r="E4430" s="24" t="s">
        <v>111</v>
      </c>
      <c r="F4430" s="38" t="n">
        <v>50</v>
      </c>
      <c r="G4430" s="42" t="n">
        <f aca="false">DATE(YEAR(B4430),MONTH(B4430),1)</f>
        <v>46113</v>
      </c>
      <c r="H4430" s="24" t="str">
        <f aca="false">INDEX(Customers!$B$2:$B$601,MATCH(C4430,Customers!$A$2:$A$601,0))</f>
        <v>Nairobi</v>
      </c>
      <c r="I4430" s="43" t="n">
        <f aca="false">ROUND(MIN(INDEX(Assumptions!$D$13:$D$18,MATCH(E4430,Assumptions!$A$13:$A$18,0)),MAX(INDEX(Assumptions!$C$13:$C$18,MATCH(E4430,Assumptions!$A$13:$A$18,0)),INDEX(Assumptions!$B$13:$B$18,MATCH(E4430,Assumptions!$A$13:$A$18,0))*F4430)),2)</f>
        <v>2</v>
      </c>
    </row>
    <row r="4431" customFormat="false" ht="15" hidden="false" customHeight="false" outlineLevel="0" collapsed="false">
      <c r="A4431" s="24" t="s">
        <v>5254</v>
      </c>
      <c r="B4431" s="39" t="n">
        <v>46117</v>
      </c>
      <c r="C4431" s="24" t="s">
        <v>810</v>
      </c>
      <c r="D4431" s="24" t="s">
        <v>826</v>
      </c>
      <c r="E4431" s="24" t="s">
        <v>109</v>
      </c>
      <c r="F4431" s="38" t="n">
        <v>1560</v>
      </c>
      <c r="G4431" s="42" t="n">
        <f aca="false">DATE(YEAR(B4431),MONTH(B4431),1)</f>
        <v>46113</v>
      </c>
      <c r="H4431" s="24" t="str">
        <f aca="false">INDEX(Customers!$B$2:$B$601,MATCH(C4431,Customers!$A$2:$A$601,0))</f>
        <v>Central</v>
      </c>
      <c r="I4431" s="43" t="n">
        <f aca="false">ROUND(MIN(INDEX(Assumptions!$D$13:$D$18,MATCH(E4431,Assumptions!$A$13:$A$18,0)),MAX(INDEX(Assumptions!$C$13:$C$18,MATCH(E4431,Assumptions!$A$13:$A$18,0)),INDEX(Assumptions!$B$13:$B$18,MATCH(E4431,Assumptions!$A$13:$A$18,0))*F4431)),2)</f>
        <v>6.24</v>
      </c>
    </row>
    <row r="4432" customFormat="false" ht="15" hidden="false" customHeight="false" outlineLevel="0" collapsed="false">
      <c r="A4432" s="24" t="s">
        <v>5255</v>
      </c>
      <c r="B4432" s="39" t="n">
        <v>46118</v>
      </c>
      <c r="C4432" s="24" t="s">
        <v>243</v>
      </c>
      <c r="D4432" s="24" t="s">
        <v>826</v>
      </c>
      <c r="E4432" s="24" t="s">
        <v>103</v>
      </c>
      <c r="F4432" s="38" t="n">
        <v>850</v>
      </c>
      <c r="G4432" s="42" t="n">
        <f aca="false">DATE(YEAR(B4432),MONTH(B4432),1)</f>
        <v>46113</v>
      </c>
      <c r="H4432" s="24" t="str">
        <f aca="false">INDEX(Customers!$B$2:$B$601,MATCH(C4432,Customers!$A$2:$A$601,0))</f>
        <v>Coast</v>
      </c>
      <c r="I4432" s="43" t="n">
        <f aca="false">ROUND(MIN(INDEX(Assumptions!$D$13:$D$18,MATCH(E4432,Assumptions!$A$13:$A$18,0)),MAX(INDEX(Assumptions!$C$13:$C$18,MATCH(E4432,Assumptions!$A$13:$A$18,0)),INDEX(Assumptions!$B$13:$B$18,MATCH(E4432,Assumptions!$A$13:$A$18,0))*F4432)),2)</f>
        <v>8.5</v>
      </c>
    </row>
    <row r="4433" customFormat="false" ht="15" hidden="false" customHeight="false" outlineLevel="0" collapsed="false">
      <c r="A4433" s="24" t="s">
        <v>5256</v>
      </c>
      <c r="B4433" s="39" t="n">
        <v>46118</v>
      </c>
      <c r="C4433" s="24" t="s">
        <v>244</v>
      </c>
      <c r="D4433" s="24" t="s">
        <v>826</v>
      </c>
      <c r="E4433" s="24" t="s">
        <v>103</v>
      </c>
      <c r="F4433" s="38" t="n">
        <v>3330</v>
      </c>
      <c r="G4433" s="42" t="n">
        <f aca="false">DATE(YEAR(B4433),MONTH(B4433),1)</f>
        <v>46113</v>
      </c>
      <c r="H4433" s="24" t="str">
        <f aca="false">INDEX(Customers!$B$2:$B$601,MATCH(C4433,Customers!$A$2:$A$601,0))</f>
        <v>Nairobi</v>
      </c>
      <c r="I4433" s="43" t="n">
        <f aca="false">ROUND(MIN(INDEX(Assumptions!$D$13:$D$18,MATCH(E4433,Assumptions!$A$13:$A$18,0)),MAX(INDEX(Assumptions!$C$13:$C$18,MATCH(E4433,Assumptions!$A$13:$A$18,0)),INDEX(Assumptions!$B$13:$B$18,MATCH(E4433,Assumptions!$A$13:$A$18,0))*F4433)),2)</f>
        <v>33.3</v>
      </c>
    </row>
    <row r="4434" customFormat="false" ht="15" hidden="false" customHeight="false" outlineLevel="0" collapsed="false">
      <c r="A4434" s="24" t="s">
        <v>5257</v>
      </c>
      <c r="B4434" s="39" t="n">
        <v>46118</v>
      </c>
      <c r="C4434" s="24" t="s">
        <v>260</v>
      </c>
      <c r="D4434" s="24" t="s">
        <v>826</v>
      </c>
      <c r="E4434" s="24" t="s">
        <v>113</v>
      </c>
      <c r="F4434" s="38" t="n">
        <v>1000</v>
      </c>
      <c r="G4434" s="42" t="n">
        <f aca="false">DATE(YEAR(B4434),MONTH(B4434),1)</f>
        <v>46113</v>
      </c>
      <c r="H4434" s="24" t="str">
        <f aca="false">INDEX(Customers!$B$2:$B$601,MATCH(C4434,Customers!$A$2:$A$601,0))</f>
        <v>Central</v>
      </c>
      <c r="I4434" s="43" t="n">
        <f aca="false">ROUND(MIN(INDEX(Assumptions!$D$13:$D$18,MATCH(E4434,Assumptions!$A$13:$A$18,0)),MAX(INDEX(Assumptions!$C$13:$C$18,MATCH(E4434,Assumptions!$A$13:$A$18,0)),INDEX(Assumptions!$B$13:$B$18,MATCH(E4434,Assumptions!$A$13:$A$18,0))*F4434)),2)</f>
        <v>50</v>
      </c>
    </row>
    <row r="4435" customFormat="false" ht="15" hidden="false" customHeight="false" outlineLevel="0" collapsed="false">
      <c r="A4435" s="24" t="s">
        <v>5258</v>
      </c>
      <c r="B4435" s="39" t="n">
        <v>46118</v>
      </c>
      <c r="C4435" s="24" t="s">
        <v>290</v>
      </c>
      <c r="D4435" s="24" t="s">
        <v>826</v>
      </c>
      <c r="E4435" s="24" t="s">
        <v>109</v>
      </c>
      <c r="F4435" s="38" t="n">
        <v>2220</v>
      </c>
      <c r="G4435" s="42" t="n">
        <f aca="false">DATE(YEAR(B4435),MONTH(B4435),1)</f>
        <v>46113</v>
      </c>
      <c r="H4435" s="24" t="str">
        <f aca="false">INDEX(Customers!$B$2:$B$601,MATCH(C4435,Customers!$A$2:$A$601,0))</f>
        <v>Central</v>
      </c>
      <c r="I4435" s="43" t="n">
        <f aca="false">ROUND(MIN(INDEX(Assumptions!$D$13:$D$18,MATCH(E4435,Assumptions!$A$13:$A$18,0)),MAX(INDEX(Assumptions!$C$13:$C$18,MATCH(E4435,Assumptions!$A$13:$A$18,0)),INDEX(Assumptions!$B$13:$B$18,MATCH(E4435,Assumptions!$A$13:$A$18,0))*F4435)),2)</f>
        <v>8.88</v>
      </c>
    </row>
    <row r="4436" customFormat="false" ht="15" hidden="false" customHeight="false" outlineLevel="0" collapsed="false">
      <c r="A4436" s="24" t="s">
        <v>5259</v>
      </c>
      <c r="B4436" s="39" t="n">
        <v>46118</v>
      </c>
      <c r="C4436" s="24" t="s">
        <v>293</v>
      </c>
      <c r="D4436" s="24" t="s">
        <v>826</v>
      </c>
      <c r="E4436" s="24" t="s">
        <v>111</v>
      </c>
      <c r="F4436" s="38" t="n">
        <v>200</v>
      </c>
      <c r="G4436" s="42" t="n">
        <f aca="false">DATE(YEAR(B4436),MONTH(B4436),1)</f>
        <v>46113</v>
      </c>
      <c r="H4436" s="24" t="str">
        <f aca="false">INDEX(Customers!$B$2:$B$601,MATCH(C4436,Customers!$A$2:$A$601,0))</f>
        <v>Western</v>
      </c>
      <c r="I4436" s="43" t="n">
        <f aca="false">ROUND(MIN(INDEX(Assumptions!$D$13:$D$18,MATCH(E4436,Assumptions!$A$13:$A$18,0)),MAX(INDEX(Assumptions!$C$13:$C$18,MATCH(E4436,Assumptions!$A$13:$A$18,0)),INDEX(Assumptions!$B$13:$B$18,MATCH(E4436,Assumptions!$A$13:$A$18,0))*F4436)),2)</f>
        <v>8</v>
      </c>
    </row>
    <row r="4437" customFormat="false" ht="15" hidden="false" customHeight="false" outlineLevel="0" collapsed="false">
      <c r="A4437" s="24" t="s">
        <v>5260</v>
      </c>
      <c r="B4437" s="39" t="n">
        <v>46118</v>
      </c>
      <c r="C4437" s="24" t="s">
        <v>294</v>
      </c>
      <c r="D4437" s="24" t="s">
        <v>205</v>
      </c>
      <c r="E4437" s="24" t="s">
        <v>105</v>
      </c>
      <c r="F4437" s="38" t="n">
        <v>2850</v>
      </c>
      <c r="G4437" s="42" t="n">
        <f aca="false">DATE(YEAR(B4437),MONTH(B4437),1)</f>
        <v>46113</v>
      </c>
      <c r="H4437" s="24" t="str">
        <f aca="false">INDEX(Customers!$B$2:$B$601,MATCH(C4437,Customers!$A$2:$A$601,0))</f>
        <v>Eastern</v>
      </c>
      <c r="I4437" s="43" t="n">
        <f aca="false">ROUND(MIN(INDEX(Assumptions!$D$13:$D$18,MATCH(E4437,Assumptions!$A$13:$A$18,0)),MAX(INDEX(Assumptions!$C$13:$C$18,MATCH(E4437,Assumptions!$A$13:$A$18,0)),INDEX(Assumptions!$B$13:$B$18,MATCH(E4437,Assumptions!$A$13:$A$18,0))*F4437)),2)</f>
        <v>42.75</v>
      </c>
    </row>
    <row r="4438" customFormat="false" ht="15" hidden="false" customHeight="false" outlineLevel="0" collapsed="false">
      <c r="A4438" s="24" t="s">
        <v>5261</v>
      </c>
      <c r="B4438" s="39" t="n">
        <v>46118</v>
      </c>
      <c r="C4438" s="24" t="s">
        <v>303</v>
      </c>
      <c r="D4438" s="24" t="s">
        <v>826</v>
      </c>
      <c r="E4438" s="24" t="s">
        <v>113</v>
      </c>
      <c r="F4438" s="38" t="n">
        <v>250</v>
      </c>
      <c r="G4438" s="42" t="n">
        <f aca="false">DATE(YEAR(B4438),MONTH(B4438),1)</f>
        <v>46113</v>
      </c>
      <c r="H4438" s="24" t="str">
        <f aca="false">INDEX(Customers!$B$2:$B$601,MATCH(C4438,Customers!$A$2:$A$601,0))</f>
        <v>Rift Valley</v>
      </c>
      <c r="I4438" s="43" t="n">
        <f aca="false">ROUND(MIN(INDEX(Assumptions!$D$13:$D$18,MATCH(E4438,Assumptions!$A$13:$A$18,0)),MAX(INDEX(Assumptions!$C$13:$C$18,MATCH(E4438,Assumptions!$A$13:$A$18,0)),INDEX(Assumptions!$B$13:$B$18,MATCH(E4438,Assumptions!$A$13:$A$18,0))*F4438)),2)</f>
        <v>12.5</v>
      </c>
    </row>
    <row r="4439" customFormat="false" ht="15" hidden="false" customHeight="false" outlineLevel="0" collapsed="false">
      <c r="A4439" s="24" t="s">
        <v>5262</v>
      </c>
      <c r="B4439" s="39" t="n">
        <v>46118</v>
      </c>
      <c r="C4439" s="24" t="s">
        <v>322</v>
      </c>
      <c r="D4439" s="24" t="s">
        <v>826</v>
      </c>
      <c r="E4439" s="24" t="s">
        <v>111</v>
      </c>
      <c r="F4439" s="38" t="n">
        <v>200</v>
      </c>
      <c r="G4439" s="42" t="n">
        <f aca="false">DATE(YEAR(B4439),MONTH(B4439),1)</f>
        <v>46113</v>
      </c>
      <c r="H4439" s="24" t="str">
        <f aca="false">INDEX(Customers!$B$2:$B$601,MATCH(C4439,Customers!$A$2:$A$601,0))</f>
        <v>Nairobi</v>
      </c>
      <c r="I4439" s="43" t="n">
        <f aca="false">ROUND(MIN(INDEX(Assumptions!$D$13:$D$18,MATCH(E4439,Assumptions!$A$13:$A$18,0)),MAX(INDEX(Assumptions!$C$13:$C$18,MATCH(E4439,Assumptions!$A$13:$A$18,0)),INDEX(Assumptions!$B$13:$B$18,MATCH(E4439,Assumptions!$A$13:$A$18,0))*F4439)),2)</f>
        <v>8</v>
      </c>
    </row>
    <row r="4440" customFormat="false" ht="15" hidden="false" customHeight="false" outlineLevel="0" collapsed="false">
      <c r="A4440" s="24" t="s">
        <v>5263</v>
      </c>
      <c r="B4440" s="39" t="n">
        <v>46118</v>
      </c>
      <c r="C4440" s="24" t="s">
        <v>322</v>
      </c>
      <c r="D4440" s="24" t="s">
        <v>826</v>
      </c>
      <c r="E4440" s="24" t="s">
        <v>113</v>
      </c>
      <c r="F4440" s="38" t="n">
        <v>1000</v>
      </c>
      <c r="G4440" s="42" t="n">
        <f aca="false">DATE(YEAR(B4440),MONTH(B4440),1)</f>
        <v>46113</v>
      </c>
      <c r="H4440" s="24" t="str">
        <f aca="false">INDEX(Customers!$B$2:$B$601,MATCH(C4440,Customers!$A$2:$A$601,0))</f>
        <v>Nairobi</v>
      </c>
      <c r="I4440" s="43" t="n">
        <f aca="false">ROUND(MIN(INDEX(Assumptions!$D$13:$D$18,MATCH(E4440,Assumptions!$A$13:$A$18,0)),MAX(INDEX(Assumptions!$C$13:$C$18,MATCH(E4440,Assumptions!$A$13:$A$18,0)),INDEX(Assumptions!$B$13:$B$18,MATCH(E4440,Assumptions!$A$13:$A$18,0))*F4440)),2)</f>
        <v>50</v>
      </c>
    </row>
    <row r="4441" customFormat="false" ht="15" hidden="false" customHeight="false" outlineLevel="0" collapsed="false">
      <c r="A4441" s="24" t="s">
        <v>5264</v>
      </c>
      <c r="B4441" s="39" t="n">
        <v>46118</v>
      </c>
      <c r="C4441" s="24" t="s">
        <v>350</v>
      </c>
      <c r="D4441" s="24" t="s">
        <v>826</v>
      </c>
      <c r="E4441" s="24" t="s">
        <v>103</v>
      </c>
      <c r="F4441" s="38" t="n">
        <v>1040</v>
      </c>
      <c r="G4441" s="42" t="n">
        <f aca="false">DATE(YEAR(B4441),MONTH(B4441),1)</f>
        <v>46113</v>
      </c>
      <c r="H4441" s="24" t="str">
        <f aca="false">INDEX(Customers!$B$2:$B$601,MATCH(C4441,Customers!$A$2:$A$601,0))</f>
        <v>Rift Valley</v>
      </c>
      <c r="I4441" s="43" t="n">
        <f aca="false">ROUND(MIN(INDEX(Assumptions!$D$13:$D$18,MATCH(E4441,Assumptions!$A$13:$A$18,0)),MAX(INDEX(Assumptions!$C$13:$C$18,MATCH(E4441,Assumptions!$A$13:$A$18,0)),INDEX(Assumptions!$B$13:$B$18,MATCH(E4441,Assumptions!$A$13:$A$18,0))*F4441)),2)</f>
        <v>10.4</v>
      </c>
    </row>
    <row r="4442" customFormat="false" ht="15" hidden="false" customHeight="false" outlineLevel="0" collapsed="false">
      <c r="A4442" s="24" t="s">
        <v>5265</v>
      </c>
      <c r="B4442" s="39" t="n">
        <v>46118</v>
      </c>
      <c r="C4442" s="24" t="s">
        <v>365</v>
      </c>
      <c r="D4442" s="24" t="s">
        <v>826</v>
      </c>
      <c r="E4442" s="24" t="s">
        <v>111</v>
      </c>
      <c r="F4442" s="38" t="n">
        <v>50</v>
      </c>
      <c r="G4442" s="42" t="n">
        <f aca="false">DATE(YEAR(B4442),MONTH(B4442),1)</f>
        <v>46113</v>
      </c>
      <c r="H4442" s="24" t="str">
        <f aca="false">INDEX(Customers!$B$2:$B$601,MATCH(C4442,Customers!$A$2:$A$601,0))</f>
        <v>Eastern</v>
      </c>
      <c r="I4442" s="43" t="n">
        <f aca="false">ROUND(MIN(INDEX(Assumptions!$D$13:$D$18,MATCH(E4442,Assumptions!$A$13:$A$18,0)),MAX(INDEX(Assumptions!$C$13:$C$18,MATCH(E4442,Assumptions!$A$13:$A$18,0)),INDEX(Assumptions!$B$13:$B$18,MATCH(E4442,Assumptions!$A$13:$A$18,0))*F4442)),2)</f>
        <v>2</v>
      </c>
    </row>
    <row r="4443" customFormat="false" ht="15" hidden="false" customHeight="false" outlineLevel="0" collapsed="false">
      <c r="A4443" s="24" t="s">
        <v>5266</v>
      </c>
      <c r="B4443" s="39" t="n">
        <v>46118</v>
      </c>
      <c r="C4443" s="24" t="s">
        <v>367</v>
      </c>
      <c r="D4443" s="24" t="s">
        <v>157</v>
      </c>
      <c r="E4443" s="24" t="s">
        <v>105</v>
      </c>
      <c r="F4443" s="38" t="n">
        <v>7950</v>
      </c>
      <c r="G4443" s="42" t="n">
        <f aca="false">DATE(YEAR(B4443),MONTH(B4443),1)</f>
        <v>46113</v>
      </c>
      <c r="H4443" s="24" t="str">
        <f aca="false">INDEX(Customers!$B$2:$B$601,MATCH(C4443,Customers!$A$2:$A$601,0))</f>
        <v>Nairobi</v>
      </c>
      <c r="I4443" s="43" t="n">
        <f aca="false">ROUND(MIN(INDEX(Assumptions!$D$13:$D$18,MATCH(E4443,Assumptions!$A$13:$A$18,0)),MAX(INDEX(Assumptions!$C$13:$C$18,MATCH(E4443,Assumptions!$A$13:$A$18,0)),INDEX(Assumptions!$B$13:$B$18,MATCH(E4443,Assumptions!$A$13:$A$18,0))*F4443)),2)</f>
        <v>119.25</v>
      </c>
    </row>
    <row r="4444" customFormat="false" ht="15" hidden="false" customHeight="false" outlineLevel="0" collapsed="false">
      <c r="A4444" s="24" t="s">
        <v>5267</v>
      </c>
      <c r="B4444" s="39" t="n">
        <v>46118</v>
      </c>
      <c r="C4444" s="24" t="s">
        <v>378</v>
      </c>
      <c r="D4444" s="24" t="s">
        <v>826</v>
      </c>
      <c r="E4444" s="24" t="s">
        <v>109</v>
      </c>
      <c r="F4444" s="38" t="n">
        <v>6510</v>
      </c>
      <c r="G4444" s="42" t="n">
        <f aca="false">DATE(YEAR(B4444),MONTH(B4444),1)</f>
        <v>46113</v>
      </c>
      <c r="H4444" s="24" t="str">
        <f aca="false">INDEX(Customers!$B$2:$B$601,MATCH(C4444,Customers!$A$2:$A$601,0))</f>
        <v>Central</v>
      </c>
      <c r="I4444" s="43" t="n">
        <f aca="false">ROUND(MIN(INDEX(Assumptions!$D$13:$D$18,MATCH(E4444,Assumptions!$A$13:$A$18,0)),MAX(INDEX(Assumptions!$C$13:$C$18,MATCH(E4444,Assumptions!$A$13:$A$18,0)),INDEX(Assumptions!$B$13:$B$18,MATCH(E4444,Assumptions!$A$13:$A$18,0))*F4444)),2)</f>
        <v>26.04</v>
      </c>
    </row>
    <row r="4445" customFormat="false" ht="15" hidden="false" customHeight="false" outlineLevel="0" collapsed="false">
      <c r="A4445" s="24" t="s">
        <v>5268</v>
      </c>
      <c r="B4445" s="39" t="n">
        <v>46118</v>
      </c>
      <c r="C4445" s="24" t="s">
        <v>379</v>
      </c>
      <c r="D4445" s="24" t="s">
        <v>826</v>
      </c>
      <c r="E4445" s="24" t="s">
        <v>103</v>
      </c>
      <c r="F4445" s="38" t="n">
        <v>1950</v>
      </c>
      <c r="G4445" s="42" t="n">
        <f aca="false">DATE(YEAR(B4445),MONTH(B4445),1)</f>
        <v>46113</v>
      </c>
      <c r="H4445" s="24" t="str">
        <f aca="false">INDEX(Customers!$B$2:$B$601,MATCH(C4445,Customers!$A$2:$A$601,0))</f>
        <v>Nairobi</v>
      </c>
      <c r="I4445" s="43" t="n">
        <f aca="false">ROUND(MIN(INDEX(Assumptions!$D$13:$D$18,MATCH(E4445,Assumptions!$A$13:$A$18,0)),MAX(INDEX(Assumptions!$C$13:$C$18,MATCH(E4445,Assumptions!$A$13:$A$18,0)),INDEX(Assumptions!$B$13:$B$18,MATCH(E4445,Assumptions!$A$13:$A$18,0))*F4445)),2)</f>
        <v>19.5</v>
      </c>
    </row>
    <row r="4446" customFormat="false" ht="15" hidden="false" customHeight="false" outlineLevel="0" collapsed="false">
      <c r="A4446" s="24" t="s">
        <v>5269</v>
      </c>
      <c r="B4446" s="39" t="n">
        <v>46118</v>
      </c>
      <c r="C4446" s="24" t="s">
        <v>385</v>
      </c>
      <c r="D4446" s="24" t="s">
        <v>826</v>
      </c>
      <c r="E4446" s="24" t="s">
        <v>113</v>
      </c>
      <c r="F4446" s="38" t="n">
        <v>250</v>
      </c>
      <c r="G4446" s="42" t="n">
        <f aca="false">DATE(YEAR(B4446),MONTH(B4446),1)</f>
        <v>46113</v>
      </c>
      <c r="H4446" s="24" t="str">
        <f aca="false">INDEX(Customers!$B$2:$B$601,MATCH(C4446,Customers!$A$2:$A$601,0))</f>
        <v>Central</v>
      </c>
      <c r="I4446" s="43" t="n">
        <f aca="false">ROUND(MIN(INDEX(Assumptions!$D$13:$D$18,MATCH(E4446,Assumptions!$A$13:$A$18,0)),MAX(INDEX(Assumptions!$C$13:$C$18,MATCH(E4446,Assumptions!$A$13:$A$18,0)),INDEX(Assumptions!$B$13:$B$18,MATCH(E4446,Assumptions!$A$13:$A$18,0))*F4446)),2)</f>
        <v>12.5</v>
      </c>
    </row>
    <row r="4447" customFormat="false" ht="15" hidden="false" customHeight="false" outlineLevel="0" collapsed="false">
      <c r="A4447" s="24" t="s">
        <v>5270</v>
      </c>
      <c r="B4447" s="39" t="n">
        <v>46118</v>
      </c>
      <c r="C4447" s="24" t="s">
        <v>393</v>
      </c>
      <c r="D4447" s="24" t="s">
        <v>826</v>
      </c>
      <c r="E4447" s="24" t="s">
        <v>111</v>
      </c>
      <c r="F4447" s="38" t="n">
        <v>50</v>
      </c>
      <c r="G4447" s="42" t="n">
        <f aca="false">DATE(YEAR(B4447),MONTH(B4447),1)</f>
        <v>46113</v>
      </c>
      <c r="H4447" s="24" t="str">
        <f aca="false">INDEX(Customers!$B$2:$B$601,MATCH(C4447,Customers!$A$2:$A$601,0))</f>
        <v>Rift Valley</v>
      </c>
      <c r="I4447" s="43" t="n">
        <f aca="false">ROUND(MIN(INDEX(Assumptions!$D$13:$D$18,MATCH(E4447,Assumptions!$A$13:$A$18,0)),MAX(INDEX(Assumptions!$C$13:$C$18,MATCH(E4447,Assumptions!$A$13:$A$18,0)),INDEX(Assumptions!$B$13:$B$18,MATCH(E4447,Assumptions!$A$13:$A$18,0))*F4447)),2)</f>
        <v>2</v>
      </c>
    </row>
    <row r="4448" customFormat="false" ht="15" hidden="false" customHeight="false" outlineLevel="0" collapsed="false">
      <c r="A4448" s="24" t="s">
        <v>5271</v>
      </c>
      <c r="B4448" s="39" t="n">
        <v>46118</v>
      </c>
      <c r="C4448" s="24" t="s">
        <v>405</v>
      </c>
      <c r="D4448" s="24" t="s">
        <v>826</v>
      </c>
      <c r="E4448" s="24" t="s">
        <v>103</v>
      </c>
      <c r="F4448" s="38" t="n">
        <v>1520</v>
      </c>
      <c r="G4448" s="42" t="n">
        <f aca="false">DATE(YEAR(B4448),MONTH(B4448),1)</f>
        <v>46113</v>
      </c>
      <c r="H4448" s="24" t="str">
        <f aca="false">INDEX(Customers!$B$2:$B$601,MATCH(C4448,Customers!$A$2:$A$601,0))</f>
        <v>Nairobi</v>
      </c>
      <c r="I4448" s="43" t="n">
        <f aca="false">ROUND(MIN(INDEX(Assumptions!$D$13:$D$18,MATCH(E4448,Assumptions!$A$13:$A$18,0)),MAX(INDEX(Assumptions!$C$13:$C$18,MATCH(E4448,Assumptions!$A$13:$A$18,0)),INDEX(Assumptions!$B$13:$B$18,MATCH(E4448,Assumptions!$A$13:$A$18,0))*F4448)),2)</f>
        <v>15.2</v>
      </c>
    </row>
    <row r="4449" customFormat="false" ht="15" hidden="false" customHeight="false" outlineLevel="0" collapsed="false">
      <c r="A4449" s="24" t="s">
        <v>5272</v>
      </c>
      <c r="B4449" s="39" t="n">
        <v>46118</v>
      </c>
      <c r="C4449" s="24" t="s">
        <v>405</v>
      </c>
      <c r="D4449" s="24" t="s">
        <v>153</v>
      </c>
      <c r="E4449" s="24" t="s">
        <v>105</v>
      </c>
      <c r="F4449" s="38" t="n">
        <v>1200</v>
      </c>
      <c r="G4449" s="42" t="n">
        <f aca="false">DATE(YEAR(B4449),MONTH(B4449),1)</f>
        <v>46113</v>
      </c>
      <c r="H4449" s="24" t="str">
        <f aca="false">INDEX(Customers!$B$2:$B$601,MATCH(C4449,Customers!$A$2:$A$601,0))</f>
        <v>Nairobi</v>
      </c>
      <c r="I4449" s="43" t="n">
        <f aca="false">ROUND(MIN(INDEX(Assumptions!$D$13:$D$18,MATCH(E4449,Assumptions!$A$13:$A$18,0)),MAX(INDEX(Assumptions!$C$13:$C$18,MATCH(E4449,Assumptions!$A$13:$A$18,0)),INDEX(Assumptions!$B$13:$B$18,MATCH(E4449,Assumptions!$A$13:$A$18,0))*F4449)),2)</f>
        <v>18</v>
      </c>
    </row>
    <row r="4450" customFormat="false" ht="15" hidden="false" customHeight="false" outlineLevel="0" collapsed="false">
      <c r="A4450" s="24" t="s">
        <v>5273</v>
      </c>
      <c r="B4450" s="39" t="n">
        <v>46118</v>
      </c>
      <c r="C4450" s="24" t="s">
        <v>433</v>
      </c>
      <c r="D4450" s="24" t="s">
        <v>156</v>
      </c>
      <c r="E4450" s="24" t="s">
        <v>107</v>
      </c>
      <c r="F4450" s="38" t="n">
        <v>33860</v>
      </c>
      <c r="G4450" s="42" t="n">
        <f aca="false">DATE(YEAR(B4450),MONTH(B4450),1)</f>
        <v>46113</v>
      </c>
      <c r="H4450" s="24" t="str">
        <f aca="false">INDEX(Customers!$B$2:$B$601,MATCH(C4450,Customers!$A$2:$A$601,0))</f>
        <v>Nairobi</v>
      </c>
      <c r="I4450" s="43" t="n">
        <f aca="false">ROUND(MIN(INDEX(Assumptions!$D$13:$D$18,MATCH(E4450,Assumptions!$A$13:$A$18,0)),MAX(INDEX(Assumptions!$C$13:$C$18,MATCH(E4450,Assumptions!$A$13:$A$18,0)),INDEX(Assumptions!$B$13:$B$18,MATCH(E4450,Assumptions!$A$13:$A$18,0))*F4450)),2)</f>
        <v>0</v>
      </c>
    </row>
    <row r="4451" customFormat="false" ht="15" hidden="false" customHeight="false" outlineLevel="0" collapsed="false">
      <c r="A4451" s="24" t="s">
        <v>5274</v>
      </c>
      <c r="B4451" s="39" t="n">
        <v>46118</v>
      </c>
      <c r="C4451" s="24" t="s">
        <v>433</v>
      </c>
      <c r="D4451" s="24" t="s">
        <v>826</v>
      </c>
      <c r="E4451" s="24" t="s">
        <v>109</v>
      </c>
      <c r="F4451" s="38" t="n">
        <v>84230</v>
      </c>
      <c r="G4451" s="42" t="n">
        <f aca="false">DATE(YEAR(B4451),MONTH(B4451),1)</f>
        <v>46113</v>
      </c>
      <c r="H4451" s="24" t="str">
        <f aca="false">INDEX(Customers!$B$2:$B$601,MATCH(C4451,Customers!$A$2:$A$601,0))</f>
        <v>Nairobi</v>
      </c>
      <c r="I4451" s="43" t="n">
        <f aca="false">ROUND(MIN(INDEX(Assumptions!$D$13:$D$18,MATCH(E4451,Assumptions!$A$13:$A$18,0)),MAX(INDEX(Assumptions!$C$13:$C$18,MATCH(E4451,Assumptions!$A$13:$A$18,0)),INDEX(Assumptions!$B$13:$B$18,MATCH(E4451,Assumptions!$A$13:$A$18,0))*F4451)),2)</f>
        <v>40</v>
      </c>
    </row>
    <row r="4452" customFormat="false" ht="15" hidden="false" customHeight="false" outlineLevel="0" collapsed="false">
      <c r="A4452" s="24" t="s">
        <v>5275</v>
      </c>
      <c r="B4452" s="39" t="n">
        <v>46118</v>
      </c>
      <c r="C4452" s="24" t="s">
        <v>447</v>
      </c>
      <c r="D4452" s="24" t="s">
        <v>826</v>
      </c>
      <c r="E4452" s="24" t="s">
        <v>111</v>
      </c>
      <c r="F4452" s="38" t="n">
        <v>20</v>
      </c>
      <c r="G4452" s="42" t="n">
        <f aca="false">DATE(YEAR(B4452),MONTH(B4452),1)</f>
        <v>46113</v>
      </c>
      <c r="H4452" s="24" t="str">
        <f aca="false">INDEX(Customers!$B$2:$B$601,MATCH(C4452,Customers!$A$2:$A$601,0))</f>
        <v>Rift Valley</v>
      </c>
      <c r="I4452" s="43" t="n">
        <f aca="false">ROUND(MIN(INDEX(Assumptions!$D$13:$D$18,MATCH(E4452,Assumptions!$A$13:$A$18,0)),MAX(INDEX(Assumptions!$C$13:$C$18,MATCH(E4452,Assumptions!$A$13:$A$18,0)),INDEX(Assumptions!$B$13:$B$18,MATCH(E4452,Assumptions!$A$13:$A$18,0))*F4452)),2)</f>
        <v>0.8</v>
      </c>
    </row>
    <row r="4453" customFormat="false" ht="15" hidden="false" customHeight="false" outlineLevel="0" collapsed="false">
      <c r="A4453" s="24" t="s">
        <v>5276</v>
      </c>
      <c r="B4453" s="39" t="n">
        <v>46118</v>
      </c>
      <c r="C4453" s="24" t="s">
        <v>450</v>
      </c>
      <c r="D4453" s="24" t="s">
        <v>205</v>
      </c>
      <c r="E4453" s="24" t="s">
        <v>105</v>
      </c>
      <c r="F4453" s="38" t="n">
        <v>2230</v>
      </c>
      <c r="G4453" s="42" t="n">
        <f aca="false">DATE(YEAR(B4453),MONTH(B4453),1)</f>
        <v>46113</v>
      </c>
      <c r="H4453" s="24" t="str">
        <f aca="false">INDEX(Customers!$B$2:$B$601,MATCH(C4453,Customers!$A$2:$A$601,0))</f>
        <v>Eastern</v>
      </c>
      <c r="I4453" s="43" t="n">
        <f aca="false">ROUND(MIN(INDEX(Assumptions!$D$13:$D$18,MATCH(E4453,Assumptions!$A$13:$A$18,0)),MAX(INDEX(Assumptions!$C$13:$C$18,MATCH(E4453,Assumptions!$A$13:$A$18,0)),INDEX(Assumptions!$B$13:$B$18,MATCH(E4453,Assumptions!$A$13:$A$18,0))*F4453)),2)</f>
        <v>33.45</v>
      </c>
    </row>
    <row r="4454" customFormat="false" ht="15" hidden="false" customHeight="false" outlineLevel="0" collapsed="false">
      <c r="A4454" s="24" t="s">
        <v>5277</v>
      </c>
      <c r="B4454" s="39" t="n">
        <v>46118</v>
      </c>
      <c r="C4454" s="24" t="s">
        <v>451</v>
      </c>
      <c r="D4454" s="24" t="s">
        <v>826</v>
      </c>
      <c r="E4454" s="24" t="s">
        <v>109</v>
      </c>
      <c r="F4454" s="38" t="n">
        <v>6810</v>
      </c>
      <c r="G4454" s="42" t="n">
        <f aca="false">DATE(YEAR(B4454),MONTH(B4454),1)</f>
        <v>46113</v>
      </c>
      <c r="H4454" s="24" t="str">
        <f aca="false">INDEX(Customers!$B$2:$B$601,MATCH(C4454,Customers!$A$2:$A$601,0))</f>
        <v>Nairobi</v>
      </c>
      <c r="I4454" s="43" t="n">
        <f aca="false">ROUND(MIN(INDEX(Assumptions!$D$13:$D$18,MATCH(E4454,Assumptions!$A$13:$A$18,0)),MAX(INDEX(Assumptions!$C$13:$C$18,MATCH(E4454,Assumptions!$A$13:$A$18,0)),INDEX(Assumptions!$B$13:$B$18,MATCH(E4454,Assumptions!$A$13:$A$18,0))*F4454)),2)</f>
        <v>27.24</v>
      </c>
    </row>
    <row r="4455" customFormat="false" ht="15" hidden="false" customHeight="false" outlineLevel="0" collapsed="false">
      <c r="A4455" s="24" t="s">
        <v>5278</v>
      </c>
      <c r="B4455" s="39" t="n">
        <v>46118</v>
      </c>
      <c r="C4455" s="24" t="s">
        <v>455</v>
      </c>
      <c r="D4455" s="24" t="s">
        <v>826</v>
      </c>
      <c r="E4455" s="24" t="s">
        <v>109</v>
      </c>
      <c r="F4455" s="38" t="n">
        <v>3000</v>
      </c>
      <c r="G4455" s="42" t="n">
        <f aca="false">DATE(YEAR(B4455),MONTH(B4455),1)</f>
        <v>46113</v>
      </c>
      <c r="H4455" s="24" t="str">
        <f aca="false">INDEX(Customers!$B$2:$B$601,MATCH(C4455,Customers!$A$2:$A$601,0))</f>
        <v>Rift Valley</v>
      </c>
      <c r="I4455" s="43" t="n">
        <f aca="false">ROUND(MIN(INDEX(Assumptions!$D$13:$D$18,MATCH(E4455,Assumptions!$A$13:$A$18,0)),MAX(INDEX(Assumptions!$C$13:$C$18,MATCH(E4455,Assumptions!$A$13:$A$18,0)),INDEX(Assumptions!$B$13:$B$18,MATCH(E4455,Assumptions!$A$13:$A$18,0))*F4455)),2)</f>
        <v>12</v>
      </c>
    </row>
    <row r="4456" customFormat="false" ht="15" hidden="false" customHeight="false" outlineLevel="0" collapsed="false">
      <c r="A4456" s="24" t="s">
        <v>5279</v>
      </c>
      <c r="B4456" s="39" t="n">
        <v>46118</v>
      </c>
      <c r="C4456" s="24" t="s">
        <v>466</v>
      </c>
      <c r="D4456" s="24" t="s">
        <v>826</v>
      </c>
      <c r="E4456" s="24" t="s">
        <v>113</v>
      </c>
      <c r="F4456" s="38" t="n">
        <v>2000</v>
      </c>
      <c r="G4456" s="42" t="n">
        <f aca="false">DATE(YEAR(B4456),MONTH(B4456),1)</f>
        <v>46113</v>
      </c>
      <c r="H4456" s="24" t="str">
        <f aca="false">INDEX(Customers!$B$2:$B$601,MATCH(C4456,Customers!$A$2:$A$601,0))</f>
        <v>Nairobi</v>
      </c>
      <c r="I4456" s="43" t="n">
        <f aca="false">ROUND(MIN(INDEX(Assumptions!$D$13:$D$18,MATCH(E4456,Assumptions!$A$13:$A$18,0)),MAX(INDEX(Assumptions!$C$13:$C$18,MATCH(E4456,Assumptions!$A$13:$A$18,0)),INDEX(Assumptions!$B$13:$B$18,MATCH(E4456,Assumptions!$A$13:$A$18,0))*F4456)),2)</f>
        <v>100</v>
      </c>
    </row>
    <row r="4457" customFormat="false" ht="15" hidden="false" customHeight="false" outlineLevel="0" collapsed="false">
      <c r="A4457" s="24" t="s">
        <v>5280</v>
      </c>
      <c r="B4457" s="39" t="n">
        <v>46118</v>
      </c>
      <c r="C4457" s="24" t="s">
        <v>529</v>
      </c>
      <c r="D4457" s="24" t="s">
        <v>826</v>
      </c>
      <c r="E4457" s="24" t="s">
        <v>111</v>
      </c>
      <c r="F4457" s="38" t="n">
        <v>500</v>
      </c>
      <c r="G4457" s="42" t="n">
        <f aca="false">DATE(YEAR(B4457),MONTH(B4457),1)</f>
        <v>46113</v>
      </c>
      <c r="H4457" s="24" t="str">
        <f aca="false">INDEX(Customers!$B$2:$B$601,MATCH(C4457,Customers!$A$2:$A$601,0))</f>
        <v>Rift Valley</v>
      </c>
      <c r="I4457" s="43" t="n">
        <f aca="false">ROUND(MIN(INDEX(Assumptions!$D$13:$D$18,MATCH(E4457,Assumptions!$A$13:$A$18,0)),MAX(INDEX(Assumptions!$C$13:$C$18,MATCH(E4457,Assumptions!$A$13:$A$18,0)),INDEX(Assumptions!$B$13:$B$18,MATCH(E4457,Assumptions!$A$13:$A$18,0))*F4457)),2)</f>
        <v>20</v>
      </c>
    </row>
    <row r="4458" customFormat="false" ht="15" hidden="false" customHeight="false" outlineLevel="0" collapsed="false">
      <c r="A4458" s="24" t="s">
        <v>5281</v>
      </c>
      <c r="B4458" s="39" t="n">
        <v>46118</v>
      </c>
      <c r="C4458" s="24" t="s">
        <v>542</v>
      </c>
      <c r="D4458" s="24" t="s">
        <v>826</v>
      </c>
      <c r="E4458" s="24" t="s">
        <v>111</v>
      </c>
      <c r="F4458" s="38" t="n">
        <v>50</v>
      </c>
      <c r="G4458" s="42" t="n">
        <f aca="false">DATE(YEAR(B4458),MONTH(B4458),1)</f>
        <v>46113</v>
      </c>
      <c r="H4458" s="24" t="str">
        <f aca="false">INDEX(Customers!$B$2:$B$601,MATCH(C4458,Customers!$A$2:$A$601,0))</f>
        <v>Western</v>
      </c>
      <c r="I4458" s="43" t="n">
        <f aca="false">ROUND(MIN(INDEX(Assumptions!$D$13:$D$18,MATCH(E4458,Assumptions!$A$13:$A$18,0)),MAX(INDEX(Assumptions!$C$13:$C$18,MATCH(E4458,Assumptions!$A$13:$A$18,0)),INDEX(Assumptions!$B$13:$B$18,MATCH(E4458,Assumptions!$A$13:$A$18,0))*F4458)),2)</f>
        <v>2</v>
      </c>
    </row>
    <row r="4459" customFormat="false" ht="15" hidden="false" customHeight="false" outlineLevel="0" collapsed="false">
      <c r="A4459" s="24" t="s">
        <v>5282</v>
      </c>
      <c r="B4459" s="39" t="n">
        <v>46118</v>
      </c>
      <c r="C4459" s="24" t="s">
        <v>543</v>
      </c>
      <c r="D4459" s="24" t="s">
        <v>826</v>
      </c>
      <c r="E4459" s="24" t="s">
        <v>103</v>
      </c>
      <c r="F4459" s="38" t="n">
        <v>3020</v>
      </c>
      <c r="G4459" s="42" t="n">
        <f aca="false">DATE(YEAR(B4459),MONTH(B4459),1)</f>
        <v>46113</v>
      </c>
      <c r="H4459" s="24" t="str">
        <f aca="false">INDEX(Customers!$B$2:$B$601,MATCH(C4459,Customers!$A$2:$A$601,0))</f>
        <v>Central</v>
      </c>
      <c r="I4459" s="43" t="n">
        <f aca="false">ROUND(MIN(INDEX(Assumptions!$D$13:$D$18,MATCH(E4459,Assumptions!$A$13:$A$18,0)),MAX(INDEX(Assumptions!$C$13:$C$18,MATCH(E4459,Assumptions!$A$13:$A$18,0)),INDEX(Assumptions!$B$13:$B$18,MATCH(E4459,Assumptions!$A$13:$A$18,0))*F4459)),2)</f>
        <v>30.2</v>
      </c>
    </row>
    <row r="4460" customFormat="false" ht="15" hidden="false" customHeight="false" outlineLevel="0" collapsed="false">
      <c r="A4460" s="24" t="s">
        <v>5283</v>
      </c>
      <c r="B4460" s="39" t="n">
        <v>46118</v>
      </c>
      <c r="C4460" s="24" t="s">
        <v>544</v>
      </c>
      <c r="D4460" s="24" t="s">
        <v>826</v>
      </c>
      <c r="E4460" s="24" t="s">
        <v>103</v>
      </c>
      <c r="F4460" s="38" t="n">
        <v>9460</v>
      </c>
      <c r="G4460" s="42" t="n">
        <f aca="false">DATE(YEAR(B4460),MONTH(B4460),1)</f>
        <v>46113</v>
      </c>
      <c r="H4460" s="24" t="str">
        <f aca="false">INDEX(Customers!$B$2:$B$601,MATCH(C4460,Customers!$A$2:$A$601,0))</f>
        <v>Coast</v>
      </c>
      <c r="I4460" s="43" t="n">
        <f aca="false">ROUND(MIN(INDEX(Assumptions!$D$13:$D$18,MATCH(E4460,Assumptions!$A$13:$A$18,0)),MAX(INDEX(Assumptions!$C$13:$C$18,MATCH(E4460,Assumptions!$A$13:$A$18,0)),INDEX(Assumptions!$B$13:$B$18,MATCH(E4460,Assumptions!$A$13:$A$18,0))*F4460)),2)</f>
        <v>94.6</v>
      </c>
    </row>
    <row r="4461" customFormat="false" ht="15" hidden="false" customHeight="false" outlineLevel="0" collapsed="false">
      <c r="A4461" s="24" t="s">
        <v>5284</v>
      </c>
      <c r="B4461" s="39" t="n">
        <v>46118</v>
      </c>
      <c r="C4461" s="24" t="s">
        <v>585</v>
      </c>
      <c r="D4461" s="24" t="s">
        <v>205</v>
      </c>
      <c r="E4461" s="24" t="s">
        <v>107</v>
      </c>
      <c r="F4461" s="38" t="n">
        <v>11930</v>
      </c>
      <c r="G4461" s="42" t="n">
        <f aca="false">DATE(YEAR(B4461),MONTH(B4461),1)</f>
        <v>46113</v>
      </c>
      <c r="H4461" s="24" t="str">
        <f aca="false">INDEX(Customers!$B$2:$B$601,MATCH(C4461,Customers!$A$2:$A$601,0))</f>
        <v>Eastern</v>
      </c>
      <c r="I4461" s="43" t="n">
        <f aca="false">ROUND(MIN(INDEX(Assumptions!$D$13:$D$18,MATCH(E4461,Assumptions!$A$13:$A$18,0)),MAX(INDEX(Assumptions!$C$13:$C$18,MATCH(E4461,Assumptions!$A$13:$A$18,0)),INDEX(Assumptions!$B$13:$B$18,MATCH(E4461,Assumptions!$A$13:$A$18,0))*F4461)),2)</f>
        <v>0</v>
      </c>
    </row>
    <row r="4462" customFormat="false" ht="15" hidden="false" customHeight="false" outlineLevel="0" collapsed="false">
      <c r="A4462" s="24" t="s">
        <v>5285</v>
      </c>
      <c r="B4462" s="39" t="n">
        <v>46118</v>
      </c>
      <c r="C4462" s="24" t="s">
        <v>587</v>
      </c>
      <c r="D4462" s="24" t="s">
        <v>826</v>
      </c>
      <c r="E4462" s="24" t="s">
        <v>113</v>
      </c>
      <c r="F4462" s="38" t="n">
        <v>250</v>
      </c>
      <c r="G4462" s="42" t="n">
        <f aca="false">DATE(YEAR(B4462),MONTH(B4462),1)</f>
        <v>46113</v>
      </c>
      <c r="H4462" s="24" t="str">
        <f aca="false">INDEX(Customers!$B$2:$B$601,MATCH(C4462,Customers!$A$2:$A$601,0))</f>
        <v>Western</v>
      </c>
      <c r="I4462" s="43" t="n">
        <f aca="false">ROUND(MIN(INDEX(Assumptions!$D$13:$D$18,MATCH(E4462,Assumptions!$A$13:$A$18,0)),MAX(INDEX(Assumptions!$C$13:$C$18,MATCH(E4462,Assumptions!$A$13:$A$18,0)),INDEX(Assumptions!$B$13:$B$18,MATCH(E4462,Assumptions!$A$13:$A$18,0))*F4462)),2)</f>
        <v>12.5</v>
      </c>
    </row>
    <row r="4463" customFormat="false" ht="15" hidden="false" customHeight="false" outlineLevel="0" collapsed="false">
      <c r="A4463" s="24" t="s">
        <v>5286</v>
      </c>
      <c r="B4463" s="39" t="n">
        <v>46118</v>
      </c>
      <c r="C4463" s="24" t="s">
        <v>598</v>
      </c>
      <c r="D4463" s="24" t="s">
        <v>826</v>
      </c>
      <c r="E4463" s="24" t="s">
        <v>111</v>
      </c>
      <c r="F4463" s="38" t="n">
        <v>50</v>
      </c>
      <c r="G4463" s="42" t="n">
        <f aca="false">DATE(YEAR(B4463),MONTH(B4463),1)</f>
        <v>46113</v>
      </c>
      <c r="H4463" s="24" t="str">
        <f aca="false">INDEX(Customers!$B$2:$B$601,MATCH(C4463,Customers!$A$2:$A$601,0))</f>
        <v>Central</v>
      </c>
      <c r="I4463" s="43" t="n">
        <f aca="false">ROUND(MIN(INDEX(Assumptions!$D$13:$D$18,MATCH(E4463,Assumptions!$A$13:$A$18,0)),MAX(INDEX(Assumptions!$C$13:$C$18,MATCH(E4463,Assumptions!$A$13:$A$18,0)),INDEX(Assumptions!$B$13:$B$18,MATCH(E4463,Assumptions!$A$13:$A$18,0))*F4463)),2)</f>
        <v>2</v>
      </c>
    </row>
    <row r="4464" customFormat="false" ht="15" hidden="false" customHeight="false" outlineLevel="0" collapsed="false">
      <c r="A4464" s="24" t="s">
        <v>5287</v>
      </c>
      <c r="B4464" s="39" t="n">
        <v>46118</v>
      </c>
      <c r="C4464" s="24" t="s">
        <v>601</v>
      </c>
      <c r="D4464" s="24" t="s">
        <v>826</v>
      </c>
      <c r="E4464" s="24" t="s">
        <v>103</v>
      </c>
      <c r="F4464" s="38" t="n">
        <v>2350</v>
      </c>
      <c r="G4464" s="42" t="n">
        <f aca="false">DATE(YEAR(B4464),MONTH(B4464),1)</f>
        <v>46113</v>
      </c>
      <c r="H4464" s="24" t="str">
        <f aca="false">INDEX(Customers!$B$2:$B$601,MATCH(C4464,Customers!$A$2:$A$601,0))</f>
        <v>Nairobi</v>
      </c>
      <c r="I4464" s="43" t="n">
        <f aca="false">ROUND(MIN(INDEX(Assumptions!$D$13:$D$18,MATCH(E4464,Assumptions!$A$13:$A$18,0)),MAX(INDEX(Assumptions!$C$13:$C$18,MATCH(E4464,Assumptions!$A$13:$A$18,0)),INDEX(Assumptions!$B$13:$B$18,MATCH(E4464,Assumptions!$A$13:$A$18,0))*F4464)),2)</f>
        <v>23.5</v>
      </c>
    </row>
    <row r="4465" customFormat="false" ht="15" hidden="false" customHeight="false" outlineLevel="0" collapsed="false">
      <c r="A4465" s="24" t="s">
        <v>5288</v>
      </c>
      <c r="B4465" s="39" t="n">
        <v>46118</v>
      </c>
      <c r="C4465" s="24" t="s">
        <v>608</v>
      </c>
      <c r="D4465" s="24" t="s">
        <v>826</v>
      </c>
      <c r="E4465" s="24" t="s">
        <v>109</v>
      </c>
      <c r="F4465" s="38" t="n">
        <v>6190</v>
      </c>
      <c r="G4465" s="42" t="n">
        <f aca="false">DATE(YEAR(B4465),MONTH(B4465),1)</f>
        <v>46113</v>
      </c>
      <c r="H4465" s="24" t="str">
        <f aca="false">INDEX(Customers!$B$2:$B$601,MATCH(C4465,Customers!$A$2:$A$601,0))</f>
        <v>Eastern</v>
      </c>
      <c r="I4465" s="43" t="n">
        <f aca="false">ROUND(MIN(INDEX(Assumptions!$D$13:$D$18,MATCH(E4465,Assumptions!$A$13:$A$18,0)),MAX(INDEX(Assumptions!$C$13:$C$18,MATCH(E4465,Assumptions!$A$13:$A$18,0)),INDEX(Assumptions!$B$13:$B$18,MATCH(E4465,Assumptions!$A$13:$A$18,0))*F4465)),2)</f>
        <v>24.76</v>
      </c>
    </row>
    <row r="4466" customFormat="false" ht="15" hidden="false" customHeight="false" outlineLevel="0" collapsed="false">
      <c r="A4466" s="24" t="s">
        <v>5289</v>
      </c>
      <c r="B4466" s="39" t="n">
        <v>46118</v>
      </c>
      <c r="C4466" s="24" t="s">
        <v>619</v>
      </c>
      <c r="D4466" s="24" t="s">
        <v>826</v>
      </c>
      <c r="E4466" s="24" t="s">
        <v>113</v>
      </c>
      <c r="F4466" s="38" t="n">
        <v>500</v>
      </c>
      <c r="G4466" s="42" t="n">
        <f aca="false">DATE(YEAR(B4466),MONTH(B4466),1)</f>
        <v>46113</v>
      </c>
      <c r="H4466" s="24" t="str">
        <f aca="false">INDEX(Customers!$B$2:$B$601,MATCH(C4466,Customers!$A$2:$A$601,0))</f>
        <v>Rift Valley</v>
      </c>
      <c r="I4466" s="43" t="n">
        <f aca="false">ROUND(MIN(INDEX(Assumptions!$D$13:$D$18,MATCH(E4466,Assumptions!$A$13:$A$18,0)),MAX(INDEX(Assumptions!$C$13:$C$18,MATCH(E4466,Assumptions!$A$13:$A$18,0)),INDEX(Assumptions!$B$13:$B$18,MATCH(E4466,Assumptions!$A$13:$A$18,0))*F4466)),2)</f>
        <v>25</v>
      </c>
    </row>
    <row r="4467" customFormat="false" ht="15" hidden="false" customHeight="false" outlineLevel="0" collapsed="false">
      <c r="A4467" s="24" t="s">
        <v>5290</v>
      </c>
      <c r="B4467" s="39" t="n">
        <v>46118</v>
      </c>
      <c r="C4467" s="24" t="s">
        <v>627</v>
      </c>
      <c r="D4467" s="24" t="s">
        <v>826</v>
      </c>
      <c r="E4467" s="24" t="s">
        <v>109</v>
      </c>
      <c r="F4467" s="38" t="n">
        <v>14470</v>
      </c>
      <c r="G4467" s="42" t="n">
        <f aca="false">DATE(YEAR(B4467),MONTH(B4467),1)</f>
        <v>46113</v>
      </c>
      <c r="H4467" s="24" t="str">
        <f aca="false">INDEX(Customers!$B$2:$B$601,MATCH(C4467,Customers!$A$2:$A$601,0))</f>
        <v>Central</v>
      </c>
      <c r="I4467" s="43" t="n">
        <f aca="false">ROUND(MIN(INDEX(Assumptions!$D$13:$D$18,MATCH(E4467,Assumptions!$A$13:$A$18,0)),MAX(INDEX(Assumptions!$C$13:$C$18,MATCH(E4467,Assumptions!$A$13:$A$18,0)),INDEX(Assumptions!$B$13:$B$18,MATCH(E4467,Assumptions!$A$13:$A$18,0))*F4467)),2)</f>
        <v>40</v>
      </c>
    </row>
    <row r="4468" customFormat="false" ht="15" hidden="false" customHeight="false" outlineLevel="0" collapsed="false">
      <c r="A4468" s="24" t="s">
        <v>5291</v>
      </c>
      <c r="B4468" s="39" t="n">
        <v>46118</v>
      </c>
      <c r="C4468" s="24" t="s">
        <v>665</v>
      </c>
      <c r="D4468" s="24" t="s">
        <v>196</v>
      </c>
      <c r="E4468" s="24" t="s">
        <v>105</v>
      </c>
      <c r="F4468" s="38" t="n">
        <v>1650</v>
      </c>
      <c r="G4468" s="42" t="n">
        <f aca="false">DATE(YEAR(B4468),MONTH(B4468),1)</f>
        <v>46113</v>
      </c>
      <c r="H4468" s="24" t="str">
        <f aca="false">INDEX(Customers!$B$2:$B$601,MATCH(C4468,Customers!$A$2:$A$601,0))</f>
        <v>Nairobi</v>
      </c>
      <c r="I4468" s="43" t="n">
        <f aca="false">ROUND(MIN(INDEX(Assumptions!$D$13:$D$18,MATCH(E4468,Assumptions!$A$13:$A$18,0)),MAX(INDEX(Assumptions!$C$13:$C$18,MATCH(E4468,Assumptions!$A$13:$A$18,0)),INDEX(Assumptions!$B$13:$B$18,MATCH(E4468,Assumptions!$A$13:$A$18,0))*F4468)),2)</f>
        <v>24.75</v>
      </c>
    </row>
    <row r="4469" customFormat="false" ht="15" hidden="false" customHeight="false" outlineLevel="0" collapsed="false">
      <c r="A4469" s="24" t="s">
        <v>5292</v>
      </c>
      <c r="B4469" s="39" t="n">
        <v>46118</v>
      </c>
      <c r="C4469" s="24" t="s">
        <v>672</v>
      </c>
      <c r="D4469" s="24" t="s">
        <v>154</v>
      </c>
      <c r="E4469" s="24" t="s">
        <v>105</v>
      </c>
      <c r="F4469" s="38" t="n">
        <v>5240</v>
      </c>
      <c r="G4469" s="42" t="n">
        <f aca="false">DATE(YEAR(B4469),MONTH(B4469),1)</f>
        <v>46113</v>
      </c>
      <c r="H4469" s="24" t="str">
        <f aca="false">INDEX(Customers!$B$2:$B$601,MATCH(C4469,Customers!$A$2:$A$601,0))</f>
        <v>Nairobi</v>
      </c>
      <c r="I4469" s="43" t="n">
        <f aca="false">ROUND(MIN(INDEX(Assumptions!$D$13:$D$18,MATCH(E4469,Assumptions!$A$13:$A$18,0)),MAX(INDEX(Assumptions!$C$13:$C$18,MATCH(E4469,Assumptions!$A$13:$A$18,0)),INDEX(Assumptions!$B$13:$B$18,MATCH(E4469,Assumptions!$A$13:$A$18,0))*F4469)),2)</f>
        <v>78.6</v>
      </c>
    </row>
    <row r="4470" customFormat="false" ht="15" hidden="false" customHeight="false" outlineLevel="0" collapsed="false">
      <c r="A4470" s="24" t="s">
        <v>5293</v>
      </c>
      <c r="B4470" s="39" t="n">
        <v>46118</v>
      </c>
      <c r="C4470" s="24" t="s">
        <v>703</v>
      </c>
      <c r="D4470" s="24" t="s">
        <v>156</v>
      </c>
      <c r="E4470" s="24" t="s">
        <v>107</v>
      </c>
      <c r="F4470" s="38" t="n">
        <v>3220</v>
      </c>
      <c r="G4470" s="42" t="n">
        <f aca="false">DATE(YEAR(B4470),MONTH(B4470),1)</f>
        <v>46113</v>
      </c>
      <c r="H4470" s="24" t="str">
        <f aca="false">INDEX(Customers!$B$2:$B$601,MATCH(C4470,Customers!$A$2:$A$601,0))</f>
        <v>Nairobi</v>
      </c>
      <c r="I4470" s="43" t="n">
        <f aca="false">ROUND(MIN(INDEX(Assumptions!$D$13:$D$18,MATCH(E4470,Assumptions!$A$13:$A$18,0)),MAX(INDEX(Assumptions!$C$13:$C$18,MATCH(E4470,Assumptions!$A$13:$A$18,0)),INDEX(Assumptions!$B$13:$B$18,MATCH(E4470,Assumptions!$A$13:$A$18,0))*F4470)),2)</f>
        <v>0</v>
      </c>
    </row>
    <row r="4471" customFormat="false" ht="15" hidden="false" customHeight="false" outlineLevel="0" collapsed="false">
      <c r="A4471" s="24" t="s">
        <v>5294</v>
      </c>
      <c r="B4471" s="39" t="n">
        <v>46118</v>
      </c>
      <c r="C4471" s="24" t="s">
        <v>751</v>
      </c>
      <c r="D4471" s="24" t="s">
        <v>184</v>
      </c>
      <c r="E4471" s="24" t="s">
        <v>105</v>
      </c>
      <c r="F4471" s="38" t="n">
        <v>2520</v>
      </c>
      <c r="G4471" s="42" t="n">
        <f aca="false">DATE(YEAR(B4471),MONTH(B4471),1)</f>
        <v>46113</v>
      </c>
      <c r="H4471" s="24" t="str">
        <f aca="false">INDEX(Customers!$B$2:$B$601,MATCH(C4471,Customers!$A$2:$A$601,0))</f>
        <v>Coast</v>
      </c>
      <c r="I4471" s="43" t="n">
        <f aca="false">ROUND(MIN(INDEX(Assumptions!$D$13:$D$18,MATCH(E4471,Assumptions!$A$13:$A$18,0)),MAX(INDEX(Assumptions!$C$13:$C$18,MATCH(E4471,Assumptions!$A$13:$A$18,0)),INDEX(Assumptions!$B$13:$B$18,MATCH(E4471,Assumptions!$A$13:$A$18,0))*F4471)),2)</f>
        <v>37.8</v>
      </c>
    </row>
    <row r="4472" customFormat="false" ht="15" hidden="false" customHeight="false" outlineLevel="0" collapsed="false">
      <c r="A4472" s="24" t="s">
        <v>5295</v>
      </c>
      <c r="B4472" s="39" t="n">
        <v>46118</v>
      </c>
      <c r="C4472" s="24" t="s">
        <v>774</v>
      </c>
      <c r="D4472" s="24" t="s">
        <v>195</v>
      </c>
      <c r="E4472" s="24" t="s">
        <v>107</v>
      </c>
      <c r="F4472" s="38" t="n">
        <v>5990</v>
      </c>
      <c r="G4472" s="42" t="n">
        <f aca="false">DATE(YEAR(B4472),MONTH(B4472),1)</f>
        <v>46113</v>
      </c>
      <c r="H4472" s="24" t="str">
        <f aca="false">INDEX(Customers!$B$2:$B$601,MATCH(C4472,Customers!$A$2:$A$601,0))</f>
        <v>Western</v>
      </c>
      <c r="I4472" s="43" t="n">
        <f aca="false">ROUND(MIN(INDEX(Assumptions!$D$13:$D$18,MATCH(E4472,Assumptions!$A$13:$A$18,0)),MAX(INDEX(Assumptions!$C$13:$C$18,MATCH(E4472,Assumptions!$A$13:$A$18,0)),INDEX(Assumptions!$B$13:$B$18,MATCH(E4472,Assumptions!$A$13:$A$18,0))*F4472)),2)</f>
        <v>0</v>
      </c>
    </row>
    <row r="4473" customFormat="false" ht="15" hidden="false" customHeight="false" outlineLevel="0" collapsed="false">
      <c r="A4473" s="24" t="s">
        <v>5296</v>
      </c>
      <c r="B4473" s="39" t="n">
        <v>46119</v>
      </c>
      <c r="C4473" s="24" t="s">
        <v>219</v>
      </c>
      <c r="D4473" s="24" t="s">
        <v>175</v>
      </c>
      <c r="E4473" s="24" t="s">
        <v>105</v>
      </c>
      <c r="F4473" s="38" t="n">
        <v>1430</v>
      </c>
      <c r="G4473" s="42" t="n">
        <f aca="false">DATE(YEAR(B4473),MONTH(B4473),1)</f>
        <v>46113</v>
      </c>
      <c r="H4473" s="24" t="str">
        <f aca="false">INDEX(Customers!$B$2:$B$601,MATCH(C4473,Customers!$A$2:$A$601,0))</f>
        <v>Rift Valley</v>
      </c>
      <c r="I4473" s="43" t="n">
        <f aca="false">ROUND(MIN(INDEX(Assumptions!$D$13:$D$18,MATCH(E4473,Assumptions!$A$13:$A$18,0)),MAX(INDEX(Assumptions!$C$13:$C$18,MATCH(E4473,Assumptions!$A$13:$A$18,0)),INDEX(Assumptions!$B$13:$B$18,MATCH(E4473,Assumptions!$A$13:$A$18,0))*F4473)),2)</f>
        <v>21.45</v>
      </c>
    </row>
    <row r="4474" customFormat="false" ht="15" hidden="false" customHeight="false" outlineLevel="0" collapsed="false">
      <c r="A4474" s="24" t="s">
        <v>5297</v>
      </c>
      <c r="B4474" s="39" t="n">
        <v>46119</v>
      </c>
      <c r="C4474" s="24" t="s">
        <v>232</v>
      </c>
      <c r="D4474" s="24" t="s">
        <v>826</v>
      </c>
      <c r="E4474" s="24" t="s">
        <v>109</v>
      </c>
      <c r="F4474" s="38" t="n">
        <v>7190</v>
      </c>
      <c r="G4474" s="42" t="n">
        <f aca="false">DATE(YEAR(B4474),MONTH(B4474),1)</f>
        <v>46113</v>
      </c>
      <c r="H4474" s="24" t="str">
        <f aca="false">INDEX(Customers!$B$2:$B$601,MATCH(C4474,Customers!$A$2:$A$601,0))</f>
        <v>Coast</v>
      </c>
      <c r="I4474" s="43" t="n">
        <f aca="false">ROUND(MIN(INDEX(Assumptions!$D$13:$D$18,MATCH(E4474,Assumptions!$A$13:$A$18,0)),MAX(INDEX(Assumptions!$C$13:$C$18,MATCH(E4474,Assumptions!$A$13:$A$18,0)),INDEX(Assumptions!$B$13:$B$18,MATCH(E4474,Assumptions!$A$13:$A$18,0))*F4474)),2)</f>
        <v>28.76</v>
      </c>
    </row>
    <row r="4475" customFormat="false" ht="15" hidden="false" customHeight="false" outlineLevel="0" collapsed="false">
      <c r="A4475" s="24" t="s">
        <v>5298</v>
      </c>
      <c r="B4475" s="39" t="n">
        <v>46119</v>
      </c>
      <c r="C4475" s="24" t="s">
        <v>235</v>
      </c>
      <c r="D4475" s="24" t="s">
        <v>193</v>
      </c>
      <c r="E4475" s="24" t="s">
        <v>105</v>
      </c>
      <c r="F4475" s="38" t="n">
        <v>8330</v>
      </c>
      <c r="G4475" s="42" t="n">
        <f aca="false">DATE(YEAR(B4475),MONTH(B4475),1)</f>
        <v>46113</v>
      </c>
      <c r="H4475" s="24" t="str">
        <f aca="false">INDEX(Customers!$B$2:$B$601,MATCH(C4475,Customers!$A$2:$A$601,0))</f>
        <v>Western</v>
      </c>
      <c r="I4475" s="43" t="n">
        <f aca="false">ROUND(MIN(INDEX(Assumptions!$D$13:$D$18,MATCH(E4475,Assumptions!$A$13:$A$18,0)),MAX(INDEX(Assumptions!$C$13:$C$18,MATCH(E4475,Assumptions!$A$13:$A$18,0)),INDEX(Assumptions!$B$13:$B$18,MATCH(E4475,Assumptions!$A$13:$A$18,0))*F4475)),2)</f>
        <v>124.95</v>
      </c>
    </row>
    <row r="4476" customFormat="false" ht="15" hidden="false" customHeight="false" outlineLevel="0" collapsed="false">
      <c r="A4476" s="24" t="s">
        <v>5299</v>
      </c>
      <c r="B4476" s="39" t="n">
        <v>46119</v>
      </c>
      <c r="C4476" s="24" t="s">
        <v>247</v>
      </c>
      <c r="D4476" s="24" t="s">
        <v>826</v>
      </c>
      <c r="E4476" s="24" t="s">
        <v>103</v>
      </c>
      <c r="F4476" s="38" t="n">
        <v>2960</v>
      </c>
      <c r="G4476" s="42" t="n">
        <f aca="false">DATE(YEAR(B4476),MONTH(B4476),1)</f>
        <v>46113</v>
      </c>
      <c r="H4476" s="24" t="str">
        <f aca="false">INDEX(Customers!$B$2:$B$601,MATCH(C4476,Customers!$A$2:$A$601,0))</f>
        <v>Nairobi</v>
      </c>
      <c r="I4476" s="43" t="n">
        <f aca="false">ROUND(MIN(INDEX(Assumptions!$D$13:$D$18,MATCH(E4476,Assumptions!$A$13:$A$18,0)),MAX(INDEX(Assumptions!$C$13:$C$18,MATCH(E4476,Assumptions!$A$13:$A$18,0)),INDEX(Assumptions!$B$13:$B$18,MATCH(E4476,Assumptions!$A$13:$A$18,0))*F4476)),2)</f>
        <v>29.6</v>
      </c>
    </row>
    <row r="4477" customFormat="false" ht="15" hidden="false" customHeight="false" outlineLevel="0" collapsed="false">
      <c r="A4477" s="24" t="s">
        <v>5300</v>
      </c>
      <c r="B4477" s="39" t="n">
        <v>46119</v>
      </c>
      <c r="C4477" s="24" t="s">
        <v>261</v>
      </c>
      <c r="D4477" s="24" t="s">
        <v>826</v>
      </c>
      <c r="E4477" s="24" t="s">
        <v>111</v>
      </c>
      <c r="F4477" s="38" t="n">
        <v>200</v>
      </c>
      <c r="G4477" s="42" t="n">
        <f aca="false">DATE(YEAR(B4477),MONTH(B4477),1)</f>
        <v>46113</v>
      </c>
      <c r="H4477" s="24" t="str">
        <f aca="false">INDEX(Customers!$B$2:$B$601,MATCH(C4477,Customers!$A$2:$A$601,0))</f>
        <v>Coast</v>
      </c>
      <c r="I4477" s="43" t="n">
        <f aca="false">ROUND(MIN(INDEX(Assumptions!$D$13:$D$18,MATCH(E4477,Assumptions!$A$13:$A$18,0)),MAX(INDEX(Assumptions!$C$13:$C$18,MATCH(E4477,Assumptions!$A$13:$A$18,0)),INDEX(Assumptions!$B$13:$B$18,MATCH(E4477,Assumptions!$A$13:$A$18,0))*F4477)),2)</f>
        <v>8</v>
      </c>
    </row>
    <row r="4478" customFormat="false" ht="15" hidden="false" customHeight="false" outlineLevel="0" collapsed="false">
      <c r="A4478" s="24" t="s">
        <v>5301</v>
      </c>
      <c r="B4478" s="39" t="n">
        <v>46119</v>
      </c>
      <c r="C4478" s="24" t="s">
        <v>280</v>
      </c>
      <c r="D4478" s="24" t="s">
        <v>826</v>
      </c>
      <c r="E4478" s="24" t="s">
        <v>109</v>
      </c>
      <c r="F4478" s="38" t="n">
        <v>2070</v>
      </c>
      <c r="G4478" s="42" t="n">
        <f aca="false">DATE(YEAR(B4478),MONTH(B4478),1)</f>
        <v>46113</v>
      </c>
      <c r="H4478" s="24" t="str">
        <f aca="false">INDEX(Customers!$B$2:$B$601,MATCH(C4478,Customers!$A$2:$A$601,0))</f>
        <v>Western</v>
      </c>
      <c r="I4478" s="43" t="n">
        <f aca="false">ROUND(MIN(INDEX(Assumptions!$D$13:$D$18,MATCH(E4478,Assumptions!$A$13:$A$18,0)),MAX(INDEX(Assumptions!$C$13:$C$18,MATCH(E4478,Assumptions!$A$13:$A$18,0)),INDEX(Assumptions!$B$13:$B$18,MATCH(E4478,Assumptions!$A$13:$A$18,0))*F4478)),2)</f>
        <v>8.28</v>
      </c>
    </row>
    <row r="4479" customFormat="false" ht="15" hidden="false" customHeight="false" outlineLevel="0" collapsed="false">
      <c r="A4479" s="24" t="s">
        <v>5302</v>
      </c>
      <c r="B4479" s="39" t="n">
        <v>46119</v>
      </c>
      <c r="C4479" s="24" t="s">
        <v>290</v>
      </c>
      <c r="D4479" s="24" t="s">
        <v>826</v>
      </c>
      <c r="E4479" s="24" t="s">
        <v>103</v>
      </c>
      <c r="F4479" s="38" t="n">
        <v>320</v>
      </c>
      <c r="G4479" s="42" t="n">
        <f aca="false">DATE(YEAR(B4479),MONTH(B4479),1)</f>
        <v>46113</v>
      </c>
      <c r="H4479" s="24" t="str">
        <f aca="false">INDEX(Customers!$B$2:$B$601,MATCH(C4479,Customers!$A$2:$A$601,0))</f>
        <v>Central</v>
      </c>
      <c r="I4479" s="43" t="n">
        <f aca="false">ROUND(MIN(INDEX(Assumptions!$D$13:$D$18,MATCH(E4479,Assumptions!$A$13:$A$18,0)),MAX(INDEX(Assumptions!$C$13:$C$18,MATCH(E4479,Assumptions!$A$13:$A$18,0)),INDEX(Assumptions!$B$13:$B$18,MATCH(E4479,Assumptions!$A$13:$A$18,0))*F4479)),2)</f>
        <v>5</v>
      </c>
    </row>
    <row r="4480" customFormat="false" ht="15" hidden="false" customHeight="false" outlineLevel="0" collapsed="false">
      <c r="A4480" s="24" t="s">
        <v>5303</v>
      </c>
      <c r="B4480" s="39" t="n">
        <v>46119</v>
      </c>
      <c r="C4480" s="24" t="s">
        <v>291</v>
      </c>
      <c r="D4480" s="24" t="s">
        <v>182</v>
      </c>
      <c r="E4480" s="24" t="s">
        <v>107</v>
      </c>
      <c r="F4480" s="38" t="n">
        <v>10590</v>
      </c>
      <c r="G4480" s="42" t="n">
        <f aca="false">DATE(YEAR(B4480),MONTH(B4480),1)</f>
        <v>46113</v>
      </c>
      <c r="H4480" s="24" t="str">
        <f aca="false">INDEX(Customers!$B$2:$B$601,MATCH(C4480,Customers!$A$2:$A$601,0))</f>
        <v>Rift Valley</v>
      </c>
      <c r="I4480" s="43" t="n">
        <f aca="false">ROUND(MIN(INDEX(Assumptions!$D$13:$D$18,MATCH(E4480,Assumptions!$A$13:$A$18,0)),MAX(INDEX(Assumptions!$C$13:$C$18,MATCH(E4480,Assumptions!$A$13:$A$18,0)),INDEX(Assumptions!$B$13:$B$18,MATCH(E4480,Assumptions!$A$13:$A$18,0))*F4480)),2)</f>
        <v>0</v>
      </c>
    </row>
    <row r="4481" customFormat="false" ht="15" hidden="false" customHeight="false" outlineLevel="0" collapsed="false">
      <c r="A4481" s="24" t="s">
        <v>5304</v>
      </c>
      <c r="B4481" s="39" t="n">
        <v>46119</v>
      </c>
      <c r="C4481" s="24" t="s">
        <v>303</v>
      </c>
      <c r="D4481" s="24" t="s">
        <v>826</v>
      </c>
      <c r="E4481" s="24" t="s">
        <v>111</v>
      </c>
      <c r="F4481" s="38" t="n">
        <v>50</v>
      </c>
      <c r="G4481" s="42" t="n">
        <f aca="false">DATE(YEAR(B4481),MONTH(B4481),1)</f>
        <v>46113</v>
      </c>
      <c r="H4481" s="24" t="str">
        <f aca="false">INDEX(Customers!$B$2:$B$601,MATCH(C4481,Customers!$A$2:$A$601,0))</f>
        <v>Rift Valley</v>
      </c>
      <c r="I4481" s="43" t="n">
        <f aca="false">ROUND(MIN(INDEX(Assumptions!$D$13:$D$18,MATCH(E4481,Assumptions!$A$13:$A$18,0)),MAX(INDEX(Assumptions!$C$13:$C$18,MATCH(E4481,Assumptions!$A$13:$A$18,0)),INDEX(Assumptions!$B$13:$B$18,MATCH(E4481,Assumptions!$A$13:$A$18,0))*F4481)),2)</f>
        <v>2</v>
      </c>
    </row>
    <row r="4482" customFormat="false" ht="15" hidden="false" customHeight="false" outlineLevel="0" collapsed="false">
      <c r="A4482" s="24" t="s">
        <v>5305</v>
      </c>
      <c r="B4482" s="39" t="n">
        <v>46119</v>
      </c>
      <c r="C4482" s="24" t="s">
        <v>316</v>
      </c>
      <c r="D4482" s="24" t="s">
        <v>826</v>
      </c>
      <c r="E4482" s="24" t="s">
        <v>109</v>
      </c>
      <c r="F4482" s="38" t="n">
        <v>2220</v>
      </c>
      <c r="G4482" s="42" t="n">
        <f aca="false">DATE(YEAR(B4482),MONTH(B4482),1)</f>
        <v>46113</v>
      </c>
      <c r="H4482" s="24" t="str">
        <f aca="false">INDEX(Customers!$B$2:$B$601,MATCH(C4482,Customers!$A$2:$A$601,0))</f>
        <v>Coast</v>
      </c>
      <c r="I4482" s="43" t="n">
        <f aca="false">ROUND(MIN(INDEX(Assumptions!$D$13:$D$18,MATCH(E4482,Assumptions!$A$13:$A$18,0)),MAX(INDEX(Assumptions!$C$13:$C$18,MATCH(E4482,Assumptions!$A$13:$A$18,0)),INDEX(Assumptions!$B$13:$B$18,MATCH(E4482,Assumptions!$A$13:$A$18,0))*F4482)),2)</f>
        <v>8.88</v>
      </c>
    </row>
    <row r="4483" customFormat="false" ht="15" hidden="false" customHeight="false" outlineLevel="0" collapsed="false">
      <c r="A4483" s="24" t="s">
        <v>5306</v>
      </c>
      <c r="B4483" s="39" t="n">
        <v>46119</v>
      </c>
      <c r="C4483" s="24" t="s">
        <v>321</v>
      </c>
      <c r="D4483" s="24" t="s">
        <v>826</v>
      </c>
      <c r="E4483" s="24" t="s">
        <v>103</v>
      </c>
      <c r="F4483" s="38" t="n">
        <v>890</v>
      </c>
      <c r="G4483" s="42" t="n">
        <f aca="false">DATE(YEAR(B4483),MONTH(B4483),1)</f>
        <v>46113</v>
      </c>
      <c r="H4483" s="24" t="str">
        <f aca="false">INDEX(Customers!$B$2:$B$601,MATCH(C4483,Customers!$A$2:$A$601,0))</f>
        <v>Western</v>
      </c>
      <c r="I4483" s="43" t="n">
        <f aca="false">ROUND(MIN(INDEX(Assumptions!$D$13:$D$18,MATCH(E4483,Assumptions!$A$13:$A$18,0)),MAX(INDEX(Assumptions!$C$13:$C$18,MATCH(E4483,Assumptions!$A$13:$A$18,0)),INDEX(Assumptions!$B$13:$B$18,MATCH(E4483,Assumptions!$A$13:$A$18,0))*F4483)),2)</f>
        <v>8.9</v>
      </c>
    </row>
    <row r="4484" customFormat="false" ht="15" hidden="false" customHeight="false" outlineLevel="0" collapsed="false">
      <c r="A4484" s="24" t="s">
        <v>5307</v>
      </c>
      <c r="B4484" s="39" t="n">
        <v>46119</v>
      </c>
      <c r="C4484" s="24" t="s">
        <v>333</v>
      </c>
      <c r="D4484" s="24" t="s">
        <v>826</v>
      </c>
      <c r="E4484" s="24" t="s">
        <v>103</v>
      </c>
      <c r="F4484" s="38" t="n">
        <v>840</v>
      </c>
      <c r="G4484" s="42" t="n">
        <f aca="false">DATE(YEAR(B4484),MONTH(B4484),1)</f>
        <v>46113</v>
      </c>
      <c r="H4484" s="24" t="str">
        <f aca="false">INDEX(Customers!$B$2:$B$601,MATCH(C4484,Customers!$A$2:$A$601,0))</f>
        <v>Coast</v>
      </c>
      <c r="I4484" s="43" t="n">
        <f aca="false">ROUND(MIN(INDEX(Assumptions!$D$13:$D$18,MATCH(E4484,Assumptions!$A$13:$A$18,0)),MAX(INDEX(Assumptions!$C$13:$C$18,MATCH(E4484,Assumptions!$A$13:$A$18,0)),INDEX(Assumptions!$B$13:$B$18,MATCH(E4484,Assumptions!$A$13:$A$18,0))*F4484)),2)</f>
        <v>8.4</v>
      </c>
    </row>
    <row r="4485" customFormat="false" ht="15" hidden="false" customHeight="false" outlineLevel="0" collapsed="false">
      <c r="A4485" s="24" t="s">
        <v>5308</v>
      </c>
      <c r="B4485" s="39" t="n">
        <v>46119</v>
      </c>
      <c r="C4485" s="24" t="s">
        <v>334</v>
      </c>
      <c r="D4485" s="24" t="s">
        <v>826</v>
      </c>
      <c r="E4485" s="24" t="s">
        <v>109</v>
      </c>
      <c r="F4485" s="38" t="n">
        <v>13440</v>
      </c>
      <c r="G4485" s="42" t="n">
        <f aca="false">DATE(YEAR(B4485),MONTH(B4485),1)</f>
        <v>46113</v>
      </c>
      <c r="H4485" s="24" t="str">
        <f aca="false">INDEX(Customers!$B$2:$B$601,MATCH(C4485,Customers!$A$2:$A$601,0))</f>
        <v>Nairobi</v>
      </c>
      <c r="I4485" s="43" t="n">
        <f aca="false">ROUND(MIN(INDEX(Assumptions!$D$13:$D$18,MATCH(E4485,Assumptions!$A$13:$A$18,0)),MAX(INDEX(Assumptions!$C$13:$C$18,MATCH(E4485,Assumptions!$A$13:$A$18,0)),INDEX(Assumptions!$B$13:$B$18,MATCH(E4485,Assumptions!$A$13:$A$18,0))*F4485)),2)</f>
        <v>40</v>
      </c>
    </row>
    <row r="4486" customFormat="false" ht="15" hidden="false" customHeight="false" outlineLevel="0" collapsed="false">
      <c r="A4486" s="24" t="s">
        <v>5309</v>
      </c>
      <c r="B4486" s="39" t="n">
        <v>46119</v>
      </c>
      <c r="C4486" s="24" t="s">
        <v>359</v>
      </c>
      <c r="D4486" s="24" t="s">
        <v>826</v>
      </c>
      <c r="E4486" s="24" t="s">
        <v>109</v>
      </c>
      <c r="F4486" s="38" t="n">
        <v>29390</v>
      </c>
      <c r="G4486" s="42" t="n">
        <f aca="false">DATE(YEAR(B4486),MONTH(B4486),1)</f>
        <v>46113</v>
      </c>
      <c r="H4486" s="24" t="str">
        <f aca="false">INDEX(Customers!$B$2:$B$601,MATCH(C4486,Customers!$A$2:$A$601,0))</f>
        <v>Central</v>
      </c>
      <c r="I4486" s="43" t="n">
        <f aca="false">ROUND(MIN(INDEX(Assumptions!$D$13:$D$18,MATCH(E4486,Assumptions!$A$13:$A$18,0)),MAX(INDEX(Assumptions!$C$13:$C$18,MATCH(E4486,Assumptions!$A$13:$A$18,0)),INDEX(Assumptions!$B$13:$B$18,MATCH(E4486,Assumptions!$A$13:$A$18,0))*F4486)),2)</f>
        <v>40</v>
      </c>
    </row>
    <row r="4487" customFormat="false" ht="15" hidden="false" customHeight="false" outlineLevel="0" collapsed="false">
      <c r="A4487" s="24" t="s">
        <v>5310</v>
      </c>
      <c r="B4487" s="39" t="n">
        <v>46119</v>
      </c>
      <c r="C4487" s="24" t="s">
        <v>361</v>
      </c>
      <c r="D4487" s="24" t="s">
        <v>826</v>
      </c>
      <c r="E4487" s="24" t="s">
        <v>103</v>
      </c>
      <c r="F4487" s="38" t="n">
        <v>16120</v>
      </c>
      <c r="G4487" s="42" t="n">
        <f aca="false">DATE(YEAR(B4487),MONTH(B4487),1)</f>
        <v>46113</v>
      </c>
      <c r="H4487" s="24" t="str">
        <f aca="false">INDEX(Customers!$B$2:$B$601,MATCH(C4487,Customers!$A$2:$A$601,0))</f>
        <v>Rift Valley</v>
      </c>
      <c r="I4487" s="43" t="n">
        <f aca="false">ROUND(MIN(INDEX(Assumptions!$D$13:$D$18,MATCH(E4487,Assumptions!$A$13:$A$18,0)),MAX(INDEX(Assumptions!$C$13:$C$18,MATCH(E4487,Assumptions!$A$13:$A$18,0)),INDEX(Assumptions!$B$13:$B$18,MATCH(E4487,Assumptions!$A$13:$A$18,0))*F4487)),2)</f>
        <v>105</v>
      </c>
    </row>
    <row r="4488" customFormat="false" ht="15" hidden="false" customHeight="false" outlineLevel="0" collapsed="false">
      <c r="A4488" s="24" t="s">
        <v>5311</v>
      </c>
      <c r="B4488" s="39" t="n">
        <v>46119</v>
      </c>
      <c r="C4488" s="24" t="s">
        <v>374</v>
      </c>
      <c r="D4488" s="24" t="s">
        <v>826</v>
      </c>
      <c r="E4488" s="24" t="s">
        <v>109</v>
      </c>
      <c r="F4488" s="38" t="n">
        <v>2680</v>
      </c>
      <c r="G4488" s="42" t="n">
        <f aca="false">DATE(YEAR(B4488),MONTH(B4488),1)</f>
        <v>46113</v>
      </c>
      <c r="H4488" s="24" t="str">
        <f aca="false">INDEX(Customers!$B$2:$B$601,MATCH(C4488,Customers!$A$2:$A$601,0))</f>
        <v>Nairobi</v>
      </c>
      <c r="I4488" s="43" t="n">
        <f aca="false">ROUND(MIN(INDEX(Assumptions!$D$13:$D$18,MATCH(E4488,Assumptions!$A$13:$A$18,0)),MAX(INDEX(Assumptions!$C$13:$C$18,MATCH(E4488,Assumptions!$A$13:$A$18,0)),INDEX(Assumptions!$B$13:$B$18,MATCH(E4488,Assumptions!$A$13:$A$18,0))*F4488)),2)</f>
        <v>10.72</v>
      </c>
    </row>
    <row r="4489" customFormat="false" ht="15" hidden="false" customHeight="false" outlineLevel="0" collapsed="false">
      <c r="A4489" s="24" t="s">
        <v>5312</v>
      </c>
      <c r="B4489" s="39" t="n">
        <v>46119</v>
      </c>
      <c r="C4489" s="24" t="s">
        <v>392</v>
      </c>
      <c r="D4489" s="24" t="s">
        <v>826</v>
      </c>
      <c r="E4489" s="24" t="s">
        <v>109</v>
      </c>
      <c r="F4489" s="38" t="n">
        <v>2410</v>
      </c>
      <c r="G4489" s="42" t="n">
        <f aca="false">DATE(YEAR(B4489),MONTH(B4489),1)</f>
        <v>46113</v>
      </c>
      <c r="H4489" s="24" t="str">
        <f aca="false">INDEX(Customers!$B$2:$B$601,MATCH(C4489,Customers!$A$2:$A$601,0))</f>
        <v>Central</v>
      </c>
      <c r="I4489" s="43" t="n">
        <f aca="false">ROUND(MIN(INDEX(Assumptions!$D$13:$D$18,MATCH(E4489,Assumptions!$A$13:$A$18,0)),MAX(INDEX(Assumptions!$C$13:$C$18,MATCH(E4489,Assumptions!$A$13:$A$18,0)),INDEX(Assumptions!$B$13:$B$18,MATCH(E4489,Assumptions!$A$13:$A$18,0))*F4489)),2)</f>
        <v>9.64</v>
      </c>
    </row>
    <row r="4490" customFormat="false" ht="15" hidden="false" customHeight="false" outlineLevel="0" collapsed="false">
      <c r="A4490" s="24" t="s">
        <v>5313</v>
      </c>
      <c r="B4490" s="39" t="n">
        <v>46119</v>
      </c>
      <c r="C4490" s="24" t="s">
        <v>393</v>
      </c>
      <c r="D4490" s="24" t="s">
        <v>826</v>
      </c>
      <c r="E4490" s="24" t="s">
        <v>109</v>
      </c>
      <c r="F4490" s="38" t="n">
        <v>7730</v>
      </c>
      <c r="G4490" s="42" t="n">
        <f aca="false">DATE(YEAR(B4490),MONTH(B4490),1)</f>
        <v>46113</v>
      </c>
      <c r="H4490" s="24" t="str">
        <f aca="false">INDEX(Customers!$B$2:$B$601,MATCH(C4490,Customers!$A$2:$A$601,0))</f>
        <v>Rift Valley</v>
      </c>
      <c r="I4490" s="43" t="n">
        <f aca="false">ROUND(MIN(INDEX(Assumptions!$D$13:$D$18,MATCH(E4490,Assumptions!$A$13:$A$18,0)),MAX(INDEX(Assumptions!$C$13:$C$18,MATCH(E4490,Assumptions!$A$13:$A$18,0)),INDEX(Assumptions!$B$13:$B$18,MATCH(E4490,Assumptions!$A$13:$A$18,0))*F4490)),2)</f>
        <v>30.92</v>
      </c>
    </row>
    <row r="4491" customFormat="false" ht="15" hidden="false" customHeight="false" outlineLevel="0" collapsed="false">
      <c r="A4491" s="24" t="s">
        <v>5314</v>
      </c>
      <c r="B4491" s="39" t="n">
        <v>46119</v>
      </c>
      <c r="C4491" s="24" t="s">
        <v>400</v>
      </c>
      <c r="D4491" s="24" t="s">
        <v>826</v>
      </c>
      <c r="E4491" s="24" t="s">
        <v>109</v>
      </c>
      <c r="F4491" s="38" t="n">
        <v>23930</v>
      </c>
      <c r="G4491" s="42" t="n">
        <f aca="false">DATE(YEAR(B4491),MONTH(B4491),1)</f>
        <v>46113</v>
      </c>
      <c r="H4491" s="24" t="str">
        <f aca="false">INDEX(Customers!$B$2:$B$601,MATCH(C4491,Customers!$A$2:$A$601,0))</f>
        <v>Nairobi</v>
      </c>
      <c r="I4491" s="43" t="n">
        <f aca="false">ROUND(MIN(INDEX(Assumptions!$D$13:$D$18,MATCH(E4491,Assumptions!$A$13:$A$18,0)),MAX(INDEX(Assumptions!$C$13:$C$18,MATCH(E4491,Assumptions!$A$13:$A$18,0)),INDEX(Assumptions!$B$13:$B$18,MATCH(E4491,Assumptions!$A$13:$A$18,0))*F4491)),2)</f>
        <v>40</v>
      </c>
    </row>
    <row r="4492" customFormat="false" ht="15" hidden="false" customHeight="false" outlineLevel="0" collapsed="false">
      <c r="A4492" s="24" t="s">
        <v>5315</v>
      </c>
      <c r="B4492" s="39" t="n">
        <v>46119</v>
      </c>
      <c r="C4492" s="24" t="s">
        <v>403</v>
      </c>
      <c r="D4492" s="24" t="s">
        <v>826</v>
      </c>
      <c r="E4492" s="24" t="s">
        <v>103</v>
      </c>
      <c r="F4492" s="38" t="n">
        <v>1020</v>
      </c>
      <c r="G4492" s="42" t="n">
        <f aca="false">DATE(YEAR(B4492),MONTH(B4492),1)</f>
        <v>46113</v>
      </c>
      <c r="H4492" s="24" t="str">
        <f aca="false">INDEX(Customers!$B$2:$B$601,MATCH(C4492,Customers!$A$2:$A$601,0))</f>
        <v>Western</v>
      </c>
      <c r="I4492" s="43" t="n">
        <f aca="false">ROUND(MIN(INDEX(Assumptions!$D$13:$D$18,MATCH(E4492,Assumptions!$A$13:$A$18,0)),MAX(INDEX(Assumptions!$C$13:$C$18,MATCH(E4492,Assumptions!$A$13:$A$18,0)),INDEX(Assumptions!$B$13:$B$18,MATCH(E4492,Assumptions!$A$13:$A$18,0))*F4492)),2)</f>
        <v>10.2</v>
      </c>
    </row>
    <row r="4493" customFormat="false" ht="15" hidden="false" customHeight="false" outlineLevel="0" collapsed="false">
      <c r="A4493" s="24" t="s">
        <v>5316</v>
      </c>
      <c r="B4493" s="39" t="n">
        <v>46119</v>
      </c>
      <c r="C4493" s="24" t="s">
        <v>421</v>
      </c>
      <c r="D4493" s="24" t="s">
        <v>826</v>
      </c>
      <c r="E4493" s="24" t="s">
        <v>113</v>
      </c>
      <c r="F4493" s="38" t="n">
        <v>99</v>
      </c>
      <c r="G4493" s="42" t="n">
        <f aca="false">DATE(YEAR(B4493),MONTH(B4493),1)</f>
        <v>46113</v>
      </c>
      <c r="H4493" s="24" t="str">
        <f aca="false">INDEX(Customers!$B$2:$B$601,MATCH(C4493,Customers!$A$2:$A$601,0))</f>
        <v>Western</v>
      </c>
      <c r="I4493" s="43" t="n">
        <f aca="false">ROUND(MIN(INDEX(Assumptions!$D$13:$D$18,MATCH(E4493,Assumptions!$A$13:$A$18,0)),MAX(INDEX(Assumptions!$C$13:$C$18,MATCH(E4493,Assumptions!$A$13:$A$18,0)),INDEX(Assumptions!$B$13:$B$18,MATCH(E4493,Assumptions!$A$13:$A$18,0))*F4493)),2)</f>
        <v>4.95</v>
      </c>
    </row>
    <row r="4494" customFormat="false" ht="15" hidden="false" customHeight="false" outlineLevel="0" collapsed="false">
      <c r="A4494" s="24" t="s">
        <v>5317</v>
      </c>
      <c r="B4494" s="39" t="n">
        <v>46119</v>
      </c>
      <c r="C4494" s="24" t="s">
        <v>446</v>
      </c>
      <c r="D4494" s="24" t="s">
        <v>826</v>
      </c>
      <c r="E4494" s="24" t="s">
        <v>111</v>
      </c>
      <c r="F4494" s="38" t="n">
        <v>100</v>
      </c>
      <c r="G4494" s="42" t="n">
        <f aca="false">DATE(YEAR(B4494),MONTH(B4494),1)</f>
        <v>46113</v>
      </c>
      <c r="H4494" s="24" t="str">
        <f aca="false">INDEX(Customers!$B$2:$B$601,MATCH(C4494,Customers!$A$2:$A$601,0))</f>
        <v>Central</v>
      </c>
      <c r="I4494" s="43" t="n">
        <f aca="false">ROUND(MIN(INDEX(Assumptions!$D$13:$D$18,MATCH(E4494,Assumptions!$A$13:$A$18,0)),MAX(INDEX(Assumptions!$C$13:$C$18,MATCH(E4494,Assumptions!$A$13:$A$18,0)),INDEX(Assumptions!$B$13:$B$18,MATCH(E4494,Assumptions!$A$13:$A$18,0))*F4494)),2)</f>
        <v>4</v>
      </c>
    </row>
    <row r="4495" customFormat="false" ht="15" hidden="false" customHeight="false" outlineLevel="0" collapsed="false">
      <c r="A4495" s="24" t="s">
        <v>5318</v>
      </c>
      <c r="B4495" s="39" t="n">
        <v>46119</v>
      </c>
      <c r="C4495" s="24" t="s">
        <v>463</v>
      </c>
      <c r="D4495" s="24" t="s">
        <v>210</v>
      </c>
      <c r="E4495" s="24" t="s">
        <v>105</v>
      </c>
      <c r="F4495" s="38" t="n">
        <v>5320</v>
      </c>
      <c r="G4495" s="42" t="n">
        <f aca="false">DATE(YEAR(B4495),MONTH(B4495),1)</f>
        <v>46113</v>
      </c>
      <c r="H4495" s="24" t="str">
        <f aca="false">INDEX(Customers!$B$2:$B$601,MATCH(C4495,Customers!$A$2:$A$601,0))</f>
        <v>Eastern</v>
      </c>
      <c r="I4495" s="43" t="n">
        <f aca="false">ROUND(MIN(INDEX(Assumptions!$D$13:$D$18,MATCH(E4495,Assumptions!$A$13:$A$18,0)),MAX(INDEX(Assumptions!$C$13:$C$18,MATCH(E4495,Assumptions!$A$13:$A$18,0)),INDEX(Assumptions!$B$13:$B$18,MATCH(E4495,Assumptions!$A$13:$A$18,0))*F4495)),2)</f>
        <v>79.8</v>
      </c>
    </row>
    <row r="4496" customFormat="false" ht="15" hidden="false" customHeight="false" outlineLevel="0" collapsed="false">
      <c r="A4496" s="24" t="s">
        <v>5319</v>
      </c>
      <c r="B4496" s="39" t="n">
        <v>46119</v>
      </c>
      <c r="C4496" s="24" t="s">
        <v>464</v>
      </c>
      <c r="D4496" s="24" t="s">
        <v>826</v>
      </c>
      <c r="E4496" s="24" t="s">
        <v>103</v>
      </c>
      <c r="F4496" s="38" t="n">
        <v>820</v>
      </c>
      <c r="G4496" s="42" t="n">
        <f aca="false">DATE(YEAR(B4496),MONTH(B4496),1)</f>
        <v>46113</v>
      </c>
      <c r="H4496" s="24" t="str">
        <f aca="false">INDEX(Customers!$B$2:$B$601,MATCH(C4496,Customers!$A$2:$A$601,0))</f>
        <v>Rift Valley</v>
      </c>
      <c r="I4496" s="43" t="n">
        <f aca="false">ROUND(MIN(INDEX(Assumptions!$D$13:$D$18,MATCH(E4496,Assumptions!$A$13:$A$18,0)),MAX(INDEX(Assumptions!$C$13:$C$18,MATCH(E4496,Assumptions!$A$13:$A$18,0)),INDEX(Assumptions!$B$13:$B$18,MATCH(E4496,Assumptions!$A$13:$A$18,0))*F4496)),2)</f>
        <v>8.2</v>
      </c>
    </row>
    <row r="4497" customFormat="false" ht="15" hidden="false" customHeight="false" outlineLevel="0" collapsed="false">
      <c r="A4497" s="24" t="s">
        <v>5320</v>
      </c>
      <c r="B4497" s="39" t="n">
        <v>46119</v>
      </c>
      <c r="C4497" s="24" t="s">
        <v>471</v>
      </c>
      <c r="D4497" s="24" t="s">
        <v>826</v>
      </c>
      <c r="E4497" s="24" t="s">
        <v>111</v>
      </c>
      <c r="F4497" s="38" t="n">
        <v>100</v>
      </c>
      <c r="G4497" s="42" t="n">
        <f aca="false">DATE(YEAR(B4497),MONTH(B4497),1)</f>
        <v>46113</v>
      </c>
      <c r="H4497" s="24" t="str">
        <f aca="false">INDEX(Customers!$B$2:$B$601,MATCH(C4497,Customers!$A$2:$A$601,0))</f>
        <v>Eastern</v>
      </c>
      <c r="I4497" s="43" t="n">
        <f aca="false">ROUND(MIN(INDEX(Assumptions!$D$13:$D$18,MATCH(E4497,Assumptions!$A$13:$A$18,0)),MAX(INDEX(Assumptions!$C$13:$C$18,MATCH(E4497,Assumptions!$A$13:$A$18,0)),INDEX(Assumptions!$B$13:$B$18,MATCH(E4497,Assumptions!$A$13:$A$18,0))*F4497)),2)</f>
        <v>4</v>
      </c>
    </row>
    <row r="4498" customFormat="false" ht="15" hidden="false" customHeight="false" outlineLevel="0" collapsed="false">
      <c r="A4498" s="24" t="s">
        <v>5321</v>
      </c>
      <c r="B4498" s="39" t="n">
        <v>46119</v>
      </c>
      <c r="C4498" s="24" t="s">
        <v>487</v>
      </c>
      <c r="D4498" s="24" t="s">
        <v>826</v>
      </c>
      <c r="E4498" s="24" t="s">
        <v>103</v>
      </c>
      <c r="F4498" s="38" t="n">
        <v>1600</v>
      </c>
      <c r="G4498" s="42" t="n">
        <f aca="false">DATE(YEAR(B4498),MONTH(B4498),1)</f>
        <v>46113</v>
      </c>
      <c r="H4498" s="24" t="str">
        <f aca="false">INDEX(Customers!$B$2:$B$601,MATCH(C4498,Customers!$A$2:$A$601,0))</f>
        <v>Rift Valley</v>
      </c>
      <c r="I4498" s="43" t="n">
        <f aca="false">ROUND(MIN(INDEX(Assumptions!$D$13:$D$18,MATCH(E4498,Assumptions!$A$13:$A$18,0)),MAX(INDEX(Assumptions!$C$13:$C$18,MATCH(E4498,Assumptions!$A$13:$A$18,0)),INDEX(Assumptions!$B$13:$B$18,MATCH(E4498,Assumptions!$A$13:$A$18,0))*F4498)),2)</f>
        <v>16</v>
      </c>
    </row>
    <row r="4499" customFormat="false" ht="15" hidden="false" customHeight="false" outlineLevel="0" collapsed="false">
      <c r="A4499" s="24" t="s">
        <v>5322</v>
      </c>
      <c r="B4499" s="39" t="n">
        <v>46119</v>
      </c>
      <c r="C4499" s="24" t="s">
        <v>492</v>
      </c>
      <c r="D4499" s="24" t="s">
        <v>204</v>
      </c>
      <c r="E4499" s="24" t="s">
        <v>105</v>
      </c>
      <c r="F4499" s="38" t="n">
        <v>500</v>
      </c>
      <c r="G4499" s="42" t="n">
        <f aca="false">DATE(YEAR(B4499),MONTH(B4499),1)</f>
        <v>46113</v>
      </c>
      <c r="H4499" s="24" t="str">
        <f aca="false">INDEX(Customers!$B$2:$B$601,MATCH(C4499,Customers!$A$2:$A$601,0))</f>
        <v>Eastern</v>
      </c>
      <c r="I4499" s="43" t="n">
        <f aca="false">ROUND(MIN(INDEX(Assumptions!$D$13:$D$18,MATCH(E4499,Assumptions!$A$13:$A$18,0)),MAX(INDEX(Assumptions!$C$13:$C$18,MATCH(E4499,Assumptions!$A$13:$A$18,0)),INDEX(Assumptions!$B$13:$B$18,MATCH(E4499,Assumptions!$A$13:$A$18,0))*F4499)),2)</f>
        <v>10</v>
      </c>
    </row>
    <row r="4500" customFormat="false" ht="15" hidden="false" customHeight="false" outlineLevel="0" collapsed="false">
      <c r="A4500" s="24" t="s">
        <v>5323</v>
      </c>
      <c r="B4500" s="39" t="n">
        <v>46119</v>
      </c>
      <c r="C4500" s="24" t="s">
        <v>528</v>
      </c>
      <c r="D4500" s="24" t="s">
        <v>826</v>
      </c>
      <c r="E4500" s="24" t="s">
        <v>109</v>
      </c>
      <c r="F4500" s="38" t="n">
        <v>55380</v>
      </c>
      <c r="G4500" s="42" t="n">
        <f aca="false">DATE(YEAR(B4500),MONTH(B4500),1)</f>
        <v>46113</v>
      </c>
      <c r="H4500" s="24" t="str">
        <f aca="false">INDEX(Customers!$B$2:$B$601,MATCH(C4500,Customers!$A$2:$A$601,0))</f>
        <v>Central</v>
      </c>
      <c r="I4500" s="43" t="n">
        <f aca="false">ROUND(MIN(INDEX(Assumptions!$D$13:$D$18,MATCH(E4500,Assumptions!$A$13:$A$18,0)),MAX(INDEX(Assumptions!$C$13:$C$18,MATCH(E4500,Assumptions!$A$13:$A$18,0)),INDEX(Assumptions!$B$13:$B$18,MATCH(E4500,Assumptions!$A$13:$A$18,0))*F4500)),2)</f>
        <v>40</v>
      </c>
    </row>
    <row r="4501" customFormat="false" ht="15" hidden="false" customHeight="false" outlineLevel="0" collapsed="false">
      <c r="A4501" s="24" t="s">
        <v>5324</v>
      </c>
      <c r="B4501" s="39" t="n">
        <v>46119</v>
      </c>
      <c r="C4501" s="24" t="s">
        <v>543</v>
      </c>
      <c r="D4501" s="24" t="s">
        <v>826</v>
      </c>
      <c r="E4501" s="24" t="s">
        <v>111</v>
      </c>
      <c r="F4501" s="38" t="n">
        <v>200</v>
      </c>
      <c r="G4501" s="42" t="n">
        <f aca="false">DATE(YEAR(B4501),MONTH(B4501),1)</f>
        <v>46113</v>
      </c>
      <c r="H4501" s="24" t="str">
        <f aca="false">INDEX(Customers!$B$2:$B$601,MATCH(C4501,Customers!$A$2:$A$601,0))</f>
        <v>Central</v>
      </c>
      <c r="I4501" s="43" t="n">
        <f aca="false">ROUND(MIN(INDEX(Assumptions!$D$13:$D$18,MATCH(E4501,Assumptions!$A$13:$A$18,0)),MAX(INDEX(Assumptions!$C$13:$C$18,MATCH(E4501,Assumptions!$A$13:$A$18,0)),INDEX(Assumptions!$B$13:$B$18,MATCH(E4501,Assumptions!$A$13:$A$18,0))*F4501)),2)</f>
        <v>8</v>
      </c>
    </row>
    <row r="4502" customFormat="false" ht="15" hidden="false" customHeight="false" outlineLevel="0" collapsed="false">
      <c r="A4502" s="24" t="s">
        <v>5325</v>
      </c>
      <c r="B4502" s="39" t="n">
        <v>46119</v>
      </c>
      <c r="C4502" s="24" t="s">
        <v>544</v>
      </c>
      <c r="D4502" s="24" t="s">
        <v>826</v>
      </c>
      <c r="E4502" s="24" t="s">
        <v>113</v>
      </c>
      <c r="F4502" s="38" t="n">
        <v>250</v>
      </c>
      <c r="G4502" s="42" t="n">
        <f aca="false">DATE(YEAR(B4502),MONTH(B4502),1)</f>
        <v>46113</v>
      </c>
      <c r="H4502" s="24" t="str">
        <f aca="false">INDEX(Customers!$B$2:$B$601,MATCH(C4502,Customers!$A$2:$A$601,0))</f>
        <v>Coast</v>
      </c>
      <c r="I4502" s="43" t="n">
        <f aca="false">ROUND(MIN(INDEX(Assumptions!$D$13:$D$18,MATCH(E4502,Assumptions!$A$13:$A$18,0)),MAX(INDEX(Assumptions!$C$13:$C$18,MATCH(E4502,Assumptions!$A$13:$A$18,0)),INDEX(Assumptions!$B$13:$B$18,MATCH(E4502,Assumptions!$A$13:$A$18,0))*F4502)),2)</f>
        <v>12.5</v>
      </c>
    </row>
    <row r="4503" customFormat="false" ht="15" hidden="false" customHeight="false" outlineLevel="0" collapsed="false">
      <c r="A4503" s="24" t="s">
        <v>5326</v>
      </c>
      <c r="B4503" s="39" t="n">
        <v>46119</v>
      </c>
      <c r="C4503" s="24" t="s">
        <v>646</v>
      </c>
      <c r="D4503" s="24" t="s">
        <v>153</v>
      </c>
      <c r="E4503" s="24" t="s">
        <v>105</v>
      </c>
      <c r="F4503" s="38" t="n">
        <v>7890</v>
      </c>
      <c r="G4503" s="42" t="n">
        <f aca="false">DATE(YEAR(B4503),MONTH(B4503),1)</f>
        <v>46113</v>
      </c>
      <c r="H4503" s="24" t="str">
        <f aca="false">INDEX(Customers!$B$2:$B$601,MATCH(C4503,Customers!$A$2:$A$601,0))</f>
        <v>Nairobi</v>
      </c>
      <c r="I4503" s="43" t="n">
        <f aca="false">ROUND(MIN(INDEX(Assumptions!$D$13:$D$18,MATCH(E4503,Assumptions!$A$13:$A$18,0)),MAX(INDEX(Assumptions!$C$13:$C$18,MATCH(E4503,Assumptions!$A$13:$A$18,0)),INDEX(Assumptions!$B$13:$B$18,MATCH(E4503,Assumptions!$A$13:$A$18,0))*F4503)),2)</f>
        <v>118.35</v>
      </c>
    </row>
    <row r="4504" customFormat="false" ht="15" hidden="false" customHeight="false" outlineLevel="0" collapsed="false">
      <c r="A4504" s="24" t="s">
        <v>5327</v>
      </c>
      <c r="B4504" s="39" t="n">
        <v>46119</v>
      </c>
      <c r="C4504" s="24" t="s">
        <v>649</v>
      </c>
      <c r="D4504" s="24" t="s">
        <v>205</v>
      </c>
      <c r="E4504" s="24" t="s">
        <v>107</v>
      </c>
      <c r="F4504" s="38" t="n">
        <v>8460</v>
      </c>
      <c r="G4504" s="42" t="n">
        <f aca="false">DATE(YEAR(B4504),MONTH(B4504),1)</f>
        <v>46113</v>
      </c>
      <c r="H4504" s="24" t="str">
        <f aca="false">INDEX(Customers!$B$2:$B$601,MATCH(C4504,Customers!$A$2:$A$601,0))</f>
        <v>Eastern</v>
      </c>
      <c r="I4504" s="43" t="n">
        <f aca="false">ROUND(MIN(INDEX(Assumptions!$D$13:$D$18,MATCH(E4504,Assumptions!$A$13:$A$18,0)),MAX(INDEX(Assumptions!$C$13:$C$18,MATCH(E4504,Assumptions!$A$13:$A$18,0)),INDEX(Assumptions!$B$13:$B$18,MATCH(E4504,Assumptions!$A$13:$A$18,0))*F4504)),2)</f>
        <v>0</v>
      </c>
    </row>
    <row r="4505" customFormat="false" ht="15" hidden="false" customHeight="false" outlineLevel="0" collapsed="false">
      <c r="A4505" s="24" t="s">
        <v>5328</v>
      </c>
      <c r="B4505" s="39" t="n">
        <v>46119</v>
      </c>
      <c r="C4505" s="24" t="s">
        <v>649</v>
      </c>
      <c r="D4505" s="24" t="s">
        <v>205</v>
      </c>
      <c r="E4505" s="24" t="s">
        <v>107</v>
      </c>
      <c r="F4505" s="38" t="n">
        <v>8070</v>
      </c>
      <c r="G4505" s="42" t="n">
        <f aca="false">DATE(YEAR(B4505),MONTH(B4505),1)</f>
        <v>46113</v>
      </c>
      <c r="H4505" s="24" t="str">
        <f aca="false">INDEX(Customers!$B$2:$B$601,MATCH(C4505,Customers!$A$2:$A$601,0))</f>
        <v>Eastern</v>
      </c>
      <c r="I4505" s="43" t="n">
        <f aca="false">ROUND(MIN(INDEX(Assumptions!$D$13:$D$18,MATCH(E4505,Assumptions!$A$13:$A$18,0)),MAX(INDEX(Assumptions!$C$13:$C$18,MATCH(E4505,Assumptions!$A$13:$A$18,0)),INDEX(Assumptions!$B$13:$B$18,MATCH(E4505,Assumptions!$A$13:$A$18,0))*F4505)),2)</f>
        <v>0</v>
      </c>
    </row>
    <row r="4506" customFormat="false" ht="15" hidden="false" customHeight="false" outlineLevel="0" collapsed="false">
      <c r="A4506" s="24" t="s">
        <v>5329</v>
      </c>
      <c r="B4506" s="39" t="n">
        <v>46119</v>
      </c>
      <c r="C4506" s="24" t="s">
        <v>649</v>
      </c>
      <c r="D4506" s="24" t="s">
        <v>205</v>
      </c>
      <c r="E4506" s="24" t="s">
        <v>107</v>
      </c>
      <c r="F4506" s="38" t="n">
        <v>25630</v>
      </c>
      <c r="G4506" s="42" t="n">
        <f aca="false">DATE(YEAR(B4506),MONTH(B4506),1)</f>
        <v>46113</v>
      </c>
      <c r="H4506" s="24" t="str">
        <f aca="false">INDEX(Customers!$B$2:$B$601,MATCH(C4506,Customers!$A$2:$A$601,0))</f>
        <v>Eastern</v>
      </c>
      <c r="I4506" s="43" t="n">
        <f aca="false">ROUND(MIN(INDEX(Assumptions!$D$13:$D$18,MATCH(E4506,Assumptions!$A$13:$A$18,0)),MAX(INDEX(Assumptions!$C$13:$C$18,MATCH(E4506,Assumptions!$A$13:$A$18,0)),INDEX(Assumptions!$B$13:$B$18,MATCH(E4506,Assumptions!$A$13:$A$18,0))*F4506)),2)</f>
        <v>0</v>
      </c>
    </row>
    <row r="4507" customFormat="false" ht="15" hidden="false" customHeight="false" outlineLevel="0" collapsed="false">
      <c r="A4507" s="24" t="s">
        <v>5330</v>
      </c>
      <c r="B4507" s="39" t="n">
        <v>46119</v>
      </c>
      <c r="C4507" s="24" t="s">
        <v>661</v>
      </c>
      <c r="D4507" s="24" t="s">
        <v>186</v>
      </c>
      <c r="E4507" s="24" t="s">
        <v>105</v>
      </c>
      <c r="F4507" s="38" t="n">
        <v>7320</v>
      </c>
      <c r="G4507" s="42" t="n">
        <f aca="false">DATE(YEAR(B4507),MONTH(B4507),1)</f>
        <v>46113</v>
      </c>
      <c r="H4507" s="24" t="str">
        <f aca="false">INDEX(Customers!$B$2:$B$601,MATCH(C4507,Customers!$A$2:$A$601,0))</f>
        <v>Coast</v>
      </c>
      <c r="I4507" s="43" t="n">
        <f aca="false">ROUND(MIN(INDEX(Assumptions!$D$13:$D$18,MATCH(E4507,Assumptions!$A$13:$A$18,0)),MAX(INDEX(Assumptions!$C$13:$C$18,MATCH(E4507,Assumptions!$A$13:$A$18,0)),INDEX(Assumptions!$B$13:$B$18,MATCH(E4507,Assumptions!$A$13:$A$18,0))*F4507)),2)</f>
        <v>109.8</v>
      </c>
    </row>
    <row r="4508" customFormat="false" ht="15" hidden="false" customHeight="false" outlineLevel="0" collapsed="false">
      <c r="A4508" s="24" t="s">
        <v>5331</v>
      </c>
      <c r="B4508" s="39" t="n">
        <v>46119</v>
      </c>
      <c r="C4508" s="24" t="s">
        <v>686</v>
      </c>
      <c r="D4508" s="24" t="s">
        <v>826</v>
      </c>
      <c r="E4508" s="24" t="s">
        <v>109</v>
      </c>
      <c r="F4508" s="38" t="n">
        <v>1870</v>
      </c>
      <c r="G4508" s="42" t="n">
        <f aca="false">DATE(YEAR(B4508),MONTH(B4508),1)</f>
        <v>46113</v>
      </c>
      <c r="H4508" s="24" t="str">
        <f aca="false">INDEX(Customers!$B$2:$B$601,MATCH(C4508,Customers!$A$2:$A$601,0))</f>
        <v>Nairobi</v>
      </c>
      <c r="I4508" s="43" t="n">
        <f aca="false">ROUND(MIN(INDEX(Assumptions!$D$13:$D$18,MATCH(E4508,Assumptions!$A$13:$A$18,0)),MAX(INDEX(Assumptions!$C$13:$C$18,MATCH(E4508,Assumptions!$A$13:$A$18,0)),INDEX(Assumptions!$B$13:$B$18,MATCH(E4508,Assumptions!$A$13:$A$18,0))*F4508)),2)</f>
        <v>7.48</v>
      </c>
    </row>
    <row r="4509" customFormat="false" ht="15" hidden="false" customHeight="false" outlineLevel="0" collapsed="false">
      <c r="A4509" s="24" t="s">
        <v>5332</v>
      </c>
      <c r="B4509" s="39" t="n">
        <v>46119</v>
      </c>
      <c r="C4509" s="24" t="s">
        <v>688</v>
      </c>
      <c r="D4509" s="24" t="s">
        <v>184</v>
      </c>
      <c r="E4509" s="24" t="s">
        <v>105</v>
      </c>
      <c r="F4509" s="38" t="n">
        <v>3680</v>
      </c>
      <c r="G4509" s="42" t="n">
        <f aca="false">DATE(YEAR(B4509),MONTH(B4509),1)</f>
        <v>46113</v>
      </c>
      <c r="H4509" s="24" t="str">
        <f aca="false">INDEX(Customers!$B$2:$B$601,MATCH(C4509,Customers!$A$2:$A$601,0))</f>
        <v>Coast</v>
      </c>
      <c r="I4509" s="43" t="n">
        <f aca="false">ROUND(MIN(INDEX(Assumptions!$D$13:$D$18,MATCH(E4509,Assumptions!$A$13:$A$18,0)),MAX(INDEX(Assumptions!$C$13:$C$18,MATCH(E4509,Assumptions!$A$13:$A$18,0)),INDEX(Assumptions!$B$13:$B$18,MATCH(E4509,Assumptions!$A$13:$A$18,0))*F4509)),2)</f>
        <v>55.2</v>
      </c>
    </row>
    <row r="4510" customFormat="false" ht="15" hidden="false" customHeight="false" outlineLevel="0" collapsed="false">
      <c r="A4510" s="24" t="s">
        <v>5333</v>
      </c>
      <c r="B4510" s="39" t="n">
        <v>46119</v>
      </c>
      <c r="C4510" s="24" t="s">
        <v>701</v>
      </c>
      <c r="D4510" s="24" t="s">
        <v>826</v>
      </c>
      <c r="E4510" s="24" t="s">
        <v>103</v>
      </c>
      <c r="F4510" s="38" t="n">
        <v>5200</v>
      </c>
      <c r="G4510" s="42" t="n">
        <f aca="false">DATE(YEAR(B4510),MONTH(B4510),1)</f>
        <v>46113</v>
      </c>
      <c r="H4510" s="24" t="str">
        <f aca="false">INDEX(Customers!$B$2:$B$601,MATCH(C4510,Customers!$A$2:$A$601,0))</f>
        <v>Nairobi</v>
      </c>
      <c r="I4510" s="43" t="n">
        <f aca="false">ROUND(MIN(INDEX(Assumptions!$D$13:$D$18,MATCH(E4510,Assumptions!$A$13:$A$18,0)),MAX(INDEX(Assumptions!$C$13:$C$18,MATCH(E4510,Assumptions!$A$13:$A$18,0)),INDEX(Assumptions!$B$13:$B$18,MATCH(E4510,Assumptions!$A$13:$A$18,0))*F4510)),2)</f>
        <v>52</v>
      </c>
    </row>
    <row r="4511" customFormat="false" ht="15" hidden="false" customHeight="false" outlineLevel="0" collapsed="false">
      <c r="A4511" s="24" t="s">
        <v>5334</v>
      </c>
      <c r="B4511" s="39" t="n">
        <v>46119</v>
      </c>
      <c r="C4511" s="24" t="s">
        <v>716</v>
      </c>
      <c r="D4511" s="24" t="s">
        <v>194</v>
      </c>
      <c r="E4511" s="24" t="s">
        <v>105</v>
      </c>
      <c r="F4511" s="38" t="n">
        <v>8550</v>
      </c>
      <c r="G4511" s="42" t="n">
        <f aca="false">DATE(YEAR(B4511),MONTH(B4511),1)</f>
        <v>46113</v>
      </c>
      <c r="H4511" s="24" t="str">
        <f aca="false">INDEX(Customers!$B$2:$B$601,MATCH(C4511,Customers!$A$2:$A$601,0))</f>
        <v>Western</v>
      </c>
      <c r="I4511" s="43" t="n">
        <f aca="false">ROUND(MIN(INDEX(Assumptions!$D$13:$D$18,MATCH(E4511,Assumptions!$A$13:$A$18,0)),MAX(INDEX(Assumptions!$C$13:$C$18,MATCH(E4511,Assumptions!$A$13:$A$18,0)),INDEX(Assumptions!$B$13:$B$18,MATCH(E4511,Assumptions!$A$13:$A$18,0))*F4511)),2)</f>
        <v>128.25</v>
      </c>
    </row>
    <row r="4512" customFormat="false" ht="15" hidden="false" customHeight="false" outlineLevel="0" collapsed="false">
      <c r="A4512" s="24" t="s">
        <v>5335</v>
      </c>
      <c r="B4512" s="39" t="n">
        <v>46119</v>
      </c>
      <c r="C4512" s="24" t="s">
        <v>728</v>
      </c>
      <c r="D4512" s="24" t="s">
        <v>826</v>
      </c>
      <c r="E4512" s="24" t="s">
        <v>113</v>
      </c>
      <c r="F4512" s="38" t="n">
        <v>250</v>
      </c>
      <c r="G4512" s="42" t="n">
        <f aca="false">DATE(YEAR(B4512),MONTH(B4512),1)</f>
        <v>46113</v>
      </c>
      <c r="H4512" s="24" t="str">
        <f aca="false">INDEX(Customers!$B$2:$B$601,MATCH(C4512,Customers!$A$2:$A$601,0))</f>
        <v>Nairobi</v>
      </c>
      <c r="I4512" s="43" t="n">
        <f aca="false">ROUND(MIN(INDEX(Assumptions!$D$13:$D$18,MATCH(E4512,Assumptions!$A$13:$A$18,0)),MAX(INDEX(Assumptions!$C$13:$C$18,MATCH(E4512,Assumptions!$A$13:$A$18,0)),INDEX(Assumptions!$B$13:$B$18,MATCH(E4512,Assumptions!$A$13:$A$18,0))*F4512)),2)</f>
        <v>12.5</v>
      </c>
    </row>
    <row r="4513" customFormat="false" ht="15" hidden="false" customHeight="false" outlineLevel="0" collapsed="false">
      <c r="A4513" s="24" t="s">
        <v>5336</v>
      </c>
      <c r="B4513" s="39" t="n">
        <v>46119</v>
      </c>
      <c r="C4513" s="24" t="s">
        <v>817</v>
      </c>
      <c r="D4513" s="24" t="s">
        <v>195</v>
      </c>
      <c r="E4513" s="24" t="s">
        <v>105</v>
      </c>
      <c r="F4513" s="38" t="n">
        <v>660</v>
      </c>
      <c r="G4513" s="42" t="n">
        <f aca="false">DATE(YEAR(B4513),MONTH(B4513),1)</f>
        <v>46113</v>
      </c>
      <c r="H4513" s="24" t="str">
        <f aca="false">INDEX(Customers!$B$2:$B$601,MATCH(C4513,Customers!$A$2:$A$601,0))</f>
        <v>Western</v>
      </c>
      <c r="I4513" s="43" t="n">
        <f aca="false">ROUND(MIN(INDEX(Assumptions!$D$13:$D$18,MATCH(E4513,Assumptions!$A$13:$A$18,0)),MAX(INDEX(Assumptions!$C$13:$C$18,MATCH(E4513,Assumptions!$A$13:$A$18,0)),INDEX(Assumptions!$B$13:$B$18,MATCH(E4513,Assumptions!$A$13:$A$18,0))*F4513)),2)</f>
        <v>10</v>
      </c>
    </row>
    <row r="4514" customFormat="false" ht="15" hidden="false" customHeight="false" outlineLevel="0" collapsed="false">
      <c r="A4514" s="24" t="s">
        <v>5337</v>
      </c>
      <c r="B4514" s="39" t="n">
        <v>46120</v>
      </c>
      <c r="C4514" s="24" t="s">
        <v>243</v>
      </c>
      <c r="D4514" s="24" t="s">
        <v>826</v>
      </c>
      <c r="E4514" s="24" t="s">
        <v>113</v>
      </c>
      <c r="F4514" s="38" t="n">
        <v>99</v>
      </c>
      <c r="G4514" s="42" t="n">
        <f aca="false">DATE(YEAR(B4514),MONTH(B4514),1)</f>
        <v>46113</v>
      </c>
      <c r="H4514" s="24" t="str">
        <f aca="false">INDEX(Customers!$B$2:$B$601,MATCH(C4514,Customers!$A$2:$A$601,0))</f>
        <v>Coast</v>
      </c>
      <c r="I4514" s="43" t="n">
        <f aca="false">ROUND(MIN(INDEX(Assumptions!$D$13:$D$18,MATCH(E4514,Assumptions!$A$13:$A$18,0)),MAX(INDEX(Assumptions!$C$13:$C$18,MATCH(E4514,Assumptions!$A$13:$A$18,0)),INDEX(Assumptions!$B$13:$B$18,MATCH(E4514,Assumptions!$A$13:$A$18,0))*F4514)),2)</f>
        <v>4.95</v>
      </c>
    </row>
    <row r="4515" customFormat="false" ht="15" hidden="false" customHeight="false" outlineLevel="0" collapsed="false">
      <c r="A4515" s="24" t="s">
        <v>5338</v>
      </c>
      <c r="B4515" s="39" t="n">
        <v>46120</v>
      </c>
      <c r="C4515" s="24" t="s">
        <v>249</v>
      </c>
      <c r="D4515" s="24" t="s">
        <v>826</v>
      </c>
      <c r="E4515" s="24" t="s">
        <v>111</v>
      </c>
      <c r="F4515" s="38" t="n">
        <v>50</v>
      </c>
      <c r="G4515" s="42" t="n">
        <f aca="false">DATE(YEAR(B4515),MONTH(B4515),1)</f>
        <v>46113</v>
      </c>
      <c r="H4515" s="24" t="str">
        <f aca="false">INDEX(Customers!$B$2:$B$601,MATCH(C4515,Customers!$A$2:$A$601,0))</f>
        <v>Central</v>
      </c>
      <c r="I4515" s="43" t="n">
        <f aca="false">ROUND(MIN(INDEX(Assumptions!$D$13:$D$18,MATCH(E4515,Assumptions!$A$13:$A$18,0)),MAX(INDEX(Assumptions!$C$13:$C$18,MATCH(E4515,Assumptions!$A$13:$A$18,0)),INDEX(Assumptions!$B$13:$B$18,MATCH(E4515,Assumptions!$A$13:$A$18,0))*F4515)),2)</f>
        <v>2</v>
      </c>
    </row>
    <row r="4516" customFormat="false" ht="15" hidden="false" customHeight="false" outlineLevel="0" collapsed="false">
      <c r="A4516" s="24" t="s">
        <v>5339</v>
      </c>
      <c r="B4516" s="39" t="n">
        <v>46120</v>
      </c>
      <c r="C4516" s="24" t="s">
        <v>278</v>
      </c>
      <c r="D4516" s="24" t="s">
        <v>826</v>
      </c>
      <c r="E4516" s="24" t="s">
        <v>109</v>
      </c>
      <c r="F4516" s="38" t="n">
        <v>14380</v>
      </c>
      <c r="G4516" s="42" t="n">
        <f aca="false">DATE(YEAR(B4516),MONTH(B4516),1)</f>
        <v>46113</v>
      </c>
      <c r="H4516" s="24" t="str">
        <f aca="false">INDEX(Customers!$B$2:$B$601,MATCH(C4516,Customers!$A$2:$A$601,0))</f>
        <v>Central</v>
      </c>
      <c r="I4516" s="43" t="n">
        <f aca="false">ROUND(MIN(INDEX(Assumptions!$D$13:$D$18,MATCH(E4516,Assumptions!$A$13:$A$18,0)),MAX(INDEX(Assumptions!$C$13:$C$18,MATCH(E4516,Assumptions!$A$13:$A$18,0)),INDEX(Assumptions!$B$13:$B$18,MATCH(E4516,Assumptions!$A$13:$A$18,0))*F4516)),2)</f>
        <v>40</v>
      </c>
    </row>
    <row r="4517" customFormat="false" ht="15" hidden="false" customHeight="false" outlineLevel="0" collapsed="false">
      <c r="A4517" s="24" t="s">
        <v>5340</v>
      </c>
      <c r="B4517" s="39" t="n">
        <v>46120</v>
      </c>
      <c r="C4517" s="24" t="s">
        <v>291</v>
      </c>
      <c r="D4517" s="24" t="s">
        <v>826</v>
      </c>
      <c r="E4517" s="24" t="s">
        <v>109</v>
      </c>
      <c r="F4517" s="38" t="n">
        <v>20760</v>
      </c>
      <c r="G4517" s="42" t="n">
        <f aca="false">DATE(YEAR(B4517),MONTH(B4517),1)</f>
        <v>46113</v>
      </c>
      <c r="H4517" s="24" t="str">
        <f aca="false">INDEX(Customers!$B$2:$B$601,MATCH(C4517,Customers!$A$2:$A$601,0))</f>
        <v>Rift Valley</v>
      </c>
      <c r="I4517" s="43" t="n">
        <f aca="false">ROUND(MIN(INDEX(Assumptions!$D$13:$D$18,MATCH(E4517,Assumptions!$A$13:$A$18,0)),MAX(INDEX(Assumptions!$C$13:$C$18,MATCH(E4517,Assumptions!$A$13:$A$18,0)),INDEX(Assumptions!$B$13:$B$18,MATCH(E4517,Assumptions!$A$13:$A$18,0))*F4517)),2)</f>
        <v>40</v>
      </c>
    </row>
    <row r="4518" customFormat="false" ht="15" hidden="false" customHeight="false" outlineLevel="0" collapsed="false">
      <c r="A4518" s="24" t="s">
        <v>5341</v>
      </c>
      <c r="B4518" s="39" t="n">
        <v>46120</v>
      </c>
      <c r="C4518" s="24" t="s">
        <v>299</v>
      </c>
      <c r="D4518" s="24" t="s">
        <v>826</v>
      </c>
      <c r="E4518" s="24" t="s">
        <v>103</v>
      </c>
      <c r="F4518" s="38" t="n">
        <v>1950</v>
      </c>
      <c r="G4518" s="42" t="n">
        <f aca="false">DATE(YEAR(B4518),MONTH(B4518),1)</f>
        <v>46113</v>
      </c>
      <c r="H4518" s="24" t="str">
        <f aca="false">INDEX(Customers!$B$2:$B$601,MATCH(C4518,Customers!$A$2:$A$601,0))</f>
        <v>Nairobi</v>
      </c>
      <c r="I4518" s="43" t="n">
        <f aca="false">ROUND(MIN(INDEX(Assumptions!$D$13:$D$18,MATCH(E4518,Assumptions!$A$13:$A$18,0)),MAX(INDEX(Assumptions!$C$13:$C$18,MATCH(E4518,Assumptions!$A$13:$A$18,0)),INDEX(Assumptions!$B$13:$B$18,MATCH(E4518,Assumptions!$A$13:$A$18,0))*F4518)),2)</f>
        <v>19.5</v>
      </c>
    </row>
    <row r="4519" customFormat="false" ht="15" hidden="false" customHeight="false" outlineLevel="0" collapsed="false">
      <c r="A4519" s="24" t="s">
        <v>5342</v>
      </c>
      <c r="B4519" s="39" t="n">
        <v>46120</v>
      </c>
      <c r="C4519" s="24" t="s">
        <v>303</v>
      </c>
      <c r="D4519" s="24" t="s">
        <v>826</v>
      </c>
      <c r="E4519" s="24" t="s">
        <v>103</v>
      </c>
      <c r="F4519" s="38" t="n">
        <v>510</v>
      </c>
      <c r="G4519" s="42" t="n">
        <f aca="false">DATE(YEAR(B4519),MONTH(B4519),1)</f>
        <v>46113</v>
      </c>
      <c r="H4519" s="24" t="str">
        <f aca="false">INDEX(Customers!$B$2:$B$601,MATCH(C4519,Customers!$A$2:$A$601,0))</f>
        <v>Rift Valley</v>
      </c>
      <c r="I4519" s="43" t="n">
        <f aca="false">ROUND(MIN(INDEX(Assumptions!$D$13:$D$18,MATCH(E4519,Assumptions!$A$13:$A$18,0)),MAX(INDEX(Assumptions!$C$13:$C$18,MATCH(E4519,Assumptions!$A$13:$A$18,0)),INDEX(Assumptions!$B$13:$B$18,MATCH(E4519,Assumptions!$A$13:$A$18,0))*F4519)),2)</f>
        <v>5.1</v>
      </c>
    </row>
    <row r="4520" customFormat="false" ht="15" hidden="false" customHeight="false" outlineLevel="0" collapsed="false">
      <c r="A4520" s="24" t="s">
        <v>5343</v>
      </c>
      <c r="B4520" s="39" t="n">
        <v>46120</v>
      </c>
      <c r="C4520" s="24" t="s">
        <v>317</v>
      </c>
      <c r="D4520" s="24" t="s">
        <v>826</v>
      </c>
      <c r="E4520" s="24" t="s">
        <v>103</v>
      </c>
      <c r="F4520" s="38" t="n">
        <v>1180</v>
      </c>
      <c r="G4520" s="42" t="n">
        <f aca="false">DATE(YEAR(B4520),MONTH(B4520),1)</f>
        <v>46113</v>
      </c>
      <c r="H4520" s="24" t="str">
        <f aca="false">INDEX(Customers!$B$2:$B$601,MATCH(C4520,Customers!$A$2:$A$601,0))</f>
        <v>Rift Valley</v>
      </c>
      <c r="I4520" s="43" t="n">
        <f aca="false">ROUND(MIN(INDEX(Assumptions!$D$13:$D$18,MATCH(E4520,Assumptions!$A$13:$A$18,0)),MAX(INDEX(Assumptions!$C$13:$C$18,MATCH(E4520,Assumptions!$A$13:$A$18,0)),INDEX(Assumptions!$B$13:$B$18,MATCH(E4520,Assumptions!$A$13:$A$18,0))*F4520)),2)</f>
        <v>11.8</v>
      </c>
    </row>
    <row r="4521" customFormat="false" ht="15" hidden="false" customHeight="false" outlineLevel="0" collapsed="false">
      <c r="A4521" s="24" t="s">
        <v>5344</v>
      </c>
      <c r="B4521" s="39" t="n">
        <v>46120</v>
      </c>
      <c r="C4521" s="24" t="s">
        <v>328</v>
      </c>
      <c r="D4521" s="24" t="s">
        <v>193</v>
      </c>
      <c r="E4521" s="24" t="s">
        <v>107</v>
      </c>
      <c r="F4521" s="38" t="n">
        <v>1170</v>
      </c>
      <c r="G4521" s="42" t="n">
        <f aca="false">DATE(YEAR(B4521),MONTH(B4521),1)</f>
        <v>46113</v>
      </c>
      <c r="H4521" s="24" t="str">
        <f aca="false">INDEX(Customers!$B$2:$B$601,MATCH(C4521,Customers!$A$2:$A$601,0))</f>
        <v>Western</v>
      </c>
      <c r="I4521" s="43" t="n">
        <f aca="false">ROUND(MIN(INDEX(Assumptions!$D$13:$D$18,MATCH(E4521,Assumptions!$A$13:$A$18,0)),MAX(INDEX(Assumptions!$C$13:$C$18,MATCH(E4521,Assumptions!$A$13:$A$18,0)),INDEX(Assumptions!$B$13:$B$18,MATCH(E4521,Assumptions!$A$13:$A$18,0))*F4521)),2)</f>
        <v>0</v>
      </c>
    </row>
    <row r="4522" customFormat="false" ht="15" hidden="false" customHeight="false" outlineLevel="0" collapsed="false">
      <c r="A4522" s="24" t="s">
        <v>5345</v>
      </c>
      <c r="B4522" s="39" t="n">
        <v>46120</v>
      </c>
      <c r="C4522" s="24" t="s">
        <v>334</v>
      </c>
      <c r="D4522" s="24" t="s">
        <v>826</v>
      </c>
      <c r="E4522" s="24" t="s">
        <v>103</v>
      </c>
      <c r="F4522" s="38" t="n">
        <v>1520</v>
      </c>
      <c r="G4522" s="42" t="n">
        <f aca="false">DATE(YEAR(B4522),MONTH(B4522),1)</f>
        <v>46113</v>
      </c>
      <c r="H4522" s="24" t="str">
        <f aca="false">INDEX(Customers!$B$2:$B$601,MATCH(C4522,Customers!$A$2:$A$601,0))</f>
        <v>Nairobi</v>
      </c>
      <c r="I4522" s="43" t="n">
        <f aca="false">ROUND(MIN(INDEX(Assumptions!$D$13:$D$18,MATCH(E4522,Assumptions!$A$13:$A$18,0)),MAX(INDEX(Assumptions!$C$13:$C$18,MATCH(E4522,Assumptions!$A$13:$A$18,0)),INDEX(Assumptions!$B$13:$B$18,MATCH(E4522,Assumptions!$A$13:$A$18,0))*F4522)),2)</f>
        <v>15.2</v>
      </c>
    </row>
    <row r="4523" customFormat="false" ht="15" hidden="false" customHeight="false" outlineLevel="0" collapsed="false">
      <c r="A4523" s="24" t="s">
        <v>5346</v>
      </c>
      <c r="B4523" s="39" t="n">
        <v>46120</v>
      </c>
      <c r="C4523" s="24" t="s">
        <v>340</v>
      </c>
      <c r="D4523" s="24" t="s">
        <v>826</v>
      </c>
      <c r="E4523" s="24" t="s">
        <v>111</v>
      </c>
      <c r="F4523" s="38" t="n">
        <v>50</v>
      </c>
      <c r="G4523" s="42" t="n">
        <f aca="false">DATE(YEAR(B4523),MONTH(B4523),1)</f>
        <v>46113</v>
      </c>
      <c r="H4523" s="24" t="str">
        <f aca="false">INDEX(Customers!$B$2:$B$601,MATCH(C4523,Customers!$A$2:$A$601,0))</f>
        <v>Rift Valley</v>
      </c>
      <c r="I4523" s="43" t="n">
        <f aca="false">ROUND(MIN(INDEX(Assumptions!$D$13:$D$18,MATCH(E4523,Assumptions!$A$13:$A$18,0)),MAX(INDEX(Assumptions!$C$13:$C$18,MATCH(E4523,Assumptions!$A$13:$A$18,0)),INDEX(Assumptions!$B$13:$B$18,MATCH(E4523,Assumptions!$A$13:$A$18,0))*F4523)),2)</f>
        <v>2</v>
      </c>
    </row>
    <row r="4524" customFormat="false" ht="15" hidden="false" customHeight="false" outlineLevel="0" collapsed="false">
      <c r="A4524" s="24" t="s">
        <v>5347</v>
      </c>
      <c r="B4524" s="39" t="n">
        <v>46120</v>
      </c>
      <c r="C4524" s="24" t="s">
        <v>351</v>
      </c>
      <c r="D4524" s="24" t="s">
        <v>826</v>
      </c>
      <c r="E4524" s="24" t="s">
        <v>109</v>
      </c>
      <c r="F4524" s="38" t="n">
        <v>4450</v>
      </c>
      <c r="G4524" s="42" t="n">
        <f aca="false">DATE(YEAR(B4524),MONTH(B4524),1)</f>
        <v>46113</v>
      </c>
      <c r="H4524" s="24" t="str">
        <f aca="false">INDEX(Customers!$B$2:$B$601,MATCH(C4524,Customers!$A$2:$A$601,0))</f>
        <v>Eastern</v>
      </c>
      <c r="I4524" s="43" t="n">
        <f aca="false">ROUND(MIN(INDEX(Assumptions!$D$13:$D$18,MATCH(E4524,Assumptions!$A$13:$A$18,0)),MAX(INDEX(Assumptions!$C$13:$C$18,MATCH(E4524,Assumptions!$A$13:$A$18,0)),INDEX(Assumptions!$B$13:$B$18,MATCH(E4524,Assumptions!$A$13:$A$18,0))*F4524)),2)</f>
        <v>17.8</v>
      </c>
    </row>
    <row r="4525" customFormat="false" ht="15" hidden="false" customHeight="false" outlineLevel="0" collapsed="false">
      <c r="A4525" s="24" t="s">
        <v>5348</v>
      </c>
      <c r="B4525" s="39" t="n">
        <v>46120</v>
      </c>
      <c r="C4525" s="24" t="s">
        <v>372</v>
      </c>
      <c r="D4525" s="24" t="s">
        <v>826</v>
      </c>
      <c r="E4525" s="24" t="s">
        <v>103</v>
      </c>
      <c r="F4525" s="38" t="n">
        <v>9840</v>
      </c>
      <c r="G4525" s="42" t="n">
        <f aca="false">DATE(YEAR(B4525),MONTH(B4525),1)</f>
        <v>46113</v>
      </c>
      <c r="H4525" s="24" t="str">
        <f aca="false">INDEX(Customers!$B$2:$B$601,MATCH(C4525,Customers!$A$2:$A$601,0))</f>
        <v>Central</v>
      </c>
      <c r="I4525" s="43" t="n">
        <f aca="false">ROUND(MIN(INDEX(Assumptions!$D$13:$D$18,MATCH(E4525,Assumptions!$A$13:$A$18,0)),MAX(INDEX(Assumptions!$C$13:$C$18,MATCH(E4525,Assumptions!$A$13:$A$18,0)),INDEX(Assumptions!$B$13:$B$18,MATCH(E4525,Assumptions!$A$13:$A$18,0))*F4525)),2)</f>
        <v>98.4</v>
      </c>
    </row>
    <row r="4526" customFormat="false" ht="15" hidden="false" customHeight="false" outlineLevel="0" collapsed="false">
      <c r="A4526" s="24" t="s">
        <v>5349</v>
      </c>
      <c r="B4526" s="39" t="n">
        <v>46120</v>
      </c>
      <c r="C4526" s="24" t="s">
        <v>440</v>
      </c>
      <c r="D4526" s="24" t="s">
        <v>826</v>
      </c>
      <c r="E4526" s="24" t="s">
        <v>103</v>
      </c>
      <c r="F4526" s="38" t="n">
        <v>14820</v>
      </c>
      <c r="G4526" s="42" t="n">
        <f aca="false">DATE(YEAR(B4526),MONTH(B4526),1)</f>
        <v>46113</v>
      </c>
      <c r="H4526" s="24" t="str">
        <f aca="false">INDEX(Customers!$B$2:$B$601,MATCH(C4526,Customers!$A$2:$A$601,0))</f>
        <v>Nairobi</v>
      </c>
      <c r="I4526" s="43" t="n">
        <f aca="false">ROUND(MIN(INDEX(Assumptions!$D$13:$D$18,MATCH(E4526,Assumptions!$A$13:$A$18,0)),MAX(INDEX(Assumptions!$C$13:$C$18,MATCH(E4526,Assumptions!$A$13:$A$18,0)),INDEX(Assumptions!$B$13:$B$18,MATCH(E4526,Assumptions!$A$13:$A$18,0))*F4526)),2)</f>
        <v>105</v>
      </c>
    </row>
    <row r="4527" customFormat="false" ht="15" hidden="false" customHeight="false" outlineLevel="0" collapsed="false">
      <c r="A4527" s="24" t="s">
        <v>5350</v>
      </c>
      <c r="B4527" s="39" t="n">
        <v>46120</v>
      </c>
      <c r="C4527" s="24" t="s">
        <v>480</v>
      </c>
      <c r="D4527" s="24" t="s">
        <v>173</v>
      </c>
      <c r="E4527" s="24" t="s">
        <v>105</v>
      </c>
      <c r="F4527" s="38" t="n">
        <v>1600</v>
      </c>
      <c r="G4527" s="42" t="n">
        <f aca="false">DATE(YEAR(B4527),MONTH(B4527),1)</f>
        <v>46113</v>
      </c>
      <c r="H4527" s="24" t="str">
        <f aca="false">INDEX(Customers!$B$2:$B$601,MATCH(C4527,Customers!$A$2:$A$601,0))</f>
        <v>Rift Valley</v>
      </c>
      <c r="I4527" s="43" t="n">
        <f aca="false">ROUND(MIN(INDEX(Assumptions!$D$13:$D$18,MATCH(E4527,Assumptions!$A$13:$A$18,0)),MAX(INDEX(Assumptions!$C$13:$C$18,MATCH(E4527,Assumptions!$A$13:$A$18,0)),INDEX(Assumptions!$B$13:$B$18,MATCH(E4527,Assumptions!$A$13:$A$18,0))*F4527)),2)</f>
        <v>24</v>
      </c>
    </row>
    <row r="4528" customFormat="false" ht="15" hidden="false" customHeight="false" outlineLevel="0" collapsed="false">
      <c r="A4528" s="24" t="s">
        <v>5351</v>
      </c>
      <c r="B4528" s="39" t="n">
        <v>46120</v>
      </c>
      <c r="C4528" s="24" t="s">
        <v>532</v>
      </c>
      <c r="D4528" s="24" t="s">
        <v>826</v>
      </c>
      <c r="E4528" s="24" t="s">
        <v>111</v>
      </c>
      <c r="F4528" s="38" t="n">
        <v>50</v>
      </c>
      <c r="G4528" s="42" t="n">
        <f aca="false">DATE(YEAR(B4528),MONTH(B4528),1)</f>
        <v>46113</v>
      </c>
      <c r="H4528" s="24" t="str">
        <f aca="false">INDEX(Customers!$B$2:$B$601,MATCH(C4528,Customers!$A$2:$A$601,0))</f>
        <v>Western</v>
      </c>
      <c r="I4528" s="43" t="n">
        <f aca="false">ROUND(MIN(INDEX(Assumptions!$D$13:$D$18,MATCH(E4528,Assumptions!$A$13:$A$18,0)),MAX(INDEX(Assumptions!$C$13:$C$18,MATCH(E4528,Assumptions!$A$13:$A$18,0)),INDEX(Assumptions!$B$13:$B$18,MATCH(E4528,Assumptions!$A$13:$A$18,0))*F4528)),2)</f>
        <v>2</v>
      </c>
    </row>
    <row r="4529" customFormat="false" ht="15" hidden="false" customHeight="false" outlineLevel="0" collapsed="false">
      <c r="A4529" s="24" t="s">
        <v>5352</v>
      </c>
      <c r="B4529" s="39" t="n">
        <v>46120</v>
      </c>
      <c r="C4529" s="24" t="s">
        <v>537</v>
      </c>
      <c r="D4529" s="24" t="s">
        <v>826</v>
      </c>
      <c r="E4529" s="24" t="s">
        <v>103</v>
      </c>
      <c r="F4529" s="38" t="n">
        <v>1650</v>
      </c>
      <c r="G4529" s="42" t="n">
        <f aca="false">DATE(YEAR(B4529),MONTH(B4529),1)</f>
        <v>46113</v>
      </c>
      <c r="H4529" s="24" t="str">
        <f aca="false">INDEX(Customers!$B$2:$B$601,MATCH(C4529,Customers!$A$2:$A$601,0))</f>
        <v>Central</v>
      </c>
      <c r="I4529" s="43" t="n">
        <f aca="false">ROUND(MIN(INDEX(Assumptions!$D$13:$D$18,MATCH(E4529,Assumptions!$A$13:$A$18,0)),MAX(INDEX(Assumptions!$C$13:$C$18,MATCH(E4529,Assumptions!$A$13:$A$18,0)),INDEX(Assumptions!$B$13:$B$18,MATCH(E4529,Assumptions!$A$13:$A$18,0))*F4529)),2)</f>
        <v>16.5</v>
      </c>
    </row>
    <row r="4530" customFormat="false" ht="15" hidden="false" customHeight="false" outlineLevel="0" collapsed="false">
      <c r="A4530" s="24" t="s">
        <v>5353</v>
      </c>
      <c r="B4530" s="39" t="n">
        <v>46120</v>
      </c>
      <c r="C4530" s="24" t="s">
        <v>543</v>
      </c>
      <c r="D4530" s="24" t="s">
        <v>165</v>
      </c>
      <c r="E4530" s="24" t="s">
        <v>107</v>
      </c>
      <c r="F4530" s="38" t="n">
        <v>22810</v>
      </c>
      <c r="G4530" s="42" t="n">
        <f aca="false">DATE(YEAR(B4530),MONTH(B4530),1)</f>
        <v>46113</v>
      </c>
      <c r="H4530" s="24" t="str">
        <f aca="false">INDEX(Customers!$B$2:$B$601,MATCH(C4530,Customers!$A$2:$A$601,0))</f>
        <v>Central</v>
      </c>
      <c r="I4530" s="43" t="n">
        <f aca="false">ROUND(MIN(INDEX(Assumptions!$D$13:$D$18,MATCH(E4530,Assumptions!$A$13:$A$18,0)),MAX(INDEX(Assumptions!$C$13:$C$18,MATCH(E4530,Assumptions!$A$13:$A$18,0)),INDEX(Assumptions!$B$13:$B$18,MATCH(E4530,Assumptions!$A$13:$A$18,0))*F4530)),2)</f>
        <v>0</v>
      </c>
    </row>
    <row r="4531" customFormat="false" ht="15" hidden="false" customHeight="false" outlineLevel="0" collapsed="false">
      <c r="A4531" s="24" t="s">
        <v>5354</v>
      </c>
      <c r="B4531" s="39" t="n">
        <v>46120</v>
      </c>
      <c r="C4531" s="24" t="s">
        <v>544</v>
      </c>
      <c r="D4531" s="24" t="s">
        <v>175</v>
      </c>
      <c r="E4531" s="24" t="s">
        <v>107</v>
      </c>
      <c r="F4531" s="38" t="n">
        <v>30930</v>
      </c>
      <c r="G4531" s="42" t="n">
        <f aca="false">DATE(YEAR(B4531),MONTH(B4531),1)</f>
        <v>46113</v>
      </c>
      <c r="H4531" s="24" t="str">
        <f aca="false">INDEX(Customers!$B$2:$B$601,MATCH(C4531,Customers!$A$2:$A$601,0))</f>
        <v>Coast</v>
      </c>
      <c r="I4531" s="43" t="n">
        <f aca="false">ROUND(MIN(INDEX(Assumptions!$D$13:$D$18,MATCH(E4531,Assumptions!$A$13:$A$18,0)),MAX(INDEX(Assumptions!$C$13:$C$18,MATCH(E4531,Assumptions!$A$13:$A$18,0)),INDEX(Assumptions!$B$13:$B$18,MATCH(E4531,Assumptions!$A$13:$A$18,0))*F4531)),2)</f>
        <v>0</v>
      </c>
    </row>
    <row r="4532" customFormat="false" ht="15" hidden="false" customHeight="false" outlineLevel="0" collapsed="false">
      <c r="A4532" s="24" t="s">
        <v>5355</v>
      </c>
      <c r="B4532" s="39" t="n">
        <v>46120</v>
      </c>
      <c r="C4532" s="24" t="s">
        <v>550</v>
      </c>
      <c r="D4532" s="24" t="s">
        <v>826</v>
      </c>
      <c r="E4532" s="24" t="s">
        <v>109</v>
      </c>
      <c r="F4532" s="38" t="n">
        <v>2150</v>
      </c>
      <c r="G4532" s="42" t="n">
        <f aca="false">DATE(YEAR(B4532),MONTH(B4532),1)</f>
        <v>46113</v>
      </c>
      <c r="H4532" s="24" t="str">
        <f aca="false">INDEX(Customers!$B$2:$B$601,MATCH(C4532,Customers!$A$2:$A$601,0))</f>
        <v>Western</v>
      </c>
      <c r="I4532" s="43" t="n">
        <f aca="false">ROUND(MIN(INDEX(Assumptions!$D$13:$D$18,MATCH(E4532,Assumptions!$A$13:$A$18,0)),MAX(INDEX(Assumptions!$C$13:$C$18,MATCH(E4532,Assumptions!$A$13:$A$18,0)),INDEX(Assumptions!$B$13:$B$18,MATCH(E4532,Assumptions!$A$13:$A$18,0))*F4532)),2)</f>
        <v>8.6</v>
      </c>
    </row>
    <row r="4533" customFormat="false" ht="15" hidden="false" customHeight="false" outlineLevel="0" collapsed="false">
      <c r="A4533" s="24" t="s">
        <v>5356</v>
      </c>
      <c r="B4533" s="39" t="n">
        <v>46120</v>
      </c>
      <c r="C4533" s="24" t="s">
        <v>551</v>
      </c>
      <c r="D4533" s="24" t="s">
        <v>826</v>
      </c>
      <c r="E4533" s="24" t="s">
        <v>113</v>
      </c>
      <c r="F4533" s="38" t="n">
        <v>250</v>
      </c>
      <c r="G4533" s="42" t="n">
        <f aca="false">DATE(YEAR(B4533),MONTH(B4533),1)</f>
        <v>46113</v>
      </c>
      <c r="H4533" s="24" t="str">
        <f aca="false">INDEX(Customers!$B$2:$B$601,MATCH(C4533,Customers!$A$2:$A$601,0))</f>
        <v>Central</v>
      </c>
      <c r="I4533" s="43" t="n">
        <f aca="false">ROUND(MIN(INDEX(Assumptions!$D$13:$D$18,MATCH(E4533,Assumptions!$A$13:$A$18,0)),MAX(INDEX(Assumptions!$C$13:$C$18,MATCH(E4533,Assumptions!$A$13:$A$18,0)),INDEX(Assumptions!$B$13:$B$18,MATCH(E4533,Assumptions!$A$13:$A$18,0))*F4533)),2)</f>
        <v>12.5</v>
      </c>
    </row>
    <row r="4534" customFormat="false" ht="15" hidden="false" customHeight="false" outlineLevel="0" collapsed="false">
      <c r="A4534" s="24" t="s">
        <v>5357</v>
      </c>
      <c r="B4534" s="39" t="n">
        <v>46120</v>
      </c>
      <c r="C4534" s="24" t="s">
        <v>571</v>
      </c>
      <c r="D4534" s="24" t="s">
        <v>826</v>
      </c>
      <c r="E4534" s="24" t="s">
        <v>103</v>
      </c>
      <c r="F4534" s="38" t="n">
        <v>390</v>
      </c>
      <c r="G4534" s="42" t="n">
        <f aca="false">DATE(YEAR(B4534),MONTH(B4534),1)</f>
        <v>46113</v>
      </c>
      <c r="H4534" s="24" t="str">
        <f aca="false">INDEX(Customers!$B$2:$B$601,MATCH(C4534,Customers!$A$2:$A$601,0))</f>
        <v>Nairobi</v>
      </c>
      <c r="I4534" s="43" t="n">
        <f aca="false">ROUND(MIN(INDEX(Assumptions!$D$13:$D$18,MATCH(E4534,Assumptions!$A$13:$A$18,0)),MAX(INDEX(Assumptions!$C$13:$C$18,MATCH(E4534,Assumptions!$A$13:$A$18,0)),INDEX(Assumptions!$B$13:$B$18,MATCH(E4534,Assumptions!$A$13:$A$18,0))*F4534)),2)</f>
        <v>5</v>
      </c>
    </row>
    <row r="4535" customFormat="false" ht="15" hidden="false" customHeight="false" outlineLevel="0" collapsed="false">
      <c r="A4535" s="24" t="s">
        <v>5358</v>
      </c>
      <c r="B4535" s="39" t="n">
        <v>46120</v>
      </c>
      <c r="C4535" s="24" t="s">
        <v>617</v>
      </c>
      <c r="D4535" s="24" t="s">
        <v>152</v>
      </c>
      <c r="E4535" s="24" t="s">
        <v>107</v>
      </c>
      <c r="F4535" s="38" t="n">
        <v>6180</v>
      </c>
      <c r="G4535" s="42" t="n">
        <f aca="false">DATE(YEAR(B4535),MONTH(B4535),1)</f>
        <v>46113</v>
      </c>
      <c r="H4535" s="24" t="str">
        <f aca="false">INDEX(Customers!$B$2:$B$601,MATCH(C4535,Customers!$A$2:$A$601,0))</f>
        <v>Nairobi</v>
      </c>
      <c r="I4535" s="43" t="n">
        <f aca="false">ROUND(MIN(INDEX(Assumptions!$D$13:$D$18,MATCH(E4535,Assumptions!$A$13:$A$18,0)),MAX(INDEX(Assumptions!$C$13:$C$18,MATCH(E4535,Assumptions!$A$13:$A$18,0)),INDEX(Assumptions!$B$13:$B$18,MATCH(E4535,Assumptions!$A$13:$A$18,0))*F4535)),2)</f>
        <v>0</v>
      </c>
    </row>
    <row r="4536" customFormat="false" ht="15" hidden="false" customHeight="false" outlineLevel="0" collapsed="false">
      <c r="A4536" s="24" t="s">
        <v>5359</v>
      </c>
      <c r="B4536" s="39" t="n">
        <v>46120</v>
      </c>
      <c r="C4536" s="24" t="s">
        <v>633</v>
      </c>
      <c r="D4536" s="24" t="s">
        <v>209</v>
      </c>
      <c r="E4536" s="24" t="s">
        <v>105</v>
      </c>
      <c r="F4536" s="38" t="n">
        <v>4750</v>
      </c>
      <c r="G4536" s="42" t="n">
        <f aca="false">DATE(YEAR(B4536),MONTH(B4536),1)</f>
        <v>46113</v>
      </c>
      <c r="H4536" s="24" t="str">
        <f aca="false">INDEX(Customers!$B$2:$B$601,MATCH(C4536,Customers!$A$2:$A$601,0))</f>
        <v>Eastern</v>
      </c>
      <c r="I4536" s="43" t="n">
        <f aca="false">ROUND(MIN(INDEX(Assumptions!$D$13:$D$18,MATCH(E4536,Assumptions!$A$13:$A$18,0)),MAX(INDEX(Assumptions!$C$13:$C$18,MATCH(E4536,Assumptions!$A$13:$A$18,0)),INDEX(Assumptions!$B$13:$B$18,MATCH(E4536,Assumptions!$A$13:$A$18,0))*F4536)),2)</f>
        <v>71.25</v>
      </c>
    </row>
    <row r="4537" customFormat="false" ht="15" hidden="false" customHeight="false" outlineLevel="0" collapsed="false">
      <c r="A4537" s="24" t="s">
        <v>5360</v>
      </c>
      <c r="B4537" s="39" t="n">
        <v>46120</v>
      </c>
      <c r="C4537" s="24" t="s">
        <v>647</v>
      </c>
      <c r="D4537" s="24" t="s">
        <v>826</v>
      </c>
      <c r="E4537" s="24" t="s">
        <v>103</v>
      </c>
      <c r="F4537" s="38" t="n">
        <v>560</v>
      </c>
      <c r="G4537" s="42" t="n">
        <f aca="false">DATE(YEAR(B4537),MONTH(B4537),1)</f>
        <v>46113</v>
      </c>
      <c r="H4537" s="24" t="str">
        <f aca="false">INDEX(Customers!$B$2:$B$601,MATCH(C4537,Customers!$A$2:$A$601,0))</f>
        <v>Central</v>
      </c>
      <c r="I4537" s="43" t="n">
        <f aca="false">ROUND(MIN(INDEX(Assumptions!$D$13:$D$18,MATCH(E4537,Assumptions!$A$13:$A$18,0)),MAX(INDEX(Assumptions!$C$13:$C$18,MATCH(E4537,Assumptions!$A$13:$A$18,0)),INDEX(Assumptions!$B$13:$B$18,MATCH(E4537,Assumptions!$A$13:$A$18,0))*F4537)),2)</f>
        <v>5.6</v>
      </c>
    </row>
    <row r="4538" customFormat="false" ht="15" hidden="false" customHeight="false" outlineLevel="0" collapsed="false">
      <c r="A4538" s="24" t="s">
        <v>5361</v>
      </c>
      <c r="B4538" s="39" t="n">
        <v>46120</v>
      </c>
      <c r="C4538" s="24" t="s">
        <v>665</v>
      </c>
      <c r="D4538" s="24" t="s">
        <v>826</v>
      </c>
      <c r="E4538" s="24" t="s">
        <v>113</v>
      </c>
      <c r="F4538" s="38" t="n">
        <v>1000</v>
      </c>
      <c r="G4538" s="42" t="n">
        <f aca="false">DATE(YEAR(B4538),MONTH(B4538),1)</f>
        <v>46113</v>
      </c>
      <c r="H4538" s="24" t="str">
        <f aca="false">INDEX(Customers!$B$2:$B$601,MATCH(C4538,Customers!$A$2:$A$601,0))</f>
        <v>Nairobi</v>
      </c>
      <c r="I4538" s="43" t="n">
        <f aca="false">ROUND(MIN(INDEX(Assumptions!$D$13:$D$18,MATCH(E4538,Assumptions!$A$13:$A$18,0)),MAX(INDEX(Assumptions!$C$13:$C$18,MATCH(E4538,Assumptions!$A$13:$A$18,0)),INDEX(Assumptions!$B$13:$B$18,MATCH(E4538,Assumptions!$A$13:$A$18,0))*F4538)),2)</f>
        <v>50</v>
      </c>
    </row>
    <row r="4539" customFormat="false" ht="15" hidden="false" customHeight="false" outlineLevel="0" collapsed="false">
      <c r="A4539" s="24" t="s">
        <v>5362</v>
      </c>
      <c r="B4539" s="39" t="n">
        <v>46120</v>
      </c>
      <c r="C4539" s="24" t="s">
        <v>670</v>
      </c>
      <c r="D4539" s="24" t="s">
        <v>826</v>
      </c>
      <c r="E4539" s="24" t="s">
        <v>103</v>
      </c>
      <c r="F4539" s="38" t="n">
        <v>1950</v>
      </c>
      <c r="G4539" s="42" t="n">
        <f aca="false">DATE(YEAR(B4539),MONTH(B4539),1)</f>
        <v>46113</v>
      </c>
      <c r="H4539" s="24" t="str">
        <f aca="false">INDEX(Customers!$B$2:$B$601,MATCH(C4539,Customers!$A$2:$A$601,0))</f>
        <v>Rift Valley</v>
      </c>
      <c r="I4539" s="43" t="n">
        <f aca="false">ROUND(MIN(INDEX(Assumptions!$D$13:$D$18,MATCH(E4539,Assumptions!$A$13:$A$18,0)),MAX(INDEX(Assumptions!$C$13:$C$18,MATCH(E4539,Assumptions!$A$13:$A$18,0)),INDEX(Assumptions!$B$13:$B$18,MATCH(E4539,Assumptions!$A$13:$A$18,0))*F4539)),2)</f>
        <v>19.5</v>
      </c>
    </row>
    <row r="4540" customFormat="false" ht="15" hidden="false" customHeight="false" outlineLevel="0" collapsed="false">
      <c r="A4540" s="24" t="s">
        <v>5363</v>
      </c>
      <c r="B4540" s="39" t="n">
        <v>46120</v>
      </c>
      <c r="C4540" s="24" t="s">
        <v>680</v>
      </c>
      <c r="D4540" s="24" t="s">
        <v>826</v>
      </c>
      <c r="E4540" s="24" t="s">
        <v>111</v>
      </c>
      <c r="F4540" s="38" t="n">
        <v>50</v>
      </c>
      <c r="G4540" s="42" t="n">
        <f aca="false">DATE(YEAR(B4540),MONTH(B4540),1)</f>
        <v>46113</v>
      </c>
      <c r="H4540" s="24" t="str">
        <f aca="false">INDEX(Customers!$B$2:$B$601,MATCH(C4540,Customers!$A$2:$A$601,0))</f>
        <v>Nairobi</v>
      </c>
      <c r="I4540" s="43" t="n">
        <f aca="false">ROUND(MIN(INDEX(Assumptions!$D$13:$D$18,MATCH(E4540,Assumptions!$A$13:$A$18,0)),MAX(INDEX(Assumptions!$C$13:$C$18,MATCH(E4540,Assumptions!$A$13:$A$18,0)),INDEX(Assumptions!$B$13:$B$18,MATCH(E4540,Assumptions!$A$13:$A$18,0))*F4540)),2)</f>
        <v>2</v>
      </c>
    </row>
    <row r="4541" customFormat="false" ht="15" hidden="false" customHeight="false" outlineLevel="0" collapsed="false">
      <c r="A4541" s="24" t="s">
        <v>5364</v>
      </c>
      <c r="B4541" s="39" t="n">
        <v>46120</v>
      </c>
      <c r="C4541" s="24" t="s">
        <v>683</v>
      </c>
      <c r="D4541" s="24" t="s">
        <v>205</v>
      </c>
      <c r="E4541" s="24" t="s">
        <v>105</v>
      </c>
      <c r="F4541" s="38" t="n">
        <v>5000</v>
      </c>
      <c r="G4541" s="42" t="n">
        <f aca="false">DATE(YEAR(B4541),MONTH(B4541),1)</f>
        <v>46113</v>
      </c>
      <c r="H4541" s="24" t="str">
        <f aca="false">INDEX(Customers!$B$2:$B$601,MATCH(C4541,Customers!$A$2:$A$601,0))</f>
        <v>Eastern</v>
      </c>
      <c r="I4541" s="43" t="n">
        <f aca="false">ROUND(MIN(INDEX(Assumptions!$D$13:$D$18,MATCH(E4541,Assumptions!$A$13:$A$18,0)),MAX(INDEX(Assumptions!$C$13:$C$18,MATCH(E4541,Assumptions!$A$13:$A$18,0)),INDEX(Assumptions!$B$13:$B$18,MATCH(E4541,Assumptions!$A$13:$A$18,0))*F4541)),2)</f>
        <v>75</v>
      </c>
    </row>
    <row r="4542" customFormat="false" ht="15" hidden="false" customHeight="false" outlineLevel="0" collapsed="false">
      <c r="A4542" s="24" t="s">
        <v>5365</v>
      </c>
      <c r="B4542" s="39" t="n">
        <v>46120</v>
      </c>
      <c r="C4542" s="24" t="s">
        <v>690</v>
      </c>
      <c r="D4542" s="24" t="s">
        <v>826</v>
      </c>
      <c r="E4542" s="24" t="s">
        <v>103</v>
      </c>
      <c r="F4542" s="38" t="n">
        <v>1140</v>
      </c>
      <c r="G4542" s="42" t="n">
        <f aca="false">DATE(YEAR(B4542),MONTH(B4542),1)</f>
        <v>46113</v>
      </c>
      <c r="H4542" s="24" t="str">
        <f aca="false">INDEX(Customers!$B$2:$B$601,MATCH(C4542,Customers!$A$2:$A$601,0))</f>
        <v>Central</v>
      </c>
      <c r="I4542" s="43" t="n">
        <f aca="false">ROUND(MIN(INDEX(Assumptions!$D$13:$D$18,MATCH(E4542,Assumptions!$A$13:$A$18,0)),MAX(INDEX(Assumptions!$C$13:$C$18,MATCH(E4542,Assumptions!$A$13:$A$18,0)),INDEX(Assumptions!$B$13:$B$18,MATCH(E4542,Assumptions!$A$13:$A$18,0))*F4542)),2)</f>
        <v>11.4</v>
      </c>
    </row>
    <row r="4543" customFormat="false" ht="15" hidden="false" customHeight="false" outlineLevel="0" collapsed="false">
      <c r="A4543" s="24" t="s">
        <v>5366</v>
      </c>
      <c r="B4543" s="39" t="n">
        <v>46120</v>
      </c>
      <c r="C4543" s="24" t="s">
        <v>696</v>
      </c>
      <c r="D4543" s="24" t="s">
        <v>826</v>
      </c>
      <c r="E4543" s="24" t="s">
        <v>111</v>
      </c>
      <c r="F4543" s="38" t="n">
        <v>200</v>
      </c>
      <c r="G4543" s="42" t="n">
        <f aca="false">DATE(YEAR(B4543),MONTH(B4543),1)</f>
        <v>46113</v>
      </c>
      <c r="H4543" s="24" t="str">
        <f aca="false">INDEX(Customers!$B$2:$B$601,MATCH(C4543,Customers!$A$2:$A$601,0))</f>
        <v>Western</v>
      </c>
      <c r="I4543" s="43" t="n">
        <f aca="false">ROUND(MIN(INDEX(Assumptions!$D$13:$D$18,MATCH(E4543,Assumptions!$A$13:$A$18,0)),MAX(INDEX(Assumptions!$C$13:$C$18,MATCH(E4543,Assumptions!$A$13:$A$18,0)),INDEX(Assumptions!$B$13:$B$18,MATCH(E4543,Assumptions!$A$13:$A$18,0))*F4543)),2)</f>
        <v>8</v>
      </c>
    </row>
    <row r="4544" customFormat="false" ht="15" hidden="false" customHeight="false" outlineLevel="0" collapsed="false">
      <c r="A4544" s="24" t="s">
        <v>5367</v>
      </c>
      <c r="B4544" s="39" t="n">
        <v>46120</v>
      </c>
      <c r="C4544" s="24" t="s">
        <v>702</v>
      </c>
      <c r="D4544" s="24" t="s">
        <v>164</v>
      </c>
      <c r="E4544" s="24" t="s">
        <v>107</v>
      </c>
      <c r="F4544" s="38" t="n">
        <v>4930</v>
      </c>
      <c r="G4544" s="42" t="n">
        <f aca="false">DATE(YEAR(B4544),MONTH(B4544),1)</f>
        <v>46113</v>
      </c>
      <c r="H4544" s="24" t="str">
        <f aca="false">INDEX(Customers!$B$2:$B$601,MATCH(C4544,Customers!$A$2:$A$601,0))</f>
        <v>Central</v>
      </c>
      <c r="I4544" s="43" t="n">
        <f aca="false">ROUND(MIN(INDEX(Assumptions!$D$13:$D$18,MATCH(E4544,Assumptions!$A$13:$A$18,0)),MAX(INDEX(Assumptions!$C$13:$C$18,MATCH(E4544,Assumptions!$A$13:$A$18,0)),INDEX(Assumptions!$B$13:$B$18,MATCH(E4544,Assumptions!$A$13:$A$18,0))*F4544)),2)</f>
        <v>0</v>
      </c>
    </row>
    <row r="4545" customFormat="false" ht="15" hidden="false" customHeight="false" outlineLevel="0" collapsed="false">
      <c r="A4545" s="24" t="s">
        <v>5368</v>
      </c>
      <c r="B4545" s="39" t="n">
        <v>46120</v>
      </c>
      <c r="C4545" s="24" t="s">
        <v>712</v>
      </c>
      <c r="D4545" s="24" t="s">
        <v>826</v>
      </c>
      <c r="E4545" s="24" t="s">
        <v>113</v>
      </c>
      <c r="F4545" s="38" t="n">
        <v>500</v>
      </c>
      <c r="G4545" s="42" t="n">
        <f aca="false">DATE(YEAR(B4545),MONTH(B4545),1)</f>
        <v>46113</v>
      </c>
      <c r="H4545" s="24" t="str">
        <f aca="false">INDEX(Customers!$B$2:$B$601,MATCH(C4545,Customers!$A$2:$A$601,0))</f>
        <v>Rift Valley</v>
      </c>
      <c r="I4545" s="43" t="n">
        <f aca="false">ROUND(MIN(INDEX(Assumptions!$D$13:$D$18,MATCH(E4545,Assumptions!$A$13:$A$18,0)),MAX(INDEX(Assumptions!$C$13:$C$18,MATCH(E4545,Assumptions!$A$13:$A$18,0)),INDEX(Assumptions!$B$13:$B$18,MATCH(E4545,Assumptions!$A$13:$A$18,0))*F4545)),2)</f>
        <v>25</v>
      </c>
    </row>
    <row r="4546" customFormat="false" ht="15" hidden="false" customHeight="false" outlineLevel="0" collapsed="false">
      <c r="A4546" s="24" t="s">
        <v>5369</v>
      </c>
      <c r="B4546" s="39" t="n">
        <v>46120</v>
      </c>
      <c r="C4546" s="24" t="s">
        <v>726</v>
      </c>
      <c r="D4546" s="24" t="s">
        <v>152</v>
      </c>
      <c r="E4546" s="24" t="s">
        <v>105</v>
      </c>
      <c r="F4546" s="38" t="n">
        <v>17980</v>
      </c>
      <c r="G4546" s="42" t="n">
        <f aca="false">DATE(YEAR(B4546),MONTH(B4546),1)</f>
        <v>46113</v>
      </c>
      <c r="H4546" s="24" t="str">
        <f aca="false">INDEX(Customers!$B$2:$B$601,MATCH(C4546,Customers!$A$2:$A$601,0))</f>
        <v>Nairobi</v>
      </c>
      <c r="I4546" s="43" t="n">
        <f aca="false">ROUND(MIN(INDEX(Assumptions!$D$13:$D$18,MATCH(E4546,Assumptions!$A$13:$A$18,0)),MAX(INDEX(Assumptions!$C$13:$C$18,MATCH(E4546,Assumptions!$A$13:$A$18,0)),INDEX(Assumptions!$B$13:$B$18,MATCH(E4546,Assumptions!$A$13:$A$18,0))*F4546)),2)</f>
        <v>200</v>
      </c>
    </row>
    <row r="4547" customFormat="false" ht="15" hidden="false" customHeight="false" outlineLevel="0" collapsed="false">
      <c r="A4547" s="24" t="s">
        <v>5370</v>
      </c>
      <c r="B4547" s="39" t="n">
        <v>46120</v>
      </c>
      <c r="C4547" s="24" t="s">
        <v>747</v>
      </c>
      <c r="D4547" s="24" t="s">
        <v>826</v>
      </c>
      <c r="E4547" s="24" t="s">
        <v>103</v>
      </c>
      <c r="F4547" s="38" t="n">
        <v>810</v>
      </c>
      <c r="G4547" s="42" t="n">
        <f aca="false">DATE(YEAR(B4547),MONTH(B4547),1)</f>
        <v>46113</v>
      </c>
      <c r="H4547" s="24" t="str">
        <f aca="false">INDEX(Customers!$B$2:$B$601,MATCH(C4547,Customers!$A$2:$A$601,0))</f>
        <v>Eastern</v>
      </c>
      <c r="I4547" s="43" t="n">
        <f aca="false">ROUND(MIN(INDEX(Assumptions!$D$13:$D$18,MATCH(E4547,Assumptions!$A$13:$A$18,0)),MAX(INDEX(Assumptions!$C$13:$C$18,MATCH(E4547,Assumptions!$A$13:$A$18,0)),INDEX(Assumptions!$B$13:$B$18,MATCH(E4547,Assumptions!$A$13:$A$18,0))*F4547)),2)</f>
        <v>8.1</v>
      </c>
    </row>
    <row r="4548" customFormat="false" ht="15" hidden="false" customHeight="false" outlineLevel="0" collapsed="false">
      <c r="A4548" s="24" t="s">
        <v>5371</v>
      </c>
      <c r="B4548" s="39" t="n">
        <v>46120</v>
      </c>
      <c r="C4548" s="24" t="s">
        <v>759</v>
      </c>
      <c r="D4548" s="24" t="s">
        <v>183</v>
      </c>
      <c r="E4548" s="24" t="s">
        <v>107</v>
      </c>
      <c r="F4548" s="38" t="n">
        <v>5580</v>
      </c>
      <c r="G4548" s="42" t="n">
        <f aca="false">DATE(YEAR(B4548),MONTH(B4548),1)</f>
        <v>46113</v>
      </c>
      <c r="H4548" s="24" t="str">
        <f aca="false">INDEX(Customers!$B$2:$B$601,MATCH(C4548,Customers!$A$2:$A$601,0))</f>
        <v>Coast</v>
      </c>
      <c r="I4548" s="43" t="n">
        <f aca="false">ROUND(MIN(INDEX(Assumptions!$D$13:$D$18,MATCH(E4548,Assumptions!$A$13:$A$18,0)),MAX(INDEX(Assumptions!$C$13:$C$18,MATCH(E4548,Assumptions!$A$13:$A$18,0)),INDEX(Assumptions!$B$13:$B$18,MATCH(E4548,Assumptions!$A$13:$A$18,0))*F4548)),2)</f>
        <v>0</v>
      </c>
    </row>
    <row r="4549" customFormat="false" ht="15" hidden="false" customHeight="false" outlineLevel="0" collapsed="false">
      <c r="A4549" s="24" t="s">
        <v>5372</v>
      </c>
      <c r="B4549" s="39" t="n">
        <v>46120</v>
      </c>
      <c r="C4549" s="24" t="s">
        <v>762</v>
      </c>
      <c r="D4549" s="24" t="s">
        <v>195</v>
      </c>
      <c r="E4549" s="24" t="s">
        <v>107</v>
      </c>
      <c r="F4549" s="38" t="n">
        <v>3540</v>
      </c>
      <c r="G4549" s="42" t="n">
        <f aca="false">DATE(YEAR(B4549),MONTH(B4549),1)</f>
        <v>46113</v>
      </c>
      <c r="H4549" s="24" t="str">
        <f aca="false">INDEX(Customers!$B$2:$B$601,MATCH(C4549,Customers!$A$2:$A$601,0))</f>
        <v>Western</v>
      </c>
      <c r="I4549" s="43" t="n">
        <f aca="false">ROUND(MIN(INDEX(Assumptions!$D$13:$D$18,MATCH(E4549,Assumptions!$A$13:$A$18,0)),MAX(INDEX(Assumptions!$C$13:$C$18,MATCH(E4549,Assumptions!$A$13:$A$18,0)),INDEX(Assumptions!$B$13:$B$18,MATCH(E4549,Assumptions!$A$13:$A$18,0))*F4549)),2)</f>
        <v>0</v>
      </c>
    </row>
    <row r="4550" customFormat="false" ht="15" hidden="false" customHeight="false" outlineLevel="0" collapsed="false">
      <c r="A4550" s="24" t="s">
        <v>5373</v>
      </c>
      <c r="B4550" s="39" t="n">
        <v>46120</v>
      </c>
      <c r="C4550" s="24" t="s">
        <v>764</v>
      </c>
      <c r="D4550" s="24" t="s">
        <v>826</v>
      </c>
      <c r="E4550" s="24" t="s">
        <v>103</v>
      </c>
      <c r="F4550" s="38" t="n">
        <v>1180</v>
      </c>
      <c r="G4550" s="42" t="n">
        <f aca="false">DATE(YEAR(B4550),MONTH(B4550),1)</f>
        <v>46113</v>
      </c>
      <c r="H4550" s="24" t="str">
        <f aca="false">INDEX(Customers!$B$2:$B$601,MATCH(C4550,Customers!$A$2:$A$601,0))</f>
        <v>Nairobi</v>
      </c>
      <c r="I4550" s="43" t="n">
        <f aca="false">ROUND(MIN(INDEX(Assumptions!$D$13:$D$18,MATCH(E4550,Assumptions!$A$13:$A$18,0)),MAX(INDEX(Assumptions!$C$13:$C$18,MATCH(E4550,Assumptions!$A$13:$A$18,0)),INDEX(Assumptions!$B$13:$B$18,MATCH(E4550,Assumptions!$A$13:$A$18,0))*F4550)),2)</f>
        <v>11.8</v>
      </c>
    </row>
    <row r="4551" customFormat="false" ht="15" hidden="false" customHeight="false" outlineLevel="0" collapsed="false">
      <c r="A4551" s="24" t="s">
        <v>5374</v>
      </c>
      <c r="B4551" s="39" t="n">
        <v>46120</v>
      </c>
      <c r="C4551" s="24" t="s">
        <v>769</v>
      </c>
      <c r="D4551" s="24" t="s">
        <v>173</v>
      </c>
      <c r="E4551" s="24" t="s">
        <v>107</v>
      </c>
      <c r="F4551" s="38" t="n">
        <v>940</v>
      </c>
      <c r="G4551" s="42" t="n">
        <f aca="false">DATE(YEAR(B4551),MONTH(B4551),1)</f>
        <v>46113</v>
      </c>
      <c r="H4551" s="24" t="str">
        <f aca="false">INDEX(Customers!$B$2:$B$601,MATCH(C4551,Customers!$A$2:$A$601,0))</f>
        <v>Rift Valley</v>
      </c>
      <c r="I4551" s="43" t="n">
        <f aca="false">ROUND(MIN(INDEX(Assumptions!$D$13:$D$18,MATCH(E4551,Assumptions!$A$13:$A$18,0)),MAX(INDEX(Assumptions!$C$13:$C$18,MATCH(E4551,Assumptions!$A$13:$A$18,0)),INDEX(Assumptions!$B$13:$B$18,MATCH(E4551,Assumptions!$A$13:$A$18,0))*F4551)),2)</f>
        <v>0</v>
      </c>
    </row>
    <row r="4552" customFormat="false" ht="15" hidden="false" customHeight="false" outlineLevel="0" collapsed="false">
      <c r="A4552" s="24" t="s">
        <v>5375</v>
      </c>
      <c r="B4552" s="39" t="n">
        <v>46120</v>
      </c>
      <c r="C4552" s="24" t="s">
        <v>785</v>
      </c>
      <c r="D4552" s="24" t="s">
        <v>826</v>
      </c>
      <c r="E4552" s="24" t="s">
        <v>103</v>
      </c>
      <c r="F4552" s="38" t="n">
        <v>1310</v>
      </c>
      <c r="G4552" s="42" t="n">
        <f aca="false">DATE(YEAR(B4552),MONTH(B4552),1)</f>
        <v>46113</v>
      </c>
      <c r="H4552" s="24" t="str">
        <f aca="false">INDEX(Customers!$B$2:$B$601,MATCH(C4552,Customers!$A$2:$A$601,0))</f>
        <v>Central</v>
      </c>
      <c r="I4552" s="43" t="n">
        <f aca="false">ROUND(MIN(INDEX(Assumptions!$D$13:$D$18,MATCH(E4552,Assumptions!$A$13:$A$18,0)),MAX(INDEX(Assumptions!$C$13:$C$18,MATCH(E4552,Assumptions!$A$13:$A$18,0)),INDEX(Assumptions!$B$13:$B$18,MATCH(E4552,Assumptions!$A$13:$A$18,0))*F4552)),2)</f>
        <v>13.1</v>
      </c>
    </row>
    <row r="4553" customFormat="false" ht="15" hidden="false" customHeight="false" outlineLevel="0" collapsed="false">
      <c r="A4553" s="24" t="s">
        <v>5376</v>
      </c>
      <c r="B4553" s="39" t="n">
        <v>46120</v>
      </c>
      <c r="C4553" s="24" t="s">
        <v>816</v>
      </c>
      <c r="D4553" s="24" t="s">
        <v>826</v>
      </c>
      <c r="E4553" s="24" t="s">
        <v>103</v>
      </c>
      <c r="F4553" s="38" t="n">
        <v>1660</v>
      </c>
      <c r="G4553" s="42" t="n">
        <f aca="false">DATE(YEAR(B4553),MONTH(B4553),1)</f>
        <v>46113</v>
      </c>
      <c r="H4553" s="24" t="str">
        <f aca="false">INDEX(Customers!$B$2:$B$601,MATCH(C4553,Customers!$A$2:$A$601,0))</f>
        <v>Nairobi</v>
      </c>
      <c r="I4553" s="43" t="n">
        <f aca="false">ROUND(MIN(INDEX(Assumptions!$D$13:$D$18,MATCH(E4553,Assumptions!$A$13:$A$18,0)),MAX(INDEX(Assumptions!$C$13:$C$18,MATCH(E4553,Assumptions!$A$13:$A$18,0)),INDEX(Assumptions!$B$13:$B$18,MATCH(E4553,Assumptions!$A$13:$A$18,0))*F4553)),2)</f>
        <v>16.6</v>
      </c>
    </row>
    <row r="4554" customFormat="false" ht="15" hidden="false" customHeight="false" outlineLevel="0" collapsed="false">
      <c r="A4554" s="24" t="s">
        <v>5377</v>
      </c>
      <c r="B4554" s="39" t="n">
        <v>46120</v>
      </c>
      <c r="C4554" s="24" t="s">
        <v>819</v>
      </c>
      <c r="D4554" s="24" t="s">
        <v>205</v>
      </c>
      <c r="E4554" s="24" t="s">
        <v>105</v>
      </c>
      <c r="F4554" s="38" t="n">
        <v>2390</v>
      </c>
      <c r="G4554" s="42" t="n">
        <f aca="false">DATE(YEAR(B4554),MONTH(B4554),1)</f>
        <v>46113</v>
      </c>
      <c r="H4554" s="24" t="str">
        <f aca="false">INDEX(Customers!$B$2:$B$601,MATCH(C4554,Customers!$A$2:$A$601,0))</f>
        <v>Eastern</v>
      </c>
      <c r="I4554" s="43" t="n">
        <f aca="false">ROUND(MIN(INDEX(Assumptions!$D$13:$D$18,MATCH(E4554,Assumptions!$A$13:$A$18,0)),MAX(INDEX(Assumptions!$C$13:$C$18,MATCH(E4554,Assumptions!$A$13:$A$18,0)),INDEX(Assumptions!$B$13:$B$18,MATCH(E4554,Assumptions!$A$13:$A$18,0))*F4554)),2)</f>
        <v>35.85</v>
      </c>
    </row>
    <row r="4555" customFormat="false" ht="15" hidden="false" customHeight="false" outlineLevel="0" collapsed="false">
      <c r="A4555" s="24" t="s">
        <v>5378</v>
      </c>
      <c r="B4555" s="39" t="n">
        <v>46121</v>
      </c>
      <c r="C4555" s="24" t="s">
        <v>225</v>
      </c>
      <c r="D4555" s="24" t="s">
        <v>826</v>
      </c>
      <c r="E4555" s="24" t="s">
        <v>111</v>
      </c>
      <c r="F4555" s="38" t="n">
        <v>50</v>
      </c>
      <c r="G4555" s="42" t="n">
        <f aca="false">DATE(YEAR(B4555),MONTH(B4555),1)</f>
        <v>46113</v>
      </c>
      <c r="H4555" s="24" t="str">
        <f aca="false">INDEX(Customers!$B$2:$B$601,MATCH(C4555,Customers!$A$2:$A$601,0))</f>
        <v>Eastern</v>
      </c>
      <c r="I4555" s="43" t="n">
        <f aca="false">ROUND(MIN(INDEX(Assumptions!$D$13:$D$18,MATCH(E4555,Assumptions!$A$13:$A$18,0)),MAX(INDEX(Assumptions!$C$13:$C$18,MATCH(E4555,Assumptions!$A$13:$A$18,0)),INDEX(Assumptions!$B$13:$B$18,MATCH(E4555,Assumptions!$A$13:$A$18,0))*F4555)),2)</f>
        <v>2</v>
      </c>
    </row>
    <row r="4556" customFormat="false" ht="15" hidden="false" customHeight="false" outlineLevel="0" collapsed="false">
      <c r="A4556" s="24" t="s">
        <v>5379</v>
      </c>
      <c r="B4556" s="39" t="n">
        <v>46121</v>
      </c>
      <c r="C4556" s="24" t="s">
        <v>247</v>
      </c>
      <c r="D4556" s="24" t="s">
        <v>826</v>
      </c>
      <c r="E4556" s="24" t="s">
        <v>113</v>
      </c>
      <c r="F4556" s="38" t="n">
        <v>1000</v>
      </c>
      <c r="G4556" s="42" t="n">
        <f aca="false">DATE(YEAR(B4556),MONTH(B4556),1)</f>
        <v>46113</v>
      </c>
      <c r="H4556" s="24" t="str">
        <f aca="false">INDEX(Customers!$B$2:$B$601,MATCH(C4556,Customers!$A$2:$A$601,0))</f>
        <v>Nairobi</v>
      </c>
      <c r="I4556" s="43" t="n">
        <f aca="false">ROUND(MIN(INDEX(Assumptions!$D$13:$D$18,MATCH(E4556,Assumptions!$A$13:$A$18,0)),MAX(INDEX(Assumptions!$C$13:$C$18,MATCH(E4556,Assumptions!$A$13:$A$18,0)),INDEX(Assumptions!$B$13:$B$18,MATCH(E4556,Assumptions!$A$13:$A$18,0))*F4556)),2)</f>
        <v>50</v>
      </c>
    </row>
    <row r="4557" customFormat="false" ht="15" hidden="false" customHeight="false" outlineLevel="0" collapsed="false">
      <c r="A4557" s="24" t="s">
        <v>5380</v>
      </c>
      <c r="B4557" s="39" t="n">
        <v>46121</v>
      </c>
      <c r="C4557" s="24" t="s">
        <v>253</v>
      </c>
      <c r="D4557" s="24" t="s">
        <v>826</v>
      </c>
      <c r="E4557" s="24" t="s">
        <v>109</v>
      </c>
      <c r="F4557" s="38" t="n">
        <v>2160</v>
      </c>
      <c r="G4557" s="42" t="n">
        <f aca="false">DATE(YEAR(B4557),MONTH(B4557),1)</f>
        <v>46113</v>
      </c>
      <c r="H4557" s="24" t="str">
        <f aca="false">INDEX(Customers!$B$2:$B$601,MATCH(C4557,Customers!$A$2:$A$601,0))</f>
        <v>Western</v>
      </c>
      <c r="I4557" s="43" t="n">
        <f aca="false">ROUND(MIN(INDEX(Assumptions!$D$13:$D$18,MATCH(E4557,Assumptions!$A$13:$A$18,0)),MAX(INDEX(Assumptions!$C$13:$C$18,MATCH(E4557,Assumptions!$A$13:$A$18,0)),INDEX(Assumptions!$B$13:$B$18,MATCH(E4557,Assumptions!$A$13:$A$18,0))*F4557)),2)</f>
        <v>8.64</v>
      </c>
    </row>
    <row r="4558" customFormat="false" ht="15" hidden="false" customHeight="false" outlineLevel="0" collapsed="false">
      <c r="A4558" s="24" t="s">
        <v>5381</v>
      </c>
      <c r="B4558" s="39" t="n">
        <v>46121</v>
      </c>
      <c r="C4558" s="24" t="s">
        <v>262</v>
      </c>
      <c r="D4558" s="24" t="s">
        <v>826</v>
      </c>
      <c r="E4558" s="24" t="s">
        <v>111</v>
      </c>
      <c r="F4558" s="38" t="n">
        <v>20</v>
      </c>
      <c r="G4558" s="42" t="n">
        <f aca="false">DATE(YEAR(B4558),MONTH(B4558),1)</f>
        <v>46113</v>
      </c>
      <c r="H4558" s="24" t="str">
        <f aca="false">INDEX(Customers!$B$2:$B$601,MATCH(C4558,Customers!$A$2:$A$601,0))</f>
        <v>Central</v>
      </c>
      <c r="I4558" s="43" t="n">
        <f aca="false">ROUND(MIN(INDEX(Assumptions!$D$13:$D$18,MATCH(E4558,Assumptions!$A$13:$A$18,0)),MAX(INDEX(Assumptions!$C$13:$C$18,MATCH(E4558,Assumptions!$A$13:$A$18,0)),INDEX(Assumptions!$B$13:$B$18,MATCH(E4558,Assumptions!$A$13:$A$18,0))*F4558)),2)</f>
        <v>0.8</v>
      </c>
    </row>
    <row r="4559" customFormat="false" ht="15" hidden="false" customHeight="false" outlineLevel="0" collapsed="false">
      <c r="A4559" s="24" t="s">
        <v>5382</v>
      </c>
      <c r="B4559" s="39" t="n">
        <v>46121</v>
      </c>
      <c r="C4559" s="24" t="s">
        <v>265</v>
      </c>
      <c r="D4559" s="24" t="s">
        <v>153</v>
      </c>
      <c r="E4559" s="24" t="s">
        <v>105</v>
      </c>
      <c r="F4559" s="38" t="n">
        <v>3980</v>
      </c>
      <c r="G4559" s="42" t="n">
        <f aca="false">DATE(YEAR(B4559),MONTH(B4559),1)</f>
        <v>46113</v>
      </c>
      <c r="H4559" s="24" t="str">
        <f aca="false">INDEX(Customers!$B$2:$B$601,MATCH(C4559,Customers!$A$2:$A$601,0))</f>
        <v>Nairobi</v>
      </c>
      <c r="I4559" s="43" t="n">
        <f aca="false">ROUND(MIN(INDEX(Assumptions!$D$13:$D$18,MATCH(E4559,Assumptions!$A$13:$A$18,0)),MAX(INDEX(Assumptions!$C$13:$C$18,MATCH(E4559,Assumptions!$A$13:$A$18,0)),INDEX(Assumptions!$B$13:$B$18,MATCH(E4559,Assumptions!$A$13:$A$18,0))*F4559)),2)</f>
        <v>59.7</v>
      </c>
    </row>
    <row r="4560" customFormat="false" ht="15" hidden="false" customHeight="false" outlineLevel="0" collapsed="false">
      <c r="A4560" s="24" t="s">
        <v>5383</v>
      </c>
      <c r="B4560" s="39" t="n">
        <v>46121</v>
      </c>
      <c r="C4560" s="24" t="s">
        <v>350</v>
      </c>
      <c r="D4560" s="24" t="s">
        <v>826</v>
      </c>
      <c r="E4560" s="24" t="s">
        <v>103</v>
      </c>
      <c r="F4560" s="38" t="n">
        <v>410</v>
      </c>
      <c r="G4560" s="42" t="n">
        <f aca="false">DATE(YEAR(B4560),MONTH(B4560),1)</f>
        <v>46113</v>
      </c>
      <c r="H4560" s="24" t="str">
        <f aca="false">INDEX(Customers!$B$2:$B$601,MATCH(C4560,Customers!$A$2:$A$601,0))</f>
        <v>Rift Valley</v>
      </c>
      <c r="I4560" s="43" t="n">
        <f aca="false">ROUND(MIN(INDEX(Assumptions!$D$13:$D$18,MATCH(E4560,Assumptions!$A$13:$A$18,0)),MAX(INDEX(Assumptions!$C$13:$C$18,MATCH(E4560,Assumptions!$A$13:$A$18,0)),INDEX(Assumptions!$B$13:$B$18,MATCH(E4560,Assumptions!$A$13:$A$18,0))*F4560)),2)</f>
        <v>5</v>
      </c>
    </row>
    <row r="4561" customFormat="false" ht="15" hidden="false" customHeight="false" outlineLevel="0" collapsed="false">
      <c r="A4561" s="24" t="s">
        <v>5384</v>
      </c>
      <c r="B4561" s="39" t="n">
        <v>46121</v>
      </c>
      <c r="C4561" s="24" t="s">
        <v>360</v>
      </c>
      <c r="D4561" s="24" t="s">
        <v>826</v>
      </c>
      <c r="E4561" s="24" t="s">
        <v>111</v>
      </c>
      <c r="F4561" s="38" t="n">
        <v>50</v>
      </c>
      <c r="G4561" s="42" t="n">
        <f aca="false">DATE(YEAR(B4561),MONTH(B4561),1)</f>
        <v>46113</v>
      </c>
      <c r="H4561" s="24" t="str">
        <f aca="false">INDEX(Customers!$B$2:$B$601,MATCH(C4561,Customers!$A$2:$A$601,0))</f>
        <v>Coast</v>
      </c>
      <c r="I4561" s="43" t="n">
        <f aca="false">ROUND(MIN(INDEX(Assumptions!$D$13:$D$18,MATCH(E4561,Assumptions!$A$13:$A$18,0)),MAX(INDEX(Assumptions!$C$13:$C$18,MATCH(E4561,Assumptions!$A$13:$A$18,0)),INDEX(Assumptions!$B$13:$B$18,MATCH(E4561,Assumptions!$A$13:$A$18,0))*F4561)),2)</f>
        <v>2</v>
      </c>
    </row>
    <row r="4562" customFormat="false" ht="15" hidden="false" customHeight="false" outlineLevel="0" collapsed="false">
      <c r="A4562" s="24" t="s">
        <v>5385</v>
      </c>
      <c r="B4562" s="39" t="n">
        <v>46121</v>
      </c>
      <c r="C4562" s="24" t="s">
        <v>365</v>
      </c>
      <c r="D4562" s="24" t="s">
        <v>826</v>
      </c>
      <c r="E4562" s="24" t="s">
        <v>103</v>
      </c>
      <c r="F4562" s="38" t="n">
        <v>1230</v>
      </c>
      <c r="G4562" s="42" t="n">
        <f aca="false">DATE(YEAR(B4562),MONTH(B4562),1)</f>
        <v>46113</v>
      </c>
      <c r="H4562" s="24" t="str">
        <f aca="false">INDEX(Customers!$B$2:$B$601,MATCH(C4562,Customers!$A$2:$A$601,0))</f>
        <v>Eastern</v>
      </c>
      <c r="I4562" s="43" t="n">
        <f aca="false">ROUND(MIN(INDEX(Assumptions!$D$13:$D$18,MATCH(E4562,Assumptions!$A$13:$A$18,0)),MAX(INDEX(Assumptions!$C$13:$C$18,MATCH(E4562,Assumptions!$A$13:$A$18,0)),INDEX(Assumptions!$B$13:$B$18,MATCH(E4562,Assumptions!$A$13:$A$18,0))*F4562)),2)</f>
        <v>12.3</v>
      </c>
    </row>
    <row r="4563" customFormat="false" ht="15" hidden="false" customHeight="false" outlineLevel="0" collapsed="false">
      <c r="A4563" s="24" t="s">
        <v>5386</v>
      </c>
      <c r="B4563" s="39" t="n">
        <v>46121</v>
      </c>
      <c r="C4563" s="24" t="s">
        <v>367</v>
      </c>
      <c r="D4563" s="24" t="s">
        <v>159</v>
      </c>
      <c r="E4563" s="24" t="s">
        <v>105</v>
      </c>
      <c r="F4563" s="38" t="n">
        <v>1680</v>
      </c>
      <c r="G4563" s="42" t="n">
        <f aca="false">DATE(YEAR(B4563),MONTH(B4563),1)</f>
        <v>46113</v>
      </c>
      <c r="H4563" s="24" t="str">
        <f aca="false">INDEX(Customers!$B$2:$B$601,MATCH(C4563,Customers!$A$2:$A$601,0))</f>
        <v>Nairobi</v>
      </c>
      <c r="I4563" s="43" t="n">
        <f aca="false">ROUND(MIN(INDEX(Assumptions!$D$13:$D$18,MATCH(E4563,Assumptions!$A$13:$A$18,0)),MAX(INDEX(Assumptions!$C$13:$C$18,MATCH(E4563,Assumptions!$A$13:$A$18,0)),INDEX(Assumptions!$B$13:$B$18,MATCH(E4563,Assumptions!$A$13:$A$18,0))*F4563)),2)</f>
        <v>25.2</v>
      </c>
    </row>
    <row r="4564" customFormat="false" ht="15" hidden="false" customHeight="false" outlineLevel="0" collapsed="false">
      <c r="A4564" s="24" t="s">
        <v>5387</v>
      </c>
      <c r="B4564" s="39" t="n">
        <v>46121</v>
      </c>
      <c r="C4564" s="24" t="s">
        <v>387</v>
      </c>
      <c r="D4564" s="24" t="s">
        <v>826</v>
      </c>
      <c r="E4564" s="24" t="s">
        <v>111</v>
      </c>
      <c r="F4564" s="38" t="n">
        <v>100</v>
      </c>
      <c r="G4564" s="42" t="n">
        <f aca="false">DATE(YEAR(B4564),MONTH(B4564),1)</f>
        <v>46113</v>
      </c>
      <c r="H4564" s="24" t="str">
        <f aca="false">INDEX(Customers!$B$2:$B$601,MATCH(C4564,Customers!$A$2:$A$601,0))</f>
        <v>Eastern</v>
      </c>
      <c r="I4564" s="43" t="n">
        <f aca="false">ROUND(MIN(INDEX(Assumptions!$D$13:$D$18,MATCH(E4564,Assumptions!$A$13:$A$18,0)),MAX(INDEX(Assumptions!$C$13:$C$18,MATCH(E4564,Assumptions!$A$13:$A$18,0)),INDEX(Assumptions!$B$13:$B$18,MATCH(E4564,Assumptions!$A$13:$A$18,0))*F4564)),2)</f>
        <v>4</v>
      </c>
    </row>
    <row r="4565" customFormat="false" ht="15" hidden="false" customHeight="false" outlineLevel="0" collapsed="false">
      <c r="A4565" s="24" t="s">
        <v>5388</v>
      </c>
      <c r="B4565" s="39" t="n">
        <v>46121</v>
      </c>
      <c r="C4565" s="24" t="s">
        <v>395</v>
      </c>
      <c r="D4565" s="24" t="s">
        <v>210</v>
      </c>
      <c r="E4565" s="24" t="s">
        <v>105</v>
      </c>
      <c r="F4565" s="38" t="n">
        <v>1660</v>
      </c>
      <c r="G4565" s="42" t="n">
        <f aca="false">DATE(YEAR(B4565),MONTH(B4565),1)</f>
        <v>46113</v>
      </c>
      <c r="H4565" s="24" t="str">
        <f aca="false">INDEX(Customers!$B$2:$B$601,MATCH(C4565,Customers!$A$2:$A$601,0))</f>
        <v>Eastern</v>
      </c>
      <c r="I4565" s="43" t="n">
        <f aca="false">ROUND(MIN(INDEX(Assumptions!$D$13:$D$18,MATCH(E4565,Assumptions!$A$13:$A$18,0)),MAX(INDEX(Assumptions!$C$13:$C$18,MATCH(E4565,Assumptions!$A$13:$A$18,0)),INDEX(Assumptions!$B$13:$B$18,MATCH(E4565,Assumptions!$A$13:$A$18,0))*F4565)),2)</f>
        <v>24.9</v>
      </c>
    </row>
    <row r="4566" customFormat="false" ht="15" hidden="false" customHeight="false" outlineLevel="0" collapsed="false">
      <c r="A4566" s="24" t="s">
        <v>5389</v>
      </c>
      <c r="B4566" s="39" t="n">
        <v>46121</v>
      </c>
      <c r="C4566" s="24" t="s">
        <v>400</v>
      </c>
      <c r="D4566" s="24" t="s">
        <v>826</v>
      </c>
      <c r="E4566" s="24" t="s">
        <v>109</v>
      </c>
      <c r="F4566" s="38" t="n">
        <v>28040</v>
      </c>
      <c r="G4566" s="42" t="n">
        <f aca="false">DATE(YEAR(B4566),MONTH(B4566),1)</f>
        <v>46113</v>
      </c>
      <c r="H4566" s="24" t="str">
        <f aca="false">INDEX(Customers!$B$2:$B$601,MATCH(C4566,Customers!$A$2:$A$601,0))</f>
        <v>Nairobi</v>
      </c>
      <c r="I4566" s="43" t="n">
        <f aca="false">ROUND(MIN(INDEX(Assumptions!$D$13:$D$18,MATCH(E4566,Assumptions!$A$13:$A$18,0)),MAX(INDEX(Assumptions!$C$13:$C$18,MATCH(E4566,Assumptions!$A$13:$A$18,0)),INDEX(Assumptions!$B$13:$B$18,MATCH(E4566,Assumptions!$A$13:$A$18,0))*F4566)),2)</f>
        <v>40</v>
      </c>
    </row>
    <row r="4567" customFormat="false" ht="15" hidden="false" customHeight="false" outlineLevel="0" collapsed="false">
      <c r="A4567" s="24" t="s">
        <v>5390</v>
      </c>
      <c r="B4567" s="39" t="n">
        <v>46121</v>
      </c>
      <c r="C4567" s="24" t="s">
        <v>436</v>
      </c>
      <c r="D4567" s="24" t="s">
        <v>159</v>
      </c>
      <c r="E4567" s="24" t="s">
        <v>107</v>
      </c>
      <c r="F4567" s="38" t="n">
        <v>7550</v>
      </c>
      <c r="G4567" s="42" t="n">
        <f aca="false">DATE(YEAR(B4567),MONTH(B4567),1)</f>
        <v>46113</v>
      </c>
      <c r="H4567" s="24" t="str">
        <f aca="false">INDEX(Customers!$B$2:$B$601,MATCH(C4567,Customers!$A$2:$A$601,0))</f>
        <v>Nairobi</v>
      </c>
      <c r="I4567" s="43" t="n">
        <f aca="false">ROUND(MIN(INDEX(Assumptions!$D$13:$D$18,MATCH(E4567,Assumptions!$A$13:$A$18,0)),MAX(INDEX(Assumptions!$C$13:$C$18,MATCH(E4567,Assumptions!$A$13:$A$18,0)),INDEX(Assumptions!$B$13:$B$18,MATCH(E4567,Assumptions!$A$13:$A$18,0))*F4567)),2)</f>
        <v>0</v>
      </c>
    </row>
    <row r="4568" customFormat="false" ht="15" hidden="false" customHeight="false" outlineLevel="0" collapsed="false">
      <c r="A4568" s="24" t="s">
        <v>5391</v>
      </c>
      <c r="B4568" s="39" t="n">
        <v>46121</v>
      </c>
      <c r="C4568" s="24" t="s">
        <v>460</v>
      </c>
      <c r="D4568" s="24" t="s">
        <v>826</v>
      </c>
      <c r="E4568" s="24" t="s">
        <v>109</v>
      </c>
      <c r="F4568" s="38" t="n">
        <v>1290</v>
      </c>
      <c r="G4568" s="42" t="n">
        <f aca="false">DATE(YEAR(B4568),MONTH(B4568),1)</f>
        <v>46113</v>
      </c>
      <c r="H4568" s="24" t="str">
        <f aca="false">INDEX(Customers!$B$2:$B$601,MATCH(C4568,Customers!$A$2:$A$601,0))</f>
        <v>Central</v>
      </c>
      <c r="I4568" s="43" t="n">
        <f aca="false">ROUND(MIN(INDEX(Assumptions!$D$13:$D$18,MATCH(E4568,Assumptions!$A$13:$A$18,0)),MAX(INDEX(Assumptions!$C$13:$C$18,MATCH(E4568,Assumptions!$A$13:$A$18,0)),INDEX(Assumptions!$B$13:$B$18,MATCH(E4568,Assumptions!$A$13:$A$18,0))*F4568)),2)</f>
        <v>5.16</v>
      </c>
    </row>
    <row r="4569" customFormat="false" ht="15" hidden="false" customHeight="false" outlineLevel="0" collapsed="false">
      <c r="A4569" s="24" t="s">
        <v>5392</v>
      </c>
      <c r="B4569" s="39" t="n">
        <v>46121</v>
      </c>
      <c r="C4569" s="24" t="s">
        <v>466</v>
      </c>
      <c r="D4569" s="24" t="s">
        <v>826</v>
      </c>
      <c r="E4569" s="24" t="s">
        <v>113</v>
      </c>
      <c r="F4569" s="38" t="n">
        <v>50</v>
      </c>
      <c r="G4569" s="42" t="n">
        <f aca="false">DATE(YEAR(B4569),MONTH(B4569),1)</f>
        <v>46113</v>
      </c>
      <c r="H4569" s="24" t="str">
        <f aca="false">INDEX(Customers!$B$2:$B$601,MATCH(C4569,Customers!$A$2:$A$601,0))</f>
        <v>Nairobi</v>
      </c>
      <c r="I4569" s="43" t="n">
        <f aca="false">ROUND(MIN(INDEX(Assumptions!$D$13:$D$18,MATCH(E4569,Assumptions!$A$13:$A$18,0)),MAX(INDEX(Assumptions!$C$13:$C$18,MATCH(E4569,Assumptions!$A$13:$A$18,0)),INDEX(Assumptions!$B$13:$B$18,MATCH(E4569,Assumptions!$A$13:$A$18,0))*F4569)),2)</f>
        <v>2.5</v>
      </c>
    </row>
    <row r="4570" customFormat="false" ht="15" hidden="false" customHeight="false" outlineLevel="0" collapsed="false">
      <c r="A4570" s="24" t="s">
        <v>5393</v>
      </c>
      <c r="B4570" s="39" t="n">
        <v>46121</v>
      </c>
      <c r="C4570" s="24" t="s">
        <v>475</v>
      </c>
      <c r="D4570" s="24" t="s">
        <v>826</v>
      </c>
      <c r="E4570" s="24" t="s">
        <v>113</v>
      </c>
      <c r="F4570" s="38" t="n">
        <v>99</v>
      </c>
      <c r="G4570" s="42" t="n">
        <f aca="false">DATE(YEAR(B4570),MONTH(B4570),1)</f>
        <v>46113</v>
      </c>
      <c r="H4570" s="24" t="str">
        <f aca="false">INDEX(Customers!$B$2:$B$601,MATCH(C4570,Customers!$A$2:$A$601,0))</f>
        <v>Coast</v>
      </c>
      <c r="I4570" s="43" t="n">
        <f aca="false">ROUND(MIN(INDEX(Assumptions!$D$13:$D$18,MATCH(E4570,Assumptions!$A$13:$A$18,0)),MAX(INDEX(Assumptions!$C$13:$C$18,MATCH(E4570,Assumptions!$A$13:$A$18,0)),INDEX(Assumptions!$B$13:$B$18,MATCH(E4570,Assumptions!$A$13:$A$18,0))*F4570)),2)</f>
        <v>4.95</v>
      </c>
    </row>
    <row r="4571" customFormat="false" ht="15" hidden="false" customHeight="false" outlineLevel="0" collapsed="false">
      <c r="A4571" s="24" t="s">
        <v>5394</v>
      </c>
      <c r="B4571" s="39" t="n">
        <v>46121</v>
      </c>
      <c r="C4571" s="24" t="s">
        <v>487</v>
      </c>
      <c r="D4571" s="24" t="s">
        <v>179</v>
      </c>
      <c r="E4571" s="24" t="s">
        <v>105</v>
      </c>
      <c r="F4571" s="38" t="n">
        <v>6040</v>
      </c>
      <c r="G4571" s="42" t="n">
        <f aca="false">DATE(YEAR(B4571),MONTH(B4571),1)</f>
        <v>46113</v>
      </c>
      <c r="H4571" s="24" t="str">
        <f aca="false">INDEX(Customers!$B$2:$B$601,MATCH(C4571,Customers!$A$2:$A$601,0))</f>
        <v>Rift Valley</v>
      </c>
      <c r="I4571" s="43" t="n">
        <f aca="false">ROUND(MIN(INDEX(Assumptions!$D$13:$D$18,MATCH(E4571,Assumptions!$A$13:$A$18,0)),MAX(INDEX(Assumptions!$C$13:$C$18,MATCH(E4571,Assumptions!$A$13:$A$18,0)),INDEX(Assumptions!$B$13:$B$18,MATCH(E4571,Assumptions!$A$13:$A$18,0))*F4571)),2)</f>
        <v>90.6</v>
      </c>
    </row>
    <row r="4572" customFormat="false" ht="15" hidden="false" customHeight="false" outlineLevel="0" collapsed="false">
      <c r="A4572" s="24" t="s">
        <v>5395</v>
      </c>
      <c r="B4572" s="39" t="n">
        <v>46121</v>
      </c>
      <c r="C4572" s="24" t="s">
        <v>516</v>
      </c>
      <c r="D4572" s="24" t="s">
        <v>826</v>
      </c>
      <c r="E4572" s="24" t="s">
        <v>103</v>
      </c>
      <c r="F4572" s="38" t="n">
        <v>2030</v>
      </c>
      <c r="G4572" s="42" t="n">
        <f aca="false">DATE(YEAR(B4572),MONTH(B4572),1)</f>
        <v>46113</v>
      </c>
      <c r="H4572" s="24" t="str">
        <f aca="false">INDEX(Customers!$B$2:$B$601,MATCH(C4572,Customers!$A$2:$A$601,0))</f>
        <v>Rift Valley</v>
      </c>
      <c r="I4572" s="43" t="n">
        <f aca="false">ROUND(MIN(INDEX(Assumptions!$D$13:$D$18,MATCH(E4572,Assumptions!$A$13:$A$18,0)),MAX(INDEX(Assumptions!$C$13:$C$18,MATCH(E4572,Assumptions!$A$13:$A$18,0)),INDEX(Assumptions!$B$13:$B$18,MATCH(E4572,Assumptions!$A$13:$A$18,0))*F4572)),2)</f>
        <v>20.3</v>
      </c>
    </row>
    <row r="4573" customFormat="false" ht="15" hidden="false" customHeight="false" outlineLevel="0" collapsed="false">
      <c r="A4573" s="24" t="s">
        <v>5396</v>
      </c>
      <c r="B4573" s="39" t="n">
        <v>46121</v>
      </c>
      <c r="C4573" s="24" t="s">
        <v>531</v>
      </c>
      <c r="D4573" s="24" t="s">
        <v>154</v>
      </c>
      <c r="E4573" s="24" t="s">
        <v>107</v>
      </c>
      <c r="F4573" s="38" t="n">
        <v>2370</v>
      </c>
      <c r="G4573" s="42" t="n">
        <f aca="false">DATE(YEAR(B4573),MONTH(B4573),1)</f>
        <v>46113</v>
      </c>
      <c r="H4573" s="24" t="str">
        <f aca="false">INDEX(Customers!$B$2:$B$601,MATCH(C4573,Customers!$A$2:$A$601,0))</f>
        <v>Nairobi</v>
      </c>
      <c r="I4573" s="43" t="n">
        <f aca="false">ROUND(MIN(INDEX(Assumptions!$D$13:$D$18,MATCH(E4573,Assumptions!$A$13:$A$18,0)),MAX(INDEX(Assumptions!$C$13:$C$18,MATCH(E4573,Assumptions!$A$13:$A$18,0)),INDEX(Assumptions!$B$13:$B$18,MATCH(E4573,Assumptions!$A$13:$A$18,0))*F4573)),2)</f>
        <v>0</v>
      </c>
    </row>
    <row r="4574" customFormat="false" ht="15" hidden="false" customHeight="false" outlineLevel="0" collapsed="false">
      <c r="A4574" s="24" t="s">
        <v>5397</v>
      </c>
      <c r="B4574" s="39" t="n">
        <v>46121</v>
      </c>
      <c r="C4574" s="24" t="s">
        <v>532</v>
      </c>
      <c r="D4574" s="24" t="s">
        <v>826</v>
      </c>
      <c r="E4574" s="24" t="s">
        <v>111</v>
      </c>
      <c r="F4574" s="38" t="n">
        <v>100</v>
      </c>
      <c r="G4574" s="42" t="n">
        <f aca="false">DATE(YEAR(B4574),MONTH(B4574),1)</f>
        <v>46113</v>
      </c>
      <c r="H4574" s="24" t="str">
        <f aca="false">INDEX(Customers!$B$2:$B$601,MATCH(C4574,Customers!$A$2:$A$601,0))</f>
        <v>Western</v>
      </c>
      <c r="I4574" s="43" t="n">
        <f aca="false">ROUND(MIN(INDEX(Assumptions!$D$13:$D$18,MATCH(E4574,Assumptions!$A$13:$A$18,0)),MAX(INDEX(Assumptions!$C$13:$C$18,MATCH(E4574,Assumptions!$A$13:$A$18,0)),INDEX(Assumptions!$B$13:$B$18,MATCH(E4574,Assumptions!$A$13:$A$18,0))*F4574)),2)</f>
        <v>4</v>
      </c>
    </row>
    <row r="4575" customFormat="false" ht="15" hidden="false" customHeight="false" outlineLevel="0" collapsed="false">
      <c r="A4575" s="24" t="s">
        <v>5398</v>
      </c>
      <c r="B4575" s="39" t="n">
        <v>46121</v>
      </c>
      <c r="C4575" s="24" t="s">
        <v>542</v>
      </c>
      <c r="D4575" s="24" t="s">
        <v>826</v>
      </c>
      <c r="E4575" s="24" t="s">
        <v>111</v>
      </c>
      <c r="F4575" s="38" t="n">
        <v>50</v>
      </c>
      <c r="G4575" s="42" t="n">
        <f aca="false">DATE(YEAR(B4575),MONTH(B4575),1)</f>
        <v>46113</v>
      </c>
      <c r="H4575" s="24" t="str">
        <f aca="false">INDEX(Customers!$B$2:$B$601,MATCH(C4575,Customers!$A$2:$A$601,0))</f>
        <v>Western</v>
      </c>
      <c r="I4575" s="43" t="n">
        <f aca="false">ROUND(MIN(INDEX(Assumptions!$D$13:$D$18,MATCH(E4575,Assumptions!$A$13:$A$18,0)),MAX(INDEX(Assumptions!$C$13:$C$18,MATCH(E4575,Assumptions!$A$13:$A$18,0)),INDEX(Assumptions!$B$13:$B$18,MATCH(E4575,Assumptions!$A$13:$A$18,0))*F4575)),2)</f>
        <v>2</v>
      </c>
    </row>
    <row r="4576" customFormat="false" ht="15" hidden="false" customHeight="false" outlineLevel="0" collapsed="false">
      <c r="A4576" s="24" t="s">
        <v>5399</v>
      </c>
      <c r="B4576" s="39" t="n">
        <v>46121</v>
      </c>
      <c r="C4576" s="24" t="s">
        <v>543</v>
      </c>
      <c r="D4576" s="24" t="s">
        <v>826</v>
      </c>
      <c r="E4576" s="24" t="s">
        <v>103</v>
      </c>
      <c r="F4576" s="38" t="n">
        <v>1040</v>
      </c>
      <c r="G4576" s="42" t="n">
        <f aca="false">DATE(YEAR(B4576),MONTH(B4576),1)</f>
        <v>46113</v>
      </c>
      <c r="H4576" s="24" t="str">
        <f aca="false">INDEX(Customers!$B$2:$B$601,MATCH(C4576,Customers!$A$2:$A$601,0))</f>
        <v>Central</v>
      </c>
      <c r="I4576" s="43" t="n">
        <f aca="false">ROUND(MIN(INDEX(Assumptions!$D$13:$D$18,MATCH(E4576,Assumptions!$A$13:$A$18,0)),MAX(INDEX(Assumptions!$C$13:$C$18,MATCH(E4576,Assumptions!$A$13:$A$18,0)),INDEX(Assumptions!$B$13:$B$18,MATCH(E4576,Assumptions!$A$13:$A$18,0))*F4576)),2)</f>
        <v>10.4</v>
      </c>
    </row>
    <row r="4577" customFormat="false" ht="15" hidden="false" customHeight="false" outlineLevel="0" collapsed="false">
      <c r="A4577" s="24" t="s">
        <v>5400</v>
      </c>
      <c r="B4577" s="39" t="n">
        <v>46121</v>
      </c>
      <c r="C4577" s="24" t="s">
        <v>577</v>
      </c>
      <c r="D4577" s="24" t="s">
        <v>826</v>
      </c>
      <c r="E4577" s="24" t="s">
        <v>109</v>
      </c>
      <c r="F4577" s="38" t="n">
        <v>15630</v>
      </c>
      <c r="G4577" s="42" t="n">
        <f aca="false">DATE(YEAR(B4577),MONTH(B4577),1)</f>
        <v>46113</v>
      </c>
      <c r="H4577" s="24" t="str">
        <f aca="false">INDEX(Customers!$B$2:$B$601,MATCH(C4577,Customers!$A$2:$A$601,0))</f>
        <v>Nairobi</v>
      </c>
      <c r="I4577" s="43" t="n">
        <f aca="false">ROUND(MIN(INDEX(Assumptions!$D$13:$D$18,MATCH(E4577,Assumptions!$A$13:$A$18,0)),MAX(INDEX(Assumptions!$C$13:$C$18,MATCH(E4577,Assumptions!$A$13:$A$18,0)),INDEX(Assumptions!$B$13:$B$18,MATCH(E4577,Assumptions!$A$13:$A$18,0))*F4577)),2)</f>
        <v>40</v>
      </c>
    </row>
    <row r="4578" customFormat="false" ht="15" hidden="false" customHeight="false" outlineLevel="0" collapsed="false">
      <c r="A4578" s="24" t="s">
        <v>5401</v>
      </c>
      <c r="B4578" s="39" t="n">
        <v>46121</v>
      </c>
      <c r="C4578" s="24" t="s">
        <v>596</v>
      </c>
      <c r="D4578" s="24" t="s">
        <v>826</v>
      </c>
      <c r="E4578" s="24" t="s">
        <v>111</v>
      </c>
      <c r="F4578" s="38" t="n">
        <v>100</v>
      </c>
      <c r="G4578" s="42" t="n">
        <f aca="false">DATE(YEAR(B4578),MONTH(B4578),1)</f>
        <v>46113</v>
      </c>
      <c r="H4578" s="24" t="str">
        <f aca="false">INDEX(Customers!$B$2:$B$601,MATCH(C4578,Customers!$A$2:$A$601,0))</f>
        <v>Nairobi</v>
      </c>
      <c r="I4578" s="43" t="n">
        <f aca="false">ROUND(MIN(INDEX(Assumptions!$D$13:$D$18,MATCH(E4578,Assumptions!$A$13:$A$18,0)),MAX(INDEX(Assumptions!$C$13:$C$18,MATCH(E4578,Assumptions!$A$13:$A$18,0)),INDEX(Assumptions!$B$13:$B$18,MATCH(E4578,Assumptions!$A$13:$A$18,0))*F4578)),2)</f>
        <v>4</v>
      </c>
    </row>
    <row r="4579" customFormat="false" ht="15" hidden="false" customHeight="false" outlineLevel="0" collapsed="false">
      <c r="A4579" s="24" t="s">
        <v>5402</v>
      </c>
      <c r="B4579" s="39" t="n">
        <v>46121</v>
      </c>
      <c r="C4579" s="24" t="s">
        <v>602</v>
      </c>
      <c r="D4579" s="24" t="s">
        <v>826</v>
      </c>
      <c r="E4579" s="24" t="s">
        <v>103</v>
      </c>
      <c r="F4579" s="38" t="n">
        <v>440</v>
      </c>
      <c r="G4579" s="42" t="n">
        <f aca="false">DATE(YEAR(B4579),MONTH(B4579),1)</f>
        <v>46113</v>
      </c>
      <c r="H4579" s="24" t="str">
        <f aca="false">INDEX(Customers!$B$2:$B$601,MATCH(C4579,Customers!$A$2:$A$601,0))</f>
        <v>Rift Valley</v>
      </c>
      <c r="I4579" s="43" t="n">
        <f aca="false">ROUND(MIN(INDEX(Assumptions!$D$13:$D$18,MATCH(E4579,Assumptions!$A$13:$A$18,0)),MAX(INDEX(Assumptions!$C$13:$C$18,MATCH(E4579,Assumptions!$A$13:$A$18,0)),INDEX(Assumptions!$B$13:$B$18,MATCH(E4579,Assumptions!$A$13:$A$18,0))*F4579)),2)</f>
        <v>5</v>
      </c>
    </row>
    <row r="4580" customFormat="false" ht="15" hidden="false" customHeight="false" outlineLevel="0" collapsed="false">
      <c r="A4580" s="24" t="s">
        <v>5403</v>
      </c>
      <c r="B4580" s="39" t="n">
        <v>46121</v>
      </c>
      <c r="C4580" s="24" t="s">
        <v>608</v>
      </c>
      <c r="D4580" s="24" t="s">
        <v>209</v>
      </c>
      <c r="E4580" s="24" t="s">
        <v>105</v>
      </c>
      <c r="F4580" s="38" t="n">
        <v>7580</v>
      </c>
      <c r="G4580" s="42" t="n">
        <f aca="false">DATE(YEAR(B4580),MONTH(B4580),1)</f>
        <v>46113</v>
      </c>
      <c r="H4580" s="24" t="str">
        <f aca="false">INDEX(Customers!$B$2:$B$601,MATCH(C4580,Customers!$A$2:$A$601,0))</f>
        <v>Eastern</v>
      </c>
      <c r="I4580" s="43" t="n">
        <f aca="false">ROUND(MIN(INDEX(Assumptions!$D$13:$D$18,MATCH(E4580,Assumptions!$A$13:$A$18,0)),MAX(INDEX(Assumptions!$C$13:$C$18,MATCH(E4580,Assumptions!$A$13:$A$18,0)),INDEX(Assumptions!$B$13:$B$18,MATCH(E4580,Assumptions!$A$13:$A$18,0))*F4580)),2)</f>
        <v>113.7</v>
      </c>
    </row>
    <row r="4581" customFormat="false" ht="15" hidden="false" customHeight="false" outlineLevel="0" collapsed="false">
      <c r="A4581" s="24" t="s">
        <v>5404</v>
      </c>
      <c r="B4581" s="39" t="n">
        <v>46121</v>
      </c>
      <c r="C4581" s="24" t="s">
        <v>625</v>
      </c>
      <c r="D4581" s="24" t="s">
        <v>826</v>
      </c>
      <c r="E4581" s="24" t="s">
        <v>113</v>
      </c>
      <c r="F4581" s="38" t="n">
        <v>99</v>
      </c>
      <c r="G4581" s="42" t="n">
        <f aca="false">DATE(YEAR(B4581),MONTH(B4581),1)</f>
        <v>46113</v>
      </c>
      <c r="H4581" s="24" t="str">
        <f aca="false">INDEX(Customers!$B$2:$B$601,MATCH(C4581,Customers!$A$2:$A$601,0))</f>
        <v>Nairobi</v>
      </c>
      <c r="I4581" s="43" t="n">
        <f aca="false">ROUND(MIN(INDEX(Assumptions!$D$13:$D$18,MATCH(E4581,Assumptions!$A$13:$A$18,0)),MAX(INDEX(Assumptions!$C$13:$C$18,MATCH(E4581,Assumptions!$A$13:$A$18,0)),INDEX(Assumptions!$B$13:$B$18,MATCH(E4581,Assumptions!$A$13:$A$18,0))*F4581)),2)</f>
        <v>4.95</v>
      </c>
    </row>
    <row r="4582" customFormat="false" ht="15" hidden="false" customHeight="false" outlineLevel="0" collapsed="false">
      <c r="A4582" s="24" t="s">
        <v>5405</v>
      </c>
      <c r="B4582" s="39" t="n">
        <v>46121</v>
      </c>
      <c r="C4582" s="24" t="s">
        <v>653</v>
      </c>
      <c r="D4582" s="24" t="s">
        <v>826</v>
      </c>
      <c r="E4582" s="24" t="s">
        <v>103</v>
      </c>
      <c r="F4582" s="38" t="n">
        <v>130</v>
      </c>
      <c r="G4582" s="42" t="n">
        <f aca="false">DATE(YEAR(B4582),MONTH(B4582),1)</f>
        <v>46113</v>
      </c>
      <c r="H4582" s="24" t="str">
        <f aca="false">INDEX(Customers!$B$2:$B$601,MATCH(C4582,Customers!$A$2:$A$601,0))</f>
        <v>Nairobi</v>
      </c>
      <c r="I4582" s="43" t="n">
        <f aca="false">ROUND(MIN(INDEX(Assumptions!$D$13:$D$18,MATCH(E4582,Assumptions!$A$13:$A$18,0)),MAX(INDEX(Assumptions!$C$13:$C$18,MATCH(E4582,Assumptions!$A$13:$A$18,0)),INDEX(Assumptions!$B$13:$B$18,MATCH(E4582,Assumptions!$A$13:$A$18,0))*F4582)),2)</f>
        <v>5</v>
      </c>
    </row>
    <row r="4583" customFormat="false" ht="15" hidden="false" customHeight="false" outlineLevel="0" collapsed="false">
      <c r="A4583" s="24" t="s">
        <v>5406</v>
      </c>
      <c r="B4583" s="39" t="n">
        <v>46121</v>
      </c>
      <c r="C4583" s="24" t="s">
        <v>656</v>
      </c>
      <c r="D4583" s="24" t="s">
        <v>826</v>
      </c>
      <c r="E4583" s="24" t="s">
        <v>103</v>
      </c>
      <c r="F4583" s="38" t="n">
        <v>1790</v>
      </c>
      <c r="G4583" s="42" t="n">
        <f aca="false">DATE(YEAR(B4583),MONTH(B4583),1)</f>
        <v>46113</v>
      </c>
      <c r="H4583" s="24" t="str">
        <f aca="false">INDEX(Customers!$B$2:$B$601,MATCH(C4583,Customers!$A$2:$A$601,0))</f>
        <v>Nairobi</v>
      </c>
      <c r="I4583" s="43" t="n">
        <f aca="false">ROUND(MIN(INDEX(Assumptions!$D$13:$D$18,MATCH(E4583,Assumptions!$A$13:$A$18,0)),MAX(INDEX(Assumptions!$C$13:$C$18,MATCH(E4583,Assumptions!$A$13:$A$18,0)),INDEX(Assumptions!$B$13:$B$18,MATCH(E4583,Assumptions!$A$13:$A$18,0))*F4583)),2)</f>
        <v>17.9</v>
      </c>
    </row>
    <row r="4584" customFormat="false" ht="15" hidden="false" customHeight="false" outlineLevel="0" collapsed="false">
      <c r="A4584" s="24" t="s">
        <v>5407</v>
      </c>
      <c r="B4584" s="39" t="n">
        <v>46121</v>
      </c>
      <c r="C4584" s="24" t="s">
        <v>665</v>
      </c>
      <c r="D4584" s="24" t="s">
        <v>826</v>
      </c>
      <c r="E4584" s="24" t="s">
        <v>103</v>
      </c>
      <c r="F4584" s="38" t="n">
        <v>4820</v>
      </c>
      <c r="G4584" s="42" t="n">
        <f aca="false">DATE(YEAR(B4584),MONTH(B4584),1)</f>
        <v>46113</v>
      </c>
      <c r="H4584" s="24" t="str">
        <f aca="false">INDEX(Customers!$B$2:$B$601,MATCH(C4584,Customers!$A$2:$A$601,0))</f>
        <v>Nairobi</v>
      </c>
      <c r="I4584" s="43" t="n">
        <f aca="false">ROUND(MIN(INDEX(Assumptions!$D$13:$D$18,MATCH(E4584,Assumptions!$A$13:$A$18,0)),MAX(INDEX(Assumptions!$C$13:$C$18,MATCH(E4584,Assumptions!$A$13:$A$18,0)),INDEX(Assumptions!$B$13:$B$18,MATCH(E4584,Assumptions!$A$13:$A$18,0))*F4584)),2)</f>
        <v>48.2</v>
      </c>
    </row>
    <row r="4585" customFormat="false" ht="15" hidden="false" customHeight="false" outlineLevel="0" collapsed="false">
      <c r="A4585" s="24" t="s">
        <v>5408</v>
      </c>
      <c r="B4585" s="39" t="n">
        <v>46121</v>
      </c>
      <c r="C4585" s="24" t="s">
        <v>666</v>
      </c>
      <c r="D4585" s="24" t="s">
        <v>826</v>
      </c>
      <c r="E4585" s="24" t="s">
        <v>111</v>
      </c>
      <c r="F4585" s="38" t="n">
        <v>100</v>
      </c>
      <c r="G4585" s="42" t="n">
        <f aca="false">DATE(YEAR(B4585),MONTH(B4585),1)</f>
        <v>46113</v>
      </c>
      <c r="H4585" s="24" t="str">
        <f aca="false">INDEX(Customers!$B$2:$B$601,MATCH(C4585,Customers!$A$2:$A$601,0))</f>
        <v>Nairobi</v>
      </c>
      <c r="I4585" s="43" t="n">
        <f aca="false">ROUND(MIN(INDEX(Assumptions!$D$13:$D$18,MATCH(E4585,Assumptions!$A$13:$A$18,0)),MAX(INDEX(Assumptions!$C$13:$C$18,MATCH(E4585,Assumptions!$A$13:$A$18,0)),INDEX(Assumptions!$B$13:$B$18,MATCH(E4585,Assumptions!$A$13:$A$18,0))*F4585)),2)</f>
        <v>4</v>
      </c>
    </row>
    <row r="4586" customFormat="false" ht="15" hidden="false" customHeight="false" outlineLevel="0" collapsed="false">
      <c r="A4586" s="24" t="s">
        <v>5409</v>
      </c>
      <c r="B4586" s="39" t="n">
        <v>46121</v>
      </c>
      <c r="C4586" s="24" t="s">
        <v>680</v>
      </c>
      <c r="D4586" s="24" t="s">
        <v>156</v>
      </c>
      <c r="E4586" s="24" t="s">
        <v>105</v>
      </c>
      <c r="F4586" s="38" t="n">
        <v>3140</v>
      </c>
      <c r="G4586" s="42" t="n">
        <f aca="false">DATE(YEAR(B4586),MONTH(B4586),1)</f>
        <v>46113</v>
      </c>
      <c r="H4586" s="24" t="str">
        <f aca="false">INDEX(Customers!$B$2:$B$601,MATCH(C4586,Customers!$A$2:$A$601,0))</f>
        <v>Nairobi</v>
      </c>
      <c r="I4586" s="43" t="n">
        <f aca="false">ROUND(MIN(INDEX(Assumptions!$D$13:$D$18,MATCH(E4586,Assumptions!$A$13:$A$18,0)),MAX(INDEX(Assumptions!$C$13:$C$18,MATCH(E4586,Assumptions!$A$13:$A$18,0)),INDEX(Assumptions!$B$13:$B$18,MATCH(E4586,Assumptions!$A$13:$A$18,0))*F4586)),2)</f>
        <v>47.1</v>
      </c>
    </row>
    <row r="4587" customFormat="false" ht="15" hidden="false" customHeight="false" outlineLevel="0" collapsed="false">
      <c r="A4587" s="24" t="s">
        <v>5410</v>
      </c>
      <c r="B4587" s="39" t="n">
        <v>46121</v>
      </c>
      <c r="C4587" s="24" t="s">
        <v>681</v>
      </c>
      <c r="D4587" s="24" t="s">
        <v>826</v>
      </c>
      <c r="E4587" s="24" t="s">
        <v>109</v>
      </c>
      <c r="F4587" s="38" t="n">
        <v>2960</v>
      </c>
      <c r="G4587" s="42" t="n">
        <f aca="false">DATE(YEAR(B4587),MONTH(B4587),1)</f>
        <v>46113</v>
      </c>
      <c r="H4587" s="24" t="str">
        <f aca="false">INDEX(Customers!$B$2:$B$601,MATCH(C4587,Customers!$A$2:$A$601,0))</f>
        <v>Western</v>
      </c>
      <c r="I4587" s="43" t="n">
        <f aca="false">ROUND(MIN(INDEX(Assumptions!$D$13:$D$18,MATCH(E4587,Assumptions!$A$13:$A$18,0)),MAX(INDEX(Assumptions!$C$13:$C$18,MATCH(E4587,Assumptions!$A$13:$A$18,0)),INDEX(Assumptions!$B$13:$B$18,MATCH(E4587,Assumptions!$A$13:$A$18,0))*F4587)),2)</f>
        <v>11.84</v>
      </c>
    </row>
    <row r="4588" customFormat="false" ht="15" hidden="false" customHeight="false" outlineLevel="0" collapsed="false">
      <c r="A4588" s="24" t="s">
        <v>5411</v>
      </c>
      <c r="B4588" s="39" t="n">
        <v>46121</v>
      </c>
      <c r="C4588" s="24" t="s">
        <v>683</v>
      </c>
      <c r="D4588" s="24" t="s">
        <v>826</v>
      </c>
      <c r="E4588" s="24" t="s">
        <v>111</v>
      </c>
      <c r="F4588" s="38" t="n">
        <v>100</v>
      </c>
      <c r="G4588" s="42" t="n">
        <f aca="false">DATE(YEAR(B4588),MONTH(B4588),1)</f>
        <v>46113</v>
      </c>
      <c r="H4588" s="24" t="str">
        <f aca="false">INDEX(Customers!$B$2:$B$601,MATCH(C4588,Customers!$A$2:$A$601,0))</f>
        <v>Eastern</v>
      </c>
      <c r="I4588" s="43" t="n">
        <f aca="false">ROUND(MIN(INDEX(Assumptions!$D$13:$D$18,MATCH(E4588,Assumptions!$A$13:$A$18,0)),MAX(INDEX(Assumptions!$C$13:$C$18,MATCH(E4588,Assumptions!$A$13:$A$18,0)),INDEX(Assumptions!$B$13:$B$18,MATCH(E4588,Assumptions!$A$13:$A$18,0))*F4588)),2)</f>
        <v>4</v>
      </c>
    </row>
    <row r="4589" customFormat="false" ht="15" hidden="false" customHeight="false" outlineLevel="0" collapsed="false">
      <c r="A4589" s="24" t="s">
        <v>5412</v>
      </c>
      <c r="B4589" s="39" t="n">
        <v>46121</v>
      </c>
      <c r="C4589" s="24" t="s">
        <v>707</v>
      </c>
      <c r="D4589" s="24" t="s">
        <v>152</v>
      </c>
      <c r="E4589" s="24" t="s">
        <v>107</v>
      </c>
      <c r="F4589" s="38" t="n">
        <v>2060</v>
      </c>
      <c r="G4589" s="42" t="n">
        <f aca="false">DATE(YEAR(B4589),MONTH(B4589),1)</f>
        <v>46113</v>
      </c>
      <c r="H4589" s="24" t="str">
        <f aca="false">INDEX(Customers!$B$2:$B$601,MATCH(C4589,Customers!$A$2:$A$601,0))</f>
        <v>Nairobi</v>
      </c>
      <c r="I4589" s="43" t="n">
        <f aca="false">ROUND(MIN(INDEX(Assumptions!$D$13:$D$18,MATCH(E4589,Assumptions!$A$13:$A$18,0)),MAX(INDEX(Assumptions!$C$13:$C$18,MATCH(E4589,Assumptions!$A$13:$A$18,0)),INDEX(Assumptions!$B$13:$B$18,MATCH(E4589,Assumptions!$A$13:$A$18,0))*F4589)),2)</f>
        <v>0</v>
      </c>
    </row>
    <row r="4590" customFormat="false" ht="15" hidden="false" customHeight="false" outlineLevel="0" collapsed="false">
      <c r="A4590" s="24" t="s">
        <v>5413</v>
      </c>
      <c r="B4590" s="39" t="n">
        <v>46121</v>
      </c>
      <c r="C4590" s="24" t="s">
        <v>731</v>
      </c>
      <c r="D4590" s="24" t="s">
        <v>826</v>
      </c>
      <c r="E4590" s="24" t="s">
        <v>103</v>
      </c>
      <c r="F4590" s="38" t="n">
        <v>3070</v>
      </c>
      <c r="G4590" s="42" t="n">
        <f aca="false">DATE(YEAR(B4590),MONTH(B4590),1)</f>
        <v>46113</v>
      </c>
      <c r="H4590" s="24" t="str">
        <f aca="false">INDEX(Customers!$B$2:$B$601,MATCH(C4590,Customers!$A$2:$A$601,0))</f>
        <v>Central</v>
      </c>
      <c r="I4590" s="43" t="n">
        <f aca="false">ROUND(MIN(INDEX(Assumptions!$D$13:$D$18,MATCH(E4590,Assumptions!$A$13:$A$18,0)),MAX(INDEX(Assumptions!$C$13:$C$18,MATCH(E4590,Assumptions!$A$13:$A$18,0)),INDEX(Assumptions!$B$13:$B$18,MATCH(E4590,Assumptions!$A$13:$A$18,0))*F4590)),2)</f>
        <v>30.7</v>
      </c>
    </row>
    <row r="4591" customFormat="false" ht="15" hidden="false" customHeight="false" outlineLevel="0" collapsed="false">
      <c r="A4591" s="24" t="s">
        <v>5414</v>
      </c>
      <c r="B4591" s="39" t="n">
        <v>46121</v>
      </c>
      <c r="C4591" s="24" t="s">
        <v>742</v>
      </c>
      <c r="D4591" s="24" t="s">
        <v>210</v>
      </c>
      <c r="E4591" s="24" t="s">
        <v>107</v>
      </c>
      <c r="F4591" s="38" t="n">
        <v>7450</v>
      </c>
      <c r="G4591" s="42" t="n">
        <f aca="false">DATE(YEAR(B4591),MONTH(B4591),1)</f>
        <v>46113</v>
      </c>
      <c r="H4591" s="24" t="str">
        <f aca="false">INDEX(Customers!$B$2:$B$601,MATCH(C4591,Customers!$A$2:$A$601,0))</f>
        <v>Eastern</v>
      </c>
      <c r="I4591" s="43" t="n">
        <f aca="false">ROUND(MIN(INDEX(Assumptions!$D$13:$D$18,MATCH(E4591,Assumptions!$A$13:$A$18,0)),MAX(INDEX(Assumptions!$C$13:$C$18,MATCH(E4591,Assumptions!$A$13:$A$18,0)),INDEX(Assumptions!$B$13:$B$18,MATCH(E4591,Assumptions!$A$13:$A$18,0))*F4591)),2)</f>
        <v>0</v>
      </c>
    </row>
    <row r="4592" customFormat="false" ht="15" hidden="false" customHeight="false" outlineLevel="0" collapsed="false">
      <c r="A4592" s="24" t="s">
        <v>5415</v>
      </c>
      <c r="B4592" s="39" t="n">
        <v>46121</v>
      </c>
      <c r="C4592" s="24" t="s">
        <v>766</v>
      </c>
      <c r="D4592" s="24" t="s">
        <v>175</v>
      </c>
      <c r="E4592" s="24" t="s">
        <v>105</v>
      </c>
      <c r="F4592" s="38" t="n">
        <v>2920</v>
      </c>
      <c r="G4592" s="42" t="n">
        <f aca="false">DATE(YEAR(B4592),MONTH(B4592),1)</f>
        <v>46113</v>
      </c>
      <c r="H4592" s="24" t="str">
        <f aca="false">INDEX(Customers!$B$2:$B$601,MATCH(C4592,Customers!$A$2:$A$601,0))</f>
        <v>Rift Valley</v>
      </c>
      <c r="I4592" s="43" t="n">
        <f aca="false">ROUND(MIN(INDEX(Assumptions!$D$13:$D$18,MATCH(E4592,Assumptions!$A$13:$A$18,0)),MAX(INDEX(Assumptions!$C$13:$C$18,MATCH(E4592,Assumptions!$A$13:$A$18,0)),INDEX(Assumptions!$B$13:$B$18,MATCH(E4592,Assumptions!$A$13:$A$18,0))*F4592)),2)</f>
        <v>43.8</v>
      </c>
    </row>
    <row r="4593" customFormat="false" ht="15" hidden="false" customHeight="false" outlineLevel="0" collapsed="false">
      <c r="A4593" s="24" t="s">
        <v>5416</v>
      </c>
      <c r="B4593" s="39" t="n">
        <v>46121</v>
      </c>
      <c r="C4593" s="24" t="s">
        <v>787</v>
      </c>
      <c r="D4593" s="24" t="s">
        <v>826</v>
      </c>
      <c r="E4593" s="24" t="s">
        <v>109</v>
      </c>
      <c r="F4593" s="38" t="n">
        <v>2080</v>
      </c>
      <c r="G4593" s="42" t="n">
        <f aca="false">DATE(YEAR(B4593),MONTH(B4593),1)</f>
        <v>46113</v>
      </c>
      <c r="H4593" s="24" t="str">
        <f aca="false">INDEX(Customers!$B$2:$B$601,MATCH(C4593,Customers!$A$2:$A$601,0))</f>
        <v>Eastern</v>
      </c>
      <c r="I4593" s="43" t="n">
        <f aca="false">ROUND(MIN(INDEX(Assumptions!$D$13:$D$18,MATCH(E4593,Assumptions!$A$13:$A$18,0)),MAX(INDEX(Assumptions!$C$13:$C$18,MATCH(E4593,Assumptions!$A$13:$A$18,0)),INDEX(Assumptions!$B$13:$B$18,MATCH(E4593,Assumptions!$A$13:$A$18,0))*F4593)),2)</f>
        <v>8.32</v>
      </c>
    </row>
    <row r="4594" customFormat="false" ht="15" hidden="false" customHeight="false" outlineLevel="0" collapsed="false">
      <c r="A4594" s="24" t="s">
        <v>5417</v>
      </c>
      <c r="B4594" s="39" t="n">
        <v>46121</v>
      </c>
      <c r="C4594" s="24" t="s">
        <v>788</v>
      </c>
      <c r="D4594" s="24" t="s">
        <v>826</v>
      </c>
      <c r="E4594" s="24" t="s">
        <v>109</v>
      </c>
      <c r="F4594" s="38" t="n">
        <v>49340</v>
      </c>
      <c r="G4594" s="42" t="n">
        <f aca="false">DATE(YEAR(B4594),MONTH(B4594),1)</f>
        <v>46113</v>
      </c>
      <c r="H4594" s="24" t="str">
        <f aca="false">INDEX(Customers!$B$2:$B$601,MATCH(C4594,Customers!$A$2:$A$601,0))</f>
        <v>Coast</v>
      </c>
      <c r="I4594" s="43" t="n">
        <f aca="false">ROUND(MIN(INDEX(Assumptions!$D$13:$D$18,MATCH(E4594,Assumptions!$A$13:$A$18,0)),MAX(INDEX(Assumptions!$C$13:$C$18,MATCH(E4594,Assumptions!$A$13:$A$18,0)),INDEX(Assumptions!$B$13:$B$18,MATCH(E4594,Assumptions!$A$13:$A$18,0))*F4594)),2)</f>
        <v>40</v>
      </c>
    </row>
    <row r="4595" customFormat="false" ht="15" hidden="false" customHeight="false" outlineLevel="0" collapsed="false">
      <c r="A4595" s="24" t="s">
        <v>5418</v>
      </c>
      <c r="B4595" s="39" t="n">
        <v>46121</v>
      </c>
      <c r="C4595" s="24" t="s">
        <v>800</v>
      </c>
      <c r="D4595" s="24" t="s">
        <v>826</v>
      </c>
      <c r="E4595" s="24" t="s">
        <v>113</v>
      </c>
      <c r="F4595" s="38" t="n">
        <v>99</v>
      </c>
      <c r="G4595" s="42" t="n">
        <f aca="false">DATE(YEAR(B4595),MONTH(B4595),1)</f>
        <v>46113</v>
      </c>
      <c r="H4595" s="24" t="str">
        <f aca="false">INDEX(Customers!$B$2:$B$601,MATCH(C4595,Customers!$A$2:$A$601,0))</f>
        <v>Coast</v>
      </c>
      <c r="I4595" s="43" t="n">
        <f aca="false">ROUND(MIN(INDEX(Assumptions!$D$13:$D$18,MATCH(E4595,Assumptions!$A$13:$A$18,0)),MAX(INDEX(Assumptions!$C$13:$C$18,MATCH(E4595,Assumptions!$A$13:$A$18,0)),INDEX(Assumptions!$B$13:$B$18,MATCH(E4595,Assumptions!$A$13:$A$18,0))*F4595)),2)</f>
        <v>4.95</v>
      </c>
    </row>
    <row r="4596" customFormat="false" ht="15" hidden="false" customHeight="false" outlineLevel="0" collapsed="false">
      <c r="A4596" s="24" t="s">
        <v>5419</v>
      </c>
      <c r="B4596" s="39" t="n">
        <v>46121</v>
      </c>
      <c r="C4596" s="24" t="s">
        <v>808</v>
      </c>
      <c r="D4596" s="24" t="s">
        <v>826</v>
      </c>
      <c r="E4596" s="24" t="s">
        <v>113</v>
      </c>
      <c r="F4596" s="38" t="n">
        <v>250</v>
      </c>
      <c r="G4596" s="42" t="n">
        <f aca="false">DATE(YEAR(B4596),MONTH(B4596),1)</f>
        <v>46113</v>
      </c>
      <c r="H4596" s="24" t="str">
        <f aca="false">INDEX(Customers!$B$2:$B$601,MATCH(C4596,Customers!$A$2:$A$601,0))</f>
        <v>Western</v>
      </c>
      <c r="I4596" s="43" t="n">
        <f aca="false">ROUND(MIN(INDEX(Assumptions!$D$13:$D$18,MATCH(E4596,Assumptions!$A$13:$A$18,0)),MAX(INDEX(Assumptions!$C$13:$C$18,MATCH(E4596,Assumptions!$A$13:$A$18,0)),INDEX(Assumptions!$B$13:$B$18,MATCH(E4596,Assumptions!$A$13:$A$18,0))*F4596)),2)</f>
        <v>12.5</v>
      </c>
    </row>
    <row r="4597" customFormat="false" ht="15" hidden="false" customHeight="false" outlineLevel="0" collapsed="false">
      <c r="A4597" s="24" t="s">
        <v>5420</v>
      </c>
      <c r="B4597" s="39" t="n">
        <v>46122</v>
      </c>
      <c r="C4597" s="24" t="s">
        <v>219</v>
      </c>
      <c r="D4597" s="24" t="s">
        <v>178</v>
      </c>
      <c r="E4597" s="24" t="s">
        <v>105</v>
      </c>
      <c r="F4597" s="38" t="n">
        <v>18560</v>
      </c>
      <c r="G4597" s="42" t="n">
        <f aca="false">DATE(YEAR(B4597),MONTH(B4597),1)</f>
        <v>46113</v>
      </c>
      <c r="H4597" s="24" t="str">
        <f aca="false">INDEX(Customers!$B$2:$B$601,MATCH(C4597,Customers!$A$2:$A$601,0))</f>
        <v>Rift Valley</v>
      </c>
      <c r="I4597" s="43" t="n">
        <f aca="false">ROUND(MIN(INDEX(Assumptions!$D$13:$D$18,MATCH(E4597,Assumptions!$A$13:$A$18,0)),MAX(INDEX(Assumptions!$C$13:$C$18,MATCH(E4597,Assumptions!$A$13:$A$18,0)),INDEX(Assumptions!$B$13:$B$18,MATCH(E4597,Assumptions!$A$13:$A$18,0))*F4597)),2)</f>
        <v>200</v>
      </c>
    </row>
    <row r="4598" customFormat="false" ht="15" hidden="false" customHeight="false" outlineLevel="0" collapsed="false">
      <c r="A4598" s="24" t="s">
        <v>5421</v>
      </c>
      <c r="B4598" s="39" t="n">
        <v>46122</v>
      </c>
      <c r="C4598" s="24" t="s">
        <v>254</v>
      </c>
      <c r="D4598" s="24" t="s">
        <v>178</v>
      </c>
      <c r="E4598" s="24" t="s">
        <v>105</v>
      </c>
      <c r="F4598" s="38" t="n">
        <v>740</v>
      </c>
      <c r="G4598" s="42" t="n">
        <f aca="false">DATE(YEAR(B4598),MONTH(B4598),1)</f>
        <v>46113</v>
      </c>
      <c r="H4598" s="24" t="str">
        <f aca="false">INDEX(Customers!$B$2:$B$601,MATCH(C4598,Customers!$A$2:$A$601,0))</f>
        <v>Rift Valley</v>
      </c>
      <c r="I4598" s="43" t="n">
        <f aca="false">ROUND(MIN(INDEX(Assumptions!$D$13:$D$18,MATCH(E4598,Assumptions!$A$13:$A$18,0)),MAX(INDEX(Assumptions!$C$13:$C$18,MATCH(E4598,Assumptions!$A$13:$A$18,0)),INDEX(Assumptions!$B$13:$B$18,MATCH(E4598,Assumptions!$A$13:$A$18,0))*F4598)),2)</f>
        <v>11.1</v>
      </c>
    </row>
    <row r="4599" customFormat="false" ht="15" hidden="false" customHeight="false" outlineLevel="0" collapsed="false">
      <c r="A4599" s="24" t="s">
        <v>5422</v>
      </c>
      <c r="B4599" s="39" t="n">
        <v>46122</v>
      </c>
      <c r="C4599" s="24" t="s">
        <v>286</v>
      </c>
      <c r="D4599" s="24" t="s">
        <v>826</v>
      </c>
      <c r="E4599" s="24" t="s">
        <v>109</v>
      </c>
      <c r="F4599" s="38" t="n">
        <v>1690</v>
      </c>
      <c r="G4599" s="42" t="n">
        <f aca="false">DATE(YEAR(B4599),MONTH(B4599),1)</f>
        <v>46113</v>
      </c>
      <c r="H4599" s="24" t="str">
        <f aca="false">INDEX(Customers!$B$2:$B$601,MATCH(C4599,Customers!$A$2:$A$601,0))</f>
        <v>Eastern</v>
      </c>
      <c r="I4599" s="43" t="n">
        <f aca="false">ROUND(MIN(INDEX(Assumptions!$D$13:$D$18,MATCH(E4599,Assumptions!$A$13:$A$18,0)),MAX(INDEX(Assumptions!$C$13:$C$18,MATCH(E4599,Assumptions!$A$13:$A$18,0)),INDEX(Assumptions!$B$13:$B$18,MATCH(E4599,Assumptions!$A$13:$A$18,0))*F4599)),2)</f>
        <v>6.76</v>
      </c>
    </row>
    <row r="4600" customFormat="false" ht="15" hidden="false" customHeight="false" outlineLevel="0" collapsed="false">
      <c r="A4600" s="24" t="s">
        <v>5423</v>
      </c>
      <c r="B4600" s="39" t="n">
        <v>46122</v>
      </c>
      <c r="C4600" s="24" t="s">
        <v>291</v>
      </c>
      <c r="D4600" s="24" t="s">
        <v>826</v>
      </c>
      <c r="E4600" s="24" t="s">
        <v>113</v>
      </c>
      <c r="F4600" s="38" t="n">
        <v>50</v>
      </c>
      <c r="G4600" s="42" t="n">
        <f aca="false">DATE(YEAR(B4600),MONTH(B4600),1)</f>
        <v>46113</v>
      </c>
      <c r="H4600" s="24" t="str">
        <f aca="false">INDEX(Customers!$B$2:$B$601,MATCH(C4600,Customers!$A$2:$A$601,0))</f>
        <v>Rift Valley</v>
      </c>
      <c r="I4600" s="43" t="n">
        <f aca="false">ROUND(MIN(INDEX(Assumptions!$D$13:$D$18,MATCH(E4600,Assumptions!$A$13:$A$18,0)),MAX(INDEX(Assumptions!$C$13:$C$18,MATCH(E4600,Assumptions!$A$13:$A$18,0)),INDEX(Assumptions!$B$13:$B$18,MATCH(E4600,Assumptions!$A$13:$A$18,0))*F4600)),2)</f>
        <v>2.5</v>
      </c>
    </row>
    <row r="4601" customFormat="false" ht="15" hidden="false" customHeight="false" outlineLevel="0" collapsed="false">
      <c r="A4601" s="24" t="s">
        <v>5424</v>
      </c>
      <c r="B4601" s="39" t="n">
        <v>46122</v>
      </c>
      <c r="C4601" s="24" t="s">
        <v>329</v>
      </c>
      <c r="D4601" s="24" t="s">
        <v>826</v>
      </c>
      <c r="E4601" s="24" t="s">
        <v>111</v>
      </c>
      <c r="F4601" s="38" t="n">
        <v>200</v>
      </c>
      <c r="G4601" s="42" t="n">
        <f aca="false">DATE(YEAR(B4601),MONTH(B4601),1)</f>
        <v>46113</v>
      </c>
      <c r="H4601" s="24" t="str">
        <f aca="false">INDEX(Customers!$B$2:$B$601,MATCH(C4601,Customers!$A$2:$A$601,0))</f>
        <v>Coast</v>
      </c>
      <c r="I4601" s="43" t="n">
        <f aca="false">ROUND(MIN(INDEX(Assumptions!$D$13:$D$18,MATCH(E4601,Assumptions!$A$13:$A$18,0)),MAX(INDEX(Assumptions!$C$13:$C$18,MATCH(E4601,Assumptions!$A$13:$A$18,0)),INDEX(Assumptions!$B$13:$B$18,MATCH(E4601,Assumptions!$A$13:$A$18,0))*F4601)),2)</f>
        <v>8</v>
      </c>
    </row>
    <row r="4602" customFormat="false" ht="15" hidden="false" customHeight="false" outlineLevel="0" collapsed="false">
      <c r="A4602" s="24" t="s">
        <v>5425</v>
      </c>
      <c r="B4602" s="39" t="n">
        <v>46122</v>
      </c>
      <c r="C4602" s="24" t="s">
        <v>343</v>
      </c>
      <c r="D4602" s="24" t="s">
        <v>826</v>
      </c>
      <c r="E4602" s="24" t="s">
        <v>113</v>
      </c>
      <c r="F4602" s="38" t="n">
        <v>500</v>
      </c>
      <c r="G4602" s="42" t="n">
        <f aca="false">DATE(YEAR(B4602),MONTH(B4602),1)</f>
        <v>46113</v>
      </c>
      <c r="H4602" s="24" t="str">
        <f aca="false">INDEX(Customers!$B$2:$B$601,MATCH(C4602,Customers!$A$2:$A$601,0))</f>
        <v>Central</v>
      </c>
      <c r="I4602" s="43" t="n">
        <f aca="false">ROUND(MIN(INDEX(Assumptions!$D$13:$D$18,MATCH(E4602,Assumptions!$A$13:$A$18,0)),MAX(INDEX(Assumptions!$C$13:$C$18,MATCH(E4602,Assumptions!$A$13:$A$18,0)),INDEX(Assumptions!$B$13:$B$18,MATCH(E4602,Assumptions!$A$13:$A$18,0))*F4602)),2)</f>
        <v>25</v>
      </c>
    </row>
    <row r="4603" customFormat="false" ht="15" hidden="false" customHeight="false" outlineLevel="0" collapsed="false">
      <c r="A4603" s="24" t="s">
        <v>5426</v>
      </c>
      <c r="B4603" s="39" t="n">
        <v>46122</v>
      </c>
      <c r="C4603" s="24" t="s">
        <v>352</v>
      </c>
      <c r="D4603" s="24" t="s">
        <v>157</v>
      </c>
      <c r="E4603" s="24" t="s">
        <v>107</v>
      </c>
      <c r="F4603" s="38" t="n">
        <v>13040</v>
      </c>
      <c r="G4603" s="42" t="n">
        <f aca="false">DATE(YEAR(B4603),MONTH(B4603),1)</f>
        <v>46113</v>
      </c>
      <c r="H4603" s="24" t="str">
        <f aca="false">INDEX(Customers!$B$2:$B$601,MATCH(C4603,Customers!$A$2:$A$601,0))</f>
        <v>Coast</v>
      </c>
      <c r="I4603" s="43" t="n">
        <f aca="false">ROUND(MIN(INDEX(Assumptions!$D$13:$D$18,MATCH(E4603,Assumptions!$A$13:$A$18,0)),MAX(INDEX(Assumptions!$C$13:$C$18,MATCH(E4603,Assumptions!$A$13:$A$18,0)),INDEX(Assumptions!$B$13:$B$18,MATCH(E4603,Assumptions!$A$13:$A$18,0))*F4603)),2)</f>
        <v>0</v>
      </c>
    </row>
    <row r="4604" customFormat="false" ht="15" hidden="false" customHeight="false" outlineLevel="0" collapsed="false">
      <c r="A4604" s="24" t="s">
        <v>5427</v>
      </c>
      <c r="B4604" s="39" t="n">
        <v>46122</v>
      </c>
      <c r="C4604" s="24" t="s">
        <v>362</v>
      </c>
      <c r="D4604" s="24" t="s">
        <v>826</v>
      </c>
      <c r="E4604" s="24" t="s">
        <v>111</v>
      </c>
      <c r="F4604" s="38" t="n">
        <v>50</v>
      </c>
      <c r="G4604" s="42" t="n">
        <f aca="false">DATE(YEAR(B4604),MONTH(B4604),1)</f>
        <v>46113</v>
      </c>
      <c r="H4604" s="24" t="str">
        <f aca="false">INDEX(Customers!$B$2:$B$601,MATCH(C4604,Customers!$A$2:$A$601,0))</f>
        <v>Central</v>
      </c>
      <c r="I4604" s="43" t="n">
        <f aca="false">ROUND(MIN(INDEX(Assumptions!$D$13:$D$18,MATCH(E4604,Assumptions!$A$13:$A$18,0)),MAX(INDEX(Assumptions!$C$13:$C$18,MATCH(E4604,Assumptions!$A$13:$A$18,0)),INDEX(Assumptions!$B$13:$B$18,MATCH(E4604,Assumptions!$A$13:$A$18,0))*F4604)),2)</f>
        <v>2</v>
      </c>
    </row>
    <row r="4605" customFormat="false" ht="15" hidden="false" customHeight="false" outlineLevel="0" collapsed="false">
      <c r="A4605" s="24" t="s">
        <v>5428</v>
      </c>
      <c r="B4605" s="39" t="n">
        <v>46122</v>
      </c>
      <c r="C4605" s="24" t="s">
        <v>367</v>
      </c>
      <c r="D4605" s="24" t="s">
        <v>150</v>
      </c>
      <c r="E4605" s="24" t="s">
        <v>105</v>
      </c>
      <c r="F4605" s="38" t="n">
        <v>700</v>
      </c>
      <c r="G4605" s="42" t="n">
        <f aca="false">DATE(YEAR(B4605),MONTH(B4605),1)</f>
        <v>46113</v>
      </c>
      <c r="H4605" s="24" t="str">
        <f aca="false">INDEX(Customers!$B$2:$B$601,MATCH(C4605,Customers!$A$2:$A$601,0))</f>
        <v>Nairobi</v>
      </c>
      <c r="I4605" s="43" t="n">
        <f aca="false">ROUND(MIN(INDEX(Assumptions!$D$13:$D$18,MATCH(E4605,Assumptions!$A$13:$A$18,0)),MAX(INDEX(Assumptions!$C$13:$C$18,MATCH(E4605,Assumptions!$A$13:$A$18,0)),INDEX(Assumptions!$B$13:$B$18,MATCH(E4605,Assumptions!$A$13:$A$18,0))*F4605)),2)</f>
        <v>10.5</v>
      </c>
    </row>
    <row r="4606" customFormat="false" ht="15" hidden="false" customHeight="false" outlineLevel="0" collapsed="false">
      <c r="A4606" s="24" t="s">
        <v>5429</v>
      </c>
      <c r="B4606" s="39" t="n">
        <v>46122</v>
      </c>
      <c r="C4606" s="24" t="s">
        <v>375</v>
      </c>
      <c r="D4606" s="24" t="s">
        <v>183</v>
      </c>
      <c r="E4606" s="24" t="s">
        <v>105</v>
      </c>
      <c r="F4606" s="38" t="n">
        <v>6440</v>
      </c>
      <c r="G4606" s="42" t="n">
        <f aca="false">DATE(YEAR(B4606),MONTH(B4606),1)</f>
        <v>46113</v>
      </c>
      <c r="H4606" s="24" t="str">
        <f aca="false">INDEX(Customers!$B$2:$B$601,MATCH(C4606,Customers!$A$2:$A$601,0))</f>
        <v>Coast</v>
      </c>
      <c r="I4606" s="43" t="n">
        <f aca="false">ROUND(MIN(INDEX(Assumptions!$D$13:$D$18,MATCH(E4606,Assumptions!$A$13:$A$18,0)),MAX(INDEX(Assumptions!$C$13:$C$18,MATCH(E4606,Assumptions!$A$13:$A$18,0)),INDEX(Assumptions!$B$13:$B$18,MATCH(E4606,Assumptions!$A$13:$A$18,0))*F4606)),2)</f>
        <v>96.6</v>
      </c>
    </row>
    <row r="4607" customFormat="false" ht="15" hidden="false" customHeight="false" outlineLevel="0" collapsed="false">
      <c r="A4607" s="24" t="s">
        <v>5430</v>
      </c>
      <c r="B4607" s="39" t="n">
        <v>46122</v>
      </c>
      <c r="C4607" s="24" t="s">
        <v>385</v>
      </c>
      <c r="D4607" s="24" t="s">
        <v>170</v>
      </c>
      <c r="E4607" s="24" t="s">
        <v>105</v>
      </c>
      <c r="F4607" s="38" t="n">
        <v>16740</v>
      </c>
      <c r="G4607" s="42" t="n">
        <f aca="false">DATE(YEAR(B4607),MONTH(B4607),1)</f>
        <v>46113</v>
      </c>
      <c r="H4607" s="24" t="str">
        <f aca="false">INDEX(Customers!$B$2:$B$601,MATCH(C4607,Customers!$A$2:$A$601,0))</f>
        <v>Central</v>
      </c>
      <c r="I4607" s="43" t="n">
        <f aca="false">ROUND(MIN(INDEX(Assumptions!$D$13:$D$18,MATCH(E4607,Assumptions!$A$13:$A$18,0)),MAX(INDEX(Assumptions!$C$13:$C$18,MATCH(E4607,Assumptions!$A$13:$A$18,0)),INDEX(Assumptions!$B$13:$B$18,MATCH(E4607,Assumptions!$A$13:$A$18,0))*F4607)),2)</f>
        <v>200</v>
      </c>
    </row>
    <row r="4608" customFormat="false" ht="15" hidden="false" customHeight="false" outlineLevel="0" collapsed="false">
      <c r="A4608" s="24" t="s">
        <v>5431</v>
      </c>
      <c r="B4608" s="39" t="n">
        <v>46122</v>
      </c>
      <c r="C4608" s="24" t="s">
        <v>440</v>
      </c>
      <c r="D4608" s="24" t="s">
        <v>826</v>
      </c>
      <c r="E4608" s="24" t="s">
        <v>103</v>
      </c>
      <c r="F4608" s="38" t="n">
        <v>8520</v>
      </c>
      <c r="G4608" s="42" t="n">
        <f aca="false">DATE(YEAR(B4608),MONTH(B4608),1)</f>
        <v>46113</v>
      </c>
      <c r="H4608" s="24" t="str">
        <f aca="false">INDEX(Customers!$B$2:$B$601,MATCH(C4608,Customers!$A$2:$A$601,0))</f>
        <v>Nairobi</v>
      </c>
      <c r="I4608" s="43" t="n">
        <f aca="false">ROUND(MIN(INDEX(Assumptions!$D$13:$D$18,MATCH(E4608,Assumptions!$A$13:$A$18,0)),MAX(INDEX(Assumptions!$C$13:$C$18,MATCH(E4608,Assumptions!$A$13:$A$18,0)),INDEX(Assumptions!$B$13:$B$18,MATCH(E4608,Assumptions!$A$13:$A$18,0))*F4608)),2)</f>
        <v>85.2</v>
      </c>
    </row>
    <row r="4609" customFormat="false" ht="15" hidden="false" customHeight="false" outlineLevel="0" collapsed="false">
      <c r="A4609" s="24" t="s">
        <v>5432</v>
      </c>
      <c r="B4609" s="39" t="n">
        <v>46122</v>
      </c>
      <c r="C4609" s="24" t="s">
        <v>442</v>
      </c>
      <c r="D4609" s="24" t="s">
        <v>826</v>
      </c>
      <c r="E4609" s="24" t="s">
        <v>103</v>
      </c>
      <c r="F4609" s="38" t="n">
        <v>2040</v>
      </c>
      <c r="G4609" s="42" t="n">
        <f aca="false">DATE(YEAR(B4609),MONTH(B4609),1)</f>
        <v>46113</v>
      </c>
      <c r="H4609" s="24" t="str">
        <f aca="false">INDEX(Customers!$B$2:$B$601,MATCH(C4609,Customers!$A$2:$A$601,0))</f>
        <v>Rift Valley</v>
      </c>
      <c r="I4609" s="43" t="n">
        <f aca="false">ROUND(MIN(INDEX(Assumptions!$D$13:$D$18,MATCH(E4609,Assumptions!$A$13:$A$18,0)),MAX(INDEX(Assumptions!$C$13:$C$18,MATCH(E4609,Assumptions!$A$13:$A$18,0)),INDEX(Assumptions!$B$13:$B$18,MATCH(E4609,Assumptions!$A$13:$A$18,0))*F4609)),2)</f>
        <v>20.4</v>
      </c>
    </row>
    <row r="4610" customFormat="false" ht="15" hidden="false" customHeight="false" outlineLevel="0" collapsed="false">
      <c r="A4610" s="24" t="s">
        <v>5433</v>
      </c>
      <c r="B4610" s="39" t="n">
        <v>46122</v>
      </c>
      <c r="C4610" s="24" t="s">
        <v>451</v>
      </c>
      <c r="D4610" s="24" t="s">
        <v>826</v>
      </c>
      <c r="E4610" s="24" t="s">
        <v>113</v>
      </c>
      <c r="F4610" s="38" t="n">
        <v>2000</v>
      </c>
      <c r="G4610" s="42" t="n">
        <f aca="false">DATE(YEAR(B4610),MONTH(B4610),1)</f>
        <v>46113</v>
      </c>
      <c r="H4610" s="24" t="str">
        <f aca="false">INDEX(Customers!$B$2:$B$601,MATCH(C4610,Customers!$A$2:$A$601,0))</f>
        <v>Nairobi</v>
      </c>
      <c r="I4610" s="43" t="n">
        <f aca="false">ROUND(MIN(INDEX(Assumptions!$D$13:$D$18,MATCH(E4610,Assumptions!$A$13:$A$18,0)),MAX(INDEX(Assumptions!$C$13:$C$18,MATCH(E4610,Assumptions!$A$13:$A$18,0)),INDEX(Assumptions!$B$13:$B$18,MATCH(E4610,Assumptions!$A$13:$A$18,0))*F4610)),2)</f>
        <v>100</v>
      </c>
    </row>
    <row r="4611" customFormat="false" ht="15" hidden="false" customHeight="false" outlineLevel="0" collapsed="false">
      <c r="A4611" s="24" t="s">
        <v>5434</v>
      </c>
      <c r="B4611" s="39" t="n">
        <v>46122</v>
      </c>
      <c r="C4611" s="24" t="s">
        <v>476</v>
      </c>
      <c r="D4611" s="24" t="s">
        <v>826</v>
      </c>
      <c r="E4611" s="24" t="s">
        <v>103</v>
      </c>
      <c r="F4611" s="38" t="n">
        <v>8020</v>
      </c>
      <c r="G4611" s="42" t="n">
        <f aca="false">DATE(YEAR(B4611),MONTH(B4611),1)</f>
        <v>46113</v>
      </c>
      <c r="H4611" s="24" t="str">
        <f aca="false">INDEX(Customers!$B$2:$B$601,MATCH(C4611,Customers!$A$2:$A$601,0))</f>
        <v>Coast</v>
      </c>
      <c r="I4611" s="43" t="n">
        <f aca="false">ROUND(MIN(INDEX(Assumptions!$D$13:$D$18,MATCH(E4611,Assumptions!$A$13:$A$18,0)),MAX(INDEX(Assumptions!$C$13:$C$18,MATCH(E4611,Assumptions!$A$13:$A$18,0)),INDEX(Assumptions!$B$13:$B$18,MATCH(E4611,Assumptions!$A$13:$A$18,0))*F4611)),2)</f>
        <v>80.2</v>
      </c>
    </row>
    <row r="4612" customFormat="false" ht="15" hidden="false" customHeight="false" outlineLevel="0" collapsed="false">
      <c r="A4612" s="24" t="s">
        <v>5435</v>
      </c>
      <c r="B4612" s="39" t="n">
        <v>46122</v>
      </c>
      <c r="C4612" s="24" t="s">
        <v>494</v>
      </c>
      <c r="D4612" s="24" t="s">
        <v>826</v>
      </c>
      <c r="E4612" s="24" t="s">
        <v>109</v>
      </c>
      <c r="F4612" s="38" t="n">
        <v>5400</v>
      </c>
      <c r="G4612" s="42" t="n">
        <f aca="false">DATE(YEAR(B4612),MONTH(B4612),1)</f>
        <v>46113</v>
      </c>
      <c r="H4612" s="24" t="str">
        <f aca="false">INDEX(Customers!$B$2:$B$601,MATCH(C4612,Customers!$A$2:$A$601,0))</f>
        <v>Coast</v>
      </c>
      <c r="I4612" s="43" t="n">
        <f aca="false">ROUND(MIN(INDEX(Assumptions!$D$13:$D$18,MATCH(E4612,Assumptions!$A$13:$A$18,0)),MAX(INDEX(Assumptions!$C$13:$C$18,MATCH(E4612,Assumptions!$A$13:$A$18,0)),INDEX(Assumptions!$B$13:$B$18,MATCH(E4612,Assumptions!$A$13:$A$18,0))*F4612)),2)</f>
        <v>21.6</v>
      </c>
    </row>
    <row r="4613" customFormat="false" ht="15" hidden="false" customHeight="false" outlineLevel="0" collapsed="false">
      <c r="A4613" s="24" t="s">
        <v>5436</v>
      </c>
      <c r="B4613" s="39" t="n">
        <v>46122</v>
      </c>
      <c r="C4613" s="24" t="s">
        <v>499</v>
      </c>
      <c r="D4613" s="24" t="s">
        <v>826</v>
      </c>
      <c r="E4613" s="24" t="s">
        <v>111</v>
      </c>
      <c r="F4613" s="38" t="n">
        <v>100</v>
      </c>
      <c r="G4613" s="42" t="n">
        <f aca="false">DATE(YEAR(B4613),MONTH(B4613),1)</f>
        <v>46113</v>
      </c>
      <c r="H4613" s="24" t="str">
        <f aca="false">INDEX(Customers!$B$2:$B$601,MATCH(C4613,Customers!$A$2:$A$601,0))</f>
        <v>Central</v>
      </c>
      <c r="I4613" s="43" t="n">
        <f aca="false">ROUND(MIN(INDEX(Assumptions!$D$13:$D$18,MATCH(E4613,Assumptions!$A$13:$A$18,0)),MAX(INDEX(Assumptions!$C$13:$C$18,MATCH(E4613,Assumptions!$A$13:$A$18,0)),INDEX(Assumptions!$B$13:$B$18,MATCH(E4613,Assumptions!$A$13:$A$18,0))*F4613)),2)</f>
        <v>4</v>
      </c>
    </row>
    <row r="4614" customFormat="false" ht="15" hidden="false" customHeight="false" outlineLevel="0" collapsed="false">
      <c r="A4614" s="24" t="s">
        <v>5437</v>
      </c>
      <c r="B4614" s="39" t="n">
        <v>46122</v>
      </c>
      <c r="C4614" s="24" t="s">
        <v>518</v>
      </c>
      <c r="D4614" s="24" t="s">
        <v>153</v>
      </c>
      <c r="E4614" s="24" t="s">
        <v>105</v>
      </c>
      <c r="F4614" s="38" t="n">
        <v>7130</v>
      </c>
      <c r="G4614" s="42" t="n">
        <f aca="false">DATE(YEAR(B4614),MONTH(B4614),1)</f>
        <v>46113</v>
      </c>
      <c r="H4614" s="24" t="str">
        <f aca="false">INDEX(Customers!$B$2:$B$601,MATCH(C4614,Customers!$A$2:$A$601,0))</f>
        <v>Nairobi</v>
      </c>
      <c r="I4614" s="43" t="n">
        <f aca="false">ROUND(MIN(INDEX(Assumptions!$D$13:$D$18,MATCH(E4614,Assumptions!$A$13:$A$18,0)),MAX(INDEX(Assumptions!$C$13:$C$18,MATCH(E4614,Assumptions!$A$13:$A$18,0)),INDEX(Assumptions!$B$13:$B$18,MATCH(E4614,Assumptions!$A$13:$A$18,0))*F4614)),2)</f>
        <v>106.95</v>
      </c>
    </row>
    <row r="4615" customFormat="false" ht="15" hidden="false" customHeight="false" outlineLevel="0" collapsed="false">
      <c r="A4615" s="24" t="s">
        <v>5438</v>
      </c>
      <c r="B4615" s="39" t="n">
        <v>46122</v>
      </c>
      <c r="C4615" s="24" t="s">
        <v>526</v>
      </c>
      <c r="D4615" s="24" t="s">
        <v>826</v>
      </c>
      <c r="E4615" s="24" t="s">
        <v>109</v>
      </c>
      <c r="F4615" s="38" t="n">
        <v>35080</v>
      </c>
      <c r="G4615" s="42" t="n">
        <f aca="false">DATE(YEAR(B4615),MONTH(B4615),1)</f>
        <v>46113</v>
      </c>
      <c r="H4615" s="24" t="str">
        <f aca="false">INDEX(Customers!$B$2:$B$601,MATCH(C4615,Customers!$A$2:$A$601,0))</f>
        <v>Central</v>
      </c>
      <c r="I4615" s="43" t="n">
        <f aca="false">ROUND(MIN(INDEX(Assumptions!$D$13:$D$18,MATCH(E4615,Assumptions!$A$13:$A$18,0)),MAX(INDEX(Assumptions!$C$13:$C$18,MATCH(E4615,Assumptions!$A$13:$A$18,0)),INDEX(Assumptions!$B$13:$B$18,MATCH(E4615,Assumptions!$A$13:$A$18,0))*F4615)),2)</f>
        <v>40</v>
      </c>
    </row>
    <row r="4616" customFormat="false" ht="15" hidden="false" customHeight="false" outlineLevel="0" collapsed="false">
      <c r="A4616" s="24" t="s">
        <v>5439</v>
      </c>
      <c r="B4616" s="39" t="n">
        <v>46122</v>
      </c>
      <c r="C4616" s="24" t="s">
        <v>532</v>
      </c>
      <c r="D4616" s="24" t="s">
        <v>826</v>
      </c>
      <c r="E4616" s="24" t="s">
        <v>109</v>
      </c>
      <c r="F4616" s="38" t="n">
        <v>670</v>
      </c>
      <c r="G4616" s="42" t="n">
        <f aca="false">DATE(YEAR(B4616),MONTH(B4616),1)</f>
        <v>46113</v>
      </c>
      <c r="H4616" s="24" t="str">
        <f aca="false">INDEX(Customers!$B$2:$B$601,MATCH(C4616,Customers!$A$2:$A$601,0))</f>
        <v>Western</v>
      </c>
      <c r="I4616" s="43" t="n">
        <f aca="false">ROUND(MIN(INDEX(Assumptions!$D$13:$D$18,MATCH(E4616,Assumptions!$A$13:$A$18,0)),MAX(INDEX(Assumptions!$C$13:$C$18,MATCH(E4616,Assumptions!$A$13:$A$18,0)),INDEX(Assumptions!$B$13:$B$18,MATCH(E4616,Assumptions!$A$13:$A$18,0))*F4616)),2)</f>
        <v>2.68</v>
      </c>
    </row>
    <row r="4617" customFormat="false" ht="15" hidden="false" customHeight="false" outlineLevel="0" collapsed="false">
      <c r="A4617" s="24" t="s">
        <v>5440</v>
      </c>
      <c r="B4617" s="39" t="n">
        <v>46122</v>
      </c>
      <c r="C4617" s="24" t="s">
        <v>534</v>
      </c>
      <c r="D4617" s="24" t="s">
        <v>826</v>
      </c>
      <c r="E4617" s="24" t="s">
        <v>113</v>
      </c>
      <c r="F4617" s="38" t="n">
        <v>250</v>
      </c>
      <c r="G4617" s="42" t="n">
        <f aca="false">DATE(YEAR(B4617),MONTH(B4617),1)</f>
        <v>46113</v>
      </c>
      <c r="H4617" s="24" t="str">
        <f aca="false">INDEX(Customers!$B$2:$B$601,MATCH(C4617,Customers!$A$2:$A$601,0))</f>
        <v>Eastern</v>
      </c>
      <c r="I4617" s="43" t="n">
        <f aca="false">ROUND(MIN(INDEX(Assumptions!$D$13:$D$18,MATCH(E4617,Assumptions!$A$13:$A$18,0)),MAX(INDEX(Assumptions!$C$13:$C$18,MATCH(E4617,Assumptions!$A$13:$A$18,0)),INDEX(Assumptions!$B$13:$B$18,MATCH(E4617,Assumptions!$A$13:$A$18,0))*F4617)),2)</f>
        <v>12.5</v>
      </c>
    </row>
    <row r="4618" customFormat="false" ht="15" hidden="false" customHeight="false" outlineLevel="0" collapsed="false">
      <c r="A4618" s="24" t="s">
        <v>5441</v>
      </c>
      <c r="B4618" s="39" t="n">
        <v>46122</v>
      </c>
      <c r="C4618" s="24" t="s">
        <v>545</v>
      </c>
      <c r="D4618" s="24" t="s">
        <v>826</v>
      </c>
      <c r="E4618" s="24" t="s">
        <v>111</v>
      </c>
      <c r="F4618" s="38" t="n">
        <v>50</v>
      </c>
      <c r="G4618" s="42" t="n">
        <f aca="false">DATE(YEAR(B4618),MONTH(B4618),1)</f>
        <v>46113</v>
      </c>
      <c r="H4618" s="24" t="str">
        <f aca="false">INDEX(Customers!$B$2:$B$601,MATCH(C4618,Customers!$A$2:$A$601,0))</f>
        <v>Rift Valley</v>
      </c>
      <c r="I4618" s="43" t="n">
        <f aca="false">ROUND(MIN(INDEX(Assumptions!$D$13:$D$18,MATCH(E4618,Assumptions!$A$13:$A$18,0)),MAX(INDEX(Assumptions!$C$13:$C$18,MATCH(E4618,Assumptions!$A$13:$A$18,0)),INDEX(Assumptions!$B$13:$B$18,MATCH(E4618,Assumptions!$A$13:$A$18,0))*F4618)),2)</f>
        <v>2</v>
      </c>
    </row>
    <row r="4619" customFormat="false" ht="15" hidden="false" customHeight="false" outlineLevel="0" collapsed="false">
      <c r="A4619" s="24" t="s">
        <v>5442</v>
      </c>
      <c r="B4619" s="39" t="n">
        <v>46122</v>
      </c>
      <c r="C4619" s="24" t="s">
        <v>551</v>
      </c>
      <c r="D4619" s="24" t="s">
        <v>826</v>
      </c>
      <c r="E4619" s="24" t="s">
        <v>111</v>
      </c>
      <c r="F4619" s="38" t="n">
        <v>500</v>
      </c>
      <c r="G4619" s="42" t="n">
        <f aca="false">DATE(YEAR(B4619),MONTH(B4619),1)</f>
        <v>46113</v>
      </c>
      <c r="H4619" s="24" t="str">
        <f aca="false">INDEX(Customers!$B$2:$B$601,MATCH(C4619,Customers!$A$2:$A$601,0))</f>
        <v>Central</v>
      </c>
      <c r="I4619" s="43" t="n">
        <f aca="false">ROUND(MIN(INDEX(Assumptions!$D$13:$D$18,MATCH(E4619,Assumptions!$A$13:$A$18,0)),MAX(INDEX(Assumptions!$C$13:$C$18,MATCH(E4619,Assumptions!$A$13:$A$18,0)),INDEX(Assumptions!$B$13:$B$18,MATCH(E4619,Assumptions!$A$13:$A$18,0))*F4619)),2)</f>
        <v>20</v>
      </c>
    </row>
    <row r="4620" customFormat="false" ht="15" hidden="false" customHeight="false" outlineLevel="0" collapsed="false">
      <c r="A4620" s="24" t="s">
        <v>5443</v>
      </c>
      <c r="B4620" s="39" t="n">
        <v>46122</v>
      </c>
      <c r="C4620" s="24" t="s">
        <v>556</v>
      </c>
      <c r="D4620" s="24" t="s">
        <v>826</v>
      </c>
      <c r="E4620" s="24" t="s">
        <v>109</v>
      </c>
      <c r="F4620" s="38" t="n">
        <v>1630</v>
      </c>
      <c r="G4620" s="42" t="n">
        <f aca="false">DATE(YEAR(B4620),MONTH(B4620),1)</f>
        <v>46113</v>
      </c>
      <c r="H4620" s="24" t="str">
        <f aca="false">INDEX(Customers!$B$2:$B$601,MATCH(C4620,Customers!$A$2:$A$601,0))</f>
        <v>Central</v>
      </c>
      <c r="I4620" s="43" t="n">
        <f aca="false">ROUND(MIN(INDEX(Assumptions!$D$13:$D$18,MATCH(E4620,Assumptions!$A$13:$A$18,0)),MAX(INDEX(Assumptions!$C$13:$C$18,MATCH(E4620,Assumptions!$A$13:$A$18,0)),INDEX(Assumptions!$B$13:$B$18,MATCH(E4620,Assumptions!$A$13:$A$18,0))*F4620)),2)</f>
        <v>6.52</v>
      </c>
    </row>
    <row r="4621" customFormat="false" ht="15" hidden="false" customHeight="false" outlineLevel="0" collapsed="false">
      <c r="A4621" s="24" t="s">
        <v>5444</v>
      </c>
      <c r="B4621" s="39" t="n">
        <v>46122</v>
      </c>
      <c r="C4621" s="24" t="s">
        <v>557</v>
      </c>
      <c r="D4621" s="24" t="s">
        <v>826</v>
      </c>
      <c r="E4621" s="24" t="s">
        <v>111</v>
      </c>
      <c r="F4621" s="38" t="n">
        <v>100</v>
      </c>
      <c r="G4621" s="42" t="n">
        <f aca="false">DATE(YEAR(B4621),MONTH(B4621),1)</f>
        <v>46113</v>
      </c>
      <c r="H4621" s="24" t="str">
        <f aca="false">INDEX(Customers!$B$2:$B$601,MATCH(C4621,Customers!$A$2:$A$601,0))</f>
        <v>Western</v>
      </c>
      <c r="I4621" s="43" t="n">
        <f aca="false">ROUND(MIN(INDEX(Assumptions!$D$13:$D$18,MATCH(E4621,Assumptions!$A$13:$A$18,0)),MAX(INDEX(Assumptions!$C$13:$C$18,MATCH(E4621,Assumptions!$A$13:$A$18,0)),INDEX(Assumptions!$B$13:$B$18,MATCH(E4621,Assumptions!$A$13:$A$18,0))*F4621)),2)</f>
        <v>4</v>
      </c>
    </row>
    <row r="4622" customFormat="false" ht="15" hidden="false" customHeight="false" outlineLevel="0" collapsed="false">
      <c r="A4622" s="24" t="s">
        <v>5445</v>
      </c>
      <c r="B4622" s="39" t="n">
        <v>46122</v>
      </c>
      <c r="C4622" s="24" t="s">
        <v>585</v>
      </c>
      <c r="D4622" s="24" t="s">
        <v>826</v>
      </c>
      <c r="E4622" s="24" t="s">
        <v>103</v>
      </c>
      <c r="F4622" s="38" t="n">
        <v>950</v>
      </c>
      <c r="G4622" s="42" t="n">
        <f aca="false">DATE(YEAR(B4622),MONTH(B4622),1)</f>
        <v>46113</v>
      </c>
      <c r="H4622" s="24" t="str">
        <f aca="false">INDEX(Customers!$B$2:$B$601,MATCH(C4622,Customers!$A$2:$A$601,0))</f>
        <v>Eastern</v>
      </c>
      <c r="I4622" s="43" t="n">
        <f aca="false">ROUND(MIN(INDEX(Assumptions!$D$13:$D$18,MATCH(E4622,Assumptions!$A$13:$A$18,0)),MAX(INDEX(Assumptions!$C$13:$C$18,MATCH(E4622,Assumptions!$A$13:$A$18,0)),INDEX(Assumptions!$B$13:$B$18,MATCH(E4622,Assumptions!$A$13:$A$18,0))*F4622)),2)</f>
        <v>9.5</v>
      </c>
    </row>
    <row r="4623" customFormat="false" ht="15" hidden="false" customHeight="false" outlineLevel="0" collapsed="false">
      <c r="A4623" s="24" t="s">
        <v>5446</v>
      </c>
      <c r="B4623" s="39" t="n">
        <v>46122</v>
      </c>
      <c r="C4623" s="24" t="s">
        <v>608</v>
      </c>
      <c r="D4623" s="24" t="s">
        <v>208</v>
      </c>
      <c r="E4623" s="24" t="s">
        <v>105</v>
      </c>
      <c r="F4623" s="38" t="n">
        <v>19830</v>
      </c>
      <c r="G4623" s="42" t="n">
        <f aca="false">DATE(YEAR(B4623),MONTH(B4623),1)</f>
        <v>46113</v>
      </c>
      <c r="H4623" s="24" t="str">
        <f aca="false">INDEX(Customers!$B$2:$B$601,MATCH(C4623,Customers!$A$2:$A$601,0))</f>
        <v>Eastern</v>
      </c>
      <c r="I4623" s="43" t="n">
        <f aca="false">ROUND(MIN(INDEX(Assumptions!$D$13:$D$18,MATCH(E4623,Assumptions!$A$13:$A$18,0)),MAX(INDEX(Assumptions!$C$13:$C$18,MATCH(E4623,Assumptions!$A$13:$A$18,0)),INDEX(Assumptions!$B$13:$B$18,MATCH(E4623,Assumptions!$A$13:$A$18,0))*F4623)),2)</f>
        <v>200</v>
      </c>
    </row>
    <row r="4624" customFormat="false" ht="15" hidden="false" customHeight="false" outlineLevel="0" collapsed="false">
      <c r="A4624" s="24" t="s">
        <v>5447</v>
      </c>
      <c r="B4624" s="39" t="n">
        <v>46122</v>
      </c>
      <c r="C4624" s="24" t="s">
        <v>627</v>
      </c>
      <c r="D4624" s="24" t="s">
        <v>826</v>
      </c>
      <c r="E4624" s="24" t="s">
        <v>113</v>
      </c>
      <c r="F4624" s="38" t="n">
        <v>50</v>
      </c>
      <c r="G4624" s="42" t="n">
        <f aca="false">DATE(YEAR(B4624),MONTH(B4624),1)</f>
        <v>46113</v>
      </c>
      <c r="H4624" s="24" t="str">
        <f aca="false">INDEX(Customers!$B$2:$B$601,MATCH(C4624,Customers!$A$2:$A$601,0))</f>
        <v>Central</v>
      </c>
      <c r="I4624" s="43" t="n">
        <f aca="false">ROUND(MIN(INDEX(Assumptions!$D$13:$D$18,MATCH(E4624,Assumptions!$A$13:$A$18,0)),MAX(INDEX(Assumptions!$C$13:$C$18,MATCH(E4624,Assumptions!$A$13:$A$18,0)),INDEX(Assumptions!$B$13:$B$18,MATCH(E4624,Assumptions!$A$13:$A$18,0))*F4624)),2)</f>
        <v>2.5</v>
      </c>
    </row>
    <row r="4625" customFormat="false" ht="15" hidden="false" customHeight="false" outlineLevel="0" collapsed="false">
      <c r="A4625" s="24" t="s">
        <v>5448</v>
      </c>
      <c r="B4625" s="39" t="n">
        <v>46122</v>
      </c>
      <c r="C4625" s="24" t="s">
        <v>630</v>
      </c>
      <c r="D4625" s="24" t="s">
        <v>826</v>
      </c>
      <c r="E4625" s="24" t="s">
        <v>111</v>
      </c>
      <c r="F4625" s="38" t="n">
        <v>50</v>
      </c>
      <c r="G4625" s="42" t="n">
        <f aca="false">DATE(YEAR(B4625),MONTH(B4625),1)</f>
        <v>46113</v>
      </c>
      <c r="H4625" s="24" t="str">
        <f aca="false">INDEX(Customers!$B$2:$B$601,MATCH(C4625,Customers!$A$2:$A$601,0))</f>
        <v>Western</v>
      </c>
      <c r="I4625" s="43" t="n">
        <f aca="false">ROUND(MIN(INDEX(Assumptions!$D$13:$D$18,MATCH(E4625,Assumptions!$A$13:$A$18,0)),MAX(INDEX(Assumptions!$C$13:$C$18,MATCH(E4625,Assumptions!$A$13:$A$18,0)),INDEX(Assumptions!$B$13:$B$18,MATCH(E4625,Assumptions!$A$13:$A$18,0))*F4625)),2)</f>
        <v>2</v>
      </c>
    </row>
    <row r="4626" customFormat="false" ht="15" hidden="false" customHeight="false" outlineLevel="0" collapsed="false">
      <c r="A4626" s="24" t="s">
        <v>5449</v>
      </c>
      <c r="B4626" s="39" t="n">
        <v>46122</v>
      </c>
      <c r="C4626" s="24" t="s">
        <v>672</v>
      </c>
      <c r="D4626" s="24" t="s">
        <v>826</v>
      </c>
      <c r="E4626" s="24" t="s">
        <v>103</v>
      </c>
      <c r="F4626" s="38" t="n">
        <v>3170</v>
      </c>
      <c r="G4626" s="42" t="n">
        <f aca="false">DATE(YEAR(B4626),MONTH(B4626),1)</f>
        <v>46113</v>
      </c>
      <c r="H4626" s="24" t="str">
        <f aca="false">INDEX(Customers!$B$2:$B$601,MATCH(C4626,Customers!$A$2:$A$601,0))</f>
        <v>Nairobi</v>
      </c>
      <c r="I4626" s="43" t="n">
        <f aca="false">ROUND(MIN(INDEX(Assumptions!$D$13:$D$18,MATCH(E4626,Assumptions!$A$13:$A$18,0)),MAX(INDEX(Assumptions!$C$13:$C$18,MATCH(E4626,Assumptions!$A$13:$A$18,0)),INDEX(Assumptions!$B$13:$B$18,MATCH(E4626,Assumptions!$A$13:$A$18,0))*F4626)),2)</f>
        <v>31.7</v>
      </c>
    </row>
    <row r="4627" customFormat="false" ht="15" hidden="false" customHeight="false" outlineLevel="0" collapsed="false">
      <c r="A4627" s="24" t="s">
        <v>5450</v>
      </c>
      <c r="B4627" s="39" t="n">
        <v>46122</v>
      </c>
      <c r="C4627" s="24" t="s">
        <v>698</v>
      </c>
      <c r="D4627" s="24" t="s">
        <v>826</v>
      </c>
      <c r="E4627" s="24" t="s">
        <v>103</v>
      </c>
      <c r="F4627" s="38" t="n">
        <v>870</v>
      </c>
      <c r="G4627" s="42" t="n">
        <f aca="false">DATE(YEAR(B4627),MONTH(B4627),1)</f>
        <v>46113</v>
      </c>
      <c r="H4627" s="24" t="str">
        <f aca="false">INDEX(Customers!$B$2:$B$601,MATCH(C4627,Customers!$A$2:$A$601,0))</f>
        <v>Eastern</v>
      </c>
      <c r="I4627" s="43" t="n">
        <f aca="false">ROUND(MIN(INDEX(Assumptions!$D$13:$D$18,MATCH(E4627,Assumptions!$A$13:$A$18,0)),MAX(INDEX(Assumptions!$C$13:$C$18,MATCH(E4627,Assumptions!$A$13:$A$18,0)),INDEX(Assumptions!$B$13:$B$18,MATCH(E4627,Assumptions!$A$13:$A$18,0))*F4627)),2)</f>
        <v>8.7</v>
      </c>
    </row>
    <row r="4628" customFormat="false" ht="15" hidden="false" customHeight="false" outlineLevel="0" collapsed="false">
      <c r="A4628" s="24" t="s">
        <v>5451</v>
      </c>
      <c r="B4628" s="39" t="n">
        <v>46122</v>
      </c>
      <c r="C4628" s="24" t="s">
        <v>701</v>
      </c>
      <c r="D4628" s="24" t="s">
        <v>152</v>
      </c>
      <c r="E4628" s="24" t="s">
        <v>105</v>
      </c>
      <c r="F4628" s="38" t="n">
        <v>10810</v>
      </c>
      <c r="G4628" s="42" t="n">
        <f aca="false">DATE(YEAR(B4628),MONTH(B4628),1)</f>
        <v>46113</v>
      </c>
      <c r="H4628" s="24" t="str">
        <f aca="false">INDEX(Customers!$B$2:$B$601,MATCH(C4628,Customers!$A$2:$A$601,0))</f>
        <v>Nairobi</v>
      </c>
      <c r="I4628" s="43" t="n">
        <f aca="false">ROUND(MIN(INDEX(Assumptions!$D$13:$D$18,MATCH(E4628,Assumptions!$A$13:$A$18,0)),MAX(INDEX(Assumptions!$C$13:$C$18,MATCH(E4628,Assumptions!$A$13:$A$18,0)),INDEX(Assumptions!$B$13:$B$18,MATCH(E4628,Assumptions!$A$13:$A$18,0))*F4628)),2)</f>
        <v>162.15</v>
      </c>
    </row>
    <row r="4629" customFormat="false" ht="15" hidden="false" customHeight="false" outlineLevel="0" collapsed="false">
      <c r="A4629" s="24" t="s">
        <v>5452</v>
      </c>
      <c r="B4629" s="39" t="n">
        <v>46122</v>
      </c>
      <c r="C4629" s="24" t="s">
        <v>742</v>
      </c>
      <c r="D4629" s="24" t="s">
        <v>826</v>
      </c>
      <c r="E4629" s="24" t="s">
        <v>103</v>
      </c>
      <c r="F4629" s="38" t="n">
        <v>1180</v>
      </c>
      <c r="G4629" s="42" t="n">
        <f aca="false">DATE(YEAR(B4629),MONTH(B4629),1)</f>
        <v>46113</v>
      </c>
      <c r="H4629" s="24" t="str">
        <f aca="false">INDEX(Customers!$B$2:$B$601,MATCH(C4629,Customers!$A$2:$A$601,0))</f>
        <v>Eastern</v>
      </c>
      <c r="I4629" s="43" t="n">
        <f aca="false">ROUND(MIN(INDEX(Assumptions!$D$13:$D$18,MATCH(E4629,Assumptions!$A$13:$A$18,0)),MAX(INDEX(Assumptions!$C$13:$C$18,MATCH(E4629,Assumptions!$A$13:$A$18,0)),INDEX(Assumptions!$B$13:$B$18,MATCH(E4629,Assumptions!$A$13:$A$18,0))*F4629)),2)</f>
        <v>11.8</v>
      </c>
    </row>
    <row r="4630" customFormat="false" ht="15" hidden="false" customHeight="false" outlineLevel="0" collapsed="false">
      <c r="A4630" s="24" t="s">
        <v>5453</v>
      </c>
      <c r="B4630" s="39" t="n">
        <v>46122</v>
      </c>
      <c r="C4630" s="24" t="s">
        <v>751</v>
      </c>
      <c r="D4630" s="24" t="s">
        <v>191</v>
      </c>
      <c r="E4630" s="24" t="s">
        <v>107</v>
      </c>
      <c r="F4630" s="38" t="n">
        <v>11230</v>
      </c>
      <c r="G4630" s="42" t="n">
        <f aca="false">DATE(YEAR(B4630),MONTH(B4630),1)</f>
        <v>46113</v>
      </c>
      <c r="H4630" s="24" t="str">
        <f aca="false">INDEX(Customers!$B$2:$B$601,MATCH(C4630,Customers!$A$2:$A$601,0))</f>
        <v>Coast</v>
      </c>
      <c r="I4630" s="43" t="n">
        <f aca="false">ROUND(MIN(INDEX(Assumptions!$D$13:$D$18,MATCH(E4630,Assumptions!$A$13:$A$18,0)),MAX(INDEX(Assumptions!$C$13:$C$18,MATCH(E4630,Assumptions!$A$13:$A$18,0)),INDEX(Assumptions!$B$13:$B$18,MATCH(E4630,Assumptions!$A$13:$A$18,0))*F4630)),2)</f>
        <v>0</v>
      </c>
    </row>
    <row r="4631" customFormat="false" ht="15" hidden="false" customHeight="false" outlineLevel="0" collapsed="false">
      <c r="A4631" s="24" t="s">
        <v>5454</v>
      </c>
      <c r="B4631" s="39" t="n">
        <v>46122</v>
      </c>
      <c r="C4631" s="24" t="s">
        <v>762</v>
      </c>
      <c r="D4631" s="24" t="s">
        <v>826</v>
      </c>
      <c r="E4631" s="24" t="s">
        <v>103</v>
      </c>
      <c r="F4631" s="38" t="n">
        <v>440</v>
      </c>
      <c r="G4631" s="42" t="n">
        <f aca="false">DATE(YEAR(B4631),MONTH(B4631),1)</f>
        <v>46113</v>
      </c>
      <c r="H4631" s="24" t="str">
        <f aca="false">INDEX(Customers!$B$2:$B$601,MATCH(C4631,Customers!$A$2:$A$601,0))</f>
        <v>Western</v>
      </c>
      <c r="I4631" s="43" t="n">
        <f aca="false">ROUND(MIN(INDEX(Assumptions!$D$13:$D$18,MATCH(E4631,Assumptions!$A$13:$A$18,0)),MAX(INDEX(Assumptions!$C$13:$C$18,MATCH(E4631,Assumptions!$A$13:$A$18,0)),INDEX(Assumptions!$B$13:$B$18,MATCH(E4631,Assumptions!$A$13:$A$18,0))*F4631)),2)</f>
        <v>5</v>
      </c>
    </row>
    <row r="4632" customFormat="false" ht="15" hidden="false" customHeight="false" outlineLevel="0" collapsed="false">
      <c r="A4632" s="24" t="s">
        <v>5455</v>
      </c>
      <c r="B4632" s="39" t="n">
        <v>46123</v>
      </c>
      <c r="C4632" s="24" t="s">
        <v>229</v>
      </c>
      <c r="D4632" s="24" t="s">
        <v>150</v>
      </c>
      <c r="E4632" s="24" t="s">
        <v>107</v>
      </c>
      <c r="F4632" s="38" t="n">
        <v>6840</v>
      </c>
      <c r="G4632" s="42" t="n">
        <f aca="false">DATE(YEAR(B4632),MONTH(B4632),1)</f>
        <v>46113</v>
      </c>
      <c r="H4632" s="24" t="str">
        <f aca="false">INDEX(Customers!$B$2:$B$601,MATCH(C4632,Customers!$A$2:$A$601,0))</f>
        <v>Nairobi</v>
      </c>
      <c r="I4632" s="43" t="n">
        <f aca="false">ROUND(MIN(INDEX(Assumptions!$D$13:$D$18,MATCH(E4632,Assumptions!$A$13:$A$18,0)),MAX(INDEX(Assumptions!$C$13:$C$18,MATCH(E4632,Assumptions!$A$13:$A$18,0)),INDEX(Assumptions!$B$13:$B$18,MATCH(E4632,Assumptions!$A$13:$A$18,0))*F4632)),2)</f>
        <v>0</v>
      </c>
    </row>
    <row r="4633" customFormat="false" ht="15" hidden="false" customHeight="false" outlineLevel="0" collapsed="false">
      <c r="A4633" s="24" t="s">
        <v>5456</v>
      </c>
      <c r="B4633" s="39" t="n">
        <v>46123</v>
      </c>
      <c r="C4633" s="24" t="s">
        <v>267</v>
      </c>
      <c r="D4633" s="24" t="s">
        <v>175</v>
      </c>
      <c r="E4633" s="24" t="s">
        <v>105</v>
      </c>
      <c r="F4633" s="38" t="n">
        <v>13560</v>
      </c>
      <c r="G4633" s="42" t="n">
        <f aca="false">DATE(YEAR(B4633),MONTH(B4633),1)</f>
        <v>46113</v>
      </c>
      <c r="H4633" s="24" t="str">
        <f aca="false">INDEX(Customers!$B$2:$B$601,MATCH(C4633,Customers!$A$2:$A$601,0))</f>
        <v>Rift Valley</v>
      </c>
      <c r="I4633" s="43" t="n">
        <f aca="false">ROUND(MIN(INDEX(Assumptions!$D$13:$D$18,MATCH(E4633,Assumptions!$A$13:$A$18,0)),MAX(INDEX(Assumptions!$C$13:$C$18,MATCH(E4633,Assumptions!$A$13:$A$18,0)),INDEX(Assumptions!$B$13:$B$18,MATCH(E4633,Assumptions!$A$13:$A$18,0))*F4633)),2)</f>
        <v>200</v>
      </c>
    </row>
    <row r="4634" customFormat="false" ht="15" hidden="false" customHeight="false" outlineLevel="0" collapsed="false">
      <c r="A4634" s="24" t="s">
        <v>5457</v>
      </c>
      <c r="B4634" s="39" t="n">
        <v>46123</v>
      </c>
      <c r="C4634" s="24" t="s">
        <v>277</v>
      </c>
      <c r="D4634" s="24" t="s">
        <v>826</v>
      </c>
      <c r="E4634" s="24" t="s">
        <v>113</v>
      </c>
      <c r="F4634" s="38" t="n">
        <v>2000</v>
      </c>
      <c r="G4634" s="42" t="n">
        <f aca="false">DATE(YEAR(B4634),MONTH(B4634),1)</f>
        <v>46113</v>
      </c>
      <c r="H4634" s="24" t="str">
        <f aca="false">INDEX(Customers!$B$2:$B$601,MATCH(C4634,Customers!$A$2:$A$601,0))</f>
        <v>Rift Valley</v>
      </c>
      <c r="I4634" s="43" t="n">
        <f aca="false">ROUND(MIN(INDEX(Assumptions!$D$13:$D$18,MATCH(E4634,Assumptions!$A$13:$A$18,0)),MAX(INDEX(Assumptions!$C$13:$C$18,MATCH(E4634,Assumptions!$A$13:$A$18,0)),INDEX(Assumptions!$B$13:$B$18,MATCH(E4634,Assumptions!$A$13:$A$18,0))*F4634)),2)</f>
        <v>100</v>
      </c>
    </row>
    <row r="4635" customFormat="false" ht="15" hidden="false" customHeight="false" outlineLevel="0" collapsed="false">
      <c r="A4635" s="24" t="s">
        <v>5458</v>
      </c>
      <c r="B4635" s="39" t="n">
        <v>46123</v>
      </c>
      <c r="C4635" s="24" t="s">
        <v>280</v>
      </c>
      <c r="D4635" s="24" t="s">
        <v>826</v>
      </c>
      <c r="E4635" s="24" t="s">
        <v>113</v>
      </c>
      <c r="F4635" s="38" t="n">
        <v>99</v>
      </c>
      <c r="G4635" s="42" t="n">
        <f aca="false">DATE(YEAR(B4635),MONTH(B4635),1)</f>
        <v>46113</v>
      </c>
      <c r="H4635" s="24" t="str">
        <f aca="false">INDEX(Customers!$B$2:$B$601,MATCH(C4635,Customers!$A$2:$A$601,0))</f>
        <v>Western</v>
      </c>
      <c r="I4635" s="43" t="n">
        <f aca="false">ROUND(MIN(INDEX(Assumptions!$D$13:$D$18,MATCH(E4635,Assumptions!$A$13:$A$18,0)),MAX(INDEX(Assumptions!$C$13:$C$18,MATCH(E4635,Assumptions!$A$13:$A$18,0)),INDEX(Assumptions!$B$13:$B$18,MATCH(E4635,Assumptions!$A$13:$A$18,0))*F4635)),2)</f>
        <v>4.95</v>
      </c>
    </row>
    <row r="4636" customFormat="false" ht="15" hidden="false" customHeight="false" outlineLevel="0" collapsed="false">
      <c r="A4636" s="24" t="s">
        <v>5459</v>
      </c>
      <c r="B4636" s="39" t="n">
        <v>46123</v>
      </c>
      <c r="C4636" s="24" t="s">
        <v>285</v>
      </c>
      <c r="D4636" s="24" t="s">
        <v>826</v>
      </c>
      <c r="E4636" s="24" t="s">
        <v>109</v>
      </c>
      <c r="F4636" s="38" t="n">
        <v>2420</v>
      </c>
      <c r="G4636" s="42" t="n">
        <f aca="false">DATE(YEAR(B4636),MONTH(B4636),1)</f>
        <v>46113</v>
      </c>
      <c r="H4636" s="24" t="str">
        <f aca="false">INDEX(Customers!$B$2:$B$601,MATCH(C4636,Customers!$A$2:$A$601,0))</f>
        <v>Eastern</v>
      </c>
      <c r="I4636" s="43" t="n">
        <f aca="false">ROUND(MIN(INDEX(Assumptions!$D$13:$D$18,MATCH(E4636,Assumptions!$A$13:$A$18,0)),MAX(INDEX(Assumptions!$C$13:$C$18,MATCH(E4636,Assumptions!$A$13:$A$18,0)),INDEX(Assumptions!$B$13:$B$18,MATCH(E4636,Assumptions!$A$13:$A$18,0))*F4636)),2)</f>
        <v>9.68</v>
      </c>
    </row>
    <row r="4637" customFormat="false" ht="15" hidden="false" customHeight="false" outlineLevel="0" collapsed="false">
      <c r="A4637" s="24" t="s">
        <v>5460</v>
      </c>
      <c r="B4637" s="39" t="n">
        <v>46123</v>
      </c>
      <c r="C4637" s="24" t="s">
        <v>285</v>
      </c>
      <c r="D4637" s="24" t="s">
        <v>208</v>
      </c>
      <c r="E4637" s="24" t="s">
        <v>107</v>
      </c>
      <c r="F4637" s="38" t="n">
        <v>8350</v>
      </c>
      <c r="G4637" s="42" t="n">
        <f aca="false">DATE(YEAR(B4637),MONTH(B4637),1)</f>
        <v>46113</v>
      </c>
      <c r="H4637" s="24" t="str">
        <f aca="false">INDEX(Customers!$B$2:$B$601,MATCH(C4637,Customers!$A$2:$A$601,0))</f>
        <v>Eastern</v>
      </c>
      <c r="I4637" s="43" t="n">
        <f aca="false">ROUND(MIN(INDEX(Assumptions!$D$13:$D$18,MATCH(E4637,Assumptions!$A$13:$A$18,0)),MAX(INDEX(Assumptions!$C$13:$C$18,MATCH(E4637,Assumptions!$A$13:$A$18,0)),INDEX(Assumptions!$B$13:$B$18,MATCH(E4637,Assumptions!$A$13:$A$18,0))*F4637)),2)</f>
        <v>0</v>
      </c>
    </row>
    <row r="4638" customFormat="false" ht="15" hidden="false" customHeight="false" outlineLevel="0" collapsed="false">
      <c r="A4638" s="24" t="s">
        <v>5461</v>
      </c>
      <c r="B4638" s="39" t="n">
        <v>46123</v>
      </c>
      <c r="C4638" s="24" t="s">
        <v>288</v>
      </c>
      <c r="D4638" s="24" t="s">
        <v>826</v>
      </c>
      <c r="E4638" s="24" t="s">
        <v>109</v>
      </c>
      <c r="F4638" s="38" t="n">
        <v>40120</v>
      </c>
      <c r="G4638" s="42" t="n">
        <f aca="false">DATE(YEAR(B4638),MONTH(B4638),1)</f>
        <v>46113</v>
      </c>
      <c r="H4638" s="24" t="str">
        <f aca="false">INDEX(Customers!$B$2:$B$601,MATCH(C4638,Customers!$A$2:$A$601,0))</f>
        <v>Central</v>
      </c>
      <c r="I4638" s="43" t="n">
        <f aca="false">ROUND(MIN(INDEX(Assumptions!$D$13:$D$18,MATCH(E4638,Assumptions!$A$13:$A$18,0)),MAX(INDEX(Assumptions!$C$13:$C$18,MATCH(E4638,Assumptions!$A$13:$A$18,0)),INDEX(Assumptions!$B$13:$B$18,MATCH(E4638,Assumptions!$A$13:$A$18,0))*F4638)),2)</f>
        <v>40</v>
      </c>
    </row>
    <row r="4639" customFormat="false" ht="15" hidden="false" customHeight="false" outlineLevel="0" collapsed="false">
      <c r="A4639" s="24" t="s">
        <v>5462</v>
      </c>
      <c r="B4639" s="39" t="n">
        <v>46123</v>
      </c>
      <c r="C4639" s="24" t="s">
        <v>309</v>
      </c>
      <c r="D4639" s="24" t="s">
        <v>826</v>
      </c>
      <c r="E4639" s="24" t="s">
        <v>111</v>
      </c>
      <c r="F4639" s="38" t="n">
        <v>20</v>
      </c>
      <c r="G4639" s="42" t="n">
        <f aca="false">DATE(YEAR(B4639),MONTH(B4639),1)</f>
        <v>46113</v>
      </c>
      <c r="H4639" s="24" t="str">
        <f aca="false">INDEX(Customers!$B$2:$B$601,MATCH(C4639,Customers!$A$2:$A$601,0))</f>
        <v>Rift Valley</v>
      </c>
      <c r="I4639" s="43" t="n">
        <f aca="false">ROUND(MIN(INDEX(Assumptions!$D$13:$D$18,MATCH(E4639,Assumptions!$A$13:$A$18,0)),MAX(INDEX(Assumptions!$C$13:$C$18,MATCH(E4639,Assumptions!$A$13:$A$18,0)),INDEX(Assumptions!$B$13:$B$18,MATCH(E4639,Assumptions!$A$13:$A$18,0))*F4639)),2)</f>
        <v>0.8</v>
      </c>
    </row>
    <row r="4640" customFormat="false" ht="15" hidden="false" customHeight="false" outlineLevel="0" collapsed="false">
      <c r="A4640" s="24" t="s">
        <v>5463</v>
      </c>
      <c r="B4640" s="39" t="n">
        <v>46123</v>
      </c>
      <c r="C4640" s="24" t="s">
        <v>317</v>
      </c>
      <c r="D4640" s="24" t="s">
        <v>826</v>
      </c>
      <c r="E4640" s="24" t="s">
        <v>103</v>
      </c>
      <c r="F4640" s="38" t="n">
        <v>2030</v>
      </c>
      <c r="G4640" s="42" t="n">
        <f aca="false">DATE(YEAR(B4640),MONTH(B4640),1)</f>
        <v>46113</v>
      </c>
      <c r="H4640" s="24" t="str">
        <f aca="false">INDEX(Customers!$B$2:$B$601,MATCH(C4640,Customers!$A$2:$A$601,0))</f>
        <v>Rift Valley</v>
      </c>
      <c r="I4640" s="43" t="n">
        <f aca="false">ROUND(MIN(INDEX(Assumptions!$D$13:$D$18,MATCH(E4640,Assumptions!$A$13:$A$18,0)),MAX(INDEX(Assumptions!$C$13:$C$18,MATCH(E4640,Assumptions!$A$13:$A$18,0)),INDEX(Assumptions!$B$13:$B$18,MATCH(E4640,Assumptions!$A$13:$A$18,0))*F4640)),2)</f>
        <v>20.3</v>
      </c>
    </row>
    <row r="4641" customFormat="false" ht="15" hidden="false" customHeight="false" outlineLevel="0" collapsed="false">
      <c r="A4641" s="24" t="s">
        <v>5464</v>
      </c>
      <c r="B4641" s="39" t="n">
        <v>46123</v>
      </c>
      <c r="C4641" s="24" t="s">
        <v>339</v>
      </c>
      <c r="D4641" s="24" t="s">
        <v>826</v>
      </c>
      <c r="E4641" s="24" t="s">
        <v>109</v>
      </c>
      <c r="F4641" s="38" t="n">
        <v>1240</v>
      </c>
      <c r="G4641" s="42" t="n">
        <f aca="false">DATE(YEAR(B4641),MONTH(B4641),1)</f>
        <v>46113</v>
      </c>
      <c r="H4641" s="24" t="str">
        <f aca="false">INDEX(Customers!$B$2:$B$601,MATCH(C4641,Customers!$A$2:$A$601,0))</f>
        <v>Nairobi</v>
      </c>
      <c r="I4641" s="43" t="n">
        <f aca="false">ROUND(MIN(INDEX(Assumptions!$D$13:$D$18,MATCH(E4641,Assumptions!$A$13:$A$18,0)),MAX(INDEX(Assumptions!$C$13:$C$18,MATCH(E4641,Assumptions!$A$13:$A$18,0)),INDEX(Assumptions!$B$13:$B$18,MATCH(E4641,Assumptions!$A$13:$A$18,0))*F4641)),2)</f>
        <v>4.96</v>
      </c>
    </row>
    <row r="4642" customFormat="false" ht="15" hidden="false" customHeight="false" outlineLevel="0" collapsed="false">
      <c r="A4642" s="24" t="s">
        <v>5465</v>
      </c>
      <c r="B4642" s="39" t="n">
        <v>46123</v>
      </c>
      <c r="C4642" s="24" t="s">
        <v>341</v>
      </c>
      <c r="D4642" s="24" t="s">
        <v>826</v>
      </c>
      <c r="E4642" s="24" t="s">
        <v>111</v>
      </c>
      <c r="F4642" s="38" t="n">
        <v>200</v>
      </c>
      <c r="G4642" s="42" t="n">
        <f aca="false">DATE(YEAR(B4642),MONTH(B4642),1)</f>
        <v>46113</v>
      </c>
      <c r="H4642" s="24" t="str">
        <f aca="false">INDEX(Customers!$B$2:$B$601,MATCH(C4642,Customers!$A$2:$A$601,0))</f>
        <v>Coast</v>
      </c>
      <c r="I4642" s="43" t="n">
        <f aca="false">ROUND(MIN(INDEX(Assumptions!$D$13:$D$18,MATCH(E4642,Assumptions!$A$13:$A$18,0)),MAX(INDEX(Assumptions!$C$13:$C$18,MATCH(E4642,Assumptions!$A$13:$A$18,0)),INDEX(Assumptions!$B$13:$B$18,MATCH(E4642,Assumptions!$A$13:$A$18,0))*F4642)),2)</f>
        <v>8</v>
      </c>
    </row>
    <row r="4643" customFormat="false" ht="15" hidden="false" customHeight="false" outlineLevel="0" collapsed="false">
      <c r="A4643" s="24" t="s">
        <v>5466</v>
      </c>
      <c r="B4643" s="39" t="n">
        <v>46123</v>
      </c>
      <c r="C4643" s="24" t="s">
        <v>348</v>
      </c>
      <c r="D4643" s="24" t="s">
        <v>826</v>
      </c>
      <c r="E4643" s="24" t="s">
        <v>103</v>
      </c>
      <c r="F4643" s="38" t="n">
        <v>6640</v>
      </c>
      <c r="G4643" s="42" t="n">
        <f aca="false">DATE(YEAR(B4643),MONTH(B4643),1)</f>
        <v>46113</v>
      </c>
      <c r="H4643" s="24" t="str">
        <f aca="false">INDEX(Customers!$B$2:$B$601,MATCH(C4643,Customers!$A$2:$A$601,0))</f>
        <v>Western</v>
      </c>
      <c r="I4643" s="43" t="n">
        <f aca="false">ROUND(MIN(INDEX(Assumptions!$D$13:$D$18,MATCH(E4643,Assumptions!$A$13:$A$18,0)),MAX(INDEX(Assumptions!$C$13:$C$18,MATCH(E4643,Assumptions!$A$13:$A$18,0)),INDEX(Assumptions!$B$13:$B$18,MATCH(E4643,Assumptions!$A$13:$A$18,0))*F4643)),2)</f>
        <v>66.4</v>
      </c>
    </row>
    <row r="4644" customFormat="false" ht="15" hidden="false" customHeight="false" outlineLevel="0" collapsed="false">
      <c r="A4644" s="24" t="s">
        <v>5467</v>
      </c>
      <c r="B4644" s="39" t="n">
        <v>46123</v>
      </c>
      <c r="C4644" s="24" t="s">
        <v>361</v>
      </c>
      <c r="D4644" s="24" t="s">
        <v>826</v>
      </c>
      <c r="E4644" s="24" t="s">
        <v>103</v>
      </c>
      <c r="F4644" s="38" t="n">
        <v>6420</v>
      </c>
      <c r="G4644" s="42" t="n">
        <f aca="false">DATE(YEAR(B4644),MONTH(B4644),1)</f>
        <v>46113</v>
      </c>
      <c r="H4644" s="24" t="str">
        <f aca="false">INDEX(Customers!$B$2:$B$601,MATCH(C4644,Customers!$A$2:$A$601,0))</f>
        <v>Rift Valley</v>
      </c>
      <c r="I4644" s="43" t="n">
        <f aca="false">ROUND(MIN(INDEX(Assumptions!$D$13:$D$18,MATCH(E4644,Assumptions!$A$13:$A$18,0)),MAX(INDEX(Assumptions!$C$13:$C$18,MATCH(E4644,Assumptions!$A$13:$A$18,0)),INDEX(Assumptions!$B$13:$B$18,MATCH(E4644,Assumptions!$A$13:$A$18,0))*F4644)),2)</f>
        <v>64.2</v>
      </c>
    </row>
    <row r="4645" customFormat="false" ht="15" hidden="false" customHeight="false" outlineLevel="0" collapsed="false">
      <c r="A4645" s="24" t="s">
        <v>5468</v>
      </c>
      <c r="B4645" s="39" t="n">
        <v>46123</v>
      </c>
      <c r="C4645" s="24" t="s">
        <v>380</v>
      </c>
      <c r="D4645" s="24" t="s">
        <v>826</v>
      </c>
      <c r="E4645" s="24" t="s">
        <v>109</v>
      </c>
      <c r="F4645" s="38" t="n">
        <v>21090</v>
      </c>
      <c r="G4645" s="42" t="n">
        <f aca="false">DATE(YEAR(B4645),MONTH(B4645),1)</f>
        <v>46113</v>
      </c>
      <c r="H4645" s="24" t="str">
        <f aca="false">INDEX(Customers!$B$2:$B$601,MATCH(C4645,Customers!$A$2:$A$601,0))</f>
        <v>Western</v>
      </c>
      <c r="I4645" s="43" t="n">
        <f aca="false">ROUND(MIN(INDEX(Assumptions!$D$13:$D$18,MATCH(E4645,Assumptions!$A$13:$A$18,0)),MAX(INDEX(Assumptions!$C$13:$C$18,MATCH(E4645,Assumptions!$A$13:$A$18,0)),INDEX(Assumptions!$B$13:$B$18,MATCH(E4645,Assumptions!$A$13:$A$18,0))*F4645)),2)</f>
        <v>40</v>
      </c>
    </row>
    <row r="4646" customFormat="false" ht="15" hidden="false" customHeight="false" outlineLevel="0" collapsed="false">
      <c r="A4646" s="24" t="s">
        <v>5469</v>
      </c>
      <c r="B4646" s="39" t="n">
        <v>46123</v>
      </c>
      <c r="C4646" s="24" t="s">
        <v>381</v>
      </c>
      <c r="D4646" s="24" t="s">
        <v>826</v>
      </c>
      <c r="E4646" s="24" t="s">
        <v>103</v>
      </c>
      <c r="F4646" s="38" t="n">
        <v>1540</v>
      </c>
      <c r="G4646" s="42" t="n">
        <f aca="false">DATE(YEAR(B4646),MONTH(B4646),1)</f>
        <v>46113</v>
      </c>
      <c r="H4646" s="24" t="str">
        <f aca="false">INDEX(Customers!$B$2:$B$601,MATCH(C4646,Customers!$A$2:$A$601,0))</f>
        <v>Rift Valley</v>
      </c>
      <c r="I4646" s="43" t="n">
        <f aca="false">ROUND(MIN(INDEX(Assumptions!$D$13:$D$18,MATCH(E4646,Assumptions!$A$13:$A$18,0)),MAX(INDEX(Assumptions!$C$13:$C$18,MATCH(E4646,Assumptions!$A$13:$A$18,0)),INDEX(Assumptions!$B$13:$B$18,MATCH(E4646,Assumptions!$A$13:$A$18,0))*F4646)),2)</f>
        <v>15.4</v>
      </c>
    </row>
    <row r="4647" customFormat="false" ht="15" hidden="false" customHeight="false" outlineLevel="0" collapsed="false">
      <c r="A4647" s="24" t="s">
        <v>5470</v>
      </c>
      <c r="B4647" s="39" t="n">
        <v>46123</v>
      </c>
      <c r="C4647" s="24" t="s">
        <v>386</v>
      </c>
      <c r="D4647" s="24" t="s">
        <v>826</v>
      </c>
      <c r="E4647" s="24" t="s">
        <v>111</v>
      </c>
      <c r="F4647" s="38" t="n">
        <v>500</v>
      </c>
      <c r="G4647" s="42" t="n">
        <f aca="false">DATE(YEAR(B4647),MONTH(B4647),1)</f>
        <v>46113</v>
      </c>
      <c r="H4647" s="24" t="str">
        <f aca="false">INDEX(Customers!$B$2:$B$601,MATCH(C4647,Customers!$A$2:$A$601,0))</f>
        <v>Nairobi</v>
      </c>
      <c r="I4647" s="43" t="n">
        <f aca="false">ROUND(MIN(INDEX(Assumptions!$D$13:$D$18,MATCH(E4647,Assumptions!$A$13:$A$18,0)),MAX(INDEX(Assumptions!$C$13:$C$18,MATCH(E4647,Assumptions!$A$13:$A$18,0)),INDEX(Assumptions!$B$13:$B$18,MATCH(E4647,Assumptions!$A$13:$A$18,0))*F4647)),2)</f>
        <v>20</v>
      </c>
    </row>
    <row r="4648" customFormat="false" ht="15" hidden="false" customHeight="false" outlineLevel="0" collapsed="false">
      <c r="A4648" s="24" t="s">
        <v>5471</v>
      </c>
      <c r="B4648" s="39" t="n">
        <v>46123</v>
      </c>
      <c r="C4648" s="24" t="s">
        <v>393</v>
      </c>
      <c r="D4648" s="24" t="s">
        <v>165</v>
      </c>
      <c r="E4648" s="24" t="s">
        <v>105</v>
      </c>
      <c r="F4648" s="38" t="n">
        <v>2640</v>
      </c>
      <c r="G4648" s="42" t="n">
        <f aca="false">DATE(YEAR(B4648),MONTH(B4648),1)</f>
        <v>46113</v>
      </c>
      <c r="H4648" s="24" t="str">
        <f aca="false">INDEX(Customers!$B$2:$B$601,MATCH(C4648,Customers!$A$2:$A$601,0))</f>
        <v>Rift Valley</v>
      </c>
      <c r="I4648" s="43" t="n">
        <f aca="false">ROUND(MIN(INDEX(Assumptions!$D$13:$D$18,MATCH(E4648,Assumptions!$A$13:$A$18,0)),MAX(INDEX(Assumptions!$C$13:$C$18,MATCH(E4648,Assumptions!$A$13:$A$18,0)),INDEX(Assumptions!$B$13:$B$18,MATCH(E4648,Assumptions!$A$13:$A$18,0))*F4648)),2)</f>
        <v>39.6</v>
      </c>
    </row>
    <row r="4649" customFormat="false" ht="15" hidden="false" customHeight="false" outlineLevel="0" collapsed="false">
      <c r="A4649" s="24" t="s">
        <v>5472</v>
      </c>
      <c r="B4649" s="39" t="n">
        <v>46123</v>
      </c>
      <c r="C4649" s="24" t="s">
        <v>414</v>
      </c>
      <c r="D4649" s="24" t="s">
        <v>173</v>
      </c>
      <c r="E4649" s="24" t="s">
        <v>105</v>
      </c>
      <c r="F4649" s="38" t="n">
        <v>3670</v>
      </c>
      <c r="G4649" s="42" t="n">
        <f aca="false">DATE(YEAR(B4649),MONTH(B4649),1)</f>
        <v>46113</v>
      </c>
      <c r="H4649" s="24" t="str">
        <f aca="false">INDEX(Customers!$B$2:$B$601,MATCH(C4649,Customers!$A$2:$A$601,0))</f>
        <v>Rift Valley</v>
      </c>
      <c r="I4649" s="43" t="n">
        <f aca="false">ROUND(MIN(INDEX(Assumptions!$D$13:$D$18,MATCH(E4649,Assumptions!$A$13:$A$18,0)),MAX(INDEX(Assumptions!$C$13:$C$18,MATCH(E4649,Assumptions!$A$13:$A$18,0)),INDEX(Assumptions!$B$13:$B$18,MATCH(E4649,Assumptions!$A$13:$A$18,0))*F4649)),2)</f>
        <v>55.05</v>
      </c>
    </row>
    <row r="4650" customFormat="false" ht="15" hidden="false" customHeight="false" outlineLevel="0" collapsed="false">
      <c r="A4650" s="24" t="s">
        <v>5473</v>
      </c>
      <c r="B4650" s="39" t="n">
        <v>46123</v>
      </c>
      <c r="C4650" s="24" t="s">
        <v>430</v>
      </c>
      <c r="D4650" s="24" t="s">
        <v>826</v>
      </c>
      <c r="E4650" s="24" t="s">
        <v>109</v>
      </c>
      <c r="F4650" s="38" t="n">
        <v>7830</v>
      </c>
      <c r="G4650" s="42" t="n">
        <f aca="false">DATE(YEAR(B4650),MONTH(B4650),1)</f>
        <v>46113</v>
      </c>
      <c r="H4650" s="24" t="str">
        <f aca="false">INDEX(Customers!$B$2:$B$601,MATCH(C4650,Customers!$A$2:$A$601,0))</f>
        <v>Western</v>
      </c>
      <c r="I4650" s="43" t="n">
        <f aca="false">ROUND(MIN(INDEX(Assumptions!$D$13:$D$18,MATCH(E4650,Assumptions!$A$13:$A$18,0)),MAX(INDEX(Assumptions!$C$13:$C$18,MATCH(E4650,Assumptions!$A$13:$A$18,0)),INDEX(Assumptions!$B$13:$B$18,MATCH(E4650,Assumptions!$A$13:$A$18,0))*F4650)),2)</f>
        <v>31.32</v>
      </c>
    </row>
    <row r="4651" customFormat="false" ht="15" hidden="false" customHeight="false" outlineLevel="0" collapsed="false">
      <c r="A4651" s="24" t="s">
        <v>5474</v>
      </c>
      <c r="B4651" s="39" t="n">
        <v>46123</v>
      </c>
      <c r="C4651" s="24" t="s">
        <v>440</v>
      </c>
      <c r="D4651" s="24" t="s">
        <v>826</v>
      </c>
      <c r="E4651" s="24" t="s">
        <v>111</v>
      </c>
      <c r="F4651" s="38" t="n">
        <v>200</v>
      </c>
      <c r="G4651" s="42" t="n">
        <f aca="false">DATE(YEAR(B4651),MONTH(B4651),1)</f>
        <v>46113</v>
      </c>
      <c r="H4651" s="24" t="str">
        <f aca="false">INDEX(Customers!$B$2:$B$601,MATCH(C4651,Customers!$A$2:$A$601,0))</f>
        <v>Nairobi</v>
      </c>
      <c r="I4651" s="43" t="n">
        <f aca="false">ROUND(MIN(INDEX(Assumptions!$D$13:$D$18,MATCH(E4651,Assumptions!$A$13:$A$18,0)),MAX(INDEX(Assumptions!$C$13:$C$18,MATCH(E4651,Assumptions!$A$13:$A$18,0)),INDEX(Assumptions!$B$13:$B$18,MATCH(E4651,Assumptions!$A$13:$A$18,0))*F4651)),2)</f>
        <v>8</v>
      </c>
    </row>
    <row r="4652" customFormat="false" ht="15" hidden="false" customHeight="false" outlineLevel="0" collapsed="false">
      <c r="A4652" s="24" t="s">
        <v>5475</v>
      </c>
      <c r="B4652" s="39" t="n">
        <v>46123</v>
      </c>
      <c r="C4652" s="24" t="s">
        <v>442</v>
      </c>
      <c r="D4652" s="24" t="s">
        <v>826</v>
      </c>
      <c r="E4652" s="24" t="s">
        <v>113</v>
      </c>
      <c r="F4652" s="38" t="n">
        <v>1000</v>
      </c>
      <c r="G4652" s="42" t="n">
        <f aca="false">DATE(YEAR(B4652),MONTH(B4652),1)</f>
        <v>46113</v>
      </c>
      <c r="H4652" s="24" t="str">
        <f aca="false">INDEX(Customers!$B$2:$B$601,MATCH(C4652,Customers!$A$2:$A$601,0))</f>
        <v>Rift Valley</v>
      </c>
      <c r="I4652" s="43" t="n">
        <f aca="false">ROUND(MIN(INDEX(Assumptions!$D$13:$D$18,MATCH(E4652,Assumptions!$A$13:$A$18,0)),MAX(INDEX(Assumptions!$C$13:$C$18,MATCH(E4652,Assumptions!$A$13:$A$18,0)),INDEX(Assumptions!$B$13:$B$18,MATCH(E4652,Assumptions!$A$13:$A$18,0))*F4652)),2)</f>
        <v>50</v>
      </c>
    </row>
    <row r="4653" customFormat="false" ht="15" hidden="false" customHeight="false" outlineLevel="0" collapsed="false">
      <c r="A4653" s="24" t="s">
        <v>5476</v>
      </c>
      <c r="B4653" s="39" t="n">
        <v>46123</v>
      </c>
      <c r="C4653" s="24" t="s">
        <v>461</v>
      </c>
      <c r="D4653" s="24" t="s">
        <v>826</v>
      </c>
      <c r="E4653" s="24" t="s">
        <v>103</v>
      </c>
      <c r="F4653" s="38" t="n">
        <v>510</v>
      </c>
      <c r="G4653" s="42" t="n">
        <f aca="false">DATE(YEAR(B4653),MONTH(B4653),1)</f>
        <v>46113</v>
      </c>
      <c r="H4653" s="24" t="str">
        <f aca="false">INDEX(Customers!$B$2:$B$601,MATCH(C4653,Customers!$A$2:$A$601,0))</f>
        <v>Western</v>
      </c>
      <c r="I4653" s="43" t="n">
        <f aca="false">ROUND(MIN(INDEX(Assumptions!$D$13:$D$18,MATCH(E4653,Assumptions!$A$13:$A$18,0)),MAX(INDEX(Assumptions!$C$13:$C$18,MATCH(E4653,Assumptions!$A$13:$A$18,0)),INDEX(Assumptions!$B$13:$B$18,MATCH(E4653,Assumptions!$A$13:$A$18,0))*F4653)),2)</f>
        <v>5.1</v>
      </c>
    </row>
    <row r="4654" customFormat="false" ht="15" hidden="false" customHeight="false" outlineLevel="0" collapsed="false">
      <c r="A4654" s="24" t="s">
        <v>5477</v>
      </c>
      <c r="B4654" s="39" t="n">
        <v>46123</v>
      </c>
      <c r="C4654" s="24" t="s">
        <v>492</v>
      </c>
      <c r="D4654" s="24" t="s">
        <v>207</v>
      </c>
      <c r="E4654" s="24" t="s">
        <v>107</v>
      </c>
      <c r="F4654" s="38" t="n">
        <v>1070</v>
      </c>
      <c r="G4654" s="42" t="n">
        <f aca="false">DATE(YEAR(B4654),MONTH(B4654),1)</f>
        <v>46113</v>
      </c>
      <c r="H4654" s="24" t="str">
        <f aca="false">INDEX(Customers!$B$2:$B$601,MATCH(C4654,Customers!$A$2:$A$601,0))</f>
        <v>Eastern</v>
      </c>
      <c r="I4654" s="43" t="n">
        <f aca="false">ROUND(MIN(INDEX(Assumptions!$D$13:$D$18,MATCH(E4654,Assumptions!$A$13:$A$18,0)),MAX(INDEX(Assumptions!$C$13:$C$18,MATCH(E4654,Assumptions!$A$13:$A$18,0)),INDEX(Assumptions!$B$13:$B$18,MATCH(E4654,Assumptions!$A$13:$A$18,0))*F4654)),2)</f>
        <v>0</v>
      </c>
    </row>
    <row r="4655" customFormat="false" ht="15" hidden="false" customHeight="false" outlineLevel="0" collapsed="false">
      <c r="A4655" s="24" t="s">
        <v>5478</v>
      </c>
      <c r="B4655" s="39" t="n">
        <v>46123</v>
      </c>
      <c r="C4655" s="24" t="s">
        <v>526</v>
      </c>
      <c r="D4655" s="24" t="s">
        <v>826</v>
      </c>
      <c r="E4655" s="24" t="s">
        <v>103</v>
      </c>
      <c r="F4655" s="38" t="n">
        <v>1570</v>
      </c>
      <c r="G4655" s="42" t="n">
        <f aca="false">DATE(YEAR(B4655),MONTH(B4655),1)</f>
        <v>46113</v>
      </c>
      <c r="H4655" s="24" t="str">
        <f aca="false">INDEX(Customers!$B$2:$B$601,MATCH(C4655,Customers!$A$2:$A$601,0))</f>
        <v>Central</v>
      </c>
      <c r="I4655" s="43" t="n">
        <f aca="false">ROUND(MIN(INDEX(Assumptions!$D$13:$D$18,MATCH(E4655,Assumptions!$A$13:$A$18,0)),MAX(INDEX(Assumptions!$C$13:$C$18,MATCH(E4655,Assumptions!$A$13:$A$18,0)),INDEX(Assumptions!$B$13:$B$18,MATCH(E4655,Assumptions!$A$13:$A$18,0))*F4655)),2)</f>
        <v>15.7</v>
      </c>
    </row>
    <row r="4656" customFormat="false" ht="15" hidden="false" customHeight="false" outlineLevel="0" collapsed="false">
      <c r="A4656" s="24" t="s">
        <v>5479</v>
      </c>
      <c r="B4656" s="39" t="n">
        <v>46123</v>
      </c>
      <c r="C4656" s="24" t="s">
        <v>532</v>
      </c>
      <c r="D4656" s="24" t="s">
        <v>826</v>
      </c>
      <c r="E4656" s="24" t="s">
        <v>103</v>
      </c>
      <c r="F4656" s="38" t="n">
        <v>270</v>
      </c>
      <c r="G4656" s="42" t="n">
        <f aca="false">DATE(YEAR(B4656),MONTH(B4656),1)</f>
        <v>46113</v>
      </c>
      <c r="H4656" s="24" t="str">
        <f aca="false">INDEX(Customers!$B$2:$B$601,MATCH(C4656,Customers!$A$2:$A$601,0))</f>
        <v>Western</v>
      </c>
      <c r="I4656" s="43" t="n">
        <f aca="false">ROUND(MIN(INDEX(Assumptions!$D$13:$D$18,MATCH(E4656,Assumptions!$A$13:$A$18,0)),MAX(INDEX(Assumptions!$C$13:$C$18,MATCH(E4656,Assumptions!$A$13:$A$18,0)),INDEX(Assumptions!$B$13:$B$18,MATCH(E4656,Assumptions!$A$13:$A$18,0))*F4656)),2)</f>
        <v>5</v>
      </c>
    </row>
    <row r="4657" customFormat="false" ht="15" hidden="false" customHeight="false" outlineLevel="0" collapsed="false">
      <c r="A4657" s="24" t="s">
        <v>5480</v>
      </c>
      <c r="B4657" s="39" t="n">
        <v>46123</v>
      </c>
      <c r="C4657" s="24" t="s">
        <v>541</v>
      </c>
      <c r="D4657" s="24" t="s">
        <v>826</v>
      </c>
      <c r="E4657" s="24" t="s">
        <v>111</v>
      </c>
      <c r="F4657" s="38" t="n">
        <v>50</v>
      </c>
      <c r="G4657" s="42" t="n">
        <f aca="false">DATE(YEAR(B4657),MONTH(B4657),1)</f>
        <v>46113</v>
      </c>
      <c r="H4657" s="24" t="str">
        <f aca="false">INDEX(Customers!$B$2:$B$601,MATCH(C4657,Customers!$A$2:$A$601,0))</f>
        <v>Western</v>
      </c>
      <c r="I4657" s="43" t="n">
        <f aca="false">ROUND(MIN(INDEX(Assumptions!$D$13:$D$18,MATCH(E4657,Assumptions!$A$13:$A$18,0)),MAX(INDEX(Assumptions!$C$13:$C$18,MATCH(E4657,Assumptions!$A$13:$A$18,0)),INDEX(Assumptions!$B$13:$B$18,MATCH(E4657,Assumptions!$A$13:$A$18,0))*F4657)),2)</f>
        <v>2</v>
      </c>
    </row>
    <row r="4658" customFormat="false" ht="15" hidden="false" customHeight="false" outlineLevel="0" collapsed="false">
      <c r="A4658" s="24" t="s">
        <v>5481</v>
      </c>
      <c r="B4658" s="39" t="n">
        <v>46123</v>
      </c>
      <c r="C4658" s="24" t="s">
        <v>543</v>
      </c>
      <c r="D4658" s="24" t="s">
        <v>826</v>
      </c>
      <c r="E4658" s="24" t="s">
        <v>103</v>
      </c>
      <c r="F4658" s="38" t="n">
        <v>3390</v>
      </c>
      <c r="G4658" s="42" t="n">
        <f aca="false">DATE(YEAR(B4658),MONTH(B4658),1)</f>
        <v>46113</v>
      </c>
      <c r="H4658" s="24" t="str">
        <f aca="false">INDEX(Customers!$B$2:$B$601,MATCH(C4658,Customers!$A$2:$A$601,0))</f>
        <v>Central</v>
      </c>
      <c r="I4658" s="43" t="n">
        <f aca="false">ROUND(MIN(INDEX(Assumptions!$D$13:$D$18,MATCH(E4658,Assumptions!$A$13:$A$18,0)),MAX(INDEX(Assumptions!$C$13:$C$18,MATCH(E4658,Assumptions!$A$13:$A$18,0)),INDEX(Assumptions!$B$13:$B$18,MATCH(E4658,Assumptions!$A$13:$A$18,0))*F4658)),2)</f>
        <v>33.9</v>
      </c>
    </row>
    <row r="4659" customFormat="false" ht="15" hidden="false" customHeight="false" outlineLevel="0" collapsed="false">
      <c r="A4659" s="24" t="s">
        <v>5482</v>
      </c>
      <c r="B4659" s="39" t="n">
        <v>46123</v>
      </c>
      <c r="C4659" s="24" t="s">
        <v>553</v>
      </c>
      <c r="D4659" s="24" t="s">
        <v>826</v>
      </c>
      <c r="E4659" s="24" t="s">
        <v>109</v>
      </c>
      <c r="F4659" s="38" t="n">
        <v>2420</v>
      </c>
      <c r="G4659" s="42" t="n">
        <f aca="false">DATE(YEAR(B4659),MONTH(B4659),1)</f>
        <v>46113</v>
      </c>
      <c r="H4659" s="24" t="str">
        <f aca="false">INDEX(Customers!$B$2:$B$601,MATCH(C4659,Customers!$A$2:$A$601,0))</f>
        <v>Central</v>
      </c>
      <c r="I4659" s="43" t="n">
        <f aca="false">ROUND(MIN(INDEX(Assumptions!$D$13:$D$18,MATCH(E4659,Assumptions!$A$13:$A$18,0)),MAX(INDEX(Assumptions!$C$13:$C$18,MATCH(E4659,Assumptions!$A$13:$A$18,0)),INDEX(Assumptions!$B$13:$B$18,MATCH(E4659,Assumptions!$A$13:$A$18,0))*F4659)),2)</f>
        <v>9.68</v>
      </c>
    </row>
    <row r="4660" customFormat="false" ht="15" hidden="false" customHeight="false" outlineLevel="0" collapsed="false">
      <c r="A4660" s="24" t="s">
        <v>5483</v>
      </c>
      <c r="B4660" s="39" t="n">
        <v>46123</v>
      </c>
      <c r="C4660" s="24" t="s">
        <v>556</v>
      </c>
      <c r="D4660" s="24" t="s">
        <v>826</v>
      </c>
      <c r="E4660" s="24" t="s">
        <v>109</v>
      </c>
      <c r="F4660" s="38" t="n">
        <v>7890</v>
      </c>
      <c r="G4660" s="42" t="n">
        <f aca="false">DATE(YEAR(B4660),MONTH(B4660),1)</f>
        <v>46113</v>
      </c>
      <c r="H4660" s="24" t="str">
        <f aca="false">INDEX(Customers!$B$2:$B$601,MATCH(C4660,Customers!$A$2:$A$601,0))</f>
        <v>Central</v>
      </c>
      <c r="I4660" s="43" t="n">
        <f aca="false">ROUND(MIN(INDEX(Assumptions!$D$13:$D$18,MATCH(E4660,Assumptions!$A$13:$A$18,0)),MAX(INDEX(Assumptions!$C$13:$C$18,MATCH(E4660,Assumptions!$A$13:$A$18,0)),INDEX(Assumptions!$B$13:$B$18,MATCH(E4660,Assumptions!$A$13:$A$18,0))*F4660)),2)</f>
        <v>31.56</v>
      </c>
    </row>
    <row r="4661" customFormat="false" ht="15" hidden="false" customHeight="false" outlineLevel="0" collapsed="false">
      <c r="A4661" s="24" t="s">
        <v>5484</v>
      </c>
      <c r="B4661" s="39" t="n">
        <v>46123</v>
      </c>
      <c r="C4661" s="24" t="s">
        <v>572</v>
      </c>
      <c r="D4661" s="24" t="s">
        <v>183</v>
      </c>
      <c r="E4661" s="24" t="s">
        <v>105</v>
      </c>
      <c r="F4661" s="38" t="n">
        <v>2290</v>
      </c>
      <c r="G4661" s="42" t="n">
        <f aca="false">DATE(YEAR(B4661),MONTH(B4661),1)</f>
        <v>46113</v>
      </c>
      <c r="H4661" s="24" t="str">
        <f aca="false">INDEX(Customers!$B$2:$B$601,MATCH(C4661,Customers!$A$2:$A$601,0))</f>
        <v>Coast</v>
      </c>
      <c r="I4661" s="43" t="n">
        <f aca="false">ROUND(MIN(INDEX(Assumptions!$D$13:$D$18,MATCH(E4661,Assumptions!$A$13:$A$18,0)),MAX(INDEX(Assumptions!$C$13:$C$18,MATCH(E4661,Assumptions!$A$13:$A$18,0)),INDEX(Assumptions!$B$13:$B$18,MATCH(E4661,Assumptions!$A$13:$A$18,0))*F4661)),2)</f>
        <v>34.35</v>
      </c>
    </row>
    <row r="4662" customFormat="false" ht="15" hidden="false" customHeight="false" outlineLevel="0" collapsed="false">
      <c r="A4662" s="24" t="s">
        <v>5485</v>
      </c>
      <c r="B4662" s="39" t="n">
        <v>46123</v>
      </c>
      <c r="C4662" s="24" t="s">
        <v>625</v>
      </c>
      <c r="D4662" s="24" t="s">
        <v>826</v>
      </c>
      <c r="E4662" s="24" t="s">
        <v>111</v>
      </c>
      <c r="F4662" s="38" t="n">
        <v>200</v>
      </c>
      <c r="G4662" s="42" t="n">
        <f aca="false">DATE(YEAR(B4662),MONTH(B4662),1)</f>
        <v>46113</v>
      </c>
      <c r="H4662" s="24" t="str">
        <f aca="false">INDEX(Customers!$B$2:$B$601,MATCH(C4662,Customers!$A$2:$A$601,0))</f>
        <v>Nairobi</v>
      </c>
      <c r="I4662" s="43" t="n">
        <f aca="false">ROUND(MIN(INDEX(Assumptions!$D$13:$D$18,MATCH(E4662,Assumptions!$A$13:$A$18,0)),MAX(INDEX(Assumptions!$C$13:$C$18,MATCH(E4662,Assumptions!$A$13:$A$18,0)),INDEX(Assumptions!$B$13:$B$18,MATCH(E4662,Assumptions!$A$13:$A$18,0))*F4662)),2)</f>
        <v>8</v>
      </c>
    </row>
    <row r="4663" customFormat="false" ht="15" hidden="false" customHeight="false" outlineLevel="0" collapsed="false">
      <c r="A4663" s="24" t="s">
        <v>5486</v>
      </c>
      <c r="B4663" s="39" t="n">
        <v>46123</v>
      </c>
      <c r="C4663" s="24" t="s">
        <v>639</v>
      </c>
      <c r="D4663" s="24" t="s">
        <v>150</v>
      </c>
      <c r="E4663" s="24" t="s">
        <v>107</v>
      </c>
      <c r="F4663" s="38" t="n">
        <v>1100</v>
      </c>
      <c r="G4663" s="42" t="n">
        <f aca="false">DATE(YEAR(B4663),MONTH(B4663),1)</f>
        <v>46113</v>
      </c>
      <c r="H4663" s="24" t="str">
        <f aca="false">INDEX(Customers!$B$2:$B$601,MATCH(C4663,Customers!$A$2:$A$601,0))</f>
        <v>Nairobi</v>
      </c>
      <c r="I4663" s="43" t="n">
        <f aca="false">ROUND(MIN(INDEX(Assumptions!$D$13:$D$18,MATCH(E4663,Assumptions!$A$13:$A$18,0)),MAX(INDEX(Assumptions!$C$13:$C$18,MATCH(E4663,Assumptions!$A$13:$A$18,0)),INDEX(Assumptions!$B$13:$B$18,MATCH(E4663,Assumptions!$A$13:$A$18,0))*F4663)),2)</f>
        <v>0</v>
      </c>
    </row>
    <row r="4664" customFormat="false" ht="15" hidden="false" customHeight="false" outlineLevel="0" collapsed="false">
      <c r="A4664" s="24" t="s">
        <v>5487</v>
      </c>
      <c r="B4664" s="39" t="n">
        <v>46123</v>
      </c>
      <c r="C4664" s="24" t="s">
        <v>686</v>
      </c>
      <c r="D4664" s="24" t="s">
        <v>826</v>
      </c>
      <c r="E4664" s="24" t="s">
        <v>109</v>
      </c>
      <c r="F4664" s="38" t="n">
        <v>990</v>
      </c>
      <c r="G4664" s="42" t="n">
        <f aca="false">DATE(YEAR(B4664),MONTH(B4664),1)</f>
        <v>46113</v>
      </c>
      <c r="H4664" s="24" t="str">
        <f aca="false">INDEX(Customers!$B$2:$B$601,MATCH(C4664,Customers!$A$2:$A$601,0))</f>
        <v>Nairobi</v>
      </c>
      <c r="I4664" s="43" t="n">
        <f aca="false">ROUND(MIN(INDEX(Assumptions!$D$13:$D$18,MATCH(E4664,Assumptions!$A$13:$A$18,0)),MAX(INDEX(Assumptions!$C$13:$C$18,MATCH(E4664,Assumptions!$A$13:$A$18,0)),INDEX(Assumptions!$B$13:$B$18,MATCH(E4664,Assumptions!$A$13:$A$18,0))*F4664)),2)</f>
        <v>3.96</v>
      </c>
    </row>
    <row r="4665" customFormat="false" ht="15" hidden="false" customHeight="false" outlineLevel="0" collapsed="false">
      <c r="A4665" s="24" t="s">
        <v>5488</v>
      </c>
      <c r="B4665" s="39" t="n">
        <v>46123</v>
      </c>
      <c r="C4665" s="24" t="s">
        <v>690</v>
      </c>
      <c r="D4665" s="24" t="s">
        <v>826</v>
      </c>
      <c r="E4665" s="24" t="s">
        <v>103</v>
      </c>
      <c r="F4665" s="38" t="n">
        <v>910</v>
      </c>
      <c r="G4665" s="42" t="n">
        <f aca="false">DATE(YEAR(B4665),MONTH(B4665),1)</f>
        <v>46113</v>
      </c>
      <c r="H4665" s="24" t="str">
        <f aca="false">INDEX(Customers!$B$2:$B$601,MATCH(C4665,Customers!$A$2:$A$601,0))</f>
        <v>Central</v>
      </c>
      <c r="I4665" s="43" t="n">
        <f aca="false">ROUND(MIN(INDEX(Assumptions!$D$13:$D$18,MATCH(E4665,Assumptions!$A$13:$A$18,0)),MAX(INDEX(Assumptions!$C$13:$C$18,MATCH(E4665,Assumptions!$A$13:$A$18,0)),INDEX(Assumptions!$B$13:$B$18,MATCH(E4665,Assumptions!$A$13:$A$18,0))*F4665)),2)</f>
        <v>9.1</v>
      </c>
    </row>
    <row r="4666" customFormat="false" ht="15" hidden="false" customHeight="false" outlineLevel="0" collapsed="false">
      <c r="A4666" s="24" t="s">
        <v>5489</v>
      </c>
      <c r="B4666" s="39" t="n">
        <v>46123</v>
      </c>
      <c r="C4666" s="24" t="s">
        <v>714</v>
      </c>
      <c r="D4666" s="24" t="s">
        <v>826</v>
      </c>
      <c r="E4666" s="24" t="s">
        <v>103</v>
      </c>
      <c r="F4666" s="38" t="n">
        <v>740</v>
      </c>
      <c r="G4666" s="42" t="n">
        <f aca="false">DATE(YEAR(B4666),MONTH(B4666),1)</f>
        <v>46113</v>
      </c>
      <c r="H4666" s="24" t="str">
        <f aca="false">INDEX(Customers!$B$2:$B$601,MATCH(C4666,Customers!$A$2:$A$601,0))</f>
        <v>Coast</v>
      </c>
      <c r="I4666" s="43" t="n">
        <f aca="false">ROUND(MIN(INDEX(Assumptions!$D$13:$D$18,MATCH(E4666,Assumptions!$A$13:$A$18,0)),MAX(INDEX(Assumptions!$C$13:$C$18,MATCH(E4666,Assumptions!$A$13:$A$18,0)),INDEX(Assumptions!$B$13:$B$18,MATCH(E4666,Assumptions!$A$13:$A$18,0))*F4666)),2)</f>
        <v>7.4</v>
      </c>
    </row>
    <row r="4667" customFormat="false" ht="15" hidden="false" customHeight="false" outlineLevel="0" collapsed="false">
      <c r="A4667" s="24" t="s">
        <v>5490</v>
      </c>
      <c r="B4667" s="39" t="n">
        <v>46123</v>
      </c>
      <c r="C4667" s="24" t="s">
        <v>760</v>
      </c>
      <c r="D4667" s="24" t="s">
        <v>826</v>
      </c>
      <c r="E4667" s="24" t="s">
        <v>103</v>
      </c>
      <c r="F4667" s="38" t="n">
        <v>1010</v>
      </c>
      <c r="G4667" s="42" t="n">
        <f aca="false">DATE(YEAR(B4667),MONTH(B4667),1)</f>
        <v>46113</v>
      </c>
      <c r="H4667" s="24" t="str">
        <f aca="false">INDEX(Customers!$B$2:$B$601,MATCH(C4667,Customers!$A$2:$A$601,0))</f>
        <v>Rift Valley</v>
      </c>
      <c r="I4667" s="43" t="n">
        <f aca="false">ROUND(MIN(INDEX(Assumptions!$D$13:$D$18,MATCH(E4667,Assumptions!$A$13:$A$18,0)),MAX(INDEX(Assumptions!$C$13:$C$18,MATCH(E4667,Assumptions!$A$13:$A$18,0)),INDEX(Assumptions!$B$13:$B$18,MATCH(E4667,Assumptions!$A$13:$A$18,0))*F4667)),2)</f>
        <v>10.1</v>
      </c>
    </row>
    <row r="4668" customFormat="false" ht="15" hidden="false" customHeight="false" outlineLevel="0" collapsed="false">
      <c r="A4668" s="24" t="s">
        <v>5491</v>
      </c>
      <c r="B4668" s="39" t="n">
        <v>46123</v>
      </c>
      <c r="C4668" s="24" t="s">
        <v>807</v>
      </c>
      <c r="D4668" s="24" t="s">
        <v>826</v>
      </c>
      <c r="E4668" s="24" t="s">
        <v>103</v>
      </c>
      <c r="F4668" s="38" t="n">
        <v>1430</v>
      </c>
      <c r="G4668" s="42" t="n">
        <f aca="false">DATE(YEAR(B4668),MONTH(B4668),1)</f>
        <v>46113</v>
      </c>
      <c r="H4668" s="24" t="str">
        <f aca="false">INDEX(Customers!$B$2:$B$601,MATCH(C4668,Customers!$A$2:$A$601,0))</f>
        <v>Nairobi</v>
      </c>
      <c r="I4668" s="43" t="n">
        <f aca="false">ROUND(MIN(INDEX(Assumptions!$D$13:$D$18,MATCH(E4668,Assumptions!$A$13:$A$18,0)),MAX(INDEX(Assumptions!$C$13:$C$18,MATCH(E4668,Assumptions!$A$13:$A$18,0)),INDEX(Assumptions!$B$13:$B$18,MATCH(E4668,Assumptions!$A$13:$A$18,0))*F4668)),2)</f>
        <v>14.3</v>
      </c>
    </row>
    <row r="4669" customFormat="false" ht="15" hidden="false" customHeight="false" outlineLevel="0" collapsed="false">
      <c r="A4669" s="24" t="s">
        <v>5492</v>
      </c>
      <c r="B4669" s="39" t="n">
        <v>46123</v>
      </c>
      <c r="C4669" s="24" t="s">
        <v>807</v>
      </c>
      <c r="D4669" s="24" t="s">
        <v>162</v>
      </c>
      <c r="E4669" s="24" t="s">
        <v>107</v>
      </c>
      <c r="F4669" s="38" t="n">
        <v>69040</v>
      </c>
      <c r="G4669" s="42" t="n">
        <f aca="false">DATE(YEAR(B4669),MONTH(B4669),1)</f>
        <v>46113</v>
      </c>
      <c r="H4669" s="24" t="str">
        <f aca="false">INDEX(Customers!$B$2:$B$601,MATCH(C4669,Customers!$A$2:$A$601,0))</f>
        <v>Nairobi</v>
      </c>
      <c r="I4669" s="43" t="n">
        <f aca="false">ROUND(MIN(INDEX(Assumptions!$D$13:$D$18,MATCH(E4669,Assumptions!$A$13:$A$18,0)),MAX(INDEX(Assumptions!$C$13:$C$18,MATCH(E4669,Assumptions!$A$13:$A$18,0)),INDEX(Assumptions!$B$13:$B$18,MATCH(E4669,Assumptions!$A$13:$A$18,0))*F4669)),2)</f>
        <v>0</v>
      </c>
    </row>
    <row r="4670" customFormat="false" ht="15" hidden="false" customHeight="false" outlineLevel="0" collapsed="false">
      <c r="A4670" s="24" t="s">
        <v>5493</v>
      </c>
      <c r="B4670" s="39" t="n">
        <v>46124</v>
      </c>
      <c r="C4670" s="24" t="s">
        <v>225</v>
      </c>
      <c r="D4670" s="24" t="s">
        <v>206</v>
      </c>
      <c r="E4670" s="24" t="s">
        <v>107</v>
      </c>
      <c r="F4670" s="38" t="n">
        <v>13640</v>
      </c>
      <c r="G4670" s="42" t="n">
        <f aca="false">DATE(YEAR(B4670),MONTH(B4670),1)</f>
        <v>46113</v>
      </c>
      <c r="H4670" s="24" t="str">
        <f aca="false">INDEX(Customers!$B$2:$B$601,MATCH(C4670,Customers!$A$2:$A$601,0))</f>
        <v>Eastern</v>
      </c>
      <c r="I4670" s="43" t="n">
        <f aca="false">ROUND(MIN(INDEX(Assumptions!$D$13:$D$18,MATCH(E4670,Assumptions!$A$13:$A$18,0)),MAX(INDEX(Assumptions!$C$13:$C$18,MATCH(E4670,Assumptions!$A$13:$A$18,0)),INDEX(Assumptions!$B$13:$B$18,MATCH(E4670,Assumptions!$A$13:$A$18,0))*F4670)),2)</f>
        <v>0</v>
      </c>
    </row>
    <row r="4671" customFormat="false" ht="15" hidden="false" customHeight="false" outlineLevel="0" collapsed="false">
      <c r="A4671" s="24" t="s">
        <v>5494</v>
      </c>
      <c r="B4671" s="39" t="n">
        <v>46124</v>
      </c>
      <c r="C4671" s="24" t="s">
        <v>233</v>
      </c>
      <c r="D4671" s="24" t="s">
        <v>826</v>
      </c>
      <c r="E4671" s="24" t="s">
        <v>103</v>
      </c>
      <c r="F4671" s="38" t="n">
        <v>6720</v>
      </c>
      <c r="G4671" s="42" t="n">
        <f aca="false">DATE(YEAR(B4671),MONTH(B4671),1)</f>
        <v>46113</v>
      </c>
      <c r="H4671" s="24" t="str">
        <f aca="false">INDEX(Customers!$B$2:$B$601,MATCH(C4671,Customers!$A$2:$A$601,0))</f>
        <v>Western</v>
      </c>
      <c r="I4671" s="43" t="n">
        <f aca="false">ROUND(MIN(INDEX(Assumptions!$D$13:$D$18,MATCH(E4671,Assumptions!$A$13:$A$18,0)),MAX(INDEX(Assumptions!$C$13:$C$18,MATCH(E4671,Assumptions!$A$13:$A$18,0)),INDEX(Assumptions!$B$13:$B$18,MATCH(E4671,Assumptions!$A$13:$A$18,0))*F4671)),2)</f>
        <v>67.2</v>
      </c>
    </row>
    <row r="4672" customFormat="false" ht="15" hidden="false" customHeight="false" outlineLevel="0" collapsed="false">
      <c r="A4672" s="24" t="s">
        <v>5495</v>
      </c>
      <c r="B4672" s="39" t="n">
        <v>46124</v>
      </c>
      <c r="C4672" s="24" t="s">
        <v>287</v>
      </c>
      <c r="D4672" s="24" t="s">
        <v>826</v>
      </c>
      <c r="E4672" s="24" t="s">
        <v>109</v>
      </c>
      <c r="F4672" s="38" t="n">
        <v>8110</v>
      </c>
      <c r="G4672" s="42" t="n">
        <f aca="false">DATE(YEAR(B4672),MONTH(B4672),1)</f>
        <v>46113</v>
      </c>
      <c r="H4672" s="24" t="str">
        <f aca="false">INDEX(Customers!$B$2:$B$601,MATCH(C4672,Customers!$A$2:$A$601,0))</f>
        <v>Nairobi</v>
      </c>
      <c r="I4672" s="43" t="n">
        <f aca="false">ROUND(MIN(INDEX(Assumptions!$D$13:$D$18,MATCH(E4672,Assumptions!$A$13:$A$18,0)),MAX(INDEX(Assumptions!$C$13:$C$18,MATCH(E4672,Assumptions!$A$13:$A$18,0)),INDEX(Assumptions!$B$13:$B$18,MATCH(E4672,Assumptions!$A$13:$A$18,0))*F4672)),2)</f>
        <v>32.44</v>
      </c>
    </row>
    <row r="4673" customFormat="false" ht="15" hidden="false" customHeight="false" outlineLevel="0" collapsed="false">
      <c r="A4673" s="24" t="s">
        <v>5496</v>
      </c>
      <c r="B4673" s="39" t="n">
        <v>46124</v>
      </c>
      <c r="C4673" s="24" t="s">
        <v>294</v>
      </c>
      <c r="D4673" s="24" t="s">
        <v>826</v>
      </c>
      <c r="E4673" s="24" t="s">
        <v>103</v>
      </c>
      <c r="F4673" s="38" t="n">
        <v>830</v>
      </c>
      <c r="G4673" s="42" t="n">
        <f aca="false">DATE(YEAR(B4673),MONTH(B4673),1)</f>
        <v>46113</v>
      </c>
      <c r="H4673" s="24" t="str">
        <f aca="false">INDEX(Customers!$B$2:$B$601,MATCH(C4673,Customers!$A$2:$A$601,0))</f>
        <v>Eastern</v>
      </c>
      <c r="I4673" s="43" t="n">
        <f aca="false">ROUND(MIN(INDEX(Assumptions!$D$13:$D$18,MATCH(E4673,Assumptions!$A$13:$A$18,0)),MAX(INDEX(Assumptions!$C$13:$C$18,MATCH(E4673,Assumptions!$A$13:$A$18,0)),INDEX(Assumptions!$B$13:$B$18,MATCH(E4673,Assumptions!$A$13:$A$18,0))*F4673)),2)</f>
        <v>8.3</v>
      </c>
    </row>
    <row r="4674" customFormat="false" ht="15" hidden="false" customHeight="false" outlineLevel="0" collapsed="false">
      <c r="A4674" s="24" t="s">
        <v>5497</v>
      </c>
      <c r="B4674" s="39" t="n">
        <v>46124</v>
      </c>
      <c r="C4674" s="24" t="s">
        <v>308</v>
      </c>
      <c r="D4674" s="24" t="s">
        <v>826</v>
      </c>
      <c r="E4674" s="24" t="s">
        <v>109</v>
      </c>
      <c r="F4674" s="38" t="n">
        <v>5930</v>
      </c>
      <c r="G4674" s="42" t="n">
        <f aca="false">DATE(YEAR(B4674),MONTH(B4674),1)</f>
        <v>46113</v>
      </c>
      <c r="H4674" s="24" t="str">
        <f aca="false">INDEX(Customers!$B$2:$B$601,MATCH(C4674,Customers!$A$2:$A$601,0))</f>
        <v>Rift Valley</v>
      </c>
      <c r="I4674" s="43" t="n">
        <f aca="false">ROUND(MIN(INDEX(Assumptions!$D$13:$D$18,MATCH(E4674,Assumptions!$A$13:$A$18,0)),MAX(INDEX(Assumptions!$C$13:$C$18,MATCH(E4674,Assumptions!$A$13:$A$18,0)),INDEX(Assumptions!$B$13:$B$18,MATCH(E4674,Assumptions!$A$13:$A$18,0))*F4674)),2)</f>
        <v>23.72</v>
      </c>
    </row>
    <row r="4675" customFormat="false" ht="15" hidden="false" customHeight="false" outlineLevel="0" collapsed="false">
      <c r="A4675" s="24" t="s">
        <v>5498</v>
      </c>
      <c r="B4675" s="39" t="n">
        <v>46124</v>
      </c>
      <c r="C4675" s="24" t="s">
        <v>310</v>
      </c>
      <c r="D4675" s="24" t="s">
        <v>205</v>
      </c>
      <c r="E4675" s="24" t="s">
        <v>107</v>
      </c>
      <c r="F4675" s="38" t="n">
        <v>6820</v>
      </c>
      <c r="G4675" s="42" t="n">
        <f aca="false">DATE(YEAR(B4675),MONTH(B4675),1)</f>
        <v>46113</v>
      </c>
      <c r="H4675" s="24" t="str">
        <f aca="false">INDEX(Customers!$B$2:$B$601,MATCH(C4675,Customers!$A$2:$A$601,0))</f>
        <v>Eastern</v>
      </c>
      <c r="I4675" s="43" t="n">
        <f aca="false">ROUND(MIN(INDEX(Assumptions!$D$13:$D$18,MATCH(E4675,Assumptions!$A$13:$A$18,0)),MAX(INDEX(Assumptions!$C$13:$C$18,MATCH(E4675,Assumptions!$A$13:$A$18,0)),INDEX(Assumptions!$B$13:$B$18,MATCH(E4675,Assumptions!$A$13:$A$18,0))*F4675)),2)</f>
        <v>0</v>
      </c>
    </row>
    <row r="4676" customFormat="false" ht="15" hidden="false" customHeight="false" outlineLevel="0" collapsed="false">
      <c r="A4676" s="24" t="s">
        <v>5499</v>
      </c>
      <c r="B4676" s="39" t="n">
        <v>46124</v>
      </c>
      <c r="C4676" s="24" t="s">
        <v>321</v>
      </c>
      <c r="D4676" s="24" t="s">
        <v>826</v>
      </c>
      <c r="E4676" s="24" t="s">
        <v>109</v>
      </c>
      <c r="F4676" s="38" t="n">
        <v>1360</v>
      </c>
      <c r="G4676" s="42" t="n">
        <f aca="false">DATE(YEAR(B4676),MONTH(B4676),1)</f>
        <v>46113</v>
      </c>
      <c r="H4676" s="24" t="str">
        <f aca="false">INDEX(Customers!$B$2:$B$601,MATCH(C4676,Customers!$A$2:$A$601,0))</f>
        <v>Western</v>
      </c>
      <c r="I4676" s="43" t="n">
        <f aca="false">ROUND(MIN(INDEX(Assumptions!$D$13:$D$18,MATCH(E4676,Assumptions!$A$13:$A$18,0)),MAX(INDEX(Assumptions!$C$13:$C$18,MATCH(E4676,Assumptions!$A$13:$A$18,0)),INDEX(Assumptions!$B$13:$B$18,MATCH(E4676,Assumptions!$A$13:$A$18,0))*F4676)),2)</f>
        <v>5.44</v>
      </c>
    </row>
    <row r="4677" customFormat="false" ht="15" hidden="false" customHeight="false" outlineLevel="0" collapsed="false">
      <c r="A4677" s="24" t="s">
        <v>5500</v>
      </c>
      <c r="B4677" s="39" t="n">
        <v>46124</v>
      </c>
      <c r="C4677" s="24" t="s">
        <v>322</v>
      </c>
      <c r="D4677" s="24" t="s">
        <v>826</v>
      </c>
      <c r="E4677" s="24" t="s">
        <v>111</v>
      </c>
      <c r="F4677" s="38" t="n">
        <v>20</v>
      </c>
      <c r="G4677" s="42" t="n">
        <f aca="false">DATE(YEAR(B4677),MONTH(B4677),1)</f>
        <v>46113</v>
      </c>
      <c r="H4677" s="24" t="str">
        <f aca="false">INDEX(Customers!$B$2:$B$601,MATCH(C4677,Customers!$A$2:$A$601,0))</f>
        <v>Nairobi</v>
      </c>
      <c r="I4677" s="43" t="n">
        <f aca="false">ROUND(MIN(INDEX(Assumptions!$D$13:$D$18,MATCH(E4677,Assumptions!$A$13:$A$18,0)),MAX(INDEX(Assumptions!$C$13:$C$18,MATCH(E4677,Assumptions!$A$13:$A$18,0)),INDEX(Assumptions!$B$13:$B$18,MATCH(E4677,Assumptions!$A$13:$A$18,0))*F4677)),2)</f>
        <v>0.8</v>
      </c>
    </row>
    <row r="4678" customFormat="false" ht="15" hidden="false" customHeight="false" outlineLevel="0" collapsed="false">
      <c r="A4678" s="24" t="s">
        <v>5501</v>
      </c>
      <c r="B4678" s="39" t="n">
        <v>46124</v>
      </c>
      <c r="C4678" s="24" t="s">
        <v>326</v>
      </c>
      <c r="D4678" s="24" t="s">
        <v>826</v>
      </c>
      <c r="E4678" s="24" t="s">
        <v>111</v>
      </c>
      <c r="F4678" s="38" t="n">
        <v>500</v>
      </c>
      <c r="G4678" s="42" t="n">
        <f aca="false">DATE(YEAR(B4678),MONTH(B4678),1)</f>
        <v>46113</v>
      </c>
      <c r="H4678" s="24" t="str">
        <f aca="false">INDEX(Customers!$B$2:$B$601,MATCH(C4678,Customers!$A$2:$A$601,0))</f>
        <v>Nairobi</v>
      </c>
      <c r="I4678" s="43" t="n">
        <f aca="false">ROUND(MIN(INDEX(Assumptions!$D$13:$D$18,MATCH(E4678,Assumptions!$A$13:$A$18,0)),MAX(INDEX(Assumptions!$C$13:$C$18,MATCH(E4678,Assumptions!$A$13:$A$18,0)),INDEX(Assumptions!$B$13:$B$18,MATCH(E4678,Assumptions!$A$13:$A$18,0))*F4678)),2)</f>
        <v>20</v>
      </c>
    </row>
    <row r="4679" customFormat="false" ht="15" hidden="false" customHeight="false" outlineLevel="0" collapsed="false">
      <c r="A4679" s="24" t="s">
        <v>5502</v>
      </c>
      <c r="B4679" s="39" t="n">
        <v>46124</v>
      </c>
      <c r="C4679" s="24" t="s">
        <v>358</v>
      </c>
      <c r="D4679" s="24" t="s">
        <v>826</v>
      </c>
      <c r="E4679" s="24" t="s">
        <v>103</v>
      </c>
      <c r="F4679" s="38" t="n">
        <v>290</v>
      </c>
      <c r="G4679" s="42" t="n">
        <f aca="false">DATE(YEAR(B4679),MONTH(B4679),1)</f>
        <v>46113</v>
      </c>
      <c r="H4679" s="24" t="str">
        <f aca="false">INDEX(Customers!$B$2:$B$601,MATCH(C4679,Customers!$A$2:$A$601,0))</f>
        <v>Western</v>
      </c>
      <c r="I4679" s="43" t="n">
        <f aca="false">ROUND(MIN(INDEX(Assumptions!$D$13:$D$18,MATCH(E4679,Assumptions!$A$13:$A$18,0)),MAX(INDEX(Assumptions!$C$13:$C$18,MATCH(E4679,Assumptions!$A$13:$A$18,0)),INDEX(Assumptions!$B$13:$B$18,MATCH(E4679,Assumptions!$A$13:$A$18,0))*F4679)),2)</f>
        <v>5</v>
      </c>
    </row>
    <row r="4680" customFormat="false" ht="15" hidden="false" customHeight="false" outlineLevel="0" collapsed="false">
      <c r="A4680" s="24" t="s">
        <v>5503</v>
      </c>
      <c r="B4680" s="39" t="n">
        <v>46124</v>
      </c>
      <c r="C4680" s="24" t="s">
        <v>395</v>
      </c>
      <c r="D4680" s="24" t="s">
        <v>826</v>
      </c>
      <c r="E4680" s="24" t="s">
        <v>111</v>
      </c>
      <c r="F4680" s="38" t="n">
        <v>50</v>
      </c>
      <c r="G4680" s="42" t="n">
        <f aca="false">DATE(YEAR(B4680),MONTH(B4680),1)</f>
        <v>46113</v>
      </c>
      <c r="H4680" s="24" t="str">
        <f aca="false">INDEX(Customers!$B$2:$B$601,MATCH(C4680,Customers!$A$2:$A$601,0))</f>
        <v>Eastern</v>
      </c>
      <c r="I4680" s="43" t="n">
        <f aca="false">ROUND(MIN(INDEX(Assumptions!$D$13:$D$18,MATCH(E4680,Assumptions!$A$13:$A$18,0)),MAX(INDEX(Assumptions!$C$13:$C$18,MATCH(E4680,Assumptions!$A$13:$A$18,0)),INDEX(Assumptions!$B$13:$B$18,MATCH(E4680,Assumptions!$A$13:$A$18,0))*F4680)),2)</f>
        <v>2</v>
      </c>
    </row>
    <row r="4681" customFormat="false" ht="15" hidden="false" customHeight="false" outlineLevel="0" collapsed="false">
      <c r="A4681" s="24" t="s">
        <v>5504</v>
      </c>
      <c r="B4681" s="39" t="n">
        <v>46124</v>
      </c>
      <c r="C4681" s="24" t="s">
        <v>397</v>
      </c>
      <c r="D4681" s="24" t="s">
        <v>826</v>
      </c>
      <c r="E4681" s="24" t="s">
        <v>113</v>
      </c>
      <c r="F4681" s="38" t="n">
        <v>2000</v>
      </c>
      <c r="G4681" s="42" t="n">
        <f aca="false">DATE(YEAR(B4681),MONTH(B4681),1)</f>
        <v>46113</v>
      </c>
      <c r="H4681" s="24" t="str">
        <f aca="false">INDEX(Customers!$B$2:$B$601,MATCH(C4681,Customers!$A$2:$A$601,0))</f>
        <v>Western</v>
      </c>
      <c r="I4681" s="43" t="n">
        <f aca="false">ROUND(MIN(INDEX(Assumptions!$D$13:$D$18,MATCH(E4681,Assumptions!$A$13:$A$18,0)),MAX(INDEX(Assumptions!$C$13:$C$18,MATCH(E4681,Assumptions!$A$13:$A$18,0)),INDEX(Assumptions!$B$13:$B$18,MATCH(E4681,Assumptions!$A$13:$A$18,0))*F4681)),2)</f>
        <v>100</v>
      </c>
    </row>
    <row r="4682" customFormat="false" ht="15" hidden="false" customHeight="false" outlineLevel="0" collapsed="false">
      <c r="A4682" s="24" t="s">
        <v>5505</v>
      </c>
      <c r="B4682" s="39" t="n">
        <v>46124</v>
      </c>
      <c r="C4682" s="24" t="s">
        <v>409</v>
      </c>
      <c r="D4682" s="24" t="s">
        <v>826</v>
      </c>
      <c r="E4682" s="24" t="s">
        <v>103</v>
      </c>
      <c r="F4682" s="38" t="n">
        <v>690</v>
      </c>
      <c r="G4682" s="42" t="n">
        <f aca="false">DATE(YEAR(B4682),MONTH(B4682),1)</f>
        <v>46113</v>
      </c>
      <c r="H4682" s="24" t="str">
        <f aca="false">INDEX(Customers!$B$2:$B$601,MATCH(C4682,Customers!$A$2:$A$601,0))</f>
        <v>Coast</v>
      </c>
      <c r="I4682" s="43" t="n">
        <f aca="false">ROUND(MIN(INDEX(Assumptions!$D$13:$D$18,MATCH(E4682,Assumptions!$A$13:$A$18,0)),MAX(INDEX(Assumptions!$C$13:$C$18,MATCH(E4682,Assumptions!$A$13:$A$18,0)),INDEX(Assumptions!$B$13:$B$18,MATCH(E4682,Assumptions!$A$13:$A$18,0))*F4682)),2)</f>
        <v>6.9</v>
      </c>
    </row>
    <row r="4683" customFormat="false" ht="15" hidden="false" customHeight="false" outlineLevel="0" collapsed="false">
      <c r="A4683" s="24" t="s">
        <v>5506</v>
      </c>
      <c r="B4683" s="39" t="n">
        <v>46124</v>
      </c>
      <c r="C4683" s="24" t="s">
        <v>466</v>
      </c>
      <c r="D4683" s="24" t="s">
        <v>826</v>
      </c>
      <c r="E4683" s="24" t="s">
        <v>113</v>
      </c>
      <c r="F4683" s="38" t="n">
        <v>250</v>
      </c>
      <c r="G4683" s="42" t="n">
        <f aca="false">DATE(YEAR(B4683),MONTH(B4683),1)</f>
        <v>46113</v>
      </c>
      <c r="H4683" s="24" t="str">
        <f aca="false">INDEX(Customers!$B$2:$B$601,MATCH(C4683,Customers!$A$2:$A$601,0))</f>
        <v>Nairobi</v>
      </c>
      <c r="I4683" s="43" t="n">
        <f aca="false">ROUND(MIN(INDEX(Assumptions!$D$13:$D$18,MATCH(E4683,Assumptions!$A$13:$A$18,0)),MAX(INDEX(Assumptions!$C$13:$C$18,MATCH(E4683,Assumptions!$A$13:$A$18,0)),INDEX(Assumptions!$B$13:$B$18,MATCH(E4683,Assumptions!$A$13:$A$18,0))*F4683)),2)</f>
        <v>12.5</v>
      </c>
    </row>
    <row r="4684" customFormat="false" ht="15" hidden="false" customHeight="false" outlineLevel="0" collapsed="false">
      <c r="A4684" s="24" t="s">
        <v>5507</v>
      </c>
      <c r="B4684" s="39" t="n">
        <v>46124</v>
      </c>
      <c r="C4684" s="24" t="s">
        <v>469</v>
      </c>
      <c r="D4684" s="24" t="s">
        <v>826</v>
      </c>
      <c r="E4684" s="24" t="s">
        <v>103</v>
      </c>
      <c r="F4684" s="38" t="n">
        <v>1050</v>
      </c>
      <c r="G4684" s="42" t="n">
        <f aca="false">DATE(YEAR(B4684),MONTH(B4684),1)</f>
        <v>46113</v>
      </c>
      <c r="H4684" s="24" t="str">
        <f aca="false">INDEX(Customers!$B$2:$B$601,MATCH(C4684,Customers!$A$2:$A$601,0))</f>
        <v>Nairobi</v>
      </c>
      <c r="I4684" s="43" t="n">
        <f aca="false">ROUND(MIN(INDEX(Assumptions!$D$13:$D$18,MATCH(E4684,Assumptions!$A$13:$A$18,0)),MAX(INDEX(Assumptions!$C$13:$C$18,MATCH(E4684,Assumptions!$A$13:$A$18,0)),INDEX(Assumptions!$B$13:$B$18,MATCH(E4684,Assumptions!$A$13:$A$18,0))*F4684)),2)</f>
        <v>10.5</v>
      </c>
    </row>
    <row r="4685" customFormat="false" ht="15" hidden="false" customHeight="false" outlineLevel="0" collapsed="false">
      <c r="A4685" s="24" t="s">
        <v>5508</v>
      </c>
      <c r="B4685" s="39" t="n">
        <v>46124</v>
      </c>
      <c r="C4685" s="24" t="s">
        <v>487</v>
      </c>
      <c r="D4685" s="24" t="s">
        <v>175</v>
      </c>
      <c r="E4685" s="24" t="s">
        <v>105</v>
      </c>
      <c r="F4685" s="38" t="n">
        <v>2600</v>
      </c>
      <c r="G4685" s="42" t="n">
        <f aca="false">DATE(YEAR(B4685),MONTH(B4685),1)</f>
        <v>46113</v>
      </c>
      <c r="H4685" s="24" t="str">
        <f aca="false">INDEX(Customers!$B$2:$B$601,MATCH(C4685,Customers!$A$2:$A$601,0))</f>
        <v>Rift Valley</v>
      </c>
      <c r="I4685" s="43" t="n">
        <f aca="false">ROUND(MIN(INDEX(Assumptions!$D$13:$D$18,MATCH(E4685,Assumptions!$A$13:$A$18,0)),MAX(INDEX(Assumptions!$C$13:$C$18,MATCH(E4685,Assumptions!$A$13:$A$18,0)),INDEX(Assumptions!$B$13:$B$18,MATCH(E4685,Assumptions!$A$13:$A$18,0))*F4685)),2)</f>
        <v>39</v>
      </c>
    </row>
    <row r="4686" customFormat="false" ht="15" hidden="false" customHeight="false" outlineLevel="0" collapsed="false">
      <c r="A4686" s="24" t="s">
        <v>5509</v>
      </c>
      <c r="B4686" s="39" t="n">
        <v>46124</v>
      </c>
      <c r="C4686" s="24" t="s">
        <v>503</v>
      </c>
      <c r="D4686" s="24" t="s">
        <v>156</v>
      </c>
      <c r="E4686" s="24" t="s">
        <v>107</v>
      </c>
      <c r="F4686" s="38" t="n">
        <v>2940</v>
      </c>
      <c r="G4686" s="42" t="n">
        <f aca="false">DATE(YEAR(B4686),MONTH(B4686),1)</f>
        <v>46113</v>
      </c>
      <c r="H4686" s="24" t="str">
        <f aca="false">INDEX(Customers!$B$2:$B$601,MATCH(C4686,Customers!$A$2:$A$601,0))</f>
        <v>Nairobi</v>
      </c>
      <c r="I4686" s="43" t="n">
        <f aca="false">ROUND(MIN(INDEX(Assumptions!$D$13:$D$18,MATCH(E4686,Assumptions!$A$13:$A$18,0)),MAX(INDEX(Assumptions!$C$13:$C$18,MATCH(E4686,Assumptions!$A$13:$A$18,0)),INDEX(Assumptions!$B$13:$B$18,MATCH(E4686,Assumptions!$A$13:$A$18,0))*F4686)),2)</f>
        <v>0</v>
      </c>
    </row>
    <row r="4687" customFormat="false" ht="15" hidden="false" customHeight="false" outlineLevel="0" collapsed="false">
      <c r="A4687" s="24" t="s">
        <v>5510</v>
      </c>
      <c r="B4687" s="39" t="n">
        <v>46124</v>
      </c>
      <c r="C4687" s="24" t="s">
        <v>504</v>
      </c>
      <c r="D4687" s="24" t="s">
        <v>826</v>
      </c>
      <c r="E4687" s="24" t="s">
        <v>113</v>
      </c>
      <c r="F4687" s="38" t="n">
        <v>250</v>
      </c>
      <c r="G4687" s="42" t="n">
        <f aca="false">DATE(YEAR(B4687),MONTH(B4687),1)</f>
        <v>46113</v>
      </c>
      <c r="H4687" s="24" t="str">
        <f aca="false">INDEX(Customers!$B$2:$B$601,MATCH(C4687,Customers!$A$2:$A$601,0))</f>
        <v>Coast</v>
      </c>
      <c r="I4687" s="43" t="n">
        <f aca="false">ROUND(MIN(INDEX(Assumptions!$D$13:$D$18,MATCH(E4687,Assumptions!$A$13:$A$18,0)),MAX(INDEX(Assumptions!$C$13:$C$18,MATCH(E4687,Assumptions!$A$13:$A$18,0)),INDEX(Assumptions!$B$13:$B$18,MATCH(E4687,Assumptions!$A$13:$A$18,0))*F4687)),2)</f>
        <v>12.5</v>
      </c>
    </row>
    <row r="4688" customFormat="false" ht="15" hidden="false" customHeight="false" outlineLevel="0" collapsed="false">
      <c r="A4688" s="24" t="s">
        <v>5511</v>
      </c>
      <c r="B4688" s="39" t="n">
        <v>46124</v>
      </c>
      <c r="C4688" s="24" t="s">
        <v>508</v>
      </c>
      <c r="D4688" s="24" t="s">
        <v>194</v>
      </c>
      <c r="E4688" s="24" t="s">
        <v>105</v>
      </c>
      <c r="F4688" s="38" t="n">
        <v>27680</v>
      </c>
      <c r="G4688" s="42" t="n">
        <f aca="false">DATE(YEAR(B4688),MONTH(B4688),1)</f>
        <v>46113</v>
      </c>
      <c r="H4688" s="24" t="str">
        <f aca="false">INDEX(Customers!$B$2:$B$601,MATCH(C4688,Customers!$A$2:$A$601,0))</f>
        <v>Eastern</v>
      </c>
      <c r="I4688" s="43" t="n">
        <f aca="false">ROUND(MIN(INDEX(Assumptions!$D$13:$D$18,MATCH(E4688,Assumptions!$A$13:$A$18,0)),MAX(INDEX(Assumptions!$C$13:$C$18,MATCH(E4688,Assumptions!$A$13:$A$18,0)),INDEX(Assumptions!$B$13:$B$18,MATCH(E4688,Assumptions!$A$13:$A$18,0))*F4688)),2)</f>
        <v>200</v>
      </c>
    </row>
    <row r="4689" customFormat="false" ht="15" hidden="false" customHeight="false" outlineLevel="0" collapsed="false">
      <c r="A4689" s="24" t="s">
        <v>5512</v>
      </c>
      <c r="B4689" s="39" t="n">
        <v>46124</v>
      </c>
      <c r="C4689" s="24" t="s">
        <v>541</v>
      </c>
      <c r="D4689" s="24" t="s">
        <v>826</v>
      </c>
      <c r="E4689" s="24" t="s">
        <v>111</v>
      </c>
      <c r="F4689" s="38" t="n">
        <v>200</v>
      </c>
      <c r="G4689" s="42" t="n">
        <f aca="false">DATE(YEAR(B4689),MONTH(B4689),1)</f>
        <v>46113</v>
      </c>
      <c r="H4689" s="24" t="str">
        <f aca="false">INDEX(Customers!$B$2:$B$601,MATCH(C4689,Customers!$A$2:$A$601,0))</f>
        <v>Western</v>
      </c>
      <c r="I4689" s="43" t="n">
        <f aca="false">ROUND(MIN(INDEX(Assumptions!$D$13:$D$18,MATCH(E4689,Assumptions!$A$13:$A$18,0)),MAX(INDEX(Assumptions!$C$13:$C$18,MATCH(E4689,Assumptions!$A$13:$A$18,0)),INDEX(Assumptions!$B$13:$B$18,MATCH(E4689,Assumptions!$A$13:$A$18,0))*F4689)),2)</f>
        <v>8</v>
      </c>
    </row>
    <row r="4690" customFormat="false" ht="15" hidden="false" customHeight="false" outlineLevel="0" collapsed="false">
      <c r="A4690" s="24" t="s">
        <v>5513</v>
      </c>
      <c r="B4690" s="39" t="n">
        <v>46124</v>
      </c>
      <c r="C4690" s="24" t="s">
        <v>552</v>
      </c>
      <c r="D4690" s="24" t="s">
        <v>210</v>
      </c>
      <c r="E4690" s="24" t="s">
        <v>107</v>
      </c>
      <c r="F4690" s="38" t="n">
        <v>4470</v>
      </c>
      <c r="G4690" s="42" t="n">
        <f aca="false">DATE(YEAR(B4690),MONTH(B4690),1)</f>
        <v>46113</v>
      </c>
      <c r="H4690" s="24" t="str">
        <f aca="false">INDEX(Customers!$B$2:$B$601,MATCH(C4690,Customers!$A$2:$A$601,0))</f>
        <v>Eastern</v>
      </c>
      <c r="I4690" s="43" t="n">
        <f aca="false">ROUND(MIN(INDEX(Assumptions!$D$13:$D$18,MATCH(E4690,Assumptions!$A$13:$A$18,0)),MAX(INDEX(Assumptions!$C$13:$C$18,MATCH(E4690,Assumptions!$A$13:$A$18,0)),INDEX(Assumptions!$B$13:$B$18,MATCH(E4690,Assumptions!$A$13:$A$18,0))*F4690)),2)</f>
        <v>0</v>
      </c>
    </row>
    <row r="4691" customFormat="false" ht="15" hidden="false" customHeight="false" outlineLevel="0" collapsed="false">
      <c r="A4691" s="24" t="s">
        <v>5514</v>
      </c>
      <c r="B4691" s="39" t="n">
        <v>46124</v>
      </c>
      <c r="C4691" s="24" t="s">
        <v>563</v>
      </c>
      <c r="D4691" s="24" t="s">
        <v>826</v>
      </c>
      <c r="E4691" s="24" t="s">
        <v>111</v>
      </c>
      <c r="F4691" s="38" t="n">
        <v>100</v>
      </c>
      <c r="G4691" s="42" t="n">
        <f aca="false">DATE(YEAR(B4691),MONTH(B4691),1)</f>
        <v>46113</v>
      </c>
      <c r="H4691" s="24" t="str">
        <f aca="false">INDEX(Customers!$B$2:$B$601,MATCH(C4691,Customers!$A$2:$A$601,0))</f>
        <v>Nairobi</v>
      </c>
      <c r="I4691" s="43" t="n">
        <f aca="false">ROUND(MIN(INDEX(Assumptions!$D$13:$D$18,MATCH(E4691,Assumptions!$A$13:$A$18,0)),MAX(INDEX(Assumptions!$C$13:$C$18,MATCH(E4691,Assumptions!$A$13:$A$18,0)),INDEX(Assumptions!$B$13:$B$18,MATCH(E4691,Assumptions!$A$13:$A$18,0))*F4691)),2)</f>
        <v>4</v>
      </c>
    </row>
    <row r="4692" customFormat="false" ht="15" hidden="false" customHeight="false" outlineLevel="0" collapsed="false">
      <c r="A4692" s="24" t="s">
        <v>5515</v>
      </c>
      <c r="B4692" s="39" t="n">
        <v>46124</v>
      </c>
      <c r="C4692" s="24" t="s">
        <v>588</v>
      </c>
      <c r="D4692" s="24" t="s">
        <v>826</v>
      </c>
      <c r="E4692" s="24" t="s">
        <v>113</v>
      </c>
      <c r="F4692" s="38" t="n">
        <v>1000</v>
      </c>
      <c r="G4692" s="42" t="n">
        <f aca="false">DATE(YEAR(B4692),MONTH(B4692),1)</f>
        <v>46113</v>
      </c>
      <c r="H4692" s="24" t="str">
        <f aca="false">INDEX(Customers!$B$2:$B$601,MATCH(C4692,Customers!$A$2:$A$601,0))</f>
        <v>Nairobi</v>
      </c>
      <c r="I4692" s="43" t="n">
        <f aca="false">ROUND(MIN(INDEX(Assumptions!$D$13:$D$18,MATCH(E4692,Assumptions!$A$13:$A$18,0)),MAX(INDEX(Assumptions!$C$13:$C$18,MATCH(E4692,Assumptions!$A$13:$A$18,0)),INDEX(Assumptions!$B$13:$B$18,MATCH(E4692,Assumptions!$A$13:$A$18,0))*F4692)),2)</f>
        <v>50</v>
      </c>
    </row>
    <row r="4693" customFormat="false" ht="15" hidden="false" customHeight="false" outlineLevel="0" collapsed="false">
      <c r="A4693" s="24" t="s">
        <v>5516</v>
      </c>
      <c r="B4693" s="39" t="n">
        <v>46124</v>
      </c>
      <c r="C4693" s="24" t="s">
        <v>597</v>
      </c>
      <c r="D4693" s="24" t="s">
        <v>826</v>
      </c>
      <c r="E4693" s="24" t="s">
        <v>109</v>
      </c>
      <c r="F4693" s="38" t="n">
        <v>94700</v>
      </c>
      <c r="G4693" s="42" t="n">
        <f aca="false">DATE(YEAR(B4693),MONTH(B4693),1)</f>
        <v>46113</v>
      </c>
      <c r="H4693" s="24" t="str">
        <f aca="false">INDEX(Customers!$B$2:$B$601,MATCH(C4693,Customers!$A$2:$A$601,0))</f>
        <v>Eastern</v>
      </c>
      <c r="I4693" s="43" t="n">
        <f aca="false">ROUND(MIN(INDEX(Assumptions!$D$13:$D$18,MATCH(E4693,Assumptions!$A$13:$A$18,0)),MAX(INDEX(Assumptions!$C$13:$C$18,MATCH(E4693,Assumptions!$A$13:$A$18,0)),INDEX(Assumptions!$B$13:$B$18,MATCH(E4693,Assumptions!$A$13:$A$18,0))*F4693)),2)</f>
        <v>40</v>
      </c>
    </row>
    <row r="4694" customFormat="false" ht="15" hidden="false" customHeight="false" outlineLevel="0" collapsed="false">
      <c r="A4694" s="24" t="s">
        <v>5517</v>
      </c>
      <c r="B4694" s="39" t="n">
        <v>46124</v>
      </c>
      <c r="C4694" s="24" t="s">
        <v>610</v>
      </c>
      <c r="D4694" s="24" t="s">
        <v>826</v>
      </c>
      <c r="E4694" s="24" t="s">
        <v>103</v>
      </c>
      <c r="F4694" s="38" t="n">
        <v>2150</v>
      </c>
      <c r="G4694" s="42" t="n">
        <f aca="false">DATE(YEAR(B4694),MONTH(B4694),1)</f>
        <v>46113</v>
      </c>
      <c r="H4694" s="24" t="str">
        <f aca="false">INDEX(Customers!$B$2:$B$601,MATCH(C4694,Customers!$A$2:$A$601,0))</f>
        <v>Nairobi</v>
      </c>
      <c r="I4694" s="43" t="n">
        <f aca="false">ROUND(MIN(INDEX(Assumptions!$D$13:$D$18,MATCH(E4694,Assumptions!$A$13:$A$18,0)),MAX(INDEX(Assumptions!$C$13:$C$18,MATCH(E4694,Assumptions!$A$13:$A$18,0)),INDEX(Assumptions!$B$13:$B$18,MATCH(E4694,Assumptions!$A$13:$A$18,0))*F4694)),2)</f>
        <v>21.5</v>
      </c>
    </row>
    <row r="4695" customFormat="false" ht="15" hidden="false" customHeight="false" outlineLevel="0" collapsed="false">
      <c r="A4695" s="24" t="s">
        <v>5518</v>
      </c>
      <c r="B4695" s="39" t="n">
        <v>46124</v>
      </c>
      <c r="C4695" s="24" t="s">
        <v>625</v>
      </c>
      <c r="D4695" s="24" t="s">
        <v>826</v>
      </c>
      <c r="E4695" s="24" t="s">
        <v>111</v>
      </c>
      <c r="F4695" s="38" t="n">
        <v>200</v>
      </c>
      <c r="G4695" s="42" t="n">
        <f aca="false">DATE(YEAR(B4695),MONTH(B4695),1)</f>
        <v>46113</v>
      </c>
      <c r="H4695" s="24" t="str">
        <f aca="false">INDEX(Customers!$B$2:$B$601,MATCH(C4695,Customers!$A$2:$A$601,0))</f>
        <v>Nairobi</v>
      </c>
      <c r="I4695" s="43" t="n">
        <f aca="false">ROUND(MIN(INDEX(Assumptions!$D$13:$D$18,MATCH(E4695,Assumptions!$A$13:$A$18,0)),MAX(INDEX(Assumptions!$C$13:$C$18,MATCH(E4695,Assumptions!$A$13:$A$18,0)),INDEX(Assumptions!$B$13:$B$18,MATCH(E4695,Assumptions!$A$13:$A$18,0))*F4695)),2)</f>
        <v>8</v>
      </c>
    </row>
    <row r="4696" customFormat="false" ht="15" hidden="false" customHeight="false" outlineLevel="0" collapsed="false">
      <c r="A4696" s="24" t="s">
        <v>5519</v>
      </c>
      <c r="B4696" s="39" t="n">
        <v>46124</v>
      </c>
      <c r="C4696" s="24" t="s">
        <v>694</v>
      </c>
      <c r="D4696" s="24" t="s">
        <v>826</v>
      </c>
      <c r="E4696" s="24" t="s">
        <v>103</v>
      </c>
      <c r="F4696" s="38" t="n">
        <v>2150</v>
      </c>
      <c r="G4696" s="42" t="n">
        <f aca="false">DATE(YEAR(B4696),MONTH(B4696),1)</f>
        <v>46113</v>
      </c>
      <c r="H4696" s="24" t="str">
        <f aca="false">INDEX(Customers!$B$2:$B$601,MATCH(C4696,Customers!$A$2:$A$601,0))</f>
        <v>Western</v>
      </c>
      <c r="I4696" s="43" t="n">
        <f aca="false">ROUND(MIN(INDEX(Assumptions!$D$13:$D$18,MATCH(E4696,Assumptions!$A$13:$A$18,0)),MAX(INDEX(Assumptions!$C$13:$C$18,MATCH(E4696,Assumptions!$A$13:$A$18,0)),INDEX(Assumptions!$B$13:$B$18,MATCH(E4696,Assumptions!$A$13:$A$18,0))*F4696)),2)</f>
        <v>21.5</v>
      </c>
    </row>
    <row r="4697" customFormat="false" ht="15" hidden="false" customHeight="false" outlineLevel="0" collapsed="false">
      <c r="A4697" s="24" t="s">
        <v>5520</v>
      </c>
      <c r="B4697" s="39" t="n">
        <v>46124</v>
      </c>
      <c r="C4697" s="24" t="s">
        <v>742</v>
      </c>
      <c r="D4697" s="24" t="s">
        <v>826</v>
      </c>
      <c r="E4697" s="24" t="s">
        <v>103</v>
      </c>
      <c r="F4697" s="38" t="n">
        <v>2270</v>
      </c>
      <c r="G4697" s="42" t="n">
        <f aca="false">DATE(YEAR(B4697),MONTH(B4697),1)</f>
        <v>46113</v>
      </c>
      <c r="H4697" s="24" t="str">
        <f aca="false">INDEX(Customers!$B$2:$B$601,MATCH(C4697,Customers!$A$2:$A$601,0))</f>
        <v>Eastern</v>
      </c>
      <c r="I4697" s="43" t="n">
        <f aca="false">ROUND(MIN(INDEX(Assumptions!$D$13:$D$18,MATCH(E4697,Assumptions!$A$13:$A$18,0)),MAX(INDEX(Assumptions!$C$13:$C$18,MATCH(E4697,Assumptions!$A$13:$A$18,0)),INDEX(Assumptions!$B$13:$B$18,MATCH(E4697,Assumptions!$A$13:$A$18,0))*F4697)),2)</f>
        <v>22.7</v>
      </c>
    </row>
    <row r="4698" customFormat="false" ht="15" hidden="false" customHeight="false" outlineLevel="0" collapsed="false">
      <c r="A4698" s="24" t="s">
        <v>5521</v>
      </c>
      <c r="B4698" s="39" t="n">
        <v>46124</v>
      </c>
      <c r="C4698" s="24" t="s">
        <v>747</v>
      </c>
      <c r="D4698" s="24" t="s">
        <v>826</v>
      </c>
      <c r="E4698" s="24" t="s">
        <v>103</v>
      </c>
      <c r="F4698" s="38" t="n">
        <v>140</v>
      </c>
      <c r="G4698" s="42" t="n">
        <f aca="false">DATE(YEAR(B4698),MONTH(B4698),1)</f>
        <v>46113</v>
      </c>
      <c r="H4698" s="24" t="str">
        <f aca="false">INDEX(Customers!$B$2:$B$601,MATCH(C4698,Customers!$A$2:$A$601,0))</f>
        <v>Eastern</v>
      </c>
      <c r="I4698" s="43" t="n">
        <f aca="false">ROUND(MIN(INDEX(Assumptions!$D$13:$D$18,MATCH(E4698,Assumptions!$A$13:$A$18,0)),MAX(INDEX(Assumptions!$C$13:$C$18,MATCH(E4698,Assumptions!$A$13:$A$18,0)),INDEX(Assumptions!$B$13:$B$18,MATCH(E4698,Assumptions!$A$13:$A$18,0))*F4698)),2)</f>
        <v>5</v>
      </c>
    </row>
    <row r="4699" customFormat="false" ht="15" hidden="false" customHeight="false" outlineLevel="0" collapsed="false">
      <c r="A4699" s="24" t="s">
        <v>5522</v>
      </c>
      <c r="B4699" s="39" t="n">
        <v>46124</v>
      </c>
      <c r="C4699" s="24" t="s">
        <v>747</v>
      </c>
      <c r="D4699" s="24" t="s">
        <v>165</v>
      </c>
      <c r="E4699" s="24" t="s">
        <v>105</v>
      </c>
      <c r="F4699" s="38" t="n">
        <v>990</v>
      </c>
      <c r="G4699" s="42" t="n">
        <f aca="false">DATE(YEAR(B4699),MONTH(B4699),1)</f>
        <v>46113</v>
      </c>
      <c r="H4699" s="24" t="str">
        <f aca="false">INDEX(Customers!$B$2:$B$601,MATCH(C4699,Customers!$A$2:$A$601,0))</f>
        <v>Eastern</v>
      </c>
      <c r="I4699" s="43" t="n">
        <f aca="false">ROUND(MIN(INDEX(Assumptions!$D$13:$D$18,MATCH(E4699,Assumptions!$A$13:$A$18,0)),MAX(INDEX(Assumptions!$C$13:$C$18,MATCH(E4699,Assumptions!$A$13:$A$18,0)),INDEX(Assumptions!$B$13:$B$18,MATCH(E4699,Assumptions!$A$13:$A$18,0))*F4699)),2)</f>
        <v>14.85</v>
      </c>
    </row>
    <row r="4700" customFormat="false" ht="15" hidden="false" customHeight="false" outlineLevel="0" collapsed="false">
      <c r="A4700" s="24" t="s">
        <v>5523</v>
      </c>
      <c r="B4700" s="39" t="n">
        <v>46124</v>
      </c>
      <c r="C4700" s="24" t="s">
        <v>750</v>
      </c>
      <c r="D4700" s="24" t="s">
        <v>205</v>
      </c>
      <c r="E4700" s="24" t="s">
        <v>105</v>
      </c>
      <c r="F4700" s="38" t="n">
        <v>1250</v>
      </c>
      <c r="G4700" s="42" t="n">
        <f aca="false">DATE(YEAR(B4700),MONTH(B4700),1)</f>
        <v>46113</v>
      </c>
      <c r="H4700" s="24" t="str">
        <f aca="false">INDEX(Customers!$B$2:$B$601,MATCH(C4700,Customers!$A$2:$A$601,0))</f>
        <v>Eastern</v>
      </c>
      <c r="I4700" s="43" t="n">
        <f aca="false">ROUND(MIN(INDEX(Assumptions!$D$13:$D$18,MATCH(E4700,Assumptions!$A$13:$A$18,0)),MAX(INDEX(Assumptions!$C$13:$C$18,MATCH(E4700,Assumptions!$A$13:$A$18,0)),INDEX(Assumptions!$B$13:$B$18,MATCH(E4700,Assumptions!$A$13:$A$18,0))*F4700)),2)</f>
        <v>18.75</v>
      </c>
    </row>
    <row r="4701" customFormat="false" ht="15" hidden="false" customHeight="false" outlineLevel="0" collapsed="false">
      <c r="A4701" s="24" t="s">
        <v>5524</v>
      </c>
      <c r="B4701" s="39" t="n">
        <v>46124</v>
      </c>
      <c r="C4701" s="24" t="s">
        <v>751</v>
      </c>
      <c r="D4701" s="24" t="s">
        <v>826</v>
      </c>
      <c r="E4701" s="24" t="s">
        <v>113</v>
      </c>
      <c r="F4701" s="38" t="n">
        <v>250</v>
      </c>
      <c r="G4701" s="42" t="n">
        <f aca="false">DATE(YEAR(B4701),MONTH(B4701),1)</f>
        <v>46113</v>
      </c>
      <c r="H4701" s="24" t="str">
        <f aca="false">INDEX(Customers!$B$2:$B$601,MATCH(C4701,Customers!$A$2:$A$601,0))</f>
        <v>Coast</v>
      </c>
      <c r="I4701" s="43" t="n">
        <f aca="false">ROUND(MIN(INDEX(Assumptions!$D$13:$D$18,MATCH(E4701,Assumptions!$A$13:$A$18,0)),MAX(INDEX(Assumptions!$C$13:$C$18,MATCH(E4701,Assumptions!$A$13:$A$18,0)),INDEX(Assumptions!$B$13:$B$18,MATCH(E4701,Assumptions!$A$13:$A$18,0))*F4701)),2)</f>
        <v>12.5</v>
      </c>
    </row>
    <row r="4702" customFormat="false" ht="15" hidden="false" customHeight="false" outlineLevel="0" collapsed="false">
      <c r="A4702" s="24" t="s">
        <v>5525</v>
      </c>
      <c r="B4702" s="39" t="n">
        <v>46124</v>
      </c>
      <c r="C4702" s="24" t="s">
        <v>759</v>
      </c>
      <c r="D4702" s="24" t="s">
        <v>186</v>
      </c>
      <c r="E4702" s="24" t="s">
        <v>105</v>
      </c>
      <c r="F4702" s="38" t="n">
        <v>2140</v>
      </c>
      <c r="G4702" s="42" t="n">
        <f aca="false">DATE(YEAR(B4702),MONTH(B4702),1)</f>
        <v>46113</v>
      </c>
      <c r="H4702" s="24" t="str">
        <f aca="false">INDEX(Customers!$B$2:$B$601,MATCH(C4702,Customers!$A$2:$A$601,0))</f>
        <v>Coast</v>
      </c>
      <c r="I4702" s="43" t="n">
        <f aca="false">ROUND(MIN(INDEX(Assumptions!$D$13:$D$18,MATCH(E4702,Assumptions!$A$13:$A$18,0)),MAX(INDEX(Assumptions!$C$13:$C$18,MATCH(E4702,Assumptions!$A$13:$A$18,0)),INDEX(Assumptions!$B$13:$B$18,MATCH(E4702,Assumptions!$A$13:$A$18,0))*F4702)),2)</f>
        <v>32.1</v>
      </c>
    </row>
    <row r="4703" customFormat="false" ht="15" hidden="false" customHeight="false" outlineLevel="0" collapsed="false">
      <c r="A4703" s="24" t="s">
        <v>5526</v>
      </c>
      <c r="B4703" s="39" t="n">
        <v>46124</v>
      </c>
      <c r="C4703" s="24" t="s">
        <v>772</v>
      </c>
      <c r="D4703" s="24" t="s">
        <v>826</v>
      </c>
      <c r="E4703" s="24" t="s">
        <v>111</v>
      </c>
      <c r="F4703" s="38" t="n">
        <v>20</v>
      </c>
      <c r="G4703" s="42" t="n">
        <f aca="false">DATE(YEAR(B4703),MONTH(B4703),1)</f>
        <v>46113</v>
      </c>
      <c r="H4703" s="24" t="str">
        <f aca="false">INDEX(Customers!$B$2:$B$601,MATCH(C4703,Customers!$A$2:$A$601,0))</f>
        <v>Nairobi</v>
      </c>
      <c r="I4703" s="43" t="n">
        <f aca="false">ROUND(MIN(INDEX(Assumptions!$D$13:$D$18,MATCH(E4703,Assumptions!$A$13:$A$18,0)),MAX(INDEX(Assumptions!$C$13:$C$18,MATCH(E4703,Assumptions!$A$13:$A$18,0)),INDEX(Assumptions!$B$13:$B$18,MATCH(E4703,Assumptions!$A$13:$A$18,0))*F4703)),2)</f>
        <v>0.8</v>
      </c>
    </row>
    <row r="4704" customFormat="false" ht="15" hidden="false" customHeight="false" outlineLevel="0" collapsed="false">
      <c r="A4704" s="24" t="s">
        <v>5527</v>
      </c>
      <c r="B4704" s="39" t="n">
        <v>46124</v>
      </c>
      <c r="C4704" s="24" t="s">
        <v>803</v>
      </c>
      <c r="D4704" s="24" t="s">
        <v>826</v>
      </c>
      <c r="E4704" s="24" t="s">
        <v>113</v>
      </c>
      <c r="F4704" s="38" t="n">
        <v>250</v>
      </c>
      <c r="G4704" s="42" t="n">
        <f aca="false">DATE(YEAR(B4704),MONTH(B4704),1)</f>
        <v>46113</v>
      </c>
      <c r="H4704" s="24" t="str">
        <f aca="false">INDEX(Customers!$B$2:$B$601,MATCH(C4704,Customers!$A$2:$A$601,0))</f>
        <v>Nairobi</v>
      </c>
      <c r="I4704" s="43" t="n">
        <f aca="false">ROUND(MIN(INDEX(Assumptions!$D$13:$D$18,MATCH(E4704,Assumptions!$A$13:$A$18,0)),MAX(INDEX(Assumptions!$C$13:$C$18,MATCH(E4704,Assumptions!$A$13:$A$18,0)),INDEX(Assumptions!$B$13:$B$18,MATCH(E4704,Assumptions!$A$13:$A$18,0))*F4704)),2)</f>
        <v>12.5</v>
      </c>
    </row>
    <row r="4705" customFormat="false" ht="15" hidden="false" customHeight="false" outlineLevel="0" collapsed="false">
      <c r="A4705" s="24" t="s">
        <v>5528</v>
      </c>
      <c r="B4705" s="39" t="n">
        <v>46124</v>
      </c>
      <c r="C4705" s="24" t="s">
        <v>807</v>
      </c>
      <c r="D4705" s="24" t="s">
        <v>153</v>
      </c>
      <c r="E4705" s="24" t="s">
        <v>105</v>
      </c>
      <c r="F4705" s="38" t="n">
        <v>11140</v>
      </c>
      <c r="G4705" s="42" t="n">
        <f aca="false">DATE(YEAR(B4705),MONTH(B4705),1)</f>
        <v>46113</v>
      </c>
      <c r="H4705" s="24" t="str">
        <f aca="false">INDEX(Customers!$B$2:$B$601,MATCH(C4705,Customers!$A$2:$A$601,0))</f>
        <v>Nairobi</v>
      </c>
      <c r="I4705" s="43" t="n">
        <f aca="false">ROUND(MIN(INDEX(Assumptions!$D$13:$D$18,MATCH(E4705,Assumptions!$A$13:$A$18,0)),MAX(INDEX(Assumptions!$C$13:$C$18,MATCH(E4705,Assumptions!$A$13:$A$18,0)),INDEX(Assumptions!$B$13:$B$18,MATCH(E4705,Assumptions!$A$13:$A$18,0))*F4705)),2)</f>
        <v>167.1</v>
      </c>
    </row>
    <row r="4706" customFormat="false" ht="15" hidden="false" customHeight="false" outlineLevel="0" collapsed="false">
      <c r="A4706" s="24" t="s">
        <v>5529</v>
      </c>
      <c r="B4706" s="39" t="n">
        <v>46125</v>
      </c>
      <c r="C4706" s="24" t="s">
        <v>244</v>
      </c>
      <c r="D4706" s="24" t="s">
        <v>826</v>
      </c>
      <c r="E4706" s="24" t="s">
        <v>109</v>
      </c>
      <c r="F4706" s="38" t="n">
        <v>510</v>
      </c>
      <c r="G4706" s="42" t="n">
        <f aca="false">DATE(YEAR(B4706),MONTH(B4706),1)</f>
        <v>46113</v>
      </c>
      <c r="H4706" s="24" t="str">
        <f aca="false">INDEX(Customers!$B$2:$B$601,MATCH(C4706,Customers!$A$2:$A$601,0))</f>
        <v>Nairobi</v>
      </c>
      <c r="I4706" s="43" t="n">
        <f aca="false">ROUND(MIN(INDEX(Assumptions!$D$13:$D$18,MATCH(E4706,Assumptions!$A$13:$A$18,0)),MAX(INDEX(Assumptions!$C$13:$C$18,MATCH(E4706,Assumptions!$A$13:$A$18,0)),INDEX(Assumptions!$B$13:$B$18,MATCH(E4706,Assumptions!$A$13:$A$18,0))*F4706)),2)</f>
        <v>2.04</v>
      </c>
    </row>
    <row r="4707" customFormat="false" ht="15" hidden="false" customHeight="false" outlineLevel="0" collapsed="false">
      <c r="A4707" s="24" t="s">
        <v>5530</v>
      </c>
      <c r="B4707" s="39" t="n">
        <v>46125</v>
      </c>
      <c r="C4707" s="24" t="s">
        <v>265</v>
      </c>
      <c r="D4707" s="24" t="s">
        <v>152</v>
      </c>
      <c r="E4707" s="24" t="s">
        <v>105</v>
      </c>
      <c r="F4707" s="38" t="n">
        <v>920</v>
      </c>
      <c r="G4707" s="42" t="n">
        <f aca="false">DATE(YEAR(B4707),MONTH(B4707),1)</f>
        <v>46113</v>
      </c>
      <c r="H4707" s="24" t="str">
        <f aca="false">INDEX(Customers!$B$2:$B$601,MATCH(C4707,Customers!$A$2:$A$601,0))</f>
        <v>Nairobi</v>
      </c>
      <c r="I4707" s="43" t="n">
        <f aca="false">ROUND(MIN(INDEX(Assumptions!$D$13:$D$18,MATCH(E4707,Assumptions!$A$13:$A$18,0)),MAX(INDEX(Assumptions!$C$13:$C$18,MATCH(E4707,Assumptions!$A$13:$A$18,0)),INDEX(Assumptions!$B$13:$B$18,MATCH(E4707,Assumptions!$A$13:$A$18,0))*F4707)),2)</f>
        <v>13.8</v>
      </c>
    </row>
    <row r="4708" customFormat="false" ht="15" hidden="false" customHeight="false" outlineLevel="0" collapsed="false">
      <c r="A4708" s="24" t="s">
        <v>5531</v>
      </c>
      <c r="B4708" s="39" t="n">
        <v>46125</v>
      </c>
      <c r="C4708" s="24" t="s">
        <v>265</v>
      </c>
      <c r="D4708" s="24" t="s">
        <v>157</v>
      </c>
      <c r="E4708" s="24" t="s">
        <v>105</v>
      </c>
      <c r="F4708" s="38" t="n">
        <v>12310</v>
      </c>
      <c r="G4708" s="42" t="n">
        <f aca="false">DATE(YEAR(B4708),MONTH(B4708),1)</f>
        <v>46113</v>
      </c>
      <c r="H4708" s="24" t="str">
        <f aca="false">INDEX(Customers!$B$2:$B$601,MATCH(C4708,Customers!$A$2:$A$601,0))</f>
        <v>Nairobi</v>
      </c>
      <c r="I4708" s="43" t="n">
        <f aca="false">ROUND(MIN(INDEX(Assumptions!$D$13:$D$18,MATCH(E4708,Assumptions!$A$13:$A$18,0)),MAX(INDEX(Assumptions!$C$13:$C$18,MATCH(E4708,Assumptions!$A$13:$A$18,0)),INDEX(Assumptions!$B$13:$B$18,MATCH(E4708,Assumptions!$A$13:$A$18,0))*F4708)),2)</f>
        <v>184.65</v>
      </c>
    </row>
    <row r="4709" customFormat="false" ht="15" hidden="false" customHeight="false" outlineLevel="0" collapsed="false">
      <c r="A4709" s="24" t="s">
        <v>5532</v>
      </c>
      <c r="B4709" s="39" t="n">
        <v>46125</v>
      </c>
      <c r="C4709" s="24" t="s">
        <v>266</v>
      </c>
      <c r="D4709" s="24" t="s">
        <v>174</v>
      </c>
      <c r="E4709" s="24" t="s">
        <v>105</v>
      </c>
      <c r="F4709" s="38" t="n">
        <v>2410</v>
      </c>
      <c r="G4709" s="42" t="n">
        <f aca="false">DATE(YEAR(B4709),MONTH(B4709),1)</f>
        <v>46113</v>
      </c>
      <c r="H4709" s="24" t="str">
        <f aca="false">INDEX(Customers!$B$2:$B$601,MATCH(C4709,Customers!$A$2:$A$601,0))</f>
        <v>Rift Valley</v>
      </c>
      <c r="I4709" s="43" t="n">
        <f aca="false">ROUND(MIN(INDEX(Assumptions!$D$13:$D$18,MATCH(E4709,Assumptions!$A$13:$A$18,0)),MAX(INDEX(Assumptions!$C$13:$C$18,MATCH(E4709,Assumptions!$A$13:$A$18,0)),INDEX(Assumptions!$B$13:$B$18,MATCH(E4709,Assumptions!$A$13:$A$18,0))*F4709)),2)</f>
        <v>36.15</v>
      </c>
    </row>
    <row r="4710" customFormat="false" ht="15" hidden="false" customHeight="false" outlineLevel="0" collapsed="false">
      <c r="A4710" s="24" t="s">
        <v>5533</v>
      </c>
      <c r="B4710" s="39" t="n">
        <v>46125</v>
      </c>
      <c r="C4710" s="24" t="s">
        <v>285</v>
      </c>
      <c r="D4710" s="24" t="s">
        <v>826</v>
      </c>
      <c r="E4710" s="24" t="s">
        <v>109</v>
      </c>
      <c r="F4710" s="38" t="n">
        <v>4070</v>
      </c>
      <c r="G4710" s="42" t="n">
        <f aca="false">DATE(YEAR(B4710),MONTH(B4710),1)</f>
        <v>46113</v>
      </c>
      <c r="H4710" s="24" t="str">
        <f aca="false">INDEX(Customers!$B$2:$B$601,MATCH(C4710,Customers!$A$2:$A$601,0))</f>
        <v>Eastern</v>
      </c>
      <c r="I4710" s="43" t="n">
        <f aca="false">ROUND(MIN(INDEX(Assumptions!$D$13:$D$18,MATCH(E4710,Assumptions!$A$13:$A$18,0)),MAX(INDEX(Assumptions!$C$13:$C$18,MATCH(E4710,Assumptions!$A$13:$A$18,0)),INDEX(Assumptions!$B$13:$B$18,MATCH(E4710,Assumptions!$A$13:$A$18,0))*F4710)),2)</f>
        <v>16.28</v>
      </c>
    </row>
    <row r="4711" customFormat="false" ht="15" hidden="false" customHeight="false" outlineLevel="0" collapsed="false">
      <c r="A4711" s="24" t="s">
        <v>5534</v>
      </c>
      <c r="B4711" s="39" t="n">
        <v>46125</v>
      </c>
      <c r="C4711" s="24" t="s">
        <v>289</v>
      </c>
      <c r="D4711" s="24" t="s">
        <v>826</v>
      </c>
      <c r="E4711" s="24" t="s">
        <v>109</v>
      </c>
      <c r="F4711" s="38" t="n">
        <v>11660</v>
      </c>
      <c r="G4711" s="42" t="n">
        <f aca="false">DATE(YEAR(B4711),MONTH(B4711),1)</f>
        <v>46113</v>
      </c>
      <c r="H4711" s="24" t="str">
        <f aca="false">INDEX(Customers!$B$2:$B$601,MATCH(C4711,Customers!$A$2:$A$601,0))</f>
        <v>Coast</v>
      </c>
      <c r="I4711" s="43" t="n">
        <f aca="false">ROUND(MIN(INDEX(Assumptions!$D$13:$D$18,MATCH(E4711,Assumptions!$A$13:$A$18,0)),MAX(INDEX(Assumptions!$C$13:$C$18,MATCH(E4711,Assumptions!$A$13:$A$18,0)),INDEX(Assumptions!$B$13:$B$18,MATCH(E4711,Assumptions!$A$13:$A$18,0))*F4711)),2)</f>
        <v>40</v>
      </c>
    </row>
    <row r="4712" customFormat="false" ht="15" hidden="false" customHeight="false" outlineLevel="0" collapsed="false">
      <c r="A4712" s="24" t="s">
        <v>5535</v>
      </c>
      <c r="B4712" s="39" t="n">
        <v>46125</v>
      </c>
      <c r="C4712" s="24" t="s">
        <v>300</v>
      </c>
      <c r="D4712" s="24" t="s">
        <v>159</v>
      </c>
      <c r="E4712" s="24" t="s">
        <v>105</v>
      </c>
      <c r="F4712" s="38" t="n">
        <v>1990</v>
      </c>
      <c r="G4712" s="42" t="n">
        <f aca="false">DATE(YEAR(B4712),MONTH(B4712),1)</f>
        <v>46113</v>
      </c>
      <c r="H4712" s="24" t="str">
        <f aca="false">INDEX(Customers!$B$2:$B$601,MATCH(C4712,Customers!$A$2:$A$601,0))</f>
        <v>Nairobi</v>
      </c>
      <c r="I4712" s="43" t="n">
        <f aca="false">ROUND(MIN(INDEX(Assumptions!$D$13:$D$18,MATCH(E4712,Assumptions!$A$13:$A$18,0)),MAX(INDEX(Assumptions!$C$13:$C$18,MATCH(E4712,Assumptions!$A$13:$A$18,0)),INDEX(Assumptions!$B$13:$B$18,MATCH(E4712,Assumptions!$A$13:$A$18,0))*F4712)),2)</f>
        <v>29.85</v>
      </c>
    </row>
    <row r="4713" customFormat="false" ht="15" hidden="false" customHeight="false" outlineLevel="0" collapsed="false">
      <c r="A4713" s="24" t="s">
        <v>5536</v>
      </c>
      <c r="B4713" s="39" t="n">
        <v>46125</v>
      </c>
      <c r="C4713" s="24" t="s">
        <v>305</v>
      </c>
      <c r="D4713" s="24" t="s">
        <v>153</v>
      </c>
      <c r="E4713" s="24" t="s">
        <v>105</v>
      </c>
      <c r="F4713" s="38" t="n">
        <v>7020</v>
      </c>
      <c r="G4713" s="42" t="n">
        <f aca="false">DATE(YEAR(B4713),MONTH(B4713),1)</f>
        <v>46113</v>
      </c>
      <c r="H4713" s="24" t="str">
        <f aca="false">INDEX(Customers!$B$2:$B$601,MATCH(C4713,Customers!$A$2:$A$601,0))</f>
        <v>Nairobi</v>
      </c>
      <c r="I4713" s="43" t="n">
        <f aca="false">ROUND(MIN(INDEX(Assumptions!$D$13:$D$18,MATCH(E4713,Assumptions!$A$13:$A$18,0)),MAX(INDEX(Assumptions!$C$13:$C$18,MATCH(E4713,Assumptions!$A$13:$A$18,0)),INDEX(Assumptions!$B$13:$B$18,MATCH(E4713,Assumptions!$A$13:$A$18,0))*F4713)),2)</f>
        <v>105.3</v>
      </c>
    </row>
    <row r="4714" customFormat="false" ht="15" hidden="false" customHeight="false" outlineLevel="0" collapsed="false">
      <c r="A4714" s="24" t="s">
        <v>5537</v>
      </c>
      <c r="B4714" s="39" t="n">
        <v>46125</v>
      </c>
      <c r="C4714" s="24" t="s">
        <v>310</v>
      </c>
      <c r="D4714" s="24" t="s">
        <v>826</v>
      </c>
      <c r="E4714" s="24" t="s">
        <v>113</v>
      </c>
      <c r="F4714" s="38" t="n">
        <v>500</v>
      </c>
      <c r="G4714" s="42" t="n">
        <f aca="false">DATE(YEAR(B4714),MONTH(B4714),1)</f>
        <v>46113</v>
      </c>
      <c r="H4714" s="24" t="str">
        <f aca="false">INDEX(Customers!$B$2:$B$601,MATCH(C4714,Customers!$A$2:$A$601,0))</f>
        <v>Eastern</v>
      </c>
      <c r="I4714" s="43" t="n">
        <f aca="false">ROUND(MIN(INDEX(Assumptions!$D$13:$D$18,MATCH(E4714,Assumptions!$A$13:$A$18,0)),MAX(INDEX(Assumptions!$C$13:$C$18,MATCH(E4714,Assumptions!$A$13:$A$18,0)),INDEX(Assumptions!$B$13:$B$18,MATCH(E4714,Assumptions!$A$13:$A$18,0))*F4714)),2)</f>
        <v>25</v>
      </c>
    </row>
    <row r="4715" customFormat="false" ht="15" hidden="false" customHeight="false" outlineLevel="0" collapsed="false">
      <c r="A4715" s="24" t="s">
        <v>5538</v>
      </c>
      <c r="B4715" s="39" t="n">
        <v>46125</v>
      </c>
      <c r="C4715" s="24" t="s">
        <v>331</v>
      </c>
      <c r="D4715" s="24" t="s">
        <v>183</v>
      </c>
      <c r="E4715" s="24" t="s">
        <v>105</v>
      </c>
      <c r="F4715" s="38" t="n">
        <v>1250</v>
      </c>
      <c r="G4715" s="42" t="n">
        <f aca="false">DATE(YEAR(B4715),MONTH(B4715),1)</f>
        <v>46113</v>
      </c>
      <c r="H4715" s="24" t="str">
        <f aca="false">INDEX(Customers!$B$2:$B$601,MATCH(C4715,Customers!$A$2:$A$601,0))</f>
        <v>Coast</v>
      </c>
      <c r="I4715" s="43" t="n">
        <f aca="false">ROUND(MIN(INDEX(Assumptions!$D$13:$D$18,MATCH(E4715,Assumptions!$A$13:$A$18,0)),MAX(INDEX(Assumptions!$C$13:$C$18,MATCH(E4715,Assumptions!$A$13:$A$18,0)),INDEX(Assumptions!$B$13:$B$18,MATCH(E4715,Assumptions!$A$13:$A$18,0))*F4715)),2)</f>
        <v>18.75</v>
      </c>
    </row>
    <row r="4716" customFormat="false" ht="15" hidden="false" customHeight="false" outlineLevel="0" collapsed="false">
      <c r="A4716" s="24" t="s">
        <v>5539</v>
      </c>
      <c r="B4716" s="39" t="n">
        <v>46125</v>
      </c>
      <c r="C4716" s="24" t="s">
        <v>344</v>
      </c>
      <c r="D4716" s="24" t="s">
        <v>826</v>
      </c>
      <c r="E4716" s="24" t="s">
        <v>103</v>
      </c>
      <c r="F4716" s="38" t="n">
        <v>5940</v>
      </c>
      <c r="G4716" s="42" t="n">
        <f aca="false">DATE(YEAR(B4716),MONTH(B4716),1)</f>
        <v>46113</v>
      </c>
      <c r="H4716" s="24" t="str">
        <f aca="false">INDEX(Customers!$B$2:$B$601,MATCH(C4716,Customers!$A$2:$A$601,0))</f>
        <v>Central</v>
      </c>
      <c r="I4716" s="43" t="n">
        <f aca="false">ROUND(MIN(INDEX(Assumptions!$D$13:$D$18,MATCH(E4716,Assumptions!$A$13:$A$18,0)),MAX(INDEX(Assumptions!$C$13:$C$18,MATCH(E4716,Assumptions!$A$13:$A$18,0)),INDEX(Assumptions!$B$13:$B$18,MATCH(E4716,Assumptions!$A$13:$A$18,0))*F4716)),2)</f>
        <v>59.4</v>
      </c>
    </row>
    <row r="4717" customFormat="false" ht="15" hidden="false" customHeight="false" outlineLevel="0" collapsed="false">
      <c r="A4717" s="24" t="s">
        <v>5540</v>
      </c>
      <c r="B4717" s="39" t="n">
        <v>46125</v>
      </c>
      <c r="C4717" s="24" t="s">
        <v>367</v>
      </c>
      <c r="D4717" s="24" t="s">
        <v>152</v>
      </c>
      <c r="E4717" s="24" t="s">
        <v>105</v>
      </c>
      <c r="F4717" s="38" t="n">
        <v>10870</v>
      </c>
      <c r="G4717" s="42" t="n">
        <f aca="false">DATE(YEAR(B4717),MONTH(B4717),1)</f>
        <v>46113</v>
      </c>
      <c r="H4717" s="24" t="str">
        <f aca="false">INDEX(Customers!$B$2:$B$601,MATCH(C4717,Customers!$A$2:$A$601,0))</f>
        <v>Nairobi</v>
      </c>
      <c r="I4717" s="43" t="n">
        <f aca="false">ROUND(MIN(INDEX(Assumptions!$D$13:$D$18,MATCH(E4717,Assumptions!$A$13:$A$18,0)),MAX(INDEX(Assumptions!$C$13:$C$18,MATCH(E4717,Assumptions!$A$13:$A$18,0)),INDEX(Assumptions!$B$13:$B$18,MATCH(E4717,Assumptions!$A$13:$A$18,0))*F4717)),2)</f>
        <v>163.05</v>
      </c>
    </row>
    <row r="4718" customFormat="false" ht="15" hidden="false" customHeight="false" outlineLevel="0" collapsed="false">
      <c r="A4718" s="24" t="s">
        <v>5541</v>
      </c>
      <c r="B4718" s="39" t="n">
        <v>46125</v>
      </c>
      <c r="C4718" s="24" t="s">
        <v>370</v>
      </c>
      <c r="D4718" s="24" t="s">
        <v>826</v>
      </c>
      <c r="E4718" s="24" t="s">
        <v>109</v>
      </c>
      <c r="F4718" s="38" t="n">
        <v>4090</v>
      </c>
      <c r="G4718" s="42" t="n">
        <f aca="false">DATE(YEAR(B4718),MONTH(B4718),1)</f>
        <v>46113</v>
      </c>
      <c r="H4718" s="24" t="str">
        <f aca="false">INDEX(Customers!$B$2:$B$601,MATCH(C4718,Customers!$A$2:$A$601,0))</f>
        <v>Nairobi</v>
      </c>
      <c r="I4718" s="43" t="n">
        <f aca="false">ROUND(MIN(INDEX(Assumptions!$D$13:$D$18,MATCH(E4718,Assumptions!$A$13:$A$18,0)),MAX(INDEX(Assumptions!$C$13:$C$18,MATCH(E4718,Assumptions!$A$13:$A$18,0)),INDEX(Assumptions!$B$13:$B$18,MATCH(E4718,Assumptions!$A$13:$A$18,0))*F4718)),2)</f>
        <v>16.36</v>
      </c>
    </row>
    <row r="4719" customFormat="false" ht="15" hidden="false" customHeight="false" outlineLevel="0" collapsed="false">
      <c r="A4719" s="24" t="s">
        <v>5542</v>
      </c>
      <c r="B4719" s="39" t="n">
        <v>46125</v>
      </c>
      <c r="C4719" s="24" t="s">
        <v>381</v>
      </c>
      <c r="D4719" s="24" t="s">
        <v>826</v>
      </c>
      <c r="E4719" s="24" t="s">
        <v>109</v>
      </c>
      <c r="F4719" s="38" t="n">
        <v>7360</v>
      </c>
      <c r="G4719" s="42" t="n">
        <f aca="false">DATE(YEAR(B4719),MONTH(B4719),1)</f>
        <v>46113</v>
      </c>
      <c r="H4719" s="24" t="str">
        <f aca="false">INDEX(Customers!$B$2:$B$601,MATCH(C4719,Customers!$A$2:$A$601,0))</f>
        <v>Rift Valley</v>
      </c>
      <c r="I4719" s="43" t="n">
        <f aca="false">ROUND(MIN(INDEX(Assumptions!$D$13:$D$18,MATCH(E4719,Assumptions!$A$13:$A$18,0)),MAX(INDEX(Assumptions!$C$13:$C$18,MATCH(E4719,Assumptions!$A$13:$A$18,0)),INDEX(Assumptions!$B$13:$B$18,MATCH(E4719,Assumptions!$A$13:$A$18,0))*F4719)),2)</f>
        <v>29.44</v>
      </c>
    </row>
    <row r="4720" customFormat="false" ht="15" hidden="false" customHeight="false" outlineLevel="0" collapsed="false">
      <c r="A4720" s="24" t="s">
        <v>5543</v>
      </c>
      <c r="B4720" s="39" t="n">
        <v>46125</v>
      </c>
      <c r="C4720" s="24" t="s">
        <v>395</v>
      </c>
      <c r="D4720" s="24" t="s">
        <v>826</v>
      </c>
      <c r="E4720" s="24" t="s">
        <v>103</v>
      </c>
      <c r="F4720" s="38" t="n">
        <v>3690</v>
      </c>
      <c r="G4720" s="42" t="n">
        <f aca="false">DATE(YEAR(B4720),MONTH(B4720),1)</f>
        <v>46113</v>
      </c>
      <c r="H4720" s="24" t="str">
        <f aca="false">INDEX(Customers!$B$2:$B$601,MATCH(C4720,Customers!$A$2:$A$601,0))</f>
        <v>Eastern</v>
      </c>
      <c r="I4720" s="43" t="n">
        <f aca="false">ROUND(MIN(INDEX(Assumptions!$D$13:$D$18,MATCH(E4720,Assumptions!$A$13:$A$18,0)),MAX(INDEX(Assumptions!$C$13:$C$18,MATCH(E4720,Assumptions!$A$13:$A$18,0)),INDEX(Assumptions!$B$13:$B$18,MATCH(E4720,Assumptions!$A$13:$A$18,0))*F4720)),2)</f>
        <v>36.9</v>
      </c>
    </row>
    <row r="4721" customFormat="false" ht="15" hidden="false" customHeight="false" outlineLevel="0" collapsed="false">
      <c r="A4721" s="24" t="s">
        <v>5544</v>
      </c>
      <c r="B4721" s="39" t="n">
        <v>46125</v>
      </c>
      <c r="C4721" s="24" t="s">
        <v>399</v>
      </c>
      <c r="D4721" s="24" t="s">
        <v>197</v>
      </c>
      <c r="E4721" s="24" t="s">
        <v>107</v>
      </c>
      <c r="F4721" s="38" t="n">
        <v>8740</v>
      </c>
      <c r="G4721" s="42" t="n">
        <f aca="false">DATE(YEAR(B4721),MONTH(B4721),1)</f>
        <v>46113</v>
      </c>
      <c r="H4721" s="24" t="str">
        <f aca="false">INDEX(Customers!$B$2:$B$601,MATCH(C4721,Customers!$A$2:$A$601,0))</f>
        <v>Western</v>
      </c>
      <c r="I4721" s="43" t="n">
        <f aca="false">ROUND(MIN(INDEX(Assumptions!$D$13:$D$18,MATCH(E4721,Assumptions!$A$13:$A$18,0)),MAX(INDEX(Assumptions!$C$13:$C$18,MATCH(E4721,Assumptions!$A$13:$A$18,0)),INDEX(Assumptions!$B$13:$B$18,MATCH(E4721,Assumptions!$A$13:$A$18,0))*F4721)),2)</f>
        <v>0</v>
      </c>
    </row>
    <row r="4722" customFormat="false" ht="15" hidden="false" customHeight="false" outlineLevel="0" collapsed="false">
      <c r="A4722" s="24" t="s">
        <v>5545</v>
      </c>
      <c r="B4722" s="39" t="n">
        <v>46125</v>
      </c>
      <c r="C4722" s="24" t="s">
        <v>468</v>
      </c>
      <c r="D4722" s="24" t="s">
        <v>826</v>
      </c>
      <c r="E4722" s="24" t="s">
        <v>111</v>
      </c>
      <c r="F4722" s="38" t="n">
        <v>200</v>
      </c>
      <c r="G4722" s="42" t="n">
        <f aca="false">DATE(YEAR(B4722),MONTH(B4722),1)</f>
        <v>46113</v>
      </c>
      <c r="H4722" s="24" t="str">
        <f aca="false">INDEX(Customers!$B$2:$B$601,MATCH(C4722,Customers!$A$2:$A$601,0))</f>
        <v>Nairobi</v>
      </c>
      <c r="I4722" s="43" t="n">
        <f aca="false">ROUND(MIN(INDEX(Assumptions!$D$13:$D$18,MATCH(E4722,Assumptions!$A$13:$A$18,0)),MAX(INDEX(Assumptions!$C$13:$C$18,MATCH(E4722,Assumptions!$A$13:$A$18,0)),INDEX(Assumptions!$B$13:$B$18,MATCH(E4722,Assumptions!$A$13:$A$18,0))*F4722)),2)</f>
        <v>8</v>
      </c>
    </row>
    <row r="4723" customFormat="false" ht="15" hidden="false" customHeight="false" outlineLevel="0" collapsed="false">
      <c r="A4723" s="24" t="s">
        <v>5546</v>
      </c>
      <c r="B4723" s="39" t="n">
        <v>46125</v>
      </c>
      <c r="C4723" s="24" t="s">
        <v>492</v>
      </c>
      <c r="D4723" s="24" t="s">
        <v>165</v>
      </c>
      <c r="E4723" s="24" t="s">
        <v>105</v>
      </c>
      <c r="F4723" s="38" t="n">
        <v>2370</v>
      </c>
      <c r="G4723" s="42" t="n">
        <f aca="false">DATE(YEAR(B4723),MONTH(B4723),1)</f>
        <v>46113</v>
      </c>
      <c r="H4723" s="24" t="str">
        <f aca="false">INDEX(Customers!$B$2:$B$601,MATCH(C4723,Customers!$A$2:$A$601,0))</f>
        <v>Eastern</v>
      </c>
      <c r="I4723" s="43" t="n">
        <f aca="false">ROUND(MIN(INDEX(Assumptions!$D$13:$D$18,MATCH(E4723,Assumptions!$A$13:$A$18,0)),MAX(INDEX(Assumptions!$C$13:$C$18,MATCH(E4723,Assumptions!$A$13:$A$18,0)),INDEX(Assumptions!$B$13:$B$18,MATCH(E4723,Assumptions!$A$13:$A$18,0))*F4723)),2)</f>
        <v>35.55</v>
      </c>
    </row>
    <row r="4724" customFormat="false" ht="15" hidden="false" customHeight="false" outlineLevel="0" collapsed="false">
      <c r="A4724" s="24" t="s">
        <v>5547</v>
      </c>
      <c r="B4724" s="39" t="n">
        <v>46125</v>
      </c>
      <c r="C4724" s="24" t="s">
        <v>503</v>
      </c>
      <c r="D4724" s="24" t="s">
        <v>826</v>
      </c>
      <c r="E4724" s="24" t="s">
        <v>113</v>
      </c>
      <c r="F4724" s="38" t="n">
        <v>250</v>
      </c>
      <c r="G4724" s="42" t="n">
        <f aca="false">DATE(YEAR(B4724),MONTH(B4724),1)</f>
        <v>46113</v>
      </c>
      <c r="H4724" s="24" t="str">
        <f aca="false">INDEX(Customers!$B$2:$B$601,MATCH(C4724,Customers!$A$2:$A$601,0))</f>
        <v>Nairobi</v>
      </c>
      <c r="I4724" s="43" t="n">
        <f aca="false">ROUND(MIN(INDEX(Assumptions!$D$13:$D$18,MATCH(E4724,Assumptions!$A$13:$A$18,0)),MAX(INDEX(Assumptions!$C$13:$C$18,MATCH(E4724,Assumptions!$A$13:$A$18,0)),INDEX(Assumptions!$B$13:$B$18,MATCH(E4724,Assumptions!$A$13:$A$18,0))*F4724)),2)</f>
        <v>12.5</v>
      </c>
    </row>
    <row r="4725" customFormat="false" ht="15" hidden="false" customHeight="false" outlineLevel="0" collapsed="false">
      <c r="A4725" s="24" t="s">
        <v>5548</v>
      </c>
      <c r="B4725" s="39" t="n">
        <v>46125</v>
      </c>
      <c r="C4725" s="24" t="s">
        <v>506</v>
      </c>
      <c r="D4725" s="24" t="s">
        <v>826</v>
      </c>
      <c r="E4725" s="24" t="s">
        <v>113</v>
      </c>
      <c r="F4725" s="38" t="n">
        <v>99</v>
      </c>
      <c r="G4725" s="42" t="n">
        <f aca="false">DATE(YEAR(B4725),MONTH(B4725),1)</f>
        <v>46113</v>
      </c>
      <c r="H4725" s="24" t="str">
        <f aca="false">INDEX(Customers!$B$2:$B$601,MATCH(C4725,Customers!$A$2:$A$601,0))</f>
        <v>Western</v>
      </c>
      <c r="I4725" s="43" t="n">
        <f aca="false">ROUND(MIN(INDEX(Assumptions!$D$13:$D$18,MATCH(E4725,Assumptions!$A$13:$A$18,0)),MAX(INDEX(Assumptions!$C$13:$C$18,MATCH(E4725,Assumptions!$A$13:$A$18,0)),INDEX(Assumptions!$B$13:$B$18,MATCH(E4725,Assumptions!$A$13:$A$18,0))*F4725)),2)</f>
        <v>4.95</v>
      </c>
    </row>
    <row r="4726" customFormat="false" ht="15" hidden="false" customHeight="false" outlineLevel="0" collapsed="false">
      <c r="A4726" s="24" t="s">
        <v>5549</v>
      </c>
      <c r="B4726" s="39" t="n">
        <v>46125</v>
      </c>
      <c r="C4726" s="24" t="s">
        <v>576</v>
      </c>
      <c r="D4726" s="24" t="s">
        <v>826</v>
      </c>
      <c r="E4726" s="24" t="s">
        <v>111</v>
      </c>
      <c r="F4726" s="38" t="n">
        <v>50</v>
      </c>
      <c r="G4726" s="42" t="n">
        <f aca="false">DATE(YEAR(B4726),MONTH(B4726),1)</f>
        <v>46113</v>
      </c>
      <c r="H4726" s="24" t="str">
        <f aca="false">INDEX(Customers!$B$2:$B$601,MATCH(C4726,Customers!$A$2:$A$601,0))</f>
        <v>Coast</v>
      </c>
      <c r="I4726" s="43" t="n">
        <f aca="false">ROUND(MIN(INDEX(Assumptions!$D$13:$D$18,MATCH(E4726,Assumptions!$A$13:$A$18,0)),MAX(INDEX(Assumptions!$C$13:$C$18,MATCH(E4726,Assumptions!$A$13:$A$18,0)),INDEX(Assumptions!$B$13:$B$18,MATCH(E4726,Assumptions!$A$13:$A$18,0))*F4726)),2)</f>
        <v>2</v>
      </c>
    </row>
    <row r="4727" customFormat="false" ht="15" hidden="false" customHeight="false" outlineLevel="0" collapsed="false">
      <c r="A4727" s="24" t="s">
        <v>5550</v>
      </c>
      <c r="B4727" s="39" t="n">
        <v>46125</v>
      </c>
      <c r="C4727" s="24" t="s">
        <v>595</v>
      </c>
      <c r="D4727" s="24" t="s">
        <v>826</v>
      </c>
      <c r="E4727" s="24" t="s">
        <v>113</v>
      </c>
      <c r="F4727" s="38" t="n">
        <v>1000</v>
      </c>
      <c r="G4727" s="42" t="n">
        <f aca="false">DATE(YEAR(B4727),MONTH(B4727),1)</f>
        <v>46113</v>
      </c>
      <c r="H4727" s="24" t="str">
        <f aca="false">INDEX(Customers!$B$2:$B$601,MATCH(C4727,Customers!$A$2:$A$601,0))</f>
        <v>Eastern</v>
      </c>
      <c r="I4727" s="43" t="n">
        <f aca="false">ROUND(MIN(INDEX(Assumptions!$D$13:$D$18,MATCH(E4727,Assumptions!$A$13:$A$18,0)),MAX(INDEX(Assumptions!$C$13:$C$18,MATCH(E4727,Assumptions!$A$13:$A$18,0)),INDEX(Assumptions!$B$13:$B$18,MATCH(E4727,Assumptions!$A$13:$A$18,0))*F4727)),2)</f>
        <v>50</v>
      </c>
    </row>
    <row r="4728" customFormat="false" ht="15" hidden="false" customHeight="false" outlineLevel="0" collapsed="false">
      <c r="A4728" s="24" t="s">
        <v>5551</v>
      </c>
      <c r="B4728" s="39" t="n">
        <v>46125</v>
      </c>
      <c r="C4728" s="24" t="s">
        <v>610</v>
      </c>
      <c r="D4728" s="24" t="s">
        <v>162</v>
      </c>
      <c r="E4728" s="24" t="s">
        <v>107</v>
      </c>
      <c r="F4728" s="38" t="n">
        <v>10160</v>
      </c>
      <c r="G4728" s="42" t="n">
        <f aca="false">DATE(YEAR(B4728),MONTH(B4728),1)</f>
        <v>46113</v>
      </c>
      <c r="H4728" s="24" t="str">
        <f aca="false">INDEX(Customers!$B$2:$B$601,MATCH(C4728,Customers!$A$2:$A$601,0))</f>
        <v>Nairobi</v>
      </c>
      <c r="I4728" s="43" t="n">
        <f aca="false">ROUND(MIN(INDEX(Assumptions!$D$13:$D$18,MATCH(E4728,Assumptions!$A$13:$A$18,0)),MAX(INDEX(Assumptions!$C$13:$C$18,MATCH(E4728,Assumptions!$A$13:$A$18,0)),INDEX(Assumptions!$B$13:$B$18,MATCH(E4728,Assumptions!$A$13:$A$18,0))*F4728)),2)</f>
        <v>0</v>
      </c>
    </row>
    <row r="4729" customFormat="false" ht="15" hidden="false" customHeight="false" outlineLevel="0" collapsed="false">
      <c r="A4729" s="24" t="s">
        <v>5552</v>
      </c>
      <c r="B4729" s="39" t="n">
        <v>46125</v>
      </c>
      <c r="C4729" s="24" t="s">
        <v>614</v>
      </c>
      <c r="D4729" s="24" t="s">
        <v>826</v>
      </c>
      <c r="E4729" s="24" t="s">
        <v>103</v>
      </c>
      <c r="F4729" s="38" t="n">
        <v>730</v>
      </c>
      <c r="G4729" s="42" t="n">
        <f aca="false">DATE(YEAR(B4729),MONTH(B4729),1)</f>
        <v>46113</v>
      </c>
      <c r="H4729" s="24" t="str">
        <f aca="false">INDEX(Customers!$B$2:$B$601,MATCH(C4729,Customers!$A$2:$A$601,0))</f>
        <v>Central</v>
      </c>
      <c r="I4729" s="43" t="n">
        <f aca="false">ROUND(MIN(INDEX(Assumptions!$D$13:$D$18,MATCH(E4729,Assumptions!$A$13:$A$18,0)),MAX(INDEX(Assumptions!$C$13:$C$18,MATCH(E4729,Assumptions!$A$13:$A$18,0)),INDEX(Assumptions!$B$13:$B$18,MATCH(E4729,Assumptions!$A$13:$A$18,0))*F4729)),2)</f>
        <v>7.3</v>
      </c>
    </row>
    <row r="4730" customFormat="false" ht="15" hidden="false" customHeight="false" outlineLevel="0" collapsed="false">
      <c r="A4730" s="24" t="s">
        <v>5553</v>
      </c>
      <c r="B4730" s="39" t="n">
        <v>46125</v>
      </c>
      <c r="C4730" s="24" t="s">
        <v>635</v>
      </c>
      <c r="D4730" s="24" t="s">
        <v>164</v>
      </c>
      <c r="E4730" s="24" t="s">
        <v>105</v>
      </c>
      <c r="F4730" s="38" t="n">
        <v>4810</v>
      </c>
      <c r="G4730" s="42" t="n">
        <f aca="false">DATE(YEAR(B4730),MONTH(B4730),1)</f>
        <v>46113</v>
      </c>
      <c r="H4730" s="24" t="str">
        <f aca="false">INDEX(Customers!$B$2:$B$601,MATCH(C4730,Customers!$A$2:$A$601,0))</f>
        <v>Central</v>
      </c>
      <c r="I4730" s="43" t="n">
        <f aca="false">ROUND(MIN(INDEX(Assumptions!$D$13:$D$18,MATCH(E4730,Assumptions!$A$13:$A$18,0)),MAX(INDEX(Assumptions!$C$13:$C$18,MATCH(E4730,Assumptions!$A$13:$A$18,0)),INDEX(Assumptions!$B$13:$B$18,MATCH(E4730,Assumptions!$A$13:$A$18,0))*F4730)),2)</f>
        <v>72.15</v>
      </c>
    </row>
    <row r="4731" customFormat="false" ht="15" hidden="false" customHeight="false" outlineLevel="0" collapsed="false">
      <c r="A4731" s="24" t="s">
        <v>5554</v>
      </c>
      <c r="B4731" s="39" t="n">
        <v>46125</v>
      </c>
      <c r="C4731" s="24" t="s">
        <v>644</v>
      </c>
      <c r="D4731" s="24" t="s">
        <v>826</v>
      </c>
      <c r="E4731" s="24" t="s">
        <v>103</v>
      </c>
      <c r="F4731" s="38" t="n">
        <v>7530</v>
      </c>
      <c r="G4731" s="42" t="n">
        <f aca="false">DATE(YEAR(B4731),MONTH(B4731),1)</f>
        <v>46113</v>
      </c>
      <c r="H4731" s="24" t="str">
        <f aca="false">INDEX(Customers!$B$2:$B$601,MATCH(C4731,Customers!$A$2:$A$601,0))</f>
        <v>Western</v>
      </c>
      <c r="I4731" s="43" t="n">
        <f aca="false">ROUND(MIN(INDEX(Assumptions!$D$13:$D$18,MATCH(E4731,Assumptions!$A$13:$A$18,0)),MAX(INDEX(Assumptions!$C$13:$C$18,MATCH(E4731,Assumptions!$A$13:$A$18,0)),INDEX(Assumptions!$B$13:$B$18,MATCH(E4731,Assumptions!$A$13:$A$18,0))*F4731)),2)</f>
        <v>75.3</v>
      </c>
    </row>
    <row r="4732" customFormat="false" ht="15" hidden="false" customHeight="false" outlineLevel="0" collapsed="false">
      <c r="A4732" s="24" t="s">
        <v>5555</v>
      </c>
      <c r="B4732" s="39" t="n">
        <v>46125</v>
      </c>
      <c r="C4732" s="24" t="s">
        <v>661</v>
      </c>
      <c r="D4732" s="24" t="s">
        <v>826</v>
      </c>
      <c r="E4732" s="24" t="s">
        <v>113</v>
      </c>
      <c r="F4732" s="38" t="n">
        <v>99</v>
      </c>
      <c r="G4732" s="42" t="n">
        <f aca="false">DATE(YEAR(B4732),MONTH(B4732),1)</f>
        <v>46113</v>
      </c>
      <c r="H4732" s="24" t="str">
        <f aca="false">INDEX(Customers!$B$2:$B$601,MATCH(C4732,Customers!$A$2:$A$601,0))</f>
        <v>Coast</v>
      </c>
      <c r="I4732" s="43" t="n">
        <f aca="false">ROUND(MIN(INDEX(Assumptions!$D$13:$D$18,MATCH(E4732,Assumptions!$A$13:$A$18,0)),MAX(INDEX(Assumptions!$C$13:$C$18,MATCH(E4732,Assumptions!$A$13:$A$18,0)),INDEX(Assumptions!$B$13:$B$18,MATCH(E4732,Assumptions!$A$13:$A$18,0))*F4732)),2)</f>
        <v>4.95</v>
      </c>
    </row>
    <row r="4733" customFormat="false" ht="15" hidden="false" customHeight="false" outlineLevel="0" collapsed="false">
      <c r="A4733" s="24" t="s">
        <v>5556</v>
      </c>
      <c r="B4733" s="39" t="n">
        <v>46125</v>
      </c>
      <c r="C4733" s="24" t="s">
        <v>661</v>
      </c>
      <c r="D4733" s="24" t="s">
        <v>189</v>
      </c>
      <c r="E4733" s="24" t="s">
        <v>105</v>
      </c>
      <c r="F4733" s="38" t="n">
        <v>4830</v>
      </c>
      <c r="G4733" s="42" t="n">
        <f aca="false">DATE(YEAR(B4733),MONTH(B4733),1)</f>
        <v>46113</v>
      </c>
      <c r="H4733" s="24" t="str">
        <f aca="false">INDEX(Customers!$B$2:$B$601,MATCH(C4733,Customers!$A$2:$A$601,0))</f>
        <v>Coast</v>
      </c>
      <c r="I4733" s="43" t="n">
        <f aca="false">ROUND(MIN(INDEX(Assumptions!$D$13:$D$18,MATCH(E4733,Assumptions!$A$13:$A$18,0)),MAX(INDEX(Assumptions!$C$13:$C$18,MATCH(E4733,Assumptions!$A$13:$A$18,0)),INDEX(Assumptions!$B$13:$B$18,MATCH(E4733,Assumptions!$A$13:$A$18,0))*F4733)),2)</f>
        <v>72.45</v>
      </c>
    </row>
    <row r="4734" customFormat="false" ht="15" hidden="false" customHeight="false" outlineLevel="0" collapsed="false">
      <c r="A4734" s="24" t="s">
        <v>5557</v>
      </c>
      <c r="B4734" s="39" t="n">
        <v>46125</v>
      </c>
      <c r="C4734" s="24" t="s">
        <v>666</v>
      </c>
      <c r="D4734" s="24" t="s">
        <v>826</v>
      </c>
      <c r="E4734" s="24" t="s">
        <v>113</v>
      </c>
      <c r="F4734" s="38" t="n">
        <v>250</v>
      </c>
      <c r="G4734" s="42" t="n">
        <f aca="false">DATE(YEAR(B4734),MONTH(B4734),1)</f>
        <v>46113</v>
      </c>
      <c r="H4734" s="24" t="str">
        <f aca="false">INDEX(Customers!$B$2:$B$601,MATCH(C4734,Customers!$A$2:$A$601,0))</f>
        <v>Nairobi</v>
      </c>
      <c r="I4734" s="43" t="n">
        <f aca="false">ROUND(MIN(INDEX(Assumptions!$D$13:$D$18,MATCH(E4734,Assumptions!$A$13:$A$18,0)),MAX(INDEX(Assumptions!$C$13:$C$18,MATCH(E4734,Assumptions!$A$13:$A$18,0)),INDEX(Assumptions!$B$13:$B$18,MATCH(E4734,Assumptions!$A$13:$A$18,0))*F4734)),2)</f>
        <v>12.5</v>
      </c>
    </row>
    <row r="4735" customFormat="false" ht="15" hidden="false" customHeight="false" outlineLevel="0" collapsed="false">
      <c r="A4735" s="24" t="s">
        <v>5558</v>
      </c>
      <c r="B4735" s="39" t="n">
        <v>46125</v>
      </c>
      <c r="C4735" s="24" t="s">
        <v>673</v>
      </c>
      <c r="D4735" s="24" t="s">
        <v>826</v>
      </c>
      <c r="E4735" s="24" t="s">
        <v>109</v>
      </c>
      <c r="F4735" s="38" t="n">
        <v>1450</v>
      </c>
      <c r="G4735" s="42" t="n">
        <f aca="false">DATE(YEAR(B4735),MONTH(B4735),1)</f>
        <v>46113</v>
      </c>
      <c r="H4735" s="24" t="str">
        <f aca="false">INDEX(Customers!$B$2:$B$601,MATCH(C4735,Customers!$A$2:$A$601,0))</f>
        <v>Nairobi</v>
      </c>
      <c r="I4735" s="43" t="n">
        <f aca="false">ROUND(MIN(INDEX(Assumptions!$D$13:$D$18,MATCH(E4735,Assumptions!$A$13:$A$18,0)),MAX(INDEX(Assumptions!$C$13:$C$18,MATCH(E4735,Assumptions!$A$13:$A$18,0)),INDEX(Assumptions!$B$13:$B$18,MATCH(E4735,Assumptions!$A$13:$A$18,0))*F4735)),2)</f>
        <v>5.8</v>
      </c>
    </row>
    <row r="4736" customFormat="false" ht="15" hidden="false" customHeight="false" outlineLevel="0" collapsed="false">
      <c r="A4736" s="24" t="s">
        <v>5559</v>
      </c>
      <c r="B4736" s="39" t="n">
        <v>46125</v>
      </c>
      <c r="C4736" s="24" t="s">
        <v>681</v>
      </c>
      <c r="D4736" s="24" t="s">
        <v>826</v>
      </c>
      <c r="E4736" s="24" t="s">
        <v>113</v>
      </c>
      <c r="F4736" s="38" t="n">
        <v>99</v>
      </c>
      <c r="G4736" s="42" t="n">
        <f aca="false">DATE(YEAR(B4736),MONTH(B4736),1)</f>
        <v>46113</v>
      </c>
      <c r="H4736" s="24" t="str">
        <f aca="false">INDEX(Customers!$B$2:$B$601,MATCH(C4736,Customers!$A$2:$A$601,0))</f>
        <v>Western</v>
      </c>
      <c r="I4736" s="43" t="n">
        <f aca="false">ROUND(MIN(INDEX(Assumptions!$D$13:$D$18,MATCH(E4736,Assumptions!$A$13:$A$18,0)),MAX(INDEX(Assumptions!$C$13:$C$18,MATCH(E4736,Assumptions!$A$13:$A$18,0)),INDEX(Assumptions!$B$13:$B$18,MATCH(E4736,Assumptions!$A$13:$A$18,0))*F4736)),2)</f>
        <v>4.95</v>
      </c>
    </row>
    <row r="4737" customFormat="false" ht="15" hidden="false" customHeight="false" outlineLevel="0" collapsed="false">
      <c r="A4737" s="24" t="s">
        <v>5560</v>
      </c>
      <c r="B4737" s="39" t="n">
        <v>46125</v>
      </c>
      <c r="C4737" s="24" t="s">
        <v>681</v>
      </c>
      <c r="D4737" s="24" t="s">
        <v>201</v>
      </c>
      <c r="E4737" s="24" t="s">
        <v>107</v>
      </c>
      <c r="F4737" s="38" t="n">
        <v>6820</v>
      </c>
      <c r="G4737" s="42" t="n">
        <f aca="false">DATE(YEAR(B4737),MONTH(B4737),1)</f>
        <v>46113</v>
      </c>
      <c r="H4737" s="24" t="str">
        <f aca="false">INDEX(Customers!$B$2:$B$601,MATCH(C4737,Customers!$A$2:$A$601,0))</f>
        <v>Western</v>
      </c>
      <c r="I4737" s="43" t="n">
        <f aca="false">ROUND(MIN(INDEX(Assumptions!$D$13:$D$18,MATCH(E4737,Assumptions!$A$13:$A$18,0)),MAX(INDEX(Assumptions!$C$13:$C$18,MATCH(E4737,Assumptions!$A$13:$A$18,0)),INDEX(Assumptions!$B$13:$B$18,MATCH(E4737,Assumptions!$A$13:$A$18,0))*F4737)),2)</f>
        <v>0</v>
      </c>
    </row>
    <row r="4738" customFormat="false" ht="15" hidden="false" customHeight="false" outlineLevel="0" collapsed="false">
      <c r="A4738" s="24" t="s">
        <v>5561</v>
      </c>
      <c r="B4738" s="39" t="n">
        <v>46125</v>
      </c>
      <c r="C4738" s="24" t="s">
        <v>693</v>
      </c>
      <c r="D4738" s="24" t="s">
        <v>826</v>
      </c>
      <c r="E4738" s="24" t="s">
        <v>113</v>
      </c>
      <c r="F4738" s="38" t="n">
        <v>250</v>
      </c>
      <c r="G4738" s="42" t="n">
        <f aca="false">DATE(YEAR(B4738),MONTH(B4738),1)</f>
        <v>46113</v>
      </c>
      <c r="H4738" s="24" t="str">
        <f aca="false">INDEX(Customers!$B$2:$B$601,MATCH(C4738,Customers!$A$2:$A$601,0))</f>
        <v>Nairobi</v>
      </c>
      <c r="I4738" s="43" t="n">
        <f aca="false">ROUND(MIN(INDEX(Assumptions!$D$13:$D$18,MATCH(E4738,Assumptions!$A$13:$A$18,0)),MAX(INDEX(Assumptions!$C$13:$C$18,MATCH(E4738,Assumptions!$A$13:$A$18,0)),INDEX(Assumptions!$B$13:$B$18,MATCH(E4738,Assumptions!$A$13:$A$18,0))*F4738)),2)</f>
        <v>12.5</v>
      </c>
    </row>
    <row r="4739" customFormat="false" ht="15" hidden="false" customHeight="false" outlineLevel="0" collapsed="false">
      <c r="A4739" s="24" t="s">
        <v>5562</v>
      </c>
      <c r="B4739" s="39" t="n">
        <v>46125</v>
      </c>
      <c r="C4739" s="24" t="s">
        <v>699</v>
      </c>
      <c r="D4739" s="24" t="s">
        <v>826</v>
      </c>
      <c r="E4739" s="24" t="s">
        <v>109</v>
      </c>
      <c r="F4739" s="38" t="n">
        <v>11550</v>
      </c>
      <c r="G4739" s="42" t="n">
        <f aca="false">DATE(YEAR(B4739),MONTH(B4739),1)</f>
        <v>46113</v>
      </c>
      <c r="H4739" s="24" t="str">
        <f aca="false">INDEX(Customers!$B$2:$B$601,MATCH(C4739,Customers!$A$2:$A$601,0))</f>
        <v>Nairobi</v>
      </c>
      <c r="I4739" s="43" t="n">
        <f aca="false">ROUND(MIN(INDEX(Assumptions!$D$13:$D$18,MATCH(E4739,Assumptions!$A$13:$A$18,0)),MAX(INDEX(Assumptions!$C$13:$C$18,MATCH(E4739,Assumptions!$A$13:$A$18,0)),INDEX(Assumptions!$B$13:$B$18,MATCH(E4739,Assumptions!$A$13:$A$18,0))*F4739)),2)</f>
        <v>40</v>
      </c>
    </row>
    <row r="4740" customFormat="false" ht="15" hidden="false" customHeight="false" outlineLevel="0" collapsed="false">
      <c r="A4740" s="24" t="s">
        <v>5563</v>
      </c>
      <c r="B4740" s="39" t="n">
        <v>46125</v>
      </c>
      <c r="C4740" s="24" t="s">
        <v>728</v>
      </c>
      <c r="D4740" s="24" t="s">
        <v>826</v>
      </c>
      <c r="E4740" s="24" t="s">
        <v>109</v>
      </c>
      <c r="F4740" s="38" t="n">
        <v>2450</v>
      </c>
      <c r="G4740" s="42" t="n">
        <f aca="false">DATE(YEAR(B4740),MONTH(B4740),1)</f>
        <v>46113</v>
      </c>
      <c r="H4740" s="24" t="str">
        <f aca="false">INDEX(Customers!$B$2:$B$601,MATCH(C4740,Customers!$A$2:$A$601,0))</f>
        <v>Nairobi</v>
      </c>
      <c r="I4740" s="43" t="n">
        <f aca="false">ROUND(MIN(INDEX(Assumptions!$D$13:$D$18,MATCH(E4740,Assumptions!$A$13:$A$18,0)),MAX(INDEX(Assumptions!$C$13:$C$18,MATCH(E4740,Assumptions!$A$13:$A$18,0)),INDEX(Assumptions!$B$13:$B$18,MATCH(E4740,Assumptions!$A$13:$A$18,0))*F4740)),2)</f>
        <v>9.8</v>
      </c>
    </row>
    <row r="4741" customFormat="false" ht="15" hidden="false" customHeight="false" outlineLevel="0" collapsed="false">
      <c r="A4741" s="24" t="s">
        <v>5564</v>
      </c>
      <c r="B4741" s="39" t="n">
        <v>46125</v>
      </c>
      <c r="C4741" s="24" t="s">
        <v>736</v>
      </c>
      <c r="D4741" s="24" t="s">
        <v>826</v>
      </c>
      <c r="E4741" s="24" t="s">
        <v>111</v>
      </c>
      <c r="F4741" s="38" t="n">
        <v>200</v>
      </c>
      <c r="G4741" s="42" t="n">
        <f aca="false">DATE(YEAR(B4741),MONTH(B4741),1)</f>
        <v>46113</v>
      </c>
      <c r="H4741" s="24" t="str">
        <f aca="false">INDEX(Customers!$B$2:$B$601,MATCH(C4741,Customers!$A$2:$A$601,0))</f>
        <v>Eastern</v>
      </c>
      <c r="I4741" s="43" t="n">
        <f aca="false">ROUND(MIN(INDEX(Assumptions!$D$13:$D$18,MATCH(E4741,Assumptions!$A$13:$A$18,0)),MAX(INDEX(Assumptions!$C$13:$C$18,MATCH(E4741,Assumptions!$A$13:$A$18,0)),INDEX(Assumptions!$B$13:$B$18,MATCH(E4741,Assumptions!$A$13:$A$18,0))*F4741)),2)</f>
        <v>8</v>
      </c>
    </row>
    <row r="4742" customFormat="false" ht="15" hidden="false" customHeight="false" outlineLevel="0" collapsed="false">
      <c r="A4742" s="24" t="s">
        <v>5565</v>
      </c>
      <c r="B4742" s="39" t="n">
        <v>46125</v>
      </c>
      <c r="C4742" s="24" t="s">
        <v>760</v>
      </c>
      <c r="D4742" s="24" t="s">
        <v>826</v>
      </c>
      <c r="E4742" s="24" t="s">
        <v>109</v>
      </c>
      <c r="F4742" s="38" t="n">
        <v>5390</v>
      </c>
      <c r="G4742" s="42" t="n">
        <f aca="false">DATE(YEAR(B4742),MONTH(B4742),1)</f>
        <v>46113</v>
      </c>
      <c r="H4742" s="24" t="str">
        <f aca="false">INDEX(Customers!$B$2:$B$601,MATCH(C4742,Customers!$A$2:$A$601,0))</f>
        <v>Rift Valley</v>
      </c>
      <c r="I4742" s="43" t="n">
        <f aca="false">ROUND(MIN(INDEX(Assumptions!$D$13:$D$18,MATCH(E4742,Assumptions!$A$13:$A$18,0)),MAX(INDEX(Assumptions!$C$13:$C$18,MATCH(E4742,Assumptions!$A$13:$A$18,0)),INDEX(Assumptions!$B$13:$B$18,MATCH(E4742,Assumptions!$A$13:$A$18,0))*F4742)),2)</f>
        <v>21.56</v>
      </c>
    </row>
    <row r="4743" customFormat="false" ht="15" hidden="false" customHeight="false" outlineLevel="0" collapsed="false">
      <c r="A4743" s="24" t="s">
        <v>5566</v>
      </c>
      <c r="B4743" s="39" t="n">
        <v>46125</v>
      </c>
      <c r="C4743" s="24" t="s">
        <v>762</v>
      </c>
      <c r="D4743" s="24" t="s">
        <v>199</v>
      </c>
      <c r="E4743" s="24" t="s">
        <v>107</v>
      </c>
      <c r="F4743" s="38" t="n">
        <v>2270</v>
      </c>
      <c r="G4743" s="42" t="n">
        <f aca="false">DATE(YEAR(B4743),MONTH(B4743),1)</f>
        <v>46113</v>
      </c>
      <c r="H4743" s="24" t="str">
        <f aca="false">INDEX(Customers!$B$2:$B$601,MATCH(C4743,Customers!$A$2:$A$601,0))</f>
        <v>Western</v>
      </c>
      <c r="I4743" s="43" t="n">
        <f aca="false">ROUND(MIN(INDEX(Assumptions!$D$13:$D$18,MATCH(E4743,Assumptions!$A$13:$A$18,0)),MAX(INDEX(Assumptions!$C$13:$C$18,MATCH(E4743,Assumptions!$A$13:$A$18,0)),INDEX(Assumptions!$B$13:$B$18,MATCH(E4743,Assumptions!$A$13:$A$18,0))*F4743)),2)</f>
        <v>0</v>
      </c>
    </row>
    <row r="4744" customFormat="false" ht="15" hidden="false" customHeight="false" outlineLevel="0" collapsed="false">
      <c r="A4744" s="24" t="s">
        <v>5567</v>
      </c>
      <c r="B4744" s="39" t="n">
        <v>46125</v>
      </c>
      <c r="C4744" s="24" t="s">
        <v>762</v>
      </c>
      <c r="D4744" s="24" t="s">
        <v>826</v>
      </c>
      <c r="E4744" s="24" t="s">
        <v>103</v>
      </c>
      <c r="F4744" s="38" t="n">
        <v>830</v>
      </c>
      <c r="G4744" s="42" t="n">
        <f aca="false">DATE(YEAR(B4744),MONTH(B4744),1)</f>
        <v>46113</v>
      </c>
      <c r="H4744" s="24" t="str">
        <f aca="false">INDEX(Customers!$B$2:$B$601,MATCH(C4744,Customers!$A$2:$A$601,0))</f>
        <v>Western</v>
      </c>
      <c r="I4744" s="43" t="n">
        <f aca="false">ROUND(MIN(INDEX(Assumptions!$D$13:$D$18,MATCH(E4744,Assumptions!$A$13:$A$18,0)),MAX(INDEX(Assumptions!$C$13:$C$18,MATCH(E4744,Assumptions!$A$13:$A$18,0)),INDEX(Assumptions!$B$13:$B$18,MATCH(E4744,Assumptions!$A$13:$A$18,0))*F4744)),2)</f>
        <v>8.3</v>
      </c>
    </row>
    <row r="4745" customFormat="false" ht="15" hidden="false" customHeight="false" outlineLevel="0" collapsed="false">
      <c r="A4745" s="24" t="s">
        <v>5568</v>
      </c>
      <c r="B4745" s="39" t="n">
        <v>46125</v>
      </c>
      <c r="C4745" s="24" t="s">
        <v>767</v>
      </c>
      <c r="D4745" s="24" t="s">
        <v>826</v>
      </c>
      <c r="E4745" s="24" t="s">
        <v>111</v>
      </c>
      <c r="F4745" s="38" t="n">
        <v>100</v>
      </c>
      <c r="G4745" s="42" t="n">
        <f aca="false">DATE(YEAR(B4745),MONTH(B4745),1)</f>
        <v>46113</v>
      </c>
      <c r="H4745" s="24" t="str">
        <f aca="false">INDEX(Customers!$B$2:$B$601,MATCH(C4745,Customers!$A$2:$A$601,0))</f>
        <v>Nairobi</v>
      </c>
      <c r="I4745" s="43" t="n">
        <f aca="false">ROUND(MIN(INDEX(Assumptions!$D$13:$D$18,MATCH(E4745,Assumptions!$A$13:$A$18,0)),MAX(INDEX(Assumptions!$C$13:$C$18,MATCH(E4745,Assumptions!$A$13:$A$18,0)),INDEX(Assumptions!$B$13:$B$18,MATCH(E4745,Assumptions!$A$13:$A$18,0))*F4745)),2)</f>
        <v>4</v>
      </c>
    </row>
    <row r="4746" customFormat="false" ht="15" hidden="false" customHeight="false" outlineLevel="0" collapsed="false">
      <c r="A4746" s="24" t="s">
        <v>5569</v>
      </c>
      <c r="B4746" s="39" t="n">
        <v>46125</v>
      </c>
      <c r="C4746" s="24" t="s">
        <v>816</v>
      </c>
      <c r="D4746" s="24" t="s">
        <v>826</v>
      </c>
      <c r="E4746" s="24" t="s">
        <v>103</v>
      </c>
      <c r="F4746" s="38" t="n">
        <v>2160</v>
      </c>
      <c r="G4746" s="42" t="n">
        <f aca="false">DATE(YEAR(B4746),MONTH(B4746),1)</f>
        <v>46113</v>
      </c>
      <c r="H4746" s="24" t="str">
        <f aca="false">INDEX(Customers!$B$2:$B$601,MATCH(C4746,Customers!$A$2:$A$601,0))</f>
        <v>Nairobi</v>
      </c>
      <c r="I4746" s="43" t="n">
        <f aca="false">ROUND(MIN(INDEX(Assumptions!$D$13:$D$18,MATCH(E4746,Assumptions!$A$13:$A$18,0)),MAX(INDEX(Assumptions!$C$13:$C$18,MATCH(E4746,Assumptions!$A$13:$A$18,0)),INDEX(Assumptions!$B$13:$B$18,MATCH(E4746,Assumptions!$A$13:$A$18,0))*F4746)),2)</f>
        <v>21.6</v>
      </c>
    </row>
    <row r="4747" customFormat="false" ht="15" hidden="false" customHeight="false" outlineLevel="0" collapsed="false">
      <c r="A4747" s="24" t="s">
        <v>5570</v>
      </c>
      <c r="B4747" s="39" t="n">
        <v>46125</v>
      </c>
      <c r="C4747" s="24" t="s">
        <v>820</v>
      </c>
      <c r="D4747" s="24" t="s">
        <v>156</v>
      </c>
      <c r="E4747" s="24" t="s">
        <v>105</v>
      </c>
      <c r="F4747" s="38" t="n">
        <v>1420</v>
      </c>
      <c r="G4747" s="42" t="n">
        <f aca="false">DATE(YEAR(B4747),MONTH(B4747),1)</f>
        <v>46113</v>
      </c>
      <c r="H4747" s="24" t="str">
        <f aca="false">INDEX(Customers!$B$2:$B$601,MATCH(C4747,Customers!$A$2:$A$601,0))</f>
        <v>Nairobi</v>
      </c>
      <c r="I4747" s="43" t="n">
        <f aca="false">ROUND(MIN(INDEX(Assumptions!$D$13:$D$18,MATCH(E4747,Assumptions!$A$13:$A$18,0)),MAX(INDEX(Assumptions!$C$13:$C$18,MATCH(E4747,Assumptions!$A$13:$A$18,0)),INDEX(Assumptions!$B$13:$B$18,MATCH(E4747,Assumptions!$A$13:$A$18,0))*F4747)),2)</f>
        <v>21.3</v>
      </c>
    </row>
    <row r="4748" customFormat="false" ht="15" hidden="false" customHeight="false" outlineLevel="0" collapsed="false">
      <c r="A4748" s="24" t="s">
        <v>5571</v>
      </c>
      <c r="B4748" s="39" t="n">
        <v>46126</v>
      </c>
      <c r="C4748" s="24" t="s">
        <v>230</v>
      </c>
      <c r="D4748" s="24" t="s">
        <v>826</v>
      </c>
      <c r="E4748" s="24" t="s">
        <v>109</v>
      </c>
      <c r="F4748" s="38" t="n">
        <v>3950</v>
      </c>
      <c r="G4748" s="42" t="n">
        <f aca="false">DATE(YEAR(B4748),MONTH(B4748),1)</f>
        <v>46113</v>
      </c>
      <c r="H4748" s="24" t="str">
        <f aca="false">INDEX(Customers!$B$2:$B$601,MATCH(C4748,Customers!$A$2:$A$601,0))</f>
        <v>Eastern</v>
      </c>
      <c r="I4748" s="43" t="n">
        <f aca="false">ROUND(MIN(INDEX(Assumptions!$D$13:$D$18,MATCH(E4748,Assumptions!$A$13:$A$18,0)),MAX(INDEX(Assumptions!$C$13:$C$18,MATCH(E4748,Assumptions!$A$13:$A$18,0)),INDEX(Assumptions!$B$13:$B$18,MATCH(E4748,Assumptions!$A$13:$A$18,0))*F4748)),2)</f>
        <v>15.8</v>
      </c>
    </row>
    <row r="4749" customFormat="false" ht="15" hidden="false" customHeight="false" outlineLevel="0" collapsed="false">
      <c r="A4749" s="24" t="s">
        <v>5572</v>
      </c>
      <c r="B4749" s="39" t="n">
        <v>46126</v>
      </c>
      <c r="C4749" s="24" t="s">
        <v>240</v>
      </c>
      <c r="D4749" s="24" t="s">
        <v>826</v>
      </c>
      <c r="E4749" s="24" t="s">
        <v>103</v>
      </c>
      <c r="F4749" s="38" t="n">
        <v>360</v>
      </c>
      <c r="G4749" s="42" t="n">
        <f aca="false">DATE(YEAR(B4749),MONTH(B4749),1)</f>
        <v>46113</v>
      </c>
      <c r="H4749" s="24" t="str">
        <f aca="false">INDEX(Customers!$B$2:$B$601,MATCH(C4749,Customers!$A$2:$A$601,0))</f>
        <v>Nairobi</v>
      </c>
      <c r="I4749" s="43" t="n">
        <f aca="false">ROUND(MIN(INDEX(Assumptions!$D$13:$D$18,MATCH(E4749,Assumptions!$A$13:$A$18,0)),MAX(INDEX(Assumptions!$C$13:$C$18,MATCH(E4749,Assumptions!$A$13:$A$18,0)),INDEX(Assumptions!$B$13:$B$18,MATCH(E4749,Assumptions!$A$13:$A$18,0))*F4749)),2)</f>
        <v>5</v>
      </c>
    </row>
    <row r="4750" customFormat="false" ht="15" hidden="false" customHeight="false" outlineLevel="0" collapsed="false">
      <c r="A4750" s="24" t="s">
        <v>5573</v>
      </c>
      <c r="B4750" s="39" t="n">
        <v>46126</v>
      </c>
      <c r="C4750" s="24" t="s">
        <v>243</v>
      </c>
      <c r="D4750" s="24" t="s">
        <v>826</v>
      </c>
      <c r="E4750" s="24" t="s">
        <v>103</v>
      </c>
      <c r="F4750" s="38" t="n">
        <v>7830</v>
      </c>
      <c r="G4750" s="42" t="n">
        <f aca="false">DATE(YEAR(B4750),MONTH(B4750),1)</f>
        <v>46113</v>
      </c>
      <c r="H4750" s="24" t="str">
        <f aca="false">INDEX(Customers!$B$2:$B$601,MATCH(C4750,Customers!$A$2:$A$601,0))</f>
        <v>Coast</v>
      </c>
      <c r="I4750" s="43" t="n">
        <f aca="false">ROUND(MIN(INDEX(Assumptions!$D$13:$D$18,MATCH(E4750,Assumptions!$A$13:$A$18,0)),MAX(INDEX(Assumptions!$C$13:$C$18,MATCH(E4750,Assumptions!$A$13:$A$18,0)),INDEX(Assumptions!$B$13:$B$18,MATCH(E4750,Assumptions!$A$13:$A$18,0))*F4750)),2)</f>
        <v>78.3</v>
      </c>
    </row>
    <row r="4751" customFormat="false" ht="15" hidden="false" customHeight="false" outlineLevel="0" collapsed="false">
      <c r="A4751" s="24" t="s">
        <v>5574</v>
      </c>
      <c r="B4751" s="39" t="n">
        <v>46126</v>
      </c>
      <c r="C4751" s="24" t="s">
        <v>253</v>
      </c>
      <c r="D4751" s="24" t="s">
        <v>826</v>
      </c>
      <c r="E4751" s="24" t="s">
        <v>109</v>
      </c>
      <c r="F4751" s="38" t="n">
        <v>910</v>
      </c>
      <c r="G4751" s="42" t="n">
        <f aca="false">DATE(YEAR(B4751),MONTH(B4751),1)</f>
        <v>46113</v>
      </c>
      <c r="H4751" s="24" t="str">
        <f aca="false">INDEX(Customers!$B$2:$B$601,MATCH(C4751,Customers!$A$2:$A$601,0))</f>
        <v>Western</v>
      </c>
      <c r="I4751" s="43" t="n">
        <f aca="false">ROUND(MIN(INDEX(Assumptions!$D$13:$D$18,MATCH(E4751,Assumptions!$A$13:$A$18,0)),MAX(INDEX(Assumptions!$C$13:$C$18,MATCH(E4751,Assumptions!$A$13:$A$18,0)),INDEX(Assumptions!$B$13:$B$18,MATCH(E4751,Assumptions!$A$13:$A$18,0))*F4751)),2)</f>
        <v>3.64</v>
      </c>
    </row>
    <row r="4752" customFormat="false" ht="15" hidden="false" customHeight="false" outlineLevel="0" collapsed="false">
      <c r="A4752" s="24" t="s">
        <v>5575</v>
      </c>
      <c r="B4752" s="39" t="n">
        <v>46126</v>
      </c>
      <c r="C4752" s="24" t="s">
        <v>309</v>
      </c>
      <c r="D4752" s="24" t="s">
        <v>826</v>
      </c>
      <c r="E4752" s="24" t="s">
        <v>109</v>
      </c>
      <c r="F4752" s="38" t="n">
        <v>970</v>
      </c>
      <c r="G4752" s="42" t="n">
        <f aca="false">DATE(YEAR(B4752),MONTH(B4752),1)</f>
        <v>46113</v>
      </c>
      <c r="H4752" s="24" t="str">
        <f aca="false">INDEX(Customers!$B$2:$B$601,MATCH(C4752,Customers!$A$2:$A$601,0))</f>
        <v>Rift Valley</v>
      </c>
      <c r="I4752" s="43" t="n">
        <f aca="false">ROUND(MIN(INDEX(Assumptions!$D$13:$D$18,MATCH(E4752,Assumptions!$A$13:$A$18,0)),MAX(INDEX(Assumptions!$C$13:$C$18,MATCH(E4752,Assumptions!$A$13:$A$18,0)),INDEX(Assumptions!$B$13:$B$18,MATCH(E4752,Assumptions!$A$13:$A$18,0))*F4752)),2)</f>
        <v>3.88</v>
      </c>
    </row>
    <row r="4753" customFormat="false" ht="15" hidden="false" customHeight="false" outlineLevel="0" collapsed="false">
      <c r="A4753" s="24" t="s">
        <v>5576</v>
      </c>
      <c r="B4753" s="39" t="n">
        <v>46126</v>
      </c>
      <c r="C4753" s="24" t="s">
        <v>337</v>
      </c>
      <c r="D4753" s="24" t="s">
        <v>826</v>
      </c>
      <c r="E4753" s="24" t="s">
        <v>109</v>
      </c>
      <c r="F4753" s="38" t="n">
        <v>5420</v>
      </c>
      <c r="G4753" s="42" t="n">
        <f aca="false">DATE(YEAR(B4753),MONTH(B4753),1)</f>
        <v>46113</v>
      </c>
      <c r="H4753" s="24" t="str">
        <f aca="false">INDEX(Customers!$B$2:$B$601,MATCH(C4753,Customers!$A$2:$A$601,0))</f>
        <v>Nairobi</v>
      </c>
      <c r="I4753" s="43" t="n">
        <f aca="false">ROUND(MIN(INDEX(Assumptions!$D$13:$D$18,MATCH(E4753,Assumptions!$A$13:$A$18,0)),MAX(INDEX(Assumptions!$C$13:$C$18,MATCH(E4753,Assumptions!$A$13:$A$18,0)),INDEX(Assumptions!$B$13:$B$18,MATCH(E4753,Assumptions!$A$13:$A$18,0))*F4753)),2)</f>
        <v>21.68</v>
      </c>
    </row>
    <row r="4754" customFormat="false" ht="15" hidden="false" customHeight="false" outlineLevel="0" collapsed="false">
      <c r="A4754" s="24" t="s">
        <v>5577</v>
      </c>
      <c r="B4754" s="39" t="n">
        <v>46126</v>
      </c>
      <c r="C4754" s="24" t="s">
        <v>338</v>
      </c>
      <c r="D4754" s="24" t="s">
        <v>826</v>
      </c>
      <c r="E4754" s="24" t="s">
        <v>109</v>
      </c>
      <c r="F4754" s="38" t="n">
        <v>1100</v>
      </c>
      <c r="G4754" s="42" t="n">
        <f aca="false">DATE(YEAR(B4754),MONTH(B4754),1)</f>
        <v>46113</v>
      </c>
      <c r="H4754" s="24" t="str">
        <f aca="false">INDEX(Customers!$B$2:$B$601,MATCH(C4754,Customers!$A$2:$A$601,0))</f>
        <v>Rift Valley</v>
      </c>
      <c r="I4754" s="43" t="n">
        <f aca="false">ROUND(MIN(INDEX(Assumptions!$D$13:$D$18,MATCH(E4754,Assumptions!$A$13:$A$18,0)),MAX(INDEX(Assumptions!$C$13:$C$18,MATCH(E4754,Assumptions!$A$13:$A$18,0)),INDEX(Assumptions!$B$13:$B$18,MATCH(E4754,Assumptions!$A$13:$A$18,0))*F4754)),2)</f>
        <v>4.4</v>
      </c>
    </row>
    <row r="4755" customFormat="false" ht="15" hidden="false" customHeight="false" outlineLevel="0" collapsed="false">
      <c r="A4755" s="24" t="s">
        <v>5578</v>
      </c>
      <c r="B4755" s="39" t="n">
        <v>46126</v>
      </c>
      <c r="C4755" s="24" t="s">
        <v>347</v>
      </c>
      <c r="D4755" s="24" t="s">
        <v>188</v>
      </c>
      <c r="E4755" s="24" t="s">
        <v>105</v>
      </c>
      <c r="F4755" s="38" t="n">
        <v>62920</v>
      </c>
      <c r="G4755" s="42" t="n">
        <f aca="false">DATE(YEAR(B4755),MONTH(B4755),1)</f>
        <v>46113</v>
      </c>
      <c r="H4755" s="24" t="str">
        <f aca="false">INDEX(Customers!$B$2:$B$601,MATCH(C4755,Customers!$A$2:$A$601,0))</f>
        <v>Coast</v>
      </c>
      <c r="I4755" s="43" t="n">
        <f aca="false">ROUND(MIN(INDEX(Assumptions!$D$13:$D$18,MATCH(E4755,Assumptions!$A$13:$A$18,0)),MAX(INDEX(Assumptions!$C$13:$C$18,MATCH(E4755,Assumptions!$A$13:$A$18,0)),INDEX(Assumptions!$B$13:$B$18,MATCH(E4755,Assumptions!$A$13:$A$18,0))*F4755)),2)</f>
        <v>200</v>
      </c>
    </row>
    <row r="4756" customFormat="false" ht="15" hidden="false" customHeight="false" outlineLevel="0" collapsed="false">
      <c r="A4756" s="24" t="s">
        <v>5579</v>
      </c>
      <c r="B4756" s="39" t="n">
        <v>46126</v>
      </c>
      <c r="C4756" s="24" t="s">
        <v>347</v>
      </c>
      <c r="D4756" s="24" t="s">
        <v>826</v>
      </c>
      <c r="E4756" s="24" t="s">
        <v>109</v>
      </c>
      <c r="F4756" s="38" t="n">
        <v>33680</v>
      </c>
      <c r="G4756" s="42" t="n">
        <f aca="false">DATE(YEAR(B4756),MONTH(B4756),1)</f>
        <v>46113</v>
      </c>
      <c r="H4756" s="24" t="str">
        <f aca="false">INDEX(Customers!$B$2:$B$601,MATCH(C4756,Customers!$A$2:$A$601,0))</f>
        <v>Coast</v>
      </c>
      <c r="I4756" s="43" t="n">
        <f aca="false">ROUND(MIN(INDEX(Assumptions!$D$13:$D$18,MATCH(E4756,Assumptions!$A$13:$A$18,0)),MAX(INDEX(Assumptions!$C$13:$C$18,MATCH(E4756,Assumptions!$A$13:$A$18,0)),INDEX(Assumptions!$B$13:$B$18,MATCH(E4756,Assumptions!$A$13:$A$18,0))*F4756)),2)</f>
        <v>40</v>
      </c>
    </row>
    <row r="4757" customFormat="false" ht="15" hidden="false" customHeight="false" outlineLevel="0" collapsed="false">
      <c r="A4757" s="24" t="s">
        <v>5580</v>
      </c>
      <c r="B4757" s="39" t="n">
        <v>46126</v>
      </c>
      <c r="C4757" s="24" t="s">
        <v>356</v>
      </c>
      <c r="D4757" s="24" t="s">
        <v>826</v>
      </c>
      <c r="E4757" s="24" t="s">
        <v>103</v>
      </c>
      <c r="F4757" s="38" t="n">
        <v>750</v>
      </c>
      <c r="G4757" s="42" t="n">
        <f aca="false">DATE(YEAR(B4757),MONTH(B4757),1)</f>
        <v>46113</v>
      </c>
      <c r="H4757" s="24" t="str">
        <f aca="false">INDEX(Customers!$B$2:$B$601,MATCH(C4757,Customers!$A$2:$A$601,0))</f>
        <v>Coast</v>
      </c>
      <c r="I4757" s="43" t="n">
        <f aca="false">ROUND(MIN(INDEX(Assumptions!$D$13:$D$18,MATCH(E4757,Assumptions!$A$13:$A$18,0)),MAX(INDEX(Assumptions!$C$13:$C$18,MATCH(E4757,Assumptions!$A$13:$A$18,0)),INDEX(Assumptions!$B$13:$B$18,MATCH(E4757,Assumptions!$A$13:$A$18,0))*F4757)),2)</f>
        <v>7.5</v>
      </c>
    </row>
    <row r="4758" customFormat="false" ht="15" hidden="false" customHeight="false" outlineLevel="0" collapsed="false">
      <c r="A4758" s="24" t="s">
        <v>5581</v>
      </c>
      <c r="B4758" s="39" t="n">
        <v>46126</v>
      </c>
      <c r="C4758" s="24" t="s">
        <v>359</v>
      </c>
      <c r="D4758" s="24" t="s">
        <v>826</v>
      </c>
      <c r="E4758" s="24" t="s">
        <v>109</v>
      </c>
      <c r="F4758" s="38" t="n">
        <v>24970</v>
      </c>
      <c r="G4758" s="42" t="n">
        <f aca="false">DATE(YEAR(B4758),MONTH(B4758),1)</f>
        <v>46113</v>
      </c>
      <c r="H4758" s="24" t="str">
        <f aca="false">INDEX(Customers!$B$2:$B$601,MATCH(C4758,Customers!$A$2:$A$601,0))</f>
        <v>Central</v>
      </c>
      <c r="I4758" s="43" t="n">
        <f aca="false">ROUND(MIN(INDEX(Assumptions!$D$13:$D$18,MATCH(E4758,Assumptions!$A$13:$A$18,0)),MAX(INDEX(Assumptions!$C$13:$C$18,MATCH(E4758,Assumptions!$A$13:$A$18,0)),INDEX(Assumptions!$B$13:$B$18,MATCH(E4758,Assumptions!$A$13:$A$18,0))*F4758)),2)</f>
        <v>40</v>
      </c>
    </row>
    <row r="4759" customFormat="false" ht="15" hidden="false" customHeight="false" outlineLevel="0" collapsed="false">
      <c r="A4759" s="24" t="s">
        <v>5582</v>
      </c>
      <c r="B4759" s="39" t="n">
        <v>46126</v>
      </c>
      <c r="C4759" s="24" t="s">
        <v>367</v>
      </c>
      <c r="D4759" s="24" t="s">
        <v>153</v>
      </c>
      <c r="E4759" s="24" t="s">
        <v>105</v>
      </c>
      <c r="F4759" s="38" t="n">
        <v>790</v>
      </c>
      <c r="G4759" s="42" t="n">
        <f aca="false">DATE(YEAR(B4759),MONTH(B4759),1)</f>
        <v>46113</v>
      </c>
      <c r="H4759" s="24" t="str">
        <f aca="false">INDEX(Customers!$B$2:$B$601,MATCH(C4759,Customers!$A$2:$A$601,0))</f>
        <v>Nairobi</v>
      </c>
      <c r="I4759" s="43" t="n">
        <f aca="false">ROUND(MIN(INDEX(Assumptions!$D$13:$D$18,MATCH(E4759,Assumptions!$A$13:$A$18,0)),MAX(INDEX(Assumptions!$C$13:$C$18,MATCH(E4759,Assumptions!$A$13:$A$18,0)),INDEX(Assumptions!$B$13:$B$18,MATCH(E4759,Assumptions!$A$13:$A$18,0))*F4759)),2)</f>
        <v>11.85</v>
      </c>
    </row>
    <row r="4760" customFormat="false" ht="15" hidden="false" customHeight="false" outlineLevel="0" collapsed="false">
      <c r="A4760" s="24" t="s">
        <v>5583</v>
      </c>
      <c r="B4760" s="39" t="n">
        <v>46126</v>
      </c>
      <c r="C4760" s="24" t="s">
        <v>400</v>
      </c>
      <c r="D4760" s="24" t="s">
        <v>826</v>
      </c>
      <c r="E4760" s="24" t="s">
        <v>113</v>
      </c>
      <c r="F4760" s="38" t="n">
        <v>99</v>
      </c>
      <c r="G4760" s="42" t="n">
        <f aca="false">DATE(YEAR(B4760),MONTH(B4760),1)</f>
        <v>46113</v>
      </c>
      <c r="H4760" s="24" t="str">
        <f aca="false">INDEX(Customers!$B$2:$B$601,MATCH(C4760,Customers!$A$2:$A$601,0))</f>
        <v>Nairobi</v>
      </c>
      <c r="I4760" s="43" t="n">
        <f aca="false">ROUND(MIN(INDEX(Assumptions!$D$13:$D$18,MATCH(E4760,Assumptions!$A$13:$A$18,0)),MAX(INDEX(Assumptions!$C$13:$C$18,MATCH(E4760,Assumptions!$A$13:$A$18,0)),INDEX(Assumptions!$B$13:$B$18,MATCH(E4760,Assumptions!$A$13:$A$18,0))*F4760)),2)</f>
        <v>4.95</v>
      </c>
    </row>
    <row r="4761" customFormat="false" ht="15" hidden="false" customHeight="false" outlineLevel="0" collapsed="false">
      <c r="A4761" s="24" t="s">
        <v>5584</v>
      </c>
      <c r="B4761" s="39" t="n">
        <v>46126</v>
      </c>
      <c r="C4761" s="24" t="s">
        <v>411</v>
      </c>
      <c r="D4761" s="24" t="s">
        <v>826</v>
      </c>
      <c r="E4761" s="24" t="s">
        <v>103</v>
      </c>
      <c r="F4761" s="38" t="n">
        <v>4560</v>
      </c>
      <c r="G4761" s="42" t="n">
        <f aca="false">DATE(YEAR(B4761),MONTH(B4761),1)</f>
        <v>46113</v>
      </c>
      <c r="H4761" s="24" t="str">
        <f aca="false">INDEX(Customers!$B$2:$B$601,MATCH(C4761,Customers!$A$2:$A$601,0))</f>
        <v>Nairobi</v>
      </c>
      <c r="I4761" s="43" t="n">
        <f aca="false">ROUND(MIN(INDEX(Assumptions!$D$13:$D$18,MATCH(E4761,Assumptions!$A$13:$A$18,0)),MAX(INDEX(Assumptions!$C$13:$C$18,MATCH(E4761,Assumptions!$A$13:$A$18,0)),INDEX(Assumptions!$B$13:$B$18,MATCH(E4761,Assumptions!$A$13:$A$18,0))*F4761)),2)</f>
        <v>45.6</v>
      </c>
    </row>
    <row r="4762" customFormat="false" ht="15" hidden="false" customHeight="false" outlineLevel="0" collapsed="false">
      <c r="A4762" s="24" t="s">
        <v>5585</v>
      </c>
      <c r="B4762" s="39" t="n">
        <v>46126</v>
      </c>
      <c r="C4762" s="24" t="s">
        <v>417</v>
      </c>
      <c r="D4762" s="24" t="s">
        <v>826</v>
      </c>
      <c r="E4762" s="24" t="s">
        <v>113</v>
      </c>
      <c r="F4762" s="38" t="n">
        <v>1000</v>
      </c>
      <c r="G4762" s="42" t="n">
        <f aca="false">DATE(YEAR(B4762),MONTH(B4762),1)</f>
        <v>46113</v>
      </c>
      <c r="H4762" s="24" t="str">
        <f aca="false">INDEX(Customers!$B$2:$B$601,MATCH(C4762,Customers!$A$2:$A$601,0))</f>
        <v>Eastern</v>
      </c>
      <c r="I4762" s="43" t="n">
        <f aca="false">ROUND(MIN(INDEX(Assumptions!$D$13:$D$18,MATCH(E4762,Assumptions!$A$13:$A$18,0)),MAX(INDEX(Assumptions!$C$13:$C$18,MATCH(E4762,Assumptions!$A$13:$A$18,0)),INDEX(Assumptions!$B$13:$B$18,MATCH(E4762,Assumptions!$A$13:$A$18,0))*F4762)),2)</f>
        <v>50</v>
      </c>
    </row>
    <row r="4763" customFormat="false" ht="15" hidden="false" customHeight="false" outlineLevel="0" collapsed="false">
      <c r="A4763" s="24" t="s">
        <v>5586</v>
      </c>
      <c r="B4763" s="39" t="n">
        <v>46126</v>
      </c>
      <c r="C4763" s="24" t="s">
        <v>425</v>
      </c>
      <c r="D4763" s="24" t="s">
        <v>826</v>
      </c>
      <c r="E4763" s="24" t="s">
        <v>103</v>
      </c>
      <c r="F4763" s="38" t="n">
        <v>260</v>
      </c>
      <c r="G4763" s="42" t="n">
        <f aca="false">DATE(YEAR(B4763),MONTH(B4763),1)</f>
        <v>46113</v>
      </c>
      <c r="H4763" s="24" t="str">
        <f aca="false">INDEX(Customers!$B$2:$B$601,MATCH(C4763,Customers!$A$2:$A$601,0))</f>
        <v>Western</v>
      </c>
      <c r="I4763" s="43" t="n">
        <f aca="false">ROUND(MIN(INDEX(Assumptions!$D$13:$D$18,MATCH(E4763,Assumptions!$A$13:$A$18,0)),MAX(INDEX(Assumptions!$C$13:$C$18,MATCH(E4763,Assumptions!$A$13:$A$18,0)),INDEX(Assumptions!$B$13:$B$18,MATCH(E4763,Assumptions!$A$13:$A$18,0))*F4763)),2)</f>
        <v>5</v>
      </c>
    </row>
    <row r="4764" customFormat="false" ht="15" hidden="false" customHeight="false" outlineLevel="0" collapsed="false">
      <c r="A4764" s="24" t="s">
        <v>5587</v>
      </c>
      <c r="B4764" s="39" t="n">
        <v>46126</v>
      </c>
      <c r="C4764" s="24" t="s">
        <v>429</v>
      </c>
      <c r="D4764" s="24" t="s">
        <v>206</v>
      </c>
      <c r="E4764" s="24" t="s">
        <v>107</v>
      </c>
      <c r="F4764" s="38" t="n">
        <v>11850</v>
      </c>
      <c r="G4764" s="42" t="n">
        <f aca="false">DATE(YEAR(B4764),MONTH(B4764),1)</f>
        <v>46113</v>
      </c>
      <c r="H4764" s="24" t="str">
        <f aca="false">INDEX(Customers!$B$2:$B$601,MATCH(C4764,Customers!$A$2:$A$601,0))</f>
        <v>Eastern</v>
      </c>
      <c r="I4764" s="43" t="n">
        <f aca="false">ROUND(MIN(INDEX(Assumptions!$D$13:$D$18,MATCH(E4764,Assumptions!$A$13:$A$18,0)),MAX(INDEX(Assumptions!$C$13:$C$18,MATCH(E4764,Assumptions!$A$13:$A$18,0)),INDEX(Assumptions!$B$13:$B$18,MATCH(E4764,Assumptions!$A$13:$A$18,0))*F4764)),2)</f>
        <v>0</v>
      </c>
    </row>
    <row r="4765" customFormat="false" ht="15" hidden="false" customHeight="false" outlineLevel="0" collapsed="false">
      <c r="A4765" s="24" t="s">
        <v>5588</v>
      </c>
      <c r="B4765" s="39" t="n">
        <v>46126</v>
      </c>
      <c r="C4765" s="24" t="s">
        <v>448</v>
      </c>
      <c r="D4765" s="24" t="s">
        <v>826</v>
      </c>
      <c r="E4765" s="24" t="s">
        <v>103</v>
      </c>
      <c r="F4765" s="38" t="n">
        <v>340</v>
      </c>
      <c r="G4765" s="42" t="n">
        <f aca="false">DATE(YEAR(B4765),MONTH(B4765),1)</f>
        <v>46113</v>
      </c>
      <c r="H4765" s="24" t="str">
        <f aca="false">INDEX(Customers!$B$2:$B$601,MATCH(C4765,Customers!$A$2:$A$601,0))</f>
        <v>Eastern</v>
      </c>
      <c r="I4765" s="43" t="n">
        <f aca="false">ROUND(MIN(INDEX(Assumptions!$D$13:$D$18,MATCH(E4765,Assumptions!$A$13:$A$18,0)),MAX(INDEX(Assumptions!$C$13:$C$18,MATCH(E4765,Assumptions!$A$13:$A$18,0)),INDEX(Assumptions!$B$13:$B$18,MATCH(E4765,Assumptions!$A$13:$A$18,0))*F4765)),2)</f>
        <v>5</v>
      </c>
    </row>
    <row r="4766" customFormat="false" ht="15" hidden="false" customHeight="false" outlineLevel="0" collapsed="false">
      <c r="A4766" s="24" t="s">
        <v>5589</v>
      </c>
      <c r="B4766" s="39" t="n">
        <v>46126</v>
      </c>
      <c r="C4766" s="24" t="s">
        <v>451</v>
      </c>
      <c r="D4766" s="24" t="s">
        <v>150</v>
      </c>
      <c r="E4766" s="24" t="s">
        <v>107</v>
      </c>
      <c r="F4766" s="38" t="n">
        <v>27880</v>
      </c>
      <c r="G4766" s="42" t="n">
        <f aca="false">DATE(YEAR(B4766),MONTH(B4766),1)</f>
        <v>46113</v>
      </c>
      <c r="H4766" s="24" t="str">
        <f aca="false">INDEX(Customers!$B$2:$B$601,MATCH(C4766,Customers!$A$2:$A$601,0))</f>
        <v>Nairobi</v>
      </c>
      <c r="I4766" s="43" t="n">
        <f aca="false">ROUND(MIN(INDEX(Assumptions!$D$13:$D$18,MATCH(E4766,Assumptions!$A$13:$A$18,0)),MAX(INDEX(Assumptions!$C$13:$C$18,MATCH(E4766,Assumptions!$A$13:$A$18,0)),INDEX(Assumptions!$B$13:$B$18,MATCH(E4766,Assumptions!$A$13:$A$18,0))*F4766)),2)</f>
        <v>0</v>
      </c>
    </row>
    <row r="4767" customFormat="false" ht="15" hidden="false" customHeight="false" outlineLevel="0" collapsed="false">
      <c r="A4767" s="24" t="s">
        <v>5590</v>
      </c>
      <c r="B4767" s="39" t="n">
        <v>46126</v>
      </c>
      <c r="C4767" s="24" t="s">
        <v>474</v>
      </c>
      <c r="D4767" s="24" t="s">
        <v>826</v>
      </c>
      <c r="E4767" s="24" t="s">
        <v>103</v>
      </c>
      <c r="F4767" s="38" t="n">
        <v>620</v>
      </c>
      <c r="G4767" s="42" t="n">
        <f aca="false">DATE(YEAR(B4767),MONTH(B4767),1)</f>
        <v>46113</v>
      </c>
      <c r="H4767" s="24" t="str">
        <f aca="false">INDEX(Customers!$B$2:$B$601,MATCH(C4767,Customers!$A$2:$A$601,0))</f>
        <v>Eastern</v>
      </c>
      <c r="I4767" s="43" t="n">
        <f aca="false">ROUND(MIN(INDEX(Assumptions!$D$13:$D$18,MATCH(E4767,Assumptions!$A$13:$A$18,0)),MAX(INDEX(Assumptions!$C$13:$C$18,MATCH(E4767,Assumptions!$A$13:$A$18,0)),INDEX(Assumptions!$B$13:$B$18,MATCH(E4767,Assumptions!$A$13:$A$18,0))*F4767)),2)</f>
        <v>6.2</v>
      </c>
    </row>
    <row r="4768" customFormat="false" ht="15" hidden="false" customHeight="false" outlineLevel="0" collapsed="false">
      <c r="A4768" s="24" t="s">
        <v>5591</v>
      </c>
      <c r="B4768" s="39" t="n">
        <v>46126</v>
      </c>
      <c r="C4768" s="24" t="s">
        <v>494</v>
      </c>
      <c r="D4768" s="24" t="s">
        <v>826</v>
      </c>
      <c r="E4768" s="24" t="s">
        <v>103</v>
      </c>
      <c r="F4768" s="38" t="n">
        <v>1200</v>
      </c>
      <c r="G4768" s="42" t="n">
        <f aca="false">DATE(YEAR(B4768),MONTH(B4768),1)</f>
        <v>46113</v>
      </c>
      <c r="H4768" s="24" t="str">
        <f aca="false">INDEX(Customers!$B$2:$B$601,MATCH(C4768,Customers!$A$2:$A$601,0))</f>
        <v>Coast</v>
      </c>
      <c r="I4768" s="43" t="n">
        <f aca="false">ROUND(MIN(INDEX(Assumptions!$D$13:$D$18,MATCH(E4768,Assumptions!$A$13:$A$18,0)),MAX(INDEX(Assumptions!$C$13:$C$18,MATCH(E4768,Assumptions!$A$13:$A$18,0)),INDEX(Assumptions!$B$13:$B$18,MATCH(E4768,Assumptions!$A$13:$A$18,0))*F4768)),2)</f>
        <v>12</v>
      </c>
    </row>
    <row r="4769" customFormat="false" ht="15" hidden="false" customHeight="false" outlineLevel="0" collapsed="false">
      <c r="A4769" s="24" t="s">
        <v>5592</v>
      </c>
      <c r="B4769" s="39" t="n">
        <v>46126</v>
      </c>
      <c r="C4769" s="24" t="s">
        <v>522</v>
      </c>
      <c r="D4769" s="24" t="s">
        <v>826</v>
      </c>
      <c r="E4769" s="24" t="s">
        <v>103</v>
      </c>
      <c r="F4769" s="38" t="n">
        <v>6310</v>
      </c>
      <c r="G4769" s="42" t="n">
        <f aca="false">DATE(YEAR(B4769),MONTH(B4769),1)</f>
        <v>46113</v>
      </c>
      <c r="H4769" s="24" t="str">
        <f aca="false">INDEX(Customers!$B$2:$B$601,MATCH(C4769,Customers!$A$2:$A$601,0))</f>
        <v>Central</v>
      </c>
      <c r="I4769" s="43" t="n">
        <f aca="false">ROUND(MIN(INDEX(Assumptions!$D$13:$D$18,MATCH(E4769,Assumptions!$A$13:$A$18,0)),MAX(INDEX(Assumptions!$C$13:$C$18,MATCH(E4769,Assumptions!$A$13:$A$18,0)),INDEX(Assumptions!$B$13:$B$18,MATCH(E4769,Assumptions!$A$13:$A$18,0))*F4769)),2)</f>
        <v>63.1</v>
      </c>
    </row>
    <row r="4770" customFormat="false" ht="15" hidden="false" customHeight="false" outlineLevel="0" collapsed="false">
      <c r="A4770" s="24" t="s">
        <v>5593</v>
      </c>
      <c r="B4770" s="39" t="n">
        <v>46126</v>
      </c>
      <c r="C4770" s="24" t="s">
        <v>522</v>
      </c>
      <c r="D4770" s="24" t="s">
        <v>826</v>
      </c>
      <c r="E4770" s="24" t="s">
        <v>103</v>
      </c>
      <c r="F4770" s="38" t="n">
        <v>1540</v>
      </c>
      <c r="G4770" s="42" t="n">
        <f aca="false">DATE(YEAR(B4770),MONTH(B4770),1)</f>
        <v>46113</v>
      </c>
      <c r="H4770" s="24" t="str">
        <f aca="false">INDEX(Customers!$B$2:$B$601,MATCH(C4770,Customers!$A$2:$A$601,0))</f>
        <v>Central</v>
      </c>
      <c r="I4770" s="43" t="n">
        <f aca="false">ROUND(MIN(INDEX(Assumptions!$D$13:$D$18,MATCH(E4770,Assumptions!$A$13:$A$18,0)),MAX(INDEX(Assumptions!$C$13:$C$18,MATCH(E4770,Assumptions!$A$13:$A$18,0)),INDEX(Assumptions!$B$13:$B$18,MATCH(E4770,Assumptions!$A$13:$A$18,0))*F4770)),2)</f>
        <v>15.4</v>
      </c>
    </row>
    <row r="4771" customFormat="false" ht="15" hidden="false" customHeight="false" outlineLevel="0" collapsed="false">
      <c r="A4771" s="24" t="s">
        <v>5594</v>
      </c>
      <c r="B4771" s="39" t="n">
        <v>46126</v>
      </c>
      <c r="C4771" s="24" t="s">
        <v>537</v>
      </c>
      <c r="D4771" s="24" t="s">
        <v>826</v>
      </c>
      <c r="E4771" s="24" t="s">
        <v>111</v>
      </c>
      <c r="F4771" s="38" t="n">
        <v>100</v>
      </c>
      <c r="G4771" s="42" t="n">
        <f aca="false">DATE(YEAR(B4771),MONTH(B4771),1)</f>
        <v>46113</v>
      </c>
      <c r="H4771" s="24" t="str">
        <f aca="false">INDEX(Customers!$B$2:$B$601,MATCH(C4771,Customers!$A$2:$A$601,0))</f>
        <v>Central</v>
      </c>
      <c r="I4771" s="43" t="n">
        <f aca="false">ROUND(MIN(INDEX(Assumptions!$D$13:$D$18,MATCH(E4771,Assumptions!$A$13:$A$18,0)),MAX(INDEX(Assumptions!$C$13:$C$18,MATCH(E4771,Assumptions!$A$13:$A$18,0)),INDEX(Assumptions!$B$13:$B$18,MATCH(E4771,Assumptions!$A$13:$A$18,0))*F4771)),2)</f>
        <v>4</v>
      </c>
    </row>
    <row r="4772" customFormat="false" ht="15" hidden="false" customHeight="false" outlineLevel="0" collapsed="false">
      <c r="A4772" s="24" t="s">
        <v>5595</v>
      </c>
      <c r="B4772" s="39" t="n">
        <v>46126</v>
      </c>
      <c r="C4772" s="24" t="s">
        <v>541</v>
      </c>
      <c r="D4772" s="24" t="s">
        <v>194</v>
      </c>
      <c r="E4772" s="24" t="s">
        <v>107</v>
      </c>
      <c r="F4772" s="38" t="n">
        <v>4940</v>
      </c>
      <c r="G4772" s="42" t="n">
        <f aca="false">DATE(YEAR(B4772),MONTH(B4772),1)</f>
        <v>46113</v>
      </c>
      <c r="H4772" s="24" t="str">
        <f aca="false">INDEX(Customers!$B$2:$B$601,MATCH(C4772,Customers!$A$2:$A$601,0))</f>
        <v>Western</v>
      </c>
      <c r="I4772" s="43" t="n">
        <f aca="false">ROUND(MIN(INDEX(Assumptions!$D$13:$D$18,MATCH(E4772,Assumptions!$A$13:$A$18,0)),MAX(INDEX(Assumptions!$C$13:$C$18,MATCH(E4772,Assumptions!$A$13:$A$18,0)),INDEX(Assumptions!$B$13:$B$18,MATCH(E4772,Assumptions!$A$13:$A$18,0))*F4772)),2)</f>
        <v>0</v>
      </c>
    </row>
    <row r="4773" customFormat="false" ht="15" hidden="false" customHeight="false" outlineLevel="0" collapsed="false">
      <c r="A4773" s="24" t="s">
        <v>5596</v>
      </c>
      <c r="B4773" s="39" t="n">
        <v>46126</v>
      </c>
      <c r="C4773" s="24" t="s">
        <v>553</v>
      </c>
      <c r="D4773" s="24" t="s">
        <v>170</v>
      </c>
      <c r="E4773" s="24" t="s">
        <v>107</v>
      </c>
      <c r="F4773" s="38" t="n">
        <v>24040</v>
      </c>
      <c r="G4773" s="42" t="n">
        <f aca="false">DATE(YEAR(B4773),MONTH(B4773),1)</f>
        <v>46113</v>
      </c>
      <c r="H4773" s="24" t="str">
        <f aca="false">INDEX(Customers!$B$2:$B$601,MATCH(C4773,Customers!$A$2:$A$601,0))</f>
        <v>Central</v>
      </c>
      <c r="I4773" s="43" t="n">
        <f aca="false">ROUND(MIN(INDEX(Assumptions!$D$13:$D$18,MATCH(E4773,Assumptions!$A$13:$A$18,0)),MAX(INDEX(Assumptions!$C$13:$C$18,MATCH(E4773,Assumptions!$A$13:$A$18,0)),INDEX(Assumptions!$B$13:$B$18,MATCH(E4773,Assumptions!$A$13:$A$18,0))*F4773)),2)</f>
        <v>0</v>
      </c>
    </row>
    <row r="4774" customFormat="false" ht="15" hidden="false" customHeight="false" outlineLevel="0" collapsed="false">
      <c r="A4774" s="24" t="s">
        <v>5597</v>
      </c>
      <c r="B4774" s="39" t="n">
        <v>46126</v>
      </c>
      <c r="C4774" s="24" t="s">
        <v>554</v>
      </c>
      <c r="D4774" s="24" t="s">
        <v>183</v>
      </c>
      <c r="E4774" s="24" t="s">
        <v>107</v>
      </c>
      <c r="F4774" s="38" t="n">
        <v>10420</v>
      </c>
      <c r="G4774" s="42" t="n">
        <f aca="false">DATE(YEAR(B4774),MONTH(B4774),1)</f>
        <v>46113</v>
      </c>
      <c r="H4774" s="24" t="str">
        <f aca="false">INDEX(Customers!$B$2:$B$601,MATCH(C4774,Customers!$A$2:$A$601,0))</f>
        <v>Coast</v>
      </c>
      <c r="I4774" s="43" t="n">
        <f aca="false">ROUND(MIN(INDEX(Assumptions!$D$13:$D$18,MATCH(E4774,Assumptions!$A$13:$A$18,0)),MAX(INDEX(Assumptions!$C$13:$C$18,MATCH(E4774,Assumptions!$A$13:$A$18,0)),INDEX(Assumptions!$B$13:$B$18,MATCH(E4774,Assumptions!$A$13:$A$18,0))*F4774)),2)</f>
        <v>0</v>
      </c>
    </row>
    <row r="4775" customFormat="false" ht="15" hidden="false" customHeight="false" outlineLevel="0" collapsed="false">
      <c r="A4775" s="24" t="s">
        <v>5598</v>
      </c>
      <c r="B4775" s="39" t="n">
        <v>46126</v>
      </c>
      <c r="C4775" s="24" t="s">
        <v>564</v>
      </c>
      <c r="D4775" s="24" t="s">
        <v>826</v>
      </c>
      <c r="E4775" s="24" t="s">
        <v>103</v>
      </c>
      <c r="F4775" s="38" t="n">
        <v>770</v>
      </c>
      <c r="G4775" s="42" t="n">
        <f aca="false">DATE(YEAR(B4775),MONTH(B4775),1)</f>
        <v>46113</v>
      </c>
      <c r="H4775" s="24" t="str">
        <f aca="false">INDEX(Customers!$B$2:$B$601,MATCH(C4775,Customers!$A$2:$A$601,0))</f>
        <v>Coast</v>
      </c>
      <c r="I4775" s="43" t="n">
        <f aca="false">ROUND(MIN(INDEX(Assumptions!$D$13:$D$18,MATCH(E4775,Assumptions!$A$13:$A$18,0)),MAX(INDEX(Assumptions!$C$13:$C$18,MATCH(E4775,Assumptions!$A$13:$A$18,0)),INDEX(Assumptions!$B$13:$B$18,MATCH(E4775,Assumptions!$A$13:$A$18,0))*F4775)),2)</f>
        <v>7.7</v>
      </c>
    </row>
    <row r="4776" customFormat="false" ht="15" hidden="false" customHeight="false" outlineLevel="0" collapsed="false">
      <c r="A4776" s="24" t="s">
        <v>5599</v>
      </c>
      <c r="B4776" s="39" t="n">
        <v>46126</v>
      </c>
      <c r="C4776" s="24" t="s">
        <v>650</v>
      </c>
      <c r="D4776" s="24" t="s">
        <v>826</v>
      </c>
      <c r="E4776" s="24" t="s">
        <v>103</v>
      </c>
      <c r="F4776" s="38" t="n">
        <v>1340</v>
      </c>
      <c r="G4776" s="42" t="n">
        <f aca="false">DATE(YEAR(B4776),MONTH(B4776),1)</f>
        <v>46113</v>
      </c>
      <c r="H4776" s="24" t="str">
        <f aca="false">INDEX(Customers!$B$2:$B$601,MATCH(C4776,Customers!$A$2:$A$601,0))</f>
        <v>Eastern</v>
      </c>
      <c r="I4776" s="43" t="n">
        <f aca="false">ROUND(MIN(INDEX(Assumptions!$D$13:$D$18,MATCH(E4776,Assumptions!$A$13:$A$18,0)),MAX(INDEX(Assumptions!$C$13:$C$18,MATCH(E4776,Assumptions!$A$13:$A$18,0)),INDEX(Assumptions!$B$13:$B$18,MATCH(E4776,Assumptions!$A$13:$A$18,0))*F4776)),2)</f>
        <v>13.4</v>
      </c>
    </row>
    <row r="4777" customFormat="false" ht="15" hidden="false" customHeight="false" outlineLevel="0" collapsed="false">
      <c r="A4777" s="24" t="s">
        <v>5600</v>
      </c>
      <c r="B4777" s="39" t="n">
        <v>46126</v>
      </c>
      <c r="C4777" s="24" t="s">
        <v>656</v>
      </c>
      <c r="D4777" s="24" t="s">
        <v>826</v>
      </c>
      <c r="E4777" s="24" t="s">
        <v>103</v>
      </c>
      <c r="F4777" s="38" t="n">
        <v>4630</v>
      </c>
      <c r="G4777" s="42" t="n">
        <f aca="false">DATE(YEAR(B4777),MONTH(B4777),1)</f>
        <v>46113</v>
      </c>
      <c r="H4777" s="24" t="str">
        <f aca="false">INDEX(Customers!$B$2:$B$601,MATCH(C4777,Customers!$A$2:$A$601,0))</f>
        <v>Nairobi</v>
      </c>
      <c r="I4777" s="43" t="n">
        <f aca="false">ROUND(MIN(INDEX(Assumptions!$D$13:$D$18,MATCH(E4777,Assumptions!$A$13:$A$18,0)),MAX(INDEX(Assumptions!$C$13:$C$18,MATCH(E4777,Assumptions!$A$13:$A$18,0)),INDEX(Assumptions!$B$13:$B$18,MATCH(E4777,Assumptions!$A$13:$A$18,0))*F4777)),2)</f>
        <v>46.3</v>
      </c>
    </row>
    <row r="4778" customFormat="false" ht="15" hidden="false" customHeight="false" outlineLevel="0" collapsed="false">
      <c r="A4778" s="24" t="s">
        <v>5601</v>
      </c>
      <c r="B4778" s="39" t="n">
        <v>46126</v>
      </c>
      <c r="C4778" s="24" t="s">
        <v>699</v>
      </c>
      <c r="D4778" s="24" t="s">
        <v>152</v>
      </c>
      <c r="E4778" s="24" t="s">
        <v>105</v>
      </c>
      <c r="F4778" s="38" t="n">
        <v>900</v>
      </c>
      <c r="G4778" s="42" t="n">
        <f aca="false">DATE(YEAR(B4778),MONTH(B4778),1)</f>
        <v>46113</v>
      </c>
      <c r="H4778" s="24" t="str">
        <f aca="false">INDEX(Customers!$B$2:$B$601,MATCH(C4778,Customers!$A$2:$A$601,0))</f>
        <v>Nairobi</v>
      </c>
      <c r="I4778" s="43" t="n">
        <f aca="false">ROUND(MIN(INDEX(Assumptions!$D$13:$D$18,MATCH(E4778,Assumptions!$A$13:$A$18,0)),MAX(INDEX(Assumptions!$C$13:$C$18,MATCH(E4778,Assumptions!$A$13:$A$18,0)),INDEX(Assumptions!$B$13:$B$18,MATCH(E4778,Assumptions!$A$13:$A$18,0))*F4778)),2)</f>
        <v>13.5</v>
      </c>
    </row>
    <row r="4779" customFormat="false" ht="15" hidden="false" customHeight="false" outlineLevel="0" collapsed="false">
      <c r="A4779" s="24" t="s">
        <v>5602</v>
      </c>
      <c r="B4779" s="39" t="n">
        <v>46126</v>
      </c>
      <c r="C4779" s="24" t="s">
        <v>723</v>
      </c>
      <c r="D4779" s="24" t="s">
        <v>826</v>
      </c>
      <c r="E4779" s="24" t="s">
        <v>113</v>
      </c>
      <c r="F4779" s="38" t="n">
        <v>1000</v>
      </c>
      <c r="G4779" s="42" t="n">
        <f aca="false">DATE(YEAR(B4779),MONTH(B4779),1)</f>
        <v>46113</v>
      </c>
      <c r="H4779" s="24" t="str">
        <f aca="false">INDEX(Customers!$B$2:$B$601,MATCH(C4779,Customers!$A$2:$A$601,0))</f>
        <v>Eastern</v>
      </c>
      <c r="I4779" s="43" t="n">
        <f aca="false">ROUND(MIN(INDEX(Assumptions!$D$13:$D$18,MATCH(E4779,Assumptions!$A$13:$A$18,0)),MAX(INDEX(Assumptions!$C$13:$C$18,MATCH(E4779,Assumptions!$A$13:$A$18,0)),INDEX(Assumptions!$B$13:$B$18,MATCH(E4779,Assumptions!$A$13:$A$18,0))*F4779)),2)</f>
        <v>50</v>
      </c>
    </row>
    <row r="4780" customFormat="false" ht="15" hidden="false" customHeight="false" outlineLevel="0" collapsed="false">
      <c r="A4780" s="24" t="s">
        <v>5603</v>
      </c>
      <c r="B4780" s="39" t="n">
        <v>46126</v>
      </c>
      <c r="C4780" s="24" t="s">
        <v>726</v>
      </c>
      <c r="D4780" s="24" t="s">
        <v>826</v>
      </c>
      <c r="E4780" s="24" t="s">
        <v>111</v>
      </c>
      <c r="F4780" s="38" t="n">
        <v>50</v>
      </c>
      <c r="G4780" s="42" t="n">
        <f aca="false">DATE(YEAR(B4780),MONTH(B4780),1)</f>
        <v>46113</v>
      </c>
      <c r="H4780" s="24" t="str">
        <f aca="false">INDEX(Customers!$B$2:$B$601,MATCH(C4780,Customers!$A$2:$A$601,0))</f>
        <v>Nairobi</v>
      </c>
      <c r="I4780" s="43" t="n">
        <f aca="false">ROUND(MIN(INDEX(Assumptions!$D$13:$D$18,MATCH(E4780,Assumptions!$A$13:$A$18,0)),MAX(INDEX(Assumptions!$C$13:$C$18,MATCH(E4780,Assumptions!$A$13:$A$18,0)),INDEX(Assumptions!$B$13:$B$18,MATCH(E4780,Assumptions!$A$13:$A$18,0))*F4780)),2)</f>
        <v>2</v>
      </c>
    </row>
    <row r="4781" customFormat="false" ht="15" hidden="false" customHeight="false" outlineLevel="0" collapsed="false">
      <c r="A4781" s="24" t="s">
        <v>5604</v>
      </c>
      <c r="B4781" s="39" t="n">
        <v>46126</v>
      </c>
      <c r="C4781" s="24" t="s">
        <v>727</v>
      </c>
      <c r="D4781" s="24" t="s">
        <v>165</v>
      </c>
      <c r="E4781" s="24" t="s">
        <v>107</v>
      </c>
      <c r="F4781" s="38" t="n">
        <v>4970</v>
      </c>
      <c r="G4781" s="42" t="n">
        <f aca="false">DATE(YEAR(B4781),MONTH(B4781),1)</f>
        <v>46113</v>
      </c>
      <c r="H4781" s="24" t="str">
        <f aca="false">INDEX(Customers!$B$2:$B$601,MATCH(C4781,Customers!$A$2:$A$601,0))</f>
        <v>Central</v>
      </c>
      <c r="I4781" s="43" t="n">
        <f aca="false">ROUND(MIN(INDEX(Assumptions!$D$13:$D$18,MATCH(E4781,Assumptions!$A$13:$A$18,0)),MAX(INDEX(Assumptions!$C$13:$C$18,MATCH(E4781,Assumptions!$A$13:$A$18,0)),INDEX(Assumptions!$B$13:$B$18,MATCH(E4781,Assumptions!$A$13:$A$18,0))*F4781)),2)</f>
        <v>0</v>
      </c>
    </row>
    <row r="4782" customFormat="false" ht="15" hidden="false" customHeight="false" outlineLevel="0" collapsed="false">
      <c r="A4782" s="24" t="s">
        <v>5605</v>
      </c>
      <c r="B4782" s="39" t="n">
        <v>46126</v>
      </c>
      <c r="C4782" s="24" t="s">
        <v>747</v>
      </c>
      <c r="D4782" s="24" t="s">
        <v>205</v>
      </c>
      <c r="E4782" s="24" t="s">
        <v>105</v>
      </c>
      <c r="F4782" s="38" t="n">
        <v>660</v>
      </c>
      <c r="G4782" s="42" t="n">
        <f aca="false">DATE(YEAR(B4782),MONTH(B4782),1)</f>
        <v>46113</v>
      </c>
      <c r="H4782" s="24" t="str">
        <f aca="false">INDEX(Customers!$B$2:$B$601,MATCH(C4782,Customers!$A$2:$A$601,0))</f>
        <v>Eastern</v>
      </c>
      <c r="I4782" s="43" t="n">
        <f aca="false">ROUND(MIN(INDEX(Assumptions!$D$13:$D$18,MATCH(E4782,Assumptions!$A$13:$A$18,0)),MAX(INDEX(Assumptions!$C$13:$C$18,MATCH(E4782,Assumptions!$A$13:$A$18,0)),INDEX(Assumptions!$B$13:$B$18,MATCH(E4782,Assumptions!$A$13:$A$18,0))*F4782)),2)</f>
        <v>10</v>
      </c>
    </row>
    <row r="4783" customFormat="false" ht="15" hidden="false" customHeight="false" outlineLevel="0" collapsed="false">
      <c r="A4783" s="24" t="s">
        <v>5606</v>
      </c>
      <c r="B4783" s="39" t="n">
        <v>46126</v>
      </c>
      <c r="C4783" s="24" t="s">
        <v>747</v>
      </c>
      <c r="D4783" s="24" t="s">
        <v>205</v>
      </c>
      <c r="E4783" s="24" t="s">
        <v>105</v>
      </c>
      <c r="F4783" s="38" t="n">
        <v>4710</v>
      </c>
      <c r="G4783" s="42" t="n">
        <f aca="false">DATE(YEAR(B4783),MONTH(B4783),1)</f>
        <v>46113</v>
      </c>
      <c r="H4783" s="24" t="str">
        <f aca="false">INDEX(Customers!$B$2:$B$601,MATCH(C4783,Customers!$A$2:$A$601,0))</f>
        <v>Eastern</v>
      </c>
      <c r="I4783" s="43" t="n">
        <f aca="false">ROUND(MIN(INDEX(Assumptions!$D$13:$D$18,MATCH(E4783,Assumptions!$A$13:$A$18,0)),MAX(INDEX(Assumptions!$C$13:$C$18,MATCH(E4783,Assumptions!$A$13:$A$18,0)),INDEX(Assumptions!$B$13:$B$18,MATCH(E4783,Assumptions!$A$13:$A$18,0))*F4783)),2)</f>
        <v>70.65</v>
      </c>
    </row>
    <row r="4784" customFormat="false" ht="15" hidden="false" customHeight="false" outlineLevel="0" collapsed="false">
      <c r="A4784" s="24" t="s">
        <v>5607</v>
      </c>
      <c r="B4784" s="39" t="n">
        <v>46126</v>
      </c>
      <c r="C4784" s="24" t="s">
        <v>754</v>
      </c>
      <c r="D4784" s="24" t="s">
        <v>826</v>
      </c>
      <c r="E4784" s="24" t="s">
        <v>109</v>
      </c>
      <c r="F4784" s="38" t="n">
        <v>2560</v>
      </c>
      <c r="G4784" s="42" t="n">
        <f aca="false">DATE(YEAR(B4784),MONTH(B4784),1)</f>
        <v>46113</v>
      </c>
      <c r="H4784" s="24" t="str">
        <f aca="false">INDEX(Customers!$B$2:$B$601,MATCH(C4784,Customers!$A$2:$A$601,0))</f>
        <v>Eastern</v>
      </c>
      <c r="I4784" s="43" t="n">
        <f aca="false">ROUND(MIN(INDEX(Assumptions!$D$13:$D$18,MATCH(E4784,Assumptions!$A$13:$A$18,0)),MAX(INDEX(Assumptions!$C$13:$C$18,MATCH(E4784,Assumptions!$A$13:$A$18,0)),INDEX(Assumptions!$B$13:$B$18,MATCH(E4784,Assumptions!$A$13:$A$18,0))*F4784)),2)</f>
        <v>10.24</v>
      </c>
    </row>
    <row r="4785" customFormat="false" ht="15" hidden="false" customHeight="false" outlineLevel="0" collapsed="false">
      <c r="A4785" s="24" t="s">
        <v>5608</v>
      </c>
      <c r="B4785" s="39" t="n">
        <v>46126</v>
      </c>
      <c r="C4785" s="24" t="s">
        <v>778</v>
      </c>
      <c r="D4785" s="24" t="s">
        <v>826</v>
      </c>
      <c r="E4785" s="24" t="s">
        <v>109</v>
      </c>
      <c r="F4785" s="38" t="n">
        <v>19320</v>
      </c>
      <c r="G4785" s="42" t="n">
        <f aca="false">DATE(YEAR(B4785),MONTH(B4785),1)</f>
        <v>46113</v>
      </c>
      <c r="H4785" s="24" t="str">
        <f aca="false">INDEX(Customers!$B$2:$B$601,MATCH(C4785,Customers!$A$2:$A$601,0))</f>
        <v>Nairobi</v>
      </c>
      <c r="I4785" s="43" t="n">
        <f aca="false">ROUND(MIN(INDEX(Assumptions!$D$13:$D$18,MATCH(E4785,Assumptions!$A$13:$A$18,0)),MAX(INDEX(Assumptions!$C$13:$C$18,MATCH(E4785,Assumptions!$A$13:$A$18,0)),INDEX(Assumptions!$B$13:$B$18,MATCH(E4785,Assumptions!$A$13:$A$18,0))*F4785)),2)</f>
        <v>40</v>
      </c>
    </row>
    <row r="4786" customFormat="false" ht="15" hidden="false" customHeight="false" outlineLevel="0" collapsed="false">
      <c r="A4786" s="24" t="s">
        <v>5609</v>
      </c>
      <c r="B4786" s="39" t="n">
        <v>46126</v>
      </c>
      <c r="C4786" s="24" t="s">
        <v>799</v>
      </c>
      <c r="D4786" s="24" t="s">
        <v>150</v>
      </c>
      <c r="E4786" s="24" t="s">
        <v>105</v>
      </c>
      <c r="F4786" s="38" t="n">
        <v>520</v>
      </c>
      <c r="G4786" s="42" t="n">
        <f aca="false">DATE(YEAR(B4786),MONTH(B4786),1)</f>
        <v>46113</v>
      </c>
      <c r="H4786" s="24" t="str">
        <f aca="false">INDEX(Customers!$B$2:$B$601,MATCH(C4786,Customers!$A$2:$A$601,0))</f>
        <v>Nairobi</v>
      </c>
      <c r="I4786" s="43" t="n">
        <f aca="false">ROUND(MIN(INDEX(Assumptions!$D$13:$D$18,MATCH(E4786,Assumptions!$A$13:$A$18,0)),MAX(INDEX(Assumptions!$C$13:$C$18,MATCH(E4786,Assumptions!$A$13:$A$18,0)),INDEX(Assumptions!$B$13:$B$18,MATCH(E4786,Assumptions!$A$13:$A$18,0))*F4786)),2)</f>
        <v>10</v>
      </c>
    </row>
    <row r="4787" customFormat="false" ht="15" hidden="false" customHeight="false" outlineLevel="0" collapsed="false">
      <c r="A4787" s="24" t="s">
        <v>5610</v>
      </c>
      <c r="B4787" s="39" t="n">
        <v>46126</v>
      </c>
      <c r="C4787" s="24" t="s">
        <v>810</v>
      </c>
      <c r="D4787" s="24" t="s">
        <v>826</v>
      </c>
      <c r="E4787" s="24" t="s">
        <v>111</v>
      </c>
      <c r="F4787" s="38" t="n">
        <v>1000</v>
      </c>
      <c r="G4787" s="42" t="n">
        <f aca="false">DATE(YEAR(B4787),MONTH(B4787),1)</f>
        <v>46113</v>
      </c>
      <c r="H4787" s="24" t="str">
        <f aca="false">INDEX(Customers!$B$2:$B$601,MATCH(C4787,Customers!$A$2:$A$601,0))</f>
        <v>Central</v>
      </c>
      <c r="I4787" s="43" t="n">
        <f aca="false">ROUND(MIN(INDEX(Assumptions!$D$13:$D$18,MATCH(E4787,Assumptions!$A$13:$A$18,0)),MAX(INDEX(Assumptions!$C$13:$C$18,MATCH(E4787,Assumptions!$A$13:$A$18,0)),INDEX(Assumptions!$B$13:$B$18,MATCH(E4787,Assumptions!$A$13:$A$18,0))*F4787)),2)</f>
        <v>40</v>
      </c>
    </row>
    <row r="4788" customFormat="false" ht="15" hidden="false" customHeight="false" outlineLevel="0" collapsed="false">
      <c r="A4788" s="24" t="s">
        <v>5611</v>
      </c>
      <c r="B4788" s="39" t="n">
        <v>46127</v>
      </c>
      <c r="C4788" s="24" t="s">
        <v>219</v>
      </c>
      <c r="D4788" s="24" t="s">
        <v>826</v>
      </c>
      <c r="E4788" s="24" t="s">
        <v>103</v>
      </c>
      <c r="F4788" s="38" t="n">
        <v>560</v>
      </c>
      <c r="G4788" s="42" t="n">
        <f aca="false">DATE(YEAR(B4788),MONTH(B4788),1)</f>
        <v>46113</v>
      </c>
      <c r="H4788" s="24" t="str">
        <f aca="false">INDEX(Customers!$B$2:$B$601,MATCH(C4788,Customers!$A$2:$A$601,0))</f>
        <v>Rift Valley</v>
      </c>
      <c r="I4788" s="43" t="n">
        <f aca="false">ROUND(MIN(INDEX(Assumptions!$D$13:$D$18,MATCH(E4788,Assumptions!$A$13:$A$18,0)),MAX(INDEX(Assumptions!$C$13:$C$18,MATCH(E4788,Assumptions!$A$13:$A$18,0)),INDEX(Assumptions!$B$13:$B$18,MATCH(E4788,Assumptions!$A$13:$A$18,0))*F4788)),2)</f>
        <v>5.6</v>
      </c>
    </row>
    <row r="4789" customFormat="false" ht="15" hidden="false" customHeight="false" outlineLevel="0" collapsed="false">
      <c r="A4789" s="24" t="s">
        <v>5612</v>
      </c>
      <c r="B4789" s="39" t="n">
        <v>46127</v>
      </c>
      <c r="C4789" s="24" t="s">
        <v>242</v>
      </c>
      <c r="D4789" s="24" t="s">
        <v>826</v>
      </c>
      <c r="E4789" s="24" t="s">
        <v>103</v>
      </c>
      <c r="F4789" s="38" t="n">
        <v>580</v>
      </c>
      <c r="G4789" s="42" t="n">
        <f aca="false">DATE(YEAR(B4789),MONTH(B4789),1)</f>
        <v>46113</v>
      </c>
      <c r="H4789" s="24" t="str">
        <f aca="false">INDEX(Customers!$B$2:$B$601,MATCH(C4789,Customers!$A$2:$A$601,0))</f>
        <v>Central</v>
      </c>
      <c r="I4789" s="43" t="n">
        <f aca="false">ROUND(MIN(INDEX(Assumptions!$D$13:$D$18,MATCH(E4789,Assumptions!$A$13:$A$18,0)),MAX(INDEX(Assumptions!$C$13:$C$18,MATCH(E4789,Assumptions!$A$13:$A$18,0)),INDEX(Assumptions!$B$13:$B$18,MATCH(E4789,Assumptions!$A$13:$A$18,0))*F4789)),2)</f>
        <v>5.8</v>
      </c>
    </row>
    <row r="4790" customFormat="false" ht="15" hidden="false" customHeight="false" outlineLevel="0" collapsed="false">
      <c r="A4790" s="24" t="s">
        <v>5613</v>
      </c>
      <c r="B4790" s="39" t="n">
        <v>46127</v>
      </c>
      <c r="C4790" s="24" t="s">
        <v>247</v>
      </c>
      <c r="D4790" s="24" t="s">
        <v>826</v>
      </c>
      <c r="E4790" s="24" t="s">
        <v>113</v>
      </c>
      <c r="F4790" s="38" t="n">
        <v>1000</v>
      </c>
      <c r="G4790" s="42" t="n">
        <f aca="false">DATE(YEAR(B4790),MONTH(B4790),1)</f>
        <v>46113</v>
      </c>
      <c r="H4790" s="24" t="str">
        <f aca="false">INDEX(Customers!$B$2:$B$601,MATCH(C4790,Customers!$A$2:$A$601,0))</f>
        <v>Nairobi</v>
      </c>
      <c r="I4790" s="43" t="n">
        <f aca="false">ROUND(MIN(INDEX(Assumptions!$D$13:$D$18,MATCH(E4790,Assumptions!$A$13:$A$18,0)),MAX(INDEX(Assumptions!$C$13:$C$18,MATCH(E4790,Assumptions!$A$13:$A$18,0)),INDEX(Assumptions!$B$13:$B$18,MATCH(E4790,Assumptions!$A$13:$A$18,0))*F4790)),2)</f>
        <v>50</v>
      </c>
    </row>
    <row r="4791" customFormat="false" ht="15" hidden="false" customHeight="false" outlineLevel="0" collapsed="false">
      <c r="A4791" s="24" t="s">
        <v>5614</v>
      </c>
      <c r="B4791" s="39" t="n">
        <v>46127</v>
      </c>
      <c r="C4791" s="24" t="s">
        <v>260</v>
      </c>
      <c r="D4791" s="24" t="s">
        <v>826</v>
      </c>
      <c r="E4791" s="24" t="s">
        <v>113</v>
      </c>
      <c r="F4791" s="38" t="n">
        <v>500</v>
      </c>
      <c r="G4791" s="42" t="n">
        <f aca="false">DATE(YEAR(B4791),MONTH(B4791),1)</f>
        <v>46113</v>
      </c>
      <c r="H4791" s="24" t="str">
        <f aca="false">INDEX(Customers!$B$2:$B$601,MATCH(C4791,Customers!$A$2:$A$601,0))</f>
        <v>Central</v>
      </c>
      <c r="I4791" s="43" t="n">
        <f aca="false">ROUND(MIN(INDEX(Assumptions!$D$13:$D$18,MATCH(E4791,Assumptions!$A$13:$A$18,0)),MAX(INDEX(Assumptions!$C$13:$C$18,MATCH(E4791,Assumptions!$A$13:$A$18,0)),INDEX(Assumptions!$B$13:$B$18,MATCH(E4791,Assumptions!$A$13:$A$18,0))*F4791)),2)</f>
        <v>25</v>
      </c>
    </row>
    <row r="4792" customFormat="false" ht="15" hidden="false" customHeight="false" outlineLevel="0" collapsed="false">
      <c r="A4792" s="24" t="s">
        <v>5615</v>
      </c>
      <c r="B4792" s="39" t="n">
        <v>46127</v>
      </c>
      <c r="C4792" s="24" t="s">
        <v>275</v>
      </c>
      <c r="D4792" s="24" t="s">
        <v>826</v>
      </c>
      <c r="E4792" s="24" t="s">
        <v>103</v>
      </c>
      <c r="F4792" s="38" t="n">
        <v>12610</v>
      </c>
      <c r="G4792" s="42" t="n">
        <f aca="false">DATE(YEAR(B4792),MONTH(B4792),1)</f>
        <v>46113</v>
      </c>
      <c r="H4792" s="24" t="str">
        <f aca="false">INDEX(Customers!$B$2:$B$601,MATCH(C4792,Customers!$A$2:$A$601,0))</f>
        <v>Rift Valley</v>
      </c>
      <c r="I4792" s="43" t="n">
        <f aca="false">ROUND(MIN(INDEX(Assumptions!$D$13:$D$18,MATCH(E4792,Assumptions!$A$13:$A$18,0)),MAX(INDEX(Assumptions!$C$13:$C$18,MATCH(E4792,Assumptions!$A$13:$A$18,0)),INDEX(Assumptions!$B$13:$B$18,MATCH(E4792,Assumptions!$A$13:$A$18,0))*F4792)),2)</f>
        <v>105</v>
      </c>
    </row>
    <row r="4793" customFormat="false" ht="15" hidden="false" customHeight="false" outlineLevel="0" collapsed="false">
      <c r="A4793" s="24" t="s">
        <v>5616</v>
      </c>
      <c r="B4793" s="39" t="n">
        <v>46127</v>
      </c>
      <c r="C4793" s="24" t="s">
        <v>282</v>
      </c>
      <c r="D4793" s="24" t="s">
        <v>826</v>
      </c>
      <c r="E4793" s="24" t="s">
        <v>111</v>
      </c>
      <c r="F4793" s="38" t="n">
        <v>50</v>
      </c>
      <c r="G4793" s="42" t="n">
        <f aca="false">DATE(YEAR(B4793),MONTH(B4793),1)</f>
        <v>46113</v>
      </c>
      <c r="H4793" s="24" t="str">
        <f aca="false">INDEX(Customers!$B$2:$B$601,MATCH(C4793,Customers!$A$2:$A$601,0))</f>
        <v>Central</v>
      </c>
      <c r="I4793" s="43" t="n">
        <f aca="false">ROUND(MIN(INDEX(Assumptions!$D$13:$D$18,MATCH(E4793,Assumptions!$A$13:$A$18,0)),MAX(INDEX(Assumptions!$C$13:$C$18,MATCH(E4793,Assumptions!$A$13:$A$18,0)),INDEX(Assumptions!$B$13:$B$18,MATCH(E4793,Assumptions!$A$13:$A$18,0))*F4793)),2)</f>
        <v>2</v>
      </c>
    </row>
    <row r="4794" customFormat="false" ht="15" hidden="false" customHeight="false" outlineLevel="0" collapsed="false">
      <c r="A4794" s="24" t="s">
        <v>5617</v>
      </c>
      <c r="B4794" s="39" t="n">
        <v>46127</v>
      </c>
      <c r="C4794" s="24" t="s">
        <v>285</v>
      </c>
      <c r="D4794" s="24" t="s">
        <v>210</v>
      </c>
      <c r="E4794" s="24" t="s">
        <v>107</v>
      </c>
      <c r="F4794" s="38" t="n">
        <v>6710</v>
      </c>
      <c r="G4794" s="42" t="n">
        <f aca="false">DATE(YEAR(B4794),MONTH(B4794),1)</f>
        <v>46113</v>
      </c>
      <c r="H4794" s="24" t="str">
        <f aca="false">INDEX(Customers!$B$2:$B$601,MATCH(C4794,Customers!$A$2:$A$601,0))</f>
        <v>Eastern</v>
      </c>
      <c r="I4794" s="43" t="n">
        <f aca="false">ROUND(MIN(INDEX(Assumptions!$D$13:$D$18,MATCH(E4794,Assumptions!$A$13:$A$18,0)),MAX(INDEX(Assumptions!$C$13:$C$18,MATCH(E4794,Assumptions!$A$13:$A$18,0)),INDEX(Assumptions!$B$13:$B$18,MATCH(E4794,Assumptions!$A$13:$A$18,0))*F4794)),2)</f>
        <v>0</v>
      </c>
    </row>
    <row r="4795" customFormat="false" ht="15" hidden="false" customHeight="false" outlineLevel="0" collapsed="false">
      <c r="A4795" s="24" t="s">
        <v>5618</v>
      </c>
      <c r="B4795" s="39" t="n">
        <v>46127</v>
      </c>
      <c r="C4795" s="24" t="s">
        <v>329</v>
      </c>
      <c r="D4795" s="24" t="s">
        <v>826</v>
      </c>
      <c r="E4795" s="24" t="s">
        <v>103</v>
      </c>
      <c r="F4795" s="38" t="n">
        <v>600</v>
      </c>
      <c r="G4795" s="42" t="n">
        <f aca="false">DATE(YEAR(B4795),MONTH(B4795),1)</f>
        <v>46113</v>
      </c>
      <c r="H4795" s="24" t="str">
        <f aca="false">INDEX(Customers!$B$2:$B$601,MATCH(C4795,Customers!$A$2:$A$601,0))</f>
        <v>Coast</v>
      </c>
      <c r="I4795" s="43" t="n">
        <f aca="false">ROUND(MIN(INDEX(Assumptions!$D$13:$D$18,MATCH(E4795,Assumptions!$A$13:$A$18,0)),MAX(INDEX(Assumptions!$C$13:$C$18,MATCH(E4795,Assumptions!$A$13:$A$18,0)),INDEX(Assumptions!$B$13:$B$18,MATCH(E4795,Assumptions!$A$13:$A$18,0))*F4795)),2)</f>
        <v>6</v>
      </c>
    </row>
    <row r="4796" customFormat="false" ht="15" hidden="false" customHeight="false" outlineLevel="0" collapsed="false">
      <c r="A4796" s="24" t="s">
        <v>5619</v>
      </c>
      <c r="B4796" s="39" t="n">
        <v>46127</v>
      </c>
      <c r="C4796" s="24" t="s">
        <v>334</v>
      </c>
      <c r="D4796" s="24" t="s">
        <v>826</v>
      </c>
      <c r="E4796" s="24" t="s">
        <v>109</v>
      </c>
      <c r="F4796" s="38" t="n">
        <v>7730</v>
      </c>
      <c r="G4796" s="42" t="n">
        <f aca="false">DATE(YEAR(B4796),MONTH(B4796),1)</f>
        <v>46113</v>
      </c>
      <c r="H4796" s="24" t="str">
        <f aca="false">INDEX(Customers!$B$2:$B$601,MATCH(C4796,Customers!$A$2:$A$601,0))</f>
        <v>Nairobi</v>
      </c>
      <c r="I4796" s="43" t="n">
        <f aca="false">ROUND(MIN(INDEX(Assumptions!$D$13:$D$18,MATCH(E4796,Assumptions!$A$13:$A$18,0)),MAX(INDEX(Assumptions!$C$13:$C$18,MATCH(E4796,Assumptions!$A$13:$A$18,0)),INDEX(Assumptions!$B$13:$B$18,MATCH(E4796,Assumptions!$A$13:$A$18,0))*F4796)),2)</f>
        <v>30.92</v>
      </c>
    </row>
    <row r="4797" customFormat="false" ht="15" hidden="false" customHeight="false" outlineLevel="0" collapsed="false">
      <c r="A4797" s="24" t="s">
        <v>5620</v>
      </c>
      <c r="B4797" s="39" t="n">
        <v>46127</v>
      </c>
      <c r="C4797" s="24" t="s">
        <v>342</v>
      </c>
      <c r="D4797" s="24" t="s">
        <v>204</v>
      </c>
      <c r="E4797" s="24" t="s">
        <v>105</v>
      </c>
      <c r="F4797" s="38" t="n">
        <v>950</v>
      </c>
      <c r="G4797" s="42" t="n">
        <f aca="false">DATE(YEAR(B4797),MONTH(B4797),1)</f>
        <v>46113</v>
      </c>
      <c r="H4797" s="24" t="str">
        <f aca="false">INDEX(Customers!$B$2:$B$601,MATCH(C4797,Customers!$A$2:$A$601,0))</f>
        <v>Eastern</v>
      </c>
      <c r="I4797" s="43" t="n">
        <f aca="false">ROUND(MIN(INDEX(Assumptions!$D$13:$D$18,MATCH(E4797,Assumptions!$A$13:$A$18,0)),MAX(INDEX(Assumptions!$C$13:$C$18,MATCH(E4797,Assumptions!$A$13:$A$18,0)),INDEX(Assumptions!$B$13:$B$18,MATCH(E4797,Assumptions!$A$13:$A$18,0))*F4797)),2)</f>
        <v>14.25</v>
      </c>
    </row>
    <row r="4798" customFormat="false" ht="15" hidden="false" customHeight="false" outlineLevel="0" collapsed="false">
      <c r="A4798" s="24" t="s">
        <v>5621</v>
      </c>
      <c r="B4798" s="39" t="n">
        <v>46127</v>
      </c>
      <c r="C4798" s="24" t="s">
        <v>347</v>
      </c>
      <c r="D4798" s="24" t="s">
        <v>826</v>
      </c>
      <c r="E4798" s="24" t="s">
        <v>109</v>
      </c>
      <c r="F4798" s="38" t="n">
        <v>41060</v>
      </c>
      <c r="G4798" s="42" t="n">
        <f aca="false">DATE(YEAR(B4798),MONTH(B4798),1)</f>
        <v>46113</v>
      </c>
      <c r="H4798" s="24" t="str">
        <f aca="false">INDEX(Customers!$B$2:$B$601,MATCH(C4798,Customers!$A$2:$A$601,0))</f>
        <v>Coast</v>
      </c>
      <c r="I4798" s="43" t="n">
        <f aca="false">ROUND(MIN(INDEX(Assumptions!$D$13:$D$18,MATCH(E4798,Assumptions!$A$13:$A$18,0)),MAX(INDEX(Assumptions!$C$13:$C$18,MATCH(E4798,Assumptions!$A$13:$A$18,0)),INDEX(Assumptions!$B$13:$B$18,MATCH(E4798,Assumptions!$A$13:$A$18,0))*F4798)),2)</f>
        <v>40</v>
      </c>
    </row>
    <row r="4799" customFormat="false" ht="15" hidden="false" customHeight="false" outlineLevel="0" collapsed="false">
      <c r="A4799" s="24" t="s">
        <v>5622</v>
      </c>
      <c r="B4799" s="39" t="n">
        <v>46127</v>
      </c>
      <c r="C4799" s="24" t="s">
        <v>361</v>
      </c>
      <c r="D4799" s="24" t="s">
        <v>826</v>
      </c>
      <c r="E4799" s="24" t="s">
        <v>109</v>
      </c>
      <c r="F4799" s="38" t="n">
        <v>5300</v>
      </c>
      <c r="G4799" s="42" t="n">
        <f aca="false">DATE(YEAR(B4799),MONTH(B4799),1)</f>
        <v>46113</v>
      </c>
      <c r="H4799" s="24" t="str">
        <f aca="false">INDEX(Customers!$B$2:$B$601,MATCH(C4799,Customers!$A$2:$A$601,0))</f>
        <v>Rift Valley</v>
      </c>
      <c r="I4799" s="43" t="n">
        <f aca="false">ROUND(MIN(INDEX(Assumptions!$D$13:$D$18,MATCH(E4799,Assumptions!$A$13:$A$18,0)),MAX(INDEX(Assumptions!$C$13:$C$18,MATCH(E4799,Assumptions!$A$13:$A$18,0)),INDEX(Assumptions!$B$13:$B$18,MATCH(E4799,Assumptions!$A$13:$A$18,0))*F4799)),2)</f>
        <v>21.2</v>
      </c>
    </row>
    <row r="4800" customFormat="false" ht="15" hidden="false" customHeight="false" outlineLevel="0" collapsed="false">
      <c r="A4800" s="24" t="s">
        <v>5623</v>
      </c>
      <c r="B4800" s="39" t="n">
        <v>46127</v>
      </c>
      <c r="C4800" s="24" t="s">
        <v>367</v>
      </c>
      <c r="D4800" s="24" t="s">
        <v>197</v>
      </c>
      <c r="E4800" s="24" t="s">
        <v>105</v>
      </c>
      <c r="F4800" s="38" t="n">
        <v>2480</v>
      </c>
      <c r="G4800" s="42" t="n">
        <f aca="false">DATE(YEAR(B4800),MONTH(B4800),1)</f>
        <v>46113</v>
      </c>
      <c r="H4800" s="24" t="str">
        <f aca="false">INDEX(Customers!$B$2:$B$601,MATCH(C4800,Customers!$A$2:$A$601,0))</f>
        <v>Nairobi</v>
      </c>
      <c r="I4800" s="43" t="n">
        <f aca="false">ROUND(MIN(INDEX(Assumptions!$D$13:$D$18,MATCH(E4800,Assumptions!$A$13:$A$18,0)),MAX(INDEX(Assumptions!$C$13:$C$18,MATCH(E4800,Assumptions!$A$13:$A$18,0)),INDEX(Assumptions!$B$13:$B$18,MATCH(E4800,Assumptions!$A$13:$A$18,0))*F4800)),2)</f>
        <v>37.2</v>
      </c>
    </row>
    <row r="4801" customFormat="false" ht="15" hidden="false" customHeight="false" outlineLevel="0" collapsed="false">
      <c r="A4801" s="24" t="s">
        <v>5624</v>
      </c>
      <c r="B4801" s="39" t="n">
        <v>46127</v>
      </c>
      <c r="C4801" s="24" t="s">
        <v>374</v>
      </c>
      <c r="D4801" s="24" t="s">
        <v>826</v>
      </c>
      <c r="E4801" s="24" t="s">
        <v>111</v>
      </c>
      <c r="F4801" s="38" t="n">
        <v>50</v>
      </c>
      <c r="G4801" s="42" t="n">
        <f aca="false">DATE(YEAR(B4801),MONTH(B4801),1)</f>
        <v>46113</v>
      </c>
      <c r="H4801" s="24" t="str">
        <f aca="false">INDEX(Customers!$B$2:$B$601,MATCH(C4801,Customers!$A$2:$A$601,0))</f>
        <v>Nairobi</v>
      </c>
      <c r="I4801" s="43" t="n">
        <f aca="false">ROUND(MIN(INDEX(Assumptions!$D$13:$D$18,MATCH(E4801,Assumptions!$A$13:$A$18,0)),MAX(INDEX(Assumptions!$C$13:$C$18,MATCH(E4801,Assumptions!$A$13:$A$18,0)),INDEX(Assumptions!$B$13:$B$18,MATCH(E4801,Assumptions!$A$13:$A$18,0))*F4801)),2)</f>
        <v>2</v>
      </c>
    </row>
    <row r="4802" customFormat="false" ht="15" hidden="false" customHeight="false" outlineLevel="0" collapsed="false">
      <c r="A4802" s="24" t="s">
        <v>5625</v>
      </c>
      <c r="B4802" s="39" t="n">
        <v>46127</v>
      </c>
      <c r="C4802" s="24" t="s">
        <v>391</v>
      </c>
      <c r="D4802" s="24" t="s">
        <v>156</v>
      </c>
      <c r="E4802" s="24" t="s">
        <v>105</v>
      </c>
      <c r="F4802" s="38" t="n">
        <v>6870</v>
      </c>
      <c r="G4802" s="42" t="n">
        <f aca="false">DATE(YEAR(B4802),MONTH(B4802),1)</f>
        <v>46113</v>
      </c>
      <c r="H4802" s="24" t="str">
        <f aca="false">INDEX(Customers!$B$2:$B$601,MATCH(C4802,Customers!$A$2:$A$601,0))</f>
        <v>Nairobi</v>
      </c>
      <c r="I4802" s="43" t="n">
        <f aca="false">ROUND(MIN(INDEX(Assumptions!$D$13:$D$18,MATCH(E4802,Assumptions!$A$13:$A$18,0)),MAX(INDEX(Assumptions!$C$13:$C$18,MATCH(E4802,Assumptions!$A$13:$A$18,0)),INDEX(Assumptions!$B$13:$B$18,MATCH(E4802,Assumptions!$A$13:$A$18,0))*F4802)),2)</f>
        <v>103.05</v>
      </c>
    </row>
    <row r="4803" customFormat="false" ht="15" hidden="false" customHeight="false" outlineLevel="0" collapsed="false">
      <c r="A4803" s="24" t="s">
        <v>5626</v>
      </c>
      <c r="B4803" s="39" t="n">
        <v>46127</v>
      </c>
      <c r="C4803" s="24" t="s">
        <v>447</v>
      </c>
      <c r="D4803" s="24" t="s">
        <v>826</v>
      </c>
      <c r="E4803" s="24" t="s">
        <v>109</v>
      </c>
      <c r="F4803" s="38" t="n">
        <v>1320</v>
      </c>
      <c r="G4803" s="42" t="n">
        <f aca="false">DATE(YEAR(B4803),MONTH(B4803),1)</f>
        <v>46113</v>
      </c>
      <c r="H4803" s="24" t="str">
        <f aca="false">INDEX(Customers!$B$2:$B$601,MATCH(C4803,Customers!$A$2:$A$601,0))</f>
        <v>Rift Valley</v>
      </c>
      <c r="I4803" s="43" t="n">
        <f aca="false">ROUND(MIN(INDEX(Assumptions!$D$13:$D$18,MATCH(E4803,Assumptions!$A$13:$A$18,0)),MAX(INDEX(Assumptions!$C$13:$C$18,MATCH(E4803,Assumptions!$A$13:$A$18,0)),INDEX(Assumptions!$B$13:$B$18,MATCH(E4803,Assumptions!$A$13:$A$18,0))*F4803)),2)</f>
        <v>5.28</v>
      </c>
    </row>
    <row r="4804" customFormat="false" ht="15" hidden="false" customHeight="false" outlineLevel="0" collapsed="false">
      <c r="A4804" s="24" t="s">
        <v>5627</v>
      </c>
      <c r="B4804" s="39" t="n">
        <v>46127</v>
      </c>
      <c r="C4804" s="24" t="s">
        <v>461</v>
      </c>
      <c r="D4804" s="24" t="s">
        <v>826</v>
      </c>
      <c r="E4804" s="24" t="s">
        <v>113</v>
      </c>
      <c r="F4804" s="38" t="n">
        <v>50</v>
      </c>
      <c r="G4804" s="42" t="n">
        <f aca="false">DATE(YEAR(B4804),MONTH(B4804),1)</f>
        <v>46113</v>
      </c>
      <c r="H4804" s="24" t="str">
        <f aca="false">INDEX(Customers!$B$2:$B$601,MATCH(C4804,Customers!$A$2:$A$601,0))</f>
        <v>Western</v>
      </c>
      <c r="I4804" s="43" t="n">
        <f aca="false">ROUND(MIN(INDEX(Assumptions!$D$13:$D$18,MATCH(E4804,Assumptions!$A$13:$A$18,0)),MAX(INDEX(Assumptions!$C$13:$C$18,MATCH(E4804,Assumptions!$A$13:$A$18,0)),INDEX(Assumptions!$B$13:$B$18,MATCH(E4804,Assumptions!$A$13:$A$18,0))*F4804)),2)</f>
        <v>2.5</v>
      </c>
    </row>
    <row r="4805" customFormat="false" ht="15" hidden="false" customHeight="false" outlineLevel="0" collapsed="false">
      <c r="A4805" s="24" t="s">
        <v>5628</v>
      </c>
      <c r="B4805" s="39" t="n">
        <v>46127</v>
      </c>
      <c r="C4805" s="24" t="s">
        <v>471</v>
      </c>
      <c r="D4805" s="24" t="s">
        <v>826</v>
      </c>
      <c r="E4805" s="24" t="s">
        <v>113</v>
      </c>
      <c r="F4805" s="38" t="n">
        <v>1000</v>
      </c>
      <c r="G4805" s="42" t="n">
        <f aca="false">DATE(YEAR(B4805),MONTH(B4805),1)</f>
        <v>46113</v>
      </c>
      <c r="H4805" s="24" t="str">
        <f aca="false">INDEX(Customers!$B$2:$B$601,MATCH(C4805,Customers!$A$2:$A$601,0))</f>
        <v>Eastern</v>
      </c>
      <c r="I4805" s="43" t="n">
        <f aca="false">ROUND(MIN(INDEX(Assumptions!$D$13:$D$18,MATCH(E4805,Assumptions!$A$13:$A$18,0)),MAX(INDEX(Assumptions!$C$13:$C$18,MATCH(E4805,Assumptions!$A$13:$A$18,0)),INDEX(Assumptions!$B$13:$B$18,MATCH(E4805,Assumptions!$A$13:$A$18,0))*F4805)),2)</f>
        <v>50</v>
      </c>
    </row>
    <row r="4806" customFormat="false" ht="15" hidden="false" customHeight="false" outlineLevel="0" collapsed="false">
      <c r="A4806" s="24" t="s">
        <v>5629</v>
      </c>
      <c r="B4806" s="39" t="n">
        <v>46127</v>
      </c>
      <c r="C4806" s="24" t="s">
        <v>503</v>
      </c>
      <c r="D4806" s="24" t="s">
        <v>153</v>
      </c>
      <c r="E4806" s="24" t="s">
        <v>105</v>
      </c>
      <c r="F4806" s="38" t="n">
        <v>1360</v>
      </c>
      <c r="G4806" s="42" t="n">
        <f aca="false">DATE(YEAR(B4806),MONTH(B4806),1)</f>
        <v>46113</v>
      </c>
      <c r="H4806" s="24" t="str">
        <f aca="false">INDEX(Customers!$B$2:$B$601,MATCH(C4806,Customers!$A$2:$A$601,0))</f>
        <v>Nairobi</v>
      </c>
      <c r="I4806" s="43" t="n">
        <f aca="false">ROUND(MIN(INDEX(Assumptions!$D$13:$D$18,MATCH(E4806,Assumptions!$A$13:$A$18,0)),MAX(INDEX(Assumptions!$C$13:$C$18,MATCH(E4806,Assumptions!$A$13:$A$18,0)),INDEX(Assumptions!$B$13:$B$18,MATCH(E4806,Assumptions!$A$13:$A$18,0))*F4806)),2)</f>
        <v>20.4</v>
      </c>
    </row>
    <row r="4807" customFormat="false" ht="15" hidden="false" customHeight="false" outlineLevel="0" collapsed="false">
      <c r="A4807" s="24" t="s">
        <v>5630</v>
      </c>
      <c r="B4807" s="39" t="n">
        <v>46127</v>
      </c>
      <c r="C4807" s="24" t="s">
        <v>505</v>
      </c>
      <c r="D4807" s="24" t="s">
        <v>826</v>
      </c>
      <c r="E4807" s="24" t="s">
        <v>103</v>
      </c>
      <c r="F4807" s="38" t="n">
        <v>1510</v>
      </c>
      <c r="G4807" s="42" t="n">
        <f aca="false">DATE(YEAR(B4807),MONTH(B4807),1)</f>
        <v>46113</v>
      </c>
      <c r="H4807" s="24" t="str">
        <f aca="false">INDEX(Customers!$B$2:$B$601,MATCH(C4807,Customers!$A$2:$A$601,0))</f>
        <v>Eastern</v>
      </c>
      <c r="I4807" s="43" t="n">
        <f aca="false">ROUND(MIN(INDEX(Assumptions!$D$13:$D$18,MATCH(E4807,Assumptions!$A$13:$A$18,0)),MAX(INDEX(Assumptions!$C$13:$C$18,MATCH(E4807,Assumptions!$A$13:$A$18,0)),INDEX(Assumptions!$B$13:$B$18,MATCH(E4807,Assumptions!$A$13:$A$18,0))*F4807)),2)</f>
        <v>15.1</v>
      </c>
    </row>
    <row r="4808" customFormat="false" ht="15" hidden="false" customHeight="false" outlineLevel="0" collapsed="false">
      <c r="A4808" s="24" t="s">
        <v>5631</v>
      </c>
      <c r="B4808" s="39" t="n">
        <v>46127</v>
      </c>
      <c r="C4808" s="24" t="s">
        <v>526</v>
      </c>
      <c r="D4808" s="24" t="s">
        <v>826</v>
      </c>
      <c r="E4808" s="24" t="s">
        <v>103</v>
      </c>
      <c r="F4808" s="38" t="n">
        <v>22570</v>
      </c>
      <c r="G4808" s="42" t="n">
        <f aca="false">DATE(YEAR(B4808),MONTH(B4808),1)</f>
        <v>46113</v>
      </c>
      <c r="H4808" s="24" t="str">
        <f aca="false">INDEX(Customers!$B$2:$B$601,MATCH(C4808,Customers!$A$2:$A$601,0))</f>
        <v>Central</v>
      </c>
      <c r="I4808" s="43" t="n">
        <f aca="false">ROUND(MIN(INDEX(Assumptions!$D$13:$D$18,MATCH(E4808,Assumptions!$A$13:$A$18,0)),MAX(INDEX(Assumptions!$C$13:$C$18,MATCH(E4808,Assumptions!$A$13:$A$18,0)),INDEX(Assumptions!$B$13:$B$18,MATCH(E4808,Assumptions!$A$13:$A$18,0))*F4808)),2)</f>
        <v>105</v>
      </c>
    </row>
    <row r="4809" customFormat="false" ht="15" hidden="false" customHeight="false" outlineLevel="0" collapsed="false">
      <c r="A4809" s="24" t="s">
        <v>5632</v>
      </c>
      <c r="B4809" s="39" t="n">
        <v>46127</v>
      </c>
      <c r="C4809" s="24" t="s">
        <v>547</v>
      </c>
      <c r="D4809" s="24" t="s">
        <v>826</v>
      </c>
      <c r="E4809" s="24" t="s">
        <v>113</v>
      </c>
      <c r="F4809" s="38" t="n">
        <v>2000</v>
      </c>
      <c r="G4809" s="42" t="n">
        <f aca="false">DATE(YEAR(B4809),MONTH(B4809),1)</f>
        <v>46113</v>
      </c>
      <c r="H4809" s="24" t="str">
        <f aca="false">INDEX(Customers!$B$2:$B$601,MATCH(C4809,Customers!$A$2:$A$601,0))</f>
        <v>Central</v>
      </c>
      <c r="I4809" s="43" t="n">
        <f aca="false">ROUND(MIN(INDEX(Assumptions!$D$13:$D$18,MATCH(E4809,Assumptions!$A$13:$A$18,0)),MAX(INDEX(Assumptions!$C$13:$C$18,MATCH(E4809,Assumptions!$A$13:$A$18,0)),INDEX(Assumptions!$B$13:$B$18,MATCH(E4809,Assumptions!$A$13:$A$18,0))*F4809)),2)</f>
        <v>100</v>
      </c>
    </row>
    <row r="4810" customFormat="false" ht="15" hidden="false" customHeight="false" outlineLevel="0" collapsed="false">
      <c r="A4810" s="24" t="s">
        <v>5633</v>
      </c>
      <c r="B4810" s="39" t="n">
        <v>46127</v>
      </c>
      <c r="C4810" s="24" t="s">
        <v>556</v>
      </c>
      <c r="D4810" s="24" t="s">
        <v>826</v>
      </c>
      <c r="E4810" s="24" t="s">
        <v>103</v>
      </c>
      <c r="F4810" s="38" t="n">
        <v>1500</v>
      </c>
      <c r="G4810" s="42" t="n">
        <f aca="false">DATE(YEAR(B4810),MONTH(B4810),1)</f>
        <v>46113</v>
      </c>
      <c r="H4810" s="24" t="str">
        <f aca="false">INDEX(Customers!$B$2:$B$601,MATCH(C4810,Customers!$A$2:$A$601,0))</f>
        <v>Central</v>
      </c>
      <c r="I4810" s="43" t="n">
        <f aca="false">ROUND(MIN(INDEX(Assumptions!$D$13:$D$18,MATCH(E4810,Assumptions!$A$13:$A$18,0)),MAX(INDEX(Assumptions!$C$13:$C$18,MATCH(E4810,Assumptions!$A$13:$A$18,0)),INDEX(Assumptions!$B$13:$B$18,MATCH(E4810,Assumptions!$A$13:$A$18,0))*F4810)),2)</f>
        <v>15</v>
      </c>
    </row>
    <row r="4811" customFormat="false" ht="15" hidden="false" customHeight="false" outlineLevel="0" collapsed="false">
      <c r="A4811" s="24" t="s">
        <v>5634</v>
      </c>
      <c r="B4811" s="39" t="n">
        <v>46127</v>
      </c>
      <c r="C4811" s="24" t="s">
        <v>576</v>
      </c>
      <c r="D4811" s="24" t="s">
        <v>826</v>
      </c>
      <c r="E4811" s="24" t="s">
        <v>111</v>
      </c>
      <c r="F4811" s="38" t="n">
        <v>50</v>
      </c>
      <c r="G4811" s="42" t="n">
        <f aca="false">DATE(YEAR(B4811),MONTH(B4811),1)</f>
        <v>46113</v>
      </c>
      <c r="H4811" s="24" t="str">
        <f aca="false">INDEX(Customers!$B$2:$B$601,MATCH(C4811,Customers!$A$2:$A$601,0))</f>
        <v>Coast</v>
      </c>
      <c r="I4811" s="43" t="n">
        <f aca="false">ROUND(MIN(INDEX(Assumptions!$D$13:$D$18,MATCH(E4811,Assumptions!$A$13:$A$18,0)),MAX(INDEX(Assumptions!$C$13:$C$18,MATCH(E4811,Assumptions!$A$13:$A$18,0)),INDEX(Assumptions!$B$13:$B$18,MATCH(E4811,Assumptions!$A$13:$A$18,0))*F4811)),2)</f>
        <v>2</v>
      </c>
    </row>
    <row r="4812" customFormat="false" ht="15" hidden="false" customHeight="false" outlineLevel="0" collapsed="false">
      <c r="A4812" s="24" t="s">
        <v>5635</v>
      </c>
      <c r="B4812" s="39" t="n">
        <v>46127</v>
      </c>
      <c r="C4812" s="24" t="s">
        <v>578</v>
      </c>
      <c r="D4812" s="24" t="s">
        <v>826</v>
      </c>
      <c r="E4812" s="24" t="s">
        <v>109</v>
      </c>
      <c r="F4812" s="38" t="n">
        <v>14060</v>
      </c>
      <c r="G4812" s="42" t="n">
        <f aca="false">DATE(YEAR(B4812),MONTH(B4812),1)</f>
        <v>46113</v>
      </c>
      <c r="H4812" s="24" t="str">
        <f aca="false">INDEX(Customers!$B$2:$B$601,MATCH(C4812,Customers!$A$2:$A$601,0))</f>
        <v>Rift Valley</v>
      </c>
      <c r="I4812" s="43" t="n">
        <f aca="false">ROUND(MIN(INDEX(Assumptions!$D$13:$D$18,MATCH(E4812,Assumptions!$A$13:$A$18,0)),MAX(INDEX(Assumptions!$C$13:$C$18,MATCH(E4812,Assumptions!$A$13:$A$18,0)),INDEX(Assumptions!$B$13:$B$18,MATCH(E4812,Assumptions!$A$13:$A$18,0))*F4812)),2)</f>
        <v>40</v>
      </c>
    </row>
    <row r="4813" customFormat="false" ht="15" hidden="false" customHeight="false" outlineLevel="0" collapsed="false">
      <c r="A4813" s="24" t="s">
        <v>5636</v>
      </c>
      <c r="B4813" s="39" t="n">
        <v>46127</v>
      </c>
      <c r="C4813" s="24" t="s">
        <v>585</v>
      </c>
      <c r="D4813" s="24" t="s">
        <v>826</v>
      </c>
      <c r="E4813" s="24" t="s">
        <v>109</v>
      </c>
      <c r="F4813" s="38" t="n">
        <v>16330</v>
      </c>
      <c r="G4813" s="42" t="n">
        <f aca="false">DATE(YEAR(B4813),MONTH(B4813),1)</f>
        <v>46113</v>
      </c>
      <c r="H4813" s="24" t="str">
        <f aca="false">INDEX(Customers!$B$2:$B$601,MATCH(C4813,Customers!$A$2:$A$601,0))</f>
        <v>Eastern</v>
      </c>
      <c r="I4813" s="43" t="n">
        <f aca="false">ROUND(MIN(INDEX(Assumptions!$D$13:$D$18,MATCH(E4813,Assumptions!$A$13:$A$18,0)),MAX(INDEX(Assumptions!$C$13:$C$18,MATCH(E4813,Assumptions!$A$13:$A$18,0)),INDEX(Assumptions!$B$13:$B$18,MATCH(E4813,Assumptions!$A$13:$A$18,0))*F4813)),2)</f>
        <v>40</v>
      </c>
    </row>
    <row r="4814" customFormat="false" ht="15" hidden="false" customHeight="false" outlineLevel="0" collapsed="false">
      <c r="A4814" s="24" t="s">
        <v>5637</v>
      </c>
      <c r="B4814" s="39" t="n">
        <v>46127</v>
      </c>
      <c r="C4814" s="24" t="s">
        <v>598</v>
      </c>
      <c r="D4814" s="24" t="s">
        <v>165</v>
      </c>
      <c r="E4814" s="24" t="s">
        <v>105</v>
      </c>
      <c r="F4814" s="38" t="n">
        <v>7160</v>
      </c>
      <c r="G4814" s="42" t="n">
        <f aca="false">DATE(YEAR(B4814),MONTH(B4814),1)</f>
        <v>46113</v>
      </c>
      <c r="H4814" s="24" t="str">
        <f aca="false">INDEX(Customers!$B$2:$B$601,MATCH(C4814,Customers!$A$2:$A$601,0))</f>
        <v>Central</v>
      </c>
      <c r="I4814" s="43" t="n">
        <f aca="false">ROUND(MIN(INDEX(Assumptions!$D$13:$D$18,MATCH(E4814,Assumptions!$A$13:$A$18,0)),MAX(INDEX(Assumptions!$C$13:$C$18,MATCH(E4814,Assumptions!$A$13:$A$18,0)),INDEX(Assumptions!$B$13:$B$18,MATCH(E4814,Assumptions!$A$13:$A$18,0))*F4814)),2)</f>
        <v>107.4</v>
      </c>
    </row>
    <row r="4815" customFormat="false" ht="15" hidden="false" customHeight="false" outlineLevel="0" collapsed="false">
      <c r="A4815" s="24" t="s">
        <v>5638</v>
      </c>
      <c r="B4815" s="39" t="n">
        <v>46127</v>
      </c>
      <c r="C4815" s="24" t="s">
        <v>631</v>
      </c>
      <c r="D4815" s="24" t="s">
        <v>205</v>
      </c>
      <c r="E4815" s="24" t="s">
        <v>105</v>
      </c>
      <c r="F4815" s="38" t="n">
        <v>23810</v>
      </c>
      <c r="G4815" s="42" t="n">
        <f aca="false">DATE(YEAR(B4815),MONTH(B4815),1)</f>
        <v>46113</v>
      </c>
      <c r="H4815" s="24" t="str">
        <f aca="false">INDEX(Customers!$B$2:$B$601,MATCH(C4815,Customers!$A$2:$A$601,0))</f>
        <v>Nairobi</v>
      </c>
      <c r="I4815" s="43" t="n">
        <f aca="false">ROUND(MIN(INDEX(Assumptions!$D$13:$D$18,MATCH(E4815,Assumptions!$A$13:$A$18,0)),MAX(INDEX(Assumptions!$C$13:$C$18,MATCH(E4815,Assumptions!$A$13:$A$18,0)),INDEX(Assumptions!$B$13:$B$18,MATCH(E4815,Assumptions!$A$13:$A$18,0))*F4815)),2)</f>
        <v>200</v>
      </c>
    </row>
    <row r="4816" customFormat="false" ht="15" hidden="false" customHeight="false" outlineLevel="0" collapsed="false">
      <c r="A4816" s="24" t="s">
        <v>5639</v>
      </c>
      <c r="B4816" s="39" t="n">
        <v>46127</v>
      </c>
      <c r="C4816" s="24" t="s">
        <v>639</v>
      </c>
      <c r="D4816" s="24" t="s">
        <v>153</v>
      </c>
      <c r="E4816" s="24" t="s">
        <v>107</v>
      </c>
      <c r="F4816" s="38" t="n">
        <v>5050</v>
      </c>
      <c r="G4816" s="42" t="n">
        <f aca="false">DATE(YEAR(B4816),MONTH(B4816),1)</f>
        <v>46113</v>
      </c>
      <c r="H4816" s="24" t="str">
        <f aca="false">INDEX(Customers!$B$2:$B$601,MATCH(C4816,Customers!$A$2:$A$601,0))</f>
        <v>Nairobi</v>
      </c>
      <c r="I4816" s="43" t="n">
        <f aca="false">ROUND(MIN(INDEX(Assumptions!$D$13:$D$18,MATCH(E4816,Assumptions!$A$13:$A$18,0)),MAX(INDEX(Assumptions!$C$13:$C$18,MATCH(E4816,Assumptions!$A$13:$A$18,0)),INDEX(Assumptions!$B$13:$B$18,MATCH(E4816,Assumptions!$A$13:$A$18,0))*F4816)),2)</f>
        <v>0</v>
      </c>
    </row>
    <row r="4817" customFormat="false" ht="15" hidden="false" customHeight="false" outlineLevel="0" collapsed="false">
      <c r="A4817" s="24" t="s">
        <v>5640</v>
      </c>
      <c r="B4817" s="39" t="n">
        <v>46127</v>
      </c>
      <c r="C4817" s="24" t="s">
        <v>644</v>
      </c>
      <c r="D4817" s="24" t="s">
        <v>826</v>
      </c>
      <c r="E4817" s="24" t="s">
        <v>111</v>
      </c>
      <c r="F4817" s="38" t="n">
        <v>1000</v>
      </c>
      <c r="G4817" s="42" t="n">
        <f aca="false">DATE(YEAR(B4817),MONTH(B4817),1)</f>
        <v>46113</v>
      </c>
      <c r="H4817" s="24" t="str">
        <f aca="false">INDEX(Customers!$B$2:$B$601,MATCH(C4817,Customers!$A$2:$A$601,0))</f>
        <v>Western</v>
      </c>
      <c r="I4817" s="43" t="n">
        <f aca="false">ROUND(MIN(INDEX(Assumptions!$D$13:$D$18,MATCH(E4817,Assumptions!$A$13:$A$18,0)),MAX(INDEX(Assumptions!$C$13:$C$18,MATCH(E4817,Assumptions!$A$13:$A$18,0)),INDEX(Assumptions!$B$13:$B$18,MATCH(E4817,Assumptions!$A$13:$A$18,0))*F4817)),2)</f>
        <v>40</v>
      </c>
    </row>
    <row r="4818" customFormat="false" ht="15" hidden="false" customHeight="false" outlineLevel="0" collapsed="false">
      <c r="A4818" s="24" t="s">
        <v>5641</v>
      </c>
      <c r="B4818" s="39" t="n">
        <v>46127</v>
      </c>
      <c r="C4818" s="24" t="s">
        <v>656</v>
      </c>
      <c r="D4818" s="24" t="s">
        <v>826</v>
      </c>
      <c r="E4818" s="24" t="s">
        <v>103</v>
      </c>
      <c r="F4818" s="38" t="n">
        <v>290</v>
      </c>
      <c r="G4818" s="42" t="n">
        <f aca="false">DATE(YEAR(B4818),MONTH(B4818),1)</f>
        <v>46113</v>
      </c>
      <c r="H4818" s="24" t="str">
        <f aca="false">INDEX(Customers!$B$2:$B$601,MATCH(C4818,Customers!$A$2:$A$601,0))</f>
        <v>Nairobi</v>
      </c>
      <c r="I4818" s="43" t="n">
        <f aca="false">ROUND(MIN(INDEX(Assumptions!$D$13:$D$18,MATCH(E4818,Assumptions!$A$13:$A$18,0)),MAX(INDEX(Assumptions!$C$13:$C$18,MATCH(E4818,Assumptions!$A$13:$A$18,0)),INDEX(Assumptions!$B$13:$B$18,MATCH(E4818,Assumptions!$A$13:$A$18,0))*F4818)),2)</f>
        <v>5</v>
      </c>
    </row>
    <row r="4819" customFormat="false" ht="15" hidden="false" customHeight="false" outlineLevel="0" collapsed="false">
      <c r="A4819" s="24" t="s">
        <v>5642</v>
      </c>
      <c r="B4819" s="39" t="n">
        <v>46127</v>
      </c>
      <c r="C4819" s="24" t="s">
        <v>662</v>
      </c>
      <c r="D4819" s="24" t="s">
        <v>181</v>
      </c>
      <c r="E4819" s="24" t="s">
        <v>105</v>
      </c>
      <c r="F4819" s="38" t="n">
        <v>590</v>
      </c>
      <c r="G4819" s="42" t="n">
        <f aca="false">DATE(YEAR(B4819),MONTH(B4819),1)</f>
        <v>46113</v>
      </c>
      <c r="H4819" s="24" t="str">
        <f aca="false">INDEX(Customers!$B$2:$B$601,MATCH(C4819,Customers!$A$2:$A$601,0))</f>
        <v>Rift Valley</v>
      </c>
      <c r="I4819" s="43" t="n">
        <f aca="false">ROUND(MIN(INDEX(Assumptions!$D$13:$D$18,MATCH(E4819,Assumptions!$A$13:$A$18,0)),MAX(INDEX(Assumptions!$C$13:$C$18,MATCH(E4819,Assumptions!$A$13:$A$18,0)),INDEX(Assumptions!$B$13:$B$18,MATCH(E4819,Assumptions!$A$13:$A$18,0))*F4819)),2)</f>
        <v>10</v>
      </c>
    </row>
    <row r="4820" customFormat="false" ht="15" hidden="false" customHeight="false" outlineLevel="0" collapsed="false">
      <c r="A4820" s="24" t="s">
        <v>5643</v>
      </c>
      <c r="B4820" s="39" t="n">
        <v>46127</v>
      </c>
      <c r="C4820" s="24" t="s">
        <v>676</v>
      </c>
      <c r="D4820" s="24" t="s">
        <v>826</v>
      </c>
      <c r="E4820" s="24" t="s">
        <v>111</v>
      </c>
      <c r="F4820" s="38" t="n">
        <v>500</v>
      </c>
      <c r="G4820" s="42" t="n">
        <f aca="false">DATE(YEAR(B4820),MONTH(B4820),1)</f>
        <v>46113</v>
      </c>
      <c r="H4820" s="24" t="str">
        <f aca="false">INDEX(Customers!$B$2:$B$601,MATCH(C4820,Customers!$A$2:$A$601,0))</f>
        <v>Nairobi</v>
      </c>
      <c r="I4820" s="43" t="n">
        <f aca="false">ROUND(MIN(INDEX(Assumptions!$D$13:$D$18,MATCH(E4820,Assumptions!$A$13:$A$18,0)),MAX(INDEX(Assumptions!$C$13:$C$18,MATCH(E4820,Assumptions!$A$13:$A$18,0)),INDEX(Assumptions!$B$13:$B$18,MATCH(E4820,Assumptions!$A$13:$A$18,0))*F4820)),2)</f>
        <v>20</v>
      </c>
    </row>
    <row r="4821" customFormat="false" ht="15" hidden="false" customHeight="false" outlineLevel="0" collapsed="false">
      <c r="A4821" s="24" t="s">
        <v>5644</v>
      </c>
      <c r="B4821" s="39" t="n">
        <v>46127</v>
      </c>
      <c r="C4821" s="24" t="s">
        <v>682</v>
      </c>
      <c r="D4821" s="24" t="s">
        <v>826</v>
      </c>
      <c r="E4821" s="24" t="s">
        <v>113</v>
      </c>
      <c r="F4821" s="38" t="n">
        <v>500</v>
      </c>
      <c r="G4821" s="42" t="n">
        <f aca="false">DATE(YEAR(B4821),MONTH(B4821),1)</f>
        <v>46113</v>
      </c>
      <c r="H4821" s="24" t="str">
        <f aca="false">INDEX(Customers!$B$2:$B$601,MATCH(C4821,Customers!$A$2:$A$601,0))</f>
        <v>Rift Valley</v>
      </c>
      <c r="I4821" s="43" t="n">
        <f aca="false">ROUND(MIN(INDEX(Assumptions!$D$13:$D$18,MATCH(E4821,Assumptions!$A$13:$A$18,0)),MAX(INDEX(Assumptions!$C$13:$C$18,MATCH(E4821,Assumptions!$A$13:$A$18,0)),INDEX(Assumptions!$B$13:$B$18,MATCH(E4821,Assumptions!$A$13:$A$18,0))*F4821)),2)</f>
        <v>25</v>
      </c>
    </row>
    <row r="4822" customFormat="false" ht="15" hidden="false" customHeight="false" outlineLevel="0" collapsed="false">
      <c r="A4822" s="24" t="s">
        <v>5645</v>
      </c>
      <c r="B4822" s="39" t="n">
        <v>46127</v>
      </c>
      <c r="C4822" s="24" t="s">
        <v>683</v>
      </c>
      <c r="D4822" s="24" t="s">
        <v>826</v>
      </c>
      <c r="E4822" s="24" t="s">
        <v>113</v>
      </c>
      <c r="F4822" s="38" t="n">
        <v>500</v>
      </c>
      <c r="G4822" s="42" t="n">
        <f aca="false">DATE(YEAR(B4822),MONTH(B4822),1)</f>
        <v>46113</v>
      </c>
      <c r="H4822" s="24" t="str">
        <f aca="false">INDEX(Customers!$B$2:$B$601,MATCH(C4822,Customers!$A$2:$A$601,0))</f>
        <v>Eastern</v>
      </c>
      <c r="I4822" s="43" t="n">
        <f aca="false">ROUND(MIN(INDEX(Assumptions!$D$13:$D$18,MATCH(E4822,Assumptions!$A$13:$A$18,0)),MAX(INDEX(Assumptions!$C$13:$C$18,MATCH(E4822,Assumptions!$A$13:$A$18,0)),INDEX(Assumptions!$B$13:$B$18,MATCH(E4822,Assumptions!$A$13:$A$18,0))*F4822)),2)</f>
        <v>25</v>
      </c>
    </row>
    <row r="4823" customFormat="false" ht="15" hidden="false" customHeight="false" outlineLevel="0" collapsed="false">
      <c r="A4823" s="24" t="s">
        <v>5646</v>
      </c>
      <c r="B4823" s="39" t="n">
        <v>46127</v>
      </c>
      <c r="C4823" s="24" t="s">
        <v>685</v>
      </c>
      <c r="D4823" s="24" t="s">
        <v>826</v>
      </c>
      <c r="E4823" s="24" t="s">
        <v>109</v>
      </c>
      <c r="F4823" s="38" t="n">
        <v>6300</v>
      </c>
      <c r="G4823" s="42" t="n">
        <f aca="false">DATE(YEAR(B4823),MONTH(B4823),1)</f>
        <v>46113</v>
      </c>
      <c r="H4823" s="24" t="str">
        <f aca="false">INDEX(Customers!$B$2:$B$601,MATCH(C4823,Customers!$A$2:$A$601,0))</f>
        <v>Nairobi</v>
      </c>
      <c r="I4823" s="43" t="n">
        <f aca="false">ROUND(MIN(INDEX(Assumptions!$D$13:$D$18,MATCH(E4823,Assumptions!$A$13:$A$18,0)),MAX(INDEX(Assumptions!$C$13:$C$18,MATCH(E4823,Assumptions!$A$13:$A$18,0)),INDEX(Assumptions!$B$13:$B$18,MATCH(E4823,Assumptions!$A$13:$A$18,0))*F4823)),2)</f>
        <v>25.2</v>
      </c>
    </row>
    <row r="4824" customFormat="false" ht="15" hidden="false" customHeight="false" outlineLevel="0" collapsed="false">
      <c r="A4824" s="24" t="s">
        <v>5647</v>
      </c>
      <c r="B4824" s="39" t="n">
        <v>46127</v>
      </c>
      <c r="C4824" s="24" t="s">
        <v>700</v>
      </c>
      <c r="D4824" s="24" t="s">
        <v>826</v>
      </c>
      <c r="E4824" s="24" t="s">
        <v>111</v>
      </c>
      <c r="F4824" s="38" t="n">
        <v>50</v>
      </c>
      <c r="G4824" s="42" t="n">
        <f aca="false">DATE(YEAR(B4824),MONTH(B4824),1)</f>
        <v>46113</v>
      </c>
      <c r="H4824" s="24" t="str">
        <f aca="false">INDEX(Customers!$B$2:$B$601,MATCH(C4824,Customers!$A$2:$A$601,0))</f>
        <v>Western</v>
      </c>
      <c r="I4824" s="43" t="n">
        <f aca="false">ROUND(MIN(INDEX(Assumptions!$D$13:$D$18,MATCH(E4824,Assumptions!$A$13:$A$18,0)),MAX(INDEX(Assumptions!$C$13:$C$18,MATCH(E4824,Assumptions!$A$13:$A$18,0)),INDEX(Assumptions!$B$13:$B$18,MATCH(E4824,Assumptions!$A$13:$A$18,0))*F4824)),2)</f>
        <v>2</v>
      </c>
    </row>
    <row r="4825" customFormat="false" ht="15" hidden="false" customHeight="false" outlineLevel="0" collapsed="false">
      <c r="A4825" s="24" t="s">
        <v>5648</v>
      </c>
      <c r="B4825" s="39" t="n">
        <v>46127</v>
      </c>
      <c r="C4825" s="24" t="s">
        <v>751</v>
      </c>
      <c r="D4825" s="24" t="s">
        <v>184</v>
      </c>
      <c r="E4825" s="24" t="s">
        <v>107</v>
      </c>
      <c r="F4825" s="38" t="n">
        <v>1670</v>
      </c>
      <c r="G4825" s="42" t="n">
        <f aca="false">DATE(YEAR(B4825),MONTH(B4825),1)</f>
        <v>46113</v>
      </c>
      <c r="H4825" s="24" t="str">
        <f aca="false">INDEX(Customers!$B$2:$B$601,MATCH(C4825,Customers!$A$2:$A$601,0))</f>
        <v>Coast</v>
      </c>
      <c r="I4825" s="43" t="n">
        <f aca="false">ROUND(MIN(INDEX(Assumptions!$D$13:$D$18,MATCH(E4825,Assumptions!$A$13:$A$18,0)),MAX(INDEX(Assumptions!$C$13:$C$18,MATCH(E4825,Assumptions!$A$13:$A$18,0)),INDEX(Assumptions!$B$13:$B$18,MATCH(E4825,Assumptions!$A$13:$A$18,0))*F4825)),2)</f>
        <v>0</v>
      </c>
    </row>
    <row r="4826" customFormat="false" ht="15" hidden="false" customHeight="false" outlineLevel="0" collapsed="false">
      <c r="A4826" s="24" t="s">
        <v>5649</v>
      </c>
      <c r="B4826" s="39" t="n">
        <v>46127</v>
      </c>
      <c r="C4826" s="24" t="s">
        <v>780</v>
      </c>
      <c r="D4826" s="24" t="s">
        <v>173</v>
      </c>
      <c r="E4826" s="24" t="s">
        <v>107</v>
      </c>
      <c r="F4826" s="38" t="n">
        <v>2540</v>
      </c>
      <c r="G4826" s="42" t="n">
        <f aca="false">DATE(YEAR(B4826),MONTH(B4826),1)</f>
        <v>46113</v>
      </c>
      <c r="H4826" s="24" t="str">
        <f aca="false">INDEX(Customers!$B$2:$B$601,MATCH(C4826,Customers!$A$2:$A$601,0))</f>
        <v>Rift Valley</v>
      </c>
      <c r="I4826" s="43" t="n">
        <f aca="false">ROUND(MIN(INDEX(Assumptions!$D$13:$D$18,MATCH(E4826,Assumptions!$A$13:$A$18,0)),MAX(INDEX(Assumptions!$C$13:$C$18,MATCH(E4826,Assumptions!$A$13:$A$18,0)),INDEX(Assumptions!$B$13:$B$18,MATCH(E4826,Assumptions!$A$13:$A$18,0))*F4826)),2)</f>
        <v>0</v>
      </c>
    </row>
    <row r="4827" customFormat="false" ht="15" hidden="false" customHeight="false" outlineLevel="0" collapsed="false">
      <c r="A4827" s="24" t="s">
        <v>5650</v>
      </c>
      <c r="B4827" s="39" t="n">
        <v>46127</v>
      </c>
      <c r="C4827" s="24" t="s">
        <v>782</v>
      </c>
      <c r="D4827" s="24" t="s">
        <v>826</v>
      </c>
      <c r="E4827" s="24" t="s">
        <v>111</v>
      </c>
      <c r="F4827" s="38" t="n">
        <v>20</v>
      </c>
      <c r="G4827" s="42" t="n">
        <f aca="false">DATE(YEAR(B4827),MONTH(B4827),1)</f>
        <v>46113</v>
      </c>
      <c r="H4827" s="24" t="str">
        <f aca="false">INDEX(Customers!$B$2:$B$601,MATCH(C4827,Customers!$A$2:$A$601,0))</f>
        <v>Central</v>
      </c>
      <c r="I4827" s="43" t="n">
        <f aca="false">ROUND(MIN(INDEX(Assumptions!$D$13:$D$18,MATCH(E4827,Assumptions!$A$13:$A$18,0)),MAX(INDEX(Assumptions!$C$13:$C$18,MATCH(E4827,Assumptions!$A$13:$A$18,0)),INDEX(Assumptions!$B$13:$B$18,MATCH(E4827,Assumptions!$A$13:$A$18,0))*F4827)),2)</f>
        <v>0.8</v>
      </c>
    </row>
    <row r="4828" customFormat="false" ht="15" hidden="false" customHeight="false" outlineLevel="0" collapsed="false">
      <c r="A4828" s="24" t="s">
        <v>5651</v>
      </c>
      <c r="B4828" s="39" t="n">
        <v>46127</v>
      </c>
      <c r="C4828" s="24" t="s">
        <v>787</v>
      </c>
      <c r="D4828" s="24" t="s">
        <v>826</v>
      </c>
      <c r="E4828" s="24" t="s">
        <v>109</v>
      </c>
      <c r="F4828" s="38" t="n">
        <v>380</v>
      </c>
      <c r="G4828" s="42" t="n">
        <f aca="false">DATE(YEAR(B4828),MONTH(B4828),1)</f>
        <v>46113</v>
      </c>
      <c r="H4828" s="24" t="str">
        <f aca="false">INDEX(Customers!$B$2:$B$601,MATCH(C4828,Customers!$A$2:$A$601,0))</f>
        <v>Eastern</v>
      </c>
      <c r="I4828" s="43" t="n">
        <f aca="false">ROUND(MIN(INDEX(Assumptions!$D$13:$D$18,MATCH(E4828,Assumptions!$A$13:$A$18,0)),MAX(INDEX(Assumptions!$C$13:$C$18,MATCH(E4828,Assumptions!$A$13:$A$18,0)),INDEX(Assumptions!$B$13:$B$18,MATCH(E4828,Assumptions!$A$13:$A$18,0))*F4828)),2)</f>
        <v>1.52</v>
      </c>
    </row>
    <row r="4829" customFormat="false" ht="15" hidden="false" customHeight="false" outlineLevel="0" collapsed="false">
      <c r="A4829" s="24" t="s">
        <v>5652</v>
      </c>
      <c r="B4829" s="39" t="n">
        <v>46127</v>
      </c>
      <c r="C4829" s="24" t="s">
        <v>793</v>
      </c>
      <c r="D4829" s="24" t="s">
        <v>826</v>
      </c>
      <c r="E4829" s="24" t="s">
        <v>113</v>
      </c>
      <c r="F4829" s="38" t="n">
        <v>250</v>
      </c>
      <c r="G4829" s="42" t="n">
        <f aca="false">DATE(YEAR(B4829),MONTH(B4829),1)</f>
        <v>46113</v>
      </c>
      <c r="H4829" s="24" t="str">
        <f aca="false">INDEX(Customers!$B$2:$B$601,MATCH(C4829,Customers!$A$2:$A$601,0))</f>
        <v>Coast</v>
      </c>
      <c r="I4829" s="43" t="n">
        <f aca="false">ROUND(MIN(INDEX(Assumptions!$D$13:$D$18,MATCH(E4829,Assumptions!$A$13:$A$18,0)),MAX(INDEX(Assumptions!$C$13:$C$18,MATCH(E4829,Assumptions!$A$13:$A$18,0)),INDEX(Assumptions!$B$13:$B$18,MATCH(E4829,Assumptions!$A$13:$A$18,0))*F4829)),2)</f>
        <v>12.5</v>
      </c>
    </row>
    <row r="4830" customFormat="false" ht="15" hidden="false" customHeight="false" outlineLevel="0" collapsed="false">
      <c r="A4830" s="24" t="s">
        <v>5653</v>
      </c>
      <c r="B4830" s="39" t="n">
        <v>46127</v>
      </c>
      <c r="C4830" s="24" t="s">
        <v>814</v>
      </c>
      <c r="D4830" s="24" t="s">
        <v>826</v>
      </c>
      <c r="E4830" s="24" t="s">
        <v>109</v>
      </c>
      <c r="F4830" s="38" t="n">
        <v>2400</v>
      </c>
      <c r="G4830" s="42" t="n">
        <f aca="false">DATE(YEAR(B4830),MONTH(B4830),1)</f>
        <v>46113</v>
      </c>
      <c r="H4830" s="24" t="str">
        <f aca="false">INDEX(Customers!$B$2:$B$601,MATCH(C4830,Customers!$A$2:$A$601,0))</f>
        <v>Nairobi</v>
      </c>
      <c r="I4830" s="43" t="n">
        <f aca="false">ROUND(MIN(INDEX(Assumptions!$D$13:$D$18,MATCH(E4830,Assumptions!$A$13:$A$18,0)),MAX(INDEX(Assumptions!$C$13:$C$18,MATCH(E4830,Assumptions!$A$13:$A$18,0)),INDEX(Assumptions!$B$13:$B$18,MATCH(E4830,Assumptions!$A$13:$A$18,0))*F4830)),2)</f>
        <v>9.6</v>
      </c>
    </row>
    <row r="4831" customFormat="false" ht="15" hidden="false" customHeight="false" outlineLevel="0" collapsed="false">
      <c r="A4831" s="24" t="s">
        <v>5654</v>
      </c>
      <c r="B4831" s="39" t="n">
        <v>46127</v>
      </c>
      <c r="C4831" s="24" t="s">
        <v>817</v>
      </c>
      <c r="D4831" s="24" t="s">
        <v>826</v>
      </c>
      <c r="E4831" s="24" t="s">
        <v>113</v>
      </c>
      <c r="F4831" s="38" t="n">
        <v>250</v>
      </c>
      <c r="G4831" s="42" t="n">
        <f aca="false">DATE(YEAR(B4831),MONTH(B4831),1)</f>
        <v>46113</v>
      </c>
      <c r="H4831" s="24" t="str">
        <f aca="false">INDEX(Customers!$B$2:$B$601,MATCH(C4831,Customers!$A$2:$A$601,0))</f>
        <v>Western</v>
      </c>
      <c r="I4831" s="43" t="n">
        <f aca="false">ROUND(MIN(INDEX(Assumptions!$D$13:$D$18,MATCH(E4831,Assumptions!$A$13:$A$18,0)),MAX(INDEX(Assumptions!$C$13:$C$18,MATCH(E4831,Assumptions!$A$13:$A$18,0)),INDEX(Assumptions!$B$13:$B$18,MATCH(E4831,Assumptions!$A$13:$A$18,0))*F4831)),2)</f>
        <v>12.5</v>
      </c>
    </row>
    <row r="4832" customFormat="false" ht="15" hidden="false" customHeight="false" outlineLevel="0" collapsed="false">
      <c r="A4832" s="24" t="s">
        <v>5655</v>
      </c>
      <c r="B4832" s="39" t="n">
        <v>46128</v>
      </c>
      <c r="C4832" s="24" t="s">
        <v>235</v>
      </c>
      <c r="D4832" s="24" t="s">
        <v>193</v>
      </c>
      <c r="E4832" s="24" t="s">
        <v>105</v>
      </c>
      <c r="F4832" s="38" t="n">
        <v>1170</v>
      </c>
      <c r="G4832" s="42" t="n">
        <f aca="false">DATE(YEAR(B4832),MONTH(B4832),1)</f>
        <v>46113</v>
      </c>
      <c r="H4832" s="24" t="str">
        <f aca="false">INDEX(Customers!$B$2:$B$601,MATCH(C4832,Customers!$A$2:$A$601,0))</f>
        <v>Western</v>
      </c>
      <c r="I4832" s="43" t="n">
        <f aca="false">ROUND(MIN(INDEX(Assumptions!$D$13:$D$18,MATCH(E4832,Assumptions!$A$13:$A$18,0)),MAX(INDEX(Assumptions!$C$13:$C$18,MATCH(E4832,Assumptions!$A$13:$A$18,0)),INDEX(Assumptions!$B$13:$B$18,MATCH(E4832,Assumptions!$A$13:$A$18,0))*F4832)),2)</f>
        <v>17.55</v>
      </c>
    </row>
    <row r="4833" customFormat="false" ht="15" hidden="false" customHeight="false" outlineLevel="0" collapsed="false">
      <c r="A4833" s="24" t="s">
        <v>5656</v>
      </c>
      <c r="B4833" s="39" t="n">
        <v>46128</v>
      </c>
      <c r="C4833" s="24" t="s">
        <v>243</v>
      </c>
      <c r="D4833" s="24" t="s">
        <v>184</v>
      </c>
      <c r="E4833" s="24" t="s">
        <v>107</v>
      </c>
      <c r="F4833" s="38" t="n">
        <v>29030</v>
      </c>
      <c r="G4833" s="42" t="n">
        <f aca="false">DATE(YEAR(B4833),MONTH(B4833),1)</f>
        <v>46113</v>
      </c>
      <c r="H4833" s="24" t="str">
        <f aca="false">INDEX(Customers!$B$2:$B$601,MATCH(C4833,Customers!$A$2:$A$601,0))</f>
        <v>Coast</v>
      </c>
      <c r="I4833" s="43" t="n">
        <f aca="false">ROUND(MIN(INDEX(Assumptions!$D$13:$D$18,MATCH(E4833,Assumptions!$A$13:$A$18,0)),MAX(INDEX(Assumptions!$C$13:$C$18,MATCH(E4833,Assumptions!$A$13:$A$18,0)),INDEX(Assumptions!$B$13:$B$18,MATCH(E4833,Assumptions!$A$13:$A$18,0))*F4833)),2)</f>
        <v>0</v>
      </c>
    </row>
    <row r="4834" customFormat="false" ht="15" hidden="false" customHeight="false" outlineLevel="0" collapsed="false">
      <c r="A4834" s="24" t="s">
        <v>5657</v>
      </c>
      <c r="B4834" s="39" t="n">
        <v>46128</v>
      </c>
      <c r="C4834" s="24" t="s">
        <v>269</v>
      </c>
      <c r="D4834" s="24" t="s">
        <v>826</v>
      </c>
      <c r="E4834" s="24" t="s">
        <v>113</v>
      </c>
      <c r="F4834" s="38" t="n">
        <v>1000</v>
      </c>
      <c r="G4834" s="42" t="n">
        <f aca="false">DATE(YEAR(B4834),MONTH(B4834),1)</f>
        <v>46113</v>
      </c>
      <c r="H4834" s="24" t="str">
        <f aca="false">INDEX(Customers!$B$2:$B$601,MATCH(C4834,Customers!$A$2:$A$601,0))</f>
        <v>Coast</v>
      </c>
      <c r="I4834" s="43" t="n">
        <f aca="false">ROUND(MIN(INDEX(Assumptions!$D$13:$D$18,MATCH(E4834,Assumptions!$A$13:$A$18,0)),MAX(INDEX(Assumptions!$C$13:$C$18,MATCH(E4834,Assumptions!$A$13:$A$18,0)),INDEX(Assumptions!$B$13:$B$18,MATCH(E4834,Assumptions!$A$13:$A$18,0))*F4834)),2)</f>
        <v>50</v>
      </c>
    </row>
    <row r="4835" customFormat="false" ht="15" hidden="false" customHeight="false" outlineLevel="0" collapsed="false">
      <c r="A4835" s="24" t="s">
        <v>5658</v>
      </c>
      <c r="B4835" s="39" t="n">
        <v>46128</v>
      </c>
      <c r="C4835" s="24" t="s">
        <v>273</v>
      </c>
      <c r="D4835" s="24" t="s">
        <v>826</v>
      </c>
      <c r="E4835" s="24" t="s">
        <v>103</v>
      </c>
      <c r="F4835" s="38" t="n">
        <v>4480</v>
      </c>
      <c r="G4835" s="42" t="n">
        <f aca="false">DATE(YEAR(B4835),MONTH(B4835),1)</f>
        <v>46113</v>
      </c>
      <c r="H4835" s="24" t="str">
        <f aca="false">INDEX(Customers!$B$2:$B$601,MATCH(C4835,Customers!$A$2:$A$601,0))</f>
        <v>Central</v>
      </c>
      <c r="I4835" s="43" t="n">
        <f aca="false">ROUND(MIN(INDEX(Assumptions!$D$13:$D$18,MATCH(E4835,Assumptions!$A$13:$A$18,0)),MAX(INDEX(Assumptions!$C$13:$C$18,MATCH(E4835,Assumptions!$A$13:$A$18,0)),INDEX(Assumptions!$B$13:$B$18,MATCH(E4835,Assumptions!$A$13:$A$18,0))*F4835)),2)</f>
        <v>44.8</v>
      </c>
    </row>
    <row r="4836" customFormat="false" ht="15" hidden="false" customHeight="false" outlineLevel="0" collapsed="false">
      <c r="A4836" s="24" t="s">
        <v>5659</v>
      </c>
      <c r="B4836" s="39" t="n">
        <v>46128</v>
      </c>
      <c r="C4836" s="24" t="s">
        <v>277</v>
      </c>
      <c r="D4836" s="24" t="s">
        <v>826</v>
      </c>
      <c r="E4836" s="24" t="s">
        <v>113</v>
      </c>
      <c r="F4836" s="38" t="n">
        <v>50</v>
      </c>
      <c r="G4836" s="42" t="n">
        <f aca="false">DATE(YEAR(B4836),MONTH(B4836),1)</f>
        <v>46113</v>
      </c>
      <c r="H4836" s="24" t="str">
        <f aca="false">INDEX(Customers!$B$2:$B$601,MATCH(C4836,Customers!$A$2:$A$601,0))</f>
        <v>Rift Valley</v>
      </c>
      <c r="I4836" s="43" t="n">
        <f aca="false">ROUND(MIN(INDEX(Assumptions!$D$13:$D$18,MATCH(E4836,Assumptions!$A$13:$A$18,0)),MAX(INDEX(Assumptions!$C$13:$C$18,MATCH(E4836,Assumptions!$A$13:$A$18,0)),INDEX(Assumptions!$B$13:$B$18,MATCH(E4836,Assumptions!$A$13:$A$18,0))*F4836)),2)</f>
        <v>2.5</v>
      </c>
    </row>
    <row r="4837" customFormat="false" ht="15" hidden="false" customHeight="false" outlineLevel="0" collapsed="false">
      <c r="A4837" s="24" t="s">
        <v>5660</v>
      </c>
      <c r="B4837" s="39" t="n">
        <v>46128</v>
      </c>
      <c r="C4837" s="24" t="s">
        <v>285</v>
      </c>
      <c r="D4837" s="24" t="s">
        <v>826</v>
      </c>
      <c r="E4837" s="24" t="s">
        <v>113</v>
      </c>
      <c r="F4837" s="38" t="n">
        <v>500</v>
      </c>
      <c r="G4837" s="42" t="n">
        <f aca="false">DATE(YEAR(B4837),MONTH(B4837),1)</f>
        <v>46113</v>
      </c>
      <c r="H4837" s="24" t="str">
        <f aca="false">INDEX(Customers!$B$2:$B$601,MATCH(C4837,Customers!$A$2:$A$601,0))</f>
        <v>Eastern</v>
      </c>
      <c r="I4837" s="43" t="n">
        <f aca="false">ROUND(MIN(INDEX(Assumptions!$D$13:$D$18,MATCH(E4837,Assumptions!$A$13:$A$18,0)),MAX(INDEX(Assumptions!$C$13:$C$18,MATCH(E4837,Assumptions!$A$13:$A$18,0)),INDEX(Assumptions!$B$13:$B$18,MATCH(E4837,Assumptions!$A$13:$A$18,0))*F4837)),2)</f>
        <v>25</v>
      </c>
    </row>
    <row r="4838" customFormat="false" ht="15" hidden="false" customHeight="false" outlineLevel="0" collapsed="false">
      <c r="A4838" s="24" t="s">
        <v>5661</v>
      </c>
      <c r="B4838" s="39" t="n">
        <v>46128</v>
      </c>
      <c r="C4838" s="24" t="s">
        <v>288</v>
      </c>
      <c r="D4838" s="24" t="s">
        <v>165</v>
      </c>
      <c r="E4838" s="24" t="s">
        <v>105</v>
      </c>
      <c r="F4838" s="38" t="n">
        <v>3300</v>
      </c>
      <c r="G4838" s="42" t="n">
        <f aca="false">DATE(YEAR(B4838),MONTH(B4838),1)</f>
        <v>46113</v>
      </c>
      <c r="H4838" s="24" t="str">
        <f aca="false">INDEX(Customers!$B$2:$B$601,MATCH(C4838,Customers!$A$2:$A$601,0))</f>
        <v>Central</v>
      </c>
      <c r="I4838" s="43" t="n">
        <f aca="false">ROUND(MIN(INDEX(Assumptions!$D$13:$D$18,MATCH(E4838,Assumptions!$A$13:$A$18,0)),MAX(INDEX(Assumptions!$C$13:$C$18,MATCH(E4838,Assumptions!$A$13:$A$18,0)),INDEX(Assumptions!$B$13:$B$18,MATCH(E4838,Assumptions!$A$13:$A$18,0))*F4838)),2)</f>
        <v>49.5</v>
      </c>
    </row>
    <row r="4839" customFormat="false" ht="15" hidden="false" customHeight="false" outlineLevel="0" collapsed="false">
      <c r="A4839" s="24" t="s">
        <v>5662</v>
      </c>
      <c r="B4839" s="39" t="n">
        <v>46128</v>
      </c>
      <c r="C4839" s="24" t="s">
        <v>289</v>
      </c>
      <c r="D4839" s="24" t="s">
        <v>826</v>
      </c>
      <c r="E4839" s="24" t="s">
        <v>103</v>
      </c>
      <c r="F4839" s="38" t="n">
        <v>3660</v>
      </c>
      <c r="G4839" s="42" t="n">
        <f aca="false">DATE(YEAR(B4839),MONTH(B4839),1)</f>
        <v>46113</v>
      </c>
      <c r="H4839" s="24" t="str">
        <f aca="false">INDEX(Customers!$B$2:$B$601,MATCH(C4839,Customers!$A$2:$A$601,0))</f>
        <v>Coast</v>
      </c>
      <c r="I4839" s="43" t="n">
        <f aca="false">ROUND(MIN(INDEX(Assumptions!$D$13:$D$18,MATCH(E4839,Assumptions!$A$13:$A$18,0)),MAX(INDEX(Assumptions!$C$13:$C$18,MATCH(E4839,Assumptions!$A$13:$A$18,0)),INDEX(Assumptions!$B$13:$B$18,MATCH(E4839,Assumptions!$A$13:$A$18,0))*F4839)),2)</f>
        <v>36.6</v>
      </c>
    </row>
    <row r="4840" customFormat="false" ht="15" hidden="false" customHeight="false" outlineLevel="0" collapsed="false">
      <c r="A4840" s="24" t="s">
        <v>5663</v>
      </c>
      <c r="B4840" s="39" t="n">
        <v>46128</v>
      </c>
      <c r="C4840" s="24" t="s">
        <v>291</v>
      </c>
      <c r="D4840" s="24" t="s">
        <v>826</v>
      </c>
      <c r="E4840" s="24" t="s">
        <v>113</v>
      </c>
      <c r="F4840" s="38" t="n">
        <v>50</v>
      </c>
      <c r="G4840" s="42" t="n">
        <f aca="false">DATE(YEAR(B4840),MONTH(B4840),1)</f>
        <v>46113</v>
      </c>
      <c r="H4840" s="24" t="str">
        <f aca="false">INDEX(Customers!$B$2:$B$601,MATCH(C4840,Customers!$A$2:$A$601,0))</f>
        <v>Rift Valley</v>
      </c>
      <c r="I4840" s="43" t="n">
        <f aca="false">ROUND(MIN(INDEX(Assumptions!$D$13:$D$18,MATCH(E4840,Assumptions!$A$13:$A$18,0)),MAX(INDEX(Assumptions!$C$13:$C$18,MATCH(E4840,Assumptions!$A$13:$A$18,0)),INDEX(Assumptions!$B$13:$B$18,MATCH(E4840,Assumptions!$A$13:$A$18,0))*F4840)),2)</f>
        <v>2.5</v>
      </c>
    </row>
    <row r="4841" customFormat="false" ht="15" hidden="false" customHeight="false" outlineLevel="0" collapsed="false">
      <c r="A4841" s="24" t="s">
        <v>5664</v>
      </c>
      <c r="B4841" s="39" t="n">
        <v>46128</v>
      </c>
      <c r="C4841" s="24" t="s">
        <v>328</v>
      </c>
      <c r="D4841" s="24" t="s">
        <v>826</v>
      </c>
      <c r="E4841" s="24" t="s">
        <v>103</v>
      </c>
      <c r="F4841" s="38" t="n">
        <v>170</v>
      </c>
      <c r="G4841" s="42" t="n">
        <f aca="false">DATE(YEAR(B4841),MONTH(B4841),1)</f>
        <v>46113</v>
      </c>
      <c r="H4841" s="24" t="str">
        <f aca="false">INDEX(Customers!$B$2:$B$601,MATCH(C4841,Customers!$A$2:$A$601,0))</f>
        <v>Western</v>
      </c>
      <c r="I4841" s="43" t="n">
        <f aca="false">ROUND(MIN(INDEX(Assumptions!$D$13:$D$18,MATCH(E4841,Assumptions!$A$13:$A$18,0)),MAX(INDEX(Assumptions!$C$13:$C$18,MATCH(E4841,Assumptions!$A$13:$A$18,0)),INDEX(Assumptions!$B$13:$B$18,MATCH(E4841,Assumptions!$A$13:$A$18,0))*F4841)),2)</f>
        <v>5</v>
      </c>
    </row>
    <row r="4842" customFormat="false" ht="15" hidden="false" customHeight="false" outlineLevel="0" collapsed="false">
      <c r="A4842" s="24" t="s">
        <v>5665</v>
      </c>
      <c r="B4842" s="39" t="n">
        <v>46128</v>
      </c>
      <c r="C4842" s="24" t="s">
        <v>334</v>
      </c>
      <c r="D4842" s="24" t="s">
        <v>153</v>
      </c>
      <c r="E4842" s="24" t="s">
        <v>107</v>
      </c>
      <c r="F4842" s="38" t="n">
        <v>2610</v>
      </c>
      <c r="G4842" s="42" t="n">
        <f aca="false">DATE(YEAR(B4842),MONTH(B4842),1)</f>
        <v>46113</v>
      </c>
      <c r="H4842" s="24" t="str">
        <f aca="false">INDEX(Customers!$B$2:$B$601,MATCH(C4842,Customers!$A$2:$A$601,0))</f>
        <v>Nairobi</v>
      </c>
      <c r="I4842" s="43" t="n">
        <f aca="false">ROUND(MIN(INDEX(Assumptions!$D$13:$D$18,MATCH(E4842,Assumptions!$A$13:$A$18,0)),MAX(INDEX(Assumptions!$C$13:$C$18,MATCH(E4842,Assumptions!$A$13:$A$18,0)),INDEX(Assumptions!$B$13:$B$18,MATCH(E4842,Assumptions!$A$13:$A$18,0))*F4842)),2)</f>
        <v>0</v>
      </c>
    </row>
    <row r="4843" customFormat="false" ht="15" hidden="false" customHeight="false" outlineLevel="0" collapsed="false">
      <c r="A4843" s="24" t="s">
        <v>5666</v>
      </c>
      <c r="B4843" s="39" t="n">
        <v>46128</v>
      </c>
      <c r="C4843" s="24" t="s">
        <v>356</v>
      </c>
      <c r="D4843" s="24" t="s">
        <v>184</v>
      </c>
      <c r="E4843" s="24" t="s">
        <v>105</v>
      </c>
      <c r="F4843" s="38" t="n">
        <v>2080</v>
      </c>
      <c r="G4843" s="42" t="n">
        <f aca="false">DATE(YEAR(B4843),MONTH(B4843),1)</f>
        <v>46113</v>
      </c>
      <c r="H4843" s="24" t="str">
        <f aca="false">INDEX(Customers!$B$2:$B$601,MATCH(C4843,Customers!$A$2:$A$601,0))</f>
        <v>Coast</v>
      </c>
      <c r="I4843" s="43" t="n">
        <f aca="false">ROUND(MIN(INDEX(Assumptions!$D$13:$D$18,MATCH(E4843,Assumptions!$A$13:$A$18,0)),MAX(INDEX(Assumptions!$C$13:$C$18,MATCH(E4843,Assumptions!$A$13:$A$18,0)),INDEX(Assumptions!$B$13:$B$18,MATCH(E4843,Assumptions!$A$13:$A$18,0))*F4843)),2)</f>
        <v>31.2</v>
      </c>
    </row>
    <row r="4844" customFormat="false" ht="15" hidden="false" customHeight="false" outlineLevel="0" collapsed="false">
      <c r="A4844" s="24" t="s">
        <v>5667</v>
      </c>
      <c r="B4844" s="39" t="n">
        <v>46128</v>
      </c>
      <c r="C4844" s="24" t="s">
        <v>402</v>
      </c>
      <c r="D4844" s="24" t="s">
        <v>826</v>
      </c>
      <c r="E4844" s="24" t="s">
        <v>111</v>
      </c>
      <c r="F4844" s="38" t="n">
        <v>50</v>
      </c>
      <c r="G4844" s="42" t="n">
        <f aca="false">DATE(YEAR(B4844),MONTH(B4844),1)</f>
        <v>46113</v>
      </c>
      <c r="H4844" s="24" t="str">
        <f aca="false">INDEX(Customers!$B$2:$B$601,MATCH(C4844,Customers!$A$2:$A$601,0))</f>
        <v>Coast</v>
      </c>
      <c r="I4844" s="43" t="n">
        <f aca="false">ROUND(MIN(INDEX(Assumptions!$D$13:$D$18,MATCH(E4844,Assumptions!$A$13:$A$18,0)),MAX(INDEX(Assumptions!$C$13:$C$18,MATCH(E4844,Assumptions!$A$13:$A$18,0)),INDEX(Assumptions!$B$13:$B$18,MATCH(E4844,Assumptions!$A$13:$A$18,0))*F4844)),2)</f>
        <v>2</v>
      </c>
    </row>
    <row r="4845" customFormat="false" ht="15" hidden="false" customHeight="false" outlineLevel="0" collapsed="false">
      <c r="A4845" s="24" t="s">
        <v>5668</v>
      </c>
      <c r="B4845" s="39" t="n">
        <v>46128</v>
      </c>
      <c r="C4845" s="24" t="s">
        <v>412</v>
      </c>
      <c r="D4845" s="24" t="s">
        <v>826</v>
      </c>
      <c r="E4845" s="24" t="s">
        <v>103</v>
      </c>
      <c r="F4845" s="38" t="n">
        <v>5000</v>
      </c>
      <c r="G4845" s="42" t="n">
        <f aca="false">DATE(YEAR(B4845),MONTH(B4845),1)</f>
        <v>46113</v>
      </c>
      <c r="H4845" s="24" t="str">
        <f aca="false">INDEX(Customers!$B$2:$B$601,MATCH(C4845,Customers!$A$2:$A$601,0))</f>
        <v>Rift Valley</v>
      </c>
      <c r="I4845" s="43" t="n">
        <f aca="false">ROUND(MIN(INDEX(Assumptions!$D$13:$D$18,MATCH(E4845,Assumptions!$A$13:$A$18,0)),MAX(INDEX(Assumptions!$C$13:$C$18,MATCH(E4845,Assumptions!$A$13:$A$18,0)),INDEX(Assumptions!$B$13:$B$18,MATCH(E4845,Assumptions!$A$13:$A$18,0))*F4845)),2)</f>
        <v>50</v>
      </c>
    </row>
    <row r="4846" customFormat="false" ht="15" hidden="false" customHeight="false" outlineLevel="0" collapsed="false">
      <c r="A4846" s="24" t="s">
        <v>5669</v>
      </c>
      <c r="B4846" s="39" t="n">
        <v>46128</v>
      </c>
      <c r="C4846" s="24" t="s">
        <v>419</v>
      </c>
      <c r="D4846" s="24" t="s">
        <v>150</v>
      </c>
      <c r="E4846" s="24" t="s">
        <v>105</v>
      </c>
      <c r="F4846" s="38" t="n">
        <v>4740</v>
      </c>
      <c r="G4846" s="42" t="n">
        <f aca="false">DATE(YEAR(B4846),MONTH(B4846),1)</f>
        <v>46113</v>
      </c>
      <c r="H4846" s="24" t="str">
        <f aca="false">INDEX(Customers!$B$2:$B$601,MATCH(C4846,Customers!$A$2:$A$601,0))</f>
        <v>Nairobi</v>
      </c>
      <c r="I4846" s="43" t="n">
        <f aca="false">ROUND(MIN(INDEX(Assumptions!$D$13:$D$18,MATCH(E4846,Assumptions!$A$13:$A$18,0)),MAX(INDEX(Assumptions!$C$13:$C$18,MATCH(E4846,Assumptions!$A$13:$A$18,0)),INDEX(Assumptions!$B$13:$B$18,MATCH(E4846,Assumptions!$A$13:$A$18,0))*F4846)),2)</f>
        <v>71.1</v>
      </c>
    </row>
    <row r="4847" customFormat="false" ht="15" hidden="false" customHeight="false" outlineLevel="0" collapsed="false">
      <c r="A4847" s="24" t="s">
        <v>5670</v>
      </c>
      <c r="B4847" s="39" t="n">
        <v>46128</v>
      </c>
      <c r="C4847" s="24" t="s">
        <v>440</v>
      </c>
      <c r="D4847" s="24" t="s">
        <v>157</v>
      </c>
      <c r="E4847" s="24" t="s">
        <v>105</v>
      </c>
      <c r="F4847" s="38" t="n">
        <v>11990</v>
      </c>
      <c r="G4847" s="42" t="n">
        <f aca="false">DATE(YEAR(B4847),MONTH(B4847),1)</f>
        <v>46113</v>
      </c>
      <c r="H4847" s="24" t="str">
        <f aca="false">INDEX(Customers!$B$2:$B$601,MATCH(C4847,Customers!$A$2:$A$601,0))</f>
        <v>Nairobi</v>
      </c>
      <c r="I4847" s="43" t="n">
        <f aca="false">ROUND(MIN(INDEX(Assumptions!$D$13:$D$18,MATCH(E4847,Assumptions!$A$13:$A$18,0)),MAX(INDEX(Assumptions!$C$13:$C$18,MATCH(E4847,Assumptions!$A$13:$A$18,0)),INDEX(Assumptions!$B$13:$B$18,MATCH(E4847,Assumptions!$A$13:$A$18,0))*F4847)),2)</f>
        <v>179.85</v>
      </c>
    </row>
    <row r="4848" customFormat="false" ht="15" hidden="false" customHeight="false" outlineLevel="0" collapsed="false">
      <c r="A4848" s="24" t="s">
        <v>5671</v>
      </c>
      <c r="B4848" s="39" t="n">
        <v>46128</v>
      </c>
      <c r="C4848" s="24" t="s">
        <v>504</v>
      </c>
      <c r="D4848" s="24" t="s">
        <v>188</v>
      </c>
      <c r="E4848" s="24" t="s">
        <v>107</v>
      </c>
      <c r="F4848" s="38" t="n">
        <v>17440</v>
      </c>
      <c r="G4848" s="42" t="n">
        <f aca="false">DATE(YEAR(B4848),MONTH(B4848),1)</f>
        <v>46113</v>
      </c>
      <c r="H4848" s="24" t="str">
        <f aca="false">INDEX(Customers!$B$2:$B$601,MATCH(C4848,Customers!$A$2:$A$601,0))</f>
        <v>Coast</v>
      </c>
      <c r="I4848" s="43" t="n">
        <f aca="false">ROUND(MIN(INDEX(Assumptions!$D$13:$D$18,MATCH(E4848,Assumptions!$A$13:$A$18,0)),MAX(INDEX(Assumptions!$C$13:$C$18,MATCH(E4848,Assumptions!$A$13:$A$18,0)),INDEX(Assumptions!$B$13:$B$18,MATCH(E4848,Assumptions!$A$13:$A$18,0))*F4848)),2)</f>
        <v>0</v>
      </c>
    </row>
    <row r="4849" customFormat="false" ht="15" hidden="false" customHeight="false" outlineLevel="0" collapsed="false">
      <c r="A4849" s="24" t="s">
        <v>5672</v>
      </c>
      <c r="B4849" s="39" t="n">
        <v>46128</v>
      </c>
      <c r="C4849" s="24" t="s">
        <v>525</v>
      </c>
      <c r="D4849" s="24" t="s">
        <v>826</v>
      </c>
      <c r="E4849" s="24" t="s">
        <v>103</v>
      </c>
      <c r="F4849" s="38" t="n">
        <v>760</v>
      </c>
      <c r="G4849" s="42" t="n">
        <f aca="false">DATE(YEAR(B4849),MONTH(B4849),1)</f>
        <v>46113</v>
      </c>
      <c r="H4849" s="24" t="str">
        <f aca="false">INDEX(Customers!$B$2:$B$601,MATCH(C4849,Customers!$A$2:$A$601,0))</f>
        <v>Nairobi</v>
      </c>
      <c r="I4849" s="43" t="n">
        <f aca="false">ROUND(MIN(INDEX(Assumptions!$D$13:$D$18,MATCH(E4849,Assumptions!$A$13:$A$18,0)),MAX(INDEX(Assumptions!$C$13:$C$18,MATCH(E4849,Assumptions!$A$13:$A$18,0)),INDEX(Assumptions!$B$13:$B$18,MATCH(E4849,Assumptions!$A$13:$A$18,0))*F4849)),2)</f>
        <v>7.6</v>
      </c>
    </row>
    <row r="4850" customFormat="false" ht="15" hidden="false" customHeight="false" outlineLevel="0" collapsed="false">
      <c r="A4850" s="24" t="s">
        <v>5673</v>
      </c>
      <c r="B4850" s="39" t="n">
        <v>46128</v>
      </c>
      <c r="C4850" s="24" t="s">
        <v>584</v>
      </c>
      <c r="D4850" s="24" t="s">
        <v>195</v>
      </c>
      <c r="E4850" s="24" t="s">
        <v>107</v>
      </c>
      <c r="F4850" s="38" t="n">
        <v>3290</v>
      </c>
      <c r="G4850" s="42" t="n">
        <f aca="false">DATE(YEAR(B4850),MONTH(B4850),1)</f>
        <v>46113</v>
      </c>
      <c r="H4850" s="24" t="str">
        <f aca="false">INDEX(Customers!$B$2:$B$601,MATCH(C4850,Customers!$A$2:$A$601,0))</f>
        <v>Western</v>
      </c>
      <c r="I4850" s="43" t="n">
        <f aca="false">ROUND(MIN(INDEX(Assumptions!$D$13:$D$18,MATCH(E4850,Assumptions!$A$13:$A$18,0)),MAX(INDEX(Assumptions!$C$13:$C$18,MATCH(E4850,Assumptions!$A$13:$A$18,0)),INDEX(Assumptions!$B$13:$B$18,MATCH(E4850,Assumptions!$A$13:$A$18,0))*F4850)),2)</f>
        <v>0</v>
      </c>
    </row>
    <row r="4851" customFormat="false" ht="15" hidden="false" customHeight="false" outlineLevel="0" collapsed="false">
      <c r="A4851" s="24" t="s">
        <v>5674</v>
      </c>
      <c r="B4851" s="39" t="n">
        <v>46128</v>
      </c>
      <c r="C4851" s="24" t="s">
        <v>607</v>
      </c>
      <c r="D4851" s="24" t="s">
        <v>826</v>
      </c>
      <c r="E4851" s="24" t="s">
        <v>111</v>
      </c>
      <c r="F4851" s="38" t="n">
        <v>200</v>
      </c>
      <c r="G4851" s="42" t="n">
        <f aca="false">DATE(YEAR(B4851),MONTH(B4851),1)</f>
        <v>46113</v>
      </c>
      <c r="H4851" s="24" t="str">
        <f aca="false">INDEX(Customers!$B$2:$B$601,MATCH(C4851,Customers!$A$2:$A$601,0))</f>
        <v>Nairobi</v>
      </c>
      <c r="I4851" s="43" t="n">
        <f aca="false">ROUND(MIN(INDEX(Assumptions!$D$13:$D$18,MATCH(E4851,Assumptions!$A$13:$A$18,0)),MAX(INDEX(Assumptions!$C$13:$C$18,MATCH(E4851,Assumptions!$A$13:$A$18,0)),INDEX(Assumptions!$B$13:$B$18,MATCH(E4851,Assumptions!$A$13:$A$18,0))*F4851)),2)</f>
        <v>8</v>
      </c>
    </row>
    <row r="4852" customFormat="false" ht="15" hidden="false" customHeight="false" outlineLevel="0" collapsed="false">
      <c r="A4852" s="24" t="s">
        <v>5675</v>
      </c>
      <c r="B4852" s="39" t="n">
        <v>46128</v>
      </c>
      <c r="C4852" s="24" t="s">
        <v>613</v>
      </c>
      <c r="D4852" s="24" t="s">
        <v>826</v>
      </c>
      <c r="E4852" s="24" t="s">
        <v>109</v>
      </c>
      <c r="F4852" s="38" t="n">
        <v>24480</v>
      </c>
      <c r="G4852" s="42" t="n">
        <f aca="false">DATE(YEAR(B4852),MONTH(B4852),1)</f>
        <v>46113</v>
      </c>
      <c r="H4852" s="24" t="str">
        <f aca="false">INDEX(Customers!$B$2:$B$601,MATCH(C4852,Customers!$A$2:$A$601,0))</f>
        <v>Rift Valley</v>
      </c>
      <c r="I4852" s="43" t="n">
        <f aca="false">ROUND(MIN(INDEX(Assumptions!$D$13:$D$18,MATCH(E4852,Assumptions!$A$13:$A$18,0)),MAX(INDEX(Assumptions!$C$13:$C$18,MATCH(E4852,Assumptions!$A$13:$A$18,0)),INDEX(Assumptions!$B$13:$B$18,MATCH(E4852,Assumptions!$A$13:$A$18,0))*F4852)),2)</f>
        <v>40</v>
      </c>
    </row>
    <row r="4853" customFormat="false" ht="15" hidden="false" customHeight="false" outlineLevel="0" collapsed="false">
      <c r="A4853" s="24" t="s">
        <v>5676</v>
      </c>
      <c r="B4853" s="39" t="n">
        <v>46128</v>
      </c>
      <c r="C4853" s="24" t="s">
        <v>627</v>
      </c>
      <c r="D4853" s="24" t="s">
        <v>826</v>
      </c>
      <c r="E4853" s="24" t="s">
        <v>113</v>
      </c>
      <c r="F4853" s="38" t="n">
        <v>250</v>
      </c>
      <c r="G4853" s="42" t="n">
        <f aca="false">DATE(YEAR(B4853),MONTH(B4853),1)</f>
        <v>46113</v>
      </c>
      <c r="H4853" s="24" t="str">
        <f aca="false">INDEX(Customers!$B$2:$B$601,MATCH(C4853,Customers!$A$2:$A$601,0))</f>
        <v>Central</v>
      </c>
      <c r="I4853" s="43" t="n">
        <f aca="false">ROUND(MIN(INDEX(Assumptions!$D$13:$D$18,MATCH(E4853,Assumptions!$A$13:$A$18,0)),MAX(INDEX(Assumptions!$C$13:$C$18,MATCH(E4853,Assumptions!$A$13:$A$18,0)),INDEX(Assumptions!$B$13:$B$18,MATCH(E4853,Assumptions!$A$13:$A$18,0))*F4853)),2)</f>
        <v>12.5</v>
      </c>
    </row>
    <row r="4854" customFormat="false" ht="15" hidden="false" customHeight="false" outlineLevel="0" collapsed="false">
      <c r="A4854" s="24" t="s">
        <v>5677</v>
      </c>
      <c r="B4854" s="39" t="n">
        <v>46128</v>
      </c>
      <c r="C4854" s="24" t="s">
        <v>627</v>
      </c>
      <c r="D4854" s="24" t="s">
        <v>826</v>
      </c>
      <c r="E4854" s="24" t="s">
        <v>109</v>
      </c>
      <c r="F4854" s="38" t="n">
        <v>7420</v>
      </c>
      <c r="G4854" s="42" t="n">
        <f aca="false">DATE(YEAR(B4854),MONTH(B4854),1)</f>
        <v>46113</v>
      </c>
      <c r="H4854" s="24" t="str">
        <f aca="false">INDEX(Customers!$B$2:$B$601,MATCH(C4854,Customers!$A$2:$A$601,0))</f>
        <v>Central</v>
      </c>
      <c r="I4854" s="43" t="n">
        <f aca="false">ROUND(MIN(INDEX(Assumptions!$D$13:$D$18,MATCH(E4854,Assumptions!$A$13:$A$18,0)),MAX(INDEX(Assumptions!$C$13:$C$18,MATCH(E4854,Assumptions!$A$13:$A$18,0)),INDEX(Assumptions!$B$13:$B$18,MATCH(E4854,Assumptions!$A$13:$A$18,0))*F4854)),2)</f>
        <v>29.68</v>
      </c>
    </row>
    <row r="4855" customFormat="false" ht="15" hidden="false" customHeight="false" outlineLevel="0" collapsed="false">
      <c r="A4855" s="24" t="s">
        <v>5678</v>
      </c>
      <c r="B4855" s="39" t="n">
        <v>46128</v>
      </c>
      <c r="C4855" s="24" t="s">
        <v>628</v>
      </c>
      <c r="D4855" s="24" t="s">
        <v>826</v>
      </c>
      <c r="E4855" s="24" t="s">
        <v>103</v>
      </c>
      <c r="F4855" s="38" t="n">
        <v>840</v>
      </c>
      <c r="G4855" s="42" t="n">
        <f aca="false">DATE(YEAR(B4855),MONTH(B4855),1)</f>
        <v>46113</v>
      </c>
      <c r="H4855" s="24" t="str">
        <f aca="false">INDEX(Customers!$B$2:$B$601,MATCH(C4855,Customers!$A$2:$A$601,0))</f>
        <v>Coast</v>
      </c>
      <c r="I4855" s="43" t="n">
        <f aca="false">ROUND(MIN(INDEX(Assumptions!$D$13:$D$18,MATCH(E4855,Assumptions!$A$13:$A$18,0)),MAX(INDEX(Assumptions!$C$13:$C$18,MATCH(E4855,Assumptions!$A$13:$A$18,0)),INDEX(Assumptions!$B$13:$B$18,MATCH(E4855,Assumptions!$A$13:$A$18,0))*F4855)),2)</f>
        <v>8.4</v>
      </c>
    </row>
    <row r="4856" customFormat="false" ht="15" hidden="false" customHeight="false" outlineLevel="0" collapsed="false">
      <c r="A4856" s="24" t="s">
        <v>5679</v>
      </c>
      <c r="B4856" s="39" t="n">
        <v>46128</v>
      </c>
      <c r="C4856" s="24" t="s">
        <v>629</v>
      </c>
      <c r="D4856" s="24" t="s">
        <v>152</v>
      </c>
      <c r="E4856" s="24" t="s">
        <v>107</v>
      </c>
      <c r="F4856" s="38" t="n">
        <v>12230</v>
      </c>
      <c r="G4856" s="42" t="n">
        <f aca="false">DATE(YEAR(B4856),MONTH(B4856),1)</f>
        <v>46113</v>
      </c>
      <c r="H4856" s="24" t="str">
        <f aca="false">INDEX(Customers!$B$2:$B$601,MATCH(C4856,Customers!$A$2:$A$601,0))</f>
        <v>Nairobi</v>
      </c>
      <c r="I4856" s="43" t="n">
        <f aca="false">ROUND(MIN(INDEX(Assumptions!$D$13:$D$18,MATCH(E4856,Assumptions!$A$13:$A$18,0)),MAX(INDEX(Assumptions!$C$13:$C$18,MATCH(E4856,Assumptions!$A$13:$A$18,0)),INDEX(Assumptions!$B$13:$B$18,MATCH(E4856,Assumptions!$A$13:$A$18,0))*F4856)),2)</f>
        <v>0</v>
      </c>
    </row>
    <row r="4857" customFormat="false" ht="15" hidden="false" customHeight="false" outlineLevel="0" collapsed="false">
      <c r="A4857" s="24" t="s">
        <v>5680</v>
      </c>
      <c r="B4857" s="39" t="n">
        <v>46128</v>
      </c>
      <c r="C4857" s="24" t="s">
        <v>668</v>
      </c>
      <c r="D4857" s="24" t="s">
        <v>826</v>
      </c>
      <c r="E4857" s="24" t="s">
        <v>113</v>
      </c>
      <c r="F4857" s="38" t="n">
        <v>1000</v>
      </c>
      <c r="G4857" s="42" t="n">
        <f aca="false">DATE(YEAR(B4857),MONTH(B4857),1)</f>
        <v>46113</v>
      </c>
      <c r="H4857" s="24" t="str">
        <f aca="false">INDEX(Customers!$B$2:$B$601,MATCH(C4857,Customers!$A$2:$A$601,0))</f>
        <v>Nairobi</v>
      </c>
      <c r="I4857" s="43" t="n">
        <f aca="false">ROUND(MIN(INDEX(Assumptions!$D$13:$D$18,MATCH(E4857,Assumptions!$A$13:$A$18,0)),MAX(INDEX(Assumptions!$C$13:$C$18,MATCH(E4857,Assumptions!$A$13:$A$18,0)),INDEX(Assumptions!$B$13:$B$18,MATCH(E4857,Assumptions!$A$13:$A$18,0))*F4857)),2)</f>
        <v>50</v>
      </c>
    </row>
    <row r="4858" customFormat="false" ht="15" hidden="false" customHeight="false" outlineLevel="0" collapsed="false">
      <c r="A4858" s="24" t="s">
        <v>5681</v>
      </c>
      <c r="B4858" s="39" t="n">
        <v>46128</v>
      </c>
      <c r="C4858" s="24" t="s">
        <v>673</v>
      </c>
      <c r="D4858" s="24" t="s">
        <v>826</v>
      </c>
      <c r="E4858" s="24" t="s">
        <v>109</v>
      </c>
      <c r="F4858" s="38" t="n">
        <v>1390</v>
      </c>
      <c r="G4858" s="42" t="n">
        <f aca="false">DATE(YEAR(B4858),MONTH(B4858),1)</f>
        <v>46113</v>
      </c>
      <c r="H4858" s="24" t="str">
        <f aca="false">INDEX(Customers!$B$2:$B$601,MATCH(C4858,Customers!$A$2:$A$601,0))</f>
        <v>Nairobi</v>
      </c>
      <c r="I4858" s="43" t="n">
        <f aca="false">ROUND(MIN(INDEX(Assumptions!$D$13:$D$18,MATCH(E4858,Assumptions!$A$13:$A$18,0)),MAX(INDEX(Assumptions!$C$13:$C$18,MATCH(E4858,Assumptions!$A$13:$A$18,0)),INDEX(Assumptions!$B$13:$B$18,MATCH(E4858,Assumptions!$A$13:$A$18,0))*F4858)),2)</f>
        <v>5.56</v>
      </c>
    </row>
    <row r="4859" customFormat="false" ht="15" hidden="false" customHeight="false" outlineLevel="0" collapsed="false">
      <c r="A4859" s="24" t="s">
        <v>5682</v>
      </c>
      <c r="B4859" s="39" t="n">
        <v>46128</v>
      </c>
      <c r="C4859" s="24" t="s">
        <v>683</v>
      </c>
      <c r="D4859" s="24" t="s">
        <v>826</v>
      </c>
      <c r="E4859" s="24" t="s">
        <v>113</v>
      </c>
      <c r="F4859" s="38" t="n">
        <v>500</v>
      </c>
      <c r="G4859" s="42" t="n">
        <f aca="false">DATE(YEAR(B4859),MONTH(B4859),1)</f>
        <v>46113</v>
      </c>
      <c r="H4859" s="24" t="str">
        <f aca="false">INDEX(Customers!$B$2:$B$601,MATCH(C4859,Customers!$A$2:$A$601,0))</f>
        <v>Eastern</v>
      </c>
      <c r="I4859" s="43" t="n">
        <f aca="false">ROUND(MIN(INDEX(Assumptions!$D$13:$D$18,MATCH(E4859,Assumptions!$A$13:$A$18,0)),MAX(INDEX(Assumptions!$C$13:$C$18,MATCH(E4859,Assumptions!$A$13:$A$18,0)),INDEX(Assumptions!$B$13:$B$18,MATCH(E4859,Assumptions!$A$13:$A$18,0))*F4859)),2)</f>
        <v>25</v>
      </c>
    </row>
    <row r="4860" customFormat="false" ht="15" hidden="false" customHeight="false" outlineLevel="0" collapsed="false">
      <c r="A4860" s="24" t="s">
        <v>5683</v>
      </c>
      <c r="B4860" s="39" t="n">
        <v>46128</v>
      </c>
      <c r="C4860" s="24" t="s">
        <v>683</v>
      </c>
      <c r="D4860" s="24" t="s">
        <v>204</v>
      </c>
      <c r="E4860" s="24" t="s">
        <v>105</v>
      </c>
      <c r="F4860" s="38" t="n">
        <v>5540</v>
      </c>
      <c r="G4860" s="42" t="n">
        <f aca="false">DATE(YEAR(B4860),MONTH(B4860),1)</f>
        <v>46113</v>
      </c>
      <c r="H4860" s="24" t="str">
        <f aca="false">INDEX(Customers!$B$2:$B$601,MATCH(C4860,Customers!$A$2:$A$601,0))</f>
        <v>Eastern</v>
      </c>
      <c r="I4860" s="43" t="n">
        <f aca="false">ROUND(MIN(INDEX(Assumptions!$D$13:$D$18,MATCH(E4860,Assumptions!$A$13:$A$18,0)),MAX(INDEX(Assumptions!$C$13:$C$18,MATCH(E4860,Assumptions!$A$13:$A$18,0)),INDEX(Assumptions!$B$13:$B$18,MATCH(E4860,Assumptions!$A$13:$A$18,0))*F4860)),2)</f>
        <v>83.1</v>
      </c>
    </row>
    <row r="4861" customFormat="false" ht="15" hidden="false" customHeight="false" outlineLevel="0" collapsed="false">
      <c r="A4861" s="24" t="s">
        <v>5684</v>
      </c>
      <c r="B4861" s="39" t="n">
        <v>46128</v>
      </c>
      <c r="C4861" s="24" t="s">
        <v>694</v>
      </c>
      <c r="D4861" s="24" t="s">
        <v>826</v>
      </c>
      <c r="E4861" s="24" t="s">
        <v>113</v>
      </c>
      <c r="F4861" s="38" t="n">
        <v>250</v>
      </c>
      <c r="G4861" s="42" t="n">
        <f aca="false">DATE(YEAR(B4861),MONTH(B4861),1)</f>
        <v>46113</v>
      </c>
      <c r="H4861" s="24" t="str">
        <f aca="false">INDEX(Customers!$B$2:$B$601,MATCH(C4861,Customers!$A$2:$A$601,0))</f>
        <v>Western</v>
      </c>
      <c r="I4861" s="43" t="n">
        <f aca="false">ROUND(MIN(INDEX(Assumptions!$D$13:$D$18,MATCH(E4861,Assumptions!$A$13:$A$18,0)),MAX(INDEX(Assumptions!$C$13:$C$18,MATCH(E4861,Assumptions!$A$13:$A$18,0)),INDEX(Assumptions!$B$13:$B$18,MATCH(E4861,Assumptions!$A$13:$A$18,0))*F4861)),2)</f>
        <v>12.5</v>
      </c>
    </row>
    <row r="4862" customFormat="false" ht="15" hidden="false" customHeight="false" outlineLevel="0" collapsed="false">
      <c r="A4862" s="24" t="s">
        <v>5685</v>
      </c>
      <c r="B4862" s="39" t="n">
        <v>46128</v>
      </c>
      <c r="C4862" s="24" t="s">
        <v>704</v>
      </c>
      <c r="D4862" s="24" t="s">
        <v>826</v>
      </c>
      <c r="E4862" s="24" t="s">
        <v>111</v>
      </c>
      <c r="F4862" s="38" t="n">
        <v>100</v>
      </c>
      <c r="G4862" s="42" t="n">
        <f aca="false">DATE(YEAR(B4862),MONTH(B4862),1)</f>
        <v>46113</v>
      </c>
      <c r="H4862" s="24" t="str">
        <f aca="false">INDEX(Customers!$B$2:$B$601,MATCH(C4862,Customers!$A$2:$A$601,0))</f>
        <v>Rift Valley</v>
      </c>
      <c r="I4862" s="43" t="n">
        <f aca="false">ROUND(MIN(INDEX(Assumptions!$D$13:$D$18,MATCH(E4862,Assumptions!$A$13:$A$18,0)),MAX(INDEX(Assumptions!$C$13:$C$18,MATCH(E4862,Assumptions!$A$13:$A$18,0)),INDEX(Assumptions!$B$13:$B$18,MATCH(E4862,Assumptions!$A$13:$A$18,0))*F4862)),2)</f>
        <v>4</v>
      </c>
    </row>
    <row r="4863" customFormat="false" ht="15" hidden="false" customHeight="false" outlineLevel="0" collapsed="false">
      <c r="A4863" s="24" t="s">
        <v>5686</v>
      </c>
      <c r="B4863" s="39" t="n">
        <v>46128</v>
      </c>
      <c r="C4863" s="24" t="s">
        <v>711</v>
      </c>
      <c r="D4863" s="24" t="s">
        <v>826</v>
      </c>
      <c r="E4863" s="24" t="s">
        <v>103</v>
      </c>
      <c r="F4863" s="38" t="n">
        <v>1720</v>
      </c>
      <c r="G4863" s="42" t="n">
        <f aca="false">DATE(YEAR(B4863),MONTH(B4863),1)</f>
        <v>46113</v>
      </c>
      <c r="H4863" s="24" t="str">
        <f aca="false">INDEX(Customers!$B$2:$B$601,MATCH(C4863,Customers!$A$2:$A$601,0))</f>
        <v>Rift Valley</v>
      </c>
      <c r="I4863" s="43" t="n">
        <f aca="false">ROUND(MIN(INDEX(Assumptions!$D$13:$D$18,MATCH(E4863,Assumptions!$A$13:$A$18,0)),MAX(INDEX(Assumptions!$C$13:$C$18,MATCH(E4863,Assumptions!$A$13:$A$18,0)),INDEX(Assumptions!$B$13:$B$18,MATCH(E4863,Assumptions!$A$13:$A$18,0))*F4863)),2)</f>
        <v>17.2</v>
      </c>
    </row>
    <row r="4864" customFormat="false" ht="15" hidden="false" customHeight="false" outlineLevel="0" collapsed="false">
      <c r="A4864" s="24" t="s">
        <v>5687</v>
      </c>
      <c r="B4864" s="39" t="n">
        <v>46128</v>
      </c>
      <c r="C4864" s="24" t="s">
        <v>740</v>
      </c>
      <c r="D4864" s="24" t="s">
        <v>152</v>
      </c>
      <c r="E4864" s="24" t="s">
        <v>105</v>
      </c>
      <c r="F4864" s="38" t="n">
        <v>680</v>
      </c>
      <c r="G4864" s="42" t="n">
        <f aca="false">DATE(YEAR(B4864),MONTH(B4864),1)</f>
        <v>46113</v>
      </c>
      <c r="H4864" s="24" t="str">
        <f aca="false">INDEX(Customers!$B$2:$B$601,MATCH(C4864,Customers!$A$2:$A$601,0))</f>
        <v>Nairobi</v>
      </c>
      <c r="I4864" s="43" t="n">
        <f aca="false">ROUND(MIN(INDEX(Assumptions!$D$13:$D$18,MATCH(E4864,Assumptions!$A$13:$A$18,0)),MAX(INDEX(Assumptions!$C$13:$C$18,MATCH(E4864,Assumptions!$A$13:$A$18,0)),INDEX(Assumptions!$B$13:$B$18,MATCH(E4864,Assumptions!$A$13:$A$18,0))*F4864)),2)</f>
        <v>10.2</v>
      </c>
    </row>
    <row r="4865" customFormat="false" ht="15" hidden="false" customHeight="false" outlineLevel="0" collapsed="false">
      <c r="A4865" s="24" t="s">
        <v>5688</v>
      </c>
      <c r="B4865" s="39" t="n">
        <v>46128</v>
      </c>
      <c r="C4865" s="24" t="s">
        <v>759</v>
      </c>
      <c r="D4865" s="24" t="s">
        <v>826</v>
      </c>
      <c r="E4865" s="24" t="s">
        <v>103</v>
      </c>
      <c r="F4865" s="38" t="n">
        <v>1300</v>
      </c>
      <c r="G4865" s="42" t="n">
        <f aca="false">DATE(YEAR(B4865),MONTH(B4865),1)</f>
        <v>46113</v>
      </c>
      <c r="H4865" s="24" t="str">
        <f aca="false">INDEX(Customers!$B$2:$B$601,MATCH(C4865,Customers!$A$2:$A$601,0))</f>
        <v>Coast</v>
      </c>
      <c r="I4865" s="43" t="n">
        <f aca="false">ROUND(MIN(INDEX(Assumptions!$D$13:$D$18,MATCH(E4865,Assumptions!$A$13:$A$18,0)),MAX(INDEX(Assumptions!$C$13:$C$18,MATCH(E4865,Assumptions!$A$13:$A$18,0)),INDEX(Assumptions!$B$13:$B$18,MATCH(E4865,Assumptions!$A$13:$A$18,0))*F4865)),2)</f>
        <v>13</v>
      </c>
    </row>
    <row r="4866" customFormat="false" ht="15" hidden="false" customHeight="false" outlineLevel="0" collapsed="false">
      <c r="A4866" s="24" t="s">
        <v>5689</v>
      </c>
      <c r="B4866" s="39" t="n">
        <v>46128</v>
      </c>
      <c r="C4866" s="24" t="s">
        <v>770</v>
      </c>
      <c r="D4866" s="24" t="s">
        <v>826</v>
      </c>
      <c r="E4866" s="24" t="s">
        <v>113</v>
      </c>
      <c r="F4866" s="38" t="n">
        <v>50</v>
      </c>
      <c r="G4866" s="42" t="n">
        <f aca="false">DATE(YEAR(B4866),MONTH(B4866),1)</f>
        <v>46113</v>
      </c>
      <c r="H4866" s="24" t="str">
        <f aca="false">INDEX(Customers!$B$2:$B$601,MATCH(C4866,Customers!$A$2:$A$601,0))</f>
        <v>Western</v>
      </c>
      <c r="I4866" s="43" t="n">
        <f aca="false">ROUND(MIN(INDEX(Assumptions!$D$13:$D$18,MATCH(E4866,Assumptions!$A$13:$A$18,0)),MAX(INDEX(Assumptions!$C$13:$C$18,MATCH(E4866,Assumptions!$A$13:$A$18,0)),INDEX(Assumptions!$B$13:$B$18,MATCH(E4866,Assumptions!$A$13:$A$18,0))*F4866)),2)</f>
        <v>2.5</v>
      </c>
    </row>
    <row r="4867" customFormat="false" ht="15" hidden="false" customHeight="false" outlineLevel="0" collapsed="false">
      <c r="A4867" s="24" t="s">
        <v>5690</v>
      </c>
      <c r="B4867" s="39" t="n">
        <v>46128</v>
      </c>
      <c r="C4867" s="24" t="s">
        <v>791</v>
      </c>
      <c r="D4867" s="24" t="s">
        <v>826</v>
      </c>
      <c r="E4867" s="24" t="s">
        <v>111</v>
      </c>
      <c r="F4867" s="38" t="n">
        <v>200</v>
      </c>
      <c r="G4867" s="42" t="n">
        <f aca="false">DATE(YEAR(B4867),MONTH(B4867),1)</f>
        <v>46113</v>
      </c>
      <c r="H4867" s="24" t="str">
        <f aca="false">INDEX(Customers!$B$2:$B$601,MATCH(C4867,Customers!$A$2:$A$601,0))</f>
        <v>Coast</v>
      </c>
      <c r="I4867" s="43" t="n">
        <f aca="false">ROUND(MIN(INDEX(Assumptions!$D$13:$D$18,MATCH(E4867,Assumptions!$A$13:$A$18,0)),MAX(INDEX(Assumptions!$C$13:$C$18,MATCH(E4867,Assumptions!$A$13:$A$18,0)),INDEX(Assumptions!$B$13:$B$18,MATCH(E4867,Assumptions!$A$13:$A$18,0))*F4867)),2)</f>
        <v>8</v>
      </c>
    </row>
    <row r="4868" customFormat="false" ht="15" hidden="false" customHeight="false" outlineLevel="0" collapsed="false">
      <c r="A4868" s="24" t="s">
        <v>5691</v>
      </c>
      <c r="B4868" s="39" t="n">
        <v>46128</v>
      </c>
      <c r="C4868" s="24" t="s">
        <v>797</v>
      </c>
      <c r="D4868" s="24" t="s">
        <v>826</v>
      </c>
      <c r="E4868" s="24" t="s">
        <v>109</v>
      </c>
      <c r="F4868" s="38" t="n">
        <v>4570</v>
      </c>
      <c r="G4868" s="42" t="n">
        <f aca="false">DATE(YEAR(B4868),MONTH(B4868),1)</f>
        <v>46113</v>
      </c>
      <c r="H4868" s="24" t="str">
        <f aca="false">INDEX(Customers!$B$2:$B$601,MATCH(C4868,Customers!$A$2:$A$601,0))</f>
        <v>Rift Valley</v>
      </c>
      <c r="I4868" s="43" t="n">
        <f aca="false">ROUND(MIN(INDEX(Assumptions!$D$13:$D$18,MATCH(E4868,Assumptions!$A$13:$A$18,0)),MAX(INDEX(Assumptions!$C$13:$C$18,MATCH(E4868,Assumptions!$A$13:$A$18,0)),INDEX(Assumptions!$B$13:$B$18,MATCH(E4868,Assumptions!$A$13:$A$18,0))*F4868)),2)</f>
        <v>18.28</v>
      </c>
    </row>
    <row r="4869" customFormat="false" ht="15" hidden="false" customHeight="false" outlineLevel="0" collapsed="false">
      <c r="A4869" s="24" t="s">
        <v>5692</v>
      </c>
      <c r="B4869" s="39" t="n">
        <v>46128</v>
      </c>
      <c r="C4869" s="24" t="s">
        <v>807</v>
      </c>
      <c r="D4869" s="24" t="s">
        <v>826</v>
      </c>
      <c r="E4869" s="24" t="s">
        <v>103</v>
      </c>
      <c r="F4869" s="38" t="n">
        <v>660</v>
      </c>
      <c r="G4869" s="42" t="n">
        <f aca="false">DATE(YEAR(B4869),MONTH(B4869),1)</f>
        <v>46113</v>
      </c>
      <c r="H4869" s="24" t="str">
        <f aca="false">INDEX(Customers!$B$2:$B$601,MATCH(C4869,Customers!$A$2:$A$601,0))</f>
        <v>Nairobi</v>
      </c>
      <c r="I4869" s="43" t="n">
        <f aca="false">ROUND(MIN(INDEX(Assumptions!$D$13:$D$18,MATCH(E4869,Assumptions!$A$13:$A$18,0)),MAX(INDEX(Assumptions!$C$13:$C$18,MATCH(E4869,Assumptions!$A$13:$A$18,0)),INDEX(Assumptions!$B$13:$B$18,MATCH(E4869,Assumptions!$A$13:$A$18,0))*F4869)),2)</f>
        <v>6.6</v>
      </c>
    </row>
    <row r="4870" customFormat="false" ht="15" hidden="false" customHeight="false" outlineLevel="0" collapsed="false">
      <c r="A4870" s="24" t="s">
        <v>5693</v>
      </c>
      <c r="B4870" s="39" t="n">
        <v>46129</v>
      </c>
      <c r="C4870" s="24" t="s">
        <v>269</v>
      </c>
      <c r="D4870" s="24" t="s">
        <v>826</v>
      </c>
      <c r="E4870" s="24" t="s">
        <v>109</v>
      </c>
      <c r="F4870" s="38" t="n">
        <v>3480</v>
      </c>
      <c r="G4870" s="42" t="n">
        <f aca="false">DATE(YEAR(B4870),MONTH(B4870),1)</f>
        <v>46113</v>
      </c>
      <c r="H4870" s="24" t="str">
        <f aca="false">INDEX(Customers!$B$2:$B$601,MATCH(C4870,Customers!$A$2:$A$601,0))</f>
        <v>Coast</v>
      </c>
      <c r="I4870" s="43" t="n">
        <f aca="false">ROUND(MIN(INDEX(Assumptions!$D$13:$D$18,MATCH(E4870,Assumptions!$A$13:$A$18,0)),MAX(INDEX(Assumptions!$C$13:$C$18,MATCH(E4870,Assumptions!$A$13:$A$18,0)),INDEX(Assumptions!$B$13:$B$18,MATCH(E4870,Assumptions!$A$13:$A$18,0))*F4870)),2)</f>
        <v>13.92</v>
      </c>
    </row>
    <row r="4871" customFormat="false" ht="15" hidden="false" customHeight="false" outlineLevel="0" collapsed="false">
      <c r="A4871" s="24" t="s">
        <v>5694</v>
      </c>
      <c r="B4871" s="39" t="n">
        <v>46129</v>
      </c>
      <c r="C4871" s="24" t="s">
        <v>280</v>
      </c>
      <c r="D4871" s="24" t="s">
        <v>826</v>
      </c>
      <c r="E4871" s="24" t="s">
        <v>113</v>
      </c>
      <c r="F4871" s="38" t="n">
        <v>500</v>
      </c>
      <c r="G4871" s="42" t="n">
        <f aca="false">DATE(YEAR(B4871),MONTH(B4871),1)</f>
        <v>46113</v>
      </c>
      <c r="H4871" s="24" t="str">
        <f aca="false">INDEX(Customers!$B$2:$B$601,MATCH(C4871,Customers!$A$2:$A$601,0))</f>
        <v>Western</v>
      </c>
      <c r="I4871" s="43" t="n">
        <f aca="false">ROUND(MIN(INDEX(Assumptions!$D$13:$D$18,MATCH(E4871,Assumptions!$A$13:$A$18,0)),MAX(INDEX(Assumptions!$C$13:$C$18,MATCH(E4871,Assumptions!$A$13:$A$18,0)),INDEX(Assumptions!$B$13:$B$18,MATCH(E4871,Assumptions!$A$13:$A$18,0))*F4871)),2)</f>
        <v>25</v>
      </c>
    </row>
    <row r="4872" customFormat="false" ht="15" hidden="false" customHeight="false" outlineLevel="0" collapsed="false">
      <c r="A4872" s="24" t="s">
        <v>5695</v>
      </c>
      <c r="B4872" s="39" t="n">
        <v>46129</v>
      </c>
      <c r="C4872" s="24" t="s">
        <v>293</v>
      </c>
      <c r="D4872" s="24" t="s">
        <v>826</v>
      </c>
      <c r="E4872" s="24" t="s">
        <v>111</v>
      </c>
      <c r="F4872" s="38" t="n">
        <v>20</v>
      </c>
      <c r="G4872" s="42" t="n">
        <f aca="false">DATE(YEAR(B4872),MONTH(B4872),1)</f>
        <v>46113</v>
      </c>
      <c r="H4872" s="24" t="str">
        <f aca="false">INDEX(Customers!$B$2:$B$601,MATCH(C4872,Customers!$A$2:$A$601,0))</f>
        <v>Western</v>
      </c>
      <c r="I4872" s="43" t="n">
        <f aca="false">ROUND(MIN(INDEX(Assumptions!$D$13:$D$18,MATCH(E4872,Assumptions!$A$13:$A$18,0)),MAX(INDEX(Assumptions!$C$13:$C$18,MATCH(E4872,Assumptions!$A$13:$A$18,0)),INDEX(Assumptions!$B$13:$B$18,MATCH(E4872,Assumptions!$A$13:$A$18,0))*F4872)),2)</f>
        <v>0.8</v>
      </c>
    </row>
    <row r="4873" customFormat="false" ht="15" hidden="false" customHeight="false" outlineLevel="0" collapsed="false">
      <c r="A4873" s="24" t="s">
        <v>5696</v>
      </c>
      <c r="B4873" s="39" t="n">
        <v>46129</v>
      </c>
      <c r="C4873" s="24" t="s">
        <v>293</v>
      </c>
      <c r="D4873" s="24" t="s">
        <v>826</v>
      </c>
      <c r="E4873" s="24" t="s">
        <v>103</v>
      </c>
      <c r="F4873" s="38" t="n">
        <v>880</v>
      </c>
      <c r="G4873" s="42" t="n">
        <f aca="false">DATE(YEAR(B4873),MONTH(B4873),1)</f>
        <v>46113</v>
      </c>
      <c r="H4873" s="24" t="str">
        <f aca="false">INDEX(Customers!$B$2:$B$601,MATCH(C4873,Customers!$A$2:$A$601,0))</f>
        <v>Western</v>
      </c>
      <c r="I4873" s="43" t="n">
        <f aca="false">ROUND(MIN(INDEX(Assumptions!$D$13:$D$18,MATCH(E4873,Assumptions!$A$13:$A$18,0)),MAX(INDEX(Assumptions!$C$13:$C$18,MATCH(E4873,Assumptions!$A$13:$A$18,0)),INDEX(Assumptions!$B$13:$B$18,MATCH(E4873,Assumptions!$A$13:$A$18,0))*F4873)),2)</f>
        <v>8.8</v>
      </c>
    </row>
    <row r="4874" customFormat="false" ht="15" hidden="false" customHeight="false" outlineLevel="0" collapsed="false">
      <c r="A4874" s="24" t="s">
        <v>5697</v>
      </c>
      <c r="B4874" s="39" t="n">
        <v>46129</v>
      </c>
      <c r="C4874" s="24" t="s">
        <v>303</v>
      </c>
      <c r="D4874" s="24" t="s">
        <v>826</v>
      </c>
      <c r="E4874" s="24" t="s">
        <v>103</v>
      </c>
      <c r="F4874" s="38" t="n">
        <v>820</v>
      </c>
      <c r="G4874" s="42" t="n">
        <f aca="false">DATE(YEAR(B4874),MONTH(B4874),1)</f>
        <v>46113</v>
      </c>
      <c r="H4874" s="24" t="str">
        <f aca="false">INDEX(Customers!$B$2:$B$601,MATCH(C4874,Customers!$A$2:$A$601,0))</f>
        <v>Rift Valley</v>
      </c>
      <c r="I4874" s="43" t="n">
        <f aca="false">ROUND(MIN(INDEX(Assumptions!$D$13:$D$18,MATCH(E4874,Assumptions!$A$13:$A$18,0)),MAX(INDEX(Assumptions!$C$13:$C$18,MATCH(E4874,Assumptions!$A$13:$A$18,0)),INDEX(Assumptions!$B$13:$B$18,MATCH(E4874,Assumptions!$A$13:$A$18,0))*F4874)),2)</f>
        <v>8.2</v>
      </c>
    </row>
    <row r="4875" customFormat="false" ht="15" hidden="false" customHeight="false" outlineLevel="0" collapsed="false">
      <c r="A4875" s="24" t="s">
        <v>5698</v>
      </c>
      <c r="B4875" s="39" t="n">
        <v>46129</v>
      </c>
      <c r="C4875" s="24" t="s">
        <v>317</v>
      </c>
      <c r="D4875" s="24" t="s">
        <v>826</v>
      </c>
      <c r="E4875" s="24" t="s">
        <v>103</v>
      </c>
      <c r="F4875" s="38" t="n">
        <v>1150</v>
      </c>
      <c r="G4875" s="42" t="n">
        <f aca="false">DATE(YEAR(B4875),MONTH(B4875),1)</f>
        <v>46113</v>
      </c>
      <c r="H4875" s="24" t="str">
        <f aca="false">INDEX(Customers!$B$2:$B$601,MATCH(C4875,Customers!$A$2:$A$601,0))</f>
        <v>Rift Valley</v>
      </c>
      <c r="I4875" s="43" t="n">
        <f aca="false">ROUND(MIN(INDEX(Assumptions!$D$13:$D$18,MATCH(E4875,Assumptions!$A$13:$A$18,0)),MAX(INDEX(Assumptions!$C$13:$C$18,MATCH(E4875,Assumptions!$A$13:$A$18,0)),INDEX(Assumptions!$B$13:$B$18,MATCH(E4875,Assumptions!$A$13:$A$18,0))*F4875)),2)</f>
        <v>11.5</v>
      </c>
    </row>
    <row r="4876" customFormat="false" ht="15" hidden="false" customHeight="false" outlineLevel="0" collapsed="false">
      <c r="A4876" s="24" t="s">
        <v>5699</v>
      </c>
      <c r="B4876" s="39" t="n">
        <v>46129</v>
      </c>
      <c r="C4876" s="24" t="s">
        <v>318</v>
      </c>
      <c r="D4876" s="24" t="s">
        <v>826</v>
      </c>
      <c r="E4876" s="24" t="s">
        <v>103</v>
      </c>
      <c r="F4876" s="38" t="n">
        <v>750</v>
      </c>
      <c r="G4876" s="42" t="n">
        <f aca="false">DATE(YEAR(B4876),MONTH(B4876),1)</f>
        <v>46113</v>
      </c>
      <c r="H4876" s="24" t="str">
        <f aca="false">INDEX(Customers!$B$2:$B$601,MATCH(C4876,Customers!$A$2:$A$601,0))</f>
        <v>Eastern</v>
      </c>
      <c r="I4876" s="43" t="n">
        <f aca="false">ROUND(MIN(INDEX(Assumptions!$D$13:$D$18,MATCH(E4876,Assumptions!$A$13:$A$18,0)),MAX(INDEX(Assumptions!$C$13:$C$18,MATCH(E4876,Assumptions!$A$13:$A$18,0)),INDEX(Assumptions!$B$13:$B$18,MATCH(E4876,Assumptions!$A$13:$A$18,0))*F4876)),2)</f>
        <v>7.5</v>
      </c>
    </row>
    <row r="4877" customFormat="false" ht="15" hidden="false" customHeight="false" outlineLevel="0" collapsed="false">
      <c r="A4877" s="24" t="s">
        <v>5700</v>
      </c>
      <c r="B4877" s="39" t="n">
        <v>46129</v>
      </c>
      <c r="C4877" s="24" t="s">
        <v>326</v>
      </c>
      <c r="D4877" s="24" t="s">
        <v>159</v>
      </c>
      <c r="E4877" s="24" t="s">
        <v>107</v>
      </c>
      <c r="F4877" s="38" t="n">
        <v>5240</v>
      </c>
      <c r="G4877" s="42" t="n">
        <f aca="false">DATE(YEAR(B4877),MONTH(B4877),1)</f>
        <v>46113</v>
      </c>
      <c r="H4877" s="24" t="str">
        <f aca="false">INDEX(Customers!$B$2:$B$601,MATCH(C4877,Customers!$A$2:$A$601,0))</f>
        <v>Nairobi</v>
      </c>
      <c r="I4877" s="43" t="n">
        <f aca="false">ROUND(MIN(INDEX(Assumptions!$D$13:$D$18,MATCH(E4877,Assumptions!$A$13:$A$18,0)),MAX(INDEX(Assumptions!$C$13:$C$18,MATCH(E4877,Assumptions!$A$13:$A$18,0)),INDEX(Assumptions!$B$13:$B$18,MATCH(E4877,Assumptions!$A$13:$A$18,0))*F4877)),2)</f>
        <v>0</v>
      </c>
    </row>
    <row r="4878" customFormat="false" ht="15" hidden="false" customHeight="false" outlineLevel="0" collapsed="false">
      <c r="A4878" s="24" t="s">
        <v>5701</v>
      </c>
      <c r="B4878" s="39" t="n">
        <v>46129</v>
      </c>
      <c r="C4878" s="24" t="s">
        <v>328</v>
      </c>
      <c r="D4878" s="24" t="s">
        <v>198</v>
      </c>
      <c r="E4878" s="24" t="s">
        <v>107</v>
      </c>
      <c r="F4878" s="38" t="n">
        <v>16750</v>
      </c>
      <c r="G4878" s="42" t="n">
        <f aca="false">DATE(YEAR(B4878),MONTH(B4878),1)</f>
        <v>46113</v>
      </c>
      <c r="H4878" s="24" t="str">
        <f aca="false">INDEX(Customers!$B$2:$B$601,MATCH(C4878,Customers!$A$2:$A$601,0))</f>
        <v>Western</v>
      </c>
      <c r="I4878" s="43" t="n">
        <f aca="false">ROUND(MIN(INDEX(Assumptions!$D$13:$D$18,MATCH(E4878,Assumptions!$A$13:$A$18,0)),MAX(INDEX(Assumptions!$C$13:$C$18,MATCH(E4878,Assumptions!$A$13:$A$18,0)),INDEX(Assumptions!$B$13:$B$18,MATCH(E4878,Assumptions!$A$13:$A$18,0))*F4878)),2)</f>
        <v>0</v>
      </c>
    </row>
    <row r="4879" customFormat="false" ht="15" hidden="false" customHeight="false" outlineLevel="0" collapsed="false">
      <c r="A4879" s="24" t="s">
        <v>5702</v>
      </c>
      <c r="B4879" s="39" t="n">
        <v>46129</v>
      </c>
      <c r="C4879" s="24" t="s">
        <v>334</v>
      </c>
      <c r="D4879" s="24" t="s">
        <v>826</v>
      </c>
      <c r="E4879" s="24" t="s">
        <v>109</v>
      </c>
      <c r="F4879" s="38" t="n">
        <v>16280</v>
      </c>
      <c r="G4879" s="42" t="n">
        <f aca="false">DATE(YEAR(B4879),MONTH(B4879),1)</f>
        <v>46113</v>
      </c>
      <c r="H4879" s="24" t="str">
        <f aca="false">INDEX(Customers!$B$2:$B$601,MATCH(C4879,Customers!$A$2:$A$601,0))</f>
        <v>Nairobi</v>
      </c>
      <c r="I4879" s="43" t="n">
        <f aca="false">ROUND(MIN(INDEX(Assumptions!$D$13:$D$18,MATCH(E4879,Assumptions!$A$13:$A$18,0)),MAX(INDEX(Assumptions!$C$13:$C$18,MATCH(E4879,Assumptions!$A$13:$A$18,0)),INDEX(Assumptions!$B$13:$B$18,MATCH(E4879,Assumptions!$A$13:$A$18,0))*F4879)),2)</f>
        <v>40</v>
      </c>
    </row>
    <row r="4880" customFormat="false" ht="15" hidden="false" customHeight="false" outlineLevel="0" collapsed="false">
      <c r="A4880" s="24" t="s">
        <v>5703</v>
      </c>
      <c r="B4880" s="39" t="n">
        <v>46129</v>
      </c>
      <c r="C4880" s="24" t="s">
        <v>341</v>
      </c>
      <c r="D4880" s="24" t="s">
        <v>826</v>
      </c>
      <c r="E4880" s="24" t="s">
        <v>109</v>
      </c>
      <c r="F4880" s="38" t="n">
        <v>20970</v>
      </c>
      <c r="G4880" s="42" t="n">
        <f aca="false">DATE(YEAR(B4880),MONTH(B4880),1)</f>
        <v>46113</v>
      </c>
      <c r="H4880" s="24" t="str">
        <f aca="false">INDEX(Customers!$B$2:$B$601,MATCH(C4880,Customers!$A$2:$A$601,0))</f>
        <v>Coast</v>
      </c>
      <c r="I4880" s="43" t="n">
        <f aca="false">ROUND(MIN(INDEX(Assumptions!$D$13:$D$18,MATCH(E4880,Assumptions!$A$13:$A$18,0)),MAX(INDEX(Assumptions!$C$13:$C$18,MATCH(E4880,Assumptions!$A$13:$A$18,0)),INDEX(Assumptions!$B$13:$B$18,MATCH(E4880,Assumptions!$A$13:$A$18,0))*F4880)),2)</f>
        <v>40</v>
      </c>
    </row>
    <row r="4881" customFormat="false" ht="15" hidden="false" customHeight="false" outlineLevel="0" collapsed="false">
      <c r="A4881" s="24" t="s">
        <v>5704</v>
      </c>
      <c r="B4881" s="39" t="n">
        <v>46129</v>
      </c>
      <c r="C4881" s="24" t="s">
        <v>362</v>
      </c>
      <c r="D4881" s="24" t="s">
        <v>826</v>
      </c>
      <c r="E4881" s="24" t="s">
        <v>103</v>
      </c>
      <c r="F4881" s="38" t="n">
        <v>180</v>
      </c>
      <c r="G4881" s="42" t="n">
        <f aca="false">DATE(YEAR(B4881),MONTH(B4881),1)</f>
        <v>46113</v>
      </c>
      <c r="H4881" s="24" t="str">
        <f aca="false">INDEX(Customers!$B$2:$B$601,MATCH(C4881,Customers!$A$2:$A$601,0))</f>
        <v>Central</v>
      </c>
      <c r="I4881" s="43" t="n">
        <f aca="false">ROUND(MIN(INDEX(Assumptions!$D$13:$D$18,MATCH(E4881,Assumptions!$A$13:$A$18,0)),MAX(INDEX(Assumptions!$C$13:$C$18,MATCH(E4881,Assumptions!$A$13:$A$18,0)),INDEX(Assumptions!$B$13:$B$18,MATCH(E4881,Assumptions!$A$13:$A$18,0))*F4881)),2)</f>
        <v>5</v>
      </c>
    </row>
    <row r="4882" customFormat="false" ht="15" hidden="false" customHeight="false" outlineLevel="0" collapsed="false">
      <c r="A4882" s="24" t="s">
        <v>5705</v>
      </c>
      <c r="B4882" s="39" t="n">
        <v>46129</v>
      </c>
      <c r="C4882" s="24" t="s">
        <v>376</v>
      </c>
      <c r="D4882" s="24" t="s">
        <v>152</v>
      </c>
      <c r="E4882" s="24" t="s">
        <v>105</v>
      </c>
      <c r="F4882" s="38" t="n">
        <v>5010</v>
      </c>
      <c r="G4882" s="42" t="n">
        <f aca="false">DATE(YEAR(B4882),MONTH(B4882),1)</f>
        <v>46113</v>
      </c>
      <c r="H4882" s="24" t="str">
        <f aca="false">INDEX(Customers!$B$2:$B$601,MATCH(C4882,Customers!$A$2:$A$601,0))</f>
        <v>Nairobi</v>
      </c>
      <c r="I4882" s="43" t="n">
        <f aca="false">ROUND(MIN(INDEX(Assumptions!$D$13:$D$18,MATCH(E4882,Assumptions!$A$13:$A$18,0)),MAX(INDEX(Assumptions!$C$13:$C$18,MATCH(E4882,Assumptions!$A$13:$A$18,0)),INDEX(Assumptions!$B$13:$B$18,MATCH(E4882,Assumptions!$A$13:$A$18,0))*F4882)),2)</f>
        <v>75.15</v>
      </c>
    </row>
    <row r="4883" customFormat="false" ht="15" hidden="false" customHeight="false" outlineLevel="0" collapsed="false">
      <c r="A4883" s="24" t="s">
        <v>5706</v>
      </c>
      <c r="B4883" s="39" t="n">
        <v>46129</v>
      </c>
      <c r="C4883" s="24" t="s">
        <v>447</v>
      </c>
      <c r="D4883" s="24" t="s">
        <v>179</v>
      </c>
      <c r="E4883" s="24" t="s">
        <v>107</v>
      </c>
      <c r="F4883" s="38" t="n">
        <v>15840</v>
      </c>
      <c r="G4883" s="42" t="n">
        <f aca="false">DATE(YEAR(B4883),MONTH(B4883),1)</f>
        <v>46113</v>
      </c>
      <c r="H4883" s="24" t="str">
        <f aca="false">INDEX(Customers!$B$2:$B$601,MATCH(C4883,Customers!$A$2:$A$601,0))</f>
        <v>Rift Valley</v>
      </c>
      <c r="I4883" s="43" t="n">
        <f aca="false">ROUND(MIN(INDEX(Assumptions!$D$13:$D$18,MATCH(E4883,Assumptions!$A$13:$A$18,0)),MAX(INDEX(Assumptions!$C$13:$C$18,MATCH(E4883,Assumptions!$A$13:$A$18,0)),INDEX(Assumptions!$B$13:$B$18,MATCH(E4883,Assumptions!$A$13:$A$18,0))*F4883)),2)</f>
        <v>0</v>
      </c>
    </row>
    <row r="4884" customFormat="false" ht="15" hidden="false" customHeight="false" outlineLevel="0" collapsed="false">
      <c r="A4884" s="24" t="s">
        <v>5707</v>
      </c>
      <c r="B4884" s="39" t="n">
        <v>46129</v>
      </c>
      <c r="C4884" s="24" t="s">
        <v>451</v>
      </c>
      <c r="D4884" s="24" t="s">
        <v>826</v>
      </c>
      <c r="E4884" s="24" t="s">
        <v>109</v>
      </c>
      <c r="F4884" s="38" t="n">
        <v>13500</v>
      </c>
      <c r="G4884" s="42" t="n">
        <f aca="false">DATE(YEAR(B4884),MONTH(B4884),1)</f>
        <v>46113</v>
      </c>
      <c r="H4884" s="24" t="str">
        <f aca="false">INDEX(Customers!$B$2:$B$601,MATCH(C4884,Customers!$A$2:$A$601,0))</f>
        <v>Nairobi</v>
      </c>
      <c r="I4884" s="43" t="n">
        <f aca="false">ROUND(MIN(INDEX(Assumptions!$D$13:$D$18,MATCH(E4884,Assumptions!$A$13:$A$18,0)),MAX(INDEX(Assumptions!$C$13:$C$18,MATCH(E4884,Assumptions!$A$13:$A$18,0)),INDEX(Assumptions!$B$13:$B$18,MATCH(E4884,Assumptions!$A$13:$A$18,0))*F4884)),2)</f>
        <v>40</v>
      </c>
    </row>
    <row r="4885" customFormat="false" ht="15" hidden="false" customHeight="false" outlineLevel="0" collapsed="false">
      <c r="A4885" s="24" t="s">
        <v>5708</v>
      </c>
      <c r="B4885" s="39" t="n">
        <v>46129</v>
      </c>
      <c r="C4885" s="24" t="s">
        <v>460</v>
      </c>
      <c r="D4885" s="24" t="s">
        <v>168</v>
      </c>
      <c r="E4885" s="24" t="s">
        <v>105</v>
      </c>
      <c r="F4885" s="38" t="n">
        <v>2420</v>
      </c>
      <c r="G4885" s="42" t="n">
        <f aca="false">DATE(YEAR(B4885),MONTH(B4885),1)</f>
        <v>46113</v>
      </c>
      <c r="H4885" s="24" t="str">
        <f aca="false">INDEX(Customers!$B$2:$B$601,MATCH(C4885,Customers!$A$2:$A$601,0))</f>
        <v>Central</v>
      </c>
      <c r="I4885" s="43" t="n">
        <f aca="false">ROUND(MIN(INDEX(Assumptions!$D$13:$D$18,MATCH(E4885,Assumptions!$A$13:$A$18,0)),MAX(INDEX(Assumptions!$C$13:$C$18,MATCH(E4885,Assumptions!$A$13:$A$18,0)),INDEX(Assumptions!$B$13:$B$18,MATCH(E4885,Assumptions!$A$13:$A$18,0))*F4885)),2)</f>
        <v>36.3</v>
      </c>
    </row>
    <row r="4886" customFormat="false" ht="15" hidden="false" customHeight="false" outlineLevel="0" collapsed="false">
      <c r="A4886" s="24" t="s">
        <v>5709</v>
      </c>
      <c r="B4886" s="39" t="n">
        <v>46129</v>
      </c>
      <c r="C4886" s="24" t="s">
        <v>490</v>
      </c>
      <c r="D4886" s="24" t="s">
        <v>826</v>
      </c>
      <c r="E4886" s="24" t="s">
        <v>111</v>
      </c>
      <c r="F4886" s="38" t="n">
        <v>100</v>
      </c>
      <c r="G4886" s="42" t="n">
        <f aca="false">DATE(YEAR(B4886),MONTH(B4886),1)</f>
        <v>46113</v>
      </c>
      <c r="H4886" s="24" t="str">
        <f aca="false">INDEX(Customers!$B$2:$B$601,MATCH(C4886,Customers!$A$2:$A$601,0))</f>
        <v>Rift Valley</v>
      </c>
      <c r="I4886" s="43" t="n">
        <f aca="false">ROUND(MIN(INDEX(Assumptions!$D$13:$D$18,MATCH(E4886,Assumptions!$A$13:$A$18,0)),MAX(INDEX(Assumptions!$C$13:$C$18,MATCH(E4886,Assumptions!$A$13:$A$18,0)),INDEX(Assumptions!$B$13:$B$18,MATCH(E4886,Assumptions!$A$13:$A$18,0))*F4886)),2)</f>
        <v>4</v>
      </c>
    </row>
    <row r="4887" customFormat="false" ht="15" hidden="false" customHeight="false" outlineLevel="0" collapsed="false">
      <c r="A4887" s="24" t="s">
        <v>5710</v>
      </c>
      <c r="B4887" s="39" t="n">
        <v>46129</v>
      </c>
      <c r="C4887" s="24" t="s">
        <v>521</v>
      </c>
      <c r="D4887" s="24" t="s">
        <v>826</v>
      </c>
      <c r="E4887" s="24" t="s">
        <v>103</v>
      </c>
      <c r="F4887" s="38" t="n">
        <v>700</v>
      </c>
      <c r="G4887" s="42" t="n">
        <f aca="false">DATE(YEAR(B4887),MONTH(B4887),1)</f>
        <v>46113</v>
      </c>
      <c r="H4887" s="24" t="str">
        <f aca="false">INDEX(Customers!$B$2:$B$601,MATCH(C4887,Customers!$A$2:$A$601,0))</f>
        <v>Western</v>
      </c>
      <c r="I4887" s="43" t="n">
        <f aca="false">ROUND(MIN(INDEX(Assumptions!$D$13:$D$18,MATCH(E4887,Assumptions!$A$13:$A$18,0)),MAX(INDEX(Assumptions!$C$13:$C$18,MATCH(E4887,Assumptions!$A$13:$A$18,0)),INDEX(Assumptions!$B$13:$B$18,MATCH(E4887,Assumptions!$A$13:$A$18,0))*F4887)),2)</f>
        <v>7</v>
      </c>
    </row>
    <row r="4888" customFormat="false" ht="15" hidden="false" customHeight="false" outlineLevel="0" collapsed="false">
      <c r="A4888" s="24" t="s">
        <v>5711</v>
      </c>
      <c r="B4888" s="39" t="n">
        <v>46129</v>
      </c>
      <c r="C4888" s="24" t="s">
        <v>558</v>
      </c>
      <c r="D4888" s="24" t="s">
        <v>826</v>
      </c>
      <c r="E4888" s="24" t="s">
        <v>113</v>
      </c>
      <c r="F4888" s="38" t="n">
        <v>50</v>
      </c>
      <c r="G4888" s="42" t="n">
        <f aca="false">DATE(YEAR(B4888),MONTH(B4888),1)</f>
        <v>46113</v>
      </c>
      <c r="H4888" s="24" t="str">
        <f aca="false">INDEX(Customers!$B$2:$B$601,MATCH(C4888,Customers!$A$2:$A$601,0))</f>
        <v>Rift Valley</v>
      </c>
      <c r="I4888" s="43" t="n">
        <f aca="false">ROUND(MIN(INDEX(Assumptions!$D$13:$D$18,MATCH(E4888,Assumptions!$A$13:$A$18,0)),MAX(INDEX(Assumptions!$C$13:$C$18,MATCH(E4888,Assumptions!$A$13:$A$18,0)),INDEX(Assumptions!$B$13:$B$18,MATCH(E4888,Assumptions!$A$13:$A$18,0))*F4888)),2)</f>
        <v>2.5</v>
      </c>
    </row>
    <row r="4889" customFormat="false" ht="15" hidden="false" customHeight="false" outlineLevel="0" collapsed="false">
      <c r="A4889" s="24" t="s">
        <v>5712</v>
      </c>
      <c r="B4889" s="39" t="n">
        <v>46129</v>
      </c>
      <c r="C4889" s="24" t="s">
        <v>600</v>
      </c>
      <c r="D4889" s="24" t="s">
        <v>826</v>
      </c>
      <c r="E4889" s="24" t="s">
        <v>113</v>
      </c>
      <c r="F4889" s="38" t="n">
        <v>250</v>
      </c>
      <c r="G4889" s="42" t="n">
        <f aca="false">DATE(YEAR(B4889),MONTH(B4889),1)</f>
        <v>46113</v>
      </c>
      <c r="H4889" s="24" t="str">
        <f aca="false">INDEX(Customers!$B$2:$B$601,MATCH(C4889,Customers!$A$2:$A$601,0))</f>
        <v>Coast</v>
      </c>
      <c r="I4889" s="43" t="n">
        <f aca="false">ROUND(MIN(INDEX(Assumptions!$D$13:$D$18,MATCH(E4889,Assumptions!$A$13:$A$18,0)),MAX(INDEX(Assumptions!$C$13:$C$18,MATCH(E4889,Assumptions!$A$13:$A$18,0)),INDEX(Assumptions!$B$13:$B$18,MATCH(E4889,Assumptions!$A$13:$A$18,0))*F4889)),2)</f>
        <v>12.5</v>
      </c>
    </row>
    <row r="4890" customFormat="false" ht="15" hidden="false" customHeight="false" outlineLevel="0" collapsed="false">
      <c r="A4890" s="24" t="s">
        <v>5713</v>
      </c>
      <c r="B4890" s="39" t="n">
        <v>46129</v>
      </c>
      <c r="C4890" s="24" t="s">
        <v>601</v>
      </c>
      <c r="D4890" s="24" t="s">
        <v>826</v>
      </c>
      <c r="E4890" s="24" t="s">
        <v>103</v>
      </c>
      <c r="F4890" s="38" t="n">
        <v>65650</v>
      </c>
      <c r="G4890" s="42" t="n">
        <f aca="false">DATE(YEAR(B4890),MONTH(B4890),1)</f>
        <v>46113</v>
      </c>
      <c r="H4890" s="24" t="str">
        <f aca="false">INDEX(Customers!$B$2:$B$601,MATCH(C4890,Customers!$A$2:$A$601,0))</f>
        <v>Nairobi</v>
      </c>
      <c r="I4890" s="43" t="n">
        <f aca="false">ROUND(MIN(INDEX(Assumptions!$D$13:$D$18,MATCH(E4890,Assumptions!$A$13:$A$18,0)),MAX(INDEX(Assumptions!$C$13:$C$18,MATCH(E4890,Assumptions!$A$13:$A$18,0)),INDEX(Assumptions!$B$13:$B$18,MATCH(E4890,Assumptions!$A$13:$A$18,0))*F4890)),2)</f>
        <v>105</v>
      </c>
    </row>
    <row r="4891" customFormat="false" ht="15" hidden="false" customHeight="false" outlineLevel="0" collapsed="false">
      <c r="A4891" s="24" t="s">
        <v>5714</v>
      </c>
      <c r="B4891" s="39" t="n">
        <v>46129</v>
      </c>
      <c r="C4891" s="24" t="s">
        <v>624</v>
      </c>
      <c r="D4891" s="24" t="s">
        <v>164</v>
      </c>
      <c r="E4891" s="24" t="s">
        <v>105</v>
      </c>
      <c r="F4891" s="38" t="n">
        <v>1620</v>
      </c>
      <c r="G4891" s="42" t="n">
        <f aca="false">DATE(YEAR(B4891),MONTH(B4891),1)</f>
        <v>46113</v>
      </c>
      <c r="H4891" s="24" t="str">
        <f aca="false">INDEX(Customers!$B$2:$B$601,MATCH(C4891,Customers!$A$2:$A$601,0))</f>
        <v>Nairobi</v>
      </c>
      <c r="I4891" s="43" t="n">
        <f aca="false">ROUND(MIN(INDEX(Assumptions!$D$13:$D$18,MATCH(E4891,Assumptions!$A$13:$A$18,0)),MAX(INDEX(Assumptions!$C$13:$C$18,MATCH(E4891,Assumptions!$A$13:$A$18,0)),INDEX(Assumptions!$B$13:$B$18,MATCH(E4891,Assumptions!$A$13:$A$18,0))*F4891)),2)</f>
        <v>24.3</v>
      </c>
    </row>
    <row r="4892" customFormat="false" ht="15" hidden="false" customHeight="false" outlineLevel="0" collapsed="false">
      <c r="A4892" s="24" t="s">
        <v>5715</v>
      </c>
      <c r="B4892" s="39" t="n">
        <v>46129</v>
      </c>
      <c r="C4892" s="24" t="s">
        <v>639</v>
      </c>
      <c r="D4892" s="24" t="s">
        <v>156</v>
      </c>
      <c r="E4892" s="24" t="s">
        <v>107</v>
      </c>
      <c r="F4892" s="38" t="n">
        <v>2460</v>
      </c>
      <c r="G4892" s="42" t="n">
        <f aca="false">DATE(YEAR(B4892),MONTH(B4892),1)</f>
        <v>46113</v>
      </c>
      <c r="H4892" s="24" t="str">
        <f aca="false">INDEX(Customers!$B$2:$B$601,MATCH(C4892,Customers!$A$2:$A$601,0))</f>
        <v>Nairobi</v>
      </c>
      <c r="I4892" s="43" t="n">
        <f aca="false">ROUND(MIN(INDEX(Assumptions!$D$13:$D$18,MATCH(E4892,Assumptions!$A$13:$A$18,0)),MAX(INDEX(Assumptions!$C$13:$C$18,MATCH(E4892,Assumptions!$A$13:$A$18,0)),INDEX(Assumptions!$B$13:$B$18,MATCH(E4892,Assumptions!$A$13:$A$18,0))*F4892)),2)</f>
        <v>0</v>
      </c>
    </row>
    <row r="4893" customFormat="false" ht="15" hidden="false" customHeight="false" outlineLevel="0" collapsed="false">
      <c r="A4893" s="24" t="s">
        <v>5716</v>
      </c>
      <c r="B4893" s="39" t="n">
        <v>46129</v>
      </c>
      <c r="C4893" s="24" t="s">
        <v>650</v>
      </c>
      <c r="D4893" s="24" t="s">
        <v>826</v>
      </c>
      <c r="E4893" s="24" t="s">
        <v>109</v>
      </c>
      <c r="F4893" s="38" t="n">
        <v>12530</v>
      </c>
      <c r="G4893" s="42" t="n">
        <f aca="false">DATE(YEAR(B4893),MONTH(B4893),1)</f>
        <v>46113</v>
      </c>
      <c r="H4893" s="24" t="str">
        <f aca="false">INDEX(Customers!$B$2:$B$601,MATCH(C4893,Customers!$A$2:$A$601,0))</f>
        <v>Eastern</v>
      </c>
      <c r="I4893" s="43" t="n">
        <f aca="false">ROUND(MIN(INDEX(Assumptions!$D$13:$D$18,MATCH(E4893,Assumptions!$A$13:$A$18,0)),MAX(INDEX(Assumptions!$C$13:$C$18,MATCH(E4893,Assumptions!$A$13:$A$18,0)),INDEX(Assumptions!$B$13:$B$18,MATCH(E4893,Assumptions!$A$13:$A$18,0))*F4893)),2)</f>
        <v>40</v>
      </c>
    </row>
    <row r="4894" customFormat="false" ht="15" hidden="false" customHeight="false" outlineLevel="0" collapsed="false">
      <c r="A4894" s="24" t="s">
        <v>5717</v>
      </c>
      <c r="B4894" s="39" t="n">
        <v>46129</v>
      </c>
      <c r="C4894" s="24" t="s">
        <v>661</v>
      </c>
      <c r="D4894" s="24" t="s">
        <v>191</v>
      </c>
      <c r="E4894" s="24" t="s">
        <v>105</v>
      </c>
      <c r="F4894" s="38" t="n">
        <v>6120</v>
      </c>
      <c r="G4894" s="42" t="n">
        <f aca="false">DATE(YEAR(B4894),MONTH(B4894),1)</f>
        <v>46113</v>
      </c>
      <c r="H4894" s="24" t="str">
        <f aca="false">INDEX(Customers!$B$2:$B$601,MATCH(C4894,Customers!$A$2:$A$601,0))</f>
        <v>Coast</v>
      </c>
      <c r="I4894" s="43" t="n">
        <f aca="false">ROUND(MIN(INDEX(Assumptions!$D$13:$D$18,MATCH(E4894,Assumptions!$A$13:$A$18,0)),MAX(INDEX(Assumptions!$C$13:$C$18,MATCH(E4894,Assumptions!$A$13:$A$18,0)),INDEX(Assumptions!$B$13:$B$18,MATCH(E4894,Assumptions!$A$13:$A$18,0))*F4894)),2)</f>
        <v>91.8</v>
      </c>
    </row>
    <row r="4895" customFormat="false" ht="15" hidden="false" customHeight="false" outlineLevel="0" collapsed="false">
      <c r="A4895" s="24" t="s">
        <v>5718</v>
      </c>
      <c r="B4895" s="39" t="n">
        <v>46129</v>
      </c>
      <c r="C4895" s="24" t="s">
        <v>664</v>
      </c>
      <c r="D4895" s="24" t="s">
        <v>826</v>
      </c>
      <c r="E4895" s="24" t="s">
        <v>103</v>
      </c>
      <c r="F4895" s="38" t="n">
        <v>370</v>
      </c>
      <c r="G4895" s="42" t="n">
        <f aca="false">DATE(YEAR(B4895),MONTH(B4895),1)</f>
        <v>46113</v>
      </c>
      <c r="H4895" s="24" t="str">
        <f aca="false">INDEX(Customers!$B$2:$B$601,MATCH(C4895,Customers!$A$2:$A$601,0))</f>
        <v>Rift Valley</v>
      </c>
      <c r="I4895" s="43" t="n">
        <f aca="false">ROUND(MIN(INDEX(Assumptions!$D$13:$D$18,MATCH(E4895,Assumptions!$A$13:$A$18,0)),MAX(INDEX(Assumptions!$C$13:$C$18,MATCH(E4895,Assumptions!$A$13:$A$18,0)),INDEX(Assumptions!$B$13:$B$18,MATCH(E4895,Assumptions!$A$13:$A$18,0))*F4895)),2)</f>
        <v>5</v>
      </c>
    </row>
    <row r="4896" customFormat="false" ht="15" hidden="false" customHeight="false" outlineLevel="0" collapsed="false">
      <c r="A4896" s="24" t="s">
        <v>5719</v>
      </c>
      <c r="B4896" s="39" t="n">
        <v>46129</v>
      </c>
      <c r="C4896" s="24" t="s">
        <v>729</v>
      </c>
      <c r="D4896" s="24" t="s">
        <v>826</v>
      </c>
      <c r="E4896" s="24" t="s">
        <v>113</v>
      </c>
      <c r="F4896" s="38" t="n">
        <v>50</v>
      </c>
      <c r="G4896" s="42" t="n">
        <f aca="false">DATE(YEAR(B4896),MONTH(B4896),1)</f>
        <v>46113</v>
      </c>
      <c r="H4896" s="24" t="str">
        <f aca="false">INDEX(Customers!$B$2:$B$601,MATCH(C4896,Customers!$A$2:$A$601,0))</f>
        <v>Central</v>
      </c>
      <c r="I4896" s="43" t="n">
        <f aca="false">ROUND(MIN(INDEX(Assumptions!$D$13:$D$18,MATCH(E4896,Assumptions!$A$13:$A$18,0)),MAX(INDEX(Assumptions!$C$13:$C$18,MATCH(E4896,Assumptions!$A$13:$A$18,0)),INDEX(Assumptions!$B$13:$B$18,MATCH(E4896,Assumptions!$A$13:$A$18,0))*F4896)),2)</f>
        <v>2.5</v>
      </c>
    </row>
    <row r="4897" customFormat="false" ht="15" hidden="false" customHeight="false" outlineLevel="0" collapsed="false">
      <c r="A4897" s="24" t="s">
        <v>5720</v>
      </c>
      <c r="B4897" s="39" t="n">
        <v>46129</v>
      </c>
      <c r="C4897" s="24" t="s">
        <v>734</v>
      </c>
      <c r="D4897" s="24" t="s">
        <v>826</v>
      </c>
      <c r="E4897" s="24" t="s">
        <v>103</v>
      </c>
      <c r="F4897" s="38" t="n">
        <v>720</v>
      </c>
      <c r="G4897" s="42" t="n">
        <f aca="false">DATE(YEAR(B4897),MONTH(B4897),1)</f>
        <v>46113</v>
      </c>
      <c r="H4897" s="24" t="str">
        <f aca="false">INDEX(Customers!$B$2:$B$601,MATCH(C4897,Customers!$A$2:$A$601,0))</f>
        <v>Nairobi</v>
      </c>
      <c r="I4897" s="43" t="n">
        <f aca="false">ROUND(MIN(INDEX(Assumptions!$D$13:$D$18,MATCH(E4897,Assumptions!$A$13:$A$18,0)),MAX(INDEX(Assumptions!$C$13:$C$18,MATCH(E4897,Assumptions!$A$13:$A$18,0)),INDEX(Assumptions!$B$13:$B$18,MATCH(E4897,Assumptions!$A$13:$A$18,0))*F4897)),2)</f>
        <v>7.2</v>
      </c>
    </row>
    <row r="4898" customFormat="false" ht="15" hidden="false" customHeight="false" outlineLevel="0" collapsed="false">
      <c r="A4898" s="24" t="s">
        <v>5721</v>
      </c>
      <c r="B4898" s="39" t="n">
        <v>46129</v>
      </c>
      <c r="C4898" s="24" t="s">
        <v>738</v>
      </c>
      <c r="D4898" s="24" t="s">
        <v>826</v>
      </c>
      <c r="E4898" s="24" t="s">
        <v>111</v>
      </c>
      <c r="F4898" s="38" t="n">
        <v>100</v>
      </c>
      <c r="G4898" s="42" t="n">
        <f aca="false">DATE(YEAR(B4898),MONTH(B4898),1)</f>
        <v>46113</v>
      </c>
      <c r="H4898" s="24" t="str">
        <f aca="false">INDEX(Customers!$B$2:$B$601,MATCH(C4898,Customers!$A$2:$A$601,0))</f>
        <v>Rift Valley</v>
      </c>
      <c r="I4898" s="43" t="n">
        <f aca="false">ROUND(MIN(INDEX(Assumptions!$D$13:$D$18,MATCH(E4898,Assumptions!$A$13:$A$18,0)),MAX(INDEX(Assumptions!$C$13:$C$18,MATCH(E4898,Assumptions!$A$13:$A$18,0)),INDEX(Assumptions!$B$13:$B$18,MATCH(E4898,Assumptions!$A$13:$A$18,0))*F4898)),2)</f>
        <v>4</v>
      </c>
    </row>
    <row r="4899" customFormat="false" ht="15" hidden="false" customHeight="false" outlineLevel="0" collapsed="false">
      <c r="A4899" s="24" t="s">
        <v>5722</v>
      </c>
      <c r="B4899" s="39" t="n">
        <v>46129</v>
      </c>
      <c r="C4899" s="24" t="s">
        <v>790</v>
      </c>
      <c r="D4899" s="24" t="s">
        <v>205</v>
      </c>
      <c r="E4899" s="24" t="s">
        <v>107</v>
      </c>
      <c r="F4899" s="38" t="n">
        <v>35240</v>
      </c>
      <c r="G4899" s="42" t="n">
        <f aca="false">DATE(YEAR(B4899),MONTH(B4899),1)</f>
        <v>46113</v>
      </c>
      <c r="H4899" s="24" t="str">
        <f aca="false">INDEX(Customers!$B$2:$B$601,MATCH(C4899,Customers!$A$2:$A$601,0))</f>
        <v>Eastern</v>
      </c>
      <c r="I4899" s="43" t="n">
        <f aca="false">ROUND(MIN(INDEX(Assumptions!$D$13:$D$18,MATCH(E4899,Assumptions!$A$13:$A$18,0)),MAX(INDEX(Assumptions!$C$13:$C$18,MATCH(E4899,Assumptions!$A$13:$A$18,0)),INDEX(Assumptions!$B$13:$B$18,MATCH(E4899,Assumptions!$A$13:$A$18,0))*F4899)),2)</f>
        <v>0</v>
      </c>
    </row>
    <row r="4900" customFormat="false" ht="15" hidden="false" customHeight="false" outlineLevel="0" collapsed="false">
      <c r="A4900" s="24" t="s">
        <v>5723</v>
      </c>
      <c r="B4900" s="39" t="n">
        <v>46130</v>
      </c>
      <c r="C4900" s="24" t="s">
        <v>219</v>
      </c>
      <c r="D4900" s="24" t="s">
        <v>173</v>
      </c>
      <c r="E4900" s="24" t="s">
        <v>105</v>
      </c>
      <c r="F4900" s="38" t="n">
        <v>4050</v>
      </c>
      <c r="G4900" s="42" t="n">
        <f aca="false">DATE(YEAR(B4900),MONTH(B4900),1)</f>
        <v>46113</v>
      </c>
      <c r="H4900" s="24" t="str">
        <f aca="false">INDEX(Customers!$B$2:$B$601,MATCH(C4900,Customers!$A$2:$A$601,0))</f>
        <v>Rift Valley</v>
      </c>
      <c r="I4900" s="43" t="n">
        <f aca="false">ROUND(MIN(INDEX(Assumptions!$D$13:$D$18,MATCH(E4900,Assumptions!$A$13:$A$18,0)),MAX(INDEX(Assumptions!$C$13:$C$18,MATCH(E4900,Assumptions!$A$13:$A$18,0)),INDEX(Assumptions!$B$13:$B$18,MATCH(E4900,Assumptions!$A$13:$A$18,0))*F4900)),2)</f>
        <v>60.75</v>
      </c>
    </row>
    <row r="4901" customFormat="false" ht="15" hidden="false" customHeight="false" outlineLevel="0" collapsed="false">
      <c r="A4901" s="24" t="s">
        <v>5724</v>
      </c>
      <c r="B4901" s="39" t="n">
        <v>46130</v>
      </c>
      <c r="C4901" s="24" t="s">
        <v>232</v>
      </c>
      <c r="D4901" s="24" t="s">
        <v>826</v>
      </c>
      <c r="E4901" s="24" t="s">
        <v>113</v>
      </c>
      <c r="F4901" s="38" t="n">
        <v>250</v>
      </c>
      <c r="G4901" s="42" t="n">
        <f aca="false">DATE(YEAR(B4901),MONTH(B4901),1)</f>
        <v>46113</v>
      </c>
      <c r="H4901" s="24" t="str">
        <f aca="false">INDEX(Customers!$B$2:$B$601,MATCH(C4901,Customers!$A$2:$A$601,0))</f>
        <v>Coast</v>
      </c>
      <c r="I4901" s="43" t="n">
        <f aca="false">ROUND(MIN(INDEX(Assumptions!$D$13:$D$18,MATCH(E4901,Assumptions!$A$13:$A$18,0)),MAX(INDEX(Assumptions!$C$13:$C$18,MATCH(E4901,Assumptions!$A$13:$A$18,0)),INDEX(Assumptions!$B$13:$B$18,MATCH(E4901,Assumptions!$A$13:$A$18,0))*F4901)),2)</f>
        <v>12.5</v>
      </c>
    </row>
    <row r="4902" customFormat="false" ht="15" hidden="false" customHeight="false" outlineLevel="0" collapsed="false">
      <c r="A4902" s="24" t="s">
        <v>5725</v>
      </c>
      <c r="B4902" s="39" t="n">
        <v>46130</v>
      </c>
      <c r="C4902" s="24" t="s">
        <v>244</v>
      </c>
      <c r="D4902" s="24" t="s">
        <v>826</v>
      </c>
      <c r="E4902" s="24" t="s">
        <v>113</v>
      </c>
      <c r="F4902" s="38" t="n">
        <v>500</v>
      </c>
      <c r="G4902" s="42" t="n">
        <f aca="false">DATE(YEAR(B4902),MONTH(B4902),1)</f>
        <v>46113</v>
      </c>
      <c r="H4902" s="24" t="str">
        <f aca="false">INDEX(Customers!$B$2:$B$601,MATCH(C4902,Customers!$A$2:$A$601,0))</f>
        <v>Nairobi</v>
      </c>
      <c r="I4902" s="43" t="n">
        <f aca="false">ROUND(MIN(INDEX(Assumptions!$D$13:$D$18,MATCH(E4902,Assumptions!$A$13:$A$18,0)),MAX(INDEX(Assumptions!$C$13:$C$18,MATCH(E4902,Assumptions!$A$13:$A$18,0)),INDEX(Assumptions!$B$13:$B$18,MATCH(E4902,Assumptions!$A$13:$A$18,0))*F4902)),2)</f>
        <v>25</v>
      </c>
    </row>
    <row r="4903" customFormat="false" ht="15" hidden="false" customHeight="false" outlineLevel="0" collapsed="false">
      <c r="A4903" s="24" t="s">
        <v>5726</v>
      </c>
      <c r="B4903" s="39" t="n">
        <v>46130</v>
      </c>
      <c r="C4903" s="24" t="s">
        <v>261</v>
      </c>
      <c r="D4903" s="24" t="s">
        <v>826</v>
      </c>
      <c r="E4903" s="24" t="s">
        <v>103</v>
      </c>
      <c r="F4903" s="38" t="n">
        <v>1740</v>
      </c>
      <c r="G4903" s="42" t="n">
        <f aca="false">DATE(YEAR(B4903),MONTH(B4903),1)</f>
        <v>46113</v>
      </c>
      <c r="H4903" s="24" t="str">
        <f aca="false">INDEX(Customers!$B$2:$B$601,MATCH(C4903,Customers!$A$2:$A$601,0))</f>
        <v>Coast</v>
      </c>
      <c r="I4903" s="43" t="n">
        <f aca="false">ROUND(MIN(INDEX(Assumptions!$D$13:$D$18,MATCH(E4903,Assumptions!$A$13:$A$18,0)),MAX(INDEX(Assumptions!$C$13:$C$18,MATCH(E4903,Assumptions!$A$13:$A$18,0)),INDEX(Assumptions!$B$13:$B$18,MATCH(E4903,Assumptions!$A$13:$A$18,0))*F4903)),2)</f>
        <v>17.4</v>
      </c>
    </row>
    <row r="4904" customFormat="false" ht="15" hidden="false" customHeight="false" outlineLevel="0" collapsed="false">
      <c r="A4904" s="24" t="s">
        <v>5727</v>
      </c>
      <c r="B4904" s="39" t="n">
        <v>46130</v>
      </c>
      <c r="C4904" s="24" t="s">
        <v>265</v>
      </c>
      <c r="D4904" s="24" t="s">
        <v>156</v>
      </c>
      <c r="E4904" s="24" t="s">
        <v>105</v>
      </c>
      <c r="F4904" s="38" t="n">
        <v>1530</v>
      </c>
      <c r="G4904" s="42" t="n">
        <f aca="false">DATE(YEAR(B4904),MONTH(B4904),1)</f>
        <v>46113</v>
      </c>
      <c r="H4904" s="24" t="str">
        <f aca="false">INDEX(Customers!$B$2:$B$601,MATCH(C4904,Customers!$A$2:$A$601,0))</f>
        <v>Nairobi</v>
      </c>
      <c r="I4904" s="43" t="n">
        <f aca="false">ROUND(MIN(INDEX(Assumptions!$D$13:$D$18,MATCH(E4904,Assumptions!$A$13:$A$18,0)),MAX(INDEX(Assumptions!$C$13:$C$18,MATCH(E4904,Assumptions!$A$13:$A$18,0)),INDEX(Assumptions!$B$13:$B$18,MATCH(E4904,Assumptions!$A$13:$A$18,0))*F4904)),2)</f>
        <v>22.95</v>
      </c>
    </row>
    <row r="4905" customFormat="false" ht="15" hidden="false" customHeight="false" outlineLevel="0" collapsed="false">
      <c r="A4905" s="24" t="s">
        <v>5728</v>
      </c>
      <c r="B4905" s="39" t="n">
        <v>46130</v>
      </c>
      <c r="C4905" s="24" t="s">
        <v>277</v>
      </c>
      <c r="D4905" s="24" t="s">
        <v>826</v>
      </c>
      <c r="E4905" s="24" t="s">
        <v>113</v>
      </c>
      <c r="F4905" s="38" t="n">
        <v>1000</v>
      </c>
      <c r="G4905" s="42" t="n">
        <f aca="false">DATE(YEAR(B4905),MONTH(B4905),1)</f>
        <v>46113</v>
      </c>
      <c r="H4905" s="24" t="str">
        <f aca="false">INDEX(Customers!$B$2:$B$601,MATCH(C4905,Customers!$A$2:$A$601,0))</f>
        <v>Rift Valley</v>
      </c>
      <c r="I4905" s="43" t="n">
        <f aca="false">ROUND(MIN(INDEX(Assumptions!$D$13:$D$18,MATCH(E4905,Assumptions!$A$13:$A$18,0)),MAX(INDEX(Assumptions!$C$13:$C$18,MATCH(E4905,Assumptions!$A$13:$A$18,0)),INDEX(Assumptions!$B$13:$B$18,MATCH(E4905,Assumptions!$A$13:$A$18,0))*F4905)),2)</f>
        <v>50</v>
      </c>
    </row>
    <row r="4906" customFormat="false" ht="15" hidden="false" customHeight="false" outlineLevel="0" collapsed="false">
      <c r="A4906" s="24" t="s">
        <v>5729</v>
      </c>
      <c r="B4906" s="39" t="n">
        <v>46130</v>
      </c>
      <c r="C4906" s="24" t="s">
        <v>280</v>
      </c>
      <c r="D4906" s="24" t="s">
        <v>826</v>
      </c>
      <c r="E4906" s="24" t="s">
        <v>113</v>
      </c>
      <c r="F4906" s="38" t="n">
        <v>250</v>
      </c>
      <c r="G4906" s="42" t="n">
        <f aca="false">DATE(YEAR(B4906),MONTH(B4906),1)</f>
        <v>46113</v>
      </c>
      <c r="H4906" s="24" t="str">
        <f aca="false">INDEX(Customers!$B$2:$B$601,MATCH(C4906,Customers!$A$2:$A$601,0))</f>
        <v>Western</v>
      </c>
      <c r="I4906" s="43" t="n">
        <f aca="false">ROUND(MIN(INDEX(Assumptions!$D$13:$D$18,MATCH(E4906,Assumptions!$A$13:$A$18,0)),MAX(INDEX(Assumptions!$C$13:$C$18,MATCH(E4906,Assumptions!$A$13:$A$18,0)),INDEX(Assumptions!$B$13:$B$18,MATCH(E4906,Assumptions!$A$13:$A$18,0))*F4906)),2)</f>
        <v>12.5</v>
      </c>
    </row>
    <row r="4907" customFormat="false" ht="15" hidden="false" customHeight="false" outlineLevel="0" collapsed="false">
      <c r="A4907" s="24" t="s">
        <v>5730</v>
      </c>
      <c r="B4907" s="39" t="n">
        <v>46130</v>
      </c>
      <c r="C4907" s="24" t="s">
        <v>282</v>
      </c>
      <c r="D4907" s="24" t="s">
        <v>826</v>
      </c>
      <c r="E4907" s="24" t="s">
        <v>113</v>
      </c>
      <c r="F4907" s="38" t="n">
        <v>500</v>
      </c>
      <c r="G4907" s="42" t="n">
        <f aca="false">DATE(YEAR(B4907),MONTH(B4907),1)</f>
        <v>46113</v>
      </c>
      <c r="H4907" s="24" t="str">
        <f aca="false">INDEX(Customers!$B$2:$B$601,MATCH(C4907,Customers!$A$2:$A$601,0))</f>
        <v>Central</v>
      </c>
      <c r="I4907" s="43" t="n">
        <f aca="false">ROUND(MIN(INDEX(Assumptions!$D$13:$D$18,MATCH(E4907,Assumptions!$A$13:$A$18,0)),MAX(INDEX(Assumptions!$C$13:$C$18,MATCH(E4907,Assumptions!$A$13:$A$18,0)),INDEX(Assumptions!$B$13:$B$18,MATCH(E4907,Assumptions!$A$13:$A$18,0))*F4907)),2)</f>
        <v>25</v>
      </c>
    </row>
    <row r="4908" customFormat="false" ht="15" hidden="false" customHeight="false" outlineLevel="0" collapsed="false">
      <c r="A4908" s="24" t="s">
        <v>5731</v>
      </c>
      <c r="B4908" s="39" t="n">
        <v>46130</v>
      </c>
      <c r="C4908" s="24" t="s">
        <v>295</v>
      </c>
      <c r="D4908" s="24" t="s">
        <v>826</v>
      </c>
      <c r="E4908" s="24" t="s">
        <v>113</v>
      </c>
      <c r="F4908" s="38" t="n">
        <v>250</v>
      </c>
      <c r="G4908" s="42" t="n">
        <f aca="false">DATE(YEAR(B4908),MONTH(B4908),1)</f>
        <v>46113</v>
      </c>
      <c r="H4908" s="24" t="str">
        <f aca="false">INDEX(Customers!$B$2:$B$601,MATCH(C4908,Customers!$A$2:$A$601,0))</f>
        <v>Eastern</v>
      </c>
      <c r="I4908" s="43" t="n">
        <f aca="false">ROUND(MIN(INDEX(Assumptions!$D$13:$D$18,MATCH(E4908,Assumptions!$A$13:$A$18,0)),MAX(INDEX(Assumptions!$C$13:$C$18,MATCH(E4908,Assumptions!$A$13:$A$18,0)),INDEX(Assumptions!$B$13:$B$18,MATCH(E4908,Assumptions!$A$13:$A$18,0))*F4908)),2)</f>
        <v>12.5</v>
      </c>
    </row>
    <row r="4909" customFormat="false" ht="15" hidden="false" customHeight="false" outlineLevel="0" collapsed="false">
      <c r="A4909" s="24" t="s">
        <v>5732</v>
      </c>
      <c r="B4909" s="39" t="n">
        <v>46130</v>
      </c>
      <c r="C4909" s="24" t="s">
        <v>309</v>
      </c>
      <c r="D4909" s="24" t="s">
        <v>173</v>
      </c>
      <c r="E4909" s="24" t="s">
        <v>105</v>
      </c>
      <c r="F4909" s="38" t="n">
        <v>6210</v>
      </c>
      <c r="G4909" s="42" t="n">
        <f aca="false">DATE(YEAR(B4909),MONTH(B4909),1)</f>
        <v>46113</v>
      </c>
      <c r="H4909" s="24" t="str">
        <f aca="false">INDEX(Customers!$B$2:$B$601,MATCH(C4909,Customers!$A$2:$A$601,0))</f>
        <v>Rift Valley</v>
      </c>
      <c r="I4909" s="43" t="n">
        <f aca="false">ROUND(MIN(INDEX(Assumptions!$D$13:$D$18,MATCH(E4909,Assumptions!$A$13:$A$18,0)),MAX(INDEX(Assumptions!$C$13:$C$18,MATCH(E4909,Assumptions!$A$13:$A$18,0)),INDEX(Assumptions!$B$13:$B$18,MATCH(E4909,Assumptions!$A$13:$A$18,0))*F4909)),2)</f>
        <v>93.15</v>
      </c>
    </row>
    <row r="4910" customFormat="false" ht="15" hidden="false" customHeight="false" outlineLevel="0" collapsed="false">
      <c r="A4910" s="24" t="s">
        <v>5733</v>
      </c>
      <c r="B4910" s="39" t="n">
        <v>46130</v>
      </c>
      <c r="C4910" s="24" t="s">
        <v>324</v>
      </c>
      <c r="D4910" s="24" t="s">
        <v>826</v>
      </c>
      <c r="E4910" s="24" t="s">
        <v>111</v>
      </c>
      <c r="F4910" s="38" t="n">
        <v>100</v>
      </c>
      <c r="G4910" s="42" t="n">
        <f aca="false">DATE(YEAR(B4910),MONTH(B4910),1)</f>
        <v>46113</v>
      </c>
      <c r="H4910" s="24" t="str">
        <f aca="false">INDEX(Customers!$B$2:$B$601,MATCH(C4910,Customers!$A$2:$A$601,0))</f>
        <v>Central</v>
      </c>
      <c r="I4910" s="43" t="n">
        <f aca="false">ROUND(MIN(INDEX(Assumptions!$D$13:$D$18,MATCH(E4910,Assumptions!$A$13:$A$18,0)),MAX(INDEX(Assumptions!$C$13:$C$18,MATCH(E4910,Assumptions!$A$13:$A$18,0)),INDEX(Assumptions!$B$13:$B$18,MATCH(E4910,Assumptions!$A$13:$A$18,0))*F4910)),2)</f>
        <v>4</v>
      </c>
    </row>
    <row r="4911" customFormat="false" ht="15" hidden="false" customHeight="false" outlineLevel="0" collapsed="false">
      <c r="A4911" s="24" t="s">
        <v>5734</v>
      </c>
      <c r="B4911" s="39" t="n">
        <v>46130</v>
      </c>
      <c r="C4911" s="24" t="s">
        <v>337</v>
      </c>
      <c r="D4911" s="24" t="s">
        <v>826</v>
      </c>
      <c r="E4911" s="24" t="s">
        <v>109</v>
      </c>
      <c r="F4911" s="38" t="n">
        <v>9330</v>
      </c>
      <c r="G4911" s="42" t="n">
        <f aca="false">DATE(YEAR(B4911),MONTH(B4911),1)</f>
        <v>46113</v>
      </c>
      <c r="H4911" s="24" t="str">
        <f aca="false">INDEX(Customers!$B$2:$B$601,MATCH(C4911,Customers!$A$2:$A$601,0))</f>
        <v>Nairobi</v>
      </c>
      <c r="I4911" s="43" t="n">
        <f aca="false">ROUND(MIN(INDEX(Assumptions!$D$13:$D$18,MATCH(E4911,Assumptions!$A$13:$A$18,0)),MAX(INDEX(Assumptions!$C$13:$C$18,MATCH(E4911,Assumptions!$A$13:$A$18,0)),INDEX(Assumptions!$B$13:$B$18,MATCH(E4911,Assumptions!$A$13:$A$18,0))*F4911)),2)</f>
        <v>37.32</v>
      </c>
    </row>
    <row r="4912" customFormat="false" ht="15" hidden="false" customHeight="false" outlineLevel="0" collapsed="false">
      <c r="A4912" s="24" t="s">
        <v>5735</v>
      </c>
      <c r="B4912" s="39" t="n">
        <v>46130</v>
      </c>
      <c r="C4912" s="24" t="s">
        <v>339</v>
      </c>
      <c r="D4912" s="24" t="s">
        <v>826</v>
      </c>
      <c r="E4912" s="24" t="s">
        <v>109</v>
      </c>
      <c r="F4912" s="38" t="n">
        <v>2850</v>
      </c>
      <c r="G4912" s="42" t="n">
        <f aca="false">DATE(YEAR(B4912),MONTH(B4912),1)</f>
        <v>46113</v>
      </c>
      <c r="H4912" s="24" t="str">
        <f aca="false">INDEX(Customers!$B$2:$B$601,MATCH(C4912,Customers!$A$2:$A$601,0))</f>
        <v>Nairobi</v>
      </c>
      <c r="I4912" s="43" t="n">
        <f aca="false">ROUND(MIN(INDEX(Assumptions!$D$13:$D$18,MATCH(E4912,Assumptions!$A$13:$A$18,0)),MAX(INDEX(Assumptions!$C$13:$C$18,MATCH(E4912,Assumptions!$A$13:$A$18,0)),INDEX(Assumptions!$B$13:$B$18,MATCH(E4912,Assumptions!$A$13:$A$18,0))*F4912)),2)</f>
        <v>11.4</v>
      </c>
    </row>
    <row r="4913" customFormat="false" ht="15" hidden="false" customHeight="false" outlineLevel="0" collapsed="false">
      <c r="A4913" s="24" t="s">
        <v>5736</v>
      </c>
      <c r="B4913" s="39" t="n">
        <v>46130</v>
      </c>
      <c r="C4913" s="24" t="s">
        <v>344</v>
      </c>
      <c r="D4913" s="24" t="s">
        <v>164</v>
      </c>
      <c r="E4913" s="24" t="s">
        <v>105</v>
      </c>
      <c r="F4913" s="38" t="n">
        <v>6050</v>
      </c>
      <c r="G4913" s="42" t="n">
        <f aca="false">DATE(YEAR(B4913),MONTH(B4913),1)</f>
        <v>46113</v>
      </c>
      <c r="H4913" s="24" t="str">
        <f aca="false">INDEX(Customers!$B$2:$B$601,MATCH(C4913,Customers!$A$2:$A$601,0))</f>
        <v>Central</v>
      </c>
      <c r="I4913" s="43" t="n">
        <f aca="false">ROUND(MIN(INDEX(Assumptions!$D$13:$D$18,MATCH(E4913,Assumptions!$A$13:$A$18,0)),MAX(INDEX(Assumptions!$C$13:$C$18,MATCH(E4913,Assumptions!$A$13:$A$18,0)),INDEX(Assumptions!$B$13:$B$18,MATCH(E4913,Assumptions!$A$13:$A$18,0))*F4913)),2)</f>
        <v>90.75</v>
      </c>
    </row>
    <row r="4914" customFormat="false" ht="15" hidden="false" customHeight="false" outlineLevel="0" collapsed="false">
      <c r="A4914" s="24" t="s">
        <v>5737</v>
      </c>
      <c r="B4914" s="39" t="n">
        <v>46130</v>
      </c>
      <c r="C4914" s="24" t="s">
        <v>361</v>
      </c>
      <c r="D4914" s="24" t="s">
        <v>826</v>
      </c>
      <c r="E4914" s="24" t="s">
        <v>109</v>
      </c>
      <c r="F4914" s="38" t="n">
        <v>4170</v>
      </c>
      <c r="G4914" s="42" t="n">
        <f aca="false">DATE(YEAR(B4914),MONTH(B4914),1)</f>
        <v>46113</v>
      </c>
      <c r="H4914" s="24" t="str">
        <f aca="false">INDEX(Customers!$B$2:$B$601,MATCH(C4914,Customers!$A$2:$A$601,0))</f>
        <v>Rift Valley</v>
      </c>
      <c r="I4914" s="43" t="n">
        <f aca="false">ROUND(MIN(INDEX(Assumptions!$D$13:$D$18,MATCH(E4914,Assumptions!$A$13:$A$18,0)),MAX(INDEX(Assumptions!$C$13:$C$18,MATCH(E4914,Assumptions!$A$13:$A$18,0)),INDEX(Assumptions!$B$13:$B$18,MATCH(E4914,Assumptions!$A$13:$A$18,0))*F4914)),2)</f>
        <v>16.68</v>
      </c>
    </row>
    <row r="4915" customFormat="false" ht="15" hidden="false" customHeight="false" outlineLevel="0" collapsed="false">
      <c r="A4915" s="24" t="s">
        <v>5738</v>
      </c>
      <c r="B4915" s="39" t="n">
        <v>46130</v>
      </c>
      <c r="C4915" s="24" t="s">
        <v>384</v>
      </c>
      <c r="D4915" s="24" t="s">
        <v>826</v>
      </c>
      <c r="E4915" s="24" t="s">
        <v>111</v>
      </c>
      <c r="F4915" s="38" t="n">
        <v>20</v>
      </c>
      <c r="G4915" s="42" t="n">
        <f aca="false">DATE(YEAR(B4915),MONTH(B4915),1)</f>
        <v>46113</v>
      </c>
      <c r="H4915" s="24" t="str">
        <f aca="false">INDEX(Customers!$B$2:$B$601,MATCH(C4915,Customers!$A$2:$A$601,0))</f>
        <v>Western</v>
      </c>
      <c r="I4915" s="43" t="n">
        <f aca="false">ROUND(MIN(INDEX(Assumptions!$D$13:$D$18,MATCH(E4915,Assumptions!$A$13:$A$18,0)),MAX(INDEX(Assumptions!$C$13:$C$18,MATCH(E4915,Assumptions!$A$13:$A$18,0)),INDEX(Assumptions!$B$13:$B$18,MATCH(E4915,Assumptions!$A$13:$A$18,0))*F4915)),2)</f>
        <v>0.8</v>
      </c>
    </row>
    <row r="4916" customFormat="false" ht="15" hidden="false" customHeight="false" outlineLevel="0" collapsed="false">
      <c r="A4916" s="24" t="s">
        <v>5739</v>
      </c>
      <c r="B4916" s="39" t="n">
        <v>46130</v>
      </c>
      <c r="C4916" s="24" t="s">
        <v>390</v>
      </c>
      <c r="D4916" s="24" t="s">
        <v>826</v>
      </c>
      <c r="E4916" s="24" t="s">
        <v>103</v>
      </c>
      <c r="F4916" s="38" t="n">
        <v>2030</v>
      </c>
      <c r="G4916" s="42" t="n">
        <f aca="false">DATE(YEAR(B4916),MONTH(B4916),1)</f>
        <v>46113</v>
      </c>
      <c r="H4916" s="24" t="str">
        <f aca="false">INDEX(Customers!$B$2:$B$601,MATCH(C4916,Customers!$A$2:$A$601,0))</f>
        <v>Rift Valley</v>
      </c>
      <c r="I4916" s="43" t="n">
        <f aca="false">ROUND(MIN(INDEX(Assumptions!$D$13:$D$18,MATCH(E4916,Assumptions!$A$13:$A$18,0)),MAX(INDEX(Assumptions!$C$13:$C$18,MATCH(E4916,Assumptions!$A$13:$A$18,0)),INDEX(Assumptions!$B$13:$B$18,MATCH(E4916,Assumptions!$A$13:$A$18,0))*F4916)),2)</f>
        <v>20.3</v>
      </c>
    </row>
    <row r="4917" customFormat="false" ht="15" hidden="false" customHeight="false" outlineLevel="0" collapsed="false">
      <c r="A4917" s="24" t="s">
        <v>5740</v>
      </c>
      <c r="B4917" s="39" t="n">
        <v>46130</v>
      </c>
      <c r="C4917" s="24" t="s">
        <v>393</v>
      </c>
      <c r="D4917" s="24" t="s">
        <v>182</v>
      </c>
      <c r="E4917" s="24" t="s">
        <v>105</v>
      </c>
      <c r="F4917" s="38" t="n">
        <v>3260</v>
      </c>
      <c r="G4917" s="42" t="n">
        <f aca="false">DATE(YEAR(B4917),MONTH(B4917),1)</f>
        <v>46113</v>
      </c>
      <c r="H4917" s="24" t="str">
        <f aca="false">INDEX(Customers!$B$2:$B$601,MATCH(C4917,Customers!$A$2:$A$601,0))</f>
        <v>Rift Valley</v>
      </c>
      <c r="I4917" s="43" t="n">
        <f aca="false">ROUND(MIN(INDEX(Assumptions!$D$13:$D$18,MATCH(E4917,Assumptions!$A$13:$A$18,0)),MAX(INDEX(Assumptions!$C$13:$C$18,MATCH(E4917,Assumptions!$A$13:$A$18,0)),INDEX(Assumptions!$B$13:$B$18,MATCH(E4917,Assumptions!$A$13:$A$18,0))*F4917)),2)</f>
        <v>48.9</v>
      </c>
    </row>
    <row r="4918" customFormat="false" ht="15" hidden="false" customHeight="false" outlineLevel="0" collapsed="false">
      <c r="A4918" s="24" t="s">
        <v>5741</v>
      </c>
      <c r="B4918" s="39" t="n">
        <v>46130</v>
      </c>
      <c r="C4918" s="24" t="s">
        <v>423</v>
      </c>
      <c r="D4918" s="24" t="s">
        <v>826</v>
      </c>
      <c r="E4918" s="24" t="s">
        <v>109</v>
      </c>
      <c r="F4918" s="38" t="n">
        <v>1120</v>
      </c>
      <c r="G4918" s="42" t="n">
        <f aca="false">DATE(YEAR(B4918),MONTH(B4918),1)</f>
        <v>46113</v>
      </c>
      <c r="H4918" s="24" t="str">
        <f aca="false">INDEX(Customers!$B$2:$B$601,MATCH(C4918,Customers!$A$2:$A$601,0))</f>
        <v>Nairobi</v>
      </c>
      <c r="I4918" s="43" t="n">
        <f aca="false">ROUND(MIN(INDEX(Assumptions!$D$13:$D$18,MATCH(E4918,Assumptions!$A$13:$A$18,0)),MAX(INDEX(Assumptions!$C$13:$C$18,MATCH(E4918,Assumptions!$A$13:$A$18,0)),INDEX(Assumptions!$B$13:$B$18,MATCH(E4918,Assumptions!$A$13:$A$18,0))*F4918)),2)</f>
        <v>4.48</v>
      </c>
    </row>
    <row r="4919" customFormat="false" ht="15" hidden="false" customHeight="false" outlineLevel="0" collapsed="false">
      <c r="A4919" s="24" t="s">
        <v>5742</v>
      </c>
      <c r="B4919" s="39" t="n">
        <v>46130</v>
      </c>
      <c r="C4919" s="24" t="s">
        <v>427</v>
      </c>
      <c r="D4919" s="24" t="s">
        <v>162</v>
      </c>
      <c r="E4919" s="24" t="s">
        <v>105</v>
      </c>
      <c r="F4919" s="38" t="n">
        <v>11050</v>
      </c>
      <c r="G4919" s="42" t="n">
        <f aca="false">DATE(YEAR(B4919),MONTH(B4919),1)</f>
        <v>46113</v>
      </c>
      <c r="H4919" s="24" t="str">
        <f aca="false">INDEX(Customers!$B$2:$B$601,MATCH(C4919,Customers!$A$2:$A$601,0))</f>
        <v>Nairobi</v>
      </c>
      <c r="I4919" s="43" t="n">
        <f aca="false">ROUND(MIN(INDEX(Assumptions!$D$13:$D$18,MATCH(E4919,Assumptions!$A$13:$A$18,0)),MAX(INDEX(Assumptions!$C$13:$C$18,MATCH(E4919,Assumptions!$A$13:$A$18,0)),INDEX(Assumptions!$B$13:$B$18,MATCH(E4919,Assumptions!$A$13:$A$18,0))*F4919)),2)</f>
        <v>165.75</v>
      </c>
    </row>
    <row r="4920" customFormat="false" ht="15" hidden="false" customHeight="false" outlineLevel="0" collapsed="false">
      <c r="A4920" s="24" t="s">
        <v>5743</v>
      </c>
      <c r="B4920" s="39" t="n">
        <v>46130</v>
      </c>
      <c r="C4920" s="24" t="s">
        <v>427</v>
      </c>
      <c r="D4920" s="24" t="s">
        <v>826</v>
      </c>
      <c r="E4920" s="24" t="s">
        <v>113</v>
      </c>
      <c r="F4920" s="38" t="n">
        <v>1000</v>
      </c>
      <c r="G4920" s="42" t="n">
        <f aca="false">DATE(YEAR(B4920),MONTH(B4920),1)</f>
        <v>46113</v>
      </c>
      <c r="H4920" s="24" t="str">
        <f aca="false">INDEX(Customers!$B$2:$B$601,MATCH(C4920,Customers!$A$2:$A$601,0))</f>
        <v>Nairobi</v>
      </c>
      <c r="I4920" s="43" t="n">
        <f aca="false">ROUND(MIN(INDEX(Assumptions!$D$13:$D$18,MATCH(E4920,Assumptions!$A$13:$A$18,0)),MAX(INDEX(Assumptions!$C$13:$C$18,MATCH(E4920,Assumptions!$A$13:$A$18,0)),INDEX(Assumptions!$B$13:$B$18,MATCH(E4920,Assumptions!$A$13:$A$18,0))*F4920)),2)</f>
        <v>50</v>
      </c>
    </row>
    <row r="4921" customFormat="false" ht="15" hidden="false" customHeight="false" outlineLevel="0" collapsed="false">
      <c r="A4921" s="24" t="s">
        <v>5744</v>
      </c>
      <c r="B4921" s="39" t="n">
        <v>46130</v>
      </c>
      <c r="C4921" s="24" t="s">
        <v>433</v>
      </c>
      <c r="D4921" s="24" t="s">
        <v>826</v>
      </c>
      <c r="E4921" s="24" t="s">
        <v>113</v>
      </c>
      <c r="F4921" s="38" t="n">
        <v>250</v>
      </c>
      <c r="G4921" s="42" t="n">
        <f aca="false">DATE(YEAR(B4921),MONTH(B4921),1)</f>
        <v>46113</v>
      </c>
      <c r="H4921" s="24" t="str">
        <f aca="false">INDEX(Customers!$B$2:$B$601,MATCH(C4921,Customers!$A$2:$A$601,0))</f>
        <v>Nairobi</v>
      </c>
      <c r="I4921" s="43" t="n">
        <f aca="false">ROUND(MIN(INDEX(Assumptions!$D$13:$D$18,MATCH(E4921,Assumptions!$A$13:$A$18,0)),MAX(INDEX(Assumptions!$C$13:$C$18,MATCH(E4921,Assumptions!$A$13:$A$18,0)),INDEX(Assumptions!$B$13:$B$18,MATCH(E4921,Assumptions!$A$13:$A$18,0))*F4921)),2)</f>
        <v>12.5</v>
      </c>
    </row>
    <row r="4922" customFormat="false" ht="15" hidden="false" customHeight="false" outlineLevel="0" collapsed="false">
      <c r="A4922" s="24" t="s">
        <v>5745</v>
      </c>
      <c r="B4922" s="39" t="n">
        <v>46130</v>
      </c>
      <c r="C4922" s="24" t="s">
        <v>515</v>
      </c>
      <c r="D4922" s="24" t="s">
        <v>826</v>
      </c>
      <c r="E4922" s="24" t="s">
        <v>109</v>
      </c>
      <c r="F4922" s="38" t="n">
        <v>3120</v>
      </c>
      <c r="G4922" s="42" t="n">
        <f aca="false">DATE(YEAR(B4922),MONTH(B4922),1)</f>
        <v>46113</v>
      </c>
      <c r="H4922" s="24" t="str">
        <f aca="false">INDEX(Customers!$B$2:$B$601,MATCH(C4922,Customers!$A$2:$A$601,0))</f>
        <v>Western</v>
      </c>
      <c r="I4922" s="43" t="n">
        <f aca="false">ROUND(MIN(INDEX(Assumptions!$D$13:$D$18,MATCH(E4922,Assumptions!$A$13:$A$18,0)),MAX(INDEX(Assumptions!$C$13:$C$18,MATCH(E4922,Assumptions!$A$13:$A$18,0)),INDEX(Assumptions!$B$13:$B$18,MATCH(E4922,Assumptions!$A$13:$A$18,0))*F4922)),2)</f>
        <v>12.48</v>
      </c>
    </row>
    <row r="4923" customFormat="false" ht="15" hidden="false" customHeight="false" outlineLevel="0" collapsed="false">
      <c r="A4923" s="24" t="s">
        <v>5746</v>
      </c>
      <c r="B4923" s="39" t="n">
        <v>46130</v>
      </c>
      <c r="C4923" s="24" t="s">
        <v>516</v>
      </c>
      <c r="D4923" s="24" t="s">
        <v>826</v>
      </c>
      <c r="E4923" s="24" t="s">
        <v>103</v>
      </c>
      <c r="F4923" s="38" t="n">
        <v>1940</v>
      </c>
      <c r="G4923" s="42" t="n">
        <f aca="false">DATE(YEAR(B4923),MONTH(B4923),1)</f>
        <v>46113</v>
      </c>
      <c r="H4923" s="24" t="str">
        <f aca="false">INDEX(Customers!$B$2:$B$601,MATCH(C4923,Customers!$A$2:$A$601,0))</f>
        <v>Rift Valley</v>
      </c>
      <c r="I4923" s="43" t="n">
        <f aca="false">ROUND(MIN(INDEX(Assumptions!$D$13:$D$18,MATCH(E4923,Assumptions!$A$13:$A$18,0)),MAX(INDEX(Assumptions!$C$13:$C$18,MATCH(E4923,Assumptions!$A$13:$A$18,0)),INDEX(Assumptions!$B$13:$B$18,MATCH(E4923,Assumptions!$A$13:$A$18,0))*F4923)),2)</f>
        <v>19.4</v>
      </c>
    </row>
    <row r="4924" customFormat="false" ht="15" hidden="false" customHeight="false" outlineLevel="0" collapsed="false">
      <c r="A4924" s="24" t="s">
        <v>5747</v>
      </c>
      <c r="B4924" s="39" t="n">
        <v>46130</v>
      </c>
      <c r="C4924" s="24" t="s">
        <v>520</v>
      </c>
      <c r="D4924" s="24" t="s">
        <v>826</v>
      </c>
      <c r="E4924" s="24" t="s">
        <v>109</v>
      </c>
      <c r="F4924" s="38" t="n">
        <v>4930</v>
      </c>
      <c r="G4924" s="42" t="n">
        <f aca="false">DATE(YEAR(B4924),MONTH(B4924),1)</f>
        <v>46113</v>
      </c>
      <c r="H4924" s="24" t="str">
        <f aca="false">INDEX(Customers!$B$2:$B$601,MATCH(C4924,Customers!$A$2:$A$601,0))</f>
        <v>Coast</v>
      </c>
      <c r="I4924" s="43" t="n">
        <f aca="false">ROUND(MIN(INDEX(Assumptions!$D$13:$D$18,MATCH(E4924,Assumptions!$A$13:$A$18,0)),MAX(INDEX(Assumptions!$C$13:$C$18,MATCH(E4924,Assumptions!$A$13:$A$18,0)),INDEX(Assumptions!$B$13:$B$18,MATCH(E4924,Assumptions!$A$13:$A$18,0))*F4924)),2)</f>
        <v>19.72</v>
      </c>
    </row>
    <row r="4925" customFormat="false" ht="15" hidden="false" customHeight="false" outlineLevel="0" collapsed="false">
      <c r="A4925" s="24" t="s">
        <v>5748</v>
      </c>
      <c r="B4925" s="39" t="n">
        <v>46130</v>
      </c>
      <c r="C4925" s="24" t="s">
        <v>543</v>
      </c>
      <c r="D4925" s="24" t="s">
        <v>826</v>
      </c>
      <c r="E4925" s="24" t="s">
        <v>103</v>
      </c>
      <c r="F4925" s="38" t="n">
        <v>4840</v>
      </c>
      <c r="G4925" s="42" t="n">
        <f aca="false">DATE(YEAR(B4925),MONTH(B4925),1)</f>
        <v>46113</v>
      </c>
      <c r="H4925" s="24" t="str">
        <f aca="false">INDEX(Customers!$B$2:$B$601,MATCH(C4925,Customers!$A$2:$A$601,0))</f>
        <v>Central</v>
      </c>
      <c r="I4925" s="43" t="n">
        <f aca="false">ROUND(MIN(INDEX(Assumptions!$D$13:$D$18,MATCH(E4925,Assumptions!$A$13:$A$18,0)),MAX(INDEX(Assumptions!$C$13:$C$18,MATCH(E4925,Assumptions!$A$13:$A$18,0)),INDEX(Assumptions!$B$13:$B$18,MATCH(E4925,Assumptions!$A$13:$A$18,0))*F4925)),2)</f>
        <v>48.4</v>
      </c>
    </row>
    <row r="4926" customFormat="false" ht="15" hidden="false" customHeight="false" outlineLevel="0" collapsed="false">
      <c r="A4926" s="24" t="s">
        <v>5749</v>
      </c>
      <c r="B4926" s="39" t="n">
        <v>46130</v>
      </c>
      <c r="C4926" s="24" t="s">
        <v>548</v>
      </c>
      <c r="D4926" s="24" t="s">
        <v>175</v>
      </c>
      <c r="E4926" s="24" t="s">
        <v>107</v>
      </c>
      <c r="F4926" s="38" t="n">
        <v>510</v>
      </c>
      <c r="G4926" s="42" t="n">
        <f aca="false">DATE(YEAR(B4926),MONTH(B4926),1)</f>
        <v>46113</v>
      </c>
      <c r="H4926" s="24" t="str">
        <f aca="false">INDEX(Customers!$B$2:$B$601,MATCH(C4926,Customers!$A$2:$A$601,0))</f>
        <v>Rift Valley</v>
      </c>
      <c r="I4926" s="43" t="n">
        <f aca="false">ROUND(MIN(INDEX(Assumptions!$D$13:$D$18,MATCH(E4926,Assumptions!$A$13:$A$18,0)),MAX(INDEX(Assumptions!$C$13:$C$18,MATCH(E4926,Assumptions!$A$13:$A$18,0)),INDEX(Assumptions!$B$13:$B$18,MATCH(E4926,Assumptions!$A$13:$A$18,0))*F4926)),2)</f>
        <v>0</v>
      </c>
    </row>
    <row r="4927" customFormat="false" ht="15" hidden="false" customHeight="false" outlineLevel="0" collapsed="false">
      <c r="A4927" s="24" t="s">
        <v>5750</v>
      </c>
      <c r="B4927" s="39" t="n">
        <v>46130</v>
      </c>
      <c r="C4927" s="24" t="s">
        <v>552</v>
      </c>
      <c r="D4927" s="24" t="s">
        <v>206</v>
      </c>
      <c r="E4927" s="24" t="s">
        <v>105</v>
      </c>
      <c r="F4927" s="38" t="n">
        <v>6990</v>
      </c>
      <c r="G4927" s="42" t="n">
        <f aca="false">DATE(YEAR(B4927),MONTH(B4927),1)</f>
        <v>46113</v>
      </c>
      <c r="H4927" s="24" t="str">
        <f aca="false">INDEX(Customers!$B$2:$B$601,MATCH(C4927,Customers!$A$2:$A$601,0))</f>
        <v>Eastern</v>
      </c>
      <c r="I4927" s="43" t="n">
        <f aca="false">ROUND(MIN(INDEX(Assumptions!$D$13:$D$18,MATCH(E4927,Assumptions!$A$13:$A$18,0)),MAX(INDEX(Assumptions!$C$13:$C$18,MATCH(E4927,Assumptions!$A$13:$A$18,0)),INDEX(Assumptions!$B$13:$B$18,MATCH(E4927,Assumptions!$A$13:$A$18,0))*F4927)),2)</f>
        <v>104.85</v>
      </c>
    </row>
    <row r="4928" customFormat="false" ht="15" hidden="false" customHeight="false" outlineLevel="0" collapsed="false">
      <c r="A4928" s="24" t="s">
        <v>5751</v>
      </c>
      <c r="B4928" s="39" t="n">
        <v>46130</v>
      </c>
      <c r="C4928" s="24" t="s">
        <v>556</v>
      </c>
      <c r="D4928" s="24" t="s">
        <v>826</v>
      </c>
      <c r="E4928" s="24" t="s">
        <v>109</v>
      </c>
      <c r="F4928" s="38" t="n">
        <v>11350</v>
      </c>
      <c r="G4928" s="42" t="n">
        <f aca="false">DATE(YEAR(B4928),MONTH(B4928),1)</f>
        <v>46113</v>
      </c>
      <c r="H4928" s="24" t="str">
        <f aca="false">INDEX(Customers!$B$2:$B$601,MATCH(C4928,Customers!$A$2:$A$601,0))</f>
        <v>Central</v>
      </c>
      <c r="I4928" s="43" t="n">
        <f aca="false">ROUND(MIN(INDEX(Assumptions!$D$13:$D$18,MATCH(E4928,Assumptions!$A$13:$A$18,0)),MAX(INDEX(Assumptions!$C$13:$C$18,MATCH(E4928,Assumptions!$A$13:$A$18,0)),INDEX(Assumptions!$B$13:$B$18,MATCH(E4928,Assumptions!$A$13:$A$18,0))*F4928)),2)</f>
        <v>40</v>
      </c>
    </row>
    <row r="4929" customFormat="false" ht="15" hidden="false" customHeight="false" outlineLevel="0" collapsed="false">
      <c r="A4929" s="24" t="s">
        <v>5752</v>
      </c>
      <c r="B4929" s="39" t="n">
        <v>46130</v>
      </c>
      <c r="C4929" s="24" t="s">
        <v>559</v>
      </c>
      <c r="D4929" s="24" t="s">
        <v>826</v>
      </c>
      <c r="E4929" s="24" t="s">
        <v>103</v>
      </c>
      <c r="F4929" s="38" t="n">
        <v>1070</v>
      </c>
      <c r="G4929" s="42" t="n">
        <f aca="false">DATE(YEAR(B4929),MONTH(B4929),1)</f>
        <v>46113</v>
      </c>
      <c r="H4929" s="24" t="str">
        <f aca="false">INDEX(Customers!$B$2:$B$601,MATCH(C4929,Customers!$A$2:$A$601,0))</f>
        <v>Eastern</v>
      </c>
      <c r="I4929" s="43" t="n">
        <f aca="false">ROUND(MIN(INDEX(Assumptions!$D$13:$D$18,MATCH(E4929,Assumptions!$A$13:$A$18,0)),MAX(INDEX(Assumptions!$C$13:$C$18,MATCH(E4929,Assumptions!$A$13:$A$18,0)),INDEX(Assumptions!$B$13:$B$18,MATCH(E4929,Assumptions!$A$13:$A$18,0))*F4929)),2)</f>
        <v>10.7</v>
      </c>
    </row>
    <row r="4930" customFormat="false" ht="15" hidden="false" customHeight="false" outlineLevel="0" collapsed="false">
      <c r="A4930" s="24" t="s">
        <v>5753</v>
      </c>
      <c r="B4930" s="39" t="n">
        <v>46130</v>
      </c>
      <c r="C4930" s="24" t="s">
        <v>570</v>
      </c>
      <c r="D4930" s="24" t="s">
        <v>826</v>
      </c>
      <c r="E4930" s="24" t="s">
        <v>111</v>
      </c>
      <c r="F4930" s="38" t="n">
        <v>100</v>
      </c>
      <c r="G4930" s="42" t="n">
        <f aca="false">DATE(YEAR(B4930),MONTH(B4930),1)</f>
        <v>46113</v>
      </c>
      <c r="H4930" s="24" t="str">
        <f aca="false">INDEX(Customers!$B$2:$B$601,MATCH(C4930,Customers!$A$2:$A$601,0))</f>
        <v>Western</v>
      </c>
      <c r="I4930" s="43" t="n">
        <f aca="false">ROUND(MIN(INDEX(Assumptions!$D$13:$D$18,MATCH(E4930,Assumptions!$A$13:$A$18,0)),MAX(INDEX(Assumptions!$C$13:$C$18,MATCH(E4930,Assumptions!$A$13:$A$18,0)),INDEX(Assumptions!$B$13:$B$18,MATCH(E4930,Assumptions!$A$13:$A$18,0))*F4930)),2)</f>
        <v>4</v>
      </c>
    </row>
    <row r="4931" customFormat="false" ht="15" hidden="false" customHeight="false" outlineLevel="0" collapsed="false">
      <c r="A4931" s="24" t="s">
        <v>5754</v>
      </c>
      <c r="B4931" s="39" t="n">
        <v>46130</v>
      </c>
      <c r="C4931" s="24" t="s">
        <v>570</v>
      </c>
      <c r="D4931" s="24" t="s">
        <v>826</v>
      </c>
      <c r="E4931" s="24" t="s">
        <v>111</v>
      </c>
      <c r="F4931" s="38" t="n">
        <v>50</v>
      </c>
      <c r="G4931" s="42" t="n">
        <f aca="false">DATE(YEAR(B4931),MONTH(B4931),1)</f>
        <v>46113</v>
      </c>
      <c r="H4931" s="24" t="str">
        <f aca="false">INDEX(Customers!$B$2:$B$601,MATCH(C4931,Customers!$A$2:$A$601,0))</f>
        <v>Western</v>
      </c>
      <c r="I4931" s="43" t="n">
        <f aca="false">ROUND(MIN(INDEX(Assumptions!$D$13:$D$18,MATCH(E4931,Assumptions!$A$13:$A$18,0)),MAX(INDEX(Assumptions!$C$13:$C$18,MATCH(E4931,Assumptions!$A$13:$A$18,0)),INDEX(Assumptions!$B$13:$B$18,MATCH(E4931,Assumptions!$A$13:$A$18,0))*F4931)),2)</f>
        <v>2</v>
      </c>
    </row>
    <row r="4932" customFormat="false" ht="15" hidden="false" customHeight="false" outlineLevel="0" collapsed="false">
      <c r="A4932" s="24" t="s">
        <v>5755</v>
      </c>
      <c r="B4932" s="39" t="n">
        <v>46130</v>
      </c>
      <c r="C4932" s="24" t="s">
        <v>570</v>
      </c>
      <c r="D4932" s="24" t="s">
        <v>826</v>
      </c>
      <c r="E4932" s="24" t="s">
        <v>103</v>
      </c>
      <c r="F4932" s="38" t="n">
        <v>2000</v>
      </c>
      <c r="G4932" s="42" t="n">
        <f aca="false">DATE(YEAR(B4932),MONTH(B4932),1)</f>
        <v>46113</v>
      </c>
      <c r="H4932" s="24" t="str">
        <f aca="false">INDEX(Customers!$B$2:$B$601,MATCH(C4932,Customers!$A$2:$A$601,0))</f>
        <v>Western</v>
      </c>
      <c r="I4932" s="43" t="n">
        <f aca="false">ROUND(MIN(INDEX(Assumptions!$D$13:$D$18,MATCH(E4932,Assumptions!$A$13:$A$18,0)),MAX(INDEX(Assumptions!$C$13:$C$18,MATCH(E4932,Assumptions!$A$13:$A$18,0)),INDEX(Assumptions!$B$13:$B$18,MATCH(E4932,Assumptions!$A$13:$A$18,0))*F4932)),2)</f>
        <v>20</v>
      </c>
    </row>
    <row r="4933" customFormat="false" ht="15" hidden="false" customHeight="false" outlineLevel="0" collapsed="false">
      <c r="A4933" s="24" t="s">
        <v>5756</v>
      </c>
      <c r="B4933" s="39" t="n">
        <v>46130</v>
      </c>
      <c r="C4933" s="24" t="s">
        <v>583</v>
      </c>
      <c r="D4933" s="24" t="s">
        <v>193</v>
      </c>
      <c r="E4933" s="24" t="s">
        <v>107</v>
      </c>
      <c r="F4933" s="38" t="n">
        <v>1360</v>
      </c>
      <c r="G4933" s="42" t="n">
        <f aca="false">DATE(YEAR(B4933),MONTH(B4933),1)</f>
        <v>46113</v>
      </c>
      <c r="H4933" s="24" t="str">
        <f aca="false">INDEX(Customers!$B$2:$B$601,MATCH(C4933,Customers!$A$2:$A$601,0))</f>
        <v>Western</v>
      </c>
      <c r="I4933" s="43" t="n">
        <f aca="false">ROUND(MIN(INDEX(Assumptions!$D$13:$D$18,MATCH(E4933,Assumptions!$A$13:$A$18,0)),MAX(INDEX(Assumptions!$C$13:$C$18,MATCH(E4933,Assumptions!$A$13:$A$18,0)),INDEX(Assumptions!$B$13:$B$18,MATCH(E4933,Assumptions!$A$13:$A$18,0))*F4933)),2)</f>
        <v>0</v>
      </c>
    </row>
    <row r="4934" customFormat="false" ht="15" hidden="false" customHeight="false" outlineLevel="0" collapsed="false">
      <c r="A4934" s="24" t="s">
        <v>5757</v>
      </c>
      <c r="B4934" s="39" t="n">
        <v>46130</v>
      </c>
      <c r="C4934" s="24" t="s">
        <v>587</v>
      </c>
      <c r="D4934" s="24" t="s">
        <v>826</v>
      </c>
      <c r="E4934" s="24" t="s">
        <v>103</v>
      </c>
      <c r="F4934" s="38" t="n">
        <v>2160</v>
      </c>
      <c r="G4934" s="42" t="n">
        <f aca="false">DATE(YEAR(B4934),MONTH(B4934),1)</f>
        <v>46113</v>
      </c>
      <c r="H4934" s="24" t="str">
        <f aca="false">INDEX(Customers!$B$2:$B$601,MATCH(C4934,Customers!$A$2:$A$601,0))</f>
        <v>Western</v>
      </c>
      <c r="I4934" s="43" t="n">
        <f aca="false">ROUND(MIN(INDEX(Assumptions!$D$13:$D$18,MATCH(E4934,Assumptions!$A$13:$A$18,0)),MAX(INDEX(Assumptions!$C$13:$C$18,MATCH(E4934,Assumptions!$A$13:$A$18,0)),INDEX(Assumptions!$B$13:$B$18,MATCH(E4934,Assumptions!$A$13:$A$18,0))*F4934)),2)</f>
        <v>21.6</v>
      </c>
    </row>
    <row r="4935" customFormat="false" ht="15" hidden="false" customHeight="false" outlineLevel="0" collapsed="false">
      <c r="A4935" s="24" t="s">
        <v>5758</v>
      </c>
      <c r="B4935" s="39" t="n">
        <v>46130</v>
      </c>
      <c r="C4935" s="24" t="s">
        <v>608</v>
      </c>
      <c r="D4935" s="24" t="s">
        <v>826</v>
      </c>
      <c r="E4935" s="24" t="s">
        <v>103</v>
      </c>
      <c r="F4935" s="38" t="n">
        <v>3370</v>
      </c>
      <c r="G4935" s="42" t="n">
        <f aca="false">DATE(YEAR(B4935),MONTH(B4935),1)</f>
        <v>46113</v>
      </c>
      <c r="H4935" s="24" t="str">
        <f aca="false">INDEX(Customers!$B$2:$B$601,MATCH(C4935,Customers!$A$2:$A$601,0))</f>
        <v>Eastern</v>
      </c>
      <c r="I4935" s="43" t="n">
        <f aca="false">ROUND(MIN(INDEX(Assumptions!$D$13:$D$18,MATCH(E4935,Assumptions!$A$13:$A$18,0)),MAX(INDEX(Assumptions!$C$13:$C$18,MATCH(E4935,Assumptions!$A$13:$A$18,0)),INDEX(Assumptions!$B$13:$B$18,MATCH(E4935,Assumptions!$A$13:$A$18,0))*F4935)),2)</f>
        <v>33.7</v>
      </c>
    </row>
    <row r="4936" customFormat="false" ht="15" hidden="false" customHeight="false" outlineLevel="0" collapsed="false">
      <c r="A4936" s="24" t="s">
        <v>5759</v>
      </c>
      <c r="B4936" s="39" t="n">
        <v>46130</v>
      </c>
      <c r="C4936" s="24" t="s">
        <v>623</v>
      </c>
      <c r="D4936" s="24" t="s">
        <v>826</v>
      </c>
      <c r="E4936" s="24" t="s">
        <v>113</v>
      </c>
      <c r="F4936" s="38" t="n">
        <v>1000</v>
      </c>
      <c r="G4936" s="42" t="n">
        <f aca="false">DATE(YEAR(B4936),MONTH(B4936),1)</f>
        <v>46113</v>
      </c>
      <c r="H4936" s="24" t="str">
        <f aca="false">INDEX(Customers!$B$2:$B$601,MATCH(C4936,Customers!$A$2:$A$601,0))</f>
        <v>Central</v>
      </c>
      <c r="I4936" s="43" t="n">
        <f aca="false">ROUND(MIN(INDEX(Assumptions!$D$13:$D$18,MATCH(E4936,Assumptions!$A$13:$A$18,0)),MAX(INDEX(Assumptions!$C$13:$C$18,MATCH(E4936,Assumptions!$A$13:$A$18,0)),INDEX(Assumptions!$B$13:$B$18,MATCH(E4936,Assumptions!$A$13:$A$18,0))*F4936)),2)</f>
        <v>50</v>
      </c>
    </row>
    <row r="4937" customFormat="false" ht="15" hidden="false" customHeight="false" outlineLevel="0" collapsed="false">
      <c r="A4937" s="24" t="s">
        <v>5760</v>
      </c>
      <c r="B4937" s="39" t="n">
        <v>46130</v>
      </c>
      <c r="C4937" s="24" t="s">
        <v>648</v>
      </c>
      <c r="D4937" s="24" t="s">
        <v>826</v>
      </c>
      <c r="E4937" s="24" t="s">
        <v>103</v>
      </c>
      <c r="F4937" s="38" t="n">
        <v>1970</v>
      </c>
      <c r="G4937" s="42" t="n">
        <f aca="false">DATE(YEAR(B4937),MONTH(B4937),1)</f>
        <v>46113</v>
      </c>
      <c r="H4937" s="24" t="str">
        <f aca="false">INDEX(Customers!$B$2:$B$601,MATCH(C4937,Customers!$A$2:$A$601,0))</f>
        <v>Nairobi</v>
      </c>
      <c r="I4937" s="43" t="n">
        <f aca="false">ROUND(MIN(INDEX(Assumptions!$D$13:$D$18,MATCH(E4937,Assumptions!$A$13:$A$18,0)),MAX(INDEX(Assumptions!$C$13:$C$18,MATCH(E4937,Assumptions!$A$13:$A$18,0)),INDEX(Assumptions!$B$13:$B$18,MATCH(E4937,Assumptions!$A$13:$A$18,0))*F4937)),2)</f>
        <v>19.7</v>
      </c>
    </row>
    <row r="4938" customFormat="false" ht="15" hidden="false" customHeight="false" outlineLevel="0" collapsed="false">
      <c r="A4938" s="24" t="s">
        <v>5761</v>
      </c>
      <c r="B4938" s="39" t="n">
        <v>46130</v>
      </c>
      <c r="C4938" s="24" t="s">
        <v>648</v>
      </c>
      <c r="D4938" s="24" t="s">
        <v>153</v>
      </c>
      <c r="E4938" s="24" t="s">
        <v>107</v>
      </c>
      <c r="F4938" s="38" t="n">
        <v>2920</v>
      </c>
      <c r="G4938" s="42" t="n">
        <f aca="false">DATE(YEAR(B4938),MONTH(B4938),1)</f>
        <v>46113</v>
      </c>
      <c r="H4938" s="24" t="str">
        <f aca="false">INDEX(Customers!$B$2:$B$601,MATCH(C4938,Customers!$A$2:$A$601,0))</f>
        <v>Nairobi</v>
      </c>
      <c r="I4938" s="43" t="n">
        <f aca="false">ROUND(MIN(INDEX(Assumptions!$D$13:$D$18,MATCH(E4938,Assumptions!$A$13:$A$18,0)),MAX(INDEX(Assumptions!$C$13:$C$18,MATCH(E4938,Assumptions!$A$13:$A$18,0)),INDEX(Assumptions!$B$13:$B$18,MATCH(E4938,Assumptions!$A$13:$A$18,0))*F4938)),2)</f>
        <v>0</v>
      </c>
    </row>
    <row r="4939" customFormat="false" ht="15" hidden="false" customHeight="false" outlineLevel="0" collapsed="false">
      <c r="A4939" s="24" t="s">
        <v>5762</v>
      </c>
      <c r="B4939" s="39" t="n">
        <v>46130</v>
      </c>
      <c r="C4939" s="24" t="s">
        <v>660</v>
      </c>
      <c r="D4939" s="24" t="s">
        <v>826</v>
      </c>
      <c r="E4939" s="24" t="s">
        <v>109</v>
      </c>
      <c r="F4939" s="38" t="n">
        <v>8950</v>
      </c>
      <c r="G4939" s="42" t="n">
        <f aca="false">DATE(YEAR(B4939),MONTH(B4939),1)</f>
        <v>46113</v>
      </c>
      <c r="H4939" s="24" t="str">
        <f aca="false">INDEX(Customers!$B$2:$B$601,MATCH(C4939,Customers!$A$2:$A$601,0))</f>
        <v>Central</v>
      </c>
      <c r="I4939" s="43" t="n">
        <f aca="false">ROUND(MIN(INDEX(Assumptions!$D$13:$D$18,MATCH(E4939,Assumptions!$A$13:$A$18,0)),MAX(INDEX(Assumptions!$C$13:$C$18,MATCH(E4939,Assumptions!$A$13:$A$18,0)),INDEX(Assumptions!$B$13:$B$18,MATCH(E4939,Assumptions!$A$13:$A$18,0))*F4939)),2)</f>
        <v>35.8</v>
      </c>
    </row>
    <row r="4940" customFormat="false" ht="15" hidden="false" customHeight="false" outlineLevel="0" collapsed="false">
      <c r="A4940" s="24" t="s">
        <v>5763</v>
      </c>
      <c r="B4940" s="39" t="n">
        <v>46130</v>
      </c>
      <c r="C4940" s="24" t="s">
        <v>661</v>
      </c>
      <c r="D4940" s="24" t="s">
        <v>826</v>
      </c>
      <c r="E4940" s="24" t="s">
        <v>113</v>
      </c>
      <c r="F4940" s="38" t="n">
        <v>250</v>
      </c>
      <c r="G4940" s="42" t="n">
        <f aca="false">DATE(YEAR(B4940),MONTH(B4940),1)</f>
        <v>46113</v>
      </c>
      <c r="H4940" s="24" t="str">
        <f aca="false">INDEX(Customers!$B$2:$B$601,MATCH(C4940,Customers!$A$2:$A$601,0))</f>
        <v>Coast</v>
      </c>
      <c r="I4940" s="43" t="n">
        <f aca="false">ROUND(MIN(INDEX(Assumptions!$D$13:$D$18,MATCH(E4940,Assumptions!$A$13:$A$18,0)),MAX(INDEX(Assumptions!$C$13:$C$18,MATCH(E4940,Assumptions!$A$13:$A$18,0)),INDEX(Assumptions!$B$13:$B$18,MATCH(E4940,Assumptions!$A$13:$A$18,0))*F4940)),2)</f>
        <v>12.5</v>
      </c>
    </row>
    <row r="4941" customFormat="false" ht="15" hidden="false" customHeight="false" outlineLevel="0" collapsed="false">
      <c r="A4941" s="24" t="s">
        <v>5764</v>
      </c>
      <c r="B4941" s="39" t="n">
        <v>46130</v>
      </c>
      <c r="C4941" s="24" t="s">
        <v>664</v>
      </c>
      <c r="D4941" s="24" t="s">
        <v>826</v>
      </c>
      <c r="E4941" s="24" t="s">
        <v>103</v>
      </c>
      <c r="F4941" s="38" t="n">
        <v>1250</v>
      </c>
      <c r="G4941" s="42" t="n">
        <f aca="false">DATE(YEAR(B4941),MONTH(B4941),1)</f>
        <v>46113</v>
      </c>
      <c r="H4941" s="24" t="str">
        <f aca="false">INDEX(Customers!$B$2:$B$601,MATCH(C4941,Customers!$A$2:$A$601,0))</f>
        <v>Rift Valley</v>
      </c>
      <c r="I4941" s="43" t="n">
        <f aca="false">ROUND(MIN(INDEX(Assumptions!$D$13:$D$18,MATCH(E4941,Assumptions!$A$13:$A$18,0)),MAX(INDEX(Assumptions!$C$13:$C$18,MATCH(E4941,Assumptions!$A$13:$A$18,0)),INDEX(Assumptions!$B$13:$B$18,MATCH(E4941,Assumptions!$A$13:$A$18,0))*F4941)),2)</f>
        <v>12.5</v>
      </c>
    </row>
    <row r="4942" customFormat="false" ht="15" hidden="false" customHeight="false" outlineLevel="0" collapsed="false">
      <c r="A4942" s="24" t="s">
        <v>5765</v>
      </c>
      <c r="B4942" s="39" t="n">
        <v>46130</v>
      </c>
      <c r="C4942" s="24" t="s">
        <v>683</v>
      </c>
      <c r="D4942" s="24" t="s">
        <v>826</v>
      </c>
      <c r="E4942" s="24" t="s">
        <v>113</v>
      </c>
      <c r="F4942" s="38" t="n">
        <v>2000</v>
      </c>
      <c r="G4942" s="42" t="n">
        <f aca="false">DATE(YEAR(B4942),MONTH(B4942),1)</f>
        <v>46113</v>
      </c>
      <c r="H4942" s="24" t="str">
        <f aca="false">INDEX(Customers!$B$2:$B$601,MATCH(C4942,Customers!$A$2:$A$601,0))</f>
        <v>Eastern</v>
      </c>
      <c r="I4942" s="43" t="n">
        <f aca="false">ROUND(MIN(INDEX(Assumptions!$D$13:$D$18,MATCH(E4942,Assumptions!$A$13:$A$18,0)),MAX(INDEX(Assumptions!$C$13:$C$18,MATCH(E4942,Assumptions!$A$13:$A$18,0)),INDEX(Assumptions!$B$13:$B$18,MATCH(E4942,Assumptions!$A$13:$A$18,0))*F4942)),2)</f>
        <v>100</v>
      </c>
    </row>
    <row r="4943" customFormat="false" ht="15" hidden="false" customHeight="false" outlineLevel="0" collapsed="false">
      <c r="A4943" s="24" t="s">
        <v>5766</v>
      </c>
      <c r="B4943" s="39" t="n">
        <v>46130</v>
      </c>
      <c r="C4943" s="24" t="s">
        <v>693</v>
      </c>
      <c r="D4943" s="24" t="s">
        <v>162</v>
      </c>
      <c r="E4943" s="24" t="s">
        <v>107</v>
      </c>
      <c r="F4943" s="38" t="n">
        <v>5650</v>
      </c>
      <c r="G4943" s="42" t="n">
        <f aca="false">DATE(YEAR(B4943),MONTH(B4943),1)</f>
        <v>46113</v>
      </c>
      <c r="H4943" s="24" t="str">
        <f aca="false">INDEX(Customers!$B$2:$B$601,MATCH(C4943,Customers!$A$2:$A$601,0))</f>
        <v>Nairobi</v>
      </c>
      <c r="I4943" s="43" t="n">
        <f aca="false">ROUND(MIN(INDEX(Assumptions!$D$13:$D$18,MATCH(E4943,Assumptions!$A$13:$A$18,0)),MAX(INDEX(Assumptions!$C$13:$C$18,MATCH(E4943,Assumptions!$A$13:$A$18,0)),INDEX(Assumptions!$B$13:$B$18,MATCH(E4943,Assumptions!$A$13:$A$18,0))*F4943)),2)</f>
        <v>0</v>
      </c>
    </row>
    <row r="4944" customFormat="false" ht="15" hidden="false" customHeight="false" outlineLevel="0" collapsed="false">
      <c r="A4944" s="24" t="s">
        <v>5767</v>
      </c>
      <c r="B4944" s="39" t="n">
        <v>46130</v>
      </c>
      <c r="C4944" s="24" t="s">
        <v>718</v>
      </c>
      <c r="D4944" s="24" t="s">
        <v>826</v>
      </c>
      <c r="E4944" s="24" t="s">
        <v>113</v>
      </c>
      <c r="F4944" s="38" t="n">
        <v>2000</v>
      </c>
      <c r="G4944" s="42" t="n">
        <f aca="false">DATE(YEAR(B4944),MONTH(B4944),1)</f>
        <v>46113</v>
      </c>
      <c r="H4944" s="24" t="str">
        <f aca="false">INDEX(Customers!$B$2:$B$601,MATCH(C4944,Customers!$A$2:$A$601,0))</f>
        <v>Central</v>
      </c>
      <c r="I4944" s="43" t="n">
        <f aca="false">ROUND(MIN(INDEX(Assumptions!$D$13:$D$18,MATCH(E4944,Assumptions!$A$13:$A$18,0)),MAX(INDEX(Assumptions!$C$13:$C$18,MATCH(E4944,Assumptions!$A$13:$A$18,0)),INDEX(Assumptions!$B$13:$B$18,MATCH(E4944,Assumptions!$A$13:$A$18,0))*F4944)),2)</f>
        <v>100</v>
      </c>
    </row>
    <row r="4945" customFormat="false" ht="15" hidden="false" customHeight="false" outlineLevel="0" collapsed="false">
      <c r="A4945" s="24" t="s">
        <v>5768</v>
      </c>
      <c r="B4945" s="39" t="n">
        <v>46130</v>
      </c>
      <c r="C4945" s="24" t="s">
        <v>723</v>
      </c>
      <c r="D4945" s="24" t="s">
        <v>826</v>
      </c>
      <c r="E4945" s="24" t="s">
        <v>103</v>
      </c>
      <c r="F4945" s="38" t="n">
        <v>2930</v>
      </c>
      <c r="G4945" s="42" t="n">
        <f aca="false">DATE(YEAR(B4945),MONTH(B4945),1)</f>
        <v>46113</v>
      </c>
      <c r="H4945" s="24" t="str">
        <f aca="false">INDEX(Customers!$B$2:$B$601,MATCH(C4945,Customers!$A$2:$A$601,0))</f>
        <v>Eastern</v>
      </c>
      <c r="I4945" s="43" t="n">
        <f aca="false">ROUND(MIN(INDEX(Assumptions!$D$13:$D$18,MATCH(E4945,Assumptions!$A$13:$A$18,0)),MAX(INDEX(Assumptions!$C$13:$C$18,MATCH(E4945,Assumptions!$A$13:$A$18,0)),INDEX(Assumptions!$B$13:$B$18,MATCH(E4945,Assumptions!$A$13:$A$18,0))*F4945)),2)</f>
        <v>29.3</v>
      </c>
    </row>
    <row r="4946" customFormat="false" ht="15" hidden="false" customHeight="false" outlineLevel="0" collapsed="false">
      <c r="A4946" s="24" t="s">
        <v>5769</v>
      </c>
      <c r="B4946" s="39" t="n">
        <v>46130</v>
      </c>
      <c r="C4946" s="24" t="s">
        <v>727</v>
      </c>
      <c r="D4946" s="24" t="s">
        <v>165</v>
      </c>
      <c r="E4946" s="24" t="s">
        <v>107</v>
      </c>
      <c r="F4946" s="38" t="n">
        <v>4380</v>
      </c>
      <c r="G4946" s="42" t="n">
        <f aca="false">DATE(YEAR(B4946),MONTH(B4946),1)</f>
        <v>46113</v>
      </c>
      <c r="H4946" s="24" t="str">
        <f aca="false">INDEX(Customers!$B$2:$B$601,MATCH(C4946,Customers!$A$2:$A$601,0))</f>
        <v>Central</v>
      </c>
      <c r="I4946" s="43" t="n">
        <f aca="false">ROUND(MIN(INDEX(Assumptions!$D$13:$D$18,MATCH(E4946,Assumptions!$A$13:$A$18,0)),MAX(INDEX(Assumptions!$C$13:$C$18,MATCH(E4946,Assumptions!$A$13:$A$18,0)),INDEX(Assumptions!$B$13:$B$18,MATCH(E4946,Assumptions!$A$13:$A$18,0))*F4946)),2)</f>
        <v>0</v>
      </c>
    </row>
    <row r="4947" customFormat="false" ht="15" hidden="false" customHeight="false" outlineLevel="0" collapsed="false">
      <c r="A4947" s="24" t="s">
        <v>5770</v>
      </c>
      <c r="B4947" s="39" t="n">
        <v>46130</v>
      </c>
      <c r="C4947" s="24" t="s">
        <v>729</v>
      </c>
      <c r="D4947" s="24" t="s">
        <v>165</v>
      </c>
      <c r="E4947" s="24" t="s">
        <v>105</v>
      </c>
      <c r="F4947" s="38" t="n">
        <v>2300</v>
      </c>
      <c r="G4947" s="42" t="n">
        <f aca="false">DATE(YEAR(B4947),MONTH(B4947),1)</f>
        <v>46113</v>
      </c>
      <c r="H4947" s="24" t="str">
        <f aca="false">INDEX(Customers!$B$2:$B$601,MATCH(C4947,Customers!$A$2:$A$601,0))</f>
        <v>Central</v>
      </c>
      <c r="I4947" s="43" t="n">
        <f aca="false">ROUND(MIN(INDEX(Assumptions!$D$13:$D$18,MATCH(E4947,Assumptions!$A$13:$A$18,0)),MAX(INDEX(Assumptions!$C$13:$C$18,MATCH(E4947,Assumptions!$A$13:$A$18,0)),INDEX(Assumptions!$B$13:$B$18,MATCH(E4947,Assumptions!$A$13:$A$18,0))*F4947)),2)</f>
        <v>34.5</v>
      </c>
    </row>
    <row r="4948" customFormat="false" ht="15" hidden="false" customHeight="false" outlineLevel="0" collapsed="false">
      <c r="A4948" s="24" t="s">
        <v>5771</v>
      </c>
      <c r="B4948" s="39" t="n">
        <v>46130</v>
      </c>
      <c r="C4948" s="24" t="s">
        <v>730</v>
      </c>
      <c r="D4948" s="24" t="s">
        <v>826</v>
      </c>
      <c r="E4948" s="24" t="s">
        <v>109</v>
      </c>
      <c r="F4948" s="38" t="n">
        <v>1090</v>
      </c>
      <c r="G4948" s="42" t="n">
        <f aca="false">DATE(YEAR(B4948),MONTH(B4948),1)</f>
        <v>46113</v>
      </c>
      <c r="H4948" s="24" t="str">
        <f aca="false">INDEX(Customers!$B$2:$B$601,MATCH(C4948,Customers!$A$2:$A$601,0))</f>
        <v>Western</v>
      </c>
      <c r="I4948" s="43" t="n">
        <f aca="false">ROUND(MIN(INDEX(Assumptions!$D$13:$D$18,MATCH(E4948,Assumptions!$A$13:$A$18,0)),MAX(INDEX(Assumptions!$C$13:$C$18,MATCH(E4948,Assumptions!$A$13:$A$18,0)),INDEX(Assumptions!$B$13:$B$18,MATCH(E4948,Assumptions!$A$13:$A$18,0))*F4948)),2)</f>
        <v>4.36</v>
      </c>
    </row>
    <row r="4949" customFormat="false" ht="15" hidden="false" customHeight="false" outlineLevel="0" collapsed="false">
      <c r="A4949" s="24" t="s">
        <v>5772</v>
      </c>
      <c r="B4949" s="39" t="n">
        <v>46130</v>
      </c>
      <c r="C4949" s="24" t="s">
        <v>740</v>
      </c>
      <c r="D4949" s="24" t="s">
        <v>826</v>
      </c>
      <c r="E4949" s="24" t="s">
        <v>103</v>
      </c>
      <c r="F4949" s="38" t="n">
        <v>2550</v>
      </c>
      <c r="G4949" s="42" t="n">
        <f aca="false">DATE(YEAR(B4949),MONTH(B4949),1)</f>
        <v>46113</v>
      </c>
      <c r="H4949" s="24" t="str">
        <f aca="false">INDEX(Customers!$B$2:$B$601,MATCH(C4949,Customers!$A$2:$A$601,0))</f>
        <v>Nairobi</v>
      </c>
      <c r="I4949" s="43" t="n">
        <f aca="false">ROUND(MIN(INDEX(Assumptions!$D$13:$D$18,MATCH(E4949,Assumptions!$A$13:$A$18,0)),MAX(INDEX(Assumptions!$C$13:$C$18,MATCH(E4949,Assumptions!$A$13:$A$18,0)),INDEX(Assumptions!$B$13:$B$18,MATCH(E4949,Assumptions!$A$13:$A$18,0))*F4949)),2)</f>
        <v>25.5</v>
      </c>
    </row>
    <row r="4950" customFormat="false" ht="15" hidden="false" customHeight="false" outlineLevel="0" collapsed="false">
      <c r="A4950" s="24" t="s">
        <v>5773</v>
      </c>
      <c r="B4950" s="39" t="n">
        <v>46130</v>
      </c>
      <c r="C4950" s="24" t="s">
        <v>744</v>
      </c>
      <c r="D4950" s="24" t="s">
        <v>826</v>
      </c>
      <c r="E4950" s="24" t="s">
        <v>103</v>
      </c>
      <c r="F4950" s="38" t="n">
        <v>680</v>
      </c>
      <c r="G4950" s="42" t="n">
        <f aca="false">DATE(YEAR(B4950),MONTH(B4950),1)</f>
        <v>46113</v>
      </c>
      <c r="H4950" s="24" t="str">
        <f aca="false">INDEX(Customers!$B$2:$B$601,MATCH(C4950,Customers!$A$2:$A$601,0))</f>
        <v>Rift Valley</v>
      </c>
      <c r="I4950" s="43" t="n">
        <f aca="false">ROUND(MIN(INDEX(Assumptions!$D$13:$D$18,MATCH(E4950,Assumptions!$A$13:$A$18,0)),MAX(INDEX(Assumptions!$C$13:$C$18,MATCH(E4950,Assumptions!$A$13:$A$18,0)),INDEX(Assumptions!$B$13:$B$18,MATCH(E4950,Assumptions!$A$13:$A$18,0))*F4950)),2)</f>
        <v>6.8</v>
      </c>
    </row>
    <row r="4951" customFormat="false" ht="15" hidden="false" customHeight="false" outlineLevel="0" collapsed="false">
      <c r="A4951" s="24" t="s">
        <v>5774</v>
      </c>
      <c r="B4951" s="39" t="n">
        <v>46130</v>
      </c>
      <c r="C4951" s="24" t="s">
        <v>787</v>
      </c>
      <c r="D4951" s="24" t="s">
        <v>826</v>
      </c>
      <c r="E4951" s="24" t="s">
        <v>113</v>
      </c>
      <c r="F4951" s="38" t="n">
        <v>250</v>
      </c>
      <c r="G4951" s="42" t="n">
        <f aca="false">DATE(YEAR(B4951),MONTH(B4951),1)</f>
        <v>46113</v>
      </c>
      <c r="H4951" s="24" t="str">
        <f aca="false">INDEX(Customers!$B$2:$B$601,MATCH(C4951,Customers!$A$2:$A$601,0))</f>
        <v>Eastern</v>
      </c>
      <c r="I4951" s="43" t="n">
        <f aca="false">ROUND(MIN(INDEX(Assumptions!$D$13:$D$18,MATCH(E4951,Assumptions!$A$13:$A$18,0)),MAX(INDEX(Assumptions!$C$13:$C$18,MATCH(E4951,Assumptions!$A$13:$A$18,0)),INDEX(Assumptions!$B$13:$B$18,MATCH(E4951,Assumptions!$A$13:$A$18,0))*F4951)),2)</f>
        <v>12.5</v>
      </c>
    </row>
    <row r="4952" customFormat="false" ht="15" hidden="false" customHeight="false" outlineLevel="0" collapsed="false">
      <c r="A4952" s="24" t="s">
        <v>5775</v>
      </c>
      <c r="B4952" s="39" t="n">
        <v>46131</v>
      </c>
      <c r="C4952" s="24" t="s">
        <v>224</v>
      </c>
      <c r="D4952" s="24" t="s">
        <v>826</v>
      </c>
      <c r="E4952" s="24" t="s">
        <v>111</v>
      </c>
      <c r="F4952" s="38" t="n">
        <v>200</v>
      </c>
      <c r="G4952" s="42" t="n">
        <f aca="false">DATE(YEAR(B4952),MONTH(B4952),1)</f>
        <v>46113</v>
      </c>
      <c r="H4952" s="24" t="str">
        <f aca="false">INDEX(Customers!$B$2:$B$601,MATCH(C4952,Customers!$A$2:$A$601,0))</f>
        <v>Western</v>
      </c>
      <c r="I4952" s="43" t="n">
        <f aca="false">ROUND(MIN(INDEX(Assumptions!$D$13:$D$18,MATCH(E4952,Assumptions!$A$13:$A$18,0)),MAX(INDEX(Assumptions!$C$13:$C$18,MATCH(E4952,Assumptions!$A$13:$A$18,0)),INDEX(Assumptions!$B$13:$B$18,MATCH(E4952,Assumptions!$A$13:$A$18,0))*F4952)),2)</f>
        <v>8</v>
      </c>
    </row>
    <row r="4953" customFormat="false" ht="15" hidden="false" customHeight="false" outlineLevel="0" collapsed="false">
      <c r="A4953" s="24" t="s">
        <v>5776</v>
      </c>
      <c r="B4953" s="39" t="n">
        <v>46131</v>
      </c>
      <c r="C4953" s="24" t="s">
        <v>255</v>
      </c>
      <c r="D4953" s="24" t="s">
        <v>826</v>
      </c>
      <c r="E4953" s="24" t="s">
        <v>113</v>
      </c>
      <c r="F4953" s="38" t="n">
        <v>99</v>
      </c>
      <c r="G4953" s="42" t="n">
        <f aca="false">DATE(YEAR(B4953),MONTH(B4953),1)</f>
        <v>46113</v>
      </c>
      <c r="H4953" s="24" t="str">
        <f aca="false">INDEX(Customers!$B$2:$B$601,MATCH(C4953,Customers!$A$2:$A$601,0))</f>
        <v>Central</v>
      </c>
      <c r="I4953" s="43" t="n">
        <f aca="false">ROUND(MIN(INDEX(Assumptions!$D$13:$D$18,MATCH(E4953,Assumptions!$A$13:$A$18,0)),MAX(INDEX(Assumptions!$C$13:$C$18,MATCH(E4953,Assumptions!$A$13:$A$18,0)),INDEX(Assumptions!$B$13:$B$18,MATCH(E4953,Assumptions!$A$13:$A$18,0))*F4953)),2)</f>
        <v>4.95</v>
      </c>
    </row>
    <row r="4954" customFormat="false" ht="15" hidden="false" customHeight="false" outlineLevel="0" collapsed="false">
      <c r="A4954" s="24" t="s">
        <v>5777</v>
      </c>
      <c r="B4954" s="39" t="n">
        <v>46131</v>
      </c>
      <c r="C4954" s="24" t="s">
        <v>271</v>
      </c>
      <c r="D4954" s="24" t="s">
        <v>826</v>
      </c>
      <c r="E4954" s="24" t="s">
        <v>109</v>
      </c>
      <c r="F4954" s="38" t="n">
        <v>33140</v>
      </c>
      <c r="G4954" s="42" t="n">
        <f aca="false">DATE(YEAR(B4954),MONTH(B4954),1)</f>
        <v>46113</v>
      </c>
      <c r="H4954" s="24" t="str">
        <f aca="false">INDEX(Customers!$B$2:$B$601,MATCH(C4954,Customers!$A$2:$A$601,0))</f>
        <v>Coast</v>
      </c>
      <c r="I4954" s="43" t="n">
        <f aca="false">ROUND(MIN(INDEX(Assumptions!$D$13:$D$18,MATCH(E4954,Assumptions!$A$13:$A$18,0)),MAX(INDEX(Assumptions!$C$13:$C$18,MATCH(E4954,Assumptions!$A$13:$A$18,0)),INDEX(Assumptions!$B$13:$B$18,MATCH(E4954,Assumptions!$A$13:$A$18,0))*F4954)),2)</f>
        <v>40</v>
      </c>
    </row>
    <row r="4955" customFormat="false" ht="15" hidden="false" customHeight="false" outlineLevel="0" collapsed="false">
      <c r="A4955" s="24" t="s">
        <v>5778</v>
      </c>
      <c r="B4955" s="39" t="n">
        <v>46131</v>
      </c>
      <c r="C4955" s="24" t="s">
        <v>271</v>
      </c>
      <c r="D4955" s="24" t="s">
        <v>826</v>
      </c>
      <c r="E4955" s="24" t="s">
        <v>103</v>
      </c>
      <c r="F4955" s="38" t="n">
        <v>3040</v>
      </c>
      <c r="G4955" s="42" t="n">
        <f aca="false">DATE(YEAR(B4955),MONTH(B4955),1)</f>
        <v>46113</v>
      </c>
      <c r="H4955" s="24" t="str">
        <f aca="false">INDEX(Customers!$B$2:$B$601,MATCH(C4955,Customers!$A$2:$A$601,0))</f>
        <v>Coast</v>
      </c>
      <c r="I4955" s="43" t="n">
        <f aca="false">ROUND(MIN(INDEX(Assumptions!$D$13:$D$18,MATCH(E4955,Assumptions!$A$13:$A$18,0)),MAX(INDEX(Assumptions!$C$13:$C$18,MATCH(E4955,Assumptions!$A$13:$A$18,0)),INDEX(Assumptions!$B$13:$B$18,MATCH(E4955,Assumptions!$A$13:$A$18,0))*F4955)),2)</f>
        <v>30.4</v>
      </c>
    </row>
    <row r="4956" customFormat="false" ht="15" hidden="false" customHeight="false" outlineLevel="0" collapsed="false">
      <c r="A4956" s="24" t="s">
        <v>5779</v>
      </c>
      <c r="B4956" s="39" t="n">
        <v>46131</v>
      </c>
      <c r="C4956" s="24" t="s">
        <v>284</v>
      </c>
      <c r="D4956" s="24" t="s">
        <v>826</v>
      </c>
      <c r="E4956" s="24" t="s">
        <v>111</v>
      </c>
      <c r="F4956" s="38" t="n">
        <v>20</v>
      </c>
      <c r="G4956" s="42" t="n">
        <f aca="false">DATE(YEAR(B4956),MONTH(B4956),1)</f>
        <v>46113</v>
      </c>
      <c r="H4956" s="24" t="str">
        <f aca="false">INDEX(Customers!$B$2:$B$601,MATCH(C4956,Customers!$A$2:$A$601,0))</f>
        <v>Nairobi</v>
      </c>
      <c r="I4956" s="43" t="n">
        <f aca="false">ROUND(MIN(INDEX(Assumptions!$D$13:$D$18,MATCH(E4956,Assumptions!$A$13:$A$18,0)),MAX(INDEX(Assumptions!$C$13:$C$18,MATCH(E4956,Assumptions!$A$13:$A$18,0)),INDEX(Assumptions!$B$13:$B$18,MATCH(E4956,Assumptions!$A$13:$A$18,0))*F4956)),2)</f>
        <v>0.8</v>
      </c>
    </row>
    <row r="4957" customFormat="false" ht="15" hidden="false" customHeight="false" outlineLevel="0" collapsed="false">
      <c r="A4957" s="24" t="s">
        <v>5780</v>
      </c>
      <c r="B4957" s="39" t="n">
        <v>46131</v>
      </c>
      <c r="C4957" s="24" t="s">
        <v>290</v>
      </c>
      <c r="D4957" s="24" t="s">
        <v>826</v>
      </c>
      <c r="E4957" s="24" t="s">
        <v>111</v>
      </c>
      <c r="F4957" s="38" t="n">
        <v>1000</v>
      </c>
      <c r="G4957" s="42" t="n">
        <f aca="false">DATE(YEAR(B4957),MONTH(B4957),1)</f>
        <v>46113</v>
      </c>
      <c r="H4957" s="24" t="str">
        <f aca="false">INDEX(Customers!$B$2:$B$601,MATCH(C4957,Customers!$A$2:$A$601,0))</f>
        <v>Central</v>
      </c>
      <c r="I4957" s="43" t="n">
        <f aca="false">ROUND(MIN(INDEX(Assumptions!$D$13:$D$18,MATCH(E4957,Assumptions!$A$13:$A$18,0)),MAX(INDEX(Assumptions!$C$13:$C$18,MATCH(E4957,Assumptions!$A$13:$A$18,0)),INDEX(Assumptions!$B$13:$B$18,MATCH(E4957,Assumptions!$A$13:$A$18,0))*F4957)),2)</f>
        <v>40</v>
      </c>
    </row>
    <row r="4958" customFormat="false" ht="15" hidden="false" customHeight="false" outlineLevel="0" collapsed="false">
      <c r="A4958" s="24" t="s">
        <v>5781</v>
      </c>
      <c r="B4958" s="39" t="n">
        <v>46131</v>
      </c>
      <c r="C4958" s="24" t="s">
        <v>309</v>
      </c>
      <c r="D4958" s="24" t="s">
        <v>174</v>
      </c>
      <c r="E4958" s="24" t="s">
        <v>105</v>
      </c>
      <c r="F4958" s="38" t="n">
        <v>1190</v>
      </c>
      <c r="G4958" s="42" t="n">
        <f aca="false">DATE(YEAR(B4958),MONTH(B4958),1)</f>
        <v>46113</v>
      </c>
      <c r="H4958" s="24" t="str">
        <f aca="false">INDEX(Customers!$B$2:$B$601,MATCH(C4958,Customers!$A$2:$A$601,0))</f>
        <v>Rift Valley</v>
      </c>
      <c r="I4958" s="43" t="n">
        <f aca="false">ROUND(MIN(INDEX(Assumptions!$D$13:$D$18,MATCH(E4958,Assumptions!$A$13:$A$18,0)),MAX(INDEX(Assumptions!$C$13:$C$18,MATCH(E4958,Assumptions!$A$13:$A$18,0)),INDEX(Assumptions!$B$13:$B$18,MATCH(E4958,Assumptions!$A$13:$A$18,0))*F4958)),2)</f>
        <v>17.85</v>
      </c>
    </row>
    <row r="4959" customFormat="false" ht="15" hidden="false" customHeight="false" outlineLevel="0" collapsed="false">
      <c r="A4959" s="24" t="s">
        <v>5782</v>
      </c>
      <c r="B4959" s="39" t="n">
        <v>46131</v>
      </c>
      <c r="C4959" s="24" t="s">
        <v>313</v>
      </c>
      <c r="D4959" s="24" t="s">
        <v>826</v>
      </c>
      <c r="E4959" s="24" t="s">
        <v>109</v>
      </c>
      <c r="F4959" s="38" t="n">
        <v>910</v>
      </c>
      <c r="G4959" s="42" t="n">
        <f aca="false">DATE(YEAR(B4959),MONTH(B4959),1)</f>
        <v>46113</v>
      </c>
      <c r="H4959" s="24" t="str">
        <f aca="false">INDEX(Customers!$B$2:$B$601,MATCH(C4959,Customers!$A$2:$A$601,0))</f>
        <v>Eastern</v>
      </c>
      <c r="I4959" s="43" t="n">
        <f aca="false">ROUND(MIN(INDEX(Assumptions!$D$13:$D$18,MATCH(E4959,Assumptions!$A$13:$A$18,0)),MAX(INDEX(Assumptions!$C$13:$C$18,MATCH(E4959,Assumptions!$A$13:$A$18,0)),INDEX(Assumptions!$B$13:$B$18,MATCH(E4959,Assumptions!$A$13:$A$18,0))*F4959)),2)</f>
        <v>3.64</v>
      </c>
    </row>
    <row r="4960" customFormat="false" ht="15" hidden="false" customHeight="false" outlineLevel="0" collapsed="false">
      <c r="A4960" s="24" t="s">
        <v>5783</v>
      </c>
      <c r="B4960" s="39" t="n">
        <v>46131</v>
      </c>
      <c r="C4960" s="24" t="s">
        <v>328</v>
      </c>
      <c r="D4960" s="24" t="s">
        <v>826</v>
      </c>
      <c r="E4960" s="24" t="s">
        <v>109</v>
      </c>
      <c r="F4960" s="38" t="n">
        <v>27980</v>
      </c>
      <c r="G4960" s="42" t="n">
        <f aca="false">DATE(YEAR(B4960),MONTH(B4960),1)</f>
        <v>46113</v>
      </c>
      <c r="H4960" s="24" t="str">
        <f aca="false">INDEX(Customers!$B$2:$B$601,MATCH(C4960,Customers!$A$2:$A$601,0))</f>
        <v>Western</v>
      </c>
      <c r="I4960" s="43" t="n">
        <f aca="false">ROUND(MIN(INDEX(Assumptions!$D$13:$D$18,MATCH(E4960,Assumptions!$A$13:$A$18,0)),MAX(INDEX(Assumptions!$C$13:$C$18,MATCH(E4960,Assumptions!$A$13:$A$18,0)),INDEX(Assumptions!$B$13:$B$18,MATCH(E4960,Assumptions!$A$13:$A$18,0))*F4960)),2)</f>
        <v>40</v>
      </c>
    </row>
    <row r="4961" customFormat="false" ht="15" hidden="false" customHeight="false" outlineLevel="0" collapsed="false">
      <c r="A4961" s="24" t="s">
        <v>5784</v>
      </c>
      <c r="B4961" s="39" t="n">
        <v>46131</v>
      </c>
      <c r="C4961" s="24" t="s">
        <v>332</v>
      </c>
      <c r="D4961" s="24" t="s">
        <v>826</v>
      </c>
      <c r="E4961" s="24" t="s">
        <v>109</v>
      </c>
      <c r="F4961" s="38" t="n">
        <v>34810</v>
      </c>
      <c r="G4961" s="42" t="n">
        <f aca="false">DATE(YEAR(B4961),MONTH(B4961),1)</f>
        <v>46113</v>
      </c>
      <c r="H4961" s="24" t="str">
        <f aca="false">INDEX(Customers!$B$2:$B$601,MATCH(C4961,Customers!$A$2:$A$601,0))</f>
        <v>Central</v>
      </c>
      <c r="I4961" s="43" t="n">
        <f aca="false">ROUND(MIN(INDEX(Assumptions!$D$13:$D$18,MATCH(E4961,Assumptions!$A$13:$A$18,0)),MAX(INDEX(Assumptions!$C$13:$C$18,MATCH(E4961,Assumptions!$A$13:$A$18,0)),INDEX(Assumptions!$B$13:$B$18,MATCH(E4961,Assumptions!$A$13:$A$18,0))*F4961)),2)</f>
        <v>40</v>
      </c>
    </row>
    <row r="4962" customFormat="false" ht="15" hidden="false" customHeight="false" outlineLevel="0" collapsed="false">
      <c r="A4962" s="24" t="s">
        <v>5785</v>
      </c>
      <c r="B4962" s="39" t="n">
        <v>46131</v>
      </c>
      <c r="C4962" s="24" t="s">
        <v>358</v>
      </c>
      <c r="D4962" s="24" t="s">
        <v>826</v>
      </c>
      <c r="E4962" s="24" t="s">
        <v>111</v>
      </c>
      <c r="F4962" s="38" t="n">
        <v>50</v>
      </c>
      <c r="G4962" s="42" t="n">
        <f aca="false">DATE(YEAR(B4962),MONTH(B4962),1)</f>
        <v>46113</v>
      </c>
      <c r="H4962" s="24" t="str">
        <f aca="false">INDEX(Customers!$B$2:$B$601,MATCH(C4962,Customers!$A$2:$A$601,0))</f>
        <v>Western</v>
      </c>
      <c r="I4962" s="43" t="n">
        <f aca="false">ROUND(MIN(INDEX(Assumptions!$D$13:$D$18,MATCH(E4962,Assumptions!$A$13:$A$18,0)),MAX(INDEX(Assumptions!$C$13:$C$18,MATCH(E4962,Assumptions!$A$13:$A$18,0)),INDEX(Assumptions!$B$13:$B$18,MATCH(E4962,Assumptions!$A$13:$A$18,0))*F4962)),2)</f>
        <v>2</v>
      </c>
    </row>
    <row r="4963" customFormat="false" ht="15" hidden="false" customHeight="false" outlineLevel="0" collapsed="false">
      <c r="A4963" s="24" t="s">
        <v>5786</v>
      </c>
      <c r="B4963" s="39" t="n">
        <v>46131</v>
      </c>
      <c r="C4963" s="24" t="s">
        <v>359</v>
      </c>
      <c r="D4963" s="24" t="s">
        <v>826</v>
      </c>
      <c r="E4963" s="24" t="s">
        <v>109</v>
      </c>
      <c r="F4963" s="38" t="n">
        <v>3710</v>
      </c>
      <c r="G4963" s="42" t="n">
        <f aca="false">DATE(YEAR(B4963),MONTH(B4963),1)</f>
        <v>46113</v>
      </c>
      <c r="H4963" s="24" t="str">
        <f aca="false">INDEX(Customers!$B$2:$B$601,MATCH(C4963,Customers!$A$2:$A$601,0))</f>
        <v>Central</v>
      </c>
      <c r="I4963" s="43" t="n">
        <f aca="false">ROUND(MIN(INDEX(Assumptions!$D$13:$D$18,MATCH(E4963,Assumptions!$A$13:$A$18,0)),MAX(INDEX(Assumptions!$C$13:$C$18,MATCH(E4963,Assumptions!$A$13:$A$18,0)),INDEX(Assumptions!$B$13:$B$18,MATCH(E4963,Assumptions!$A$13:$A$18,0))*F4963)),2)</f>
        <v>14.84</v>
      </c>
    </row>
    <row r="4964" customFormat="false" ht="15" hidden="false" customHeight="false" outlineLevel="0" collapsed="false">
      <c r="A4964" s="24" t="s">
        <v>5787</v>
      </c>
      <c r="B4964" s="39" t="n">
        <v>46131</v>
      </c>
      <c r="C4964" s="24" t="s">
        <v>367</v>
      </c>
      <c r="D4964" s="24" t="s">
        <v>157</v>
      </c>
      <c r="E4964" s="24" t="s">
        <v>105</v>
      </c>
      <c r="F4964" s="38" t="n">
        <v>5140</v>
      </c>
      <c r="G4964" s="42" t="n">
        <f aca="false">DATE(YEAR(B4964),MONTH(B4964),1)</f>
        <v>46113</v>
      </c>
      <c r="H4964" s="24" t="str">
        <f aca="false">INDEX(Customers!$B$2:$B$601,MATCH(C4964,Customers!$A$2:$A$601,0))</f>
        <v>Nairobi</v>
      </c>
      <c r="I4964" s="43" t="n">
        <f aca="false">ROUND(MIN(INDEX(Assumptions!$D$13:$D$18,MATCH(E4964,Assumptions!$A$13:$A$18,0)),MAX(INDEX(Assumptions!$C$13:$C$18,MATCH(E4964,Assumptions!$A$13:$A$18,0)),INDEX(Assumptions!$B$13:$B$18,MATCH(E4964,Assumptions!$A$13:$A$18,0))*F4964)),2)</f>
        <v>77.1</v>
      </c>
    </row>
    <row r="4965" customFormat="false" ht="15" hidden="false" customHeight="false" outlineLevel="0" collapsed="false">
      <c r="A4965" s="24" t="s">
        <v>5788</v>
      </c>
      <c r="B4965" s="39" t="n">
        <v>46131</v>
      </c>
      <c r="C4965" s="24" t="s">
        <v>378</v>
      </c>
      <c r="D4965" s="24" t="s">
        <v>826</v>
      </c>
      <c r="E4965" s="24" t="s">
        <v>109</v>
      </c>
      <c r="F4965" s="38" t="n">
        <v>6310</v>
      </c>
      <c r="G4965" s="42" t="n">
        <f aca="false">DATE(YEAR(B4965),MONTH(B4965),1)</f>
        <v>46113</v>
      </c>
      <c r="H4965" s="24" t="str">
        <f aca="false">INDEX(Customers!$B$2:$B$601,MATCH(C4965,Customers!$A$2:$A$601,0))</f>
        <v>Central</v>
      </c>
      <c r="I4965" s="43" t="n">
        <f aca="false">ROUND(MIN(INDEX(Assumptions!$D$13:$D$18,MATCH(E4965,Assumptions!$A$13:$A$18,0)),MAX(INDEX(Assumptions!$C$13:$C$18,MATCH(E4965,Assumptions!$A$13:$A$18,0)),INDEX(Assumptions!$B$13:$B$18,MATCH(E4965,Assumptions!$A$13:$A$18,0))*F4965)),2)</f>
        <v>25.24</v>
      </c>
    </row>
    <row r="4966" customFormat="false" ht="15" hidden="false" customHeight="false" outlineLevel="0" collapsed="false">
      <c r="A4966" s="24" t="s">
        <v>5789</v>
      </c>
      <c r="B4966" s="39" t="n">
        <v>46131</v>
      </c>
      <c r="C4966" s="24" t="s">
        <v>379</v>
      </c>
      <c r="D4966" s="24" t="s">
        <v>826</v>
      </c>
      <c r="E4966" s="24" t="s">
        <v>109</v>
      </c>
      <c r="F4966" s="38" t="n">
        <v>4950</v>
      </c>
      <c r="G4966" s="42" t="n">
        <f aca="false">DATE(YEAR(B4966),MONTH(B4966),1)</f>
        <v>46113</v>
      </c>
      <c r="H4966" s="24" t="str">
        <f aca="false">INDEX(Customers!$B$2:$B$601,MATCH(C4966,Customers!$A$2:$A$601,0))</f>
        <v>Nairobi</v>
      </c>
      <c r="I4966" s="43" t="n">
        <f aca="false">ROUND(MIN(INDEX(Assumptions!$D$13:$D$18,MATCH(E4966,Assumptions!$A$13:$A$18,0)),MAX(INDEX(Assumptions!$C$13:$C$18,MATCH(E4966,Assumptions!$A$13:$A$18,0)),INDEX(Assumptions!$B$13:$B$18,MATCH(E4966,Assumptions!$A$13:$A$18,0))*F4966)),2)</f>
        <v>19.8</v>
      </c>
    </row>
    <row r="4967" customFormat="false" ht="15" hidden="false" customHeight="false" outlineLevel="0" collapsed="false">
      <c r="A4967" s="24" t="s">
        <v>5790</v>
      </c>
      <c r="B4967" s="39" t="n">
        <v>46131</v>
      </c>
      <c r="C4967" s="24" t="s">
        <v>381</v>
      </c>
      <c r="D4967" s="24" t="s">
        <v>826</v>
      </c>
      <c r="E4967" s="24" t="s">
        <v>109</v>
      </c>
      <c r="F4967" s="38" t="n">
        <v>230</v>
      </c>
      <c r="G4967" s="42" t="n">
        <f aca="false">DATE(YEAR(B4967),MONTH(B4967),1)</f>
        <v>46113</v>
      </c>
      <c r="H4967" s="24" t="str">
        <f aca="false">INDEX(Customers!$B$2:$B$601,MATCH(C4967,Customers!$A$2:$A$601,0))</f>
        <v>Rift Valley</v>
      </c>
      <c r="I4967" s="43" t="n">
        <f aca="false">ROUND(MIN(INDEX(Assumptions!$D$13:$D$18,MATCH(E4967,Assumptions!$A$13:$A$18,0)),MAX(INDEX(Assumptions!$C$13:$C$18,MATCH(E4967,Assumptions!$A$13:$A$18,0)),INDEX(Assumptions!$B$13:$B$18,MATCH(E4967,Assumptions!$A$13:$A$18,0))*F4967)),2)</f>
        <v>0.92</v>
      </c>
    </row>
    <row r="4968" customFormat="false" ht="15" hidden="false" customHeight="false" outlineLevel="0" collapsed="false">
      <c r="A4968" s="24" t="s">
        <v>5791</v>
      </c>
      <c r="B4968" s="39" t="n">
        <v>46131</v>
      </c>
      <c r="C4968" s="24" t="s">
        <v>385</v>
      </c>
      <c r="D4968" s="24" t="s">
        <v>166</v>
      </c>
      <c r="E4968" s="24" t="s">
        <v>105</v>
      </c>
      <c r="F4968" s="38" t="n">
        <v>11830</v>
      </c>
      <c r="G4968" s="42" t="n">
        <f aca="false">DATE(YEAR(B4968),MONTH(B4968),1)</f>
        <v>46113</v>
      </c>
      <c r="H4968" s="24" t="str">
        <f aca="false">INDEX(Customers!$B$2:$B$601,MATCH(C4968,Customers!$A$2:$A$601,0))</f>
        <v>Central</v>
      </c>
      <c r="I4968" s="43" t="n">
        <f aca="false">ROUND(MIN(INDEX(Assumptions!$D$13:$D$18,MATCH(E4968,Assumptions!$A$13:$A$18,0)),MAX(INDEX(Assumptions!$C$13:$C$18,MATCH(E4968,Assumptions!$A$13:$A$18,0)),INDEX(Assumptions!$B$13:$B$18,MATCH(E4968,Assumptions!$A$13:$A$18,0))*F4968)),2)</f>
        <v>177.45</v>
      </c>
    </row>
    <row r="4969" customFormat="false" ht="15" hidden="false" customHeight="false" outlineLevel="0" collapsed="false">
      <c r="A4969" s="24" t="s">
        <v>5792</v>
      </c>
      <c r="B4969" s="39" t="n">
        <v>46131</v>
      </c>
      <c r="C4969" s="24" t="s">
        <v>393</v>
      </c>
      <c r="D4969" s="24" t="s">
        <v>175</v>
      </c>
      <c r="E4969" s="24" t="s">
        <v>105</v>
      </c>
      <c r="F4969" s="38" t="n">
        <v>1810</v>
      </c>
      <c r="G4969" s="42" t="n">
        <f aca="false">DATE(YEAR(B4969),MONTH(B4969),1)</f>
        <v>46113</v>
      </c>
      <c r="H4969" s="24" t="str">
        <f aca="false">INDEX(Customers!$B$2:$B$601,MATCH(C4969,Customers!$A$2:$A$601,0))</f>
        <v>Rift Valley</v>
      </c>
      <c r="I4969" s="43" t="n">
        <f aca="false">ROUND(MIN(INDEX(Assumptions!$D$13:$D$18,MATCH(E4969,Assumptions!$A$13:$A$18,0)),MAX(INDEX(Assumptions!$C$13:$C$18,MATCH(E4969,Assumptions!$A$13:$A$18,0)),INDEX(Assumptions!$B$13:$B$18,MATCH(E4969,Assumptions!$A$13:$A$18,0))*F4969)),2)</f>
        <v>27.15</v>
      </c>
    </row>
    <row r="4970" customFormat="false" ht="15" hidden="false" customHeight="false" outlineLevel="0" collapsed="false">
      <c r="A4970" s="24" t="s">
        <v>5793</v>
      </c>
      <c r="B4970" s="39" t="n">
        <v>46131</v>
      </c>
      <c r="C4970" s="24" t="s">
        <v>398</v>
      </c>
      <c r="D4970" s="24" t="s">
        <v>826</v>
      </c>
      <c r="E4970" s="24" t="s">
        <v>103</v>
      </c>
      <c r="F4970" s="38" t="n">
        <v>14500</v>
      </c>
      <c r="G4970" s="42" t="n">
        <f aca="false">DATE(YEAR(B4970),MONTH(B4970),1)</f>
        <v>46113</v>
      </c>
      <c r="H4970" s="24" t="str">
        <f aca="false">INDEX(Customers!$B$2:$B$601,MATCH(C4970,Customers!$A$2:$A$601,0))</f>
        <v>Nairobi</v>
      </c>
      <c r="I4970" s="43" t="n">
        <f aca="false">ROUND(MIN(INDEX(Assumptions!$D$13:$D$18,MATCH(E4970,Assumptions!$A$13:$A$18,0)),MAX(INDEX(Assumptions!$C$13:$C$18,MATCH(E4970,Assumptions!$A$13:$A$18,0)),INDEX(Assumptions!$B$13:$B$18,MATCH(E4970,Assumptions!$A$13:$A$18,0))*F4970)),2)</f>
        <v>105</v>
      </c>
    </row>
    <row r="4971" customFormat="false" ht="15" hidden="false" customHeight="false" outlineLevel="0" collapsed="false">
      <c r="A4971" s="24" t="s">
        <v>5794</v>
      </c>
      <c r="B4971" s="39" t="n">
        <v>46131</v>
      </c>
      <c r="C4971" s="24" t="s">
        <v>412</v>
      </c>
      <c r="D4971" s="24" t="s">
        <v>826</v>
      </c>
      <c r="E4971" s="24" t="s">
        <v>109</v>
      </c>
      <c r="F4971" s="38" t="n">
        <v>6630</v>
      </c>
      <c r="G4971" s="42" t="n">
        <f aca="false">DATE(YEAR(B4971),MONTH(B4971),1)</f>
        <v>46113</v>
      </c>
      <c r="H4971" s="24" t="str">
        <f aca="false">INDEX(Customers!$B$2:$B$601,MATCH(C4971,Customers!$A$2:$A$601,0))</f>
        <v>Rift Valley</v>
      </c>
      <c r="I4971" s="43" t="n">
        <f aca="false">ROUND(MIN(INDEX(Assumptions!$D$13:$D$18,MATCH(E4971,Assumptions!$A$13:$A$18,0)),MAX(INDEX(Assumptions!$C$13:$C$18,MATCH(E4971,Assumptions!$A$13:$A$18,0)),INDEX(Assumptions!$B$13:$B$18,MATCH(E4971,Assumptions!$A$13:$A$18,0))*F4971)),2)</f>
        <v>26.52</v>
      </c>
    </row>
    <row r="4972" customFormat="false" ht="15" hidden="false" customHeight="false" outlineLevel="0" collapsed="false">
      <c r="A4972" s="24" t="s">
        <v>5795</v>
      </c>
      <c r="B4972" s="39" t="n">
        <v>46131</v>
      </c>
      <c r="C4972" s="24" t="s">
        <v>420</v>
      </c>
      <c r="D4972" s="24" t="s">
        <v>171</v>
      </c>
      <c r="E4972" s="24" t="s">
        <v>107</v>
      </c>
      <c r="F4972" s="38" t="n">
        <v>4010</v>
      </c>
      <c r="G4972" s="42" t="n">
        <f aca="false">DATE(YEAR(B4972),MONTH(B4972),1)</f>
        <v>46113</v>
      </c>
      <c r="H4972" s="24" t="str">
        <f aca="false">INDEX(Customers!$B$2:$B$601,MATCH(C4972,Customers!$A$2:$A$601,0))</f>
        <v>Central</v>
      </c>
      <c r="I4972" s="43" t="n">
        <f aca="false">ROUND(MIN(INDEX(Assumptions!$D$13:$D$18,MATCH(E4972,Assumptions!$A$13:$A$18,0)),MAX(INDEX(Assumptions!$C$13:$C$18,MATCH(E4972,Assumptions!$A$13:$A$18,0)),INDEX(Assumptions!$B$13:$B$18,MATCH(E4972,Assumptions!$A$13:$A$18,0))*F4972)),2)</f>
        <v>0</v>
      </c>
    </row>
    <row r="4973" customFormat="false" ht="15" hidden="false" customHeight="false" outlineLevel="0" collapsed="false">
      <c r="A4973" s="24" t="s">
        <v>5796</v>
      </c>
      <c r="B4973" s="39" t="n">
        <v>46131</v>
      </c>
      <c r="C4973" s="24" t="s">
        <v>425</v>
      </c>
      <c r="D4973" s="24" t="s">
        <v>194</v>
      </c>
      <c r="E4973" s="24" t="s">
        <v>105</v>
      </c>
      <c r="F4973" s="38" t="n">
        <v>3330</v>
      </c>
      <c r="G4973" s="42" t="n">
        <f aca="false">DATE(YEAR(B4973),MONTH(B4973),1)</f>
        <v>46113</v>
      </c>
      <c r="H4973" s="24" t="str">
        <f aca="false">INDEX(Customers!$B$2:$B$601,MATCH(C4973,Customers!$A$2:$A$601,0))</f>
        <v>Western</v>
      </c>
      <c r="I4973" s="43" t="n">
        <f aca="false">ROUND(MIN(INDEX(Assumptions!$D$13:$D$18,MATCH(E4973,Assumptions!$A$13:$A$18,0)),MAX(INDEX(Assumptions!$C$13:$C$18,MATCH(E4973,Assumptions!$A$13:$A$18,0)),INDEX(Assumptions!$B$13:$B$18,MATCH(E4973,Assumptions!$A$13:$A$18,0))*F4973)),2)</f>
        <v>49.95</v>
      </c>
    </row>
    <row r="4974" customFormat="false" ht="15" hidden="false" customHeight="false" outlineLevel="0" collapsed="false">
      <c r="A4974" s="24" t="s">
        <v>5797</v>
      </c>
      <c r="B4974" s="39" t="n">
        <v>46131</v>
      </c>
      <c r="C4974" s="24" t="s">
        <v>430</v>
      </c>
      <c r="D4974" s="24" t="s">
        <v>826</v>
      </c>
      <c r="E4974" s="24" t="s">
        <v>109</v>
      </c>
      <c r="F4974" s="38" t="n">
        <v>4450</v>
      </c>
      <c r="G4974" s="42" t="n">
        <f aca="false">DATE(YEAR(B4974),MONTH(B4974),1)</f>
        <v>46113</v>
      </c>
      <c r="H4974" s="24" t="str">
        <f aca="false">INDEX(Customers!$B$2:$B$601,MATCH(C4974,Customers!$A$2:$A$601,0))</f>
        <v>Western</v>
      </c>
      <c r="I4974" s="43" t="n">
        <f aca="false">ROUND(MIN(INDEX(Assumptions!$D$13:$D$18,MATCH(E4974,Assumptions!$A$13:$A$18,0)),MAX(INDEX(Assumptions!$C$13:$C$18,MATCH(E4974,Assumptions!$A$13:$A$18,0)),INDEX(Assumptions!$B$13:$B$18,MATCH(E4974,Assumptions!$A$13:$A$18,0))*F4974)),2)</f>
        <v>17.8</v>
      </c>
    </row>
    <row r="4975" customFormat="false" ht="15" hidden="false" customHeight="false" outlineLevel="0" collapsed="false">
      <c r="A4975" s="24" t="s">
        <v>5798</v>
      </c>
      <c r="B4975" s="39" t="n">
        <v>46131</v>
      </c>
      <c r="C4975" s="24" t="s">
        <v>435</v>
      </c>
      <c r="D4975" s="24" t="s">
        <v>826</v>
      </c>
      <c r="E4975" s="24" t="s">
        <v>103</v>
      </c>
      <c r="F4975" s="38" t="n">
        <v>880</v>
      </c>
      <c r="G4975" s="42" t="n">
        <f aca="false">DATE(YEAR(B4975),MONTH(B4975),1)</f>
        <v>46113</v>
      </c>
      <c r="H4975" s="24" t="str">
        <f aca="false">INDEX(Customers!$B$2:$B$601,MATCH(C4975,Customers!$A$2:$A$601,0))</f>
        <v>Nairobi</v>
      </c>
      <c r="I4975" s="43" t="n">
        <f aca="false">ROUND(MIN(INDEX(Assumptions!$D$13:$D$18,MATCH(E4975,Assumptions!$A$13:$A$18,0)),MAX(INDEX(Assumptions!$C$13:$C$18,MATCH(E4975,Assumptions!$A$13:$A$18,0)),INDEX(Assumptions!$B$13:$B$18,MATCH(E4975,Assumptions!$A$13:$A$18,0))*F4975)),2)</f>
        <v>8.8</v>
      </c>
    </row>
    <row r="4976" customFormat="false" ht="15" hidden="false" customHeight="false" outlineLevel="0" collapsed="false">
      <c r="A4976" s="24" t="s">
        <v>5799</v>
      </c>
      <c r="B4976" s="39" t="n">
        <v>46131</v>
      </c>
      <c r="C4976" s="24" t="s">
        <v>438</v>
      </c>
      <c r="D4976" s="24" t="s">
        <v>826</v>
      </c>
      <c r="E4976" s="24" t="s">
        <v>103</v>
      </c>
      <c r="F4976" s="38" t="n">
        <v>2980</v>
      </c>
      <c r="G4976" s="42" t="n">
        <f aca="false">DATE(YEAR(B4976),MONTH(B4976),1)</f>
        <v>46113</v>
      </c>
      <c r="H4976" s="24" t="str">
        <f aca="false">INDEX(Customers!$B$2:$B$601,MATCH(C4976,Customers!$A$2:$A$601,0))</f>
        <v>Eastern</v>
      </c>
      <c r="I4976" s="43" t="n">
        <f aca="false">ROUND(MIN(INDEX(Assumptions!$D$13:$D$18,MATCH(E4976,Assumptions!$A$13:$A$18,0)),MAX(INDEX(Assumptions!$C$13:$C$18,MATCH(E4976,Assumptions!$A$13:$A$18,0)),INDEX(Assumptions!$B$13:$B$18,MATCH(E4976,Assumptions!$A$13:$A$18,0))*F4976)),2)</f>
        <v>29.8</v>
      </c>
    </row>
    <row r="4977" customFormat="false" ht="15" hidden="false" customHeight="false" outlineLevel="0" collapsed="false">
      <c r="A4977" s="24" t="s">
        <v>5800</v>
      </c>
      <c r="B4977" s="39" t="n">
        <v>46131</v>
      </c>
      <c r="C4977" s="24" t="s">
        <v>448</v>
      </c>
      <c r="D4977" s="24" t="s">
        <v>205</v>
      </c>
      <c r="E4977" s="24" t="s">
        <v>107</v>
      </c>
      <c r="F4977" s="38" t="n">
        <v>7550</v>
      </c>
      <c r="G4977" s="42" t="n">
        <f aca="false">DATE(YEAR(B4977),MONTH(B4977),1)</f>
        <v>46113</v>
      </c>
      <c r="H4977" s="24" t="str">
        <f aca="false">INDEX(Customers!$B$2:$B$601,MATCH(C4977,Customers!$A$2:$A$601,0))</f>
        <v>Eastern</v>
      </c>
      <c r="I4977" s="43" t="n">
        <f aca="false">ROUND(MIN(INDEX(Assumptions!$D$13:$D$18,MATCH(E4977,Assumptions!$A$13:$A$18,0)),MAX(INDEX(Assumptions!$C$13:$C$18,MATCH(E4977,Assumptions!$A$13:$A$18,0)),INDEX(Assumptions!$B$13:$B$18,MATCH(E4977,Assumptions!$A$13:$A$18,0))*F4977)),2)</f>
        <v>0</v>
      </c>
    </row>
    <row r="4978" customFormat="false" ht="15" hidden="false" customHeight="false" outlineLevel="0" collapsed="false">
      <c r="A4978" s="24" t="s">
        <v>5801</v>
      </c>
      <c r="B4978" s="39" t="n">
        <v>46131</v>
      </c>
      <c r="C4978" s="24" t="s">
        <v>520</v>
      </c>
      <c r="D4978" s="24" t="s">
        <v>164</v>
      </c>
      <c r="E4978" s="24" t="s">
        <v>107</v>
      </c>
      <c r="F4978" s="38" t="n">
        <v>4030</v>
      </c>
      <c r="G4978" s="42" t="n">
        <f aca="false">DATE(YEAR(B4978),MONTH(B4978),1)</f>
        <v>46113</v>
      </c>
      <c r="H4978" s="24" t="str">
        <f aca="false">INDEX(Customers!$B$2:$B$601,MATCH(C4978,Customers!$A$2:$A$601,0))</f>
        <v>Coast</v>
      </c>
      <c r="I4978" s="43" t="n">
        <f aca="false">ROUND(MIN(INDEX(Assumptions!$D$13:$D$18,MATCH(E4978,Assumptions!$A$13:$A$18,0)),MAX(INDEX(Assumptions!$C$13:$C$18,MATCH(E4978,Assumptions!$A$13:$A$18,0)),INDEX(Assumptions!$B$13:$B$18,MATCH(E4978,Assumptions!$A$13:$A$18,0))*F4978)),2)</f>
        <v>0</v>
      </c>
    </row>
    <row r="4979" customFormat="false" ht="15" hidden="false" customHeight="false" outlineLevel="0" collapsed="false">
      <c r="A4979" s="24" t="s">
        <v>5802</v>
      </c>
      <c r="B4979" s="39" t="n">
        <v>46131</v>
      </c>
      <c r="C4979" s="24" t="s">
        <v>543</v>
      </c>
      <c r="D4979" s="24" t="s">
        <v>826</v>
      </c>
      <c r="E4979" s="24" t="s">
        <v>111</v>
      </c>
      <c r="F4979" s="38" t="n">
        <v>20</v>
      </c>
      <c r="G4979" s="42" t="n">
        <f aca="false">DATE(YEAR(B4979),MONTH(B4979),1)</f>
        <v>46113</v>
      </c>
      <c r="H4979" s="24" t="str">
        <f aca="false">INDEX(Customers!$B$2:$B$601,MATCH(C4979,Customers!$A$2:$A$601,0))</f>
        <v>Central</v>
      </c>
      <c r="I4979" s="43" t="n">
        <f aca="false">ROUND(MIN(INDEX(Assumptions!$D$13:$D$18,MATCH(E4979,Assumptions!$A$13:$A$18,0)),MAX(INDEX(Assumptions!$C$13:$C$18,MATCH(E4979,Assumptions!$A$13:$A$18,0)),INDEX(Assumptions!$B$13:$B$18,MATCH(E4979,Assumptions!$A$13:$A$18,0))*F4979)),2)</f>
        <v>0.8</v>
      </c>
    </row>
    <row r="4980" customFormat="false" ht="15" hidden="false" customHeight="false" outlineLevel="0" collapsed="false">
      <c r="A4980" s="24" t="s">
        <v>5803</v>
      </c>
      <c r="B4980" s="39" t="n">
        <v>46131</v>
      </c>
      <c r="C4980" s="24" t="s">
        <v>568</v>
      </c>
      <c r="D4980" s="24" t="s">
        <v>826</v>
      </c>
      <c r="E4980" s="24" t="s">
        <v>111</v>
      </c>
      <c r="F4980" s="38" t="n">
        <v>100</v>
      </c>
      <c r="G4980" s="42" t="n">
        <f aca="false">DATE(YEAR(B4980),MONTH(B4980),1)</f>
        <v>46113</v>
      </c>
      <c r="H4980" s="24" t="str">
        <f aca="false">INDEX(Customers!$B$2:$B$601,MATCH(C4980,Customers!$A$2:$A$601,0))</f>
        <v>Nairobi</v>
      </c>
      <c r="I4980" s="43" t="n">
        <f aca="false">ROUND(MIN(INDEX(Assumptions!$D$13:$D$18,MATCH(E4980,Assumptions!$A$13:$A$18,0)),MAX(INDEX(Assumptions!$C$13:$C$18,MATCH(E4980,Assumptions!$A$13:$A$18,0)),INDEX(Assumptions!$B$13:$B$18,MATCH(E4980,Assumptions!$A$13:$A$18,0))*F4980)),2)</f>
        <v>4</v>
      </c>
    </row>
    <row r="4981" customFormat="false" ht="15" hidden="false" customHeight="false" outlineLevel="0" collapsed="false">
      <c r="A4981" s="24" t="s">
        <v>5804</v>
      </c>
      <c r="B4981" s="39" t="n">
        <v>46131</v>
      </c>
      <c r="C4981" s="24" t="s">
        <v>579</v>
      </c>
      <c r="D4981" s="24" t="s">
        <v>826</v>
      </c>
      <c r="E4981" s="24" t="s">
        <v>109</v>
      </c>
      <c r="F4981" s="38" t="n">
        <v>3240</v>
      </c>
      <c r="G4981" s="42" t="n">
        <f aca="false">DATE(YEAR(B4981),MONTH(B4981),1)</f>
        <v>46113</v>
      </c>
      <c r="H4981" s="24" t="str">
        <f aca="false">INDEX(Customers!$B$2:$B$601,MATCH(C4981,Customers!$A$2:$A$601,0))</f>
        <v>Nairobi</v>
      </c>
      <c r="I4981" s="43" t="n">
        <f aca="false">ROUND(MIN(INDEX(Assumptions!$D$13:$D$18,MATCH(E4981,Assumptions!$A$13:$A$18,0)),MAX(INDEX(Assumptions!$C$13:$C$18,MATCH(E4981,Assumptions!$A$13:$A$18,0)),INDEX(Assumptions!$B$13:$B$18,MATCH(E4981,Assumptions!$A$13:$A$18,0))*F4981)),2)</f>
        <v>12.96</v>
      </c>
    </row>
    <row r="4982" customFormat="false" ht="15" hidden="false" customHeight="false" outlineLevel="0" collapsed="false">
      <c r="A4982" s="24" t="s">
        <v>5805</v>
      </c>
      <c r="B4982" s="39" t="n">
        <v>46131</v>
      </c>
      <c r="C4982" s="24" t="s">
        <v>583</v>
      </c>
      <c r="D4982" s="24" t="s">
        <v>826</v>
      </c>
      <c r="E4982" s="24" t="s">
        <v>103</v>
      </c>
      <c r="F4982" s="38" t="n">
        <v>1240</v>
      </c>
      <c r="G4982" s="42" t="n">
        <f aca="false">DATE(YEAR(B4982),MONTH(B4982),1)</f>
        <v>46113</v>
      </c>
      <c r="H4982" s="24" t="str">
        <f aca="false">INDEX(Customers!$B$2:$B$601,MATCH(C4982,Customers!$A$2:$A$601,0))</f>
        <v>Western</v>
      </c>
      <c r="I4982" s="43" t="n">
        <f aca="false">ROUND(MIN(INDEX(Assumptions!$D$13:$D$18,MATCH(E4982,Assumptions!$A$13:$A$18,0)),MAX(INDEX(Assumptions!$C$13:$C$18,MATCH(E4982,Assumptions!$A$13:$A$18,0)),INDEX(Assumptions!$B$13:$B$18,MATCH(E4982,Assumptions!$A$13:$A$18,0))*F4982)),2)</f>
        <v>12.4</v>
      </c>
    </row>
    <row r="4983" customFormat="false" ht="15" hidden="false" customHeight="false" outlineLevel="0" collapsed="false">
      <c r="A4983" s="24" t="s">
        <v>5806</v>
      </c>
      <c r="B4983" s="39" t="n">
        <v>46131</v>
      </c>
      <c r="C4983" s="24" t="s">
        <v>591</v>
      </c>
      <c r="D4983" s="24" t="s">
        <v>826</v>
      </c>
      <c r="E4983" s="24" t="s">
        <v>113</v>
      </c>
      <c r="F4983" s="38" t="n">
        <v>50</v>
      </c>
      <c r="G4983" s="42" t="n">
        <f aca="false">DATE(YEAR(B4983),MONTH(B4983),1)</f>
        <v>46113</v>
      </c>
      <c r="H4983" s="24" t="str">
        <f aca="false">INDEX(Customers!$B$2:$B$601,MATCH(C4983,Customers!$A$2:$A$601,0))</f>
        <v>Central</v>
      </c>
      <c r="I4983" s="43" t="n">
        <f aca="false">ROUND(MIN(INDEX(Assumptions!$D$13:$D$18,MATCH(E4983,Assumptions!$A$13:$A$18,0)),MAX(INDEX(Assumptions!$C$13:$C$18,MATCH(E4983,Assumptions!$A$13:$A$18,0)),INDEX(Assumptions!$B$13:$B$18,MATCH(E4983,Assumptions!$A$13:$A$18,0))*F4983)),2)</f>
        <v>2.5</v>
      </c>
    </row>
    <row r="4984" customFormat="false" ht="15" hidden="false" customHeight="false" outlineLevel="0" collapsed="false">
      <c r="A4984" s="24" t="s">
        <v>5807</v>
      </c>
      <c r="B4984" s="39" t="n">
        <v>46131</v>
      </c>
      <c r="C4984" s="24" t="s">
        <v>607</v>
      </c>
      <c r="D4984" s="24" t="s">
        <v>826</v>
      </c>
      <c r="E4984" s="24" t="s">
        <v>103</v>
      </c>
      <c r="F4984" s="38" t="n">
        <v>950</v>
      </c>
      <c r="G4984" s="42" t="n">
        <f aca="false">DATE(YEAR(B4984),MONTH(B4984),1)</f>
        <v>46113</v>
      </c>
      <c r="H4984" s="24" t="str">
        <f aca="false">INDEX(Customers!$B$2:$B$601,MATCH(C4984,Customers!$A$2:$A$601,0))</f>
        <v>Nairobi</v>
      </c>
      <c r="I4984" s="43" t="n">
        <f aca="false">ROUND(MIN(INDEX(Assumptions!$D$13:$D$18,MATCH(E4984,Assumptions!$A$13:$A$18,0)),MAX(INDEX(Assumptions!$C$13:$C$18,MATCH(E4984,Assumptions!$A$13:$A$18,0)),INDEX(Assumptions!$B$13:$B$18,MATCH(E4984,Assumptions!$A$13:$A$18,0))*F4984)),2)</f>
        <v>9.5</v>
      </c>
    </row>
    <row r="4985" customFormat="false" ht="15" hidden="false" customHeight="false" outlineLevel="0" collapsed="false">
      <c r="A4985" s="24" t="s">
        <v>5808</v>
      </c>
      <c r="B4985" s="39" t="n">
        <v>46131</v>
      </c>
      <c r="C4985" s="24" t="s">
        <v>625</v>
      </c>
      <c r="D4985" s="24" t="s">
        <v>826</v>
      </c>
      <c r="E4985" s="24" t="s">
        <v>103</v>
      </c>
      <c r="F4985" s="38" t="n">
        <v>3490</v>
      </c>
      <c r="G4985" s="42" t="n">
        <f aca="false">DATE(YEAR(B4985),MONTH(B4985),1)</f>
        <v>46113</v>
      </c>
      <c r="H4985" s="24" t="str">
        <f aca="false">INDEX(Customers!$B$2:$B$601,MATCH(C4985,Customers!$A$2:$A$601,0))</f>
        <v>Nairobi</v>
      </c>
      <c r="I4985" s="43" t="n">
        <f aca="false">ROUND(MIN(INDEX(Assumptions!$D$13:$D$18,MATCH(E4985,Assumptions!$A$13:$A$18,0)),MAX(INDEX(Assumptions!$C$13:$C$18,MATCH(E4985,Assumptions!$A$13:$A$18,0)),INDEX(Assumptions!$B$13:$B$18,MATCH(E4985,Assumptions!$A$13:$A$18,0))*F4985)),2)</f>
        <v>34.9</v>
      </c>
    </row>
    <row r="4986" customFormat="false" ht="15" hidden="false" customHeight="false" outlineLevel="0" collapsed="false">
      <c r="A4986" s="24" t="s">
        <v>5809</v>
      </c>
      <c r="B4986" s="39" t="n">
        <v>46131</v>
      </c>
      <c r="C4986" s="24" t="s">
        <v>640</v>
      </c>
      <c r="D4986" s="24" t="s">
        <v>826</v>
      </c>
      <c r="E4986" s="24" t="s">
        <v>109</v>
      </c>
      <c r="F4986" s="38" t="n">
        <v>20210</v>
      </c>
      <c r="G4986" s="42" t="n">
        <f aca="false">DATE(YEAR(B4986),MONTH(B4986),1)</f>
        <v>46113</v>
      </c>
      <c r="H4986" s="24" t="str">
        <f aca="false">INDEX(Customers!$B$2:$B$601,MATCH(C4986,Customers!$A$2:$A$601,0))</f>
        <v>Rift Valley</v>
      </c>
      <c r="I4986" s="43" t="n">
        <f aca="false">ROUND(MIN(INDEX(Assumptions!$D$13:$D$18,MATCH(E4986,Assumptions!$A$13:$A$18,0)),MAX(INDEX(Assumptions!$C$13:$C$18,MATCH(E4986,Assumptions!$A$13:$A$18,0)),INDEX(Assumptions!$B$13:$B$18,MATCH(E4986,Assumptions!$A$13:$A$18,0))*F4986)),2)</f>
        <v>40</v>
      </c>
    </row>
    <row r="4987" customFormat="false" ht="15" hidden="false" customHeight="false" outlineLevel="0" collapsed="false">
      <c r="A4987" s="24" t="s">
        <v>5810</v>
      </c>
      <c r="B4987" s="39" t="n">
        <v>46131</v>
      </c>
      <c r="C4987" s="24" t="s">
        <v>657</v>
      </c>
      <c r="D4987" s="24" t="s">
        <v>196</v>
      </c>
      <c r="E4987" s="24" t="s">
        <v>105</v>
      </c>
      <c r="F4987" s="38" t="n">
        <v>3500</v>
      </c>
      <c r="G4987" s="42" t="n">
        <f aca="false">DATE(YEAR(B4987),MONTH(B4987),1)</f>
        <v>46113</v>
      </c>
      <c r="H4987" s="24" t="str">
        <f aca="false">INDEX(Customers!$B$2:$B$601,MATCH(C4987,Customers!$A$2:$A$601,0))</f>
        <v>Western</v>
      </c>
      <c r="I4987" s="43" t="n">
        <f aca="false">ROUND(MIN(INDEX(Assumptions!$D$13:$D$18,MATCH(E4987,Assumptions!$A$13:$A$18,0)),MAX(INDEX(Assumptions!$C$13:$C$18,MATCH(E4987,Assumptions!$A$13:$A$18,0)),INDEX(Assumptions!$B$13:$B$18,MATCH(E4987,Assumptions!$A$13:$A$18,0))*F4987)),2)</f>
        <v>52.5</v>
      </c>
    </row>
    <row r="4988" customFormat="false" ht="15" hidden="false" customHeight="false" outlineLevel="0" collapsed="false">
      <c r="A4988" s="24" t="s">
        <v>5811</v>
      </c>
      <c r="B4988" s="39" t="n">
        <v>46131</v>
      </c>
      <c r="C4988" s="24" t="s">
        <v>657</v>
      </c>
      <c r="D4988" s="24" t="s">
        <v>195</v>
      </c>
      <c r="E4988" s="24" t="s">
        <v>105</v>
      </c>
      <c r="F4988" s="38" t="n">
        <v>620</v>
      </c>
      <c r="G4988" s="42" t="n">
        <f aca="false">DATE(YEAR(B4988),MONTH(B4988),1)</f>
        <v>46113</v>
      </c>
      <c r="H4988" s="24" t="str">
        <f aca="false">INDEX(Customers!$B$2:$B$601,MATCH(C4988,Customers!$A$2:$A$601,0))</f>
        <v>Western</v>
      </c>
      <c r="I4988" s="43" t="n">
        <f aca="false">ROUND(MIN(INDEX(Assumptions!$D$13:$D$18,MATCH(E4988,Assumptions!$A$13:$A$18,0)),MAX(INDEX(Assumptions!$C$13:$C$18,MATCH(E4988,Assumptions!$A$13:$A$18,0)),INDEX(Assumptions!$B$13:$B$18,MATCH(E4988,Assumptions!$A$13:$A$18,0))*F4988)),2)</f>
        <v>10</v>
      </c>
    </row>
    <row r="4989" customFormat="false" ht="15" hidden="false" customHeight="false" outlineLevel="0" collapsed="false">
      <c r="A4989" s="24" t="s">
        <v>5812</v>
      </c>
      <c r="B4989" s="39" t="n">
        <v>46131</v>
      </c>
      <c r="C4989" s="24" t="s">
        <v>675</v>
      </c>
      <c r="D4989" s="24" t="s">
        <v>826</v>
      </c>
      <c r="E4989" s="24" t="s">
        <v>109</v>
      </c>
      <c r="F4989" s="38" t="n">
        <v>870</v>
      </c>
      <c r="G4989" s="42" t="n">
        <f aca="false">DATE(YEAR(B4989),MONTH(B4989),1)</f>
        <v>46113</v>
      </c>
      <c r="H4989" s="24" t="str">
        <f aca="false">INDEX(Customers!$B$2:$B$601,MATCH(C4989,Customers!$A$2:$A$601,0))</f>
        <v>Central</v>
      </c>
      <c r="I4989" s="43" t="n">
        <f aca="false">ROUND(MIN(INDEX(Assumptions!$D$13:$D$18,MATCH(E4989,Assumptions!$A$13:$A$18,0)),MAX(INDEX(Assumptions!$C$13:$C$18,MATCH(E4989,Assumptions!$A$13:$A$18,0)),INDEX(Assumptions!$B$13:$B$18,MATCH(E4989,Assumptions!$A$13:$A$18,0))*F4989)),2)</f>
        <v>3.48</v>
      </c>
    </row>
    <row r="4990" customFormat="false" ht="15" hidden="false" customHeight="false" outlineLevel="0" collapsed="false">
      <c r="A4990" s="24" t="s">
        <v>5813</v>
      </c>
      <c r="B4990" s="39" t="n">
        <v>46131</v>
      </c>
      <c r="C4990" s="24" t="s">
        <v>686</v>
      </c>
      <c r="D4990" s="24" t="s">
        <v>826</v>
      </c>
      <c r="E4990" s="24" t="s">
        <v>103</v>
      </c>
      <c r="F4990" s="38" t="n">
        <v>3740</v>
      </c>
      <c r="G4990" s="42" t="n">
        <f aca="false">DATE(YEAR(B4990),MONTH(B4990),1)</f>
        <v>46113</v>
      </c>
      <c r="H4990" s="24" t="str">
        <f aca="false">INDEX(Customers!$B$2:$B$601,MATCH(C4990,Customers!$A$2:$A$601,0))</f>
        <v>Nairobi</v>
      </c>
      <c r="I4990" s="43" t="n">
        <f aca="false">ROUND(MIN(INDEX(Assumptions!$D$13:$D$18,MATCH(E4990,Assumptions!$A$13:$A$18,0)),MAX(INDEX(Assumptions!$C$13:$C$18,MATCH(E4990,Assumptions!$A$13:$A$18,0)),INDEX(Assumptions!$B$13:$B$18,MATCH(E4990,Assumptions!$A$13:$A$18,0))*F4990)),2)</f>
        <v>37.4</v>
      </c>
    </row>
    <row r="4991" customFormat="false" ht="15" hidden="false" customHeight="false" outlineLevel="0" collapsed="false">
      <c r="A4991" s="24" t="s">
        <v>5814</v>
      </c>
      <c r="B4991" s="39" t="n">
        <v>46131</v>
      </c>
      <c r="C4991" s="24" t="s">
        <v>696</v>
      </c>
      <c r="D4991" s="24" t="s">
        <v>826</v>
      </c>
      <c r="E4991" s="24" t="s">
        <v>111</v>
      </c>
      <c r="F4991" s="38" t="n">
        <v>50</v>
      </c>
      <c r="G4991" s="42" t="n">
        <f aca="false">DATE(YEAR(B4991),MONTH(B4991),1)</f>
        <v>46113</v>
      </c>
      <c r="H4991" s="24" t="str">
        <f aca="false">INDEX(Customers!$B$2:$B$601,MATCH(C4991,Customers!$A$2:$A$601,0))</f>
        <v>Western</v>
      </c>
      <c r="I4991" s="43" t="n">
        <f aca="false">ROUND(MIN(INDEX(Assumptions!$D$13:$D$18,MATCH(E4991,Assumptions!$A$13:$A$18,0)),MAX(INDEX(Assumptions!$C$13:$C$18,MATCH(E4991,Assumptions!$A$13:$A$18,0)),INDEX(Assumptions!$B$13:$B$18,MATCH(E4991,Assumptions!$A$13:$A$18,0))*F4991)),2)</f>
        <v>2</v>
      </c>
    </row>
    <row r="4992" customFormat="false" ht="15" hidden="false" customHeight="false" outlineLevel="0" collapsed="false">
      <c r="A4992" s="24" t="s">
        <v>5815</v>
      </c>
      <c r="B4992" s="39" t="n">
        <v>46131</v>
      </c>
      <c r="C4992" s="24" t="s">
        <v>701</v>
      </c>
      <c r="D4992" s="24" t="s">
        <v>161</v>
      </c>
      <c r="E4992" s="24" t="s">
        <v>107</v>
      </c>
      <c r="F4992" s="38" t="n">
        <v>27540</v>
      </c>
      <c r="G4992" s="42" t="n">
        <f aca="false">DATE(YEAR(B4992),MONTH(B4992),1)</f>
        <v>46113</v>
      </c>
      <c r="H4992" s="24" t="str">
        <f aca="false">INDEX(Customers!$B$2:$B$601,MATCH(C4992,Customers!$A$2:$A$601,0))</f>
        <v>Nairobi</v>
      </c>
      <c r="I4992" s="43" t="n">
        <f aca="false">ROUND(MIN(INDEX(Assumptions!$D$13:$D$18,MATCH(E4992,Assumptions!$A$13:$A$18,0)),MAX(INDEX(Assumptions!$C$13:$C$18,MATCH(E4992,Assumptions!$A$13:$A$18,0)),INDEX(Assumptions!$B$13:$B$18,MATCH(E4992,Assumptions!$A$13:$A$18,0))*F4992)),2)</f>
        <v>0</v>
      </c>
    </row>
    <row r="4993" customFormat="false" ht="15" hidden="false" customHeight="false" outlineLevel="0" collapsed="false">
      <c r="A4993" s="24" t="s">
        <v>5816</v>
      </c>
      <c r="B4993" s="39" t="n">
        <v>46131</v>
      </c>
      <c r="C4993" s="24" t="s">
        <v>703</v>
      </c>
      <c r="D4993" s="24" t="s">
        <v>153</v>
      </c>
      <c r="E4993" s="24" t="s">
        <v>105</v>
      </c>
      <c r="F4993" s="38" t="n">
        <v>1310</v>
      </c>
      <c r="G4993" s="42" t="n">
        <f aca="false">DATE(YEAR(B4993),MONTH(B4993),1)</f>
        <v>46113</v>
      </c>
      <c r="H4993" s="24" t="str">
        <f aca="false">INDEX(Customers!$B$2:$B$601,MATCH(C4993,Customers!$A$2:$A$601,0))</f>
        <v>Nairobi</v>
      </c>
      <c r="I4993" s="43" t="n">
        <f aca="false">ROUND(MIN(INDEX(Assumptions!$D$13:$D$18,MATCH(E4993,Assumptions!$A$13:$A$18,0)),MAX(INDEX(Assumptions!$C$13:$C$18,MATCH(E4993,Assumptions!$A$13:$A$18,0)),INDEX(Assumptions!$B$13:$B$18,MATCH(E4993,Assumptions!$A$13:$A$18,0))*F4993)),2)</f>
        <v>19.65</v>
      </c>
    </row>
    <row r="4994" customFormat="false" ht="15" hidden="false" customHeight="false" outlineLevel="0" collapsed="false">
      <c r="A4994" s="24" t="s">
        <v>5817</v>
      </c>
      <c r="B4994" s="39" t="n">
        <v>46131</v>
      </c>
      <c r="C4994" s="24" t="s">
        <v>716</v>
      </c>
      <c r="D4994" s="24" t="s">
        <v>826</v>
      </c>
      <c r="E4994" s="24" t="s">
        <v>113</v>
      </c>
      <c r="F4994" s="38" t="n">
        <v>99</v>
      </c>
      <c r="G4994" s="42" t="n">
        <f aca="false">DATE(YEAR(B4994),MONTH(B4994),1)</f>
        <v>46113</v>
      </c>
      <c r="H4994" s="24" t="str">
        <f aca="false">INDEX(Customers!$B$2:$B$601,MATCH(C4994,Customers!$A$2:$A$601,0))</f>
        <v>Western</v>
      </c>
      <c r="I4994" s="43" t="n">
        <f aca="false">ROUND(MIN(INDEX(Assumptions!$D$13:$D$18,MATCH(E4994,Assumptions!$A$13:$A$18,0)),MAX(INDEX(Assumptions!$C$13:$C$18,MATCH(E4994,Assumptions!$A$13:$A$18,0)),INDEX(Assumptions!$B$13:$B$18,MATCH(E4994,Assumptions!$A$13:$A$18,0))*F4994)),2)</f>
        <v>4.95</v>
      </c>
    </row>
    <row r="4995" customFormat="false" ht="15" hidden="false" customHeight="false" outlineLevel="0" collapsed="false">
      <c r="A4995" s="24" t="s">
        <v>5818</v>
      </c>
      <c r="B4995" s="39" t="n">
        <v>46131</v>
      </c>
      <c r="C4995" s="24" t="s">
        <v>724</v>
      </c>
      <c r="D4995" s="24" t="s">
        <v>826</v>
      </c>
      <c r="E4995" s="24" t="s">
        <v>113</v>
      </c>
      <c r="F4995" s="38" t="n">
        <v>250</v>
      </c>
      <c r="G4995" s="42" t="n">
        <f aca="false">DATE(YEAR(B4995),MONTH(B4995),1)</f>
        <v>46113</v>
      </c>
      <c r="H4995" s="24" t="str">
        <f aca="false">INDEX(Customers!$B$2:$B$601,MATCH(C4995,Customers!$A$2:$A$601,0))</f>
        <v>Central</v>
      </c>
      <c r="I4995" s="43" t="n">
        <f aca="false">ROUND(MIN(INDEX(Assumptions!$D$13:$D$18,MATCH(E4995,Assumptions!$A$13:$A$18,0)),MAX(INDEX(Assumptions!$C$13:$C$18,MATCH(E4995,Assumptions!$A$13:$A$18,0)),INDEX(Assumptions!$B$13:$B$18,MATCH(E4995,Assumptions!$A$13:$A$18,0))*F4995)),2)</f>
        <v>12.5</v>
      </c>
    </row>
    <row r="4996" customFormat="false" ht="15" hidden="false" customHeight="false" outlineLevel="0" collapsed="false">
      <c r="A4996" s="24" t="s">
        <v>5819</v>
      </c>
      <c r="B4996" s="39" t="n">
        <v>46131</v>
      </c>
      <c r="C4996" s="24" t="s">
        <v>726</v>
      </c>
      <c r="D4996" s="24" t="s">
        <v>826</v>
      </c>
      <c r="E4996" s="24" t="s">
        <v>111</v>
      </c>
      <c r="F4996" s="38" t="n">
        <v>500</v>
      </c>
      <c r="G4996" s="42" t="n">
        <f aca="false">DATE(YEAR(B4996),MONTH(B4996),1)</f>
        <v>46113</v>
      </c>
      <c r="H4996" s="24" t="str">
        <f aca="false">INDEX(Customers!$B$2:$B$601,MATCH(C4996,Customers!$A$2:$A$601,0))</f>
        <v>Nairobi</v>
      </c>
      <c r="I4996" s="43" t="n">
        <f aca="false">ROUND(MIN(INDEX(Assumptions!$D$13:$D$18,MATCH(E4996,Assumptions!$A$13:$A$18,0)),MAX(INDEX(Assumptions!$C$13:$C$18,MATCH(E4996,Assumptions!$A$13:$A$18,0)),INDEX(Assumptions!$B$13:$B$18,MATCH(E4996,Assumptions!$A$13:$A$18,0))*F4996)),2)</f>
        <v>20</v>
      </c>
    </row>
    <row r="4997" customFormat="false" ht="15" hidden="false" customHeight="false" outlineLevel="0" collapsed="false">
      <c r="A4997" s="24" t="s">
        <v>5820</v>
      </c>
      <c r="B4997" s="39" t="n">
        <v>46131</v>
      </c>
      <c r="C4997" s="24" t="s">
        <v>730</v>
      </c>
      <c r="D4997" s="24" t="s">
        <v>826</v>
      </c>
      <c r="E4997" s="24" t="s">
        <v>109</v>
      </c>
      <c r="F4997" s="38" t="n">
        <v>6470</v>
      </c>
      <c r="G4997" s="42" t="n">
        <f aca="false">DATE(YEAR(B4997),MONTH(B4997),1)</f>
        <v>46113</v>
      </c>
      <c r="H4997" s="24" t="str">
        <f aca="false">INDEX(Customers!$B$2:$B$601,MATCH(C4997,Customers!$A$2:$A$601,0))</f>
        <v>Western</v>
      </c>
      <c r="I4997" s="43" t="n">
        <f aca="false">ROUND(MIN(INDEX(Assumptions!$D$13:$D$18,MATCH(E4997,Assumptions!$A$13:$A$18,0)),MAX(INDEX(Assumptions!$C$13:$C$18,MATCH(E4997,Assumptions!$A$13:$A$18,0)),INDEX(Assumptions!$B$13:$B$18,MATCH(E4997,Assumptions!$A$13:$A$18,0))*F4997)),2)</f>
        <v>25.88</v>
      </c>
    </row>
    <row r="4998" customFormat="false" ht="15" hidden="false" customHeight="false" outlineLevel="0" collapsed="false">
      <c r="A4998" s="24" t="s">
        <v>5821</v>
      </c>
      <c r="B4998" s="39" t="n">
        <v>46131</v>
      </c>
      <c r="C4998" s="24" t="s">
        <v>736</v>
      </c>
      <c r="D4998" s="24" t="s">
        <v>826</v>
      </c>
      <c r="E4998" s="24" t="s">
        <v>111</v>
      </c>
      <c r="F4998" s="38" t="n">
        <v>1000</v>
      </c>
      <c r="G4998" s="42" t="n">
        <f aca="false">DATE(YEAR(B4998),MONTH(B4998),1)</f>
        <v>46113</v>
      </c>
      <c r="H4998" s="24" t="str">
        <f aca="false">INDEX(Customers!$B$2:$B$601,MATCH(C4998,Customers!$A$2:$A$601,0))</f>
        <v>Eastern</v>
      </c>
      <c r="I4998" s="43" t="n">
        <f aca="false">ROUND(MIN(INDEX(Assumptions!$D$13:$D$18,MATCH(E4998,Assumptions!$A$13:$A$18,0)),MAX(INDEX(Assumptions!$C$13:$C$18,MATCH(E4998,Assumptions!$A$13:$A$18,0)),INDEX(Assumptions!$B$13:$B$18,MATCH(E4998,Assumptions!$A$13:$A$18,0))*F4998)),2)</f>
        <v>40</v>
      </c>
    </row>
    <row r="4999" customFormat="false" ht="15" hidden="false" customHeight="false" outlineLevel="0" collapsed="false">
      <c r="A4999" s="24" t="s">
        <v>5822</v>
      </c>
      <c r="B4999" s="39" t="n">
        <v>46131</v>
      </c>
      <c r="C4999" s="24" t="s">
        <v>764</v>
      </c>
      <c r="D4999" s="24" t="s">
        <v>157</v>
      </c>
      <c r="E4999" s="24" t="s">
        <v>105</v>
      </c>
      <c r="F4999" s="38" t="n">
        <v>8900</v>
      </c>
      <c r="G4999" s="42" t="n">
        <f aca="false">DATE(YEAR(B4999),MONTH(B4999),1)</f>
        <v>46113</v>
      </c>
      <c r="H4999" s="24" t="str">
        <f aca="false">INDEX(Customers!$B$2:$B$601,MATCH(C4999,Customers!$A$2:$A$601,0))</f>
        <v>Nairobi</v>
      </c>
      <c r="I4999" s="43" t="n">
        <f aca="false">ROUND(MIN(INDEX(Assumptions!$D$13:$D$18,MATCH(E4999,Assumptions!$A$13:$A$18,0)),MAX(INDEX(Assumptions!$C$13:$C$18,MATCH(E4999,Assumptions!$A$13:$A$18,0)),INDEX(Assumptions!$B$13:$B$18,MATCH(E4999,Assumptions!$A$13:$A$18,0))*F4999)),2)</f>
        <v>133.5</v>
      </c>
    </row>
    <row r="5000" customFormat="false" ht="15" hidden="false" customHeight="false" outlineLevel="0" collapsed="false">
      <c r="A5000" s="24" t="s">
        <v>5823</v>
      </c>
      <c r="B5000" s="39" t="n">
        <v>46131</v>
      </c>
      <c r="C5000" s="24" t="s">
        <v>790</v>
      </c>
      <c r="D5000" s="24" t="s">
        <v>209</v>
      </c>
      <c r="E5000" s="24" t="s">
        <v>105</v>
      </c>
      <c r="F5000" s="38" t="n">
        <v>1580</v>
      </c>
      <c r="G5000" s="42" t="n">
        <f aca="false">DATE(YEAR(B5000),MONTH(B5000),1)</f>
        <v>46113</v>
      </c>
      <c r="H5000" s="24" t="str">
        <f aca="false">INDEX(Customers!$B$2:$B$601,MATCH(C5000,Customers!$A$2:$A$601,0))</f>
        <v>Eastern</v>
      </c>
      <c r="I5000" s="43" t="n">
        <f aca="false">ROUND(MIN(INDEX(Assumptions!$D$13:$D$18,MATCH(E5000,Assumptions!$A$13:$A$18,0)),MAX(INDEX(Assumptions!$C$13:$C$18,MATCH(E5000,Assumptions!$A$13:$A$18,0)),INDEX(Assumptions!$B$13:$B$18,MATCH(E5000,Assumptions!$A$13:$A$18,0))*F5000)),2)</f>
        <v>23.7</v>
      </c>
    </row>
    <row r="5001" customFormat="false" ht="15" hidden="false" customHeight="false" outlineLevel="0" collapsed="false">
      <c r="A5001" s="24" t="s">
        <v>5824</v>
      </c>
      <c r="B5001" s="39" t="n">
        <v>46131</v>
      </c>
      <c r="C5001" s="24" t="s">
        <v>815</v>
      </c>
      <c r="D5001" s="24" t="s">
        <v>826</v>
      </c>
      <c r="E5001" s="24" t="s">
        <v>111</v>
      </c>
      <c r="F5001" s="38" t="n">
        <v>20</v>
      </c>
      <c r="G5001" s="42" t="n">
        <f aca="false">DATE(YEAR(B5001),MONTH(B5001),1)</f>
        <v>46113</v>
      </c>
      <c r="H5001" s="24" t="str">
        <f aca="false">INDEX(Customers!$B$2:$B$601,MATCH(C5001,Customers!$A$2:$A$601,0))</f>
        <v>Nairobi</v>
      </c>
      <c r="I5001" s="43" t="n">
        <f aca="false">ROUND(MIN(INDEX(Assumptions!$D$13:$D$18,MATCH(E5001,Assumptions!$A$13:$A$18,0)),MAX(INDEX(Assumptions!$C$13:$C$18,MATCH(E5001,Assumptions!$A$13:$A$18,0)),INDEX(Assumptions!$B$13:$B$18,MATCH(E5001,Assumptions!$A$13:$A$18,0))*F5001)),2)</f>
        <v>0.8</v>
      </c>
    </row>
    <row r="5002" customFormat="false" ht="15" hidden="false" customHeight="false" outlineLevel="0" collapsed="false">
      <c r="A5002" s="24" t="s">
        <v>5825</v>
      </c>
      <c r="B5002" s="39" t="n">
        <v>46131</v>
      </c>
      <c r="C5002" s="24" t="s">
        <v>816</v>
      </c>
      <c r="D5002" s="24" t="s">
        <v>826</v>
      </c>
      <c r="E5002" s="24" t="s">
        <v>113</v>
      </c>
      <c r="F5002" s="38" t="n">
        <v>250</v>
      </c>
      <c r="G5002" s="42" t="n">
        <f aca="false">DATE(YEAR(B5002),MONTH(B5002),1)</f>
        <v>46113</v>
      </c>
      <c r="H5002" s="24" t="str">
        <f aca="false">INDEX(Customers!$B$2:$B$601,MATCH(C5002,Customers!$A$2:$A$601,0))</f>
        <v>Nairobi</v>
      </c>
      <c r="I5002" s="43" t="n">
        <f aca="false">ROUND(MIN(INDEX(Assumptions!$D$13:$D$18,MATCH(E5002,Assumptions!$A$13:$A$18,0)),MAX(INDEX(Assumptions!$C$13:$C$18,MATCH(E5002,Assumptions!$A$13:$A$18,0)),INDEX(Assumptions!$B$13:$B$18,MATCH(E5002,Assumptions!$A$13:$A$18,0))*F5002)),2)</f>
        <v>12.5</v>
      </c>
    </row>
    <row r="5003" customFormat="false" ht="15" hidden="false" customHeight="false" outlineLevel="0" collapsed="false">
      <c r="A5003" s="24" t="s">
        <v>5826</v>
      </c>
      <c r="B5003" s="39" t="n">
        <v>46132</v>
      </c>
      <c r="C5003" s="24" t="s">
        <v>219</v>
      </c>
      <c r="D5003" s="24" t="s">
        <v>826</v>
      </c>
      <c r="E5003" s="24" t="s">
        <v>111</v>
      </c>
      <c r="F5003" s="38" t="n">
        <v>200</v>
      </c>
      <c r="G5003" s="42" t="n">
        <f aca="false">DATE(YEAR(B5003),MONTH(B5003),1)</f>
        <v>46113</v>
      </c>
      <c r="H5003" s="24" t="str">
        <f aca="false">INDEX(Customers!$B$2:$B$601,MATCH(C5003,Customers!$A$2:$A$601,0))</f>
        <v>Rift Valley</v>
      </c>
      <c r="I5003" s="43" t="n">
        <f aca="false">ROUND(MIN(INDEX(Assumptions!$D$13:$D$18,MATCH(E5003,Assumptions!$A$13:$A$18,0)),MAX(INDEX(Assumptions!$C$13:$C$18,MATCH(E5003,Assumptions!$A$13:$A$18,0)),INDEX(Assumptions!$B$13:$B$18,MATCH(E5003,Assumptions!$A$13:$A$18,0))*F5003)),2)</f>
        <v>8</v>
      </c>
    </row>
    <row r="5004" customFormat="false" ht="15" hidden="false" customHeight="false" outlineLevel="0" collapsed="false">
      <c r="A5004" s="24" t="s">
        <v>5827</v>
      </c>
      <c r="B5004" s="39" t="n">
        <v>46132</v>
      </c>
      <c r="C5004" s="24" t="s">
        <v>249</v>
      </c>
      <c r="D5004" s="24" t="s">
        <v>826</v>
      </c>
      <c r="E5004" s="24" t="s">
        <v>111</v>
      </c>
      <c r="F5004" s="38" t="n">
        <v>50</v>
      </c>
      <c r="G5004" s="42" t="n">
        <f aca="false">DATE(YEAR(B5004),MONTH(B5004),1)</f>
        <v>46113</v>
      </c>
      <c r="H5004" s="24" t="str">
        <f aca="false">INDEX(Customers!$B$2:$B$601,MATCH(C5004,Customers!$A$2:$A$601,0))</f>
        <v>Central</v>
      </c>
      <c r="I5004" s="43" t="n">
        <f aca="false">ROUND(MIN(INDEX(Assumptions!$D$13:$D$18,MATCH(E5004,Assumptions!$A$13:$A$18,0)),MAX(INDEX(Assumptions!$C$13:$C$18,MATCH(E5004,Assumptions!$A$13:$A$18,0)),INDEX(Assumptions!$B$13:$B$18,MATCH(E5004,Assumptions!$A$13:$A$18,0))*F5004)),2)</f>
        <v>2</v>
      </c>
    </row>
    <row r="5005" customFormat="false" ht="15" hidden="false" customHeight="false" outlineLevel="0" collapsed="false">
      <c r="A5005" s="24" t="s">
        <v>5828</v>
      </c>
      <c r="B5005" s="39" t="n">
        <v>46132</v>
      </c>
      <c r="C5005" s="24" t="s">
        <v>258</v>
      </c>
      <c r="D5005" s="24" t="s">
        <v>826</v>
      </c>
      <c r="E5005" s="24" t="s">
        <v>109</v>
      </c>
      <c r="F5005" s="38" t="n">
        <v>31070</v>
      </c>
      <c r="G5005" s="42" t="n">
        <f aca="false">DATE(YEAR(B5005),MONTH(B5005),1)</f>
        <v>46113</v>
      </c>
      <c r="H5005" s="24" t="str">
        <f aca="false">INDEX(Customers!$B$2:$B$601,MATCH(C5005,Customers!$A$2:$A$601,0))</f>
        <v>Central</v>
      </c>
      <c r="I5005" s="43" t="n">
        <f aca="false">ROUND(MIN(INDEX(Assumptions!$D$13:$D$18,MATCH(E5005,Assumptions!$A$13:$A$18,0)),MAX(INDEX(Assumptions!$C$13:$C$18,MATCH(E5005,Assumptions!$A$13:$A$18,0)),INDEX(Assumptions!$B$13:$B$18,MATCH(E5005,Assumptions!$A$13:$A$18,0))*F5005)),2)</f>
        <v>40</v>
      </c>
    </row>
    <row r="5006" customFormat="false" ht="15" hidden="false" customHeight="false" outlineLevel="0" collapsed="false">
      <c r="A5006" s="24" t="s">
        <v>5829</v>
      </c>
      <c r="B5006" s="39" t="n">
        <v>46132</v>
      </c>
      <c r="C5006" s="24" t="s">
        <v>277</v>
      </c>
      <c r="D5006" s="24" t="s">
        <v>826</v>
      </c>
      <c r="E5006" s="24" t="s">
        <v>109</v>
      </c>
      <c r="F5006" s="38" t="n">
        <v>11610</v>
      </c>
      <c r="G5006" s="42" t="n">
        <f aca="false">DATE(YEAR(B5006),MONTH(B5006),1)</f>
        <v>46113</v>
      </c>
      <c r="H5006" s="24" t="str">
        <f aca="false">INDEX(Customers!$B$2:$B$601,MATCH(C5006,Customers!$A$2:$A$601,0))</f>
        <v>Rift Valley</v>
      </c>
      <c r="I5006" s="43" t="n">
        <f aca="false">ROUND(MIN(INDEX(Assumptions!$D$13:$D$18,MATCH(E5006,Assumptions!$A$13:$A$18,0)),MAX(INDEX(Assumptions!$C$13:$C$18,MATCH(E5006,Assumptions!$A$13:$A$18,0)),INDEX(Assumptions!$B$13:$B$18,MATCH(E5006,Assumptions!$A$13:$A$18,0))*F5006)),2)</f>
        <v>40</v>
      </c>
    </row>
    <row r="5007" customFormat="false" ht="15" hidden="false" customHeight="false" outlineLevel="0" collapsed="false">
      <c r="A5007" s="24" t="s">
        <v>5830</v>
      </c>
      <c r="B5007" s="39" t="n">
        <v>46132</v>
      </c>
      <c r="C5007" s="24" t="s">
        <v>277</v>
      </c>
      <c r="D5007" s="24" t="s">
        <v>174</v>
      </c>
      <c r="E5007" s="24" t="s">
        <v>107</v>
      </c>
      <c r="F5007" s="38" t="n">
        <v>4560</v>
      </c>
      <c r="G5007" s="42" t="n">
        <f aca="false">DATE(YEAR(B5007),MONTH(B5007),1)</f>
        <v>46113</v>
      </c>
      <c r="H5007" s="24" t="str">
        <f aca="false">INDEX(Customers!$B$2:$B$601,MATCH(C5007,Customers!$A$2:$A$601,0))</f>
        <v>Rift Valley</v>
      </c>
      <c r="I5007" s="43" t="n">
        <f aca="false">ROUND(MIN(INDEX(Assumptions!$D$13:$D$18,MATCH(E5007,Assumptions!$A$13:$A$18,0)),MAX(INDEX(Assumptions!$C$13:$C$18,MATCH(E5007,Assumptions!$A$13:$A$18,0)),INDEX(Assumptions!$B$13:$B$18,MATCH(E5007,Assumptions!$A$13:$A$18,0))*F5007)),2)</f>
        <v>0</v>
      </c>
    </row>
    <row r="5008" customFormat="false" ht="15" hidden="false" customHeight="false" outlineLevel="0" collapsed="false">
      <c r="A5008" s="24" t="s">
        <v>5831</v>
      </c>
      <c r="B5008" s="39" t="n">
        <v>46132</v>
      </c>
      <c r="C5008" s="24" t="s">
        <v>313</v>
      </c>
      <c r="D5008" s="24" t="s">
        <v>826</v>
      </c>
      <c r="E5008" s="24" t="s">
        <v>109</v>
      </c>
      <c r="F5008" s="38" t="n">
        <v>5720</v>
      </c>
      <c r="G5008" s="42" t="n">
        <f aca="false">DATE(YEAR(B5008),MONTH(B5008),1)</f>
        <v>46113</v>
      </c>
      <c r="H5008" s="24" t="str">
        <f aca="false">INDEX(Customers!$B$2:$B$601,MATCH(C5008,Customers!$A$2:$A$601,0))</f>
        <v>Eastern</v>
      </c>
      <c r="I5008" s="43" t="n">
        <f aca="false">ROUND(MIN(INDEX(Assumptions!$D$13:$D$18,MATCH(E5008,Assumptions!$A$13:$A$18,0)),MAX(INDEX(Assumptions!$C$13:$C$18,MATCH(E5008,Assumptions!$A$13:$A$18,0)),INDEX(Assumptions!$B$13:$B$18,MATCH(E5008,Assumptions!$A$13:$A$18,0))*F5008)),2)</f>
        <v>22.88</v>
      </c>
    </row>
    <row r="5009" customFormat="false" ht="15" hidden="false" customHeight="false" outlineLevel="0" collapsed="false">
      <c r="A5009" s="24" t="s">
        <v>5832</v>
      </c>
      <c r="B5009" s="39" t="n">
        <v>46132</v>
      </c>
      <c r="C5009" s="24" t="s">
        <v>328</v>
      </c>
      <c r="D5009" s="24" t="s">
        <v>826</v>
      </c>
      <c r="E5009" s="24" t="s">
        <v>113</v>
      </c>
      <c r="F5009" s="38" t="n">
        <v>2000</v>
      </c>
      <c r="G5009" s="42" t="n">
        <f aca="false">DATE(YEAR(B5009),MONTH(B5009),1)</f>
        <v>46113</v>
      </c>
      <c r="H5009" s="24" t="str">
        <f aca="false">INDEX(Customers!$B$2:$B$601,MATCH(C5009,Customers!$A$2:$A$601,0))</f>
        <v>Western</v>
      </c>
      <c r="I5009" s="43" t="n">
        <f aca="false">ROUND(MIN(INDEX(Assumptions!$D$13:$D$18,MATCH(E5009,Assumptions!$A$13:$A$18,0)),MAX(INDEX(Assumptions!$C$13:$C$18,MATCH(E5009,Assumptions!$A$13:$A$18,0)),INDEX(Assumptions!$B$13:$B$18,MATCH(E5009,Assumptions!$A$13:$A$18,0))*F5009)),2)</f>
        <v>100</v>
      </c>
    </row>
    <row r="5010" customFormat="false" ht="15" hidden="false" customHeight="false" outlineLevel="0" collapsed="false">
      <c r="A5010" s="24" t="s">
        <v>5833</v>
      </c>
      <c r="B5010" s="39" t="n">
        <v>46132</v>
      </c>
      <c r="C5010" s="24" t="s">
        <v>328</v>
      </c>
      <c r="D5010" s="24" t="s">
        <v>826</v>
      </c>
      <c r="E5010" s="24" t="s">
        <v>103</v>
      </c>
      <c r="F5010" s="38" t="n">
        <v>4030</v>
      </c>
      <c r="G5010" s="42" t="n">
        <f aca="false">DATE(YEAR(B5010),MONTH(B5010),1)</f>
        <v>46113</v>
      </c>
      <c r="H5010" s="24" t="str">
        <f aca="false">INDEX(Customers!$B$2:$B$601,MATCH(C5010,Customers!$A$2:$A$601,0))</f>
        <v>Western</v>
      </c>
      <c r="I5010" s="43" t="n">
        <f aca="false">ROUND(MIN(INDEX(Assumptions!$D$13:$D$18,MATCH(E5010,Assumptions!$A$13:$A$18,0)),MAX(INDEX(Assumptions!$C$13:$C$18,MATCH(E5010,Assumptions!$A$13:$A$18,0)),INDEX(Assumptions!$B$13:$B$18,MATCH(E5010,Assumptions!$A$13:$A$18,0))*F5010)),2)</f>
        <v>40.3</v>
      </c>
    </row>
    <row r="5011" customFormat="false" ht="15" hidden="false" customHeight="false" outlineLevel="0" collapsed="false">
      <c r="A5011" s="24" t="s">
        <v>5834</v>
      </c>
      <c r="B5011" s="39" t="n">
        <v>46132</v>
      </c>
      <c r="C5011" s="24" t="s">
        <v>337</v>
      </c>
      <c r="D5011" s="24" t="s">
        <v>826</v>
      </c>
      <c r="E5011" s="24" t="s">
        <v>103</v>
      </c>
      <c r="F5011" s="38" t="n">
        <v>4280</v>
      </c>
      <c r="G5011" s="42" t="n">
        <f aca="false">DATE(YEAR(B5011),MONTH(B5011),1)</f>
        <v>46113</v>
      </c>
      <c r="H5011" s="24" t="str">
        <f aca="false">INDEX(Customers!$B$2:$B$601,MATCH(C5011,Customers!$A$2:$A$601,0))</f>
        <v>Nairobi</v>
      </c>
      <c r="I5011" s="43" t="n">
        <f aca="false">ROUND(MIN(INDEX(Assumptions!$D$13:$D$18,MATCH(E5011,Assumptions!$A$13:$A$18,0)),MAX(INDEX(Assumptions!$C$13:$C$18,MATCH(E5011,Assumptions!$A$13:$A$18,0)),INDEX(Assumptions!$B$13:$B$18,MATCH(E5011,Assumptions!$A$13:$A$18,0))*F5011)),2)</f>
        <v>42.8</v>
      </c>
    </row>
    <row r="5012" customFormat="false" ht="15" hidden="false" customHeight="false" outlineLevel="0" collapsed="false">
      <c r="A5012" s="24" t="s">
        <v>5835</v>
      </c>
      <c r="B5012" s="39" t="n">
        <v>46132</v>
      </c>
      <c r="C5012" s="24" t="s">
        <v>347</v>
      </c>
      <c r="D5012" s="24" t="s">
        <v>187</v>
      </c>
      <c r="E5012" s="24" t="s">
        <v>107</v>
      </c>
      <c r="F5012" s="38" t="n">
        <v>29680</v>
      </c>
      <c r="G5012" s="42" t="n">
        <f aca="false">DATE(YEAR(B5012),MONTH(B5012),1)</f>
        <v>46113</v>
      </c>
      <c r="H5012" s="24" t="str">
        <f aca="false">INDEX(Customers!$B$2:$B$601,MATCH(C5012,Customers!$A$2:$A$601,0))</f>
        <v>Coast</v>
      </c>
      <c r="I5012" s="43" t="n">
        <f aca="false">ROUND(MIN(INDEX(Assumptions!$D$13:$D$18,MATCH(E5012,Assumptions!$A$13:$A$18,0)),MAX(INDEX(Assumptions!$C$13:$C$18,MATCH(E5012,Assumptions!$A$13:$A$18,0)),INDEX(Assumptions!$B$13:$B$18,MATCH(E5012,Assumptions!$A$13:$A$18,0))*F5012)),2)</f>
        <v>0</v>
      </c>
    </row>
    <row r="5013" customFormat="false" ht="15" hidden="false" customHeight="false" outlineLevel="0" collapsed="false">
      <c r="A5013" s="24" t="s">
        <v>5836</v>
      </c>
      <c r="B5013" s="39" t="n">
        <v>46132</v>
      </c>
      <c r="C5013" s="24" t="s">
        <v>381</v>
      </c>
      <c r="D5013" s="24" t="s">
        <v>826</v>
      </c>
      <c r="E5013" s="24" t="s">
        <v>103</v>
      </c>
      <c r="F5013" s="38" t="n">
        <v>1670</v>
      </c>
      <c r="G5013" s="42" t="n">
        <f aca="false">DATE(YEAR(B5013),MONTH(B5013),1)</f>
        <v>46113</v>
      </c>
      <c r="H5013" s="24" t="str">
        <f aca="false">INDEX(Customers!$B$2:$B$601,MATCH(C5013,Customers!$A$2:$A$601,0))</f>
        <v>Rift Valley</v>
      </c>
      <c r="I5013" s="43" t="n">
        <f aca="false">ROUND(MIN(INDEX(Assumptions!$D$13:$D$18,MATCH(E5013,Assumptions!$A$13:$A$18,0)),MAX(INDEX(Assumptions!$C$13:$C$18,MATCH(E5013,Assumptions!$A$13:$A$18,0)),INDEX(Assumptions!$B$13:$B$18,MATCH(E5013,Assumptions!$A$13:$A$18,0))*F5013)),2)</f>
        <v>16.7</v>
      </c>
    </row>
    <row r="5014" customFormat="false" ht="15" hidden="false" customHeight="false" outlineLevel="0" collapsed="false">
      <c r="A5014" s="24" t="s">
        <v>5837</v>
      </c>
      <c r="B5014" s="39" t="n">
        <v>46132</v>
      </c>
      <c r="C5014" s="24" t="s">
        <v>382</v>
      </c>
      <c r="D5014" s="24" t="s">
        <v>826</v>
      </c>
      <c r="E5014" s="24" t="s">
        <v>113</v>
      </c>
      <c r="F5014" s="38" t="n">
        <v>500</v>
      </c>
      <c r="G5014" s="42" t="n">
        <f aca="false">DATE(YEAR(B5014),MONTH(B5014),1)</f>
        <v>46113</v>
      </c>
      <c r="H5014" s="24" t="str">
        <f aca="false">INDEX(Customers!$B$2:$B$601,MATCH(C5014,Customers!$A$2:$A$601,0))</f>
        <v>Central</v>
      </c>
      <c r="I5014" s="43" t="n">
        <f aca="false">ROUND(MIN(INDEX(Assumptions!$D$13:$D$18,MATCH(E5014,Assumptions!$A$13:$A$18,0)),MAX(INDEX(Assumptions!$C$13:$C$18,MATCH(E5014,Assumptions!$A$13:$A$18,0)),INDEX(Assumptions!$B$13:$B$18,MATCH(E5014,Assumptions!$A$13:$A$18,0))*F5014)),2)</f>
        <v>25</v>
      </c>
    </row>
    <row r="5015" customFormat="false" ht="15" hidden="false" customHeight="false" outlineLevel="0" collapsed="false">
      <c r="A5015" s="24" t="s">
        <v>5838</v>
      </c>
      <c r="B5015" s="39" t="n">
        <v>46132</v>
      </c>
      <c r="C5015" s="24" t="s">
        <v>387</v>
      </c>
      <c r="D5015" s="24" t="s">
        <v>826</v>
      </c>
      <c r="E5015" s="24" t="s">
        <v>111</v>
      </c>
      <c r="F5015" s="38" t="n">
        <v>200</v>
      </c>
      <c r="G5015" s="42" t="n">
        <f aca="false">DATE(YEAR(B5015),MONTH(B5015),1)</f>
        <v>46113</v>
      </c>
      <c r="H5015" s="24" t="str">
        <f aca="false">INDEX(Customers!$B$2:$B$601,MATCH(C5015,Customers!$A$2:$A$601,0))</f>
        <v>Eastern</v>
      </c>
      <c r="I5015" s="43" t="n">
        <f aca="false">ROUND(MIN(INDEX(Assumptions!$D$13:$D$18,MATCH(E5015,Assumptions!$A$13:$A$18,0)),MAX(INDEX(Assumptions!$C$13:$C$18,MATCH(E5015,Assumptions!$A$13:$A$18,0)),INDEX(Assumptions!$B$13:$B$18,MATCH(E5015,Assumptions!$A$13:$A$18,0))*F5015)),2)</f>
        <v>8</v>
      </c>
    </row>
    <row r="5016" customFormat="false" ht="15" hidden="false" customHeight="false" outlineLevel="0" collapsed="false">
      <c r="A5016" s="24" t="s">
        <v>5839</v>
      </c>
      <c r="B5016" s="39" t="n">
        <v>46132</v>
      </c>
      <c r="C5016" s="24" t="s">
        <v>416</v>
      </c>
      <c r="D5016" s="24" t="s">
        <v>826</v>
      </c>
      <c r="E5016" s="24" t="s">
        <v>113</v>
      </c>
      <c r="F5016" s="38" t="n">
        <v>2000</v>
      </c>
      <c r="G5016" s="42" t="n">
        <f aca="false">DATE(YEAR(B5016),MONTH(B5016),1)</f>
        <v>46113</v>
      </c>
      <c r="H5016" s="24" t="str">
        <f aca="false">INDEX(Customers!$B$2:$B$601,MATCH(C5016,Customers!$A$2:$A$601,0))</f>
        <v>Rift Valley</v>
      </c>
      <c r="I5016" s="43" t="n">
        <f aca="false">ROUND(MIN(INDEX(Assumptions!$D$13:$D$18,MATCH(E5016,Assumptions!$A$13:$A$18,0)),MAX(INDEX(Assumptions!$C$13:$C$18,MATCH(E5016,Assumptions!$A$13:$A$18,0)),INDEX(Assumptions!$B$13:$B$18,MATCH(E5016,Assumptions!$A$13:$A$18,0))*F5016)),2)</f>
        <v>100</v>
      </c>
    </row>
    <row r="5017" customFormat="false" ht="15" hidden="false" customHeight="false" outlineLevel="0" collapsed="false">
      <c r="A5017" s="24" t="s">
        <v>5840</v>
      </c>
      <c r="B5017" s="39" t="n">
        <v>46132</v>
      </c>
      <c r="C5017" s="24" t="s">
        <v>433</v>
      </c>
      <c r="D5017" s="24" t="s">
        <v>826</v>
      </c>
      <c r="E5017" s="24" t="s">
        <v>103</v>
      </c>
      <c r="F5017" s="38" t="n">
        <v>580</v>
      </c>
      <c r="G5017" s="42" t="n">
        <f aca="false">DATE(YEAR(B5017),MONTH(B5017),1)</f>
        <v>46113</v>
      </c>
      <c r="H5017" s="24" t="str">
        <f aca="false">INDEX(Customers!$B$2:$B$601,MATCH(C5017,Customers!$A$2:$A$601,0))</f>
        <v>Nairobi</v>
      </c>
      <c r="I5017" s="43" t="n">
        <f aca="false">ROUND(MIN(INDEX(Assumptions!$D$13:$D$18,MATCH(E5017,Assumptions!$A$13:$A$18,0)),MAX(INDEX(Assumptions!$C$13:$C$18,MATCH(E5017,Assumptions!$A$13:$A$18,0)),INDEX(Assumptions!$B$13:$B$18,MATCH(E5017,Assumptions!$A$13:$A$18,0))*F5017)),2)</f>
        <v>5.8</v>
      </c>
    </row>
    <row r="5018" customFormat="false" ht="15" hidden="false" customHeight="false" outlineLevel="0" collapsed="false">
      <c r="A5018" s="24" t="s">
        <v>5841</v>
      </c>
      <c r="B5018" s="39" t="n">
        <v>46132</v>
      </c>
      <c r="C5018" s="24" t="s">
        <v>433</v>
      </c>
      <c r="D5018" s="24" t="s">
        <v>826</v>
      </c>
      <c r="E5018" s="24" t="s">
        <v>103</v>
      </c>
      <c r="F5018" s="38" t="n">
        <v>6350</v>
      </c>
      <c r="G5018" s="42" t="n">
        <f aca="false">DATE(YEAR(B5018),MONTH(B5018),1)</f>
        <v>46113</v>
      </c>
      <c r="H5018" s="24" t="str">
        <f aca="false">INDEX(Customers!$B$2:$B$601,MATCH(C5018,Customers!$A$2:$A$601,0))</f>
        <v>Nairobi</v>
      </c>
      <c r="I5018" s="43" t="n">
        <f aca="false">ROUND(MIN(INDEX(Assumptions!$D$13:$D$18,MATCH(E5018,Assumptions!$A$13:$A$18,0)),MAX(INDEX(Assumptions!$C$13:$C$18,MATCH(E5018,Assumptions!$A$13:$A$18,0)),INDEX(Assumptions!$B$13:$B$18,MATCH(E5018,Assumptions!$A$13:$A$18,0))*F5018)),2)</f>
        <v>63.5</v>
      </c>
    </row>
    <row r="5019" customFormat="false" ht="15" hidden="false" customHeight="false" outlineLevel="0" collapsed="false">
      <c r="A5019" s="24" t="s">
        <v>5842</v>
      </c>
      <c r="B5019" s="39" t="n">
        <v>46132</v>
      </c>
      <c r="C5019" s="24" t="s">
        <v>447</v>
      </c>
      <c r="D5019" s="24" t="s">
        <v>826</v>
      </c>
      <c r="E5019" s="24" t="s">
        <v>109</v>
      </c>
      <c r="F5019" s="38" t="n">
        <v>350</v>
      </c>
      <c r="G5019" s="42" t="n">
        <f aca="false">DATE(YEAR(B5019),MONTH(B5019),1)</f>
        <v>46113</v>
      </c>
      <c r="H5019" s="24" t="str">
        <f aca="false">INDEX(Customers!$B$2:$B$601,MATCH(C5019,Customers!$A$2:$A$601,0))</f>
        <v>Rift Valley</v>
      </c>
      <c r="I5019" s="43" t="n">
        <f aca="false">ROUND(MIN(INDEX(Assumptions!$D$13:$D$18,MATCH(E5019,Assumptions!$A$13:$A$18,0)),MAX(INDEX(Assumptions!$C$13:$C$18,MATCH(E5019,Assumptions!$A$13:$A$18,0)),INDEX(Assumptions!$B$13:$B$18,MATCH(E5019,Assumptions!$A$13:$A$18,0))*F5019)),2)</f>
        <v>1.4</v>
      </c>
    </row>
    <row r="5020" customFormat="false" ht="15" hidden="false" customHeight="false" outlineLevel="0" collapsed="false">
      <c r="A5020" s="24" t="s">
        <v>5843</v>
      </c>
      <c r="B5020" s="39" t="n">
        <v>46132</v>
      </c>
      <c r="C5020" s="24" t="s">
        <v>451</v>
      </c>
      <c r="D5020" s="24" t="s">
        <v>826</v>
      </c>
      <c r="E5020" s="24" t="s">
        <v>113</v>
      </c>
      <c r="F5020" s="38" t="n">
        <v>250</v>
      </c>
      <c r="G5020" s="42" t="n">
        <f aca="false">DATE(YEAR(B5020),MONTH(B5020),1)</f>
        <v>46113</v>
      </c>
      <c r="H5020" s="24" t="str">
        <f aca="false">INDEX(Customers!$B$2:$B$601,MATCH(C5020,Customers!$A$2:$A$601,0))</f>
        <v>Nairobi</v>
      </c>
      <c r="I5020" s="43" t="n">
        <f aca="false">ROUND(MIN(INDEX(Assumptions!$D$13:$D$18,MATCH(E5020,Assumptions!$A$13:$A$18,0)),MAX(INDEX(Assumptions!$C$13:$C$18,MATCH(E5020,Assumptions!$A$13:$A$18,0)),INDEX(Assumptions!$B$13:$B$18,MATCH(E5020,Assumptions!$A$13:$A$18,0))*F5020)),2)</f>
        <v>12.5</v>
      </c>
    </row>
    <row r="5021" customFormat="false" ht="15" hidden="false" customHeight="false" outlineLevel="0" collapsed="false">
      <c r="A5021" s="24" t="s">
        <v>5844</v>
      </c>
      <c r="B5021" s="39" t="n">
        <v>46132</v>
      </c>
      <c r="C5021" s="24" t="s">
        <v>463</v>
      </c>
      <c r="D5021" s="24" t="s">
        <v>826</v>
      </c>
      <c r="E5021" s="24" t="s">
        <v>103</v>
      </c>
      <c r="F5021" s="38" t="n">
        <v>1440</v>
      </c>
      <c r="G5021" s="42" t="n">
        <f aca="false">DATE(YEAR(B5021),MONTH(B5021),1)</f>
        <v>46113</v>
      </c>
      <c r="H5021" s="24" t="str">
        <f aca="false">INDEX(Customers!$B$2:$B$601,MATCH(C5021,Customers!$A$2:$A$601,0))</f>
        <v>Eastern</v>
      </c>
      <c r="I5021" s="43" t="n">
        <f aca="false">ROUND(MIN(INDEX(Assumptions!$D$13:$D$18,MATCH(E5021,Assumptions!$A$13:$A$18,0)),MAX(INDEX(Assumptions!$C$13:$C$18,MATCH(E5021,Assumptions!$A$13:$A$18,0)),INDEX(Assumptions!$B$13:$B$18,MATCH(E5021,Assumptions!$A$13:$A$18,0))*F5021)),2)</f>
        <v>14.4</v>
      </c>
    </row>
    <row r="5022" customFormat="false" ht="15" hidden="false" customHeight="false" outlineLevel="0" collapsed="false">
      <c r="A5022" s="24" t="s">
        <v>5845</v>
      </c>
      <c r="B5022" s="39" t="n">
        <v>46132</v>
      </c>
      <c r="C5022" s="24" t="s">
        <v>514</v>
      </c>
      <c r="D5022" s="24" t="s">
        <v>826</v>
      </c>
      <c r="E5022" s="24" t="s">
        <v>103</v>
      </c>
      <c r="F5022" s="38" t="n">
        <v>8210</v>
      </c>
      <c r="G5022" s="42" t="n">
        <f aca="false">DATE(YEAR(B5022),MONTH(B5022),1)</f>
        <v>46113</v>
      </c>
      <c r="H5022" s="24" t="str">
        <f aca="false">INDEX(Customers!$B$2:$B$601,MATCH(C5022,Customers!$A$2:$A$601,0))</f>
        <v>Central</v>
      </c>
      <c r="I5022" s="43" t="n">
        <f aca="false">ROUND(MIN(INDEX(Assumptions!$D$13:$D$18,MATCH(E5022,Assumptions!$A$13:$A$18,0)),MAX(INDEX(Assumptions!$C$13:$C$18,MATCH(E5022,Assumptions!$A$13:$A$18,0)),INDEX(Assumptions!$B$13:$B$18,MATCH(E5022,Assumptions!$A$13:$A$18,0))*F5022)),2)</f>
        <v>82.1</v>
      </c>
    </row>
    <row r="5023" customFormat="false" ht="15" hidden="false" customHeight="false" outlineLevel="0" collapsed="false">
      <c r="A5023" s="24" t="s">
        <v>5846</v>
      </c>
      <c r="B5023" s="39" t="n">
        <v>46132</v>
      </c>
      <c r="C5023" s="24" t="s">
        <v>520</v>
      </c>
      <c r="D5023" s="24" t="s">
        <v>826</v>
      </c>
      <c r="E5023" s="24" t="s">
        <v>113</v>
      </c>
      <c r="F5023" s="38" t="n">
        <v>99</v>
      </c>
      <c r="G5023" s="42" t="n">
        <f aca="false">DATE(YEAR(B5023),MONTH(B5023),1)</f>
        <v>46113</v>
      </c>
      <c r="H5023" s="24" t="str">
        <f aca="false">INDEX(Customers!$B$2:$B$601,MATCH(C5023,Customers!$A$2:$A$601,0))</f>
        <v>Coast</v>
      </c>
      <c r="I5023" s="43" t="n">
        <f aca="false">ROUND(MIN(INDEX(Assumptions!$D$13:$D$18,MATCH(E5023,Assumptions!$A$13:$A$18,0)),MAX(INDEX(Assumptions!$C$13:$C$18,MATCH(E5023,Assumptions!$A$13:$A$18,0)),INDEX(Assumptions!$B$13:$B$18,MATCH(E5023,Assumptions!$A$13:$A$18,0))*F5023)),2)</f>
        <v>4.95</v>
      </c>
    </row>
    <row r="5024" customFormat="false" ht="15" hidden="false" customHeight="false" outlineLevel="0" collapsed="false">
      <c r="A5024" s="24" t="s">
        <v>5847</v>
      </c>
      <c r="B5024" s="39" t="n">
        <v>46132</v>
      </c>
      <c r="C5024" s="24" t="s">
        <v>543</v>
      </c>
      <c r="D5024" s="24" t="s">
        <v>826</v>
      </c>
      <c r="E5024" s="24" t="s">
        <v>111</v>
      </c>
      <c r="F5024" s="38" t="n">
        <v>50</v>
      </c>
      <c r="G5024" s="42" t="n">
        <f aca="false">DATE(YEAR(B5024),MONTH(B5024),1)</f>
        <v>46113</v>
      </c>
      <c r="H5024" s="24" t="str">
        <f aca="false">INDEX(Customers!$B$2:$B$601,MATCH(C5024,Customers!$A$2:$A$601,0))</f>
        <v>Central</v>
      </c>
      <c r="I5024" s="43" t="n">
        <f aca="false">ROUND(MIN(INDEX(Assumptions!$D$13:$D$18,MATCH(E5024,Assumptions!$A$13:$A$18,0)),MAX(INDEX(Assumptions!$C$13:$C$18,MATCH(E5024,Assumptions!$A$13:$A$18,0)),INDEX(Assumptions!$B$13:$B$18,MATCH(E5024,Assumptions!$A$13:$A$18,0))*F5024)),2)</f>
        <v>2</v>
      </c>
    </row>
    <row r="5025" customFormat="false" ht="15" hidden="false" customHeight="false" outlineLevel="0" collapsed="false">
      <c r="A5025" s="24" t="s">
        <v>5848</v>
      </c>
      <c r="B5025" s="39" t="n">
        <v>46132</v>
      </c>
      <c r="C5025" s="24" t="s">
        <v>552</v>
      </c>
      <c r="D5025" s="24" t="s">
        <v>205</v>
      </c>
      <c r="E5025" s="24" t="s">
        <v>107</v>
      </c>
      <c r="F5025" s="38" t="n">
        <v>10140</v>
      </c>
      <c r="G5025" s="42" t="n">
        <f aca="false">DATE(YEAR(B5025),MONTH(B5025),1)</f>
        <v>46113</v>
      </c>
      <c r="H5025" s="24" t="str">
        <f aca="false">INDEX(Customers!$B$2:$B$601,MATCH(C5025,Customers!$A$2:$A$601,0))</f>
        <v>Eastern</v>
      </c>
      <c r="I5025" s="43" t="n">
        <f aca="false">ROUND(MIN(INDEX(Assumptions!$D$13:$D$18,MATCH(E5025,Assumptions!$A$13:$A$18,0)),MAX(INDEX(Assumptions!$C$13:$C$18,MATCH(E5025,Assumptions!$A$13:$A$18,0)),INDEX(Assumptions!$B$13:$B$18,MATCH(E5025,Assumptions!$A$13:$A$18,0))*F5025)),2)</f>
        <v>0</v>
      </c>
    </row>
    <row r="5026" customFormat="false" ht="15" hidden="false" customHeight="false" outlineLevel="0" collapsed="false">
      <c r="A5026" s="24" t="s">
        <v>5849</v>
      </c>
      <c r="B5026" s="39" t="n">
        <v>46132</v>
      </c>
      <c r="C5026" s="24" t="s">
        <v>650</v>
      </c>
      <c r="D5026" s="24" t="s">
        <v>826</v>
      </c>
      <c r="E5026" s="24" t="s">
        <v>109</v>
      </c>
      <c r="F5026" s="38" t="n">
        <v>4090</v>
      </c>
      <c r="G5026" s="42" t="n">
        <f aca="false">DATE(YEAR(B5026),MONTH(B5026),1)</f>
        <v>46113</v>
      </c>
      <c r="H5026" s="24" t="str">
        <f aca="false">INDEX(Customers!$B$2:$B$601,MATCH(C5026,Customers!$A$2:$A$601,0))</f>
        <v>Eastern</v>
      </c>
      <c r="I5026" s="43" t="n">
        <f aca="false">ROUND(MIN(INDEX(Assumptions!$D$13:$D$18,MATCH(E5026,Assumptions!$A$13:$A$18,0)),MAX(INDEX(Assumptions!$C$13:$C$18,MATCH(E5026,Assumptions!$A$13:$A$18,0)),INDEX(Assumptions!$B$13:$B$18,MATCH(E5026,Assumptions!$A$13:$A$18,0))*F5026)),2)</f>
        <v>16.36</v>
      </c>
    </row>
    <row r="5027" customFormat="false" ht="15" hidden="false" customHeight="false" outlineLevel="0" collapsed="false">
      <c r="A5027" s="24" t="s">
        <v>5850</v>
      </c>
      <c r="B5027" s="39" t="n">
        <v>46132</v>
      </c>
      <c r="C5027" s="24" t="s">
        <v>651</v>
      </c>
      <c r="D5027" s="24" t="s">
        <v>826</v>
      </c>
      <c r="E5027" s="24" t="s">
        <v>111</v>
      </c>
      <c r="F5027" s="38" t="n">
        <v>50</v>
      </c>
      <c r="G5027" s="42" t="n">
        <f aca="false">DATE(YEAR(B5027),MONTH(B5027),1)</f>
        <v>46113</v>
      </c>
      <c r="H5027" s="24" t="str">
        <f aca="false">INDEX(Customers!$B$2:$B$601,MATCH(C5027,Customers!$A$2:$A$601,0))</f>
        <v>Rift Valley</v>
      </c>
      <c r="I5027" s="43" t="n">
        <f aca="false">ROUND(MIN(INDEX(Assumptions!$D$13:$D$18,MATCH(E5027,Assumptions!$A$13:$A$18,0)),MAX(INDEX(Assumptions!$C$13:$C$18,MATCH(E5027,Assumptions!$A$13:$A$18,0)),INDEX(Assumptions!$B$13:$B$18,MATCH(E5027,Assumptions!$A$13:$A$18,0))*F5027)),2)</f>
        <v>2</v>
      </c>
    </row>
    <row r="5028" customFormat="false" ht="15" hidden="false" customHeight="false" outlineLevel="0" collapsed="false">
      <c r="A5028" s="24" t="s">
        <v>5851</v>
      </c>
      <c r="B5028" s="39" t="n">
        <v>46132</v>
      </c>
      <c r="C5028" s="24" t="s">
        <v>661</v>
      </c>
      <c r="D5028" s="24" t="s">
        <v>826</v>
      </c>
      <c r="E5028" s="24" t="s">
        <v>109</v>
      </c>
      <c r="F5028" s="38" t="n">
        <v>86230</v>
      </c>
      <c r="G5028" s="42" t="n">
        <f aca="false">DATE(YEAR(B5028),MONTH(B5028),1)</f>
        <v>46113</v>
      </c>
      <c r="H5028" s="24" t="str">
        <f aca="false">INDEX(Customers!$B$2:$B$601,MATCH(C5028,Customers!$A$2:$A$601,0))</f>
        <v>Coast</v>
      </c>
      <c r="I5028" s="43" t="n">
        <f aca="false">ROUND(MIN(INDEX(Assumptions!$D$13:$D$18,MATCH(E5028,Assumptions!$A$13:$A$18,0)),MAX(INDEX(Assumptions!$C$13:$C$18,MATCH(E5028,Assumptions!$A$13:$A$18,0)),INDEX(Assumptions!$B$13:$B$18,MATCH(E5028,Assumptions!$A$13:$A$18,0))*F5028)),2)</f>
        <v>40</v>
      </c>
    </row>
    <row r="5029" customFormat="false" ht="15" hidden="false" customHeight="false" outlineLevel="0" collapsed="false">
      <c r="A5029" s="24" t="s">
        <v>5852</v>
      </c>
      <c r="B5029" s="39" t="n">
        <v>46132</v>
      </c>
      <c r="C5029" s="24" t="s">
        <v>664</v>
      </c>
      <c r="D5029" s="24" t="s">
        <v>826</v>
      </c>
      <c r="E5029" s="24" t="s">
        <v>103</v>
      </c>
      <c r="F5029" s="38" t="n">
        <v>1220</v>
      </c>
      <c r="G5029" s="42" t="n">
        <f aca="false">DATE(YEAR(B5029),MONTH(B5029),1)</f>
        <v>46113</v>
      </c>
      <c r="H5029" s="24" t="str">
        <f aca="false">INDEX(Customers!$B$2:$B$601,MATCH(C5029,Customers!$A$2:$A$601,0))</f>
        <v>Rift Valley</v>
      </c>
      <c r="I5029" s="43" t="n">
        <f aca="false">ROUND(MIN(INDEX(Assumptions!$D$13:$D$18,MATCH(E5029,Assumptions!$A$13:$A$18,0)),MAX(INDEX(Assumptions!$C$13:$C$18,MATCH(E5029,Assumptions!$A$13:$A$18,0)),INDEX(Assumptions!$B$13:$B$18,MATCH(E5029,Assumptions!$A$13:$A$18,0))*F5029)),2)</f>
        <v>12.2</v>
      </c>
    </row>
    <row r="5030" customFormat="false" ht="15" hidden="false" customHeight="false" outlineLevel="0" collapsed="false">
      <c r="A5030" s="24" t="s">
        <v>5853</v>
      </c>
      <c r="B5030" s="39" t="n">
        <v>46132</v>
      </c>
      <c r="C5030" s="24" t="s">
        <v>690</v>
      </c>
      <c r="D5030" s="24" t="s">
        <v>826</v>
      </c>
      <c r="E5030" s="24" t="s">
        <v>111</v>
      </c>
      <c r="F5030" s="38" t="n">
        <v>50</v>
      </c>
      <c r="G5030" s="42" t="n">
        <f aca="false">DATE(YEAR(B5030),MONTH(B5030),1)</f>
        <v>46113</v>
      </c>
      <c r="H5030" s="24" t="str">
        <f aca="false">INDEX(Customers!$B$2:$B$601,MATCH(C5030,Customers!$A$2:$A$601,0))</f>
        <v>Central</v>
      </c>
      <c r="I5030" s="43" t="n">
        <f aca="false">ROUND(MIN(INDEX(Assumptions!$D$13:$D$18,MATCH(E5030,Assumptions!$A$13:$A$18,0)),MAX(INDEX(Assumptions!$C$13:$C$18,MATCH(E5030,Assumptions!$A$13:$A$18,0)),INDEX(Assumptions!$B$13:$B$18,MATCH(E5030,Assumptions!$A$13:$A$18,0))*F5030)),2)</f>
        <v>2</v>
      </c>
    </row>
    <row r="5031" customFormat="false" ht="15" hidden="false" customHeight="false" outlineLevel="0" collapsed="false">
      <c r="A5031" s="24" t="s">
        <v>5854</v>
      </c>
      <c r="B5031" s="39" t="n">
        <v>46132</v>
      </c>
      <c r="C5031" s="24" t="s">
        <v>700</v>
      </c>
      <c r="D5031" s="24" t="s">
        <v>826</v>
      </c>
      <c r="E5031" s="24" t="s">
        <v>113</v>
      </c>
      <c r="F5031" s="38" t="n">
        <v>500</v>
      </c>
      <c r="G5031" s="42" t="n">
        <f aca="false">DATE(YEAR(B5031),MONTH(B5031),1)</f>
        <v>46113</v>
      </c>
      <c r="H5031" s="24" t="str">
        <f aca="false">INDEX(Customers!$B$2:$B$601,MATCH(C5031,Customers!$A$2:$A$601,0))</f>
        <v>Western</v>
      </c>
      <c r="I5031" s="43" t="n">
        <f aca="false">ROUND(MIN(INDEX(Assumptions!$D$13:$D$18,MATCH(E5031,Assumptions!$A$13:$A$18,0)),MAX(INDEX(Assumptions!$C$13:$C$18,MATCH(E5031,Assumptions!$A$13:$A$18,0)),INDEX(Assumptions!$B$13:$B$18,MATCH(E5031,Assumptions!$A$13:$A$18,0))*F5031)),2)</f>
        <v>25</v>
      </c>
    </row>
    <row r="5032" customFormat="false" ht="15" hidden="false" customHeight="false" outlineLevel="0" collapsed="false">
      <c r="A5032" s="24" t="s">
        <v>5855</v>
      </c>
      <c r="B5032" s="39" t="n">
        <v>46132</v>
      </c>
      <c r="C5032" s="24" t="s">
        <v>724</v>
      </c>
      <c r="D5032" s="24" t="s">
        <v>165</v>
      </c>
      <c r="E5032" s="24" t="s">
        <v>105</v>
      </c>
      <c r="F5032" s="38" t="n">
        <v>6950</v>
      </c>
      <c r="G5032" s="42" t="n">
        <f aca="false">DATE(YEAR(B5032),MONTH(B5032),1)</f>
        <v>46113</v>
      </c>
      <c r="H5032" s="24" t="str">
        <f aca="false">INDEX(Customers!$B$2:$B$601,MATCH(C5032,Customers!$A$2:$A$601,0))</f>
        <v>Central</v>
      </c>
      <c r="I5032" s="43" t="n">
        <f aca="false">ROUND(MIN(INDEX(Assumptions!$D$13:$D$18,MATCH(E5032,Assumptions!$A$13:$A$18,0)),MAX(INDEX(Assumptions!$C$13:$C$18,MATCH(E5032,Assumptions!$A$13:$A$18,0)),INDEX(Assumptions!$B$13:$B$18,MATCH(E5032,Assumptions!$A$13:$A$18,0))*F5032)),2)</f>
        <v>104.25</v>
      </c>
    </row>
    <row r="5033" customFormat="false" ht="15" hidden="false" customHeight="false" outlineLevel="0" collapsed="false">
      <c r="A5033" s="24" t="s">
        <v>5856</v>
      </c>
      <c r="B5033" s="39" t="n">
        <v>46132</v>
      </c>
      <c r="C5033" s="24" t="s">
        <v>727</v>
      </c>
      <c r="D5033" s="24" t="s">
        <v>826</v>
      </c>
      <c r="E5033" s="24" t="s">
        <v>103</v>
      </c>
      <c r="F5033" s="38" t="n">
        <v>3240</v>
      </c>
      <c r="G5033" s="42" t="n">
        <f aca="false">DATE(YEAR(B5033),MONTH(B5033),1)</f>
        <v>46113</v>
      </c>
      <c r="H5033" s="24" t="str">
        <f aca="false">INDEX(Customers!$B$2:$B$601,MATCH(C5033,Customers!$A$2:$A$601,0))</f>
        <v>Central</v>
      </c>
      <c r="I5033" s="43" t="n">
        <f aca="false">ROUND(MIN(INDEX(Assumptions!$D$13:$D$18,MATCH(E5033,Assumptions!$A$13:$A$18,0)),MAX(INDEX(Assumptions!$C$13:$C$18,MATCH(E5033,Assumptions!$A$13:$A$18,0)),INDEX(Assumptions!$B$13:$B$18,MATCH(E5033,Assumptions!$A$13:$A$18,0))*F5033)),2)</f>
        <v>32.4</v>
      </c>
    </row>
    <row r="5034" customFormat="false" ht="15" hidden="false" customHeight="false" outlineLevel="0" collapsed="false">
      <c r="A5034" s="24" t="s">
        <v>5857</v>
      </c>
      <c r="B5034" s="39" t="n">
        <v>46132</v>
      </c>
      <c r="C5034" s="24" t="s">
        <v>773</v>
      </c>
      <c r="D5034" s="24" t="s">
        <v>826</v>
      </c>
      <c r="E5034" s="24" t="s">
        <v>103</v>
      </c>
      <c r="F5034" s="38" t="n">
        <v>2730</v>
      </c>
      <c r="G5034" s="42" t="n">
        <f aca="false">DATE(YEAR(B5034),MONTH(B5034),1)</f>
        <v>46113</v>
      </c>
      <c r="H5034" s="24" t="str">
        <f aca="false">INDEX(Customers!$B$2:$B$601,MATCH(C5034,Customers!$A$2:$A$601,0))</f>
        <v>Rift Valley</v>
      </c>
      <c r="I5034" s="43" t="n">
        <f aca="false">ROUND(MIN(INDEX(Assumptions!$D$13:$D$18,MATCH(E5034,Assumptions!$A$13:$A$18,0)),MAX(INDEX(Assumptions!$C$13:$C$18,MATCH(E5034,Assumptions!$A$13:$A$18,0)),INDEX(Assumptions!$B$13:$B$18,MATCH(E5034,Assumptions!$A$13:$A$18,0))*F5034)),2)</f>
        <v>27.3</v>
      </c>
    </row>
    <row r="5035" customFormat="false" ht="15" hidden="false" customHeight="false" outlineLevel="0" collapsed="false">
      <c r="A5035" s="24" t="s">
        <v>5858</v>
      </c>
      <c r="B5035" s="39" t="n">
        <v>46132</v>
      </c>
      <c r="C5035" s="24" t="s">
        <v>800</v>
      </c>
      <c r="D5035" s="24" t="s">
        <v>188</v>
      </c>
      <c r="E5035" s="24" t="s">
        <v>105</v>
      </c>
      <c r="F5035" s="38" t="n">
        <v>3950</v>
      </c>
      <c r="G5035" s="42" t="n">
        <f aca="false">DATE(YEAR(B5035),MONTH(B5035),1)</f>
        <v>46113</v>
      </c>
      <c r="H5035" s="24" t="str">
        <f aca="false">INDEX(Customers!$B$2:$B$601,MATCH(C5035,Customers!$A$2:$A$601,0))</f>
        <v>Coast</v>
      </c>
      <c r="I5035" s="43" t="n">
        <f aca="false">ROUND(MIN(INDEX(Assumptions!$D$13:$D$18,MATCH(E5035,Assumptions!$A$13:$A$18,0)),MAX(INDEX(Assumptions!$C$13:$C$18,MATCH(E5035,Assumptions!$A$13:$A$18,0)),INDEX(Assumptions!$B$13:$B$18,MATCH(E5035,Assumptions!$A$13:$A$18,0))*F5035)),2)</f>
        <v>59.25</v>
      </c>
    </row>
    <row r="5036" customFormat="false" ht="15" hidden="false" customHeight="false" outlineLevel="0" collapsed="false">
      <c r="A5036" s="24" t="s">
        <v>5859</v>
      </c>
      <c r="B5036" s="39" t="n">
        <v>46133</v>
      </c>
      <c r="C5036" s="24" t="s">
        <v>245</v>
      </c>
      <c r="D5036" s="24" t="s">
        <v>826</v>
      </c>
      <c r="E5036" s="24" t="s">
        <v>111</v>
      </c>
      <c r="F5036" s="38" t="n">
        <v>200</v>
      </c>
      <c r="G5036" s="42" t="n">
        <f aca="false">DATE(YEAR(B5036),MONTH(B5036),1)</f>
        <v>46113</v>
      </c>
      <c r="H5036" s="24" t="str">
        <f aca="false">INDEX(Customers!$B$2:$B$601,MATCH(C5036,Customers!$A$2:$A$601,0))</f>
        <v>Rift Valley</v>
      </c>
      <c r="I5036" s="43" t="n">
        <f aca="false">ROUND(MIN(INDEX(Assumptions!$D$13:$D$18,MATCH(E5036,Assumptions!$A$13:$A$18,0)),MAX(INDEX(Assumptions!$C$13:$C$18,MATCH(E5036,Assumptions!$A$13:$A$18,0)),INDEX(Assumptions!$B$13:$B$18,MATCH(E5036,Assumptions!$A$13:$A$18,0))*F5036)),2)</f>
        <v>8</v>
      </c>
    </row>
    <row r="5037" customFormat="false" ht="15" hidden="false" customHeight="false" outlineLevel="0" collapsed="false">
      <c r="A5037" s="24" t="s">
        <v>5860</v>
      </c>
      <c r="B5037" s="39" t="n">
        <v>46133</v>
      </c>
      <c r="C5037" s="24" t="s">
        <v>285</v>
      </c>
      <c r="D5037" s="24" t="s">
        <v>205</v>
      </c>
      <c r="E5037" s="24" t="s">
        <v>107</v>
      </c>
      <c r="F5037" s="38" t="n">
        <v>57070</v>
      </c>
      <c r="G5037" s="42" t="n">
        <f aca="false">DATE(YEAR(B5037),MONTH(B5037),1)</f>
        <v>46113</v>
      </c>
      <c r="H5037" s="24" t="str">
        <f aca="false">INDEX(Customers!$B$2:$B$601,MATCH(C5037,Customers!$A$2:$A$601,0))</f>
        <v>Eastern</v>
      </c>
      <c r="I5037" s="43" t="n">
        <f aca="false">ROUND(MIN(INDEX(Assumptions!$D$13:$D$18,MATCH(E5037,Assumptions!$A$13:$A$18,0)),MAX(INDEX(Assumptions!$C$13:$C$18,MATCH(E5037,Assumptions!$A$13:$A$18,0)),INDEX(Assumptions!$B$13:$B$18,MATCH(E5037,Assumptions!$A$13:$A$18,0))*F5037)),2)</f>
        <v>0</v>
      </c>
    </row>
    <row r="5038" customFormat="false" ht="15" hidden="false" customHeight="false" outlineLevel="0" collapsed="false">
      <c r="A5038" s="24" t="s">
        <v>5861</v>
      </c>
      <c r="B5038" s="39" t="n">
        <v>46133</v>
      </c>
      <c r="C5038" s="24" t="s">
        <v>314</v>
      </c>
      <c r="D5038" s="24" t="s">
        <v>826</v>
      </c>
      <c r="E5038" s="24" t="s">
        <v>103</v>
      </c>
      <c r="F5038" s="38" t="n">
        <v>2540</v>
      </c>
      <c r="G5038" s="42" t="n">
        <f aca="false">DATE(YEAR(B5038),MONTH(B5038),1)</f>
        <v>46113</v>
      </c>
      <c r="H5038" s="24" t="str">
        <f aca="false">INDEX(Customers!$B$2:$B$601,MATCH(C5038,Customers!$A$2:$A$601,0))</f>
        <v>Western</v>
      </c>
      <c r="I5038" s="43" t="n">
        <f aca="false">ROUND(MIN(INDEX(Assumptions!$D$13:$D$18,MATCH(E5038,Assumptions!$A$13:$A$18,0)),MAX(INDEX(Assumptions!$C$13:$C$18,MATCH(E5038,Assumptions!$A$13:$A$18,0)),INDEX(Assumptions!$B$13:$B$18,MATCH(E5038,Assumptions!$A$13:$A$18,0))*F5038)),2)</f>
        <v>25.4</v>
      </c>
    </row>
    <row r="5039" customFormat="false" ht="15" hidden="false" customHeight="false" outlineLevel="0" collapsed="false">
      <c r="A5039" s="24" t="s">
        <v>5862</v>
      </c>
      <c r="B5039" s="39" t="n">
        <v>46133</v>
      </c>
      <c r="C5039" s="24" t="s">
        <v>328</v>
      </c>
      <c r="D5039" s="24" t="s">
        <v>195</v>
      </c>
      <c r="E5039" s="24" t="s">
        <v>107</v>
      </c>
      <c r="F5039" s="38" t="n">
        <v>6730</v>
      </c>
      <c r="G5039" s="42" t="n">
        <f aca="false">DATE(YEAR(B5039),MONTH(B5039),1)</f>
        <v>46113</v>
      </c>
      <c r="H5039" s="24" t="str">
        <f aca="false">INDEX(Customers!$B$2:$B$601,MATCH(C5039,Customers!$A$2:$A$601,0))</f>
        <v>Western</v>
      </c>
      <c r="I5039" s="43" t="n">
        <f aca="false">ROUND(MIN(INDEX(Assumptions!$D$13:$D$18,MATCH(E5039,Assumptions!$A$13:$A$18,0)),MAX(INDEX(Assumptions!$C$13:$C$18,MATCH(E5039,Assumptions!$A$13:$A$18,0)),INDEX(Assumptions!$B$13:$B$18,MATCH(E5039,Assumptions!$A$13:$A$18,0))*F5039)),2)</f>
        <v>0</v>
      </c>
    </row>
    <row r="5040" customFormat="false" ht="15" hidden="false" customHeight="false" outlineLevel="0" collapsed="false">
      <c r="A5040" s="24" t="s">
        <v>5863</v>
      </c>
      <c r="B5040" s="39" t="n">
        <v>46133</v>
      </c>
      <c r="C5040" s="24" t="s">
        <v>340</v>
      </c>
      <c r="D5040" s="24" t="s">
        <v>826</v>
      </c>
      <c r="E5040" s="24" t="s">
        <v>113</v>
      </c>
      <c r="F5040" s="38" t="n">
        <v>250</v>
      </c>
      <c r="G5040" s="42" t="n">
        <f aca="false">DATE(YEAR(B5040),MONTH(B5040),1)</f>
        <v>46113</v>
      </c>
      <c r="H5040" s="24" t="str">
        <f aca="false">INDEX(Customers!$B$2:$B$601,MATCH(C5040,Customers!$A$2:$A$601,0))</f>
        <v>Rift Valley</v>
      </c>
      <c r="I5040" s="43" t="n">
        <f aca="false">ROUND(MIN(INDEX(Assumptions!$D$13:$D$18,MATCH(E5040,Assumptions!$A$13:$A$18,0)),MAX(INDEX(Assumptions!$C$13:$C$18,MATCH(E5040,Assumptions!$A$13:$A$18,0)),INDEX(Assumptions!$B$13:$B$18,MATCH(E5040,Assumptions!$A$13:$A$18,0))*F5040)),2)</f>
        <v>12.5</v>
      </c>
    </row>
    <row r="5041" customFormat="false" ht="15" hidden="false" customHeight="false" outlineLevel="0" collapsed="false">
      <c r="A5041" s="24" t="s">
        <v>5864</v>
      </c>
      <c r="B5041" s="39" t="n">
        <v>46133</v>
      </c>
      <c r="C5041" s="24" t="s">
        <v>346</v>
      </c>
      <c r="D5041" s="24" t="s">
        <v>826</v>
      </c>
      <c r="E5041" s="24" t="s">
        <v>113</v>
      </c>
      <c r="F5041" s="38" t="n">
        <v>250</v>
      </c>
      <c r="G5041" s="42" t="n">
        <f aca="false">DATE(YEAR(B5041),MONTH(B5041),1)</f>
        <v>46113</v>
      </c>
      <c r="H5041" s="24" t="str">
        <f aca="false">INDEX(Customers!$B$2:$B$601,MATCH(C5041,Customers!$A$2:$A$601,0))</f>
        <v>Nairobi</v>
      </c>
      <c r="I5041" s="43" t="n">
        <f aca="false">ROUND(MIN(INDEX(Assumptions!$D$13:$D$18,MATCH(E5041,Assumptions!$A$13:$A$18,0)),MAX(INDEX(Assumptions!$C$13:$C$18,MATCH(E5041,Assumptions!$A$13:$A$18,0)),INDEX(Assumptions!$B$13:$B$18,MATCH(E5041,Assumptions!$A$13:$A$18,0))*F5041)),2)</f>
        <v>12.5</v>
      </c>
    </row>
    <row r="5042" customFormat="false" ht="15" hidden="false" customHeight="false" outlineLevel="0" collapsed="false">
      <c r="A5042" s="24" t="s">
        <v>5865</v>
      </c>
      <c r="B5042" s="39" t="n">
        <v>46133</v>
      </c>
      <c r="C5042" s="24" t="s">
        <v>349</v>
      </c>
      <c r="D5042" s="24" t="s">
        <v>173</v>
      </c>
      <c r="E5042" s="24" t="s">
        <v>105</v>
      </c>
      <c r="F5042" s="38" t="n">
        <v>1960</v>
      </c>
      <c r="G5042" s="42" t="n">
        <f aca="false">DATE(YEAR(B5042),MONTH(B5042),1)</f>
        <v>46113</v>
      </c>
      <c r="H5042" s="24" t="str">
        <f aca="false">INDEX(Customers!$B$2:$B$601,MATCH(C5042,Customers!$A$2:$A$601,0))</f>
        <v>Rift Valley</v>
      </c>
      <c r="I5042" s="43" t="n">
        <f aca="false">ROUND(MIN(INDEX(Assumptions!$D$13:$D$18,MATCH(E5042,Assumptions!$A$13:$A$18,0)),MAX(INDEX(Assumptions!$C$13:$C$18,MATCH(E5042,Assumptions!$A$13:$A$18,0)),INDEX(Assumptions!$B$13:$B$18,MATCH(E5042,Assumptions!$A$13:$A$18,0))*F5042)),2)</f>
        <v>29.4</v>
      </c>
    </row>
    <row r="5043" customFormat="false" ht="15" hidden="false" customHeight="false" outlineLevel="0" collapsed="false">
      <c r="A5043" s="24" t="s">
        <v>5866</v>
      </c>
      <c r="B5043" s="39" t="n">
        <v>46133</v>
      </c>
      <c r="C5043" s="24" t="s">
        <v>376</v>
      </c>
      <c r="D5043" s="24" t="s">
        <v>157</v>
      </c>
      <c r="E5043" s="24" t="s">
        <v>105</v>
      </c>
      <c r="F5043" s="38" t="n">
        <v>8180</v>
      </c>
      <c r="G5043" s="42" t="n">
        <f aca="false">DATE(YEAR(B5043),MONTH(B5043),1)</f>
        <v>46113</v>
      </c>
      <c r="H5043" s="24" t="str">
        <f aca="false">INDEX(Customers!$B$2:$B$601,MATCH(C5043,Customers!$A$2:$A$601,0))</f>
        <v>Nairobi</v>
      </c>
      <c r="I5043" s="43" t="n">
        <f aca="false">ROUND(MIN(INDEX(Assumptions!$D$13:$D$18,MATCH(E5043,Assumptions!$A$13:$A$18,0)),MAX(INDEX(Assumptions!$C$13:$C$18,MATCH(E5043,Assumptions!$A$13:$A$18,0)),INDEX(Assumptions!$B$13:$B$18,MATCH(E5043,Assumptions!$A$13:$A$18,0))*F5043)),2)</f>
        <v>122.7</v>
      </c>
    </row>
    <row r="5044" customFormat="false" ht="15" hidden="false" customHeight="false" outlineLevel="0" collapsed="false">
      <c r="A5044" s="24" t="s">
        <v>5867</v>
      </c>
      <c r="B5044" s="39" t="n">
        <v>46133</v>
      </c>
      <c r="C5044" s="24" t="s">
        <v>381</v>
      </c>
      <c r="D5044" s="24" t="s">
        <v>826</v>
      </c>
      <c r="E5044" s="24" t="s">
        <v>113</v>
      </c>
      <c r="F5044" s="38" t="n">
        <v>1000</v>
      </c>
      <c r="G5044" s="42" t="n">
        <f aca="false">DATE(YEAR(B5044),MONTH(B5044),1)</f>
        <v>46113</v>
      </c>
      <c r="H5044" s="24" t="str">
        <f aca="false">INDEX(Customers!$B$2:$B$601,MATCH(C5044,Customers!$A$2:$A$601,0))</f>
        <v>Rift Valley</v>
      </c>
      <c r="I5044" s="43" t="n">
        <f aca="false">ROUND(MIN(INDEX(Assumptions!$D$13:$D$18,MATCH(E5044,Assumptions!$A$13:$A$18,0)),MAX(INDEX(Assumptions!$C$13:$C$18,MATCH(E5044,Assumptions!$A$13:$A$18,0)),INDEX(Assumptions!$B$13:$B$18,MATCH(E5044,Assumptions!$A$13:$A$18,0))*F5044)),2)</f>
        <v>50</v>
      </c>
    </row>
    <row r="5045" customFormat="false" ht="15" hidden="false" customHeight="false" outlineLevel="0" collapsed="false">
      <c r="A5045" s="24" t="s">
        <v>5868</v>
      </c>
      <c r="B5045" s="39" t="n">
        <v>46133</v>
      </c>
      <c r="C5045" s="24" t="s">
        <v>400</v>
      </c>
      <c r="D5045" s="24" t="s">
        <v>826</v>
      </c>
      <c r="E5045" s="24" t="s">
        <v>103</v>
      </c>
      <c r="F5045" s="38" t="n">
        <v>1460</v>
      </c>
      <c r="G5045" s="42" t="n">
        <f aca="false">DATE(YEAR(B5045),MONTH(B5045),1)</f>
        <v>46113</v>
      </c>
      <c r="H5045" s="24" t="str">
        <f aca="false">INDEX(Customers!$B$2:$B$601,MATCH(C5045,Customers!$A$2:$A$601,0))</f>
        <v>Nairobi</v>
      </c>
      <c r="I5045" s="43" t="n">
        <f aca="false">ROUND(MIN(INDEX(Assumptions!$D$13:$D$18,MATCH(E5045,Assumptions!$A$13:$A$18,0)),MAX(INDEX(Assumptions!$C$13:$C$18,MATCH(E5045,Assumptions!$A$13:$A$18,0)),INDEX(Assumptions!$B$13:$B$18,MATCH(E5045,Assumptions!$A$13:$A$18,0))*F5045)),2)</f>
        <v>14.6</v>
      </c>
    </row>
    <row r="5046" customFormat="false" ht="15" hidden="false" customHeight="false" outlineLevel="0" collapsed="false">
      <c r="A5046" s="24" t="s">
        <v>5869</v>
      </c>
      <c r="B5046" s="39" t="n">
        <v>46133</v>
      </c>
      <c r="C5046" s="24" t="s">
        <v>400</v>
      </c>
      <c r="D5046" s="24" t="s">
        <v>826</v>
      </c>
      <c r="E5046" s="24" t="s">
        <v>109</v>
      </c>
      <c r="F5046" s="38" t="n">
        <v>16390</v>
      </c>
      <c r="G5046" s="42" t="n">
        <f aca="false">DATE(YEAR(B5046),MONTH(B5046),1)</f>
        <v>46113</v>
      </c>
      <c r="H5046" s="24" t="str">
        <f aca="false">INDEX(Customers!$B$2:$B$601,MATCH(C5046,Customers!$A$2:$A$601,0))</f>
        <v>Nairobi</v>
      </c>
      <c r="I5046" s="43" t="n">
        <f aca="false">ROUND(MIN(INDEX(Assumptions!$D$13:$D$18,MATCH(E5046,Assumptions!$A$13:$A$18,0)),MAX(INDEX(Assumptions!$C$13:$C$18,MATCH(E5046,Assumptions!$A$13:$A$18,0)),INDEX(Assumptions!$B$13:$B$18,MATCH(E5046,Assumptions!$A$13:$A$18,0))*F5046)),2)</f>
        <v>40</v>
      </c>
    </row>
    <row r="5047" customFormat="false" ht="15" hidden="false" customHeight="false" outlineLevel="0" collapsed="false">
      <c r="A5047" s="24" t="s">
        <v>5870</v>
      </c>
      <c r="B5047" s="39" t="n">
        <v>46133</v>
      </c>
      <c r="C5047" s="24" t="s">
        <v>408</v>
      </c>
      <c r="D5047" s="24" t="s">
        <v>152</v>
      </c>
      <c r="E5047" s="24" t="s">
        <v>107</v>
      </c>
      <c r="F5047" s="38" t="n">
        <v>32140</v>
      </c>
      <c r="G5047" s="42" t="n">
        <f aca="false">DATE(YEAR(B5047),MONTH(B5047),1)</f>
        <v>46113</v>
      </c>
      <c r="H5047" s="24" t="str">
        <f aca="false">INDEX(Customers!$B$2:$B$601,MATCH(C5047,Customers!$A$2:$A$601,0))</f>
        <v>Nairobi</v>
      </c>
      <c r="I5047" s="43" t="n">
        <f aca="false">ROUND(MIN(INDEX(Assumptions!$D$13:$D$18,MATCH(E5047,Assumptions!$A$13:$A$18,0)),MAX(INDEX(Assumptions!$C$13:$C$18,MATCH(E5047,Assumptions!$A$13:$A$18,0)),INDEX(Assumptions!$B$13:$B$18,MATCH(E5047,Assumptions!$A$13:$A$18,0))*F5047)),2)</f>
        <v>0</v>
      </c>
    </row>
    <row r="5048" customFormat="false" ht="15" hidden="false" customHeight="false" outlineLevel="0" collapsed="false">
      <c r="A5048" s="24" t="s">
        <v>5871</v>
      </c>
      <c r="B5048" s="39" t="n">
        <v>46133</v>
      </c>
      <c r="C5048" s="24" t="s">
        <v>416</v>
      </c>
      <c r="D5048" s="24" t="s">
        <v>173</v>
      </c>
      <c r="E5048" s="24" t="s">
        <v>105</v>
      </c>
      <c r="F5048" s="38" t="n">
        <v>8780</v>
      </c>
      <c r="G5048" s="42" t="n">
        <f aca="false">DATE(YEAR(B5048),MONTH(B5048),1)</f>
        <v>46113</v>
      </c>
      <c r="H5048" s="24" t="str">
        <f aca="false">INDEX(Customers!$B$2:$B$601,MATCH(C5048,Customers!$A$2:$A$601,0))</f>
        <v>Rift Valley</v>
      </c>
      <c r="I5048" s="43" t="n">
        <f aca="false">ROUND(MIN(INDEX(Assumptions!$D$13:$D$18,MATCH(E5048,Assumptions!$A$13:$A$18,0)),MAX(INDEX(Assumptions!$C$13:$C$18,MATCH(E5048,Assumptions!$A$13:$A$18,0)),INDEX(Assumptions!$B$13:$B$18,MATCH(E5048,Assumptions!$A$13:$A$18,0))*F5048)),2)</f>
        <v>131.7</v>
      </c>
    </row>
    <row r="5049" customFormat="false" ht="15" hidden="false" customHeight="false" outlineLevel="0" collapsed="false">
      <c r="A5049" s="24" t="s">
        <v>5872</v>
      </c>
      <c r="B5049" s="39" t="n">
        <v>46133</v>
      </c>
      <c r="C5049" s="24" t="s">
        <v>433</v>
      </c>
      <c r="D5049" s="24" t="s">
        <v>156</v>
      </c>
      <c r="E5049" s="24" t="s">
        <v>107</v>
      </c>
      <c r="F5049" s="38" t="n">
        <v>6060</v>
      </c>
      <c r="G5049" s="42" t="n">
        <f aca="false">DATE(YEAR(B5049),MONTH(B5049),1)</f>
        <v>46113</v>
      </c>
      <c r="H5049" s="24" t="str">
        <f aca="false">INDEX(Customers!$B$2:$B$601,MATCH(C5049,Customers!$A$2:$A$601,0))</f>
        <v>Nairobi</v>
      </c>
      <c r="I5049" s="43" t="n">
        <f aca="false">ROUND(MIN(INDEX(Assumptions!$D$13:$D$18,MATCH(E5049,Assumptions!$A$13:$A$18,0)),MAX(INDEX(Assumptions!$C$13:$C$18,MATCH(E5049,Assumptions!$A$13:$A$18,0)),INDEX(Assumptions!$B$13:$B$18,MATCH(E5049,Assumptions!$A$13:$A$18,0))*F5049)),2)</f>
        <v>0</v>
      </c>
    </row>
    <row r="5050" customFormat="false" ht="15" hidden="false" customHeight="false" outlineLevel="0" collapsed="false">
      <c r="A5050" s="24" t="s">
        <v>5873</v>
      </c>
      <c r="B5050" s="39" t="n">
        <v>46133</v>
      </c>
      <c r="C5050" s="24" t="s">
        <v>437</v>
      </c>
      <c r="D5050" s="24" t="s">
        <v>159</v>
      </c>
      <c r="E5050" s="24" t="s">
        <v>105</v>
      </c>
      <c r="F5050" s="38" t="n">
        <v>9000</v>
      </c>
      <c r="G5050" s="42" t="n">
        <f aca="false">DATE(YEAR(B5050),MONTH(B5050),1)</f>
        <v>46113</v>
      </c>
      <c r="H5050" s="24" t="str">
        <f aca="false">INDEX(Customers!$B$2:$B$601,MATCH(C5050,Customers!$A$2:$A$601,0))</f>
        <v>Nairobi</v>
      </c>
      <c r="I5050" s="43" t="n">
        <f aca="false">ROUND(MIN(INDEX(Assumptions!$D$13:$D$18,MATCH(E5050,Assumptions!$A$13:$A$18,0)),MAX(INDEX(Assumptions!$C$13:$C$18,MATCH(E5050,Assumptions!$A$13:$A$18,0)),INDEX(Assumptions!$B$13:$B$18,MATCH(E5050,Assumptions!$A$13:$A$18,0))*F5050)),2)</f>
        <v>135</v>
      </c>
    </row>
    <row r="5051" customFormat="false" ht="15" hidden="false" customHeight="false" outlineLevel="0" collapsed="false">
      <c r="A5051" s="24" t="s">
        <v>5874</v>
      </c>
      <c r="B5051" s="39" t="n">
        <v>46133</v>
      </c>
      <c r="C5051" s="24" t="s">
        <v>440</v>
      </c>
      <c r="D5051" s="24" t="s">
        <v>826</v>
      </c>
      <c r="E5051" s="24" t="s">
        <v>109</v>
      </c>
      <c r="F5051" s="38" t="n">
        <v>3530</v>
      </c>
      <c r="G5051" s="42" t="n">
        <f aca="false">DATE(YEAR(B5051),MONTH(B5051),1)</f>
        <v>46113</v>
      </c>
      <c r="H5051" s="24" t="str">
        <f aca="false">INDEX(Customers!$B$2:$B$601,MATCH(C5051,Customers!$A$2:$A$601,0))</f>
        <v>Nairobi</v>
      </c>
      <c r="I5051" s="43" t="n">
        <f aca="false">ROUND(MIN(INDEX(Assumptions!$D$13:$D$18,MATCH(E5051,Assumptions!$A$13:$A$18,0)),MAX(INDEX(Assumptions!$C$13:$C$18,MATCH(E5051,Assumptions!$A$13:$A$18,0)),INDEX(Assumptions!$B$13:$B$18,MATCH(E5051,Assumptions!$A$13:$A$18,0))*F5051)),2)</f>
        <v>14.12</v>
      </c>
    </row>
    <row r="5052" customFormat="false" ht="15" hidden="false" customHeight="false" outlineLevel="0" collapsed="false">
      <c r="A5052" s="24" t="s">
        <v>5875</v>
      </c>
      <c r="B5052" s="39" t="n">
        <v>46133</v>
      </c>
      <c r="C5052" s="24" t="s">
        <v>458</v>
      </c>
      <c r="D5052" s="24" t="s">
        <v>826</v>
      </c>
      <c r="E5052" s="24" t="s">
        <v>113</v>
      </c>
      <c r="F5052" s="38" t="n">
        <v>99</v>
      </c>
      <c r="G5052" s="42" t="n">
        <f aca="false">DATE(YEAR(B5052),MONTH(B5052),1)</f>
        <v>46113</v>
      </c>
      <c r="H5052" s="24" t="str">
        <f aca="false">INDEX(Customers!$B$2:$B$601,MATCH(C5052,Customers!$A$2:$A$601,0))</f>
        <v>Coast</v>
      </c>
      <c r="I5052" s="43" t="n">
        <f aca="false">ROUND(MIN(INDEX(Assumptions!$D$13:$D$18,MATCH(E5052,Assumptions!$A$13:$A$18,0)),MAX(INDEX(Assumptions!$C$13:$C$18,MATCH(E5052,Assumptions!$A$13:$A$18,0)),INDEX(Assumptions!$B$13:$B$18,MATCH(E5052,Assumptions!$A$13:$A$18,0))*F5052)),2)</f>
        <v>4.95</v>
      </c>
    </row>
    <row r="5053" customFormat="false" ht="15" hidden="false" customHeight="false" outlineLevel="0" collapsed="false">
      <c r="A5053" s="24" t="s">
        <v>5876</v>
      </c>
      <c r="B5053" s="39" t="n">
        <v>46133</v>
      </c>
      <c r="C5053" s="24" t="s">
        <v>478</v>
      </c>
      <c r="D5053" s="24" t="s">
        <v>826</v>
      </c>
      <c r="E5053" s="24" t="s">
        <v>109</v>
      </c>
      <c r="F5053" s="38" t="n">
        <v>3450</v>
      </c>
      <c r="G5053" s="42" t="n">
        <f aca="false">DATE(YEAR(B5053),MONTH(B5053),1)</f>
        <v>46113</v>
      </c>
      <c r="H5053" s="24" t="str">
        <f aca="false">INDEX(Customers!$B$2:$B$601,MATCH(C5053,Customers!$A$2:$A$601,0))</f>
        <v>Eastern</v>
      </c>
      <c r="I5053" s="43" t="n">
        <f aca="false">ROUND(MIN(INDEX(Assumptions!$D$13:$D$18,MATCH(E5053,Assumptions!$A$13:$A$18,0)),MAX(INDEX(Assumptions!$C$13:$C$18,MATCH(E5053,Assumptions!$A$13:$A$18,0)),INDEX(Assumptions!$B$13:$B$18,MATCH(E5053,Assumptions!$A$13:$A$18,0))*F5053)),2)</f>
        <v>13.8</v>
      </c>
    </row>
    <row r="5054" customFormat="false" ht="15" hidden="false" customHeight="false" outlineLevel="0" collapsed="false">
      <c r="A5054" s="24" t="s">
        <v>5877</v>
      </c>
      <c r="B5054" s="39" t="n">
        <v>46133</v>
      </c>
      <c r="C5054" s="24" t="s">
        <v>526</v>
      </c>
      <c r="D5054" s="24" t="s">
        <v>826</v>
      </c>
      <c r="E5054" s="24" t="s">
        <v>103</v>
      </c>
      <c r="F5054" s="38" t="n">
        <v>5240</v>
      </c>
      <c r="G5054" s="42" t="n">
        <f aca="false">DATE(YEAR(B5054),MONTH(B5054),1)</f>
        <v>46113</v>
      </c>
      <c r="H5054" s="24" t="str">
        <f aca="false">INDEX(Customers!$B$2:$B$601,MATCH(C5054,Customers!$A$2:$A$601,0))</f>
        <v>Central</v>
      </c>
      <c r="I5054" s="43" t="n">
        <f aca="false">ROUND(MIN(INDEX(Assumptions!$D$13:$D$18,MATCH(E5054,Assumptions!$A$13:$A$18,0)),MAX(INDEX(Assumptions!$C$13:$C$18,MATCH(E5054,Assumptions!$A$13:$A$18,0)),INDEX(Assumptions!$B$13:$B$18,MATCH(E5054,Assumptions!$A$13:$A$18,0))*F5054)),2)</f>
        <v>52.4</v>
      </c>
    </row>
    <row r="5055" customFormat="false" ht="15" hidden="false" customHeight="false" outlineLevel="0" collapsed="false">
      <c r="A5055" s="24" t="s">
        <v>5878</v>
      </c>
      <c r="B5055" s="39" t="n">
        <v>46133</v>
      </c>
      <c r="C5055" s="24" t="s">
        <v>590</v>
      </c>
      <c r="D5055" s="24" t="s">
        <v>826</v>
      </c>
      <c r="E5055" s="24" t="s">
        <v>111</v>
      </c>
      <c r="F5055" s="38" t="n">
        <v>100</v>
      </c>
      <c r="G5055" s="42" t="n">
        <f aca="false">DATE(YEAR(B5055),MONTH(B5055),1)</f>
        <v>46113</v>
      </c>
      <c r="H5055" s="24" t="str">
        <f aca="false">INDEX(Customers!$B$2:$B$601,MATCH(C5055,Customers!$A$2:$A$601,0))</f>
        <v>Nairobi</v>
      </c>
      <c r="I5055" s="43" t="n">
        <f aca="false">ROUND(MIN(INDEX(Assumptions!$D$13:$D$18,MATCH(E5055,Assumptions!$A$13:$A$18,0)),MAX(INDEX(Assumptions!$C$13:$C$18,MATCH(E5055,Assumptions!$A$13:$A$18,0)),INDEX(Assumptions!$B$13:$B$18,MATCH(E5055,Assumptions!$A$13:$A$18,0))*F5055)),2)</f>
        <v>4</v>
      </c>
    </row>
    <row r="5056" customFormat="false" ht="15" hidden="false" customHeight="false" outlineLevel="0" collapsed="false">
      <c r="A5056" s="24" t="s">
        <v>5879</v>
      </c>
      <c r="B5056" s="39" t="n">
        <v>46133</v>
      </c>
      <c r="C5056" s="24" t="s">
        <v>607</v>
      </c>
      <c r="D5056" s="24" t="s">
        <v>826</v>
      </c>
      <c r="E5056" s="24" t="s">
        <v>103</v>
      </c>
      <c r="F5056" s="38" t="n">
        <v>580</v>
      </c>
      <c r="G5056" s="42" t="n">
        <f aca="false">DATE(YEAR(B5056),MONTH(B5056),1)</f>
        <v>46113</v>
      </c>
      <c r="H5056" s="24" t="str">
        <f aca="false">INDEX(Customers!$B$2:$B$601,MATCH(C5056,Customers!$A$2:$A$601,0))</f>
        <v>Nairobi</v>
      </c>
      <c r="I5056" s="43" t="n">
        <f aca="false">ROUND(MIN(INDEX(Assumptions!$D$13:$D$18,MATCH(E5056,Assumptions!$A$13:$A$18,0)),MAX(INDEX(Assumptions!$C$13:$C$18,MATCH(E5056,Assumptions!$A$13:$A$18,0)),INDEX(Assumptions!$B$13:$B$18,MATCH(E5056,Assumptions!$A$13:$A$18,0))*F5056)),2)</f>
        <v>5.8</v>
      </c>
    </row>
    <row r="5057" customFormat="false" ht="15" hidden="false" customHeight="false" outlineLevel="0" collapsed="false">
      <c r="A5057" s="24" t="s">
        <v>5880</v>
      </c>
      <c r="B5057" s="39" t="n">
        <v>46133</v>
      </c>
      <c r="C5057" s="24" t="s">
        <v>627</v>
      </c>
      <c r="D5057" s="24" t="s">
        <v>826</v>
      </c>
      <c r="E5057" s="24" t="s">
        <v>109</v>
      </c>
      <c r="F5057" s="38" t="n">
        <v>12640</v>
      </c>
      <c r="G5057" s="42" t="n">
        <f aca="false">DATE(YEAR(B5057),MONTH(B5057),1)</f>
        <v>46113</v>
      </c>
      <c r="H5057" s="24" t="str">
        <f aca="false">INDEX(Customers!$B$2:$B$601,MATCH(C5057,Customers!$A$2:$A$601,0))</f>
        <v>Central</v>
      </c>
      <c r="I5057" s="43" t="n">
        <f aca="false">ROUND(MIN(INDEX(Assumptions!$D$13:$D$18,MATCH(E5057,Assumptions!$A$13:$A$18,0)),MAX(INDEX(Assumptions!$C$13:$C$18,MATCH(E5057,Assumptions!$A$13:$A$18,0)),INDEX(Assumptions!$B$13:$B$18,MATCH(E5057,Assumptions!$A$13:$A$18,0))*F5057)),2)</f>
        <v>40</v>
      </c>
    </row>
    <row r="5058" customFormat="false" ht="15" hidden="false" customHeight="false" outlineLevel="0" collapsed="false">
      <c r="A5058" s="24" t="s">
        <v>5881</v>
      </c>
      <c r="B5058" s="39" t="n">
        <v>46133</v>
      </c>
      <c r="C5058" s="24" t="s">
        <v>647</v>
      </c>
      <c r="D5058" s="24" t="s">
        <v>826</v>
      </c>
      <c r="E5058" s="24" t="s">
        <v>103</v>
      </c>
      <c r="F5058" s="38" t="n">
        <v>1240</v>
      </c>
      <c r="G5058" s="42" t="n">
        <f aca="false">DATE(YEAR(B5058),MONTH(B5058),1)</f>
        <v>46113</v>
      </c>
      <c r="H5058" s="24" t="str">
        <f aca="false">INDEX(Customers!$B$2:$B$601,MATCH(C5058,Customers!$A$2:$A$601,0))</f>
        <v>Central</v>
      </c>
      <c r="I5058" s="43" t="n">
        <f aca="false">ROUND(MIN(INDEX(Assumptions!$D$13:$D$18,MATCH(E5058,Assumptions!$A$13:$A$18,0)),MAX(INDEX(Assumptions!$C$13:$C$18,MATCH(E5058,Assumptions!$A$13:$A$18,0)),INDEX(Assumptions!$B$13:$B$18,MATCH(E5058,Assumptions!$A$13:$A$18,0))*F5058)),2)</f>
        <v>12.4</v>
      </c>
    </row>
    <row r="5059" customFormat="false" ht="15" hidden="false" customHeight="false" outlineLevel="0" collapsed="false">
      <c r="A5059" s="24" t="s">
        <v>5882</v>
      </c>
      <c r="B5059" s="39" t="n">
        <v>46133</v>
      </c>
      <c r="C5059" s="24" t="s">
        <v>649</v>
      </c>
      <c r="D5059" s="24" t="s">
        <v>826</v>
      </c>
      <c r="E5059" s="24" t="s">
        <v>109</v>
      </c>
      <c r="F5059" s="38" t="n">
        <v>19870</v>
      </c>
      <c r="G5059" s="42" t="n">
        <f aca="false">DATE(YEAR(B5059),MONTH(B5059),1)</f>
        <v>46113</v>
      </c>
      <c r="H5059" s="24" t="str">
        <f aca="false">INDEX(Customers!$B$2:$B$601,MATCH(C5059,Customers!$A$2:$A$601,0))</f>
        <v>Eastern</v>
      </c>
      <c r="I5059" s="43" t="n">
        <f aca="false">ROUND(MIN(INDEX(Assumptions!$D$13:$D$18,MATCH(E5059,Assumptions!$A$13:$A$18,0)),MAX(INDEX(Assumptions!$C$13:$C$18,MATCH(E5059,Assumptions!$A$13:$A$18,0)),INDEX(Assumptions!$B$13:$B$18,MATCH(E5059,Assumptions!$A$13:$A$18,0))*F5059)),2)</f>
        <v>40</v>
      </c>
    </row>
    <row r="5060" customFormat="false" ht="15" hidden="false" customHeight="false" outlineLevel="0" collapsed="false">
      <c r="A5060" s="24" t="s">
        <v>5883</v>
      </c>
      <c r="B5060" s="39" t="n">
        <v>46133</v>
      </c>
      <c r="C5060" s="24" t="s">
        <v>661</v>
      </c>
      <c r="D5060" s="24" t="s">
        <v>191</v>
      </c>
      <c r="E5060" s="24" t="s">
        <v>107</v>
      </c>
      <c r="F5060" s="38" t="n">
        <v>9180</v>
      </c>
      <c r="G5060" s="42" t="n">
        <f aca="false">DATE(YEAR(B5060),MONTH(B5060),1)</f>
        <v>46113</v>
      </c>
      <c r="H5060" s="24" t="str">
        <f aca="false">INDEX(Customers!$B$2:$B$601,MATCH(C5060,Customers!$A$2:$A$601,0))</f>
        <v>Coast</v>
      </c>
      <c r="I5060" s="43" t="n">
        <f aca="false">ROUND(MIN(INDEX(Assumptions!$D$13:$D$18,MATCH(E5060,Assumptions!$A$13:$A$18,0)),MAX(INDEX(Assumptions!$C$13:$C$18,MATCH(E5060,Assumptions!$A$13:$A$18,0)),INDEX(Assumptions!$B$13:$B$18,MATCH(E5060,Assumptions!$A$13:$A$18,0))*F5060)),2)</f>
        <v>0</v>
      </c>
    </row>
    <row r="5061" customFormat="false" ht="15" hidden="false" customHeight="false" outlineLevel="0" collapsed="false">
      <c r="A5061" s="24" t="s">
        <v>5884</v>
      </c>
      <c r="B5061" s="39" t="n">
        <v>46133</v>
      </c>
      <c r="C5061" s="24" t="s">
        <v>694</v>
      </c>
      <c r="D5061" s="24" t="s">
        <v>826</v>
      </c>
      <c r="E5061" s="24" t="s">
        <v>113</v>
      </c>
      <c r="F5061" s="38" t="n">
        <v>1000</v>
      </c>
      <c r="G5061" s="42" t="n">
        <f aca="false">DATE(YEAR(B5061),MONTH(B5061),1)</f>
        <v>46113</v>
      </c>
      <c r="H5061" s="24" t="str">
        <f aca="false">INDEX(Customers!$B$2:$B$601,MATCH(C5061,Customers!$A$2:$A$601,0))</f>
        <v>Western</v>
      </c>
      <c r="I5061" s="43" t="n">
        <f aca="false">ROUND(MIN(INDEX(Assumptions!$D$13:$D$18,MATCH(E5061,Assumptions!$A$13:$A$18,0)),MAX(INDEX(Assumptions!$C$13:$C$18,MATCH(E5061,Assumptions!$A$13:$A$18,0)),INDEX(Assumptions!$B$13:$B$18,MATCH(E5061,Assumptions!$A$13:$A$18,0))*F5061)),2)</f>
        <v>50</v>
      </c>
    </row>
    <row r="5062" customFormat="false" ht="15" hidden="false" customHeight="false" outlineLevel="0" collapsed="false">
      <c r="A5062" s="24" t="s">
        <v>5885</v>
      </c>
      <c r="B5062" s="39" t="n">
        <v>46133</v>
      </c>
      <c r="C5062" s="24" t="s">
        <v>703</v>
      </c>
      <c r="D5062" s="24" t="s">
        <v>826</v>
      </c>
      <c r="E5062" s="24" t="s">
        <v>103</v>
      </c>
      <c r="F5062" s="38" t="n">
        <v>6120</v>
      </c>
      <c r="G5062" s="42" t="n">
        <f aca="false">DATE(YEAR(B5062),MONTH(B5062),1)</f>
        <v>46113</v>
      </c>
      <c r="H5062" s="24" t="str">
        <f aca="false">INDEX(Customers!$B$2:$B$601,MATCH(C5062,Customers!$A$2:$A$601,0))</f>
        <v>Nairobi</v>
      </c>
      <c r="I5062" s="43" t="n">
        <f aca="false">ROUND(MIN(INDEX(Assumptions!$D$13:$D$18,MATCH(E5062,Assumptions!$A$13:$A$18,0)),MAX(INDEX(Assumptions!$C$13:$C$18,MATCH(E5062,Assumptions!$A$13:$A$18,0)),INDEX(Assumptions!$B$13:$B$18,MATCH(E5062,Assumptions!$A$13:$A$18,0))*F5062)),2)</f>
        <v>61.2</v>
      </c>
    </row>
    <row r="5063" customFormat="false" ht="15" hidden="false" customHeight="false" outlineLevel="0" collapsed="false">
      <c r="A5063" s="24" t="s">
        <v>5886</v>
      </c>
      <c r="B5063" s="39" t="n">
        <v>46133</v>
      </c>
      <c r="C5063" s="24" t="s">
        <v>709</v>
      </c>
      <c r="D5063" s="24" t="s">
        <v>193</v>
      </c>
      <c r="E5063" s="24" t="s">
        <v>105</v>
      </c>
      <c r="F5063" s="38" t="n">
        <v>5250</v>
      </c>
      <c r="G5063" s="42" t="n">
        <f aca="false">DATE(YEAR(B5063),MONTH(B5063),1)</f>
        <v>46113</v>
      </c>
      <c r="H5063" s="24" t="str">
        <f aca="false">INDEX(Customers!$B$2:$B$601,MATCH(C5063,Customers!$A$2:$A$601,0))</f>
        <v>Western</v>
      </c>
      <c r="I5063" s="43" t="n">
        <f aca="false">ROUND(MIN(INDEX(Assumptions!$D$13:$D$18,MATCH(E5063,Assumptions!$A$13:$A$18,0)),MAX(INDEX(Assumptions!$C$13:$C$18,MATCH(E5063,Assumptions!$A$13:$A$18,0)),INDEX(Assumptions!$B$13:$B$18,MATCH(E5063,Assumptions!$A$13:$A$18,0))*F5063)),2)</f>
        <v>78.75</v>
      </c>
    </row>
    <row r="5064" customFormat="false" ht="15" hidden="false" customHeight="false" outlineLevel="0" collapsed="false">
      <c r="A5064" s="24" t="s">
        <v>5887</v>
      </c>
      <c r="B5064" s="39" t="n">
        <v>46133</v>
      </c>
      <c r="C5064" s="24" t="s">
        <v>723</v>
      </c>
      <c r="D5064" s="24" t="s">
        <v>826</v>
      </c>
      <c r="E5064" s="24" t="s">
        <v>103</v>
      </c>
      <c r="F5064" s="38" t="n">
        <v>3500</v>
      </c>
      <c r="G5064" s="42" t="n">
        <f aca="false">DATE(YEAR(B5064),MONTH(B5064),1)</f>
        <v>46113</v>
      </c>
      <c r="H5064" s="24" t="str">
        <f aca="false">INDEX(Customers!$B$2:$B$601,MATCH(C5064,Customers!$A$2:$A$601,0))</f>
        <v>Eastern</v>
      </c>
      <c r="I5064" s="43" t="n">
        <f aca="false">ROUND(MIN(INDEX(Assumptions!$D$13:$D$18,MATCH(E5064,Assumptions!$A$13:$A$18,0)),MAX(INDEX(Assumptions!$C$13:$C$18,MATCH(E5064,Assumptions!$A$13:$A$18,0)),INDEX(Assumptions!$B$13:$B$18,MATCH(E5064,Assumptions!$A$13:$A$18,0))*F5064)),2)</f>
        <v>35</v>
      </c>
    </row>
    <row r="5065" customFormat="false" ht="15" hidden="false" customHeight="false" outlineLevel="0" collapsed="false">
      <c r="A5065" s="24" t="s">
        <v>5888</v>
      </c>
      <c r="B5065" s="39" t="n">
        <v>46133</v>
      </c>
      <c r="C5065" s="24" t="s">
        <v>726</v>
      </c>
      <c r="D5065" s="24" t="s">
        <v>826</v>
      </c>
      <c r="E5065" s="24" t="s">
        <v>111</v>
      </c>
      <c r="F5065" s="38" t="n">
        <v>20</v>
      </c>
      <c r="G5065" s="42" t="n">
        <f aca="false">DATE(YEAR(B5065),MONTH(B5065),1)</f>
        <v>46113</v>
      </c>
      <c r="H5065" s="24" t="str">
        <f aca="false">INDEX(Customers!$B$2:$B$601,MATCH(C5065,Customers!$A$2:$A$601,0))</f>
        <v>Nairobi</v>
      </c>
      <c r="I5065" s="43" t="n">
        <f aca="false">ROUND(MIN(INDEX(Assumptions!$D$13:$D$18,MATCH(E5065,Assumptions!$A$13:$A$18,0)),MAX(INDEX(Assumptions!$C$13:$C$18,MATCH(E5065,Assumptions!$A$13:$A$18,0)),INDEX(Assumptions!$B$13:$B$18,MATCH(E5065,Assumptions!$A$13:$A$18,0))*F5065)),2)</f>
        <v>0.8</v>
      </c>
    </row>
    <row r="5066" customFormat="false" ht="15" hidden="false" customHeight="false" outlineLevel="0" collapsed="false">
      <c r="A5066" s="24" t="s">
        <v>5889</v>
      </c>
      <c r="B5066" s="39" t="n">
        <v>46133</v>
      </c>
      <c r="C5066" s="24" t="s">
        <v>744</v>
      </c>
      <c r="D5066" s="24" t="s">
        <v>175</v>
      </c>
      <c r="E5066" s="24" t="s">
        <v>105</v>
      </c>
      <c r="F5066" s="38" t="n">
        <v>2920</v>
      </c>
      <c r="G5066" s="42" t="n">
        <f aca="false">DATE(YEAR(B5066),MONTH(B5066),1)</f>
        <v>46113</v>
      </c>
      <c r="H5066" s="24" t="str">
        <f aca="false">INDEX(Customers!$B$2:$B$601,MATCH(C5066,Customers!$A$2:$A$601,0))</f>
        <v>Rift Valley</v>
      </c>
      <c r="I5066" s="43" t="n">
        <f aca="false">ROUND(MIN(INDEX(Assumptions!$D$13:$D$18,MATCH(E5066,Assumptions!$A$13:$A$18,0)),MAX(INDEX(Assumptions!$C$13:$C$18,MATCH(E5066,Assumptions!$A$13:$A$18,0)),INDEX(Assumptions!$B$13:$B$18,MATCH(E5066,Assumptions!$A$13:$A$18,0))*F5066)),2)</f>
        <v>43.8</v>
      </c>
    </row>
    <row r="5067" customFormat="false" ht="15" hidden="false" customHeight="false" outlineLevel="0" collapsed="false">
      <c r="A5067" s="24" t="s">
        <v>5890</v>
      </c>
      <c r="B5067" s="39" t="n">
        <v>46133</v>
      </c>
      <c r="C5067" s="24" t="s">
        <v>755</v>
      </c>
      <c r="D5067" s="24" t="s">
        <v>193</v>
      </c>
      <c r="E5067" s="24" t="s">
        <v>105</v>
      </c>
      <c r="F5067" s="38" t="n">
        <v>5840</v>
      </c>
      <c r="G5067" s="42" t="n">
        <f aca="false">DATE(YEAR(B5067),MONTH(B5067),1)</f>
        <v>46113</v>
      </c>
      <c r="H5067" s="24" t="str">
        <f aca="false">INDEX(Customers!$B$2:$B$601,MATCH(C5067,Customers!$A$2:$A$601,0))</f>
        <v>Western</v>
      </c>
      <c r="I5067" s="43" t="n">
        <f aca="false">ROUND(MIN(INDEX(Assumptions!$D$13:$D$18,MATCH(E5067,Assumptions!$A$13:$A$18,0)),MAX(INDEX(Assumptions!$C$13:$C$18,MATCH(E5067,Assumptions!$A$13:$A$18,0)),INDEX(Assumptions!$B$13:$B$18,MATCH(E5067,Assumptions!$A$13:$A$18,0))*F5067)),2)</f>
        <v>87.6</v>
      </c>
    </row>
    <row r="5068" customFormat="false" ht="15" hidden="false" customHeight="false" outlineLevel="0" collapsed="false">
      <c r="A5068" s="24" t="s">
        <v>5891</v>
      </c>
      <c r="B5068" s="39" t="n">
        <v>46133</v>
      </c>
      <c r="C5068" s="24" t="s">
        <v>759</v>
      </c>
      <c r="D5068" s="24" t="s">
        <v>826</v>
      </c>
      <c r="E5068" s="24" t="s">
        <v>103</v>
      </c>
      <c r="F5068" s="38" t="n">
        <v>1220</v>
      </c>
      <c r="G5068" s="42" t="n">
        <f aca="false">DATE(YEAR(B5068),MONTH(B5068),1)</f>
        <v>46113</v>
      </c>
      <c r="H5068" s="24" t="str">
        <f aca="false">INDEX(Customers!$B$2:$B$601,MATCH(C5068,Customers!$A$2:$A$601,0))</f>
        <v>Coast</v>
      </c>
      <c r="I5068" s="43" t="n">
        <f aca="false">ROUND(MIN(INDEX(Assumptions!$D$13:$D$18,MATCH(E5068,Assumptions!$A$13:$A$18,0)),MAX(INDEX(Assumptions!$C$13:$C$18,MATCH(E5068,Assumptions!$A$13:$A$18,0)),INDEX(Assumptions!$B$13:$B$18,MATCH(E5068,Assumptions!$A$13:$A$18,0))*F5068)),2)</f>
        <v>12.2</v>
      </c>
    </row>
    <row r="5069" customFormat="false" ht="15" hidden="false" customHeight="false" outlineLevel="0" collapsed="false">
      <c r="A5069" s="24" t="s">
        <v>5892</v>
      </c>
      <c r="B5069" s="39" t="n">
        <v>46133</v>
      </c>
      <c r="C5069" s="24" t="s">
        <v>766</v>
      </c>
      <c r="D5069" s="24" t="s">
        <v>826</v>
      </c>
      <c r="E5069" s="24" t="s">
        <v>113</v>
      </c>
      <c r="F5069" s="38" t="n">
        <v>99</v>
      </c>
      <c r="G5069" s="42" t="n">
        <f aca="false">DATE(YEAR(B5069),MONTH(B5069),1)</f>
        <v>46113</v>
      </c>
      <c r="H5069" s="24" t="str">
        <f aca="false">INDEX(Customers!$B$2:$B$601,MATCH(C5069,Customers!$A$2:$A$601,0))</f>
        <v>Rift Valley</v>
      </c>
      <c r="I5069" s="43" t="n">
        <f aca="false">ROUND(MIN(INDEX(Assumptions!$D$13:$D$18,MATCH(E5069,Assumptions!$A$13:$A$18,0)),MAX(INDEX(Assumptions!$C$13:$C$18,MATCH(E5069,Assumptions!$A$13:$A$18,0)),INDEX(Assumptions!$B$13:$B$18,MATCH(E5069,Assumptions!$A$13:$A$18,0))*F5069)),2)</f>
        <v>4.95</v>
      </c>
    </row>
    <row r="5070" customFormat="false" ht="15" hidden="false" customHeight="false" outlineLevel="0" collapsed="false">
      <c r="A5070" s="24" t="s">
        <v>5893</v>
      </c>
      <c r="B5070" s="39" t="n">
        <v>46133</v>
      </c>
      <c r="C5070" s="24" t="s">
        <v>786</v>
      </c>
      <c r="D5070" s="24" t="s">
        <v>826</v>
      </c>
      <c r="E5070" s="24" t="s">
        <v>109</v>
      </c>
      <c r="F5070" s="38" t="n">
        <v>2980</v>
      </c>
      <c r="G5070" s="42" t="n">
        <f aca="false">DATE(YEAR(B5070),MONTH(B5070),1)</f>
        <v>46113</v>
      </c>
      <c r="H5070" s="24" t="str">
        <f aca="false">INDEX(Customers!$B$2:$B$601,MATCH(C5070,Customers!$A$2:$A$601,0))</f>
        <v>Rift Valley</v>
      </c>
      <c r="I5070" s="43" t="n">
        <f aca="false">ROUND(MIN(INDEX(Assumptions!$D$13:$D$18,MATCH(E5070,Assumptions!$A$13:$A$18,0)),MAX(INDEX(Assumptions!$C$13:$C$18,MATCH(E5070,Assumptions!$A$13:$A$18,0)),INDEX(Assumptions!$B$13:$B$18,MATCH(E5070,Assumptions!$A$13:$A$18,0))*F5070)),2)</f>
        <v>11.92</v>
      </c>
    </row>
    <row r="5071" customFormat="false" ht="15" hidden="false" customHeight="false" outlineLevel="0" collapsed="false">
      <c r="A5071" s="24" t="s">
        <v>5894</v>
      </c>
      <c r="B5071" s="39" t="n">
        <v>46133</v>
      </c>
      <c r="C5071" s="24" t="s">
        <v>791</v>
      </c>
      <c r="D5071" s="24" t="s">
        <v>183</v>
      </c>
      <c r="E5071" s="24" t="s">
        <v>105</v>
      </c>
      <c r="F5071" s="38" t="n">
        <v>2150</v>
      </c>
      <c r="G5071" s="42" t="n">
        <f aca="false">DATE(YEAR(B5071),MONTH(B5071),1)</f>
        <v>46113</v>
      </c>
      <c r="H5071" s="24" t="str">
        <f aca="false">INDEX(Customers!$B$2:$B$601,MATCH(C5071,Customers!$A$2:$A$601,0))</f>
        <v>Coast</v>
      </c>
      <c r="I5071" s="43" t="n">
        <f aca="false">ROUND(MIN(INDEX(Assumptions!$D$13:$D$18,MATCH(E5071,Assumptions!$A$13:$A$18,0)),MAX(INDEX(Assumptions!$C$13:$C$18,MATCH(E5071,Assumptions!$A$13:$A$18,0)),INDEX(Assumptions!$B$13:$B$18,MATCH(E5071,Assumptions!$A$13:$A$18,0))*F5071)),2)</f>
        <v>32.25</v>
      </c>
    </row>
    <row r="5072" customFormat="false" ht="15" hidden="false" customHeight="false" outlineLevel="0" collapsed="false">
      <c r="A5072" s="24" t="s">
        <v>5895</v>
      </c>
      <c r="B5072" s="39" t="n">
        <v>46133</v>
      </c>
      <c r="C5072" s="24" t="s">
        <v>792</v>
      </c>
      <c r="D5072" s="24" t="s">
        <v>826</v>
      </c>
      <c r="E5072" s="24" t="s">
        <v>111</v>
      </c>
      <c r="F5072" s="38" t="n">
        <v>50</v>
      </c>
      <c r="G5072" s="42" t="n">
        <f aca="false">DATE(YEAR(B5072),MONTH(B5072),1)</f>
        <v>46113</v>
      </c>
      <c r="H5072" s="24" t="str">
        <f aca="false">INDEX(Customers!$B$2:$B$601,MATCH(C5072,Customers!$A$2:$A$601,0))</f>
        <v>Eastern</v>
      </c>
      <c r="I5072" s="43" t="n">
        <f aca="false">ROUND(MIN(INDEX(Assumptions!$D$13:$D$18,MATCH(E5072,Assumptions!$A$13:$A$18,0)),MAX(INDEX(Assumptions!$C$13:$C$18,MATCH(E5072,Assumptions!$A$13:$A$18,0)),INDEX(Assumptions!$B$13:$B$18,MATCH(E5072,Assumptions!$A$13:$A$18,0))*F5072)),2)</f>
        <v>2</v>
      </c>
    </row>
    <row r="5073" customFormat="false" ht="15" hidden="false" customHeight="false" outlineLevel="0" collapsed="false">
      <c r="A5073" s="24" t="s">
        <v>5896</v>
      </c>
      <c r="B5073" s="39" t="n">
        <v>46133</v>
      </c>
      <c r="C5073" s="24" t="s">
        <v>818</v>
      </c>
      <c r="D5073" s="24" t="s">
        <v>826</v>
      </c>
      <c r="E5073" s="24" t="s">
        <v>111</v>
      </c>
      <c r="F5073" s="38" t="n">
        <v>100</v>
      </c>
      <c r="G5073" s="42" t="n">
        <f aca="false">DATE(YEAR(B5073),MONTH(B5073),1)</f>
        <v>46113</v>
      </c>
      <c r="H5073" s="24" t="str">
        <f aca="false">INDEX(Customers!$B$2:$B$601,MATCH(C5073,Customers!$A$2:$A$601,0))</f>
        <v>Central</v>
      </c>
      <c r="I5073" s="43" t="n">
        <f aca="false">ROUND(MIN(INDEX(Assumptions!$D$13:$D$18,MATCH(E5073,Assumptions!$A$13:$A$18,0)),MAX(INDEX(Assumptions!$C$13:$C$18,MATCH(E5073,Assumptions!$A$13:$A$18,0)),INDEX(Assumptions!$B$13:$B$18,MATCH(E5073,Assumptions!$A$13:$A$18,0))*F5073)),2)</f>
        <v>4</v>
      </c>
    </row>
    <row r="5074" customFormat="false" ht="15" hidden="false" customHeight="false" outlineLevel="0" collapsed="false">
      <c r="A5074" s="24" t="s">
        <v>5897</v>
      </c>
      <c r="B5074" s="39" t="n">
        <v>46134</v>
      </c>
      <c r="C5074" s="24" t="s">
        <v>231</v>
      </c>
      <c r="D5074" s="24" t="s">
        <v>826</v>
      </c>
      <c r="E5074" s="24" t="s">
        <v>111</v>
      </c>
      <c r="F5074" s="38" t="n">
        <v>50</v>
      </c>
      <c r="G5074" s="42" t="n">
        <f aca="false">DATE(YEAR(B5074),MONTH(B5074),1)</f>
        <v>46113</v>
      </c>
      <c r="H5074" s="24" t="str">
        <f aca="false">INDEX(Customers!$B$2:$B$601,MATCH(C5074,Customers!$A$2:$A$601,0))</f>
        <v>Eastern</v>
      </c>
      <c r="I5074" s="43" t="n">
        <f aca="false">ROUND(MIN(INDEX(Assumptions!$D$13:$D$18,MATCH(E5074,Assumptions!$A$13:$A$18,0)),MAX(INDEX(Assumptions!$C$13:$C$18,MATCH(E5074,Assumptions!$A$13:$A$18,0)),INDEX(Assumptions!$B$13:$B$18,MATCH(E5074,Assumptions!$A$13:$A$18,0))*F5074)),2)</f>
        <v>2</v>
      </c>
    </row>
    <row r="5075" customFormat="false" ht="15" hidden="false" customHeight="false" outlineLevel="0" collapsed="false">
      <c r="A5075" s="24" t="s">
        <v>5898</v>
      </c>
      <c r="B5075" s="39" t="n">
        <v>46134</v>
      </c>
      <c r="C5075" s="24" t="s">
        <v>288</v>
      </c>
      <c r="D5075" s="24" t="s">
        <v>165</v>
      </c>
      <c r="E5075" s="24" t="s">
        <v>105</v>
      </c>
      <c r="F5075" s="38" t="n">
        <v>8630</v>
      </c>
      <c r="G5075" s="42" t="n">
        <f aca="false">DATE(YEAR(B5075),MONTH(B5075),1)</f>
        <v>46113</v>
      </c>
      <c r="H5075" s="24" t="str">
        <f aca="false">INDEX(Customers!$B$2:$B$601,MATCH(C5075,Customers!$A$2:$A$601,0))</f>
        <v>Central</v>
      </c>
      <c r="I5075" s="43" t="n">
        <f aca="false">ROUND(MIN(INDEX(Assumptions!$D$13:$D$18,MATCH(E5075,Assumptions!$A$13:$A$18,0)),MAX(INDEX(Assumptions!$C$13:$C$18,MATCH(E5075,Assumptions!$A$13:$A$18,0)),INDEX(Assumptions!$B$13:$B$18,MATCH(E5075,Assumptions!$A$13:$A$18,0))*F5075)),2)</f>
        <v>129.45</v>
      </c>
    </row>
    <row r="5076" customFormat="false" ht="15" hidden="false" customHeight="false" outlineLevel="0" collapsed="false">
      <c r="A5076" s="24" t="s">
        <v>5899</v>
      </c>
      <c r="B5076" s="39" t="n">
        <v>46134</v>
      </c>
      <c r="C5076" s="24" t="s">
        <v>290</v>
      </c>
      <c r="D5076" s="24" t="s">
        <v>826</v>
      </c>
      <c r="E5076" s="24" t="s">
        <v>103</v>
      </c>
      <c r="F5076" s="38" t="n">
        <v>1160</v>
      </c>
      <c r="G5076" s="42" t="n">
        <f aca="false">DATE(YEAR(B5076),MONTH(B5076),1)</f>
        <v>46113</v>
      </c>
      <c r="H5076" s="24" t="str">
        <f aca="false">INDEX(Customers!$B$2:$B$601,MATCH(C5076,Customers!$A$2:$A$601,0))</f>
        <v>Central</v>
      </c>
      <c r="I5076" s="43" t="n">
        <f aca="false">ROUND(MIN(INDEX(Assumptions!$D$13:$D$18,MATCH(E5076,Assumptions!$A$13:$A$18,0)),MAX(INDEX(Assumptions!$C$13:$C$18,MATCH(E5076,Assumptions!$A$13:$A$18,0)),INDEX(Assumptions!$B$13:$B$18,MATCH(E5076,Assumptions!$A$13:$A$18,0))*F5076)),2)</f>
        <v>11.6</v>
      </c>
    </row>
    <row r="5077" customFormat="false" ht="15" hidden="false" customHeight="false" outlineLevel="0" collapsed="false">
      <c r="A5077" s="24" t="s">
        <v>5900</v>
      </c>
      <c r="B5077" s="39" t="n">
        <v>46134</v>
      </c>
      <c r="C5077" s="24" t="s">
        <v>347</v>
      </c>
      <c r="D5077" s="24" t="s">
        <v>826</v>
      </c>
      <c r="E5077" s="24" t="s">
        <v>109</v>
      </c>
      <c r="F5077" s="38" t="n">
        <v>9480</v>
      </c>
      <c r="G5077" s="42" t="n">
        <f aca="false">DATE(YEAR(B5077),MONTH(B5077),1)</f>
        <v>46113</v>
      </c>
      <c r="H5077" s="24" t="str">
        <f aca="false">INDEX(Customers!$B$2:$B$601,MATCH(C5077,Customers!$A$2:$A$601,0))</f>
        <v>Coast</v>
      </c>
      <c r="I5077" s="43" t="n">
        <f aca="false">ROUND(MIN(INDEX(Assumptions!$D$13:$D$18,MATCH(E5077,Assumptions!$A$13:$A$18,0)),MAX(INDEX(Assumptions!$C$13:$C$18,MATCH(E5077,Assumptions!$A$13:$A$18,0)),INDEX(Assumptions!$B$13:$B$18,MATCH(E5077,Assumptions!$A$13:$A$18,0))*F5077)),2)</f>
        <v>37.92</v>
      </c>
    </row>
    <row r="5078" customFormat="false" ht="15" hidden="false" customHeight="false" outlineLevel="0" collapsed="false">
      <c r="A5078" s="24" t="s">
        <v>5901</v>
      </c>
      <c r="B5078" s="39" t="n">
        <v>46134</v>
      </c>
      <c r="C5078" s="24" t="s">
        <v>351</v>
      </c>
      <c r="D5078" s="24" t="s">
        <v>826</v>
      </c>
      <c r="E5078" s="24" t="s">
        <v>109</v>
      </c>
      <c r="F5078" s="38" t="n">
        <v>930</v>
      </c>
      <c r="G5078" s="42" t="n">
        <f aca="false">DATE(YEAR(B5078),MONTH(B5078),1)</f>
        <v>46113</v>
      </c>
      <c r="H5078" s="24" t="str">
        <f aca="false">INDEX(Customers!$B$2:$B$601,MATCH(C5078,Customers!$A$2:$A$601,0))</f>
        <v>Eastern</v>
      </c>
      <c r="I5078" s="43" t="n">
        <f aca="false">ROUND(MIN(INDEX(Assumptions!$D$13:$D$18,MATCH(E5078,Assumptions!$A$13:$A$18,0)),MAX(INDEX(Assumptions!$C$13:$C$18,MATCH(E5078,Assumptions!$A$13:$A$18,0)),INDEX(Assumptions!$B$13:$B$18,MATCH(E5078,Assumptions!$A$13:$A$18,0))*F5078)),2)</f>
        <v>3.72</v>
      </c>
    </row>
    <row r="5079" customFormat="false" ht="15" hidden="false" customHeight="false" outlineLevel="0" collapsed="false">
      <c r="A5079" s="24" t="s">
        <v>5902</v>
      </c>
      <c r="B5079" s="39" t="n">
        <v>46134</v>
      </c>
      <c r="C5079" s="24" t="s">
        <v>385</v>
      </c>
      <c r="D5079" s="24" t="s">
        <v>169</v>
      </c>
      <c r="E5079" s="24" t="s">
        <v>105</v>
      </c>
      <c r="F5079" s="38" t="n">
        <v>980</v>
      </c>
      <c r="G5079" s="42" t="n">
        <f aca="false">DATE(YEAR(B5079),MONTH(B5079),1)</f>
        <v>46113</v>
      </c>
      <c r="H5079" s="24" t="str">
        <f aca="false">INDEX(Customers!$B$2:$B$601,MATCH(C5079,Customers!$A$2:$A$601,0))</f>
        <v>Central</v>
      </c>
      <c r="I5079" s="43" t="n">
        <f aca="false">ROUND(MIN(INDEX(Assumptions!$D$13:$D$18,MATCH(E5079,Assumptions!$A$13:$A$18,0)),MAX(INDEX(Assumptions!$C$13:$C$18,MATCH(E5079,Assumptions!$A$13:$A$18,0)),INDEX(Assumptions!$B$13:$B$18,MATCH(E5079,Assumptions!$A$13:$A$18,0))*F5079)),2)</f>
        <v>14.7</v>
      </c>
    </row>
    <row r="5080" customFormat="false" ht="15" hidden="false" customHeight="false" outlineLevel="0" collapsed="false">
      <c r="A5080" s="24" t="s">
        <v>5903</v>
      </c>
      <c r="B5080" s="39" t="n">
        <v>46134</v>
      </c>
      <c r="C5080" s="24" t="s">
        <v>408</v>
      </c>
      <c r="D5080" s="24" t="s">
        <v>150</v>
      </c>
      <c r="E5080" s="24" t="s">
        <v>107</v>
      </c>
      <c r="F5080" s="38" t="n">
        <v>9700</v>
      </c>
      <c r="G5080" s="42" t="n">
        <f aca="false">DATE(YEAR(B5080),MONTH(B5080),1)</f>
        <v>46113</v>
      </c>
      <c r="H5080" s="24" t="str">
        <f aca="false">INDEX(Customers!$B$2:$B$601,MATCH(C5080,Customers!$A$2:$A$601,0))</f>
        <v>Nairobi</v>
      </c>
      <c r="I5080" s="43" t="n">
        <f aca="false">ROUND(MIN(INDEX(Assumptions!$D$13:$D$18,MATCH(E5080,Assumptions!$A$13:$A$18,0)),MAX(INDEX(Assumptions!$C$13:$C$18,MATCH(E5080,Assumptions!$A$13:$A$18,0)),INDEX(Assumptions!$B$13:$B$18,MATCH(E5080,Assumptions!$A$13:$A$18,0))*F5080)),2)</f>
        <v>0</v>
      </c>
    </row>
    <row r="5081" customFormat="false" ht="15" hidden="false" customHeight="false" outlineLevel="0" collapsed="false">
      <c r="A5081" s="24" t="s">
        <v>5904</v>
      </c>
      <c r="B5081" s="39" t="n">
        <v>46134</v>
      </c>
      <c r="C5081" s="24" t="s">
        <v>445</v>
      </c>
      <c r="D5081" s="24" t="s">
        <v>826</v>
      </c>
      <c r="E5081" s="24" t="s">
        <v>111</v>
      </c>
      <c r="F5081" s="38" t="n">
        <v>50</v>
      </c>
      <c r="G5081" s="42" t="n">
        <f aca="false">DATE(YEAR(B5081),MONTH(B5081),1)</f>
        <v>46113</v>
      </c>
      <c r="H5081" s="24" t="str">
        <f aca="false">INDEX(Customers!$B$2:$B$601,MATCH(C5081,Customers!$A$2:$A$601,0))</f>
        <v>Central</v>
      </c>
      <c r="I5081" s="43" t="n">
        <f aca="false">ROUND(MIN(INDEX(Assumptions!$D$13:$D$18,MATCH(E5081,Assumptions!$A$13:$A$18,0)),MAX(INDEX(Assumptions!$C$13:$C$18,MATCH(E5081,Assumptions!$A$13:$A$18,0)),INDEX(Assumptions!$B$13:$B$18,MATCH(E5081,Assumptions!$A$13:$A$18,0))*F5081)),2)</f>
        <v>2</v>
      </c>
    </row>
    <row r="5082" customFormat="false" ht="15" hidden="false" customHeight="false" outlineLevel="0" collapsed="false">
      <c r="A5082" s="24" t="s">
        <v>5905</v>
      </c>
      <c r="B5082" s="39" t="n">
        <v>46134</v>
      </c>
      <c r="C5082" s="24" t="s">
        <v>446</v>
      </c>
      <c r="D5082" s="24" t="s">
        <v>826</v>
      </c>
      <c r="E5082" s="24" t="s">
        <v>103</v>
      </c>
      <c r="F5082" s="38" t="n">
        <v>6160</v>
      </c>
      <c r="G5082" s="42" t="n">
        <f aca="false">DATE(YEAR(B5082),MONTH(B5082),1)</f>
        <v>46113</v>
      </c>
      <c r="H5082" s="24" t="str">
        <f aca="false">INDEX(Customers!$B$2:$B$601,MATCH(C5082,Customers!$A$2:$A$601,0))</f>
        <v>Central</v>
      </c>
      <c r="I5082" s="43" t="n">
        <f aca="false">ROUND(MIN(INDEX(Assumptions!$D$13:$D$18,MATCH(E5082,Assumptions!$A$13:$A$18,0)),MAX(INDEX(Assumptions!$C$13:$C$18,MATCH(E5082,Assumptions!$A$13:$A$18,0)),INDEX(Assumptions!$B$13:$B$18,MATCH(E5082,Assumptions!$A$13:$A$18,0))*F5082)),2)</f>
        <v>61.6</v>
      </c>
    </row>
    <row r="5083" customFormat="false" ht="15" hidden="false" customHeight="false" outlineLevel="0" collapsed="false">
      <c r="A5083" s="24" t="s">
        <v>5906</v>
      </c>
      <c r="B5083" s="39" t="n">
        <v>46134</v>
      </c>
      <c r="C5083" s="24" t="s">
        <v>449</v>
      </c>
      <c r="D5083" s="24" t="s">
        <v>826</v>
      </c>
      <c r="E5083" s="24" t="s">
        <v>103</v>
      </c>
      <c r="F5083" s="38" t="n">
        <v>1730</v>
      </c>
      <c r="G5083" s="42" t="n">
        <f aca="false">DATE(YEAR(B5083),MONTH(B5083),1)</f>
        <v>46113</v>
      </c>
      <c r="H5083" s="24" t="str">
        <f aca="false">INDEX(Customers!$B$2:$B$601,MATCH(C5083,Customers!$A$2:$A$601,0))</f>
        <v>Rift Valley</v>
      </c>
      <c r="I5083" s="43" t="n">
        <f aca="false">ROUND(MIN(INDEX(Assumptions!$D$13:$D$18,MATCH(E5083,Assumptions!$A$13:$A$18,0)),MAX(INDEX(Assumptions!$C$13:$C$18,MATCH(E5083,Assumptions!$A$13:$A$18,0)),INDEX(Assumptions!$B$13:$B$18,MATCH(E5083,Assumptions!$A$13:$A$18,0))*F5083)),2)</f>
        <v>17.3</v>
      </c>
    </row>
    <row r="5084" customFormat="false" ht="15" hidden="false" customHeight="false" outlineLevel="0" collapsed="false">
      <c r="A5084" s="24" t="s">
        <v>5907</v>
      </c>
      <c r="B5084" s="39" t="n">
        <v>46134</v>
      </c>
      <c r="C5084" s="24" t="s">
        <v>455</v>
      </c>
      <c r="D5084" s="24" t="s">
        <v>826</v>
      </c>
      <c r="E5084" s="24" t="s">
        <v>113</v>
      </c>
      <c r="F5084" s="38" t="n">
        <v>250</v>
      </c>
      <c r="G5084" s="42" t="n">
        <f aca="false">DATE(YEAR(B5084),MONTH(B5084),1)</f>
        <v>46113</v>
      </c>
      <c r="H5084" s="24" t="str">
        <f aca="false">INDEX(Customers!$B$2:$B$601,MATCH(C5084,Customers!$A$2:$A$601,0))</f>
        <v>Rift Valley</v>
      </c>
      <c r="I5084" s="43" t="n">
        <f aca="false">ROUND(MIN(INDEX(Assumptions!$D$13:$D$18,MATCH(E5084,Assumptions!$A$13:$A$18,0)),MAX(INDEX(Assumptions!$C$13:$C$18,MATCH(E5084,Assumptions!$A$13:$A$18,0)),INDEX(Assumptions!$B$13:$B$18,MATCH(E5084,Assumptions!$A$13:$A$18,0))*F5084)),2)</f>
        <v>12.5</v>
      </c>
    </row>
    <row r="5085" customFormat="false" ht="15" hidden="false" customHeight="false" outlineLevel="0" collapsed="false">
      <c r="A5085" s="24" t="s">
        <v>5908</v>
      </c>
      <c r="B5085" s="39" t="n">
        <v>46134</v>
      </c>
      <c r="C5085" s="24" t="s">
        <v>462</v>
      </c>
      <c r="D5085" s="24" t="s">
        <v>826</v>
      </c>
      <c r="E5085" s="24" t="s">
        <v>113</v>
      </c>
      <c r="F5085" s="38" t="n">
        <v>2000</v>
      </c>
      <c r="G5085" s="42" t="n">
        <f aca="false">DATE(YEAR(B5085),MONTH(B5085),1)</f>
        <v>46113</v>
      </c>
      <c r="H5085" s="24" t="str">
        <f aca="false">INDEX(Customers!$B$2:$B$601,MATCH(C5085,Customers!$A$2:$A$601,0))</f>
        <v>Eastern</v>
      </c>
      <c r="I5085" s="43" t="n">
        <f aca="false">ROUND(MIN(INDEX(Assumptions!$D$13:$D$18,MATCH(E5085,Assumptions!$A$13:$A$18,0)),MAX(INDEX(Assumptions!$C$13:$C$18,MATCH(E5085,Assumptions!$A$13:$A$18,0)),INDEX(Assumptions!$B$13:$B$18,MATCH(E5085,Assumptions!$A$13:$A$18,0))*F5085)),2)</f>
        <v>100</v>
      </c>
    </row>
    <row r="5086" customFormat="false" ht="15" hidden="false" customHeight="false" outlineLevel="0" collapsed="false">
      <c r="A5086" s="24" t="s">
        <v>5909</v>
      </c>
      <c r="B5086" s="39" t="n">
        <v>46134</v>
      </c>
      <c r="C5086" s="24" t="s">
        <v>490</v>
      </c>
      <c r="D5086" s="24" t="s">
        <v>826</v>
      </c>
      <c r="E5086" s="24" t="s">
        <v>103</v>
      </c>
      <c r="F5086" s="38" t="n">
        <v>1810</v>
      </c>
      <c r="G5086" s="42" t="n">
        <f aca="false">DATE(YEAR(B5086),MONTH(B5086),1)</f>
        <v>46113</v>
      </c>
      <c r="H5086" s="24" t="str">
        <f aca="false">INDEX(Customers!$B$2:$B$601,MATCH(C5086,Customers!$A$2:$A$601,0))</f>
        <v>Rift Valley</v>
      </c>
      <c r="I5086" s="43" t="n">
        <f aca="false">ROUND(MIN(INDEX(Assumptions!$D$13:$D$18,MATCH(E5086,Assumptions!$A$13:$A$18,0)),MAX(INDEX(Assumptions!$C$13:$C$18,MATCH(E5086,Assumptions!$A$13:$A$18,0)),INDEX(Assumptions!$B$13:$B$18,MATCH(E5086,Assumptions!$A$13:$A$18,0))*F5086)),2)</f>
        <v>18.1</v>
      </c>
    </row>
    <row r="5087" customFormat="false" ht="15" hidden="false" customHeight="false" outlineLevel="0" collapsed="false">
      <c r="A5087" s="24" t="s">
        <v>5910</v>
      </c>
      <c r="B5087" s="39" t="n">
        <v>46134</v>
      </c>
      <c r="C5087" s="24" t="s">
        <v>522</v>
      </c>
      <c r="D5087" s="24" t="s">
        <v>826</v>
      </c>
      <c r="E5087" s="24" t="s">
        <v>103</v>
      </c>
      <c r="F5087" s="38" t="n">
        <v>1570</v>
      </c>
      <c r="G5087" s="42" t="n">
        <f aca="false">DATE(YEAR(B5087),MONTH(B5087),1)</f>
        <v>46113</v>
      </c>
      <c r="H5087" s="24" t="str">
        <f aca="false">INDEX(Customers!$B$2:$B$601,MATCH(C5087,Customers!$A$2:$A$601,0))</f>
        <v>Central</v>
      </c>
      <c r="I5087" s="43" t="n">
        <f aca="false">ROUND(MIN(INDEX(Assumptions!$D$13:$D$18,MATCH(E5087,Assumptions!$A$13:$A$18,0)),MAX(INDEX(Assumptions!$C$13:$C$18,MATCH(E5087,Assumptions!$A$13:$A$18,0)),INDEX(Assumptions!$B$13:$B$18,MATCH(E5087,Assumptions!$A$13:$A$18,0))*F5087)),2)</f>
        <v>15.7</v>
      </c>
    </row>
    <row r="5088" customFormat="false" ht="15" hidden="false" customHeight="false" outlineLevel="0" collapsed="false">
      <c r="A5088" s="24" t="s">
        <v>5911</v>
      </c>
      <c r="B5088" s="39" t="n">
        <v>46134</v>
      </c>
      <c r="C5088" s="24" t="s">
        <v>524</v>
      </c>
      <c r="D5088" s="24" t="s">
        <v>826</v>
      </c>
      <c r="E5088" s="24" t="s">
        <v>109</v>
      </c>
      <c r="F5088" s="38" t="n">
        <v>1080</v>
      </c>
      <c r="G5088" s="42" t="n">
        <f aca="false">DATE(YEAR(B5088),MONTH(B5088),1)</f>
        <v>46113</v>
      </c>
      <c r="H5088" s="24" t="str">
        <f aca="false">INDEX(Customers!$B$2:$B$601,MATCH(C5088,Customers!$A$2:$A$601,0))</f>
        <v>Rift Valley</v>
      </c>
      <c r="I5088" s="43" t="n">
        <f aca="false">ROUND(MIN(INDEX(Assumptions!$D$13:$D$18,MATCH(E5088,Assumptions!$A$13:$A$18,0)),MAX(INDEX(Assumptions!$C$13:$C$18,MATCH(E5088,Assumptions!$A$13:$A$18,0)),INDEX(Assumptions!$B$13:$B$18,MATCH(E5088,Assumptions!$A$13:$A$18,0))*F5088)),2)</f>
        <v>4.32</v>
      </c>
    </row>
    <row r="5089" customFormat="false" ht="15" hidden="false" customHeight="false" outlineLevel="0" collapsed="false">
      <c r="A5089" s="24" t="s">
        <v>5912</v>
      </c>
      <c r="B5089" s="39" t="n">
        <v>46134</v>
      </c>
      <c r="C5089" s="24" t="s">
        <v>528</v>
      </c>
      <c r="D5089" s="24" t="s">
        <v>165</v>
      </c>
      <c r="E5089" s="24" t="s">
        <v>107</v>
      </c>
      <c r="F5089" s="38" t="n">
        <v>27880</v>
      </c>
      <c r="G5089" s="42" t="n">
        <f aca="false">DATE(YEAR(B5089),MONTH(B5089),1)</f>
        <v>46113</v>
      </c>
      <c r="H5089" s="24" t="str">
        <f aca="false">INDEX(Customers!$B$2:$B$601,MATCH(C5089,Customers!$A$2:$A$601,0))</f>
        <v>Central</v>
      </c>
      <c r="I5089" s="43" t="n">
        <f aca="false">ROUND(MIN(INDEX(Assumptions!$D$13:$D$18,MATCH(E5089,Assumptions!$A$13:$A$18,0)),MAX(INDEX(Assumptions!$C$13:$C$18,MATCH(E5089,Assumptions!$A$13:$A$18,0)),INDEX(Assumptions!$B$13:$B$18,MATCH(E5089,Assumptions!$A$13:$A$18,0))*F5089)),2)</f>
        <v>0</v>
      </c>
    </row>
    <row r="5090" customFormat="false" ht="15" hidden="false" customHeight="false" outlineLevel="0" collapsed="false">
      <c r="A5090" s="24" t="s">
        <v>5913</v>
      </c>
      <c r="B5090" s="39" t="n">
        <v>46134</v>
      </c>
      <c r="C5090" s="24" t="s">
        <v>543</v>
      </c>
      <c r="D5090" s="24" t="s">
        <v>826</v>
      </c>
      <c r="E5090" s="24" t="s">
        <v>103</v>
      </c>
      <c r="F5090" s="38" t="n">
        <v>1390</v>
      </c>
      <c r="G5090" s="42" t="n">
        <f aca="false">DATE(YEAR(B5090),MONTH(B5090),1)</f>
        <v>46113</v>
      </c>
      <c r="H5090" s="24" t="str">
        <f aca="false">INDEX(Customers!$B$2:$B$601,MATCH(C5090,Customers!$A$2:$A$601,0))</f>
        <v>Central</v>
      </c>
      <c r="I5090" s="43" t="n">
        <f aca="false">ROUND(MIN(INDEX(Assumptions!$D$13:$D$18,MATCH(E5090,Assumptions!$A$13:$A$18,0)),MAX(INDEX(Assumptions!$C$13:$C$18,MATCH(E5090,Assumptions!$A$13:$A$18,0)),INDEX(Assumptions!$B$13:$B$18,MATCH(E5090,Assumptions!$A$13:$A$18,0))*F5090)),2)</f>
        <v>13.9</v>
      </c>
    </row>
    <row r="5091" customFormat="false" ht="15" hidden="false" customHeight="false" outlineLevel="0" collapsed="false">
      <c r="A5091" s="24" t="s">
        <v>5914</v>
      </c>
      <c r="B5091" s="39" t="n">
        <v>46134</v>
      </c>
      <c r="C5091" s="24" t="s">
        <v>543</v>
      </c>
      <c r="D5091" s="24" t="s">
        <v>165</v>
      </c>
      <c r="E5091" s="24" t="s">
        <v>107</v>
      </c>
      <c r="F5091" s="38" t="n">
        <v>27910</v>
      </c>
      <c r="G5091" s="42" t="n">
        <f aca="false">DATE(YEAR(B5091),MONTH(B5091),1)</f>
        <v>46113</v>
      </c>
      <c r="H5091" s="24" t="str">
        <f aca="false">INDEX(Customers!$B$2:$B$601,MATCH(C5091,Customers!$A$2:$A$601,0))</f>
        <v>Central</v>
      </c>
      <c r="I5091" s="43" t="n">
        <f aca="false">ROUND(MIN(INDEX(Assumptions!$D$13:$D$18,MATCH(E5091,Assumptions!$A$13:$A$18,0)),MAX(INDEX(Assumptions!$C$13:$C$18,MATCH(E5091,Assumptions!$A$13:$A$18,0)),INDEX(Assumptions!$B$13:$B$18,MATCH(E5091,Assumptions!$A$13:$A$18,0))*F5091)),2)</f>
        <v>0</v>
      </c>
    </row>
    <row r="5092" customFormat="false" ht="15" hidden="false" customHeight="false" outlineLevel="0" collapsed="false">
      <c r="A5092" s="24" t="s">
        <v>5915</v>
      </c>
      <c r="B5092" s="39" t="n">
        <v>46134</v>
      </c>
      <c r="C5092" s="24" t="s">
        <v>557</v>
      </c>
      <c r="D5092" s="24" t="s">
        <v>826</v>
      </c>
      <c r="E5092" s="24" t="s">
        <v>111</v>
      </c>
      <c r="F5092" s="38" t="n">
        <v>20</v>
      </c>
      <c r="G5092" s="42" t="n">
        <f aca="false">DATE(YEAR(B5092),MONTH(B5092),1)</f>
        <v>46113</v>
      </c>
      <c r="H5092" s="24" t="str">
        <f aca="false">INDEX(Customers!$B$2:$B$601,MATCH(C5092,Customers!$A$2:$A$601,0))</f>
        <v>Western</v>
      </c>
      <c r="I5092" s="43" t="n">
        <f aca="false">ROUND(MIN(INDEX(Assumptions!$D$13:$D$18,MATCH(E5092,Assumptions!$A$13:$A$18,0)),MAX(INDEX(Assumptions!$C$13:$C$18,MATCH(E5092,Assumptions!$A$13:$A$18,0)),INDEX(Assumptions!$B$13:$B$18,MATCH(E5092,Assumptions!$A$13:$A$18,0))*F5092)),2)</f>
        <v>0.8</v>
      </c>
    </row>
    <row r="5093" customFormat="false" ht="15" hidden="false" customHeight="false" outlineLevel="0" collapsed="false">
      <c r="A5093" s="24" t="s">
        <v>5916</v>
      </c>
      <c r="B5093" s="39" t="n">
        <v>46134</v>
      </c>
      <c r="C5093" s="24" t="s">
        <v>601</v>
      </c>
      <c r="D5093" s="24" t="s">
        <v>826</v>
      </c>
      <c r="E5093" s="24" t="s">
        <v>103</v>
      </c>
      <c r="F5093" s="38" t="n">
        <v>6840</v>
      </c>
      <c r="G5093" s="42" t="n">
        <f aca="false">DATE(YEAR(B5093),MONTH(B5093),1)</f>
        <v>46113</v>
      </c>
      <c r="H5093" s="24" t="str">
        <f aca="false">INDEX(Customers!$B$2:$B$601,MATCH(C5093,Customers!$A$2:$A$601,0))</f>
        <v>Nairobi</v>
      </c>
      <c r="I5093" s="43" t="n">
        <f aca="false">ROUND(MIN(INDEX(Assumptions!$D$13:$D$18,MATCH(E5093,Assumptions!$A$13:$A$18,0)),MAX(INDEX(Assumptions!$C$13:$C$18,MATCH(E5093,Assumptions!$A$13:$A$18,0)),INDEX(Assumptions!$B$13:$B$18,MATCH(E5093,Assumptions!$A$13:$A$18,0))*F5093)),2)</f>
        <v>68.4</v>
      </c>
    </row>
    <row r="5094" customFormat="false" ht="15" hidden="false" customHeight="false" outlineLevel="0" collapsed="false">
      <c r="A5094" s="24" t="s">
        <v>5917</v>
      </c>
      <c r="B5094" s="39" t="n">
        <v>46134</v>
      </c>
      <c r="C5094" s="24" t="s">
        <v>614</v>
      </c>
      <c r="D5094" s="24" t="s">
        <v>826</v>
      </c>
      <c r="E5094" s="24" t="s">
        <v>103</v>
      </c>
      <c r="F5094" s="38" t="n">
        <v>1850</v>
      </c>
      <c r="G5094" s="42" t="n">
        <f aca="false">DATE(YEAR(B5094),MONTH(B5094),1)</f>
        <v>46113</v>
      </c>
      <c r="H5094" s="24" t="str">
        <f aca="false">INDEX(Customers!$B$2:$B$601,MATCH(C5094,Customers!$A$2:$A$601,0))</f>
        <v>Central</v>
      </c>
      <c r="I5094" s="43" t="n">
        <f aca="false">ROUND(MIN(INDEX(Assumptions!$D$13:$D$18,MATCH(E5094,Assumptions!$A$13:$A$18,0)),MAX(INDEX(Assumptions!$C$13:$C$18,MATCH(E5094,Assumptions!$A$13:$A$18,0)),INDEX(Assumptions!$B$13:$B$18,MATCH(E5094,Assumptions!$A$13:$A$18,0))*F5094)),2)</f>
        <v>18.5</v>
      </c>
    </row>
    <row r="5095" customFormat="false" ht="15" hidden="false" customHeight="false" outlineLevel="0" collapsed="false">
      <c r="A5095" s="24" t="s">
        <v>5918</v>
      </c>
      <c r="B5095" s="39" t="n">
        <v>46134</v>
      </c>
      <c r="C5095" s="24" t="s">
        <v>619</v>
      </c>
      <c r="D5095" s="24" t="s">
        <v>826</v>
      </c>
      <c r="E5095" s="24" t="s">
        <v>113</v>
      </c>
      <c r="F5095" s="38" t="n">
        <v>1000</v>
      </c>
      <c r="G5095" s="42" t="n">
        <f aca="false">DATE(YEAR(B5095),MONTH(B5095),1)</f>
        <v>46113</v>
      </c>
      <c r="H5095" s="24" t="str">
        <f aca="false">INDEX(Customers!$B$2:$B$601,MATCH(C5095,Customers!$A$2:$A$601,0))</f>
        <v>Rift Valley</v>
      </c>
      <c r="I5095" s="43" t="n">
        <f aca="false">ROUND(MIN(INDEX(Assumptions!$D$13:$D$18,MATCH(E5095,Assumptions!$A$13:$A$18,0)),MAX(INDEX(Assumptions!$C$13:$C$18,MATCH(E5095,Assumptions!$A$13:$A$18,0)),INDEX(Assumptions!$B$13:$B$18,MATCH(E5095,Assumptions!$A$13:$A$18,0))*F5095)),2)</f>
        <v>50</v>
      </c>
    </row>
    <row r="5096" customFormat="false" ht="15" hidden="false" customHeight="false" outlineLevel="0" collapsed="false">
      <c r="A5096" s="24" t="s">
        <v>5919</v>
      </c>
      <c r="B5096" s="39" t="n">
        <v>46134</v>
      </c>
      <c r="C5096" s="24" t="s">
        <v>681</v>
      </c>
      <c r="D5096" s="24" t="s">
        <v>200</v>
      </c>
      <c r="E5096" s="24" t="s">
        <v>107</v>
      </c>
      <c r="F5096" s="38" t="n">
        <v>8380</v>
      </c>
      <c r="G5096" s="42" t="n">
        <f aca="false">DATE(YEAR(B5096),MONTH(B5096),1)</f>
        <v>46113</v>
      </c>
      <c r="H5096" s="24" t="str">
        <f aca="false">INDEX(Customers!$B$2:$B$601,MATCH(C5096,Customers!$A$2:$A$601,0))</f>
        <v>Western</v>
      </c>
      <c r="I5096" s="43" t="n">
        <f aca="false">ROUND(MIN(INDEX(Assumptions!$D$13:$D$18,MATCH(E5096,Assumptions!$A$13:$A$18,0)),MAX(INDEX(Assumptions!$C$13:$C$18,MATCH(E5096,Assumptions!$A$13:$A$18,0)),INDEX(Assumptions!$B$13:$B$18,MATCH(E5096,Assumptions!$A$13:$A$18,0))*F5096)),2)</f>
        <v>0</v>
      </c>
    </row>
    <row r="5097" customFormat="false" ht="15" hidden="false" customHeight="false" outlineLevel="0" collapsed="false">
      <c r="A5097" s="24" t="s">
        <v>5920</v>
      </c>
      <c r="B5097" s="39" t="n">
        <v>46134</v>
      </c>
      <c r="C5097" s="24" t="s">
        <v>687</v>
      </c>
      <c r="D5097" s="24" t="s">
        <v>826</v>
      </c>
      <c r="E5097" s="24" t="s">
        <v>111</v>
      </c>
      <c r="F5097" s="38" t="n">
        <v>50</v>
      </c>
      <c r="G5097" s="42" t="n">
        <f aca="false">DATE(YEAR(B5097),MONTH(B5097),1)</f>
        <v>46113</v>
      </c>
      <c r="H5097" s="24" t="str">
        <f aca="false">INDEX(Customers!$B$2:$B$601,MATCH(C5097,Customers!$A$2:$A$601,0))</f>
        <v>Central</v>
      </c>
      <c r="I5097" s="43" t="n">
        <f aca="false">ROUND(MIN(INDEX(Assumptions!$D$13:$D$18,MATCH(E5097,Assumptions!$A$13:$A$18,0)),MAX(INDEX(Assumptions!$C$13:$C$18,MATCH(E5097,Assumptions!$A$13:$A$18,0)),INDEX(Assumptions!$B$13:$B$18,MATCH(E5097,Assumptions!$A$13:$A$18,0))*F5097)),2)</f>
        <v>2</v>
      </c>
    </row>
    <row r="5098" customFormat="false" ht="15" hidden="false" customHeight="false" outlineLevel="0" collapsed="false">
      <c r="A5098" s="24" t="s">
        <v>5921</v>
      </c>
      <c r="B5098" s="39" t="n">
        <v>46134</v>
      </c>
      <c r="C5098" s="24" t="s">
        <v>699</v>
      </c>
      <c r="D5098" s="24" t="s">
        <v>826</v>
      </c>
      <c r="E5098" s="24" t="s">
        <v>109</v>
      </c>
      <c r="F5098" s="38" t="n">
        <v>670</v>
      </c>
      <c r="G5098" s="42" t="n">
        <f aca="false">DATE(YEAR(B5098),MONTH(B5098),1)</f>
        <v>46113</v>
      </c>
      <c r="H5098" s="24" t="str">
        <f aca="false">INDEX(Customers!$B$2:$B$601,MATCH(C5098,Customers!$A$2:$A$601,0))</f>
        <v>Nairobi</v>
      </c>
      <c r="I5098" s="43" t="n">
        <f aca="false">ROUND(MIN(INDEX(Assumptions!$D$13:$D$18,MATCH(E5098,Assumptions!$A$13:$A$18,0)),MAX(INDEX(Assumptions!$C$13:$C$18,MATCH(E5098,Assumptions!$A$13:$A$18,0)),INDEX(Assumptions!$B$13:$B$18,MATCH(E5098,Assumptions!$A$13:$A$18,0))*F5098)),2)</f>
        <v>2.68</v>
      </c>
    </row>
    <row r="5099" customFormat="false" ht="15" hidden="false" customHeight="false" outlineLevel="0" collapsed="false">
      <c r="A5099" s="24" t="s">
        <v>5922</v>
      </c>
      <c r="B5099" s="39" t="n">
        <v>46134</v>
      </c>
      <c r="C5099" s="24" t="s">
        <v>716</v>
      </c>
      <c r="D5099" s="24" t="s">
        <v>826</v>
      </c>
      <c r="E5099" s="24" t="s">
        <v>113</v>
      </c>
      <c r="F5099" s="38" t="n">
        <v>500</v>
      </c>
      <c r="G5099" s="42" t="n">
        <f aca="false">DATE(YEAR(B5099),MONTH(B5099),1)</f>
        <v>46113</v>
      </c>
      <c r="H5099" s="24" t="str">
        <f aca="false">INDEX(Customers!$B$2:$B$601,MATCH(C5099,Customers!$A$2:$A$601,0))</f>
        <v>Western</v>
      </c>
      <c r="I5099" s="43" t="n">
        <f aca="false">ROUND(MIN(INDEX(Assumptions!$D$13:$D$18,MATCH(E5099,Assumptions!$A$13:$A$18,0)),MAX(INDEX(Assumptions!$C$13:$C$18,MATCH(E5099,Assumptions!$A$13:$A$18,0)),INDEX(Assumptions!$B$13:$B$18,MATCH(E5099,Assumptions!$A$13:$A$18,0))*F5099)),2)</f>
        <v>25</v>
      </c>
    </row>
    <row r="5100" customFormat="false" ht="15" hidden="false" customHeight="false" outlineLevel="0" collapsed="false">
      <c r="A5100" s="24" t="s">
        <v>5923</v>
      </c>
      <c r="B5100" s="39" t="n">
        <v>46134</v>
      </c>
      <c r="C5100" s="24" t="s">
        <v>722</v>
      </c>
      <c r="D5100" s="24" t="s">
        <v>826</v>
      </c>
      <c r="E5100" s="24" t="s">
        <v>109</v>
      </c>
      <c r="F5100" s="38" t="n">
        <v>1480</v>
      </c>
      <c r="G5100" s="42" t="n">
        <f aca="false">DATE(YEAR(B5100),MONTH(B5100),1)</f>
        <v>46113</v>
      </c>
      <c r="H5100" s="24" t="str">
        <f aca="false">INDEX(Customers!$B$2:$B$601,MATCH(C5100,Customers!$A$2:$A$601,0))</f>
        <v>Nairobi</v>
      </c>
      <c r="I5100" s="43" t="n">
        <f aca="false">ROUND(MIN(INDEX(Assumptions!$D$13:$D$18,MATCH(E5100,Assumptions!$A$13:$A$18,0)),MAX(INDEX(Assumptions!$C$13:$C$18,MATCH(E5100,Assumptions!$A$13:$A$18,0)),INDEX(Assumptions!$B$13:$B$18,MATCH(E5100,Assumptions!$A$13:$A$18,0))*F5100)),2)</f>
        <v>5.92</v>
      </c>
    </row>
    <row r="5101" customFormat="false" ht="15" hidden="false" customHeight="false" outlineLevel="0" collapsed="false">
      <c r="A5101" s="24" t="s">
        <v>5924</v>
      </c>
      <c r="B5101" s="39" t="n">
        <v>46134</v>
      </c>
      <c r="C5101" s="24" t="s">
        <v>724</v>
      </c>
      <c r="D5101" s="24" t="s">
        <v>826</v>
      </c>
      <c r="E5101" s="24" t="s">
        <v>113</v>
      </c>
      <c r="F5101" s="38" t="n">
        <v>1000</v>
      </c>
      <c r="G5101" s="42" t="n">
        <f aca="false">DATE(YEAR(B5101),MONTH(B5101),1)</f>
        <v>46113</v>
      </c>
      <c r="H5101" s="24" t="str">
        <f aca="false">INDEX(Customers!$B$2:$B$601,MATCH(C5101,Customers!$A$2:$A$601,0))</f>
        <v>Central</v>
      </c>
      <c r="I5101" s="43" t="n">
        <f aca="false">ROUND(MIN(INDEX(Assumptions!$D$13:$D$18,MATCH(E5101,Assumptions!$A$13:$A$18,0)),MAX(INDEX(Assumptions!$C$13:$C$18,MATCH(E5101,Assumptions!$A$13:$A$18,0)),INDEX(Assumptions!$B$13:$B$18,MATCH(E5101,Assumptions!$A$13:$A$18,0))*F5101)),2)</f>
        <v>50</v>
      </c>
    </row>
    <row r="5102" customFormat="false" ht="15" hidden="false" customHeight="false" outlineLevel="0" collapsed="false">
      <c r="A5102" s="24" t="s">
        <v>5925</v>
      </c>
      <c r="B5102" s="39" t="n">
        <v>46134</v>
      </c>
      <c r="C5102" s="24" t="s">
        <v>750</v>
      </c>
      <c r="D5102" s="24" t="s">
        <v>826</v>
      </c>
      <c r="E5102" s="24" t="s">
        <v>103</v>
      </c>
      <c r="F5102" s="38" t="n">
        <v>5680</v>
      </c>
      <c r="G5102" s="42" t="n">
        <f aca="false">DATE(YEAR(B5102),MONTH(B5102),1)</f>
        <v>46113</v>
      </c>
      <c r="H5102" s="24" t="str">
        <f aca="false">INDEX(Customers!$B$2:$B$601,MATCH(C5102,Customers!$A$2:$A$601,0))</f>
        <v>Eastern</v>
      </c>
      <c r="I5102" s="43" t="n">
        <f aca="false">ROUND(MIN(INDEX(Assumptions!$D$13:$D$18,MATCH(E5102,Assumptions!$A$13:$A$18,0)),MAX(INDEX(Assumptions!$C$13:$C$18,MATCH(E5102,Assumptions!$A$13:$A$18,0)),INDEX(Assumptions!$B$13:$B$18,MATCH(E5102,Assumptions!$A$13:$A$18,0))*F5102)),2)</f>
        <v>56.8</v>
      </c>
    </row>
    <row r="5103" customFormat="false" ht="15" hidden="false" customHeight="false" outlineLevel="0" collapsed="false">
      <c r="A5103" s="24" t="s">
        <v>5926</v>
      </c>
      <c r="B5103" s="39" t="n">
        <v>46134</v>
      </c>
      <c r="C5103" s="24" t="s">
        <v>772</v>
      </c>
      <c r="D5103" s="24" t="s">
        <v>826</v>
      </c>
      <c r="E5103" s="24" t="s">
        <v>113</v>
      </c>
      <c r="F5103" s="38" t="n">
        <v>500</v>
      </c>
      <c r="G5103" s="42" t="n">
        <f aca="false">DATE(YEAR(B5103),MONTH(B5103),1)</f>
        <v>46113</v>
      </c>
      <c r="H5103" s="24" t="str">
        <f aca="false">INDEX(Customers!$B$2:$B$601,MATCH(C5103,Customers!$A$2:$A$601,0))</f>
        <v>Nairobi</v>
      </c>
      <c r="I5103" s="43" t="n">
        <f aca="false">ROUND(MIN(INDEX(Assumptions!$D$13:$D$18,MATCH(E5103,Assumptions!$A$13:$A$18,0)),MAX(INDEX(Assumptions!$C$13:$C$18,MATCH(E5103,Assumptions!$A$13:$A$18,0)),INDEX(Assumptions!$B$13:$B$18,MATCH(E5103,Assumptions!$A$13:$A$18,0))*F5103)),2)</f>
        <v>25</v>
      </c>
    </row>
    <row r="5104" customFormat="false" ht="15" hidden="false" customHeight="false" outlineLevel="0" collapsed="false">
      <c r="A5104" s="24" t="s">
        <v>5927</v>
      </c>
      <c r="B5104" s="39" t="n">
        <v>46134</v>
      </c>
      <c r="C5104" s="24" t="s">
        <v>775</v>
      </c>
      <c r="D5104" s="24" t="s">
        <v>826</v>
      </c>
      <c r="E5104" s="24" t="s">
        <v>111</v>
      </c>
      <c r="F5104" s="38" t="n">
        <v>200</v>
      </c>
      <c r="G5104" s="42" t="n">
        <f aca="false">DATE(YEAR(B5104),MONTH(B5104),1)</f>
        <v>46113</v>
      </c>
      <c r="H5104" s="24" t="str">
        <f aca="false">INDEX(Customers!$B$2:$B$601,MATCH(C5104,Customers!$A$2:$A$601,0))</f>
        <v>Rift Valley</v>
      </c>
      <c r="I5104" s="43" t="n">
        <f aca="false">ROUND(MIN(INDEX(Assumptions!$D$13:$D$18,MATCH(E5104,Assumptions!$A$13:$A$18,0)),MAX(INDEX(Assumptions!$C$13:$C$18,MATCH(E5104,Assumptions!$A$13:$A$18,0)),INDEX(Assumptions!$B$13:$B$18,MATCH(E5104,Assumptions!$A$13:$A$18,0))*F5104)),2)</f>
        <v>8</v>
      </c>
    </row>
    <row r="5105" customFormat="false" ht="15" hidden="false" customHeight="false" outlineLevel="0" collapsed="false">
      <c r="A5105" s="24" t="s">
        <v>5928</v>
      </c>
      <c r="B5105" s="39" t="n">
        <v>46134</v>
      </c>
      <c r="C5105" s="24" t="s">
        <v>800</v>
      </c>
      <c r="D5105" s="24" t="s">
        <v>826</v>
      </c>
      <c r="E5105" s="24" t="s">
        <v>103</v>
      </c>
      <c r="F5105" s="38" t="n">
        <v>1880</v>
      </c>
      <c r="G5105" s="42" t="n">
        <f aca="false">DATE(YEAR(B5105),MONTH(B5105),1)</f>
        <v>46113</v>
      </c>
      <c r="H5105" s="24" t="str">
        <f aca="false">INDEX(Customers!$B$2:$B$601,MATCH(C5105,Customers!$A$2:$A$601,0))</f>
        <v>Coast</v>
      </c>
      <c r="I5105" s="43" t="n">
        <f aca="false">ROUND(MIN(INDEX(Assumptions!$D$13:$D$18,MATCH(E5105,Assumptions!$A$13:$A$18,0)),MAX(INDEX(Assumptions!$C$13:$C$18,MATCH(E5105,Assumptions!$A$13:$A$18,0)),INDEX(Assumptions!$B$13:$B$18,MATCH(E5105,Assumptions!$A$13:$A$18,0))*F5105)),2)</f>
        <v>18.8</v>
      </c>
    </row>
    <row r="5106" customFormat="false" ht="15" hidden="false" customHeight="false" outlineLevel="0" collapsed="false">
      <c r="A5106" s="24" t="s">
        <v>5929</v>
      </c>
      <c r="B5106" s="39" t="n">
        <v>46135</v>
      </c>
      <c r="C5106" s="24" t="s">
        <v>243</v>
      </c>
      <c r="D5106" s="24" t="s">
        <v>826</v>
      </c>
      <c r="E5106" s="24" t="s">
        <v>113</v>
      </c>
      <c r="F5106" s="38" t="n">
        <v>500</v>
      </c>
      <c r="G5106" s="42" t="n">
        <f aca="false">DATE(YEAR(B5106),MONTH(B5106),1)</f>
        <v>46113</v>
      </c>
      <c r="H5106" s="24" t="str">
        <f aca="false">INDEX(Customers!$B$2:$B$601,MATCH(C5106,Customers!$A$2:$A$601,0))</f>
        <v>Coast</v>
      </c>
      <c r="I5106" s="43" t="n">
        <f aca="false">ROUND(MIN(INDEX(Assumptions!$D$13:$D$18,MATCH(E5106,Assumptions!$A$13:$A$18,0)),MAX(INDEX(Assumptions!$C$13:$C$18,MATCH(E5106,Assumptions!$A$13:$A$18,0)),INDEX(Assumptions!$B$13:$B$18,MATCH(E5106,Assumptions!$A$13:$A$18,0))*F5106)),2)</f>
        <v>25</v>
      </c>
    </row>
    <row r="5107" customFormat="false" ht="15" hidden="false" customHeight="false" outlineLevel="0" collapsed="false">
      <c r="A5107" s="24" t="s">
        <v>5930</v>
      </c>
      <c r="B5107" s="39" t="n">
        <v>46135</v>
      </c>
      <c r="C5107" s="24" t="s">
        <v>255</v>
      </c>
      <c r="D5107" s="24" t="s">
        <v>826</v>
      </c>
      <c r="E5107" s="24" t="s">
        <v>109</v>
      </c>
      <c r="F5107" s="38" t="n">
        <v>8890</v>
      </c>
      <c r="G5107" s="42" t="n">
        <f aca="false">DATE(YEAR(B5107),MONTH(B5107),1)</f>
        <v>46113</v>
      </c>
      <c r="H5107" s="24" t="str">
        <f aca="false">INDEX(Customers!$B$2:$B$601,MATCH(C5107,Customers!$A$2:$A$601,0))</f>
        <v>Central</v>
      </c>
      <c r="I5107" s="43" t="n">
        <f aca="false">ROUND(MIN(INDEX(Assumptions!$D$13:$D$18,MATCH(E5107,Assumptions!$A$13:$A$18,0)),MAX(INDEX(Assumptions!$C$13:$C$18,MATCH(E5107,Assumptions!$A$13:$A$18,0)),INDEX(Assumptions!$B$13:$B$18,MATCH(E5107,Assumptions!$A$13:$A$18,0))*F5107)),2)</f>
        <v>35.56</v>
      </c>
    </row>
    <row r="5108" customFormat="false" ht="15" hidden="false" customHeight="false" outlineLevel="0" collapsed="false">
      <c r="A5108" s="24" t="s">
        <v>5931</v>
      </c>
      <c r="B5108" s="39" t="n">
        <v>46135</v>
      </c>
      <c r="C5108" s="24" t="s">
        <v>289</v>
      </c>
      <c r="D5108" s="24" t="s">
        <v>183</v>
      </c>
      <c r="E5108" s="24" t="s">
        <v>107</v>
      </c>
      <c r="F5108" s="38" t="n">
        <v>49920</v>
      </c>
      <c r="G5108" s="42" t="n">
        <f aca="false">DATE(YEAR(B5108),MONTH(B5108),1)</f>
        <v>46113</v>
      </c>
      <c r="H5108" s="24" t="str">
        <f aca="false">INDEX(Customers!$B$2:$B$601,MATCH(C5108,Customers!$A$2:$A$601,0))</f>
        <v>Coast</v>
      </c>
      <c r="I5108" s="43" t="n">
        <f aca="false">ROUND(MIN(INDEX(Assumptions!$D$13:$D$18,MATCH(E5108,Assumptions!$A$13:$A$18,0)),MAX(INDEX(Assumptions!$C$13:$C$18,MATCH(E5108,Assumptions!$A$13:$A$18,0)),INDEX(Assumptions!$B$13:$B$18,MATCH(E5108,Assumptions!$A$13:$A$18,0))*F5108)),2)</f>
        <v>0</v>
      </c>
    </row>
    <row r="5109" customFormat="false" ht="15" hidden="false" customHeight="false" outlineLevel="0" collapsed="false">
      <c r="A5109" s="24" t="s">
        <v>5932</v>
      </c>
      <c r="B5109" s="39" t="n">
        <v>46135</v>
      </c>
      <c r="C5109" s="24" t="s">
        <v>314</v>
      </c>
      <c r="D5109" s="24" t="s">
        <v>195</v>
      </c>
      <c r="E5109" s="24" t="s">
        <v>105</v>
      </c>
      <c r="F5109" s="38" t="n">
        <v>2160</v>
      </c>
      <c r="G5109" s="42" t="n">
        <f aca="false">DATE(YEAR(B5109),MONTH(B5109),1)</f>
        <v>46113</v>
      </c>
      <c r="H5109" s="24" t="str">
        <f aca="false">INDEX(Customers!$B$2:$B$601,MATCH(C5109,Customers!$A$2:$A$601,0))</f>
        <v>Western</v>
      </c>
      <c r="I5109" s="43" t="n">
        <f aca="false">ROUND(MIN(INDEX(Assumptions!$D$13:$D$18,MATCH(E5109,Assumptions!$A$13:$A$18,0)),MAX(INDEX(Assumptions!$C$13:$C$18,MATCH(E5109,Assumptions!$A$13:$A$18,0)),INDEX(Assumptions!$B$13:$B$18,MATCH(E5109,Assumptions!$A$13:$A$18,0))*F5109)),2)</f>
        <v>32.4</v>
      </c>
    </row>
    <row r="5110" customFormat="false" ht="15" hidden="false" customHeight="false" outlineLevel="0" collapsed="false">
      <c r="A5110" s="24" t="s">
        <v>5933</v>
      </c>
      <c r="B5110" s="39" t="n">
        <v>46135</v>
      </c>
      <c r="C5110" s="24" t="s">
        <v>334</v>
      </c>
      <c r="D5110" s="24" t="s">
        <v>826</v>
      </c>
      <c r="E5110" s="24" t="s">
        <v>109</v>
      </c>
      <c r="F5110" s="38" t="n">
        <v>46690</v>
      </c>
      <c r="G5110" s="42" t="n">
        <f aca="false">DATE(YEAR(B5110),MONTH(B5110),1)</f>
        <v>46113</v>
      </c>
      <c r="H5110" s="24" t="str">
        <f aca="false">INDEX(Customers!$B$2:$B$601,MATCH(C5110,Customers!$A$2:$A$601,0))</f>
        <v>Nairobi</v>
      </c>
      <c r="I5110" s="43" t="n">
        <f aca="false">ROUND(MIN(INDEX(Assumptions!$D$13:$D$18,MATCH(E5110,Assumptions!$A$13:$A$18,0)),MAX(INDEX(Assumptions!$C$13:$C$18,MATCH(E5110,Assumptions!$A$13:$A$18,0)),INDEX(Assumptions!$B$13:$B$18,MATCH(E5110,Assumptions!$A$13:$A$18,0))*F5110)),2)</f>
        <v>40</v>
      </c>
    </row>
    <row r="5111" customFormat="false" ht="15" hidden="false" customHeight="false" outlineLevel="0" collapsed="false">
      <c r="A5111" s="24" t="s">
        <v>5934</v>
      </c>
      <c r="B5111" s="39" t="n">
        <v>46135</v>
      </c>
      <c r="C5111" s="24" t="s">
        <v>337</v>
      </c>
      <c r="D5111" s="24" t="s">
        <v>826</v>
      </c>
      <c r="E5111" s="24" t="s">
        <v>113</v>
      </c>
      <c r="F5111" s="38" t="n">
        <v>250</v>
      </c>
      <c r="G5111" s="42" t="n">
        <f aca="false">DATE(YEAR(B5111),MONTH(B5111),1)</f>
        <v>46113</v>
      </c>
      <c r="H5111" s="24" t="str">
        <f aca="false">INDEX(Customers!$B$2:$B$601,MATCH(C5111,Customers!$A$2:$A$601,0))</f>
        <v>Nairobi</v>
      </c>
      <c r="I5111" s="43" t="n">
        <f aca="false">ROUND(MIN(INDEX(Assumptions!$D$13:$D$18,MATCH(E5111,Assumptions!$A$13:$A$18,0)),MAX(INDEX(Assumptions!$C$13:$C$18,MATCH(E5111,Assumptions!$A$13:$A$18,0)),INDEX(Assumptions!$B$13:$B$18,MATCH(E5111,Assumptions!$A$13:$A$18,0))*F5111)),2)</f>
        <v>12.5</v>
      </c>
    </row>
    <row r="5112" customFormat="false" ht="15" hidden="false" customHeight="false" outlineLevel="0" collapsed="false">
      <c r="A5112" s="24" t="s">
        <v>5935</v>
      </c>
      <c r="B5112" s="39" t="n">
        <v>46135</v>
      </c>
      <c r="C5112" s="24" t="s">
        <v>343</v>
      </c>
      <c r="D5112" s="24" t="s">
        <v>826</v>
      </c>
      <c r="E5112" s="24" t="s">
        <v>109</v>
      </c>
      <c r="F5112" s="38" t="n">
        <v>23650</v>
      </c>
      <c r="G5112" s="42" t="n">
        <f aca="false">DATE(YEAR(B5112),MONTH(B5112),1)</f>
        <v>46113</v>
      </c>
      <c r="H5112" s="24" t="str">
        <f aca="false">INDEX(Customers!$B$2:$B$601,MATCH(C5112,Customers!$A$2:$A$601,0))</f>
        <v>Central</v>
      </c>
      <c r="I5112" s="43" t="n">
        <f aca="false">ROUND(MIN(INDEX(Assumptions!$D$13:$D$18,MATCH(E5112,Assumptions!$A$13:$A$18,0)),MAX(INDEX(Assumptions!$C$13:$C$18,MATCH(E5112,Assumptions!$A$13:$A$18,0)),INDEX(Assumptions!$B$13:$B$18,MATCH(E5112,Assumptions!$A$13:$A$18,0))*F5112)),2)</f>
        <v>40</v>
      </c>
    </row>
    <row r="5113" customFormat="false" ht="15" hidden="false" customHeight="false" outlineLevel="0" collapsed="false">
      <c r="A5113" s="24" t="s">
        <v>5936</v>
      </c>
      <c r="B5113" s="39" t="n">
        <v>46135</v>
      </c>
      <c r="C5113" s="24" t="s">
        <v>348</v>
      </c>
      <c r="D5113" s="24" t="s">
        <v>826</v>
      </c>
      <c r="E5113" s="24" t="s">
        <v>103</v>
      </c>
      <c r="F5113" s="38" t="n">
        <v>2750</v>
      </c>
      <c r="G5113" s="42" t="n">
        <f aca="false">DATE(YEAR(B5113),MONTH(B5113),1)</f>
        <v>46113</v>
      </c>
      <c r="H5113" s="24" t="str">
        <f aca="false">INDEX(Customers!$B$2:$B$601,MATCH(C5113,Customers!$A$2:$A$601,0))</f>
        <v>Western</v>
      </c>
      <c r="I5113" s="43" t="n">
        <f aca="false">ROUND(MIN(INDEX(Assumptions!$D$13:$D$18,MATCH(E5113,Assumptions!$A$13:$A$18,0)),MAX(INDEX(Assumptions!$C$13:$C$18,MATCH(E5113,Assumptions!$A$13:$A$18,0)),INDEX(Assumptions!$B$13:$B$18,MATCH(E5113,Assumptions!$A$13:$A$18,0))*F5113)),2)</f>
        <v>27.5</v>
      </c>
    </row>
    <row r="5114" customFormat="false" ht="15" hidden="false" customHeight="false" outlineLevel="0" collapsed="false">
      <c r="A5114" s="24" t="s">
        <v>5937</v>
      </c>
      <c r="B5114" s="39" t="n">
        <v>46135</v>
      </c>
      <c r="C5114" s="24" t="s">
        <v>384</v>
      </c>
      <c r="D5114" s="24" t="s">
        <v>826</v>
      </c>
      <c r="E5114" s="24" t="s">
        <v>103</v>
      </c>
      <c r="F5114" s="38" t="n">
        <v>1040</v>
      </c>
      <c r="G5114" s="42" t="n">
        <f aca="false">DATE(YEAR(B5114),MONTH(B5114),1)</f>
        <v>46113</v>
      </c>
      <c r="H5114" s="24" t="str">
        <f aca="false">INDEX(Customers!$B$2:$B$601,MATCH(C5114,Customers!$A$2:$A$601,0))</f>
        <v>Western</v>
      </c>
      <c r="I5114" s="43" t="n">
        <f aca="false">ROUND(MIN(INDEX(Assumptions!$D$13:$D$18,MATCH(E5114,Assumptions!$A$13:$A$18,0)),MAX(INDEX(Assumptions!$C$13:$C$18,MATCH(E5114,Assumptions!$A$13:$A$18,0)),INDEX(Assumptions!$B$13:$B$18,MATCH(E5114,Assumptions!$A$13:$A$18,0))*F5114)),2)</f>
        <v>10.4</v>
      </c>
    </row>
    <row r="5115" customFormat="false" ht="15" hidden="false" customHeight="false" outlineLevel="0" collapsed="false">
      <c r="A5115" s="24" t="s">
        <v>5938</v>
      </c>
      <c r="B5115" s="39" t="n">
        <v>46135</v>
      </c>
      <c r="C5115" s="24" t="s">
        <v>391</v>
      </c>
      <c r="D5115" s="24" t="s">
        <v>826</v>
      </c>
      <c r="E5115" s="24" t="s">
        <v>103</v>
      </c>
      <c r="F5115" s="38" t="n">
        <v>3830</v>
      </c>
      <c r="G5115" s="42" t="n">
        <f aca="false">DATE(YEAR(B5115),MONTH(B5115),1)</f>
        <v>46113</v>
      </c>
      <c r="H5115" s="24" t="str">
        <f aca="false">INDEX(Customers!$B$2:$B$601,MATCH(C5115,Customers!$A$2:$A$601,0))</f>
        <v>Nairobi</v>
      </c>
      <c r="I5115" s="43" t="n">
        <f aca="false">ROUND(MIN(INDEX(Assumptions!$D$13:$D$18,MATCH(E5115,Assumptions!$A$13:$A$18,0)),MAX(INDEX(Assumptions!$C$13:$C$18,MATCH(E5115,Assumptions!$A$13:$A$18,0)),INDEX(Assumptions!$B$13:$B$18,MATCH(E5115,Assumptions!$A$13:$A$18,0))*F5115)),2)</f>
        <v>38.3</v>
      </c>
    </row>
    <row r="5116" customFormat="false" ht="15" hidden="false" customHeight="false" outlineLevel="0" collapsed="false">
      <c r="A5116" s="24" t="s">
        <v>5939</v>
      </c>
      <c r="B5116" s="39" t="n">
        <v>46135</v>
      </c>
      <c r="C5116" s="24" t="s">
        <v>394</v>
      </c>
      <c r="D5116" s="24" t="s">
        <v>826</v>
      </c>
      <c r="E5116" s="24" t="s">
        <v>113</v>
      </c>
      <c r="F5116" s="38" t="n">
        <v>250</v>
      </c>
      <c r="G5116" s="42" t="n">
        <f aca="false">DATE(YEAR(B5116),MONTH(B5116),1)</f>
        <v>46113</v>
      </c>
      <c r="H5116" s="24" t="str">
        <f aca="false">INDEX(Customers!$B$2:$B$601,MATCH(C5116,Customers!$A$2:$A$601,0))</f>
        <v>Eastern</v>
      </c>
      <c r="I5116" s="43" t="n">
        <f aca="false">ROUND(MIN(INDEX(Assumptions!$D$13:$D$18,MATCH(E5116,Assumptions!$A$13:$A$18,0)),MAX(INDEX(Assumptions!$C$13:$C$18,MATCH(E5116,Assumptions!$A$13:$A$18,0)),INDEX(Assumptions!$B$13:$B$18,MATCH(E5116,Assumptions!$A$13:$A$18,0))*F5116)),2)</f>
        <v>12.5</v>
      </c>
    </row>
    <row r="5117" customFormat="false" ht="15" hidden="false" customHeight="false" outlineLevel="0" collapsed="false">
      <c r="A5117" s="24" t="s">
        <v>5940</v>
      </c>
      <c r="B5117" s="39" t="n">
        <v>46135</v>
      </c>
      <c r="C5117" s="24" t="s">
        <v>418</v>
      </c>
      <c r="D5117" s="24" t="s">
        <v>826</v>
      </c>
      <c r="E5117" s="24" t="s">
        <v>111</v>
      </c>
      <c r="F5117" s="38" t="n">
        <v>200</v>
      </c>
      <c r="G5117" s="42" t="n">
        <f aca="false">DATE(YEAR(B5117),MONTH(B5117),1)</f>
        <v>46113</v>
      </c>
      <c r="H5117" s="24" t="str">
        <f aca="false">INDEX(Customers!$B$2:$B$601,MATCH(C5117,Customers!$A$2:$A$601,0))</f>
        <v>Nairobi</v>
      </c>
      <c r="I5117" s="43" t="n">
        <f aca="false">ROUND(MIN(INDEX(Assumptions!$D$13:$D$18,MATCH(E5117,Assumptions!$A$13:$A$18,0)),MAX(INDEX(Assumptions!$C$13:$C$18,MATCH(E5117,Assumptions!$A$13:$A$18,0)),INDEX(Assumptions!$B$13:$B$18,MATCH(E5117,Assumptions!$A$13:$A$18,0))*F5117)),2)</f>
        <v>8</v>
      </c>
    </row>
    <row r="5118" customFormat="false" ht="15" hidden="false" customHeight="false" outlineLevel="0" collapsed="false">
      <c r="A5118" s="24" t="s">
        <v>5941</v>
      </c>
      <c r="B5118" s="39" t="n">
        <v>46135</v>
      </c>
      <c r="C5118" s="24" t="s">
        <v>419</v>
      </c>
      <c r="D5118" s="24" t="s">
        <v>162</v>
      </c>
      <c r="E5118" s="24" t="s">
        <v>105</v>
      </c>
      <c r="F5118" s="38" t="n">
        <v>5560</v>
      </c>
      <c r="G5118" s="42" t="n">
        <f aca="false">DATE(YEAR(B5118),MONTH(B5118),1)</f>
        <v>46113</v>
      </c>
      <c r="H5118" s="24" t="str">
        <f aca="false">INDEX(Customers!$B$2:$B$601,MATCH(C5118,Customers!$A$2:$A$601,0))</f>
        <v>Nairobi</v>
      </c>
      <c r="I5118" s="43" t="n">
        <f aca="false">ROUND(MIN(INDEX(Assumptions!$D$13:$D$18,MATCH(E5118,Assumptions!$A$13:$A$18,0)),MAX(INDEX(Assumptions!$C$13:$C$18,MATCH(E5118,Assumptions!$A$13:$A$18,0)),INDEX(Assumptions!$B$13:$B$18,MATCH(E5118,Assumptions!$A$13:$A$18,0))*F5118)),2)</f>
        <v>83.4</v>
      </c>
    </row>
    <row r="5119" customFormat="false" ht="15" hidden="false" customHeight="false" outlineLevel="0" collapsed="false">
      <c r="A5119" s="24" t="s">
        <v>5942</v>
      </c>
      <c r="B5119" s="39" t="n">
        <v>46135</v>
      </c>
      <c r="C5119" s="24" t="s">
        <v>427</v>
      </c>
      <c r="D5119" s="24" t="s">
        <v>152</v>
      </c>
      <c r="E5119" s="24" t="s">
        <v>107</v>
      </c>
      <c r="F5119" s="38" t="n">
        <v>36920</v>
      </c>
      <c r="G5119" s="42" t="n">
        <f aca="false">DATE(YEAR(B5119),MONTH(B5119),1)</f>
        <v>46113</v>
      </c>
      <c r="H5119" s="24" t="str">
        <f aca="false">INDEX(Customers!$B$2:$B$601,MATCH(C5119,Customers!$A$2:$A$601,0))</f>
        <v>Nairobi</v>
      </c>
      <c r="I5119" s="43" t="n">
        <f aca="false">ROUND(MIN(INDEX(Assumptions!$D$13:$D$18,MATCH(E5119,Assumptions!$A$13:$A$18,0)),MAX(INDEX(Assumptions!$C$13:$C$18,MATCH(E5119,Assumptions!$A$13:$A$18,0)),INDEX(Assumptions!$B$13:$B$18,MATCH(E5119,Assumptions!$A$13:$A$18,0))*F5119)),2)</f>
        <v>0</v>
      </c>
    </row>
    <row r="5120" customFormat="false" ht="15" hidden="false" customHeight="false" outlineLevel="0" collapsed="false">
      <c r="A5120" s="24" t="s">
        <v>5943</v>
      </c>
      <c r="B5120" s="39" t="n">
        <v>46135</v>
      </c>
      <c r="C5120" s="24" t="s">
        <v>444</v>
      </c>
      <c r="D5120" s="24" t="s">
        <v>826</v>
      </c>
      <c r="E5120" s="24" t="s">
        <v>109</v>
      </c>
      <c r="F5120" s="38" t="n">
        <v>1890</v>
      </c>
      <c r="G5120" s="42" t="n">
        <f aca="false">DATE(YEAR(B5120),MONTH(B5120),1)</f>
        <v>46113</v>
      </c>
      <c r="H5120" s="24" t="str">
        <f aca="false">INDEX(Customers!$B$2:$B$601,MATCH(C5120,Customers!$A$2:$A$601,0))</f>
        <v>Rift Valley</v>
      </c>
      <c r="I5120" s="43" t="n">
        <f aca="false">ROUND(MIN(INDEX(Assumptions!$D$13:$D$18,MATCH(E5120,Assumptions!$A$13:$A$18,0)),MAX(INDEX(Assumptions!$C$13:$C$18,MATCH(E5120,Assumptions!$A$13:$A$18,0)),INDEX(Assumptions!$B$13:$B$18,MATCH(E5120,Assumptions!$A$13:$A$18,0))*F5120)),2)</f>
        <v>7.56</v>
      </c>
    </row>
    <row r="5121" customFormat="false" ht="15" hidden="false" customHeight="false" outlineLevel="0" collapsed="false">
      <c r="A5121" s="24" t="s">
        <v>5944</v>
      </c>
      <c r="B5121" s="39" t="n">
        <v>46135</v>
      </c>
      <c r="C5121" s="24" t="s">
        <v>446</v>
      </c>
      <c r="D5121" s="24" t="s">
        <v>826</v>
      </c>
      <c r="E5121" s="24" t="s">
        <v>111</v>
      </c>
      <c r="F5121" s="38" t="n">
        <v>100</v>
      </c>
      <c r="G5121" s="42" t="n">
        <f aca="false">DATE(YEAR(B5121),MONTH(B5121),1)</f>
        <v>46113</v>
      </c>
      <c r="H5121" s="24" t="str">
        <f aca="false">INDEX(Customers!$B$2:$B$601,MATCH(C5121,Customers!$A$2:$A$601,0))</f>
        <v>Central</v>
      </c>
      <c r="I5121" s="43" t="n">
        <f aca="false">ROUND(MIN(INDEX(Assumptions!$D$13:$D$18,MATCH(E5121,Assumptions!$A$13:$A$18,0)),MAX(INDEX(Assumptions!$C$13:$C$18,MATCH(E5121,Assumptions!$A$13:$A$18,0)),INDEX(Assumptions!$B$13:$B$18,MATCH(E5121,Assumptions!$A$13:$A$18,0))*F5121)),2)</f>
        <v>4</v>
      </c>
    </row>
    <row r="5122" customFormat="false" ht="15" hidden="false" customHeight="false" outlineLevel="0" collapsed="false">
      <c r="A5122" s="24" t="s">
        <v>5945</v>
      </c>
      <c r="B5122" s="39" t="n">
        <v>46135</v>
      </c>
      <c r="C5122" s="24" t="s">
        <v>461</v>
      </c>
      <c r="D5122" s="24" t="s">
        <v>826</v>
      </c>
      <c r="E5122" s="24" t="s">
        <v>103</v>
      </c>
      <c r="F5122" s="38" t="n">
        <v>1140</v>
      </c>
      <c r="G5122" s="42" t="n">
        <f aca="false">DATE(YEAR(B5122),MONTH(B5122),1)</f>
        <v>46113</v>
      </c>
      <c r="H5122" s="24" t="str">
        <f aca="false">INDEX(Customers!$B$2:$B$601,MATCH(C5122,Customers!$A$2:$A$601,0))</f>
        <v>Western</v>
      </c>
      <c r="I5122" s="43" t="n">
        <f aca="false">ROUND(MIN(INDEX(Assumptions!$D$13:$D$18,MATCH(E5122,Assumptions!$A$13:$A$18,0)),MAX(INDEX(Assumptions!$C$13:$C$18,MATCH(E5122,Assumptions!$A$13:$A$18,0)),INDEX(Assumptions!$B$13:$B$18,MATCH(E5122,Assumptions!$A$13:$A$18,0))*F5122)),2)</f>
        <v>11.4</v>
      </c>
    </row>
    <row r="5123" customFormat="false" ht="15" hidden="false" customHeight="false" outlineLevel="0" collapsed="false">
      <c r="A5123" s="24" t="s">
        <v>5946</v>
      </c>
      <c r="B5123" s="39" t="n">
        <v>46135</v>
      </c>
      <c r="C5123" s="24" t="s">
        <v>506</v>
      </c>
      <c r="D5123" s="24" t="s">
        <v>193</v>
      </c>
      <c r="E5123" s="24" t="s">
        <v>105</v>
      </c>
      <c r="F5123" s="38" t="n">
        <v>1690</v>
      </c>
      <c r="G5123" s="42" t="n">
        <f aca="false">DATE(YEAR(B5123),MONTH(B5123),1)</f>
        <v>46113</v>
      </c>
      <c r="H5123" s="24" t="str">
        <f aca="false">INDEX(Customers!$B$2:$B$601,MATCH(C5123,Customers!$A$2:$A$601,0))</f>
        <v>Western</v>
      </c>
      <c r="I5123" s="43" t="n">
        <f aca="false">ROUND(MIN(INDEX(Assumptions!$D$13:$D$18,MATCH(E5123,Assumptions!$A$13:$A$18,0)),MAX(INDEX(Assumptions!$C$13:$C$18,MATCH(E5123,Assumptions!$A$13:$A$18,0)),INDEX(Assumptions!$B$13:$B$18,MATCH(E5123,Assumptions!$A$13:$A$18,0))*F5123)),2)</f>
        <v>25.35</v>
      </c>
    </row>
    <row r="5124" customFormat="false" ht="15" hidden="false" customHeight="false" outlineLevel="0" collapsed="false">
      <c r="A5124" s="24" t="s">
        <v>5947</v>
      </c>
      <c r="B5124" s="39" t="n">
        <v>46135</v>
      </c>
      <c r="C5124" s="24" t="s">
        <v>518</v>
      </c>
      <c r="D5124" s="24" t="s">
        <v>826</v>
      </c>
      <c r="E5124" s="24" t="s">
        <v>113</v>
      </c>
      <c r="F5124" s="38" t="n">
        <v>500</v>
      </c>
      <c r="G5124" s="42" t="n">
        <f aca="false">DATE(YEAR(B5124),MONTH(B5124),1)</f>
        <v>46113</v>
      </c>
      <c r="H5124" s="24" t="str">
        <f aca="false">INDEX(Customers!$B$2:$B$601,MATCH(C5124,Customers!$A$2:$A$601,0))</f>
        <v>Nairobi</v>
      </c>
      <c r="I5124" s="43" t="n">
        <f aca="false">ROUND(MIN(INDEX(Assumptions!$D$13:$D$18,MATCH(E5124,Assumptions!$A$13:$A$18,0)),MAX(INDEX(Assumptions!$C$13:$C$18,MATCH(E5124,Assumptions!$A$13:$A$18,0)),INDEX(Assumptions!$B$13:$B$18,MATCH(E5124,Assumptions!$A$13:$A$18,0))*F5124)),2)</f>
        <v>25</v>
      </c>
    </row>
    <row r="5125" customFormat="false" ht="15" hidden="false" customHeight="false" outlineLevel="0" collapsed="false">
      <c r="A5125" s="24" t="s">
        <v>5948</v>
      </c>
      <c r="B5125" s="39" t="n">
        <v>46135</v>
      </c>
      <c r="C5125" s="24" t="s">
        <v>520</v>
      </c>
      <c r="D5125" s="24" t="s">
        <v>826</v>
      </c>
      <c r="E5125" s="24" t="s">
        <v>103</v>
      </c>
      <c r="F5125" s="38" t="n">
        <v>1460</v>
      </c>
      <c r="G5125" s="42" t="n">
        <f aca="false">DATE(YEAR(B5125),MONTH(B5125),1)</f>
        <v>46113</v>
      </c>
      <c r="H5125" s="24" t="str">
        <f aca="false">INDEX(Customers!$B$2:$B$601,MATCH(C5125,Customers!$A$2:$A$601,0))</f>
        <v>Coast</v>
      </c>
      <c r="I5125" s="43" t="n">
        <f aca="false">ROUND(MIN(INDEX(Assumptions!$D$13:$D$18,MATCH(E5125,Assumptions!$A$13:$A$18,0)),MAX(INDEX(Assumptions!$C$13:$C$18,MATCH(E5125,Assumptions!$A$13:$A$18,0)),INDEX(Assumptions!$B$13:$B$18,MATCH(E5125,Assumptions!$A$13:$A$18,0))*F5125)),2)</f>
        <v>14.6</v>
      </c>
    </row>
    <row r="5126" customFormat="false" ht="15" hidden="false" customHeight="false" outlineLevel="0" collapsed="false">
      <c r="A5126" s="24" t="s">
        <v>5949</v>
      </c>
      <c r="B5126" s="39" t="n">
        <v>46135</v>
      </c>
      <c r="C5126" s="24" t="s">
        <v>527</v>
      </c>
      <c r="D5126" s="24" t="s">
        <v>826</v>
      </c>
      <c r="E5126" s="24" t="s">
        <v>109</v>
      </c>
      <c r="F5126" s="38" t="n">
        <v>560</v>
      </c>
      <c r="G5126" s="42" t="n">
        <f aca="false">DATE(YEAR(B5126),MONTH(B5126),1)</f>
        <v>46113</v>
      </c>
      <c r="H5126" s="24" t="str">
        <f aca="false">INDEX(Customers!$B$2:$B$601,MATCH(C5126,Customers!$A$2:$A$601,0))</f>
        <v>Rift Valley</v>
      </c>
      <c r="I5126" s="43" t="n">
        <f aca="false">ROUND(MIN(INDEX(Assumptions!$D$13:$D$18,MATCH(E5126,Assumptions!$A$13:$A$18,0)),MAX(INDEX(Assumptions!$C$13:$C$18,MATCH(E5126,Assumptions!$A$13:$A$18,0)),INDEX(Assumptions!$B$13:$B$18,MATCH(E5126,Assumptions!$A$13:$A$18,0))*F5126)),2)</f>
        <v>2.24</v>
      </c>
    </row>
    <row r="5127" customFormat="false" ht="15" hidden="false" customHeight="false" outlineLevel="0" collapsed="false">
      <c r="A5127" s="24" t="s">
        <v>5950</v>
      </c>
      <c r="B5127" s="39" t="n">
        <v>46135</v>
      </c>
      <c r="C5127" s="24" t="s">
        <v>569</v>
      </c>
      <c r="D5127" s="24" t="s">
        <v>826</v>
      </c>
      <c r="E5127" s="24" t="s">
        <v>103</v>
      </c>
      <c r="F5127" s="38" t="n">
        <v>4950</v>
      </c>
      <c r="G5127" s="42" t="n">
        <f aca="false">DATE(YEAR(B5127),MONTH(B5127),1)</f>
        <v>46113</v>
      </c>
      <c r="H5127" s="24" t="str">
        <f aca="false">INDEX(Customers!$B$2:$B$601,MATCH(C5127,Customers!$A$2:$A$601,0))</f>
        <v>Nairobi</v>
      </c>
      <c r="I5127" s="43" t="n">
        <f aca="false">ROUND(MIN(INDEX(Assumptions!$D$13:$D$18,MATCH(E5127,Assumptions!$A$13:$A$18,0)),MAX(INDEX(Assumptions!$C$13:$C$18,MATCH(E5127,Assumptions!$A$13:$A$18,0)),INDEX(Assumptions!$B$13:$B$18,MATCH(E5127,Assumptions!$A$13:$A$18,0))*F5127)),2)</f>
        <v>49.5</v>
      </c>
    </row>
    <row r="5128" customFormat="false" ht="15" hidden="false" customHeight="false" outlineLevel="0" collapsed="false">
      <c r="A5128" s="24" t="s">
        <v>5951</v>
      </c>
      <c r="B5128" s="39" t="n">
        <v>46135</v>
      </c>
      <c r="C5128" s="24" t="s">
        <v>571</v>
      </c>
      <c r="D5128" s="24" t="s">
        <v>826</v>
      </c>
      <c r="E5128" s="24" t="s">
        <v>103</v>
      </c>
      <c r="F5128" s="38" t="n">
        <v>600</v>
      </c>
      <c r="G5128" s="42" t="n">
        <f aca="false">DATE(YEAR(B5128),MONTH(B5128),1)</f>
        <v>46113</v>
      </c>
      <c r="H5128" s="24" t="str">
        <f aca="false">INDEX(Customers!$B$2:$B$601,MATCH(C5128,Customers!$A$2:$A$601,0))</f>
        <v>Nairobi</v>
      </c>
      <c r="I5128" s="43" t="n">
        <f aca="false">ROUND(MIN(INDEX(Assumptions!$D$13:$D$18,MATCH(E5128,Assumptions!$A$13:$A$18,0)),MAX(INDEX(Assumptions!$C$13:$C$18,MATCH(E5128,Assumptions!$A$13:$A$18,0)),INDEX(Assumptions!$B$13:$B$18,MATCH(E5128,Assumptions!$A$13:$A$18,0))*F5128)),2)</f>
        <v>6</v>
      </c>
    </row>
    <row r="5129" customFormat="false" ht="15" hidden="false" customHeight="false" outlineLevel="0" collapsed="false">
      <c r="A5129" s="24" t="s">
        <v>5952</v>
      </c>
      <c r="B5129" s="39" t="n">
        <v>46135</v>
      </c>
      <c r="C5129" s="24" t="s">
        <v>572</v>
      </c>
      <c r="D5129" s="24" t="s">
        <v>826</v>
      </c>
      <c r="E5129" s="24" t="s">
        <v>103</v>
      </c>
      <c r="F5129" s="38" t="n">
        <v>500</v>
      </c>
      <c r="G5129" s="42" t="n">
        <f aca="false">DATE(YEAR(B5129),MONTH(B5129),1)</f>
        <v>46113</v>
      </c>
      <c r="H5129" s="24" t="str">
        <f aca="false">INDEX(Customers!$B$2:$B$601,MATCH(C5129,Customers!$A$2:$A$601,0))</f>
        <v>Coast</v>
      </c>
      <c r="I5129" s="43" t="n">
        <f aca="false">ROUND(MIN(INDEX(Assumptions!$D$13:$D$18,MATCH(E5129,Assumptions!$A$13:$A$18,0)),MAX(INDEX(Assumptions!$C$13:$C$18,MATCH(E5129,Assumptions!$A$13:$A$18,0)),INDEX(Assumptions!$B$13:$B$18,MATCH(E5129,Assumptions!$A$13:$A$18,0))*F5129)),2)</f>
        <v>5</v>
      </c>
    </row>
    <row r="5130" customFormat="false" ht="15" hidden="false" customHeight="false" outlineLevel="0" collapsed="false">
      <c r="A5130" s="24" t="s">
        <v>5953</v>
      </c>
      <c r="B5130" s="39" t="n">
        <v>46135</v>
      </c>
      <c r="C5130" s="24" t="s">
        <v>574</v>
      </c>
      <c r="D5130" s="24" t="s">
        <v>826</v>
      </c>
      <c r="E5130" s="24" t="s">
        <v>103</v>
      </c>
      <c r="F5130" s="38" t="n">
        <v>10220</v>
      </c>
      <c r="G5130" s="42" t="n">
        <f aca="false">DATE(YEAR(B5130),MONTH(B5130),1)</f>
        <v>46113</v>
      </c>
      <c r="H5130" s="24" t="str">
        <f aca="false">INDEX(Customers!$B$2:$B$601,MATCH(C5130,Customers!$A$2:$A$601,0))</f>
        <v>Central</v>
      </c>
      <c r="I5130" s="43" t="n">
        <f aca="false">ROUND(MIN(INDEX(Assumptions!$D$13:$D$18,MATCH(E5130,Assumptions!$A$13:$A$18,0)),MAX(INDEX(Assumptions!$C$13:$C$18,MATCH(E5130,Assumptions!$A$13:$A$18,0)),INDEX(Assumptions!$B$13:$B$18,MATCH(E5130,Assumptions!$A$13:$A$18,0))*F5130)),2)</f>
        <v>102.2</v>
      </c>
    </row>
    <row r="5131" customFormat="false" ht="15" hidden="false" customHeight="false" outlineLevel="0" collapsed="false">
      <c r="A5131" s="24" t="s">
        <v>5954</v>
      </c>
      <c r="B5131" s="39" t="n">
        <v>46135</v>
      </c>
      <c r="C5131" s="24" t="s">
        <v>621</v>
      </c>
      <c r="D5131" s="24" t="s">
        <v>826</v>
      </c>
      <c r="E5131" s="24" t="s">
        <v>111</v>
      </c>
      <c r="F5131" s="38" t="n">
        <v>50</v>
      </c>
      <c r="G5131" s="42" t="n">
        <f aca="false">DATE(YEAR(B5131),MONTH(B5131),1)</f>
        <v>46113</v>
      </c>
      <c r="H5131" s="24" t="str">
        <f aca="false">INDEX(Customers!$B$2:$B$601,MATCH(C5131,Customers!$A$2:$A$601,0))</f>
        <v>Nairobi</v>
      </c>
      <c r="I5131" s="43" t="n">
        <f aca="false">ROUND(MIN(INDEX(Assumptions!$D$13:$D$18,MATCH(E5131,Assumptions!$A$13:$A$18,0)),MAX(INDEX(Assumptions!$C$13:$C$18,MATCH(E5131,Assumptions!$A$13:$A$18,0)),INDEX(Assumptions!$B$13:$B$18,MATCH(E5131,Assumptions!$A$13:$A$18,0))*F5131)),2)</f>
        <v>2</v>
      </c>
    </row>
    <row r="5132" customFormat="false" ht="15" hidden="false" customHeight="false" outlineLevel="0" collapsed="false">
      <c r="A5132" s="24" t="s">
        <v>5955</v>
      </c>
      <c r="B5132" s="39" t="n">
        <v>46135</v>
      </c>
      <c r="C5132" s="24" t="s">
        <v>640</v>
      </c>
      <c r="D5132" s="24" t="s">
        <v>826</v>
      </c>
      <c r="E5132" s="24" t="s">
        <v>109</v>
      </c>
      <c r="F5132" s="38" t="n">
        <v>11240</v>
      </c>
      <c r="G5132" s="42" t="n">
        <f aca="false">DATE(YEAR(B5132),MONTH(B5132),1)</f>
        <v>46113</v>
      </c>
      <c r="H5132" s="24" t="str">
        <f aca="false">INDEX(Customers!$B$2:$B$601,MATCH(C5132,Customers!$A$2:$A$601,0))</f>
        <v>Rift Valley</v>
      </c>
      <c r="I5132" s="43" t="n">
        <f aca="false">ROUND(MIN(INDEX(Assumptions!$D$13:$D$18,MATCH(E5132,Assumptions!$A$13:$A$18,0)),MAX(INDEX(Assumptions!$C$13:$C$18,MATCH(E5132,Assumptions!$A$13:$A$18,0)),INDEX(Assumptions!$B$13:$B$18,MATCH(E5132,Assumptions!$A$13:$A$18,0))*F5132)),2)</f>
        <v>40</v>
      </c>
    </row>
    <row r="5133" customFormat="false" ht="15" hidden="false" customHeight="false" outlineLevel="0" collapsed="false">
      <c r="A5133" s="24" t="s">
        <v>5956</v>
      </c>
      <c r="B5133" s="39" t="n">
        <v>46135</v>
      </c>
      <c r="C5133" s="24" t="s">
        <v>685</v>
      </c>
      <c r="D5133" s="24" t="s">
        <v>826</v>
      </c>
      <c r="E5133" s="24" t="s">
        <v>103</v>
      </c>
      <c r="F5133" s="38" t="n">
        <v>3290</v>
      </c>
      <c r="G5133" s="42" t="n">
        <f aca="false">DATE(YEAR(B5133),MONTH(B5133),1)</f>
        <v>46113</v>
      </c>
      <c r="H5133" s="24" t="str">
        <f aca="false">INDEX(Customers!$B$2:$B$601,MATCH(C5133,Customers!$A$2:$A$601,0))</f>
        <v>Nairobi</v>
      </c>
      <c r="I5133" s="43" t="n">
        <f aca="false">ROUND(MIN(INDEX(Assumptions!$D$13:$D$18,MATCH(E5133,Assumptions!$A$13:$A$18,0)),MAX(INDEX(Assumptions!$C$13:$C$18,MATCH(E5133,Assumptions!$A$13:$A$18,0)),INDEX(Assumptions!$B$13:$B$18,MATCH(E5133,Assumptions!$A$13:$A$18,0))*F5133)),2)</f>
        <v>32.9</v>
      </c>
    </row>
    <row r="5134" customFormat="false" ht="15" hidden="false" customHeight="false" outlineLevel="0" collapsed="false">
      <c r="A5134" s="24" t="s">
        <v>5957</v>
      </c>
      <c r="B5134" s="39" t="n">
        <v>46135</v>
      </c>
      <c r="C5134" s="24" t="s">
        <v>686</v>
      </c>
      <c r="D5134" s="24" t="s">
        <v>826</v>
      </c>
      <c r="E5134" s="24" t="s">
        <v>109</v>
      </c>
      <c r="F5134" s="38" t="n">
        <v>3570</v>
      </c>
      <c r="G5134" s="42" t="n">
        <f aca="false">DATE(YEAR(B5134),MONTH(B5134),1)</f>
        <v>46113</v>
      </c>
      <c r="H5134" s="24" t="str">
        <f aca="false">INDEX(Customers!$B$2:$B$601,MATCH(C5134,Customers!$A$2:$A$601,0))</f>
        <v>Nairobi</v>
      </c>
      <c r="I5134" s="43" t="n">
        <f aca="false">ROUND(MIN(INDEX(Assumptions!$D$13:$D$18,MATCH(E5134,Assumptions!$A$13:$A$18,0)),MAX(INDEX(Assumptions!$C$13:$C$18,MATCH(E5134,Assumptions!$A$13:$A$18,0)),INDEX(Assumptions!$B$13:$B$18,MATCH(E5134,Assumptions!$A$13:$A$18,0))*F5134)),2)</f>
        <v>14.28</v>
      </c>
    </row>
    <row r="5135" customFormat="false" ht="15" hidden="false" customHeight="false" outlineLevel="0" collapsed="false">
      <c r="A5135" s="24" t="s">
        <v>5958</v>
      </c>
      <c r="B5135" s="39" t="n">
        <v>46135</v>
      </c>
      <c r="C5135" s="24" t="s">
        <v>713</v>
      </c>
      <c r="D5135" s="24" t="s">
        <v>826</v>
      </c>
      <c r="E5135" s="24" t="s">
        <v>113</v>
      </c>
      <c r="F5135" s="38" t="n">
        <v>99</v>
      </c>
      <c r="G5135" s="42" t="n">
        <f aca="false">DATE(YEAR(B5135),MONTH(B5135),1)</f>
        <v>46113</v>
      </c>
      <c r="H5135" s="24" t="str">
        <f aca="false">INDEX(Customers!$B$2:$B$601,MATCH(C5135,Customers!$A$2:$A$601,0))</f>
        <v>Western</v>
      </c>
      <c r="I5135" s="43" t="n">
        <f aca="false">ROUND(MIN(INDEX(Assumptions!$D$13:$D$18,MATCH(E5135,Assumptions!$A$13:$A$18,0)),MAX(INDEX(Assumptions!$C$13:$C$18,MATCH(E5135,Assumptions!$A$13:$A$18,0)),INDEX(Assumptions!$B$13:$B$18,MATCH(E5135,Assumptions!$A$13:$A$18,0))*F5135)),2)</f>
        <v>4.95</v>
      </c>
    </row>
    <row r="5136" customFormat="false" ht="15" hidden="false" customHeight="false" outlineLevel="0" collapsed="false">
      <c r="A5136" s="24" t="s">
        <v>5959</v>
      </c>
      <c r="B5136" s="39" t="n">
        <v>46135</v>
      </c>
      <c r="C5136" s="24" t="s">
        <v>714</v>
      </c>
      <c r="D5136" s="24" t="s">
        <v>826</v>
      </c>
      <c r="E5136" s="24" t="s">
        <v>103</v>
      </c>
      <c r="F5136" s="38" t="n">
        <v>1470</v>
      </c>
      <c r="G5136" s="42" t="n">
        <f aca="false">DATE(YEAR(B5136),MONTH(B5136),1)</f>
        <v>46113</v>
      </c>
      <c r="H5136" s="24" t="str">
        <f aca="false">INDEX(Customers!$B$2:$B$601,MATCH(C5136,Customers!$A$2:$A$601,0))</f>
        <v>Coast</v>
      </c>
      <c r="I5136" s="43" t="n">
        <f aca="false">ROUND(MIN(INDEX(Assumptions!$D$13:$D$18,MATCH(E5136,Assumptions!$A$13:$A$18,0)),MAX(INDEX(Assumptions!$C$13:$C$18,MATCH(E5136,Assumptions!$A$13:$A$18,0)),INDEX(Assumptions!$B$13:$B$18,MATCH(E5136,Assumptions!$A$13:$A$18,0))*F5136)),2)</f>
        <v>14.7</v>
      </c>
    </row>
    <row r="5137" customFormat="false" ht="15" hidden="false" customHeight="false" outlineLevel="0" collapsed="false">
      <c r="A5137" s="24" t="s">
        <v>5960</v>
      </c>
      <c r="B5137" s="39" t="n">
        <v>46135</v>
      </c>
      <c r="C5137" s="24" t="s">
        <v>721</v>
      </c>
      <c r="D5137" s="24" t="s">
        <v>826</v>
      </c>
      <c r="E5137" s="24" t="s">
        <v>103</v>
      </c>
      <c r="F5137" s="38" t="n">
        <v>3890</v>
      </c>
      <c r="G5137" s="42" t="n">
        <f aca="false">DATE(YEAR(B5137),MONTH(B5137),1)</f>
        <v>46113</v>
      </c>
      <c r="H5137" s="24" t="str">
        <f aca="false">INDEX(Customers!$B$2:$B$601,MATCH(C5137,Customers!$A$2:$A$601,0))</f>
        <v>Western</v>
      </c>
      <c r="I5137" s="43" t="n">
        <f aca="false">ROUND(MIN(INDEX(Assumptions!$D$13:$D$18,MATCH(E5137,Assumptions!$A$13:$A$18,0)),MAX(INDEX(Assumptions!$C$13:$C$18,MATCH(E5137,Assumptions!$A$13:$A$18,0)),INDEX(Assumptions!$B$13:$B$18,MATCH(E5137,Assumptions!$A$13:$A$18,0))*F5137)),2)</f>
        <v>38.9</v>
      </c>
    </row>
    <row r="5138" customFormat="false" ht="15" hidden="false" customHeight="false" outlineLevel="0" collapsed="false">
      <c r="A5138" s="24" t="s">
        <v>5961</v>
      </c>
      <c r="B5138" s="39" t="n">
        <v>46135</v>
      </c>
      <c r="C5138" s="24" t="s">
        <v>775</v>
      </c>
      <c r="D5138" s="24" t="s">
        <v>826</v>
      </c>
      <c r="E5138" s="24" t="s">
        <v>111</v>
      </c>
      <c r="F5138" s="38" t="n">
        <v>100</v>
      </c>
      <c r="G5138" s="42" t="n">
        <f aca="false">DATE(YEAR(B5138),MONTH(B5138),1)</f>
        <v>46113</v>
      </c>
      <c r="H5138" s="24" t="str">
        <f aca="false">INDEX(Customers!$B$2:$B$601,MATCH(C5138,Customers!$A$2:$A$601,0))</f>
        <v>Rift Valley</v>
      </c>
      <c r="I5138" s="43" t="n">
        <f aca="false">ROUND(MIN(INDEX(Assumptions!$D$13:$D$18,MATCH(E5138,Assumptions!$A$13:$A$18,0)),MAX(INDEX(Assumptions!$C$13:$C$18,MATCH(E5138,Assumptions!$A$13:$A$18,0)),INDEX(Assumptions!$B$13:$B$18,MATCH(E5138,Assumptions!$A$13:$A$18,0))*F5138)),2)</f>
        <v>4</v>
      </c>
    </row>
    <row r="5139" customFormat="false" ht="15" hidden="false" customHeight="false" outlineLevel="0" collapsed="false">
      <c r="A5139" s="24" t="s">
        <v>5962</v>
      </c>
      <c r="B5139" s="39" t="n">
        <v>46135</v>
      </c>
      <c r="C5139" s="24" t="s">
        <v>800</v>
      </c>
      <c r="D5139" s="24" t="s">
        <v>205</v>
      </c>
      <c r="E5139" s="24" t="s">
        <v>105</v>
      </c>
      <c r="F5139" s="38" t="n">
        <v>11370</v>
      </c>
      <c r="G5139" s="42" t="n">
        <f aca="false">DATE(YEAR(B5139),MONTH(B5139),1)</f>
        <v>46113</v>
      </c>
      <c r="H5139" s="24" t="str">
        <f aca="false">INDEX(Customers!$B$2:$B$601,MATCH(C5139,Customers!$A$2:$A$601,0))</f>
        <v>Coast</v>
      </c>
      <c r="I5139" s="43" t="n">
        <f aca="false">ROUND(MIN(INDEX(Assumptions!$D$13:$D$18,MATCH(E5139,Assumptions!$A$13:$A$18,0)),MAX(INDEX(Assumptions!$C$13:$C$18,MATCH(E5139,Assumptions!$A$13:$A$18,0)),INDEX(Assumptions!$B$13:$B$18,MATCH(E5139,Assumptions!$A$13:$A$18,0))*F5139)),2)</f>
        <v>170.55</v>
      </c>
    </row>
    <row r="5140" customFormat="false" ht="15" hidden="false" customHeight="false" outlineLevel="0" collapsed="false">
      <c r="A5140" s="24" t="s">
        <v>5963</v>
      </c>
      <c r="B5140" s="39" t="n">
        <v>46135</v>
      </c>
      <c r="C5140" s="24" t="s">
        <v>801</v>
      </c>
      <c r="D5140" s="24" t="s">
        <v>187</v>
      </c>
      <c r="E5140" s="24" t="s">
        <v>105</v>
      </c>
      <c r="F5140" s="38" t="n">
        <v>4900</v>
      </c>
      <c r="G5140" s="42" t="n">
        <f aca="false">DATE(YEAR(B5140),MONTH(B5140),1)</f>
        <v>46113</v>
      </c>
      <c r="H5140" s="24" t="str">
        <f aca="false">INDEX(Customers!$B$2:$B$601,MATCH(C5140,Customers!$A$2:$A$601,0))</f>
        <v>Coast</v>
      </c>
      <c r="I5140" s="43" t="n">
        <f aca="false">ROUND(MIN(INDEX(Assumptions!$D$13:$D$18,MATCH(E5140,Assumptions!$A$13:$A$18,0)),MAX(INDEX(Assumptions!$C$13:$C$18,MATCH(E5140,Assumptions!$A$13:$A$18,0)),INDEX(Assumptions!$B$13:$B$18,MATCH(E5140,Assumptions!$A$13:$A$18,0))*F5140)),2)</f>
        <v>73.5</v>
      </c>
    </row>
    <row r="5141" customFormat="false" ht="15" hidden="false" customHeight="false" outlineLevel="0" collapsed="false">
      <c r="A5141" s="24" t="s">
        <v>5964</v>
      </c>
      <c r="B5141" s="39" t="n">
        <v>46135</v>
      </c>
      <c r="C5141" s="24" t="s">
        <v>810</v>
      </c>
      <c r="D5141" s="24" t="s">
        <v>826</v>
      </c>
      <c r="E5141" s="24" t="s">
        <v>111</v>
      </c>
      <c r="F5141" s="38" t="n">
        <v>50</v>
      </c>
      <c r="G5141" s="42" t="n">
        <f aca="false">DATE(YEAR(B5141),MONTH(B5141),1)</f>
        <v>46113</v>
      </c>
      <c r="H5141" s="24" t="str">
        <f aca="false">INDEX(Customers!$B$2:$B$601,MATCH(C5141,Customers!$A$2:$A$601,0))</f>
        <v>Central</v>
      </c>
      <c r="I5141" s="43" t="n">
        <f aca="false">ROUND(MIN(INDEX(Assumptions!$D$13:$D$18,MATCH(E5141,Assumptions!$A$13:$A$18,0)),MAX(INDEX(Assumptions!$C$13:$C$18,MATCH(E5141,Assumptions!$A$13:$A$18,0)),INDEX(Assumptions!$B$13:$B$18,MATCH(E5141,Assumptions!$A$13:$A$18,0))*F5141)),2)</f>
        <v>2</v>
      </c>
    </row>
    <row r="5142" customFormat="false" ht="15" hidden="false" customHeight="false" outlineLevel="0" collapsed="false">
      <c r="A5142" s="24" t="s">
        <v>5965</v>
      </c>
      <c r="B5142" s="39" t="n">
        <v>46136</v>
      </c>
      <c r="C5142" s="24" t="s">
        <v>216</v>
      </c>
      <c r="D5142" s="24" t="s">
        <v>826</v>
      </c>
      <c r="E5142" s="24" t="s">
        <v>113</v>
      </c>
      <c r="F5142" s="38" t="n">
        <v>500</v>
      </c>
      <c r="G5142" s="42" t="n">
        <f aca="false">DATE(YEAR(B5142),MONTH(B5142),1)</f>
        <v>46113</v>
      </c>
      <c r="H5142" s="24" t="str">
        <f aca="false">INDEX(Customers!$B$2:$B$601,MATCH(C5142,Customers!$A$2:$A$601,0))</f>
        <v>Nairobi</v>
      </c>
      <c r="I5142" s="43" t="n">
        <f aca="false">ROUND(MIN(INDEX(Assumptions!$D$13:$D$18,MATCH(E5142,Assumptions!$A$13:$A$18,0)),MAX(INDEX(Assumptions!$C$13:$C$18,MATCH(E5142,Assumptions!$A$13:$A$18,0)),INDEX(Assumptions!$B$13:$B$18,MATCH(E5142,Assumptions!$A$13:$A$18,0))*F5142)),2)</f>
        <v>25</v>
      </c>
    </row>
    <row r="5143" customFormat="false" ht="15" hidden="false" customHeight="false" outlineLevel="0" collapsed="false">
      <c r="A5143" s="24" t="s">
        <v>5966</v>
      </c>
      <c r="B5143" s="39" t="n">
        <v>46136</v>
      </c>
      <c r="C5143" s="24" t="s">
        <v>237</v>
      </c>
      <c r="D5143" s="24" t="s">
        <v>826</v>
      </c>
      <c r="E5143" s="24" t="s">
        <v>113</v>
      </c>
      <c r="F5143" s="38" t="n">
        <v>50</v>
      </c>
      <c r="G5143" s="42" t="n">
        <f aca="false">DATE(YEAR(B5143),MONTH(B5143),1)</f>
        <v>46113</v>
      </c>
      <c r="H5143" s="24" t="str">
        <f aca="false">INDEX(Customers!$B$2:$B$601,MATCH(C5143,Customers!$A$2:$A$601,0))</f>
        <v>Central</v>
      </c>
      <c r="I5143" s="43" t="n">
        <f aca="false">ROUND(MIN(INDEX(Assumptions!$D$13:$D$18,MATCH(E5143,Assumptions!$A$13:$A$18,0)),MAX(INDEX(Assumptions!$C$13:$C$18,MATCH(E5143,Assumptions!$A$13:$A$18,0)),INDEX(Assumptions!$B$13:$B$18,MATCH(E5143,Assumptions!$A$13:$A$18,0))*F5143)),2)</f>
        <v>2.5</v>
      </c>
    </row>
    <row r="5144" customFormat="false" ht="15" hidden="false" customHeight="false" outlineLevel="0" collapsed="false">
      <c r="A5144" s="24" t="s">
        <v>5967</v>
      </c>
      <c r="B5144" s="39" t="n">
        <v>46136</v>
      </c>
      <c r="C5144" s="24" t="s">
        <v>265</v>
      </c>
      <c r="D5144" s="24" t="s">
        <v>826</v>
      </c>
      <c r="E5144" s="24" t="s">
        <v>113</v>
      </c>
      <c r="F5144" s="38" t="n">
        <v>99</v>
      </c>
      <c r="G5144" s="42" t="n">
        <f aca="false">DATE(YEAR(B5144),MONTH(B5144),1)</f>
        <v>46113</v>
      </c>
      <c r="H5144" s="24" t="str">
        <f aca="false">INDEX(Customers!$B$2:$B$601,MATCH(C5144,Customers!$A$2:$A$601,0))</f>
        <v>Nairobi</v>
      </c>
      <c r="I5144" s="43" t="n">
        <f aca="false">ROUND(MIN(INDEX(Assumptions!$D$13:$D$18,MATCH(E5144,Assumptions!$A$13:$A$18,0)),MAX(INDEX(Assumptions!$C$13:$C$18,MATCH(E5144,Assumptions!$A$13:$A$18,0)),INDEX(Assumptions!$B$13:$B$18,MATCH(E5144,Assumptions!$A$13:$A$18,0))*F5144)),2)</f>
        <v>4.95</v>
      </c>
    </row>
    <row r="5145" customFormat="false" ht="15" hidden="false" customHeight="false" outlineLevel="0" collapsed="false">
      <c r="A5145" s="24" t="s">
        <v>5968</v>
      </c>
      <c r="B5145" s="39" t="n">
        <v>46136</v>
      </c>
      <c r="C5145" s="24" t="s">
        <v>277</v>
      </c>
      <c r="D5145" s="24" t="s">
        <v>826</v>
      </c>
      <c r="E5145" s="24" t="s">
        <v>113</v>
      </c>
      <c r="F5145" s="38" t="n">
        <v>50</v>
      </c>
      <c r="G5145" s="42" t="n">
        <f aca="false">DATE(YEAR(B5145),MONTH(B5145),1)</f>
        <v>46113</v>
      </c>
      <c r="H5145" s="24" t="str">
        <f aca="false">INDEX(Customers!$B$2:$B$601,MATCH(C5145,Customers!$A$2:$A$601,0))</f>
        <v>Rift Valley</v>
      </c>
      <c r="I5145" s="43" t="n">
        <f aca="false">ROUND(MIN(INDEX(Assumptions!$D$13:$D$18,MATCH(E5145,Assumptions!$A$13:$A$18,0)),MAX(INDEX(Assumptions!$C$13:$C$18,MATCH(E5145,Assumptions!$A$13:$A$18,0)),INDEX(Assumptions!$B$13:$B$18,MATCH(E5145,Assumptions!$A$13:$A$18,0))*F5145)),2)</f>
        <v>2.5</v>
      </c>
    </row>
    <row r="5146" customFormat="false" ht="15" hidden="false" customHeight="false" outlineLevel="0" collapsed="false">
      <c r="A5146" s="24" t="s">
        <v>5969</v>
      </c>
      <c r="B5146" s="39" t="n">
        <v>46136</v>
      </c>
      <c r="C5146" s="24" t="s">
        <v>282</v>
      </c>
      <c r="D5146" s="24" t="s">
        <v>826</v>
      </c>
      <c r="E5146" s="24" t="s">
        <v>111</v>
      </c>
      <c r="F5146" s="38" t="n">
        <v>50</v>
      </c>
      <c r="G5146" s="42" t="n">
        <f aca="false">DATE(YEAR(B5146),MONTH(B5146),1)</f>
        <v>46113</v>
      </c>
      <c r="H5146" s="24" t="str">
        <f aca="false">INDEX(Customers!$B$2:$B$601,MATCH(C5146,Customers!$A$2:$A$601,0))</f>
        <v>Central</v>
      </c>
      <c r="I5146" s="43" t="n">
        <f aca="false">ROUND(MIN(INDEX(Assumptions!$D$13:$D$18,MATCH(E5146,Assumptions!$A$13:$A$18,0)),MAX(INDEX(Assumptions!$C$13:$C$18,MATCH(E5146,Assumptions!$A$13:$A$18,0)),INDEX(Assumptions!$B$13:$B$18,MATCH(E5146,Assumptions!$A$13:$A$18,0))*F5146)),2)</f>
        <v>2</v>
      </c>
    </row>
    <row r="5147" customFormat="false" ht="15" hidden="false" customHeight="false" outlineLevel="0" collapsed="false">
      <c r="A5147" s="24" t="s">
        <v>5970</v>
      </c>
      <c r="B5147" s="39" t="n">
        <v>46136</v>
      </c>
      <c r="C5147" s="24" t="s">
        <v>291</v>
      </c>
      <c r="D5147" s="24" t="s">
        <v>826</v>
      </c>
      <c r="E5147" s="24" t="s">
        <v>113</v>
      </c>
      <c r="F5147" s="38" t="n">
        <v>1000</v>
      </c>
      <c r="G5147" s="42" t="n">
        <f aca="false">DATE(YEAR(B5147),MONTH(B5147),1)</f>
        <v>46113</v>
      </c>
      <c r="H5147" s="24" t="str">
        <f aca="false">INDEX(Customers!$B$2:$B$601,MATCH(C5147,Customers!$A$2:$A$601,0))</f>
        <v>Rift Valley</v>
      </c>
      <c r="I5147" s="43" t="n">
        <f aca="false">ROUND(MIN(INDEX(Assumptions!$D$13:$D$18,MATCH(E5147,Assumptions!$A$13:$A$18,0)),MAX(INDEX(Assumptions!$C$13:$C$18,MATCH(E5147,Assumptions!$A$13:$A$18,0)),INDEX(Assumptions!$B$13:$B$18,MATCH(E5147,Assumptions!$A$13:$A$18,0))*F5147)),2)</f>
        <v>50</v>
      </c>
    </row>
    <row r="5148" customFormat="false" ht="15" hidden="false" customHeight="false" outlineLevel="0" collapsed="false">
      <c r="A5148" s="24" t="s">
        <v>5971</v>
      </c>
      <c r="B5148" s="39" t="n">
        <v>46136</v>
      </c>
      <c r="C5148" s="24" t="s">
        <v>294</v>
      </c>
      <c r="D5148" s="24" t="s">
        <v>826</v>
      </c>
      <c r="E5148" s="24" t="s">
        <v>109</v>
      </c>
      <c r="F5148" s="38" t="n">
        <v>2190</v>
      </c>
      <c r="G5148" s="42" t="n">
        <f aca="false">DATE(YEAR(B5148),MONTH(B5148),1)</f>
        <v>46113</v>
      </c>
      <c r="H5148" s="24" t="str">
        <f aca="false">INDEX(Customers!$B$2:$B$601,MATCH(C5148,Customers!$A$2:$A$601,0))</f>
        <v>Eastern</v>
      </c>
      <c r="I5148" s="43" t="n">
        <f aca="false">ROUND(MIN(INDEX(Assumptions!$D$13:$D$18,MATCH(E5148,Assumptions!$A$13:$A$18,0)),MAX(INDEX(Assumptions!$C$13:$C$18,MATCH(E5148,Assumptions!$A$13:$A$18,0)),INDEX(Assumptions!$B$13:$B$18,MATCH(E5148,Assumptions!$A$13:$A$18,0))*F5148)),2)</f>
        <v>8.76</v>
      </c>
    </row>
    <row r="5149" customFormat="false" ht="15" hidden="false" customHeight="false" outlineLevel="0" collapsed="false">
      <c r="A5149" s="24" t="s">
        <v>5972</v>
      </c>
      <c r="B5149" s="39" t="n">
        <v>46136</v>
      </c>
      <c r="C5149" s="24" t="s">
        <v>314</v>
      </c>
      <c r="D5149" s="24" t="s">
        <v>199</v>
      </c>
      <c r="E5149" s="24" t="s">
        <v>105</v>
      </c>
      <c r="F5149" s="38" t="n">
        <v>2900</v>
      </c>
      <c r="G5149" s="42" t="n">
        <f aca="false">DATE(YEAR(B5149),MONTH(B5149),1)</f>
        <v>46113</v>
      </c>
      <c r="H5149" s="24" t="str">
        <f aca="false">INDEX(Customers!$B$2:$B$601,MATCH(C5149,Customers!$A$2:$A$601,0))</f>
        <v>Western</v>
      </c>
      <c r="I5149" s="43" t="n">
        <f aca="false">ROUND(MIN(INDEX(Assumptions!$D$13:$D$18,MATCH(E5149,Assumptions!$A$13:$A$18,0)),MAX(INDEX(Assumptions!$C$13:$C$18,MATCH(E5149,Assumptions!$A$13:$A$18,0)),INDEX(Assumptions!$B$13:$B$18,MATCH(E5149,Assumptions!$A$13:$A$18,0))*F5149)),2)</f>
        <v>43.5</v>
      </c>
    </row>
    <row r="5150" customFormat="false" ht="15" hidden="false" customHeight="false" outlineLevel="0" collapsed="false">
      <c r="A5150" s="24" t="s">
        <v>5973</v>
      </c>
      <c r="B5150" s="39" t="n">
        <v>46136</v>
      </c>
      <c r="C5150" s="24" t="s">
        <v>328</v>
      </c>
      <c r="D5150" s="24" t="s">
        <v>200</v>
      </c>
      <c r="E5150" s="24" t="s">
        <v>107</v>
      </c>
      <c r="F5150" s="38" t="n">
        <v>5790</v>
      </c>
      <c r="G5150" s="42" t="n">
        <f aca="false">DATE(YEAR(B5150),MONTH(B5150),1)</f>
        <v>46113</v>
      </c>
      <c r="H5150" s="24" t="str">
        <f aca="false">INDEX(Customers!$B$2:$B$601,MATCH(C5150,Customers!$A$2:$A$601,0))</f>
        <v>Western</v>
      </c>
      <c r="I5150" s="43" t="n">
        <f aca="false">ROUND(MIN(INDEX(Assumptions!$D$13:$D$18,MATCH(E5150,Assumptions!$A$13:$A$18,0)),MAX(INDEX(Assumptions!$C$13:$C$18,MATCH(E5150,Assumptions!$A$13:$A$18,0)),INDEX(Assumptions!$B$13:$B$18,MATCH(E5150,Assumptions!$A$13:$A$18,0))*F5150)),2)</f>
        <v>0</v>
      </c>
    </row>
    <row r="5151" customFormat="false" ht="15" hidden="false" customHeight="false" outlineLevel="0" collapsed="false">
      <c r="A5151" s="24" t="s">
        <v>5974</v>
      </c>
      <c r="B5151" s="39" t="n">
        <v>46136</v>
      </c>
      <c r="C5151" s="24" t="s">
        <v>347</v>
      </c>
      <c r="D5151" s="24" t="s">
        <v>826</v>
      </c>
      <c r="E5151" s="24" t="s">
        <v>109</v>
      </c>
      <c r="F5151" s="38" t="n">
        <v>31220</v>
      </c>
      <c r="G5151" s="42" t="n">
        <f aca="false">DATE(YEAR(B5151),MONTH(B5151),1)</f>
        <v>46113</v>
      </c>
      <c r="H5151" s="24" t="str">
        <f aca="false">INDEX(Customers!$B$2:$B$601,MATCH(C5151,Customers!$A$2:$A$601,0))</f>
        <v>Coast</v>
      </c>
      <c r="I5151" s="43" t="n">
        <f aca="false">ROUND(MIN(INDEX(Assumptions!$D$13:$D$18,MATCH(E5151,Assumptions!$A$13:$A$18,0)),MAX(INDEX(Assumptions!$C$13:$C$18,MATCH(E5151,Assumptions!$A$13:$A$18,0)),INDEX(Assumptions!$B$13:$B$18,MATCH(E5151,Assumptions!$A$13:$A$18,0))*F5151)),2)</f>
        <v>40</v>
      </c>
    </row>
    <row r="5152" customFormat="false" ht="15" hidden="false" customHeight="false" outlineLevel="0" collapsed="false">
      <c r="A5152" s="24" t="s">
        <v>5975</v>
      </c>
      <c r="B5152" s="39" t="n">
        <v>46136</v>
      </c>
      <c r="C5152" s="24" t="s">
        <v>347</v>
      </c>
      <c r="D5152" s="24" t="s">
        <v>826</v>
      </c>
      <c r="E5152" s="24" t="s">
        <v>109</v>
      </c>
      <c r="F5152" s="38" t="n">
        <v>10950</v>
      </c>
      <c r="G5152" s="42" t="n">
        <f aca="false">DATE(YEAR(B5152),MONTH(B5152),1)</f>
        <v>46113</v>
      </c>
      <c r="H5152" s="24" t="str">
        <f aca="false">INDEX(Customers!$B$2:$B$601,MATCH(C5152,Customers!$A$2:$A$601,0))</f>
        <v>Coast</v>
      </c>
      <c r="I5152" s="43" t="n">
        <f aca="false">ROUND(MIN(INDEX(Assumptions!$D$13:$D$18,MATCH(E5152,Assumptions!$A$13:$A$18,0)),MAX(INDEX(Assumptions!$C$13:$C$18,MATCH(E5152,Assumptions!$A$13:$A$18,0)),INDEX(Assumptions!$B$13:$B$18,MATCH(E5152,Assumptions!$A$13:$A$18,0))*F5152)),2)</f>
        <v>40</v>
      </c>
    </row>
    <row r="5153" customFormat="false" ht="15" hidden="false" customHeight="false" outlineLevel="0" collapsed="false">
      <c r="A5153" s="24" t="s">
        <v>5976</v>
      </c>
      <c r="B5153" s="39" t="n">
        <v>46136</v>
      </c>
      <c r="C5153" s="24" t="s">
        <v>358</v>
      </c>
      <c r="D5153" s="24" t="s">
        <v>826</v>
      </c>
      <c r="E5153" s="24" t="s">
        <v>103</v>
      </c>
      <c r="F5153" s="38" t="n">
        <v>620</v>
      </c>
      <c r="G5153" s="42" t="n">
        <f aca="false">DATE(YEAR(B5153),MONTH(B5153),1)</f>
        <v>46113</v>
      </c>
      <c r="H5153" s="24" t="str">
        <f aca="false">INDEX(Customers!$B$2:$B$601,MATCH(C5153,Customers!$A$2:$A$601,0))</f>
        <v>Western</v>
      </c>
      <c r="I5153" s="43" t="n">
        <f aca="false">ROUND(MIN(INDEX(Assumptions!$D$13:$D$18,MATCH(E5153,Assumptions!$A$13:$A$18,0)),MAX(INDEX(Assumptions!$C$13:$C$18,MATCH(E5153,Assumptions!$A$13:$A$18,0)),INDEX(Assumptions!$B$13:$B$18,MATCH(E5153,Assumptions!$A$13:$A$18,0))*F5153)),2)</f>
        <v>6.2</v>
      </c>
    </row>
    <row r="5154" customFormat="false" ht="15" hidden="false" customHeight="false" outlineLevel="0" collapsed="false">
      <c r="A5154" s="24" t="s">
        <v>5977</v>
      </c>
      <c r="B5154" s="39" t="n">
        <v>46136</v>
      </c>
      <c r="C5154" s="24" t="s">
        <v>375</v>
      </c>
      <c r="D5154" s="24" t="s">
        <v>826</v>
      </c>
      <c r="E5154" s="24" t="s">
        <v>109</v>
      </c>
      <c r="F5154" s="38" t="n">
        <v>3990</v>
      </c>
      <c r="G5154" s="42" t="n">
        <f aca="false">DATE(YEAR(B5154),MONTH(B5154),1)</f>
        <v>46113</v>
      </c>
      <c r="H5154" s="24" t="str">
        <f aca="false">INDEX(Customers!$B$2:$B$601,MATCH(C5154,Customers!$A$2:$A$601,0))</f>
        <v>Coast</v>
      </c>
      <c r="I5154" s="43" t="n">
        <f aca="false">ROUND(MIN(INDEX(Assumptions!$D$13:$D$18,MATCH(E5154,Assumptions!$A$13:$A$18,0)),MAX(INDEX(Assumptions!$C$13:$C$18,MATCH(E5154,Assumptions!$A$13:$A$18,0)),INDEX(Assumptions!$B$13:$B$18,MATCH(E5154,Assumptions!$A$13:$A$18,0))*F5154)),2)</f>
        <v>15.96</v>
      </c>
    </row>
    <row r="5155" customFormat="false" ht="15" hidden="false" customHeight="false" outlineLevel="0" collapsed="false">
      <c r="A5155" s="24" t="s">
        <v>5978</v>
      </c>
      <c r="B5155" s="39" t="n">
        <v>46136</v>
      </c>
      <c r="C5155" s="24" t="s">
        <v>400</v>
      </c>
      <c r="D5155" s="24" t="s">
        <v>826</v>
      </c>
      <c r="E5155" s="24" t="s">
        <v>109</v>
      </c>
      <c r="F5155" s="38" t="n">
        <v>28110</v>
      </c>
      <c r="G5155" s="42" t="n">
        <f aca="false">DATE(YEAR(B5155),MONTH(B5155),1)</f>
        <v>46113</v>
      </c>
      <c r="H5155" s="24" t="str">
        <f aca="false">INDEX(Customers!$B$2:$B$601,MATCH(C5155,Customers!$A$2:$A$601,0))</f>
        <v>Nairobi</v>
      </c>
      <c r="I5155" s="43" t="n">
        <f aca="false">ROUND(MIN(INDEX(Assumptions!$D$13:$D$18,MATCH(E5155,Assumptions!$A$13:$A$18,0)),MAX(INDEX(Assumptions!$C$13:$C$18,MATCH(E5155,Assumptions!$A$13:$A$18,0)),INDEX(Assumptions!$B$13:$B$18,MATCH(E5155,Assumptions!$A$13:$A$18,0))*F5155)),2)</f>
        <v>40</v>
      </c>
    </row>
    <row r="5156" customFormat="false" ht="15" hidden="false" customHeight="false" outlineLevel="0" collapsed="false">
      <c r="A5156" s="24" t="s">
        <v>5979</v>
      </c>
      <c r="B5156" s="39" t="n">
        <v>46136</v>
      </c>
      <c r="C5156" s="24" t="s">
        <v>400</v>
      </c>
      <c r="D5156" s="24" t="s">
        <v>826</v>
      </c>
      <c r="E5156" s="24" t="s">
        <v>109</v>
      </c>
      <c r="F5156" s="38" t="n">
        <v>2340</v>
      </c>
      <c r="G5156" s="42" t="n">
        <f aca="false">DATE(YEAR(B5156),MONTH(B5156),1)</f>
        <v>46113</v>
      </c>
      <c r="H5156" s="24" t="str">
        <f aca="false">INDEX(Customers!$B$2:$B$601,MATCH(C5156,Customers!$A$2:$A$601,0))</f>
        <v>Nairobi</v>
      </c>
      <c r="I5156" s="43" t="n">
        <f aca="false">ROUND(MIN(INDEX(Assumptions!$D$13:$D$18,MATCH(E5156,Assumptions!$A$13:$A$18,0)),MAX(INDEX(Assumptions!$C$13:$C$18,MATCH(E5156,Assumptions!$A$13:$A$18,0)),INDEX(Assumptions!$B$13:$B$18,MATCH(E5156,Assumptions!$A$13:$A$18,0))*F5156)),2)</f>
        <v>9.36</v>
      </c>
    </row>
    <row r="5157" customFormat="false" ht="15" hidden="false" customHeight="false" outlineLevel="0" collapsed="false">
      <c r="A5157" s="24" t="s">
        <v>5980</v>
      </c>
      <c r="B5157" s="39" t="n">
        <v>46136</v>
      </c>
      <c r="C5157" s="24" t="s">
        <v>400</v>
      </c>
      <c r="D5157" s="24" t="s">
        <v>152</v>
      </c>
      <c r="E5157" s="24" t="s">
        <v>107</v>
      </c>
      <c r="F5157" s="38" t="n">
        <v>49900</v>
      </c>
      <c r="G5157" s="42" t="n">
        <f aca="false">DATE(YEAR(B5157),MONTH(B5157),1)</f>
        <v>46113</v>
      </c>
      <c r="H5157" s="24" t="str">
        <f aca="false">INDEX(Customers!$B$2:$B$601,MATCH(C5157,Customers!$A$2:$A$601,0))</f>
        <v>Nairobi</v>
      </c>
      <c r="I5157" s="43" t="n">
        <f aca="false">ROUND(MIN(INDEX(Assumptions!$D$13:$D$18,MATCH(E5157,Assumptions!$A$13:$A$18,0)),MAX(INDEX(Assumptions!$C$13:$C$18,MATCH(E5157,Assumptions!$A$13:$A$18,0)),INDEX(Assumptions!$B$13:$B$18,MATCH(E5157,Assumptions!$A$13:$A$18,0))*F5157)),2)</f>
        <v>0</v>
      </c>
    </row>
    <row r="5158" customFormat="false" ht="15" hidden="false" customHeight="false" outlineLevel="0" collapsed="false">
      <c r="A5158" s="24" t="s">
        <v>5981</v>
      </c>
      <c r="B5158" s="39" t="n">
        <v>46136</v>
      </c>
      <c r="C5158" s="24" t="s">
        <v>434</v>
      </c>
      <c r="D5158" s="24" t="s">
        <v>826</v>
      </c>
      <c r="E5158" s="24" t="s">
        <v>111</v>
      </c>
      <c r="F5158" s="38" t="n">
        <v>100</v>
      </c>
      <c r="G5158" s="42" t="n">
        <f aca="false">DATE(YEAR(B5158),MONTH(B5158),1)</f>
        <v>46113</v>
      </c>
      <c r="H5158" s="24" t="str">
        <f aca="false">INDEX(Customers!$B$2:$B$601,MATCH(C5158,Customers!$A$2:$A$601,0))</f>
        <v>Central</v>
      </c>
      <c r="I5158" s="43" t="n">
        <f aca="false">ROUND(MIN(INDEX(Assumptions!$D$13:$D$18,MATCH(E5158,Assumptions!$A$13:$A$18,0)),MAX(INDEX(Assumptions!$C$13:$C$18,MATCH(E5158,Assumptions!$A$13:$A$18,0)),INDEX(Assumptions!$B$13:$B$18,MATCH(E5158,Assumptions!$A$13:$A$18,0))*F5158)),2)</f>
        <v>4</v>
      </c>
    </row>
    <row r="5159" customFormat="false" ht="15" hidden="false" customHeight="false" outlineLevel="0" collapsed="false">
      <c r="A5159" s="24" t="s">
        <v>5982</v>
      </c>
      <c r="B5159" s="39" t="n">
        <v>46136</v>
      </c>
      <c r="C5159" s="24" t="s">
        <v>438</v>
      </c>
      <c r="D5159" s="24" t="s">
        <v>826</v>
      </c>
      <c r="E5159" s="24" t="s">
        <v>113</v>
      </c>
      <c r="F5159" s="38" t="n">
        <v>99</v>
      </c>
      <c r="G5159" s="42" t="n">
        <f aca="false">DATE(YEAR(B5159),MONTH(B5159),1)</f>
        <v>46113</v>
      </c>
      <c r="H5159" s="24" t="str">
        <f aca="false">INDEX(Customers!$B$2:$B$601,MATCH(C5159,Customers!$A$2:$A$601,0))</f>
        <v>Eastern</v>
      </c>
      <c r="I5159" s="43" t="n">
        <f aca="false">ROUND(MIN(INDEX(Assumptions!$D$13:$D$18,MATCH(E5159,Assumptions!$A$13:$A$18,0)),MAX(INDEX(Assumptions!$C$13:$C$18,MATCH(E5159,Assumptions!$A$13:$A$18,0)),INDEX(Assumptions!$B$13:$B$18,MATCH(E5159,Assumptions!$A$13:$A$18,0))*F5159)),2)</f>
        <v>4.95</v>
      </c>
    </row>
    <row r="5160" customFormat="false" ht="15" hidden="false" customHeight="false" outlineLevel="0" collapsed="false">
      <c r="A5160" s="24" t="s">
        <v>5983</v>
      </c>
      <c r="B5160" s="39" t="n">
        <v>46136</v>
      </c>
      <c r="C5160" s="24" t="s">
        <v>447</v>
      </c>
      <c r="D5160" s="24" t="s">
        <v>826</v>
      </c>
      <c r="E5160" s="24" t="s">
        <v>111</v>
      </c>
      <c r="F5160" s="38" t="n">
        <v>200</v>
      </c>
      <c r="G5160" s="42" t="n">
        <f aca="false">DATE(YEAR(B5160),MONTH(B5160),1)</f>
        <v>46113</v>
      </c>
      <c r="H5160" s="24" t="str">
        <f aca="false">INDEX(Customers!$B$2:$B$601,MATCH(C5160,Customers!$A$2:$A$601,0))</f>
        <v>Rift Valley</v>
      </c>
      <c r="I5160" s="43" t="n">
        <f aca="false">ROUND(MIN(INDEX(Assumptions!$D$13:$D$18,MATCH(E5160,Assumptions!$A$13:$A$18,0)),MAX(INDEX(Assumptions!$C$13:$C$18,MATCH(E5160,Assumptions!$A$13:$A$18,0)),INDEX(Assumptions!$B$13:$B$18,MATCH(E5160,Assumptions!$A$13:$A$18,0))*F5160)),2)</f>
        <v>8</v>
      </c>
    </row>
    <row r="5161" customFormat="false" ht="15" hidden="false" customHeight="false" outlineLevel="0" collapsed="false">
      <c r="A5161" s="24" t="s">
        <v>5984</v>
      </c>
      <c r="B5161" s="39" t="n">
        <v>46136</v>
      </c>
      <c r="C5161" s="24" t="s">
        <v>456</v>
      </c>
      <c r="D5161" s="24" t="s">
        <v>826</v>
      </c>
      <c r="E5161" s="24" t="s">
        <v>103</v>
      </c>
      <c r="F5161" s="38" t="n">
        <v>1140</v>
      </c>
      <c r="G5161" s="42" t="n">
        <f aca="false">DATE(YEAR(B5161),MONTH(B5161),1)</f>
        <v>46113</v>
      </c>
      <c r="H5161" s="24" t="str">
        <f aca="false">INDEX(Customers!$B$2:$B$601,MATCH(C5161,Customers!$A$2:$A$601,0))</f>
        <v>Central</v>
      </c>
      <c r="I5161" s="43" t="n">
        <f aca="false">ROUND(MIN(INDEX(Assumptions!$D$13:$D$18,MATCH(E5161,Assumptions!$A$13:$A$18,0)),MAX(INDEX(Assumptions!$C$13:$C$18,MATCH(E5161,Assumptions!$A$13:$A$18,0)),INDEX(Assumptions!$B$13:$B$18,MATCH(E5161,Assumptions!$A$13:$A$18,0))*F5161)),2)</f>
        <v>11.4</v>
      </c>
    </row>
    <row r="5162" customFormat="false" ht="15" hidden="false" customHeight="false" outlineLevel="0" collapsed="false">
      <c r="A5162" s="24" t="s">
        <v>5985</v>
      </c>
      <c r="B5162" s="39" t="n">
        <v>46136</v>
      </c>
      <c r="C5162" s="24" t="s">
        <v>472</v>
      </c>
      <c r="D5162" s="24" t="s">
        <v>826</v>
      </c>
      <c r="E5162" s="24" t="s">
        <v>103</v>
      </c>
      <c r="F5162" s="38" t="n">
        <v>3620</v>
      </c>
      <c r="G5162" s="42" t="n">
        <f aca="false">DATE(YEAR(B5162),MONTH(B5162),1)</f>
        <v>46113</v>
      </c>
      <c r="H5162" s="24" t="str">
        <f aca="false">INDEX(Customers!$B$2:$B$601,MATCH(C5162,Customers!$A$2:$A$601,0))</f>
        <v>Nairobi</v>
      </c>
      <c r="I5162" s="43" t="n">
        <f aca="false">ROUND(MIN(INDEX(Assumptions!$D$13:$D$18,MATCH(E5162,Assumptions!$A$13:$A$18,0)),MAX(INDEX(Assumptions!$C$13:$C$18,MATCH(E5162,Assumptions!$A$13:$A$18,0)),INDEX(Assumptions!$B$13:$B$18,MATCH(E5162,Assumptions!$A$13:$A$18,0))*F5162)),2)</f>
        <v>36.2</v>
      </c>
    </row>
    <row r="5163" customFormat="false" ht="15" hidden="false" customHeight="false" outlineLevel="0" collapsed="false">
      <c r="A5163" s="24" t="s">
        <v>5986</v>
      </c>
      <c r="B5163" s="39" t="n">
        <v>46136</v>
      </c>
      <c r="C5163" s="24" t="s">
        <v>480</v>
      </c>
      <c r="D5163" s="24" t="s">
        <v>175</v>
      </c>
      <c r="E5163" s="24" t="s">
        <v>105</v>
      </c>
      <c r="F5163" s="38" t="n">
        <v>3400</v>
      </c>
      <c r="G5163" s="42" t="n">
        <f aca="false">DATE(YEAR(B5163),MONTH(B5163),1)</f>
        <v>46113</v>
      </c>
      <c r="H5163" s="24" t="str">
        <f aca="false">INDEX(Customers!$B$2:$B$601,MATCH(C5163,Customers!$A$2:$A$601,0))</f>
        <v>Rift Valley</v>
      </c>
      <c r="I5163" s="43" t="n">
        <f aca="false">ROUND(MIN(INDEX(Assumptions!$D$13:$D$18,MATCH(E5163,Assumptions!$A$13:$A$18,0)),MAX(INDEX(Assumptions!$C$13:$C$18,MATCH(E5163,Assumptions!$A$13:$A$18,0)),INDEX(Assumptions!$B$13:$B$18,MATCH(E5163,Assumptions!$A$13:$A$18,0))*F5163)),2)</f>
        <v>51</v>
      </c>
    </row>
    <row r="5164" customFormat="false" ht="15" hidden="false" customHeight="false" outlineLevel="0" collapsed="false">
      <c r="A5164" s="24" t="s">
        <v>5987</v>
      </c>
      <c r="B5164" s="39" t="n">
        <v>46136</v>
      </c>
      <c r="C5164" s="24" t="s">
        <v>490</v>
      </c>
      <c r="D5164" s="24" t="s">
        <v>178</v>
      </c>
      <c r="E5164" s="24" t="s">
        <v>105</v>
      </c>
      <c r="F5164" s="38" t="n">
        <v>17610</v>
      </c>
      <c r="G5164" s="42" t="n">
        <f aca="false">DATE(YEAR(B5164),MONTH(B5164),1)</f>
        <v>46113</v>
      </c>
      <c r="H5164" s="24" t="str">
        <f aca="false">INDEX(Customers!$B$2:$B$601,MATCH(C5164,Customers!$A$2:$A$601,0))</f>
        <v>Rift Valley</v>
      </c>
      <c r="I5164" s="43" t="n">
        <f aca="false">ROUND(MIN(INDEX(Assumptions!$D$13:$D$18,MATCH(E5164,Assumptions!$A$13:$A$18,0)),MAX(INDEX(Assumptions!$C$13:$C$18,MATCH(E5164,Assumptions!$A$13:$A$18,0)),INDEX(Assumptions!$B$13:$B$18,MATCH(E5164,Assumptions!$A$13:$A$18,0))*F5164)),2)</f>
        <v>200</v>
      </c>
    </row>
    <row r="5165" customFormat="false" ht="15" hidden="false" customHeight="false" outlineLevel="0" collapsed="false">
      <c r="A5165" s="24" t="s">
        <v>5988</v>
      </c>
      <c r="B5165" s="39" t="n">
        <v>46136</v>
      </c>
      <c r="C5165" s="24" t="s">
        <v>495</v>
      </c>
      <c r="D5165" s="24" t="s">
        <v>165</v>
      </c>
      <c r="E5165" s="24" t="s">
        <v>105</v>
      </c>
      <c r="F5165" s="38" t="n">
        <v>4280</v>
      </c>
      <c r="G5165" s="42" t="n">
        <f aca="false">DATE(YEAR(B5165),MONTH(B5165),1)</f>
        <v>46113</v>
      </c>
      <c r="H5165" s="24" t="str">
        <f aca="false">INDEX(Customers!$B$2:$B$601,MATCH(C5165,Customers!$A$2:$A$601,0))</f>
        <v>Central</v>
      </c>
      <c r="I5165" s="43" t="n">
        <f aca="false">ROUND(MIN(INDEX(Assumptions!$D$13:$D$18,MATCH(E5165,Assumptions!$A$13:$A$18,0)),MAX(INDEX(Assumptions!$C$13:$C$18,MATCH(E5165,Assumptions!$A$13:$A$18,0)),INDEX(Assumptions!$B$13:$B$18,MATCH(E5165,Assumptions!$A$13:$A$18,0))*F5165)),2)</f>
        <v>64.2</v>
      </c>
    </row>
    <row r="5166" customFormat="false" ht="15" hidden="false" customHeight="false" outlineLevel="0" collapsed="false">
      <c r="A5166" s="24" t="s">
        <v>5989</v>
      </c>
      <c r="B5166" s="39" t="n">
        <v>46136</v>
      </c>
      <c r="C5166" s="24" t="s">
        <v>504</v>
      </c>
      <c r="D5166" s="24" t="s">
        <v>826</v>
      </c>
      <c r="E5166" s="24" t="s">
        <v>109</v>
      </c>
      <c r="F5166" s="38" t="n">
        <v>830</v>
      </c>
      <c r="G5166" s="42" t="n">
        <f aca="false">DATE(YEAR(B5166),MONTH(B5166),1)</f>
        <v>46113</v>
      </c>
      <c r="H5166" s="24" t="str">
        <f aca="false">INDEX(Customers!$B$2:$B$601,MATCH(C5166,Customers!$A$2:$A$601,0))</f>
        <v>Coast</v>
      </c>
      <c r="I5166" s="43" t="n">
        <f aca="false">ROUND(MIN(INDEX(Assumptions!$D$13:$D$18,MATCH(E5166,Assumptions!$A$13:$A$18,0)),MAX(INDEX(Assumptions!$C$13:$C$18,MATCH(E5166,Assumptions!$A$13:$A$18,0)),INDEX(Assumptions!$B$13:$B$18,MATCH(E5166,Assumptions!$A$13:$A$18,0))*F5166)),2)</f>
        <v>3.32</v>
      </c>
    </row>
    <row r="5167" customFormat="false" ht="15" hidden="false" customHeight="false" outlineLevel="0" collapsed="false">
      <c r="A5167" s="24" t="s">
        <v>5990</v>
      </c>
      <c r="B5167" s="39" t="n">
        <v>46136</v>
      </c>
      <c r="C5167" s="24" t="s">
        <v>505</v>
      </c>
      <c r="D5167" s="24" t="s">
        <v>209</v>
      </c>
      <c r="E5167" s="24" t="s">
        <v>107</v>
      </c>
      <c r="F5167" s="38" t="n">
        <v>5700</v>
      </c>
      <c r="G5167" s="42" t="n">
        <f aca="false">DATE(YEAR(B5167),MONTH(B5167),1)</f>
        <v>46113</v>
      </c>
      <c r="H5167" s="24" t="str">
        <f aca="false">INDEX(Customers!$B$2:$B$601,MATCH(C5167,Customers!$A$2:$A$601,0))</f>
        <v>Eastern</v>
      </c>
      <c r="I5167" s="43" t="n">
        <f aca="false">ROUND(MIN(INDEX(Assumptions!$D$13:$D$18,MATCH(E5167,Assumptions!$A$13:$A$18,0)),MAX(INDEX(Assumptions!$C$13:$C$18,MATCH(E5167,Assumptions!$A$13:$A$18,0)),INDEX(Assumptions!$B$13:$B$18,MATCH(E5167,Assumptions!$A$13:$A$18,0))*F5167)),2)</f>
        <v>0</v>
      </c>
    </row>
    <row r="5168" customFormat="false" ht="15" hidden="false" customHeight="false" outlineLevel="0" collapsed="false">
      <c r="A5168" s="24" t="s">
        <v>5991</v>
      </c>
      <c r="B5168" s="39" t="n">
        <v>46136</v>
      </c>
      <c r="C5168" s="24" t="s">
        <v>533</v>
      </c>
      <c r="D5168" s="24" t="s">
        <v>826</v>
      </c>
      <c r="E5168" s="24" t="s">
        <v>111</v>
      </c>
      <c r="F5168" s="38" t="n">
        <v>50</v>
      </c>
      <c r="G5168" s="42" t="n">
        <f aca="false">DATE(YEAR(B5168),MONTH(B5168),1)</f>
        <v>46113</v>
      </c>
      <c r="H5168" s="24" t="str">
        <f aca="false">INDEX(Customers!$B$2:$B$601,MATCH(C5168,Customers!$A$2:$A$601,0))</f>
        <v>Rift Valley</v>
      </c>
      <c r="I5168" s="43" t="n">
        <f aca="false">ROUND(MIN(INDEX(Assumptions!$D$13:$D$18,MATCH(E5168,Assumptions!$A$13:$A$18,0)),MAX(INDEX(Assumptions!$C$13:$C$18,MATCH(E5168,Assumptions!$A$13:$A$18,0)),INDEX(Assumptions!$B$13:$B$18,MATCH(E5168,Assumptions!$A$13:$A$18,0))*F5168)),2)</f>
        <v>2</v>
      </c>
    </row>
    <row r="5169" customFormat="false" ht="15" hidden="false" customHeight="false" outlineLevel="0" collapsed="false">
      <c r="A5169" s="24" t="s">
        <v>5992</v>
      </c>
      <c r="B5169" s="39" t="n">
        <v>46136</v>
      </c>
      <c r="C5169" s="24" t="s">
        <v>533</v>
      </c>
      <c r="D5169" s="24" t="s">
        <v>826</v>
      </c>
      <c r="E5169" s="24" t="s">
        <v>109</v>
      </c>
      <c r="F5169" s="38" t="n">
        <v>6140</v>
      </c>
      <c r="G5169" s="42" t="n">
        <f aca="false">DATE(YEAR(B5169),MONTH(B5169),1)</f>
        <v>46113</v>
      </c>
      <c r="H5169" s="24" t="str">
        <f aca="false">INDEX(Customers!$B$2:$B$601,MATCH(C5169,Customers!$A$2:$A$601,0))</f>
        <v>Rift Valley</v>
      </c>
      <c r="I5169" s="43" t="n">
        <f aca="false">ROUND(MIN(INDEX(Assumptions!$D$13:$D$18,MATCH(E5169,Assumptions!$A$13:$A$18,0)),MAX(INDEX(Assumptions!$C$13:$C$18,MATCH(E5169,Assumptions!$A$13:$A$18,0)),INDEX(Assumptions!$B$13:$B$18,MATCH(E5169,Assumptions!$A$13:$A$18,0))*F5169)),2)</f>
        <v>24.56</v>
      </c>
    </row>
    <row r="5170" customFormat="false" ht="15" hidden="false" customHeight="false" outlineLevel="0" collapsed="false">
      <c r="A5170" s="24" t="s">
        <v>5993</v>
      </c>
      <c r="B5170" s="39" t="n">
        <v>46136</v>
      </c>
      <c r="C5170" s="24" t="s">
        <v>543</v>
      </c>
      <c r="D5170" s="24" t="s">
        <v>165</v>
      </c>
      <c r="E5170" s="24" t="s">
        <v>107</v>
      </c>
      <c r="F5170" s="38" t="n">
        <v>72930</v>
      </c>
      <c r="G5170" s="42" t="n">
        <f aca="false">DATE(YEAR(B5170),MONTH(B5170),1)</f>
        <v>46113</v>
      </c>
      <c r="H5170" s="24" t="str">
        <f aca="false">INDEX(Customers!$B$2:$B$601,MATCH(C5170,Customers!$A$2:$A$601,0))</f>
        <v>Central</v>
      </c>
      <c r="I5170" s="43" t="n">
        <f aca="false">ROUND(MIN(INDEX(Assumptions!$D$13:$D$18,MATCH(E5170,Assumptions!$A$13:$A$18,0)),MAX(INDEX(Assumptions!$C$13:$C$18,MATCH(E5170,Assumptions!$A$13:$A$18,0)),INDEX(Assumptions!$B$13:$B$18,MATCH(E5170,Assumptions!$A$13:$A$18,0))*F5170)),2)</f>
        <v>0</v>
      </c>
    </row>
    <row r="5171" customFormat="false" ht="15" hidden="false" customHeight="false" outlineLevel="0" collapsed="false">
      <c r="A5171" s="24" t="s">
        <v>5994</v>
      </c>
      <c r="B5171" s="39" t="n">
        <v>46136</v>
      </c>
      <c r="C5171" s="24" t="s">
        <v>543</v>
      </c>
      <c r="D5171" s="24" t="s">
        <v>826</v>
      </c>
      <c r="E5171" s="24" t="s">
        <v>103</v>
      </c>
      <c r="F5171" s="38" t="n">
        <v>10730</v>
      </c>
      <c r="G5171" s="42" t="n">
        <f aca="false">DATE(YEAR(B5171),MONTH(B5171),1)</f>
        <v>46113</v>
      </c>
      <c r="H5171" s="24" t="str">
        <f aca="false">INDEX(Customers!$B$2:$B$601,MATCH(C5171,Customers!$A$2:$A$601,0))</f>
        <v>Central</v>
      </c>
      <c r="I5171" s="43" t="n">
        <f aca="false">ROUND(MIN(INDEX(Assumptions!$D$13:$D$18,MATCH(E5171,Assumptions!$A$13:$A$18,0)),MAX(INDEX(Assumptions!$C$13:$C$18,MATCH(E5171,Assumptions!$A$13:$A$18,0)),INDEX(Assumptions!$B$13:$B$18,MATCH(E5171,Assumptions!$A$13:$A$18,0))*F5171)),2)</f>
        <v>105</v>
      </c>
    </row>
    <row r="5172" customFormat="false" ht="15" hidden="false" customHeight="false" outlineLevel="0" collapsed="false">
      <c r="A5172" s="24" t="s">
        <v>5995</v>
      </c>
      <c r="B5172" s="39" t="n">
        <v>46136</v>
      </c>
      <c r="C5172" s="24" t="s">
        <v>570</v>
      </c>
      <c r="D5172" s="24" t="s">
        <v>826</v>
      </c>
      <c r="E5172" s="24" t="s">
        <v>109</v>
      </c>
      <c r="F5172" s="38" t="n">
        <v>5780</v>
      </c>
      <c r="G5172" s="42" t="n">
        <f aca="false">DATE(YEAR(B5172),MONTH(B5172),1)</f>
        <v>46113</v>
      </c>
      <c r="H5172" s="24" t="str">
        <f aca="false">INDEX(Customers!$B$2:$B$601,MATCH(C5172,Customers!$A$2:$A$601,0))</f>
        <v>Western</v>
      </c>
      <c r="I5172" s="43" t="n">
        <f aca="false">ROUND(MIN(INDEX(Assumptions!$D$13:$D$18,MATCH(E5172,Assumptions!$A$13:$A$18,0)),MAX(INDEX(Assumptions!$C$13:$C$18,MATCH(E5172,Assumptions!$A$13:$A$18,0)),INDEX(Assumptions!$B$13:$B$18,MATCH(E5172,Assumptions!$A$13:$A$18,0))*F5172)),2)</f>
        <v>23.12</v>
      </c>
    </row>
    <row r="5173" customFormat="false" ht="15" hidden="false" customHeight="false" outlineLevel="0" collapsed="false">
      <c r="A5173" s="24" t="s">
        <v>5996</v>
      </c>
      <c r="B5173" s="39" t="n">
        <v>46136</v>
      </c>
      <c r="C5173" s="24" t="s">
        <v>570</v>
      </c>
      <c r="D5173" s="24" t="s">
        <v>826</v>
      </c>
      <c r="E5173" s="24" t="s">
        <v>109</v>
      </c>
      <c r="F5173" s="38" t="n">
        <v>1790</v>
      </c>
      <c r="G5173" s="42" t="n">
        <f aca="false">DATE(YEAR(B5173),MONTH(B5173),1)</f>
        <v>46113</v>
      </c>
      <c r="H5173" s="24" t="str">
        <f aca="false">INDEX(Customers!$B$2:$B$601,MATCH(C5173,Customers!$A$2:$A$601,0))</f>
        <v>Western</v>
      </c>
      <c r="I5173" s="43" t="n">
        <f aca="false">ROUND(MIN(INDEX(Assumptions!$D$13:$D$18,MATCH(E5173,Assumptions!$A$13:$A$18,0)),MAX(INDEX(Assumptions!$C$13:$C$18,MATCH(E5173,Assumptions!$A$13:$A$18,0)),INDEX(Assumptions!$B$13:$B$18,MATCH(E5173,Assumptions!$A$13:$A$18,0))*F5173)),2)</f>
        <v>7.16</v>
      </c>
    </row>
    <row r="5174" customFormat="false" ht="15" hidden="false" customHeight="false" outlineLevel="0" collapsed="false">
      <c r="A5174" s="24" t="s">
        <v>5997</v>
      </c>
      <c r="B5174" s="39" t="n">
        <v>46136</v>
      </c>
      <c r="C5174" s="24" t="s">
        <v>579</v>
      </c>
      <c r="D5174" s="24" t="s">
        <v>826</v>
      </c>
      <c r="E5174" s="24" t="s">
        <v>111</v>
      </c>
      <c r="F5174" s="38" t="n">
        <v>200</v>
      </c>
      <c r="G5174" s="42" t="n">
        <f aca="false">DATE(YEAR(B5174),MONTH(B5174),1)</f>
        <v>46113</v>
      </c>
      <c r="H5174" s="24" t="str">
        <f aca="false">INDEX(Customers!$B$2:$B$601,MATCH(C5174,Customers!$A$2:$A$601,0))</f>
        <v>Nairobi</v>
      </c>
      <c r="I5174" s="43" t="n">
        <f aca="false">ROUND(MIN(INDEX(Assumptions!$D$13:$D$18,MATCH(E5174,Assumptions!$A$13:$A$18,0)),MAX(INDEX(Assumptions!$C$13:$C$18,MATCH(E5174,Assumptions!$A$13:$A$18,0)),INDEX(Assumptions!$B$13:$B$18,MATCH(E5174,Assumptions!$A$13:$A$18,0))*F5174)),2)</f>
        <v>8</v>
      </c>
    </row>
    <row r="5175" customFormat="false" ht="15" hidden="false" customHeight="false" outlineLevel="0" collapsed="false">
      <c r="A5175" s="24" t="s">
        <v>5998</v>
      </c>
      <c r="B5175" s="39" t="n">
        <v>46136</v>
      </c>
      <c r="C5175" s="24" t="s">
        <v>583</v>
      </c>
      <c r="D5175" s="24" t="s">
        <v>826</v>
      </c>
      <c r="E5175" s="24" t="s">
        <v>103</v>
      </c>
      <c r="F5175" s="38" t="n">
        <v>350</v>
      </c>
      <c r="G5175" s="42" t="n">
        <f aca="false">DATE(YEAR(B5175),MONTH(B5175),1)</f>
        <v>46113</v>
      </c>
      <c r="H5175" s="24" t="str">
        <f aca="false">INDEX(Customers!$B$2:$B$601,MATCH(C5175,Customers!$A$2:$A$601,0))</f>
        <v>Western</v>
      </c>
      <c r="I5175" s="43" t="n">
        <f aca="false">ROUND(MIN(INDEX(Assumptions!$D$13:$D$18,MATCH(E5175,Assumptions!$A$13:$A$18,0)),MAX(INDEX(Assumptions!$C$13:$C$18,MATCH(E5175,Assumptions!$A$13:$A$18,0)),INDEX(Assumptions!$B$13:$B$18,MATCH(E5175,Assumptions!$A$13:$A$18,0))*F5175)),2)</f>
        <v>5</v>
      </c>
    </row>
    <row r="5176" customFormat="false" ht="15" hidden="false" customHeight="false" outlineLevel="0" collapsed="false">
      <c r="A5176" s="24" t="s">
        <v>5999</v>
      </c>
      <c r="B5176" s="39" t="n">
        <v>46136</v>
      </c>
      <c r="C5176" s="24" t="s">
        <v>589</v>
      </c>
      <c r="D5176" s="24" t="s">
        <v>826</v>
      </c>
      <c r="E5176" s="24" t="s">
        <v>111</v>
      </c>
      <c r="F5176" s="38" t="n">
        <v>500</v>
      </c>
      <c r="G5176" s="42" t="n">
        <f aca="false">DATE(YEAR(B5176),MONTH(B5176),1)</f>
        <v>46113</v>
      </c>
      <c r="H5176" s="24" t="str">
        <f aca="false">INDEX(Customers!$B$2:$B$601,MATCH(C5176,Customers!$A$2:$A$601,0))</f>
        <v>Eastern</v>
      </c>
      <c r="I5176" s="43" t="n">
        <f aca="false">ROUND(MIN(INDEX(Assumptions!$D$13:$D$18,MATCH(E5176,Assumptions!$A$13:$A$18,0)),MAX(INDEX(Assumptions!$C$13:$C$18,MATCH(E5176,Assumptions!$A$13:$A$18,0)),INDEX(Assumptions!$B$13:$B$18,MATCH(E5176,Assumptions!$A$13:$A$18,0))*F5176)),2)</f>
        <v>20</v>
      </c>
    </row>
    <row r="5177" customFormat="false" ht="15" hidden="false" customHeight="false" outlineLevel="0" collapsed="false">
      <c r="A5177" s="24" t="s">
        <v>6000</v>
      </c>
      <c r="B5177" s="39" t="n">
        <v>46136</v>
      </c>
      <c r="C5177" s="24" t="s">
        <v>597</v>
      </c>
      <c r="D5177" s="24" t="s">
        <v>826</v>
      </c>
      <c r="E5177" s="24" t="s">
        <v>103</v>
      </c>
      <c r="F5177" s="38" t="n">
        <v>1970</v>
      </c>
      <c r="G5177" s="42" t="n">
        <f aca="false">DATE(YEAR(B5177),MONTH(B5177),1)</f>
        <v>46113</v>
      </c>
      <c r="H5177" s="24" t="str">
        <f aca="false">INDEX(Customers!$B$2:$B$601,MATCH(C5177,Customers!$A$2:$A$601,0))</f>
        <v>Eastern</v>
      </c>
      <c r="I5177" s="43" t="n">
        <f aca="false">ROUND(MIN(INDEX(Assumptions!$D$13:$D$18,MATCH(E5177,Assumptions!$A$13:$A$18,0)),MAX(INDEX(Assumptions!$C$13:$C$18,MATCH(E5177,Assumptions!$A$13:$A$18,0)),INDEX(Assumptions!$B$13:$B$18,MATCH(E5177,Assumptions!$A$13:$A$18,0))*F5177)),2)</f>
        <v>19.7</v>
      </c>
    </row>
    <row r="5178" customFormat="false" ht="15" hidden="false" customHeight="false" outlineLevel="0" collapsed="false">
      <c r="A5178" s="24" t="s">
        <v>6001</v>
      </c>
      <c r="B5178" s="39" t="n">
        <v>46136</v>
      </c>
      <c r="C5178" s="24" t="s">
        <v>608</v>
      </c>
      <c r="D5178" s="24" t="s">
        <v>205</v>
      </c>
      <c r="E5178" s="24" t="s">
        <v>105</v>
      </c>
      <c r="F5178" s="38" t="n">
        <v>22950</v>
      </c>
      <c r="G5178" s="42" t="n">
        <f aca="false">DATE(YEAR(B5178),MONTH(B5178),1)</f>
        <v>46113</v>
      </c>
      <c r="H5178" s="24" t="str">
        <f aca="false">INDEX(Customers!$B$2:$B$601,MATCH(C5178,Customers!$A$2:$A$601,0))</f>
        <v>Eastern</v>
      </c>
      <c r="I5178" s="43" t="n">
        <f aca="false">ROUND(MIN(INDEX(Assumptions!$D$13:$D$18,MATCH(E5178,Assumptions!$A$13:$A$18,0)),MAX(INDEX(Assumptions!$C$13:$C$18,MATCH(E5178,Assumptions!$A$13:$A$18,0)),INDEX(Assumptions!$B$13:$B$18,MATCH(E5178,Assumptions!$A$13:$A$18,0))*F5178)),2)</f>
        <v>200</v>
      </c>
    </row>
    <row r="5179" customFormat="false" ht="15" hidden="false" customHeight="false" outlineLevel="0" collapsed="false">
      <c r="A5179" s="24" t="s">
        <v>6002</v>
      </c>
      <c r="B5179" s="39" t="n">
        <v>46136</v>
      </c>
      <c r="C5179" s="24" t="s">
        <v>614</v>
      </c>
      <c r="D5179" s="24" t="s">
        <v>826</v>
      </c>
      <c r="E5179" s="24" t="s">
        <v>103</v>
      </c>
      <c r="F5179" s="38" t="n">
        <v>3090</v>
      </c>
      <c r="G5179" s="42" t="n">
        <f aca="false">DATE(YEAR(B5179),MONTH(B5179),1)</f>
        <v>46113</v>
      </c>
      <c r="H5179" s="24" t="str">
        <f aca="false">INDEX(Customers!$B$2:$B$601,MATCH(C5179,Customers!$A$2:$A$601,0))</f>
        <v>Central</v>
      </c>
      <c r="I5179" s="43" t="n">
        <f aca="false">ROUND(MIN(INDEX(Assumptions!$D$13:$D$18,MATCH(E5179,Assumptions!$A$13:$A$18,0)),MAX(INDEX(Assumptions!$C$13:$C$18,MATCH(E5179,Assumptions!$A$13:$A$18,0)),INDEX(Assumptions!$B$13:$B$18,MATCH(E5179,Assumptions!$A$13:$A$18,0))*F5179)),2)</f>
        <v>30.9</v>
      </c>
    </row>
    <row r="5180" customFormat="false" ht="15" hidden="false" customHeight="false" outlineLevel="0" collapsed="false">
      <c r="A5180" s="24" t="s">
        <v>6003</v>
      </c>
      <c r="B5180" s="39" t="n">
        <v>46136</v>
      </c>
      <c r="C5180" s="24" t="s">
        <v>649</v>
      </c>
      <c r="D5180" s="24" t="s">
        <v>207</v>
      </c>
      <c r="E5180" s="24" t="s">
        <v>107</v>
      </c>
      <c r="F5180" s="38" t="n">
        <v>2860</v>
      </c>
      <c r="G5180" s="42" t="n">
        <f aca="false">DATE(YEAR(B5180),MONTH(B5180),1)</f>
        <v>46113</v>
      </c>
      <c r="H5180" s="24" t="str">
        <f aca="false">INDEX(Customers!$B$2:$B$601,MATCH(C5180,Customers!$A$2:$A$601,0))</f>
        <v>Eastern</v>
      </c>
      <c r="I5180" s="43" t="n">
        <f aca="false">ROUND(MIN(INDEX(Assumptions!$D$13:$D$18,MATCH(E5180,Assumptions!$A$13:$A$18,0)),MAX(INDEX(Assumptions!$C$13:$C$18,MATCH(E5180,Assumptions!$A$13:$A$18,0)),INDEX(Assumptions!$B$13:$B$18,MATCH(E5180,Assumptions!$A$13:$A$18,0))*F5180)),2)</f>
        <v>0</v>
      </c>
    </row>
    <row r="5181" customFormat="false" ht="15" hidden="false" customHeight="false" outlineLevel="0" collapsed="false">
      <c r="A5181" s="24" t="s">
        <v>6004</v>
      </c>
      <c r="B5181" s="39" t="n">
        <v>46136</v>
      </c>
      <c r="C5181" s="24" t="s">
        <v>656</v>
      </c>
      <c r="D5181" s="24" t="s">
        <v>150</v>
      </c>
      <c r="E5181" s="24" t="s">
        <v>107</v>
      </c>
      <c r="F5181" s="38" t="n">
        <v>1150</v>
      </c>
      <c r="G5181" s="42" t="n">
        <f aca="false">DATE(YEAR(B5181),MONTH(B5181),1)</f>
        <v>46113</v>
      </c>
      <c r="H5181" s="24" t="str">
        <f aca="false">INDEX(Customers!$B$2:$B$601,MATCH(C5181,Customers!$A$2:$A$601,0))</f>
        <v>Nairobi</v>
      </c>
      <c r="I5181" s="43" t="n">
        <f aca="false">ROUND(MIN(INDEX(Assumptions!$D$13:$D$18,MATCH(E5181,Assumptions!$A$13:$A$18,0)),MAX(INDEX(Assumptions!$C$13:$C$18,MATCH(E5181,Assumptions!$A$13:$A$18,0)),INDEX(Assumptions!$B$13:$B$18,MATCH(E5181,Assumptions!$A$13:$A$18,0))*F5181)),2)</f>
        <v>0</v>
      </c>
    </row>
    <row r="5182" customFormat="false" ht="15" hidden="false" customHeight="false" outlineLevel="0" collapsed="false">
      <c r="A5182" s="24" t="s">
        <v>6005</v>
      </c>
      <c r="B5182" s="39" t="n">
        <v>46136</v>
      </c>
      <c r="C5182" s="24" t="s">
        <v>665</v>
      </c>
      <c r="D5182" s="24" t="s">
        <v>150</v>
      </c>
      <c r="E5182" s="24" t="s">
        <v>107</v>
      </c>
      <c r="F5182" s="38" t="n">
        <v>1780</v>
      </c>
      <c r="G5182" s="42" t="n">
        <f aca="false">DATE(YEAR(B5182),MONTH(B5182),1)</f>
        <v>46113</v>
      </c>
      <c r="H5182" s="24" t="str">
        <f aca="false">INDEX(Customers!$B$2:$B$601,MATCH(C5182,Customers!$A$2:$A$601,0))</f>
        <v>Nairobi</v>
      </c>
      <c r="I5182" s="43" t="n">
        <f aca="false">ROUND(MIN(INDEX(Assumptions!$D$13:$D$18,MATCH(E5182,Assumptions!$A$13:$A$18,0)),MAX(INDEX(Assumptions!$C$13:$C$18,MATCH(E5182,Assumptions!$A$13:$A$18,0)),INDEX(Assumptions!$B$13:$B$18,MATCH(E5182,Assumptions!$A$13:$A$18,0))*F5182)),2)</f>
        <v>0</v>
      </c>
    </row>
    <row r="5183" customFormat="false" ht="15" hidden="false" customHeight="false" outlineLevel="0" collapsed="false">
      <c r="A5183" s="24" t="s">
        <v>6006</v>
      </c>
      <c r="B5183" s="39" t="n">
        <v>46136</v>
      </c>
      <c r="C5183" s="24" t="s">
        <v>714</v>
      </c>
      <c r="D5183" s="24" t="s">
        <v>826</v>
      </c>
      <c r="E5183" s="24" t="s">
        <v>103</v>
      </c>
      <c r="F5183" s="38" t="n">
        <v>230</v>
      </c>
      <c r="G5183" s="42" t="n">
        <f aca="false">DATE(YEAR(B5183),MONTH(B5183),1)</f>
        <v>46113</v>
      </c>
      <c r="H5183" s="24" t="str">
        <f aca="false">INDEX(Customers!$B$2:$B$601,MATCH(C5183,Customers!$A$2:$A$601,0))</f>
        <v>Coast</v>
      </c>
      <c r="I5183" s="43" t="n">
        <f aca="false">ROUND(MIN(INDEX(Assumptions!$D$13:$D$18,MATCH(E5183,Assumptions!$A$13:$A$18,0)),MAX(INDEX(Assumptions!$C$13:$C$18,MATCH(E5183,Assumptions!$A$13:$A$18,0)),INDEX(Assumptions!$B$13:$B$18,MATCH(E5183,Assumptions!$A$13:$A$18,0))*F5183)),2)</f>
        <v>5</v>
      </c>
    </row>
    <row r="5184" customFormat="false" ht="15" hidden="false" customHeight="false" outlineLevel="0" collapsed="false">
      <c r="A5184" s="24" t="s">
        <v>6007</v>
      </c>
      <c r="B5184" s="39" t="n">
        <v>46136</v>
      </c>
      <c r="C5184" s="24" t="s">
        <v>744</v>
      </c>
      <c r="D5184" s="24" t="s">
        <v>826</v>
      </c>
      <c r="E5184" s="24" t="s">
        <v>111</v>
      </c>
      <c r="F5184" s="38" t="n">
        <v>100</v>
      </c>
      <c r="G5184" s="42" t="n">
        <f aca="false">DATE(YEAR(B5184),MONTH(B5184),1)</f>
        <v>46113</v>
      </c>
      <c r="H5184" s="24" t="str">
        <f aca="false">INDEX(Customers!$B$2:$B$601,MATCH(C5184,Customers!$A$2:$A$601,0))</f>
        <v>Rift Valley</v>
      </c>
      <c r="I5184" s="43" t="n">
        <f aca="false">ROUND(MIN(INDEX(Assumptions!$D$13:$D$18,MATCH(E5184,Assumptions!$A$13:$A$18,0)),MAX(INDEX(Assumptions!$C$13:$C$18,MATCH(E5184,Assumptions!$A$13:$A$18,0)),INDEX(Assumptions!$B$13:$B$18,MATCH(E5184,Assumptions!$A$13:$A$18,0))*F5184)),2)</f>
        <v>4</v>
      </c>
    </row>
    <row r="5185" customFormat="false" ht="15" hidden="false" customHeight="false" outlineLevel="0" collapsed="false">
      <c r="A5185" s="24" t="s">
        <v>6008</v>
      </c>
      <c r="B5185" s="39" t="n">
        <v>46136</v>
      </c>
      <c r="C5185" s="24" t="s">
        <v>766</v>
      </c>
      <c r="D5185" s="24" t="s">
        <v>173</v>
      </c>
      <c r="E5185" s="24" t="s">
        <v>107</v>
      </c>
      <c r="F5185" s="38" t="n">
        <v>1530</v>
      </c>
      <c r="G5185" s="42" t="n">
        <f aca="false">DATE(YEAR(B5185),MONTH(B5185),1)</f>
        <v>46113</v>
      </c>
      <c r="H5185" s="24" t="str">
        <f aca="false">INDEX(Customers!$B$2:$B$601,MATCH(C5185,Customers!$A$2:$A$601,0))</f>
        <v>Rift Valley</v>
      </c>
      <c r="I5185" s="43" t="n">
        <f aca="false">ROUND(MIN(INDEX(Assumptions!$D$13:$D$18,MATCH(E5185,Assumptions!$A$13:$A$18,0)),MAX(INDEX(Assumptions!$C$13:$C$18,MATCH(E5185,Assumptions!$A$13:$A$18,0)),INDEX(Assumptions!$B$13:$B$18,MATCH(E5185,Assumptions!$A$13:$A$18,0))*F5185)),2)</f>
        <v>0</v>
      </c>
    </row>
    <row r="5186" customFormat="false" ht="15" hidden="false" customHeight="false" outlineLevel="0" collapsed="false">
      <c r="A5186" s="24" t="s">
        <v>6009</v>
      </c>
      <c r="B5186" s="39" t="n">
        <v>46136</v>
      </c>
      <c r="C5186" s="24" t="s">
        <v>771</v>
      </c>
      <c r="D5186" s="24" t="s">
        <v>205</v>
      </c>
      <c r="E5186" s="24" t="s">
        <v>105</v>
      </c>
      <c r="F5186" s="38" t="n">
        <v>3430</v>
      </c>
      <c r="G5186" s="42" t="n">
        <f aca="false">DATE(YEAR(B5186),MONTH(B5186),1)</f>
        <v>46113</v>
      </c>
      <c r="H5186" s="24" t="str">
        <f aca="false">INDEX(Customers!$B$2:$B$601,MATCH(C5186,Customers!$A$2:$A$601,0))</f>
        <v>Eastern</v>
      </c>
      <c r="I5186" s="43" t="n">
        <f aca="false">ROUND(MIN(INDEX(Assumptions!$D$13:$D$18,MATCH(E5186,Assumptions!$A$13:$A$18,0)),MAX(INDEX(Assumptions!$C$13:$C$18,MATCH(E5186,Assumptions!$A$13:$A$18,0)),INDEX(Assumptions!$B$13:$B$18,MATCH(E5186,Assumptions!$A$13:$A$18,0))*F5186)),2)</f>
        <v>51.45</v>
      </c>
    </row>
    <row r="5187" customFormat="false" ht="15" hidden="false" customHeight="false" outlineLevel="0" collapsed="false">
      <c r="A5187" s="24" t="s">
        <v>6010</v>
      </c>
      <c r="B5187" s="39" t="n">
        <v>46136</v>
      </c>
      <c r="C5187" s="24" t="s">
        <v>792</v>
      </c>
      <c r="D5187" s="24" t="s">
        <v>826</v>
      </c>
      <c r="E5187" s="24" t="s">
        <v>111</v>
      </c>
      <c r="F5187" s="38" t="n">
        <v>50</v>
      </c>
      <c r="G5187" s="42" t="n">
        <f aca="false">DATE(YEAR(B5187),MONTH(B5187),1)</f>
        <v>46113</v>
      </c>
      <c r="H5187" s="24" t="str">
        <f aca="false">INDEX(Customers!$B$2:$B$601,MATCH(C5187,Customers!$A$2:$A$601,0))</f>
        <v>Eastern</v>
      </c>
      <c r="I5187" s="43" t="n">
        <f aca="false">ROUND(MIN(INDEX(Assumptions!$D$13:$D$18,MATCH(E5187,Assumptions!$A$13:$A$18,0)),MAX(INDEX(Assumptions!$C$13:$C$18,MATCH(E5187,Assumptions!$A$13:$A$18,0)),INDEX(Assumptions!$B$13:$B$18,MATCH(E5187,Assumptions!$A$13:$A$18,0))*F5187)),2)</f>
        <v>2</v>
      </c>
    </row>
    <row r="5188" customFormat="false" ht="15" hidden="false" customHeight="false" outlineLevel="0" collapsed="false">
      <c r="A5188" s="24" t="s">
        <v>6011</v>
      </c>
      <c r="B5188" s="39" t="n">
        <v>46136</v>
      </c>
      <c r="C5188" s="24" t="s">
        <v>803</v>
      </c>
      <c r="D5188" s="24" t="s">
        <v>156</v>
      </c>
      <c r="E5188" s="24" t="s">
        <v>105</v>
      </c>
      <c r="F5188" s="38" t="n">
        <v>1710</v>
      </c>
      <c r="G5188" s="42" t="n">
        <f aca="false">DATE(YEAR(B5188),MONTH(B5188),1)</f>
        <v>46113</v>
      </c>
      <c r="H5188" s="24" t="str">
        <f aca="false">INDEX(Customers!$B$2:$B$601,MATCH(C5188,Customers!$A$2:$A$601,0))</f>
        <v>Nairobi</v>
      </c>
      <c r="I5188" s="43" t="n">
        <f aca="false">ROUND(MIN(INDEX(Assumptions!$D$13:$D$18,MATCH(E5188,Assumptions!$A$13:$A$18,0)),MAX(INDEX(Assumptions!$C$13:$C$18,MATCH(E5188,Assumptions!$A$13:$A$18,0)),INDEX(Assumptions!$B$13:$B$18,MATCH(E5188,Assumptions!$A$13:$A$18,0))*F5188)),2)</f>
        <v>25.65</v>
      </c>
    </row>
    <row r="5189" customFormat="false" ht="15" hidden="false" customHeight="false" outlineLevel="0" collapsed="false">
      <c r="A5189" s="24" t="s">
        <v>6012</v>
      </c>
      <c r="B5189" s="39" t="n">
        <v>46136</v>
      </c>
      <c r="C5189" s="24" t="s">
        <v>810</v>
      </c>
      <c r="D5189" s="24" t="s">
        <v>826</v>
      </c>
      <c r="E5189" s="24" t="s">
        <v>113</v>
      </c>
      <c r="F5189" s="38" t="n">
        <v>500</v>
      </c>
      <c r="G5189" s="42" t="n">
        <f aca="false">DATE(YEAR(B5189),MONTH(B5189),1)</f>
        <v>46113</v>
      </c>
      <c r="H5189" s="24" t="str">
        <f aca="false">INDEX(Customers!$B$2:$B$601,MATCH(C5189,Customers!$A$2:$A$601,0))</f>
        <v>Central</v>
      </c>
      <c r="I5189" s="43" t="n">
        <f aca="false">ROUND(MIN(INDEX(Assumptions!$D$13:$D$18,MATCH(E5189,Assumptions!$A$13:$A$18,0)),MAX(INDEX(Assumptions!$C$13:$C$18,MATCH(E5189,Assumptions!$A$13:$A$18,0)),INDEX(Assumptions!$B$13:$B$18,MATCH(E5189,Assumptions!$A$13:$A$18,0))*F5189)),2)</f>
        <v>25</v>
      </c>
    </row>
    <row r="5190" customFormat="false" ht="15" hidden="false" customHeight="false" outlineLevel="0" collapsed="false">
      <c r="A5190" s="24" t="s">
        <v>6013</v>
      </c>
      <c r="B5190" s="39" t="n">
        <v>46136</v>
      </c>
      <c r="C5190" s="24" t="s">
        <v>813</v>
      </c>
      <c r="D5190" s="24" t="s">
        <v>826</v>
      </c>
      <c r="E5190" s="24" t="s">
        <v>109</v>
      </c>
      <c r="F5190" s="38" t="n">
        <v>730</v>
      </c>
      <c r="G5190" s="42" t="n">
        <f aca="false">DATE(YEAR(B5190),MONTH(B5190),1)</f>
        <v>46113</v>
      </c>
      <c r="H5190" s="24" t="str">
        <f aca="false">INDEX(Customers!$B$2:$B$601,MATCH(C5190,Customers!$A$2:$A$601,0))</f>
        <v>Eastern</v>
      </c>
      <c r="I5190" s="43" t="n">
        <f aca="false">ROUND(MIN(INDEX(Assumptions!$D$13:$D$18,MATCH(E5190,Assumptions!$A$13:$A$18,0)),MAX(INDEX(Assumptions!$C$13:$C$18,MATCH(E5190,Assumptions!$A$13:$A$18,0)),INDEX(Assumptions!$B$13:$B$18,MATCH(E5190,Assumptions!$A$13:$A$18,0))*F5190)),2)</f>
        <v>2.92</v>
      </c>
    </row>
    <row r="5191" customFormat="false" ht="15" hidden="false" customHeight="false" outlineLevel="0" collapsed="false">
      <c r="A5191" s="24" t="s">
        <v>6014</v>
      </c>
      <c r="B5191" s="39" t="n">
        <v>46137</v>
      </c>
      <c r="C5191" s="24" t="s">
        <v>224</v>
      </c>
      <c r="D5191" s="24" t="s">
        <v>826</v>
      </c>
      <c r="E5191" s="24" t="s">
        <v>103</v>
      </c>
      <c r="F5191" s="38" t="n">
        <v>600</v>
      </c>
      <c r="G5191" s="42" t="n">
        <f aca="false">DATE(YEAR(B5191),MONTH(B5191),1)</f>
        <v>46113</v>
      </c>
      <c r="H5191" s="24" t="str">
        <f aca="false">INDEX(Customers!$B$2:$B$601,MATCH(C5191,Customers!$A$2:$A$601,0))</f>
        <v>Western</v>
      </c>
      <c r="I5191" s="43" t="n">
        <f aca="false">ROUND(MIN(INDEX(Assumptions!$D$13:$D$18,MATCH(E5191,Assumptions!$A$13:$A$18,0)),MAX(INDEX(Assumptions!$C$13:$C$18,MATCH(E5191,Assumptions!$A$13:$A$18,0)),INDEX(Assumptions!$B$13:$B$18,MATCH(E5191,Assumptions!$A$13:$A$18,0))*F5191)),2)</f>
        <v>6</v>
      </c>
    </row>
    <row r="5192" customFormat="false" ht="15" hidden="false" customHeight="false" outlineLevel="0" collapsed="false">
      <c r="A5192" s="24" t="s">
        <v>6015</v>
      </c>
      <c r="B5192" s="39" t="n">
        <v>46137</v>
      </c>
      <c r="C5192" s="24" t="s">
        <v>234</v>
      </c>
      <c r="D5192" s="24" t="s">
        <v>826</v>
      </c>
      <c r="E5192" s="24" t="s">
        <v>103</v>
      </c>
      <c r="F5192" s="38" t="n">
        <v>2030</v>
      </c>
      <c r="G5192" s="42" t="n">
        <f aca="false">DATE(YEAR(B5192),MONTH(B5192),1)</f>
        <v>46113</v>
      </c>
      <c r="H5192" s="24" t="str">
        <f aca="false">INDEX(Customers!$B$2:$B$601,MATCH(C5192,Customers!$A$2:$A$601,0))</f>
        <v>Rift Valley</v>
      </c>
      <c r="I5192" s="43" t="n">
        <f aca="false">ROUND(MIN(INDEX(Assumptions!$D$13:$D$18,MATCH(E5192,Assumptions!$A$13:$A$18,0)),MAX(INDEX(Assumptions!$C$13:$C$18,MATCH(E5192,Assumptions!$A$13:$A$18,0)),INDEX(Assumptions!$B$13:$B$18,MATCH(E5192,Assumptions!$A$13:$A$18,0))*F5192)),2)</f>
        <v>20.3</v>
      </c>
    </row>
    <row r="5193" customFormat="false" ht="15" hidden="false" customHeight="false" outlineLevel="0" collapsed="false">
      <c r="A5193" s="24" t="s">
        <v>6016</v>
      </c>
      <c r="B5193" s="39" t="n">
        <v>46137</v>
      </c>
      <c r="C5193" s="24" t="s">
        <v>244</v>
      </c>
      <c r="D5193" s="24" t="s">
        <v>826</v>
      </c>
      <c r="E5193" s="24" t="s">
        <v>103</v>
      </c>
      <c r="F5193" s="38" t="n">
        <v>1190</v>
      </c>
      <c r="G5193" s="42" t="n">
        <f aca="false">DATE(YEAR(B5193),MONTH(B5193),1)</f>
        <v>46113</v>
      </c>
      <c r="H5193" s="24" t="str">
        <f aca="false">INDEX(Customers!$B$2:$B$601,MATCH(C5193,Customers!$A$2:$A$601,0))</f>
        <v>Nairobi</v>
      </c>
      <c r="I5193" s="43" t="n">
        <f aca="false">ROUND(MIN(INDEX(Assumptions!$D$13:$D$18,MATCH(E5193,Assumptions!$A$13:$A$18,0)),MAX(INDEX(Assumptions!$C$13:$C$18,MATCH(E5193,Assumptions!$A$13:$A$18,0)),INDEX(Assumptions!$B$13:$B$18,MATCH(E5193,Assumptions!$A$13:$A$18,0))*F5193)),2)</f>
        <v>11.9</v>
      </c>
    </row>
    <row r="5194" customFormat="false" ht="15" hidden="false" customHeight="false" outlineLevel="0" collapsed="false">
      <c r="A5194" s="24" t="s">
        <v>6017</v>
      </c>
      <c r="B5194" s="39" t="n">
        <v>46137</v>
      </c>
      <c r="C5194" s="24" t="s">
        <v>266</v>
      </c>
      <c r="D5194" s="24" t="s">
        <v>826</v>
      </c>
      <c r="E5194" s="24" t="s">
        <v>109</v>
      </c>
      <c r="F5194" s="38" t="n">
        <v>1500</v>
      </c>
      <c r="G5194" s="42" t="n">
        <f aca="false">DATE(YEAR(B5194),MONTH(B5194),1)</f>
        <v>46113</v>
      </c>
      <c r="H5194" s="24" t="str">
        <f aca="false">INDEX(Customers!$B$2:$B$601,MATCH(C5194,Customers!$A$2:$A$601,0))</f>
        <v>Rift Valley</v>
      </c>
      <c r="I5194" s="43" t="n">
        <f aca="false">ROUND(MIN(INDEX(Assumptions!$D$13:$D$18,MATCH(E5194,Assumptions!$A$13:$A$18,0)),MAX(INDEX(Assumptions!$C$13:$C$18,MATCH(E5194,Assumptions!$A$13:$A$18,0)),INDEX(Assumptions!$B$13:$B$18,MATCH(E5194,Assumptions!$A$13:$A$18,0))*F5194)),2)</f>
        <v>6</v>
      </c>
    </row>
    <row r="5195" customFormat="false" ht="15" hidden="false" customHeight="false" outlineLevel="0" collapsed="false">
      <c r="A5195" s="24" t="s">
        <v>6018</v>
      </c>
      <c r="B5195" s="39" t="n">
        <v>46137</v>
      </c>
      <c r="C5195" s="24" t="s">
        <v>268</v>
      </c>
      <c r="D5195" s="24" t="s">
        <v>826</v>
      </c>
      <c r="E5195" s="24" t="s">
        <v>111</v>
      </c>
      <c r="F5195" s="38" t="n">
        <v>50</v>
      </c>
      <c r="G5195" s="42" t="n">
        <f aca="false">DATE(YEAR(B5195),MONTH(B5195),1)</f>
        <v>46113</v>
      </c>
      <c r="H5195" s="24" t="str">
        <f aca="false">INDEX(Customers!$B$2:$B$601,MATCH(C5195,Customers!$A$2:$A$601,0))</f>
        <v>Nairobi</v>
      </c>
      <c r="I5195" s="43" t="n">
        <f aca="false">ROUND(MIN(INDEX(Assumptions!$D$13:$D$18,MATCH(E5195,Assumptions!$A$13:$A$18,0)),MAX(INDEX(Assumptions!$C$13:$C$18,MATCH(E5195,Assumptions!$A$13:$A$18,0)),INDEX(Assumptions!$B$13:$B$18,MATCH(E5195,Assumptions!$A$13:$A$18,0))*F5195)),2)</f>
        <v>2</v>
      </c>
    </row>
    <row r="5196" customFormat="false" ht="15" hidden="false" customHeight="false" outlineLevel="0" collapsed="false">
      <c r="A5196" s="24" t="s">
        <v>6019</v>
      </c>
      <c r="B5196" s="39" t="n">
        <v>46137</v>
      </c>
      <c r="C5196" s="24" t="s">
        <v>269</v>
      </c>
      <c r="D5196" s="24" t="s">
        <v>826</v>
      </c>
      <c r="E5196" s="24" t="s">
        <v>103</v>
      </c>
      <c r="F5196" s="38" t="n">
        <v>5010</v>
      </c>
      <c r="G5196" s="42" t="n">
        <f aca="false">DATE(YEAR(B5196),MONTH(B5196),1)</f>
        <v>46113</v>
      </c>
      <c r="H5196" s="24" t="str">
        <f aca="false">INDEX(Customers!$B$2:$B$601,MATCH(C5196,Customers!$A$2:$A$601,0))</f>
        <v>Coast</v>
      </c>
      <c r="I5196" s="43" t="n">
        <f aca="false">ROUND(MIN(INDEX(Assumptions!$D$13:$D$18,MATCH(E5196,Assumptions!$A$13:$A$18,0)),MAX(INDEX(Assumptions!$C$13:$C$18,MATCH(E5196,Assumptions!$A$13:$A$18,0)),INDEX(Assumptions!$B$13:$B$18,MATCH(E5196,Assumptions!$A$13:$A$18,0))*F5196)),2)</f>
        <v>50.1</v>
      </c>
    </row>
    <row r="5197" customFormat="false" ht="15" hidden="false" customHeight="false" outlineLevel="0" collapsed="false">
      <c r="A5197" s="24" t="s">
        <v>6020</v>
      </c>
      <c r="B5197" s="39" t="n">
        <v>46137</v>
      </c>
      <c r="C5197" s="24" t="s">
        <v>269</v>
      </c>
      <c r="D5197" s="24" t="s">
        <v>826</v>
      </c>
      <c r="E5197" s="24" t="s">
        <v>109</v>
      </c>
      <c r="F5197" s="38" t="n">
        <v>37580</v>
      </c>
      <c r="G5197" s="42" t="n">
        <f aca="false">DATE(YEAR(B5197),MONTH(B5197),1)</f>
        <v>46113</v>
      </c>
      <c r="H5197" s="24" t="str">
        <f aca="false">INDEX(Customers!$B$2:$B$601,MATCH(C5197,Customers!$A$2:$A$601,0))</f>
        <v>Coast</v>
      </c>
      <c r="I5197" s="43" t="n">
        <f aca="false">ROUND(MIN(INDEX(Assumptions!$D$13:$D$18,MATCH(E5197,Assumptions!$A$13:$A$18,0)),MAX(INDEX(Assumptions!$C$13:$C$18,MATCH(E5197,Assumptions!$A$13:$A$18,0)),INDEX(Assumptions!$B$13:$B$18,MATCH(E5197,Assumptions!$A$13:$A$18,0))*F5197)),2)</f>
        <v>40</v>
      </c>
    </row>
    <row r="5198" customFormat="false" ht="15" hidden="false" customHeight="false" outlineLevel="0" collapsed="false">
      <c r="A5198" s="24" t="s">
        <v>6021</v>
      </c>
      <c r="B5198" s="39" t="n">
        <v>46137</v>
      </c>
      <c r="C5198" s="24" t="s">
        <v>271</v>
      </c>
      <c r="D5198" s="24" t="s">
        <v>826</v>
      </c>
      <c r="E5198" s="24" t="s">
        <v>103</v>
      </c>
      <c r="F5198" s="38" t="n">
        <v>3180</v>
      </c>
      <c r="G5198" s="42" t="n">
        <f aca="false">DATE(YEAR(B5198),MONTH(B5198),1)</f>
        <v>46113</v>
      </c>
      <c r="H5198" s="24" t="str">
        <f aca="false">INDEX(Customers!$B$2:$B$601,MATCH(C5198,Customers!$A$2:$A$601,0))</f>
        <v>Coast</v>
      </c>
      <c r="I5198" s="43" t="n">
        <f aca="false">ROUND(MIN(INDEX(Assumptions!$D$13:$D$18,MATCH(E5198,Assumptions!$A$13:$A$18,0)),MAX(INDEX(Assumptions!$C$13:$C$18,MATCH(E5198,Assumptions!$A$13:$A$18,0)),INDEX(Assumptions!$B$13:$B$18,MATCH(E5198,Assumptions!$A$13:$A$18,0))*F5198)),2)</f>
        <v>31.8</v>
      </c>
    </row>
    <row r="5199" customFormat="false" ht="15" hidden="false" customHeight="false" outlineLevel="0" collapsed="false">
      <c r="A5199" s="24" t="s">
        <v>6022</v>
      </c>
      <c r="B5199" s="39" t="n">
        <v>46137</v>
      </c>
      <c r="C5199" s="24" t="s">
        <v>278</v>
      </c>
      <c r="D5199" s="24" t="s">
        <v>165</v>
      </c>
      <c r="E5199" s="24" t="s">
        <v>107</v>
      </c>
      <c r="F5199" s="38" t="n">
        <v>7070</v>
      </c>
      <c r="G5199" s="42" t="n">
        <f aca="false">DATE(YEAR(B5199),MONTH(B5199),1)</f>
        <v>46113</v>
      </c>
      <c r="H5199" s="24" t="str">
        <f aca="false">INDEX(Customers!$B$2:$B$601,MATCH(C5199,Customers!$A$2:$A$601,0))</f>
        <v>Central</v>
      </c>
      <c r="I5199" s="43" t="n">
        <f aca="false">ROUND(MIN(INDEX(Assumptions!$D$13:$D$18,MATCH(E5199,Assumptions!$A$13:$A$18,0)),MAX(INDEX(Assumptions!$C$13:$C$18,MATCH(E5199,Assumptions!$A$13:$A$18,0)),INDEX(Assumptions!$B$13:$B$18,MATCH(E5199,Assumptions!$A$13:$A$18,0))*F5199)),2)</f>
        <v>0</v>
      </c>
    </row>
    <row r="5200" customFormat="false" ht="15" hidden="false" customHeight="false" outlineLevel="0" collapsed="false">
      <c r="A5200" s="24" t="s">
        <v>6023</v>
      </c>
      <c r="B5200" s="39" t="n">
        <v>46137</v>
      </c>
      <c r="C5200" s="24" t="s">
        <v>285</v>
      </c>
      <c r="D5200" s="24" t="s">
        <v>203</v>
      </c>
      <c r="E5200" s="24" t="s">
        <v>107</v>
      </c>
      <c r="F5200" s="38" t="n">
        <v>5950</v>
      </c>
      <c r="G5200" s="42" t="n">
        <f aca="false">DATE(YEAR(B5200),MONTH(B5200),1)</f>
        <v>46113</v>
      </c>
      <c r="H5200" s="24" t="str">
        <f aca="false">INDEX(Customers!$B$2:$B$601,MATCH(C5200,Customers!$A$2:$A$601,0))</f>
        <v>Eastern</v>
      </c>
      <c r="I5200" s="43" t="n">
        <f aca="false">ROUND(MIN(INDEX(Assumptions!$D$13:$D$18,MATCH(E5200,Assumptions!$A$13:$A$18,0)),MAX(INDEX(Assumptions!$C$13:$C$18,MATCH(E5200,Assumptions!$A$13:$A$18,0)),INDEX(Assumptions!$B$13:$B$18,MATCH(E5200,Assumptions!$A$13:$A$18,0))*F5200)),2)</f>
        <v>0</v>
      </c>
    </row>
    <row r="5201" customFormat="false" ht="15" hidden="false" customHeight="false" outlineLevel="0" collapsed="false">
      <c r="A5201" s="24" t="s">
        <v>6024</v>
      </c>
      <c r="B5201" s="39" t="n">
        <v>46137</v>
      </c>
      <c r="C5201" s="24" t="s">
        <v>285</v>
      </c>
      <c r="D5201" s="24" t="s">
        <v>207</v>
      </c>
      <c r="E5201" s="24" t="s">
        <v>107</v>
      </c>
      <c r="F5201" s="38" t="n">
        <v>21410</v>
      </c>
      <c r="G5201" s="42" t="n">
        <f aca="false">DATE(YEAR(B5201),MONTH(B5201),1)</f>
        <v>46113</v>
      </c>
      <c r="H5201" s="24" t="str">
        <f aca="false">INDEX(Customers!$B$2:$B$601,MATCH(C5201,Customers!$A$2:$A$601,0))</f>
        <v>Eastern</v>
      </c>
      <c r="I5201" s="43" t="n">
        <f aca="false">ROUND(MIN(INDEX(Assumptions!$D$13:$D$18,MATCH(E5201,Assumptions!$A$13:$A$18,0)),MAX(INDEX(Assumptions!$C$13:$C$18,MATCH(E5201,Assumptions!$A$13:$A$18,0)),INDEX(Assumptions!$B$13:$B$18,MATCH(E5201,Assumptions!$A$13:$A$18,0))*F5201)),2)</f>
        <v>0</v>
      </c>
    </row>
    <row r="5202" customFormat="false" ht="15" hidden="false" customHeight="false" outlineLevel="0" collapsed="false">
      <c r="A5202" s="24" t="s">
        <v>6025</v>
      </c>
      <c r="B5202" s="39" t="n">
        <v>46137</v>
      </c>
      <c r="C5202" s="24" t="s">
        <v>288</v>
      </c>
      <c r="D5202" s="24" t="s">
        <v>165</v>
      </c>
      <c r="E5202" s="24" t="s">
        <v>105</v>
      </c>
      <c r="F5202" s="38" t="n">
        <v>9670</v>
      </c>
      <c r="G5202" s="42" t="n">
        <f aca="false">DATE(YEAR(B5202),MONTH(B5202),1)</f>
        <v>46113</v>
      </c>
      <c r="H5202" s="24" t="str">
        <f aca="false">INDEX(Customers!$B$2:$B$601,MATCH(C5202,Customers!$A$2:$A$601,0))</f>
        <v>Central</v>
      </c>
      <c r="I5202" s="43" t="n">
        <f aca="false">ROUND(MIN(INDEX(Assumptions!$D$13:$D$18,MATCH(E5202,Assumptions!$A$13:$A$18,0)),MAX(INDEX(Assumptions!$C$13:$C$18,MATCH(E5202,Assumptions!$A$13:$A$18,0)),INDEX(Assumptions!$B$13:$B$18,MATCH(E5202,Assumptions!$A$13:$A$18,0))*F5202)),2)</f>
        <v>145.05</v>
      </c>
    </row>
    <row r="5203" customFormat="false" ht="15" hidden="false" customHeight="false" outlineLevel="0" collapsed="false">
      <c r="A5203" s="24" t="s">
        <v>6026</v>
      </c>
      <c r="B5203" s="39" t="n">
        <v>46137</v>
      </c>
      <c r="C5203" s="24" t="s">
        <v>291</v>
      </c>
      <c r="D5203" s="24" t="s">
        <v>826</v>
      </c>
      <c r="E5203" s="24" t="s">
        <v>113</v>
      </c>
      <c r="F5203" s="38" t="n">
        <v>2000</v>
      </c>
      <c r="G5203" s="42" t="n">
        <f aca="false">DATE(YEAR(B5203),MONTH(B5203),1)</f>
        <v>46113</v>
      </c>
      <c r="H5203" s="24" t="str">
        <f aca="false">INDEX(Customers!$B$2:$B$601,MATCH(C5203,Customers!$A$2:$A$601,0))</f>
        <v>Rift Valley</v>
      </c>
      <c r="I5203" s="43" t="n">
        <f aca="false">ROUND(MIN(INDEX(Assumptions!$D$13:$D$18,MATCH(E5203,Assumptions!$A$13:$A$18,0)),MAX(INDEX(Assumptions!$C$13:$C$18,MATCH(E5203,Assumptions!$A$13:$A$18,0)),INDEX(Assumptions!$B$13:$B$18,MATCH(E5203,Assumptions!$A$13:$A$18,0))*F5203)),2)</f>
        <v>100</v>
      </c>
    </row>
    <row r="5204" customFormat="false" ht="15" hidden="false" customHeight="false" outlineLevel="0" collapsed="false">
      <c r="A5204" s="24" t="s">
        <v>6027</v>
      </c>
      <c r="B5204" s="39" t="n">
        <v>46137</v>
      </c>
      <c r="C5204" s="24" t="s">
        <v>291</v>
      </c>
      <c r="D5204" s="24" t="s">
        <v>826</v>
      </c>
      <c r="E5204" s="24" t="s">
        <v>109</v>
      </c>
      <c r="F5204" s="38" t="n">
        <v>3340</v>
      </c>
      <c r="G5204" s="42" t="n">
        <f aca="false">DATE(YEAR(B5204),MONTH(B5204),1)</f>
        <v>46113</v>
      </c>
      <c r="H5204" s="24" t="str">
        <f aca="false">INDEX(Customers!$B$2:$B$601,MATCH(C5204,Customers!$A$2:$A$601,0))</f>
        <v>Rift Valley</v>
      </c>
      <c r="I5204" s="43" t="n">
        <f aca="false">ROUND(MIN(INDEX(Assumptions!$D$13:$D$18,MATCH(E5204,Assumptions!$A$13:$A$18,0)),MAX(INDEX(Assumptions!$C$13:$C$18,MATCH(E5204,Assumptions!$A$13:$A$18,0)),INDEX(Assumptions!$B$13:$B$18,MATCH(E5204,Assumptions!$A$13:$A$18,0))*F5204)),2)</f>
        <v>13.36</v>
      </c>
    </row>
    <row r="5205" customFormat="false" ht="15" hidden="false" customHeight="false" outlineLevel="0" collapsed="false">
      <c r="A5205" s="24" t="s">
        <v>6028</v>
      </c>
      <c r="B5205" s="39" t="n">
        <v>46137</v>
      </c>
      <c r="C5205" s="24" t="s">
        <v>298</v>
      </c>
      <c r="D5205" s="24" t="s">
        <v>207</v>
      </c>
      <c r="E5205" s="24" t="s">
        <v>105</v>
      </c>
      <c r="F5205" s="38" t="n">
        <v>6450</v>
      </c>
      <c r="G5205" s="42" t="n">
        <f aca="false">DATE(YEAR(B5205),MONTH(B5205),1)</f>
        <v>46113</v>
      </c>
      <c r="H5205" s="24" t="str">
        <f aca="false">INDEX(Customers!$B$2:$B$601,MATCH(C5205,Customers!$A$2:$A$601,0))</f>
        <v>Eastern</v>
      </c>
      <c r="I5205" s="43" t="n">
        <f aca="false">ROUND(MIN(INDEX(Assumptions!$D$13:$D$18,MATCH(E5205,Assumptions!$A$13:$A$18,0)),MAX(INDEX(Assumptions!$C$13:$C$18,MATCH(E5205,Assumptions!$A$13:$A$18,0)),INDEX(Assumptions!$B$13:$B$18,MATCH(E5205,Assumptions!$A$13:$A$18,0))*F5205)),2)</f>
        <v>96.75</v>
      </c>
    </row>
    <row r="5206" customFormat="false" ht="15" hidden="false" customHeight="false" outlineLevel="0" collapsed="false">
      <c r="A5206" s="24" t="s">
        <v>6029</v>
      </c>
      <c r="B5206" s="39" t="n">
        <v>46137</v>
      </c>
      <c r="C5206" s="24" t="s">
        <v>305</v>
      </c>
      <c r="D5206" s="24" t="s">
        <v>826</v>
      </c>
      <c r="E5206" s="24" t="s">
        <v>103</v>
      </c>
      <c r="F5206" s="38" t="n">
        <v>420</v>
      </c>
      <c r="G5206" s="42" t="n">
        <f aca="false">DATE(YEAR(B5206),MONTH(B5206),1)</f>
        <v>46113</v>
      </c>
      <c r="H5206" s="24" t="str">
        <f aca="false">INDEX(Customers!$B$2:$B$601,MATCH(C5206,Customers!$A$2:$A$601,0))</f>
        <v>Nairobi</v>
      </c>
      <c r="I5206" s="43" t="n">
        <f aca="false">ROUND(MIN(INDEX(Assumptions!$D$13:$D$18,MATCH(E5206,Assumptions!$A$13:$A$18,0)),MAX(INDEX(Assumptions!$C$13:$C$18,MATCH(E5206,Assumptions!$A$13:$A$18,0)),INDEX(Assumptions!$B$13:$B$18,MATCH(E5206,Assumptions!$A$13:$A$18,0))*F5206)),2)</f>
        <v>5</v>
      </c>
    </row>
    <row r="5207" customFormat="false" ht="15" hidden="false" customHeight="false" outlineLevel="0" collapsed="false">
      <c r="A5207" s="24" t="s">
        <v>6030</v>
      </c>
      <c r="B5207" s="39" t="n">
        <v>46137</v>
      </c>
      <c r="C5207" s="24" t="s">
        <v>306</v>
      </c>
      <c r="D5207" s="24" t="s">
        <v>826</v>
      </c>
      <c r="E5207" s="24" t="s">
        <v>109</v>
      </c>
      <c r="F5207" s="38" t="n">
        <v>1600</v>
      </c>
      <c r="G5207" s="42" t="n">
        <f aca="false">DATE(YEAR(B5207),MONTH(B5207),1)</f>
        <v>46113</v>
      </c>
      <c r="H5207" s="24" t="str">
        <f aca="false">INDEX(Customers!$B$2:$B$601,MATCH(C5207,Customers!$A$2:$A$601,0))</f>
        <v>Rift Valley</v>
      </c>
      <c r="I5207" s="43" t="n">
        <f aca="false">ROUND(MIN(INDEX(Assumptions!$D$13:$D$18,MATCH(E5207,Assumptions!$A$13:$A$18,0)),MAX(INDEX(Assumptions!$C$13:$C$18,MATCH(E5207,Assumptions!$A$13:$A$18,0)),INDEX(Assumptions!$B$13:$B$18,MATCH(E5207,Assumptions!$A$13:$A$18,0))*F5207)),2)</f>
        <v>6.4</v>
      </c>
    </row>
    <row r="5208" customFormat="false" ht="15" hidden="false" customHeight="false" outlineLevel="0" collapsed="false">
      <c r="A5208" s="24" t="s">
        <v>6031</v>
      </c>
      <c r="B5208" s="39" t="n">
        <v>46137</v>
      </c>
      <c r="C5208" s="24" t="s">
        <v>331</v>
      </c>
      <c r="D5208" s="24" t="s">
        <v>826</v>
      </c>
      <c r="E5208" s="24" t="s">
        <v>103</v>
      </c>
      <c r="F5208" s="38" t="n">
        <v>260</v>
      </c>
      <c r="G5208" s="42" t="n">
        <f aca="false">DATE(YEAR(B5208),MONTH(B5208),1)</f>
        <v>46113</v>
      </c>
      <c r="H5208" s="24" t="str">
        <f aca="false">INDEX(Customers!$B$2:$B$601,MATCH(C5208,Customers!$A$2:$A$601,0))</f>
        <v>Coast</v>
      </c>
      <c r="I5208" s="43" t="n">
        <f aca="false">ROUND(MIN(INDEX(Assumptions!$D$13:$D$18,MATCH(E5208,Assumptions!$A$13:$A$18,0)),MAX(INDEX(Assumptions!$C$13:$C$18,MATCH(E5208,Assumptions!$A$13:$A$18,0)),INDEX(Assumptions!$B$13:$B$18,MATCH(E5208,Assumptions!$A$13:$A$18,0))*F5208)),2)</f>
        <v>5</v>
      </c>
    </row>
    <row r="5209" customFormat="false" ht="15" hidden="false" customHeight="false" outlineLevel="0" collapsed="false">
      <c r="A5209" s="24" t="s">
        <v>6032</v>
      </c>
      <c r="B5209" s="39" t="n">
        <v>46137</v>
      </c>
      <c r="C5209" s="24" t="s">
        <v>347</v>
      </c>
      <c r="D5209" s="24" t="s">
        <v>826</v>
      </c>
      <c r="E5209" s="24" t="s">
        <v>109</v>
      </c>
      <c r="F5209" s="38" t="n">
        <v>7580</v>
      </c>
      <c r="G5209" s="42" t="n">
        <f aca="false">DATE(YEAR(B5209),MONTH(B5209),1)</f>
        <v>46113</v>
      </c>
      <c r="H5209" s="24" t="str">
        <f aca="false">INDEX(Customers!$B$2:$B$601,MATCH(C5209,Customers!$A$2:$A$601,0))</f>
        <v>Coast</v>
      </c>
      <c r="I5209" s="43" t="n">
        <f aca="false">ROUND(MIN(INDEX(Assumptions!$D$13:$D$18,MATCH(E5209,Assumptions!$A$13:$A$18,0)),MAX(INDEX(Assumptions!$C$13:$C$18,MATCH(E5209,Assumptions!$A$13:$A$18,0)),INDEX(Assumptions!$B$13:$B$18,MATCH(E5209,Assumptions!$A$13:$A$18,0))*F5209)),2)</f>
        <v>30.32</v>
      </c>
    </row>
    <row r="5210" customFormat="false" ht="15" hidden="false" customHeight="false" outlineLevel="0" collapsed="false">
      <c r="A5210" s="24" t="s">
        <v>6033</v>
      </c>
      <c r="B5210" s="39" t="n">
        <v>46137</v>
      </c>
      <c r="C5210" s="24" t="s">
        <v>361</v>
      </c>
      <c r="D5210" s="24" t="s">
        <v>173</v>
      </c>
      <c r="E5210" s="24" t="s">
        <v>107</v>
      </c>
      <c r="F5210" s="38" t="n">
        <v>11090</v>
      </c>
      <c r="G5210" s="42" t="n">
        <f aca="false">DATE(YEAR(B5210),MONTH(B5210),1)</f>
        <v>46113</v>
      </c>
      <c r="H5210" s="24" t="str">
        <f aca="false">INDEX(Customers!$B$2:$B$601,MATCH(C5210,Customers!$A$2:$A$601,0))</f>
        <v>Rift Valley</v>
      </c>
      <c r="I5210" s="43" t="n">
        <f aca="false">ROUND(MIN(INDEX(Assumptions!$D$13:$D$18,MATCH(E5210,Assumptions!$A$13:$A$18,0)),MAX(INDEX(Assumptions!$C$13:$C$18,MATCH(E5210,Assumptions!$A$13:$A$18,0)),INDEX(Assumptions!$B$13:$B$18,MATCH(E5210,Assumptions!$A$13:$A$18,0))*F5210)),2)</f>
        <v>0</v>
      </c>
    </row>
    <row r="5211" customFormat="false" ht="15" hidden="false" customHeight="false" outlineLevel="0" collapsed="false">
      <c r="A5211" s="24" t="s">
        <v>6034</v>
      </c>
      <c r="B5211" s="39" t="n">
        <v>46137</v>
      </c>
      <c r="C5211" s="24" t="s">
        <v>376</v>
      </c>
      <c r="D5211" s="24" t="s">
        <v>152</v>
      </c>
      <c r="E5211" s="24" t="s">
        <v>105</v>
      </c>
      <c r="F5211" s="38" t="n">
        <v>3720</v>
      </c>
      <c r="G5211" s="42" t="n">
        <f aca="false">DATE(YEAR(B5211),MONTH(B5211),1)</f>
        <v>46113</v>
      </c>
      <c r="H5211" s="24" t="str">
        <f aca="false">INDEX(Customers!$B$2:$B$601,MATCH(C5211,Customers!$A$2:$A$601,0))</f>
        <v>Nairobi</v>
      </c>
      <c r="I5211" s="43" t="n">
        <f aca="false">ROUND(MIN(INDEX(Assumptions!$D$13:$D$18,MATCH(E5211,Assumptions!$A$13:$A$18,0)),MAX(INDEX(Assumptions!$C$13:$C$18,MATCH(E5211,Assumptions!$A$13:$A$18,0)),INDEX(Assumptions!$B$13:$B$18,MATCH(E5211,Assumptions!$A$13:$A$18,0))*F5211)),2)</f>
        <v>55.8</v>
      </c>
    </row>
    <row r="5212" customFormat="false" ht="15" hidden="false" customHeight="false" outlineLevel="0" collapsed="false">
      <c r="A5212" s="24" t="s">
        <v>6035</v>
      </c>
      <c r="B5212" s="39" t="n">
        <v>46137</v>
      </c>
      <c r="C5212" s="24" t="s">
        <v>385</v>
      </c>
      <c r="D5212" s="24" t="s">
        <v>165</v>
      </c>
      <c r="E5212" s="24" t="s">
        <v>107</v>
      </c>
      <c r="F5212" s="38" t="n">
        <v>5560</v>
      </c>
      <c r="G5212" s="42" t="n">
        <f aca="false">DATE(YEAR(B5212),MONTH(B5212),1)</f>
        <v>46113</v>
      </c>
      <c r="H5212" s="24" t="str">
        <f aca="false">INDEX(Customers!$B$2:$B$601,MATCH(C5212,Customers!$A$2:$A$601,0))</f>
        <v>Central</v>
      </c>
      <c r="I5212" s="43" t="n">
        <f aca="false">ROUND(MIN(INDEX(Assumptions!$D$13:$D$18,MATCH(E5212,Assumptions!$A$13:$A$18,0)),MAX(INDEX(Assumptions!$C$13:$C$18,MATCH(E5212,Assumptions!$A$13:$A$18,0)),INDEX(Assumptions!$B$13:$B$18,MATCH(E5212,Assumptions!$A$13:$A$18,0))*F5212)),2)</f>
        <v>0</v>
      </c>
    </row>
    <row r="5213" customFormat="false" ht="15" hidden="false" customHeight="false" outlineLevel="0" collapsed="false">
      <c r="A5213" s="24" t="s">
        <v>6036</v>
      </c>
      <c r="B5213" s="39" t="n">
        <v>46137</v>
      </c>
      <c r="C5213" s="24" t="s">
        <v>392</v>
      </c>
      <c r="D5213" s="24" t="s">
        <v>826</v>
      </c>
      <c r="E5213" s="24" t="s">
        <v>109</v>
      </c>
      <c r="F5213" s="38" t="n">
        <v>10560</v>
      </c>
      <c r="G5213" s="42" t="n">
        <f aca="false">DATE(YEAR(B5213),MONTH(B5213),1)</f>
        <v>46113</v>
      </c>
      <c r="H5213" s="24" t="str">
        <f aca="false">INDEX(Customers!$B$2:$B$601,MATCH(C5213,Customers!$A$2:$A$601,0))</f>
        <v>Central</v>
      </c>
      <c r="I5213" s="43" t="n">
        <f aca="false">ROUND(MIN(INDEX(Assumptions!$D$13:$D$18,MATCH(E5213,Assumptions!$A$13:$A$18,0)),MAX(INDEX(Assumptions!$C$13:$C$18,MATCH(E5213,Assumptions!$A$13:$A$18,0)),INDEX(Assumptions!$B$13:$B$18,MATCH(E5213,Assumptions!$A$13:$A$18,0))*F5213)),2)</f>
        <v>40</v>
      </c>
    </row>
    <row r="5214" customFormat="false" ht="15" hidden="false" customHeight="false" outlineLevel="0" collapsed="false">
      <c r="A5214" s="24" t="s">
        <v>6037</v>
      </c>
      <c r="B5214" s="39" t="n">
        <v>46137</v>
      </c>
      <c r="C5214" s="24" t="s">
        <v>396</v>
      </c>
      <c r="D5214" s="24" t="s">
        <v>826</v>
      </c>
      <c r="E5214" s="24" t="s">
        <v>111</v>
      </c>
      <c r="F5214" s="38" t="n">
        <v>200</v>
      </c>
      <c r="G5214" s="42" t="n">
        <f aca="false">DATE(YEAR(B5214),MONTH(B5214),1)</f>
        <v>46113</v>
      </c>
      <c r="H5214" s="24" t="str">
        <f aca="false">INDEX(Customers!$B$2:$B$601,MATCH(C5214,Customers!$A$2:$A$601,0))</f>
        <v>Nairobi</v>
      </c>
      <c r="I5214" s="43" t="n">
        <f aca="false">ROUND(MIN(INDEX(Assumptions!$D$13:$D$18,MATCH(E5214,Assumptions!$A$13:$A$18,0)),MAX(INDEX(Assumptions!$C$13:$C$18,MATCH(E5214,Assumptions!$A$13:$A$18,0)),INDEX(Assumptions!$B$13:$B$18,MATCH(E5214,Assumptions!$A$13:$A$18,0))*F5214)),2)</f>
        <v>8</v>
      </c>
    </row>
    <row r="5215" customFormat="false" ht="15" hidden="false" customHeight="false" outlineLevel="0" collapsed="false">
      <c r="A5215" s="24" t="s">
        <v>6038</v>
      </c>
      <c r="B5215" s="39" t="n">
        <v>46137</v>
      </c>
      <c r="C5215" s="24" t="s">
        <v>402</v>
      </c>
      <c r="D5215" s="24" t="s">
        <v>826</v>
      </c>
      <c r="E5215" s="24" t="s">
        <v>109</v>
      </c>
      <c r="F5215" s="38" t="n">
        <v>13030</v>
      </c>
      <c r="G5215" s="42" t="n">
        <f aca="false">DATE(YEAR(B5215),MONTH(B5215),1)</f>
        <v>46113</v>
      </c>
      <c r="H5215" s="24" t="str">
        <f aca="false">INDEX(Customers!$B$2:$B$601,MATCH(C5215,Customers!$A$2:$A$601,0))</f>
        <v>Coast</v>
      </c>
      <c r="I5215" s="43" t="n">
        <f aca="false">ROUND(MIN(INDEX(Assumptions!$D$13:$D$18,MATCH(E5215,Assumptions!$A$13:$A$18,0)),MAX(INDEX(Assumptions!$C$13:$C$18,MATCH(E5215,Assumptions!$A$13:$A$18,0)),INDEX(Assumptions!$B$13:$B$18,MATCH(E5215,Assumptions!$A$13:$A$18,0))*F5215)),2)</f>
        <v>40</v>
      </c>
    </row>
    <row r="5216" customFormat="false" ht="15" hidden="false" customHeight="false" outlineLevel="0" collapsed="false">
      <c r="A5216" s="24" t="s">
        <v>6039</v>
      </c>
      <c r="B5216" s="39" t="n">
        <v>46137</v>
      </c>
      <c r="C5216" s="24" t="s">
        <v>408</v>
      </c>
      <c r="D5216" s="24" t="s">
        <v>152</v>
      </c>
      <c r="E5216" s="24" t="s">
        <v>107</v>
      </c>
      <c r="F5216" s="38" t="n">
        <v>7940</v>
      </c>
      <c r="G5216" s="42" t="n">
        <f aca="false">DATE(YEAR(B5216),MONTH(B5216),1)</f>
        <v>46113</v>
      </c>
      <c r="H5216" s="24" t="str">
        <f aca="false">INDEX(Customers!$B$2:$B$601,MATCH(C5216,Customers!$A$2:$A$601,0))</f>
        <v>Nairobi</v>
      </c>
      <c r="I5216" s="43" t="n">
        <f aca="false">ROUND(MIN(INDEX(Assumptions!$D$13:$D$18,MATCH(E5216,Assumptions!$A$13:$A$18,0)),MAX(INDEX(Assumptions!$C$13:$C$18,MATCH(E5216,Assumptions!$A$13:$A$18,0)),INDEX(Assumptions!$B$13:$B$18,MATCH(E5216,Assumptions!$A$13:$A$18,0))*F5216)),2)</f>
        <v>0</v>
      </c>
    </row>
    <row r="5217" customFormat="false" ht="15" hidden="false" customHeight="false" outlineLevel="0" collapsed="false">
      <c r="A5217" s="24" t="s">
        <v>6040</v>
      </c>
      <c r="B5217" s="39" t="n">
        <v>46137</v>
      </c>
      <c r="C5217" s="24" t="s">
        <v>408</v>
      </c>
      <c r="D5217" s="24" t="s">
        <v>153</v>
      </c>
      <c r="E5217" s="24" t="s">
        <v>107</v>
      </c>
      <c r="F5217" s="38" t="n">
        <v>150000</v>
      </c>
      <c r="G5217" s="42" t="n">
        <f aca="false">DATE(YEAR(B5217),MONTH(B5217),1)</f>
        <v>46113</v>
      </c>
      <c r="H5217" s="24" t="str">
        <f aca="false">INDEX(Customers!$B$2:$B$601,MATCH(C5217,Customers!$A$2:$A$601,0))</f>
        <v>Nairobi</v>
      </c>
      <c r="I5217" s="43" t="n">
        <f aca="false">ROUND(MIN(INDEX(Assumptions!$D$13:$D$18,MATCH(E5217,Assumptions!$A$13:$A$18,0)),MAX(INDEX(Assumptions!$C$13:$C$18,MATCH(E5217,Assumptions!$A$13:$A$18,0)),INDEX(Assumptions!$B$13:$B$18,MATCH(E5217,Assumptions!$A$13:$A$18,0))*F5217)),2)</f>
        <v>0</v>
      </c>
    </row>
    <row r="5218" customFormat="false" ht="15" hidden="false" customHeight="false" outlineLevel="0" collapsed="false">
      <c r="A5218" s="24" t="s">
        <v>6041</v>
      </c>
      <c r="B5218" s="39" t="n">
        <v>46137</v>
      </c>
      <c r="C5218" s="24" t="s">
        <v>410</v>
      </c>
      <c r="D5218" s="24" t="s">
        <v>826</v>
      </c>
      <c r="E5218" s="24" t="s">
        <v>111</v>
      </c>
      <c r="F5218" s="38" t="n">
        <v>50</v>
      </c>
      <c r="G5218" s="42" t="n">
        <f aca="false">DATE(YEAR(B5218),MONTH(B5218),1)</f>
        <v>46113</v>
      </c>
      <c r="H5218" s="24" t="str">
        <f aca="false">INDEX(Customers!$B$2:$B$601,MATCH(C5218,Customers!$A$2:$A$601,0))</f>
        <v>Central</v>
      </c>
      <c r="I5218" s="43" t="n">
        <f aca="false">ROUND(MIN(INDEX(Assumptions!$D$13:$D$18,MATCH(E5218,Assumptions!$A$13:$A$18,0)),MAX(INDEX(Assumptions!$C$13:$C$18,MATCH(E5218,Assumptions!$A$13:$A$18,0)),INDEX(Assumptions!$B$13:$B$18,MATCH(E5218,Assumptions!$A$13:$A$18,0))*F5218)),2)</f>
        <v>2</v>
      </c>
    </row>
    <row r="5219" customFormat="false" ht="15" hidden="false" customHeight="false" outlineLevel="0" collapsed="false">
      <c r="A5219" s="24" t="s">
        <v>6042</v>
      </c>
      <c r="B5219" s="39" t="n">
        <v>46137</v>
      </c>
      <c r="C5219" s="24" t="s">
        <v>412</v>
      </c>
      <c r="D5219" s="24" t="s">
        <v>175</v>
      </c>
      <c r="E5219" s="24" t="s">
        <v>105</v>
      </c>
      <c r="F5219" s="38" t="n">
        <v>3110</v>
      </c>
      <c r="G5219" s="42" t="n">
        <f aca="false">DATE(YEAR(B5219),MONTH(B5219),1)</f>
        <v>46113</v>
      </c>
      <c r="H5219" s="24" t="str">
        <f aca="false">INDEX(Customers!$B$2:$B$601,MATCH(C5219,Customers!$A$2:$A$601,0))</f>
        <v>Rift Valley</v>
      </c>
      <c r="I5219" s="43" t="n">
        <f aca="false">ROUND(MIN(INDEX(Assumptions!$D$13:$D$18,MATCH(E5219,Assumptions!$A$13:$A$18,0)),MAX(INDEX(Assumptions!$C$13:$C$18,MATCH(E5219,Assumptions!$A$13:$A$18,0)),INDEX(Assumptions!$B$13:$B$18,MATCH(E5219,Assumptions!$A$13:$A$18,0))*F5219)),2)</f>
        <v>46.65</v>
      </c>
    </row>
    <row r="5220" customFormat="false" ht="15" hidden="false" customHeight="false" outlineLevel="0" collapsed="false">
      <c r="A5220" s="24" t="s">
        <v>6043</v>
      </c>
      <c r="B5220" s="39" t="n">
        <v>46137</v>
      </c>
      <c r="C5220" s="24" t="s">
        <v>431</v>
      </c>
      <c r="D5220" s="24" t="s">
        <v>826</v>
      </c>
      <c r="E5220" s="24" t="s">
        <v>111</v>
      </c>
      <c r="F5220" s="38" t="n">
        <v>200</v>
      </c>
      <c r="G5220" s="42" t="n">
        <f aca="false">DATE(YEAR(B5220),MONTH(B5220),1)</f>
        <v>46113</v>
      </c>
      <c r="H5220" s="24" t="str">
        <f aca="false">INDEX(Customers!$B$2:$B$601,MATCH(C5220,Customers!$A$2:$A$601,0))</f>
        <v>Nairobi</v>
      </c>
      <c r="I5220" s="43" t="n">
        <f aca="false">ROUND(MIN(INDEX(Assumptions!$D$13:$D$18,MATCH(E5220,Assumptions!$A$13:$A$18,0)),MAX(INDEX(Assumptions!$C$13:$C$18,MATCH(E5220,Assumptions!$A$13:$A$18,0)),INDEX(Assumptions!$B$13:$B$18,MATCH(E5220,Assumptions!$A$13:$A$18,0))*F5220)),2)</f>
        <v>8</v>
      </c>
    </row>
    <row r="5221" customFormat="false" ht="15" hidden="false" customHeight="false" outlineLevel="0" collapsed="false">
      <c r="A5221" s="24" t="s">
        <v>6044</v>
      </c>
      <c r="B5221" s="39" t="n">
        <v>46137</v>
      </c>
      <c r="C5221" s="24" t="s">
        <v>433</v>
      </c>
      <c r="D5221" s="24" t="s">
        <v>152</v>
      </c>
      <c r="E5221" s="24" t="s">
        <v>107</v>
      </c>
      <c r="F5221" s="38" t="n">
        <v>13270</v>
      </c>
      <c r="G5221" s="42" t="n">
        <f aca="false">DATE(YEAR(B5221),MONTH(B5221),1)</f>
        <v>46113</v>
      </c>
      <c r="H5221" s="24" t="str">
        <f aca="false">INDEX(Customers!$B$2:$B$601,MATCH(C5221,Customers!$A$2:$A$601,0))</f>
        <v>Nairobi</v>
      </c>
      <c r="I5221" s="43" t="n">
        <f aca="false">ROUND(MIN(INDEX(Assumptions!$D$13:$D$18,MATCH(E5221,Assumptions!$A$13:$A$18,0)),MAX(INDEX(Assumptions!$C$13:$C$18,MATCH(E5221,Assumptions!$A$13:$A$18,0)),INDEX(Assumptions!$B$13:$B$18,MATCH(E5221,Assumptions!$A$13:$A$18,0))*F5221)),2)</f>
        <v>0</v>
      </c>
    </row>
    <row r="5222" customFormat="false" ht="15" hidden="false" customHeight="false" outlineLevel="0" collapsed="false">
      <c r="A5222" s="24" t="s">
        <v>6045</v>
      </c>
      <c r="B5222" s="39" t="n">
        <v>46137</v>
      </c>
      <c r="C5222" s="24" t="s">
        <v>445</v>
      </c>
      <c r="D5222" s="24" t="s">
        <v>826</v>
      </c>
      <c r="E5222" s="24" t="s">
        <v>113</v>
      </c>
      <c r="F5222" s="38" t="n">
        <v>500</v>
      </c>
      <c r="G5222" s="42" t="n">
        <f aca="false">DATE(YEAR(B5222),MONTH(B5222),1)</f>
        <v>46113</v>
      </c>
      <c r="H5222" s="24" t="str">
        <f aca="false">INDEX(Customers!$B$2:$B$601,MATCH(C5222,Customers!$A$2:$A$601,0))</f>
        <v>Central</v>
      </c>
      <c r="I5222" s="43" t="n">
        <f aca="false">ROUND(MIN(INDEX(Assumptions!$D$13:$D$18,MATCH(E5222,Assumptions!$A$13:$A$18,0)),MAX(INDEX(Assumptions!$C$13:$C$18,MATCH(E5222,Assumptions!$A$13:$A$18,0)),INDEX(Assumptions!$B$13:$B$18,MATCH(E5222,Assumptions!$A$13:$A$18,0))*F5222)),2)</f>
        <v>25</v>
      </c>
    </row>
    <row r="5223" customFormat="false" ht="15" hidden="false" customHeight="false" outlineLevel="0" collapsed="false">
      <c r="A5223" s="24" t="s">
        <v>6046</v>
      </c>
      <c r="B5223" s="39" t="n">
        <v>46137</v>
      </c>
      <c r="C5223" s="24" t="s">
        <v>447</v>
      </c>
      <c r="D5223" s="24" t="s">
        <v>178</v>
      </c>
      <c r="E5223" s="24" t="s">
        <v>107</v>
      </c>
      <c r="F5223" s="38" t="n">
        <v>5550</v>
      </c>
      <c r="G5223" s="42" t="n">
        <f aca="false">DATE(YEAR(B5223),MONTH(B5223),1)</f>
        <v>46113</v>
      </c>
      <c r="H5223" s="24" t="str">
        <f aca="false">INDEX(Customers!$B$2:$B$601,MATCH(C5223,Customers!$A$2:$A$601,0))</f>
        <v>Rift Valley</v>
      </c>
      <c r="I5223" s="43" t="n">
        <f aca="false">ROUND(MIN(INDEX(Assumptions!$D$13:$D$18,MATCH(E5223,Assumptions!$A$13:$A$18,0)),MAX(INDEX(Assumptions!$C$13:$C$18,MATCH(E5223,Assumptions!$A$13:$A$18,0)),INDEX(Assumptions!$B$13:$B$18,MATCH(E5223,Assumptions!$A$13:$A$18,0))*F5223)),2)</f>
        <v>0</v>
      </c>
    </row>
    <row r="5224" customFormat="false" ht="15" hidden="false" customHeight="false" outlineLevel="0" collapsed="false">
      <c r="A5224" s="24" t="s">
        <v>6047</v>
      </c>
      <c r="B5224" s="39" t="n">
        <v>46137</v>
      </c>
      <c r="C5224" s="24" t="s">
        <v>448</v>
      </c>
      <c r="D5224" s="24" t="s">
        <v>206</v>
      </c>
      <c r="E5224" s="24" t="s">
        <v>107</v>
      </c>
      <c r="F5224" s="38" t="n">
        <v>3280</v>
      </c>
      <c r="G5224" s="42" t="n">
        <f aca="false">DATE(YEAR(B5224),MONTH(B5224),1)</f>
        <v>46113</v>
      </c>
      <c r="H5224" s="24" t="str">
        <f aca="false">INDEX(Customers!$B$2:$B$601,MATCH(C5224,Customers!$A$2:$A$601,0))</f>
        <v>Eastern</v>
      </c>
      <c r="I5224" s="43" t="n">
        <f aca="false">ROUND(MIN(INDEX(Assumptions!$D$13:$D$18,MATCH(E5224,Assumptions!$A$13:$A$18,0)),MAX(INDEX(Assumptions!$C$13:$C$18,MATCH(E5224,Assumptions!$A$13:$A$18,0)),INDEX(Assumptions!$B$13:$B$18,MATCH(E5224,Assumptions!$A$13:$A$18,0))*F5224)),2)</f>
        <v>0</v>
      </c>
    </row>
    <row r="5225" customFormat="false" ht="15" hidden="false" customHeight="false" outlineLevel="0" collapsed="false">
      <c r="A5225" s="24" t="s">
        <v>6048</v>
      </c>
      <c r="B5225" s="39" t="n">
        <v>46137</v>
      </c>
      <c r="C5225" s="24" t="s">
        <v>448</v>
      </c>
      <c r="D5225" s="24" t="s">
        <v>826</v>
      </c>
      <c r="E5225" s="24" t="s">
        <v>103</v>
      </c>
      <c r="F5225" s="38" t="n">
        <v>2190</v>
      </c>
      <c r="G5225" s="42" t="n">
        <f aca="false">DATE(YEAR(B5225),MONTH(B5225),1)</f>
        <v>46113</v>
      </c>
      <c r="H5225" s="24" t="str">
        <f aca="false">INDEX(Customers!$B$2:$B$601,MATCH(C5225,Customers!$A$2:$A$601,0))</f>
        <v>Eastern</v>
      </c>
      <c r="I5225" s="43" t="n">
        <f aca="false">ROUND(MIN(INDEX(Assumptions!$D$13:$D$18,MATCH(E5225,Assumptions!$A$13:$A$18,0)),MAX(INDEX(Assumptions!$C$13:$C$18,MATCH(E5225,Assumptions!$A$13:$A$18,0)),INDEX(Assumptions!$B$13:$B$18,MATCH(E5225,Assumptions!$A$13:$A$18,0))*F5225)),2)</f>
        <v>21.9</v>
      </c>
    </row>
    <row r="5226" customFormat="false" ht="15" hidden="false" customHeight="false" outlineLevel="0" collapsed="false">
      <c r="A5226" s="24" t="s">
        <v>6049</v>
      </c>
      <c r="B5226" s="39" t="n">
        <v>46137</v>
      </c>
      <c r="C5226" s="24" t="s">
        <v>452</v>
      </c>
      <c r="D5226" s="24" t="s">
        <v>152</v>
      </c>
      <c r="E5226" s="24" t="s">
        <v>105</v>
      </c>
      <c r="F5226" s="38" t="n">
        <v>1330</v>
      </c>
      <c r="G5226" s="42" t="n">
        <f aca="false">DATE(YEAR(B5226),MONTH(B5226),1)</f>
        <v>46113</v>
      </c>
      <c r="H5226" s="24" t="str">
        <f aca="false">INDEX(Customers!$B$2:$B$601,MATCH(C5226,Customers!$A$2:$A$601,0))</f>
        <v>Nairobi</v>
      </c>
      <c r="I5226" s="43" t="n">
        <f aca="false">ROUND(MIN(INDEX(Assumptions!$D$13:$D$18,MATCH(E5226,Assumptions!$A$13:$A$18,0)),MAX(INDEX(Assumptions!$C$13:$C$18,MATCH(E5226,Assumptions!$A$13:$A$18,0)),INDEX(Assumptions!$B$13:$B$18,MATCH(E5226,Assumptions!$A$13:$A$18,0))*F5226)),2)</f>
        <v>19.95</v>
      </c>
    </row>
    <row r="5227" customFormat="false" ht="15" hidden="false" customHeight="false" outlineLevel="0" collapsed="false">
      <c r="A5227" s="24" t="s">
        <v>6050</v>
      </c>
      <c r="B5227" s="39" t="n">
        <v>46137</v>
      </c>
      <c r="C5227" s="24" t="s">
        <v>462</v>
      </c>
      <c r="D5227" s="24" t="s">
        <v>826</v>
      </c>
      <c r="E5227" s="24" t="s">
        <v>111</v>
      </c>
      <c r="F5227" s="38" t="n">
        <v>100</v>
      </c>
      <c r="G5227" s="42" t="n">
        <f aca="false">DATE(YEAR(B5227),MONTH(B5227),1)</f>
        <v>46113</v>
      </c>
      <c r="H5227" s="24" t="str">
        <f aca="false">INDEX(Customers!$B$2:$B$601,MATCH(C5227,Customers!$A$2:$A$601,0))</f>
        <v>Eastern</v>
      </c>
      <c r="I5227" s="43" t="n">
        <f aca="false">ROUND(MIN(INDEX(Assumptions!$D$13:$D$18,MATCH(E5227,Assumptions!$A$13:$A$18,0)),MAX(INDEX(Assumptions!$C$13:$C$18,MATCH(E5227,Assumptions!$A$13:$A$18,0)),INDEX(Assumptions!$B$13:$B$18,MATCH(E5227,Assumptions!$A$13:$A$18,0))*F5227)),2)</f>
        <v>4</v>
      </c>
    </row>
    <row r="5228" customFormat="false" ht="15" hidden="false" customHeight="false" outlineLevel="0" collapsed="false">
      <c r="A5228" s="24" t="s">
        <v>6051</v>
      </c>
      <c r="B5228" s="39" t="n">
        <v>46137</v>
      </c>
      <c r="C5228" s="24" t="s">
        <v>465</v>
      </c>
      <c r="D5228" s="24" t="s">
        <v>156</v>
      </c>
      <c r="E5228" s="24" t="s">
        <v>105</v>
      </c>
      <c r="F5228" s="38" t="n">
        <v>4930</v>
      </c>
      <c r="G5228" s="42" t="n">
        <f aca="false">DATE(YEAR(B5228),MONTH(B5228),1)</f>
        <v>46113</v>
      </c>
      <c r="H5228" s="24" t="str">
        <f aca="false">INDEX(Customers!$B$2:$B$601,MATCH(C5228,Customers!$A$2:$A$601,0))</f>
        <v>Nairobi</v>
      </c>
      <c r="I5228" s="43" t="n">
        <f aca="false">ROUND(MIN(INDEX(Assumptions!$D$13:$D$18,MATCH(E5228,Assumptions!$A$13:$A$18,0)),MAX(INDEX(Assumptions!$C$13:$C$18,MATCH(E5228,Assumptions!$A$13:$A$18,0)),INDEX(Assumptions!$B$13:$B$18,MATCH(E5228,Assumptions!$A$13:$A$18,0))*F5228)),2)</f>
        <v>73.95</v>
      </c>
    </row>
    <row r="5229" customFormat="false" ht="15" hidden="false" customHeight="false" outlineLevel="0" collapsed="false">
      <c r="A5229" s="24" t="s">
        <v>6052</v>
      </c>
      <c r="B5229" s="39" t="n">
        <v>46137</v>
      </c>
      <c r="C5229" s="24" t="s">
        <v>470</v>
      </c>
      <c r="D5229" s="24" t="s">
        <v>826</v>
      </c>
      <c r="E5229" s="24" t="s">
        <v>103</v>
      </c>
      <c r="F5229" s="38" t="n">
        <v>1420</v>
      </c>
      <c r="G5229" s="42" t="n">
        <f aca="false">DATE(YEAR(B5229),MONTH(B5229),1)</f>
        <v>46113</v>
      </c>
      <c r="H5229" s="24" t="str">
        <f aca="false">INDEX(Customers!$B$2:$B$601,MATCH(C5229,Customers!$A$2:$A$601,0))</f>
        <v>Nairobi</v>
      </c>
      <c r="I5229" s="43" t="n">
        <f aca="false">ROUND(MIN(INDEX(Assumptions!$D$13:$D$18,MATCH(E5229,Assumptions!$A$13:$A$18,0)),MAX(INDEX(Assumptions!$C$13:$C$18,MATCH(E5229,Assumptions!$A$13:$A$18,0)),INDEX(Assumptions!$B$13:$B$18,MATCH(E5229,Assumptions!$A$13:$A$18,0))*F5229)),2)</f>
        <v>14.2</v>
      </c>
    </row>
    <row r="5230" customFormat="false" ht="15" hidden="false" customHeight="false" outlineLevel="0" collapsed="false">
      <c r="A5230" s="24" t="s">
        <v>6053</v>
      </c>
      <c r="B5230" s="39" t="n">
        <v>46137</v>
      </c>
      <c r="C5230" s="24" t="s">
        <v>475</v>
      </c>
      <c r="D5230" s="24" t="s">
        <v>184</v>
      </c>
      <c r="E5230" s="24" t="s">
        <v>105</v>
      </c>
      <c r="F5230" s="38" t="n">
        <v>850</v>
      </c>
      <c r="G5230" s="42" t="n">
        <f aca="false">DATE(YEAR(B5230),MONTH(B5230),1)</f>
        <v>46113</v>
      </c>
      <c r="H5230" s="24" t="str">
        <f aca="false">INDEX(Customers!$B$2:$B$601,MATCH(C5230,Customers!$A$2:$A$601,0))</f>
        <v>Coast</v>
      </c>
      <c r="I5230" s="43" t="n">
        <f aca="false">ROUND(MIN(INDEX(Assumptions!$D$13:$D$18,MATCH(E5230,Assumptions!$A$13:$A$18,0)),MAX(INDEX(Assumptions!$C$13:$C$18,MATCH(E5230,Assumptions!$A$13:$A$18,0)),INDEX(Assumptions!$B$13:$B$18,MATCH(E5230,Assumptions!$A$13:$A$18,0))*F5230)),2)</f>
        <v>12.75</v>
      </c>
    </row>
    <row r="5231" customFormat="false" ht="15" hidden="false" customHeight="false" outlineLevel="0" collapsed="false">
      <c r="A5231" s="24" t="s">
        <v>6054</v>
      </c>
      <c r="B5231" s="39" t="n">
        <v>46137</v>
      </c>
      <c r="C5231" s="24" t="s">
        <v>475</v>
      </c>
      <c r="D5231" s="24" t="s">
        <v>192</v>
      </c>
      <c r="E5231" s="24" t="s">
        <v>105</v>
      </c>
      <c r="F5231" s="38" t="n">
        <v>510</v>
      </c>
      <c r="G5231" s="42" t="n">
        <f aca="false">DATE(YEAR(B5231),MONTH(B5231),1)</f>
        <v>46113</v>
      </c>
      <c r="H5231" s="24" t="str">
        <f aca="false">INDEX(Customers!$B$2:$B$601,MATCH(C5231,Customers!$A$2:$A$601,0))</f>
        <v>Coast</v>
      </c>
      <c r="I5231" s="43" t="n">
        <f aca="false">ROUND(MIN(INDEX(Assumptions!$D$13:$D$18,MATCH(E5231,Assumptions!$A$13:$A$18,0)),MAX(INDEX(Assumptions!$C$13:$C$18,MATCH(E5231,Assumptions!$A$13:$A$18,0)),INDEX(Assumptions!$B$13:$B$18,MATCH(E5231,Assumptions!$A$13:$A$18,0))*F5231)),2)</f>
        <v>10</v>
      </c>
    </row>
    <row r="5232" customFormat="false" ht="15" hidden="false" customHeight="false" outlineLevel="0" collapsed="false">
      <c r="A5232" s="24" t="s">
        <v>6055</v>
      </c>
      <c r="B5232" s="39" t="n">
        <v>46137</v>
      </c>
      <c r="C5232" s="24" t="s">
        <v>476</v>
      </c>
      <c r="D5232" s="24" t="s">
        <v>826</v>
      </c>
      <c r="E5232" s="24" t="s">
        <v>109</v>
      </c>
      <c r="F5232" s="38" t="n">
        <v>2650</v>
      </c>
      <c r="G5232" s="42" t="n">
        <f aca="false">DATE(YEAR(B5232),MONTH(B5232),1)</f>
        <v>46113</v>
      </c>
      <c r="H5232" s="24" t="str">
        <f aca="false">INDEX(Customers!$B$2:$B$601,MATCH(C5232,Customers!$A$2:$A$601,0))</f>
        <v>Coast</v>
      </c>
      <c r="I5232" s="43" t="n">
        <f aca="false">ROUND(MIN(INDEX(Assumptions!$D$13:$D$18,MATCH(E5232,Assumptions!$A$13:$A$18,0)),MAX(INDEX(Assumptions!$C$13:$C$18,MATCH(E5232,Assumptions!$A$13:$A$18,0)),INDEX(Assumptions!$B$13:$B$18,MATCH(E5232,Assumptions!$A$13:$A$18,0))*F5232)),2)</f>
        <v>10.6</v>
      </c>
    </row>
    <row r="5233" customFormat="false" ht="15" hidden="false" customHeight="false" outlineLevel="0" collapsed="false">
      <c r="A5233" s="24" t="s">
        <v>6056</v>
      </c>
      <c r="B5233" s="39" t="n">
        <v>46137</v>
      </c>
      <c r="C5233" s="24" t="s">
        <v>493</v>
      </c>
      <c r="D5233" s="24" t="s">
        <v>209</v>
      </c>
      <c r="E5233" s="24" t="s">
        <v>107</v>
      </c>
      <c r="F5233" s="38" t="n">
        <v>2010</v>
      </c>
      <c r="G5233" s="42" t="n">
        <f aca="false">DATE(YEAR(B5233),MONTH(B5233),1)</f>
        <v>46113</v>
      </c>
      <c r="H5233" s="24" t="str">
        <f aca="false">INDEX(Customers!$B$2:$B$601,MATCH(C5233,Customers!$A$2:$A$601,0))</f>
        <v>Eastern</v>
      </c>
      <c r="I5233" s="43" t="n">
        <f aca="false">ROUND(MIN(INDEX(Assumptions!$D$13:$D$18,MATCH(E5233,Assumptions!$A$13:$A$18,0)),MAX(INDEX(Assumptions!$C$13:$C$18,MATCH(E5233,Assumptions!$A$13:$A$18,0)),INDEX(Assumptions!$B$13:$B$18,MATCH(E5233,Assumptions!$A$13:$A$18,0))*F5233)),2)</f>
        <v>0</v>
      </c>
    </row>
    <row r="5234" customFormat="false" ht="15" hidden="false" customHeight="false" outlineLevel="0" collapsed="false">
      <c r="A5234" s="24" t="s">
        <v>6057</v>
      </c>
      <c r="B5234" s="39" t="n">
        <v>46137</v>
      </c>
      <c r="C5234" s="24" t="s">
        <v>497</v>
      </c>
      <c r="D5234" s="24" t="s">
        <v>826</v>
      </c>
      <c r="E5234" s="24" t="s">
        <v>109</v>
      </c>
      <c r="F5234" s="38" t="n">
        <v>2430</v>
      </c>
      <c r="G5234" s="42" t="n">
        <f aca="false">DATE(YEAR(B5234),MONTH(B5234),1)</f>
        <v>46113</v>
      </c>
      <c r="H5234" s="24" t="str">
        <f aca="false">INDEX(Customers!$B$2:$B$601,MATCH(C5234,Customers!$A$2:$A$601,0))</f>
        <v>Nairobi</v>
      </c>
      <c r="I5234" s="43" t="n">
        <f aca="false">ROUND(MIN(INDEX(Assumptions!$D$13:$D$18,MATCH(E5234,Assumptions!$A$13:$A$18,0)),MAX(INDEX(Assumptions!$C$13:$C$18,MATCH(E5234,Assumptions!$A$13:$A$18,0)),INDEX(Assumptions!$B$13:$B$18,MATCH(E5234,Assumptions!$A$13:$A$18,0))*F5234)),2)</f>
        <v>9.72</v>
      </c>
    </row>
    <row r="5235" customFormat="false" ht="15" hidden="false" customHeight="false" outlineLevel="0" collapsed="false">
      <c r="A5235" s="24" t="s">
        <v>6058</v>
      </c>
      <c r="B5235" s="39" t="n">
        <v>46137</v>
      </c>
      <c r="C5235" s="24" t="s">
        <v>515</v>
      </c>
      <c r="D5235" s="24" t="s">
        <v>826</v>
      </c>
      <c r="E5235" s="24" t="s">
        <v>109</v>
      </c>
      <c r="F5235" s="38" t="n">
        <v>6690</v>
      </c>
      <c r="G5235" s="42" t="n">
        <f aca="false">DATE(YEAR(B5235),MONTH(B5235),1)</f>
        <v>46113</v>
      </c>
      <c r="H5235" s="24" t="str">
        <f aca="false">INDEX(Customers!$B$2:$B$601,MATCH(C5235,Customers!$A$2:$A$601,0))</f>
        <v>Western</v>
      </c>
      <c r="I5235" s="43" t="n">
        <f aca="false">ROUND(MIN(INDEX(Assumptions!$D$13:$D$18,MATCH(E5235,Assumptions!$A$13:$A$18,0)),MAX(INDEX(Assumptions!$C$13:$C$18,MATCH(E5235,Assumptions!$A$13:$A$18,0)),INDEX(Assumptions!$B$13:$B$18,MATCH(E5235,Assumptions!$A$13:$A$18,0))*F5235)),2)</f>
        <v>26.76</v>
      </c>
    </row>
    <row r="5236" customFormat="false" ht="15" hidden="false" customHeight="false" outlineLevel="0" collapsed="false">
      <c r="A5236" s="24" t="s">
        <v>6059</v>
      </c>
      <c r="B5236" s="39" t="n">
        <v>46137</v>
      </c>
      <c r="C5236" s="24" t="s">
        <v>521</v>
      </c>
      <c r="D5236" s="24" t="s">
        <v>826</v>
      </c>
      <c r="E5236" s="24" t="s">
        <v>103</v>
      </c>
      <c r="F5236" s="38" t="n">
        <v>430</v>
      </c>
      <c r="G5236" s="42" t="n">
        <f aca="false">DATE(YEAR(B5236),MONTH(B5236),1)</f>
        <v>46113</v>
      </c>
      <c r="H5236" s="24" t="str">
        <f aca="false">INDEX(Customers!$B$2:$B$601,MATCH(C5236,Customers!$A$2:$A$601,0))</f>
        <v>Western</v>
      </c>
      <c r="I5236" s="43" t="n">
        <f aca="false">ROUND(MIN(INDEX(Assumptions!$D$13:$D$18,MATCH(E5236,Assumptions!$A$13:$A$18,0)),MAX(INDEX(Assumptions!$C$13:$C$18,MATCH(E5236,Assumptions!$A$13:$A$18,0)),INDEX(Assumptions!$B$13:$B$18,MATCH(E5236,Assumptions!$A$13:$A$18,0))*F5236)),2)</f>
        <v>5</v>
      </c>
    </row>
    <row r="5237" customFormat="false" ht="15" hidden="false" customHeight="false" outlineLevel="0" collapsed="false">
      <c r="A5237" s="24" t="s">
        <v>6060</v>
      </c>
      <c r="B5237" s="39" t="n">
        <v>46137</v>
      </c>
      <c r="C5237" s="24" t="s">
        <v>528</v>
      </c>
      <c r="D5237" s="24" t="s">
        <v>826</v>
      </c>
      <c r="E5237" s="24" t="s">
        <v>103</v>
      </c>
      <c r="F5237" s="38" t="n">
        <v>4240</v>
      </c>
      <c r="G5237" s="42" t="n">
        <f aca="false">DATE(YEAR(B5237),MONTH(B5237),1)</f>
        <v>46113</v>
      </c>
      <c r="H5237" s="24" t="str">
        <f aca="false">INDEX(Customers!$B$2:$B$601,MATCH(C5237,Customers!$A$2:$A$601,0))</f>
        <v>Central</v>
      </c>
      <c r="I5237" s="43" t="n">
        <f aca="false">ROUND(MIN(INDEX(Assumptions!$D$13:$D$18,MATCH(E5237,Assumptions!$A$13:$A$18,0)),MAX(INDEX(Assumptions!$C$13:$C$18,MATCH(E5237,Assumptions!$A$13:$A$18,0)),INDEX(Assumptions!$B$13:$B$18,MATCH(E5237,Assumptions!$A$13:$A$18,0))*F5237)),2)</f>
        <v>42.4</v>
      </c>
    </row>
    <row r="5238" customFormat="false" ht="15" hidden="false" customHeight="false" outlineLevel="0" collapsed="false">
      <c r="A5238" s="24" t="s">
        <v>6061</v>
      </c>
      <c r="B5238" s="39" t="n">
        <v>46137</v>
      </c>
      <c r="C5238" s="24" t="s">
        <v>544</v>
      </c>
      <c r="D5238" s="24" t="s">
        <v>826</v>
      </c>
      <c r="E5238" s="24" t="s">
        <v>103</v>
      </c>
      <c r="F5238" s="38" t="n">
        <v>230</v>
      </c>
      <c r="G5238" s="42" t="n">
        <f aca="false">DATE(YEAR(B5238),MONTH(B5238),1)</f>
        <v>46113</v>
      </c>
      <c r="H5238" s="24" t="str">
        <f aca="false">INDEX(Customers!$B$2:$B$601,MATCH(C5238,Customers!$A$2:$A$601,0))</f>
        <v>Coast</v>
      </c>
      <c r="I5238" s="43" t="n">
        <f aca="false">ROUND(MIN(INDEX(Assumptions!$D$13:$D$18,MATCH(E5238,Assumptions!$A$13:$A$18,0)),MAX(INDEX(Assumptions!$C$13:$C$18,MATCH(E5238,Assumptions!$A$13:$A$18,0)),INDEX(Assumptions!$B$13:$B$18,MATCH(E5238,Assumptions!$A$13:$A$18,0))*F5238)),2)</f>
        <v>5</v>
      </c>
    </row>
    <row r="5239" customFormat="false" ht="15" hidden="false" customHeight="false" outlineLevel="0" collapsed="false">
      <c r="A5239" s="24" t="s">
        <v>6062</v>
      </c>
      <c r="B5239" s="39" t="n">
        <v>46137</v>
      </c>
      <c r="C5239" s="24" t="s">
        <v>557</v>
      </c>
      <c r="D5239" s="24" t="s">
        <v>826</v>
      </c>
      <c r="E5239" s="24" t="s">
        <v>111</v>
      </c>
      <c r="F5239" s="38" t="n">
        <v>100</v>
      </c>
      <c r="G5239" s="42" t="n">
        <f aca="false">DATE(YEAR(B5239),MONTH(B5239),1)</f>
        <v>46113</v>
      </c>
      <c r="H5239" s="24" t="str">
        <f aca="false">INDEX(Customers!$B$2:$B$601,MATCH(C5239,Customers!$A$2:$A$601,0))</f>
        <v>Western</v>
      </c>
      <c r="I5239" s="43" t="n">
        <f aca="false">ROUND(MIN(INDEX(Assumptions!$D$13:$D$18,MATCH(E5239,Assumptions!$A$13:$A$18,0)),MAX(INDEX(Assumptions!$C$13:$C$18,MATCH(E5239,Assumptions!$A$13:$A$18,0)),INDEX(Assumptions!$B$13:$B$18,MATCH(E5239,Assumptions!$A$13:$A$18,0))*F5239)),2)</f>
        <v>4</v>
      </c>
    </row>
    <row r="5240" customFormat="false" ht="15" hidden="false" customHeight="false" outlineLevel="0" collapsed="false">
      <c r="A5240" s="24" t="s">
        <v>6063</v>
      </c>
      <c r="B5240" s="39" t="n">
        <v>46137</v>
      </c>
      <c r="C5240" s="24" t="s">
        <v>565</v>
      </c>
      <c r="D5240" s="24" t="s">
        <v>826</v>
      </c>
      <c r="E5240" s="24" t="s">
        <v>111</v>
      </c>
      <c r="F5240" s="38" t="n">
        <v>50</v>
      </c>
      <c r="G5240" s="42" t="n">
        <f aca="false">DATE(YEAR(B5240),MONTH(B5240),1)</f>
        <v>46113</v>
      </c>
      <c r="H5240" s="24" t="str">
        <f aca="false">INDEX(Customers!$B$2:$B$601,MATCH(C5240,Customers!$A$2:$A$601,0))</f>
        <v>Western</v>
      </c>
      <c r="I5240" s="43" t="n">
        <f aca="false">ROUND(MIN(INDEX(Assumptions!$D$13:$D$18,MATCH(E5240,Assumptions!$A$13:$A$18,0)),MAX(INDEX(Assumptions!$C$13:$C$18,MATCH(E5240,Assumptions!$A$13:$A$18,0)),INDEX(Assumptions!$B$13:$B$18,MATCH(E5240,Assumptions!$A$13:$A$18,0))*F5240)),2)</f>
        <v>2</v>
      </c>
    </row>
    <row r="5241" customFormat="false" ht="15" hidden="false" customHeight="false" outlineLevel="0" collapsed="false">
      <c r="A5241" s="24" t="s">
        <v>6064</v>
      </c>
      <c r="B5241" s="39" t="n">
        <v>46137</v>
      </c>
      <c r="C5241" s="24" t="s">
        <v>570</v>
      </c>
      <c r="D5241" s="24" t="s">
        <v>826</v>
      </c>
      <c r="E5241" s="24" t="s">
        <v>109</v>
      </c>
      <c r="F5241" s="38" t="n">
        <v>740</v>
      </c>
      <c r="G5241" s="42" t="n">
        <f aca="false">DATE(YEAR(B5241),MONTH(B5241),1)</f>
        <v>46113</v>
      </c>
      <c r="H5241" s="24" t="str">
        <f aca="false">INDEX(Customers!$B$2:$B$601,MATCH(C5241,Customers!$A$2:$A$601,0))</f>
        <v>Western</v>
      </c>
      <c r="I5241" s="43" t="n">
        <f aca="false">ROUND(MIN(INDEX(Assumptions!$D$13:$D$18,MATCH(E5241,Assumptions!$A$13:$A$18,0)),MAX(INDEX(Assumptions!$C$13:$C$18,MATCH(E5241,Assumptions!$A$13:$A$18,0)),INDEX(Assumptions!$B$13:$B$18,MATCH(E5241,Assumptions!$A$13:$A$18,0))*F5241)),2)</f>
        <v>2.96</v>
      </c>
    </row>
    <row r="5242" customFormat="false" ht="15" hidden="false" customHeight="false" outlineLevel="0" collapsed="false">
      <c r="A5242" s="24" t="s">
        <v>6065</v>
      </c>
      <c r="B5242" s="39" t="n">
        <v>46137</v>
      </c>
      <c r="C5242" s="24" t="s">
        <v>574</v>
      </c>
      <c r="D5242" s="24" t="s">
        <v>826</v>
      </c>
      <c r="E5242" s="24" t="s">
        <v>103</v>
      </c>
      <c r="F5242" s="38" t="n">
        <v>540</v>
      </c>
      <c r="G5242" s="42" t="n">
        <f aca="false">DATE(YEAR(B5242),MONTH(B5242),1)</f>
        <v>46113</v>
      </c>
      <c r="H5242" s="24" t="str">
        <f aca="false">INDEX(Customers!$B$2:$B$601,MATCH(C5242,Customers!$A$2:$A$601,0))</f>
        <v>Central</v>
      </c>
      <c r="I5242" s="43" t="n">
        <f aca="false">ROUND(MIN(INDEX(Assumptions!$D$13:$D$18,MATCH(E5242,Assumptions!$A$13:$A$18,0)),MAX(INDEX(Assumptions!$C$13:$C$18,MATCH(E5242,Assumptions!$A$13:$A$18,0)),INDEX(Assumptions!$B$13:$B$18,MATCH(E5242,Assumptions!$A$13:$A$18,0))*F5242)),2)</f>
        <v>5.4</v>
      </c>
    </row>
    <row r="5243" customFormat="false" ht="15" hidden="false" customHeight="false" outlineLevel="0" collapsed="false">
      <c r="A5243" s="24" t="s">
        <v>6066</v>
      </c>
      <c r="B5243" s="39" t="n">
        <v>46137</v>
      </c>
      <c r="C5243" s="24" t="s">
        <v>627</v>
      </c>
      <c r="D5243" s="24" t="s">
        <v>826</v>
      </c>
      <c r="E5243" s="24" t="s">
        <v>109</v>
      </c>
      <c r="F5243" s="38" t="n">
        <v>5890</v>
      </c>
      <c r="G5243" s="42" t="n">
        <f aca="false">DATE(YEAR(B5243),MONTH(B5243),1)</f>
        <v>46113</v>
      </c>
      <c r="H5243" s="24" t="str">
        <f aca="false">INDEX(Customers!$B$2:$B$601,MATCH(C5243,Customers!$A$2:$A$601,0))</f>
        <v>Central</v>
      </c>
      <c r="I5243" s="43" t="n">
        <f aca="false">ROUND(MIN(INDEX(Assumptions!$D$13:$D$18,MATCH(E5243,Assumptions!$A$13:$A$18,0)),MAX(INDEX(Assumptions!$C$13:$C$18,MATCH(E5243,Assumptions!$A$13:$A$18,0)),INDEX(Assumptions!$B$13:$B$18,MATCH(E5243,Assumptions!$A$13:$A$18,0))*F5243)),2)</f>
        <v>23.56</v>
      </c>
    </row>
    <row r="5244" customFormat="false" ht="15" hidden="false" customHeight="false" outlineLevel="0" collapsed="false">
      <c r="A5244" s="24" t="s">
        <v>6067</v>
      </c>
      <c r="B5244" s="39" t="n">
        <v>46137</v>
      </c>
      <c r="C5244" s="24" t="s">
        <v>639</v>
      </c>
      <c r="D5244" s="24" t="s">
        <v>152</v>
      </c>
      <c r="E5244" s="24" t="s">
        <v>107</v>
      </c>
      <c r="F5244" s="38" t="n">
        <v>240</v>
      </c>
      <c r="G5244" s="42" t="n">
        <f aca="false">DATE(YEAR(B5244),MONTH(B5244),1)</f>
        <v>46113</v>
      </c>
      <c r="H5244" s="24" t="str">
        <f aca="false">INDEX(Customers!$B$2:$B$601,MATCH(C5244,Customers!$A$2:$A$601,0))</f>
        <v>Nairobi</v>
      </c>
      <c r="I5244" s="43" t="n">
        <f aca="false">ROUND(MIN(INDEX(Assumptions!$D$13:$D$18,MATCH(E5244,Assumptions!$A$13:$A$18,0)),MAX(INDEX(Assumptions!$C$13:$C$18,MATCH(E5244,Assumptions!$A$13:$A$18,0)),INDEX(Assumptions!$B$13:$B$18,MATCH(E5244,Assumptions!$A$13:$A$18,0))*F5244)),2)</f>
        <v>0</v>
      </c>
    </row>
    <row r="5245" customFormat="false" ht="15" hidden="false" customHeight="false" outlineLevel="0" collapsed="false">
      <c r="A5245" s="24" t="s">
        <v>6068</v>
      </c>
      <c r="B5245" s="39" t="n">
        <v>46137</v>
      </c>
      <c r="C5245" s="24" t="s">
        <v>670</v>
      </c>
      <c r="D5245" s="24" t="s">
        <v>826</v>
      </c>
      <c r="E5245" s="24" t="s">
        <v>103</v>
      </c>
      <c r="F5245" s="38" t="n">
        <v>1100</v>
      </c>
      <c r="G5245" s="42" t="n">
        <f aca="false">DATE(YEAR(B5245),MONTH(B5245),1)</f>
        <v>46113</v>
      </c>
      <c r="H5245" s="24" t="str">
        <f aca="false">INDEX(Customers!$B$2:$B$601,MATCH(C5245,Customers!$A$2:$A$601,0))</f>
        <v>Rift Valley</v>
      </c>
      <c r="I5245" s="43" t="n">
        <f aca="false">ROUND(MIN(INDEX(Assumptions!$D$13:$D$18,MATCH(E5245,Assumptions!$A$13:$A$18,0)),MAX(INDEX(Assumptions!$C$13:$C$18,MATCH(E5245,Assumptions!$A$13:$A$18,0)),INDEX(Assumptions!$B$13:$B$18,MATCH(E5245,Assumptions!$A$13:$A$18,0))*F5245)),2)</f>
        <v>11</v>
      </c>
    </row>
    <row r="5246" customFormat="false" ht="15" hidden="false" customHeight="false" outlineLevel="0" collapsed="false">
      <c r="A5246" s="24" t="s">
        <v>6069</v>
      </c>
      <c r="B5246" s="39" t="n">
        <v>46137</v>
      </c>
      <c r="C5246" s="24" t="s">
        <v>690</v>
      </c>
      <c r="D5246" s="24" t="s">
        <v>826</v>
      </c>
      <c r="E5246" s="24" t="s">
        <v>109</v>
      </c>
      <c r="F5246" s="38" t="n">
        <v>3480</v>
      </c>
      <c r="G5246" s="42" t="n">
        <f aca="false">DATE(YEAR(B5246),MONTH(B5246),1)</f>
        <v>46113</v>
      </c>
      <c r="H5246" s="24" t="str">
        <f aca="false">INDEX(Customers!$B$2:$B$601,MATCH(C5246,Customers!$A$2:$A$601,0))</f>
        <v>Central</v>
      </c>
      <c r="I5246" s="43" t="n">
        <f aca="false">ROUND(MIN(INDEX(Assumptions!$D$13:$D$18,MATCH(E5246,Assumptions!$A$13:$A$18,0)),MAX(INDEX(Assumptions!$C$13:$C$18,MATCH(E5246,Assumptions!$A$13:$A$18,0)),INDEX(Assumptions!$B$13:$B$18,MATCH(E5246,Assumptions!$A$13:$A$18,0))*F5246)),2)</f>
        <v>13.92</v>
      </c>
    </row>
    <row r="5247" customFormat="false" ht="15" hidden="false" customHeight="false" outlineLevel="0" collapsed="false">
      <c r="A5247" s="24" t="s">
        <v>6070</v>
      </c>
      <c r="B5247" s="39" t="n">
        <v>46137</v>
      </c>
      <c r="C5247" s="24" t="s">
        <v>693</v>
      </c>
      <c r="D5247" s="24" t="s">
        <v>826</v>
      </c>
      <c r="E5247" s="24" t="s">
        <v>113</v>
      </c>
      <c r="F5247" s="38" t="n">
        <v>2000</v>
      </c>
      <c r="G5247" s="42" t="n">
        <f aca="false">DATE(YEAR(B5247),MONTH(B5247),1)</f>
        <v>46113</v>
      </c>
      <c r="H5247" s="24" t="str">
        <f aca="false">INDEX(Customers!$B$2:$B$601,MATCH(C5247,Customers!$A$2:$A$601,0))</f>
        <v>Nairobi</v>
      </c>
      <c r="I5247" s="43" t="n">
        <f aca="false">ROUND(MIN(INDEX(Assumptions!$D$13:$D$18,MATCH(E5247,Assumptions!$A$13:$A$18,0)),MAX(INDEX(Assumptions!$C$13:$C$18,MATCH(E5247,Assumptions!$A$13:$A$18,0)),INDEX(Assumptions!$B$13:$B$18,MATCH(E5247,Assumptions!$A$13:$A$18,0))*F5247)),2)</f>
        <v>100</v>
      </c>
    </row>
    <row r="5248" customFormat="false" ht="15" hidden="false" customHeight="false" outlineLevel="0" collapsed="false">
      <c r="A5248" s="24" t="s">
        <v>6071</v>
      </c>
      <c r="B5248" s="39" t="n">
        <v>46137</v>
      </c>
      <c r="C5248" s="24" t="s">
        <v>711</v>
      </c>
      <c r="D5248" s="24" t="s">
        <v>826</v>
      </c>
      <c r="E5248" s="24" t="s">
        <v>109</v>
      </c>
      <c r="F5248" s="38" t="n">
        <v>4420</v>
      </c>
      <c r="G5248" s="42" t="n">
        <f aca="false">DATE(YEAR(B5248),MONTH(B5248),1)</f>
        <v>46113</v>
      </c>
      <c r="H5248" s="24" t="str">
        <f aca="false">INDEX(Customers!$B$2:$B$601,MATCH(C5248,Customers!$A$2:$A$601,0))</f>
        <v>Rift Valley</v>
      </c>
      <c r="I5248" s="43" t="n">
        <f aca="false">ROUND(MIN(INDEX(Assumptions!$D$13:$D$18,MATCH(E5248,Assumptions!$A$13:$A$18,0)),MAX(INDEX(Assumptions!$C$13:$C$18,MATCH(E5248,Assumptions!$A$13:$A$18,0)),INDEX(Assumptions!$B$13:$B$18,MATCH(E5248,Assumptions!$A$13:$A$18,0))*F5248)),2)</f>
        <v>17.68</v>
      </c>
    </row>
    <row r="5249" customFormat="false" ht="15" hidden="false" customHeight="false" outlineLevel="0" collapsed="false">
      <c r="A5249" s="24" t="s">
        <v>6072</v>
      </c>
      <c r="B5249" s="39" t="n">
        <v>46137</v>
      </c>
      <c r="C5249" s="24" t="s">
        <v>718</v>
      </c>
      <c r="D5249" s="24" t="s">
        <v>826</v>
      </c>
      <c r="E5249" s="24" t="s">
        <v>103</v>
      </c>
      <c r="F5249" s="38" t="n">
        <v>5680</v>
      </c>
      <c r="G5249" s="42" t="n">
        <f aca="false">DATE(YEAR(B5249),MONTH(B5249),1)</f>
        <v>46113</v>
      </c>
      <c r="H5249" s="24" t="str">
        <f aca="false">INDEX(Customers!$B$2:$B$601,MATCH(C5249,Customers!$A$2:$A$601,0))</f>
        <v>Central</v>
      </c>
      <c r="I5249" s="43" t="n">
        <f aca="false">ROUND(MIN(INDEX(Assumptions!$D$13:$D$18,MATCH(E5249,Assumptions!$A$13:$A$18,0)),MAX(INDEX(Assumptions!$C$13:$C$18,MATCH(E5249,Assumptions!$A$13:$A$18,0)),INDEX(Assumptions!$B$13:$B$18,MATCH(E5249,Assumptions!$A$13:$A$18,0))*F5249)),2)</f>
        <v>56.8</v>
      </c>
    </row>
    <row r="5250" customFormat="false" ht="15" hidden="false" customHeight="false" outlineLevel="0" collapsed="false">
      <c r="A5250" s="24" t="s">
        <v>6073</v>
      </c>
      <c r="B5250" s="39" t="n">
        <v>46137</v>
      </c>
      <c r="C5250" s="24" t="s">
        <v>723</v>
      </c>
      <c r="D5250" s="24" t="s">
        <v>206</v>
      </c>
      <c r="E5250" s="24" t="s">
        <v>107</v>
      </c>
      <c r="F5250" s="38" t="n">
        <v>23040</v>
      </c>
      <c r="G5250" s="42" t="n">
        <f aca="false">DATE(YEAR(B5250),MONTH(B5250),1)</f>
        <v>46113</v>
      </c>
      <c r="H5250" s="24" t="str">
        <f aca="false">INDEX(Customers!$B$2:$B$601,MATCH(C5250,Customers!$A$2:$A$601,0))</f>
        <v>Eastern</v>
      </c>
      <c r="I5250" s="43" t="n">
        <f aca="false">ROUND(MIN(INDEX(Assumptions!$D$13:$D$18,MATCH(E5250,Assumptions!$A$13:$A$18,0)),MAX(INDEX(Assumptions!$C$13:$C$18,MATCH(E5250,Assumptions!$A$13:$A$18,0)),INDEX(Assumptions!$B$13:$B$18,MATCH(E5250,Assumptions!$A$13:$A$18,0))*F5250)),2)</f>
        <v>0</v>
      </c>
    </row>
    <row r="5251" customFormat="false" ht="15" hidden="false" customHeight="false" outlineLevel="0" collapsed="false">
      <c r="A5251" s="24" t="s">
        <v>6074</v>
      </c>
      <c r="B5251" s="39" t="n">
        <v>46137</v>
      </c>
      <c r="C5251" s="24" t="s">
        <v>724</v>
      </c>
      <c r="D5251" s="24" t="s">
        <v>826</v>
      </c>
      <c r="E5251" s="24" t="s">
        <v>109</v>
      </c>
      <c r="F5251" s="38" t="n">
        <v>16040</v>
      </c>
      <c r="G5251" s="42" t="n">
        <f aca="false">DATE(YEAR(B5251),MONTH(B5251),1)</f>
        <v>46113</v>
      </c>
      <c r="H5251" s="24" t="str">
        <f aca="false">INDEX(Customers!$B$2:$B$601,MATCH(C5251,Customers!$A$2:$A$601,0))</f>
        <v>Central</v>
      </c>
      <c r="I5251" s="43" t="n">
        <f aca="false">ROUND(MIN(INDEX(Assumptions!$D$13:$D$18,MATCH(E5251,Assumptions!$A$13:$A$18,0)),MAX(INDEX(Assumptions!$C$13:$C$18,MATCH(E5251,Assumptions!$A$13:$A$18,0)),INDEX(Assumptions!$B$13:$B$18,MATCH(E5251,Assumptions!$A$13:$A$18,0))*F5251)),2)</f>
        <v>40</v>
      </c>
    </row>
    <row r="5252" customFormat="false" ht="15" hidden="false" customHeight="false" outlineLevel="0" collapsed="false">
      <c r="A5252" s="24" t="s">
        <v>6075</v>
      </c>
      <c r="B5252" s="39" t="n">
        <v>46137</v>
      </c>
      <c r="C5252" s="24" t="s">
        <v>724</v>
      </c>
      <c r="D5252" s="24" t="s">
        <v>826</v>
      </c>
      <c r="E5252" s="24" t="s">
        <v>109</v>
      </c>
      <c r="F5252" s="38" t="n">
        <v>2350</v>
      </c>
      <c r="G5252" s="42" t="n">
        <f aca="false">DATE(YEAR(B5252),MONTH(B5252),1)</f>
        <v>46113</v>
      </c>
      <c r="H5252" s="24" t="str">
        <f aca="false">INDEX(Customers!$B$2:$B$601,MATCH(C5252,Customers!$A$2:$A$601,0))</f>
        <v>Central</v>
      </c>
      <c r="I5252" s="43" t="n">
        <f aca="false">ROUND(MIN(INDEX(Assumptions!$D$13:$D$18,MATCH(E5252,Assumptions!$A$13:$A$18,0)),MAX(INDEX(Assumptions!$C$13:$C$18,MATCH(E5252,Assumptions!$A$13:$A$18,0)),INDEX(Assumptions!$B$13:$B$18,MATCH(E5252,Assumptions!$A$13:$A$18,0))*F5252)),2)</f>
        <v>9.4</v>
      </c>
    </row>
    <row r="5253" customFormat="false" ht="15" hidden="false" customHeight="false" outlineLevel="0" collapsed="false">
      <c r="A5253" s="24" t="s">
        <v>6076</v>
      </c>
      <c r="B5253" s="39" t="n">
        <v>46137</v>
      </c>
      <c r="C5253" s="24" t="s">
        <v>725</v>
      </c>
      <c r="D5253" s="24" t="s">
        <v>826</v>
      </c>
      <c r="E5253" s="24" t="s">
        <v>109</v>
      </c>
      <c r="F5253" s="38" t="n">
        <v>24700</v>
      </c>
      <c r="G5253" s="42" t="n">
        <f aca="false">DATE(YEAR(B5253),MONTH(B5253),1)</f>
        <v>46113</v>
      </c>
      <c r="H5253" s="24" t="str">
        <f aca="false">INDEX(Customers!$B$2:$B$601,MATCH(C5253,Customers!$A$2:$A$601,0))</f>
        <v>Nairobi</v>
      </c>
      <c r="I5253" s="43" t="n">
        <f aca="false">ROUND(MIN(INDEX(Assumptions!$D$13:$D$18,MATCH(E5253,Assumptions!$A$13:$A$18,0)),MAX(INDEX(Assumptions!$C$13:$C$18,MATCH(E5253,Assumptions!$A$13:$A$18,0)),INDEX(Assumptions!$B$13:$B$18,MATCH(E5253,Assumptions!$A$13:$A$18,0))*F5253)),2)</f>
        <v>40</v>
      </c>
    </row>
    <row r="5254" customFormat="false" ht="15" hidden="false" customHeight="false" outlineLevel="0" collapsed="false">
      <c r="A5254" s="24" t="s">
        <v>6077</v>
      </c>
      <c r="B5254" s="39" t="n">
        <v>46137</v>
      </c>
      <c r="C5254" s="24" t="s">
        <v>755</v>
      </c>
      <c r="D5254" s="24" t="s">
        <v>826</v>
      </c>
      <c r="E5254" s="24" t="s">
        <v>109</v>
      </c>
      <c r="F5254" s="38" t="n">
        <v>10120</v>
      </c>
      <c r="G5254" s="42" t="n">
        <f aca="false">DATE(YEAR(B5254),MONTH(B5254),1)</f>
        <v>46113</v>
      </c>
      <c r="H5254" s="24" t="str">
        <f aca="false">INDEX(Customers!$B$2:$B$601,MATCH(C5254,Customers!$A$2:$A$601,0))</f>
        <v>Western</v>
      </c>
      <c r="I5254" s="43" t="n">
        <f aca="false">ROUND(MIN(INDEX(Assumptions!$D$13:$D$18,MATCH(E5254,Assumptions!$A$13:$A$18,0)),MAX(INDEX(Assumptions!$C$13:$C$18,MATCH(E5254,Assumptions!$A$13:$A$18,0)),INDEX(Assumptions!$B$13:$B$18,MATCH(E5254,Assumptions!$A$13:$A$18,0))*F5254)),2)</f>
        <v>40</v>
      </c>
    </row>
    <row r="5255" customFormat="false" ht="15" hidden="false" customHeight="false" outlineLevel="0" collapsed="false">
      <c r="A5255" s="24" t="s">
        <v>6078</v>
      </c>
      <c r="B5255" s="39" t="n">
        <v>46137</v>
      </c>
      <c r="C5255" s="24" t="s">
        <v>768</v>
      </c>
      <c r="D5255" s="24" t="s">
        <v>165</v>
      </c>
      <c r="E5255" s="24" t="s">
        <v>107</v>
      </c>
      <c r="F5255" s="38" t="n">
        <v>7000</v>
      </c>
      <c r="G5255" s="42" t="n">
        <f aca="false">DATE(YEAR(B5255),MONTH(B5255),1)</f>
        <v>46113</v>
      </c>
      <c r="H5255" s="24" t="str">
        <f aca="false">INDEX(Customers!$B$2:$B$601,MATCH(C5255,Customers!$A$2:$A$601,0))</f>
        <v>Central</v>
      </c>
      <c r="I5255" s="43" t="n">
        <f aca="false">ROUND(MIN(INDEX(Assumptions!$D$13:$D$18,MATCH(E5255,Assumptions!$A$13:$A$18,0)),MAX(INDEX(Assumptions!$C$13:$C$18,MATCH(E5255,Assumptions!$A$13:$A$18,0)),INDEX(Assumptions!$B$13:$B$18,MATCH(E5255,Assumptions!$A$13:$A$18,0))*F5255)),2)</f>
        <v>0</v>
      </c>
    </row>
    <row r="5256" customFormat="false" ht="15" hidden="false" customHeight="false" outlineLevel="0" collapsed="false">
      <c r="A5256" s="24" t="s">
        <v>6079</v>
      </c>
      <c r="B5256" s="39" t="n">
        <v>46137</v>
      </c>
      <c r="C5256" s="24" t="s">
        <v>768</v>
      </c>
      <c r="D5256" s="24" t="s">
        <v>826</v>
      </c>
      <c r="E5256" s="24" t="s">
        <v>109</v>
      </c>
      <c r="F5256" s="38" t="n">
        <v>1810</v>
      </c>
      <c r="G5256" s="42" t="n">
        <f aca="false">DATE(YEAR(B5256),MONTH(B5256),1)</f>
        <v>46113</v>
      </c>
      <c r="H5256" s="24" t="str">
        <f aca="false">INDEX(Customers!$B$2:$B$601,MATCH(C5256,Customers!$A$2:$A$601,0))</f>
        <v>Central</v>
      </c>
      <c r="I5256" s="43" t="n">
        <f aca="false">ROUND(MIN(INDEX(Assumptions!$D$13:$D$18,MATCH(E5256,Assumptions!$A$13:$A$18,0)),MAX(INDEX(Assumptions!$C$13:$C$18,MATCH(E5256,Assumptions!$A$13:$A$18,0)),INDEX(Assumptions!$B$13:$B$18,MATCH(E5256,Assumptions!$A$13:$A$18,0))*F5256)),2)</f>
        <v>7.24</v>
      </c>
    </row>
    <row r="5257" customFormat="false" ht="15" hidden="false" customHeight="false" outlineLevel="0" collapsed="false">
      <c r="A5257" s="24" t="s">
        <v>6080</v>
      </c>
      <c r="B5257" s="39" t="n">
        <v>46137</v>
      </c>
      <c r="C5257" s="24" t="s">
        <v>771</v>
      </c>
      <c r="D5257" s="24" t="s">
        <v>826</v>
      </c>
      <c r="E5257" s="24" t="s">
        <v>109</v>
      </c>
      <c r="F5257" s="38" t="n">
        <v>1990</v>
      </c>
      <c r="G5257" s="42" t="n">
        <f aca="false">DATE(YEAR(B5257),MONTH(B5257),1)</f>
        <v>46113</v>
      </c>
      <c r="H5257" s="24" t="str">
        <f aca="false">INDEX(Customers!$B$2:$B$601,MATCH(C5257,Customers!$A$2:$A$601,0))</f>
        <v>Eastern</v>
      </c>
      <c r="I5257" s="43" t="n">
        <f aca="false">ROUND(MIN(INDEX(Assumptions!$D$13:$D$18,MATCH(E5257,Assumptions!$A$13:$A$18,0)),MAX(INDEX(Assumptions!$C$13:$C$18,MATCH(E5257,Assumptions!$A$13:$A$18,0)),INDEX(Assumptions!$B$13:$B$18,MATCH(E5257,Assumptions!$A$13:$A$18,0))*F5257)),2)</f>
        <v>7.96</v>
      </c>
    </row>
    <row r="5258" customFormat="false" ht="15" hidden="false" customHeight="false" outlineLevel="0" collapsed="false">
      <c r="A5258" s="24" t="s">
        <v>6081</v>
      </c>
      <c r="B5258" s="39" t="n">
        <v>46137</v>
      </c>
      <c r="C5258" s="24" t="s">
        <v>780</v>
      </c>
      <c r="D5258" s="24" t="s">
        <v>826</v>
      </c>
      <c r="E5258" s="24" t="s">
        <v>111</v>
      </c>
      <c r="F5258" s="38" t="n">
        <v>500</v>
      </c>
      <c r="G5258" s="42" t="n">
        <f aca="false">DATE(YEAR(B5258),MONTH(B5258),1)</f>
        <v>46113</v>
      </c>
      <c r="H5258" s="24" t="str">
        <f aca="false">INDEX(Customers!$B$2:$B$601,MATCH(C5258,Customers!$A$2:$A$601,0))</f>
        <v>Rift Valley</v>
      </c>
      <c r="I5258" s="43" t="n">
        <f aca="false">ROUND(MIN(INDEX(Assumptions!$D$13:$D$18,MATCH(E5258,Assumptions!$A$13:$A$18,0)),MAX(INDEX(Assumptions!$C$13:$C$18,MATCH(E5258,Assumptions!$A$13:$A$18,0)),INDEX(Assumptions!$B$13:$B$18,MATCH(E5258,Assumptions!$A$13:$A$18,0))*F5258)),2)</f>
        <v>20</v>
      </c>
    </row>
    <row r="5259" customFormat="false" ht="15" hidden="false" customHeight="false" outlineLevel="0" collapsed="false">
      <c r="A5259" s="24" t="s">
        <v>6082</v>
      </c>
      <c r="B5259" s="39" t="n">
        <v>46137</v>
      </c>
      <c r="C5259" s="24" t="s">
        <v>790</v>
      </c>
      <c r="D5259" s="24" t="s">
        <v>206</v>
      </c>
      <c r="E5259" s="24" t="s">
        <v>105</v>
      </c>
      <c r="F5259" s="38" t="n">
        <v>5630</v>
      </c>
      <c r="G5259" s="42" t="n">
        <f aca="false">DATE(YEAR(B5259),MONTH(B5259),1)</f>
        <v>46113</v>
      </c>
      <c r="H5259" s="24" t="str">
        <f aca="false">INDEX(Customers!$B$2:$B$601,MATCH(C5259,Customers!$A$2:$A$601,0))</f>
        <v>Eastern</v>
      </c>
      <c r="I5259" s="43" t="n">
        <f aca="false">ROUND(MIN(INDEX(Assumptions!$D$13:$D$18,MATCH(E5259,Assumptions!$A$13:$A$18,0)),MAX(INDEX(Assumptions!$C$13:$C$18,MATCH(E5259,Assumptions!$A$13:$A$18,0)),INDEX(Assumptions!$B$13:$B$18,MATCH(E5259,Assumptions!$A$13:$A$18,0))*F5259)),2)</f>
        <v>84.45</v>
      </c>
    </row>
    <row r="5260" customFormat="false" ht="15" hidden="false" customHeight="false" outlineLevel="0" collapsed="false">
      <c r="A5260" s="24" t="s">
        <v>6083</v>
      </c>
      <c r="B5260" s="39" t="n">
        <v>46137</v>
      </c>
      <c r="C5260" s="24" t="s">
        <v>808</v>
      </c>
      <c r="D5260" s="24" t="s">
        <v>826</v>
      </c>
      <c r="E5260" s="24" t="s">
        <v>109</v>
      </c>
      <c r="F5260" s="38" t="n">
        <v>12170</v>
      </c>
      <c r="G5260" s="42" t="n">
        <f aca="false">DATE(YEAR(B5260),MONTH(B5260),1)</f>
        <v>46113</v>
      </c>
      <c r="H5260" s="24" t="str">
        <f aca="false">INDEX(Customers!$B$2:$B$601,MATCH(C5260,Customers!$A$2:$A$601,0))</f>
        <v>Western</v>
      </c>
      <c r="I5260" s="43" t="n">
        <f aca="false">ROUND(MIN(INDEX(Assumptions!$D$13:$D$18,MATCH(E5260,Assumptions!$A$13:$A$18,0)),MAX(INDEX(Assumptions!$C$13:$C$18,MATCH(E5260,Assumptions!$A$13:$A$18,0)),INDEX(Assumptions!$B$13:$B$18,MATCH(E5260,Assumptions!$A$13:$A$18,0))*F5260)),2)</f>
        <v>40</v>
      </c>
    </row>
    <row r="5261" customFormat="false" ht="15" hidden="false" customHeight="false" outlineLevel="0" collapsed="false">
      <c r="A5261" s="24" t="s">
        <v>6084</v>
      </c>
      <c r="B5261" s="39" t="n">
        <v>46137</v>
      </c>
      <c r="C5261" s="24" t="s">
        <v>811</v>
      </c>
      <c r="D5261" s="24" t="s">
        <v>826</v>
      </c>
      <c r="E5261" s="24" t="s">
        <v>103</v>
      </c>
      <c r="F5261" s="38" t="n">
        <v>6450</v>
      </c>
      <c r="G5261" s="42" t="n">
        <f aca="false">DATE(YEAR(B5261),MONTH(B5261),1)</f>
        <v>46113</v>
      </c>
      <c r="H5261" s="24" t="str">
        <f aca="false">INDEX(Customers!$B$2:$B$601,MATCH(C5261,Customers!$A$2:$A$601,0))</f>
        <v>Rift Valley</v>
      </c>
      <c r="I5261" s="43" t="n">
        <f aca="false">ROUND(MIN(INDEX(Assumptions!$D$13:$D$18,MATCH(E5261,Assumptions!$A$13:$A$18,0)),MAX(INDEX(Assumptions!$C$13:$C$18,MATCH(E5261,Assumptions!$A$13:$A$18,0)),INDEX(Assumptions!$B$13:$B$18,MATCH(E5261,Assumptions!$A$13:$A$18,0))*F5261)),2)</f>
        <v>64.5</v>
      </c>
    </row>
    <row r="5262" customFormat="false" ht="15" hidden="false" customHeight="false" outlineLevel="0" collapsed="false">
      <c r="A5262" s="24" t="s">
        <v>6085</v>
      </c>
      <c r="B5262" s="39" t="n">
        <v>46137</v>
      </c>
      <c r="C5262" s="24" t="s">
        <v>817</v>
      </c>
      <c r="D5262" s="24" t="s">
        <v>200</v>
      </c>
      <c r="E5262" s="24" t="s">
        <v>107</v>
      </c>
      <c r="F5262" s="38" t="n">
        <v>1680</v>
      </c>
      <c r="G5262" s="42" t="n">
        <f aca="false">DATE(YEAR(B5262),MONTH(B5262),1)</f>
        <v>46113</v>
      </c>
      <c r="H5262" s="24" t="str">
        <f aca="false">INDEX(Customers!$B$2:$B$601,MATCH(C5262,Customers!$A$2:$A$601,0))</f>
        <v>Western</v>
      </c>
      <c r="I5262" s="43" t="n">
        <f aca="false">ROUND(MIN(INDEX(Assumptions!$D$13:$D$18,MATCH(E5262,Assumptions!$A$13:$A$18,0)),MAX(INDEX(Assumptions!$C$13:$C$18,MATCH(E5262,Assumptions!$A$13:$A$18,0)),INDEX(Assumptions!$B$13:$B$18,MATCH(E5262,Assumptions!$A$13:$A$18,0))*F5262)),2)</f>
        <v>0</v>
      </c>
    </row>
    <row r="5263" customFormat="false" ht="15" hidden="false" customHeight="false" outlineLevel="0" collapsed="false">
      <c r="A5263" s="24" t="s">
        <v>6086</v>
      </c>
      <c r="B5263" s="39" t="n">
        <v>46138</v>
      </c>
      <c r="C5263" s="24" t="s">
        <v>224</v>
      </c>
      <c r="D5263" s="24" t="s">
        <v>826</v>
      </c>
      <c r="E5263" s="24" t="s">
        <v>103</v>
      </c>
      <c r="F5263" s="38" t="n">
        <v>520</v>
      </c>
      <c r="G5263" s="42" t="n">
        <f aca="false">DATE(YEAR(B5263),MONTH(B5263),1)</f>
        <v>46113</v>
      </c>
      <c r="H5263" s="24" t="str">
        <f aca="false">INDEX(Customers!$B$2:$B$601,MATCH(C5263,Customers!$A$2:$A$601,0))</f>
        <v>Western</v>
      </c>
      <c r="I5263" s="43" t="n">
        <f aca="false">ROUND(MIN(INDEX(Assumptions!$D$13:$D$18,MATCH(E5263,Assumptions!$A$13:$A$18,0)),MAX(INDEX(Assumptions!$C$13:$C$18,MATCH(E5263,Assumptions!$A$13:$A$18,0)),INDEX(Assumptions!$B$13:$B$18,MATCH(E5263,Assumptions!$A$13:$A$18,0))*F5263)),2)</f>
        <v>5.2</v>
      </c>
    </row>
    <row r="5264" customFormat="false" ht="15" hidden="false" customHeight="false" outlineLevel="0" collapsed="false">
      <c r="A5264" s="24" t="s">
        <v>6087</v>
      </c>
      <c r="B5264" s="39" t="n">
        <v>46138</v>
      </c>
      <c r="C5264" s="24" t="s">
        <v>243</v>
      </c>
      <c r="D5264" s="24" t="s">
        <v>826</v>
      </c>
      <c r="E5264" s="24" t="s">
        <v>113</v>
      </c>
      <c r="F5264" s="38" t="n">
        <v>1000</v>
      </c>
      <c r="G5264" s="42" t="n">
        <f aca="false">DATE(YEAR(B5264),MONTH(B5264),1)</f>
        <v>46113</v>
      </c>
      <c r="H5264" s="24" t="str">
        <f aca="false">INDEX(Customers!$B$2:$B$601,MATCH(C5264,Customers!$A$2:$A$601,0))</f>
        <v>Coast</v>
      </c>
      <c r="I5264" s="43" t="n">
        <f aca="false">ROUND(MIN(INDEX(Assumptions!$D$13:$D$18,MATCH(E5264,Assumptions!$A$13:$A$18,0)),MAX(INDEX(Assumptions!$C$13:$C$18,MATCH(E5264,Assumptions!$A$13:$A$18,0)),INDEX(Assumptions!$B$13:$B$18,MATCH(E5264,Assumptions!$A$13:$A$18,0))*F5264)),2)</f>
        <v>50</v>
      </c>
    </row>
    <row r="5265" customFormat="false" ht="15" hidden="false" customHeight="false" outlineLevel="0" collapsed="false">
      <c r="A5265" s="24" t="s">
        <v>6088</v>
      </c>
      <c r="B5265" s="39" t="n">
        <v>46138</v>
      </c>
      <c r="C5265" s="24" t="s">
        <v>280</v>
      </c>
      <c r="D5265" s="24" t="s">
        <v>193</v>
      </c>
      <c r="E5265" s="24" t="s">
        <v>105</v>
      </c>
      <c r="F5265" s="38" t="n">
        <v>3150</v>
      </c>
      <c r="G5265" s="42" t="n">
        <f aca="false">DATE(YEAR(B5265),MONTH(B5265),1)</f>
        <v>46113</v>
      </c>
      <c r="H5265" s="24" t="str">
        <f aca="false">INDEX(Customers!$B$2:$B$601,MATCH(C5265,Customers!$A$2:$A$601,0))</f>
        <v>Western</v>
      </c>
      <c r="I5265" s="43" t="n">
        <f aca="false">ROUND(MIN(INDEX(Assumptions!$D$13:$D$18,MATCH(E5265,Assumptions!$A$13:$A$18,0)),MAX(INDEX(Assumptions!$C$13:$C$18,MATCH(E5265,Assumptions!$A$13:$A$18,0)),INDEX(Assumptions!$B$13:$B$18,MATCH(E5265,Assumptions!$A$13:$A$18,0))*F5265)),2)</f>
        <v>47.25</v>
      </c>
    </row>
    <row r="5266" customFormat="false" ht="15" hidden="false" customHeight="false" outlineLevel="0" collapsed="false">
      <c r="A5266" s="24" t="s">
        <v>6089</v>
      </c>
      <c r="B5266" s="39" t="n">
        <v>46138</v>
      </c>
      <c r="C5266" s="24" t="s">
        <v>284</v>
      </c>
      <c r="D5266" s="24" t="s">
        <v>826</v>
      </c>
      <c r="E5266" s="24" t="s">
        <v>103</v>
      </c>
      <c r="F5266" s="38" t="n">
        <v>810</v>
      </c>
      <c r="G5266" s="42" t="n">
        <f aca="false">DATE(YEAR(B5266),MONTH(B5266),1)</f>
        <v>46113</v>
      </c>
      <c r="H5266" s="24" t="str">
        <f aca="false">INDEX(Customers!$B$2:$B$601,MATCH(C5266,Customers!$A$2:$A$601,0))</f>
        <v>Nairobi</v>
      </c>
      <c r="I5266" s="43" t="n">
        <f aca="false">ROUND(MIN(INDEX(Assumptions!$D$13:$D$18,MATCH(E5266,Assumptions!$A$13:$A$18,0)),MAX(INDEX(Assumptions!$C$13:$C$18,MATCH(E5266,Assumptions!$A$13:$A$18,0)),INDEX(Assumptions!$B$13:$B$18,MATCH(E5266,Assumptions!$A$13:$A$18,0))*F5266)),2)</f>
        <v>8.1</v>
      </c>
    </row>
    <row r="5267" customFormat="false" ht="15" hidden="false" customHeight="false" outlineLevel="0" collapsed="false">
      <c r="A5267" s="24" t="s">
        <v>6090</v>
      </c>
      <c r="B5267" s="39" t="n">
        <v>46138</v>
      </c>
      <c r="C5267" s="24" t="s">
        <v>285</v>
      </c>
      <c r="D5267" s="24" t="s">
        <v>204</v>
      </c>
      <c r="E5267" s="24" t="s">
        <v>107</v>
      </c>
      <c r="F5267" s="38" t="n">
        <v>106140</v>
      </c>
      <c r="G5267" s="42" t="n">
        <f aca="false">DATE(YEAR(B5267),MONTH(B5267),1)</f>
        <v>46113</v>
      </c>
      <c r="H5267" s="24" t="str">
        <f aca="false">INDEX(Customers!$B$2:$B$601,MATCH(C5267,Customers!$A$2:$A$601,0))</f>
        <v>Eastern</v>
      </c>
      <c r="I5267" s="43" t="n">
        <f aca="false">ROUND(MIN(INDEX(Assumptions!$D$13:$D$18,MATCH(E5267,Assumptions!$A$13:$A$18,0)),MAX(INDEX(Assumptions!$C$13:$C$18,MATCH(E5267,Assumptions!$A$13:$A$18,0)),INDEX(Assumptions!$B$13:$B$18,MATCH(E5267,Assumptions!$A$13:$A$18,0))*F5267)),2)</f>
        <v>0</v>
      </c>
    </row>
    <row r="5268" customFormat="false" ht="15" hidden="false" customHeight="false" outlineLevel="0" collapsed="false">
      <c r="A5268" s="24" t="s">
        <v>6091</v>
      </c>
      <c r="B5268" s="39" t="n">
        <v>46138</v>
      </c>
      <c r="C5268" s="24" t="s">
        <v>297</v>
      </c>
      <c r="D5268" s="24" t="s">
        <v>826</v>
      </c>
      <c r="E5268" s="24" t="s">
        <v>103</v>
      </c>
      <c r="F5268" s="38" t="n">
        <v>300</v>
      </c>
      <c r="G5268" s="42" t="n">
        <f aca="false">DATE(YEAR(B5268),MONTH(B5268),1)</f>
        <v>46113</v>
      </c>
      <c r="H5268" s="24" t="str">
        <f aca="false">INDEX(Customers!$B$2:$B$601,MATCH(C5268,Customers!$A$2:$A$601,0))</f>
        <v>Nairobi</v>
      </c>
      <c r="I5268" s="43" t="n">
        <f aca="false">ROUND(MIN(INDEX(Assumptions!$D$13:$D$18,MATCH(E5268,Assumptions!$A$13:$A$18,0)),MAX(INDEX(Assumptions!$C$13:$C$18,MATCH(E5268,Assumptions!$A$13:$A$18,0)),INDEX(Assumptions!$B$13:$B$18,MATCH(E5268,Assumptions!$A$13:$A$18,0))*F5268)),2)</f>
        <v>5</v>
      </c>
    </row>
    <row r="5269" customFormat="false" ht="15" hidden="false" customHeight="false" outlineLevel="0" collapsed="false">
      <c r="A5269" s="24" t="s">
        <v>6092</v>
      </c>
      <c r="B5269" s="39" t="n">
        <v>46138</v>
      </c>
      <c r="C5269" s="24" t="s">
        <v>303</v>
      </c>
      <c r="D5269" s="24" t="s">
        <v>826</v>
      </c>
      <c r="E5269" s="24" t="s">
        <v>111</v>
      </c>
      <c r="F5269" s="38" t="n">
        <v>200</v>
      </c>
      <c r="G5269" s="42" t="n">
        <f aca="false">DATE(YEAR(B5269),MONTH(B5269),1)</f>
        <v>46113</v>
      </c>
      <c r="H5269" s="24" t="str">
        <f aca="false">INDEX(Customers!$B$2:$B$601,MATCH(C5269,Customers!$A$2:$A$601,0))</f>
        <v>Rift Valley</v>
      </c>
      <c r="I5269" s="43" t="n">
        <f aca="false">ROUND(MIN(INDEX(Assumptions!$D$13:$D$18,MATCH(E5269,Assumptions!$A$13:$A$18,0)),MAX(INDEX(Assumptions!$C$13:$C$18,MATCH(E5269,Assumptions!$A$13:$A$18,0)),INDEX(Assumptions!$B$13:$B$18,MATCH(E5269,Assumptions!$A$13:$A$18,0))*F5269)),2)</f>
        <v>8</v>
      </c>
    </row>
    <row r="5270" customFormat="false" ht="15" hidden="false" customHeight="false" outlineLevel="0" collapsed="false">
      <c r="A5270" s="24" t="s">
        <v>6093</v>
      </c>
      <c r="B5270" s="39" t="n">
        <v>46138</v>
      </c>
      <c r="C5270" s="24" t="s">
        <v>313</v>
      </c>
      <c r="D5270" s="24" t="s">
        <v>826</v>
      </c>
      <c r="E5270" s="24" t="s">
        <v>113</v>
      </c>
      <c r="F5270" s="38" t="n">
        <v>50</v>
      </c>
      <c r="G5270" s="42" t="n">
        <f aca="false">DATE(YEAR(B5270),MONTH(B5270),1)</f>
        <v>46113</v>
      </c>
      <c r="H5270" s="24" t="str">
        <f aca="false">INDEX(Customers!$B$2:$B$601,MATCH(C5270,Customers!$A$2:$A$601,0))</f>
        <v>Eastern</v>
      </c>
      <c r="I5270" s="43" t="n">
        <f aca="false">ROUND(MIN(INDEX(Assumptions!$D$13:$D$18,MATCH(E5270,Assumptions!$A$13:$A$18,0)),MAX(INDEX(Assumptions!$C$13:$C$18,MATCH(E5270,Assumptions!$A$13:$A$18,0)),INDEX(Assumptions!$B$13:$B$18,MATCH(E5270,Assumptions!$A$13:$A$18,0))*F5270)),2)</f>
        <v>2.5</v>
      </c>
    </row>
    <row r="5271" customFormat="false" ht="15" hidden="false" customHeight="false" outlineLevel="0" collapsed="false">
      <c r="A5271" s="24" t="s">
        <v>6094</v>
      </c>
      <c r="B5271" s="39" t="n">
        <v>46138</v>
      </c>
      <c r="C5271" s="24" t="s">
        <v>317</v>
      </c>
      <c r="D5271" s="24" t="s">
        <v>173</v>
      </c>
      <c r="E5271" s="24" t="s">
        <v>107</v>
      </c>
      <c r="F5271" s="38" t="n">
        <v>2330</v>
      </c>
      <c r="G5271" s="42" t="n">
        <f aca="false">DATE(YEAR(B5271),MONTH(B5271),1)</f>
        <v>46113</v>
      </c>
      <c r="H5271" s="24" t="str">
        <f aca="false">INDEX(Customers!$B$2:$B$601,MATCH(C5271,Customers!$A$2:$A$601,0))</f>
        <v>Rift Valley</v>
      </c>
      <c r="I5271" s="43" t="n">
        <f aca="false">ROUND(MIN(INDEX(Assumptions!$D$13:$D$18,MATCH(E5271,Assumptions!$A$13:$A$18,0)),MAX(INDEX(Assumptions!$C$13:$C$18,MATCH(E5271,Assumptions!$A$13:$A$18,0)),INDEX(Assumptions!$B$13:$B$18,MATCH(E5271,Assumptions!$A$13:$A$18,0))*F5271)),2)</f>
        <v>0</v>
      </c>
    </row>
    <row r="5272" customFormat="false" ht="15" hidden="false" customHeight="false" outlineLevel="0" collapsed="false">
      <c r="A5272" s="24" t="s">
        <v>6095</v>
      </c>
      <c r="B5272" s="39" t="n">
        <v>46138</v>
      </c>
      <c r="C5272" s="24" t="s">
        <v>341</v>
      </c>
      <c r="D5272" s="24" t="s">
        <v>189</v>
      </c>
      <c r="E5272" s="24" t="s">
        <v>105</v>
      </c>
      <c r="F5272" s="38" t="n">
        <v>1760</v>
      </c>
      <c r="G5272" s="42" t="n">
        <f aca="false">DATE(YEAR(B5272),MONTH(B5272),1)</f>
        <v>46113</v>
      </c>
      <c r="H5272" s="24" t="str">
        <f aca="false">INDEX(Customers!$B$2:$B$601,MATCH(C5272,Customers!$A$2:$A$601,0))</f>
        <v>Coast</v>
      </c>
      <c r="I5272" s="43" t="n">
        <f aca="false">ROUND(MIN(INDEX(Assumptions!$D$13:$D$18,MATCH(E5272,Assumptions!$A$13:$A$18,0)),MAX(INDEX(Assumptions!$C$13:$C$18,MATCH(E5272,Assumptions!$A$13:$A$18,0)),INDEX(Assumptions!$B$13:$B$18,MATCH(E5272,Assumptions!$A$13:$A$18,0))*F5272)),2)</f>
        <v>26.4</v>
      </c>
    </row>
    <row r="5273" customFormat="false" ht="15" hidden="false" customHeight="false" outlineLevel="0" collapsed="false">
      <c r="A5273" s="24" t="s">
        <v>6096</v>
      </c>
      <c r="B5273" s="39" t="n">
        <v>46138</v>
      </c>
      <c r="C5273" s="24" t="s">
        <v>375</v>
      </c>
      <c r="D5273" s="24" t="s">
        <v>826</v>
      </c>
      <c r="E5273" s="24" t="s">
        <v>113</v>
      </c>
      <c r="F5273" s="38" t="n">
        <v>99</v>
      </c>
      <c r="G5273" s="42" t="n">
        <f aca="false">DATE(YEAR(B5273),MONTH(B5273),1)</f>
        <v>46113</v>
      </c>
      <c r="H5273" s="24" t="str">
        <f aca="false">INDEX(Customers!$B$2:$B$601,MATCH(C5273,Customers!$A$2:$A$601,0))</f>
        <v>Coast</v>
      </c>
      <c r="I5273" s="43" t="n">
        <f aca="false">ROUND(MIN(INDEX(Assumptions!$D$13:$D$18,MATCH(E5273,Assumptions!$A$13:$A$18,0)),MAX(INDEX(Assumptions!$C$13:$C$18,MATCH(E5273,Assumptions!$A$13:$A$18,0)),INDEX(Assumptions!$B$13:$B$18,MATCH(E5273,Assumptions!$A$13:$A$18,0))*F5273)),2)</f>
        <v>4.95</v>
      </c>
    </row>
    <row r="5274" customFormat="false" ht="15" hidden="false" customHeight="false" outlineLevel="0" collapsed="false">
      <c r="A5274" s="24" t="s">
        <v>6097</v>
      </c>
      <c r="B5274" s="39" t="n">
        <v>46138</v>
      </c>
      <c r="C5274" s="24" t="s">
        <v>382</v>
      </c>
      <c r="D5274" s="24" t="s">
        <v>826</v>
      </c>
      <c r="E5274" s="24" t="s">
        <v>109</v>
      </c>
      <c r="F5274" s="38" t="n">
        <v>4030</v>
      </c>
      <c r="G5274" s="42" t="n">
        <f aca="false">DATE(YEAR(B5274),MONTH(B5274),1)</f>
        <v>46113</v>
      </c>
      <c r="H5274" s="24" t="str">
        <f aca="false">INDEX(Customers!$B$2:$B$601,MATCH(C5274,Customers!$A$2:$A$601,0))</f>
        <v>Central</v>
      </c>
      <c r="I5274" s="43" t="n">
        <f aca="false">ROUND(MIN(INDEX(Assumptions!$D$13:$D$18,MATCH(E5274,Assumptions!$A$13:$A$18,0)),MAX(INDEX(Assumptions!$C$13:$C$18,MATCH(E5274,Assumptions!$A$13:$A$18,0)),INDEX(Assumptions!$B$13:$B$18,MATCH(E5274,Assumptions!$A$13:$A$18,0))*F5274)),2)</f>
        <v>16.12</v>
      </c>
    </row>
    <row r="5275" customFormat="false" ht="15" hidden="false" customHeight="false" outlineLevel="0" collapsed="false">
      <c r="A5275" s="24" t="s">
        <v>6098</v>
      </c>
      <c r="B5275" s="39" t="n">
        <v>46138</v>
      </c>
      <c r="C5275" s="24" t="s">
        <v>382</v>
      </c>
      <c r="D5275" s="24" t="s">
        <v>826</v>
      </c>
      <c r="E5275" s="24" t="s">
        <v>103</v>
      </c>
      <c r="F5275" s="38" t="n">
        <v>4390</v>
      </c>
      <c r="G5275" s="42" t="n">
        <f aca="false">DATE(YEAR(B5275),MONTH(B5275),1)</f>
        <v>46113</v>
      </c>
      <c r="H5275" s="24" t="str">
        <f aca="false">INDEX(Customers!$B$2:$B$601,MATCH(C5275,Customers!$A$2:$A$601,0))</f>
        <v>Central</v>
      </c>
      <c r="I5275" s="43" t="n">
        <f aca="false">ROUND(MIN(INDEX(Assumptions!$D$13:$D$18,MATCH(E5275,Assumptions!$A$13:$A$18,0)),MAX(INDEX(Assumptions!$C$13:$C$18,MATCH(E5275,Assumptions!$A$13:$A$18,0)),INDEX(Assumptions!$B$13:$B$18,MATCH(E5275,Assumptions!$A$13:$A$18,0))*F5275)),2)</f>
        <v>43.9</v>
      </c>
    </row>
    <row r="5276" customFormat="false" ht="15" hidden="false" customHeight="false" outlineLevel="0" collapsed="false">
      <c r="A5276" s="24" t="s">
        <v>6099</v>
      </c>
      <c r="B5276" s="39" t="n">
        <v>46138</v>
      </c>
      <c r="C5276" s="24" t="s">
        <v>385</v>
      </c>
      <c r="D5276" s="24" t="s">
        <v>165</v>
      </c>
      <c r="E5276" s="24" t="s">
        <v>105</v>
      </c>
      <c r="F5276" s="38" t="n">
        <v>6890</v>
      </c>
      <c r="G5276" s="42" t="n">
        <f aca="false">DATE(YEAR(B5276),MONTH(B5276),1)</f>
        <v>46113</v>
      </c>
      <c r="H5276" s="24" t="str">
        <f aca="false">INDEX(Customers!$B$2:$B$601,MATCH(C5276,Customers!$A$2:$A$601,0))</f>
        <v>Central</v>
      </c>
      <c r="I5276" s="43" t="n">
        <f aca="false">ROUND(MIN(INDEX(Assumptions!$D$13:$D$18,MATCH(E5276,Assumptions!$A$13:$A$18,0)),MAX(INDEX(Assumptions!$C$13:$C$18,MATCH(E5276,Assumptions!$A$13:$A$18,0)),INDEX(Assumptions!$B$13:$B$18,MATCH(E5276,Assumptions!$A$13:$A$18,0))*F5276)),2)</f>
        <v>103.35</v>
      </c>
    </row>
    <row r="5277" customFormat="false" ht="15" hidden="false" customHeight="false" outlineLevel="0" collapsed="false">
      <c r="A5277" s="24" t="s">
        <v>6100</v>
      </c>
      <c r="B5277" s="39" t="n">
        <v>46138</v>
      </c>
      <c r="C5277" s="24" t="s">
        <v>397</v>
      </c>
      <c r="D5277" s="24" t="s">
        <v>196</v>
      </c>
      <c r="E5277" s="24" t="s">
        <v>105</v>
      </c>
      <c r="F5277" s="38" t="n">
        <v>5160</v>
      </c>
      <c r="G5277" s="42" t="n">
        <f aca="false">DATE(YEAR(B5277),MONTH(B5277),1)</f>
        <v>46113</v>
      </c>
      <c r="H5277" s="24" t="str">
        <f aca="false">INDEX(Customers!$B$2:$B$601,MATCH(C5277,Customers!$A$2:$A$601,0))</f>
        <v>Western</v>
      </c>
      <c r="I5277" s="43" t="n">
        <f aca="false">ROUND(MIN(INDEX(Assumptions!$D$13:$D$18,MATCH(E5277,Assumptions!$A$13:$A$18,0)),MAX(INDEX(Assumptions!$C$13:$C$18,MATCH(E5277,Assumptions!$A$13:$A$18,0)),INDEX(Assumptions!$B$13:$B$18,MATCH(E5277,Assumptions!$A$13:$A$18,0))*F5277)),2)</f>
        <v>77.4</v>
      </c>
    </row>
    <row r="5278" customFormat="false" ht="15" hidden="false" customHeight="false" outlineLevel="0" collapsed="false">
      <c r="A5278" s="24" t="s">
        <v>6101</v>
      </c>
      <c r="B5278" s="39" t="n">
        <v>46138</v>
      </c>
      <c r="C5278" s="24" t="s">
        <v>402</v>
      </c>
      <c r="D5278" s="24" t="s">
        <v>826</v>
      </c>
      <c r="E5278" s="24" t="s">
        <v>111</v>
      </c>
      <c r="F5278" s="38" t="n">
        <v>100</v>
      </c>
      <c r="G5278" s="42" t="n">
        <f aca="false">DATE(YEAR(B5278),MONTH(B5278),1)</f>
        <v>46113</v>
      </c>
      <c r="H5278" s="24" t="str">
        <f aca="false">INDEX(Customers!$B$2:$B$601,MATCH(C5278,Customers!$A$2:$A$601,0))</f>
        <v>Coast</v>
      </c>
      <c r="I5278" s="43" t="n">
        <f aca="false">ROUND(MIN(INDEX(Assumptions!$D$13:$D$18,MATCH(E5278,Assumptions!$A$13:$A$18,0)),MAX(INDEX(Assumptions!$C$13:$C$18,MATCH(E5278,Assumptions!$A$13:$A$18,0)),INDEX(Assumptions!$B$13:$B$18,MATCH(E5278,Assumptions!$A$13:$A$18,0))*F5278)),2)</f>
        <v>4</v>
      </c>
    </row>
    <row r="5279" customFormat="false" ht="15" hidden="false" customHeight="false" outlineLevel="0" collapsed="false">
      <c r="A5279" s="24" t="s">
        <v>6102</v>
      </c>
      <c r="B5279" s="39" t="n">
        <v>46138</v>
      </c>
      <c r="C5279" s="24" t="s">
        <v>402</v>
      </c>
      <c r="D5279" s="24" t="s">
        <v>183</v>
      </c>
      <c r="E5279" s="24" t="s">
        <v>107</v>
      </c>
      <c r="F5279" s="38" t="n">
        <v>15180</v>
      </c>
      <c r="G5279" s="42" t="n">
        <f aca="false">DATE(YEAR(B5279),MONTH(B5279),1)</f>
        <v>46113</v>
      </c>
      <c r="H5279" s="24" t="str">
        <f aca="false">INDEX(Customers!$B$2:$B$601,MATCH(C5279,Customers!$A$2:$A$601,0))</f>
        <v>Coast</v>
      </c>
      <c r="I5279" s="43" t="n">
        <f aca="false">ROUND(MIN(INDEX(Assumptions!$D$13:$D$18,MATCH(E5279,Assumptions!$A$13:$A$18,0)),MAX(INDEX(Assumptions!$C$13:$C$18,MATCH(E5279,Assumptions!$A$13:$A$18,0)),INDEX(Assumptions!$B$13:$B$18,MATCH(E5279,Assumptions!$A$13:$A$18,0))*F5279)),2)</f>
        <v>0</v>
      </c>
    </row>
    <row r="5280" customFormat="false" ht="15" hidden="false" customHeight="false" outlineLevel="0" collapsed="false">
      <c r="A5280" s="24" t="s">
        <v>6103</v>
      </c>
      <c r="B5280" s="39" t="n">
        <v>46138</v>
      </c>
      <c r="C5280" s="24" t="s">
        <v>403</v>
      </c>
      <c r="D5280" s="24" t="s">
        <v>826</v>
      </c>
      <c r="E5280" s="24" t="s">
        <v>113</v>
      </c>
      <c r="F5280" s="38" t="n">
        <v>250</v>
      </c>
      <c r="G5280" s="42" t="n">
        <f aca="false">DATE(YEAR(B5280),MONTH(B5280),1)</f>
        <v>46113</v>
      </c>
      <c r="H5280" s="24" t="str">
        <f aca="false">INDEX(Customers!$B$2:$B$601,MATCH(C5280,Customers!$A$2:$A$601,0))</f>
        <v>Western</v>
      </c>
      <c r="I5280" s="43" t="n">
        <f aca="false">ROUND(MIN(INDEX(Assumptions!$D$13:$D$18,MATCH(E5280,Assumptions!$A$13:$A$18,0)),MAX(INDEX(Assumptions!$C$13:$C$18,MATCH(E5280,Assumptions!$A$13:$A$18,0)),INDEX(Assumptions!$B$13:$B$18,MATCH(E5280,Assumptions!$A$13:$A$18,0))*F5280)),2)</f>
        <v>12.5</v>
      </c>
    </row>
    <row r="5281" customFormat="false" ht="15" hidden="false" customHeight="false" outlineLevel="0" collapsed="false">
      <c r="A5281" s="24" t="s">
        <v>6104</v>
      </c>
      <c r="B5281" s="39" t="n">
        <v>46138</v>
      </c>
      <c r="C5281" s="24" t="s">
        <v>412</v>
      </c>
      <c r="D5281" s="24" t="s">
        <v>826</v>
      </c>
      <c r="E5281" s="24" t="s">
        <v>103</v>
      </c>
      <c r="F5281" s="38" t="n">
        <v>1590</v>
      </c>
      <c r="G5281" s="42" t="n">
        <f aca="false">DATE(YEAR(B5281),MONTH(B5281),1)</f>
        <v>46113</v>
      </c>
      <c r="H5281" s="24" t="str">
        <f aca="false">INDEX(Customers!$B$2:$B$601,MATCH(C5281,Customers!$A$2:$A$601,0))</f>
        <v>Rift Valley</v>
      </c>
      <c r="I5281" s="43" t="n">
        <f aca="false">ROUND(MIN(INDEX(Assumptions!$D$13:$D$18,MATCH(E5281,Assumptions!$A$13:$A$18,0)),MAX(INDEX(Assumptions!$C$13:$C$18,MATCH(E5281,Assumptions!$A$13:$A$18,0)),INDEX(Assumptions!$B$13:$B$18,MATCH(E5281,Assumptions!$A$13:$A$18,0))*F5281)),2)</f>
        <v>15.9</v>
      </c>
    </row>
    <row r="5282" customFormat="false" ht="15" hidden="false" customHeight="false" outlineLevel="0" collapsed="false">
      <c r="A5282" s="24" t="s">
        <v>6105</v>
      </c>
      <c r="B5282" s="39" t="n">
        <v>46138</v>
      </c>
      <c r="C5282" s="24" t="s">
        <v>415</v>
      </c>
      <c r="D5282" s="24" t="s">
        <v>826</v>
      </c>
      <c r="E5282" s="24" t="s">
        <v>111</v>
      </c>
      <c r="F5282" s="38" t="n">
        <v>50</v>
      </c>
      <c r="G5282" s="42" t="n">
        <f aca="false">DATE(YEAR(B5282),MONTH(B5282),1)</f>
        <v>46113</v>
      </c>
      <c r="H5282" s="24" t="str">
        <f aca="false">INDEX(Customers!$B$2:$B$601,MATCH(C5282,Customers!$A$2:$A$601,0))</f>
        <v>Coast</v>
      </c>
      <c r="I5282" s="43" t="n">
        <f aca="false">ROUND(MIN(INDEX(Assumptions!$D$13:$D$18,MATCH(E5282,Assumptions!$A$13:$A$18,0)),MAX(INDEX(Assumptions!$C$13:$C$18,MATCH(E5282,Assumptions!$A$13:$A$18,0)),INDEX(Assumptions!$B$13:$B$18,MATCH(E5282,Assumptions!$A$13:$A$18,0))*F5282)),2)</f>
        <v>2</v>
      </c>
    </row>
    <row r="5283" customFormat="false" ht="15" hidden="false" customHeight="false" outlineLevel="0" collapsed="false">
      <c r="A5283" s="24" t="s">
        <v>6106</v>
      </c>
      <c r="B5283" s="39" t="n">
        <v>46138</v>
      </c>
      <c r="C5283" s="24" t="s">
        <v>432</v>
      </c>
      <c r="D5283" s="24" t="s">
        <v>178</v>
      </c>
      <c r="E5283" s="24" t="s">
        <v>107</v>
      </c>
      <c r="F5283" s="38" t="n">
        <v>1800</v>
      </c>
      <c r="G5283" s="42" t="n">
        <f aca="false">DATE(YEAR(B5283),MONTH(B5283),1)</f>
        <v>46113</v>
      </c>
      <c r="H5283" s="24" t="str">
        <f aca="false">INDEX(Customers!$B$2:$B$601,MATCH(C5283,Customers!$A$2:$A$601,0))</f>
        <v>Rift Valley</v>
      </c>
      <c r="I5283" s="43" t="n">
        <f aca="false">ROUND(MIN(INDEX(Assumptions!$D$13:$D$18,MATCH(E5283,Assumptions!$A$13:$A$18,0)),MAX(INDEX(Assumptions!$C$13:$C$18,MATCH(E5283,Assumptions!$A$13:$A$18,0)),INDEX(Assumptions!$B$13:$B$18,MATCH(E5283,Assumptions!$A$13:$A$18,0))*F5283)),2)</f>
        <v>0</v>
      </c>
    </row>
    <row r="5284" customFormat="false" ht="15" hidden="false" customHeight="false" outlineLevel="0" collapsed="false">
      <c r="A5284" s="24" t="s">
        <v>6107</v>
      </c>
      <c r="B5284" s="39" t="n">
        <v>46138</v>
      </c>
      <c r="C5284" s="24" t="s">
        <v>446</v>
      </c>
      <c r="D5284" s="24" t="s">
        <v>826</v>
      </c>
      <c r="E5284" s="24" t="s">
        <v>111</v>
      </c>
      <c r="F5284" s="38" t="n">
        <v>100</v>
      </c>
      <c r="G5284" s="42" t="n">
        <f aca="false">DATE(YEAR(B5284),MONTH(B5284),1)</f>
        <v>46113</v>
      </c>
      <c r="H5284" s="24" t="str">
        <f aca="false">INDEX(Customers!$B$2:$B$601,MATCH(C5284,Customers!$A$2:$A$601,0))</f>
        <v>Central</v>
      </c>
      <c r="I5284" s="43" t="n">
        <f aca="false">ROUND(MIN(INDEX(Assumptions!$D$13:$D$18,MATCH(E5284,Assumptions!$A$13:$A$18,0)),MAX(INDEX(Assumptions!$C$13:$C$18,MATCH(E5284,Assumptions!$A$13:$A$18,0)),INDEX(Assumptions!$B$13:$B$18,MATCH(E5284,Assumptions!$A$13:$A$18,0))*F5284)),2)</f>
        <v>4</v>
      </c>
    </row>
    <row r="5285" customFormat="false" ht="15" hidden="false" customHeight="false" outlineLevel="0" collapsed="false">
      <c r="A5285" s="24" t="s">
        <v>6108</v>
      </c>
      <c r="B5285" s="39" t="n">
        <v>46138</v>
      </c>
      <c r="C5285" s="24" t="s">
        <v>454</v>
      </c>
      <c r="D5285" s="24" t="s">
        <v>826</v>
      </c>
      <c r="E5285" s="24" t="s">
        <v>111</v>
      </c>
      <c r="F5285" s="38" t="n">
        <v>50</v>
      </c>
      <c r="G5285" s="42" t="n">
        <f aca="false">DATE(YEAR(B5285),MONTH(B5285),1)</f>
        <v>46113</v>
      </c>
      <c r="H5285" s="24" t="str">
        <f aca="false">INDEX(Customers!$B$2:$B$601,MATCH(C5285,Customers!$A$2:$A$601,0))</f>
        <v>Rift Valley</v>
      </c>
      <c r="I5285" s="43" t="n">
        <f aca="false">ROUND(MIN(INDEX(Assumptions!$D$13:$D$18,MATCH(E5285,Assumptions!$A$13:$A$18,0)),MAX(INDEX(Assumptions!$C$13:$C$18,MATCH(E5285,Assumptions!$A$13:$A$18,0)),INDEX(Assumptions!$B$13:$B$18,MATCH(E5285,Assumptions!$A$13:$A$18,0))*F5285)),2)</f>
        <v>2</v>
      </c>
    </row>
    <row r="5286" customFormat="false" ht="15" hidden="false" customHeight="false" outlineLevel="0" collapsed="false">
      <c r="A5286" s="24" t="s">
        <v>6109</v>
      </c>
      <c r="B5286" s="39" t="n">
        <v>46138</v>
      </c>
      <c r="C5286" s="24" t="s">
        <v>497</v>
      </c>
      <c r="D5286" s="24" t="s">
        <v>826</v>
      </c>
      <c r="E5286" s="24" t="s">
        <v>109</v>
      </c>
      <c r="F5286" s="38" t="n">
        <v>6010</v>
      </c>
      <c r="G5286" s="42" t="n">
        <f aca="false">DATE(YEAR(B5286),MONTH(B5286),1)</f>
        <v>46113</v>
      </c>
      <c r="H5286" s="24" t="str">
        <f aca="false">INDEX(Customers!$B$2:$B$601,MATCH(C5286,Customers!$A$2:$A$601,0))</f>
        <v>Nairobi</v>
      </c>
      <c r="I5286" s="43" t="n">
        <f aca="false">ROUND(MIN(INDEX(Assumptions!$D$13:$D$18,MATCH(E5286,Assumptions!$A$13:$A$18,0)),MAX(INDEX(Assumptions!$C$13:$C$18,MATCH(E5286,Assumptions!$A$13:$A$18,0)),INDEX(Assumptions!$B$13:$B$18,MATCH(E5286,Assumptions!$A$13:$A$18,0))*F5286)),2)</f>
        <v>24.04</v>
      </c>
    </row>
    <row r="5287" customFormat="false" ht="15" hidden="false" customHeight="false" outlineLevel="0" collapsed="false">
      <c r="A5287" s="24" t="s">
        <v>6110</v>
      </c>
      <c r="B5287" s="39" t="n">
        <v>46138</v>
      </c>
      <c r="C5287" s="24" t="s">
        <v>503</v>
      </c>
      <c r="D5287" s="24" t="s">
        <v>165</v>
      </c>
      <c r="E5287" s="24" t="s">
        <v>105</v>
      </c>
      <c r="F5287" s="38" t="n">
        <v>1110</v>
      </c>
      <c r="G5287" s="42" t="n">
        <f aca="false">DATE(YEAR(B5287),MONTH(B5287),1)</f>
        <v>46113</v>
      </c>
      <c r="H5287" s="24" t="str">
        <f aca="false">INDEX(Customers!$B$2:$B$601,MATCH(C5287,Customers!$A$2:$A$601,0))</f>
        <v>Nairobi</v>
      </c>
      <c r="I5287" s="43" t="n">
        <f aca="false">ROUND(MIN(INDEX(Assumptions!$D$13:$D$18,MATCH(E5287,Assumptions!$A$13:$A$18,0)),MAX(INDEX(Assumptions!$C$13:$C$18,MATCH(E5287,Assumptions!$A$13:$A$18,0)),INDEX(Assumptions!$B$13:$B$18,MATCH(E5287,Assumptions!$A$13:$A$18,0))*F5287)),2)</f>
        <v>16.65</v>
      </c>
    </row>
    <row r="5288" customFormat="false" ht="15" hidden="false" customHeight="false" outlineLevel="0" collapsed="false">
      <c r="A5288" s="24" t="s">
        <v>6111</v>
      </c>
      <c r="B5288" s="39" t="n">
        <v>46138</v>
      </c>
      <c r="C5288" s="24" t="s">
        <v>503</v>
      </c>
      <c r="D5288" s="24" t="s">
        <v>826</v>
      </c>
      <c r="E5288" s="24" t="s">
        <v>113</v>
      </c>
      <c r="F5288" s="38" t="n">
        <v>99</v>
      </c>
      <c r="G5288" s="42" t="n">
        <f aca="false">DATE(YEAR(B5288),MONTH(B5288),1)</f>
        <v>46113</v>
      </c>
      <c r="H5288" s="24" t="str">
        <f aca="false">INDEX(Customers!$B$2:$B$601,MATCH(C5288,Customers!$A$2:$A$601,0))</f>
        <v>Nairobi</v>
      </c>
      <c r="I5288" s="43" t="n">
        <f aca="false">ROUND(MIN(INDEX(Assumptions!$D$13:$D$18,MATCH(E5288,Assumptions!$A$13:$A$18,0)),MAX(INDEX(Assumptions!$C$13:$C$18,MATCH(E5288,Assumptions!$A$13:$A$18,0)),INDEX(Assumptions!$B$13:$B$18,MATCH(E5288,Assumptions!$A$13:$A$18,0))*F5288)),2)</f>
        <v>4.95</v>
      </c>
    </row>
    <row r="5289" customFormat="false" ht="15" hidden="false" customHeight="false" outlineLevel="0" collapsed="false">
      <c r="A5289" s="24" t="s">
        <v>6112</v>
      </c>
      <c r="B5289" s="39" t="n">
        <v>46138</v>
      </c>
      <c r="C5289" s="24" t="s">
        <v>512</v>
      </c>
      <c r="D5289" s="24" t="s">
        <v>826</v>
      </c>
      <c r="E5289" s="24" t="s">
        <v>109</v>
      </c>
      <c r="F5289" s="38" t="n">
        <v>870</v>
      </c>
      <c r="G5289" s="42" t="n">
        <f aca="false">DATE(YEAR(B5289),MONTH(B5289),1)</f>
        <v>46113</v>
      </c>
      <c r="H5289" s="24" t="str">
        <f aca="false">INDEX(Customers!$B$2:$B$601,MATCH(C5289,Customers!$A$2:$A$601,0))</f>
        <v>Central</v>
      </c>
      <c r="I5289" s="43" t="n">
        <f aca="false">ROUND(MIN(INDEX(Assumptions!$D$13:$D$18,MATCH(E5289,Assumptions!$A$13:$A$18,0)),MAX(INDEX(Assumptions!$C$13:$C$18,MATCH(E5289,Assumptions!$A$13:$A$18,0)),INDEX(Assumptions!$B$13:$B$18,MATCH(E5289,Assumptions!$A$13:$A$18,0))*F5289)),2)</f>
        <v>3.48</v>
      </c>
    </row>
    <row r="5290" customFormat="false" ht="15" hidden="false" customHeight="false" outlineLevel="0" collapsed="false">
      <c r="A5290" s="24" t="s">
        <v>6113</v>
      </c>
      <c r="B5290" s="39" t="n">
        <v>46138</v>
      </c>
      <c r="C5290" s="24" t="s">
        <v>530</v>
      </c>
      <c r="D5290" s="24" t="s">
        <v>826</v>
      </c>
      <c r="E5290" s="24" t="s">
        <v>109</v>
      </c>
      <c r="F5290" s="38" t="n">
        <v>48620</v>
      </c>
      <c r="G5290" s="42" t="n">
        <f aca="false">DATE(YEAR(B5290),MONTH(B5290),1)</f>
        <v>46113</v>
      </c>
      <c r="H5290" s="24" t="str">
        <f aca="false">INDEX(Customers!$B$2:$B$601,MATCH(C5290,Customers!$A$2:$A$601,0))</f>
        <v>Nairobi</v>
      </c>
      <c r="I5290" s="43" t="n">
        <f aca="false">ROUND(MIN(INDEX(Assumptions!$D$13:$D$18,MATCH(E5290,Assumptions!$A$13:$A$18,0)),MAX(INDEX(Assumptions!$C$13:$C$18,MATCH(E5290,Assumptions!$A$13:$A$18,0)),INDEX(Assumptions!$B$13:$B$18,MATCH(E5290,Assumptions!$A$13:$A$18,0))*F5290)),2)</f>
        <v>40</v>
      </c>
    </row>
    <row r="5291" customFormat="false" ht="15" hidden="false" customHeight="false" outlineLevel="0" collapsed="false">
      <c r="A5291" s="24" t="s">
        <v>6114</v>
      </c>
      <c r="B5291" s="39" t="n">
        <v>46138</v>
      </c>
      <c r="C5291" s="24" t="s">
        <v>543</v>
      </c>
      <c r="D5291" s="24" t="s">
        <v>172</v>
      </c>
      <c r="E5291" s="24" t="s">
        <v>107</v>
      </c>
      <c r="F5291" s="38" t="n">
        <v>6170</v>
      </c>
      <c r="G5291" s="42" t="n">
        <f aca="false">DATE(YEAR(B5291),MONTH(B5291),1)</f>
        <v>46113</v>
      </c>
      <c r="H5291" s="24" t="str">
        <f aca="false">INDEX(Customers!$B$2:$B$601,MATCH(C5291,Customers!$A$2:$A$601,0))</f>
        <v>Central</v>
      </c>
      <c r="I5291" s="43" t="n">
        <f aca="false">ROUND(MIN(INDEX(Assumptions!$D$13:$D$18,MATCH(E5291,Assumptions!$A$13:$A$18,0)),MAX(INDEX(Assumptions!$C$13:$C$18,MATCH(E5291,Assumptions!$A$13:$A$18,0)),INDEX(Assumptions!$B$13:$B$18,MATCH(E5291,Assumptions!$A$13:$A$18,0))*F5291)),2)</f>
        <v>0</v>
      </c>
    </row>
    <row r="5292" customFormat="false" ht="15" hidden="false" customHeight="false" outlineLevel="0" collapsed="false">
      <c r="A5292" s="24" t="s">
        <v>6115</v>
      </c>
      <c r="B5292" s="39" t="n">
        <v>46138</v>
      </c>
      <c r="C5292" s="24" t="s">
        <v>588</v>
      </c>
      <c r="D5292" s="24" t="s">
        <v>826</v>
      </c>
      <c r="E5292" s="24" t="s">
        <v>111</v>
      </c>
      <c r="F5292" s="38" t="n">
        <v>50</v>
      </c>
      <c r="G5292" s="42" t="n">
        <f aca="false">DATE(YEAR(B5292),MONTH(B5292),1)</f>
        <v>46113</v>
      </c>
      <c r="H5292" s="24" t="str">
        <f aca="false">INDEX(Customers!$B$2:$B$601,MATCH(C5292,Customers!$A$2:$A$601,0))</f>
        <v>Nairobi</v>
      </c>
      <c r="I5292" s="43" t="n">
        <f aca="false">ROUND(MIN(INDEX(Assumptions!$D$13:$D$18,MATCH(E5292,Assumptions!$A$13:$A$18,0)),MAX(INDEX(Assumptions!$C$13:$C$18,MATCH(E5292,Assumptions!$A$13:$A$18,0)),INDEX(Assumptions!$B$13:$B$18,MATCH(E5292,Assumptions!$A$13:$A$18,0))*F5292)),2)</f>
        <v>2</v>
      </c>
    </row>
    <row r="5293" customFormat="false" ht="15" hidden="false" customHeight="false" outlineLevel="0" collapsed="false">
      <c r="A5293" s="24" t="s">
        <v>6116</v>
      </c>
      <c r="B5293" s="39" t="n">
        <v>46138</v>
      </c>
      <c r="C5293" s="24" t="s">
        <v>593</v>
      </c>
      <c r="D5293" s="24" t="s">
        <v>194</v>
      </c>
      <c r="E5293" s="24" t="s">
        <v>105</v>
      </c>
      <c r="F5293" s="38" t="n">
        <v>2380</v>
      </c>
      <c r="G5293" s="42" t="n">
        <f aca="false">DATE(YEAR(B5293),MONTH(B5293),1)</f>
        <v>46113</v>
      </c>
      <c r="H5293" s="24" t="str">
        <f aca="false">INDEX(Customers!$B$2:$B$601,MATCH(C5293,Customers!$A$2:$A$601,0))</f>
        <v>Western</v>
      </c>
      <c r="I5293" s="43" t="n">
        <f aca="false">ROUND(MIN(INDEX(Assumptions!$D$13:$D$18,MATCH(E5293,Assumptions!$A$13:$A$18,0)),MAX(INDEX(Assumptions!$C$13:$C$18,MATCH(E5293,Assumptions!$A$13:$A$18,0)),INDEX(Assumptions!$B$13:$B$18,MATCH(E5293,Assumptions!$A$13:$A$18,0))*F5293)),2)</f>
        <v>35.7</v>
      </c>
    </row>
    <row r="5294" customFormat="false" ht="15" hidden="false" customHeight="false" outlineLevel="0" collapsed="false">
      <c r="A5294" s="24" t="s">
        <v>6117</v>
      </c>
      <c r="B5294" s="39" t="n">
        <v>46138</v>
      </c>
      <c r="C5294" s="24" t="s">
        <v>597</v>
      </c>
      <c r="D5294" s="24" t="s">
        <v>826</v>
      </c>
      <c r="E5294" s="24" t="s">
        <v>109</v>
      </c>
      <c r="F5294" s="38" t="n">
        <v>920</v>
      </c>
      <c r="G5294" s="42" t="n">
        <f aca="false">DATE(YEAR(B5294),MONTH(B5294),1)</f>
        <v>46113</v>
      </c>
      <c r="H5294" s="24" t="str">
        <f aca="false">INDEX(Customers!$B$2:$B$601,MATCH(C5294,Customers!$A$2:$A$601,0))</f>
        <v>Eastern</v>
      </c>
      <c r="I5294" s="43" t="n">
        <f aca="false">ROUND(MIN(INDEX(Assumptions!$D$13:$D$18,MATCH(E5294,Assumptions!$A$13:$A$18,0)),MAX(INDEX(Assumptions!$C$13:$C$18,MATCH(E5294,Assumptions!$A$13:$A$18,0)),INDEX(Assumptions!$B$13:$B$18,MATCH(E5294,Assumptions!$A$13:$A$18,0))*F5294)),2)</f>
        <v>3.68</v>
      </c>
    </row>
    <row r="5295" customFormat="false" ht="15" hidden="false" customHeight="false" outlineLevel="0" collapsed="false">
      <c r="A5295" s="24" t="s">
        <v>6118</v>
      </c>
      <c r="B5295" s="39" t="n">
        <v>46138</v>
      </c>
      <c r="C5295" s="24" t="s">
        <v>627</v>
      </c>
      <c r="D5295" s="24" t="s">
        <v>164</v>
      </c>
      <c r="E5295" s="24" t="s">
        <v>105</v>
      </c>
      <c r="F5295" s="38" t="n">
        <v>13090</v>
      </c>
      <c r="G5295" s="42" t="n">
        <f aca="false">DATE(YEAR(B5295),MONTH(B5295),1)</f>
        <v>46113</v>
      </c>
      <c r="H5295" s="24" t="str">
        <f aca="false">INDEX(Customers!$B$2:$B$601,MATCH(C5295,Customers!$A$2:$A$601,0))</f>
        <v>Central</v>
      </c>
      <c r="I5295" s="43" t="n">
        <f aca="false">ROUND(MIN(INDEX(Assumptions!$D$13:$D$18,MATCH(E5295,Assumptions!$A$13:$A$18,0)),MAX(INDEX(Assumptions!$C$13:$C$18,MATCH(E5295,Assumptions!$A$13:$A$18,0)),INDEX(Assumptions!$B$13:$B$18,MATCH(E5295,Assumptions!$A$13:$A$18,0))*F5295)),2)</f>
        <v>196.35</v>
      </c>
    </row>
    <row r="5296" customFormat="false" ht="15" hidden="false" customHeight="false" outlineLevel="0" collapsed="false">
      <c r="A5296" s="24" t="s">
        <v>6119</v>
      </c>
      <c r="B5296" s="39" t="n">
        <v>46138</v>
      </c>
      <c r="C5296" s="24" t="s">
        <v>627</v>
      </c>
      <c r="D5296" s="24" t="s">
        <v>826</v>
      </c>
      <c r="E5296" s="24" t="s">
        <v>109</v>
      </c>
      <c r="F5296" s="38" t="n">
        <v>14580</v>
      </c>
      <c r="G5296" s="42" t="n">
        <f aca="false">DATE(YEAR(B5296),MONTH(B5296),1)</f>
        <v>46113</v>
      </c>
      <c r="H5296" s="24" t="str">
        <f aca="false">INDEX(Customers!$B$2:$B$601,MATCH(C5296,Customers!$A$2:$A$601,0))</f>
        <v>Central</v>
      </c>
      <c r="I5296" s="43" t="n">
        <f aca="false">ROUND(MIN(INDEX(Assumptions!$D$13:$D$18,MATCH(E5296,Assumptions!$A$13:$A$18,0)),MAX(INDEX(Assumptions!$C$13:$C$18,MATCH(E5296,Assumptions!$A$13:$A$18,0)),INDEX(Assumptions!$B$13:$B$18,MATCH(E5296,Assumptions!$A$13:$A$18,0))*F5296)),2)</f>
        <v>40</v>
      </c>
    </row>
    <row r="5297" customFormat="false" ht="15" hidden="false" customHeight="false" outlineLevel="0" collapsed="false">
      <c r="A5297" s="24" t="s">
        <v>6120</v>
      </c>
      <c r="B5297" s="39" t="n">
        <v>46138</v>
      </c>
      <c r="C5297" s="24" t="s">
        <v>635</v>
      </c>
      <c r="D5297" s="24" t="s">
        <v>168</v>
      </c>
      <c r="E5297" s="24" t="s">
        <v>105</v>
      </c>
      <c r="F5297" s="38" t="n">
        <v>470</v>
      </c>
      <c r="G5297" s="42" t="n">
        <f aca="false">DATE(YEAR(B5297),MONTH(B5297),1)</f>
        <v>46113</v>
      </c>
      <c r="H5297" s="24" t="str">
        <f aca="false">INDEX(Customers!$B$2:$B$601,MATCH(C5297,Customers!$A$2:$A$601,0))</f>
        <v>Central</v>
      </c>
      <c r="I5297" s="43" t="n">
        <f aca="false">ROUND(MIN(INDEX(Assumptions!$D$13:$D$18,MATCH(E5297,Assumptions!$A$13:$A$18,0)),MAX(INDEX(Assumptions!$C$13:$C$18,MATCH(E5297,Assumptions!$A$13:$A$18,0)),INDEX(Assumptions!$B$13:$B$18,MATCH(E5297,Assumptions!$A$13:$A$18,0))*F5297)),2)</f>
        <v>10</v>
      </c>
    </row>
    <row r="5298" customFormat="false" ht="15" hidden="false" customHeight="false" outlineLevel="0" collapsed="false">
      <c r="A5298" s="24" t="s">
        <v>6121</v>
      </c>
      <c r="B5298" s="39" t="n">
        <v>46138</v>
      </c>
      <c r="C5298" s="24" t="s">
        <v>640</v>
      </c>
      <c r="D5298" s="24" t="s">
        <v>826</v>
      </c>
      <c r="E5298" s="24" t="s">
        <v>103</v>
      </c>
      <c r="F5298" s="38" t="n">
        <v>18110</v>
      </c>
      <c r="G5298" s="42" t="n">
        <f aca="false">DATE(YEAR(B5298),MONTH(B5298),1)</f>
        <v>46113</v>
      </c>
      <c r="H5298" s="24" t="str">
        <f aca="false">INDEX(Customers!$B$2:$B$601,MATCH(C5298,Customers!$A$2:$A$601,0))</f>
        <v>Rift Valley</v>
      </c>
      <c r="I5298" s="43" t="n">
        <f aca="false">ROUND(MIN(INDEX(Assumptions!$D$13:$D$18,MATCH(E5298,Assumptions!$A$13:$A$18,0)),MAX(INDEX(Assumptions!$C$13:$C$18,MATCH(E5298,Assumptions!$A$13:$A$18,0)),INDEX(Assumptions!$B$13:$B$18,MATCH(E5298,Assumptions!$A$13:$A$18,0))*F5298)),2)</f>
        <v>105</v>
      </c>
    </row>
    <row r="5299" customFormat="false" ht="15" hidden="false" customHeight="false" outlineLevel="0" collapsed="false">
      <c r="A5299" s="24" t="s">
        <v>6122</v>
      </c>
      <c r="B5299" s="39" t="n">
        <v>46138</v>
      </c>
      <c r="C5299" s="24" t="s">
        <v>641</v>
      </c>
      <c r="D5299" s="24" t="s">
        <v>826</v>
      </c>
      <c r="E5299" s="24" t="s">
        <v>111</v>
      </c>
      <c r="F5299" s="38" t="n">
        <v>500</v>
      </c>
      <c r="G5299" s="42" t="n">
        <f aca="false">DATE(YEAR(B5299),MONTH(B5299),1)</f>
        <v>46113</v>
      </c>
      <c r="H5299" s="24" t="str">
        <f aca="false">INDEX(Customers!$B$2:$B$601,MATCH(C5299,Customers!$A$2:$A$601,0))</f>
        <v>Nairobi</v>
      </c>
      <c r="I5299" s="43" t="n">
        <f aca="false">ROUND(MIN(INDEX(Assumptions!$D$13:$D$18,MATCH(E5299,Assumptions!$A$13:$A$18,0)),MAX(INDEX(Assumptions!$C$13:$C$18,MATCH(E5299,Assumptions!$A$13:$A$18,0)),INDEX(Assumptions!$B$13:$B$18,MATCH(E5299,Assumptions!$A$13:$A$18,0))*F5299)),2)</f>
        <v>20</v>
      </c>
    </row>
    <row r="5300" customFormat="false" ht="15" hidden="false" customHeight="false" outlineLevel="0" collapsed="false">
      <c r="A5300" s="24" t="s">
        <v>6123</v>
      </c>
      <c r="B5300" s="39" t="n">
        <v>46138</v>
      </c>
      <c r="C5300" s="24" t="s">
        <v>642</v>
      </c>
      <c r="D5300" s="24" t="s">
        <v>826</v>
      </c>
      <c r="E5300" s="24" t="s">
        <v>109</v>
      </c>
      <c r="F5300" s="38" t="n">
        <v>10890</v>
      </c>
      <c r="G5300" s="42" t="n">
        <f aca="false">DATE(YEAR(B5300),MONTH(B5300),1)</f>
        <v>46113</v>
      </c>
      <c r="H5300" s="24" t="str">
        <f aca="false">INDEX(Customers!$B$2:$B$601,MATCH(C5300,Customers!$A$2:$A$601,0))</f>
        <v>Rift Valley</v>
      </c>
      <c r="I5300" s="43" t="n">
        <f aca="false">ROUND(MIN(INDEX(Assumptions!$D$13:$D$18,MATCH(E5300,Assumptions!$A$13:$A$18,0)),MAX(INDEX(Assumptions!$C$13:$C$18,MATCH(E5300,Assumptions!$A$13:$A$18,0)),INDEX(Assumptions!$B$13:$B$18,MATCH(E5300,Assumptions!$A$13:$A$18,0))*F5300)),2)</f>
        <v>40</v>
      </c>
    </row>
    <row r="5301" customFormat="false" ht="15" hidden="false" customHeight="false" outlineLevel="0" collapsed="false">
      <c r="A5301" s="24" t="s">
        <v>6124</v>
      </c>
      <c r="B5301" s="39" t="n">
        <v>46138</v>
      </c>
      <c r="C5301" s="24" t="s">
        <v>644</v>
      </c>
      <c r="D5301" s="24" t="s">
        <v>826</v>
      </c>
      <c r="E5301" s="24" t="s">
        <v>113</v>
      </c>
      <c r="F5301" s="38" t="n">
        <v>500</v>
      </c>
      <c r="G5301" s="42" t="n">
        <f aca="false">DATE(YEAR(B5301),MONTH(B5301),1)</f>
        <v>46113</v>
      </c>
      <c r="H5301" s="24" t="str">
        <f aca="false">INDEX(Customers!$B$2:$B$601,MATCH(C5301,Customers!$A$2:$A$601,0))</f>
        <v>Western</v>
      </c>
      <c r="I5301" s="43" t="n">
        <f aca="false">ROUND(MIN(INDEX(Assumptions!$D$13:$D$18,MATCH(E5301,Assumptions!$A$13:$A$18,0)),MAX(INDEX(Assumptions!$C$13:$C$18,MATCH(E5301,Assumptions!$A$13:$A$18,0)),INDEX(Assumptions!$B$13:$B$18,MATCH(E5301,Assumptions!$A$13:$A$18,0))*F5301)),2)</f>
        <v>25</v>
      </c>
    </row>
    <row r="5302" customFormat="false" ht="15" hidden="false" customHeight="false" outlineLevel="0" collapsed="false">
      <c r="A5302" s="24" t="s">
        <v>6125</v>
      </c>
      <c r="B5302" s="39" t="n">
        <v>46138</v>
      </c>
      <c r="C5302" s="24" t="s">
        <v>648</v>
      </c>
      <c r="D5302" s="24" t="s">
        <v>152</v>
      </c>
      <c r="E5302" s="24" t="s">
        <v>107</v>
      </c>
      <c r="F5302" s="38" t="n">
        <v>14240</v>
      </c>
      <c r="G5302" s="42" t="n">
        <f aca="false">DATE(YEAR(B5302),MONTH(B5302),1)</f>
        <v>46113</v>
      </c>
      <c r="H5302" s="24" t="str">
        <f aca="false">INDEX(Customers!$B$2:$B$601,MATCH(C5302,Customers!$A$2:$A$601,0))</f>
        <v>Nairobi</v>
      </c>
      <c r="I5302" s="43" t="n">
        <f aca="false">ROUND(MIN(INDEX(Assumptions!$D$13:$D$18,MATCH(E5302,Assumptions!$A$13:$A$18,0)),MAX(INDEX(Assumptions!$C$13:$C$18,MATCH(E5302,Assumptions!$A$13:$A$18,0)),INDEX(Assumptions!$B$13:$B$18,MATCH(E5302,Assumptions!$A$13:$A$18,0))*F5302)),2)</f>
        <v>0</v>
      </c>
    </row>
    <row r="5303" customFormat="false" ht="15" hidden="false" customHeight="false" outlineLevel="0" collapsed="false">
      <c r="A5303" s="24" t="s">
        <v>6126</v>
      </c>
      <c r="B5303" s="39" t="n">
        <v>46138</v>
      </c>
      <c r="C5303" s="24" t="s">
        <v>661</v>
      </c>
      <c r="D5303" s="24" t="s">
        <v>826</v>
      </c>
      <c r="E5303" s="24" t="s">
        <v>109</v>
      </c>
      <c r="F5303" s="38" t="n">
        <v>35360</v>
      </c>
      <c r="G5303" s="42" t="n">
        <f aca="false">DATE(YEAR(B5303),MONTH(B5303),1)</f>
        <v>46113</v>
      </c>
      <c r="H5303" s="24" t="str">
        <f aca="false">INDEX(Customers!$B$2:$B$601,MATCH(C5303,Customers!$A$2:$A$601,0))</f>
        <v>Coast</v>
      </c>
      <c r="I5303" s="43" t="n">
        <f aca="false">ROUND(MIN(INDEX(Assumptions!$D$13:$D$18,MATCH(E5303,Assumptions!$A$13:$A$18,0)),MAX(INDEX(Assumptions!$C$13:$C$18,MATCH(E5303,Assumptions!$A$13:$A$18,0)),INDEX(Assumptions!$B$13:$B$18,MATCH(E5303,Assumptions!$A$13:$A$18,0))*F5303)),2)</f>
        <v>40</v>
      </c>
    </row>
    <row r="5304" customFormat="false" ht="15" hidden="false" customHeight="false" outlineLevel="0" collapsed="false">
      <c r="A5304" s="24" t="s">
        <v>6127</v>
      </c>
      <c r="B5304" s="39" t="n">
        <v>46138</v>
      </c>
      <c r="C5304" s="24" t="s">
        <v>670</v>
      </c>
      <c r="D5304" s="24" t="s">
        <v>826</v>
      </c>
      <c r="E5304" s="24" t="s">
        <v>103</v>
      </c>
      <c r="F5304" s="38" t="n">
        <v>710</v>
      </c>
      <c r="G5304" s="42" t="n">
        <f aca="false">DATE(YEAR(B5304),MONTH(B5304),1)</f>
        <v>46113</v>
      </c>
      <c r="H5304" s="24" t="str">
        <f aca="false">INDEX(Customers!$B$2:$B$601,MATCH(C5304,Customers!$A$2:$A$601,0))</f>
        <v>Rift Valley</v>
      </c>
      <c r="I5304" s="43" t="n">
        <f aca="false">ROUND(MIN(INDEX(Assumptions!$D$13:$D$18,MATCH(E5304,Assumptions!$A$13:$A$18,0)),MAX(INDEX(Assumptions!$C$13:$C$18,MATCH(E5304,Assumptions!$A$13:$A$18,0)),INDEX(Assumptions!$B$13:$B$18,MATCH(E5304,Assumptions!$A$13:$A$18,0))*F5304)),2)</f>
        <v>7.1</v>
      </c>
    </row>
    <row r="5305" customFormat="false" ht="15" hidden="false" customHeight="false" outlineLevel="0" collapsed="false">
      <c r="A5305" s="24" t="s">
        <v>6128</v>
      </c>
      <c r="B5305" s="39" t="n">
        <v>46138</v>
      </c>
      <c r="C5305" s="24" t="s">
        <v>685</v>
      </c>
      <c r="D5305" s="24" t="s">
        <v>150</v>
      </c>
      <c r="E5305" s="24" t="s">
        <v>107</v>
      </c>
      <c r="F5305" s="38" t="n">
        <v>3840</v>
      </c>
      <c r="G5305" s="42" t="n">
        <f aca="false">DATE(YEAR(B5305),MONTH(B5305),1)</f>
        <v>46113</v>
      </c>
      <c r="H5305" s="24" t="str">
        <f aca="false">INDEX(Customers!$B$2:$B$601,MATCH(C5305,Customers!$A$2:$A$601,0))</f>
        <v>Nairobi</v>
      </c>
      <c r="I5305" s="43" t="n">
        <f aca="false">ROUND(MIN(INDEX(Assumptions!$D$13:$D$18,MATCH(E5305,Assumptions!$A$13:$A$18,0)),MAX(INDEX(Assumptions!$C$13:$C$18,MATCH(E5305,Assumptions!$A$13:$A$18,0)),INDEX(Assumptions!$B$13:$B$18,MATCH(E5305,Assumptions!$A$13:$A$18,0))*F5305)),2)</f>
        <v>0</v>
      </c>
    </row>
    <row r="5306" customFormat="false" ht="15" hidden="false" customHeight="false" outlineLevel="0" collapsed="false">
      <c r="A5306" s="24" t="s">
        <v>6129</v>
      </c>
      <c r="B5306" s="39" t="n">
        <v>46138</v>
      </c>
      <c r="C5306" s="24" t="s">
        <v>692</v>
      </c>
      <c r="D5306" s="24" t="s">
        <v>826</v>
      </c>
      <c r="E5306" s="24" t="s">
        <v>103</v>
      </c>
      <c r="F5306" s="38" t="n">
        <v>800</v>
      </c>
      <c r="G5306" s="42" t="n">
        <f aca="false">DATE(YEAR(B5306),MONTH(B5306),1)</f>
        <v>46113</v>
      </c>
      <c r="H5306" s="24" t="str">
        <f aca="false">INDEX(Customers!$B$2:$B$601,MATCH(C5306,Customers!$A$2:$A$601,0))</f>
        <v>Coast</v>
      </c>
      <c r="I5306" s="43" t="n">
        <f aca="false">ROUND(MIN(INDEX(Assumptions!$D$13:$D$18,MATCH(E5306,Assumptions!$A$13:$A$18,0)),MAX(INDEX(Assumptions!$C$13:$C$18,MATCH(E5306,Assumptions!$A$13:$A$18,0)),INDEX(Assumptions!$B$13:$B$18,MATCH(E5306,Assumptions!$A$13:$A$18,0))*F5306)),2)</f>
        <v>8</v>
      </c>
    </row>
    <row r="5307" customFormat="false" ht="15" hidden="false" customHeight="false" outlineLevel="0" collapsed="false">
      <c r="A5307" s="24" t="s">
        <v>6130</v>
      </c>
      <c r="B5307" s="39" t="n">
        <v>46138</v>
      </c>
      <c r="C5307" s="24" t="s">
        <v>700</v>
      </c>
      <c r="D5307" s="24" t="s">
        <v>826</v>
      </c>
      <c r="E5307" s="24" t="s">
        <v>111</v>
      </c>
      <c r="F5307" s="38" t="n">
        <v>50</v>
      </c>
      <c r="G5307" s="42" t="n">
        <f aca="false">DATE(YEAR(B5307),MONTH(B5307),1)</f>
        <v>46113</v>
      </c>
      <c r="H5307" s="24" t="str">
        <f aca="false">INDEX(Customers!$B$2:$B$601,MATCH(C5307,Customers!$A$2:$A$601,0))</f>
        <v>Western</v>
      </c>
      <c r="I5307" s="43" t="n">
        <f aca="false">ROUND(MIN(INDEX(Assumptions!$D$13:$D$18,MATCH(E5307,Assumptions!$A$13:$A$18,0)),MAX(INDEX(Assumptions!$C$13:$C$18,MATCH(E5307,Assumptions!$A$13:$A$18,0)),INDEX(Assumptions!$B$13:$B$18,MATCH(E5307,Assumptions!$A$13:$A$18,0))*F5307)),2)</f>
        <v>2</v>
      </c>
    </row>
    <row r="5308" customFormat="false" ht="15" hidden="false" customHeight="false" outlineLevel="0" collapsed="false">
      <c r="A5308" s="24" t="s">
        <v>6131</v>
      </c>
      <c r="B5308" s="39" t="n">
        <v>46138</v>
      </c>
      <c r="C5308" s="24" t="s">
        <v>703</v>
      </c>
      <c r="D5308" s="24" t="s">
        <v>826</v>
      </c>
      <c r="E5308" s="24" t="s">
        <v>113</v>
      </c>
      <c r="F5308" s="38" t="n">
        <v>500</v>
      </c>
      <c r="G5308" s="42" t="n">
        <f aca="false">DATE(YEAR(B5308),MONTH(B5308),1)</f>
        <v>46113</v>
      </c>
      <c r="H5308" s="24" t="str">
        <f aca="false">INDEX(Customers!$B$2:$B$601,MATCH(C5308,Customers!$A$2:$A$601,0))</f>
        <v>Nairobi</v>
      </c>
      <c r="I5308" s="43" t="n">
        <f aca="false">ROUND(MIN(INDEX(Assumptions!$D$13:$D$18,MATCH(E5308,Assumptions!$A$13:$A$18,0)),MAX(INDEX(Assumptions!$C$13:$C$18,MATCH(E5308,Assumptions!$A$13:$A$18,0)),INDEX(Assumptions!$B$13:$B$18,MATCH(E5308,Assumptions!$A$13:$A$18,0))*F5308)),2)</f>
        <v>25</v>
      </c>
    </row>
    <row r="5309" customFormat="false" ht="15" hidden="false" customHeight="false" outlineLevel="0" collapsed="false">
      <c r="A5309" s="24" t="s">
        <v>6132</v>
      </c>
      <c r="B5309" s="39" t="n">
        <v>46138</v>
      </c>
      <c r="C5309" s="24" t="s">
        <v>727</v>
      </c>
      <c r="D5309" s="24" t="s">
        <v>826</v>
      </c>
      <c r="E5309" s="24" t="s">
        <v>113</v>
      </c>
      <c r="F5309" s="38" t="n">
        <v>1000</v>
      </c>
      <c r="G5309" s="42" t="n">
        <f aca="false">DATE(YEAR(B5309),MONTH(B5309),1)</f>
        <v>46113</v>
      </c>
      <c r="H5309" s="24" t="str">
        <f aca="false">INDEX(Customers!$B$2:$B$601,MATCH(C5309,Customers!$A$2:$A$601,0))</f>
        <v>Central</v>
      </c>
      <c r="I5309" s="43" t="n">
        <f aca="false">ROUND(MIN(INDEX(Assumptions!$D$13:$D$18,MATCH(E5309,Assumptions!$A$13:$A$18,0)),MAX(INDEX(Assumptions!$C$13:$C$18,MATCH(E5309,Assumptions!$A$13:$A$18,0)),INDEX(Assumptions!$B$13:$B$18,MATCH(E5309,Assumptions!$A$13:$A$18,0))*F5309)),2)</f>
        <v>50</v>
      </c>
    </row>
    <row r="5310" customFormat="false" ht="15" hidden="false" customHeight="false" outlineLevel="0" collapsed="false">
      <c r="A5310" s="24" t="s">
        <v>6133</v>
      </c>
      <c r="B5310" s="39" t="n">
        <v>46138</v>
      </c>
      <c r="C5310" s="24" t="s">
        <v>751</v>
      </c>
      <c r="D5310" s="24" t="s">
        <v>826</v>
      </c>
      <c r="E5310" s="24" t="s">
        <v>113</v>
      </c>
      <c r="F5310" s="38" t="n">
        <v>99</v>
      </c>
      <c r="G5310" s="42" t="n">
        <f aca="false">DATE(YEAR(B5310),MONTH(B5310),1)</f>
        <v>46113</v>
      </c>
      <c r="H5310" s="24" t="str">
        <f aca="false">INDEX(Customers!$B$2:$B$601,MATCH(C5310,Customers!$A$2:$A$601,0))</f>
        <v>Coast</v>
      </c>
      <c r="I5310" s="43" t="n">
        <f aca="false">ROUND(MIN(INDEX(Assumptions!$D$13:$D$18,MATCH(E5310,Assumptions!$A$13:$A$18,0)),MAX(INDEX(Assumptions!$C$13:$C$18,MATCH(E5310,Assumptions!$A$13:$A$18,0)),INDEX(Assumptions!$B$13:$B$18,MATCH(E5310,Assumptions!$A$13:$A$18,0))*F5310)),2)</f>
        <v>4.95</v>
      </c>
    </row>
    <row r="5311" customFormat="false" ht="15" hidden="false" customHeight="false" outlineLevel="0" collapsed="false">
      <c r="A5311" s="24" t="s">
        <v>6134</v>
      </c>
      <c r="B5311" s="39" t="n">
        <v>46138</v>
      </c>
      <c r="C5311" s="24" t="s">
        <v>762</v>
      </c>
      <c r="D5311" s="24" t="s">
        <v>826</v>
      </c>
      <c r="E5311" s="24" t="s">
        <v>103</v>
      </c>
      <c r="F5311" s="38" t="n">
        <v>620</v>
      </c>
      <c r="G5311" s="42" t="n">
        <f aca="false">DATE(YEAR(B5311),MONTH(B5311),1)</f>
        <v>46113</v>
      </c>
      <c r="H5311" s="24" t="str">
        <f aca="false">INDEX(Customers!$B$2:$B$601,MATCH(C5311,Customers!$A$2:$A$601,0))</f>
        <v>Western</v>
      </c>
      <c r="I5311" s="43" t="n">
        <f aca="false">ROUND(MIN(INDEX(Assumptions!$D$13:$D$18,MATCH(E5311,Assumptions!$A$13:$A$18,0)),MAX(INDEX(Assumptions!$C$13:$C$18,MATCH(E5311,Assumptions!$A$13:$A$18,0)),INDEX(Assumptions!$B$13:$B$18,MATCH(E5311,Assumptions!$A$13:$A$18,0))*F5311)),2)</f>
        <v>6.2</v>
      </c>
    </row>
    <row r="5312" customFormat="false" ht="15" hidden="false" customHeight="false" outlineLevel="0" collapsed="false">
      <c r="A5312" s="24" t="s">
        <v>6135</v>
      </c>
      <c r="B5312" s="39" t="n">
        <v>46138</v>
      </c>
      <c r="C5312" s="24" t="s">
        <v>762</v>
      </c>
      <c r="D5312" s="24" t="s">
        <v>199</v>
      </c>
      <c r="E5312" s="24" t="s">
        <v>107</v>
      </c>
      <c r="F5312" s="38" t="n">
        <v>4130</v>
      </c>
      <c r="G5312" s="42" t="n">
        <f aca="false">DATE(YEAR(B5312),MONTH(B5312),1)</f>
        <v>46113</v>
      </c>
      <c r="H5312" s="24" t="str">
        <f aca="false">INDEX(Customers!$B$2:$B$601,MATCH(C5312,Customers!$A$2:$A$601,0))</f>
        <v>Western</v>
      </c>
      <c r="I5312" s="43" t="n">
        <f aca="false">ROUND(MIN(INDEX(Assumptions!$D$13:$D$18,MATCH(E5312,Assumptions!$A$13:$A$18,0)),MAX(INDEX(Assumptions!$C$13:$C$18,MATCH(E5312,Assumptions!$A$13:$A$18,0)),INDEX(Assumptions!$B$13:$B$18,MATCH(E5312,Assumptions!$A$13:$A$18,0))*F5312)),2)</f>
        <v>0</v>
      </c>
    </row>
    <row r="5313" customFormat="false" ht="15" hidden="false" customHeight="false" outlineLevel="0" collapsed="false">
      <c r="A5313" s="24" t="s">
        <v>6136</v>
      </c>
      <c r="B5313" s="39" t="n">
        <v>46138</v>
      </c>
      <c r="C5313" s="24" t="s">
        <v>797</v>
      </c>
      <c r="D5313" s="24" t="s">
        <v>826</v>
      </c>
      <c r="E5313" s="24" t="s">
        <v>109</v>
      </c>
      <c r="F5313" s="38" t="n">
        <v>1330</v>
      </c>
      <c r="G5313" s="42" t="n">
        <f aca="false">DATE(YEAR(B5313),MONTH(B5313),1)</f>
        <v>46113</v>
      </c>
      <c r="H5313" s="24" t="str">
        <f aca="false">INDEX(Customers!$B$2:$B$601,MATCH(C5313,Customers!$A$2:$A$601,0))</f>
        <v>Rift Valley</v>
      </c>
      <c r="I5313" s="43" t="n">
        <f aca="false">ROUND(MIN(INDEX(Assumptions!$D$13:$D$18,MATCH(E5313,Assumptions!$A$13:$A$18,0)),MAX(INDEX(Assumptions!$C$13:$C$18,MATCH(E5313,Assumptions!$A$13:$A$18,0)),INDEX(Assumptions!$B$13:$B$18,MATCH(E5313,Assumptions!$A$13:$A$18,0))*F5313)),2)</f>
        <v>5.32</v>
      </c>
    </row>
    <row r="5314" customFormat="false" ht="15" hidden="false" customHeight="false" outlineLevel="0" collapsed="false">
      <c r="A5314" s="24" t="s">
        <v>6137</v>
      </c>
      <c r="B5314" s="39" t="n">
        <v>46138</v>
      </c>
      <c r="C5314" s="24" t="s">
        <v>808</v>
      </c>
      <c r="D5314" s="24" t="s">
        <v>826</v>
      </c>
      <c r="E5314" s="24" t="s">
        <v>113</v>
      </c>
      <c r="F5314" s="38" t="n">
        <v>1000</v>
      </c>
      <c r="G5314" s="42" t="n">
        <f aca="false">DATE(YEAR(B5314),MONTH(B5314),1)</f>
        <v>46113</v>
      </c>
      <c r="H5314" s="24" t="str">
        <f aca="false">INDEX(Customers!$B$2:$B$601,MATCH(C5314,Customers!$A$2:$A$601,0))</f>
        <v>Western</v>
      </c>
      <c r="I5314" s="43" t="n">
        <f aca="false">ROUND(MIN(INDEX(Assumptions!$D$13:$D$18,MATCH(E5314,Assumptions!$A$13:$A$18,0)),MAX(INDEX(Assumptions!$C$13:$C$18,MATCH(E5314,Assumptions!$A$13:$A$18,0)),INDEX(Assumptions!$B$13:$B$18,MATCH(E5314,Assumptions!$A$13:$A$18,0))*F5314)),2)</f>
        <v>50</v>
      </c>
    </row>
    <row r="5315" customFormat="false" ht="15" hidden="false" customHeight="false" outlineLevel="0" collapsed="false">
      <c r="A5315" s="24" t="s">
        <v>6138</v>
      </c>
      <c r="B5315" s="39" t="n">
        <v>46138</v>
      </c>
      <c r="C5315" s="24" t="s">
        <v>810</v>
      </c>
      <c r="D5315" s="24" t="s">
        <v>826</v>
      </c>
      <c r="E5315" s="24" t="s">
        <v>103</v>
      </c>
      <c r="F5315" s="38" t="n">
        <v>60</v>
      </c>
      <c r="G5315" s="42" t="n">
        <f aca="false">DATE(YEAR(B5315),MONTH(B5315),1)</f>
        <v>46113</v>
      </c>
      <c r="H5315" s="24" t="str">
        <f aca="false">INDEX(Customers!$B$2:$B$601,MATCH(C5315,Customers!$A$2:$A$601,0))</f>
        <v>Central</v>
      </c>
      <c r="I5315" s="43" t="n">
        <f aca="false">ROUND(MIN(INDEX(Assumptions!$D$13:$D$18,MATCH(E5315,Assumptions!$A$13:$A$18,0)),MAX(INDEX(Assumptions!$C$13:$C$18,MATCH(E5315,Assumptions!$A$13:$A$18,0)),INDEX(Assumptions!$B$13:$B$18,MATCH(E5315,Assumptions!$A$13:$A$18,0))*F5315)),2)</f>
        <v>5</v>
      </c>
    </row>
    <row r="5316" customFormat="false" ht="15" hidden="false" customHeight="false" outlineLevel="0" collapsed="false">
      <c r="A5316" s="24" t="s">
        <v>6139</v>
      </c>
      <c r="B5316" s="39" t="n">
        <v>46139</v>
      </c>
      <c r="C5316" s="24" t="s">
        <v>231</v>
      </c>
      <c r="D5316" s="24" t="s">
        <v>826</v>
      </c>
      <c r="E5316" s="24" t="s">
        <v>113</v>
      </c>
      <c r="F5316" s="38" t="n">
        <v>500</v>
      </c>
      <c r="G5316" s="42" t="n">
        <f aca="false">DATE(YEAR(B5316),MONTH(B5316),1)</f>
        <v>46113</v>
      </c>
      <c r="H5316" s="24" t="str">
        <f aca="false">INDEX(Customers!$B$2:$B$601,MATCH(C5316,Customers!$A$2:$A$601,0))</f>
        <v>Eastern</v>
      </c>
      <c r="I5316" s="43" t="n">
        <f aca="false">ROUND(MIN(INDEX(Assumptions!$D$13:$D$18,MATCH(E5316,Assumptions!$A$13:$A$18,0)),MAX(INDEX(Assumptions!$C$13:$C$18,MATCH(E5316,Assumptions!$A$13:$A$18,0)),INDEX(Assumptions!$B$13:$B$18,MATCH(E5316,Assumptions!$A$13:$A$18,0))*F5316)),2)</f>
        <v>25</v>
      </c>
    </row>
    <row r="5317" customFormat="false" ht="15" hidden="false" customHeight="false" outlineLevel="0" collapsed="false">
      <c r="A5317" s="24" t="s">
        <v>6140</v>
      </c>
      <c r="B5317" s="39" t="n">
        <v>46139</v>
      </c>
      <c r="C5317" s="24" t="s">
        <v>234</v>
      </c>
      <c r="D5317" s="24" t="s">
        <v>826</v>
      </c>
      <c r="E5317" s="24" t="s">
        <v>113</v>
      </c>
      <c r="F5317" s="38" t="n">
        <v>500</v>
      </c>
      <c r="G5317" s="42" t="n">
        <f aca="false">DATE(YEAR(B5317),MONTH(B5317),1)</f>
        <v>46113</v>
      </c>
      <c r="H5317" s="24" t="str">
        <f aca="false">INDEX(Customers!$B$2:$B$601,MATCH(C5317,Customers!$A$2:$A$601,0))</f>
        <v>Rift Valley</v>
      </c>
      <c r="I5317" s="43" t="n">
        <f aca="false">ROUND(MIN(INDEX(Assumptions!$D$13:$D$18,MATCH(E5317,Assumptions!$A$13:$A$18,0)),MAX(INDEX(Assumptions!$C$13:$C$18,MATCH(E5317,Assumptions!$A$13:$A$18,0)),INDEX(Assumptions!$B$13:$B$18,MATCH(E5317,Assumptions!$A$13:$A$18,0))*F5317)),2)</f>
        <v>25</v>
      </c>
    </row>
    <row r="5318" customFormat="false" ht="15" hidden="false" customHeight="false" outlineLevel="0" collapsed="false">
      <c r="A5318" s="24" t="s">
        <v>6141</v>
      </c>
      <c r="B5318" s="39" t="n">
        <v>46139</v>
      </c>
      <c r="C5318" s="24" t="s">
        <v>236</v>
      </c>
      <c r="D5318" s="24" t="s">
        <v>826</v>
      </c>
      <c r="E5318" s="24" t="s">
        <v>111</v>
      </c>
      <c r="F5318" s="38" t="n">
        <v>200</v>
      </c>
      <c r="G5318" s="42" t="n">
        <f aca="false">DATE(YEAR(B5318),MONTH(B5318),1)</f>
        <v>46113</v>
      </c>
      <c r="H5318" s="24" t="str">
        <f aca="false">INDEX(Customers!$B$2:$B$601,MATCH(C5318,Customers!$A$2:$A$601,0))</f>
        <v>Rift Valley</v>
      </c>
      <c r="I5318" s="43" t="n">
        <f aca="false">ROUND(MIN(INDEX(Assumptions!$D$13:$D$18,MATCH(E5318,Assumptions!$A$13:$A$18,0)),MAX(INDEX(Assumptions!$C$13:$C$18,MATCH(E5318,Assumptions!$A$13:$A$18,0)),INDEX(Assumptions!$B$13:$B$18,MATCH(E5318,Assumptions!$A$13:$A$18,0))*F5318)),2)</f>
        <v>8</v>
      </c>
    </row>
    <row r="5319" customFormat="false" ht="15" hidden="false" customHeight="false" outlineLevel="0" collapsed="false">
      <c r="A5319" s="24" t="s">
        <v>6142</v>
      </c>
      <c r="B5319" s="39" t="n">
        <v>46139</v>
      </c>
      <c r="C5319" s="24" t="s">
        <v>259</v>
      </c>
      <c r="D5319" s="24" t="s">
        <v>826</v>
      </c>
      <c r="E5319" s="24" t="s">
        <v>111</v>
      </c>
      <c r="F5319" s="38" t="n">
        <v>200</v>
      </c>
      <c r="G5319" s="42" t="n">
        <f aca="false">DATE(YEAR(B5319),MONTH(B5319),1)</f>
        <v>46113</v>
      </c>
      <c r="H5319" s="24" t="str">
        <f aca="false">INDEX(Customers!$B$2:$B$601,MATCH(C5319,Customers!$A$2:$A$601,0))</f>
        <v>Eastern</v>
      </c>
      <c r="I5319" s="43" t="n">
        <f aca="false">ROUND(MIN(INDEX(Assumptions!$D$13:$D$18,MATCH(E5319,Assumptions!$A$13:$A$18,0)),MAX(INDEX(Assumptions!$C$13:$C$18,MATCH(E5319,Assumptions!$A$13:$A$18,0)),INDEX(Assumptions!$B$13:$B$18,MATCH(E5319,Assumptions!$A$13:$A$18,0))*F5319)),2)</f>
        <v>8</v>
      </c>
    </row>
    <row r="5320" customFormat="false" ht="15" hidden="false" customHeight="false" outlineLevel="0" collapsed="false">
      <c r="A5320" s="24" t="s">
        <v>6143</v>
      </c>
      <c r="B5320" s="39" t="n">
        <v>46139</v>
      </c>
      <c r="C5320" s="24" t="s">
        <v>324</v>
      </c>
      <c r="D5320" s="24" t="s">
        <v>826</v>
      </c>
      <c r="E5320" s="24" t="s">
        <v>113</v>
      </c>
      <c r="F5320" s="38" t="n">
        <v>250</v>
      </c>
      <c r="G5320" s="42" t="n">
        <f aca="false">DATE(YEAR(B5320),MONTH(B5320),1)</f>
        <v>46113</v>
      </c>
      <c r="H5320" s="24" t="str">
        <f aca="false">INDEX(Customers!$B$2:$B$601,MATCH(C5320,Customers!$A$2:$A$601,0))</f>
        <v>Central</v>
      </c>
      <c r="I5320" s="43" t="n">
        <f aca="false">ROUND(MIN(INDEX(Assumptions!$D$13:$D$18,MATCH(E5320,Assumptions!$A$13:$A$18,0)),MAX(INDEX(Assumptions!$C$13:$C$18,MATCH(E5320,Assumptions!$A$13:$A$18,0)),INDEX(Assumptions!$B$13:$B$18,MATCH(E5320,Assumptions!$A$13:$A$18,0))*F5320)),2)</f>
        <v>12.5</v>
      </c>
    </row>
    <row r="5321" customFormat="false" ht="15" hidden="false" customHeight="false" outlineLevel="0" collapsed="false">
      <c r="A5321" s="24" t="s">
        <v>6144</v>
      </c>
      <c r="B5321" s="39" t="n">
        <v>46139</v>
      </c>
      <c r="C5321" s="24" t="s">
        <v>334</v>
      </c>
      <c r="D5321" s="24" t="s">
        <v>826</v>
      </c>
      <c r="E5321" s="24" t="s">
        <v>103</v>
      </c>
      <c r="F5321" s="38" t="n">
        <v>4050</v>
      </c>
      <c r="G5321" s="42" t="n">
        <f aca="false">DATE(YEAR(B5321),MONTH(B5321),1)</f>
        <v>46113</v>
      </c>
      <c r="H5321" s="24" t="str">
        <f aca="false">INDEX(Customers!$B$2:$B$601,MATCH(C5321,Customers!$A$2:$A$601,0))</f>
        <v>Nairobi</v>
      </c>
      <c r="I5321" s="43" t="n">
        <f aca="false">ROUND(MIN(INDEX(Assumptions!$D$13:$D$18,MATCH(E5321,Assumptions!$A$13:$A$18,0)),MAX(INDEX(Assumptions!$C$13:$C$18,MATCH(E5321,Assumptions!$A$13:$A$18,0)),INDEX(Assumptions!$B$13:$B$18,MATCH(E5321,Assumptions!$A$13:$A$18,0))*F5321)),2)</f>
        <v>40.5</v>
      </c>
    </row>
    <row r="5322" customFormat="false" ht="15" hidden="false" customHeight="false" outlineLevel="0" collapsed="false">
      <c r="A5322" s="24" t="s">
        <v>6145</v>
      </c>
      <c r="B5322" s="39" t="n">
        <v>46139</v>
      </c>
      <c r="C5322" s="24" t="s">
        <v>337</v>
      </c>
      <c r="D5322" s="24" t="s">
        <v>826</v>
      </c>
      <c r="E5322" s="24" t="s">
        <v>103</v>
      </c>
      <c r="F5322" s="38" t="n">
        <v>850</v>
      </c>
      <c r="G5322" s="42" t="n">
        <f aca="false">DATE(YEAR(B5322),MONTH(B5322),1)</f>
        <v>46113</v>
      </c>
      <c r="H5322" s="24" t="str">
        <f aca="false">INDEX(Customers!$B$2:$B$601,MATCH(C5322,Customers!$A$2:$A$601,0))</f>
        <v>Nairobi</v>
      </c>
      <c r="I5322" s="43" t="n">
        <f aca="false">ROUND(MIN(INDEX(Assumptions!$D$13:$D$18,MATCH(E5322,Assumptions!$A$13:$A$18,0)),MAX(INDEX(Assumptions!$C$13:$C$18,MATCH(E5322,Assumptions!$A$13:$A$18,0)),INDEX(Assumptions!$B$13:$B$18,MATCH(E5322,Assumptions!$A$13:$A$18,0))*F5322)),2)</f>
        <v>8.5</v>
      </c>
    </row>
    <row r="5323" customFormat="false" ht="15" hidden="false" customHeight="false" outlineLevel="0" collapsed="false">
      <c r="A5323" s="24" t="s">
        <v>6146</v>
      </c>
      <c r="B5323" s="39" t="n">
        <v>46139</v>
      </c>
      <c r="C5323" s="24" t="s">
        <v>363</v>
      </c>
      <c r="D5323" s="24" t="s">
        <v>826</v>
      </c>
      <c r="E5323" s="24" t="s">
        <v>109</v>
      </c>
      <c r="F5323" s="38" t="n">
        <v>140</v>
      </c>
      <c r="G5323" s="42" t="n">
        <f aca="false">DATE(YEAR(B5323),MONTH(B5323),1)</f>
        <v>46113</v>
      </c>
      <c r="H5323" s="24" t="str">
        <f aca="false">INDEX(Customers!$B$2:$B$601,MATCH(C5323,Customers!$A$2:$A$601,0))</f>
        <v>Nairobi</v>
      </c>
      <c r="I5323" s="43" t="n">
        <f aca="false">ROUND(MIN(INDEX(Assumptions!$D$13:$D$18,MATCH(E5323,Assumptions!$A$13:$A$18,0)),MAX(INDEX(Assumptions!$C$13:$C$18,MATCH(E5323,Assumptions!$A$13:$A$18,0)),INDEX(Assumptions!$B$13:$B$18,MATCH(E5323,Assumptions!$A$13:$A$18,0))*F5323)),2)</f>
        <v>0.56</v>
      </c>
    </row>
    <row r="5324" customFormat="false" ht="15" hidden="false" customHeight="false" outlineLevel="0" collapsed="false">
      <c r="A5324" s="24" t="s">
        <v>6147</v>
      </c>
      <c r="B5324" s="39" t="n">
        <v>46139</v>
      </c>
      <c r="C5324" s="24" t="s">
        <v>375</v>
      </c>
      <c r="D5324" s="24" t="s">
        <v>826</v>
      </c>
      <c r="E5324" s="24" t="s">
        <v>113</v>
      </c>
      <c r="F5324" s="38" t="n">
        <v>1000</v>
      </c>
      <c r="G5324" s="42" t="n">
        <f aca="false">DATE(YEAR(B5324),MONTH(B5324),1)</f>
        <v>46113</v>
      </c>
      <c r="H5324" s="24" t="str">
        <f aca="false">INDEX(Customers!$B$2:$B$601,MATCH(C5324,Customers!$A$2:$A$601,0))</f>
        <v>Coast</v>
      </c>
      <c r="I5324" s="43" t="n">
        <f aca="false">ROUND(MIN(INDEX(Assumptions!$D$13:$D$18,MATCH(E5324,Assumptions!$A$13:$A$18,0)),MAX(INDEX(Assumptions!$C$13:$C$18,MATCH(E5324,Assumptions!$A$13:$A$18,0)),INDEX(Assumptions!$B$13:$B$18,MATCH(E5324,Assumptions!$A$13:$A$18,0))*F5324)),2)</f>
        <v>50</v>
      </c>
    </row>
    <row r="5325" customFormat="false" ht="15" hidden="false" customHeight="false" outlineLevel="0" collapsed="false">
      <c r="A5325" s="24" t="s">
        <v>6148</v>
      </c>
      <c r="B5325" s="39" t="n">
        <v>46139</v>
      </c>
      <c r="C5325" s="24" t="s">
        <v>405</v>
      </c>
      <c r="D5325" s="24" t="s">
        <v>826</v>
      </c>
      <c r="E5325" s="24" t="s">
        <v>103</v>
      </c>
      <c r="F5325" s="38" t="n">
        <v>1060</v>
      </c>
      <c r="G5325" s="42" t="n">
        <f aca="false">DATE(YEAR(B5325),MONTH(B5325),1)</f>
        <v>46113</v>
      </c>
      <c r="H5325" s="24" t="str">
        <f aca="false">INDEX(Customers!$B$2:$B$601,MATCH(C5325,Customers!$A$2:$A$601,0))</f>
        <v>Nairobi</v>
      </c>
      <c r="I5325" s="43" t="n">
        <f aca="false">ROUND(MIN(INDEX(Assumptions!$D$13:$D$18,MATCH(E5325,Assumptions!$A$13:$A$18,0)),MAX(INDEX(Assumptions!$C$13:$C$18,MATCH(E5325,Assumptions!$A$13:$A$18,0)),INDEX(Assumptions!$B$13:$B$18,MATCH(E5325,Assumptions!$A$13:$A$18,0))*F5325)),2)</f>
        <v>10.6</v>
      </c>
    </row>
    <row r="5326" customFormat="false" ht="15" hidden="false" customHeight="false" outlineLevel="0" collapsed="false">
      <c r="A5326" s="24" t="s">
        <v>6149</v>
      </c>
      <c r="B5326" s="39" t="n">
        <v>46139</v>
      </c>
      <c r="C5326" s="24" t="s">
        <v>412</v>
      </c>
      <c r="D5326" s="24" t="s">
        <v>826</v>
      </c>
      <c r="E5326" s="24" t="s">
        <v>103</v>
      </c>
      <c r="F5326" s="38" t="n">
        <v>500</v>
      </c>
      <c r="G5326" s="42" t="n">
        <f aca="false">DATE(YEAR(B5326),MONTH(B5326),1)</f>
        <v>46113</v>
      </c>
      <c r="H5326" s="24" t="str">
        <f aca="false">INDEX(Customers!$B$2:$B$601,MATCH(C5326,Customers!$A$2:$A$601,0))</f>
        <v>Rift Valley</v>
      </c>
      <c r="I5326" s="43" t="n">
        <f aca="false">ROUND(MIN(INDEX(Assumptions!$D$13:$D$18,MATCH(E5326,Assumptions!$A$13:$A$18,0)),MAX(INDEX(Assumptions!$C$13:$C$18,MATCH(E5326,Assumptions!$A$13:$A$18,0)),INDEX(Assumptions!$B$13:$B$18,MATCH(E5326,Assumptions!$A$13:$A$18,0))*F5326)),2)</f>
        <v>5</v>
      </c>
    </row>
    <row r="5327" customFormat="false" ht="15" hidden="false" customHeight="false" outlineLevel="0" collapsed="false">
      <c r="A5327" s="24" t="s">
        <v>6150</v>
      </c>
      <c r="B5327" s="39" t="n">
        <v>46139</v>
      </c>
      <c r="C5327" s="24" t="s">
        <v>412</v>
      </c>
      <c r="D5327" s="24" t="s">
        <v>182</v>
      </c>
      <c r="E5327" s="24" t="s">
        <v>105</v>
      </c>
      <c r="F5327" s="38" t="n">
        <v>4580</v>
      </c>
      <c r="G5327" s="42" t="n">
        <f aca="false">DATE(YEAR(B5327),MONTH(B5327),1)</f>
        <v>46113</v>
      </c>
      <c r="H5327" s="24" t="str">
        <f aca="false">INDEX(Customers!$B$2:$B$601,MATCH(C5327,Customers!$A$2:$A$601,0))</f>
        <v>Rift Valley</v>
      </c>
      <c r="I5327" s="43" t="n">
        <f aca="false">ROUND(MIN(INDEX(Assumptions!$D$13:$D$18,MATCH(E5327,Assumptions!$A$13:$A$18,0)),MAX(INDEX(Assumptions!$C$13:$C$18,MATCH(E5327,Assumptions!$A$13:$A$18,0)),INDEX(Assumptions!$B$13:$B$18,MATCH(E5327,Assumptions!$A$13:$A$18,0))*F5327)),2)</f>
        <v>68.7</v>
      </c>
    </row>
    <row r="5328" customFormat="false" ht="15" hidden="false" customHeight="false" outlineLevel="0" collapsed="false">
      <c r="A5328" s="24" t="s">
        <v>6151</v>
      </c>
      <c r="B5328" s="39" t="n">
        <v>46139</v>
      </c>
      <c r="C5328" s="24" t="s">
        <v>412</v>
      </c>
      <c r="D5328" s="24" t="s">
        <v>826</v>
      </c>
      <c r="E5328" s="24" t="s">
        <v>111</v>
      </c>
      <c r="F5328" s="38" t="n">
        <v>200</v>
      </c>
      <c r="G5328" s="42" t="n">
        <f aca="false">DATE(YEAR(B5328),MONTH(B5328),1)</f>
        <v>46113</v>
      </c>
      <c r="H5328" s="24" t="str">
        <f aca="false">INDEX(Customers!$B$2:$B$601,MATCH(C5328,Customers!$A$2:$A$601,0))</f>
        <v>Rift Valley</v>
      </c>
      <c r="I5328" s="43" t="n">
        <f aca="false">ROUND(MIN(INDEX(Assumptions!$D$13:$D$18,MATCH(E5328,Assumptions!$A$13:$A$18,0)),MAX(INDEX(Assumptions!$C$13:$C$18,MATCH(E5328,Assumptions!$A$13:$A$18,0)),INDEX(Assumptions!$B$13:$B$18,MATCH(E5328,Assumptions!$A$13:$A$18,0))*F5328)),2)</f>
        <v>8</v>
      </c>
    </row>
    <row r="5329" customFormat="false" ht="15" hidden="false" customHeight="false" outlineLevel="0" collapsed="false">
      <c r="A5329" s="24" t="s">
        <v>6152</v>
      </c>
      <c r="B5329" s="39" t="n">
        <v>46139</v>
      </c>
      <c r="C5329" s="24" t="s">
        <v>433</v>
      </c>
      <c r="D5329" s="24" t="s">
        <v>153</v>
      </c>
      <c r="E5329" s="24" t="s">
        <v>105</v>
      </c>
      <c r="F5329" s="38" t="n">
        <v>47220</v>
      </c>
      <c r="G5329" s="42" t="n">
        <f aca="false">DATE(YEAR(B5329),MONTH(B5329),1)</f>
        <v>46113</v>
      </c>
      <c r="H5329" s="24" t="str">
        <f aca="false">INDEX(Customers!$B$2:$B$601,MATCH(C5329,Customers!$A$2:$A$601,0))</f>
        <v>Nairobi</v>
      </c>
      <c r="I5329" s="43" t="n">
        <f aca="false">ROUND(MIN(INDEX(Assumptions!$D$13:$D$18,MATCH(E5329,Assumptions!$A$13:$A$18,0)),MAX(INDEX(Assumptions!$C$13:$C$18,MATCH(E5329,Assumptions!$A$13:$A$18,0)),INDEX(Assumptions!$B$13:$B$18,MATCH(E5329,Assumptions!$A$13:$A$18,0))*F5329)),2)</f>
        <v>200</v>
      </c>
    </row>
    <row r="5330" customFormat="false" ht="15" hidden="false" customHeight="false" outlineLevel="0" collapsed="false">
      <c r="A5330" s="24" t="s">
        <v>6153</v>
      </c>
      <c r="B5330" s="39" t="n">
        <v>46139</v>
      </c>
      <c r="C5330" s="24" t="s">
        <v>448</v>
      </c>
      <c r="D5330" s="24" t="s">
        <v>209</v>
      </c>
      <c r="E5330" s="24" t="s">
        <v>107</v>
      </c>
      <c r="F5330" s="38" t="n">
        <v>10830</v>
      </c>
      <c r="G5330" s="42" t="n">
        <f aca="false">DATE(YEAR(B5330),MONTH(B5330),1)</f>
        <v>46113</v>
      </c>
      <c r="H5330" s="24" t="str">
        <f aca="false">INDEX(Customers!$B$2:$B$601,MATCH(C5330,Customers!$A$2:$A$601,0))</f>
        <v>Eastern</v>
      </c>
      <c r="I5330" s="43" t="n">
        <f aca="false">ROUND(MIN(INDEX(Assumptions!$D$13:$D$18,MATCH(E5330,Assumptions!$A$13:$A$18,0)),MAX(INDEX(Assumptions!$C$13:$C$18,MATCH(E5330,Assumptions!$A$13:$A$18,0)),INDEX(Assumptions!$B$13:$B$18,MATCH(E5330,Assumptions!$A$13:$A$18,0))*F5330)),2)</f>
        <v>0</v>
      </c>
    </row>
    <row r="5331" customFormat="false" ht="15" hidden="false" customHeight="false" outlineLevel="0" collapsed="false">
      <c r="A5331" s="24" t="s">
        <v>6154</v>
      </c>
      <c r="B5331" s="39" t="n">
        <v>46139</v>
      </c>
      <c r="C5331" s="24" t="s">
        <v>452</v>
      </c>
      <c r="D5331" s="24" t="s">
        <v>826</v>
      </c>
      <c r="E5331" s="24" t="s">
        <v>113</v>
      </c>
      <c r="F5331" s="38" t="n">
        <v>250</v>
      </c>
      <c r="G5331" s="42" t="n">
        <f aca="false">DATE(YEAR(B5331),MONTH(B5331),1)</f>
        <v>46113</v>
      </c>
      <c r="H5331" s="24" t="str">
        <f aca="false">INDEX(Customers!$B$2:$B$601,MATCH(C5331,Customers!$A$2:$A$601,0))</f>
        <v>Nairobi</v>
      </c>
      <c r="I5331" s="43" t="n">
        <f aca="false">ROUND(MIN(INDEX(Assumptions!$D$13:$D$18,MATCH(E5331,Assumptions!$A$13:$A$18,0)),MAX(INDEX(Assumptions!$C$13:$C$18,MATCH(E5331,Assumptions!$A$13:$A$18,0)),INDEX(Assumptions!$B$13:$B$18,MATCH(E5331,Assumptions!$A$13:$A$18,0))*F5331)),2)</f>
        <v>12.5</v>
      </c>
    </row>
    <row r="5332" customFormat="false" ht="15" hidden="false" customHeight="false" outlineLevel="0" collapsed="false">
      <c r="A5332" s="24" t="s">
        <v>6155</v>
      </c>
      <c r="B5332" s="39" t="n">
        <v>46139</v>
      </c>
      <c r="C5332" s="24" t="s">
        <v>456</v>
      </c>
      <c r="D5332" s="24" t="s">
        <v>826</v>
      </c>
      <c r="E5332" s="24" t="s">
        <v>113</v>
      </c>
      <c r="F5332" s="38" t="n">
        <v>1000</v>
      </c>
      <c r="G5332" s="42" t="n">
        <f aca="false">DATE(YEAR(B5332),MONTH(B5332),1)</f>
        <v>46113</v>
      </c>
      <c r="H5332" s="24" t="str">
        <f aca="false">INDEX(Customers!$B$2:$B$601,MATCH(C5332,Customers!$A$2:$A$601,0))</f>
        <v>Central</v>
      </c>
      <c r="I5332" s="43" t="n">
        <f aca="false">ROUND(MIN(INDEX(Assumptions!$D$13:$D$18,MATCH(E5332,Assumptions!$A$13:$A$18,0)),MAX(INDEX(Assumptions!$C$13:$C$18,MATCH(E5332,Assumptions!$A$13:$A$18,0)),INDEX(Assumptions!$B$13:$B$18,MATCH(E5332,Assumptions!$A$13:$A$18,0))*F5332)),2)</f>
        <v>50</v>
      </c>
    </row>
    <row r="5333" customFormat="false" ht="15" hidden="false" customHeight="false" outlineLevel="0" collapsed="false">
      <c r="A5333" s="24" t="s">
        <v>6156</v>
      </c>
      <c r="B5333" s="39" t="n">
        <v>46139</v>
      </c>
      <c r="C5333" s="24" t="s">
        <v>475</v>
      </c>
      <c r="D5333" s="24" t="s">
        <v>189</v>
      </c>
      <c r="E5333" s="24" t="s">
        <v>105</v>
      </c>
      <c r="F5333" s="38" t="n">
        <v>4330</v>
      </c>
      <c r="G5333" s="42" t="n">
        <f aca="false">DATE(YEAR(B5333),MONTH(B5333),1)</f>
        <v>46113</v>
      </c>
      <c r="H5333" s="24" t="str">
        <f aca="false">INDEX(Customers!$B$2:$B$601,MATCH(C5333,Customers!$A$2:$A$601,0))</f>
        <v>Coast</v>
      </c>
      <c r="I5333" s="43" t="n">
        <f aca="false">ROUND(MIN(INDEX(Assumptions!$D$13:$D$18,MATCH(E5333,Assumptions!$A$13:$A$18,0)),MAX(INDEX(Assumptions!$C$13:$C$18,MATCH(E5333,Assumptions!$A$13:$A$18,0)),INDEX(Assumptions!$B$13:$B$18,MATCH(E5333,Assumptions!$A$13:$A$18,0))*F5333)),2)</f>
        <v>64.95</v>
      </c>
    </row>
    <row r="5334" customFormat="false" ht="15" hidden="false" customHeight="false" outlineLevel="0" collapsed="false">
      <c r="A5334" s="24" t="s">
        <v>6157</v>
      </c>
      <c r="B5334" s="39" t="n">
        <v>46139</v>
      </c>
      <c r="C5334" s="24" t="s">
        <v>487</v>
      </c>
      <c r="D5334" s="24" t="s">
        <v>826</v>
      </c>
      <c r="E5334" s="24" t="s">
        <v>103</v>
      </c>
      <c r="F5334" s="38" t="n">
        <v>2270</v>
      </c>
      <c r="G5334" s="42" t="n">
        <f aca="false">DATE(YEAR(B5334),MONTH(B5334),1)</f>
        <v>46113</v>
      </c>
      <c r="H5334" s="24" t="str">
        <f aca="false">INDEX(Customers!$B$2:$B$601,MATCH(C5334,Customers!$A$2:$A$601,0))</f>
        <v>Rift Valley</v>
      </c>
      <c r="I5334" s="43" t="n">
        <f aca="false">ROUND(MIN(INDEX(Assumptions!$D$13:$D$18,MATCH(E5334,Assumptions!$A$13:$A$18,0)),MAX(INDEX(Assumptions!$C$13:$C$18,MATCH(E5334,Assumptions!$A$13:$A$18,0)),INDEX(Assumptions!$B$13:$B$18,MATCH(E5334,Assumptions!$A$13:$A$18,0))*F5334)),2)</f>
        <v>22.7</v>
      </c>
    </row>
    <row r="5335" customFormat="false" ht="15" hidden="false" customHeight="false" outlineLevel="0" collapsed="false">
      <c r="A5335" s="24" t="s">
        <v>6158</v>
      </c>
      <c r="B5335" s="39" t="n">
        <v>46139</v>
      </c>
      <c r="C5335" s="24" t="s">
        <v>516</v>
      </c>
      <c r="D5335" s="24" t="s">
        <v>826</v>
      </c>
      <c r="E5335" s="24" t="s">
        <v>111</v>
      </c>
      <c r="F5335" s="38" t="n">
        <v>500</v>
      </c>
      <c r="G5335" s="42" t="n">
        <f aca="false">DATE(YEAR(B5335),MONTH(B5335),1)</f>
        <v>46113</v>
      </c>
      <c r="H5335" s="24" t="str">
        <f aca="false">INDEX(Customers!$B$2:$B$601,MATCH(C5335,Customers!$A$2:$A$601,0))</f>
        <v>Rift Valley</v>
      </c>
      <c r="I5335" s="43" t="n">
        <f aca="false">ROUND(MIN(INDEX(Assumptions!$D$13:$D$18,MATCH(E5335,Assumptions!$A$13:$A$18,0)),MAX(INDEX(Assumptions!$C$13:$C$18,MATCH(E5335,Assumptions!$A$13:$A$18,0)),INDEX(Assumptions!$B$13:$B$18,MATCH(E5335,Assumptions!$A$13:$A$18,0))*F5335)),2)</f>
        <v>20</v>
      </c>
    </row>
    <row r="5336" customFormat="false" ht="15" hidden="false" customHeight="false" outlineLevel="0" collapsed="false">
      <c r="A5336" s="24" t="s">
        <v>6159</v>
      </c>
      <c r="B5336" s="39" t="n">
        <v>46139</v>
      </c>
      <c r="C5336" s="24" t="s">
        <v>564</v>
      </c>
      <c r="D5336" s="24" t="s">
        <v>826</v>
      </c>
      <c r="E5336" s="24" t="s">
        <v>103</v>
      </c>
      <c r="F5336" s="38" t="n">
        <v>2640</v>
      </c>
      <c r="G5336" s="42" t="n">
        <f aca="false">DATE(YEAR(B5336),MONTH(B5336),1)</f>
        <v>46113</v>
      </c>
      <c r="H5336" s="24" t="str">
        <f aca="false">INDEX(Customers!$B$2:$B$601,MATCH(C5336,Customers!$A$2:$A$601,0))</f>
        <v>Coast</v>
      </c>
      <c r="I5336" s="43" t="n">
        <f aca="false">ROUND(MIN(INDEX(Assumptions!$D$13:$D$18,MATCH(E5336,Assumptions!$A$13:$A$18,0)),MAX(INDEX(Assumptions!$C$13:$C$18,MATCH(E5336,Assumptions!$A$13:$A$18,0)),INDEX(Assumptions!$B$13:$B$18,MATCH(E5336,Assumptions!$A$13:$A$18,0))*F5336)),2)</f>
        <v>26.4</v>
      </c>
    </row>
    <row r="5337" customFormat="false" ht="15" hidden="false" customHeight="false" outlineLevel="0" collapsed="false">
      <c r="A5337" s="24" t="s">
        <v>6160</v>
      </c>
      <c r="B5337" s="39" t="n">
        <v>46139</v>
      </c>
      <c r="C5337" s="24" t="s">
        <v>585</v>
      </c>
      <c r="D5337" s="24" t="s">
        <v>826</v>
      </c>
      <c r="E5337" s="24" t="s">
        <v>103</v>
      </c>
      <c r="F5337" s="38" t="n">
        <v>10190</v>
      </c>
      <c r="G5337" s="42" t="n">
        <f aca="false">DATE(YEAR(B5337),MONTH(B5337),1)</f>
        <v>46113</v>
      </c>
      <c r="H5337" s="24" t="str">
        <f aca="false">INDEX(Customers!$B$2:$B$601,MATCH(C5337,Customers!$A$2:$A$601,0))</f>
        <v>Eastern</v>
      </c>
      <c r="I5337" s="43" t="n">
        <f aca="false">ROUND(MIN(INDEX(Assumptions!$D$13:$D$18,MATCH(E5337,Assumptions!$A$13:$A$18,0)),MAX(INDEX(Assumptions!$C$13:$C$18,MATCH(E5337,Assumptions!$A$13:$A$18,0)),INDEX(Assumptions!$B$13:$B$18,MATCH(E5337,Assumptions!$A$13:$A$18,0))*F5337)),2)</f>
        <v>101.9</v>
      </c>
    </row>
    <row r="5338" customFormat="false" ht="15" hidden="false" customHeight="false" outlineLevel="0" collapsed="false">
      <c r="A5338" s="24" t="s">
        <v>6161</v>
      </c>
      <c r="B5338" s="39" t="n">
        <v>46139</v>
      </c>
      <c r="C5338" s="24" t="s">
        <v>597</v>
      </c>
      <c r="D5338" s="24" t="s">
        <v>826</v>
      </c>
      <c r="E5338" s="24" t="s">
        <v>109</v>
      </c>
      <c r="F5338" s="38" t="n">
        <v>8820</v>
      </c>
      <c r="G5338" s="42" t="n">
        <f aca="false">DATE(YEAR(B5338),MONTH(B5338),1)</f>
        <v>46113</v>
      </c>
      <c r="H5338" s="24" t="str">
        <f aca="false">INDEX(Customers!$B$2:$B$601,MATCH(C5338,Customers!$A$2:$A$601,0))</f>
        <v>Eastern</v>
      </c>
      <c r="I5338" s="43" t="n">
        <f aca="false">ROUND(MIN(INDEX(Assumptions!$D$13:$D$18,MATCH(E5338,Assumptions!$A$13:$A$18,0)),MAX(INDEX(Assumptions!$C$13:$C$18,MATCH(E5338,Assumptions!$A$13:$A$18,0)),INDEX(Assumptions!$B$13:$B$18,MATCH(E5338,Assumptions!$A$13:$A$18,0))*F5338)),2)</f>
        <v>35.28</v>
      </c>
    </row>
    <row r="5339" customFormat="false" ht="15" hidden="false" customHeight="false" outlineLevel="0" collapsed="false">
      <c r="A5339" s="24" t="s">
        <v>6162</v>
      </c>
      <c r="B5339" s="39" t="n">
        <v>46139</v>
      </c>
      <c r="C5339" s="24" t="s">
        <v>599</v>
      </c>
      <c r="D5339" s="24" t="s">
        <v>826</v>
      </c>
      <c r="E5339" s="24" t="s">
        <v>109</v>
      </c>
      <c r="F5339" s="38" t="n">
        <v>10530</v>
      </c>
      <c r="G5339" s="42" t="n">
        <f aca="false">DATE(YEAR(B5339),MONTH(B5339),1)</f>
        <v>46113</v>
      </c>
      <c r="H5339" s="24" t="str">
        <f aca="false">INDEX(Customers!$B$2:$B$601,MATCH(C5339,Customers!$A$2:$A$601,0))</f>
        <v>Nairobi</v>
      </c>
      <c r="I5339" s="43" t="n">
        <f aca="false">ROUND(MIN(INDEX(Assumptions!$D$13:$D$18,MATCH(E5339,Assumptions!$A$13:$A$18,0)),MAX(INDEX(Assumptions!$C$13:$C$18,MATCH(E5339,Assumptions!$A$13:$A$18,0)),INDEX(Assumptions!$B$13:$B$18,MATCH(E5339,Assumptions!$A$13:$A$18,0))*F5339)),2)</f>
        <v>40</v>
      </c>
    </row>
    <row r="5340" customFormat="false" ht="15" hidden="false" customHeight="false" outlineLevel="0" collapsed="false">
      <c r="A5340" s="24" t="s">
        <v>6163</v>
      </c>
      <c r="B5340" s="39" t="n">
        <v>46139</v>
      </c>
      <c r="C5340" s="24" t="s">
        <v>629</v>
      </c>
      <c r="D5340" s="24" t="s">
        <v>150</v>
      </c>
      <c r="E5340" s="24" t="s">
        <v>107</v>
      </c>
      <c r="F5340" s="38" t="n">
        <v>6700</v>
      </c>
      <c r="G5340" s="42" t="n">
        <f aca="false">DATE(YEAR(B5340),MONTH(B5340),1)</f>
        <v>46113</v>
      </c>
      <c r="H5340" s="24" t="str">
        <f aca="false">INDEX(Customers!$B$2:$B$601,MATCH(C5340,Customers!$A$2:$A$601,0))</f>
        <v>Nairobi</v>
      </c>
      <c r="I5340" s="43" t="n">
        <f aca="false">ROUND(MIN(INDEX(Assumptions!$D$13:$D$18,MATCH(E5340,Assumptions!$A$13:$A$18,0)),MAX(INDEX(Assumptions!$C$13:$C$18,MATCH(E5340,Assumptions!$A$13:$A$18,0)),INDEX(Assumptions!$B$13:$B$18,MATCH(E5340,Assumptions!$A$13:$A$18,0))*F5340)),2)</f>
        <v>0</v>
      </c>
    </row>
    <row r="5341" customFormat="false" ht="15" hidden="false" customHeight="false" outlineLevel="0" collapsed="false">
      <c r="A5341" s="24" t="s">
        <v>6164</v>
      </c>
      <c r="B5341" s="39" t="n">
        <v>46139</v>
      </c>
      <c r="C5341" s="24" t="s">
        <v>635</v>
      </c>
      <c r="D5341" s="24" t="s">
        <v>826</v>
      </c>
      <c r="E5341" s="24" t="s">
        <v>111</v>
      </c>
      <c r="F5341" s="38" t="n">
        <v>50</v>
      </c>
      <c r="G5341" s="42" t="n">
        <f aca="false">DATE(YEAR(B5341),MONTH(B5341),1)</f>
        <v>46113</v>
      </c>
      <c r="H5341" s="24" t="str">
        <f aca="false">INDEX(Customers!$B$2:$B$601,MATCH(C5341,Customers!$A$2:$A$601,0))</f>
        <v>Central</v>
      </c>
      <c r="I5341" s="43" t="n">
        <f aca="false">ROUND(MIN(INDEX(Assumptions!$D$13:$D$18,MATCH(E5341,Assumptions!$A$13:$A$18,0)),MAX(INDEX(Assumptions!$C$13:$C$18,MATCH(E5341,Assumptions!$A$13:$A$18,0)),INDEX(Assumptions!$B$13:$B$18,MATCH(E5341,Assumptions!$A$13:$A$18,0))*F5341)),2)</f>
        <v>2</v>
      </c>
    </row>
    <row r="5342" customFormat="false" ht="15" hidden="false" customHeight="false" outlineLevel="0" collapsed="false">
      <c r="A5342" s="24" t="s">
        <v>6165</v>
      </c>
      <c r="B5342" s="39" t="n">
        <v>46139</v>
      </c>
      <c r="C5342" s="24" t="s">
        <v>666</v>
      </c>
      <c r="D5342" s="24" t="s">
        <v>826</v>
      </c>
      <c r="E5342" s="24" t="s">
        <v>109</v>
      </c>
      <c r="F5342" s="38" t="n">
        <v>990</v>
      </c>
      <c r="G5342" s="42" t="n">
        <f aca="false">DATE(YEAR(B5342),MONTH(B5342),1)</f>
        <v>46113</v>
      </c>
      <c r="H5342" s="24" t="str">
        <f aca="false">INDEX(Customers!$B$2:$B$601,MATCH(C5342,Customers!$A$2:$A$601,0))</f>
        <v>Nairobi</v>
      </c>
      <c r="I5342" s="43" t="n">
        <f aca="false">ROUND(MIN(INDEX(Assumptions!$D$13:$D$18,MATCH(E5342,Assumptions!$A$13:$A$18,0)),MAX(INDEX(Assumptions!$C$13:$C$18,MATCH(E5342,Assumptions!$A$13:$A$18,0)),INDEX(Assumptions!$B$13:$B$18,MATCH(E5342,Assumptions!$A$13:$A$18,0))*F5342)),2)</f>
        <v>3.96</v>
      </c>
    </row>
    <row r="5343" customFormat="false" ht="15" hidden="false" customHeight="false" outlineLevel="0" collapsed="false">
      <c r="A5343" s="24" t="s">
        <v>6166</v>
      </c>
      <c r="B5343" s="39" t="n">
        <v>46139</v>
      </c>
      <c r="C5343" s="24" t="s">
        <v>668</v>
      </c>
      <c r="D5343" s="24" t="s">
        <v>826</v>
      </c>
      <c r="E5343" s="24" t="s">
        <v>103</v>
      </c>
      <c r="F5343" s="38" t="n">
        <v>2410</v>
      </c>
      <c r="G5343" s="42" t="n">
        <f aca="false">DATE(YEAR(B5343),MONTH(B5343),1)</f>
        <v>46113</v>
      </c>
      <c r="H5343" s="24" t="str">
        <f aca="false">INDEX(Customers!$B$2:$B$601,MATCH(C5343,Customers!$A$2:$A$601,0))</f>
        <v>Nairobi</v>
      </c>
      <c r="I5343" s="43" t="n">
        <f aca="false">ROUND(MIN(INDEX(Assumptions!$D$13:$D$18,MATCH(E5343,Assumptions!$A$13:$A$18,0)),MAX(INDEX(Assumptions!$C$13:$C$18,MATCH(E5343,Assumptions!$A$13:$A$18,0)),INDEX(Assumptions!$B$13:$B$18,MATCH(E5343,Assumptions!$A$13:$A$18,0))*F5343)),2)</f>
        <v>24.1</v>
      </c>
    </row>
    <row r="5344" customFormat="false" ht="15" hidden="false" customHeight="false" outlineLevel="0" collapsed="false">
      <c r="A5344" s="24" t="s">
        <v>6167</v>
      </c>
      <c r="B5344" s="39" t="n">
        <v>46139</v>
      </c>
      <c r="C5344" s="24" t="s">
        <v>670</v>
      </c>
      <c r="D5344" s="24" t="s">
        <v>826</v>
      </c>
      <c r="E5344" s="24" t="s">
        <v>103</v>
      </c>
      <c r="F5344" s="38" t="n">
        <v>2630</v>
      </c>
      <c r="G5344" s="42" t="n">
        <f aca="false">DATE(YEAR(B5344),MONTH(B5344),1)</f>
        <v>46113</v>
      </c>
      <c r="H5344" s="24" t="str">
        <f aca="false">INDEX(Customers!$B$2:$B$601,MATCH(C5344,Customers!$A$2:$A$601,0))</f>
        <v>Rift Valley</v>
      </c>
      <c r="I5344" s="43" t="n">
        <f aca="false">ROUND(MIN(INDEX(Assumptions!$D$13:$D$18,MATCH(E5344,Assumptions!$A$13:$A$18,0)),MAX(INDEX(Assumptions!$C$13:$C$18,MATCH(E5344,Assumptions!$A$13:$A$18,0)),INDEX(Assumptions!$B$13:$B$18,MATCH(E5344,Assumptions!$A$13:$A$18,0))*F5344)),2)</f>
        <v>26.3</v>
      </c>
    </row>
    <row r="5345" customFormat="false" ht="15" hidden="false" customHeight="false" outlineLevel="0" collapsed="false">
      <c r="A5345" s="24" t="s">
        <v>6168</v>
      </c>
      <c r="B5345" s="39" t="n">
        <v>46139</v>
      </c>
      <c r="C5345" s="24" t="s">
        <v>682</v>
      </c>
      <c r="D5345" s="24" t="s">
        <v>826</v>
      </c>
      <c r="E5345" s="24" t="s">
        <v>109</v>
      </c>
      <c r="F5345" s="38" t="n">
        <v>2930</v>
      </c>
      <c r="G5345" s="42" t="n">
        <f aca="false">DATE(YEAR(B5345),MONTH(B5345),1)</f>
        <v>46113</v>
      </c>
      <c r="H5345" s="24" t="str">
        <f aca="false">INDEX(Customers!$B$2:$B$601,MATCH(C5345,Customers!$A$2:$A$601,0))</f>
        <v>Rift Valley</v>
      </c>
      <c r="I5345" s="43" t="n">
        <f aca="false">ROUND(MIN(INDEX(Assumptions!$D$13:$D$18,MATCH(E5345,Assumptions!$A$13:$A$18,0)),MAX(INDEX(Assumptions!$C$13:$C$18,MATCH(E5345,Assumptions!$A$13:$A$18,0)),INDEX(Assumptions!$B$13:$B$18,MATCH(E5345,Assumptions!$A$13:$A$18,0))*F5345)),2)</f>
        <v>11.72</v>
      </c>
    </row>
    <row r="5346" customFormat="false" ht="15" hidden="false" customHeight="false" outlineLevel="0" collapsed="false">
      <c r="A5346" s="24" t="s">
        <v>6169</v>
      </c>
      <c r="B5346" s="39" t="n">
        <v>46139</v>
      </c>
      <c r="C5346" s="24" t="s">
        <v>683</v>
      </c>
      <c r="D5346" s="24" t="s">
        <v>826</v>
      </c>
      <c r="E5346" s="24" t="s">
        <v>111</v>
      </c>
      <c r="F5346" s="38" t="n">
        <v>50</v>
      </c>
      <c r="G5346" s="42" t="n">
        <f aca="false">DATE(YEAR(B5346),MONTH(B5346),1)</f>
        <v>46113</v>
      </c>
      <c r="H5346" s="24" t="str">
        <f aca="false">INDEX(Customers!$B$2:$B$601,MATCH(C5346,Customers!$A$2:$A$601,0))</f>
        <v>Eastern</v>
      </c>
      <c r="I5346" s="43" t="n">
        <f aca="false">ROUND(MIN(INDEX(Assumptions!$D$13:$D$18,MATCH(E5346,Assumptions!$A$13:$A$18,0)),MAX(INDEX(Assumptions!$C$13:$C$18,MATCH(E5346,Assumptions!$A$13:$A$18,0)),INDEX(Assumptions!$B$13:$B$18,MATCH(E5346,Assumptions!$A$13:$A$18,0))*F5346)),2)</f>
        <v>2</v>
      </c>
    </row>
    <row r="5347" customFormat="false" ht="15" hidden="false" customHeight="false" outlineLevel="0" collapsed="false">
      <c r="A5347" s="24" t="s">
        <v>6170</v>
      </c>
      <c r="B5347" s="39" t="n">
        <v>46139</v>
      </c>
      <c r="C5347" s="24" t="s">
        <v>701</v>
      </c>
      <c r="D5347" s="24" t="s">
        <v>153</v>
      </c>
      <c r="E5347" s="24" t="s">
        <v>107</v>
      </c>
      <c r="F5347" s="38" t="n">
        <v>2070</v>
      </c>
      <c r="G5347" s="42" t="n">
        <f aca="false">DATE(YEAR(B5347),MONTH(B5347),1)</f>
        <v>46113</v>
      </c>
      <c r="H5347" s="24" t="str">
        <f aca="false">INDEX(Customers!$B$2:$B$601,MATCH(C5347,Customers!$A$2:$A$601,0))</f>
        <v>Nairobi</v>
      </c>
      <c r="I5347" s="43" t="n">
        <f aca="false">ROUND(MIN(INDEX(Assumptions!$D$13:$D$18,MATCH(E5347,Assumptions!$A$13:$A$18,0)),MAX(INDEX(Assumptions!$C$13:$C$18,MATCH(E5347,Assumptions!$A$13:$A$18,0)),INDEX(Assumptions!$B$13:$B$18,MATCH(E5347,Assumptions!$A$13:$A$18,0))*F5347)),2)</f>
        <v>0</v>
      </c>
    </row>
    <row r="5348" customFormat="false" ht="15" hidden="false" customHeight="false" outlineLevel="0" collapsed="false">
      <c r="A5348" s="24" t="s">
        <v>6171</v>
      </c>
      <c r="B5348" s="39" t="n">
        <v>46139</v>
      </c>
      <c r="C5348" s="24" t="s">
        <v>703</v>
      </c>
      <c r="D5348" s="24" t="s">
        <v>152</v>
      </c>
      <c r="E5348" s="24" t="s">
        <v>107</v>
      </c>
      <c r="F5348" s="38" t="n">
        <v>5910</v>
      </c>
      <c r="G5348" s="42" t="n">
        <f aca="false">DATE(YEAR(B5348),MONTH(B5348),1)</f>
        <v>46113</v>
      </c>
      <c r="H5348" s="24" t="str">
        <f aca="false">INDEX(Customers!$B$2:$B$601,MATCH(C5348,Customers!$A$2:$A$601,0))</f>
        <v>Nairobi</v>
      </c>
      <c r="I5348" s="43" t="n">
        <f aca="false">ROUND(MIN(INDEX(Assumptions!$D$13:$D$18,MATCH(E5348,Assumptions!$A$13:$A$18,0)),MAX(INDEX(Assumptions!$C$13:$C$18,MATCH(E5348,Assumptions!$A$13:$A$18,0)),INDEX(Assumptions!$B$13:$B$18,MATCH(E5348,Assumptions!$A$13:$A$18,0))*F5348)),2)</f>
        <v>0</v>
      </c>
    </row>
    <row r="5349" customFormat="false" ht="15" hidden="false" customHeight="false" outlineLevel="0" collapsed="false">
      <c r="A5349" s="24" t="s">
        <v>6172</v>
      </c>
      <c r="B5349" s="39" t="n">
        <v>46139</v>
      </c>
      <c r="C5349" s="24" t="s">
        <v>711</v>
      </c>
      <c r="D5349" s="24" t="s">
        <v>826</v>
      </c>
      <c r="E5349" s="24" t="s">
        <v>109</v>
      </c>
      <c r="F5349" s="38" t="n">
        <v>5710</v>
      </c>
      <c r="G5349" s="42" t="n">
        <f aca="false">DATE(YEAR(B5349),MONTH(B5349),1)</f>
        <v>46113</v>
      </c>
      <c r="H5349" s="24" t="str">
        <f aca="false">INDEX(Customers!$B$2:$B$601,MATCH(C5349,Customers!$A$2:$A$601,0))</f>
        <v>Rift Valley</v>
      </c>
      <c r="I5349" s="43" t="n">
        <f aca="false">ROUND(MIN(INDEX(Assumptions!$D$13:$D$18,MATCH(E5349,Assumptions!$A$13:$A$18,0)),MAX(INDEX(Assumptions!$C$13:$C$18,MATCH(E5349,Assumptions!$A$13:$A$18,0)),INDEX(Assumptions!$B$13:$B$18,MATCH(E5349,Assumptions!$A$13:$A$18,0))*F5349)),2)</f>
        <v>22.84</v>
      </c>
    </row>
    <row r="5350" customFormat="false" ht="15" hidden="false" customHeight="false" outlineLevel="0" collapsed="false">
      <c r="A5350" s="24" t="s">
        <v>6173</v>
      </c>
      <c r="B5350" s="39" t="n">
        <v>46139</v>
      </c>
      <c r="C5350" s="24" t="s">
        <v>786</v>
      </c>
      <c r="D5350" s="24" t="s">
        <v>175</v>
      </c>
      <c r="E5350" s="24" t="s">
        <v>105</v>
      </c>
      <c r="F5350" s="38" t="n">
        <v>6040</v>
      </c>
      <c r="G5350" s="42" t="n">
        <f aca="false">DATE(YEAR(B5350),MONTH(B5350),1)</f>
        <v>46113</v>
      </c>
      <c r="H5350" s="24" t="str">
        <f aca="false">INDEX(Customers!$B$2:$B$601,MATCH(C5350,Customers!$A$2:$A$601,0))</f>
        <v>Rift Valley</v>
      </c>
      <c r="I5350" s="43" t="n">
        <f aca="false">ROUND(MIN(INDEX(Assumptions!$D$13:$D$18,MATCH(E5350,Assumptions!$A$13:$A$18,0)),MAX(INDEX(Assumptions!$C$13:$C$18,MATCH(E5350,Assumptions!$A$13:$A$18,0)),INDEX(Assumptions!$B$13:$B$18,MATCH(E5350,Assumptions!$A$13:$A$18,0))*F5350)),2)</f>
        <v>90.6</v>
      </c>
    </row>
    <row r="5351" customFormat="false" ht="15" hidden="false" customHeight="false" outlineLevel="0" collapsed="false">
      <c r="A5351" s="24" t="s">
        <v>6174</v>
      </c>
      <c r="B5351" s="39" t="n">
        <v>46139</v>
      </c>
      <c r="C5351" s="24" t="s">
        <v>788</v>
      </c>
      <c r="D5351" s="24" t="s">
        <v>826</v>
      </c>
      <c r="E5351" s="24" t="s">
        <v>109</v>
      </c>
      <c r="F5351" s="38" t="n">
        <v>17770</v>
      </c>
      <c r="G5351" s="42" t="n">
        <f aca="false">DATE(YEAR(B5351),MONTH(B5351),1)</f>
        <v>46113</v>
      </c>
      <c r="H5351" s="24" t="str">
        <f aca="false">INDEX(Customers!$B$2:$B$601,MATCH(C5351,Customers!$A$2:$A$601,0))</f>
        <v>Coast</v>
      </c>
      <c r="I5351" s="43" t="n">
        <f aca="false">ROUND(MIN(INDEX(Assumptions!$D$13:$D$18,MATCH(E5351,Assumptions!$A$13:$A$18,0)),MAX(INDEX(Assumptions!$C$13:$C$18,MATCH(E5351,Assumptions!$A$13:$A$18,0)),INDEX(Assumptions!$B$13:$B$18,MATCH(E5351,Assumptions!$A$13:$A$18,0))*F5351)),2)</f>
        <v>40</v>
      </c>
    </row>
    <row r="5352" customFormat="false" ht="15" hidden="false" customHeight="false" outlineLevel="0" collapsed="false">
      <c r="A5352" s="24" t="s">
        <v>6175</v>
      </c>
      <c r="B5352" s="39" t="n">
        <v>46139</v>
      </c>
      <c r="C5352" s="24" t="s">
        <v>807</v>
      </c>
      <c r="D5352" s="24" t="s">
        <v>826</v>
      </c>
      <c r="E5352" s="24" t="s">
        <v>113</v>
      </c>
      <c r="F5352" s="38" t="n">
        <v>500</v>
      </c>
      <c r="G5352" s="42" t="n">
        <f aca="false">DATE(YEAR(B5352),MONTH(B5352),1)</f>
        <v>46113</v>
      </c>
      <c r="H5352" s="24" t="str">
        <f aca="false">INDEX(Customers!$B$2:$B$601,MATCH(C5352,Customers!$A$2:$A$601,0))</f>
        <v>Nairobi</v>
      </c>
      <c r="I5352" s="43" t="n">
        <f aca="false">ROUND(MIN(INDEX(Assumptions!$D$13:$D$18,MATCH(E5352,Assumptions!$A$13:$A$18,0)),MAX(INDEX(Assumptions!$C$13:$C$18,MATCH(E5352,Assumptions!$A$13:$A$18,0)),INDEX(Assumptions!$B$13:$B$18,MATCH(E5352,Assumptions!$A$13:$A$18,0))*F5352)),2)</f>
        <v>25</v>
      </c>
    </row>
    <row r="5353" customFormat="false" ht="15" hidden="false" customHeight="false" outlineLevel="0" collapsed="false">
      <c r="A5353" s="24" t="s">
        <v>6176</v>
      </c>
      <c r="B5353" s="39" t="n">
        <v>46139</v>
      </c>
      <c r="C5353" s="24" t="s">
        <v>807</v>
      </c>
      <c r="D5353" s="24" t="s">
        <v>826</v>
      </c>
      <c r="E5353" s="24" t="s">
        <v>113</v>
      </c>
      <c r="F5353" s="38" t="n">
        <v>99</v>
      </c>
      <c r="G5353" s="42" t="n">
        <f aca="false">DATE(YEAR(B5353),MONTH(B5353),1)</f>
        <v>46113</v>
      </c>
      <c r="H5353" s="24" t="str">
        <f aca="false">INDEX(Customers!$B$2:$B$601,MATCH(C5353,Customers!$A$2:$A$601,0))</f>
        <v>Nairobi</v>
      </c>
      <c r="I5353" s="43" t="n">
        <f aca="false">ROUND(MIN(INDEX(Assumptions!$D$13:$D$18,MATCH(E5353,Assumptions!$A$13:$A$18,0)),MAX(INDEX(Assumptions!$C$13:$C$18,MATCH(E5353,Assumptions!$A$13:$A$18,0)),INDEX(Assumptions!$B$13:$B$18,MATCH(E5353,Assumptions!$A$13:$A$18,0))*F5353)),2)</f>
        <v>4.95</v>
      </c>
    </row>
    <row r="5354" customFormat="false" ht="15" hidden="false" customHeight="false" outlineLevel="0" collapsed="false">
      <c r="A5354" s="24" t="s">
        <v>6177</v>
      </c>
      <c r="B5354" s="39" t="n">
        <v>46139</v>
      </c>
      <c r="C5354" s="24" t="s">
        <v>810</v>
      </c>
      <c r="D5354" s="24" t="s">
        <v>826</v>
      </c>
      <c r="E5354" s="24" t="s">
        <v>109</v>
      </c>
      <c r="F5354" s="38" t="n">
        <v>730</v>
      </c>
      <c r="G5354" s="42" t="n">
        <f aca="false">DATE(YEAR(B5354),MONTH(B5354),1)</f>
        <v>46113</v>
      </c>
      <c r="H5354" s="24" t="str">
        <f aca="false">INDEX(Customers!$B$2:$B$601,MATCH(C5354,Customers!$A$2:$A$601,0))</f>
        <v>Central</v>
      </c>
      <c r="I5354" s="43" t="n">
        <f aca="false">ROUND(MIN(INDEX(Assumptions!$D$13:$D$18,MATCH(E5354,Assumptions!$A$13:$A$18,0)),MAX(INDEX(Assumptions!$C$13:$C$18,MATCH(E5354,Assumptions!$A$13:$A$18,0)),INDEX(Assumptions!$B$13:$B$18,MATCH(E5354,Assumptions!$A$13:$A$18,0))*F5354)),2)</f>
        <v>2.92</v>
      </c>
    </row>
    <row r="5355" customFormat="false" ht="15" hidden="false" customHeight="false" outlineLevel="0" collapsed="false">
      <c r="A5355" s="24" t="s">
        <v>6178</v>
      </c>
      <c r="B5355" s="39" t="n">
        <v>46139</v>
      </c>
      <c r="C5355" s="24" t="s">
        <v>813</v>
      </c>
      <c r="D5355" s="24" t="s">
        <v>826</v>
      </c>
      <c r="E5355" s="24" t="s">
        <v>113</v>
      </c>
      <c r="F5355" s="38" t="n">
        <v>500</v>
      </c>
      <c r="G5355" s="42" t="n">
        <f aca="false">DATE(YEAR(B5355),MONTH(B5355),1)</f>
        <v>46113</v>
      </c>
      <c r="H5355" s="24" t="str">
        <f aca="false">INDEX(Customers!$B$2:$B$601,MATCH(C5355,Customers!$A$2:$A$601,0))</f>
        <v>Eastern</v>
      </c>
      <c r="I5355" s="43" t="n">
        <f aca="false">ROUND(MIN(INDEX(Assumptions!$D$13:$D$18,MATCH(E5355,Assumptions!$A$13:$A$18,0)),MAX(INDEX(Assumptions!$C$13:$C$18,MATCH(E5355,Assumptions!$A$13:$A$18,0)),INDEX(Assumptions!$B$13:$B$18,MATCH(E5355,Assumptions!$A$13:$A$18,0))*F5355)),2)</f>
        <v>25</v>
      </c>
    </row>
    <row r="5356" customFormat="false" ht="15" hidden="false" customHeight="false" outlineLevel="0" collapsed="false">
      <c r="A5356" s="24" t="s">
        <v>6179</v>
      </c>
      <c r="B5356" s="39" t="n">
        <v>46140</v>
      </c>
      <c r="C5356" s="24" t="s">
        <v>219</v>
      </c>
      <c r="D5356" s="24" t="s">
        <v>826</v>
      </c>
      <c r="E5356" s="24" t="s">
        <v>113</v>
      </c>
      <c r="F5356" s="38" t="n">
        <v>2000</v>
      </c>
      <c r="G5356" s="42" t="n">
        <f aca="false">DATE(YEAR(B5356),MONTH(B5356),1)</f>
        <v>46113</v>
      </c>
      <c r="H5356" s="24" t="str">
        <f aca="false">INDEX(Customers!$B$2:$B$601,MATCH(C5356,Customers!$A$2:$A$601,0))</f>
        <v>Rift Valley</v>
      </c>
      <c r="I5356" s="43" t="n">
        <f aca="false">ROUND(MIN(INDEX(Assumptions!$D$13:$D$18,MATCH(E5356,Assumptions!$A$13:$A$18,0)),MAX(INDEX(Assumptions!$C$13:$C$18,MATCH(E5356,Assumptions!$A$13:$A$18,0)),INDEX(Assumptions!$B$13:$B$18,MATCH(E5356,Assumptions!$A$13:$A$18,0))*F5356)),2)</f>
        <v>100</v>
      </c>
    </row>
    <row r="5357" customFormat="false" ht="15" hidden="false" customHeight="false" outlineLevel="0" collapsed="false">
      <c r="A5357" s="24" t="s">
        <v>6180</v>
      </c>
      <c r="B5357" s="39" t="n">
        <v>46140</v>
      </c>
      <c r="C5357" s="24" t="s">
        <v>223</v>
      </c>
      <c r="D5357" s="24" t="s">
        <v>826</v>
      </c>
      <c r="E5357" s="24" t="s">
        <v>109</v>
      </c>
      <c r="F5357" s="38" t="n">
        <v>810</v>
      </c>
      <c r="G5357" s="42" t="n">
        <f aca="false">DATE(YEAR(B5357),MONTH(B5357),1)</f>
        <v>46113</v>
      </c>
      <c r="H5357" s="24" t="str">
        <f aca="false">INDEX(Customers!$B$2:$B$601,MATCH(C5357,Customers!$A$2:$A$601,0))</f>
        <v>Central</v>
      </c>
      <c r="I5357" s="43" t="n">
        <f aca="false">ROUND(MIN(INDEX(Assumptions!$D$13:$D$18,MATCH(E5357,Assumptions!$A$13:$A$18,0)),MAX(INDEX(Assumptions!$C$13:$C$18,MATCH(E5357,Assumptions!$A$13:$A$18,0)),INDEX(Assumptions!$B$13:$B$18,MATCH(E5357,Assumptions!$A$13:$A$18,0))*F5357)),2)</f>
        <v>3.24</v>
      </c>
    </row>
    <row r="5358" customFormat="false" ht="15" hidden="false" customHeight="false" outlineLevel="0" collapsed="false">
      <c r="A5358" s="24" t="s">
        <v>6181</v>
      </c>
      <c r="B5358" s="39" t="n">
        <v>46140</v>
      </c>
      <c r="C5358" s="24" t="s">
        <v>224</v>
      </c>
      <c r="D5358" s="24" t="s">
        <v>197</v>
      </c>
      <c r="E5358" s="24" t="s">
        <v>107</v>
      </c>
      <c r="F5358" s="38" t="n">
        <v>8930</v>
      </c>
      <c r="G5358" s="42" t="n">
        <f aca="false">DATE(YEAR(B5358),MONTH(B5358),1)</f>
        <v>46113</v>
      </c>
      <c r="H5358" s="24" t="str">
        <f aca="false">INDEX(Customers!$B$2:$B$601,MATCH(C5358,Customers!$A$2:$A$601,0))</f>
        <v>Western</v>
      </c>
      <c r="I5358" s="43" t="n">
        <f aca="false">ROUND(MIN(INDEX(Assumptions!$D$13:$D$18,MATCH(E5358,Assumptions!$A$13:$A$18,0)),MAX(INDEX(Assumptions!$C$13:$C$18,MATCH(E5358,Assumptions!$A$13:$A$18,0)),INDEX(Assumptions!$B$13:$B$18,MATCH(E5358,Assumptions!$A$13:$A$18,0))*F5358)),2)</f>
        <v>0</v>
      </c>
    </row>
    <row r="5359" customFormat="false" ht="15" hidden="false" customHeight="false" outlineLevel="0" collapsed="false">
      <c r="A5359" s="24" t="s">
        <v>6182</v>
      </c>
      <c r="B5359" s="39" t="n">
        <v>46140</v>
      </c>
      <c r="C5359" s="24" t="s">
        <v>228</v>
      </c>
      <c r="D5359" s="24" t="s">
        <v>183</v>
      </c>
      <c r="E5359" s="24" t="s">
        <v>105</v>
      </c>
      <c r="F5359" s="38" t="n">
        <v>11460</v>
      </c>
      <c r="G5359" s="42" t="n">
        <f aca="false">DATE(YEAR(B5359),MONTH(B5359),1)</f>
        <v>46113</v>
      </c>
      <c r="H5359" s="24" t="str">
        <f aca="false">INDEX(Customers!$B$2:$B$601,MATCH(C5359,Customers!$A$2:$A$601,0))</f>
        <v>Coast</v>
      </c>
      <c r="I5359" s="43" t="n">
        <f aca="false">ROUND(MIN(INDEX(Assumptions!$D$13:$D$18,MATCH(E5359,Assumptions!$A$13:$A$18,0)),MAX(INDEX(Assumptions!$C$13:$C$18,MATCH(E5359,Assumptions!$A$13:$A$18,0)),INDEX(Assumptions!$B$13:$B$18,MATCH(E5359,Assumptions!$A$13:$A$18,0))*F5359)),2)</f>
        <v>171.9</v>
      </c>
    </row>
    <row r="5360" customFormat="false" ht="15" hidden="false" customHeight="false" outlineLevel="0" collapsed="false">
      <c r="A5360" s="24" t="s">
        <v>6183</v>
      </c>
      <c r="B5360" s="39" t="n">
        <v>46140</v>
      </c>
      <c r="C5360" s="24" t="s">
        <v>231</v>
      </c>
      <c r="D5360" s="24" t="s">
        <v>826</v>
      </c>
      <c r="E5360" s="24" t="s">
        <v>113</v>
      </c>
      <c r="F5360" s="38" t="n">
        <v>99</v>
      </c>
      <c r="G5360" s="42" t="n">
        <f aca="false">DATE(YEAR(B5360),MONTH(B5360),1)</f>
        <v>46113</v>
      </c>
      <c r="H5360" s="24" t="str">
        <f aca="false">INDEX(Customers!$B$2:$B$601,MATCH(C5360,Customers!$A$2:$A$601,0))</f>
        <v>Eastern</v>
      </c>
      <c r="I5360" s="43" t="n">
        <f aca="false">ROUND(MIN(INDEX(Assumptions!$D$13:$D$18,MATCH(E5360,Assumptions!$A$13:$A$18,0)),MAX(INDEX(Assumptions!$C$13:$C$18,MATCH(E5360,Assumptions!$A$13:$A$18,0)),INDEX(Assumptions!$B$13:$B$18,MATCH(E5360,Assumptions!$A$13:$A$18,0))*F5360)),2)</f>
        <v>4.95</v>
      </c>
    </row>
    <row r="5361" customFormat="false" ht="15" hidden="false" customHeight="false" outlineLevel="0" collapsed="false">
      <c r="A5361" s="24" t="s">
        <v>6184</v>
      </c>
      <c r="B5361" s="39" t="n">
        <v>46140</v>
      </c>
      <c r="C5361" s="24" t="s">
        <v>247</v>
      </c>
      <c r="D5361" s="24" t="s">
        <v>826</v>
      </c>
      <c r="E5361" s="24" t="s">
        <v>103</v>
      </c>
      <c r="F5361" s="38" t="n">
        <v>1130</v>
      </c>
      <c r="G5361" s="42" t="n">
        <f aca="false">DATE(YEAR(B5361),MONTH(B5361),1)</f>
        <v>46113</v>
      </c>
      <c r="H5361" s="24" t="str">
        <f aca="false">INDEX(Customers!$B$2:$B$601,MATCH(C5361,Customers!$A$2:$A$601,0))</f>
        <v>Nairobi</v>
      </c>
      <c r="I5361" s="43" t="n">
        <f aca="false">ROUND(MIN(INDEX(Assumptions!$D$13:$D$18,MATCH(E5361,Assumptions!$A$13:$A$18,0)),MAX(INDEX(Assumptions!$C$13:$C$18,MATCH(E5361,Assumptions!$A$13:$A$18,0)),INDEX(Assumptions!$B$13:$B$18,MATCH(E5361,Assumptions!$A$13:$A$18,0))*F5361)),2)</f>
        <v>11.3</v>
      </c>
    </row>
    <row r="5362" customFormat="false" ht="15" hidden="false" customHeight="false" outlineLevel="0" collapsed="false">
      <c r="A5362" s="24" t="s">
        <v>6185</v>
      </c>
      <c r="B5362" s="39" t="n">
        <v>46140</v>
      </c>
      <c r="C5362" s="24" t="s">
        <v>248</v>
      </c>
      <c r="D5362" s="24" t="s">
        <v>826</v>
      </c>
      <c r="E5362" s="24" t="s">
        <v>113</v>
      </c>
      <c r="F5362" s="38" t="n">
        <v>250</v>
      </c>
      <c r="G5362" s="42" t="n">
        <f aca="false">DATE(YEAR(B5362),MONTH(B5362),1)</f>
        <v>46113</v>
      </c>
      <c r="H5362" s="24" t="str">
        <f aca="false">INDEX(Customers!$B$2:$B$601,MATCH(C5362,Customers!$A$2:$A$601,0))</f>
        <v>Rift Valley</v>
      </c>
      <c r="I5362" s="43" t="n">
        <f aca="false">ROUND(MIN(INDEX(Assumptions!$D$13:$D$18,MATCH(E5362,Assumptions!$A$13:$A$18,0)),MAX(INDEX(Assumptions!$C$13:$C$18,MATCH(E5362,Assumptions!$A$13:$A$18,0)),INDEX(Assumptions!$B$13:$B$18,MATCH(E5362,Assumptions!$A$13:$A$18,0))*F5362)),2)</f>
        <v>12.5</v>
      </c>
    </row>
    <row r="5363" customFormat="false" ht="15" hidden="false" customHeight="false" outlineLevel="0" collapsed="false">
      <c r="A5363" s="24" t="s">
        <v>6186</v>
      </c>
      <c r="B5363" s="39" t="n">
        <v>46140</v>
      </c>
      <c r="C5363" s="24" t="s">
        <v>254</v>
      </c>
      <c r="D5363" s="24" t="s">
        <v>182</v>
      </c>
      <c r="E5363" s="24" t="s">
        <v>105</v>
      </c>
      <c r="F5363" s="38" t="n">
        <v>1090</v>
      </c>
      <c r="G5363" s="42" t="n">
        <f aca="false">DATE(YEAR(B5363),MONTH(B5363),1)</f>
        <v>46113</v>
      </c>
      <c r="H5363" s="24" t="str">
        <f aca="false">INDEX(Customers!$B$2:$B$601,MATCH(C5363,Customers!$A$2:$A$601,0))</f>
        <v>Rift Valley</v>
      </c>
      <c r="I5363" s="43" t="n">
        <f aca="false">ROUND(MIN(INDEX(Assumptions!$D$13:$D$18,MATCH(E5363,Assumptions!$A$13:$A$18,0)),MAX(INDEX(Assumptions!$C$13:$C$18,MATCH(E5363,Assumptions!$A$13:$A$18,0)),INDEX(Assumptions!$B$13:$B$18,MATCH(E5363,Assumptions!$A$13:$A$18,0))*F5363)),2)</f>
        <v>16.35</v>
      </c>
    </row>
    <row r="5364" customFormat="false" ht="15" hidden="false" customHeight="false" outlineLevel="0" collapsed="false">
      <c r="A5364" s="24" t="s">
        <v>6187</v>
      </c>
      <c r="B5364" s="39" t="n">
        <v>46140</v>
      </c>
      <c r="C5364" s="24" t="s">
        <v>261</v>
      </c>
      <c r="D5364" s="24" t="s">
        <v>184</v>
      </c>
      <c r="E5364" s="24" t="s">
        <v>105</v>
      </c>
      <c r="F5364" s="38" t="n">
        <v>8400</v>
      </c>
      <c r="G5364" s="42" t="n">
        <f aca="false">DATE(YEAR(B5364),MONTH(B5364),1)</f>
        <v>46113</v>
      </c>
      <c r="H5364" s="24" t="str">
        <f aca="false">INDEX(Customers!$B$2:$B$601,MATCH(C5364,Customers!$A$2:$A$601,0))</f>
        <v>Coast</v>
      </c>
      <c r="I5364" s="43" t="n">
        <f aca="false">ROUND(MIN(INDEX(Assumptions!$D$13:$D$18,MATCH(E5364,Assumptions!$A$13:$A$18,0)),MAX(INDEX(Assumptions!$C$13:$C$18,MATCH(E5364,Assumptions!$A$13:$A$18,0)),INDEX(Assumptions!$B$13:$B$18,MATCH(E5364,Assumptions!$A$13:$A$18,0))*F5364)),2)</f>
        <v>126</v>
      </c>
    </row>
    <row r="5365" customFormat="false" ht="15" hidden="false" customHeight="false" outlineLevel="0" collapsed="false">
      <c r="A5365" s="24" t="s">
        <v>6188</v>
      </c>
      <c r="B5365" s="39" t="n">
        <v>46140</v>
      </c>
      <c r="C5365" s="24" t="s">
        <v>261</v>
      </c>
      <c r="D5365" s="24" t="s">
        <v>826</v>
      </c>
      <c r="E5365" s="24" t="s">
        <v>111</v>
      </c>
      <c r="F5365" s="38" t="n">
        <v>100</v>
      </c>
      <c r="G5365" s="42" t="n">
        <f aca="false">DATE(YEAR(B5365),MONTH(B5365),1)</f>
        <v>46113</v>
      </c>
      <c r="H5365" s="24" t="str">
        <f aca="false">INDEX(Customers!$B$2:$B$601,MATCH(C5365,Customers!$A$2:$A$601,0))</f>
        <v>Coast</v>
      </c>
      <c r="I5365" s="43" t="n">
        <f aca="false">ROUND(MIN(INDEX(Assumptions!$D$13:$D$18,MATCH(E5365,Assumptions!$A$13:$A$18,0)),MAX(INDEX(Assumptions!$C$13:$C$18,MATCH(E5365,Assumptions!$A$13:$A$18,0)),INDEX(Assumptions!$B$13:$B$18,MATCH(E5365,Assumptions!$A$13:$A$18,0))*F5365)),2)</f>
        <v>4</v>
      </c>
    </row>
    <row r="5366" customFormat="false" ht="15" hidden="false" customHeight="false" outlineLevel="0" collapsed="false">
      <c r="A5366" s="24" t="s">
        <v>6189</v>
      </c>
      <c r="B5366" s="39" t="n">
        <v>46140</v>
      </c>
      <c r="C5366" s="24" t="s">
        <v>265</v>
      </c>
      <c r="D5366" s="24" t="s">
        <v>826</v>
      </c>
      <c r="E5366" s="24" t="s">
        <v>103</v>
      </c>
      <c r="F5366" s="38" t="n">
        <v>930</v>
      </c>
      <c r="G5366" s="42" t="n">
        <f aca="false">DATE(YEAR(B5366),MONTH(B5366),1)</f>
        <v>46113</v>
      </c>
      <c r="H5366" s="24" t="str">
        <f aca="false">INDEX(Customers!$B$2:$B$601,MATCH(C5366,Customers!$A$2:$A$601,0))</f>
        <v>Nairobi</v>
      </c>
      <c r="I5366" s="43" t="n">
        <f aca="false">ROUND(MIN(INDEX(Assumptions!$D$13:$D$18,MATCH(E5366,Assumptions!$A$13:$A$18,0)),MAX(INDEX(Assumptions!$C$13:$C$18,MATCH(E5366,Assumptions!$A$13:$A$18,0)),INDEX(Assumptions!$B$13:$B$18,MATCH(E5366,Assumptions!$A$13:$A$18,0))*F5366)),2)</f>
        <v>9.3</v>
      </c>
    </row>
    <row r="5367" customFormat="false" ht="15" hidden="false" customHeight="false" outlineLevel="0" collapsed="false">
      <c r="A5367" s="24" t="s">
        <v>6190</v>
      </c>
      <c r="B5367" s="39" t="n">
        <v>46140</v>
      </c>
      <c r="C5367" s="24" t="s">
        <v>268</v>
      </c>
      <c r="D5367" s="24" t="s">
        <v>826</v>
      </c>
      <c r="E5367" s="24" t="s">
        <v>111</v>
      </c>
      <c r="F5367" s="38" t="n">
        <v>500</v>
      </c>
      <c r="G5367" s="42" t="n">
        <f aca="false">DATE(YEAR(B5367),MONTH(B5367),1)</f>
        <v>46113</v>
      </c>
      <c r="H5367" s="24" t="str">
        <f aca="false">INDEX(Customers!$B$2:$B$601,MATCH(C5367,Customers!$A$2:$A$601,0))</f>
        <v>Nairobi</v>
      </c>
      <c r="I5367" s="43" t="n">
        <f aca="false">ROUND(MIN(INDEX(Assumptions!$D$13:$D$18,MATCH(E5367,Assumptions!$A$13:$A$18,0)),MAX(INDEX(Assumptions!$C$13:$C$18,MATCH(E5367,Assumptions!$A$13:$A$18,0)),INDEX(Assumptions!$B$13:$B$18,MATCH(E5367,Assumptions!$A$13:$A$18,0))*F5367)),2)</f>
        <v>20</v>
      </c>
    </row>
    <row r="5368" customFormat="false" ht="15" hidden="false" customHeight="false" outlineLevel="0" collapsed="false">
      <c r="A5368" s="24" t="s">
        <v>6191</v>
      </c>
      <c r="B5368" s="39" t="n">
        <v>46140</v>
      </c>
      <c r="C5368" s="24" t="s">
        <v>277</v>
      </c>
      <c r="D5368" s="24" t="s">
        <v>196</v>
      </c>
      <c r="E5368" s="24" t="s">
        <v>107</v>
      </c>
      <c r="F5368" s="38" t="n">
        <v>30710</v>
      </c>
      <c r="G5368" s="42" t="n">
        <f aca="false">DATE(YEAR(B5368),MONTH(B5368),1)</f>
        <v>46113</v>
      </c>
      <c r="H5368" s="24" t="str">
        <f aca="false">INDEX(Customers!$B$2:$B$601,MATCH(C5368,Customers!$A$2:$A$601,0))</f>
        <v>Rift Valley</v>
      </c>
      <c r="I5368" s="43" t="n">
        <f aca="false">ROUND(MIN(INDEX(Assumptions!$D$13:$D$18,MATCH(E5368,Assumptions!$A$13:$A$18,0)),MAX(INDEX(Assumptions!$C$13:$C$18,MATCH(E5368,Assumptions!$A$13:$A$18,0)),INDEX(Assumptions!$B$13:$B$18,MATCH(E5368,Assumptions!$A$13:$A$18,0))*F5368)),2)</f>
        <v>0</v>
      </c>
    </row>
    <row r="5369" customFormat="false" ht="15" hidden="false" customHeight="false" outlineLevel="0" collapsed="false">
      <c r="A5369" s="24" t="s">
        <v>6192</v>
      </c>
      <c r="B5369" s="39" t="n">
        <v>46140</v>
      </c>
      <c r="C5369" s="24" t="s">
        <v>277</v>
      </c>
      <c r="D5369" s="24" t="s">
        <v>826</v>
      </c>
      <c r="E5369" s="24" t="s">
        <v>113</v>
      </c>
      <c r="F5369" s="38" t="n">
        <v>99</v>
      </c>
      <c r="G5369" s="42" t="n">
        <f aca="false">DATE(YEAR(B5369),MONTH(B5369),1)</f>
        <v>46113</v>
      </c>
      <c r="H5369" s="24" t="str">
        <f aca="false">INDEX(Customers!$B$2:$B$601,MATCH(C5369,Customers!$A$2:$A$601,0))</f>
        <v>Rift Valley</v>
      </c>
      <c r="I5369" s="43" t="n">
        <f aca="false">ROUND(MIN(INDEX(Assumptions!$D$13:$D$18,MATCH(E5369,Assumptions!$A$13:$A$18,0)),MAX(INDEX(Assumptions!$C$13:$C$18,MATCH(E5369,Assumptions!$A$13:$A$18,0)),INDEX(Assumptions!$B$13:$B$18,MATCH(E5369,Assumptions!$A$13:$A$18,0))*F5369)),2)</f>
        <v>4.95</v>
      </c>
    </row>
    <row r="5370" customFormat="false" ht="15" hidden="false" customHeight="false" outlineLevel="0" collapsed="false">
      <c r="A5370" s="24" t="s">
        <v>6193</v>
      </c>
      <c r="B5370" s="39" t="n">
        <v>46140</v>
      </c>
      <c r="C5370" s="24" t="s">
        <v>277</v>
      </c>
      <c r="D5370" s="24" t="s">
        <v>174</v>
      </c>
      <c r="E5370" s="24" t="s">
        <v>107</v>
      </c>
      <c r="F5370" s="38" t="n">
        <v>27250</v>
      </c>
      <c r="G5370" s="42" t="n">
        <f aca="false">DATE(YEAR(B5370),MONTH(B5370),1)</f>
        <v>46113</v>
      </c>
      <c r="H5370" s="24" t="str">
        <f aca="false">INDEX(Customers!$B$2:$B$601,MATCH(C5370,Customers!$A$2:$A$601,0))</f>
        <v>Rift Valley</v>
      </c>
      <c r="I5370" s="43" t="n">
        <f aca="false">ROUND(MIN(INDEX(Assumptions!$D$13:$D$18,MATCH(E5370,Assumptions!$A$13:$A$18,0)),MAX(INDEX(Assumptions!$C$13:$C$18,MATCH(E5370,Assumptions!$A$13:$A$18,0)),INDEX(Assumptions!$B$13:$B$18,MATCH(E5370,Assumptions!$A$13:$A$18,0))*F5370)),2)</f>
        <v>0</v>
      </c>
    </row>
    <row r="5371" customFormat="false" ht="15" hidden="false" customHeight="false" outlineLevel="0" collapsed="false">
      <c r="A5371" s="24" t="s">
        <v>6194</v>
      </c>
      <c r="B5371" s="39" t="n">
        <v>46140</v>
      </c>
      <c r="C5371" s="24" t="s">
        <v>285</v>
      </c>
      <c r="D5371" s="24" t="s">
        <v>209</v>
      </c>
      <c r="E5371" s="24" t="s">
        <v>107</v>
      </c>
      <c r="F5371" s="38" t="n">
        <v>1910</v>
      </c>
      <c r="G5371" s="42" t="n">
        <f aca="false">DATE(YEAR(B5371),MONTH(B5371),1)</f>
        <v>46113</v>
      </c>
      <c r="H5371" s="24" t="str">
        <f aca="false">INDEX(Customers!$B$2:$B$601,MATCH(C5371,Customers!$A$2:$A$601,0))</f>
        <v>Eastern</v>
      </c>
      <c r="I5371" s="43" t="n">
        <f aca="false">ROUND(MIN(INDEX(Assumptions!$D$13:$D$18,MATCH(E5371,Assumptions!$A$13:$A$18,0)),MAX(INDEX(Assumptions!$C$13:$C$18,MATCH(E5371,Assumptions!$A$13:$A$18,0)),INDEX(Assumptions!$B$13:$B$18,MATCH(E5371,Assumptions!$A$13:$A$18,0))*F5371)),2)</f>
        <v>0</v>
      </c>
    </row>
    <row r="5372" customFormat="false" ht="15" hidden="false" customHeight="false" outlineLevel="0" collapsed="false">
      <c r="A5372" s="24" t="s">
        <v>6195</v>
      </c>
      <c r="B5372" s="39" t="n">
        <v>46140</v>
      </c>
      <c r="C5372" s="24" t="s">
        <v>297</v>
      </c>
      <c r="D5372" s="24" t="s">
        <v>826</v>
      </c>
      <c r="E5372" s="24" t="s">
        <v>103</v>
      </c>
      <c r="F5372" s="38" t="n">
        <v>2460</v>
      </c>
      <c r="G5372" s="42" t="n">
        <f aca="false">DATE(YEAR(B5372),MONTH(B5372),1)</f>
        <v>46113</v>
      </c>
      <c r="H5372" s="24" t="str">
        <f aca="false">INDEX(Customers!$B$2:$B$601,MATCH(C5372,Customers!$A$2:$A$601,0))</f>
        <v>Nairobi</v>
      </c>
      <c r="I5372" s="43" t="n">
        <f aca="false">ROUND(MIN(INDEX(Assumptions!$D$13:$D$18,MATCH(E5372,Assumptions!$A$13:$A$18,0)),MAX(INDEX(Assumptions!$C$13:$C$18,MATCH(E5372,Assumptions!$A$13:$A$18,0)),INDEX(Assumptions!$B$13:$B$18,MATCH(E5372,Assumptions!$A$13:$A$18,0))*F5372)),2)</f>
        <v>24.6</v>
      </c>
    </row>
    <row r="5373" customFormat="false" ht="15" hidden="false" customHeight="false" outlineLevel="0" collapsed="false">
      <c r="A5373" s="24" t="s">
        <v>6196</v>
      </c>
      <c r="B5373" s="39" t="n">
        <v>46140</v>
      </c>
      <c r="C5373" s="24" t="s">
        <v>298</v>
      </c>
      <c r="D5373" s="24" t="s">
        <v>826</v>
      </c>
      <c r="E5373" s="24" t="s">
        <v>103</v>
      </c>
      <c r="F5373" s="38" t="n">
        <v>800</v>
      </c>
      <c r="G5373" s="42" t="n">
        <f aca="false">DATE(YEAR(B5373),MONTH(B5373),1)</f>
        <v>46113</v>
      </c>
      <c r="H5373" s="24" t="str">
        <f aca="false">INDEX(Customers!$B$2:$B$601,MATCH(C5373,Customers!$A$2:$A$601,0))</f>
        <v>Eastern</v>
      </c>
      <c r="I5373" s="43" t="n">
        <f aca="false">ROUND(MIN(INDEX(Assumptions!$D$13:$D$18,MATCH(E5373,Assumptions!$A$13:$A$18,0)),MAX(INDEX(Assumptions!$C$13:$C$18,MATCH(E5373,Assumptions!$A$13:$A$18,0)),INDEX(Assumptions!$B$13:$B$18,MATCH(E5373,Assumptions!$A$13:$A$18,0))*F5373)),2)</f>
        <v>8</v>
      </c>
    </row>
    <row r="5374" customFormat="false" ht="15" hidden="false" customHeight="false" outlineLevel="0" collapsed="false">
      <c r="A5374" s="24" t="s">
        <v>6197</v>
      </c>
      <c r="B5374" s="39" t="n">
        <v>46140</v>
      </c>
      <c r="C5374" s="24" t="s">
        <v>299</v>
      </c>
      <c r="D5374" s="24" t="s">
        <v>826</v>
      </c>
      <c r="E5374" s="24" t="s">
        <v>113</v>
      </c>
      <c r="F5374" s="38" t="n">
        <v>500</v>
      </c>
      <c r="G5374" s="42" t="n">
        <f aca="false">DATE(YEAR(B5374),MONTH(B5374),1)</f>
        <v>46113</v>
      </c>
      <c r="H5374" s="24" t="str">
        <f aca="false">INDEX(Customers!$B$2:$B$601,MATCH(C5374,Customers!$A$2:$A$601,0))</f>
        <v>Nairobi</v>
      </c>
      <c r="I5374" s="43" t="n">
        <f aca="false">ROUND(MIN(INDEX(Assumptions!$D$13:$D$18,MATCH(E5374,Assumptions!$A$13:$A$18,0)),MAX(INDEX(Assumptions!$C$13:$C$18,MATCH(E5374,Assumptions!$A$13:$A$18,0)),INDEX(Assumptions!$B$13:$B$18,MATCH(E5374,Assumptions!$A$13:$A$18,0))*F5374)),2)</f>
        <v>25</v>
      </c>
    </row>
    <row r="5375" customFormat="false" ht="15" hidden="false" customHeight="false" outlineLevel="0" collapsed="false">
      <c r="A5375" s="24" t="s">
        <v>6198</v>
      </c>
      <c r="B5375" s="39" t="n">
        <v>46140</v>
      </c>
      <c r="C5375" s="24" t="s">
        <v>313</v>
      </c>
      <c r="D5375" s="24" t="s">
        <v>826</v>
      </c>
      <c r="E5375" s="24" t="s">
        <v>109</v>
      </c>
      <c r="F5375" s="38" t="n">
        <v>550</v>
      </c>
      <c r="G5375" s="42" t="n">
        <f aca="false">DATE(YEAR(B5375),MONTH(B5375),1)</f>
        <v>46113</v>
      </c>
      <c r="H5375" s="24" t="str">
        <f aca="false">INDEX(Customers!$B$2:$B$601,MATCH(C5375,Customers!$A$2:$A$601,0))</f>
        <v>Eastern</v>
      </c>
      <c r="I5375" s="43" t="n">
        <f aca="false">ROUND(MIN(INDEX(Assumptions!$D$13:$D$18,MATCH(E5375,Assumptions!$A$13:$A$18,0)),MAX(INDEX(Assumptions!$C$13:$C$18,MATCH(E5375,Assumptions!$A$13:$A$18,0)),INDEX(Assumptions!$B$13:$B$18,MATCH(E5375,Assumptions!$A$13:$A$18,0))*F5375)),2)</f>
        <v>2.2</v>
      </c>
    </row>
    <row r="5376" customFormat="false" ht="15" hidden="false" customHeight="false" outlineLevel="0" collapsed="false">
      <c r="A5376" s="24" t="s">
        <v>6199</v>
      </c>
      <c r="B5376" s="39" t="n">
        <v>46140</v>
      </c>
      <c r="C5376" s="24" t="s">
        <v>313</v>
      </c>
      <c r="D5376" s="24" t="s">
        <v>826</v>
      </c>
      <c r="E5376" s="24" t="s">
        <v>109</v>
      </c>
      <c r="F5376" s="38" t="n">
        <v>2710</v>
      </c>
      <c r="G5376" s="42" t="n">
        <f aca="false">DATE(YEAR(B5376),MONTH(B5376),1)</f>
        <v>46113</v>
      </c>
      <c r="H5376" s="24" t="str">
        <f aca="false">INDEX(Customers!$B$2:$B$601,MATCH(C5376,Customers!$A$2:$A$601,0))</f>
        <v>Eastern</v>
      </c>
      <c r="I5376" s="43" t="n">
        <f aca="false">ROUND(MIN(INDEX(Assumptions!$D$13:$D$18,MATCH(E5376,Assumptions!$A$13:$A$18,0)),MAX(INDEX(Assumptions!$C$13:$C$18,MATCH(E5376,Assumptions!$A$13:$A$18,0)),INDEX(Assumptions!$B$13:$B$18,MATCH(E5376,Assumptions!$A$13:$A$18,0))*F5376)),2)</f>
        <v>10.84</v>
      </c>
    </row>
    <row r="5377" customFormat="false" ht="15" hidden="false" customHeight="false" outlineLevel="0" collapsed="false">
      <c r="A5377" s="24" t="s">
        <v>6200</v>
      </c>
      <c r="B5377" s="39" t="n">
        <v>46140</v>
      </c>
      <c r="C5377" s="24" t="s">
        <v>317</v>
      </c>
      <c r="D5377" s="24" t="s">
        <v>826</v>
      </c>
      <c r="E5377" s="24" t="s">
        <v>103</v>
      </c>
      <c r="F5377" s="38" t="n">
        <v>1450</v>
      </c>
      <c r="G5377" s="42" t="n">
        <f aca="false">DATE(YEAR(B5377),MONTH(B5377),1)</f>
        <v>46113</v>
      </c>
      <c r="H5377" s="24" t="str">
        <f aca="false">INDEX(Customers!$B$2:$B$601,MATCH(C5377,Customers!$A$2:$A$601,0))</f>
        <v>Rift Valley</v>
      </c>
      <c r="I5377" s="43" t="n">
        <f aca="false">ROUND(MIN(INDEX(Assumptions!$D$13:$D$18,MATCH(E5377,Assumptions!$A$13:$A$18,0)),MAX(INDEX(Assumptions!$C$13:$C$18,MATCH(E5377,Assumptions!$A$13:$A$18,0)),INDEX(Assumptions!$B$13:$B$18,MATCH(E5377,Assumptions!$A$13:$A$18,0))*F5377)),2)</f>
        <v>14.5</v>
      </c>
    </row>
    <row r="5378" customFormat="false" ht="15" hidden="false" customHeight="false" outlineLevel="0" collapsed="false">
      <c r="A5378" s="24" t="s">
        <v>6201</v>
      </c>
      <c r="B5378" s="39" t="n">
        <v>46140</v>
      </c>
      <c r="C5378" s="24" t="s">
        <v>321</v>
      </c>
      <c r="D5378" s="24" t="s">
        <v>826</v>
      </c>
      <c r="E5378" s="24" t="s">
        <v>109</v>
      </c>
      <c r="F5378" s="38" t="n">
        <v>2750</v>
      </c>
      <c r="G5378" s="42" t="n">
        <f aca="false">DATE(YEAR(B5378),MONTH(B5378),1)</f>
        <v>46113</v>
      </c>
      <c r="H5378" s="24" t="str">
        <f aca="false">INDEX(Customers!$B$2:$B$601,MATCH(C5378,Customers!$A$2:$A$601,0))</f>
        <v>Western</v>
      </c>
      <c r="I5378" s="43" t="n">
        <f aca="false">ROUND(MIN(INDEX(Assumptions!$D$13:$D$18,MATCH(E5378,Assumptions!$A$13:$A$18,0)),MAX(INDEX(Assumptions!$C$13:$C$18,MATCH(E5378,Assumptions!$A$13:$A$18,0)),INDEX(Assumptions!$B$13:$B$18,MATCH(E5378,Assumptions!$A$13:$A$18,0))*F5378)),2)</f>
        <v>11</v>
      </c>
    </row>
    <row r="5379" customFormat="false" ht="15" hidden="false" customHeight="false" outlineLevel="0" collapsed="false">
      <c r="A5379" s="24" t="s">
        <v>6202</v>
      </c>
      <c r="B5379" s="39" t="n">
        <v>46140</v>
      </c>
      <c r="C5379" s="24" t="s">
        <v>376</v>
      </c>
      <c r="D5379" s="24" t="s">
        <v>156</v>
      </c>
      <c r="E5379" s="24" t="s">
        <v>105</v>
      </c>
      <c r="F5379" s="38" t="n">
        <v>5190</v>
      </c>
      <c r="G5379" s="42" t="n">
        <f aca="false">DATE(YEAR(B5379),MONTH(B5379),1)</f>
        <v>46113</v>
      </c>
      <c r="H5379" s="24" t="str">
        <f aca="false">INDEX(Customers!$B$2:$B$601,MATCH(C5379,Customers!$A$2:$A$601,0))</f>
        <v>Nairobi</v>
      </c>
      <c r="I5379" s="43" t="n">
        <f aca="false">ROUND(MIN(INDEX(Assumptions!$D$13:$D$18,MATCH(E5379,Assumptions!$A$13:$A$18,0)),MAX(INDEX(Assumptions!$C$13:$C$18,MATCH(E5379,Assumptions!$A$13:$A$18,0)),INDEX(Assumptions!$B$13:$B$18,MATCH(E5379,Assumptions!$A$13:$A$18,0))*F5379)),2)</f>
        <v>77.85</v>
      </c>
    </row>
    <row r="5380" customFormat="false" ht="15" hidden="false" customHeight="false" outlineLevel="0" collapsed="false">
      <c r="A5380" s="24" t="s">
        <v>6203</v>
      </c>
      <c r="B5380" s="39" t="n">
        <v>46140</v>
      </c>
      <c r="C5380" s="24" t="s">
        <v>385</v>
      </c>
      <c r="D5380" s="24" t="s">
        <v>164</v>
      </c>
      <c r="E5380" s="24" t="s">
        <v>105</v>
      </c>
      <c r="F5380" s="38" t="n">
        <v>5530</v>
      </c>
      <c r="G5380" s="42" t="n">
        <f aca="false">DATE(YEAR(B5380),MONTH(B5380),1)</f>
        <v>46113</v>
      </c>
      <c r="H5380" s="24" t="str">
        <f aca="false">INDEX(Customers!$B$2:$B$601,MATCH(C5380,Customers!$A$2:$A$601,0))</f>
        <v>Central</v>
      </c>
      <c r="I5380" s="43" t="n">
        <f aca="false">ROUND(MIN(INDEX(Assumptions!$D$13:$D$18,MATCH(E5380,Assumptions!$A$13:$A$18,0)),MAX(INDEX(Assumptions!$C$13:$C$18,MATCH(E5380,Assumptions!$A$13:$A$18,0)),INDEX(Assumptions!$B$13:$B$18,MATCH(E5380,Assumptions!$A$13:$A$18,0))*F5380)),2)</f>
        <v>82.95</v>
      </c>
    </row>
    <row r="5381" customFormat="false" ht="15" hidden="false" customHeight="false" outlineLevel="0" collapsed="false">
      <c r="A5381" s="24" t="s">
        <v>6204</v>
      </c>
      <c r="B5381" s="39" t="n">
        <v>46140</v>
      </c>
      <c r="C5381" s="24" t="s">
        <v>389</v>
      </c>
      <c r="D5381" s="24" t="s">
        <v>826</v>
      </c>
      <c r="E5381" s="24" t="s">
        <v>111</v>
      </c>
      <c r="F5381" s="38" t="n">
        <v>100</v>
      </c>
      <c r="G5381" s="42" t="n">
        <f aca="false">DATE(YEAR(B5381),MONTH(B5381),1)</f>
        <v>46113</v>
      </c>
      <c r="H5381" s="24" t="str">
        <f aca="false">INDEX(Customers!$B$2:$B$601,MATCH(C5381,Customers!$A$2:$A$601,0))</f>
        <v>Nairobi</v>
      </c>
      <c r="I5381" s="43" t="n">
        <f aca="false">ROUND(MIN(INDEX(Assumptions!$D$13:$D$18,MATCH(E5381,Assumptions!$A$13:$A$18,0)),MAX(INDEX(Assumptions!$C$13:$C$18,MATCH(E5381,Assumptions!$A$13:$A$18,0)),INDEX(Assumptions!$B$13:$B$18,MATCH(E5381,Assumptions!$A$13:$A$18,0))*F5381)),2)</f>
        <v>4</v>
      </c>
    </row>
    <row r="5382" customFormat="false" ht="15" hidden="false" customHeight="false" outlineLevel="0" collapsed="false">
      <c r="A5382" s="24" t="s">
        <v>6205</v>
      </c>
      <c r="B5382" s="39" t="n">
        <v>46140</v>
      </c>
      <c r="C5382" s="24" t="s">
        <v>393</v>
      </c>
      <c r="D5382" s="24" t="s">
        <v>826</v>
      </c>
      <c r="E5382" s="24" t="s">
        <v>111</v>
      </c>
      <c r="F5382" s="38" t="n">
        <v>50</v>
      </c>
      <c r="G5382" s="42" t="n">
        <f aca="false">DATE(YEAR(B5382),MONTH(B5382),1)</f>
        <v>46113</v>
      </c>
      <c r="H5382" s="24" t="str">
        <f aca="false">INDEX(Customers!$B$2:$B$601,MATCH(C5382,Customers!$A$2:$A$601,0))</f>
        <v>Rift Valley</v>
      </c>
      <c r="I5382" s="43" t="n">
        <f aca="false">ROUND(MIN(INDEX(Assumptions!$D$13:$D$18,MATCH(E5382,Assumptions!$A$13:$A$18,0)),MAX(INDEX(Assumptions!$C$13:$C$18,MATCH(E5382,Assumptions!$A$13:$A$18,0)),INDEX(Assumptions!$B$13:$B$18,MATCH(E5382,Assumptions!$A$13:$A$18,0))*F5382)),2)</f>
        <v>2</v>
      </c>
    </row>
    <row r="5383" customFormat="false" ht="15" hidden="false" customHeight="false" outlineLevel="0" collapsed="false">
      <c r="A5383" s="24" t="s">
        <v>6206</v>
      </c>
      <c r="B5383" s="39" t="n">
        <v>46140</v>
      </c>
      <c r="C5383" s="24" t="s">
        <v>400</v>
      </c>
      <c r="D5383" s="24" t="s">
        <v>826</v>
      </c>
      <c r="E5383" s="24" t="s">
        <v>109</v>
      </c>
      <c r="F5383" s="38" t="n">
        <v>4530</v>
      </c>
      <c r="G5383" s="42" t="n">
        <f aca="false">DATE(YEAR(B5383),MONTH(B5383),1)</f>
        <v>46113</v>
      </c>
      <c r="H5383" s="24" t="str">
        <f aca="false">INDEX(Customers!$B$2:$B$601,MATCH(C5383,Customers!$A$2:$A$601,0))</f>
        <v>Nairobi</v>
      </c>
      <c r="I5383" s="43" t="n">
        <f aca="false">ROUND(MIN(INDEX(Assumptions!$D$13:$D$18,MATCH(E5383,Assumptions!$A$13:$A$18,0)),MAX(INDEX(Assumptions!$C$13:$C$18,MATCH(E5383,Assumptions!$A$13:$A$18,0)),INDEX(Assumptions!$B$13:$B$18,MATCH(E5383,Assumptions!$A$13:$A$18,0))*F5383)),2)</f>
        <v>18.12</v>
      </c>
    </row>
    <row r="5384" customFormat="false" ht="15" hidden="false" customHeight="false" outlineLevel="0" collapsed="false">
      <c r="A5384" s="24" t="s">
        <v>6207</v>
      </c>
      <c r="B5384" s="39" t="n">
        <v>46140</v>
      </c>
      <c r="C5384" s="24" t="s">
        <v>400</v>
      </c>
      <c r="D5384" s="24" t="s">
        <v>826</v>
      </c>
      <c r="E5384" s="24" t="s">
        <v>109</v>
      </c>
      <c r="F5384" s="38" t="n">
        <v>4870</v>
      </c>
      <c r="G5384" s="42" t="n">
        <f aca="false">DATE(YEAR(B5384),MONTH(B5384),1)</f>
        <v>46113</v>
      </c>
      <c r="H5384" s="24" t="str">
        <f aca="false">INDEX(Customers!$B$2:$B$601,MATCH(C5384,Customers!$A$2:$A$601,0))</f>
        <v>Nairobi</v>
      </c>
      <c r="I5384" s="43" t="n">
        <f aca="false">ROUND(MIN(INDEX(Assumptions!$D$13:$D$18,MATCH(E5384,Assumptions!$A$13:$A$18,0)),MAX(INDEX(Assumptions!$C$13:$C$18,MATCH(E5384,Assumptions!$A$13:$A$18,0)),INDEX(Assumptions!$B$13:$B$18,MATCH(E5384,Assumptions!$A$13:$A$18,0))*F5384)),2)</f>
        <v>19.48</v>
      </c>
    </row>
    <row r="5385" customFormat="false" ht="15" hidden="false" customHeight="false" outlineLevel="0" collapsed="false">
      <c r="A5385" s="24" t="s">
        <v>6208</v>
      </c>
      <c r="B5385" s="39" t="n">
        <v>46140</v>
      </c>
      <c r="C5385" s="24" t="s">
        <v>423</v>
      </c>
      <c r="D5385" s="24" t="s">
        <v>826</v>
      </c>
      <c r="E5385" s="24" t="s">
        <v>103</v>
      </c>
      <c r="F5385" s="38" t="n">
        <v>3750</v>
      </c>
      <c r="G5385" s="42" t="n">
        <f aca="false">DATE(YEAR(B5385),MONTH(B5385),1)</f>
        <v>46113</v>
      </c>
      <c r="H5385" s="24" t="str">
        <f aca="false">INDEX(Customers!$B$2:$B$601,MATCH(C5385,Customers!$A$2:$A$601,0))</f>
        <v>Nairobi</v>
      </c>
      <c r="I5385" s="43" t="n">
        <f aca="false">ROUND(MIN(INDEX(Assumptions!$D$13:$D$18,MATCH(E5385,Assumptions!$A$13:$A$18,0)),MAX(INDEX(Assumptions!$C$13:$C$18,MATCH(E5385,Assumptions!$A$13:$A$18,0)),INDEX(Assumptions!$B$13:$B$18,MATCH(E5385,Assumptions!$A$13:$A$18,0))*F5385)),2)</f>
        <v>37.5</v>
      </c>
    </row>
    <row r="5386" customFormat="false" ht="15" hidden="false" customHeight="false" outlineLevel="0" collapsed="false">
      <c r="A5386" s="24" t="s">
        <v>6209</v>
      </c>
      <c r="B5386" s="39" t="n">
        <v>46140</v>
      </c>
      <c r="C5386" s="24" t="s">
        <v>427</v>
      </c>
      <c r="D5386" s="24" t="s">
        <v>826</v>
      </c>
      <c r="E5386" s="24" t="s">
        <v>111</v>
      </c>
      <c r="F5386" s="38" t="n">
        <v>500</v>
      </c>
      <c r="G5386" s="42" t="n">
        <f aca="false">DATE(YEAR(B5386),MONTH(B5386),1)</f>
        <v>46113</v>
      </c>
      <c r="H5386" s="24" t="str">
        <f aca="false">INDEX(Customers!$B$2:$B$601,MATCH(C5386,Customers!$A$2:$A$601,0))</f>
        <v>Nairobi</v>
      </c>
      <c r="I5386" s="43" t="n">
        <f aca="false">ROUND(MIN(INDEX(Assumptions!$D$13:$D$18,MATCH(E5386,Assumptions!$A$13:$A$18,0)),MAX(INDEX(Assumptions!$C$13:$C$18,MATCH(E5386,Assumptions!$A$13:$A$18,0)),INDEX(Assumptions!$B$13:$B$18,MATCH(E5386,Assumptions!$A$13:$A$18,0))*F5386)),2)</f>
        <v>20</v>
      </c>
    </row>
    <row r="5387" customFormat="false" ht="15" hidden="false" customHeight="false" outlineLevel="0" collapsed="false">
      <c r="A5387" s="24" t="s">
        <v>6210</v>
      </c>
      <c r="B5387" s="39" t="n">
        <v>46140</v>
      </c>
      <c r="C5387" s="24" t="s">
        <v>427</v>
      </c>
      <c r="D5387" s="24" t="s">
        <v>826</v>
      </c>
      <c r="E5387" s="24" t="s">
        <v>109</v>
      </c>
      <c r="F5387" s="38" t="n">
        <v>1510</v>
      </c>
      <c r="G5387" s="42" t="n">
        <f aca="false">DATE(YEAR(B5387),MONTH(B5387),1)</f>
        <v>46113</v>
      </c>
      <c r="H5387" s="24" t="str">
        <f aca="false">INDEX(Customers!$B$2:$B$601,MATCH(C5387,Customers!$A$2:$A$601,0))</f>
        <v>Nairobi</v>
      </c>
      <c r="I5387" s="43" t="n">
        <f aca="false">ROUND(MIN(INDEX(Assumptions!$D$13:$D$18,MATCH(E5387,Assumptions!$A$13:$A$18,0)),MAX(INDEX(Assumptions!$C$13:$C$18,MATCH(E5387,Assumptions!$A$13:$A$18,0)),INDEX(Assumptions!$B$13:$B$18,MATCH(E5387,Assumptions!$A$13:$A$18,0))*F5387)),2)</f>
        <v>6.04</v>
      </c>
    </row>
    <row r="5388" customFormat="false" ht="15" hidden="false" customHeight="false" outlineLevel="0" collapsed="false">
      <c r="A5388" s="24" t="s">
        <v>6211</v>
      </c>
      <c r="B5388" s="39" t="n">
        <v>46140</v>
      </c>
      <c r="C5388" s="24" t="s">
        <v>428</v>
      </c>
      <c r="D5388" s="24" t="s">
        <v>826</v>
      </c>
      <c r="E5388" s="24" t="s">
        <v>103</v>
      </c>
      <c r="F5388" s="38" t="n">
        <v>4430</v>
      </c>
      <c r="G5388" s="42" t="n">
        <f aca="false">DATE(YEAR(B5388),MONTH(B5388),1)</f>
        <v>46113</v>
      </c>
      <c r="H5388" s="24" t="str">
        <f aca="false">INDEX(Customers!$B$2:$B$601,MATCH(C5388,Customers!$A$2:$A$601,0))</f>
        <v>Nairobi</v>
      </c>
      <c r="I5388" s="43" t="n">
        <f aca="false">ROUND(MIN(INDEX(Assumptions!$D$13:$D$18,MATCH(E5388,Assumptions!$A$13:$A$18,0)),MAX(INDEX(Assumptions!$C$13:$C$18,MATCH(E5388,Assumptions!$A$13:$A$18,0)),INDEX(Assumptions!$B$13:$B$18,MATCH(E5388,Assumptions!$A$13:$A$18,0))*F5388)),2)</f>
        <v>44.3</v>
      </c>
    </row>
    <row r="5389" customFormat="false" ht="15" hidden="false" customHeight="false" outlineLevel="0" collapsed="false">
      <c r="A5389" s="24" t="s">
        <v>6212</v>
      </c>
      <c r="B5389" s="39" t="n">
        <v>46140</v>
      </c>
      <c r="C5389" s="24" t="s">
        <v>448</v>
      </c>
      <c r="D5389" s="24" t="s">
        <v>826</v>
      </c>
      <c r="E5389" s="24" t="s">
        <v>103</v>
      </c>
      <c r="F5389" s="38" t="n">
        <v>990</v>
      </c>
      <c r="G5389" s="42" t="n">
        <f aca="false">DATE(YEAR(B5389),MONTH(B5389),1)</f>
        <v>46113</v>
      </c>
      <c r="H5389" s="24" t="str">
        <f aca="false">INDEX(Customers!$B$2:$B$601,MATCH(C5389,Customers!$A$2:$A$601,0))</f>
        <v>Eastern</v>
      </c>
      <c r="I5389" s="43" t="n">
        <f aca="false">ROUND(MIN(INDEX(Assumptions!$D$13:$D$18,MATCH(E5389,Assumptions!$A$13:$A$18,0)),MAX(INDEX(Assumptions!$C$13:$C$18,MATCH(E5389,Assumptions!$A$13:$A$18,0)),INDEX(Assumptions!$B$13:$B$18,MATCH(E5389,Assumptions!$A$13:$A$18,0))*F5389)),2)</f>
        <v>9.9</v>
      </c>
    </row>
    <row r="5390" customFormat="false" ht="15" hidden="false" customHeight="false" outlineLevel="0" collapsed="false">
      <c r="A5390" s="24" t="s">
        <v>6213</v>
      </c>
      <c r="B5390" s="39" t="n">
        <v>46140</v>
      </c>
      <c r="C5390" s="24" t="s">
        <v>449</v>
      </c>
      <c r="D5390" s="24" t="s">
        <v>826</v>
      </c>
      <c r="E5390" s="24" t="s">
        <v>103</v>
      </c>
      <c r="F5390" s="38" t="n">
        <v>6040</v>
      </c>
      <c r="G5390" s="42" t="n">
        <f aca="false">DATE(YEAR(B5390),MONTH(B5390),1)</f>
        <v>46113</v>
      </c>
      <c r="H5390" s="24" t="str">
        <f aca="false">INDEX(Customers!$B$2:$B$601,MATCH(C5390,Customers!$A$2:$A$601,0))</f>
        <v>Rift Valley</v>
      </c>
      <c r="I5390" s="43" t="n">
        <f aca="false">ROUND(MIN(INDEX(Assumptions!$D$13:$D$18,MATCH(E5390,Assumptions!$A$13:$A$18,0)),MAX(INDEX(Assumptions!$C$13:$C$18,MATCH(E5390,Assumptions!$A$13:$A$18,0)),INDEX(Assumptions!$B$13:$B$18,MATCH(E5390,Assumptions!$A$13:$A$18,0))*F5390)),2)</f>
        <v>60.4</v>
      </c>
    </row>
    <row r="5391" customFormat="false" ht="15" hidden="false" customHeight="false" outlineLevel="0" collapsed="false">
      <c r="A5391" s="24" t="s">
        <v>6214</v>
      </c>
      <c r="B5391" s="39" t="n">
        <v>46140</v>
      </c>
      <c r="C5391" s="24" t="s">
        <v>465</v>
      </c>
      <c r="D5391" s="24" t="s">
        <v>153</v>
      </c>
      <c r="E5391" s="24" t="s">
        <v>107</v>
      </c>
      <c r="F5391" s="38" t="n">
        <v>2200</v>
      </c>
      <c r="G5391" s="42" t="n">
        <f aca="false">DATE(YEAR(B5391),MONTH(B5391),1)</f>
        <v>46113</v>
      </c>
      <c r="H5391" s="24" t="str">
        <f aca="false">INDEX(Customers!$B$2:$B$601,MATCH(C5391,Customers!$A$2:$A$601,0))</f>
        <v>Nairobi</v>
      </c>
      <c r="I5391" s="43" t="n">
        <f aca="false">ROUND(MIN(INDEX(Assumptions!$D$13:$D$18,MATCH(E5391,Assumptions!$A$13:$A$18,0)),MAX(INDEX(Assumptions!$C$13:$C$18,MATCH(E5391,Assumptions!$A$13:$A$18,0)),INDEX(Assumptions!$B$13:$B$18,MATCH(E5391,Assumptions!$A$13:$A$18,0))*F5391)),2)</f>
        <v>0</v>
      </c>
    </row>
    <row r="5392" customFormat="false" ht="15" hidden="false" customHeight="false" outlineLevel="0" collapsed="false">
      <c r="A5392" s="24" t="s">
        <v>6215</v>
      </c>
      <c r="B5392" s="39" t="n">
        <v>46140</v>
      </c>
      <c r="C5392" s="24" t="s">
        <v>516</v>
      </c>
      <c r="D5392" s="24" t="s">
        <v>826</v>
      </c>
      <c r="E5392" s="24" t="s">
        <v>103</v>
      </c>
      <c r="F5392" s="38" t="n">
        <v>1880</v>
      </c>
      <c r="G5392" s="42" t="n">
        <f aca="false">DATE(YEAR(B5392),MONTH(B5392),1)</f>
        <v>46113</v>
      </c>
      <c r="H5392" s="24" t="str">
        <f aca="false">INDEX(Customers!$B$2:$B$601,MATCH(C5392,Customers!$A$2:$A$601,0))</f>
        <v>Rift Valley</v>
      </c>
      <c r="I5392" s="43" t="n">
        <f aca="false">ROUND(MIN(INDEX(Assumptions!$D$13:$D$18,MATCH(E5392,Assumptions!$A$13:$A$18,0)),MAX(INDEX(Assumptions!$C$13:$C$18,MATCH(E5392,Assumptions!$A$13:$A$18,0)),INDEX(Assumptions!$B$13:$B$18,MATCH(E5392,Assumptions!$A$13:$A$18,0))*F5392)),2)</f>
        <v>18.8</v>
      </c>
    </row>
    <row r="5393" customFormat="false" ht="15" hidden="false" customHeight="false" outlineLevel="0" collapsed="false">
      <c r="A5393" s="24" t="s">
        <v>6216</v>
      </c>
      <c r="B5393" s="39" t="n">
        <v>46140</v>
      </c>
      <c r="C5393" s="24" t="s">
        <v>522</v>
      </c>
      <c r="D5393" s="24" t="s">
        <v>826</v>
      </c>
      <c r="E5393" s="24" t="s">
        <v>103</v>
      </c>
      <c r="F5393" s="38" t="n">
        <v>4520</v>
      </c>
      <c r="G5393" s="42" t="n">
        <f aca="false">DATE(YEAR(B5393),MONTH(B5393),1)</f>
        <v>46113</v>
      </c>
      <c r="H5393" s="24" t="str">
        <f aca="false">INDEX(Customers!$B$2:$B$601,MATCH(C5393,Customers!$A$2:$A$601,0))</f>
        <v>Central</v>
      </c>
      <c r="I5393" s="43" t="n">
        <f aca="false">ROUND(MIN(INDEX(Assumptions!$D$13:$D$18,MATCH(E5393,Assumptions!$A$13:$A$18,0)),MAX(INDEX(Assumptions!$C$13:$C$18,MATCH(E5393,Assumptions!$A$13:$A$18,0)),INDEX(Assumptions!$B$13:$B$18,MATCH(E5393,Assumptions!$A$13:$A$18,0))*F5393)),2)</f>
        <v>45.2</v>
      </c>
    </row>
    <row r="5394" customFormat="false" ht="15" hidden="false" customHeight="false" outlineLevel="0" collapsed="false">
      <c r="A5394" s="24" t="s">
        <v>6217</v>
      </c>
      <c r="B5394" s="39" t="n">
        <v>46140</v>
      </c>
      <c r="C5394" s="24" t="s">
        <v>522</v>
      </c>
      <c r="D5394" s="24" t="s">
        <v>826</v>
      </c>
      <c r="E5394" s="24" t="s">
        <v>103</v>
      </c>
      <c r="F5394" s="38" t="n">
        <v>860</v>
      </c>
      <c r="G5394" s="42" t="n">
        <f aca="false">DATE(YEAR(B5394),MONTH(B5394),1)</f>
        <v>46113</v>
      </c>
      <c r="H5394" s="24" t="str">
        <f aca="false">INDEX(Customers!$B$2:$B$601,MATCH(C5394,Customers!$A$2:$A$601,0))</f>
        <v>Central</v>
      </c>
      <c r="I5394" s="43" t="n">
        <f aca="false">ROUND(MIN(INDEX(Assumptions!$D$13:$D$18,MATCH(E5394,Assumptions!$A$13:$A$18,0)),MAX(INDEX(Assumptions!$C$13:$C$18,MATCH(E5394,Assumptions!$A$13:$A$18,0)),INDEX(Assumptions!$B$13:$B$18,MATCH(E5394,Assumptions!$A$13:$A$18,0))*F5394)),2)</f>
        <v>8.6</v>
      </c>
    </row>
    <row r="5395" customFormat="false" ht="15" hidden="false" customHeight="false" outlineLevel="0" collapsed="false">
      <c r="A5395" s="24" t="s">
        <v>6218</v>
      </c>
      <c r="B5395" s="39" t="n">
        <v>46140</v>
      </c>
      <c r="C5395" s="24" t="s">
        <v>523</v>
      </c>
      <c r="D5395" s="24" t="s">
        <v>150</v>
      </c>
      <c r="E5395" s="24" t="s">
        <v>107</v>
      </c>
      <c r="F5395" s="38" t="n">
        <v>3210</v>
      </c>
      <c r="G5395" s="42" t="n">
        <f aca="false">DATE(YEAR(B5395),MONTH(B5395),1)</f>
        <v>46113</v>
      </c>
      <c r="H5395" s="24" t="str">
        <f aca="false">INDEX(Customers!$B$2:$B$601,MATCH(C5395,Customers!$A$2:$A$601,0))</f>
        <v>Nairobi</v>
      </c>
      <c r="I5395" s="43" t="n">
        <f aca="false">ROUND(MIN(INDEX(Assumptions!$D$13:$D$18,MATCH(E5395,Assumptions!$A$13:$A$18,0)),MAX(INDEX(Assumptions!$C$13:$C$18,MATCH(E5395,Assumptions!$A$13:$A$18,0)),INDEX(Assumptions!$B$13:$B$18,MATCH(E5395,Assumptions!$A$13:$A$18,0))*F5395)),2)</f>
        <v>0</v>
      </c>
    </row>
    <row r="5396" customFormat="false" ht="15" hidden="false" customHeight="false" outlineLevel="0" collapsed="false">
      <c r="A5396" s="24" t="s">
        <v>6219</v>
      </c>
      <c r="B5396" s="39" t="n">
        <v>46140</v>
      </c>
      <c r="C5396" s="24" t="s">
        <v>523</v>
      </c>
      <c r="D5396" s="24" t="s">
        <v>826</v>
      </c>
      <c r="E5396" s="24" t="s">
        <v>111</v>
      </c>
      <c r="F5396" s="38" t="n">
        <v>50</v>
      </c>
      <c r="G5396" s="42" t="n">
        <f aca="false">DATE(YEAR(B5396),MONTH(B5396),1)</f>
        <v>46113</v>
      </c>
      <c r="H5396" s="24" t="str">
        <f aca="false">INDEX(Customers!$B$2:$B$601,MATCH(C5396,Customers!$A$2:$A$601,0))</f>
        <v>Nairobi</v>
      </c>
      <c r="I5396" s="43" t="n">
        <f aca="false">ROUND(MIN(INDEX(Assumptions!$D$13:$D$18,MATCH(E5396,Assumptions!$A$13:$A$18,0)),MAX(INDEX(Assumptions!$C$13:$C$18,MATCH(E5396,Assumptions!$A$13:$A$18,0)),INDEX(Assumptions!$B$13:$B$18,MATCH(E5396,Assumptions!$A$13:$A$18,0))*F5396)),2)</f>
        <v>2</v>
      </c>
    </row>
    <row r="5397" customFormat="false" ht="15" hidden="false" customHeight="false" outlineLevel="0" collapsed="false">
      <c r="A5397" s="24" t="s">
        <v>6220</v>
      </c>
      <c r="B5397" s="39" t="n">
        <v>46140</v>
      </c>
      <c r="C5397" s="24" t="s">
        <v>532</v>
      </c>
      <c r="D5397" s="24" t="s">
        <v>826</v>
      </c>
      <c r="E5397" s="24" t="s">
        <v>103</v>
      </c>
      <c r="F5397" s="38" t="n">
        <v>770</v>
      </c>
      <c r="G5397" s="42" t="n">
        <f aca="false">DATE(YEAR(B5397),MONTH(B5397),1)</f>
        <v>46113</v>
      </c>
      <c r="H5397" s="24" t="str">
        <f aca="false">INDEX(Customers!$B$2:$B$601,MATCH(C5397,Customers!$A$2:$A$601,0))</f>
        <v>Western</v>
      </c>
      <c r="I5397" s="43" t="n">
        <f aca="false">ROUND(MIN(INDEX(Assumptions!$D$13:$D$18,MATCH(E5397,Assumptions!$A$13:$A$18,0)),MAX(INDEX(Assumptions!$C$13:$C$18,MATCH(E5397,Assumptions!$A$13:$A$18,0)),INDEX(Assumptions!$B$13:$B$18,MATCH(E5397,Assumptions!$A$13:$A$18,0))*F5397)),2)</f>
        <v>7.7</v>
      </c>
    </row>
    <row r="5398" customFormat="false" ht="15" hidden="false" customHeight="false" outlineLevel="0" collapsed="false">
      <c r="A5398" s="24" t="s">
        <v>6221</v>
      </c>
      <c r="B5398" s="39" t="n">
        <v>46140</v>
      </c>
      <c r="C5398" s="24" t="s">
        <v>532</v>
      </c>
      <c r="D5398" s="24" t="s">
        <v>193</v>
      </c>
      <c r="E5398" s="24" t="s">
        <v>105</v>
      </c>
      <c r="F5398" s="38" t="n">
        <v>3820</v>
      </c>
      <c r="G5398" s="42" t="n">
        <f aca="false">DATE(YEAR(B5398),MONTH(B5398),1)</f>
        <v>46113</v>
      </c>
      <c r="H5398" s="24" t="str">
        <f aca="false">INDEX(Customers!$B$2:$B$601,MATCH(C5398,Customers!$A$2:$A$601,0))</f>
        <v>Western</v>
      </c>
      <c r="I5398" s="43" t="n">
        <f aca="false">ROUND(MIN(INDEX(Assumptions!$D$13:$D$18,MATCH(E5398,Assumptions!$A$13:$A$18,0)),MAX(INDEX(Assumptions!$C$13:$C$18,MATCH(E5398,Assumptions!$A$13:$A$18,0)),INDEX(Assumptions!$B$13:$B$18,MATCH(E5398,Assumptions!$A$13:$A$18,0))*F5398)),2)</f>
        <v>57.3</v>
      </c>
    </row>
    <row r="5399" customFormat="false" ht="15" hidden="false" customHeight="false" outlineLevel="0" collapsed="false">
      <c r="A5399" s="24" t="s">
        <v>6222</v>
      </c>
      <c r="B5399" s="39" t="n">
        <v>46140</v>
      </c>
      <c r="C5399" s="24" t="s">
        <v>537</v>
      </c>
      <c r="D5399" s="24" t="s">
        <v>826</v>
      </c>
      <c r="E5399" s="24" t="s">
        <v>111</v>
      </c>
      <c r="F5399" s="38" t="n">
        <v>200</v>
      </c>
      <c r="G5399" s="42" t="n">
        <f aca="false">DATE(YEAR(B5399),MONTH(B5399),1)</f>
        <v>46113</v>
      </c>
      <c r="H5399" s="24" t="str">
        <f aca="false">INDEX(Customers!$B$2:$B$601,MATCH(C5399,Customers!$A$2:$A$601,0))</f>
        <v>Central</v>
      </c>
      <c r="I5399" s="43" t="n">
        <f aca="false">ROUND(MIN(INDEX(Assumptions!$D$13:$D$18,MATCH(E5399,Assumptions!$A$13:$A$18,0)),MAX(INDEX(Assumptions!$C$13:$C$18,MATCH(E5399,Assumptions!$A$13:$A$18,0)),INDEX(Assumptions!$B$13:$B$18,MATCH(E5399,Assumptions!$A$13:$A$18,0))*F5399)),2)</f>
        <v>8</v>
      </c>
    </row>
    <row r="5400" customFormat="false" ht="15" hidden="false" customHeight="false" outlineLevel="0" collapsed="false">
      <c r="A5400" s="24" t="s">
        <v>6223</v>
      </c>
      <c r="B5400" s="39" t="n">
        <v>46140</v>
      </c>
      <c r="C5400" s="24" t="s">
        <v>551</v>
      </c>
      <c r="D5400" s="24" t="s">
        <v>826</v>
      </c>
      <c r="E5400" s="24" t="s">
        <v>111</v>
      </c>
      <c r="F5400" s="38" t="n">
        <v>200</v>
      </c>
      <c r="G5400" s="42" t="n">
        <f aca="false">DATE(YEAR(B5400),MONTH(B5400),1)</f>
        <v>46113</v>
      </c>
      <c r="H5400" s="24" t="str">
        <f aca="false">INDEX(Customers!$B$2:$B$601,MATCH(C5400,Customers!$A$2:$A$601,0))</f>
        <v>Central</v>
      </c>
      <c r="I5400" s="43" t="n">
        <f aca="false">ROUND(MIN(INDEX(Assumptions!$D$13:$D$18,MATCH(E5400,Assumptions!$A$13:$A$18,0)),MAX(INDEX(Assumptions!$C$13:$C$18,MATCH(E5400,Assumptions!$A$13:$A$18,0)),INDEX(Assumptions!$B$13:$B$18,MATCH(E5400,Assumptions!$A$13:$A$18,0))*F5400)),2)</f>
        <v>8</v>
      </c>
    </row>
    <row r="5401" customFormat="false" ht="15" hidden="false" customHeight="false" outlineLevel="0" collapsed="false">
      <c r="A5401" s="24" t="s">
        <v>6224</v>
      </c>
      <c r="B5401" s="39" t="n">
        <v>46140</v>
      </c>
      <c r="C5401" s="24" t="s">
        <v>552</v>
      </c>
      <c r="D5401" s="24" t="s">
        <v>210</v>
      </c>
      <c r="E5401" s="24" t="s">
        <v>107</v>
      </c>
      <c r="F5401" s="38" t="n">
        <v>4550</v>
      </c>
      <c r="G5401" s="42" t="n">
        <f aca="false">DATE(YEAR(B5401),MONTH(B5401),1)</f>
        <v>46113</v>
      </c>
      <c r="H5401" s="24" t="str">
        <f aca="false">INDEX(Customers!$B$2:$B$601,MATCH(C5401,Customers!$A$2:$A$601,0))</f>
        <v>Eastern</v>
      </c>
      <c r="I5401" s="43" t="n">
        <f aca="false">ROUND(MIN(INDEX(Assumptions!$D$13:$D$18,MATCH(E5401,Assumptions!$A$13:$A$18,0)),MAX(INDEX(Assumptions!$C$13:$C$18,MATCH(E5401,Assumptions!$A$13:$A$18,0)),INDEX(Assumptions!$B$13:$B$18,MATCH(E5401,Assumptions!$A$13:$A$18,0))*F5401)),2)</f>
        <v>0</v>
      </c>
    </row>
    <row r="5402" customFormat="false" ht="15" hidden="false" customHeight="false" outlineLevel="0" collapsed="false">
      <c r="A5402" s="24" t="s">
        <v>6225</v>
      </c>
      <c r="B5402" s="39" t="n">
        <v>46140</v>
      </c>
      <c r="C5402" s="24" t="s">
        <v>556</v>
      </c>
      <c r="D5402" s="24" t="s">
        <v>826</v>
      </c>
      <c r="E5402" s="24" t="s">
        <v>109</v>
      </c>
      <c r="F5402" s="38" t="n">
        <v>2240</v>
      </c>
      <c r="G5402" s="42" t="n">
        <f aca="false">DATE(YEAR(B5402),MONTH(B5402),1)</f>
        <v>46113</v>
      </c>
      <c r="H5402" s="24" t="str">
        <f aca="false">INDEX(Customers!$B$2:$B$601,MATCH(C5402,Customers!$A$2:$A$601,0))</f>
        <v>Central</v>
      </c>
      <c r="I5402" s="43" t="n">
        <f aca="false">ROUND(MIN(INDEX(Assumptions!$D$13:$D$18,MATCH(E5402,Assumptions!$A$13:$A$18,0)),MAX(INDEX(Assumptions!$C$13:$C$18,MATCH(E5402,Assumptions!$A$13:$A$18,0)),INDEX(Assumptions!$B$13:$B$18,MATCH(E5402,Assumptions!$A$13:$A$18,0))*F5402)),2)</f>
        <v>8.96</v>
      </c>
    </row>
    <row r="5403" customFormat="false" ht="15" hidden="false" customHeight="false" outlineLevel="0" collapsed="false">
      <c r="A5403" s="24" t="s">
        <v>6226</v>
      </c>
      <c r="B5403" s="39" t="n">
        <v>46140</v>
      </c>
      <c r="C5403" s="24" t="s">
        <v>558</v>
      </c>
      <c r="D5403" s="24" t="s">
        <v>826</v>
      </c>
      <c r="E5403" s="24" t="s">
        <v>103</v>
      </c>
      <c r="F5403" s="38" t="n">
        <v>840</v>
      </c>
      <c r="G5403" s="42" t="n">
        <f aca="false">DATE(YEAR(B5403),MONTH(B5403),1)</f>
        <v>46113</v>
      </c>
      <c r="H5403" s="24" t="str">
        <f aca="false">INDEX(Customers!$B$2:$B$601,MATCH(C5403,Customers!$A$2:$A$601,0))</f>
        <v>Rift Valley</v>
      </c>
      <c r="I5403" s="43" t="n">
        <f aca="false">ROUND(MIN(INDEX(Assumptions!$D$13:$D$18,MATCH(E5403,Assumptions!$A$13:$A$18,0)),MAX(INDEX(Assumptions!$C$13:$C$18,MATCH(E5403,Assumptions!$A$13:$A$18,0)),INDEX(Assumptions!$B$13:$B$18,MATCH(E5403,Assumptions!$A$13:$A$18,0))*F5403)),2)</f>
        <v>8.4</v>
      </c>
    </row>
    <row r="5404" customFormat="false" ht="15" hidden="false" customHeight="false" outlineLevel="0" collapsed="false">
      <c r="A5404" s="24" t="s">
        <v>6227</v>
      </c>
      <c r="B5404" s="39" t="n">
        <v>46140</v>
      </c>
      <c r="C5404" s="24" t="s">
        <v>577</v>
      </c>
      <c r="D5404" s="24" t="s">
        <v>150</v>
      </c>
      <c r="E5404" s="24" t="s">
        <v>105</v>
      </c>
      <c r="F5404" s="38" t="n">
        <v>2210</v>
      </c>
      <c r="G5404" s="42" t="n">
        <f aca="false">DATE(YEAR(B5404),MONTH(B5404),1)</f>
        <v>46113</v>
      </c>
      <c r="H5404" s="24" t="str">
        <f aca="false">INDEX(Customers!$B$2:$B$601,MATCH(C5404,Customers!$A$2:$A$601,0))</f>
        <v>Nairobi</v>
      </c>
      <c r="I5404" s="43" t="n">
        <f aca="false">ROUND(MIN(INDEX(Assumptions!$D$13:$D$18,MATCH(E5404,Assumptions!$A$13:$A$18,0)),MAX(INDEX(Assumptions!$C$13:$C$18,MATCH(E5404,Assumptions!$A$13:$A$18,0)),INDEX(Assumptions!$B$13:$B$18,MATCH(E5404,Assumptions!$A$13:$A$18,0))*F5404)),2)</f>
        <v>33.15</v>
      </c>
    </row>
    <row r="5405" customFormat="false" ht="15" hidden="false" customHeight="false" outlineLevel="0" collapsed="false">
      <c r="A5405" s="24" t="s">
        <v>6228</v>
      </c>
      <c r="B5405" s="39" t="n">
        <v>46140</v>
      </c>
      <c r="C5405" s="24" t="s">
        <v>585</v>
      </c>
      <c r="D5405" s="24" t="s">
        <v>206</v>
      </c>
      <c r="E5405" s="24" t="s">
        <v>107</v>
      </c>
      <c r="F5405" s="38" t="n">
        <v>31990</v>
      </c>
      <c r="G5405" s="42" t="n">
        <f aca="false">DATE(YEAR(B5405),MONTH(B5405),1)</f>
        <v>46113</v>
      </c>
      <c r="H5405" s="24" t="str">
        <f aca="false">INDEX(Customers!$B$2:$B$601,MATCH(C5405,Customers!$A$2:$A$601,0))</f>
        <v>Eastern</v>
      </c>
      <c r="I5405" s="43" t="n">
        <f aca="false">ROUND(MIN(INDEX(Assumptions!$D$13:$D$18,MATCH(E5405,Assumptions!$A$13:$A$18,0)),MAX(INDEX(Assumptions!$C$13:$C$18,MATCH(E5405,Assumptions!$A$13:$A$18,0)),INDEX(Assumptions!$B$13:$B$18,MATCH(E5405,Assumptions!$A$13:$A$18,0))*F5405)),2)</f>
        <v>0</v>
      </c>
    </row>
    <row r="5406" customFormat="false" ht="15" hidden="false" customHeight="false" outlineLevel="0" collapsed="false">
      <c r="A5406" s="24" t="s">
        <v>6229</v>
      </c>
      <c r="B5406" s="39" t="n">
        <v>46140</v>
      </c>
      <c r="C5406" s="24" t="s">
        <v>586</v>
      </c>
      <c r="D5406" s="24" t="s">
        <v>826</v>
      </c>
      <c r="E5406" s="24" t="s">
        <v>103</v>
      </c>
      <c r="F5406" s="38" t="n">
        <v>1500</v>
      </c>
      <c r="G5406" s="42" t="n">
        <f aca="false">DATE(YEAR(B5406),MONTH(B5406),1)</f>
        <v>46113</v>
      </c>
      <c r="H5406" s="24" t="str">
        <f aca="false">INDEX(Customers!$B$2:$B$601,MATCH(C5406,Customers!$A$2:$A$601,0))</f>
        <v>Central</v>
      </c>
      <c r="I5406" s="43" t="n">
        <f aca="false">ROUND(MIN(INDEX(Assumptions!$D$13:$D$18,MATCH(E5406,Assumptions!$A$13:$A$18,0)),MAX(INDEX(Assumptions!$C$13:$C$18,MATCH(E5406,Assumptions!$A$13:$A$18,0)),INDEX(Assumptions!$B$13:$B$18,MATCH(E5406,Assumptions!$A$13:$A$18,0))*F5406)),2)</f>
        <v>15</v>
      </c>
    </row>
    <row r="5407" customFormat="false" ht="15" hidden="false" customHeight="false" outlineLevel="0" collapsed="false">
      <c r="A5407" s="24" t="s">
        <v>6230</v>
      </c>
      <c r="B5407" s="39" t="n">
        <v>46140</v>
      </c>
      <c r="C5407" s="24" t="s">
        <v>596</v>
      </c>
      <c r="D5407" s="24" t="s">
        <v>154</v>
      </c>
      <c r="E5407" s="24" t="s">
        <v>107</v>
      </c>
      <c r="F5407" s="38" t="n">
        <v>6090</v>
      </c>
      <c r="G5407" s="42" t="n">
        <f aca="false">DATE(YEAR(B5407),MONTH(B5407),1)</f>
        <v>46113</v>
      </c>
      <c r="H5407" s="24" t="str">
        <f aca="false">INDEX(Customers!$B$2:$B$601,MATCH(C5407,Customers!$A$2:$A$601,0))</f>
        <v>Nairobi</v>
      </c>
      <c r="I5407" s="43" t="n">
        <f aca="false">ROUND(MIN(INDEX(Assumptions!$D$13:$D$18,MATCH(E5407,Assumptions!$A$13:$A$18,0)),MAX(INDEX(Assumptions!$C$13:$C$18,MATCH(E5407,Assumptions!$A$13:$A$18,0)),INDEX(Assumptions!$B$13:$B$18,MATCH(E5407,Assumptions!$A$13:$A$18,0))*F5407)),2)</f>
        <v>0</v>
      </c>
    </row>
    <row r="5408" customFormat="false" ht="15" hidden="false" customHeight="false" outlineLevel="0" collapsed="false">
      <c r="A5408" s="24" t="s">
        <v>6231</v>
      </c>
      <c r="B5408" s="39" t="n">
        <v>46140</v>
      </c>
      <c r="C5408" s="24" t="s">
        <v>619</v>
      </c>
      <c r="D5408" s="24" t="s">
        <v>826</v>
      </c>
      <c r="E5408" s="24" t="s">
        <v>113</v>
      </c>
      <c r="F5408" s="38" t="n">
        <v>500</v>
      </c>
      <c r="G5408" s="42" t="n">
        <f aca="false">DATE(YEAR(B5408),MONTH(B5408),1)</f>
        <v>46113</v>
      </c>
      <c r="H5408" s="24" t="str">
        <f aca="false">INDEX(Customers!$B$2:$B$601,MATCH(C5408,Customers!$A$2:$A$601,0))</f>
        <v>Rift Valley</v>
      </c>
      <c r="I5408" s="43" t="n">
        <f aca="false">ROUND(MIN(INDEX(Assumptions!$D$13:$D$18,MATCH(E5408,Assumptions!$A$13:$A$18,0)),MAX(INDEX(Assumptions!$C$13:$C$18,MATCH(E5408,Assumptions!$A$13:$A$18,0)),INDEX(Assumptions!$B$13:$B$18,MATCH(E5408,Assumptions!$A$13:$A$18,0))*F5408)),2)</f>
        <v>25</v>
      </c>
    </row>
    <row r="5409" customFormat="false" ht="15" hidden="false" customHeight="false" outlineLevel="0" collapsed="false">
      <c r="A5409" s="24" t="s">
        <v>6232</v>
      </c>
      <c r="B5409" s="39" t="n">
        <v>46140</v>
      </c>
      <c r="C5409" s="24" t="s">
        <v>623</v>
      </c>
      <c r="D5409" s="24" t="s">
        <v>826</v>
      </c>
      <c r="E5409" s="24" t="s">
        <v>113</v>
      </c>
      <c r="F5409" s="38" t="n">
        <v>99</v>
      </c>
      <c r="G5409" s="42" t="n">
        <f aca="false">DATE(YEAR(B5409),MONTH(B5409),1)</f>
        <v>46113</v>
      </c>
      <c r="H5409" s="24" t="str">
        <f aca="false">INDEX(Customers!$B$2:$B$601,MATCH(C5409,Customers!$A$2:$A$601,0))</f>
        <v>Central</v>
      </c>
      <c r="I5409" s="43" t="n">
        <f aca="false">ROUND(MIN(INDEX(Assumptions!$D$13:$D$18,MATCH(E5409,Assumptions!$A$13:$A$18,0)),MAX(INDEX(Assumptions!$C$13:$C$18,MATCH(E5409,Assumptions!$A$13:$A$18,0)),INDEX(Assumptions!$B$13:$B$18,MATCH(E5409,Assumptions!$A$13:$A$18,0))*F5409)),2)</f>
        <v>4.95</v>
      </c>
    </row>
    <row r="5410" customFormat="false" ht="15" hidden="false" customHeight="false" outlineLevel="0" collapsed="false">
      <c r="A5410" s="24" t="s">
        <v>6233</v>
      </c>
      <c r="B5410" s="39" t="n">
        <v>46140</v>
      </c>
      <c r="C5410" s="24" t="s">
        <v>631</v>
      </c>
      <c r="D5410" s="24" t="s">
        <v>826</v>
      </c>
      <c r="E5410" s="24" t="s">
        <v>113</v>
      </c>
      <c r="F5410" s="38" t="n">
        <v>99</v>
      </c>
      <c r="G5410" s="42" t="n">
        <f aca="false">DATE(YEAR(B5410),MONTH(B5410),1)</f>
        <v>46113</v>
      </c>
      <c r="H5410" s="24" t="str">
        <f aca="false">INDEX(Customers!$B$2:$B$601,MATCH(C5410,Customers!$A$2:$A$601,0))</f>
        <v>Nairobi</v>
      </c>
      <c r="I5410" s="43" t="n">
        <f aca="false">ROUND(MIN(INDEX(Assumptions!$D$13:$D$18,MATCH(E5410,Assumptions!$A$13:$A$18,0)),MAX(INDEX(Assumptions!$C$13:$C$18,MATCH(E5410,Assumptions!$A$13:$A$18,0)),INDEX(Assumptions!$B$13:$B$18,MATCH(E5410,Assumptions!$A$13:$A$18,0))*F5410)),2)</f>
        <v>4.95</v>
      </c>
    </row>
    <row r="5411" customFormat="false" ht="15" hidden="false" customHeight="false" outlineLevel="0" collapsed="false">
      <c r="A5411" s="24" t="s">
        <v>6234</v>
      </c>
      <c r="B5411" s="39" t="n">
        <v>46140</v>
      </c>
      <c r="C5411" s="24" t="s">
        <v>639</v>
      </c>
      <c r="D5411" s="24" t="s">
        <v>156</v>
      </c>
      <c r="E5411" s="24" t="s">
        <v>107</v>
      </c>
      <c r="F5411" s="38" t="n">
        <v>1550</v>
      </c>
      <c r="G5411" s="42" t="n">
        <f aca="false">DATE(YEAR(B5411),MONTH(B5411),1)</f>
        <v>46113</v>
      </c>
      <c r="H5411" s="24" t="str">
        <f aca="false">INDEX(Customers!$B$2:$B$601,MATCH(C5411,Customers!$A$2:$A$601,0))</f>
        <v>Nairobi</v>
      </c>
      <c r="I5411" s="43" t="n">
        <f aca="false">ROUND(MIN(INDEX(Assumptions!$D$13:$D$18,MATCH(E5411,Assumptions!$A$13:$A$18,0)),MAX(INDEX(Assumptions!$C$13:$C$18,MATCH(E5411,Assumptions!$A$13:$A$18,0)),INDEX(Assumptions!$B$13:$B$18,MATCH(E5411,Assumptions!$A$13:$A$18,0))*F5411)),2)</f>
        <v>0</v>
      </c>
    </row>
    <row r="5412" customFormat="false" ht="15" hidden="false" customHeight="false" outlineLevel="0" collapsed="false">
      <c r="A5412" s="24" t="s">
        <v>6235</v>
      </c>
      <c r="B5412" s="39" t="n">
        <v>46140</v>
      </c>
      <c r="C5412" s="24" t="s">
        <v>643</v>
      </c>
      <c r="D5412" s="24" t="s">
        <v>826</v>
      </c>
      <c r="E5412" s="24" t="s">
        <v>103</v>
      </c>
      <c r="F5412" s="38" t="n">
        <v>590</v>
      </c>
      <c r="G5412" s="42" t="n">
        <f aca="false">DATE(YEAR(B5412),MONTH(B5412),1)</f>
        <v>46113</v>
      </c>
      <c r="H5412" s="24" t="str">
        <f aca="false">INDEX(Customers!$B$2:$B$601,MATCH(C5412,Customers!$A$2:$A$601,0))</f>
        <v>Rift Valley</v>
      </c>
      <c r="I5412" s="43" t="n">
        <f aca="false">ROUND(MIN(INDEX(Assumptions!$D$13:$D$18,MATCH(E5412,Assumptions!$A$13:$A$18,0)),MAX(INDEX(Assumptions!$C$13:$C$18,MATCH(E5412,Assumptions!$A$13:$A$18,0)),INDEX(Assumptions!$B$13:$B$18,MATCH(E5412,Assumptions!$A$13:$A$18,0))*F5412)),2)</f>
        <v>5.9</v>
      </c>
    </row>
    <row r="5413" customFormat="false" ht="15" hidden="false" customHeight="false" outlineLevel="0" collapsed="false">
      <c r="A5413" s="24" t="s">
        <v>6236</v>
      </c>
      <c r="B5413" s="39" t="n">
        <v>46140</v>
      </c>
      <c r="C5413" s="24" t="s">
        <v>685</v>
      </c>
      <c r="D5413" s="24" t="s">
        <v>826</v>
      </c>
      <c r="E5413" s="24" t="s">
        <v>103</v>
      </c>
      <c r="F5413" s="38" t="n">
        <v>350</v>
      </c>
      <c r="G5413" s="42" t="n">
        <f aca="false">DATE(YEAR(B5413),MONTH(B5413),1)</f>
        <v>46113</v>
      </c>
      <c r="H5413" s="24" t="str">
        <f aca="false">INDEX(Customers!$B$2:$B$601,MATCH(C5413,Customers!$A$2:$A$601,0))</f>
        <v>Nairobi</v>
      </c>
      <c r="I5413" s="43" t="n">
        <f aca="false">ROUND(MIN(INDEX(Assumptions!$D$13:$D$18,MATCH(E5413,Assumptions!$A$13:$A$18,0)),MAX(INDEX(Assumptions!$C$13:$C$18,MATCH(E5413,Assumptions!$A$13:$A$18,0)),INDEX(Assumptions!$B$13:$B$18,MATCH(E5413,Assumptions!$A$13:$A$18,0))*F5413)),2)</f>
        <v>5</v>
      </c>
    </row>
    <row r="5414" customFormat="false" ht="15" hidden="false" customHeight="false" outlineLevel="0" collapsed="false">
      <c r="A5414" s="24" t="s">
        <v>6237</v>
      </c>
      <c r="B5414" s="39" t="n">
        <v>46140</v>
      </c>
      <c r="C5414" s="24" t="s">
        <v>693</v>
      </c>
      <c r="D5414" s="24" t="s">
        <v>153</v>
      </c>
      <c r="E5414" s="24" t="s">
        <v>107</v>
      </c>
      <c r="F5414" s="38" t="n">
        <v>980</v>
      </c>
      <c r="G5414" s="42" t="n">
        <f aca="false">DATE(YEAR(B5414),MONTH(B5414),1)</f>
        <v>46113</v>
      </c>
      <c r="H5414" s="24" t="str">
        <f aca="false">INDEX(Customers!$B$2:$B$601,MATCH(C5414,Customers!$A$2:$A$601,0))</f>
        <v>Nairobi</v>
      </c>
      <c r="I5414" s="43" t="n">
        <f aca="false">ROUND(MIN(INDEX(Assumptions!$D$13:$D$18,MATCH(E5414,Assumptions!$A$13:$A$18,0)),MAX(INDEX(Assumptions!$C$13:$C$18,MATCH(E5414,Assumptions!$A$13:$A$18,0)),INDEX(Assumptions!$B$13:$B$18,MATCH(E5414,Assumptions!$A$13:$A$18,0))*F5414)),2)</f>
        <v>0</v>
      </c>
    </row>
    <row r="5415" customFormat="false" ht="15" hidden="false" customHeight="false" outlineLevel="0" collapsed="false">
      <c r="A5415" s="24" t="s">
        <v>6238</v>
      </c>
      <c r="B5415" s="39" t="n">
        <v>46140</v>
      </c>
      <c r="C5415" s="24" t="s">
        <v>695</v>
      </c>
      <c r="D5415" s="24" t="s">
        <v>163</v>
      </c>
      <c r="E5415" s="24" t="s">
        <v>107</v>
      </c>
      <c r="F5415" s="38" t="n">
        <v>12130</v>
      </c>
      <c r="G5415" s="42" t="n">
        <f aca="false">DATE(YEAR(B5415),MONTH(B5415),1)</f>
        <v>46113</v>
      </c>
      <c r="H5415" s="24" t="str">
        <f aca="false">INDEX(Customers!$B$2:$B$601,MATCH(C5415,Customers!$A$2:$A$601,0))</f>
        <v>Central</v>
      </c>
      <c r="I5415" s="43" t="n">
        <f aca="false">ROUND(MIN(INDEX(Assumptions!$D$13:$D$18,MATCH(E5415,Assumptions!$A$13:$A$18,0)),MAX(INDEX(Assumptions!$C$13:$C$18,MATCH(E5415,Assumptions!$A$13:$A$18,0)),INDEX(Assumptions!$B$13:$B$18,MATCH(E5415,Assumptions!$A$13:$A$18,0))*F5415)),2)</f>
        <v>0</v>
      </c>
    </row>
    <row r="5416" customFormat="false" ht="15" hidden="false" customHeight="false" outlineLevel="0" collapsed="false">
      <c r="A5416" s="24" t="s">
        <v>6239</v>
      </c>
      <c r="B5416" s="39" t="n">
        <v>46140</v>
      </c>
      <c r="C5416" s="24" t="s">
        <v>699</v>
      </c>
      <c r="D5416" s="24" t="s">
        <v>826</v>
      </c>
      <c r="E5416" s="24" t="s">
        <v>113</v>
      </c>
      <c r="F5416" s="38" t="n">
        <v>99</v>
      </c>
      <c r="G5416" s="42" t="n">
        <f aca="false">DATE(YEAR(B5416),MONTH(B5416),1)</f>
        <v>46113</v>
      </c>
      <c r="H5416" s="24" t="str">
        <f aca="false">INDEX(Customers!$B$2:$B$601,MATCH(C5416,Customers!$A$2:$A$601,0))</f>
        <v>Nairobi</v>
      </c>
      <c r="I5416" s="43" t="n">
        <f aca="false">ROUND(MIN(INDEX(Assumptions!$D$13:$D$18,MATCH(E5416,Assumptions!$A$13:$A$18,0)),MAX(INDEX(Assumptions!$C$13:$C$18,MATCH(E5416,Assumptions!$A$13:$A$18,0)),INDEX(Assumptions!$B$13:$B$18,MATCH(E5416,Assumptions!$A$13:$A$18,0))*F5416)),2)</f>
        <v>4.95</v>
      </c>
    </row>
    <row r="5417" customFormat="false" ht="15" hidden="false" customHeight="false" outlineLevel="0" collapsed="false">
      <c r="A5417" s="24" t="s">
        <v>6240</v>
      </c>
      <c r="B5417" s="39" t="n">
        <v>46140</v>
      </c>
      <c r="C5417" s="24" t="s">
        <v>720</v>
      </c>
      <c r="D5417" s="24" t="s">
        <v>152</v>
      </c>
      <c r="E5417" s="24" t="s">
        <v>105</v>
      </c>
      <c r="F5417" s="38" t="n">
        <v>770</v>
      </c>
      <c r="G5417" s="42" t="n">
        <f aca="false">DATE(YEAR(B5417),MONTH(B5417),1)</f>
        <v>46113</v>
      </c>
      <c r="H5417" s="24" t="str">
        <f aca="false">INDEX(Customers!$B$2:$B$601,MATCH(C5417,Customers!$A$2:$A$601,0))</f>
        <v>Nairobi</v>
      </c>
      <c r="I5417" s="43" t="n">
        <f aca="false">ROUND(MIN(INDEX(Assumptions!$D$13:$D$18,MATCH(E5417,Assumptions!$A$13:$A$18,0)),MAX(INDEX(Assumptions!$C$13:$C$18,MATCH(E5417,Assumptions!$A$13:$A$18,0)),INDEX(Assumptions!$B$13:$B$18,MATCH(E5417,Assumptions!$A$13:$A$18,0))*F5417)),2)</f>
        <v>11.55</v>
      </c>
    </row>
    <row r="5418" customFormat="false" ht="15" hidden="false" customHeight="false" outlineLevel="0" collapsed="false">
      <c r="A5418" s="24" t="s">
        <v>6241</v>
      </c>
      <c r="B5418" s="39" t="n">
        <v>46140</v>
      </c>
      <c r="C5418" s="24" t="s">
        <v>724</v>
      </c>
      <c r="D5418" s="24" t="s">
        <v>169</v>
      </c>
      <c r="E5418" s="24" t="s">
        <v>105</v>
      </c>
      <c r="F5418" s="38" t="n">
        <v>25690</v>
      </c>
      <c r="G5418" s="42" t="n">
        <f aca="false">DATE(YEAR(B5418),MONTH(B5418),1)</f>
        <v>46113</v>
      </c>
      <c r="H5418" s="24" t="str">
        <f aca="false">INDEX(Customers!$B$2:$B$601,MATCH(C5418,Customers!$A$2:$A$601,0))</f>
        <v>Central</v>
      </c>
      <c r="I5418" s="43" t="n">
        <f aca="false">ROUND(MIN(INDEX(Assumptions!$D$13:$D$18,MATCH(E5418,Assumptions!$A$13:$A$18,0)),MAX(INDEX(Assumptions!$C$13:$C$18,MATCH(E5418,Assumptions!$A$13:$A$18,0)),INDEX(Assumptions!$B$13:$B$18,MATCH(E5418,Assumptions!$A$13:$A$18,0))*F5418)),2)</f>
        <v>200</v>
      </c>
    </row>
    <row r="5419" customFormat="false" ht="15" hidden="false" customHeight="false" outlineLevel="0" collapsed="false">
      <c r="A5419" s="24" t="s">
        <v>6242</v>
      </c>
      <c r="B5419" s="39" t="n">
        <v>46140</v>
      </c>
      <c r="C5419" s="24" t="s">
        <v>730</v>
      </c>
      <c r="D5419" s="24" t="s">
        <v>826</v>
      </c>
      <c r="E5419" s="24" t="s">
        <v>103</v>
      </c>
      <c r="F5419" s="38" t="n">
        <v>1440</v>
      </c>
      <c r="G5419" s="42" t="n">
        <f aca="false">DATE(YEAR(B5419),MONTH(B5419),1)</f>
        <v>46113</v>
      </c>
      <c r="H5419" s="24" t="str">
        <f aca="false">INDEX(Customers!$B$2:$B$601,MATCH(C5419,Customers!$A$2:$A$601,0))</f>
        <v>Western</v>
      </c>
      <c r="I5419" s="43" t="n">
        <f aca="false">ROUND(MIN(INDEX(Assumptions!$D$13:$D$18,MATCH(E5419,Assumptions!$A$13:$A$18,0)),MAX(INDEX(Assumptions!$C$13:$C$18,MATCH(E5419,Assumptions!$A$13:$A$18,0)),INDEX(Assumptions!$B$13:$B$18,MATCH(E5419,Assumptions!$A$13:$A$18,0))*F5419)),2)</f>
        <v>14.4</v>
      </c>
    </row>
    <row r="5420" customFormat="false" ht="15" hidden="false" customHeight="false" outlineLevel="0" collapsed="false">
      <c r="A5420" s="24" t="s">
        <v>6243</v>
      </c>
      <c r="B5420" s="39" t="n">
        <v>46140</v>
      </c>
      <c r="C5420" s="24" t="s">
        <v>751</v>
      </c>
      <c r="D5420" s="24" t="s">
        <v>826</v>
      </c>
      <c r="E5420" s="24" t="s">
        <v>111</v>
      </c>
      <c r="F5420" s="38" t="n">
        <v>50</v>
      </c>
      <c r="G5420" s="42" t="n">
        <f aca="false">DATE(YEAR(B5420),MONTH(B5420),1)</f>
        <v>46113</v>
      </c>
      <c r="H5420" s="24" t="str">
        <f aca="false">INDEX(Customers!$B$2:$B$601,MATCH(C5420,Customers!$A$2:$A$601,0))</f>
        <v>Coast</v>
      </c>
      <c r="I5420" s="43" t="n">
        <f aca="false">ROUND(MIN(INDEX(Assumptions!$D$13:$D$18,MATCH(E5420,Assumptions!$A$13:$A$18,0)),MAX(INDEX(Assumptions!$C$13:$C$18,MATCH(E5420,Assumptions!$A$13:$A$18,0)),INDEX(Assumptions!$B$13:$B$18,MATCH(E5420,Assumptions!$A$13:$A$18,0))*F5420)),2)</f>
        <v>2</v>
      </c>
    </row>
    <row r="5421" customFormat="false" ht="15" hidden="false" customHeight="false" outlineLevel="0" collapsed="false">
      <c r="A5421" s="24" t="s">
        <v>6244</v>
      </c>
      <c r="B5421" s="39" t="n">
        <v>46140</v>
      </c>
      <c r="C5421" s="24" t="s">
        <v>807</v>
      </c>
      <c r="D5421" s="24" t="s">
        <v>826</v>
      </c>
      <c r="E5421" s="24" t="s">
        <v>111</v>
      </c>
      <c r="F5421" s="38" t="n">
        <v>50</v>
      </c>
      <c r="G5421" s="42" t="n">
        <f aca="false">DATE(YEAR(B5421),MONTH(B5421),1)</f>
        <v>46113</v>
      </c>
      <c r="H5421" s="24" t="str">
        <f aca="false">INDEX(Customers!$B$2:$B$601,MATCH(C5421,Customers!$A$2:$A$601,0))</f>
        <v>Nairobi</v>
      </c>
      <c r="I5421" s="43" t="n">
        <f aca="false">ROUND(MIN(INDEX(Assumptions!$D$13:$D$18,MATCH(E5421,Assumptions!$A$13:$A$18,0)),MAX(INDEX(Assumptions!$C$13:$C$18,MATCH(E5421,Assumptions!$A$13:$A$18,0)),INDEX(Assumptions!$B$13:$B$18,MATCH(E5421,Assumptions!$A$13:$A$18,0))*F5421)),2)</f>
        <v>2</v>
      </c>
    </row>
    <row r="5422" customFormat="false" ht="15" hidden="false" customHeight="false" outlineLevel="0" collapsed="false">
      <c r="A5422" s="24" t="s">
        <v>6245</v>
      </c>
      <c r="B5422" s="39" t="n">
        <v>46140</v>
      </c>
      <c r="C5422" s="24" t="s">
        <v>808</v>
      </c>
      <c r="D5422" s="24" t="s">
        <v>826</v>
      </c>
      <c r="E5422" s="24" t="s">
        <v>109</v>
      </c>
      <c r="F5422" s="38" t="n">
        <v>7460</v>
      </c>
      <c r="G5422" s="42" t="n">
        <f aca="false">DATE(YEAR(B5422),MONTH(B5422),1)</f>
        <v>46113</v>
      </c>
      <c r="H5422" s="24" t="str">
        <f aca="false">INDEX(Customers!$B$2:$B$601,MATCH(C5422,Customers!$A$2:$A$601,0))</f>
        <v>Western</v>
      </c>
      <c r="I5422" s="43" t="n">
        <f aca="false">ROUND(MIN(INDEX(Assumptions!$D$13:$D$18,MATCH(E5422,Assumptions!$A$13:$A$18,0)),MAX(INDEX(Assumptions!$C$13:$C$18,MATCH(E5422,Assumptions!$A$13:$A$18,0)),INDEX(Assumptions!$B$13:$B$18,MATCH(E5422,Assumptions!$A$13:$A$18,0))*F5422)),2)</f>
        <v>29.84</v>
      </c>
    </row>
    <row r="5423" customFormat="false" ht="15" hidden="false" customHeight="false" outlineLevel="0" collapsed="false">
      <c r="A5423" s="24" t="s">
        <v>6246</v>
      </c>
      <c r="B5423" s="39" t="n">
        <v>46140</v>
      </c>
      <c r="C5423" s="24" t="s">
        <v>815</v>
      </c>
      <c r="D5423" s="24" t="s">
        <v>826</v>
      </c>
      <c r="E5423" s="24" t="s">
        <v>111</v>
      </c>
      <c r="F5423" s="38" t="n">
        <v>20</v>
      </c>
      <c r="G5423" s="42" t="n">
        <f aca="false">DATE(YEAR(B5423),MONTH(B5423),1)</f>
        <v>46113</v>
      </c>
      <c r="H5423" s="24" t="str">
        <f aca="false">INDEX(Customers!$B$2:$B$601,MATCH(C5423,Customers!$A$2:$A$601,0))</f>
        <v>Nairobi</v>
      </c>
      <c r="I5423" s="43" t="n">
        <f aca="false">ROUND(MIN(INDEX(Assumptions!$D$13:$D$18,MATCH(E5423,Assumptions!$A$13:$A$18,0)),MAX(INDEX(Assumptions!$C$13:$C$18,MATCH(E5423,Assumptions!$A$13:$A$18,0)),INDEX(Assumptions!$B$13:$B$18,MATCH(E5423,Assumptions!$A$13:$A$18,0))*F5423)),2)</f>
        <v>0.8</v>
      </c>
    </row>
    <row r="5424" customFormat="false" ht="15" hidden="false" customHeight="false" outlineLevel="0" collapsed="false">
      <c r="A5424" s="24" t="s">
        <v>6247</v>
      </c>
      <c r="B5424" s="39" t="n">
        <v>46140</v>
      </c>
      <c r="C5424" s="24" t="s">
        <v>816</v>
      </c>
      <c r="D5424" s="24" t="s">
        <v>826</v>
      </c>
      <c r="E5424" s="24" t="s">
        <v>103</v>
      </c>
      <c r="F5424" s="38" t="n">
        <v>2820</v>
      </c>
      <c r="G5424" s="42" t="n">
        <f aca="false">DATE(YEAR(B5424),MONTH(B5424),1)</f>
        <v>46113</v>
      </c>
      <c r="H5424" s="24" t="str">
        <f aca="false">INDEX(Customers!$B$2:$B$601,MATCH(C5424,Customers!$A$2:$A$601,0))</f>
        <v>Nairobi</v>
      </c>
      <c r="I5424" s="43" t="n">
        <f aca="false">ROUND(MIN(INDEX(Assumptions!$D$13:$D$18,MATCH(E5424,Assumptions!$A$13:$A$18,0)),MAX(INDEX(Assumptions!$C$13:$C$18,MATCH(E5424,Assumptions!$A$13:$A$18,0)),INDEX(Assumptions!$B$13:$B$18,MATCH(E5424,Assumptions!$A$13:$A$18,0))*F5424)),2)</f>
        <v>28.2</v>
      </c>
    </row>
    <row r="5425" customFormat="false" ht="15" hidden="false" customHeight="false" outlineLevel="0" collapsed="false">
      <c r="A5425" s="24" t="s">
        <v>6248</v>
      </c>
      <c r="B5425" s="39" t="n">
        <v>46141</v>
      </c>
      <c r="C5425" s="24" t="s">
        <v>238</v>
      </c>
      <c r="D5425" s="24" t="s">
        <v>152</v>
      </c>
      <c r="E5425" s="24" t="s">
        <v>105</v>
      </c>
      <c r="F5425" s="38" t="n">
        <v>2710</v>
      </c>
      <c r="G5425" s="42" t="n">
        <f aca="false">DATE(YEAR(B5425),MONTH(B5425),1)</f>
        <v>46113</v>
      </c>
      <c r="H5425" s="24" t="str">
        <f aca="false">INDEX(Customers!$B$2:$B$601,MATCH(C5425,Customers!$A$2:$A$601,0))</f>
        <v>Nairobi</v>
      </c>
      <c r="I5425" s="43" t="n">
        <f aca="false">ROUND(MIN(INDEX(Assumptions!$D$13:$D$18,MATCH(E5425,Assumptions!$A$13:$A$18,0)),MAX(INDEX(Assumptions!$C$13:$C$18,MATCH(E5425,Assumptions!$A$13:$A$18,0)),INDEX(Assumptions!$B$13:$B$18,MATCH(E5425,Assumptions!$A$13:$A$18,0))*F5425)),2)</f>
        <v>40.65</v>
      </c>
    </row>
    <row r="5426" customFormat="false" ht="15" hidden="false" customHeight="false" outlineLevel="0" collapsed="false">
      <c r="A5426" s="24" t="s">
        <v>6249</v>
      </c>
      <c r="B5426" s="39" t="n">
        <v>46141</v>
      </c>
      <c r="C5426" s="24" t="s">
        <v>247</v>
      </c>
      <c r="D5426" s="24" t="s">
        <v>826</v>
      </c>
      <c r="E5426" s="24" t="s">
        <v>113</v>
      </c>
      <c r="F5426" s="38" t="n">
        <v>1000</v>
      </c>
      <c r="G5426" s="42" t="n">
        <f aca="false">DATE(YEAR(B5426),MONTH(B5426),1)</f>
        <v>46113</v>
      </c>
      <c r="H5426" s="24" t="str">
        <f aca="false">INDEX(Customers!$B$2:$B$601,MATCH(C5426,Customers!$A$2:$A$601,0))</f>
        <v>Nairobi</v>
      </c>
      <c r="I5426" s="43" t="n">
        <f aca="false">ROUND(MIN(INDEX(Assumptions!$D$13:$D$18,MATCH(E5426,Assumptions!$A$13:$A$18,0)),MAX(INDEX(Assumptions!$C$13:$C$18,MATCH(E5426,Assumptions!$A$13:$A$18,0)),INDEX(Assumptions!$B$13:$B$18,MATCH(E5426,Assumptions!$A$13:$A$18,0))*F5426)),2)</f>
        <v>50</v>
      </c>
    </row>
    <row r="5427" customFormat="false" ht="15" hidden="false" customHeight="false" outlineLevel="0" collapsed="false">
      <c r="A5427" s="24" t="s">
        <v>6250</v>
      </c>
      <c r="B5427" s="39" t="n">
        <v>46141</v>
      </c>
      <c r="C5427" s="24" t="s">
        <v>280</v>
      </c>
      <c r="D5427" s="24" t="s">
        <v>826</v>
      </c>
      <c r="E5427" s="24" t="s">
        <v>111</v>
      </c>
      <c r="F5427" s="38" t="n">
        <v>20</v>
      </c>
      <c r="G5427" s="42" t="n">
        <f aca="false">DATE(YEAR(B5427),MONTH(B5427),1)</f>
        <v>46113</v>
      </c>
      <c r="H5427" s="24" t="str">
        <f aca="false">INDEX(Customers!$B$2:$B$601,MATCH(C5427,Customers!$A$2:$A$601,0))</f>
        <v>Western</v>
      </c>
      <c r="I5427" s="43" t="n">
        <f aca="false">ROUND(MIN(INDEX(Assumptions!$D$13:$D$18,MATCH(E5427,Assumptions!$A$13:$A$18,0)),MAX(INDEX(Assumptions!$C$13:$C$18,MATCH(E5427,Assumptions!$A$13:$A$18,0)),INDEX(Assumptions!$B$13:$B$18,MATCH(E5427,Assumptions!$A$13:$A$18,0))*F5427)),2)</f>
        <v>0.8</v>
      </c>
    </row>
    <row r="5428" customFormat="false" ht="15" hidden="false" customHeight="false" outlineLevel="0" collapsed="false">
      <c r="A5428" s="24" t="s">
        <v>6251</v>
      </c>
      <c r="B5428" s="39" t="n">
        <v>46141</v>
      </c>
      <c r="C5428" s="24" t="s">
        <v>284</v>
      </c>
      <c r="D5428" s="24" t="s">
        <v>156</v>
      </c>
      <c r="E5428" s="24" t="s">
        <v>107</v>
      </c>
      <c r="F5428" s="38" t="n">
        <v>7460</v>
      </c>
      <c r="G5428" s="42" t="n">
        <f aca="false">DATE(YEAR(B5428),MONTH(B5428),1)</f>
        <v>46113</v>
      </c>
      <c r="H5428" s="24" t="str">
        <f aca="false">INDEX(Customers!$B$2:$B$601,MATCH(C5428,Customers!$A$2:$A$601,0))</f>
        <v>Nairobi</v>
      </c>
      <c r="I5428" s="43" t="n">
        <f aca="false">ROUND(MIN(INDEX(Assumptions!$D$13:$D$18,MATCH(E5428,Assumptions!$A$13:$A$18,0)),MAX(INDEX(Assumptions!$C$13:$C$18,MATCH(E5428,Assumptions!$A$13:$A$18,0)),INDEX(Assumptions!$B$13:$B$18,MATCH(E5428,Assumptions!$A$13:$A$18,0))*F5428)),2)</f>
        <v>0</v>
      </c>
    </row>
    <row r="5429" customFormat="false" ht="15" hidden="false" customHeight="false" outlineLevel="0" collapsed="false">
      <c r="A5429" s="24" t="s">
        <v>6252</v>
      </c>
      <c r="B5429" s="39" t="n">
        <v>46141</v>
      </c>
      <c r="C5429" s="24" t="s">
        <v>285</v>
      </c>
      <c r="D5429" s="24" t="s">
        <v>206</v>
      </c>
      <c r="E5429" s="24" t="s">
        <v>107</v>
      </c>
      <c r="F5429" s="38" t="n">
        <v>6420</v>
      </c>
      <c r="G5429" s="42" t="n">
        <f aca="false">DATE(YEAR(B5429),MONTH(B5429),1)</f>
        <v>46113</v>
      </c>
      <c r="H5429" s="24" t="str">
        <f aca="false">INDEX(Customers!$B$2:$B$601,MATCH(C5429,Customers!$A$2:$A$601,0))</f>
        <v>Eastern</v>
      </c>
      <c r="I5429" s="43" t="n">
        <f aca="false">ROUND(MIN(INDEX(Assumptions!$D$13:$D$18,MATCH(E5429,Assumptions!$A$13:$A$18,0)),MAX(INDEX(Assumptions!$C$13:$C$18,MATCH(E5429,Assumptions!$A$13:$A$18,0)),INDEX(Assumptions!$B$13:$B$18,MATCH(E5429,Assumptions!$A$13:$A$18,0))*F5429)),2)</f>
        <v>0</v>
      </c>
    </row>
    <row r="5430" customFormat="false" ht="15" hidden="false" customHeight="false" outlineLevel="0" collapsed="false">
      <c r="A5430" s="24" t="s">
        <v>6253</v>
      </c>
      <c r="B5430" s="39" t="n">
        <v>46141</v>
      </c>
      <c r="C5430" s="24" t="s">
        <v>291</v>
      </c>
      <c r="D5430" s="24" t="s">
        <v>826</v>
      </c>
      <c r="E5430" s="24" t="s">
        <v>113</v>
      </c>
      <c r="F5430" s="38" t="n">
        <v>99</v>
      </c>
      <c r="G5430" s="42" t="n">
        <f aca="false">DATE(YEAR(B5430),MONTH(B5430),1)</f>
        <v>46113</v>
      </c>
      <c r="H5430" s="24" t="str">
        <f aca="false">INDEX(Customers!$B$2:$B$601,MATCH(C5430,Customers!$A$2:$A$601,0))</f>
        <v>Rift Valley</v>
      </c>
      <c r="I5430" s="43" t="n">
        <f aca="false">ROUND(MIN(INDEX(Assumptions!$D$13:$D$18,MATCH(E5430,Assumptions!$A$13:$A$18,0)),MAX(INDEX(Assumptions!$C$13:$C$18,MATCH(E5430,Assumptions!$A$13:$A$18,0)),INDEX(Assumptions!$B$13:$B$18,MATCH(E5430,Assumptions!$A$13:$A$18,0))*F5430)),2)</f>
        <v>4.95</v>
      </c>
    </row>
    <row r="5431" customFormat="false" ht="15" hidden="false" customHeight="false" outlineLevel="0" collapsed="false">
      <c r="A5431" s="24" t="s">
        <v>6254</v>
      </c>
      <c r="B5431" s="39" t="n">
        <v>46141</v>
      </c>
      <c r="C5431" s="24" t="s">
        <v>293</v>
      </c>
      <c r="D5431" s="24" t="s">
        <v>826</v>
      </c>
      <c r="E5431" s="24" t="s">
        <v>111</v>
      </c>
      <c r="F5431" s="38" t="n">
        <v>50</v>
      </c>
      <c r="G5431" s="42" t="n">
        <f aca="false">DATE(YEAR(B5431),MONTH(B5431),1)</f>
        <v>46113</v>
      </c>
      <c r="H5431" s="24" t="str">
        <f aca="false">INDEX(Customers!$B$2:$B$601,MATCH(C5431,Customers!$A$2:$A$601,0))</f>
        <v>Western</v>
      </c>
      <c r="I5431" s="43" t="n">
        <f aca="false">ROUND(MIN(INDEX(Assumptions!$D$13:$D$18,MATCH(E5431,Assumptions!$A$13:$A$18,0)),MAX(INDEX(Assumptions!$C$13:$C$18,MATCH(E5431,Assumptions!$A$13:$A$18,0)),INDEX(Assumptions!$B$13:$B$18,MATCH(E5431,Assumptions!$A$13:$A$18,0))*F5431)),2)</f>
        <v>2</v>
      </c>
    </row>
    <row r="5432" customFormat="false" ht="15" hidden="false" customHeight="false" outlineLevel="0" collapsed="false">
      <c r="A5432" s="24" t="s">
        <v>6255</v>
      </c>
      <c r="B5432" s="39" t="n">
        <v>46141</v>
      </c>
      <c r="C5432" s="24" t="s">
        <v>296</v>
      </c>
      <c r="D5432" s="24" t="s">
        <v>826</v>
      </c>
      <c r="E5432" s="24" t="s">
        <v>111</v>
      </c>
      <c r="F5432" s="38" t="n">
        <v>50</v>
      </c>
      <c r="G5432" s="42" t="n">
        <f aca="false">DATE(YEAR(B5432),MONTH(B5432),1)</f>
        <v>46113</v>
      </c>
      <c r="H5432" s="24" t="str">
        <f aca="false">INDEX(Customers!$B$2:$B$601,MATCH(C5432,Customers!$A$2:$A$601,0))</f>
        <v>Coast</v>
      </c>
      <c r="I5432" s="43" t="n">
        <f aca="false">ROUND(MIN(INDEX(Assumptions!$D$13:$D$18,MATCH(E5432,Assumptions!$A$13:$A$18,0)),MAX(INDEX(Assumptions!$C$13:$C$18,MATCH(E5432,Assumptions!$A$13:$A$18,0)),INDEX(Assumptions!$B$13:$B$18,MATCH(E5432,Assumptions!$A$13:$A$18,0))*F5432)),2)</f>
        <v>2</v>
      </c>
    </row>
    <row r="5433" customFormat="false" ht="15" hidden="false" customHeight="false" outlineLevel="0" collapsed="false">
      <c r="A5433" s="24" t="s">
        <v>6256</v>
      </c>
      <c r="B5433" s="39" t="n">
        <v>46141</v>
      </c>
      <c r="C5433" s="24" t="s">
        <v>305</v>
      </c>
      <c r="D5433" s="24" t="s">
        <v>826</v>
      </c>
      <c r="E5433" s="24" t="s">
        <v>113</v>
      </c>
      <c r="F5433" s="38" t="n">
        <v>99</v>
      </c>
      <c r="G5433" s="42" t="n">
        <f aca="false">DATE(YEAR(B5433),MONTH(B5433),1)</f>
        <v>46113</v>
      </c>
      <c r="H5433" s="24" t="str">
        <f aca="false">INDEX(Customers!$B$2:$B$601,MATCH(C5433,Customers!$A$2:$A$601,0))</f>
        <v>Nairobi</v>
      </c>
      <c r="I5433" s="43" t="n">
        <f aca="false">ROUND(MIN(INDEX(Assumptions!$D$13:$D$18,MATCH(E5433,Assumptions!$A$13:$A$18,0)),MAX(INDEX(Assumptions!$C$13:$C$18,MATCH(E5433,Assumptions!$A$13:$A$18,0)),INDEX(Assumptions!$B$13:$B$18,MATCH(E5433,Assumptions!$A$13:$A$18,0))*F5433)),2)</f>
        <v>4.95</v>
      </c>
    </row>
    <row r="5434" customFormat="false" ht="15" hidden="false" customHeight="false" outlineLevel="0" collapsed="false">
      <c r="A5434" s="24" t="s">
        <v>6257</v>
      </c>
      <c r="B5434" s="39" t="n">
        <v>46141</v>
      </c>
      <c r="C5434" s="24" t="s">
        <v>313</v>
      </c>
      <c r="D5434" s="24" t="s">
        <v>826</v>
      </c>
      <c r="E5434" s="24" t="s">
        <v>109</v>
      </c>
      <c r="F5434" s="38" t="n">
        <v>2550</v>
      </c>
      <c r="G5434" s="42" t="n">
        <f aca="false">DATE(YEAR(B5434),MONTH(B5434),1)</f>
        <v>46113</v>
      </c>
      <c r="H5434" s="24" t="str">
        <f aca="false">INDEX(Customers!$B$2:$B$601,MATCH(C5434,Customers!$A$2:$A$601,0))</f>
        <v>Eastern</v>
      </c>
      <c r="I5434" s="43" t="n">
        <f aca="false">ROUND(MIN(INDEX(Assumptions!$D$13:$D$18,MATCH(E5434,Assumptions!$A$13:$A$18,0)),MAX(INDEX(Assumptions!$C$13:$C$18,MATCH(E5434,Assumptions!$A$13:$A$18,0)),INDEX(Assumptions!$B$13:$B$18,MATCH(E5434,Assumptions!$A$13:$A$18,0))*F5434)),2)</f>
        <v>10.2</v>
      </c>
    </row>
    <row r="5435" customFormat="false" ht="15" hidden="false" customHeight="false" outlineLevel="0" collapsed="false">
      <c r="A5435" s="24" t="s">
        <v>6258</v>
      </c>
      <c r="B5435" s="39" t="n">
        <v>46141</v>
      </c>
      <c r="C5435" s="24" t="s">
        <v>319</v>
      </c>
      <c r="D5435" s="24" t="s">
        <v>154</v>
      </c>
      <c r="E5435" s="24" t="s">
        <v>105</v>
      </c>
      <c r="F5435" s="38" t="n">
        <v>1730</v>
      </c>
      <c r="G5435" s="42" t="n">
        <f aca="false">DATE(YEAR(B5435),MONTH(B5435),1)</f>
        <v>46113</v>
      </c>
      <c r="H5435" s="24" t="str">
        <f aca="false">INDEX(Customers!$B$2:$B$601,MATCH(C5435,Customers!$A$2:$A$601,0))</f>
        <v>Nairobi</v>
      </c>
      <c r="I5435" s="43" t="n">
        <f aca="false">ROUND(MIN(INDEX(Assumptions!$D$13:$D$18,MATCH(E5435,Assumptions!$A$13:$A$18,0)),MAX(INDEX(Assumptions!$C$13:$C$18,MATCH(E5435,Assumptions!$A$13:$A$18,0)),INDEX(Assumptions!$B$13:$B$18,MATCH(E5435,Assumptions!$A$13:$A$18,0))*F5435)),2)</f>
        <v>25.95</v>
      </c>
    </row>
    <row r="5436" customFormat="false" ht="15" hidden="false" customHeight="false" outlineLevel="0" collapsed="false">
      <c r="A5436" s="24" t="s">
        <v>6259</v>
      </c>
      <c r="B5436" s="39" t="n">
        <v>46141</v>
      </c>
      <c r="C5436" s="24" t="s">
        <v>332</v>
      </c>
      <c r="D5436" s="24" t="s">
        <v>826</v>
      </c>
      <c r="E5436" s="24" t="s">
        <v>113</v>
      </c>
      <c r="F5436" s="38" t="n">
        <v>250</v>
      </c>
      <c r="G5436" s="42" t="n">
        <f aca="false">DATE(YEAR(B5436),MONTH(B5436),1)</f>
        <v>46113</v>
      </c>
      <c r="H5436" s="24" t="str">
        <f aca="false">INDEX(Customers!$B$2:$B$601,MATCH(C5436,Customers!$A$2:$A$601,0))</f>
        <v>Central</v>
      </c>
      <c r="I5436" s="43" t="n">
        <f aca="false">ROUND(MIN(INDEX(Assumptions!$D$13:$D$18,MATCH(E5436,Assumptions!$A$13:$A$18,0)),MAX(INDEX(Assumptions!$C$13:$C$18,MATCH(E5436,Assumptions!$A$13:$A$18,0)),INDEX(Assumptions!$B$13:$B$18,MATCH(E5436,Assumptions!$A$13:$A$18,0))*F5436)),2)</f>
        <v>12.5</v>
      </c>
    </row>
    <row r="5437" customFormat="false" ht="15" hidden="false" customHeight="false" outlineLevel="0" collapsed="false">
      <c r="A5437" s="24" t="s">
        <v>6260</v>
      </c>
      <c r="B5437" s="39" t="n">
        <v>46141</v>
      </c>
      <c r="C5437" s="24" t="s">
        <v>344</v>
      </c>
      <c r="D5437" s="24" t="s">
        <v>826</v>
      </c>
      <c r="E5437" s="24" t="s">
        <v>109</v>
      </c>
      <c r="F5437" s="38" t="n">
        <v>17610</v>
      </c>
      <c r="G5437" s="42" t="n">
        <f aca="false">DATE(YEAR(B5437),MONTH(B5437),1)</f>
        <v>46113</v>
      </c>
      <c r="H5437" s="24" t="str">
        <f aca="false">INDEX(Customers!$B$2:$B$601,MATCH(C5437,Customers!$A$2:$A$601,0))</f>
        <v>Central</v>
      </c>
      <c r="I5437" s="43" t="n">
        <f aca="false">ROUND(MIN(INDEX(Assumptions!$D$13:$D$18,MATCH(E5437,Assumptions!$A$13:$A$18,0)),MAX(INDEX(Assumptions!$C$13:$C$18,MATCH(E5437,Assumptions!$A$13:$A$18,0)),INDEX(Assumptions!$B$13:$B$18,MATCH(E5437,Assumptions!$A$13:$A$18,0))*F5437)),2)</f>
        <v>40</v>
      </c>
    </row>
    <row r="5438" customFormat="false" ht="15" hidden="false" customHeight="false" outlineLevel="0" collapsed="false">
      <c r="A5438" s="24" t="s">
        <v>6261</v>
      </c>
      <c r="B5438" s="39" t="n">
        <v>46141</v>
      </c>
      <c r="C5438" s="24" t="s">
        <v>345</v>
      </c>
      <c r="D5438" s="24" t="s">
        <v>826</v>
      </c>
      <c r="E5438" s="24" t="s">
        <v>109</v>
      </c>
      <c r="F5438" s="38" t="n">
        <v>8350</v>
      </c>
      <c r="G5438" s="42" t="n">
        <f aca="false">DATE(YEAR(B5438),MONTH(B5438),1)</f>
        <v>46113</v>
      </c>
      <c r="H5438" s="24" t="str">
        <f aca="false">INDEX(Customers!$B$2:$B$601,MATCH(C5438,Customers!$A$2:$A$601,0))</f>
        <v>Central</v>
      </c>
      <c r="I5438" s="43" t="n">
        <f aca="false">ROUND(MIN(INDEX(Assumptions!$D$13:$D$18,MATCH(E5438,Assumptions!$A$13:$A$18,0)),MAX(INDEX(Assumptions!$C$13:$C$18,MATCH(E5438,Assumptions!$A$13:$A$18,0)),INDEX(Assumptions!$B$13:$B$18,MATCH(E5438,Assumptions!$A$13:$A$18,0))*F5438)),2)</f>
        <v>33.4</v>
      </c>
    </row>
    <row r="5439" customFormat="false" ht="15" hidden="false" customHeight="false" outlineLevel="0" collapsed="false">
      <c r="A5439" s="24" t="s">
        <v>6262</v>
      </c>
      <c r="B5439" s="39" t="n">
        <v>46141</v>
      </c>
      <c r="C5439" s="24" t="s">
        <v>371</v>
      </c>
      <c r="D5439" s="24" t="s">
        <v>826</v>
      </c>
      <c r="E5439" s="24" t="s">
        <v>111</v>
      </c>
      <c r="F5439" s="38" t="n">
        <v>50</v>
      </c>
      <c r="G5439" s="42" t="n">
        <f aca="false">DATE(YEAR(B5439),MONTH(B5439),1)</f>
        <v>46113</v>
      </c>
      <c r="H5439" s="24" t="str">
        <f aca="false">INDEX(Customers!$B$2:$B$601,MATCH(C5439,Customers!$A$2:$A$601,0))</f>
        <v>Eastern</v>
      </c>
      <c r="I5439" s="43" t="n">
        <f aca="false">ROUND(MIN(INDEX(Assumptions!$D$13:$D$18,MATCH(E5439,Assumptions!$A$13:$A$18,0)),MAX(INDEX(Assumptions!$C$13:$C$18,MATCH(E5439,Assumptions!$A$13:$A$18,0)),INDEX(Assumptions!$B$13:$B$18,MATCH(E5439,Assumptions!$A$13:$A$18,0))*F5439)),2)</f>
        <v>2</v>
      </c>
    </row>
    <row r="5440" customFormat="false" ht="15" hidden="false" customHeight="false" outlineLevel="0" collapsed="false">
      <c r="A5440" s="24" t="s">
        <v>6263</v>
      </c>
      <c r="B5440" s="39" t="n">
        <v>46141</v>
      </c>
      <c r="C5440" s="24" t="s">
        <v>374</v>
      </c>
      <c r="D5440" s="24" t="s">
        <v>162</v>
      </c>
      <c r="E5440" s="24" t="s">
        <v>105</v>
      </c>
      <c r="F5440" s="38" t="n">
        <v>1060</v>
      </c>
      <c r="G5440" s="42" t="n">
        <f aca="false">DATE(YEAR(B5440),MONTH(B5440),1)</f>
        <v>46113</v>
      </c>
      <c r="H5440" s="24" t="str">
        <f aca="false">INDEX(Customers!$B$2:$B$601,MATCH(C5440,Customers!$A$2:$A$601,0))</f>
        <v>Nairobi</v>
      </c>
      <c r="I5440" s="43" t="n">
        <f aca="false">ROUND(MIN(INDEX(Assumptions!$D$13:$D$18,MATCH(E5440,Assumptions!$A$13:$A$18,0)),MAX(INDEX(Assumptions!$C$13:$C$18,MATCH(E5440,Assumptions!$A$13:$A$18,0)),INDEX(Assumptions!$B$13:$B$18,MATCH(E5440,Assumptions!$A$13:$A$18,0))*F5440)),2)</f>
        <v>15.9</v>
      </c>
    </row>
    <row r="5441" customFormat="false" ht="15" hidden="false" customHeight="false" outlineLevel="0" collapsed="false">
      <c r="A5441" s="24" t="s">
        <v>6264</v>
      </c>
      <c r="B5441" s="39" t="n">
        <v>46141</v>
      </c>
      <c r="C5441" s="24" t="s">
        <v>375</v>
      </c>
      <c r="D5441" s="24" t="s">
        <v>826</v>
      </c>
      <c r="E5441" s="24" t="s">
        <v>113</v>
      </c>
      <c r="F5441" s="38" t="n">
        <v>250</v>
      </c>
      <c r="G5441" s="42" t="n">
        <f aca="false">DATE(YEAR(B5441),MONTH(B5441),1)</f>
        <v>46113</v>
      </c>
      <c r="H5441" s="24" t="str">
        <f aca="false">INDEX(Customers!$B$2:$B$601,MATCH(C5441,Customers!$A$2:$A$601,0))</f>
        <v>Coast</v>
      </c>
      <c r="I5441" s="43" t="n">
        <f aca="false">ROUND(MIN(INDEX(Assumptions!$D$13:$D$18,MATCH(E5441,Assumptions!$A$13:$A$18,0)),MAX(INDEX(Assumptions!$C$13:$C$18,MATCH(E5441,Assumptions!$A$13:$A$18,0)),INDEX(Assumptions!$B$13:$B$18,MATCH(E5441,Assumptions!$A$13:$A$18,0))*F5441)),2)</f>
        <v>12.5</v>
      </c>
    </row>
    <row r="5442" customFormat="false" ht="15" hidden="false" customHeight="false" outlineLevel="0" collapsed="false">
      <c r="A5442" s="24" t="s">
        <v>6265</v>
      </c>
      <c r="B5442" s="39" t="n">
        <v>46141</v>
      </c>
      <c r="C5442" s="24" t="s">
        <v>385</v>
      </c>
      <c r="D5442" s="24" t="s">
        <v>165</v>
      </c>
      <c r="E5442" s="24" t="s">
        <v>107</v>
      </c>
      <c r="F5442" s="38" t="n">
        <v>3370</v>
      </c>
      <c r="G5442" s="42" t="n">
        <f aca="false">DATE(YEAR(B5442),MONTH(B5442),1)</f>
        <v>46113</v>
      </c>
      <c r="H5442" s="24" t="str">
        <f aca="false">INDEX(Customers!$B$2:$B$601,MATCH(C5442,Customers!$A$2:$A$601,0))</f>
        <v>Central</v>
      </c>
      <c r="I5442" s="43" t="n">
        <f aca="false">ROUND(MIN(INDEX(Assumptions!$D$13:$D$18,MATCH(E5442,Assumptions!$A$13:$A$18,0)),MAX(INDEX(Assumptions!$C$13:$C$18,MATCH(E5442,Assumptions!$A$13:$A$18,0)),INDEX(Assumptions!$B$13:$B$18,MATCH(E5442,Assumptions!$A$13:$A$18,0))*F5442)),2)</f>
        <v>0</v>
      </c>
    </row>
    <row r="5443" customFormat="false" ht="15" hidden="false" customHeight="false" outlineLevel="0" collapsed="false">
      <c r="A5443" s="24" t="s">
        <v>6266</v>
      </c>
      <c r="B5443" s="39" t="n">
        <v>46141</v>
      </c>
      <c r="C5443" s="24" t="s">
        <v>405</v>
      </c>
      <c r="D5443" s="24" t="s">
        <v>826</v>
      </c>
      <c r="E5443" s="24" t="s">
        <v>103</v>
      </c>
      <c r="F5443" s="38" t="n">
        <v>660</v>
      </c>
      <c r="G5443" s="42" t="n">
        <f aca="false">DATE(YEAR(B5443),MONTH(B5443),1)</f>
        <v>46113</v>
      </c>
      <c r="H5443" s="24" t="str">
        <f aca="false">INDEX(Customers!$B$2:$B$601,MATCH(C5443,Customers!$A$2:$A$601,0))</f>
        <v>Nairobi</v>
      </c>
      <c r="I5443" s="43" t="n">
        <f aca="false">ROUND(MIN(INDEX(Assumptions!$D$13:$D$18,MATCH(E5443,Assumptions!$A$13:$A$18,0)),MAX(INDEX(Assumptions!$C$13:$C$18,MATCH(E5443,Assumptions!$A$13:$A$18,0)),INDEX(Assumptions!$B$13:$B$18,MATCH(E5443,Assumptions!$A$13:$A$18,0))*F5443)),2)</f>
        <v>6.6</v>
      </c>
    </row>
    <row r="5444" customFormat="false" ht="15" hidden="false" customHeight="false" outlineLevel="0" collapsed="false">
      <c r="A5444" s="24" t="s">
        <v>6267</v>
      </c>
      <c r="B5444" s="39" t="n">
        <v>46141</v>
      </c>
      <c r="C5444" s="24" t="s">
        <v>405</v>
      </c>
      <c r="D5444" s="24" t="s">
        <v>826</v>
      </c>
      <c r="E5444" s="24" t="s">
        <v>103</v>
      </c>
      <c r="F5444" s="38" t="n">
        <v>9270</v>
      </c>
      <c r="G5444" s="42" t="n">
        <f aca="false">DATE(YEAR(B5444),MONTH(B5444),1)</f>
        <v>46113</v>
      </c>
      <c r="H5444" s="24" t="str">
        <f aca="false">INDEX(Customers!$B$2:$B$601,MATCH(C5444,Customers!$A$2:$A$601,0))</f>
        <v>Nairobi</v>
      </c>
      <c r="I5444" s="43" t="n">
        <f aca="false">ROUND(MIN(INDEX(Assumptions!$D$13:$D$18,MATCH(E5444,Assumptions!$A$13:$A$18,0)),MAX(INDEX(Assumptions!$C$13:$C$18,MATCH(E5444,Assumptions!$A$13:$A$18,0)),INDEX(Assumptions!$B$13:$B$18,MATCH(E5444,Assumptions!$A$13:$A$18,0))*F5444)),2)</f>
        <v>92.7</v>
      </c>
    </row>
    <row r="5445" customFormat="false" ht="15" hidden="false" customHeight="false" outlineLevel="0" collapsed="false">
      <c r="A5445" s="24" t="s">
        <v>6268</v>
      </c>
      <c r="B5445" s="39" t="n">
        <v>46141</v>
      </c>
      <c r="C5445" s="24" t="s">
        <v>409</v>
      </c>
      <c r="D5445" s="24" t="s">
        <v>826</v>
      </c>
      <c r="E5445" s="24" t="s">
        <v>109</v>
      </c>
      <c r="F5445" s="38" t="n">
        <v>3640</v>
      </c>
      <c r="G5445" s="42" t="n">
        <f aca="false">DATE(YEAR(B5445),MONTH(B5445),1)</f>
        <v>46113</v>
      </c>
      <c r="H5445" s="24" t="str">
        <f aca="false">INDEX(Customers!$B$2:$B$601,MATCH(C5445,Customers!$A$2:$A$601,0))</f>
        <v>Coast</v>
      </c>
      <c r="I5445" s="43" t="n">
        <f aca="false">ROUND(MIN(INDEX(Assumptions!$D$13:$D$18,MATCH(E5445,Assumptions!$A$13:$A$18,0)),MAX(INDEX(Assumptions!$C$13:$C$18,MATCH(E5445,Assumptions!$A$13:$A$18,0)),INDEX(Assumptions!$B$13:$B$18,MATCH(E5445,Assumptions!$A$13:$A$18,0))*F5445)),2)</f>
        <v>14.56</v>
      </c>
    </row>
    <row r="5446" customFormat="false" ht="15" hidden="false" customHeight="false" outlineLevel="0" collapsed="false">
      <c r="A5446" s="24" t="s">
        <v>6269</v>
      </c>
      <c r="B5446" s="39" t="n">
        <v>46141</v>
      </c>
      <c r="C5446" s="24" t="s">
        <v>448</v>
      </c>
      <c r="D5446" s="24" t="s">
        <v>205</v>
      </c>
      <c r="E5446" s="24" t="s">
        <v>107</v>
      </c>
      <c r="F5446" s="38" t="n">
        <v>11100</v>
      </c>
      <c r="G5446" s="42" t="n">
        <f aca="false">DATE(YEAR(B5446),MONTH(B5446),1)</f>
        <v>46113</v>
      </c>
      <c r="H5446" s="24" t="str">
        <f aca="false">INDEX(Customers!$B$2:$B$601,MATCH(C5446,Customers!$A$2:$A$601,0))</f>
        <v>Eastern</v>
      </c>
      <c r="I5446" s="43" t="n">
        <f aca="false">ROUND(MIN(INDEX(Assumptions!$D$13:$D$18,MATCH(E5446,Assumptions!$A$13:$A$18,0)),MAX(INDEX(Assumptions!$C$13:$C$18,MATCH(E5446,Assumptions!$A$13:$A$18,0)),INDEX(Assumptions!$B$13:$B$18,MATCH(E5446,Assumptions!$A$13:$A$18,0))*F5446)),2)</f>
        <v>0</v>
      </c>
    </row>
    <row r="5447" customFormat="false" ht="15" hidden="false" customHeight="false" outlineLevel="0" collapsed="false">
      <c r="A5447" s="24" t="s">
        <v>6270</v>
      </c>
      <c r="B5447" s="39" t="n">
        <v>46141</v>
      </c>
      <c r="C5447" s="24" t="s">
        <v>463</v>
      </c>
      <c r="D5447" s="24" t="s">
        <v>207</v>
      </c>
      <c r="E5447" s="24" t="s">
        <v>107</v>
      </c>
      <c r="F5447" s="38" t="n">
        <v>7270</v>
      </c>
      <c r="G5447" s="42" t="n">
        <f aca="false">DATE(YEAR(B5447),MONTH(B5447),1)</f>
        <v>46113</v>
      </c>
      <c r="H5447" s="24" t="str">
        <f aca="false">INDEX(Customers!$B$2:$B$601,MATCH(C5447,Customers!$A$2:$A$601,0))</f>
        <v>Eastern</v>
      </c>
      <c r="I5447" s="43" t="n">
        <f aca="false">ROUND(MIN(INDEX(Assumptions!$D$13:$D$18,MATCH(E5447,Assumptions!$A$13:$A$18,0)),MAX(INDEX(Assumptions!$C$13:$C$18,MATCH(E5447,Assumptions!$A$13:$A$18,0)),INDEX(Assumptions!$B$13:$B$18,MATCH(E5447,Assumptions!$A$13:$A$18,0))*F5447)),2)</f>
        <v>0</v>
      </c>
    </row>
    <row r="5448" customFormat="false" ht="15" hidden="false" customHeight="false" outlineLevel="0" collapsed="false">
      <c r="A5448" s="24" t="s">
        <v>6271</v>
      </c>
      <c r="B5448" s="39" t="n">
        <v>46141</v>
      </c>
      <c r="C5448" s="24" t="s">
        <v>479</v>
      </c>
      <c r="D5448" s="24" t="s">
        <v>826</v>
      </c>
      <c r="E5448" s="24" t="s">
        <v>111</v>
      </c>
      <c r="F5448" s="38" t="n">
        <v>200</v>
      </c>
      <c r="G5448" s="42" t="n">
        <f aca="false">DATE(YEAR(B5448),MONTH(B5448),1)</f>
        <v>46113</v>
      </c>
      <c r="H5448" s="24" t="str">
        <f aca="false">INDEX(Customers!$B$2:$B$601,MATCH(C5448,Customers!$A$2:$A$601,0))</f>
        <v>Eastern</v>
      </c>
      <c r="I5448" s="43" t="n">
        <f aca="false">ROUND(MIN(INDEX(Assumptions!$D$13:$D$18,MATCH(E5448,Assumptions!$A$13:$A$18,0)),MAX(INDEX(Assumptions!$C$13:$C$18,MATCH(E5448,Assumptions!$A$13:$A$18,0)),INDEX(Assumptions!$B$13:$B$18,MATCH(E5448,Assumptions!$A$13:$A$18,0))*F5448)),2)</f>
        <v>8</v>
      </c>
    </row>
    <row r="5449" customFormat="false" ht="15" hidden="false" customHeight="false" outlineLevel="0" collapsed="false">
      <c r="A5449" s="24" t="s">
        <v>6272</v>
      </c>
      <c r="B5449" s="39" t="n">
        <v>46141</v>
      </c>
      <c r="C5449" s="24" t="s">
        <v>487</v>
      </c>
      <c r="D5449" s="24" t="s">
        <v>826</v>
      </c>
      <c r="E5449" s="24" t="s">
        <v>103</v>
      </c>
      <c r="F5449" s="38" t="n">
        <v>5160</v>
      </c>
      <c r="G5449" s="42" t="n">
        <f aca="false">DATE(YEAR(B5449),MONTH(B5449),1)</f>
        <v>46113</v>
      </c>
      <c r="H5449" s="24" t="str">
        <f aca="false">INDEX(Customers!$B$2:$B$601,MATCH(C5449,Customers!$A$2:$A$601,0))</f>
        <v>Rift Valley</v>
      </c>
      <c r="I5449" s="43" t="n">
        <f aca="false">ROUND(MIN(INDEX(Assumptions!$D$13:$D$18,MATCH(E5449,Assumptions!$A$13:$A$18,0)),MAX(INDEX(Assumptions!$C$13:$C$18,MATCH(E5449,Assumptions!$A$13:$A$18,0)),INDEX(Assumptions!$B$13:$B$18,MATCH(E5449,Assumptions!$A$13:$A$18,0))*F5449)),2)</f>
        <v>51.6</v>
      </c>
    </row>
    <row r="5450" customFormat="false" ht="15" hidden="false" customHeight="false" outlineLevel="0" collapsed="false">
      <c r="A5450" s="24" t="s">
        <v>6273</v>
      </c>
      <c r="B5450" s="39" t="n">
        <v>46141</v>
      </c>
      <c r="C5450" s="24" t="s">
        <v>487</v>
      </c>
      <c r="D5450" s="24" t="s">
        <v>175</v>
      </c>
      <c r="E5450" s="24" t="s">
        <v>105</v>
      </c>
      <c r="F5450" s="38" t="n">
        <v>3840</v>
      </c>
      <c r="G5450" s="42" t="n">
        <f aca="false">DATE(YEAR(B5450),MONTH(B5450),1)</f>
        <v>46113</v>
      </c>
      <c r="H5450" s="24" t="str">
        <f aca="false">INDEX(Customers!$B$2:$B$601,MATCH(C5450,Customers!$A$2:$A$601,0))</f>
        <v>Rift Valley</v>
      </c>
      <c r="I5450" s="43" t="n">
        <f aca="false">ROUND(MIN(INDEX(Assumptions!$D$13:$D$18,MATCH(E5450,Assumptions!$A$13:$A$18,0)),MAX(INDEX(Assumptions!$C$13:$C$18,MATCH(E5450,Assumptions!$A$13:$A$18,0)),INDEX(Assumptions!$B$13:$B$18,MATCH(E5450,Assumptions!$A$13:$A$18,0))*F5450)),2)</f>
        <v>57.6</v>
      </c>
    </row>
    <row r="5451" customFormat="false" ht="15" hidden="false" customHeight="false" outlineLevel="0" collapsed="false">
      <c r="A5451" s="24" t="s">
        <v>6274</v>
      </c>
      <c r="B5451" s="39" t="n">
        <v>46141</v>
      </c>
      <c r="C5451" s="24" t="s">
        <v>497</v>
      </c>
      <c r="D5451" s="24" t="s">
        <v>826</v>
      </c>
      <c r="E5451" s="24" t="s">
        <v>113</v>
      </c>
      <c r="F5451" s="38" t="n">
        <v>99</v>
      </c>
      <c r="G5451" s="42" t="n">
        <f aca="false">DATE(YEAR(B5451),MONTH(B5451),1)</f>
        <v>46113</v>
      </c>
      <c r="H5451" s="24" t="str">
        <f aca="false">INDEX(Customers!$B$2:$B$601,MATCH(C5451,Customers!$A$2:$A$601,0))</f>
        <v>Nairobi</v>
      </c>
      <c r="I5451" s="43" t="n">
        <f aca="false">ROUND(MIN(INDEX(Assumptions!$D$13:$D$18,MATCH(E5451,Assumptions!$A$13:$A$18,0)),MAX(INDEX(Assumptions!$C$13:$C$18,MATCH(E5451,Assumptions!$A$13:$A$18,0)),INDEX(Assumptions!$B$13:$B$18,MATCH(E5451,Assumptions!$A$13:$A$18,0))*F5451)),2)</f>
        <v>4.95</v>
      </c>
    </row>
    <row r="5452" customFormat="false" ht="15" hidden="false" customHeight="false" outlineLevel="0" collapsed="false">
      <c r="A5452" s="24" t="s">
        <v>6275</v>
      </c>
      <c r="B5452" s="39" t="n">
        <v>46141</v>
      </c>
      <c r="C5452" s="24" t="s">
        <v>499</v>
      </c>
      <c r="D5452" s="24" t="s">
        <v>170</v>
      </c>
      <c r="E5452" s="24" t="s">
        <v>105</v>
      </c>
      <c r="F5452" s="38" t="n">
        <v>1770</v>
      </c>
      <c r="G5452" s="42" t="n">
        <f aca="false">DATE(YEAR(B5452),MONTH(B5452),1)</f>
        <v>46113</v>
      </c>
      <c r="H5452" s="24" t="str">
        <f aca="false">INDEX(Customers!$B$2:$B$601,MATCH(C5452,Customers!$A$2:$A$601,0))</f>
        <v>Central</v>
      </c>
      <c r="I5452" s="43" t="n">
        <f aca="false">ROUND(MIN(INDEX(Assumptions!$D$13:$D$18,MATCH(E5452,Assumptions!$A$13:$A$18,0)),MAX(INDEX(Assumptions!$C$13:$C$18,MATCH(E5452,Assumptions!$A$13:$A$18,0)),INDEX(Assumptions!$B$13:$B$18,MATCH(E5452,Assumptions!$A$13:$A$18,0))*F5452)),2)</f>
        <v>26.55</v>
      </c>
    </row>
    <row r="5453" customFormat="false" ht="15" hidden="false" customHeight="false" outlineLevel="0" collapsed="false">
      <c r="A5453" s="24" t="s">
        <v>6276</v>
      </c>
      <c r="B5453" s="39" t="n">
        <v>46141</v>
      </c>
      <c r="C5453" s="24" t="s">
        <v>501</v>
      </c>
      <c r="D5453" s="24" t="s">
        <v>826</v>
      </c>
      <c r="E5453" s="24" t="s">
        <v>113</v>
      </c>
      <c r="F5453" s="38" t="n">
        <v>250</v>
      </c>
      <c r="G5453" s="42" t="n">
        <f aca="false">DATE(YEAR(B5453),MONTH(B5453),1)</f>
        <v>46113</v>
      </c>
      <c r="H5453" s="24" t="str">
        <f aca="false">INDEX(Customers!$B$2:$B$601,MATCH(C5453,Customers!$A$2:$A$601,0))</f>
        <v>Western</v>
      </c>
      <c r="I5453" s="43" t="n">
        <f aca="false">ROUND(MIN(INDEX(Assumptions!$D$13:$D$18,MATCH(E5453,Assumptions!$A$13:$A$18,0)),MAX(INDEX(Assumptions!$C$13:$C$18,MATCH(E5453,Assumptions!$A$13:$A$18,0)),INDEX(Assumptions!$B$13:$B$18,MATCH(E5453,Assumptions!$A$13:$A$18,0))*F5453)),2)</f>
        <v>12.5</v>
      </c>
    </row>
    <row r="5454" customFormat="false" ht="15" hidden="false" customHeight="false" outlineLevel="0" collapsed="false">
      <c r="A5454" s="24" t="s">
        <v>6277</v>
      </c>
      <c r="B5454" s="39" t="n">
        <v>46141</v>
      </c>
      <c r="C5454" s="24" t="s">
        <v>514</v>
      </c>
      <c r="D5454" s="24" t="s">
        <v>826</v>
      </c>
      <c r="E5454" s="24" t="s">
        <v>103</v>
      </c>
      <c r="F5454" s="38" t="n">
        <v>1030</v>
      </c>
      <c r="G5454" s="42" t="n">
        <f aca="false">DATE(YEAR(B5454),MONTH(B5454),1)</f>
        <v>46113</v>
      </c>
      <c r="H5454" s="24" t="str">
        <f aca="false">INDEX(Customers!$B$2:$B$601,MATCH(C5454,Customers!$A$2:$A$601,0))</f>
        <v>Central</v>
      </c>
      <c r="I5454" s="43" t="n">
        <f aca="false">ROUND(MIN(INDEX(Assumptions!$D$13:$D$18,MATCH(E5454,Assumptions!$A$13:$A$18,0)),MAX(INDEX(Assumptions!$C$13:$C$18,MATCH(E5454,Assumptions!$A$13:$A$18,0)),INDEX(Assumptions!$B$13:$B$18,MATCH(E5454,Assumptions!$A$13:$A$18,0))*F5454)),2)</f>
        <v>10.3</v>
      </c>
    </row>
    <row r="5455" customFormat="false" ht="15" hidden="false" customHeight="false" outlineLevel="0" collapsed="false">
      <c r="A5455" s="24" t="s">
        <v>6278</v>
      </c>
      <c r="B5455" s="39" t="n">
        <v>46141</v>
      </c>
      <c r="C5455" s="24" t="s">
        <v>515</v>
      </c>
      <c r="D5455" s="24" t="s">
        <v>826</v>
      </c>
      <c r="E5455" s="24" t="s">
        <v>103</v>
      </c>
      <c r="F5455" s="38" t="n">
        <v>17640</v>
      </c>
      <c r="G5455" s="42" t="n">
        <f aca="false">DATE(YEAR(B5455),MONTH(B5455),1)</f>
        <v>46113</v>
      </c>
      <c r="H5455" s="24" t="str">
        <f aca="false">INDEX(Customers!$B$2:$B$601,MATCH(C5455,Customers!$A$2:$A$601,0))</f>
        <v>Western</v>
      </c>
      <c r="I5455" s="43" t="n">
        <f aca="false">ROUND(MIN(INDEX(Assumptions!$D$13:$D$18,MATCH(E5455,Assumptions!$A$13:$A$18,0)),MAX(INDEX(Assumptions!$C$13:$C$18,MATCH(E5455,Assumptions!$A$13:$A$18,0)),INDEX(Assumptions!$B$13:$B$18,MATCH(E5455,Assumptions!$A$13:$A$18,0))*F5455)),2)</f>
        <v>105</v>
      </c>
    </row>
    <row r="5456" customFormat="false" ht="15" hidden="false" customHeight="false" outlineLevel="0" collapsed="false">
      <c r="A5456" s="24" t="s">
        <v>6279</v>
      </c>
      <c r="B5456" s="39" t="n">
        <v>46141</v>
      </c>
      <c r="C5456" s="24" t="s">
        <v>518</v>
      </c>
      <c r="D5456" s="24" t="s">
        <v>826</v>
      </c>
      <c r="E5456" s="24" t="s">
        <v>113</v>
      </c>
      <c r="F5456" s="38" t="n">
        <v>50</v>
      </c>
      <c r="G5456" s="42" t="n">
        <f aca="false">DATE(YEAR(B5456),MONTH(B5456),1)</f>
        <v>46113</v>
      </c>
      <c r="H5456" s="24" t="str">
        <f aca="false">INDEX(Customers!$B$2:$B$601,MATCH(C5456,Customers!$A$2:$A$601,0))</f>
        <v>Nairobi</v>
      </c>
      <c r="I5456" s="43" t="n">
        <f aca="false">ROUND(MIN(INDEX(Assumptions!$D$13:$D$18,MATCH(E5456,Assumptions!$A$13:$A$18,0)),MAX(INDEX(Assumptions!$C$13:$C$18,MATCH(E5456,Assumptions!$A$13:$A$18,0)),INDEX(Assumptions!$B$13:$B$18,MATCH(E5456,Assumptions!$A$13:$A$18,0))*F5456)),2)</f>
        <v>2.5</v>
      </c>
    </row>
    <row r="5457" customFormat="false" ht="15" hidden="false" customHeight="false" outlineLevel="0" collapsed="false">
      <c r="A5457" s="24" t="s">
        <v>6280</v>
      </c>
      <c r="B5457" s="39" t="n">
        <v>46141</v>
      </c>
      <c r="C5457" s="24" t="s">
        <v>526</v>
      </c>
      <c r="D5457" s="24" t="s">
        <v>826</v>
      </c>
      <c r="E5457" s="24" t="s">
        <v>103</v>
      </c>
      <c r="F5457" s="38" t="n">
        <v>1540</v>
      </c>
      <c r="G5457" s="42" t="n">
        <f aca="false">DATE(YEAR(B5457),MONTH(B5457),1)</f>
        <v>46113</v>
      </c>
      <c r="H5457" s="24" t="str">
        <f aca="false">INDEX(Customers!$B$2:$B$601,MATCH(C5457,Customers!$A$2:$A$601,0))</f>
        <v>Central</v>
      </c>
      <c r="I5457" s="43" t="n">
        <f aca="false">ROUND(MIN(INDEX(Assumptions!$D$13:$D$18,MATCH(E5457,Assumptions!$A$13:$A$18,0)),MAX(INDEX(Assumptions!$C$13:$C$18,MATCH(E5457,Assumptions!$A$13:$A$18,0)),INDEX(Assumptions!$B$13:$B$18,MATCH(E5457,Assumptions!$A$13:$A$18,0))*F5457)),2)</f>
        <v>15.4</v>
      </c>
    </row>
    <row r="5458" customFormat="false" ht="15" hidden="false" customHeight="false" outlineLevel="0" collapsed="false">
      <c r="A5458" s="24" t="s">
        <v>6281</v>
      </c>
      <c r="B5458" s="39" t="n">
        <v>46141</v>
      </c>
      <c r="C5458" s="24" t="s">
        <v>548</v>
      </c>
      <c r="D5458" s="24" t="s">
        <v>826</v>
      </c>
      <c r="E5458" s="24" t="s">
        <v>111</v>
      </c>
      <c r="F5458" s="38" t="n">
        <v>200</v>
      </c>
      <c r="G5458" s="42" t="n">
        <f aca="false">DATE(YEAR(B5458),MONTH(B5458),1)</f>
        <v>46113</v>
      </c>
      <c r="H5458" s="24" t="str">
        <f aca="false">INDEX(Customers!$B$2:$B$601,MATCH(C5458,Customers!$A$2:$A$601,0))</f>
        <v>Rift Valley</v>
      </c>
      <c r="I5458" s="43" t="n">
        <f aca="false">ROUND(MIN(INDEX(Assumptions!$D$13:$D$18,MATCH(E5458,Assumptions!$A$13:$A$18,0)),MAX(INDEX(Assumptions!$C$13:$C$18,MATCH(E5458,Assumptions!$A$13:$A$18,0)),INDEX(Assumptions!$B$13:$B$18,MATCH(E5458,Assumptions!$A$13:$A$18,0))*F5458)),2)</f>
        <v>8</v>
      </c>
    </row>
    <row r="5459" customFormat="false" ht="15" hidden="false" customHeight="false" outlineLevel="0" collapsed="false">
      <c r="A5459" s="24" t="s">
        <v>6282</v>
      </c>
      <c r="B5459" s="39" t="n">
        <v>46141</v>
      </c>
      <c r="C5459" s="24" t="s">
        <v>569</v>
      </c>
      <c r="D5459" s="24" t="s">
        <v>826</v>
      </c>
      <c r="E5459" s="24" t="s">
        <v>109</v>
      </c>
      <c r="F5459" s="38" t="n">
        <v>10240</v>
      </c>
      <c r="G5459" s="42" t="n">
        <f aca="false">DATE(YEAR(B5459),MONTH(B5459),1)</f>
        <v>46113</v>
      </c>
      <c r="H5459" s="24" t="str">
        <f aca="false">INDEX(Customers!$B$2:$B$601,MATCH(C5459,Customers!$A$2:$A$601,0))</f>
        <v>Nairobi</v>
      </c>
      <c r="I5459" s="43" t="n">
        <f aca="false">ROUND(MIN(INDEX(Assumptions!$D$13:$D$18,MATCH(E5459,Assumptions!$A$13:$A$18,0)),MAX(INDEX(Assumptions!$C$13:$C$18,MATCH(E5459,Assumptions!$A$13:$A$18,0)),INDEX(Assumptions!$B$13:$B$18,MATCH(E5459,Assumptions!$A$13:$A$18,0))*F5459)),2)</f>
        <v>40</v>
      </c>
    </row>
    <row r="5460" customFormat="false" ht="15" hidden="false" customHeight="false" outlineLevel="0" collapsed="false">
      <c r="A5460" s="24" t="s">
        <v>6283</v>
      </c>
      <c r="B5460" s="39" t="n">
        <v>46141</v>
      </c>
      <c r="C5460" s="24" t="s">
        <v>569</v>
      </c>
      <c r="D5460" s="24" t="s">
        <v>153</v>
      </c>
      <c r="E5460" s="24" t="s">
        <v>107</v>
      </c>
      <c r="F5460" s="38" t="n">
        <v>1860</v>
      </c>
      <c r="G5460" s="42" t="n">
        <f aca="false">DATE(YEAR(B5460),MONTH(B5460),1)</f>
        <v>46113</v>
      </c>
      <c r="H5460" s="24" t="str">
        <f aca="false">INDEX(Customers!$B$2:$B$601,MATCH(C5460,Customers!$A$2:$A$601,0))</f>
        <v>Nairobi</v>
      </c>
      <c r="I5460" s="43" t="n">
        <f aca="false">ROUND(MIN(INDEX(Assumptions!$D$13:$D$18,MATCH(E5460,Assumptions!$A$13:$A$18,0)),MAX(INDEX(Assumptions!$C$13:$C$18,MATCH(E5460,Assumptions!$A$13:$A$18,0)),INDEX(Assumptions!$B$13:$B$18,MATCH(E5460,Assumptions!$A$13:$A$18,0))*F5460)),2)</f>
        <v>0</v>
      </c>
    </row>
    <row r="5461" customFormat="false" ht="15" hidden="false" customHeight="false" outlineLevel="0" collapsed="false">
      <c r="A5461" s="24" t="s">
        <v>6284</v>
      </c>
      <c r="B5461" s="39" t="n">
        <v>46141</v>
      </c>
      <c r="C5461" s="24" t="s">
        <v>576</v>
      </c>
      <c r="D5461" s="24" t="s">
        <v>826</v>
      </c>
      <c r="E5461" s="24" t="s">
        <v>111</v>
      </c>
      <c r="F5461" s="38" t="n">
        <v>1000</v>
      </c>
      <c r="G5461" s="42" t="n">
        <f aca="false">DATE(YEAR(B5461),MONTH(B5461),1)</f>
        <v>46113</v>
      </c>
      <c r="H5461" s="24" t="str">
        <f aca="false">INDEX(Customers!$B$2:$B$601,MATCH(C5461,Customers!$A$2:$A$601,0))</f>
        <v>Coast</v>
      </c>
      <c r="I5461" s="43" t="n">
        <f aca="false">ROUND(MIN(INDEX(Assumptions!$D$13:$D$18,MATCH(E5461,Assumptions!$A$13:$A$18,0)),MAX(INDEX(Assumptions!$C$13:$C$18,MATCH(E5461,Assumptions!$A$13:$A$18,0)),INDEX(Assumptions!$B$13:$B$18,MATCH(E5461,Assumptions!$A$13:$A$18,0))*F5461)),2)</f>
        <v>40</v>
      </c>
    </row>
    <row r="5462" customFormat="false" ht="15" hidden="false" customHeight="false" outlineLevel="0" collapsed="false">
      <c r="A5462" s="24" t="s">
        <v>6285</v>
      </c>
      <c r="B5462" s="39" t="n">
        <v>46141</v>
      </c>
      <c r="C5462" s="24" t="s">
        <v>577</v>
      </c>
      <c r="D5462" s="24" t="s">
        <v>150</v>
      </c>
      <c r="E5462" s="24" t="s">
        <v>105</v>
      </c>
      <c r="F5462" s="38" t="n">
        <v>5970</v>
      </c>
      <c r="G5462" s="42" t="n">
        <f aca="false">DATE(YEAR(B5462),MONTH(B5462),1)</f>
        <v>46113</v>
      </c>
      <c r="H5462" s="24" t="str">
        <f aca="false">INDEX(Customers!$B$2:$B$601,MATCH(C5462,Customers!$A$2:$A$601,0))</f>
        <v>Nairobi</v>
      </c>
      <c r="I5462" s="43" t="n">
        <f aca="false">ROUND(MIN(INDEX(Assumptions!$D$13:$D$18,MATCH(E5462,Assumptions!$A$13:$A$18,0)),MAX(INDEX(Assumptions!$C$13:$C$18,MATCH(E5462,Assumptions!$A$13:$A$18,0)),INDEX(Assumptions!$B$13:$B$18,MATCH(E5462,Assumptions!$A$13:$A$18,0))*F5462)),2)</f>
        <v>89.55</v>
      </c>
    </row>
    <row r="5463" customFormat="false" ht="15" hidden="false" customHeight="false" outlineLevel="0" collapsed="false">
      <c r="A5463" s="24" t="s">
        <v>6286</v>
      </c>
      <c r="B5463" s="39" t="n">
        <v>46141</v>
      </c>
      <c r="C5463" s="24" t="s">
        <v>581</v>
      </c>
      <c r="D5463" s="24" t="s">
        <v>826</v>
      </c>
      <c r="E5463" s="24" t="s">
        <v>113</v>
      </c>
      <c r="F5463" s="38" t="n">
        <v>500</v>
      </c>
      <c r="G5463" s="42" t="n">
        <f aca="false">DATE(YEAR(B5463),MONTH(B5463),1)</f>
        <v>46113</v>
      </c>
      <c r="H5463" s="24" t="str">
        <f aca="false">INDEX(Customers!$B$2:$B$601,MATCH(C5463,Customers!$A$2:$A$601,0))</f>
        <v>Coast</v>
      </c>
      <c r="I5463" s="43" t="n">
        <f aca="false">ROUND(MIN(INDEX(Assumptions!$D$13:$D$18,MATCH(E5463,Assumptions!$A$13:$A$18,0)),MAX(INDEX(Assumptions!$C$13:$C$18,MATCH(E5463,Assumptions!$A$13:$A$18,0)),INDEX(Assumptions!$B$13:$B$18,MATCH(E5463,Assumptions!$A$13:$A$18,0))*F5463)),2)</f>
        <v>25</v>
      </c>
    </row>
    <row r="5464" customFormat="false" ht="15" hidden="false" customHeight="false" outlineLevel="0" collapsed="false">
      <c r="A5464" s="24" t="s">
        <v>6287</v>
      </c>
      <c r="B5464" s="39" t="n">
        <v>46141</v>
      </c>
      <c r="C5464" s="24" t="s">
        <v>587</v>
      </c>
      <c r="D5464" s="24" t="s">
        <v>193</v>
      </c>
      <c r="E5464" s="24" t="s">
        <v>105</v>
      </c>
      <c r="F5464" s="38" t="n">
        <v>4080</v>
      </c>
      <c r="G5464" s="42" t="n">
        <f aca="false">DATE(YEAR(B5464),MONTH(B5464),1)</f>
        <v>46113</v>
      </c>
      <c r="H5464" s="24" t="str">
        <f aca="false">INDEX(Customers!$B$2:$B$601,MATCH(C5464,Customers!$A$2:$A$601,0))</f>
        <v>Western</v>
      </c>
      <c r="I5464" s="43" t="n">
        <f aca="false">ROUND(MIN(INDEX(Assumptions!$D$13:$D$18,MATCH(E5464,Assumptions!$A$13:$A$18,0)),MAX(INDEX(Assumptions!$C$13:$C$18,MATCH(E5464,Assumptions!$A$13:$A$18,0)),INDEX(Assumptions!$B$13:$B$18,MATCH(E5464,Assumptions!$A$13:$A$18,0))*F5464)),2)</f>
        <v>61.2</v>
      </c>
    </row>
    <row r="5465" customFormat="false" ht="15" hidden="false" customHeight="false" outlineLevel="0" collapsed="false">
      <c r="A5465" s="24" t="s">
        <v>6288</v>
      </c>
      <c r="B5465" s="39" t="n">
        <v>46141</v>
      </c>
      <c r="C5465" s="24" t="s">
        <v>598</v>
      </c>
      <c r="D5465" s="24" t="s">
        <v>826</v>
      </c>
      <c r="E5465" s="24" t="s">
        <v>103</v>
      </c>
      <c r="F5465" s="38" t="n">
        <v>1120</v>
      </c>
      <c r="G5465" s="42" t="n">
        <f aca="false">DATE(YEAR(B5465),MONTH(B5465),1)</f>
        <v>46113</v>
      </c>
      <c r="H5465" s="24" t="str">
        <f aca="false">INDEX(Customers!$B$2:$B$601,MATCH(C5465,Customers!$A$2:$A$601,0))</f>
        <v>Central</v>
      </c>
      <c r="I5465" s="43" t="n">
        <f aca="false">ROUND(MIN(INDEX(Assumptions!$D$13:$D$18,MATCH(E5465,Assumptions!$A$13:$A$18,0)),MAX(INDEX(Assumptions!$C$13:$C$18,MATCH(E5465,Assumptions!$A$13:$A$18,0)),INDEX(Assumptions!$B$13:$B$18,MATCH(E5465,Assumptions!$A$13:$A$18,0))*F5465)),2)</f>
        <v>11.2</v>
      </c>
    </row>
    <row r="5466" customFormat="false" ht="15" hidden="false" customHeight="false" outlineLevel="0" collapsed="false">
      <c r="A5466" s="24" t="s">
        <v>6289</v>
      </c>
      <c r="B5466" s="39" t="n">
        <v>46141</v>
      </c>
      <c r="C5466" s="24" t="s">
        <v>607</v>
      </c>
      <c r="D5466" s="24" t="s">
        <v>826</v>
      </c>
      <c r="E5466" s="24" t="s">
        <v>113</v>
      </c>
      <c r="F5466" s="38" t="n">
        <v>1000</v>
      </c>
      <c r="G5466" s="42" t="n">
        <f aca="false">DATE(YEAR(B5466),MONTH(B5466),1)</f>
        <v>46113</v>
      </c>
      <c r="H5466" s="24" t="str">
        <f aca="false">INDEX(Customers!$B$2:$B$601,MATCH(C5466,Customers!$A$2:$A$601,0))</f>
        <v>Nairobi</v>
      </c>
      <c r="I5466" s="43" t="n">
        <f aca="false">ROUND(MIN(INDEX(Assumptions!$D$13:$D$18,MATCH(E5466,Assumptions!$A$13:$A$18,0)),MAX(INDEX(Assumptions!$C$13:$C$18,MATCH(E5466,Assumptions!$A$13:$A$18,0)),INDEX(Assumptions!$B$13:$B$18,MATCH(E5466,Assumptions!$A$13:$A$18,0))*F5466)),2)</f>
        <v>50</v>
      </c>
    </row>
    <row r="5467" customFormat="false" ht="15" hidden="false" customHeight="false" outlineLevel="0" collapsed="false">
      <c r="A5467" s="24" t="s">
        <v>6290</v>
      </c>
      <c r="B5467" s="39" t="n">
        <v>46141</v>
      </c>
      <c r="C5467" s="24" t="s">
        <v>608</v>
      </c>
      <c r="D5467" s="24" t="s">
        <v>826</v>
      </c>
      <c r="E5467" s="24" t="s">
        <v>109</v>
      </c>
      <c r="F5467" s="38" t="n">
        <v>1960</v>
      </c>
      <c r="G5467" s="42" t="n">
        <f aca="false">DATE(YEAR(B5467),MONTH(B5467),1)</f>
        <v>46113</v>
      </c>
      <c r="H5467" s="24" t="str">
        <f aca="false">INDEX(Customers!$B$2:$B$601,MATCH(C5467,Customers!$A$2:$A$601,0))</f>
        <v>Eastern</v>
      </c>
      <c r="I5467" s="43" t="n">
        <f aca="false">ROUND(MIN(INDEX(Assumptions!$D$13:$D$18,MATCH(E5467,Assumptions!$A$13:$A$18,0)),MAX(INDEX(Assumptions!$C$13:$C$18,MATCH(E5467,Assumptions!$A$13:$A$18,0)),INDEX(Assumptions!$B$13:$B$18,MATCH(E5467,Assumptions!$A$13:$A$18,0))*F5467)),2)</f>
        <v>7.84</v>
      </c>
    </row>
    <row r="5468" customFormat="false" ht="15" hidden="false" customHeight="false" outlineLevel="0" collapsed="false">
      <c r="A5468" s="24" t="s">
        <v>6291</v>
      </c>
      <c r="B5468" s="39" t="n">
        <v>46141</v>
      </c>
      <c r="C5468" s="24" t="s">
        <v>621</v>
      </c>
      <c r="D5468" s="24" t="s">
        <v>826</v>
      </c>
      <c r="E5468" s="24" t="s">
        <v>103</v>
      </c>
      <c r="F5468" s="38" t="n">
        <v>13740</v>
      </c>
      <c r="G5468" s="42" t="n">
        <f aca="false">DATE(YEAR(B5468),MONTH(B5468),1)</f>
        <v>46113</v>
      </c>
      <c r="H5468" s="24" t="str">
        <f aca="false">INDEX(Customers!$B$2:$B$601,MATCH(C5468,Customers!$A$2:$A$601,0))</f>
        <v>Nairobi</v>
      </c>
      <c r="I5468" s="43" t="n">
        <f aca="false">ROUND(MIN(INDEX(Assumptions!$D$13:$D$18,MATCH(E5468,Assumptions!$A$13:$A$18,0)),MAX(INDEX(Assumptions!$C$13:$C$18,MATCH(E5468,Assumptions!$A$13:$A$18,0)),INDEX(Assumptions!$B$13:$B$18,MATCH(E5468,Assumptions!$A$13:$A$18,0))*F5468)),2)</f>
        <v>105</v>
      </c>
    </row>
    <row r="5469" customFormat="false" ht="15" hidden="false" customHeight="false" outlineLevel="0" collapsed="false">
      <c r="A5469" s="24" t="s">
        <v>6292</v>
      </c>
      <c r="B5469" s="39" t="n">
        <v>46141</v>
      </c>
      <c r="C5469" s="24" t="s">
        <v>627</v>
      </c>
      <c r="D5469" s="24" t="s">
        <v>826</v>
      </c>
      <c r="E5469" s="24" t="s">
        <v>109</v>
      </c>
      <c r="F5469" s="38" t="n">
        <v>1670</v>
      </c>
      <c r="G5469" s="42" t="n">
        <f aca="false">DATE(YEAR(B5469),MONTH(B5469),1)</f>
        <v>46113</v>
      </c>
      <c r="H5469" s="24" t="str">
        <f aca="false">INDEX(Customers!$B$2:$B$601,MATCH(C5469,Customers!$A$2:$A$601,0))</f>
        <v>Central</v>
      </c>
      <c r="I5469" s="43" t="n">
        <f aca="false">ROUND(MIN(INDEX(Assumptions!$D$13:$D$18,MATCH(E5469,Assumptions!$A$13:$A$18,0)),MAX(INDEX(Assumptions!$C$13:$C$18,MATCH(E5469,Assumptions!$A$13:$A$18,0)),INDEX(Assumptions!$B$13:$B$18,MATCH(E5469,Assumptions!$A$13:$A$18,0))*F5469)),2)</f>
        <v>6.68</v>
      </c>
    </row>
    <row r="5470" customFormat="false" ht="15" hidden="false" customHeight="false" outlineLevel="0" collapsed="false">
      <c r="A5470" s="24" t="s">
        <v>6293</v>
      </c>
      <c r="B5470" s="39" t="n">
        <v>46141</v>
      </c>
      <c r="C5470" s="24" t="s">
        <v>629</v>
      </c>
      <c r="D5470" s="24" t="s">
        <v>152</v>
      </c>
      <c r="E5470" s="24" t="s">
        <v>107</v>
      </c>
      <c r="F5470" s="38" t="n">
        <v>5230</v>
      </c>
      <c r="G5470" s="42" t="n">
        <f aca="false">DATE(YEAR(B5470),MONTH(B5470),1)</f>
        <v>46113</v>
      </c>
      <c r="H5470" s="24" t="str">
        <f aca="false">INDEX(Customers!$B$2:$B$601,MATCH(C5470,Customers!$A$2:$A$601,0))</f>
        <v>Nairobi</v>
      </c>
      <c r="I5470" s="43" t="n">
        <f aca="false">ROUND(MIN(INDEX(Assumptions!$D$13:$D$18,MATCH(E5470,Assumptions!$A$13:$A$18,0)),MAX(INDEX(Assumptions!$C$13:$C$18,MATCH(E5470,Assumptions!$A$13:$A$18,0)),INDEX(Assumptions!$B$13:$B$18,MATCH(E5470,Assumptions!$A$13:$A$18,0))*F5470)),2)</f>
        <v>0</v>
      </c>
    </row>
    <row r="5471" customFormat="false" ht="15" hidden="false" customHeight="false" outlineLevel="0" collapsed="false">
      <c r="A5471" s="24" t="s">
        <v>6294</v>
      </c>
      <c r="B5471" s="39" t="n">
        <v>46141</v>
      </c>
      <c r="C5471" s="24" t="s">
        <v>649</v>
      </c>
      <c r="D5471" s="24" t="s">
        <v>206</v>
      </c>
      <c r="E5471" s="24" t="s">
        <v>105</v>
      </c>
      <c r="F5471" s="38" t="n">
        <v>15900</v>
      </c>
      <c r="G5471" s="42" t="n">
        <f aca="false">DATE(YEAR(B5471),MONTH(B5471),1)</f>
        <v>46113</v>
      </c>
      <c r="H5471" s="24" t="str">
        <f aca="false">INDEX(Customers!$B$2:$B$601,MATCH(C5471,Customers!$A$2:$A$601,0))</f>
        <v>Eastern</v>
      </c>
      <c r="I5471" s="43" t="n">
        <f aca="false">ROUND(MIN(INDEX(Assumptions!$D$13:$D$18,MATCH(E5471,Assumptions!$A$13:$A$18,0)),MAX(INDEX(Assumptions!$C$13:$C$18,MATCH(E5471,Assumptions!$A$13:$A$18,0)),INDEX(Assumptions!$B$13:$B$18,MATCH(E5471,Assumptions!$A$13:$A$18,0))*F5471)),2)</f>
        <v>200</v>
      </c>
    </row>
    <row r="5472" customFormat="false" ht="15" hidden="false" customHeight="false" outlineLevel="0" collapsed="false">
      <c r="A5472" s="24" t="s">
        <v>6295</v>
      </c>
      <c r="B5472" s="39" t="n">
        <v>46141</v>
      </c>
      <c r="C5472" s="24" t="s">
        <v>651</v>
      </c>
      <c r="D5472" s="24" t="s">
        <v>826</v>
      </c>
      <c r="E5472" s="24" t="s">
        <v>111</v>
      </c>
      <c r="F5472" s="38" t="n">
        <v>50</v>
      </c>
      <c r="G5472" s="42" t="n">
        <f aca="false">DATE(YEAR(B5472),MONTH(B5472),1)</f>
        <v>46113</v>
      </c>
      <c r="H5472" s="24" t="str">
        <f aca="false">INDEX(Customers!$B$2:$B$601,MATCH(C5472,Customers!$A$2:$A$601,0))</f>
        <v>Rift Valley</v>
      </c>
      <c r="I5472" s="43" t="n">
        <f aca="false">ROUND(MIN(INDEX(Assumptions!$D$13:$D$18,MATCH(E5472,Assumptions!$A$13:$A$18,0)),MAX(INDEX(Assumptions!$C$13:$C$18,MATCH(E5472,Assumptions!$A$13:$A$18,0)),INDEX(Assumptions!$B$13:$B$18,MATCH(E5472,Assumptions!$A$13:$A$18,0))*F5472)),2)</f>
        <v>2</v>
      </c>
    </row>
    <row r="5473" customFormat="false" ht="15" hidden="false" customHeight="false" outlineLevel="0" collapsed="false">
      <c r="A5473" s="24" t="s">
        <v>6296</v>
      </c>
      <c r="B5473" s="39" t="n">
        <v>46141</v>
      </c>
      <c r="C5473" s="24" t="s">
        <v>671</v>
      </c>
      <c r="D5473" s="24" t="s">
        <v>205</v>
      </c>
      <c r="E5473" s="24" t="s">
        <v>107</v>
      </c>
      <c r="F5473" s="38" t="n">
        <v>8830</v>
      </c>
      <c r="G5473" s="42" t="n">
        <f aca="false">DATE(YEAR(B5473),MONTH(B5473),1)</f>
        <v>46113</v>
      </c>
      <c r="H5473" s="24" t="str">
        <f aca="false">INDEX(Customers!$B$2:$B$601,MATCH(C5473,Customers!$A$2:$A$601,0))</f>
        <v>Eastern</v>
      </c>
      <c r="I5473" s="43" t="n">
        <f aca="false">ROUND(MIN(INDEX(Assumptions!$D$13:$D$18,MATCH(E5473,Assumptions!$A$13:$A$18,0)),MAX(INDEX(Assumptions!$C$13:$C$18,MATCH(E5473,Assumptions!$A$13:$A$18,0)),INDEX(Assumptions!$B$13:$B$18,MATCH(E5473,Assumptions!$A$13:$A$18,0))*F5473)),2)</f>
        <v>0</v>
      </c>
    </row>
    <row r="5474" customFormat="false" ht="15" hidden="false" customHeight="false" outlineLevel="0" collapsed="false">
      <c r="A5474" s="24" t="s">
        <v>6297</v>
      </c>
      <c r="B5474" s="39" t="n">
        <v>46141</v>
      </c>
      <c r="C5474" s="24" t="s">
        <v>688</v>
      </c>
      <c r="D5474" s="24" t="s">
        <v>826</v>
      </c>
      <c r="E5474" s="24" t="s">
        <v>111</v>
      </c>
      <c r="F5474" s="38" t="n">
        <v>200</v>
      </c>
      <c r="G5474" s="42" t="n">
        <f aca="false">DATE(YEAR(B5474),MONTH(B5474),1)</f>
        <v>46113</v>
      </c>
      <c r="H5474" s="24" t="str">
        <f aca="false">INDEX(Customers!$B$2:$B$601,MATCH(C5474,Customers!$A$2:$A$601,0))</f>
        <v>Coast</v>
      </c>
      <c r="I5474" s="43" t="n">
        <f aca="false">ROUND(MIN(INDEX(Assumptions!$D$13:$D$18,MATCH(E5474,Assumptions!$A$13:$A$18,0)),MAX(INDEX(Assumptions!$C$13:$C$18,MATCH(E5474,Assumptions!$A$13:$A$18,0)),INDEX(Assumptions!$B$13:$B$18,MATCH(E5474,Assumptions!$A$13:$A$18,0))*F5474)),2)</f>
        <v>8</v>
      </c>
    </row>
    <row r="5475" customFormat="false" ht="15" hidden="false" customHeight="false" outlineLevel="0" collapsed="false">
      <c r="A5475" s="24" t="s">
        <v>6298</v>
      </c>
      <c r="B5475" s="39" t="n">
        <v>46141</v>
      </c>
      <c r="C5475" s="24" t="s">
        <v>694</v>
      </c>
      <c r="D5475" s="24" t="s">
        <v>193</v>
      </c>
      <c r="E5475" s="24" t="s">
        <v>105</v>
      </c>
      <c r="F5475" s="38" t="n">
        <v>870</v>
      </c>
      <c r="G5475" s="42" t="n">
        <f aca="false">DATE(YEAR(B5475),MONTH(B5475),1)</f>
        <v>46113</v>
      </c>
      <c r="H5475" s="24" t="str">
        <f aca="false">INDEX(Customers!$B$2:$B$601,MATCH(C5475,Customers!$A$2:$A$601,0))</f>
        <v>Western</v>
      </c>
      <c r="I5475" s="43" t="n">
        <f aca="false">ROUND(MIN(INDEX(Assumptions!$D$13:$D$18,MATCH(E5475,Assumptions!$A$13:$A$18,0)),MAX(INDEX(Assumptions!$C$13:$C$18,MATCH(E5475,Assumptions!$A$13:$A$18,0)),INDEX(Assumptions!$B$13:$B$18,MATCH(E5475,Assumptions!$A$13:$A$18,0))*F5475)),2)</f>
        <v>13.05</v>
      </c>
    </row>
    <row r="5476" customFormat="false" ht="15" hidden="false" customHeight="false" outlineLevel="0" collapsed="false">
      <c r="A5476" s="24" t="s">
        <v>6299</v>
      </c>
      <c r="B5476" s="39" t="n">
        <v>46141</v>
      </c>
      <c r="C5476" s="24" t="s">
        <v>701</v>
      </c>
      <c r="D5476" s="24" t="s">
        <v>204</v>
      </c>
      <c r="E5476" s="24" t="s">
        <v>105</v>
      </c>
      <c r="F5476" s="38" t="n">
        <v>9960</v>
      </c>
      <c r="G5476" s="42" t="n">
        <f aca="false">DATE(YEAR(B5476),MONTH(B5476),1)</f>
        <v>46113</v>
      </c>
      <c r="H5476" s="24" t="str">
        <f aca="false">INDEX(Customers!$B$2:$B$601,MATCH(C5476,Customers!$A$2:$A$601,0))</f>
        <v>Nairobi</v>
      </c>
      <c r="I5476" s="43" t="n">
        <f aca="false">ROUND(MIN(INDEX(Assumptions!$D$13:$D$18,MATCH(E5476,Assumptions!$A$13:$A$18,0)),MAX(INDEX(Assumptions!$C$13:$C$18,MATCH(E5476,Assumptions!$A$13:$A$18,0)),INDEX(Assumptions!$B$13:$B$18,MATCH(E5476,Assumptions!$A$13:$A$18,0))*F5476)),2)</f>
        <v>149.4</v>
      </c>
    </row>
    <row r="5477" customFormat="false" ht="15" hidden="false" customHeight="false" outlineLevel="0" collapsed="false">
      <c r="A5477" s="24" t="s">
        <v>6300</v>
      </c>
      <c r="B5477" s="39" t="n">
        <v>46141</v>
      </c>
      <c r="C5477" s="24" t="s">
        <v>724</v>
      </c>
      <c r="D5477" s="24" t="s">
        <v>826</v>
      </c>
      <c r="E5477" s="24" t="s">
        <v>109</v>
      </c>
      <c r="F5477" s="38" t="n">
        <v>2850</v>
      </c>
      <c r="G5477" s="42" t="n">
        <f aca="false">DATE(YEAR(B5477),MONTH(B5477),1)</f>
        <v>46113</v>
      </c>
      <c r="H5477" s="24" t="str">
        <f aca="false">INDEX(Customers!$B$2:$B$601,MATCH(C5477,Customers!$A$2:$A$601,0))</f>
        <v>Central</v>
      </c>
      <c r="I5477" s="43" t="n">
        <f aca="false">ROUND(MIN(INDEX(Assumptions!$D$13:$D$18,MATCH(E5477,Assumptions!$A$13:$A$18,0)),MAX(INDEX(Assumptions!$C$13:$C$18,MATCH(E5477,Assumptions!$A$13:$A$18,0)),INDEX(Assumptions!$B$13:$B$18,MATCH(E5477,Assumptions!$A$13:$A$18,0))*F5477)),2)</f>
        <v>11.4</v>
      </c>
    </row>
    <row r="5478" customFormat="false" ht="15" hidden="false" customHeight="false" outlineLevel="0" collapsed="false">
      <c r="A5478" s="24" t="s">
        <v>6301</v>
      </c>
      <c r="B5478" s="39" t="n">
        <v>46141</v>
      </c>
      <c r="C5478" s="24" t="s">
        <v>731</v>
      </c>
      <c r="D5478" s="24" t="s">
        <v>826</v>
      </c>
      <c r="E5478" s="24" t="s">
        <v>103</v>
      </c>
      <c r="F5478" s="38" t="n">
        <v>4280</v>
      </c>
      <c r="G5478" s="42" t="n">
        <f aca="false">DATE(YEAR(B5478),MONTH(B5478),1)</f>
        <v>46113</v>
      </c>
      <c r="H5478" s="24" t="str">
        <f aca="false">INDEX(Customers!$B$2:$B$601,MATCH(C5478,Customers!$A$2:$A$601,0))</f>
        <v>Central</v>
      </c>
      <c r="I5478" s="43" t="n">
        <f aca="false">ROUND(MIN(INDEX(Assumptions!$D$13:$D$18,MATCH(E5478,Assumptions!$A$13:$A$18,0)),MAX(INDEX(Assumptions!$C$13:$C$18,MATCH(E5478,Assumptions!$A$13:$A$18,0)),INDEX(Assumptions!$B$13:$B$18,MATCH(E5478,Assumptions!$A$13:$A$18,0))*F5478)),2)</f>
        <v>42.8</v>
      </c>
    </row>
    <row r="5479" customFormat="false" ht="15" hidden="false" customHeight="false" outlineLevel="0" collapsed="false">
      <c r="A5479" s="24" t="s">
        <v>6302</v>
      </c>
      <c r="B5479" s="39" t="n">
        <v>46141</v>
      </c>
      <c r="C5479" s="24" t="s">
        <v>752</v>
      </c>
      <c r="D5479" s="24" t="s">
        <v>826</v>
      </c>
      <c r="E5479" s="24" t="s">
        <v>113</v>
      </c>
      <c r="F5479" s="38" t="n">
        <v>500</v>
      </c>
      <c r="G5479" s="42" t="n">
        <f aca="false">DATE(YEAR(B5479),MONTH(B5479),1)</f>
        <v>46113</v>
      </c>
      <c r="H5479" s="24" t="str">
        <f aca="false">INDEX(Customers!$B$2:$B$601,MATCH(C5479,Customers!$A$2:$A$601,0))</f>
        <v>Western</v>
      </c>
      <c r="I5479" s="43" t="n">
        <f aca="false">ROUND(MIN(INDEX(Assumptions!$D$13:$D$18,MATCH(E5479,Assumptions!$A$13:$A$18,0)),MAX(INDEX(Assumptions!$C$13:$C$18,MATCH(E5479,Assumptions!$A$13:$A$18,0)),INDEX(Assumptions!$B$13:$B$18,MATCH(E5479,Assumptions!$A$13:$A$18,0))*F5479)),2)</f>
        <v>25</v>
      </c>
    </row>
    <row r="5480" customFormat="false" ht="15" hidden="false" customHeight="false" outlineLevel="0" collapsed="false">
      <c r="A5480" s="24" t="s">
        <v>6303</v>
      </c>
      <c r="B5480" s="39" t="n">
        <v>46141</v>
      </c>
      <c r="C5480" s="24" t="s">
        <v>766</v>
      </c>
      <c r="D5480" s="24" t="s">
        <v>204</v>
      </c>
      <c r="E5480" s="24" t="s">
        <v>107</v>
      </c>
      <c r="F5480" s="38" t="n">
        <v>19120</v>
      </c>
      <c r="G5480" s="42" t="n">
        <f aca="false">DATE(YEAR(B5480),MONTH(B5480),1)</f>
        <v>46113</v>
      </c>
      <c r="H5480" s="24" t="str">
        <f aca="false">INDEX(Customers!$B$2:$B$601,MATCH(C5480,Customers!$A$2:$A$601,0))</f>
        <v>Rift Valley</v>
      </c>
      <c r="I5480" s="43" t="n">
        <f aca="false">ROUND(MIN(INDEX(Assumptions!$D$13:$D$18,MATCH(E5480,Assumptions!$A$13:$A$18,0)),MAX(INDEX(Assumptions!$C$13:$C$18,MATCH(E5480,Assumptions!$A$13:$A$18,0)),INDEX(Assumptions!$B$13:$B$18,MATCH(E5480,Assumptions!$A$13:$A$18,0))*F5480)),2)</f>
        <v>0</v>
      </c>
    </row>
    <row r="5481" customFormat="false" ht="15" hidden="false" customHeight="false" outlineLevel="0" collapsed="false">
      <c r="A5481" s="24" t="s">
        <v>6304</v>
      </c>
      <c r="B5481" s="39" t="n">
        <v>46141</v>
      </c>
      <c r="C5481" s="24" t="s">
        <v>770</v>
      </c>
      <c r="D5481" s="24" t="s">
        <v>199</v>
      </c>
      <c r="E5481" s="24" t="s">
        <v>107</v>
      </c>
      <c r="F5481" s="38" t="n">
        <v>1210</v>
      </c>
      <c r="G5481" s="42" t="n">
        <f aca="false">DATE(YEAR(B5481),MONTH(B5481),1)</f>
        <v>46113</v>
      </c>
      <c r="H5481" s="24" t="str">
        <f aca="false">INDEX(Customers!$B$2:$B$601,MATCH(C5481,Customers!$A$2:$A$601,0))</f>
        <v>Western</v>
      </c>
      <c r="I5481" s="43" t="n">
        <f aca="false">ROUND(MIN(INDEX(Assumptions!$D$13:$D$18,MATCH(E5481,Assumptions!$A$13:$A$18,0)),MAX(INDEX(Assumptions!$C$13:$C$18,MATCH(E5481,Assumptions!$A$13:$A$18,0)),INDEX(Assumptions!$B$13:$B$18,MATCH(E5481,Assumptions!$A$13:$A$18,0))*F5481)),2)</f>
        <v>0</v>
      </c>
    </row>
    <row r="5482" customFormat="false" ht="15" hidden="false" customHeight="false" outlineLevel="0" collapsed="false">
      <c r="A5482" s="24" t="s">
        <v>6305</v>
      </c>
      <c r="B5482" s="39" t="n">
        <v>46141</v>
      </c>
      <c r="C5482" s="24" t="s">
        <v>774</v>
      </c>
      <c r="D5482" s="24" t="s">
        <v>194</v>
      </c>
      <c r="E5482" s="24" t="s">
        <v>107</v>
      </c>
      <c r="F5482" s="38" t="n">
        <v>6050</v>
      </c>
      <c r="G5482" s="42" t="n">
        <f aca="false">DATE(YEAR(B5482),MONTH(B5482),1)</f>
        <v>46113</v>
      </c>
      <c r="H5482" s="24" t="str">
        <f aca="false">INDEX(Customers!$B$2:$B$601,MATCH(C5482,Customers!$A$2:$A$601,0))</f>
        <v>Western</v>
      </c>
      <c r="I5482" s="43" t="n">
        <f aca="false">ROUND(MIN(INDEX(Assumptions!$D$13:$D$18,MATCH(E5482,Assumptions!$A$13:$A$18,0)),MAX(INDEX(Assumptions!$C$13:$C$18,MATCH(E5482,Assumptions!$A$13:$A$18,0)),INDEX(Assumptions!$B$13:$B$18,MATCH(E5482,Assumptions!$A$13:$A$18,0))*F5482)),2)</f>
        <v>0</v>
      </c>
    </row>
    <row r="5483" customFormat="false" ht="15" hidden="false" customHeight="false" outlineLevel="0" collapsed="false">
      <c r="A5483" s="24" t="s">
        <v>6306</v>
      </c>
      <c r="B5483" s="39" t="n">
        <v>46141</v>
      </c>
      <c r="C5483" s="24" t="s">
        <v>781</v>
      </c>
      <c r="D5483" s="24" t="s">
        <v>826</v>
      </c>
      <c r="E5483" s="24" t="s">
        <v>111</v>
      </c>
      <c r="F5483" s="38" t="n">
        <v>500</v>
      </c>
      <c r="G5483" s="42" t="n">
        <f aca="false">DATE(YEAR(B5483),MONTH(B5483),1)</f>
        <v>46113</v>
      </c>
      <c r="H5483" s="24" t="str">
        <f aca="false">INDEX(Customers!$B$2:$B$601,MATCH(C5483,Customers!$A$2:$A$601,0))</f>
        <v>Eastern</v>
      </c>
      <c r="I5483" s="43" t="n">
        <f aca="false">ROUND(MIN(INDEX(Assumptions!$D$13:$D$18,MATCH(E5483,Assumptions!$A$13:$A$18,0)),MAX(INDEX(Assumptions!$C$13:$C$18,MATCH(E5483,Assumptions!$A$13:$A$18,0)),INDEX(Assumptions!$B$13:$B$18,MATCH(E5483,Assumptions!$A$13:$A$18,0))*F5483)),2)</f>
        <v>20</v>
      </c>
    </row>
    <row r="5484" customFormat="false" ht="15" hidden="false" customHeight="false" outlineLevel="0" collapsed="false">
      <c r="A5484" s="24" t="s">
        <v>6307</v>
      </c>
      <c r="B5484" s="39" t="n">
        <v>46141</v>
      </c>
      <c r="C5484" s="24" t="s">
        <v>801</v>
      </c>
      <c r="D5484" s="24" t="s">
        <v>826</v>
      </c>
      <c r="E5484" s="24" t="s">
        <v>103</v>
      </c>
      <c r="F5484" s="38" t="n">
        <v>1210</v>
      </c>
      <c r="G5484" s="42" t="n">
        <f aca="false">DATE(YEAR(B5484),MONTH(B5484),1)</f>
        <v>46113</v>
      </c>
      <c r="H5484" s="24" t="str">
        <f aca="false">INDEX(Customers!$B$2:$B$601,MATCH(C5484,Customers!$A$2:$A$601,0))</f>
        <v>Coast</v>
      </c>
      <c r="I5484" s="43" t="n">
        <f aca="false">ROUND(MIN(INDEX(Assumptions!$D$13:$D$18,MATCH(E5484,Assumptions!$A$13:$A$18,0)),MAX(INDEX(Assumptions!$C$13:$C$18,MATCH(E5484,Assumptions!$A$13:$A$18,0)),INDEX(Assumptions!$B$13:$B$18,MATCH(E5484,Assumptions!$A$13:$A$18,0))*F5484)),2)</f>
        <v>12.1</v>
      </c>
    </row>
    <row r="5485" customFormat="false" ht="15" hidden="false" customHeight="false" outlineLevel="0" collapsed="false">
      <c r="A5485" s="24" t="s">
        <v>6308</v>
      </c>
      <c r="B5485" s="39" t="n">
        <v>46141</v>
      </c>
      <c r="C5485" s="24" t="s">
        <v>803</v>
      </c>
      <c r="D5485" s="24" t="s">
        <v>826</v>
      </c>
      <c r="E5485" s="24" t="s">
        <v>113</v>
      </c>
      <c r="F5485" s="38" t="n">
        <v>50</v>
      </c>
      <c r="G5485" s="42" t="n">
        <f aca="false">DATE(YEAR(B5485),MONTH(B5485),1)</f>
        <v>46113</v>
      </c>
      <c r="H5485" s="24" t="str">
        <f aca="false">INDEX(Customers!$B$2:$B$601,MATCH(C5485,Customers!$A$2:$A$601,0))</f>
        <v>Nairobi</v>
      </c>
      <c r="I5485" s="43" t="n">
        <f aca="false">ROUND(MIN(INDEX(Assumptions!$D$13:$D$18,MATCH(E5485,Assumptions!$A$13:$A$18,0)),MAX(INDEX(Assumptions!$C$13:$C$18,MATCH(E5485,Assumptions!$A$13:$A$18,0)),INDEX(Assumptions!$B$13:$B$18,MATCH(E5485,Assumptions!$A$13:$A$18,0))*F5485)),2)</f>
        <v>2.5</v>
      </c>
    </row>
    <row r="5486" customFormat="false" ht="15" hidden="false" customHeight="false" outlineLevel="0" collapsed="false">
      <c r="A5486" s="24" t="s">
        <v>6309</v>
      </c>
      <c r="B5486" s="39" t="n">
        <v>46141</v>
      </c>
      <c r="C5486" s="24" t="s">
        <v>811</v>
      </c>
      <c r="D5486" s="24" t="s">
        <v>826</v>
      </c>
      <c r="E5486" s="24" t="s">
        <v>109</v>
      </c>
      <c r="F5486" s="38" t="n">
        <v>1620</v>
      </c>
      <c r="G5486" s="42" t="n">
        <f aca="false">DATE(YEAR(B5486),MONTH(B5486),1)</f>
        <v>46113</v>
      </c>
      <c r="H5486" s="24" t="str">
        <f aca="false">INDEX(Customers!$B$2:$B$601,MATCH(C5486,Customers!$A$2:$A$601,0))</f>
        <v>Rift Valley</v>
      </c>
      <c r="I5486" s="43" t="n">
        <f aca="false">ROUND(MIN(INDEX(Assumptions!$D$13:$D$18,MATCH(E5486,Assumptions!$A$13:$A$18,0)),MAX(INDEX(Assumptions!$C$13:$C$18,MATCH(E5486,Assumptions!$A$13:$A$18,0)),INDEX(Assumptions!$B$13:$B$18,MATCH(E5486,Assumptions!$A$13:$A$18,0))*F5486)),2)</f>
        <v>6.48</v>
      </c>
    </row>
    <row r="5487" customFormat="false" ht="15" hidden="false" customHeight="false" outlineLevel="0" collapsed="false">
      <c r="A5487" s="24" t="s">
        <v>6310</v>
      </c>
      <c r="B5487" s="39" t="n">
        <v>46142</v>
      </c>
      <c r="C5487" s="24" t="s">
        <v>232</v>
      </c>
      <c r="D5487" s="24" t="s">
        <v>826</v>
      </c>
      <c r="E5487" s="24" t="s">
        <v>109</v>
      </c>
      <c r="F5487" s="38" t="n">
        <v>14510</v>
      </c>
      <c r="G5487" s="42" t="n">
        <f aca="false">DATE(YEAR(B5487),MONTH(B5487),1)</f>
        <v>46113</v>
      </c>
      <c r="H5487" s="24" t="str">
        <f aca="false">INDEX(Customers!$B$2:$B$601,MATCH(C5487,Customers!$A$2:$A$601,0))</f>
        <v>Coast</v>
      </c>
      <c r="I5487" s="43" t="n">
        <f aca="false">ROUND(MIN(INDEX(Assumptions!$D$13:$D$18,MATCH(E5487,Assumptions!$A$13:$A$18,0)),MAX(INDEX(Assumptions!$C$13:$C$18,MATCH(E5487,Assumptions!$A$13:$A$18,0)),INDEX(Assumptions!$B$13:$B$18,MATCH(E5487,Assumptions!$A$13:$A$18,0))*F5487)),2)</f>
        <v>40</v>
      </c>
    </row>
    <row r="5488" customFormat="false" ht="15" hidden="false" customHeight="false" outlineLevel="0" collapsed="false">
      <c r="A5488" s="24" t="s">
        <v>6311</v>
      </c>
      <c r="B5488" s="39" t="n">
        <v>46142</v>
      </c>
      <c r="C5488" s="24" t="s">
        <v>246</v>
      </c>
      <c r="D5488" s="24" t="s">
        <v>165</v>
      </c>
      <c r="E5488" s="24" t="s">
        <v>105</v>
      </c>
      <c r="F5488" s="38" t="n">
        <v>5640</v>
      </c>
      <c r="G5488" s="42" t="n">
        <f aca="false">DATE(YEAR(B5488),MONTH(B5488),1)</f>
        <v>46113</v>
      </c>
      <c r="H5488" s="24" t="str">
        <f aca="false">INDEX(Customers!$B$2:$B$601,MATCH(C5488,Customers!$A$2:$A$601,0))</f>
        <v>Central</v>
      </c>
      <c r="I5488" s="43" t="n">
        <f aca="false">ROUND(MIN(INDEX(Assumptions!$D$13:$D$18,MATCH(E5488,Assumptions!$A$13:$A$18,0)),MAX(INDEX(Assumptions!$C$13:$C$18,MATCH(E5488,Assumptions!$A$13:$A$18,0)),INDEX(Assumptions!$B$13:$B$18,MATCH(E5488,Assumptions!$A$13:$A$18,0))*F5488)),2)</f>
        <v>84.6</v>
      </c>
    </row>
    <row r="5489" customFormat="false" ht="15" hidden="false" customHeight="false" outlineLevel="0" collapsed="false">
      <c r="A5489" s="24" t="s">
        <v>6312</v>
      </c>
      <c r="B5489" s="39" t="n">
        <v>46142</v>
      </c>
      <c r="C5489" s="24" t="s">
        <v>247</v>
      </c>
      <c r="D5489" s="24" t="s">
        <v>826</v>
      </c>
      <c r="E5489" s="24" t="s">
        <v>103</v>
      </c>
      <c r="F5489" s="38" t="n">
        <v>410</v>
      </c>
      <c r="G5489" s="42" t="n">
        <f aca="false">DATE(YEAR(B5489),MONTH(B5489),1)</f>
        <v>46113</v>
      </c>
      <c r="H5489" s="24" t="str">
        <f aca="false">INDEX(Customers!$B$2:$B$601,MATCH(C5489,Customers!$A$2:$A$601,0))</f>
        <v>Nairobi</v>
      </c>
      <c r="I5489" s="43" t="n">
        <f aca="false">ROUND(MIN(INDEX(Assumptions!$D$13:$D$18,MATCH(E5489,Assumptions!$A$13:$A$18,0)),MAX(INDEX(Assumptions!$C$13:$C$18,MATCH(E5489,Assumptions!$A$13:$A$18,0)),INDEX(Assumptions!$B$13:$B$18,MATCH(E5489,Assumptions!$A$13:$A$18,0))*F5489)),2)</f>
        <v>5</v>
      </c>
    </row>
    <row r="5490" customFormat="false" ht="15" hidden="false" customHeight="false" outlineLevel="0" collapsed="false">
      <c r="A5490" s="24" t="s">
        <v>6313</v>
      </c>
      <c r="B5490" s="39" t="n">
        <v>46142</v>
      </c>
      <c r="C5490" s="24" t="s">
        <v>253</v>
      </c>
      <c r="D5490" s="24" t="s">
        <v>826</v>
      </c>
      <c r="E5490" s="24" t="s">
        <v>111</v>
      </c>
      <c r="F5490" s="38" t="n">
        <v>200</v>
      </c>
      <c r="G5490" s="42" t="n">
        <f aca="false">DATE(YEAR(B5490),MONTH(B5490),1)</f>
        <v>46113</v>
      </c>
      <c r="H5490" s="24" t="str">
        <f aca="false">INDEX(Customers!$B$2:$B$601,MATCH(C5490,Customers!$A$2:$A$601,0))</f>
        <v>Western</v>
      </c>
      <c r="I5490" s="43" t="n">
        <f aca="false">ROUND(MIN(INDEX(Assumptions!$D$13:$D$18,MATCH(E5490,Assumptions!$A$13:$A$18,0)),MAX(INDEX(Assumptions!$C$13:$C$18,MATCH(E5490,Assumptions!$A$13:$A$18,0)),INDEX(Assumptions!$B$13:$B$18,MATCH(E5490,Assumptions!$A$13:$A$18,0))*F5490)),2)</f>
        <v>8</v>
      </c>
    </row>
    <row r="5491" customFormat="false" ht="15" hidden="false" customHeight="false" outlineLevel="0" collapsed="false">
      <c r="A5491" s="24" t="s">
        <v>6314</v>
      </c>
      <c r="B5491" s="39" t="n">
        <v>46142</v>
      </c>
      <c r="C5491" s="24" t="s">
        <v>271</v>
      </c>
      <c r="D5491" s="24" t="s">
        <v>826</v>
      </c>
      <c r="E5491" s="24" t="s">
        <v>103</v>
      </c>
      <c r="F5491" s="38" t="n">
        <v>2250</v>
      </c>
      <c r="G5491" s="42" t="n">
        <f aca="false">DATE(YEAR(B5491),MONTH(B5491),1)</f>
        <v>46113</v>
      </c>
      <c r="H5491" s="24" t="str">
        <f aca="false">INDEX(Customers!$B$2:$B$601,MATCH(C5491,Customers!$A$2:$A$601,0))</f>
        <v>Coast</v>
      </c>
      <c r="I5491" s="43" t="n">
        <f aca="false">ROUND(MIN(INDEX(Assumptions!$D$13:$D$18,MATCH(E5491,Assumptions!$A$13:$A$18,0)),MAX(INDEX(Assumptions!$C$13:$C$18,MATCH(E5491,Assumptions!$A$13:$A$18,0)),INDEX(Assumptions!$B$13:$B$18,MATCH(E5491,Assumptions!$A$13:$A$18,0))*F5491)),2)</f>
        <v>22.5</v>
      </c>
    </row>
    <row r="5492" customFormat="false" ht="15" hidden="false" customHeight="false" outlineLevel="0" collapsed="false">
      <c r="A5492" s="24" t="s">
        <v>6315</v>
      </c>
      <c r="B5492" s="39" t="n">
        <v>46142</v>
      </c>
      <c r="C5492" s="24" t="s">
        <v>271</v>
      </c>
      <c r="D5492" s="24" t="s">
        <v>826</v>
      </c>
      <c r="E5492" s="24" t="s">
        <v>103</v>
      </c>
      <c r="F5492" s="38" t="n">
        <v>4280</v>
      </c>
      <c r="G5492" s="42" t="n">
        <f aca="false">DATE(YEAR(B5492),MONTH(B5492),1)</f>
        <v>46113</v>
      </c>
      <c r="H5492" s="24" t="str">
        <f aca="false">INDEX(Customers!$B$2:$B$601,MATCH(C5492,Customers!$A$2:$A$601,0))</f>
        <v>Coast</v>
      </c>
      <c r="I5492" s="43" t="n">
        <f aca="false">ROUND(MIN(INDEX(Assumptions!$D$13:$D$18,MATCH(E5492,Assumptions!$A$13:$A$18,0)),MAX(INDEX(Assumptions!$C$13:$C$18,MATCH(E5492,Assumptions!$A$13:$A$18,0)),INDEX(Assumptions!$B$13:$B$18,MATCH(E5492,Assumptions!$A$13:$A$18,0))*F5492)),2)</f>
        <v>42.8</v>
      </c>
    </row>
    <row r="5493" customFormat="false" ht="15" hidden="false" customHeight="false" outlineLevel="0" collapsed="false">
      <c r="A5493" s="24" t="s">
        <v>6316</v>
      </c>
      <c r="B5493" s="39" t="n">
        <v>46142</v>
      </c>
      <c r="C5493" s="24" t="s">
        <v>275</v>
      </c>
      <c r="D5493" s="24" t="s">
        <v>826</v>
      </c>
      <c r="E5493" s="24" t="s">
        <v>111</v>
      </c>
      <c r="F5493" s="38" t="n">
        <v>20</v>
      </c>
      <c r="G5493" s="42" t="n">
        <f aca="false">DATE(YEAR(B5493),MONTH(B5493),1)</f>
        <v>46113</v>
      </c>
      <c r="H5493" s="24" t="str">
        <f aca="false">INDEX(Customers!$B$2:$B$601,MATCH(C5493,Customers!$A$2:$A$601,0))</f>
        <v>Rift Valley</v>
      </c>
      <c r="I5493" s="43" t="n">
        <f aca="false">ROUND(MIN(INDEX(Assumptions!$D$13:$D$18,MATCH(E5493,Assumptions!$A$13:$A$18,0)),MAX(INDEX(Assumptions!$C$13:$C$18,MATCH(E5493,Assumptions!$A$13:$A$18,0)),INDEX(Assumptions!$B$13:$B$18,MATCH(E5493,Assumptions!$A$13:$A$18,0))*F5493)),2)</f>
        <v>0.8</v>
      </c>
    </row>
    <row r="5494" customFormat="false" ht="15" hidden="false" customHeight="false" outlineLevel="0" collapsed="false">
      <c r="A5494" s="24" t="s">
        <v>6317</v>
      </c>
      <c r="B5494" s="39" t="n">
        <v>46142</v>
      </c>
      <c r="C5494" s="24" t="s">
        <v>306</v>
      </c>
      <c r="D5494" s="24" t="s">
        <v>826</v>
      </c>
      <c r="E5494" s="24" t="s">
        <v>111</v>
      </c>
      <c r="F5494" s="38" t="n">
        <v>50</v>
      </c>
      <c r="G5494" s="42" t="n">
        <f aca="false">DATE(YEAR(B5494),MONTH(B5494),1)</f>
        <v>46113</v>
      </c>
      <c r="H5494" s="24" t="str">
        <f aca="false">INDEX(Customers!$B$2:$B$601,MATCH(C5494,Customers!$A$2:$A$601,0))</f>
        <v>Rift Valley</v>
      </c>
      <c r="I5494" s="43" t="n">
        <f aca="false">ROUND(MIN(INDEX(Assumptions!$D$13:$D$18,MATCH(E5494,Assumptions!$A$13:$A$18,0)),MAX(INDEX(Assumptions!$C$13:$C$18,MATCH(E5494,Assumptions!$A$13:$A$18,0)),INDEX(Assumptions!$B$13:$B$18,MATCH(E5494,Assumptions!$A$13:$A$18,0))*F5494)),2)</f>
        <v>2</v>
      </c>
    </row>
    <row r="5495" customFormat="false" ht="15" hidden="false" customHeight="false" outlineLevel="0" collapsed="false">
      <c r="A5495" s="24" t="s">
        <v>6318</v>
      </c>
      <c r="B5495" s="39" t="n">
        <v>46142</v>
      </c>
      <c r="C5495" s="24" t="s">
        <v>317</v>
      </c>
      <c r="D5495" s="24" t="s">
        <v>174</v>
      </c>
      <c r="E5495" s="24" t="s">
        <v>107</v>
      </c>
      <c r="F5495" s="38" t="n">
        <v>1440</v>
      </c>
      <c r="G5495" s="42" t="n">
        <f aca="false">DATE(YEAR(B5495),MONTH(B5495),1)</f>
        <v>46113</v>
      </c>
      <c r="H5495" s="24" t="str">
        <f aca="false">INDEX(Customers!$B$2:$B$601,MATCH(C5495,Customers!$A$2:$A$601,0))</f>
        <v>Rift Valley</v>
      </c>
      <c r="I5495" s="43" t="n">
        <f aca="false">ROUND(MIN(INDEX(Assumptions!$D$13:$D$18,MATCH(E5495,Assumptions!$A$13:$A$18,0)),MAX(INDEX(Assumptions!$C$13:$C$18,MATCH(E5495,Assumptions!$A$13:$A$18,0)),INDEX(Assumptions!$B$13:$B$18,MATCH(E5495,Assumptions!$A$13:$A$18,0))*F5495)),2)</f>
        <v>0</v>
      </c>
    </row>
    <row r="5496" customFormat="false" ht="15" hidden="false" customHeight="false" outlineLevel="0" collapsed="false">
      <c r="A5496" s="24" t="s">
        <v>6319</v>
      </c>
      <c r="B5496" s="39" t="n">
        <v>46142</v>
      </c>
      <c r="C5496" s="24" t="s">
        <v>328</v>
      </c>
      <c r="D5496" s="24" t="s">
        <v>826</v>
      </c>
      <c r="E5496" s="24" t="s">
        <v>103</v>
      </c>
      <c r="F5496" s="38" t="n">
        <v>460</v>
      </c>
      <c r="G5496" s="42" t="n">
        <f aca="false">DATE(YEAR(B5496),MONTH(B5496),1)</f>
        <v>46113</v>
      </c>
      <c r="H5496" s="24" t="str">
        <f aca="false">INDEX(Customers!$B$2:$B$601,MATCH(C5496,Customers!$A$2:$A$601,0))</f>
        <v>Western</v>
      </c>
      <c r="I5496" s="43" t="n">
        <f aca="false">ROUND(MIN(INDEX(Assumptions!$D$13:$D$18,MATCH(E5496,Assumptions!$A$13:$A$18,0)),MAX(INDEX(Assumptions!$C$13:$C$18,MATCH(E5496,Assumptions!$A$13:$A$18,0)),INDEX(Assumptions!$B$13:$B$18,MATCH(E5496,Assumptions!$A$13:$A$18,0))*F5496)),2)</f>
        <v>5</v>
      </c>
    </row>
    <row r="5497" customFormat="false" ht="15" hidden="false" customHeight="false" outlineLevel="0" collapsed="false">
      <c r="A5497" s="24" t="s">
        <v>6320</v>
      </c>
      <c r="B5497" s="39" t="n">
        <v>46142</v>
      </c>
      <c r="C5497" s="24" t="s">
        <v>344</v>
      </c>
      <c r="D5497" s="24" t="s">
        <v>826</v>
      </c>
      <c r="E5497" s="24" t="s">
        <v>109</v>
      </c>
      <c r="F5497" s="38" t="n">
        <v>9020</v>
      </c>
      <c r="G5497" s="42" t="n">
        <f aca="false">DATE(YEAR(B5497),MONTH(B5497),1)</f>
        <v>46113</v>
      </c>
      <c r="H5497" s="24" t="str">
        <f aca="false">INDEX(Customers!$B$2:$B$601,MATCH(C5497,Customers!$A$2:$A$601,0))</f>
        <v>Central</v>
      </c>
      <c r="I5497" s="43" t="n">
        <f aca="false">ROUND(MIN(INDEX(Assumptions!$D$13:$D$18,MATCH(E5497,Assumptions!$A$13:$A$18,0)),MAX(INDEX(Assumptions!$C$13:$C$18,MATCH(E5497,Assumptions!$A$13:$A$18,0)),INDEX(Assumptions!$B$13:$B$18,MATCH(E5497,Assumptions!$A$13:$A$18,0))*F5497)),2)</f>
        <v>36.08</v>
      </c>
    </row>
    <row r="5498" customFormat="false" ht="15" hidden="false" customHeight="false" outlineLevel="0" collapsed="false">
      <c r="A5498" s="24" t="s">
        <v>6321</v>
      </c>
      <c r="B5498" s="39" t="n">
        <v>46142</v>
      </c>
      <c r="C5498" s="24" t="s">
        <v>359</v>
      </c>
      <c r="D5498" s="24" t="s">
        <v>826</v>
      </c>
      <c r="E5498" s="24" t="s">
        <v>109</v>
      </c>
      <c r="F5498" s="38" t="n">
        <v>5410</v>
      </c>
      <c r="G5498" s="42" t="n">
        <f aca="false">DATE(YEAR(B5498),MONTH(B5498),1)</f>
        <v>46113</v>
      </c>
      <c r="H5498" s="24" t="str">
        <f aca="false">INDEX(Customers!$B$2:$B$601,MATCH(C5498,Customers!$A$2:$A$601,0))</f>
        <v>Central</v>
      </c>
      <c r="I5498" s="43" t="n">
        <f aca="false">ROUND(MIN(INDEX(Assumptions!$D$13:$D$18,MATCH(E5498,Assumptions!$A$13:$A$18,0)),MAX(INDEX(Assumptions!$C$13:$C$18,MATCH(E5498,Assumptions!$A$13:$A$18,0)),INDEX(Assumptions!$B$13:$B$18,MATCH(E5498,Assumptions!$A$13:$A$18,0))*F5498)),2)</f>
        <v>21.64</v>
      </c>
    </row>
    <row r="5499" customFormat="false" ht="15" hidden="false" customHeight="false" outlineLevel="0" collapsed="false">
      <c r="A5499" s="24" t="s">
        <v>6322</v>
      </c>
      <c r="B5499" s="39" t="n">
        <v>46142</v>
      </c>
      <c r="C5499" s="24" t="s">
        <v>361</v>
      </c>
      <c r="D5499" s="24" t="s">
        <v>826</v>
      </c>
      <c r="E5499" s="24" t="s">
        <v>113</v>
      </c>
      <c r="F5499" s="38" t="n">
        <v>250</v>
      </c>
      <c r="G5499" s="42" t="n">
        <f aca="false">DATE(YEAR(B5499),MONTH(B5499),1)</f>
        <v>46113</v>
      </c>
      <c r="H5499" s="24" t="str">
        <f aca="false">INDEX(Customers!$B$2:$B$601,MATCH(C5499,Customers!$A$2:$A$601,0))</f>
        <v>Rift Valley</v>
      </c>
      <c r="I5499" s="43" t="n">
        <f aca="false">ROUND(MIN(INDEX(Assumptions!$D$13:$D$18,MATCH(E5499,Assumptions!$A$13:$A$18,0)),MAX(INDEX(Assumptions!$C$13:$C$18,MATCH(E5499,Assumptions!$A$13:$A$18,0)),INDEX(Assumptions!$B$13:$B$18,MATCH(E5499,Assumptions!$A$13:$A$18,0))*F5499)),2)</f>
        <v>12.5</v>
      </c>
    </row>
    <row r="5500" customFormat="false" ht="15" hidden="false" customHeight="false" outlineLevel="0" collapsed="false">
      <c r="A5500" s="24" t="s">
        <v>6323</v>
      </c>
      <c r="B5500" s="39" t="n">
        <v>46142</v>
      </c>
      <c r="C5500" s="24" t="s">
        <v>372</v>
      </c>
      <c r="D5500" s="24" t="s">
        <v>826</v>
      </c>
      <c r="E5500" s="24" t="s">
        <v>111</v>
      </c>
      <c r="F5500" s="38" t="n">
        <v>20</v>
      </c>
      <c r="G5500" s="42" t="n">
        <f aca="false">DATE(YEAR(B5500),MONTH(B5500),1)</f>
        <v>46113</v>
      </c>
      <c r="H5500" s="24" t="str">
        <f aca="false">INDEX(Customers!$B$2:$B$601,MATCH(C5500,Customers!$A$2:$A$601,0))</f>
        <v>Central</v>
      </c>
      <c r="I5500" s="43" t="n">
        <f aca="false">ROUND(MIN(INDEX(Assumptions!$D$13:$D$18,MATCH(E5500,Assumptions!$A$13:$A$18,0)),MAX(INDEX(Assumptions!$C$13:$C$18,MATCH(E5500,Assumptions!$A$13:$A$18,0)),INDEX(Assumptions!$B$13:$B$18,MATCH(E5500,Assumptions!$A$13:$A$18,0))*F5500)),2)</f>
        <v>0.8</v>
      </c>
    </row>
    <row r="5501" customFormat="false" ht="15" hidden="false" customHeight="false" outlineLevel="0" collapsed="false">
      <c r="A5501" s="24" t="s">
        <v>6324</v>
      </c>
      <c r="B5501" s="39" t="n">
        <v>46142</v>
      </c>
      <c r="C5501" s="24" t="s">
        <v>374</v>
      </c>
      <c r="D5501" s="24" t="s">
        <v>826</v>
      </c>
      <c r="E5501" s="24" t="s">
        <v>109</v>
      </c>
      <c r="F5501" s="38" t="n">
        <v>2720</v>
      </c>
      <c r="G5501" s="42" t="n">
        <f aca="false">DATE(YEAR(B5501),MONTH(B5501),1)</f>
        <v>46113</v>
      </c>
      <c r="H5501" s="24" t="str">
        <f aca="false">INDEX(Customers!$B$2:$B$601,MATCH(C5501,Customers!$A$2:$A$601,0))</f>
        <v>Nairobi</v>
      </c>
      <c r="I5501" s="43" t="n">
        <f aca="false">ROUND(MIN(INDEX(Assumptions!$D$13:$D$18,MATCH(E5501,Assumptions!$A$13:$A$18,0)),MAX(INDEX(Assumptions!$C$13:$C$18,MATCH(E5501,Assumptions!$A$13:$A$18,0)),INDEX(Assumptions!$B$13:$B$18,MATCH(E5501,Assumptions!$A$13:$A$18,0))*F5501)),2)</f>
        <v>10.88</v>
      </c>
    </row>
    <row r="5502" customFormat="false" ht="15" hidden="false" customHeight="false" outlineLevel="0" collapsed="false">
      <c r="A5502" s="24" t="s">
        <v>6325</v>
      </c>
      <c r="B5502" s="39" t="n">
        <v>46142</v>
      </c>
      <c r="C5502" s="24" t="s">
        <v>385</v>
      </c>
      <c r="D5502" s="24" t="s">
        <v>826</v>
      </c>
      <c r="E5502" s="24" t="s">
        <v>103</v>
      </c>
      <c r="F5502" s="38" t="n">
        <v>4490</v>
      </c>
      <c r="G5502" s="42" t="n">
        <f aca="false">DATE(YEAR(B5502),MONTH(B5502),1)</f>
        <v>46113</v>
      </c>
      <c r="H5502" s="24" t="str">
        <f aca="false">INDEX(Customers!$B$2:$B$601,MATCH(C5502,Customers!$A$2:$A$601,0))</f>
        <v>Central</v>
      </c>
      <c r="I5502" s="43" t="n">
        <f aca="false">ROUND(MIN(INDEX(Assumptions!$D$13:$D$18,MATCH(E5502,Assumptions!$A$13:$A$18,0)),MAX(INDEX(Assumptions!$C$13:$C$18,MATCH(E5502,Assumptions!$A$13:$A$18,0)),INDEX(Assumptions!$B$13:$B$18,MATCH(E5502,Assumptions!$A$13:$A$18,0))*F5502)),2)</f>
        <v>44.9</v>
      </c>
    </row>
    <row r="5503" customFormat="false" ht="15" hidden="false" customHeight="false" outlineLevel="0" collapsed="false">
      <c r="A5503" s="24" t="s">
        <v>6326</v>
      </c>
      <c r="B5503" s="39" t="n">
        <v>46142</v>
      </c>
      <c r="C5503" s="24" t="s">
        <v>387</v>
      </c>
      <c r="D5503" s="24" t="s">
        <v>204</v>
      </c>
      <c r="E5503" s="24" t="s">
        <v>105</v>
      </c>
      <c r="F5503" s="38" t="n">
        <v>4940</v>
      </c>
      <c r="G5503" s="42" t="n">
        <f aca="false">DATE(YEAR(B5503),MONTH(B5503),1)</f>
        <v>46113</v>
      </c>
      <c r="H5503" s="24" t="str">
        <f aca="false">INDEX(Customers!$B$2:$B$601,MATCH(C5503,Customers!$A$2:$A$601,0))</f>
        <v>Eastern</v>
      </c>
      <c r="I5503" s="43" t="n">
        <f aca="false">ROUND(MIN(INDEX(Assumptions!$D$13:$D$18,MATCH(E5503,Assumptions!$A$13:$A$18,0)),MAX(INDEX(Assumptions!$C$13:$C$18,MATCH(E5503,Assumptions!$A$13:$A$18,0)),INDEX(Assumptions!$B$13:$B$18,MATCH(E5503,Assumptions!$A$13:$A$18,0))*F5503)),2)</f>
        <v>74.1</v>
      </c>
    </row>
    <row r="5504" customFormat="false" ht="15" hidden="false" customHeight="false" outlineLevel="0" collapsed="false">
      <c r="A5504" s="24" t="s">
        <v>6327</v>
      </c>
      <c r="B5504" s="39" t="n">
        <v>46142</v>
      </c>
      <c r="C5504" s="24" t="s">
        <v>408</v>
      </c>
      <c r="D5504" s="24" t="s">
        <v>826</v>
      </c>
      <c r="E5504" s="24" t="s">
        <v>109</v>
      </c>
      <c r="F5504" s="38" t="n">
        <v>19780</v>
      </c>
      <c r="G5504" s="42" t="n">
        <f aca="false">DATE(YEAR(B5504),MONTH(B5504),1)</f>
        <v>46113</v>
      </c>
      <c r="H5504" s="24" t="str">
        <f aca="false">INDEX(Customers!$B$2:$B$601,MATCH(C5504,Customers!$A$2:$A$601,0))</f>
        <v>Nairobi</v>
      </c>
      <c r="I5504" s="43" t="n">
        <f aca="false">ROUND(MIN(INDEX(Assumptions!$D$13:$D$18,MATCH(E5504,Assumptions!$A$13:$A$18,0)),MAX(INDEX(Assumptions!$C$13:$C$18,MATCH(E5504,Assumptions!$A$13:$A$18,0)),INDEX(Assumptions!$B$13:$B$18,MATCH(E5504,Assumptions!$A$13:$A$18,0))*F5504)),2)</f>
        <v>40</v>
      </c>
    </row>
    <row r="5505" customFormat="false" ht="15" hidden="false" customHeight="false" outlineLevel="0" collapsed="false">
      <c r="A5505" s="24" t="s">
        <v>6328</v>
      </c>
      <c r="B5505" s="39" t="n">
        <v>46142</v>
      </c>
      <c r="C5505" s="24" t="s">
        <v>421</v>
      </c>
      <c r="D5505" s="24" t="s">
        <v>826</v>
      </c>
      <c r="E5505" s="24" t="s">
        <v>109</v>
      </c>
      <c r="F5505" s="38" t="n">
        <v>1160</v>
      </c>
      <c r="G5505" s="42" t="n">
        <f aca="false">DATE(YEAR(B5505),MONTH(B5505),1)</f>
        <v>46113</v>
      </c>
      <c r="H5505" s="24" t="str">
        <f aca="false">INDEX(Customers!$B$2:$B$601,MATCH(C5505,Customers!$A$2:$A$601,0))</f>
        <v>Western</v>
      </c>
      <c r="I5505" s="43" t="n">
        <f aca="false">ROUND(MIN(INDEX(Assumptions!$D$13:$D$18,MATCH(E5505,Assumptions!$A$13:$A$18,0)),MAX(INDEX(Assumptions!$C$13:$C$18,MATCH(E5505,Assumptions!$A$13:$A$18,0)),INDEX(Assumptions!$B$13:$B$18,MATCH(E5505,Assumptions!$A$13:$A$18,0))*F5505)),2)</f>
        <v>4.64</v>
      </c>
    </row>
    <row r="5506" customFormat="false" ht="15" hidden="false" customHeight="false" outlineLevel="0" collapsed="false">
      <c r="A5506" s="24" t="s">
        <v>6329</v>
      </c>
      <c r="B5506" s="39" t="n">
        <v>46142</v>
      </c>
      <c r="C5506" s="24" t="s">
        <v>423</v>
      </c>
      <c r="D5506" s="24" t="s">
        <v>826</v>
      </c>
      <c r="E5506" s="24" t="s">
        <v>109</v>
      </c>
      <c r="F5506" s="38" t="n">
        <v>13040</v>
      </c>
      <c r="G5506" s="42" t="n">
        <f aca="false">DATE(YEAR(B5506),MONTH(B5506),1)</f>
        <v>46113</v>
      </c>
      <c r="H5506" s="24" t="str">
        <f aca="false">INDEX(Customers!$B$2:$B$601,MATCH(C5506,Customers!$A$2:$A$601,0))</f>
        <v>Nairobi</v>
      </c>
      <c r="I5506" s="43" t="n">
        <f aca="false">ROUND(MIN(INDEX(Assumptions!$D$13:$D$18,MATCH(E5506,Assumptions!$A$13:$A$18,0)),MAX(INDEX(Assumptions!$C$13:$C$18,MATCH(E5506,Assumptions!$A$13:$A$18,0)),INDEX(Assumptions!$B$13:$B$18,MATCH(E5506,Assumptions!$A$13:$A$18,0))*F5506)),2)</f>
        <v>40</v>
      </c>
    </row>
    <row r="5507" customFormat="false" ht="15" hidden="false" customHeight="false" outlineLevel="0" collapsed="false">
      <c r="A5507" s="24" t="s">
        <v>6330</v>
      </c>
      <c r="B5507" s="39" t="n">
        <v>46142</v>
      </c>
      <c r="C5507" s="24" t="s">
        <v>482</v>
      </c>
      <c r="D5507" s="24" t="s">
        <v>176</v>
      </c>
      <c r="E5507" s="24" t="s">
        <v>107</v>
      </c>
      <c r="F5507" s="38" t="n">
        <v>3570</v>
      </c>
      <c r="G5507" s="42" t="n">
        <f aca="false">DATE(YEAR(B5507),MONTH(B5507),1)</f>
        <v>46113</v>
      </c>
      <c r="H5507" s="24" t="str">
        <f aca="false">INDEX(Customers!$B$2:$B$601,MATCH(C5507,Customers!$A$2:$A$601,0))</f>
        <v>Rift Valley</v>
      </c>
      <c r="I5507" s="43" t="n">
        <f aca="false">ROUND(MIN(INDEX(Assumptions!$D$13:$D$18,MATCH(E5507,Assumptions!$A$13:$A$18,0)),MAX(INDEX(Assumptions!$C$13:$C$18,MATCH(E5507,Assumptions!$A$13:$A$18,0)),INDEX(Assumptions!$B$13:$B$18,MATCH(E5507,Assumptions!$A$13:$A$18,0))*F5507)),2)</f>
        <v>0</v>
      </c>
    </row>
    <row r="5508" customFormat="false" ht="15" hidden="false" customHeight="false" outlineLevel="0" collapsed="false">
      <c r="A5508" s="24" t="s">
        <v>6331</v>
      </c>
      <c r="B5508" s="39" t="n">
        <v>46142</v>
      </c>
      <c r="C5508" s="24" t="s">
        <v>496</v>
      </c>
      <c r="D5508" s="24" t="s">
        <v>826</v>
      </c>
      <c r="E5508" s="24" t="s">
        <v>103</v>
      </c>
      <c r="F5508" s="38" t="n">
        <v>250</v>
      </c>
      <c r="G5508" s="42" t="n">
        <f aca="false">DATE(YEAR(B5508),MONTH(B5508),1)</f>
        <v>46113</v>
      </c>
      <c r="H5508" s="24" t="str">
        <f aca="false">INDEX(Customers!$B$2:$B$601,MATCH(C5508,Customers!$A$2:$A$601,0))</f>
        <v>Rift Valley</v>
      </c>
      <c r="I5508" s="43" t="n">
        <f aca="false">ROUND(MIN(INDEX(Assumptions!$D$13:$D$18,MATCH(E5508,Assumptions!$A$13:$A$18,0)),MAX(INDEX(Assumptions!$C$13:$C$18,MATCH(E5508,Assumptions!$A$13:$A$18,0)),INDEX(Assumptions!$B$13:$B$18,MATCH(E5508,Assumptions!$A$13:$A$18,0))*F5508)),2)</f>
        <v>5</v>
      </c>
    </row>
    <row r="5509" customFormat="false" ht="15" hidden="false" customHeight="false" outlineLevel="0" collapsed="false">
      <c r="A5509" s="24" t="s">
        <v>6332</v>
      </c>
      <c r="B5509" s="39" t="n">
        <v>46142</v>
      </c>
      <c r="C5509" s="24" t="s">
        <v>503</v>
      </c>
      <c r="D5509" s="24" t="s">
        <v>152</v>
      </c>
      <c r="E5509" s="24" t="s">
        <v>107</v>
      </c>
      <c r="F5509" s="38" t="n">
        <v>3820</v>
      </c>
      <c r="G5509" s="42" t="n">
        <f aca="false">DATE(YEAR(B5509),MONTH(B5509),1)</f>
        <v>46113</v>
      </c>
      <c r="H5509" s="24" t="str">
        <f aca="false">INDEX(Customers!$B$2:$B$601,MATCH(C5509,Customers!$A$2:$A$601,0))</f>
        <v>Nairobi</v>
      </c>
      <c r="I5509" s="43" t="n">
        <f aca="false">ROUND(MIN(INDEX(Assumptions!$D$13:$D$18,MATCH(E5509,Assumptions!$A$13:$A$18,0)),MAX(INDEX(Assumptions!$C$13:$C$18,MATCH(E5509,Assumptions!$A$13:$A$18,0)),INDEX(Assumptions!$B$13:$B$18,MATCH(E5509,Assumptions!$A$13:$A$18,0))*F5509)),2)</f>
        <v>0</v>
      </c>
    </row>
    <row r="5510" customFormat="false" ht="15" hidden="false" customHeight="false" outlineLevel="0" collapsed="false">
      <c r="A5510" s="24" t="s">
        <v>6333</v>
      </c>
      <c r="B5510" s="39" t="n">
        <v>46142</v>
      </c>
      <c r="C5510" s="24" t="s">
        <v>504</v>
      </c>
      <c r="D5510" s="24" t="s">
        <v>186</v>
      </c>
      <c r="E5510" s="24" t="s">
        <v>105</v>
      </c>
      <c r="F5510" s="38" t="n">
        <v>4350</v>
      </c>
      <c r="G5510" s="42" t="n">
        <f aca="false">DATE(YEAR(B5510),MONTH(B5510),1)</f>
        <v>46113</v>
      </c>
      <c r="H5510" s="24" t="str">
        <f aca="false">INDEX(Customers!$B$2:$B$601,MATCH(C5510,Customers!$A$2:$A$601,0))</f>
        <v>Coast</v>
      </c>
      <c r="I5510" s="43" t="n">
        <f aca="false">ROUND(MIN(INDEX(Assumptions!$D$13:$D$18,MATCH(E5510,Assumptions!$A$13:$A$18,0)),MAX(INDEX(Assumptions!$C$13:$C$18,MATCH(E5510,Assumptions!$A$13:$A$18,0)),INDEX(Assumptions!$B$13:$B$18,MATCH(E5510,Assumptions!$A$13:$A$18,0))*F5510)),2)</f>
        <v>65.25</v>
      </c>
    </row>
    <row r="5511" customFormat="false" ht="15" hidden="false" customHeight="false" outlineLevel="0" collapsed="false">
      <c r="A5511" s="24" t="s">
        <v>6334</v>
      </c>
      <c r="B5511" s="39" t="n">
        <v>46142</v>
      </c>
      <c r="C5511" s="24" t="s">
        <v>508</v>
      </c>
      <c r="D5511" s="24" t="s">
        <v>203</v>
      </c>
      <c r="E5511" s="24" t="s">
        <v>105</v>
      </c>
      <c r="F5511" s="38" t="n">
        <v>1500</v>
      </c>
      <c r="G5511" s="42" t="n">
        <f aca="false">DATE(YEAR(B5511),MONTH(B5511),1)</f>
        <v>46113</v>
      </c>
      <c r="H5511" s="24" t="str">
        <f aca="false">INDEX(Customers!$B$2:$B$601,MATCH(C5511,Customers!$A$2:$A$601,0))</f>
        <v>Eastern</v>
      </c>
      <c r="I5511" s="43" t="n">
        <f aca="false">ROUND(MIN(INDEX(Assumptions!$D$13:$D$18,MATCH(E5511,Assumptions!$A$13:$A$18,0)),MAX(INDEX(Assumptions!$C$13:$C$18,MATCH(E5511,Assumptions!$A$13:$A$18,0)),INDEX(Assumptions!$B$13:$B$18,MATCH(E5511,Assumptions!$A$13:$A$18,0))*F5511)),2)</f>
        <v>22.5</v>
      </c>
    </row>
    <row r="5512" customFormat="false" ht="15" hidden="false" customHeight="false" outlineLevel="0" collapsed="false">
      <c r="A5512" s="24" t="s">
        <v>6335</v>
      </c>
      <c r="B5512" s="39" t="n">
        <v>46142</v>
      </c>
      <c r="C5512" s="24" t="s">
        <v>512</v>
      </c>
      <c r="D5512" s="24" t="s">
        <v>826</v>
      </c>
      <c r="E5512" s="24" t="s">
        <v>103</v>
      </c>
      <c r="F5512" s="38" t="n">
        <v>960</v>
      </c>
      <c r="G5512" s="42" t="n">
        <f aca="false">DATE(YEAR(B5512),MONTH(B5512),1)</f>
        <v>46113</v>
      </c>
      <c r="H5512" s="24" t="str">
        <f aca="false">INDEX(Customers!$B$2:$B$601,MATCH(C5512,Customers!$A$2:$A$601,0))</f>
        <v>Central</v>
      </c>
      <c r="I5512" s="43" t="n">
        <f aca="false">ROUND(MIN(INDEX(Assumptions!$D$13:$D$18,MATCH(E5512,Assumptions!$A$13:$A$18,0)),MAX(INDEX(Assumptions!$C$13:$C$18,MATCH(E5512,Assumptions!$A$13:$A$18,0)),INDEX(Assumptions!$B$13:$B$18,MATCH(E5512,Assumptions!$A$13:$A$18,0))*F5512)),2)</f>
        <v>9.6</v>
      </c>
    </row>
    <row r="5513" customFormat="false" ht="15" hidden="false" customHeight="false" outlineLevel="0" collapsed="false">
      <c r="A5513" s="24" t="s">
        <v>6336</v>
      </c>
      <c r="B5513" s="39" t="n">
        <v>46142</v>
      </c>
      <c r="C5513" s="24" t="s">
        <v>515</v>
      </c>
      <c r="D5513" s="24" t="s">
        <v>826</v>
      </c>
      <c r="E5513" s="24" t="s">
        <v>113</v>
      </c>
      <c r="F5513" s="38" t="n">
        <v>50</v>
      </c>
      <c r="G5513" s="42" t="n">
        <f aca="false">DATE(YEAR(B5513),MONTH(B5513),1)</f>
        <v>46113</v>
      </c>
      <c r="H5513" s="24" t="str">
        <f aca="false">INDEX(Customers!$B$2:$B$601,MATCH(C5513,Customers!$A$2:$A$601,0))</f>
        <v>Western</v>
      </c>
      <c r="I5513" s="43" t="n">
        <f aca="false">ROUND(MIN(INDEX(Assumptions!$D$13:$D$18,MATCH(E5513,Assumptions!$A$13:$A$18,0)),MAX(INDEX(Assumptions!$C$13:$C$18,MATCH(E5513,Assumptions!$A$13:$A$18,0)),INDEX(Assumptions!$B$13:$B$18,MATCH(E5513,Assumptions!$A$13:$A$18,0))*F5513)),2)</f>
        <v>2.5</v>
      </c>
    </row>
    <row r="5514" customFormat="false" ht="15" hidden="false" customHeight="false" outlineLevel="0" collapsed="false">
      <c r="A5514" s="24" t="s">
        <v>6337</v>
      </c>
      <c r="B5514" s="39" t="n">
        <v>46142</v>
      </c>
      <c r="C5514" s="24" t="s">
        <v>521</v>
      </c>
      <c r="D5514" s="24" t="s">
        <v>826</v>
      </c>
      <c r="E5514" s="24" t="s">
        <v>103</v>
      </c>
      <c r="F5514" s="38" t="n">
        <v>890</v>
      </c>
      <c r="G5514" s="42" t="n">
        <f aca="false">DATE(YEAR(B5514),MONTH(B5514),1)</f>
        <v>46113</v>
      </c>
      <c r="H5514" s="24" t="str">
        <f aca="false">INDEX(Customers!$B$2:$B$601,MATCH(C5514,Customers!$A$2:$A$601,0))</f>
        <v>Western</v>
      </c>
      <c r="I5514" s="43" t="n">
        <f aca="false">ROUND(MIN(INDEX(Assumptions!$D$13:$D$18,MATCH(E5514,Assumptions!$A$13:$A$18,0)),MAX(INDEX(Assumptions!$C$13:$C$18,MATCH(E5514,Assumptions!$A$13:$A$18,0)),INDEX(Assumptions!$B$13:$B$18,MATCH(E5514,Assumptions!$A$13:$A$18,0))*F5514)),2)</f>
        <v>8.9</v>
      </c>
    </row>
    <row r="5515" customFormat="false" ht="15" hidden="false" customHeight="false" outlineLevel="0" collapsed="false">
      <c r="A5515" s="24" t="s">
        <v>6338</v>
      </c>
      <c r="B5515" s="39" t="n">
        <v>46142</v>
      </c>
      <c r="C5515" s="24" t="s">
        <v>522</v>
      </c>
      <c r="D5515" s="24" t="s">
        <v>826</v>
      </c>
      <c r="E5515" s="24" t="s">
        <v>103</v>
      </c>
      <c r="F5515" s="38" t="n">
        <v>5110</v>
      </c>
      <c r="G5515" s="42" t="n">
        <f aca="false">DATE(YEAR(B5515),MONTH(B5515),1)</f>
        <v>46113</v>
      </c>
      <c r="H5515" s="24" t="str">
        <f aca="false">INDEX(Customers!$B$2:$B$601,MATCH(C5515,Customers!$A$2:$A$601,0))</f>
        <v>Central</v>
      </c>
      <c r="I5515" s="43" t="n">
        <f aca="false">ROUND(MIN(INDEX(Assumptions!$D$13:$D$18,MATCH(E5515,Assumptions!$A$13:$A$18,0)),MAX(INDEX(Assumptions!$C$13:$C$18,MATCH(E5515,Assumptions!$A$13:$A$18,0)),INDEX(Assumptions!$B$13:$B$18,MATCH(E5515,Assumptions!$A$13:$A$18,0))*F5515)),2)</f>
        <v>51.1</v>
      </c>
    </row>
    <row r="5516" customFormat="false" ht="15" hidden="false" customHeight="false" outlineLevel="0" collapsed="false">
      <c r="A5516" s="24" t="s">
        <v>6339</v>
      </c>
      <c r="B5516" s="39" t="n">
        <v>46142</v>
      </c>
      <c r="C5516" s="24" t="s">
        <v>528</v>
      </c>
      <c r="D5516" s="24" t="s">
        <v>163</v>
      </c>
      <c r="E5516" s="24" t="s">
        <v>107</v>
      </c>
      <c r="F5516" s="38" t="n">
        <v>11660</v>
      </c>
      <c r="G5516" s="42" t="n">
        <f aca="false">DATE(YEAR(B5516),MONTH(B5516),1)</f>
        <v>46113</v>
      </c>
      <c r="H5516" s="24" t="str">
        <f aca="false">INDEX(Customers!$B$2:$B$601,MATCH(C5516,Customers!$A$2:$A$601,0))</f>
        <v>Central</v>
      </c>
      <c r="I5516" s="43" t="n">
        <f aca="false">ROUND(MIN(INDEX(Assumptions!$D$13:$D$18,MATCH(E5516,Assumptions!$A$13:$A$18,0)),MAX(INDEX(Assumptions!$C$13:$C$18,MATCH(E5516,Assumptions!$A$13:$A$18,0)),INDEX(Assumptions!$B$13:$B$18,MATCH(E5516,Assumptions!$A$13:$A$18,0))*F5516)),2)</f>
        <v>0</v>
      </c>
    </row>
    <row r="5517" customFormat="false" ht="15" hidden="false" customHeight="false" outlineLevel="0" collapsed="false">
      <c r="A5517" s="24" t="s">
        <v>6340</v>
      </c>
      <c r="B5517" s="39" t="n">
        <v>46142</v>
      </c>
      <c r="C5517" s="24" t="s">
        <v>543</v>
      </c>
      <c r="D5517" s="24" t="s">
        <v>164</v>
      </c>
      <c r="E5517" s="24" t="s">
        <v>107</v>
      </c>
      <c r="F5517" s="38" t="n">
        <v>2860</v>
      </c>
      <c r="G5517" s="42" t="n">
        <f aca="false">DATE(YEAR(B5517),MONTH(B5517),1)</f>
        <v>46113</v>
      </c>
      <c r="H5517" s="24" t="str">
        <f aca="false">INDEX(Customers!$B$2:$B$601,MATCH(C5517,Customers!$A$2:$A$601,0))</f>
        <v>Central</v>
      </c>
      <c r="I5517" s="43" t="n">
        <f aca="false">ROUND(MIN(INDEX(Assumptions!$D$13:$D$18,MATCH(E5517,Assumptions!$A$13:$A$18,0)),MAX(INDEX(Assumptions!$C$13:$C$18,MATCH(E5517,Assumptions!$A$13:$A$18,0)),INDEX(Assumptions!$B$13:$B$18,MATCH(E5517,Assumptions!$A$13:$A$18,0))*F5517)),2)</f>
        <v>0</v>
      </c>
    </row>
    <row r="5518" customFormat="false" ht="15" hidden="false" customHeight="false" outlineLevel="0" collapsed="false">
      <c r="A5518" s="24" t="s">
        <v>6341</v>
      </c>
      <c r="B5518" s="39" t="n">
        <v>46142</v>
      </c>
      <c r="C5518" s="24" t="s">
        <v>559</v>
      </c>
      <c r="D5518" s="24" t="s">
        <v>826</v>
      </c>
      <c r="E5518" s="24" t="s">
        <v>103</v>
      </c>
      <c r="F5518" s="38" t="n">
        <v>160</v>
      </c>
      <c r="G5518" s="42" t="n">
        <f aca="false">DATE(YEAR(B5518),MONTH(B5518),1)</f>
        <v>46113</v>
      </c>
      <c r="H5518" s="24" t="str">
        <f aca="false">INDEX(Customers!$B$2:$B$601,MATCH(C5518,Customers!$A$2:$A$601,0))</f>
        <v>Eastern</v>
      </c>
      <c r="I5518" s="43" t="n">
        <f aca="false">ROUND(MIN(INDEX(Assumptions!$D$13:$D$18,MATCH(E5518,Assumptions!$A$13:$A$18,0)),MAX(INDEX(Assumptions!$C$13:$C$18,MATCH(E5518,Assumptions!$A$13:$A$18,0)),INDEX(Assumptions!$B$13:$B$18,MATCH(E5518,Assumptions!$A$13:$A$18,0))*F5518)),2)</f>
        <v>5</v>
      </c>
    </row>
    <row r="5519" customFormat="false" ht="15" hidden="false" customHeight="false" outlineLevel="0" collapsed="false">
      <c r="A5519" s="24" t="s">
        <v>6342</v>
      </c>
      <c r="B5519" s="39" t="n">
        <v>46142</v>
      </c>
      <c r="C5519" s="24" t="s">
        <v>571</v>
      </c>
      <c r="D5519" s="24" t="s">
        <v>826</v>
      </c>
      <c r="E5519" s="24" t="s">
        <v>103</v>
      </c>
      <c r="F5519" s="38" t="n">
        <v>1080</v>
      </c>
      <c r="G5519" s="42" t="n">
        <f aca="false">DATE(YEAR(B5519),MONTH(B5519),1)</f>
        <v>46113</v>
      </c>
      <c r="H5519" s="24" t="str">
        <f aca="false">INDEX(Customers!$B$2:$B$601,MATCH(C5519,Customers!$A$2:$A$601,0))</f>
        <v>Nairobi</v>
      </c>
      <c r="I5519" s="43" t="n">
        <f aca="false">ROUND(MIN(INDEX(Assumptions!$D$13:$D$18,MATCH(E5519,Assumptions!$A$13:$A$18,0)),MAX(INDEX(Assumptions!$C$13:$C$18,MATCH(E5519,Assumptions!$A$13:$A$18,0)),INDEX(Assumptions!$B$13:$B$18,MATCH(E5519,Assumptions!$A$13:$A$18,0))*F5519)),2)</f>
        <v>10.8</v>
      </c>
    </row>
    <row r="5520" customFormat="false" ht="15" hidden="false" customHeight="false" outlineLevel="0" collapsed="false">
      <c r="A5520" s="24" t="s">
        <v>6343</v>
      </c>
      <c r="B5520" s="39" t="n">
        <v>46142</v>
      </c>
      <c r="C5520" s="24" t="s">
        <v>573</v>
      </c>
      <c r="D5520" s="24" t="s">
        <v>826</v>
      </c>
      <c r="E5520" s="24" t="s">
        <v>111</v>
      </c>
      <c r="F5520" s="38" t="n">
        <v>200</v>
      </c>
      <c r="G5520" s="42" t="n">
        <f aca="false">DATE(YEAR(B5520),MONTH(B5520),1)</f>
        <v>46113</v>
      </c>
      <c r="H5520" s="24" t="str">
        <f aca="false">INDEX(Customers!$B$2:$B$601,MATCH(C5520,Customers!$A$2:$A$601,0))</f>
        <v>Nairobi</v>
      </c>
      <c r="I5520" s="43" t="n">
        <f aca="false">ROUND(MIN(INDEX(Assumptions!$D$13:$D$18,MATCH(E5520,Assumptions!$A$13:$A$18,0)),MAX(INDEX(Assumptions!$C$13:$C$18,MATCH(E5520,Assumptions!$A$13:$A$18,0)),INDEX(Assumptions!$B$13:$B$18,MATCH(E5520,Assumptions!$A$13:$A$18,0))*F5520)),2)</f>
        <v>8</v>
      </c>
    </row>
    <row r="5521" customFormat="false" ht="15" hidden="false" customHeight="false" outlineLevel="0" collapsed="false">
      <c r="A5521" s="24" t="s">
        <v>6344</v>
      </c>
      <c r="B5521" s="39" t="n">
        <v>46142</v>
      </c>
      <c r="C5521" s="24" t="s">
        <v>576</v>
      </c>
      <c r="D5521" s="24" t="s">
        <v>826</v>
      </c>
      <c r="E5521" s="24" t="s">
        <v>111</v>
      </c>
      <c r="F5521" s="38" t="n">
        <v>100</v>
      </c>
      <c r="G5521" s="42" t="n">
        <f aca="false">DATE(YEAR(B5521),MONTH(B5521),1)</f>
        <v>46113</v>
      </c>
      <c r="H5521" s="24" t="str">
        <f aca="false">INDEX(Customers!$B$2:$B$601,MATCH(C5521,Customers!$A$2:$A$601,0))</f>
        <v>Coast</v>
      </c>
      <c r="I5521" s="43" t="n">
        <f aca="false">ROUND(MIN(INDEX(Assumptions!$D$13:$D$18,MATCH(E5521,Assumptions!$A$13:$A$18,0)),MAX(INDEX(Assumptions!$C$13:$C$18,MATCH(E5521,Assumptions!$A$13:$A$18,0)),INDEX(Assumptions!$B$13:$B$18,MATCH(E5521,Assumptions!$A$13:$A$18,0))*F5521)),2)</f>
        <v>4</v>
      </c>
    </row>
    <row r="5522" customFormat="false" ht="15" hidden="false" customHeight="false" outlineLevel="0" collapsed="false">
      <c r="A5522" s="24" t="s">
        <v>6345</v>
      </c>
      <c r="B5522" s="39" t="n">
        <v>46142</v>
      </c>
      <c r="C5522" s="24" t="s">
        <v>635</v>
      </c>
      <c r="D5522" s="24" t="s">
        <v>165</v>
      </c>
      <c r="E5522" s="24" t="s">
        <v>105</v>
      </c>
      <c r="F5522" s="38" t="n">
        <v>2800</v>
      </c>
      <c r="G5522" s="42" t="n">
        <f aca="false">DATE(YEAR(B5522),MONTH(B5522),1)</f>
        <v>46113</v>
      </c>
      <c r="H5522" s="24" t="str">
        <f aca="false">INDEX(Customers!$B$2:$B$601,MATCH(C5522,Customers!$A$2:$A$601,0))</f>
        <v>Central</v>
      </c>
      <c r="I5522" s="43" t="n">
        <f aca="false">ROUND(MIN(INDEX(Assumptions!$D$13:$D$18,MATCH(E5522,Assumptions!$A$13:$A$18,0)),MAX(INDEX(Assumptions!$C$13:$C$18,MATCH(E5522,Assumptions!$A$13:$A$18,0)),INDEX(Assumptions!$B$13:$B$18,MATCH(E5522,Assumptions!$A$13:$A$18,0))*F5522)),2)</f>
        <v>42</v>
      </c>
    </row>
    <row r="5523" customFormat="false" ht="15" hidden="false" customHeight="false" outlineLevel="0" collapsed="false">
      <c r="A5523" s="24" t="s">
        <v>6346</v>
      </c>
      <c r="B5523" s="39" t="n">
        <v>46142</v>
      </c>
      <c r="C5523" s="24" t="s">
        <v>657</v>
      </c>
      <c r="D5523" s="24" t="s">
        <v>826</v>
      </c>
      <c r="E5523" s="24" t="s">
        <v>111</v>
      </c>
      <c r="F5523" s="38" t="n">
        <v>50</v>
      </c>
      <c r="G5523" s="42" t="n">
        <f aca="false">DATE(YEAR(B5523),MONTH(B5523),1)</f>
        <v>46113</v>
      </c>
      <c r="H5523" s="24" t="str">
        <f aca="false">INDEX(Customers!$B$2:$B$601,MATCH(C5523,Customers!$A$2:$A$601,0))</f>
        <v>Western</v>
      </c>
      <c r="I5523" s="43" t="n">
        <f aca="false">ROUND(MIN(INDEX(Assumptions!$D$13:$D$18,MATCH(E5523,Assumptions!$A$13:$A$18,0)),MAX(INDEX(Assumptions!$C$13:$C$18,MATCH(E5523,Assumptions!$A$13:$A$18,0)),INDEX(Assumptions!$B$13:$B$18,MATCH(E5523,Assumptions!$A$13:$A$18,0))*F5523)),2)</f>
        <v>2</v>
      </c>
    </row>
    <row r="5524" customFormat="false" ht="15" hidden="false" customHeight="false" outlineLevel="0" collapsed="false">
      <c r="A5524" s="24" t="s">
        <v>6347</v>
      </c>
      <c r="B5524" s="39" t="n">
        <v>46142</v>
      </c>
      <c r="C5524" s="24" t="s">
        <v>659</v>
      </c>
      <c r="D5524" s="24" t="s">
        <v>168</v>
      </c>
      <c r="E5524" s="24" t="s">
        <v>105</v>
      </c>
      <c r="F5524" s="38" t="n">
        <v>1800</v>
      </c>
      <c r="G5524" s="42" t="n">
        <f aca="false">DATE(YEAR(B5524),MONTH(B5524),1)</f>
        <v>46113</v>
      </c>
      <c r="H5524" s="24" t="str">
        <f aca="false">INDEX(Customers!$B$2:$B$601,MATCH(C5524,Customers!$A$2:$A$601,0))</f>
        <v>Central</v>
      </c>
      <c r="I5524" s="43" t="n">
        <f aca="false">ROUND(MIN(INDEX(Assumptions!$D$13:$D$18,MATCH(E5524,Assumptions!$A$13:$A$18,0)),MAX(INDEX(Assumptions!$C$13:$C$18,MATCH(E5524,Assumptions!$A$13:$A$18,0)),INDEX(Assumptions!$B$13:$B$18,MATCH(E5524,Assumptions!$A$13:$A$18,0))*F5524)),2)</f>
        <v>27</v>
      </c>
    </row>
    <row r="5525" customFormat="false" ht="15" hidden="false" customHeight="false" outlineLevel="0" collapsed="false">
      <c r="A5525" s="24" t="s">
        <v>6348</v>
      </c>
      <c r="B5525" s="39" t="n">
        <v>46142</v>
      </c>
      <c r="C5525" s="24" t="s">
        <v>680</v>
      </c>
      <c r="D5525" s="24" t="s">
        <v>156</v>
      </c>
      <c r="E5525" s="24" t="s">
        <v>105</v>
      </c>
      <c r="F5525" s="38" t="n">
        <v>5180</v>
      </c>
      <c r="G5525" s="42" t="n">
        <f aca="false">DATE(YEAR(B5525),MONTH(B5525),1)</f>
        <v>46113</v>
      </c>
      <c r="H5525" s="24" t="str">
        <f aca="false">INDEX(Customers!$B$2:$B$601,MATCH(C5525,Customers!$A$2:$A$601,0))</f>
        <v>Nairobi</v>
      </c>
      <c r="I5525" s="43" t="n">
        <f aca="false">ROUND(MIN(INDEX(Assumptions!$D$13:$D$18,MATCH(E5525,Assumptions!$A$13:$A$18,0)),MAX(INDEX(Assumptions!$C$13:$C$18,MATCH(E5525,Assumptions!$A$13:$A$18,0)),INDEX(Assumptions!$B$13:$B$18,MATCH(E5525,Assumptions!$A$13:$A$18,0))*F5525)),2)</f>
        <v>77.7</v>
      </c>
    </row>
    <row r="5526" customFormat="false" ht="15" hidden="false" customHeight="false" outlineLevel="0" collapsed="false">
      <c r="A5526" s="24" t="s">
        <v>6349</v>
      </c>
      <c r="B5526" s="39" t="n">
        <v>46142</v>
      </c>
      <c r="C5526" s="24" t="s">
        <v>687</v>
      </c>
      <c r="D5526" s="24" t="s">
        <v>826</v>
      </c>
      <c r="E5526" s="24" t="s">
        <v>111</v>
      </c>
      <c r="F5526" s="38" t="n">
        <v>100</v>
      </c>
      <c r="G5526" s="42" t="n">
        <f aca="false">DATE(YEAR(B5526),MONTH(B5526),1)</f>
        <v>46113</v>
      </c>
      <c r="H5526" s="24" t="str">
        <f aca="false">INDEX(Customers!$B$2:$B$601,MATCH(C5526,Customers!$A$2:$A$601,0))</f>
        <v>Central</v>
      </c>
      <c r="I5526" s="43" t="n">
        <f aca="false">ROUND(MIN(INDEX(Assumptions!$D$13:$D$18,MATCH(E5526,Assumptions!$A$13:$A$18,0)),MAX(INDEX(Assumptions!$C$13:$C$18,MATCH(E5526,Assumptions!$A$13:$A$18,0)),INDEX(Assumptions!$B$13:$B$18,MATCH(E5526,Assumptions!$A$13:$A$18,0))*F5526)),2)</f>
        <v>4</v>
      </c>
    </row>
    <row r="5527" customFormat="false" ht="15" hidden="false" customHeight="false" outlineLevel="0" collapsed="false">
      <c r="A5527" s="24" t="s">
        <v>6350</v>
      </c>
      <c r="B5527" s="39" t="n">
        <v>46142</v>
      </c>
      <c r="C5527" s="24" t="s">
        <v>694</v>
      </c>
      <c r="D5527" s="24" t="s">
        <v>826</v>
      </c>
      <c r="E5527" s="24" t="s">
        <v>103</v>
      </c>
      <c r="F5527" s="38" t="n">
        <v>4950</v>
      </c>
      <c r="G5527" s="42" t="n">
        <f aca="false">DATE(YEAR(B5527),MONTH(B5527),1)</f>
        <v>46113</v>
      </c>
      <c r="H5527" s="24" t="str">
        <f aca="false">INDEX(Customers!$B$2:$B$601,MATCH(C5527,Customers!$A$2:$A$601,0))</f>
        <v>Western</v>
      </c>
      <c r="I5527" s="43" t="n">
        <f aca="false">ROUND(MIN(INDEX(Assumptions!$D$13:$D$18,MATCH(E5527,Assumptions!$A$13:$A$18,0)),MAX(INDEX(Assumptions!$C$13:$C$18,MATCH(E5527,Assumptions!$A$13:$A$18,0)),INDEX(Assumptions!$B$13:$B$18,MATCH(E5527,Assumptions!$A$13:$A$18,0))*F5527)),2)</f>
        <v>49.5</v>
      </c>
    </row>
    <row r="5528" customFormat="false" ht="15" hidden="false" customHeight="false" outlineLevel="0" collapsed="false">
      <c r="A5528" s="24" t="s">
        <v>6351</v>
      </c>
      <c r="B5528" s="39" t="n">
        <v>46142</v>
      </c>
      <c r="C5528" s="24" t="s">
        <v>696</v>
      </c>
      <c r="D5528" s="24" t="s">
        <v>826</v>
      </c>
      <c r="E5528" s="24" t="s">
        <v>111</v>
      </c>
      <c r="F5528" s="38" t="n">
        <v>100</v>
      </c>
      <c r="G5528" s="42" t="n">
        <f aca="false">DATE(YEAR(B5528),MONTH(B5528),1)</f>
        <v>46113</v>
      </c>
      <c r="H5528" s="24" t="str">
        <f aca="false">INDEX(Customers!$B$2:$B$601,MATCH(C5528,Customers!$A$2:$A$601,0))</f>
        <v>Western</v>
      </c>
      <c r="I5528" s="43" t="n">
        <f aca="false">ROUND(MIN(INDEX(Assumptions!$D$13:$D$18,MATCH(E5528,Assumptions!$A$13:$A$18,0)),MAX(INDEX(Assumptions!$C$13:$C$18,MATCH(E5528,Assumptions!$A$13:$A$18,0)),INDEX(Assumptions!$B$13:$B$18,MATCH(E5528,Assumptions!$A$13:$A$18,0))*F5528)),2)</f>
        <v>4</v>
      </c>
    </row>
    <row r="5529" customFormat="false" ht="15" hidden="false" customHeight="false" outlineLevel="0" collapsed="false">
      <c r="A5529" s="24" t="s">
        <v>6352</v>
      </c>
      <c r="B5529" s="39" t="n">
        <v>46142</v>
      </c>
      <c r="C5529" s="24" t="s">
        <v>704</v>
      </c>
      <c r="D5529" s="24" t="s">
        <v>175</v>
      </c>
      <c r="E5529" s="24" t="s">
        <v>105</v>
      </c>
      <c r="F5529" s="38" t="n">
        <v>990</v>
      </c>
      <c r="G5529" s="42" t="n">
        <f aca="false">DATE(YEAR(B5529),MONTH(B5529),1)</f>
        <v>46113</v>
      </c>
      <c r="H5529" s="24" t="str">
        <f aca="false">INDEX(Customers!$B$2:$B$601,MATCH(C5529,Customers!$A$2:$A$601,0))</f>
        <v>Rift Valley</v>
      </c>
      <c r="I5529" s="43" t="n">
        <f aca="false">ROUND(MIN(INDEX(Assumptions!$D$13:$D$18,MATCH(E5529,Assumptions!$A$13:$A$18,0)),MAX(INDEX(Assumptions!$C$13:$C$18,MATCH(E5529,Assumptions!$A$13:$A$18,0)),INDEX(Assumptions!$B$13:$B$18,MATCH(E5529,Assumptions!$A$13:$A$18,0))*F5529)),2)</f>
        <v>14.85</v>
      </c>
    </row>
    <row r="5530" customFormat="false" ht="15" hidden="false" customHeight="false" outlineLevel="0" collapsed="false">
      <c r="A5530" s="24" t="s">
        <v>6353</v>
      </c>
      <c r="B5530" s="39" t="n">
        <v>46142</v>
      </c>
      <c r="C5530" s="24" t="s">
        <v>718</v>
      </c>
      <c r="D5530" s="24" t="s">
        <v>826</v>
      </c>
      <c r="E5530" s="24" t="s">
        <v>103</v>
      </c>
      <c r="F5530" s="38" t="n">
        <v>4250</v>
      </c>
      <c r="G5530" s="42" t="n">
        <f aca="false">DATE(YEAR(B5530),MONTH(B5530),1)</f>
        <v>46113</v>
      </c>
      <c r="H5530" s="24" t="str">
        <f aca="false">INDEX(Customers!$B$2:$B$601,MATCH(C5530,Customers!$A$2:$A$601,0))</f>
        <v>Central</v>
      </c>
      <c r="I5530" s="43" t="n">
        <f aca="false">ROUND(MIN(INDEX(Assumptions!$D$13:$D$18,MATCH(E5530,Assumptions!$A$13:$A$18,0)),MAX(INDEX(Assumptions!$C$13:$C$18,MATCH(E5530,Assumptions!$A$13:$A$18,0)),INDEX(Assumptions!$B$13:$B$18,MATCH(E5530,Assumptions!$A$13:$A$18,0))*F5530)),2)</f>
        <v>42.5</v>
      </c>
    </row>
    <row r="5531" customFormat="false" ht="15" hidden="false" customHeight="false" outlineLevel="0" collapsed="false">
      <c r="A5531" s="24" t="s">
        <v>6354</v>
      </c>
      <c r="B5531" s="39" t="n">
        <v>46142</v>
      </c>
      <c r="C5531" s="24" t="s">
        <v>724</v>
      </c>
      <c r="D5531" s="24" t="s">
        <v>826</v>
      </c>
      <c r="E5531" s="24" t="s">
        <v>109</v>
      </c>
      <c r="F5531" s="38" t="n">
        <v>1060</v>
      </c>
      <c r="G5531" s="42" t="n">
        <f aca="false">DATE(YEAR(B5531),MONTH(B5531),1)</f>
        <v>46113</v>
      </c>
      <c r="H5531" s="24" t="str">
        <f aca="false">INDEX(Customers!$B$2:$B$601,MATCH(C5531,Customers!$A$2:$A$601,0))</f>
        <v>Central</v>
      </c>
      <c r="I5531" s="43" t="n">
        <f aca="false">ROUND(MIN(INDEX(Assumptions!$D$13:$D$18,MATCH(E5531,Assumptions!$A$13:$A$18,0)),MAX(INDEX(Assumptions!$C$13:$C$18,MATCH(E5531,Assumptions!$A$13:$A$18,0)),INDEX(Assumptions!$B$13:$B$18,MATCH(E5531,Assumptions!$A$13:$A$18,0))*F5531)),2)</f>
        <v>4.24</v>
      </c>
    </row>
    <row r="5532" customFormat="false" ht="15" hidden="false" customHeight="false" outlineLevel="0" collapsed="false">
      <c r="A5532" s="24" t="s">
        <v>6355</v>
      </c>
      <c r="B5532" s="39" t="n">
        <v>46142</v>
      </c>
      <c r="C5532" s="24" t="s">
        <v>726</v>
      </c>
      <c r="D5532" s="24" t="s">
        <v>826</v>
      </c>
      <c r="E5532" s="24" t="s">
        <v>111</v>
      </c>
      <c r="F5532" s="38" t="n">
        <v>100</v>
      </c>
      <c r="G5532" s="42" t="n">
        <f aca="false">DATE(YEAR(B5532),MONTH(B5532),1)</f>
        <v>46113</v>
      </c>
      <c r="H5532" s="24" t="str">
        <f aca="false">INDEX(Customers!$B$2:$B$601,MATCH(C5532,Customers!$A$2:$A$601,0))</f>
        <v>Nairobi</v>
      </c>
      <c r="I5532" s="43" t="n">
        <f aca="false">ROUND(MIN(INDEX(Assumptions!$D$13:$D$18,MATCH(E5532,Assumptions!$A$13:$A$18,0)),MAX(INDEX(Assumptions!$C$13:$C$18,MATCH(E5532,Assumptions!$A$13:$A$18,0)),INDEX(Assumptions!$B$13:$B$18,MATCH(E5532,Assumptions!$A$13:$A$18,0))*F5532)),2)</f>
        <v>4</v>
      </c>
    </row>
    <row r="5533" customFormat="false" ht="15" hidden="false" customHeight="false" outlineLevel="0" collapsed="false">
      <c r="A5533" s="24" t="s">
        <v>6356</v>
      </c>
      <c r="B5533" s="39" t="n">
        <v>46142</v>
      </c>
      <c r="C5533" s="24" t="s">
        <v>742</v>
      </c>
      <c r="D5533" s="24" t="s">
        <v>826</v>
      </c>
      <c r="E5533" s="24" t="s">
        <v>103</v>
      </c>
      <c r="F5533" s="38" t="n">
        <v>780</v>
      </c>
      <c r="G5533" s="42" t="n">
        <f aca="false">DATE(YEAR(B5533),MONTH(B5533),1)</f>
        <v>46113</v>
      </c>
      <c r="H5533" s="24" t="str">
        <f aca="false">INDEX(Customers!$B$2:$B$601,MATCH(C5533,Customers!$A$2:$A$601,0))</f>
        <v>Eastern</v>
      </c>
      <c r="I5533" s="43" t="n">
        <f aca="false">ROUND(MIN(INDEX(Assumptions!$D$13:$D$18,MATCH(E5533,Assumptions!$A$13:$A$18,0)),MAX(INDEX(Assumptions!$C$13:$C$18,MATCH(E5533,Assumptions!$A$13:$A$18,0)),INDEX(Assumptions!$B$13:$B$18,MATCH(E5533,Assumptions!$A$13:$A$18,0))*F5533)),2)</f>
        <v>7.8</v>
      </c>
    </row>
    <row r="5534" customFormat="false" ht="15" hidden="false" customHeight="false" outlineLevel="0" collapsed="false">
      <c r="A5534" s="24" t="s">
        <v>6357</v>
      </c>
      <c r="B5534" s="39" t="n">
        <v>46142</v>
      </c>
      <c r="C5534" s="24" t="s">
        <v>755</v>
      </c>
      <c r="D5534" s="24" t="s">
        <v>204</v>
      </c>
      <c r="E5534" s="24" t="s">
        <v>107</v>
      </c>
      <c r="F5534" s="38" t="n">
        <v>28780</v>
      </c>
      <c r="G5534" s="42" t="n">
        <f aca="false">DATE(YEAR(B5534),MONTH(B5534),1)</f>
        <v>46113</v>
      </c>
      <c r="H5534" s="24" t="str">
        <f aca="false">INDEX(Customers!$B$2:$B$601,MATCH(C5534,Customers!$A$2:$A$601,0))</f>
        <v>Western</v>
      </c>
      <c r="I5534" s="43" t="n">
        <f aca="false">ROUND(MIN(INDEX(Assumptions!$D$13:$D$18,MATCH(E5534,Assumptions!$A$13:$A$18,0)),MAX(INDEX(Assumptions!$C$13:$C$18,MATCH(E5534,Assumptions!$A$13:$A$18,0)),INDEX(Assumptions!$B$13:$B$18,MATCH(E5534,Assumptions!$A$13:$A$18,0))*F5534)),2)</f>
        <v>0</v>
      </c>
    </row>
    <row r="5535" customFormat="false" ht="15" hidden="false" customHeight="false" outlineLevel="0" collapsed="false">
      <c r="A5535" s="24" t="s">
        <v>6358</v>
      </c>
      <c r="B5535" s="39" t="n">
        <v>46142</v>
      </c>
      <c r="C5535" s="24" t="s">
        <v>761</v>
      </c>
      <c r="D5535" s="24" t="s">
        <v>178</v>
      </c>
      <c r="E5535" s="24" t="s">
        <v>105</v>
      </c>
      <c r="F5535" s="38" t="n">
        <v>8730</v>
      </c>
      <c r="G5535" s="42" t="n">
        <f aca="false">DATE(YEAR(B5535),MONTH(B5535),1)</f>
        <v>46113</v>
      </c>
      <c r="H5535" s="24" t="str">
        <f aca="false">INDEX(Customers!$B$2:$B$601,MATCH(C5535,Customers!$A$2:$A$601,0))</f>
        <v>Rift Valley</v>
      </c>
      <c r="I5535" s="43" t="n">
        <f aca="false">ROUND(MIN(INDEX(Assumptions!$D$13:$D$18,MATCH(E5535,Assumptions!$A$13:$A$18,0)),MAX(INDEX(Assumptions!$C$13:$C$18,MATCH(E5535,Assumptions!$A$13:$A$18,0)),INDEX(Assumptions!$B$13:$B$18,MATCH(E5535,Assumptions!$A$13:$A$18,0))*F5535)),2)</f>
        <v>130.95</v>
      </c>
    </row>
    <row r="5536" customFormat="false" ht="15" hidden="false" customHeight="false" outlineLevel="0" collapsed="false">
      <c r="A5536" s="24" t="s">
        <v>6359</v>
      </c>
      <c r="B5536" s="39" t="n">
        <v>46142</v>
      </c>
      <c r="C5536" s="24" t="s">
        <v>766</v>
      </c>
      <c r="D5536" s="24" t="s">
        <v>826</v>
      </c>
      <c r="E5536" s="24" t="s">
        <v>113</v>
      </c>
      <c r="F5536" s="38" t="n">
        <v>99</v>
      </c>
      <c r="G5536" s="42" t="n">
        <f aca="false">DATE(YEAR(B5536),MONTH(B5536),1)</f>
        <v>46113</v>
      </c>
      <c r="H5536" s="24" t="str">
        <f aca="false">INDEX(Customers!$B$2:$B$601,MATCH(C5536,Customers!$A$2:$A$601,0))</f>
        <v>Rift Valley</v>
      </c>
      <c r="I5536" s="43" t="n">
        <f aca="false">ROUND(MIN(INDEX(Assumptions!$D$13:$D$18,MATCH(E5536,Assumptions!$A$13:$A$18,0)),MAX(INDEX(Assumptions!$C$13:$C$18,MATCH(E5536,Assumptions!$A$13:$A$18,0)),INDEX(Assumptions!$B$13:$B$18,MATCH(E5536,Assumptions!$A$13:$A$18,0))*F5536)),2)</f>
        <v>4.95</v>
      </c>
    </row>
    <row r="5537" customFormat="false" ht="15" hidden="false" customHeight="false" outlineLevel="0" collapsed="false">
      <c r="A5537" s="24" t="s">
        <v>6360</v>
      </c>
      <c r="B5537" s="39" t="n">
        <v>46142</v>
      </c>
      <c r="C5537" s="24" t="s">
        <v>817</v>
      </c>
      <c r="D5537" s="24" t="s">
        <v>826</v>
      </c>
      <c r="E5537" s="24" t="s">
        <v>103</v>
      </c>
      <c r="F5537" s="38" t="n">
        <v>2120</v>
      </c>
      <c r="G5537" s="42" t="n">
        <f aca="false">DATE(YEAR(B5537),MONTH(B5537),1)</f>
        <v>46113</v>
      </c>
      <c r="H5537" s="24" t="str">
        <f aca="false">INDEX(Customers!$B$2:$B$601,MATCH(C5537,Customers!$A$2:$A$601,0))</f>
        <v>Western</v>
      </c>
      <c r="I5537" s="43" t="n">
        <f aca="false">ROUND(MIN(INDEX(Assumptions!$D$13:$D$18,MATCH(E5537,Assumptions!$A$13:$A$18,0)),MAX(INDEX(Assumptions!$C$13:$C$18,MATCH(E5537,Assumptions!$A$13:$A$18,0)),INDEX(Assumptions!$B$13:$B$18,MATCH(E5537,Assumptions!$A$13:$A$18,0))*F5537)),2)</f>
        <v>21.2</v>
      </c>
    </row>
    <row r="5538" customFormat="false" ht="15" hidden="false" customHeight="false" outlineLevel="0" collapsed="false">
      <c r="A5538" s="24" t="s">
        <v>6361</v>
      </c>
      <c r="B5538" s="39" t="n">
        <v>46143</v>
      </c>
      <c r="C5538" s="24" t="s">
        <v>241</v>
      </c>
      <c r="D5538" s="24" t="s">
        <v>826</v>
      </c>
      <c r="E5538" s="24" t="s">
        <v>113</v>
      </c>
      <c r="F5538" s="38" t="n">
        <v>250</v>
      </c>
      <c r="G5538" s="42" t="n">
        <f aca="false">DATE(YEAR(B5538),MONTH(B5538),1)</f>
        <v>46143</v>
      </c>
      <c r="H5538" s="24" t="str">
        <f aca="false">INDEX(Customers!$B$2:$B$601,MATCH(C5538,Customers!$A$2:$A$601,0))</f>
        <v>Rift Valley</v>
      </c>
      <c r="I5538" s="43" t="n">
        <f aca="false">ROUND(MIN(INDEX(Assumptions!$D$13:$D$18,MATCH(E5538,Assumptions!$A$13:$A$18,0)),MAX(INDEX(Assumptions!$C$13:$C$18,MATCH(E5538,Assumptions!$A$13:$A$18,0)),INDEX(Assumptions!$B$13:$B$18,MATCH(E5538,Assumptions!$A$13:$A$18,0))*F5538)),2)</f>
        <v>12.5</v>
      </c>
    </row>
    <row r="5539" customFormat="false" ht="15" hidden="false" customHeight="false" outlineLevel="0" collapsed="false">
      <c r="A5539" s="24" t="s">
        <v>6362</v>
      </c>
      <c r="B5539" s="39" t="n">
        <v>46143</v>
      </c>
      <c r="C5539" s="24" t="s">
        <v>254</v>
      </c>
      <c r="D5539" s="24" t="s">
        <v>173</v>
      </c>
      <c r="E5539" s="24" t="s">
        <v>105</v>
      </c>
      <c r="F5539" s="38" t="n">
        <v>5020</v>
      </c>
      <c r="G5539" s="42" t="n">
        <f aca="false">DATE(YEAR(B5539),MONTH(B5539),1)</f>
        <v>46143</v>
      </c>
      <c r="H5539" s="24" t="str">
        <f aca="false">INDEX(Customers!$B$2:$B$601,MATCH(C5539,Customers!$A$2:$A$601,0))</f>
        <v>Rift Valley</v>
      </c>
      <c r="I5539" s="43" t="n">
        <f aca="false">ROUND(MIN(INDEX(Assumptions!$D$13:$D$18,MATCH(E5539,Assumptions!$A$13:$A$18,0)),MAX(INDEX(Assumptions!$C$13:$C$18,MATCH(E5539,Assumptions!$A$13:$A$18,0)),INDEX(Assumptions!$B$13:$B$18,MATCH(E5539,Assumptions!$A$13:$A$18,0))*F5539)),2)</f>
        <v>75.3</v>
      </c>
    </row>
    <row r="5540" customFormat="false" ht="15" hidden="false" customHeight="false" outlineLevel="0" collapsed="false">
      <c r="A5540" s="24" t="s">
        <v>6363</v>
      </c>
      <c r="B5540" s="39" t="n">
        <v>46143</v>
      </c>
      <c r="C5540" s="24" t="s">
        <v>279</v>
      </c>
      <c r="D5540" s="24" t="s">
        <v>826</v>
      </c>
      <c r="E5540" s="24" t="s">
        <v>103</v>
      </c>
      <c r="F5540" s="38" t="n">
        <v>3280</v>
      </c>
      <c r="G5540" s="42" t="n">
        <f aca="false">DATE(YEAR(B5540),MONTH(B5540),1)</f>
        <v>46143</v>
      </c>
      <c r="H5540" s="24" t="str">
        <f aca="false">INDEX(Customers!$B$2:$B$601,MATCH(C5540,Customers!$A$2:$A$601,0))</f>
        <v>Nairobi</v>
      </c>
      <c r="I5540" s="43" t="n">
        <f aca="false">ROUND(MIN(INDEX(Assumptions!$D$13:$D$18,MATCH(E5540,Assumptions!$A$13:$A$18,0)),MAX(INDEX(Assumptions!$C$13:$C$18,MATCH(E5540,Assumptions!$A$13:$A$18,0)),INDEX(Assumptions!$B$13:$B$18,MATCH(E5540,Assumptions!$A$13:$A$18,0))*F5540)),2)</f>
        <v>32.8</v>
      </c>
    </row>
    <row r="5541" customFormat="false" ht="15" hidden="false" customHeight="false" outlineLevel="0" collapsed="false">
      <c r="A5541" s="24" t="s">
        <v>6364</v>
      </c>
      <c r="B5541" s="39" t="n">
        <v>46143</v>
      </c>
      <c r="C5541" s="24" t="s">
        <v>293</v>
      </c>
      <c r="D5541" s="24" t="s">
        <v>826</v>
      </c>
      <c r="E5541" s="24" t="s">
        <v>111</v>
      </c>
      <c r="F5541" s="38" t="n">
        <v>50</v>
      </c>
      <c r="G5541" s="42" t="n">
        <f aca="false">DATE(YEAR(B5541),MONTH(B5541),1)</f>
        <v>46143</v>
      </c>
      <c r="H5541" s="24" t="str">
        <f aca="false">INDEX(Customers!$B$2:$B$601,MATCH(C5541,Customers!$A$2:$A$601,0))</f>
        <v>Western</v>
      </c>
      <c r="I5541" s="43" t="n">
        <f aca="false">ROUND(MIN(INDEX(Assumptions!$D$13:$D$18,MATCH(E5541,Assumptions!$A$13:$A$18,0)),MAX(INDEX(Assumptions!$C$13:$C$18,MATCH(E5541,Assumptions!$A$13:$A$18,0)),INDEX(Assumptions!$B$13:$B$18,MATCH(E5541,Assumptions!$A$13:$A$18,0))*F5541)),2)</f>
        <v>2</v>
      </c>
    </row>
    <row r="5542" customFormat="false" ht="15" hidden="false" customHeight="false" outlineLevel="0" collapsed="false">
      <c r="A5542" s="24" t="s">
        <v>6365</v>
      </c>
      <c r="B5542" s="39" t="n">
        <v>46143</v>
      </c>
      <c r="C5542" s="24" t="s">
        <v>293</v>
      </c>
      <c r="D5542" s="24" t="s">
        <v>826</v>
      </c>
      <c r="E5542" s="24" t="s">
        <v>111</v>
      </c>
      <c r="F5542" s="38" t="n">
        <v>200</v>
      </c>
      <c r="G5542" s="42" t="n">
        <f aca="false">DATE(YEAR(B5542),MONTH(B5542),1)</f>
        <v>46143</v>
      </c>
      <c r="H5542" s="24" t="str">
        <f aca="false">INDEX(Customers!$B$2:$B$601,MATCH(C5542,Customers!$A$2:$A$601,0))</f>
        <v>Western</v>
      </c>
      <c r="I5542" s="43" t="n">
        <f aca="false">ROUND(MIN(INDEX(Assumptions!$D$13:$D$18,MATCH(E5542,Assumptions!$A$13:$A$18,0)),MAX(INDEX(Assumptions!$C$13:$C$18,MATCH(E5542,Assumptions!$A$13:$A$18,0)),INDEX(Assumptions!$B$13:$B$18,MATCH(E5542,Assumptions!$A$13:$A$18,0))*F5542)),2)</f>
        <v>8</v>
      </c>
    </row>
    <row r="5543" customFormat="false" ht="15" hidden="false" customHeight="false" outlineLevel="0" collapsed="false">
      <c r="A5543" s="24" t="s">
        <v>6366</v>
      </c>
      <c r="B5543" s="39" t="n">
        <v>46143</v>
      </c>
      <c r="C5543" s="24" t="s">
        <v>295</v>
      </c>
      <c r="D5543" s="24" t="s">
        <v>826</v>
      </c>
      <c r="E5543" s="24" t="s">
        <v>103</v>
      </c>
      <c r="F5543" s="38" t="n">
        <v>250</v>
      </c>
      <c r="G5543" s="42" t="n">
        <f aca="false">DATE(YEAR(B5543),MONTH(B5543),1)</f>
        <v>46143</v>
      </c>
      <c r="H5543" s="24" t="str">
        <f aca="false">INDEX(Customers!$B$2:$B$601,MATCH(C5543,Customers!$A$2:$A$601,0))</f>
        <v>Eastern</v>
      </c>
      <c r="I5543" s="43" t="n">
        <f aca="false">ROUND(MIN(INDEX(Assumptions!$D$13:$D$18,MATCH(E5543,Assumptions!$A$13:$A$18,0)),MAX(INDEX(Assumptions!$C$13:$C$18,MATCH(E5543,Assumptions!$A$13:$A$18,0)),INDEX(Assumptions!$B$13:$B$18,MATCH(E5543,Assumptions!$A$13:$A$18,0))*F5543)),2)</f>
        <v>5</v>
      </c>
    </row>
    <row r="5544" customFormat="false" ht="15" hidden="false" customHeight="false" outlineLevel="0" collapsed="false">
      <c r="A5544" s="24" t="s">
        <v>6367</v>
      </c>
      <c r="B5544" s="39" t="n">
        <v>46143</v>
      </c>
      <c r="C5544" s="24" t="s">
        <v>313</v>
      </c>
      <c r="D5544" s="24" t="s">
        <v>826</v>
      </c>
      <c r="E5544" s="24" t="s">
        <v>109</v>
      </c>
      <c r="F5544" s="38" t="n">
        <v>5350</v>
      </c>
      <c r="G5544" s="42" t="n">
        <f aca="false">DATE(YEAR(B5544),MONTH(B5544),1)</f>
        <v>46143</v>
      </c>
      <c r="H5544" s="24" t="str">
        <f aca="false">INDEX(Customers!$B$2:$B$601,MATCH(C5544,Customers!$A$2:$A$601,0))</f>
        <v>Eastern</v>
      </c>
      <c r="I5544" s="43" t="n">
        <f aca="false">ROUND(MIN(INDEX(Assumptions!$D$13:$D$18,MATCH(E5544,Assumptions!$A$13:$A$18,0)),MAX(INDEX(Assumptions!$C$13:$C$18,MATCH(E5544,Assumptions!$A$13:$A$18,0)),INDEX(Assumptions!$B$13:$B$18,MATCH(E5544,Assumptions!$A$13:$A$18,0))*F5544)),2)</f>
        <v>21.4</v>
      </c>
    </row>
    <row r="5545" customFormat="false" ht="15" hidden="false" customHeight="false" outlineLevel="0" collapsed="false">
      <c r="A5545" s="24" t="s">
        <v>6368</v>
      </c>
      <c r="B5545" s="39" t="n">
        <v>46143</v>
      </c>
      <c r="C5545" s="24" t="s">
        <v>317</v>
      </c>
      <c r="D5545" s="24" t="s">
        <v>826</v>
      </c>
      <c r="E5545" s="24" t="s">
        <v>113</v>
      </c>
      <c r="F5545" s="38" t="n">
        <v>500</v>
      </c>
      <c r="G5545" s="42" t="n">
        <f aca="false">DATE(YEAR(B5545),MONTH(B5545),1)</f>
        <v>46143</v>
      </c>
      <c r="H5545" s="24" t="str">
        <f aca="false">INDEX(Customers!$B$2:$B$601,MATCH(C5545,Customers!$A$2:$A$601,0))</f>
        <v>Rift Valley</v>
      </c>
      <c r="I5545" s="43" t="n">
        <f aca="false">ROUND(MIN(INDEX(Assumptions!$D$13:$D$18,MATCH(E5545,Assumptions!$A$13:$A$18,0)),MAX(INDEX(Assumptions!$C$13:$C$18,MATCH(E5545,Assumptions!$A$13:$A$18,0)),INDEX(Assumptions!$B$13:$B$18,MATCH(E5545,Assumptions!$A$13:$A$18,0))*F5545)),2)</f>
        <v>25</v>
      </c>
    </row>
    <row r="5546" customFormat="false" ht="15" hidden="false" customHeight="false" outlineLevel="0" collapsed="false">
      <c r="A5546" s="24" t="s">
        <v>6369</v>
      </c>
      <c r="B5546" s="39" t="n">
        <v>46143</v>
      </c>
      <c r="C5546" s="24" t="s">
        <v>332</v>
      </c>
      <c r="D5546" s="24" t="s">
        <v>826</v>
      </c>
      <c r="E5546" s="24" t="s">
        <v>109</v>
      </c>
      <c r="F5546" s="38" t="n">
        <v>23860</v>
      </c>
      <c r="G5546" s="42" t="n">
        <f aca="false">DATE(YEAR(B5546),MONTH(B5546),1)</f>
        <v>46143</v>
      </c>
      <c r="H5546" s="24" t="str">
        <f aca="false">INDEX(Customers!$B$2:$B$601,MATCH(C5546,Customers!$A$2:$A$601,0))</f>
        <v>Central</v>
      </c>
      <c r="I5546" s="43" t="n">
        <f aca="false">ROUND(MIN(INDEX(Assumptions!$D$13:$D$18,MATCH(E5546,Assumptions!$A$13:$A$18,0)),MAX(INDEX(Assumptions!$C$13:$C$18,MATCH(E5546,Assumptions!$A$13:$A$18,0)),INDEX(Assumptions!$B$13:$B$18,MATCH(E5546,Assumptions!$A$13:$A$18,0))*F5546)),2)</f>
        <v>40</v>
      </c>
    </row>
    <row r="5547" customFormat="false" ht="15" hidden="false" customHeight="false" outlineLevel="0" collapsed="false">
      <c r="A5547" s="24" t="s">
        <v>6370</v>
      </c>
      <c r="B5547" s="39" t="n">
        <v>46143</v>
      </c>
      <c r="C5547" s="24" t="s">
        <v>346</v>
      </c>
      <c r="D5547" s="24" t="s">
        <v>826</v>
      </c>
      <c r="E5547" s="24" t="s">
        <v>113</v>
      </c>
      <c r="F5547" s="38" t="n">
        <v>99</v>
      </c>
      <c r="G5547" s="42" t="n">
        <f aca="false">DATE(YEAR(B5547),MONTH(B5547),1)</f>
        <v>46143</v>
      </c>
      <c r="H5547" s="24" t="str">
        <f aca="false">INDEX(Customers!$B$2:$B$601,MATCH(C5547,Customers!$A$2:$A$601,0))</f>
        <v>Nairobi</v>
      </c>
      <c r="I5547" s="43" t="n">
        <f aca="false">ROUND(MIN(INDEX(Assumptions!$D$13:$D$18,MATCH(E5547,Assumptions!$A$13:$A$18,0)),MAX(INDEX(Assumptions!$C$13:$C$18,MATCH(E5547,Assumptions!$A$13:$A$18,0)),INDEX(Assumptions!$B$13:$B$18,MATCH(E5547,Assumptions!$A$13:$A$18,0))*F5547)),2)</f>
        <v>4.95</v>
      </c>
    </row>
    <row r="5548" customFormat="false" ht="15" hidden="false" customHeight="false" outlineLevel="0" collapsed="false">
      <c r="A5548" s="24" t="s">
        <v>6371</v>
      </c>
      <c r="B5548" s="39" t="n">
        <v>46143</v>
      </c>
      <c r="C5548" s="24" t="s">
        <v>351</v>
      </c>
      <c r="D5548" s="24" t="s">
        <v>205</v>
      </c>
      <c r="E5548" s="24" t="s">
        <v>105</v>
      </c>
      <c r="F5548" s="38" t="n">
        <v>2550</v>
      </c>
      <c r="G5548" s="42" t="n">
        <f aca="false">DATE(YEAR(B5548),MONTH(B5548),1)</f>
        <v>46143</v>
      </c>
      <c r="H5548" s="24" t="str">
        <f aca="false">INDEX(Customers!$B$2:$B$601,MATCH(C5548,Customers!$A$2:$A$601,0))</f>
        <v>Eastern</v>
      </c>
      <c r="I5548" s="43" t="n">
        <f aca="false">ROUND(MIN(INDEX(Assumptions!$D$13:$D$18,MATCH(E5548,Assumptions!$A$13:$A$18,0)),MAX(INDEX(Assumptions!$C$13:$C$18,MATCH(E5548,Assumptions!$A$13:$A$18,0)),INDEX(Assumptions!$B$13:$B$18,MATCH(E5548,Assumptions!$A$13:$A$18,0))*F5548)),2)</f>
        <v>38.25</v>
      </c>
    </row>
    <row r="5549" customFormat="false" ht="15" hidden="false" customHeight="false" outlineLevel="0" collapsed="false">
      <c r="A5549" s="24" t="s">
        <v>6372</v>
      </c>
      <c r="B5549" s="39" t="n">
        <v>46143</v>
      </c>
      <c r="C5549" s="24" t="s">
        <v>354</v>
      </c>
      <c r="D5549" s="24" t="s">
        <v>826</v>
      </c>
      <c r="E5549" s="24" t="s">
        <v>111</v>
      </c>
      <c r="F5549" s="38" t="n">
        <v>100</v>
      </c>
      <c r="G5549" s="42" t="n">
        <f aca="false">DATE(YEAR(B5549),MONTH(B5549),1)</f>
        <v>46143</v>
      </c>
      <c r="H5549" s="24" t="str">
        <f aca="false">INDEX(Customers!$B$2:$B$601,MATCH(C5549,Customers!$A$2:$A$601,0))</f>
        <v>Eastern</v>
      </c>
      <c r="I5549" s="43" t="n">
        <f aca="false">ROUND(MIN(INDEX(Assumptions!$D$13:$D$18,MATCH(E5549,Assumptions!$A$13:$A$18,0)),MAX(INDEX(Assumptions!$C$13:$C$18,MATCH(E5549,Assumptions!$A$13:$A$18,0)),INDEX(Assumptions!$B$13:$B$18,MATCH(E5549,Assumptions!$A$13:$A$18,0))*F5549)),2)</f>
        <v>4</v>
      </c>
    </row>
    <row r="5550" customFormat="false" ht="15" hidden="false" customHeight="false" outlineLevel="0" collapsed="false">
      <c r="A5550" s="24" t="s">
        <v>6373</v>
      </c>
      <c r="B5550" s="39" t="n">
        <v>46143</v>
      </c>
      <c r="C5550" s="24" t="s">
        <v>380</v>
      </c>
      <c r="D5550" s="24" t="s">
        <v>826</v>
      </c>
      <c r="E5550" s="24" t="s">
        <v>103</v>
      </c>
      <c r="F5550" s="38" t="n">
        <v>2730</v>
      </c>
      <c r="G5550" s="42" t="n">
        <f aca="false">DATE(YEAR(B5550),MONTH(B5550),1)</f>
        <v>46143</v>
      </c>
      <c r="H5550" s="24" t="str">
        <f aca="false">INDEX(Customers!$B$2:$B$601,MATCH(C5550,Customers!$A$2:$A$601,0))</f>
        <v>Western</v>
      </c>
      <c r="I5550" s="43" t="n">
        <f aca="false">ROUND(MIN(INDEX(Assumptions!$D$13:$D$18,MATCH(E5550,Assumptions!$A$13:$A$18,0)),MAX(INDEX(Assumptions!$C$13:$C$18,MATCH(E5550,Assumptions!$A$13:$A$18,0)),INDEX(Assumptions!$B$13:$B$18,MATCH(E5550,Assumptions!$A$13:$A$18,0))*F5550)),2)</f>
        <v>27.3</v>
      </c>
    </row>
    <row r="5551" customFormat="false" ht="15" hidden="false" customHeight="false" outlineLevel="0" collapsed="false">
      <c r="A5551" s="24" t="s">
        <v>6374</v>
      </c>
      <c r="B5551" s="39" t="n">
        <v>46143</v>
      </c>
      <c r="C5551" s="24" t="s">
        <v>386</v>
      </c>
      <c r="D5551" s="24" t="s">
        <v>826</v>
      </c>
      <c r="E5551" s="24" t="s">
        <v>103</v>
      </c>
      <c r="F5551" s="38" t="n">
        <v>2630</v>
      </c>
      <c r="G5551" s="42" t="n">
        <f aca="false">DATE(YEAR(B5551),MONTH(B5551),1)</f>
        <v>46143</v>
      </c>
      <c r="H5551" s="24" t="str">
        <f aca="false">INDEX(Customers!$B$2:$B$601,MATCH(C5551,Customers!$A$2:$A$601,0))</f>
        <v>Nairobi</v>
      </c>
      <c r="I5551" s="43" t="n">
        <f aca="false">ROUND(MIN(INDEX(Assumptions!$D$13:$D$18,MATCH(E5551,Assumptions!$A$13:$A$18,0)),MAX(INDEX(Assumptions!$C$13:$C$18,MATCH(E5551,Assumptions!$A$13:$A$18,0)),INDEX(Assumptions!$B$13:$B$18,MATCH(E5551,Assumptions!$A$13:$A$18,0))*F5551)),2)</f>
        <v>26.3</v>
      </c>
    </row>
    <row r="5552" customFormat="false" ht="15" hidden="false" customHeight="false" outlineLevel="0" collapsed="false">
      <c r="A5552" s="24" t="s">
        <v>6375</v>
      </c>
      <c r="B5552" s="39" t="n">
        <v>46143</v>
      </c>
      <c r="C5552" s="24" t="s">
        <v>395</v>
      </c>
      <c r="D5552" s="24" t="s">
        <v>211</v>
      </c>
      <c r="E5552" s="24" t="s">
        <v>107</v>
      </c>
      <c r="F5552" s="38" t="n">
        <v>4520</v>
      </c>
      <c r="G5552" s="42" t="n">
        <f aca="false">DATE(YEAR(B5552),MONTH(B5552),1)</f>
        <v>46143</v>
      </c>
      <c r="H5552" s="24" t="str">
        <f aca="false">INDEX(Customers!$B$2:$B$601,MATCH(C5552,Customers!$A$2:$A$601,0))</f>
        <v>Eastern</v>
      </c>
      <c r="I5552" s="43" t="n">
        <f aca="false">ROUND(MIN(INDEX(Assumptions!$D$13:$D$18,MATCH(E5552,Assumptions!$A$13:$A$18,0)),MAX(INDEX(Assumptions!$C$13:$C$18,MATCH(E5552,Assumptions!$A$13:$A$18,0)),INDEX(Assumptions!$B$13:$B$18,MATCH(E5552,Assumptions!$A$13:$A$18,0))*F5552)),2)</f>
        <v>0</v>
      </c>
    </row>
    <row r="5553" customFormat="false" ht="15" hidden="false" customHeight="false" outlineLevel="0" collapsed="false">
      <c r="A5553" s="24" t="s">
        <v>6376</v>
      </c>
      <c r="B5553" s="39" t="n">
        <v>46143</v>
      </c>
      <c r="C5553" s="24" t="s">
        <v>423</v>
      </c>
      <c r="D5553" s="24" t="s">
        <v>826</v>
      </c>
      <c r="E5553" s="24" t="s">
        <v>103</v>
      </c>
      <c r="F5553" s="38" t="n">
        <v>450</v>
      </c>
      <c r="G5553" s="42" t="n">
        <f aca="false">DATE(YEAR(B5553),MONTH(B5553),1)</f>
        <v>46143</v>
      </c>
      <c r="H5553" s="24" t="str">
        <f aca="false">INDEX(Customers!$B$2:$B$601,MATCH(C5553,Customers!$A$2:$A$601,0))</f>
        <v>Nairobi</v>
      </c>
      <c r="I5553" s="43" t="n">
        <f aca="false">ROUND(MIN(INDEX(Assumptions!$D$13:$D$18,MATCH(E5553,Assumptions!$A$13:$A$18,0)),MAX(INDEX(Assumptions!$C$13:$C$18,MATCH(E5553,Assumptions!$A$13:$A$18,0)),INDEX(Assumptions!$B$13:$B$18,MATCH(E5553,Assumptions!$A$13:$A$18,0))*F5553)),2)</f>
        <v>5</v>
      </c>
    </row>
    <row r="5554" customFormat="false" ht="15" hidden="false" customHeight="false" outlineLevel="0" collapsed="false">
      <c r="A5554" s="24" t="s">
        <v>6377</v>
      </c>
      <c r="B5554" s="39" t="n">
        <v>46143</v>
      </c>
      <c r="C5554" s="24" t="s">
        <v>427</v>
      </c>
      <c r="D5554" s="24" t="s">
        <v>826</v>
      </c>
      <c r="E5554" s="24" t="s">
        <v>113</v>
      </c>
      <c r="F5554" s="38" t="n">
        <v>99</v>
      </c>
      <c r="G5554" s="42" t="n">
        <f aca="false">DATE(YEAR(B5554),MONTH(B5554),1)</f>
        <v>46143</v>
      </c>
      <c r="H5554" s="24" t="str">
        <f aca="false">INDEX(Customers!$B$2:$B$601,MATCH(C5554,Customers!$A$2:$A$601,0))</f>
        <v>Nairobi</v>
      </c>
      <c r="I5554" s="43" t="n">
        <f aca="false">ROUND(MIN(INDEX(Assumptions!$D$13:$D$18,MATCH(E5554,Assumptions!$A$13:$A$18,0)),MAX(INDEX(Assumptions!$C$13:$C$18,MATCH(E5554,Assumptions!$A$13:$A$18,0)),INDEX(Assumptions!$B$13:$B$18,MATCH(E5554,Assumptions!$A$13:$A$18,0))*F5554)),2)</f>
        <v>4.95</v>
      </c>
    </row>
    <row r="5555" customFormat="false" ht="15" hidden="false" customHeight="false" outlineLevel="0" collapsed="false">
      <c r="A5555" s="24" t="s">
        <v>6378</v>
      </c>
      <c r="B5555" s="39" t="n">
        <v>46143</v>
      </c>
      <c r="C5555" s="24" t="s">
        <v>432</v>
      </c>
      <c r="D5555" s="24" t="s">
        <v>826</v>
      </c>
      <c r="E5555" s="24" t="s">
        <v>109</v>
      </c>
      <c r="F5555" s="38" t="n">
        <v>5730</v>
      </c>
      <c r="G5555" s="42" t="n">
        <f aca="false">DATE(YEAR(B5555),MONTH(B5555),1)</f>
        <v>46143</v>
      </c>
      <c r="H5555" s="24" t="str">
        <f aca="false">INDEX(Customers!$B$2:$B$601,MATCH(C5555,Customers!$A$2:$A$601,0))</f>
        <v>Rift Valley</v>
      </c>
      <c r="I5555" s="43" t="n">
        <f aca="false">ROUND(MIN(INDEX(Assumptions!$D$13:$D$18,MATCH(E5555,Assumptions!$A$13:$A$18,0)),MAX(INDEX(Assumptions!$C$13:$C$18,MATCH(E5555,Assumptions!$A$13:$A$18,0)),INDEX(Assumptions!$B$13:$B$18,MATCH(E5555,Assumptions!$A$13:$A$18,0))*F5555)),2)</f>
        <v>22.92</v>
      </c>
    </row>
    <row r="5556" customFormat="false" ht="15" hidden="false" customHeight="false" outlineLevel="0" collapsed="false">
      <c r="A5556" s="24" t="s">
        <v>6379</v>
      </c>
      <c r="B5556" s="39" t="n">
        <v>46143</v>
      </c>
      <c r="C5556" s="24" t="s">
        <v>532</v>
      </c>
      <c r="D5556" s="24" t="s">
        <v>826</v>
      </c>
      <c r="E5556" s="24" t="s">
        <v>111</v>
      </c>
      <c r="F5556" s="38" t="n">
        <v>200</v>
      </c>
      <c r="G5556" s="42" t="n">
        <f aca="false">DATE(YEAR(B5556),MONTH(B5556),1)</f>
        <v>46143</v>
      </c>
      <c r="H5556" s="24" t="str">
        <f aca="false">INDEX(Customers!$B$2:$B$601,MATCH(C5556,Customers!$A$2:$A$601,0))</f>
        <v>Western</v>
      </c>
      <c r="I5556" s="43" t="n">
        <f aca="false">ROUND(MIN(INDEX(Assumptions!$D$13:$D$18,MATCH(E5556,Assumptions!$A$13:$A$18,0)),MAX(INDEX(Assumptions!$C$13:$C$18,MATCH(E5556,Assumptions!$A$13:$A$18,0)),INDEX(Assumptions!$B$13:$B$18,MATCH(E5556,Assumptions!$A$13:$A$18,0))*F5556)),2)</f>
        <v>8</v>
      </c>
    </row>
    <row r="5557" customFormat="false" ht="15" hidden="false" customHeight="false" outlineLevel="0" collapsed="false">
      <c r="A5557" s="24" t="s">
        <v>6380</v>
      </c>
      <c r="B5557" s="39" t="n">
        <v>46143</v>
      </c>
      <c r="C5557" s="24" t="s">
        <v>541</v>
      </c>
      <c r="D5557" s="24" t="s">
        <v>826</v>
      </c>
      <c r="E5557" s="24" t="s">
        <v>111</v>
      </c>
      <c r="F5557" s="38" t="n">
        <v>20</v>
      </c>
      <c r="G5557" s="42" t="n">
        <f aca="false">DATE(YEAR(B5557),MONTH(B5557),1)</f>
        <v>46143</v>
      </c>
      <c r="H5557" s="24" t="str">
        <f aca="false">INDEX(Customers!$B$2:$B$601,MATCH(C5557,Customers!$A$2:$A$601,0))</f>
        <v>Western</v>
      </c>
      <c r="I5557" s="43" t="n">
        <f aca="false">ROUND(MIN(INDEX(Assumptions!$D$13:$D$18,MATCH(E5557,Assumptions!$A$13:$A$18,0)),MAX(INDEX(Assumptions!$C$13:$C$18,MATCH(E5557,Assumptions!$A$13:$A$18,0)),INDEX(Assumptions!$B$13:$B$18,MATCH(E5557,Assumptions!$A$13:$A$18,0))*F5557)),2)</f>
        <v>0.8</v>
      </c>
    </row>
    <row r="5558" customFormat="false" ht="15" hidden="false" customHeight="false" outlineLevel="0" collapsed="false">
      <c r="A5558" s="24" t="s">
        <v>6381</v>
      </c>
      <c r="B5558" s="39" t="n">
        <v>46143</v>
      </c>
      <c r="C5558" s="24" t="s">
        <v>542</v>
      </c>
      <c r="D5558" s="24" t="s">
        <v>826</v>
      </c>
      <c r="E5558" s="24" t="s">
        <v>111</v>
      </c>
      <c r="F5558" s="38" t="n">
        <v>200</v>
      </c>
      <c r="G5558" s="42" t="n">
        <f aca="false">DATE(YEAR(B5558),MONTH(B5558),1)</f>
        <v>46143</v>
      </c>
      <c r="H5558" s="24" t="str">
        <f aca="false">INDEX(Customers!$B$2:$B$601,MATCH(C5558,Customers!$A$2:$A$601,0))</f>
        <v>Western</v>
      </c>
      <c r="I5558" s="43" t="n">
        <f aca="false">ROUND(MIN(INDEX(Assumptions!$D$13:$D$18,MATCH(E5558,Assumptions!$A$13:$A$18,0)),MAX(INDEX(Assumptions!$C$13:$C$18,MATCH(E5558,Assumptions!$A$13:$A$18,0)),INDEX(Assumptions!$B$13:$B$18,MATCH(E5558,Assumptions!$A$13:$A$18,0))*F5558)),2)</f>
        <v>8</v>
      </c>
    </row>
    <row r="5559" customFormat="false" ht="15" hidden="false" customHeight="false" outlineLevel="0" collapsed="false">
      <c r="A5559" s="24" t="s">
        <v>6382</v>
      </c>
      <c r="B5559" s="39" t="n">
        <v>46143</v>
      </c>
      <c r="C5559" s="24" t="s">
        <v>543</v>
      </c>
      <c r="D5559" s="24" t="s">
        <v>165</v>
      </c>
      <c r="E5559" s="24" t="s">
        <v>107</v>
      </c>
      <c r="F5559" s="38" t="n">
        <v>11920</v>
      </c>
      <c r="G5559" s="42" t="n">
        <f aca="false">DATE(YEAR(B5559),MONTH(B5559),1)</f>
        <v>46143</v>
      </c>
      <c r="H5559" s="24" t="str">
        <f aca="false">INDEX(Customers!$B$2:$B$601,MATCH(C5559,Customers!$A$2:$A$601,0))</f>
        <v>Central</v>
      </c>
      <c r="I5559" s="43" t="n">
        <f aca="false">ROUND(MIN(INDEX(Assumptions!$D$13:$D$18,MATCH(E5559,Assumptions!$A$13:$A$18,0)),MAX(INDEX(Assumptions!$C$13:$C$18,MATCH(E5559,Assumptions!$A$13:$A$18,0)),INDEX(Assumptions!$B$13:$B$18,MATCH(E5559,Assumptions!$A$13:$A$18,0))*F5559)),2)</f>
        <v>0</v>
      </c>
    </row>
    <row r="5560" customFormat="false" ht="15" hidden="false" customHeight="false" outlineLevel="0" collapsed="false">
      <c r="A5560" s="24" t="s">
        <v>6383</v>
      </c>
      <c r="B5560" s="39" t="n">
        <v>46143</v>
      </c>
      <c r="C5560" s="24" t="s">
        <v>552</v>
      </c>
      <c r="D5560" s="24" t="s">
        <v>209</v>
      </c>
      <c r="E5560" s="24" t="s">
        <v>107</v>
      </c>
      <c r="F5560" s="38" t="n">
        <v>6730</v>
      </c>
      <c r="G5560" s="42" t="n">
        <f aca="false">DATE(YEAR(B5560),MONTH(B5560),1)</f>
        <v>46143</v>
      </c>
      <c r="H5560" s="24" t="str">
        <f aca="false">INDEX(Customers!$B$2:$B$601,MATCH(C5560,Customers!$A$2:$A$601,0))</f>
        <v>Eastern</v>
      </c>
      <c r="I5560" s="43" t="n">
        <f aca="false">ROUND(MIN(INDEX(Assumptions!$D$13:$D$18,MATCH(E5560,Assumptions!$A$13:$A$18,0)),MAX(INDEX(Assumptions!$C$13:$C$18,MATCH(E5560,Assumptions!$A$13:$A$18,0)),INDEX(Assumptions!$B$13:$B$18,MATCH(E5560,Assumptions!$A$13:$A$18,0))*F5560)),2)</f>
        <v>0</v>
      </c>
    </row>
    <row r="5561" customFormat="false" ht="15" hidden="false" customHeight="false" outlineLevel="0" collapsed="false">
      <c r="A5561" s="24" t="s">
        <v>6384</v>
      </c>
      <c r="B5561" s="39" t="n">
        <v>46143</v>
      </c>
      <c r="C5561" s="24" t="s">
        <v>578</v>
      </c>
      <c r="D5561" s="24" t="s">
        <v>826</v>
      </c>
      <c r="E5561" s="24" t="s">
        <v>109</v>
      </c>
      <c r="F5561" s="38" t="n">
        <v>4470</v>
      </c>
      <c r="G5561" s="42" t="n">
        <f aca="false">DATE(YEAR(B5561),MONTH(B5561),1)</f>
        <v>46143</v>
      </c>
      <c r="H5561" s="24" t="str">
        <f aca="false">INDEX(Customers!$B$2:$B$601,MATCH(C5561,Customers!$A$2:$A$601,0))</f>
        <v>Rift Valley</v>
      </c>
      <c r="I5561" s="43" t="n">
        <f aca="false">ROUND(MIN(INDEX(Assumptions!$D$13:$D$18,MATCH(E5561,Assumptions!$A$13:$A$18,0)),MAX(INDEX(Assumptions!$C$13:$C$18,MATCH(E5561,Assumptions!$A$13:$A$18,0)),INDEX(Assumptions!$B$13:$B$18,MATCH(E5561,Assumptions!$A$13:$A$18,0))*F5561)),2)</f>
        <v>17.88</v>
      </c>
    </row>
    <row r="5562" customFormat="false" ht="15" hidden="false" customHeight="false" outlineLevel="0" collapsed="false">
      <c r="A5562" s="24" t="s">
        <v>6385</v>
      </c>
      <c r="B5562" s="39" t="n">
        <v>46143</v>
      </c>
      <c r="C5562" s="24" t="s">
        <v>596</v>
      </c>
      <c r="D5562" s="24" t="s">
        <v>826</v>
      </c>
      <c r="E5562" s="24" t="s">
        <v>111</v>
      </c>
      <c r="F5562" s="38" t="n">
        <v>50</v>
      </c>
      <c r="G5562" s="42" t="n">
        <f aca="false">DATE(YEAR(B5562),MONTH(B5562),1)</f>
        <v>46143</v>
      </c>
      <c r="H5562" s="24" t="str">
        <f aca="false">INDEX(Customers!$B$2:$B$601,MATCH(C5562,Customers!$A$2:$A$601,0))</f>
        <v>Nairobi</v>
      </c>
      <c r="I5562" s="43" t="n">
        <f aca="false">ROUND(MIN(INDEX(Assumptions!$D$13:$D$18,MATCH(E5562,Assumptions!$A$13:$A$18,0)),MAX(INDEX(Assumptions!$C$13:$C$18,MATCH(E5562,Assumptions!$A$13:$A$18,0)),INDEX(Assumptions!$B$13:$B$18,MATCH(E5562,Assumptions!$A$13:$A$18,0))*F5562)),2)</f>
        <v>2</v>
      </c>
    </row>
    <row r="5563" customFormat="false" ht="15" hidden="false" customHeight="false" outlineLevel="0" collapsed="false">
      <c r="A5563" s="24" t="s">
        <v>6386</v>
      </c>
      <c r="B5563" s="39" t="n">
        <v>46143</v>
      </c>
      <c r="C5563" s="24" t="s">
        <v>598</v>
      </c>
      <c r="D5563" s="24" t="s">
        <v>168</v>
      </c>
      <c r="E5563" s="24" t="s">
        <v>105</v>
      </c>
      <c r="F5563" s="38" t="n">
        <v>1580</v>
      </c>
      <c r="G5563" s="42" t="n">
        <f aca="false">DATE(YEAR(B5563),MONTH(B5563),1)</f>
        <v>46143</v>
      </c>
      <c r="H5563" s="24" t="str">
        <f aca="false">INDEX(Customers!$B$2:$B$601,MATCH(C5563,Customers!$A$2:$A$601,0))</f>
        <v>Central</v>
      </c>
      <c r="I5563" s="43" t="n">
        <f aca="false">ROUND(MIN(INDEX(Assumptions!$D$13:$D$18,MATCH(E5563,Assumptions!$A$13:$A$18,0)),MAX(INDEX(Assumptions!$C$13:$C$18,MATCH(E5563,Assumptions!$A$13:$A$18,0)),INDEX(Assumptions!$B$13:$B$18,MATCH(E5563,Assumptions!$A$13:$A$18,0))*F5563)),2)</f>
        <v>23.7</v>
      </c>
    </row>
    <row r="5564" customFormat="false" ht="15" hidden="false" customHeight="false" outlineLevel="0" collapsed="false">
      <c r="A5564" s="24" t="s">
        <v>6387</v>
      </c>
      <c r="B5564" s="39" t="n">
        <v>46143</v>
      </c>
      <c r="C5564" s="24" t="s">
        <v>616</v>
      </c>
      <c r="D5564" s="24" t="s">
        <v>826</v>
      </c>
      <c r="E5564" s="24" t="s">
        <v>111</v>
      </c>
      <c r="F5564" s="38" t="n">
        <v>1000</v>
      </c>
      <c r="G5564" s="42" t="n">
        <f aca="false">DATE(YEAR(B5564),MONTH(B5564),1)</f>
        <v>46143</v>
      </c>
      <c r="H5564" s="24" t="str">
        <f aca="false">INDEX(Customers!$B$2:$B$601,MATCH(C5564,Customers!$A$2:$A$601,0))</f>
        <v>Coast</v>
      </c>
      <c r="I5564" s="43" t="n">
        <f aca="false">ROUND(MIN(INDEX(Assumptions!$D$13:$D$18,MATCH(E5564,Assumptions!$A$13:$A$18,0)),MAX(INDEX(Assumptions!$C$13:$C$18,MATCH(E5564,Assumptions!$A$13:$A$18,0)),INDEX(Assumptions!$B$13:$B$18,MATCH(E5564,Assumptions!$A$13:$A$18,0))*F5564)),2)</f>
        <v>40</v>
      </c>
    </row>
    <row r="5565" customFormat="false" ht="15" hidden="false" customHeight="false" outlineLevel="0" collapsed="false">
      <c r="A5565" s="24" t="s">
        <v>6388</v>
      </c>
      <c r="B5565" s="39" t="n">
        <v>46143</v>
      </c>
      <c r="C5565" s="24" t="s">
        <v>625</v>
      </c>
      <c r="D5565" s="24" t="s">
        <v>826</v>
      </c>
      <c r="E5565" s="24" t="s">
        <v>103</v>
      </c>
      <c r="F5565" s="38" t="n">
        <v>2180</v>
      </c>
      <c r="G5565" s="42" t="n">
        <f aca="false">DATE(YEAR(B5565),MONTH(B5565),1)</f>
        <v>46143</v>
      </c>
      <c r="H5565" s="24" t="str">
        <f aca="false">INDEX(Customers!$B$2:$B$601,MATCH(C5565,Customers!$A$2:$A$601,0))</f>
        <v>Nairobi</v>
      </c>
      <c r="I5565" s="43" t="n">
        <f aca="false">ROUND(MIN(INDEX(Assumptions!$D$13:$D$18,MATCH(E5565,Assumptions!$A$13:$A$18,0)),MAX(INDEX(Assumptions!$C$13:$C$18,MATCH(E5565,Assumptions!$A$13:$A$18,0)),INDEX(Assumptions!$B$13:$B$18,MATCH(E5565,Assumptions!$A$13:$A$18,0))*F5565)),2)</f>
        <v>21.8</v>
      </c>
    </row>
    <row r="5566" customFormat="false" ht="15" hidden="false" customHeight="false" outlineLevel="0" collapsed="false">
      <c r="A5566" s="24" t="s">
        <v>6389</v>
      </c>
      <c r="B5566" s="39" t="n">
        <v>46143</v>
      </c>
      <c r="C5566" s="24" t="s">
        <v>637</v>
      </c>
      <c r="D5566" s="24" t="s">
        <v>826</v>
      </c>
      <c r="E5566" s="24" t="s">
        <v>103</v>
      </c>
      <c r="F5566" s="38" t="n">
        <v>710</v>
      </c>
      <c r="G5566" s="42" t="n">
        <f aca="false">DATE(YEAR(B5566),MONTH(B5566),1)</f>
        <v>46143</v>
      </c>
      <c r="H5566" s="24" t="str">
        <f aca="false">INDEX(Customers!$B$2:$B$601,MATCH(C5566,Customers!$A$2:$A$601,0))</f>
        <v>Western</v>
      </c>
      <c r="I5566" s="43" t="n">
        <f aca="false">ROUND(MIN(INDEX(Assumptions!$D$13:$D$18,MATCH(E5566,Assumptions!$A$13:$A$18,0)),MAX(INDEX(Assumptions!$C$13:$C$18,MATCH(E5566,Assumptions!$A$13:$A$18,0)),INDEX(Assumptions!$B$13:$B$18,MATCH(E5566,Assumptions!$A$13:$A$18,0))*F5566)),2)</f>
        <v>7.1</v>
      </c>
    </row>
    <row r="5567" customFormat="false" ht="15" hidden="false" customHeight="false" outlineLevel="0" collapsed="false">
      <c r="A5567" s="24" t="s">
        <v>6390</v>
      </c>
      <c r="B5567" s="39" t="n">
        <v>46143</v>
      </c>
      <c r="C5567" s="24" t="s">
        <v>639</v>
      </c>
      <c r="D5567" s="24" t="s">
        <v>162</v>
      </c>
      <c r="E5567" s="24" t="s">
        <v>107</v>
      </c>
      <c r="F5567" s="38" t="n">
        <v>2760</v>
      </c>
      <c r="G5567" s="42" t="n">
        <f aca="false">DATE(YEAR(B5567),MONTH(B5567),1)</f>
        <v>46143</v>
      </c>
      <c r="H5567" s="24" t="str">
        <f aca="false">INDEX(Customers!$B$2:$B$601,MATCH(C5567,Customers!$A$2:$A$601,0))</f>
        <v>Nairobi</v>
      </c>
      <c r="I5567" s="43" t="n">
        <f aca="false">ROUND(MIN(INDEX(Assumptions!$D$13:$D$18,MATCH(E5567,Assumptions!$A$13:$A$18,0)),MAX(INDEX(Assumptions!$C$13:$C$18,MATCH(E5567,Assumptions!$A$13:$A$18,0)),INDEX(Assumptions!$B$13:$B$18,MATCH(E5567,Assumptions!$A$13:$A$18,0))*F5567)),2)</f>
        <v>0</v>
      </c>
    </row>
    <row r="5568" customFormat="false" ht="15" hidden="false" customHeight="false" outlineLevel="0" collapsed="false">
      <c r="A5568" s="24" t="s">
        <v>6391</v>
      </c>
      <c r="B5568" s="39" t="n">
        <v>46143</v>
      </c>
      <c r="C5568" s="24" t="s">
        <v>665</v>
      </c>
      <c r="D5568" s="24" t="s">
        <v>826</v>
      </c>
      <c r="E5568" s="24" t="s">
        <v>111</v>
      </c>
      <c r="F5568" s="38" t="n">
        <v>50</v>
      </c>
      <c r="G5568" s="42" t="n">
        <f aca="false">DATE(YEAR(B5568),MONTH(B5568),1)</f>
        <v>46143</v>
      </c>
      <c r="H5568" s="24" t="str">
        <f aca="false">INDEX(Customers!$B$2:$B$601,MATCH(C5568,Customers!$A$2:$A$601,0))</f>
        <v>Nairobi</v>
      </c>
      <c r="I5568" s="43" t="n">
        <f aca="false">ROUND(MIN(INDEX(Assumptions!$D$13:$D$18,MATCH(E5568,Assumptions!$A$13:$A$18,0)),MAX(INDEX(Assumptions!$C$13:$C$18,MATCH(E5568,Assumptions!$A$13:$A$18,0)),INDEX(Assumptions!$B$13:$B$18,MATCH(E5568,Assumptions!$A$13:$A$18,0))*F5568)),2)</f>
        <v>2</v>
      </c>
    </row>
    <row r="5569" customFormat="false" ht="15" hidden="false" customHeight="false" outlineLevel="0" collapsed="false">
      <c r="A5569" s="24" t="s">
        <v>6392</v>
      </c>
      <c r="B5569" s="39" t="n">
        <v>46143</v>
      </c>
      <c r="C5569" s="24" t="s">
        <v>687</v>
      </c>
      <c r="D5569" s="24" t="s">
        <v>165</v>
      </c>
      <c r="E5569" s="24" t="s">
        <v>105</v>
      </c>
      <c r="F5569" s="38" t="n">
        <v>15720</v>
      </c>
      <c r="G5569" s="42" t="n">
        <f aca="false">DATE(YEAR(B5569),MONTH(B5569),1)</f>
        <v>46143</v>
      </c>
      <c r="H5569" s="24" t="str">
        <f aca="false">INDEX(Customers!$B$2:$B$601,MATCH(C5569,Customers!$A$2:$A$601,0))</f>
        <v>Central</v>
      </c>
      <c r="I5569" s="43" t="n">
        <f aca="false">ROUND(MIN(INDEX(Assumptions!$D$13:$D$18,MATCH(E5569,Assumptions!$A$13:$A$18,0)),MAX(INDEX(Assumptions!$C$13:$C$18,MATCH(E5569,Assumptions!$A$13:$A$18,0)),INDEX(Assumptions!$B$13:$B$18,MATCH(E5569,Assumptions!$A$13:$A$18,0))*F5569)),2)</f>
        <v>200</v>
      </c>
    </row>
    <row r="5570" customFormat="false" ht="15" hidden="false" customHeight="false" outlineLevel="0" collapsed="false">
      <c r="A5570" s="24" t="s">
        <v>6393</v>
      </c>
      <c r="B5570" s="39" t="n">
        <v>46143</v>
      </c>
      <c r="C5570" s="24" t="s">
        <v>694</v>
      </c>
      <c r="D5570" s="24" t="s">
        <v>826</v>
      </c>
      <c r="E5570" s="24" t="s">
        <v>113</v>
      </c>
      <c r="F5570" s="38" t="n">
        <v>250</v>
      </c>
      <c r="G5570" s="42" t="n">
        <f aca="false">DATE(YEAR(B5570),MONTH(B5570),1)</f>
        <v>46143</v>
      </c>
      <c r="H5570" s="24" t="str">
        <f aca="false">INDEX(Customers!$B$2:$B$601,MATCH(C5570,Customers!$A$2:$A$601,0))</f>
        <v>Western</v>
      </c>
      <c r="I5570" s="43" t="n">
        <f aca="false">ROUND(MIN(INDEX(Assumptions!$D$13:$D$18,MATCH(E5570,Assumptions!$A$13:$A$18,0)),MAX(INDEX(Assumptions!$C$13:$C$18,MATCH(E5570,Assumptions!$A$13:$A$18,0)),INDEX(Assumptions!$B$13:$B$18,MATCH(E5570,Assumptions!$A$13:$A$18,0))*F5570)),2)</f>
        <v>12.5</v>
      </c>
    </row>
    <row r="5571" customFormat="false" ht="15" hidden="false" customHeight="false" outlineLevel="0" collapsed="false">
      <c r="A5571" s="24" t="s">
        <v>6394</v>
      </c>
      <c r="B5571" s="39" t="n">
        <v>46143</v>
      </c>
      <c r="C5571" s="24" t="s">
        <v>699</v>
      </c>
      <c r="D5571" s="24" t="s">
        <v>826</v>
      </c>
      <c r="E5571" s="24" t="s">
        <v>109</v>
      </c>
      <c r="F5571" s="38" t="n">
        <v>1100</v>
      </c>
      <c r="G5571" s="42" t="n">
        <f aca="false">DATE(YEAR(B5571),MONTH(B5571),1)</f>
        <v>46143</v>
      </c>
      <c r="H5571" s="24" t="str">
        <f aca="false">INDEX(Customers!$B$2:$B$601,MATCH(C5571,Customers!$A$2:$A$601,0))</f>
        <v>Nairobi</v>
      </c>
      <c r="I5571" s="43" t="n">
        <f aca="false">ROUND(MIN(INDEX(Assumptions!$D$13:$D$18,MATCH(E5571,Assumptions!$A$13:$A$18,0)),MAX(INDEX(Assumptions!$C$13:$C$18,MATCH(E5571,Assumptions!$A$13:$A$18,0)),INDEX(Assumptions!$B$13:$B$18,MATCH(E5571,Assumptions!$A$13:$A$18,0))*F5571)),2)</f>
        <v>4.4</v>
      </c>
    </row>
    <row r="5572" customFormat="false" ht="15" hidden="false" customHeight="false" outlineLevel="0" collapsed="false">
      <c r="A5572" s="24" t="s">
        <v>6395</v>
      </c>
      <c r="B5572" s="39" t="n">
        <v>46143</v>
      </c>
      <c r="C5572" s="24" t="s">
        <v>723</v>
      </c>
      <c r="D5572" s="24" t="s">
        <v>209</v>
      </c>
      <c r="E5572" s="24" t="s">
        <v>107</v>
      </c>
      <c r="F5572" s="38" t="n">
        <v>11100</v>
      </c>
      <c r="G5572" s="42" t="n">
        <f aca="false">DATE(YEAR(B5572),MONTH(B5572),1)</f>
        <v>46143</v>
      </c>
      <c r="H5572" s="24" t="str">
        <f aca="false">INDEX(Customers!$B$2:$B$601,MATCH(C5572,Customers!$A$2:$A$601,0))</f>
        <v>Eastern</v>
      </c>
      <c r="I5572" s="43" t="n">
        <f aca="false">ROUND(MIN(INDEX(Assumptions!$D$13:$D$18,MATCH(E5572,Assumptions!$A$13:$A$18,0)),MAX(INDEX(Assumptions!$C$13:$C$18,MATCH(E5572,Assumptions!$A$13:$A$18,0)),INDEX(Assumptions!$B$13:$B$18,MATCH(E5572,Assumptions!$A$13:$A$18,0))*F5572)),2)</f>
        <v>0</v>
      </c>
    </row>
    <row r="5573" customFormat="false" ht="15" hidden="false" customHeight="false" outlineLevel="0" collapsed="false">
      <c r="A5573" s="24" t="s">
        <v>6396</v>
      </c>
      <c r="B5573" s="39" t="n">
        <v>46143</v>
      </c>
      <c r="C5573" s="24" t="s">
        <v>725</v>
      </c>
      <c r="D5573" s="24" t="s">
        <v>826</v>
      </c>
      <c r="E5573" s="24" t="s">
        <v>111</v>
      </c>
      <c r="F5573" s="38" t="n">
        <v>20</v>
      </c>
      <c r="G5573" s="42" t="n">
        <f aca="false">DATE(YEAR(B5573),MONTH(B5573),1)</f>
        <v>46143</v>
      </c>
      <c r="H5573" s="24" t="str">
        <f aca="false">INDEX(Customers!$B$2:$B$601,MATCH(C5573,Customers!$A$2:$A$601,0))</f>
        <v>Nairobi</v>
      </c>
      <c r="I5573" s="43" t="n">
        <f aca="false">ROUND(MIN(INDEX(Assumptions!$D$13:$D$18,MATCH(E5573,Assumptions!$A$13:$A$18,0)),MAX(INDEX(Assumptions!$C$13:$C$18,MATCH(E5573,Assumptions!$A$13:$A$18,0)),INDEX(Assumptions!$B$13:$B$18,MATCH(E5573,Assumptions!$A$13:$A$18,0))*F5573)),2)</f>
        <v>0.8</v>
      </c>
    </row>
    <row r="5574" customFormat="false" ht="15" hidden="false" customHeight="false" outlineLevel="0" collapsed="false">
      <c r="A5574" s="24" t="s">
        <v>6397</v>
      </c>
      <c r="B5574" s="39" t="n">
        <v>46143</v>
      </c>
      <c r="C5574" s="24" t="s">
        <v>730</v>
      </c>
      <c r="D5574" s="24" t="s">
        <v>826</v>
      </c>
      <c r="E5574" s="24" t="s">
        <v>111</v>
      </c>
      <c r="F5574" s="38" t="n">
        <v>1000</v>
      </c>
      <c r="G5574" s="42" t="n">
        <f aca="false">DATE(YEAR(B5574),MONTH(B5574),1)</f>
        <v>46143</v>
      </c>
      <c r="H5574" s="24" t="str">
        <f aca="false">INDEX(Customers!$B$2:$B$601,MATCH(C5574,Customers!$A$2:$A$601,0))</f>
        <v>Western</v>
      </c>
      <c r="I5574" s="43" t="n">
        <f aca="false">ROUND(MIN(INDEX(Assumptions!$D$13:$D$18,MATCH(E5574,Assumptions!$A$13:$A$18,0)),MAX(INDEX(Assumptions!$C$13:$C$18,MATCH(E5574,Assumptions!$A$13:$A$18,0)),INDEX(Assumptions!$B$13:$B$18,MATCH(E5574,Assumptions!$A$13:$A$18,0))*F5574)),2)</f>
        <v>40</v>
      </c>
    </row>
    <row r="5575" customFormat="false" ht="15" hidden="false" customHeight="false" outlineLevel="0" collapsed="false">
      <c r="A5575" s="24" t="s">
        <v>6398</v>
      </c>
      <c r="B5575" s="39" t="n">
        <v>46143</v>
      </c>
      <c r="C5575" s="24" t="s">
        <v>753</v>
      </c>
      <c r="D5575" s="24" t="s">
        <v>826</v>
      </c>
      <c r="E5575" s="24" t="s">
        <v>109</v>
      </c>
      <c r="F5575" s="38" t="n">
        <v>9930</v>
      </c>
      <c r="G5575" s="42" t="n">
        <f aca="false">DATE(YEAR(B5575),MONTH(B5575),1)</f>
        <v>46143</v>
      </c>
      <c r="H5575" s="24" t="str">
        <f aca="false">INDEX(Customers!$B$2:$B$601,MATCH(C5575,Customers!$A$2:$A$601,0))</f>
        <v>Nairobi</v>
      </c>
      <c r="I5575" s="43" t="n">
        <f aca="false">ROUND(MIN(INDEX(Assumptions!$D$13:$D$18,MATCH(E5575,Assumptions!$A$13:$A$18,0)),MAX(INDEX(Assumptions!$C$13:$C$18,MATCH(E5575,Assumptions!$A$13:$A$18,0)),INDEX(Assumptions!$B$13:$B$18,MATCH(E5575,Assumptions!$A$13:$A$18,0))*F5575)),2)</f>
        <v>39.72</v>
      </c>
    </row>
    <row r="5576" customFormat="false" ht="15" hidden="false" customHeight="false" outlineLevel="0" collapsed="false">
      <c r="A5576" s="24" t="s">
        <v>6399</v>
      </c>
      <c r="B5576" s="39" t="n">
        <v>46143</v>
      </c>
      <c r="C5576" s="24" t="s">
        <v>770</v>
      </c>
      <c r="D5576" s="24" t="s">
        <v>826</v>
      </c>
      <c r="E5576" s="24" t="s">
        <v>109</v>
      </c>
      <c r="F5576" s="38" t="n">
        <v>31460</v>
      </c>
      <c r="G5576" s="42" t="n">
        <f aca="false">DATE(YEAR(B5576),MONTH(B5576),1)</f>
        <v>46143</v>
      </c>
      <c r="H5576" s="24" t="str">
        <f aca="false">INDEX(Customers!$B$2:$B$601,MATCH(C5576,Customers!$A$2:$A$601,0))</f>
        <v>Western</v>
      </c>
      <c r="I5576" s="43" t="n">
        <f aca="false">ROUND(MIN(INDEX(Assumptions!$D$13:$D$18,MATCH(E5576,Assumptions!$A$13:$A$18,0)),MAX(INDEX(Assumptions!$C$13:$C$18,MATCH(E5576,Assumptions!$A$13:$A$18,0)),INDEX(Assumptions!$B$13:$B$18,MATCH(E5576,Assumptions!$A$13:$A$18,0))*F5576)),2)</f>
        <v>40</v>
      </c>
    </row>
    <row r="5577" customFormat="false" ht="15" hidden="false" customHeight="false" outlineLevel="0" collapsed="false">
      <c r="A5577" s="24" t="s">
        <v>6400</v>
      </c>
      <c r="B5577" s="39" t="n">
        <v>46143</v>
      </c>
      <c r="C5577" s="24" t="s">
        <v>813</v>
      </c>
      <c r="D5577" s="24" t="s">
        <v>826</v>
      </c>
      <c r="E5577" s="24" t="s">
        <v>111</v>
      </c>
      <c r="F5577" s="38" t="n">
        <v>20</v>
      </c>
      <c r="G5577" s="42" t="n">
        <f aca="false">DATE(YEAR(B5577),MONTH(B5577),1)</f>
        <v>46143</v>
      </c>
      <c r="H5577" s="24" t="str">
        <f aca="false">INDEX(Customers!$B$2:$B$601,MATCH(C5577,Customers!$A$2:$A$601,0))</f>
        <v>Eastern</v>
      </c>
      <c r="I5577" s="43" t="n">
        <f aca="false">ROUND(MIN(INDEX(Assumptions!$D$13:$D$18,MATCH(E5577,Assumptions!$A$13:$A$18,0)),MAX(INDEX(Assumptions!$C$13:$C$18,MATCH(E5577,Assumptions!$A$13:$A$18,0)),INDEX(Assumptions!$B$13:$B$18,MATCH(E5577,Assumptions!$A$13:$A$18,0))*F5577)),2)</f>
        <v>0.8</v>
      </c>
    </row>
    <row r="5578" customFormat="false" ht="15" hidden="false" customHeight="false" outlineLevel="0" collapsed="false">
      <c r="A5578" s="24" t="s">
        <v>6401</v>
      </c>
      <c r="B5578" s="39" t="n">
        <v>46143</v>
      </c>
      <c r="C5578" s="24" t="s">
        <v>814</v>
      </c>
      <c r="D5578" s="24" t="s">
        <v>826</v>
      </c>
      <c r="E5578" s="24" t="s">
        <v>111</v>
      </c>
      <c r="F5578" s="38" t="n">
        <v>50</v>
      </c>
      <c r="G5578" s="42" t="n">
        <f aca="false">DATE(YEAR(B5578),MONTH(B5578),1)</f>
        <v>46143</v>
      </c>
      <c r="H5578" s="24" t="str">
        <f aca="false">INDEX(Customers!$B$2:$B$601,MATCH(C5578,Customers!$A$2:$A$601,0))</f>
        <v>Nairobi</v>
      </c>
      <c r="I5578" s="43" t="n">
        <f aca="false">ROUND(MIN(INDEX(Assumptions!$D$13:$D$18,MATCH(E5578,Assumptions!$A$13:$A$18,0)),MAX(INDEX(Assumptions!$C$13:$C$18,MATCH(E5578,Assumptions!$A$13:$A$18,0)),INDEX(Assumptions!$B$13:$B$18,MATCH(E5578,Assumptions!$A$13:$A$18,0))*F5578)),2)</f>
        <v>2</v>
      </c>
    </row>
    <row r="5579" customFormat="false" ht="15" hidden="false" customHeight="false" outlineLevel="0" collapsed="false">
      <c r="A5579" s="24" t="s">
        <v>6402</v>
      </c>
      <c r="B5579" s="39" t="n">
        <v>46143</v>
      </c>
      <c r="C5579" s="24" t="s">
        <v>816</v>
      </c>
      <c r="D5579" s="24" t="s">
        <v>826</v>
      </c>
      <c r="E5579" s="24" t="s">
        <v>103</v>
      </c>
      <c r="F5579" s="38" t="n">
        <v>1480</v>
      </c>
      <c r="G5579" s="42" t="n">
        <f aca="false">DATE(YEAR(B5579),MONTH(B5579),1)</f>
        <v>46143</v>
      </c>
      <c r="H5579" s="24" t="str">
        <f aca="false">INDEX(Customers!$B$2:$B$601,MATCH(C5579,Customers!$A$2:$A$601,0))</f>
        <v>Nairobi</v>
      </c>
      <c r="I5579" s="43" t="n">
        <f aca="false">ROUND(MIN(INDEX(Assumptions!$D$13:$D$18,MATCH(E5579,Assumptions!$A$13:$A$18,0)),MAX(INDEX(Assumptions!$C$13:$C$18,MATCH(E5579,Assumptions!$A$13:$A$18,0)),INDEX(Assumptions!$B$13:$B$18,MATCH(E5579,Assumptions!$A$13:$A$18,0))*F5579)),2)</f>
        <v>14.8</v>
      </c>
    </row>
    <row r="5580" customFormat="false" ht="15" hidden="false" customHeight="false" outlineLevel="0" collapsed="false">
      <c r="A5580" s="24" t="s">
        <v>6403</v>
      </c>
      <c r="B5580" s="39" t="n">
        <v>46143</v>
      </c>
      <c r="C5580" s="24" t="s">
        <v>816</v>
      </c>
      <c r="D5580" s="24" t="s">
        <v>826</v>
      </c>
      <c r="E5580" s="24" t="s">
        <v>113</v>
      </c>
      <c r="F5580" s="38" t="n">
        <v>99</v>
      </c>
      <c r="G5580" s="42" t="n">
        <f aca="false">DATE(YEAR(B5580),MONTH(B5580),1)</f>
        <v>46143</v>
      </c>
      <c r="H5580" s="24" t="str">
        <f aca="false">INDEX(Customers!$B$2:$B$601,MATCH(C5580,Customers!$A$2:$A$601,0))</f>
        <v>Nairobi</v>
      </c>
      <c r="I5580" s="43" t="n">
        <f aca="false">ROUND(MIN(INDEX(Assumptions!$D$13:$D$18,MATCH(E5580,Assumptions!$A$13:$A$18,0)),MAX(INDEX(Assumptions!$C$13:$C$18,MATCH(E5580,Assumptions!$A$13:$A$18,0)),INDEX(Assumptions!$B$13:$B$18,MATCH(E5580,Assumptions!$A$13:$A$18,0))*F5580)),2)</f>
        <v>4.95</v>
      </c>
    </row>
    <row r="5581" customFormat="false" ht="15" hidden="false" customHeight="false" outlineLevel="0" collapsed="false">
      <c r="A5581" s="24" t="s">
        <v>6404</v>
      </c>
      <c r="B5581" s="39" t="n">
        <v>46144</v>
      </c>
      <c r="C5581" s="24" t="s">
        <v>216</v>
      </c>
      <c r="D5581" s="24" t="s">
        <v>826</v>
      </c>
      <c r="E5581" s="24" t="s">
        <v>111</v>
      </c>
      <c r="F5581" s="38" t="n">
        <v>20</v>
      </c>
      <c r="G5581" s="42" t="n">
        <f aca="false">DATE(YEAR(B5581),MONTH(B5581),1)</f>
        <v>46143</v>
      </c>
      <c r="H5581" s="24" t="str">
        <f aca="false">INDEX(Customers!$B$2:$B$601,MATCH(C5581,Customers!$A$2:$A$601,0))</f>
        <v>Nairobi</v>
      </c>
      <c r="I5581" s="43" t="n">
        <f aca="false">ROUND(MIN(INDEX(Assumptions!$D$13:$D$18,MATCH(E5581,Assumptions!$A$13:$A$18,0)),MAX(INDEX(Assumptions!$C$13:$C$18,MATCH(E5581,Assumptions!$A$13:$A$18,0)),INDEX(Assumptions!$B$13:$B$18,MATCH(E5581,Assumptions!$A$13:$A$18,0))*F5581)),2)</f>
        <v>0.8</v>
      </c>
    </row>
    <row r="5582" customFormat="false" ht="15" hidden="false" customHeight="false" outlineLevel="0" collapsed="false">
      <c r="A5582" s="24" t="s">
        <v>6405</v>
      </c>
      <c r="B5582" s="39" t="n">
        <v>46144</v>
      </c>
      <c r="C5582" s="24" t="s">
        <v>238</v>
      </c>
      <c r="D5582" s="24" t="s">
        <v>826</v>
      </c>
      <c r="E5582" s="24" t="s">
        <v>109</v>
      </c>
      <c r="F5582" s="38" t="n">
        <v>190</v>
      </c>
      <c r="G5582" s="42" t="n">
        <f aca="false">DATE(YEAR(B5582),MONTH(B5582),1)</f>
        <v>46143</v>
      </c>
      <c r="H5582" s="24" t="str">
        <f aca="false">INDEX(Customers!$B$2:$B$601,MATCH(C5582,Customers!$A$2:$A$601,0))</f>
        <v>Nairobi</v>
      </c>
      <c r="I5582" s="43" t="n">
        <f aca="false">ROUND(MIN(INDEX(Assumptions!$D$13:$D$18,MATCH(E5582,Assumptions!$A$13:$A$18,0)),MAX(INDEX(Assumptions!$C$13:$C$18,MATCH(E5582,Assumptions!$A$13:$A$18,0)),INDEX(Assumptions!$B$13:$B$18,MATCH(E5582,Assumptions!$A$13:$A$18,0))*F5582)),2)</f>
        <v>0.76</v>
      </c>
    </row>
    <row r="5583" customFormat="false" ht="15" hidden="false" customHeight="false" outlineLevel="0" collapsed="false">
      <c r="A5583" s="24" t="s">
        <v>6406</v>
      </c>
      <c r="B5583" s="39" t="n">
        <v>46144</v>
      </c>
      <c r="C5583" s="24" t="s">
        <v>243</v>
      </c>
      <c r="D5583" s="24" t="s">
        <v>826</v>
      </c>
      <c r="E5583" s="24" t="s">
        <v>111</v>
      </c>
      <c r="F5583" s="38" t="n">
        <v>100</v>
      </c>
      <c r="G5583" s="42" t="n">
        <f aca="false">DATE(YEAR(B5583),MONTH(B5583),1)</f>
        <v>46143</v>
      </c>
      <c r="H5583" s="24" t="str">
        <f aca="false">INDEX(Customers!$B$2:$B$601,MATCH(C5583,Customers!$A$2:$A$601,0))</f>
        <v>Coast</v>
      </c>
      <c r="I5583" s="43" t="n">
        <f aca="false">ROUND(MIN(INDEX(Assumptions!$D$13:$D$18,MATCH(E5583,Assumptions!$A$13:$A$18,0)),MAX(INDEX(Assumptions!$C$13:$C$18,MATCH(E5583,Assumptions!$A$13:$A$18,0)),INDEX(Assumptions!$B$13:$B$18,MATCH(E5583,Assumptions!$A$13:$A$18,0))*F5583)),2)</f>
        <v>4</v>
      </c>
    </row>
    <row r="5584" customFormat="false" ht="15" hidden="false" customHeight="false" outlineLevel="0" collapsed="false">
      <c r="A5584" s="24" t="s">
        <v>6407</v>
      </c>
      <c r="B5584" s="39" t="n">
        <v>46144</v>
      </c>
      <c r="C5584" s="24" t="s">
        <v>243</v>
      </c>
      <c r="D5584" s="24" t="s">
        <v>826</v>
      </c>
      <c r="E5584" s="24" t="s">
        <v>113</v>
      </c>
      <c r="F5584" s="38" t="n">
        <v>500</v>
      </c>
      <c r="G5584" s="42" t="n">
        <f aca="false">DATE(YEAR(B5584),MONTH(B5584),1)</f>
        <v>46143</v>
      </c>
      <c r="H5584" s="24" t="str">
        <f aca="false">INDEX(Customers!$B$2:$B$601,MATCH(C5584,Customers!$A$2:$A$601,0))</f>
        <v>Coast</v>
      </c>
      <c r="I5584" s="43" t="n">
        <f aca="false">ROUND(MIN(INDEX(Assumptions!$D$13:$D$18,MATCH(E5584,Assumptions!$A$13:$A$18,0)),MAX(INDEX(Assumptions!$C$13:$C$18,MATCH(E5584,Assumptions!$A$13:$A$18,0)),INDEX(Assumptions!$B$13:$B$18,MATCH(E5584,Assumptions!$A$13:$A$18,0))*F5584)),2)</f>
        <v>25</v>
      </c>
    </row>
    <row r="5585" customFormat="false" ht="15" hidden="false" customHeight="false" outlineLevel="0" collapsed="false">
      <c r="A5585" s="24" t="s">
        <v>6408</v>
      </c>
      <c r="B5585" s="39" t="n">
        <v>46144</v>
      </c>
      <c r="C5585" s="24" t="s">
        <v>254</v>
      </c>
      <c r="D5585" s="24" t="s">
        <v>826</v>
      </c>
      <c r="E5585" s="24" t="s">
        <v>111</v>
      </c>
      <c r="F5585" s="38" t="n">
        <v>50</v>
      </c>
      <c r="G5585" s="42" t="n">
        <f aca="false">DATE(YEAR(B5585),MONTH(B5585),1)</f>
        <v>46143</v>
      </c>
      <c r="H5585" s="24" t="str">
        <f aca="false">INDEX(Customers!$B$2:$B$601,MATCH(C5585,Customers!$A$2:$A$601,0))</f>
        <v>Rift Valley</v>
      </c>
      <c r="I5585" s="43" t="n">
        <f aca="false">ROUND(MIN(INDEX(Assumptions!$D$13:$D$18,MATCH(E5585,Assumptions!$A$13:$A$18,0)),MAX(INDEX(Assumptions!$C$13:$C$18,MATCH(E5585,Assumptions!$A$13:$A$18,0)),INDEX(Assumptions!$B$13:$B$18,MATCH(E5585,Assumptions!$A$13:$A$18,0))*F5585)),2)</f>
        <v>2</v>
      </c>
    </row>
    <row r="5586" customFormat="false" ht="15" hidden="false" customHeight="false" outlineLevel="0" collapsed="false">
      <c r="A5586" s="24" t="s">
        <v>6409</v>
      </c>
      <c r="B5586" s="39" t="n">
        <v>46144</v>
      </c>
      <c r="C5586" s="24" t="s">
        <v>258</v>
      </c>
      <c r="D5586" s="24" t="s">
        <v>826</v>
      </c>
      <c r="E5586" s="24" t="s">
        <v>109</v>
      </c>
      <c r="F5586" s="38" t="n">
        <v>46340</v>
      </c>
      <c r="G5586" s="42" t="n">
        <f aca="false">DATE(YEAR(B5586),MONTH(B5586),1)</f>
        <v>46143</v>
      </c>
      <c r="H5586" s="24" t="str">
        <f aca="false">INDEX(Customers!$B$2:$B$601,MATCH(C5586,Customers!$A$2:$A$601,0))</f>
        <v>Central</v>
      </c>
      <c r="I5586" s="43" t="n">
        <f aca="false">ROUND(MIN(INDEX(Assumptions!$D$13:$D$18,MATCH(E5586,Assumptions!$A$13:$A$18,0)),MAX(INDEX(Assumptions!$C$13:$C$18,MATCH(E5586,Assumptions!$A$13:$A$18,0)),INDEX(Assumptions!$B$13:$B$18,MATCH(E5586,Assumptions!$A$13:$A$18,0))*F5586)),2)</f>
        <v>40</v>
      </c>
    </row>
    <row r="5587" customFormat="false" ht="15" hidden="false" customHeight="false" outlineLevel="0" collapsed="false">
      <c r="A5587" s="24" t="s">
        <v>6410</v>
      </c>
      <c r="B5587" s="39" t="n">
        <v>46144</v>
      </c>
      <c r="C5587" s="24" t="s">
        <v>260</v>
      </c>
      <c r="D5587" s="24" t="s">
        <v>826</v>
      </c>
      <c r="E5587" s="24" t="s">
        <v>113</v>
      </c>
      <c r="F5587" s="38" t="n">
        <v>500</v>
      </c>
      <c r="G5587" s="42" t="n">
        <f aca="false">DATE(YEAR(B5587),MONTH(B5587),1)</f>
        <v>46143</v>
      </c>
      <c r="H5587" s="24" t="str">
        <f aca="false">INDEX(Customers!$B$2:$B$601,MATCH(C5587,Customers!$A$2:$A$601,0))</f>
        <v>Central</v>
      </c>
      <c r="I5587" s="43" t="n">
        <f aca="false">ROUND(MIN(INDEX(Assumptions!$D$13:$D$18,MATCH(E5587,Assumptions!$A$13:$A$18,0)),MAX(INDEX(Assumptions!$C$13:$C$18,MATCH(E5587,Assumptions!$A$13:$A$18,0)),INDEX(Assumptions!$B$13:$B$18,MATCH(E5587,Assumptions!$A$13:$A$18,0))*F5587)),2)</f>
        <v>25</v>
      </c>
    </row>
    <row r="5588" customFormat="false" ht="15" hidden="false" customHeight="false" outlineLevel="0" collapsed="false">
      <c r="A5588" s="24" t="s">
        <v>6411</v>
      </c>
      <c r="B5588" s="39" t="n">
        <v>46144</v>
      </c>
      <c r="C5588" s="24" t="s">
        <v>265</v>
      </c>
      <c r="D5588" s="24" t="s">
        <v>152</v>
      </c>
      <c r="E5588" s="24" t="s">
        <v>105</v>
      </c>
      <c r="F5588" s="38" t="n">
        <v>970</v>
      </c>
      <c r="G5588" s="42" t="n">
        <f aca="false">DATE(YEAR(B5588),MONTH(B5588),1)</f>
        <v>46143</v>
      </c>
      <c r="H5588" s="24" t="str">
        <f aca="false">INDEX(Customers!$B$2:$B$601,MATCH(C5588,Customers!$A$2:$A$601,0))</f>
        <v>Nairobi</v>
      </c>
      <c r="I5588" s="43" t="n">
        <f aca="false">ROUND(MIN(INDEX(Assumptions!$D$13:$D$18,MATCH(E5588,Assumptions!$A$13:$A$18,0)),MAX(INDEX(Assumptions!$C$13:$C$18,MATCH(E5588,Assumptions!$A$13:$A$18,0)),INDEX(Assumptions!$B$13:$B$18,MATCH(E5588,Assumptions!$A$13:$A$18,0))*F5588)),2)</f>
        <v>14.55</v>
      </c>
    </row>
    <row r="5589" customFormat="false" ht="15" hidden="false" customHeight="false" outlineLevel="0" collapsed="false">
      <c r="A5589" s="24" t="s">
        <v>6412</v>
      </c>
      <c r="B5589" s="39" t="n">
        <v>46144</v>
      </c>
      <c r="C5589" s="24" t="s">
        <v>265</v>
      </c>
      <c r="D5589" s="24" t="s">
        <v>826</v>
      </c>
      <c r="E5589" s="24" t="s">
        <v>113</v>
      </c>
      <c r="F5589" s="38" t="n">
        <v>500</v>
      </c>
      <c r="G5589" s="42" t="n">
        <f aca="false">DATE(YEAR(B5589),MONTH(B5589),1)</f>
        <v>46143</v>
      </c>
      <c r="H5589" s="24" t="str">
        <f aca="false">INDEX(Customers!$B$2:$B$601,MATCH(C5589,Customers!$A$2:$A$601,0))</f>
        <v>Nairobi</v>
      </c>
      <c r="I5589" s="43" t="n">
        <f aca="false">ROUND(MIN(INDEX(Assumptions!$D$13:$D$18,MATCH(E5589,Assumptions!$A$13:$A$18,0)),MAX(INDEX(Assumptions!$C$13:$C$18,MATCH(E5589,Assumptions!$A$13:$A$18,0)),INDEX(Assumptions!$B$13:$B$18,MATCH(E5589,Assumptions!$A$13:$A$18,0))*F5589)),2)</f>
        <v>25</v>
      </c>
    </row>
    <row r="5590" customFormat="false" ht="15" hidden="false" customHeight="false" outlineLevel="0" collapsed="false">
      <c r="A5590" s="24" t="s">
        <v>6413</v>
      </c>
      <c r="B5590" s="39" t="n">
        <v>46144</v>
      </c>
      <c r="C5590" s="24" t="s">
        <v>266</v>
      </c>
      <c r="D5590" s="24" t="s">
        <v>826</v>
      </c>
      <c r="E5590" s="24" t="s">
        <v>111</v>
      </c>
      <c r="F5590" s="38" t="n">
        <v>200</v>
      </c>
      <c r="G5590" s="42" t="n">
        <f aca="false">DATE(YEAR(B5590),MONTH(B5590),1)</f>
        <v>46143</v>
      </c>
      <c r="H5590" s="24" t="str">
        <f aca="false">INDEX(Customers!$B$2:$B$601,MATCH(C5590,Customers!$A$2:$A$601,0))</f>
        <v>Rift Valley</v>
      </c>
      <c r="I5590" s="43" t="n">
        <f aca="false">ROUND(MIN(INDEX(Assumptions!$D$13:$D$18,MATCH(E5590,Assumptions!$A$13:$A$18,0)),MAX(INDEX(Assumptions!$C$13:$C$18,MATCH(E5590,Assumptions!$A$13:$A$18,0)),INDEX(Assumptions!$B$13:$B$18,MATCH(E5590,Assumptions!$A$13:$A$18,0))*F5590)),2)</f>
        <v>8</v>
      </c>
    </row>
    <row r="5591" customFormat="false" ht="15" hidden="false" customHeight="false" outlineLevel="0" collapsed="false">
      <c r="A5591" s="24" t="s">
        <v>6414</v>
      </c>
      <c r="B5591" s="39" t="n">
        <v>46144</v>
      </c>
      <c r="C5591" s="24" t="s">
        <v>276</v>
      </c>
      <c r="D5591" s="24" t="s">
        <v>826</v>
      </c>
      <c r="E5591" s="24" t="s">
        <v>103</v>
      </c>
      <c r="F5591" s="38" t="n">
        <v>1200</v>
      </c>
      <c r="G5591" s="42" t="n">
        <f aca="false">DATE(YEAR(B5591),MONTH(B5591),1)</f>
        <v>46143</v>
      </c>
      <c r="H5591" s="24" t="str">
        <f aca="false">INDEX(Customers!$B$2:$B$601,MATCH(C5591,Customers!$A$2:$A$601,0))</f>
        <v>Coast</v>
      </c>
      <c r="I5591" s="43" t="n">
        <f aca="false">ROUND(MIN(INDEX(Assumptions!$D$13:$D$18,MATCH(E5591,Assumptions!$A$13:$A$18,0)),MAX(INDEX(Assumptions!$C$13:$C$18,MATCH(E5591,Assumptions!$A$13:$A$18,0)),INDEX(Assumptions!$B$13:$B$18,MATCH(E5591,Assumptions!$A$13:$A$18,0))*F5591)),2)</f>
        <v>12</v>
      </c>
    </row>
    <row r="5592" customFormat="false" ht="15" hidden="false" customHeight="false" outlineLevel="0" collapsed="false">
      <c r="A5592" s="24" t="s">
        <v>6415</v>
      </c>
      <c r="B5592" s="39" t="n">
        <v>46144</v>
      </c>
      <c r="C5592" s="24" t="s">
        <v>277</v>
      </c>
      <c r="D5592" s="24" t="s">
        <v>826</v>
      </c>
      <c r="E5592" s="24" t="s">
        <v>103</v>
      </c>
      <c r="F5592" s="38" t="n">
        <v>4490</v>
      </c>
      <c r="G5592" s="42" t="n">
        <f aca="false">DATE(YEAR(B5592),MONTH(B5592),1)</f>
        <v>46143</v>
      </c>
      <c r="H5592" s="24" t="str">
        <f aca="false">INDEX(Customers!$B$2:$B$601,MATCH(C5592,Customers!$A$2:$A$601,0))</f>
        <v>Rift Valley</v>
      </c>
      <c r="I5592" s="43" t="n">
        <f aca="false">ROUND(MIN(INDEX(Assumptions!$D$13:$D$18,MATCH(E5592,Assumptions!$A$13:$A$18,0)),MAX(INDEX(Assumptions!$C$13:$C$18,MATCH(E5592,Assumptions!$A$13:$A$18,0)),INDEX(Assumptions!$B$13:$B$18,MATCH(E5592,Assumptions!$A$13:$A$18,0))*F5592)),2)</f>
        <v>44.9</v>
      </c>
    </row>
    <row r="5593" customFormat="false" ht="15" hidden="false" customHeight="false" outlineLevel="0" collapsed="false">
      <c r="A5593" s="24" t="s">
        <v>6416</v>
      </c>
      <c r="B5593" s="39" t="n">
        <v>46144</v>
      </c>
      <c r="C5593" s="24" t="s">
        <v>279</v>
      </c>
      <c r="D5593" s="24" t="s">
        <v>154</v>
      </c>
      <c r="E5593" s="24" t="s">
        <v>107</v>
      </c>
      <c r="F5593" s="38" t="n">
        <v>6020</v>
      </c>
      <c r="G5593" s="42" t="n">
        <f aca="false">DATE(YEAR(B5593),MONTH(B5593),1)</f>
        <v>46143</v>
      </c>
      <c r="H5593" s="24" t="str">
        <f aca="false">INDEX(Customers!$B$2:$B$601,MATCH(C5593,Customers!$A$2:$A$601,0))</f>
        <v>Nairobi</v>
      </c>
      <c r="I5593" s="43" t="n">
        <f aca="false">ROUND(MIN(INDEX(Assumptions!$D$13:$D$18,MATCH(E5593,Assumptions!$A$13:$A$18,0)),MAX(INDEX(Assumptions!$C$13:$C$18,MATCH(E5593,Assumptions!$A$13:$A$18,0)),INDEX(Assumptions!$B$13:$B$18,MATCH(E5593,Assumptions!$A$13:$A$18,0))*F5593)),2)</f>
        <v>0</v>
      </c>
    </row>
    <row r="5594" customFormat="false" ht="15" hidden="false" customHeight="false" outlineLevel="0" collapsed="false">
      <c r="A5594" s="24" t="s">
        <v>6417</v>
      </c>
      <c r="B5594" s="39" t="n">
        <v>46144</v>
      </c>
      <c r="C5594" s="24" t="s">
        <v>285</v>
      </c>
      <c r="D5594" s="24" t="s">
        <v>206</v>
      </c>
      <c r="E5594" s="24" t="s">
        <v>107</v>
      </c>
      <c r="F5594" s="38" t="n">
        <v>7100</v>
      </c>
      <c r="G5594" s="42" t="n">
        <f aca="false">DATE(YEAR(B5594),MONTH(B5594),1)</f>
        <v>46143</v>
      </c>
      <c r="H5594" s="24" t="str">
        <f aca="false">INDEX(Customers!$B$2:$B$601,MATCH(C5594,Customers!$A$2:$A$601,0))</f>
        <v>Eastern</v>
      </c>
      <c r="I5594" s="43" t="n">
        <f aca="false">ROUND(MIN(INDEX(Assumptions!$D$13:$D$18,MATCH(E5594,Assumptions!$A$13:$A$18,0)),MAX(INDEX(Assumptions!$C$13:$C$18,MATCH(E5594,Assumptions!$A$13:$A$18,0)),INDEX(Assumptions!$B$13:$B$18,MATCH(E5594,Assumptions!$A$13:$A$18,0))*F5594)),2)</f>
        <v>0</v>
      </c>
    </row>
    <row r="5595" customFormat="false" ht="15" hidden="false" customHeight="false" outlineLevel="0" collapsed="false">
      <c r="A5595" s="24" t="s">
        <v>6418</v>
      </c>
      <c r="B5595" s="39" t="n">
        <v>46144</v>
      </c>
      <c r="C5595" s="24" t="s">
        <v>293</v>
      </c>
      <c r="D5595" s="24" t="s">
        <v>826</v>
      </c>
      <c r="E5595" s="24" t="s">
        <v>113</v>
      </c>
      <c r="F5595" s="38" t="n">
        <v>99</v>
      </c>
      <c r="G5595" s="42" t="n">
        <f aca="false">DATE(YEAR(B5595),MONTH(B5595),1)</f>
        <v>46143</v>
      </c>
      <c r="H5595" s="24" t="str">
        <f aca="false">INDEX(Customers!$B$2:$B$601,MATCH(C5595,Customers!$A$2:$A$601,0))</f>
        <v>Western</v>
      </c>
      <c r="I5595" s="43" t="n">
        <f aca="false">ROUND(MIN(INDEX(Assumptions!$D$13:$D$18,MATCH(E5595,Assumptions!$A$13:$A$18,0)),MAX(INDEX(Assumptions!$C$13:$C$18,MATCH(E5595,Assumptions!$A$13:$A$18,0)),INDEX(Assumptions!$B$13:$B$18,MATCH(E5595,Assumptions!$A$13:$A$18,0))*F5595)),2)</f>
        <v>4.95</v>
      </c>
    </row>
    <row r="5596" customFormat="false" ht="15" hidden="false" customHeight="false" outlineLevel="0" collapsed="false">
      <c r="A5596" s="24" t="s">
        <v>6419</v>
      </c>
      <c r="B5596" s="39" t="n">
        <v>46144</v>
      </c>
      <c r="C5596" s="24" t="s">
        <v>298</v>
      </c>
      <c r="D5596" s="24" t="s">
        <v>826</v>
      </c>
      <c r="E5596" s="24" t="s">
        <v>113</v>
      </c>
      <c r="F5596" s="38" t="n">
        <v>50</v>
      </c>
      <c r="G5596" s="42" t="n">
        <f aca="false">DATE(YEAR(B5596),MONTH(B5596),1)</f>
        <v>46143</v>
      </c>
      <c r="H5596" s="24" t="str">
        <f aca="false">INDEX(Customers!$B$2:$B$601,MATCH(C5596,Customers!$A$2:$A$601,0))</f>
        <v>Eastern</v>
      </c>
      <c r="I5596" s="43" t="n">
        <f aca="false">ROUND(MIN(INDEX(Assumptions!$D$13:$D$18,MATCH(E5596,Assumptions!$A$13:$A$18,0)),MAX(INDEX(Assumptions!$C$13:$C$18,MATCH(E5596,Assumptions!$A$13:$A$18,0)),INDEX(Assumptions!$B$13:$B$18,MATCH(E5596,Assumptions!$A$13:$A$18,0))*F5596)),2)</f>
        <v>2.5</v>
      </c>
    </row>
    <row r="5597" customFormat="false" ht="15" hidden="false" customHeight="false" outlineLevel="0" collapsed="false">
      <c r="A5597" s="24" t="s">
        <v>6420</v>
      </c>
      <c r="B5597" s="39" t="n">
        <v>46144</v>
      </c>
      <c r="C5597" s="24" t="s">
        <v>305</v>
      </c>
      <c r="D5597" s="24" t="s">
        <v>153</v>
      </c>
      <c r="E5597" s="24" t="s">
        <v>105</v>
      </c>
      <c r="F5597" s="38" t="n">
        <v>3530</v>
      </c>
      <c r="G5597" s="42" t="n">
        <f aca="false">DATE(YEAR(B5597),MONTH(B5597),1)</f>
        <v>46143</v>
      </c>
      <c r="H5597" s="24" t="str">
        <f aca="false">INDEX(Customers!$B$2:$B$601,MATCH(C5597,Customers!$A$2:$A$601,0))</f>
        <v>Nairobi</v>
      </c>
      <c r="I5597" s="43" t="n">
        <f aca="false">ROUND(MIN(INDEX(Assumptions!$D$13:$D$18,MATCH(E5597,Assumptions!$A$13:$A$18,0)),MAX(INDEX(Assumptions!$C$13:$C$18,MATCH(E5597,Assumptions!$A$13:$A$18,0)),INDEX(Assumptions!$B$13:$B$18,MATCH(E5597,Assumptions!$A$13:$A$18,0))*F5597)),2)</f>
        <v>52.95</v>
      </c>
    </row>
    <row r="5598" customFormat="false" ht="15" hidden="false" customHeight="false" outlineLevel="0" collapsed="false">
      <c r="A5598" s="24" t="s">
        <v>6421</v>
      </c>
      <c r="B5598" s="39" t="n">
        <v>46144</v>
      </c>
      <c r="C5598" s="24" t="s">
        <v>316</v>
      </c>
      <c r="D5598" s="24" t="s">
        <v>826</v>
      </c>
      <c r="E5598" s="24" t="s">
        <v>103</v>
      </c>
      <c r="F5598" s="38" t="n">
        <v>5550</v>
      </c>
      <c r="G5598" s="42" t="n">
        <f aca="false">DATE(YEAR(B5598),MONTH(B5598),1)</f>
        <v>46143</v>
      </c>
      <c r="H5598" s="24" t="str">
        <f aca="false">INDEX(Customers!$B$2:$B$601,MATCH(C5598,Customers!$A$2:$A$601,0))</f>
        <v>Coast</v>
      </c>
      <c r="I5598" s="43" t="n">
        <f aca="false">ROUND(MIN(INDEX(Assumptions!$D$13:$D$18,MATCH(E5598,Assumptions!$A$13:$A$18,0)),MAX(INDEX(Assumptions!$C$13:$C$18,MATCH(E5598,Assumptions!$A$13:$A$18,0)),INDEX(Assumptions!$B$13:$B$18,MATCH(E5598,Assumptions!$A$13:$A$18,0))*F5598)),2)</f>
        <v>55.5</v>
      </c>
    </row>
    <row r="5599" customFormat="false" ht="15" hidden="false" customHeight="false" outlineLevel="0" collapsed="false">
      <c r="A5599" s="24" t="s">
        <v>6422</v>
      </c>
      <c r="B5599" s="39" t="n">
        <v>46144</v>
      </c>
      <c r="C5599" s="24" t="s">
        <v>317</v>
      </c>
      <c r="D5599" s="24" t="s">
        <v>826</v>
      </c>
      <c r="E5599" s="24" t="s">
        <v>113</v>
      </c>
      <c r="F5599" s="38" t="n">
        <v>250</v>
      </c>
      <c r="G5599" s="42" t="n">
        <f aca="false">DATE(YEAR(B5599),MONTH(B5599),1)</f>
        <v>46143</v>
      </c>
      <c r="H5599" s="24" t="str">
        <f aca="false">INDEX(Customers!$B$2:$B$601,MATCH(C5599,Customers!$A$2:$A$601,0))</f>
        <v>Rift Valley</v>
      </c>
      <c r="I5599" s="43" t="n">
        <f aca="false">ROUND(MIN(INDEX(Assumptions!$D$13:$D$18,MATCH(E5599,Assumptions!$A$13:$A$18,0)),MAX(INDEX(Assumptions!$C$13:$C$18,MATCH(E5599,Assumptions!$A$13:$A$18,0)),INDEX(Assumptions!$B$13:$B$18,MATCH(E5599,Assumptions!$A$13:$A$18,0))*F5599)),2)</f>
        <v>12.5</v>
      </c>
    </row>
    <row r="5600" customFormat="false" ht="15" hidden="false" customHeight="false" outlineLevel="0" collapsed="false">
      <c r="A5600" s="24" t="s">
        <v>6423</v>
      </c>
      <c r="B5600" s="39" t="n">
        <v>46144</v>
      </c>
      <c r="C5600" s="24" t="s">
        <v>333</v>
      </c>
      <c r="D5600" s="24" t="s">
        <v>826</v>
      </c>
      <c r="E5600" s="24" t="s">
        <v>103</v>
      </c>
      <c r="F5600" s="38" t="n">
        <v>570</v>
      </c>
      <c r="G5600" s="42" t="n">
        <f aca="false">DATE(YEAR(B5600),MONTH(B5600),1)</f>
        <v>46143</v>
      </c>
      <c r="H5600" s="24" t="str">
        <f aca="false">INDEX(Customers!$B$2:$B$601,MATCH(C5600,Customers!$A$2:$A$601,0))</f>
        <v>Coast</v>
      </c>
      <c r="I5600" s="43" t="n">
        <f aca="false">ROUND(MIN(INDEX(Assumptions!$D$13:$D$18,MATCH(E5600,Assumptions!$A$13:$A$18,0)),MAX(INDEX(Assumptions!$C$13:$C$18,MATCH(E5600,Assumptions!$A$13:$A$18,0)),INDEX(Assumptions!$B$13:$B$18,MATCH(E5600,Assumptions!$A$13:$A$18,0))*F5600)),2)</f>
        <v>5.7</v>
      </c>
    </row>
    <row r="5601" customFormat="false" ht="15" hidden="false" customHeight="false" outlineLevel="0" collapsed="false">
      <c r="A5601" s="24" t="s">
        <v>6424</v>
      </c>
      <c r="B5601" s="39" t="n">
        <v>46144</v>
      </c>
      <c r="C5601" s="24" t="s">
        <v>335</v>
      </c>
      <c r="D5601" s="24" t="s">
        <v>826</v>
      </c>
      <c r="E5601" s="24" t="s">
        <v>103</v>
      </c>
      <c r="F5601" s="38" t="n">
        <v>1760</v>
      </c>
      <c r="G5601" s="42" t="n">
        <f aca="false">DATE(YEAR(B5601),MONTH(B5601),1)</f>
        <v>46143</v>
      </c>
      <c r="H5601" s="24" t="str">
        <f aca="false">INDEX(Customers!$B$2:$B$601,MATCH(C5601,Customers!$A$2:$A$601,0))</f>
        <v>Nairobi</v>
      </c>
      <c r="I5601" s="43" t="n">
        <f aca="false">ROUND(MIN(INDEX(Assumptions!$D$13:$D$18,MATCH(E5601,Assumptions!$A$13:$A$18,0)),MAX(INDEX(Assumptions!$C$13:$C$18,MATCH(E5601,Assumptions!$A$13:$A$18,0)),INDEX(Assumptions!$B$13:$B$18,MATCH(E5601,Assumptions!$A$13:$A$18,0))*F5601)),2)</f>
        <v>17.6</v>
      </c>
    </row>
    <row r="5602" customFormat="false" ht="15" hidden="false" customHeight="false" outlineLevel="0" collapsed="false">
      <c r="A5602" s="24" t="s">
        <v>6425</v>
      </c>
      <c r="B5602" s="39" t="n">
        <v>46144</v>
      </c>
      <c r="C5602" s="24" t="s">
        <v>351</v>
      </c>
      <c r="D5602" s="24" t="s">
        <v>826</v>
      </c>
      <c r="E5602" s="24" t="s">
        <v>113</v>
      </c>
      <c r="F5602" s="38" t="n">
        <v>500</v>
      </c>
      <c r="G5602" s="42" t="n">
        <f aca="false">DATE(YEAR(B5602),MONTH(B5602),1)</f>
        <v>46143</v>
      </c>
      <c r="H5602" s="24" t="str">
        <f aca="false">INDEX(Customers!$B$2:$B$601,MATCH(C5602,Customers!$A$2:$A$601,0))</f>
        <v>Eastern</v>
      </c>
      <c r="I5602" s="43" t="n">
        <f aca="false">ROUND(MIN(INDEX(Assumptions!$D$13:$D$18,MATCH(E5602,Assumptions!$A$13:$A$18,0)),MAX(INDEX(Assumptions!$C$13:$C$18,MATCH(E5602,Assumptions!$A$13:$A$18,0)),INDEX(Assumptions!$B$13:$B$18,MATCH(E5602,Assumptions!$A$13:$A$18,0))*F5602)),2)</f>
        <v>25</v>
      </c>
    </row>
    <row r="5603" customFormat="false" ht="15" hidden="false" customHeight="false" outlineLevel="0" collapsed="false">
      <c r="A5603" s="24" t="s">
        <v>6426</v>
      </c>
      <c r="B5603" s="39" t="n">
        <v>46144</v>
      </c>
      <c r="C5603" s="24" t="s">
        <v>360</v>
      </c>
      <c r="D5603" s="24" t="s">
        <v>184</v>
      </c>
      <c r="E5603" s="24" t="s">
        <v>105</v>
      </c>
      <c r="F5603" s="38" t="n">
        <v>2220</v>
      </c>
      <c r="G5603" s="42" t="n">
        <f aca="false">DATE(YEAR(B5603),MONTH(B5603),1)</f>
        <v>46143</v>
      </c>
      <c r="H5603" s="24" t="str">
        <f aca="false">INDEX(Customers!$B$2:$B$601,MATCH(C5603,Customers!$A$2:$A$601,0))</f>
        <v>Coast</v>
      </c>
      <c r="I5603" s="43" t="n">
        <f aca="false">ROUND(MIN(INDEX(Assumptions!$D$13:$D$18,MATCH(E5603,Assumptions!$A$13:$A$18,0)),MAX(INDEX(Assumptions!$C$13:$C$18,MATCH(E5603,Assumptions!$A$13:$A$18,0)),INDEX(Assumptions!$B$13:$B$18,MATCH(E5603,Assumptions!$A$13:$A$18,0))*F5603)),2)</f>
        <v>33.3</v>
      </c>
    </row>
    <row r="5604" customFormat="false" ht="15" hidden="false" customHeight="false" outlineLevel="0" collapsed="false">
      <c r="A5604" s="24" t="s">
        <v>6427</v>
      </c>
      <c r="B5604" s="39" t="n">
        <v>46144</v>
      </c>
      <c r="C5604" s="24" t="s">
        <v>367</v>
      </c>
      <c r="D5604" s="24" t="s">
        <v>154</v>
      </c>
      <c r="E5604" s="24" t="s">
        <v>105</v>
      </c>
      <c r="F5604" s="38" t="n">
        <v>7950</v>
      </c>
      <c r="G5604" s="42" t="n">
        <f aca="false">DATE(YEAR(B5604),MONTH(B5604),1)</f>
        <v>46143</v>
      </c>
      <c r="H5604" s="24" t="str">
        <f aca="false">INDEX(Customers!$B$2:$B$601,MATCH(C5604,Customers!$A$2:$A$601,0))</f>
        <v>Nairobi</v>
      </c>
      <c r="I5604" s="43" t="n">
        <f aca="false">ROUND(MIN(INDEX(Assumptions!$D$13:$D$18,MATCH(E5604,Assumptions!$A$13:$A$18,0)),MAX(INDEX(Assumptions!$C$13:$C$18,MATCH(E5604,Assumptions!$A$13:$A$18,0)),INDEX(Assumptions!$B$13:$B$18,MATCH(E5604,Assumptions!$A$13:$A$18,0))*F5604)),2)</f>
        <v>119.25</v>
      </c>
    </row>
    <row r="5605" customFormat="false" ht="15" hidden="false" customHeight="false" outlineLevel="0" collapsed="false">
      <c r="A5605" s="24" t="s">
        <v>6428</v>
      </c>
      <c r="B5605" s="39" t="n">
        <v>46144</v>
      </c>
      <c r="C5605" s="24" t="s">
        <v>373</v>
      </c>
      <c r="D5605" s="24" t="s">
        <v>826</v>
      </c>
      <c r="E5605" s="24" t="s">
        <v>109</v>
      </c>
      <c r="F5605" s="38" t="n">
        <v>13570</v>
      </c>
      <c r="G5605" s="42" t="n">
        <f aca="false">DATE(YEAR(B5605),MONTH(B5605),1)</f>
        <v>46143</v>
      </c>
      <c r="H5605" s="24" t="str">
        <f aca="false">INDEX(Customers!$B$2:$B$601,MATCH(C5605,Customers!$A$2:$A$601,0))</f>
        <v>Rift Valley</v>
      </c>
      <c r="I5605" s="43" t="n">
        <f aca="false">ROUND(MIN(INDEX(Assumptions!$D$13:$D$18,MATCH(E5605,Assumptions!$A$13:$A$18,0)),MAX(INDEX(Assumptions!$C$13:$C$18,MATCH(E5605,Assumptions!$A$13:$A$18,0)),INDEX(Assumptions!$B$13:$B$18,MATCH(E5605,Assumptions!$A$13:$A$18,0))*F5605)),2)</f>
        <v>40</v>
      </c>
    </row>
    <row r="5606" customFormat="false" ht="15" hidden="false" customHeight="false" outlineLevel="0" collapsed="false">
      <c r="A5606" s="24" t="s">
        <v>6429</v>
      </c>
      <c r="B5606" s="39" t="n">
        <v>46144</v>
      </c>
      <c r="C5606" s="24" t="s">
        <v>385</v>
      </c>
      <c r="D5606" s="24" t="s">
        <v>826</v>
      </c>
      <c r="E5606" s="24" t="s">
        <v>103</v>
      </c>
      <c r="F5606" s="38" t="n">
        <v>2350</v>
      </c>
      <c r="G5606" s="42" t="n">
        <f aca="false">DATE(YEAR(B5606),MONTH(B5606),1)</f>
        <v>46143</v>
      </c>
      <c r="H5606" s="24" t="str">
        <f aca="false">INDEX(Customers!$B$2:$B$601,MATCH(C5606,Customers!$A$2:$A$601,0))</f>
        <v>Central</v>
      </c>
      <c r="I5606" s="43" t="n">
        <f aca="false">ROUND(MIN(INDEX(Assumptions!$D$13:$D$18,MATCH(E5606,Assumptions!$A$13:$A$18,0)),MAX(INDEX(Assumptions!$C$13:$C$18,MATCH(E5606,Assumptions!$A$13:$A$18,0)),INDEX(Assumptions!$B$13:$B$18,MATCH(E5606,Assumptions!$A$13:$A$18,0))*F5606)),2)</f>
        <v>23.5</v>
      </c>
    </row>
    <row r="5607" customFormat="false" ht="15" hidden="false" customHeight="false" outlineLevel="0" collapsed="false">
      <c r="A5607" s="24" t="s">
        <v>6430</v>
      </c>
      <c r="B5607" s="39" t="n">
        <v>46144</v>
      </c>
      <c r="C5607" s="24" t="s">
        <v>385</v>
      </c>
      <c r="D5607" s="24" t="s">
        <v>164</v>
      </c>
      <c r="E5607" s="24" t="s">
        <v>105</v>
      </c>
      <c r="F5607" s="38" t="n">
        <v>3350</v>
      </c>
      <c r="G5607" s="42" t="n">
        <f aca="false">DATE(YEAR(B5607),MONTH(B5607),1)</f>
        <v>46143</v>
      </c>
      <c r="H5607" s="24" t="str">
        <f aca="false">INDEX(Customers!$B$2:$B$601,MATCH(C5607,Customers!$A$2:$A$601,0))</f>
        <v>Central</v>
      </c>
      <c r="I5607" s="43" t="n">
        <f aca="false">ROUND(MIN(INDEX(Assumptions!$D$13:$D$18,MATCH(E5607,Assumptions!$A$13:$A$18,0)),MAX(INDEX(Assumptions!$C$13:$C$18,MATCH(E5607,Assumptions!$A$13:$A$18,0)),INDEX(Assumptions!$B$13:$B$18,MATCH(E5607,Assumptions!$A$13:$A$18,0))*F5607)),2)</f>
        <v>50.25</v>
      </c>
    </row>
    <row r="5608" customFormat="false" ht="15" hidden="false" customHeight="false" outlineLevel="0" collapsed="false">
      <c r="A5608" s="24" t="s">
        <v>6431</v>
      </c>
      <c r="B5608" s="39" t="n">
        <v>46144</v>
      </c>
      <c r="C5608" s="24" t="s">
        <v>390</v>
      </c>
      <c r="D5608" s="24" t="s">
        <v>826</v>
      </c>
      <c r="E5608" s="24" t="s">
        <v>103</v>
      </c>
      <c r="F5608" s="38" t="n">
        <v>840</v>
      </c>
      <c r="G5608" s="42" t="n">
        <f aca="false">DATE(YEAR(B5608),MONTH(B5608),1)</f>
        <v>46143</v>
      </c>
      <c r="H5608" s="24" t="str">
        <f aca="false">INDEX(Customers!$B$2:$B$601,MATCH(C5608,Customers!$A$2:$A$601,0))</f>
        <v>Rift Valley</v>
      </c>
      <c r="I5608" s="43" t="n">
        <f aca="false">ROUND(MIN(INDEX(Assumptions!$D$13:$D$18,MATCH(E5608,Assumptions!$A$13:$A$18,0)),MAX(INDEX(Assumptions!$C$13:$C$18,MATCH(E5608,Assumptions!$A$13:$A$18,0)),INDEX(Assumptions!$B$13:$B$18,MATCH(E5608,Assumptions!$A$13:$A$18,0))*F5608)),2)</f>
        <v>8.4</v>
      </c>
    </row>
    <row r="5609" customFormat="false" ht="15" hidden="false" customHeight="false" outlineLevel="0" collapsed="false">
      <c r="A5609" s="24" t="s">
        <v>6432</v>
      </c>
      <c r="B5609" s="39" t="n">
        <v>46144</v>
      </c>
      <c r="C5609" s="24" t="s">
        <v>399</v>
      </c>
      <c r="D5609" s="24" t="s">
        <v>826</v>
      </c>
      <c r="E5609" s="24" t="s">
        <v>113</v>
      </c>
      <c r="F5609" s="38" t="n">
        <v>99</v>
      </c>
      <c r="G5609" s="42" t="n">
        <f aca="false">DATE(YEAR(B5609),MONTH(B5609),1)</f>
        <v>46143</v>
      </c>
      <c r="H5609" s="24" t="str">
        <f aca="false">INDEX(Customers!$B$2:$B$601,MATCH(C5609,Customers!$A$2:$A$601,0))</f>
        <v>Western</v>
      </c>
      <c r="I5609" s="43" t="n">
        <f aca="false">ROUND(MIN(INDEX(Assumptions!$D$13:$D$18,MATCH(E5609,Assumptions!$A$13:$A$18,0)),MAX(INDEX(Assumptions!$C$13:$C$18,MATCH(E5609,Assumptions!$A$13:$A$18,0)),INDEX(Assumptions!$B$13:$B$18,MATCH(E5609,Assumptions!$A$13:$A$18,0))*F5609)),2)</f>
        <v>4.95</v>
      </c>
    </row>
    <row r="5610" customFormat="false" ht="15" hidden="false" customHeight="false" outlineLevel="0" collapsed="false">
      <c r="A5610" s="24" t="s">
        <v>6433</v>
      </c>
      <c r="B5610" s="39" t="n">
        <v>46144</v>
      </c>
      <c r="C5610" s="24" t="s">
        <v>418</v>
      </c>
      <c r="D5610" s="24" t="s">
        <v>826</v>
      </c>
      <c r="E5610" s="24" t="s">
        <v>113</v>
      </c>
      <c r="F5610" s="38" t="n">
        <v>50</v>
      </c>
      <c r="G5610" s="42" t="n">
        <f aca="false">DATE(YEAR(B5610),MONTH(B5610),1)</f>
        <v>46143</v>
      </c>
      <c r="H5610" s="24" t="str">
        <f aca="false">INDEX(Customers!$B$2:$B$601,MATCH(C5610,Customers!$A$2:$A$601,0))</f>
        <v>Nairobi</v>
      </c>
      <c r="I5610" s="43" t="n">
        <f aca="false">ROUND(MIN(INDEX(Assumptions!$D$13:$D$18,MATCH(E5610,Assumptions!$A$13:$A$18,0)),MAX(INDEX(Assumptions!$C$13:$C$18,MATCH(E5610,Assumptions!$A$13:$A$18,0)),INDEX(Assumptions!$B$13:$B$18,MATCH(E5610,Assumptions!$A$13:$A$18,0))*F5610)),2)</f>
        <v>2.5</v>
      </c>
    </row>
    <row r="5611" customFormat="false" ht="15" hidden="false" customHeight="false" outlineLevel="0" collapsed="false">
      <c r="A5611" s="24" t="s">
        <v>6434</v>
      </c>
      <c r="B5611" s="39" t="n">
        <v>46144</v>
      </c>
      <c r="C5611" s="24" t="s">
        <v>438</v>
      </c>
      <c r="D5611" s="24" t="s">
        <v>826</v>
      </c>
      <c r="E5611" s="24" t="s">
        <v>113</v>
      </c>
      <c r="F5611" s="38" t="n">
        <v>250</v>
      </c>
      <c r="G5611" s="42" t="n">
        <f aca="false">DATE(YEAR(B5611),MONTH(B5611),1)</f>
        <v>46143</v>
      </c>
      <c r="H5611" s="24" t="str">
        <f aca="false">INDEX(Customers!$B$2:$B$601,MATCH(C5611,Customers!$A$2:$A$601,0))</f>
        <v>Eastern</v>
      </c>
      <c r="I5611" s="43" t="n">
        <f aca="false">ROUND(MIN(INDEX(Assumptions!$D$13:$D$18,MATCH(E5611,Assumptions!$A$13:$A$18,0)),MAX(INDEX(Assumptions!$C$13:$C$18,MATCH(E5611,Assumptions!$A$13:$A$18,0)),INDEX(Assumptions!$B$13:$B$18,MATCH(E5611,Assumptions!$A$13:$A$18,0))*F5611)),2)</f>
        <v>12.5</v>
      </c>
    </row>
    <row r="5612" customFormat="false" ht="15" hidden="false" customHeight="false" outlineLevel="0" collapsed="false">
      <c r="A5612" s="24" t="s">
        <v>6435</v>
      </c>
      <c r="B5612" s="39" t="n">
        <v>46144</v>
      </c>
      <c r="C5612" s="24" t="s">
        <v>441</v>
      </c>
      <c r="D5612" s="24" t="s">
        <v>826</v>
      </c>
      <c r="E5612" s="24" t="s">
        <v>109</v>
      </c>
      <c r="F5612" s="38" t="n">
        <v>3970</v>
      </c>
      <c r="G5612" s="42" t="n">
        <f aca="false">DATE(YEAR(B5612),MONTH(B5612),1)</f>
        <v>46143</v>
      </c>
      <c r="H5612" s="24" t="str">
        <f aca="false">INDEX(Customers!$B$2:$B$601,MATCH(C5612,Customers!$A$2:$A$601,0))</f>
        <v>Central</v>
      </c>
      <c r="I5612" s="43" t="n">
        <f aca="false">ROUND(MIN(INDEX(Assumptions!$D$13:$D$18,MATCH(E5612,Assumptions!$A$13:$A$18,0)),MAX(INDEX(Assumptions!$C$13:$C$18,MATCH(E5612,Assumptions!$A$13:$A$18,0)),INDEX(Assumptions!$B$13:$B$18,MATCH(E5612,Assumptions!$A$13:$A$18,0))*F5612)),2)</f>
        <v>15.88</v>
      </c>
    </row>
    <row r="5613" customFormat="false" ht="15" hidden="false" customHeight="false" outlineLevel="0" collapsed="false">
      <c r="A5613" s="24" t="s">
        <v>6436</v>
      </c>
      <c r="B5613" s="39" t="n">
        <v>46144</v>
      </c>
      <c r="C5613" s="24" t="s">
        <v>446</v>
      </c>
      <c r="D5613" s="24" t="s">
        <v>826</v>
      </c>
      <c r="E5613" s="24" t="s">
        <v>109</v>
      </c>
      <c r="F5613" s="38" t="n">
        <v>1940</v>
      </c>
      <c r="G5613" s="42" t="n">
        <f aca="false">DATE(YEAR(B5613),MONTH(B5613),1)</f>
        <v>46143</v>
      </c>
      <c r="H5613" s="24" t="str">
        <f aca="false">INDEX(Customers!$B$2:$B$601,MATCH(C5613,Customers!$A$2:$A$601,0))</f>
        <v>Central</v>
      </c>
      <c r="I5613" s="43" t="n">
        <f aca="false">ROUND(MIN(INDEX(Assumptions!$D$13:$D$18,MATCH(E5613,Assumptions!$A$13:$A$18,0)),MAX(INDEX(Assumptions!$C$13:$C$18,MATCH(E5613,Assumptions!$A$13:$A$18,0)),INDEX(Assumptions!$B$13:$B$18,MATCH(E5613,Assumptions!$A$13:$A$18,0))*F5613)),2)</f>
        <v>7.76</v>
      </c>
    </row>
    <row r="5614" customFormat="false" ht="15" hidden="false" customHeight="false" outlineLevel="0" collapsed="false">
      <c r="A5614" s="24" t="s">
        <v>6437</v>
      </c>
      <c r="B5614" s="39" t="n">
        <v>46144</v>
      </c>
      <c r="C5614" s="24" t="s">
        <v>449</v>
      </c>
      <c r="D5614" s="24" t="s">
        <v>826</v>
      </c>
      <c r="E5614" s="24" t="s">
        <v>103</v>
      </c>
      <c r="F5614" s="38" t="n">
        <v>1510</v>
      </c>
      <c r="G5614" s="42" t="n">
        <f aca="false">DATE(YEAR(B5614),MONTH(B5614),1)</f>
        <v>46143</v>
      </c>
      <c r="H5614" s="24" t="str">
        <f aca="false">INDEX(Customers!$B$2:$B$601,MATCH(C5614,Customers!$A$2:$A$601,0))</f>
        <v>Rift Valley</v>
      </c>
      <c r="I5614" s="43" t="n">
        <f aca="false">ROUND(MIN(INDEX(Assumptions!$D$13:$D$18,MATCH(E5614,Assumptions!$A$13:$A$18,0)),MAX(INDEX(Assumptions!$C$13:$C$18,MATCH(E5614,Assumptions!$A$13:$A$18,0)),INDEX(Assumptions!$B$13:$B$18,MATCH(E5614,Assumptions!$A$13:$A$18,0))*F5614)),2)</f>
        <v>15.1</v>
      </c>
    </row>
    <row r="5615" customFormat="false" ht="15" hidden="false" customHeight="false" outlineLevel="0" collapsed="false">
      <c r="A5615" s="24" t="s">
        <v>6438</v>
      </c>
      <c r="B5615" s="39" t="n">
        <v>46144</v>
      </c>
      <c r="C5615" s="24" t="s">
        <v>478</v>
      </c>
      <c r="D5615" s="24" t="s">
        <v>826</v>
      </c>
      <c r="E5615" s="24" t="s">
        <v>109</v>
      </c>
      <c r="F5615" s="38" t="n">
        <v>9010</v>
      </c>
      <c r="G5615" s="42" t="n">
        <f aca="false">DATE(YEAR(B5615),MONTH(B5615),1)</f>
        <v>46143</v>
      </c>
      <c r="H5615" s="24" t="str">
        <f aca="false">INDEX(Customers!$B$2:$B$601,MATCH(C5615,Customers!$A$2:$A$601,0))</f>
        <v>Eastern</v>
      </c>
      <c r="I5615" s="43" t="n">
        <f aca="false">ROUND(MIN(INDEX(Assumptions!$D$13:$D$18,MATCH(E5615,Assumptions!$A$13:$A$18,0)),MAX(INDEX(Assumptions!$C$13:$C$18,MATCH(E5615,Assumptions!$A$13:$A$18,0)),INDEX(Assumptions!$B$13:$B$18,MATCH(E5615,Assumptions!$A$13:$A$18,0))*F5615)),2)</f>
        <v>36.04</v>
      </c>
    </row>
    <row r="5616" customFormat="false" ht="15" hidden="false" customHeight="false" outlineLevel="0" collapsed="false">
      <c r="A5616" s="24" t="s">
        <v>6439</v>
      </c>
      <c r="B5616" s="39" t="n">
        <v>46144</v>
      </c>
      <c r="C5616" s="24" t="s">
        <v>487</v>
      </c>
      <c r="D5616" s="24" t="s">
        <v>175</v>
      </c>
      <c r="E5616" s="24" t="s">
        <v>105</v>
      </c>
      <c r="F5616" s="38" t="n">
        <v>2500</v>
      </c>
      <c r="G5616" s="42" t="n">
        <f aca="false">DATE(YEAR(B5616),MONTH(B5616),1)</f>
        <v>46143</v>
      </c>
      <c r="H5616" s="24" t="str">
        <f aca="false">INDEX(Customers!$B$2:$B$601,MATCH(C5616,Customers!$A$2:$A$601,0))</f>
        <v>Rift Valley</v>
      </c>
      <c r="I5616" s="43" t="n">
        <f aca="false">ROUND(MIN(INDEX(Assumptions!$D$13:$D$18,MATCH(E5616,Assumptions!$A$13:$A$18,0)),MAX(INDEX(Assumptions!$C$13:$C$18,MATCH(E5616,Assumptions!$A$13:$A$18,0)),INDEX(Assumptions!$B$13:$B$18,MATCH(E5616,Assumptions!$A$13:$A$18,0))*F5616)),2)</f>
        <v>37.5</v>
      </c>
    </row>
    <row r="5617" customFormat="false" ht="15" hidden="false" customHeight="false" outlineLevel="0" collapsed="false">
      <c r="A5617" s="24" t="s">
        <v>6440</v>
      </c>
      <c r="B5617" s="39" t="n">
        <v>46144</v>
      </c>
      <c r="C5617" s="24" t="s">
        <v>489</v>
      </c>
      <c r="D5617" s="24" t="s">
        <v>826</v>
      </c>
      <c r="E5617" s="24" t="s">
        <v>103</v>
      </c>
      <c r="F5617" s="38" t="n">
        <v>4900</v>
      </c>
      <c r="G5617" s="42" t="n">
        <f aca="false">DATE(YEAR(B5617),MONTH(B5617),1)</f>
        <v>46143</v>
      </c>
      <c r="H5617" s="24" t="str">
        <f aca="false">INDEX(Customers!$B$2:$B$601,MATCH(C5617,Customers!$A$2:$A$601,0))</f>
        <v>Western</v>
      </c>
      <c r="I5617" s="43" t="n">
        <f aca="false">ROUND(MIN(INDEX(Assumptions!$D$13:$D$18,MATCH(E5617,Assumptions!$A$13:$A$18,0)),MAX(INDEX(Assumptions!$C$13:$C$18,MATCH(E5617,Assumptions!$A$13:$A$18,0)),INDEX(Assumptions!$B$13:$B$18,MATCH(E5617,Assumptions!$A$13:$A$18,0))*F5617)),2)</f>
        <v>49</v>
      </c>
    </row>
    <row r="5618" customFormat="false" ht="15" hidden="false" customHeight="false" outlineLevel="0" collapsed="false">
      <c r="A5618" s="24" t="s">
        <v>6441</v>
      </c>
      <c r="B5618" s="39" t="n">
        <v>46144</v>
      </c>
      <c r="C5618" s="24" t="s">
        <v>504</v>
      </c>
      <c r="D5618" s="24" t="s">
        <v>188</v>
      </c>
      <c r="E5618" s="24" t="s">
        <v>107</v>
      </c>
      <c r="F5618" s="38" t="n">
        <v>5550</v>
      </c>
      <c r="G5618" s="42" t="n">
        <f aca="false">DATE(YEAR(B5618),MONTH(B5618),1)</f>
        <v>46143</v>
      </c>
      <c r="H5618" s="24" t="str">
        <f aca="false">INDEX(Customers!$B$2:$B$601,MATCH(C5618,Customers!$A$2:$A$601,0))</f>
        <v>Coast</v>
      </c>
      <c r="I5618" s="43" t="n">
        <f aca="false">ROUND(MIN(INDEX(Assumptions!$D$13:$D$18,MATCH(E5618,Assumptions!$A$13:$A$18,0)),MAX(INDEX(Assumptions!$C$13:$C$18,MATCH(E5618,Assumptions!$A$13:$A$18,0)),INDEX(Assumptions!$B$13:$B$18,MATCH(E5618,Assumptions!$A$13:$A$18,0))*F5618)),2)</f>
        <v>0</v>
      </c>
    </row>
    <row r="5619" customFormat="false" ht="15" hidden="false" customHeight="false" outlineLevel="0" collapsed="false">
      <c r="A5619" s="24" t="s">
        <v>6442</v>
      </c>
      <c r="B5619" s="39" t="n">
        <v>46144</v>
      </c>
      <c r="C5619" s="24" t="s">
        <v>512</v>
      </c>
      <c r="D5619" s="24" t="s">
        <v>826</v>
      </c>
      <c r="E5619" s="24" t="s">
        <v>111</v>
      </c>
      <c r="F5619" s="38" t="n">
        <v>20</v>
      </c>
      <c r="G5619" s="42" t="n">
        <f aca="false">DATE(YEAR(B5619),MONTH(B5619),1)</f>
        <v>46143</v>
      </c>
      <c r="H5619" s="24" t="str">
        <f aca="false">INDEX(Customers!$B$2:$B$601,MATCH(C5619,Customers!$A$2:$A$601,0))</f>
        <v>Central</v>
      </c>
      <c r="I5619" s="43" t="n">
        <f aca="false">ROUND(MIN(INDEX(Assumptions!$D$13:$D$18,MATCH(E5619,Assumptions!$A$13:$A$18,0)),MAX(INDEX(Assumptions!$C$13:$C$18,MATCH(E5619,Assumptions!$A$13:$A$18,0)),INDEX(Assumptions!$B$13:$B$18,MATCH(E5619,Assumptions!$A$13:$A$18,0))*F5619)),2)</f>
        <v>0.8</v>
      </c>
    </row>
    <row r="5620" customFormat="false" ht="15" hidden="false" customHeight="false" outlineLevel="0" collapsed="false">
      <c r="A5620" s="24" t="s">
        <v>6443</v>
      </c>
      <c r="B5620" s="39" t="n">
        <v>46144</v>
      </c>
      <c r="C5620" s="24" t="s">
        <v>520</v>
      </c>
      <c r="D5620" s="24" t="s">
        <v>826</v>
      </c>
      <c r="E5620" s="24" t="s">
        <v>103</v>
      </c>
      <c r="F5620" s="38" t="n">
        <v>1100</v>
      </c>
      <c r="G5620" s="42" t="n">
        <f aca="false">DATE(YEAR(B5620),MONTH(B5620),1)</f>
        <v>46143</v>
      </c>
      <c r="H5620" s="24" t="str">
        <f aca="false">INDEX(Customers!$B$2:$B$601,MATCH(C5620,Customers!$A$2:$A$601,0))</f>
        <v>Coast</v>
      </c>
      <c r="I5620" s="43" t="n">
        <f aca="false">ROUND(MIN(INDEX(Assumptions!$D$13:$D$18,MATCH(E5620,Assumptions!$A$13:$A$18,0)),MAX(INDEX(Assumptions!$C$13:$C$18,MATCH(E5620,Assumptions!$A$13:$A$18,0)),INDEX(Assumptions!$B$13:$B$18,MATCH(E5620,Assumptions!$A$13:$A$18,0))*F5620)),2)</f>
        <v>11</v>
      </c>
    </row>
    <row r="5621" customFormat="false" ht="15" hidden="false" customHeight="false" outlineLevel="0" collapsed="false">
      <c r="A5621" s="24" t="s">
        <v>6444</v>
      </c>
      <c r="B5621" s="39" t="n">
        <v>46144</v>
      </c>
      <c r="C5621" s="24" t="s">
        <v>526</v>
      </c>
      <c r="D5621" s="24" t="s">
        <v>826</v>
      </c>
      <c r="E5621" s="24" t="s">
        <v>111</v>
      </c>
      <c r="F5621" s="38" t="n">
        <v>500</v>
      </c>
      <c r="G5621" s="42" t="n">
        <f aca="false">DATE(YEAR(B5621),MONTH(B5621),1)</f>
        <v>46143</v>
      </c>
      <c r="H5621" s="24" t="str">
        <f aca="false">INDEX(Customers!$B$2:$B$601,MATCH(C5621,Customers!$A$2:$A$601,0))</f>
        <v>Central</v>
      </c>
      <c r="I5621" s="43" t="n">
        <f aca="false">ROUND(MIN(INDEX(Assumptions!$D$13:$D$18,MATCH(E5621,Assumptions!$A$13:$A$18,0)),MAX(INDEX(Assumptions!$C$13:$C$18,MATCH(E5621,Assumptions!$A$13:$A$18,0)),INDEX(Assumptions!$B$13:$B$18,MATCH(E5621,Assumptions!$A$13:$A$18,0))*F5621)),2)</f>
        <v>20</v>
      </c>
    </row>
    <row r="5622" customFormat="false" ht="15" hidden="false" customHeight="false" outlineLevel="0" collapsed="false">
      <c r="A5622" s="24" t="s">
        <v>6445</v>
      </c>
      <c r="B5622" s="39" t="n">
        <v>46144</v>
      </c>
      <c r="C5622" s="24" t="s">
        <v>550</v>
      </c>
      <c r="D5622" s="24" t="s">
        <v>826</v>
      </c>
      <c r="E5622" s="24" t="s">
        <v>109</v>
      </c>
      <c r="F5622" s="38" t="n">
        <v>7470</v>
      </c>
      <c r="G5622" s="42" t="n">
        <f aca="false">DATE(YEAR(B5622),MONTH(B5622),1)</f>
        <v>46143</v>
      </c>
      <c r="H5622" s="24" t="str">
        <f aca="false">INDEX(Customers!$B$2:$B$601,MATCH(C5622,Customers!$A$2:$A$601,0))</f>
        <v>Western</v>
      </c>
      <c r="I5622" s="43" t="n">
        <f aca="false">ROUND(MIN(INDEX(Assumptions!$D$13:$D$18,MATCH(E5622,Assumptions!$A$13:$A$18,0)),MAX(INDEX(Assumptions!$C$13:$C$18,MATCH(E5622,Assumptions!$A$13:$A$18,0)),INDEX(Assumptions!$B$13:$B$18,MATCH(E5622,Assumptions!$A$13:$A$18,0))*F5622)),2)</f>
        <v>29.88</v>
      </c>
    </row>
    <row r="5623" customFormat="false" ht="15" hidden="false" customHeight="false" outlineLevel="0" collapsed="false">
      <c r="A5623" s="24" t="s">
        <v>6446</v>
      </c>
      <c r="B5623" s="39" t="n">
        <v>46144</v>
      </c>
      <c r="C5623" s="24" t="s">
        <v>570</v>
      </c>
      <c r="D5623" s="24" t="s">
        <v>826</v>
      </c>
      <c r="E5623" s="24" t="s">
        <v>111</v>
      </c>
      <c r="F5623" s="38" t="n">
        <v>20</v>
      </c>
      <c r="G5623" s="42" t="n">
        <f aca="false">DATE(YEAR(B5623),MONTH(B5623),1)</f>
        <v>46143</v>
      </c>
      <c r="H5623" s="24" t="str">
        <f aca="false">INDEX(Customers!$B$2:$B$601,MATCH(C5623,Customers!$A$2:$A$601,0))</f>
        <v>Western</v>
      </c>
      <c r="I5623" s="43" t="n">
        <f aca="false">ROUND(MIN(INDEX(Assumptions!$D$13:$D$18,MATCH(E5623,Assumptions!$A$13:$A$18,0)),MAX(INDEX(Assumptions!$C$13:$C$18,MATCH(E5623,Assumptions!$A$13:$A$18,0)),INDEX(Assumptions!$B$13:$B$18,MATCH(E5623,Assumptions!$A$13:$A$18,0))*F5623)),2)</f>
        <v>0.8</v>
      </c>
    </row>
    <row r="5624" customFormat="false" ht="15" hidden="false" customHeight="false" outlineLevel="0" collapsed="false">
      <c r="A5624" s="24" t="s">
        <v>6447</v>
      </c>
      <c r="B5624" s="39" t="n">
        <v>46144</v>
      </c>
      <c r="C5624" s="24" t="s">
        <v>573</v>
      </c>
      <c r="D5624" s="24" t="s">
        <v>826</v>
      </c>
      <c r="E5624" s="24" t="s">
        <v>111</v>
      </c>
      <c r="F5624" s="38" t="n">
        <v>200</v>
      </c>
      <c r="G5624" s="42" t="n">
        <f aca="false">DATE(YEAR(B5624),MONTH(B5624),1)</f>
        <v>46143</v>
      </c>
      <c r="H5624" s="24" t="str">
        <f aca="false">INDEX(Customers!$B$2:$B$601,MATCH(C5624,Customers!$A$2:$A$601,0))</f>
        <v>Nairobi</v>
      </c>
      <c r="I5624" s="43" t="n">
        <f aca="false">ROUND(MIN(INDEX(Assumptions!$D$13:$D$18,MATCH(E5624,Assumptions!$A$13:$A$18,0)),MAX(INDEX(Assumptions!$C$13:$C$18,MATCH(E5624,Assumptions!$A$13:$A$18,0)),INDEX(Assumptions!$B$13:$B$18,MATCH(E5624,Assumptions!$A$13:$A$18,0))*F5624)),2)</f>
        <v>8</v>
      </c>
    </row>
    <row r="5625" customFormat="false" ht="15" hidden="false" customHeight="false" outlineLevel="0" collapsed="false">
      <c r="A5625" s="24" t="s">
        <v>6448</v>
      </c>
      <c r="B5625" s="39" t="n">
        <v>46144</v>
      </c>
      <c r="C5625" s="24" t="s">
        <v>581</v>
      </c>
      <c r="D5625" s="24" t="s">
        <v>826</v>
      </c>
      <c r="E5625" s="24" t="s">
        <v>109</v>
      </c>
      <c r="F5625" s="38" t="n">
        <v>1350</v>
      </c>
      <c r="G5625" s="42" t="n">
        <f aca="false">DATE(YEAR(B5625),MONTH(B5625),1)</f>
        <v>46143</v>
      </c>
      <c r="H5625" s="24" t="str">
        <f aca="false">INDEX(Customers!$B$2:$B$601,MATCH(C5625,Customers!$A$2:$A$601,0))</f>
        <v>Coast</v>
      </c>
      <c r="I5625" s="43" t="n">
        <f aca="false">ROUND(MIN(INDEX(Assumptions!$D$13:$D$18,MATCH(E5625,Assumptions!$A$13:$A$18,0)),MAX(INDEX(Assumptions!$C$13:$C$18,MATCH(E5625,Assumptions!$A$13:$A$18,0)),INDEX(Assumptions!$B$13:$B$18,MATCH(E5625,Assumptions!$A$13:$A$18,0))*F5625)),2)</f>
        <v>5.4</v>
      </c>
    </row>
    <row r="5626" customFormat="false" ht="15" hidden="false" customHeight="false" outlineLevel="0" collapsed="false">
      <c r="A5626" s="24" t="s">
        <v>6449</v>
      </c>
      <c r="B5626" s="39" t="n">
        <v>46144</v>
      </c>
      <c r="C5626" s="24" t="s">
        <v>626</v>
      </c>
      <c r="D5626" s="24" t="s">
        <v>826</v>
      </c>
      <c r="E5626" s="24" t="s">
        <v>111</v>
      </c>
      <c r="F5626" s="38" t="n">
        <v>20</v>
      </c>
      <c r="G5626" s="42" t="n">
        <f aca="false">DATE(YEAR(B5626),MONTH(B5626),1)</f>
        <v>46143</v>
      </c>
      <c r="H5626" s="24" t="str">
        <f aca="false">INDEX(Customers!$B$2:$B$601,MATCH(C5626,Customers!$A$2:$A$601,0))</f>
        <v>Coast</v>
      </c>
      <c r="I5626" s="43" t="n">
        <f aca="false">ROUND(MIN(INDEX(Assumptions!$D$13:$D$18,MATCH(E5626,Assumptions!$A$13:$A$18,0)),MAX(INDEX(Assumptions!$C$13:$C$18,MATCH(E5626,Assumptions!$A$13:$A$18,0)),INDEX(Assumptions!$B$13:$B$18,MATCH(E5626,Assumptions!$A$13:$A$18,0))*F5626)),2)</f>
        <v>0.8</v>
      </c>
    </row>
    <row r="5627" customFormat="false" ht="15" hidden="false" customHeight="false" outlineLevel="0" collapsed="false">
      <c r="A5627" s="24" t="s">
        <v>6450</v>
      </c>
      <c r="B5627" s="39" t="n">
        <v>46144</v>
      </c>
      <c r="C5627" s="24" t="s">
        <v>639</v>
      </c>
      <c r="D5627" s="24" t="s">
        <v>156</v>
      </c>
      <c r="E5627" s="24" t="s">
        <v>107</v>
      </c>
      <c r="F5627" s="38" t="n">
        <v>11000</v>
      </c>
      <c r="G5627" s="42" t="n">
        <f aca="false">DATE(YEAR(B5627),MONTH(B5627),1)</f>
        <v>46143</v>
      </c>
      <c r="H5627" s="24" t="str">
        <f aca="false">INDEX(Customers!$B$2:$B$601,MATCH(C5627,Customers!$A$2:$A$601,0))</f>
        <v>Nairobi</v>
      </c>
      <c r="I5627" s="43" t="n">
        <f aca="false">ROUND(MIN(INDEX(Assumptions!$D$13:$D$18,MATCH(E5627,Assumptions!$A$13:$A$18,0)),MAX(INDEX(Assumptions!$C$13:$C$18,MATCH(E5627,Assumptions!$A$13:$A$18,0)),INDEX(Assumptions!$B$13:$B$18,MATCH(E5627,Assumptions!$A$13:$A$18,0))*F5627)),2)</f>
        <v>0</v>
      </c>
    </row>
    <row r="5628" customFormat="false" ht="15" hidden="false" customHeight="false" outlineLevel="0" collapsed="false">
      <c r="A5628" s="24" t="s">
        <v>6451</v>
      </c>
      <c r="B5628" s="39" t="n">
        <v>46144</v>
      </c>
      <c r="C5628" s="24" t="s">
        <v>645</v>
      </c>
      <c r="D5628" s="24" t="s">
        <v>188</v>
      </c>
      <c r="E5628" s="24" t="s">
        <v>105</v>
      </c>
      <c r="F5628" s="38" t="n">
        <v>4290</v>
      </c>
      <c r="G5628" s="42" t="n">
        <f aca="false">DATE(YEAR(B5628),MONTH(B5628),1)</f>
        <v>46143</v>
      </c>
      <c r="H5628" s="24" t="str">
        <f aca="false">INDEX(Customers!$B$2:$B$601,MATCH(C5628,Customers!$A$2:$A$601,0))</f>
        <v>Nairobi</v>
      </c>
      <c r="I5628" s="43" t="n">
        <f aca="false">ROUND(MIN(INDEX(Assumptions!$D$13:$D$18,MATCH(E5628,Assumptions!$A$13:$A$18,0)),MAX(INDEX(Assumptions!$C$13:$C$18,MATCH(E5628,Assumptions!$A$13:$A$18,0)),INDEX(Assumptions!$B$13:$B$18,MATCH(E5628,Assumptions!$A$13:$A$18,0))*F5628)),2)</f>
        <v>64.35</v>
      </c>
    </row>
    <row r="5629" customFormat="false" ht="15" hidden="false" customHeight="false" outlineLevel="0" collapsed="false">
      <c r="A5629" s="24" t="s">
        <v>6452</v>
      </c>
      <c r="B5629" s="39" t="n">
        <v>46144</v>
      </c>
      <c r="C5629" s="24" t="s">
        <v>649</v>
      </c>
      <c r="D5629" s="24" t="s">
        <v>826</v>
      </c>
      <c r="E5629" s="24" t="s">
        <v>113</v>
      </c>
      <c r="F5629" s="38" t="n">
        <v>50</v>
      </c>
      <c r="G5629" s="42" t="n">
        <f aca="false">DATE(YEAR(B5629),MONTH(B5629),1)</f>
        <v>46143</v>
      </c>
      <c r="H5629" s="24" t="str">
        <f aca="false">INDEX(Customers!$B$2:$B$601,MATCH(C5629,Customers!$A$2:$A$601,0))</f>
        <v>Eastern</v>
      </c>
      <c r="I5629" s="43" t="n">
        <f aca="false">ROUND(MIN(INDEX(Assumptions!$D$13:$D$18,MATCH(E5629,Assumptions!$A$13:$A$18,0)),MAX(INDEX(Assumptions!$C$13:$C$18,MATCH(E5629,Assumptions!$A$13:$A$18,0)),INDEX(Assumptions!$B$13:$B$18,MATCH(E5629,Assumptions!$A$13:$A$18,0))*F5629)),2)</f>
        <v>2.5</v>
      </c>
    </row>
    <row r="5630" customFormat="false" ht="15" hidden="false" customHeight="false" outlineLevel="0" collapsed="false">
      <c r="A5630" s="24" t="s">
        <v>6453</v>
      </c>
      <c r="B5630" s="39" t="n">
        <v>46144</v>
      </c>
      <c r="C5630" s="24" t="s">
        <v>665</v>
      </c>
      <c r="D5630" s="24" t="s">
        <v>157</v>
      </c>
      <c r="E5630" s="24" t="s">
        <v>105</v>
      </c>
      <c r="F5630" s="38" t="n">
        <v>7410</v>
      </c>
      <c r="G5630" s="42" t="n">
        <f aca="false">DATE(YEAR(B5630),MONTH(B5630),1)</f>
        <v>46143</v>
      </c>
      <c r="H5630" s="24" t="str">
        <f aca="false">INDEX(Customers!$B$2:$B$601,MATCH(C5630,Customers!$A$2:$A$601,0))</f>
        <v>Nairobi</v>
      </c>
      <c r="I5630" s="43" t="n">
        <f aca="false">ROUND(MIN(INDEX(Assumptions!$D$13:$D$18,MATCH(E5630,Assumptions!$A$13:$A$18,0)),MAX(INDEX(Assumptions!$C$13:$C$18,MATCH(E5630,Assumptions!$A$13:$A$18,0)),INDEX(Assumptions!$B$13:$B$18,MATCH(E5630,Assumptions!$A$13:$A$18,0))*F5630)),2)</f>
        <v>111.15</v>
      </c>
    </row>
    <row r="5631" customFormat="false" ht="15" hidden="false" customHeight="false" outlineLevel="0" collapsed="false">
      <c r="A5631" s="24" t="s">
        <v>6454</v>
      </c>
      <c r="B5631" s="39" t="n">
        <v>46144</v>
      </c>
      <c r="C5631" s="24" t="s">
        <v>665</v>
      </c>
      <c r="D5631" s="24" t="s">
        <v>826</v>
      </c>
      <c r="E5631" s="24" t="s">
        <v>113</v>
      </c>
      <c r="F5631" s="38" t="n">
        <v>99</v>
      </c>
      <c r="G5631" s="42" t="n">
        <f aca="false">DATE(YEAR(B5631),MONTH(B5631),1)</f>
        <v>46143</v>
      </c>
      <c r="H5631" s="24" t="str">
        <f aca="false">INDEX(Customers!$B$2:$B$601,MATCH(C5631,Customers!$A$2:$A$601,0))</f>
        <v>Nairobi</v>
      </c>
      <c r="I5631" s="43" t="n">
        <f aca="false">ROUND(MIN(INDEX(Assumptions!$D$13:$D$18,MATCH(E5631,Assumptions!$A$13:$A$18,0)),MAX(INDEX(Assumptions!$C$13:$C$18,MATCH(E5631,Assumptions!$A$13:$A$18,0)),INDEX(Assumptions!$B$13:$B$18,MATCH(E5631,Assumptions!$A$13:$A$18,0))*F5631)),2)</f>
        <v>4.95</v>
      </c>
    </row>
    <row r="5632" customFormat="false" ht="15" hidden="false" customHeight="false" outlineLevel="0" collapsed="false">
      <c r="A5632" s="24" t="s">
        <v>6455</v>
      </c>
      <c r="B5632" s="39" t="n">
        <v>46144</v>
      </c>
      <c r="C5632" s="24" t="s">
        <v>673</v>
      </c>
      <c r="D5632" s="24" t="s">
        <v>826</v>
      </c>
      <c r="E5632" s="24" t="s">
        <v>103</v>
      </c>
      <c r="F5632" s="38" t="n">
        <v>10310</v>
      </c>
      <c r="G5632" s="42" t="n">
        <f aca="false">DATE(YEAR(B5632),MONTH(B5632),1)</f>
        <v>46143</v>
      </c>
      <c r="H5632" s="24" t="str">
        <f aca="false">INDEX(Customers!$B$2:$B$601,MATCH(C5632,Customers!$A$2:$A$601,0))</f>
        <v>Nairobi</v>
      </c>
      <c r="I5632" s="43" t="n">
        <f aca="false">ROUND(MIN(INDEX(Assumptions!$D$13:$D$18,MATCH(E5632,Assumptions!$A$13:$A$18,0)),MAX(INDEX(Assumptions!$C$13:$C$18,MATCH(E5632,Assumptions!$A$13:$A$18,0)),INDEX(Assumptions!$B$13:$B$18,MATCH(E5632,Assumptions!$A$13:$A$18,0))*F5632)),2)</f>
        <v>103.1</v>
      </c>
    </row>
    <row r="5633" customFormat="false" ht="15" hidden="false" customHeight="false" outlineLevel="0" collapsed="false">
      <c r="A5633" s="24" t="s">
        <v>6456</v>
      </c>
      <c r="B5633" s="39" t="n">
        <v>46144</v>
      </c>
      <c r="C5633" s="24" t="s">
        <v>674</v>
      </c>
      <c r="D5633" s="24" t="s">
        <v>184</v>
      </c>
      <c r="E5633" s="24" t="s">
        <v>105</v>
      </c>
      <c r="F5633" s="38" t="n">
        <v>4790</v>
      </c>
      <c r="G5633" s="42" t="n">
        <f aca="false">DATE(YEAR(B5633),MONTH(B5633),1)</f>
        <v>46143</v>
      </c>
      <c r="H5633" s="24" t="str">
        <f aca="false">INDEX(Customers!$B$2:$B$601,MATCH(C5633,Customers!$A$2:$A$601,0))</f>
        <v>Coast</v>
      </c>
      <c r="I5633" s="43" t="n">
        <f aca="false">ROUND(MIN(INDEX(Assumptions!$D$13:$D$18,MATCH(E5633,Assumptions!$A$13:$A$18,0)),MAX(INDEX(Assumptions!$C$13:$C$18,MATCH(E5633,Assumptions!$A$13:$A$18,0)),INDEX(Assumptions!$B$13:$B$18,MATCH(E5633,Assumptions!$A$13:$A$18,0))*F5633)),2)</f>
        <v>71.85</v>
      </c>
    </row>
    <row r="5634" customFormat="false" ht="15" hidden="false" customHeight="false" outlineLevel="0" collapsed="false">
      <c r="A5634" s="24" t="s">
        <v>6457</v>
      </c>
      <c r="B5634" s="39" t="n">
        <v>46144</v>
      </c>
      <c r="C5634" s="24" t="s">
        <v>690</v>
      </c>
      <c r="D5634" s="24" t="s">
        <v>826</v>
      </c>
      <c r="E5634" s="24" t="s">
        <v>103</v>
      </c>
      <c r="F5634" s="38" t="n">
        <v>2830</v>
      </c>
      <c r="G5634" s="42" t="n">
        <f aca="false">DATE(YEAR(B5634),MONTH(B5634),1)</f>
        <v>46143</v>
      </c>
      <c r="H5634" s="24" t="str">
        <f aca="false">INDEX(Customers!$B$2:$B$601,MATCH(C5634,Customers!$A$2:$A$601,0))</f>
        <v>Central</v>
      </c>
      <c r="I5634" s="43" t="n">
        <f aca="false">ROUND(MIN(INDEX(Assumptions!$D$13:$D$18,MATCH(E5634,Assumptions!$A$13:$A$18,0)),MAX(INDEX(Assumptions!$C$13:$C$18,MATCH(E5634,Assumptions!$A$13:$A$18,0)),INDEX(Assumptions!$B$13:$B$18,MATCH(E5634,Assumptions!$A$13:$A$18,0))*F5634)),2)</f>
        <v>28.3</v>
      </c>
    </row>
    <row r="5635" customFormat="false" ht="15" hidden="false" customHeight="false" outlineLevel="0" collapsed="false">
      <c r="A5635" s="24" t="s">
        <v>6458</v>
      </c>
      <c r="B5635" s="39" t="n">
        <v>46144</v>
      </c>
      <c r="C5635" s="24" t="s">
        <v>693</v>
      </c>
      <c r="D5635" s="24" t="s">
        <v>826</v>
      </c>
      <c r="E5635" s="24" t="s">
        <v>109</v>
      </c>
      <c r="F5635" s="38" t="n">
        <v>1650</v>
      </c>
      <c r="G5635" s="42" t="n">
        <f aca="false">DATE(YEAR(B5635),MONTH(B5635),1)</f>
        <v>46143</v>
      </c>
      <c r="H5635" s="24" t="str">
        <f aca="false">INDEX(Customers!$B$2:$B$601,MATCH(C5635,Customers!$A$2:$A$601,0))</f>
        <v>Nairobi</v>
      </c>
      <c r="I5635" s="43" t="n">
        <f aca="false">ROUND(MIN(INDEX(Assumptions!$D$13:$D$18,MATCH(E5635,Assumptions!$A$13:$A$18,0)),MAX(INDEX(Assumptions!$C$13:$C$18,MATCH(E5635,Assumptions!$A$13:$A$18,0)),INDEX(Assumptions!$B$13:$B$18,MATCH(E5635,Assumptions!$A$13:$A$18,0))*F5635)),2)</f>
        <v>6.6</v>
      </c>
    </row>
    <row r="5636" customFormat="false" ht="15" hidden="false" customHeight="false" outlineLevel="0" collapsed="false">
      <c r="A5636" s="24" t="s">
        <v>6459</v>
      </c>
      <c r="B5636" s="39" t="n">
        <v>46144</v>
      </c>
      <c r="C5636" s="24" t="s">
        <v>701</v>
      </c>
      <c r="D5636" s="24" t="s">
        <v>826</v>
      </c>
      <c r="E5636" s="24" t="s">
        <v>109</v>
      </c>
      <c r="F5636" s="38" t="n">
        <v>12480</v>
      </c>
      <c r="G5636" s="42" t="n">
        <f aca="false">DATE(YEAR(B5636),MONTH(B5636),1)</f>
        <v>46143</v>
      </c>
      <c r="H5636" s="24" t="str">
        <f aca="false">INDEX(Customers!$B$2:$B$601,MATCH(C5636,Customers!$A$2:$A$601,0))</f>
        <v>Nairobi</v>
      </c>
      <c r="I5636" s="43" t="n">
        <f aca="false">ROUND(MIN(INDEX(Assumptions!$D$13:$D$18,MATCH(E5636,Assumptions!$A$13:$A$18,0)),MAX(INDEX(Assumptions!$C$13:$C$18,MATCH(E5636,Assumptions!$A$13:$A$18,0)),INDEX(Assumptions!$B$13:$B$18,MATCH(E5636,Assumptions!$A$13:$A$18,0))*F5636)),2)</f>
        <v>40</v>
      </c>
    </row>
    <row r="5637" customFormat="false" ht="15" hidden="false" customHeight="false" outlineLevel="0" collapsed="false">
      <c r="A5637" s="24" t="s">
        <v>6460</v>
      </c>
      <c r="B5637" s="39" t="n">
        <v>46144</v>
      </c>
      <c r="C5637" s="24" t="s">
        <v>701</v>
      </c>
      <c r="D5637" s="24" t="s">
        <v>159</v>
      </c>
      <c r="E5637" s="24" t="s">
        <v>107</v>
      </c>
      <c r="F5637" s="38" t="n">
        <v>16940</v>
      </c>
      <c r="G5637" s="42" t="n">
        <f aca="false">DATE(YEAR(B5637),MONTH(B5637),1)</f>
        <v>46143</v>
      </c>
      <c r="H5637" s="24" t="str">
        <f aca="false">INDEX(Customers!$B$2:$B$601,MATCH(C5637,Customers!$A$2:$A$601,0))</f>
        <v>Nairobi</v>
      </c>
      <c r="I5637" s="43" t="n">
        <f aca="false">ROUND(MIN(INDEX(Assumptions!$D$13:$D$18,MATCH(E5637,Assumptions!$A$13:$A$18,0)),MAX(INDEX(Assumptions!$C$13:$C$18,MATCH(E5637,Assumptions!$A$13:$A$18,0)),INDEX(Assumptions!$B$13:$B$18,MATCH(E5637,Assumptions!$A$13:$A$18,0))*F5637)),2)</f>
        <v>0</v>
      </c>
    </row>
    <row r="5638" customFormat="false" ht="15" hidden="false" customHeight="false" outlineLevel="0" collapsed="false">
      <c r="A5638" s="24" t="s">
        <v>6461</v>
      </c>
      <c r="B5638" s="39" t="n">
        <v>46144</v>
      </c>
      <c r="C5638" s="24" t="s">
        <v>716</v>
      </c>
      <c r="D5638" s="24" t="s">
        <v>826</v>
      </c>
      <c r="E5638" s="24" t="s">
        <v>113</v>
      </c>
      <c r="F5638" s="38" t="n">
        <v>1000</v>
      </c>
      <c r="G5638" s="42" t="n">
        <f aca="false">DATE(YEAR(B5638),MONTH(B5638),1)</f>
        <v>46143</v>
      </c>
      <c r="H5638" s="24" t="str">
        <f aca="false">INDEX(Customers!$B$2:$B$601,MATCH(C5638,Customers!$A$2:$A$601,0))</f>
        <v>Western</v>
      </c>
      <c r="I5638" s="43" t="n">
        <f aca="false">ROUND(MIN(INDEX(Assumptions!$D$13:$D$18,MATCH(E5638,Assumptions!$A$13:$A$18,0)),MAX(INDEX(Assumptions!$C$13:$C$18,MATCH(E5638,Assumptions!$A$13:$A$18,0)),INDEX(Assumptions!$B$13:$B$18,MATCH(E5638,Assumptions!$A$13:$A$18,0))*F5638)),2)</f>
        <v>50</v>
      </c>
    </row>
    <row r="5639" customFormat="false" ht="15" hidden="false" customHeight="false" outlineLevel="0" collapsed="false">
      <c r="A5639" s="24" t="s">
        <v>6462</v>
      </c>
      <c r="B5639" s="39" t="n">
        <v>46144</v>
      </c>
      <c r="C5639" s="24" t="s">
        <v>731</v>
      </c>
      <c r="D5639" s="24" t="s">
        <v>826</v>
      </c>
      <c r="E5639" s="24" t="s">
        <v>103</v>
      </c>
      <c r="F5639" s="38" t="n">
        <v>1330</v>
      </c>
      <c r="G5639" s="42" t="n">
        <f aca="false">DATE(YEAR(B5639),MONTH(B5639),1)</f>
        <v>46143</v>
      </c>
      <c r="H5639" s="24" t="str">
        <f aca="false">INDEX(Customers!$B$2:$B$601,MATCH(C5639,Customers!$A$2:$A$601,0))</f>
        <v>Central</v>
      </c>
      <c r="I5639" s="43" t="n">
        <f aca="false">ROUND(MIN(INDEX(Assumptions!$D$13:$D$18,MATCH(E5639,Assumptions!$A$13:$A$18,0)),MAX(INDEX(Assumptions!$C$13:$C$18,MATCH(E5639,Assumptions!$A$13:$A$18,0)),INDEX(Assumptions!$B$13:$B$18,MATCH(E5639,Assumptions!$A$13:$A$18,0))*F5639)),2)</f>
        <v>13.3</v>
      </c>
    </row>
    <row r="5640" customFormat="false" ht="15" hidden="false" customHeight="false" outlineLevel="0" collapsed="false">
      <c r="A5640" s="24" t="s">
        <v>6463</v>
      </c>
      <c r="B5640" s="39" t="n">
        <v>46144</v>
      </c>
      <c r="C5640" s="24" t="s">
        <v>742</v>
      </c>
      <c r="D5640" s="24" t="s">
        <v>209</v>
      </c>
      <c r="E5640" s="24" t="s">
        <v>105</v>
      </c>
      <c r="F5640" s="38" t="n">
        <v>2280</v>
      </c>
      <c r="G5640" s="42" t="n">
        <f aca="false">DATE(YEAR(B5640),MONTH(B5640),1)</f>
        <v>46143</v>
      </c>
      <c r="H5640" s="24" t="str">
        <f aca="false">INDEX(Customers!$B$2:$B$601,MATCH(C5640,Customers!$A$2:$A$601,0))</f>
        <v>Eastern</v>
      </c>
      <c r="I5640" s="43" t="n">
        <f aca="false">ROUND(MIN(INDEX(Assumptions!$D$13:$D$18,MATCH(E5640,Assumptions!$A$13:$A$18,0)),MAX(INDEX(Assumptions!$C$13:$C$18,MATCH(E5640,Assumptions!$A$13:$A$18,0)),INDEX(Assumptions!$B$13:$B$18,MATCH(E5640,Assumptions!$A$13:$A$18,0))*F5640)),2)</f>
        <v>34.2</v>
      </c>
    </row>
    <row r="5641" customFormat="false" ht="15" hidden="false" customHeight="false" outlineLevel="0" collapsed="false">
      <c r="A5641" s="24" t="s">
        <v>6464</v>
      </c>
      <c r="B5641" s="39" t="n">
        <v>46144</v>
      </c>
      <c r="C5641" s="24" t="s">
        <v>760</v>
      </c>
      <c r="D5641" s="24" t="s">
        <v>826</v>
      </c>
      <c r="E5641" s="24" t="s">
        <v>103</v>
      </c>
      <c r="F5641" s="38" t="n">
        <v>2030</v>
      </c>
      <c r="G5641" s="42" t="n">
        <f aca="false">DATE(YEAR(B5641),MONTH(B5641),1)</f>
        <v>46143</v>
      </c>
      <c r="H5641" s="24" t="str">
        <f aca="false">INDEX(Customers!$B$2:$B$601,MATCH(C5641,Customers!$A$2:$A$601,0))</f>
        <v>Rift Valley</v>
      </c>
      <c r="I5641" s="43" t="n">
        <f aca="false">ROUND(MIN(INDEX(Assumptions!$D$13:$D$18,MATCH(E5641,Assumptions!$A$13:$A$18,0)),MAX(INDEX(Assumptions!$C$13:$C$18,MATCH(E5641,Assumptions!$A$13:$A$18,0)),INDEX(Assumptions!$B$13:$B$18,MATCH(E5641,Assumptions!$A$13:$A$18,0))*F5641)),2)</f>
        <v>20.3</v>
      </c>
    </row>
    <row r="5642" customFormat="false" ht="15" hidden="false" customHeight="false" outlineLevel="0" collapsed="false">
      <c r="A5642" s="24" t="s">
        <v>6465</v>
      </c>
      <c r="B5642" s="39" t="n">
        <v>46144</v>
      </c>
      <c r="C5642" s="24" t="s">
        <v>761</v>
      </c>
      <c r="D5642" s="24" t="s">
        <v>826</v>
      </c>
      <c r="E5642" s="24" t="s">
        <v>109</v>
      </c>
      <c r="F5642" s="38" t="n">
        <v>1520</v>
      </c>
      <c r="G5642" s="42" t="n">
        <f aca="false">DATE(YEAR(B5642),MONTH(B5642),1)</f>
        <v>46143</v>
      </c>
      <c r="H5642" s="24" t="str">
        <f aca="false">INDEX(Customers!$B$2:$B$601,MATCH(C5642,Customers!$A$2:$A$601,0))</f>
        <v>Rift Valley</v>
      </c>
      <c r="I5642" s="43" t="n">
        <f aca="false">ROUND(MIN(INDEX(Assumptions!$D$13:$D$18,MATCH(E5642,Assumptions!$A$13:$A$18,0)),MAX(INDEX(Assumptions!$C$13:$C$18,MATCH(E5642,Assumptions!$A$13:$A$18,0)),INDEX(Assumptions!$B$13:$B$18,MATCH(E5642,Assumptions!$A$13:$A$18,0))*F5642)),2)</f>
        <v>6.08</v>
      </c>
    </row>
    <row r="5643" customFormat="false" ht="15" hidden="false" customHeight="false" outlineLevel="0" collapsed="false">
      <c r="A5643" s="24" t="s">
        <v>6466</v>
      </c>
      <c r="B5643" s="39" t="n">
        <v>46144</v>
      </c>
      <c r="C5643" s="24" t="s">
        <v>783</v>
      </c>
      <c r="D5643" s="24" t="s">
        <v>156</v>
      </c>
      <c r="E5643" s="24" t="s">
        <v>105</v>
      </c>
      <c r="F5643" s="38" t="n">
        <v>9130</v>
      </c>
      <c r="G5643" s="42" t="n">
        <f aca="false">DATE(YEAR(B5643),MONTH(B5643),1)</f>
        <v>46143</v>
      </c>
      <c r="H5643" s="24" t="str">
        <f aca="false">INDEX(Customers!$B$2:$B$601,MATCH(C5643,Customers!$A$2:$A$601,0))</f>
        <v>Nairobi</v>
      </c>
      <c r="I5643" s="43" t="n">
        <f aca="false">ROUND(MIN(INDEX(Assumptions!$D$13:$D$18,MATCH(E5643,Assumptions!$A$13:$A$18,0)),MAX(INDEX(Assumptions!$C$13:$C$18,MATCH(E5643,Assumptions!$A$13:$A$18,0)),INDEX(Assumptions!$B$13:$B$18,MATCH(E5643,Assumptions!$A$13:$A$18,0))*F5643)),2)</f>
        <v>136.95</v>
      </c>
    </row>
    <row r="5644" customFormat="false" ht="15" hidden="false" customHeight="false" outlineLevel="0" collapsed="false">
      <c r="A5644" s="24" t="s">
        <v>6467</v>
      </c>
      <c r="B5644" s="39" t="n">
        <v>46144</v>
      </c>
      <c r="C5644" s="24" t="s">
        <v>786</v>
      </c>
      <c r="D5644" s="24" t="s">
        <v>826</v>
      </c>
      <c r="E5644" s="24" t="s">
        <v>109</v>
      </c>
      <c r="F5644" s="38" t="n">
        <v>9610</v>
      </c>
      <c r="G5644" s="42" t="n">
        <f aca="false">DATE(YEAR(B5644),MONTH(B5644),1)</f>
        <v>46143</v>
      </c>
      <c r="H5644" s="24" t="str">
        <f aca="false">INDEX(Customers!$B$2:$B$601,MATCH(C5644,Customers!$A$2:$A$601,0))</f>
        <v>Rift Valley</v>
      </c>
      <c r="I5644" s="43" t="n">
        <f aca="false">ROUND(MIN(INDEX(Assumptions!$D$13:$D$18,MATCH(E5644,Assumptions!$A$13:$A$18,0)),MAX(INDEX(Assumptions!$C$13:$C$18,MATCH(E5644,Assumptions!$A$13:$A$18,0)),INDEX(Assumptions!$B$13:$B$18,MATCH(E5644,Assumptions!$A$13:$A$18,0))*F5644)),2)</f>
        <v>38.44</v>
      </c>
    </row>
    <row r="5645" customFormat="false" ht="15" hidden="false" customHeight="false" outlineLevel="0" collapsed="false">
      <c r="A5645" s="24" t="s">
        <v>6468</v>
      </c>
      <c r="B5645" s="39" t="n">
        <v>46144</v>
      </c>
      <c r="C5645" s="24" t="s">
        <v>790</v>
      </c>
      <c r="D5645" s="24" t="s">
        <v>826</v>
      </c>
      <c r="E5645" s="24" t="s">
        <v>103</v>
      </c>
      <c r="F5645" s="38" t="n">
        <v>860</v>
      </c>
      <c r="G5645" s="42" t="n">
        <f aca="false">DATE(YEAR(B5645),MONTH(B5645),1)</f>
        <v>46143</v>
      </c>
      <c r="H5645" s="24" t="str">
        <f aca="false">INDEX(Customers!$B$2:$B$601,MATCH(C5645,Customers!$A$2:$A$601,0))</f>
        <v>Eastern</v>
      </c>
      <c r="I5645" s="43" t="n">
        <f aca="false">ROUND(MIN(INDEX(Assumptions!$D$13:$D$18,MATCH(E5645,Assumptions!$A$13:$A$18,0)),MAX(INDEX(Assumptions!$C$13:$C$18,MATCH(E5645,Assumptions!$A$13:$A$18,0)),INDEX(Assumptions!$B$13:$B$18,MATCH(E5645,Assumptions!$A$13:$A$18,0))*F5645)),2)</f>
        <v>8.6</v>
      </c>
    </row>
    <row r="5646" customFormat="false" ht="15" hidden="false" customHeight="false" outlineLevel="0" collapsed="false">
      <c r="A5646" s="24" t="s">
        <v>6469</v>
      </c>
      <c r="B5646" s="39" t="n">
        <v>46144</v>
      </c>
      <c r="C5646" s="24" t="s">
        <v>807</v>
      </c>
      <c r="D5646" s="24" t="s">
        <v>826</v>
      </c>
      <c r="E5646" s="24" t="s">
        <v>113</v>
      </c>
      <c r="F5646" s="38" t="n">
        <v>250</v>
      </c>
      <c r="G5646" s="42" t="n">
        <f aca="false">DATE(YEAR(B5646),MONTH(B5646),1)</f>
        <v>46143</v>
      </c>
      <c r="H5646" s="24" t="str">
        <f aca="false">INDEX(Customers!$B$2:$B$601,MATCH(C5646,Customers!$A$2:$A$601,0))</f>
        <v>Nairobi</v>
      </c>
      <c r="I5646" s="43" t="n">
        <f aca="false">ROUND(MIN(INDEX(Assumptions!$D$13:$D$18,MATCH(E5646,Assumptions!$A$13:$A$18,0)),MAX(INDEX(Assumptions!$C$13:$C$18,MATCH(E5646,Assumptions!$A$13:$A$18,0)),INDEX(Assumptions!$B$13:$B$18,MATCH(E5646,Assumptions!$A$13:$A$18,0))*F5646)),2)</f>
        <v>12.5</v>
      </c>
    </row>
    <row r="5647" customFormat="false" ht="15" hidden="false" customHeight="false" outlineLevel="0" collapsed="false">
      <c r="A5647" s="24" t="s">
        <v>6470</v>
      </c>
      <c r="B5647" s="39" t="n">
        <v>46144</v>
      </c>
      <c r="C5647" s="24" t="s">
        <v>819</v>
      </c>
      <c r="D5647" s="24" t="s">
        <v>826</v>
      </c>
      <c r="E5647" s="24" t="s">
        <v>103</v>
      </c>
      <c r="F5647" s="38" t="n">
        <v>1720</v>
      </c>
      <c r="G5647" s="42" t="n">
        <f aca="false">DATE(YEAR(B5647),MONTH(B5647),1)</f>
        <v>46143</v>
      </c>
      <c r="H5647" s="24" t="str">
        <f aca="false">INDEX(Customers!$B$2:$B$601,MATCH(C5647,Customers!$A$2:$A$601,0))</f>
        <v>Eastern</v>
      </c>
      <c r="I5647" s="43" t="n">
        <f aca="false">ROUND(MIN(INDEX(Assumptions!$D$13:$D$18,MATCH(E5647,Assumptions!$A$13:$A$18,0)),MAX(INDEX(Assumptions!$C$13:$C$18,MATCH(E5647,Assumptions!$A$13:$A$18,0)),INDEX(Assumptions!$B$13:$B$18,MATCH(E5647,Assumptions!$A$13:$A$18,0))*F5647)),2)</f>
        <v>17.2</v>
      </c>
    </row>
    <row r="5648" customFormat="false" ht="15" hidden="false" customHeight="false" outlineLevel="0" collapsed="false">
      <c r="A5648" s="24" t="s">
        <v>6471</v>
      </c>
      <c r="B5648" s="39" t="n">
        <v>46145</v>
      </c>
      <c r="C5648" s="24" t="s">
        <v>218</v>
      </c>
      <c r="D5648" s="24" t="s">
        <v>826</v>
      </c>
      <c r="E5648" s="24" t="s">
        <v>103</v>
      </c>
      <c r="F5648" s="38" t="n">
        <v>1010</v>
      </c>
      <c r="G5648" s="42" t="n">
        <f aca="false">DATE(YEAR(B5648),MONTH(B5648),1)</f>
        <v>46143</v>
      </c>
      <c r="H5648" s="24" t="str">
        <f aca="false">INDEX(Customers!$B$2:$B$601,MATCH(C5648,Customers!$A$2:$A$601,0))</f>
        <v>Coast</v>
      </c>
      <c r="I5648" s="43" t="n">
        <f aca="false">ROUND(MIN(INDEX(Assumptions!$D$13:$D$18,MATCH(E5648,Assumptions!$A$13:$A$18,0)),MAX(INDEX(Assumptions!$C$13:$C$18,MATCH(E5648,Assumptions!$A$13:$A$18,0)),INDEX(Assumptions!$B$13:$B$18,MATCH(E5648,Assumptions!$A$13:$A$18,0))*F5648)),2)</f>
        <v>10.1</v>
      </c>
    </row>
    <row r="5649" customFormat="false" ht="15" hidden="false" customHeight="false" outlineLevel="0" collapsed="false">
      <c r="A5649" s="24" t="s">
        <v>6472</v>
      </c>
      <c r="B5649" s="39" t="n">
        <v>46145</v>
      </c>
      <c r="C5649" s="24" t="s">
        <v>224</v>
      </c>
      <c r="D5649" s="24" t="s">
        <v>826</v>
      </c>
      <c r="E5649" s="24" t="s">
        <v>103</v>
      </c>
      <c r="F5649" s="38" t="n">
        <v>1490</v>
      </c>
      <c r="G5649" s="42" t="n">
        <f aca="false">DATE(YEAR(B5649),MONTH(B5649),1)</f>
        <v>46143</v>
      </c>
      <c r="H5649" s="24" t="str">
        <f aca="false">INDEX(Customers!$B$2:$B$601,MATCH(C5649,Customers!$A$2:$A$601,0))</f>
        <v>Western</v>
      </c>
      <c r="I5649" s="43" t="n">
        <f aca="false">ROUND(MIN(INDEX(Assumptions!$D$13:$D$18,MATCH(E5649,Assumptions!$A$13:$A$18,0)),MAX(INDEX(Assumptions!$C$13:$C$18,MATCH(E5649,Assumptions!$A$13:$A$18,0)),INDEX(Assumptions!$B$13:$B$18,MATCH(E5649,Assumptions!$A$13:$A$18,0))*F5649)),2)</f>
        <v>14.9</v>
      </c>
    </row>
    <row r="5650" customFormat="false" ht="15" hidden="false" customHeight="false" outlineLevel="0" collapsed="false">
      <c r="A5650" s="24" t="s">
        <v>6473</v>
      </c>
      <c r="B5650" s="39" t="n">
        <v>46145</v>
      </c>
      <c r="C5650" s="24" t="s">
        <v>242</v>
      </c>
      <c r="D5650" s="24" t="s">
        <v>826</v>
      </c>
      <c r="E5650" s="24" t="s">
        <v>103</v>
      </c>
      <c r="F5650" s="38" t="n">
        <v>2410</v>
      </c>
      <c r="G5650" s="42" t="n">
        <f aca="false">DATE(YEAR(B5650),MONTH(B5650),1)</f>
        <v>46143</v>
      </c>
      <c r="H5650" s="24" t="str">
        <f aca="false">INDEX(Customers!$B$2:$B$601,MATCH(C5650,Customers!$A$2:$A$601,0))</f>
        <v>Central</v>
      </c>
      <c r="I5650" s="43" t="n">
        <f aca="false">ROUND(MIN(INDEX(Assumptions!$D$13:$D$18,MATCH(E5650,Assumptions!$A$13:$A$18,0)),MAX(INDEX(Assumptions!$C$13:$C$18,MATCH(E5650,Assumptions!$A$13:$A$18,0)),INDEX(Assumptions!$B$13:$B$18,MATCH(E5650,Assumptions!$A$13:$A$18,0))*F5650)),2)</f>
        <v>24.1</v>
      </c>
    </row>
    <row r="5651" customFormat="false" ht="15" hidden="false" customHeight="false" outlineLevel="0" collapsed="false">
      <c r="A5651" s="24" t="s">
        <v>6474</v>
      </c>
      <c r="B5651" s="39" t="n">
        <v>46145</v>
      </c>
      <c r="C5651" s="24" t="s">
        <v>243</v>
      </c>
      <c r="D5651" s="24" t="s">
        <v>207</v>
      </c>
      <c r="E5651" s="24" t="s">
        <v>107</v>
      </c>
      <c r="F5651" s="38" t="n">
        <v>5650</v>
      </c>
      <c r="G5651" s="42" t="n">
        <f aca="false">DATE(YEAR(B5651),MONTH(B5651),1)</f>
        <v>46143</v>
      </c>
      <c r="H5651" s="24" t="str">
        <f aca="false">INDEX(Customers!$B$2:$B$601,MATCH(C5651,Customers!$A$2:$A$601,0))</f>
        <v>Coast</v>
      </c>
      <c r="I5651" s="43" t="n">
        <f aca="false">ROUND(MIN(INDEX(Assumptions!$D$13:$D$18,MATCH(E5651,Assumptions!$A$13:$A$18,0)),MAX(INDEX(Assumptions!$C$13:$C$18,MATCH(E5651,Assumptions!$A$13:$A$18,0)),INDEX(Assumptions!$B$13:$B$18,MATCH(E5651,Assumptions!$A$13:$A$18,0))*F5651)),2)</f>
        <v>0</v>
      </c>
    </row>
    <row r="5652" customFormat="false" ht="15" hidden="false" customHeight="false" outlineLevel="0" collapsed="false">
      <c r="A5652" s="24" t="s">
        <v>6475</v>
      </c>
      <c r="B5652" s="39" t="n">
        <v>46145</v>
      </c>
      <c r="C5652" s="24" t="s">
        <v>247</v>
      </c>
      <c r="D5652" s="24" t="s">
        <v>826</v>
      </c>
      <c r="E5652" s="24" t="s">
        <v>103</v>
      </c>
      <c r="F5652" s="38" t="n">
        <v>1260</v>
      </c>
      <c r="G5652" s="42" t="n">
        <f aca="false">DATE(YEAR(B5652),MONTH(B5652),1)</f>
        <v>46143</v>
      </c>
      <c r="H5652" s="24" t="str">
        <f aca="false">INDEX(Customers!$B$2:$B$601,MATCH(C5652,Customers!$A$2:$A$601,0))</f>
        <v>Nairobi</v>
      </c>
      <c r="I5652" s="43" t="n">
        <f aca="false">ROUND(MIN(INDEX(Assumptions!$D$13:$D$18,MATCH(E5652,Assumptions!$A$13:$A$18,0)),MAX(INDEX(Assumptions!$C$13:$C$18,MATCH(E5652,Assumptions!$A$13:$A$18,0)),INDEX(Assumptions!$B$13:$B$18,MATCH(E5652,Assumptions!$A$13:$A$18,0))*F5652)),2)</f>
        <v>12.6</v>
      </c>
    </row>
    <row r="5653" customFormat="false" ht="15" hidden="false" customHeight="false" outlineLevel="0" collapsed="false">
      <c r="A5653" s="24" t="s">
        <v>6476</v>
      </c>
      <c r="B5653" s="39" t="n">
        <v>46145</v>
      </c>
      <c r="C5653" s="24" t="s">
        <v>268</v>
      </c>
      <c r="D5653" s="24" t="s">
        <v>826</v>
      </c>
      <c r="E5653" s="24" t="s">
        <v>103</v>
      </c>
      <c r="F5653" s="38" t="n">
        <v>2730</v>
      </c>
      <c r="G5653" s="42" t="n">
        <f aca="false">DATE(YEAR(B5653),MONTH(B5653),1)</f>
        <v>46143</v>
      </c>
      <c r="H5653" s="24" t="str">
        <f aca="false">INDEX(Customers!$B$2:$B$601,MATCH(C5653,Customers!$A$2:$A$601,0))</f>
        <v>Nairobi</v>
      </c>
      <c r="I5653" s="43" t="n">
        <f aca="false">ROUND(MIN(INDEX(Assumptions!$D$13:$D$18,MATCH(E5653,Assumptions!$A$13:$A$18,0)),MAX(INDEX(Assumptions!$C$13:$C$18,MATCH(E5653,Assumptions!$A$13:$A$18,0)),INDEX(Assumptions!$B$13:$B$18,MATCH(E5653,Assumptions!$A$13:$A$18,0))*F5653)),2)</f>
        <v>27.3</v>
      </c>
    </row>
    <row r="5654" customFormat="false" ht="15" hidden="false" customHeight="false" outlineLevel="0" collapsed="false">
      <c r="A5654" s="24" t="s">
        <v>6477</v>
      </c>
      <c r="B5654" s="39" t="n">
        <v>46145</v>
      </c>
      <c r="C5654" s="24" t="s">
        <v>273</v>
      </c>
      <c r="D5654" s="24" t="s">
        <v>826</v>
      </c>
      <c r="E5654" s="24" t="s">
        <v>103</v>
      </c>
      <c r="F5654" s="38" t="n">
        <v>3990</v>
      </c>
      <c r="G5654" s="42" t="n">
        <f aca="false">DATE(YEAR(B5654),MONTH(B5654),1)</f>
        <v>46143</v>
      </c>
      <c r="H5654" s="24" t="str">
        <f aca="false">INDEX(Customers!$B$2:$B$601,MATCH(C5654,Customers!$A$2:$A$601,0))</f>
        <v>Central</v>
      </c>
      <c r="I5654" s="43" t="n">
        <f aca="false">ROUND(MIN(INDEX(Assumptions!$D$13:$D$18,MATCH(E5654,Assumptions!$A$13:$A$18,0)),MAX(INDEX(Assumptions!$C$13:$C$18,MATCH(E5654,Assumptions!$A$13:$A$18,0)),INDEX(Assumptions!$B$13:$B$18,MATCH(E5654,Assumptions!$A$13:$A$18,0))*F5654)),2)</f>
        <v>39.9</v>
      </c>
    </row>
    <row r="5655" customFormat="false" ht="15" hidden="false" customHeight="false" outlineLevel="0" collapsed="false">
      <c r="A5655" s="24" t="s">
        <v>6478</v>
      </c>
      <c r="B5655" s="39" t="n">
        <v>46145</v>
      </c>
      <c r="C5655" s="24" t="s">
        <v>277</v>
      </c>
      <c r="D5655" s="24" t="s">
        <v>826</v>
      </c>
      <c r="E5655" s="24" t="s">
        <v>109</v>
      </c>
      <c r="F5655" s="38" t="n">
        <v>16690</v>
      </c>
      <c r="G5655" s="42" t="n">
        <f aca="false">DATE(YEAR(B5655),MONTH(B5655),1)</f>
        <v>46143</v>
      </c>
      <c r="H5655" s="24" t="str">
        <f aca="false">INDEX(Customers!$B$2:$B$601,MATCH(C5655,Customers!$A$2:$A$601,0))</f>
        <v>Rift Valley</v>
      </c>
      <c r="I5655" s="43" t="n">
        <f aca="false">ROUND(MIN(INDEX(Assumptions!$D$13:$D$18,MATCH(E5655,Assumptions!$A$13:$A$18,0)),MAX(INDEX(Assumptions!$C$13:$C$18,MATCH(E5655,Assumptions!$A$13:$A$18,0)),INDEX(Assumptions!$B$13:$B$18,MATCH(E5655,Assumptions!$A$13:$A$18,0))*F5655)),2)</f>
        <v>40</v>
      </c>
    </row>
    <row r="5656" customFormat="false" ht="15" hidden="false" customHeight="false" outlineLevel="0" collapsed="false">
      <c r="A5656" s="24" t="s">
        <v>6479</v>
      </c>
      <c r="B5656" s="39" t="n">
        <v>46145</v>
      </c>
      <c r="C5656" s="24" t="s">
        <v>279</v>
      </c>
      <c r="D5656" s="24" t="s">
        <v>154</v>
      </c>
      <c r="E5656" s="24" t="s">
        <v>105</v>
      </c>
      <c r="F5656" s="38" t="n">
        <v>18510</v>
      </c>
      <c r="G5656" s="42" t="n">
        <f aca="false">DATE(YEAR(B5656),MONTH(B5656),1)</f>
        <v>46143</v>
      </c>
      <c r="H5656" s="24" t="str">
        <f aca="false">INDEX(Customers!$B$2:$B$601,MATCH(C5656,Customers!$A$2:$A$601,0))</f>
        <v>Nairobi</v>
      </c>
      <c r="I5656" s="43" t="n">
        <f aca="false">ROUND(MIN(INDEX(Assumptions!$D$13:$D$18,MATCH(E5656,Assumptions!$A$13:$A$18,0)),MAX(INDEX(Assumptions!$C$13:$C$18,MATCH(E5656,Assumptions!$A$13:$A$18,0)),INDEX(Assumptions!$B$13:$B$18,MATCH(E5656,Assumptions!$A$13:$A$18,0))*F5656)),2)</f>
        <v>200</v>
      </c>
    </row>
    <row r="5657" customFormat="false" ht="15" hidden="false" customHeight="false" outlineLevel="0" collapsed="false">
      <c r="A5657" s="24" t="s">
        <v>6480</v>
      </c>
      <c r="B5657" s="39" t="n">
        <v>46145</v>
      </c>
      <c r="C5657" s="24" t="s">
        <v>297</v>
      </c>
      <c r="D5657" s="24" t="s">
        <v>826</v>
      </c>
      <c r="E5657" s="24" t="s">
        <v>103</v>
      </c>
      <c r="F5657" s="38" t="n">
        <v>1020</v>
      </c>
      <c r="G5657" s="42" t="n">
        <f aca="false">DATE(YEAR(B5657),MONTH(B5657),1)</f>
        <v>46143</v>
      </c>
      <c r="H5657" s="24" t="str">
        <f aca="false">INDEX(Customers!$B$2:$B$601,MATCH(C5657,Customers!$A$2:$A$601,0))</f>
        <v>Nairobi</v>
      </c>
      <c r="I5657" s="43" t="n">
        <f aca="false">ROUND(MIN(INDEX(Assumptions!$D$13:$D$18,MATCH(E5657,Assumptions!$A$13:$A$18,0)),MAX(INDEX(Assumptions!$C$13:$C$18,MATCH(E5657,Assumptions!$A$13:$A$18,0)),INDEX(Assumptions!$B$13:$B$18,MATCH(E5657,Assumptions!$A$13:$A$18,0))*F5657)),2)</f>
        <v>10.2</v>
      </c>
    </row>
    <row r="5658" customFormat="false" ht="15" hidden="false" customHeight="false" outlineLevel="0" collapsed="false">
      <c r="A5658" s="24" t="s">
        <v>6481</v>
      </c>
      <c r="B5658" s="39" t="n">
        <v>46145</v>
      </c>
      <c r="C5658" s="24" t="s">
        <v>304</v>
      </c>
      <c r="D5658" s="24" t="s">
        <v>826</v>
      </c>
      <c r="E5658" s="24" t="s">
        <v>111</v>
      </c>
      <c r="F5658" s="38" t="n">
        <v>50</v>
      </c>
      <c r="G5658" s="42" t="n">
        <f aca="false">DATE(YEAR(B5658),MONTH(B5658),1)</f>
        <v>46143</v>
      </c>
      <c r="H5658" s="24" t="str">
        <f aca="false">INDEX(Customers!$B$2:$B$601,MATCH(C5658,Customers!$A$2:$A$601,0))</f>
        <v>Nairobi</v>
      </c>
      <c r="I5658" s="43" t="n">
        <f aca="false">ROUND(MIN(INDEX(Assumptions!$D$13:$D$18,MATCH(E5658,Assumptions!$A$13:$A$18,0)),MAX(INDEX(Assumptions!$C$13:$C$18,MATCH(E5658,Assumptions!$A$13:$A$18,0)),INDEX(Assumptions!$B$13:$B$18,MATCH(E5658,Assumptions!$A$13:$A$18,0))*F5658)),2)</f>
        <v>2</v>
      </c>
    </row>
    <row r="5659" customFormat="false" ht="15" hidden="false" customHeight="false" outlineLevel="0" collapsed="false">
      <c r="A5659" s="24" t="s">
        <v>6482</v>
      </c>
      <c r="B5659" s="39" t="n">
        <v>46145</v>
      </c>
      <c r="C5659" s="24" t="s">
        <v>313</v>
      </c>
      <c r="D5659" s="24" t="s">
        <v>826</v>
      </c>
      <c r="E5659" s="24" t="s">
        <v>109</v>
      </c>
      <c r="F5659" s="38" t="n">
        <v>590</v>
      </c>
      <c r="G5659" s="42" t="n">
        <f aca="false">DATE(YEAR(B5659),MONTH(B5659),1)</f>
        <v>46143</v>
      </c>
      <c r="H5659" s="24" t="str">
        <f aca="false">INDEX(Customers!$B$2:$B$601,MATCH(C5659,Customers!$A$2:$A$601,0))</f>
        <v>Eastern</v>
      </c>
      <c r="I5659" s="43" t="n">
        <f aca="false">ROUND(MIN(INDEX(Assumptions!$D$13:$D$18,MATCH(E5659,Assumptions!$A$13:$A$18,0)),MAX(INDEX(Assumptions!$C$13:$C$18,MATCH(E5659,Assumptions!$A$13:$A$18,0)),INDEX(Assumptions!$B$13:$B$18,MATCH(E5659,Assumptions!$A$13:$A$18,0))*F5659)),2)</f>
        <v>2.36</v>
      </c>
    </row>
    <row r="5660" customFormat="false" ht="15" hidden="false" customHeight="false" outlineLevel="0" collapsed="false">
      <c r="A5660" s="24" t="s">
        <v>6483</v>
      </c>
      <c r="B5660" s="39" t="n">
        <v>46145</v>
      </c>
      <c r="C5660" s="24" t="s">
        <v>334</v>
      </c>
      <c r="D5660" s="24" t="s">
        <v>826</v>
      </c>
      <c r="E5660" s="24" t="s">
        <v>109</v>
      </c>
      <c r="F5660" s="38" t="n">
        <v>1290</v>
      </c>
      <c r="G5660" s="42" t="n">
        <f aca="false">DATE(YEAR(B5660),MONTH(B5660),1)</f>
        <v>46143</v>
      </c>
      <c r="H5660" s="24" t="str">
        <f aca="false">INDEX(Customers!$B$2:$B$601,MATCH(C5660,Customers!$A$2:$A$601,0))</f>
        <v>Nairobi</v>
      </c>
      <c r="I5660" s="43" t="n">
        <f aca="false">ROUND(MIN(INDEX(Assumptions!$D$13:$D$18,MATCH(E5660,Assumptions!$A$13:$A$18,0)),MAX(INDEX(Assumptions!$C$13:$C$18,MATCH(E5660,Assumptions!$A$13:$A$18,0)),INDEX(Assumptions!$B$13:$B$18,MATCH(E5660,Assumptions!$A$13:$A$18,0))*F5660)),2)</f>
        <v>5.16</v>
      </c>
    </row>
    <row r="5661" customFormat="false" ht="15" hidden="false" customHeight="false" outlineLevel="0" collapsed="false">
      <c r="A5661" s="24" t="s">
        <v>6484</v>
      </c>
      <c r="B5661" s="39" t="n">
        <v>46145</v>
      </c>
      <c r="C5661" s="24" t="s">
        <v>339</v>
      </c>
      <c r="D5661" s="24" t="s">
        <v>826</v>
      </c>
      <c r="E5661" s="24" t="s">
        <v>103</v>
      </c>
      <c r="F5661" s="38" t="n">
        <v>1610</v>
      </c>
      <c r="G5661" s="42" t="n">
        <f aca="false">DATE(YEAR(B5661),MONTH(B5661),1)</f>
        <v>46143</v>
      </c>
      <c r="H5661" s="24" t="str">
        <f aca="false">INDEX(Customers!$B$2:$B$601,MATCH(C5661,Customers!$A$2:$A$601,0))</f>
        <v>Nairobi</v>
      </c>
      <c r="I5661" s="43" t="n">
        <f aca="false">ROUND(MIN(INDEX(Assumptions!$D$13:$D$18,MATCH(E5661,Assumptions!$A$13:$A$18,0)),MAX(INDEX(Assumptions!$C$13:$C$18,MATCH(E5661,Assumptions!$A$13:$A$18,0)),INDEX(Assumptions!$B$13:$B$18,MATCH(E5661,Assumptions!$A$13:$A$18,0))*F5661)),2)</f>
        <v>16.1</v>
      </c>
    </row>
    <row r="5662" customFormat="false" ht="15" hidden="false" customHeight="false" outlineLevel="0" collapsed="false">
      <c r="A5662" s="24" t="s">
        <v>6485</v>
      </c>
      <c r="B5662" s="39" t="n">
        <v>46145</v>
      </c>
      <c r="C5662" s="24" t="s">
        <v>343</v>
      </c>
      <c r="D5662" s="24" t="s">
        <v>826</v>
      </c>
      <c r="E5662" s="24" t="s">
        <v>109</v>
      </c>
      <c r="F5662" s="38" t="n">
        <v>17090</v>
      </c>
      <c r="G5662" s="42" t="n">
        <f aca="false">DATE(YEAR(B5662),MONTH(B5662),1)</f>
        <v>46143</v>
      </c>
      <c r="H5662" s="24" t="str">
        <f aca="false">INDEX(Customers!$B$2:$B$601,MATCH(C5662,Customers!$A$2:$A$601,0))</f>
        <v>Central</v>
      </c>
      <c r="I5662" s="43" t="n">
        <f aca="false">ROUND(MIN(INDEX(Assumptions!$D$13:$D$18,MATCH(E5662,Assumptions!$A$13:$A$18,0)),MAX(INDEX(Assumptions!$C$13:$C$18,MATCH(E5662,Assumptions!$A$13:$A$18,0)),INDEX(Assumptions!$B$13:$B$18,MATCH(E5662,Assumptions!$A$13:$A$18,0))*F5662)),2)</f>
        <v>40</v>
      </c>
    </row>
    <row r="5663" customFormat="false" ht="15" hidden="false" customHeight="false" outlineLevel="0" collapsed="false">
      <c r="A5663" s="24" t="s">
        <v>6486</v>
      </c>
      <c r="B5663" s="39" t="n">
        <v>46145</v>
      </c>
      <c r="C5663" s="24" t="s">
        <v>359</v>
      </c>
      <c r="D5663" s="24" t="s">
        <v>826</v>
      </c>
      <c r="E5663" s="24" t="s">
        <v>109</v>
      </c>
      <c r="F5663" s="38" t="n">
        <v>3430</v>
      </c>
      <c r="G5663" s="42" t="n">
        <f aca="false">DATE(YEAR(B5663),MONTH(B5663),1)</f>
        <v>46143</v>
      </c>
      <c r="H5663" s="24" t="str">
        <f aca="false">INDEX(Customers!$B$2:$B$601,MATCH(C5663,Customers!$A$2:$A$601,0))</f>
        <v>Central</v>
      </c>
      <c r="I5663" s="43" t="n">
        <f aca="false">ROUND(MIN(INDEX(Assumptions!$D$13:$D$18,MATCH(E5663,Assumptions!$A$13:$A$18,0)),MAX(INDEX(Assumptions!$C$13:$C$18,MATCH(E5663,Assumptions!$A$13:$A$18,0)),INDEX(Assumptions!$B$13:$B$18,MATCH(E5663,Assumptions!$A$13:$A$18,0))*F5663)),2)</f>
        <v>13.72</v>
      </c>
    </row>
    <row r="5664" customFormat="false" ht="15" hidden="false" customHeight="false" outlineLevel="0" collapsed="false">
      <c r="A5664" s="24" t="s">
        <v>6487</v>
      </c>
      <c r="B5664" s="39" t="n">
        <v>46145</v>
      </c>
      <c r="C5664" s="24" t="s">
        <v>374</v>
      </c>
      <c r="D5664" s="24" t="s">
        <v>826</v>
      </c>
      <c r="E5664" s="24" t="s">
        <v>109</v>
      </c>
      <c r="F5664" s="38" t="n">
        <v>11630</v>
      </c>
      <c r="G5664" s="42" t="n">
        <f aca="false">DATE(YEAR(B5664),MONTH(B5664),1)</f>
        <v>46143</v>
      </c>
      <c r="H5664" s="24" t="str">
        <f aca="false">INDEX(Customers!$B$2:$B$601,MATCH(C5664,Customers!$A$2:$A$601,0))</f>
        <v>Nairobi</v>
      </c>
      <c r="I5664" s="43" t="n">
        <f aca="false">ROUND(MIN(INDEX(Assumptions!$D$13:$D$18,MATCH(E5664,Assumptions!$A$13:$A$18,0)),MAX(INDEX(Assumptions!$C$13:$C$18,MATCH(E5664,Assumptions!$A$13:$A$18,0)),INDEX(Assumptions!$B$13:$B$18,MATCH(E5664,Assumptions!$A$13:$A$18,0))*F5664)),2)</f>
        <v>40</v>
      </c>
    </row>
    <row r="5665" customFormat="false" ht="15" hidden="false" customHeight="false" outlineLevel="0" collapsed="false">
      <c r="A5665" s="24" t="s">
        <v>6488</v>
      </c>
      <c r="B5665" s="39" t="n">
        <v>46145</v>
      </c>
      <c r="C5665" s="24" t="s">
        <v>375</v>
      </c>
      <c r="D5665" s="24" t="s">
        <v>189</v>
      </c>
      <c r="E5665" s="24" t="s">
        <v>105</v>
      </c>
      <c r="F5665" s="38" t="n">
        <v>4080</v>
      </c>
      <c r="G5665" s="42" t="n">
        <f aca="false">DATE(YEAR(B5665),MONTH(B5665),1)</f>
        <v>46143</v>
      </c>
      <c r="H5665" s="24" t="str">
        <f aca="false">INDEX(Customers!$B$2:$B$601,MATCH(C5665,Customers!$A$2:$A$601,0))</f>
        <v>Coast</v>
      </c>
      <c r="I5665" s="43" t="n">
        <f aca="false">ROUND(MIN(INDEX(Assumptions!$D$13:$D$18,MATCH(E5665,Assumptions!$A$13:$A$18,0)),MAX(INDEX(Assumptions!$C$13:$C$18,MATCH(E5665,Assumptions!$A$13:$A$18,0)),INDEX(Assumptions!$B$13:$B$18,MATCH(E5665,Assumptions!$A$13:$A$18,0))*F5665)),2)</f>
        <v>61.2</v>
      </c>
    </row>
    <row r="5666" customFormat="false" ht="15" hidden="false" customHeight="false" outlineLevel="0" collapsed="false">
      <c r="A5666" s="24" t="s">
        <v>6489</v>
      </c>
      <c r="B5666" s="39" t="n">
        <v>46145</v>
      </c>
      <c r="C5666" s="24" t="s">
        <v>382</v>
      </c>
      <c r="D5666" s="24" t="s">
        <v>826</v>
      </c>
      <c r="E5666" s="24" t="s">
        <v>103</v>
      </c>
      <c r="F5666" s="38" t="n">
        <v>3380</v>
      </c>
      <c r="G5666" s="42" t="n">
        <f aca="false">DATE(YEAR(B5666),MONTH(B5666),1)</f>
        <v>46143</v>
      </c>
      <c r="H5666" s="24" t="str">
        <f aca="false">INDEX(Customers!$B$2:$B$601,MATCH(C5666,Customers!$A$2:$A$601,0))</f>
        <v>Central</v>
      </c>
      <c r="I5666" s="43" t="n">
        <f aca="false">ROUND(MIN(INDEX(Assumptions!$D$13:$D$18,MATCH(E5666,Assumptions!$A$13:$A$18,0)),MAX(INDEX(Assumptions!$C$13:$C$18,MATCH(E5666,Assumptions!$A$13:$A$18,0)),INDEX(Assumptions!$B$13:$B$18,MATCH(E5666,Assumptions!$A$13:$A$18,0))*F5666)),2)</f>
        <v>33.8</v>
      </c>
    </row>
    <row r="5667" customFormat="false" ht="15" hidden="false" customHeight="false" outlineLevel="0" collapsed="false">
      <c r="A5667" s="24" t="s">
        <v>6490</v>
      </c>
      <c r="B5667" s="39" t="n">
        <v>46145</v>
      </c>
      <c r="C5667" s="24" t="s">
        <v>385</v>
      </c>
      <c r="D5667" s="24" t="s">
        <v>165</v>
      </c>
      <c r="E5667" s="24" t="s">
        <v>105</v>
      </c>
      <c r="F5667" s="38" t="n">
        <v>14450</v>
      </c>
      <c r="G5667" s="42" t="n">
        <f aca="false">DATE(YEAR(B5667),MONTH(B5667),1)</f>
        <v>46143</v>
      </c>
      <c r="H5667" s="24" t="str">
        <f aca="false">INDEX(Customers!$B$2:$B$601,MATCH(C5667,Customers!$A$2:$A$601,0))</f>
        <v>Central</v>
      </c>
      <c r="I5667" s="43" t="n">
        <f aca="false">ROUND(MIN(INDEX(Assumptions!$D$13:$D$18,MATCH(E5667,Assumptions!$A$13:$A$18,0)),MAX(INDEX(Assumptions!$C$13:$C$18,MATCH(E5667,Assumptions!$A$13:$A$18,0)),INDEX(Assumptions!$B$13:$B$18,MATCH(E5667,Assumptions!$A$13:$A$18,0))*F5667)),2)</f>
        <v>200</v>
      </c>
    </row>
    <row r="5668" customFormat="false" ht="15" hidden="false" customHeight="false" outlineLevel="0" collapsed="false">
      <c r="A5668" s="24" t="s">
        <v>6491</v>
      </c>
      <c r="B5668" s="39" t="n">
        <v>46145</v>
      </c>
      <c r="C5668" s="24" t="s">
        <v>438</v>
      </c>
      <c r="D5668" s="24" t="s">
        <v>826</v>
      </c>
      <c r="E5668" s="24" t="s">
        <v>113</v>
      </c>
      <c r="F5668" s="38" t="n">
        <v>500</v>
      </c>
      <c r="G5668" s="42" t="n">
        <f aca="false">DATE(YEAR(B5668),MONTH(B5668),1)</f>
        <v>46143</v>
      </c>
      <c r="H5668" s="24" t="str">
        <f aca="false">INDEX(Customers!$B$2:$B$601,MATCH(C5668,Customers!$A$2:$A$601,0))</f>
        <v>Eastern</v>
      </c>
      <c r="I5668" s="43" t="n">
        <f aca="false">ROUND(MIN(INDEX(Assumptions!$D$13:$D$18,MATCH(E5668,Assumptions!$A$13:$A$18,0)),MAX(INDEX(Assumptions!$C$13:$C$18,MATCH(E5668,Assumptions!$A$13:$A$18,0)),INDEX(Assumptions!$B$13:$B$18,MATCH(E5668,Assumptions!$A$13:$A$18,0))*F5668)),2)</f>
        <v>25</v>
      </c>
    </row>
    <row r="5669" customFormat="false" ht="15" hidden="false" customHeight="false" outlineLevel="0" collapsed="false">
      <c r="A5669" s="24" t="s">
        <v>6492</v>
      </c>
      <c r="B5669" s="39" t="n">
        <v>46145</v>
      </c>
      <c r="C5669" s="24" t="s">
        <v>440</v>
      </c>
      <c r="D5669" s="24" t="s">
        <v>826</v>
      </c>
      <c r="E5669" s="24" t="s">
        <v>103</v>
      </c>
      <c r="F5669" s="38" t="n">
        <v>11010</v>
      </c>
      <c r="G5669" s="42" t="n">
        <f aca="false">DATE(YEAR(B5669),MONTH(B5669),1)</f>
        <v>46143</v>
      </c>
      <c r="H5669" s="24" t="str">
        <f aca="false">INDEX(Customers!$B$2:$B$601,MATCH(C5669,Customers!$A$2:$A$601,0))</f>
        <v>Nairobi</v>
      </c>
      <c r="I5669" s="43" t="n">
        <f aca="false">ROUND(MIN(INDEX(Assumptions!$D$13:$D$18,MATCH(E5669,Assumptions!$A$13:$A$18,0)),MAX(INDEX(Assumptions!$C$13:$C$18,MATCH(E5669,Assumptions!$A$13:$A$18,0)),INDEX(Assumptions!$B$13:$B$18,MATCH(E5669,Assumptions!$A$13:$A$18,0))*F5669)),2)</f>
        <v>105</v>
      </c>
    </row>
    <row r="5670" customFormat="false" ht="15" hidden="false" customHeight="false" outlineLevel="0" collapsed="false">
      <c r="A5670" s="24" t="s">
        <v>6493</v>
      </c>
      <c r="B5670" s="39" t="n">
        <v>46145</v>
      </c>
      <c r="C5670" s="24" t="s">
        <v>445</v>
      </c>
      <c r="D5670" s="24" t="s">
        <v>165</v>
      </c>
      <c r="E5670" s="24" t="s">
        <v>107</v>
      </c>
      <c r="F5670" s="38" t="n">
        <v>5150</v>
      </c>
      <c r="G5670" s="42" t="n">
        <f aca="false">DATE(YEAR(B5670),MONTH(B5670),1)</f>
        <v>46143</v>
      </c>
      <c r="H5670" s="24" t="str">
        <f aca="false">INDEX(Customers!$B$2:$B$601,MATCH(C5670,Customers!$A$2:$A$601,0))</f>
        <v>Central</v>
      </c>
      <c r="I5670" s="43" t="n">
        <f aca="false">ROUND(MIN(INDEX(Assumptions!$D$13:$D$18,MATCH(E5670,Assumptions!$A$13:$A$18,0)),MAX(INDEX(Assumptions!$C$13:$C$18,MATCH(E5670,Assumptions!$A$13:$A$18,0)),INDEX(Assumptions!$B$13:$B$18,MATCH(E5670,Assumptions!$A$13:$A$18,0))*F5670)),2)</f>
        <v>0</v>
      </c>
    </row>
    <row r="5671" customFormat="false" ht="15" hidden="false" customHeight="false" outlineLevel="0" collapsed="false">
      <c r="A5671" s="24" t="s">
        <v>6494</v>
      </c>
      <c r="B5671" s="39" t="n">
        <v>46145</v>
      </c>
      <c r="C5671" s="24" t="s">
        <v>446</v>
      </c>
      <c r="D5671" s="24" t="s">
        <v>826</v>
      </c>
      <c r="E5671" s="24" t="s">
        <v>113</v>
      </c>
      <c r="F5671" s="38" t="n">
        <v>50</v>
      </c>
      <c r="G5671" s="42" t="n">
        <f aca="false">DATE(YEAR(B5671),MONTH(B5671),1)</f>
        <v>46143</v>
      </c>
      <c r="H5671" s="24" t="str">
        <f aca="false">INDEX(Customers!$B$2:$B$601,MATCH(C5671,Customers!$A$2:$A$601,0))</f>
        <v>Central</v>
      </c>
      <c r="I5671" s="43" t="n">
        <f aca="false">ROUND(MIN(INDEX(Assumptions!$D$13:$D$18,MATCH(E5671,Assumptions!$A$13:$A$18,0)),MAX(INDEX(Assumptions!$C$13:$C$18,MATCH(E5671,Assumptions!$A$13:$A$18,0)),INDEX(Assumptions!$B$13:$B$18,MATCH(E5671,Assumptions!$A$13:$A$18,0))*F5671)),2)</f>
        <v>2.5</v>
      </c>
    </row>
    <row r="5672" customFormat="false" ht="15" hidden="false" customHeight="false" outlineLevel="0" collapsed="false">
      <c r="A5672" s="24" t="s">
        <v>6495</v>
      </c>
      <c r="B5672" s="39" t="n">
        <v>46145</v>
      </c>
      <c r="C5672" s="24" t="s">
        <v>451</v>
      </c>
      <c r="D5672" s="24" t="s">
        <v>153</v>
      </c>
      <c r="E5672" s="24" t="s">
        <v>107</v>
      </c>
      <c r="F5672" s="38" t="n">
        <v>11620</v>
      </c>
      <c r="G5672" s="42" t="n">
        <f aca="false">DATE(YEAR(B5672),MONTH(B5672),1)</f>
        <v>46143</v>
      </c>
      <c r="H5672" s="24" t="str">
        <f aca="false">INDEX(Customers!$B$2:$B$601,MATCH(C5672,Customers!$A$2:$A$601,0))</f>
        <v>Nairobi</v>
      </c>
      <c r="I5672" s="43" t="n">
        <f aca="false">ROUND(MIN(INDEX(Assumptions!$D$13:$D$18,MATCH(E5672,Assumptions!$A$13:$A$18,0)),MAX(INDEX(Assumptions!$C$13:$C$18,MATCH(E5672,Assumptions!$A$13:$A$18,0)),INDEX(Assumptions!$B$13:$B$18,MATCH(E5672,Assumptions!$A$13:$A$18,0))*F5672)),2)</f>
        <v>0</v>
      </c>
    </row>
    <row r="5673" customFormat="false" ht="15" hidden="false" customHeight="false" outlineLevel="0" collapsed="false">
      <c r="A5673" s="24" t="s">
        <v>6496</v>
      </c>
      <c r="B5673" s="39" t="n">
        <v>46145</v>
      </c>
      <c r="C5673" s="24" t="s">
        <v>451</v>
      </c>
      <c r="D5673" s="24" t="s">
        <v>150</v>
      </c>
      <c r="E5673" s="24" t="s">
        <v>107</v>
      </c>
      <c r="F5673" s="38" t="n">
        <v>32480</v>
      </c>
      <c r="G5673" s="42" t="n">
        <f aca="false">DATE(YEAR(B5673),MONTH(B5673),1)</f>
        <v>46143</v>
      </c>
      <c r="H5673" s="24" t="str">
        <f aca="false">INDEX(Customers!$B$2:$B$601,MATCH(C5673,Customers!$A$2:$A$601,0))</f>
        <v>Nairobi</v>
      </c>
      <c r="I5673" s="43" t="n">
        <f aca="false">ROUND(MIN(INDEX(Assumptions!$D$13:$D$18,MATCH(E5673,Assumptions!$A$13:$A$18,0)),MAX(INDEX(Assumptions!$C$13:$C$18,MATCH(E5673,Assumptions!$A$13:$A$18,0)),INDEX(Assumptions!$B$13:$B$18,MATCH(E5673,Assumptions!$A$13:$A$18,0))*F5673)),2)</f>
        <v>0</v>
      </c>
    </row>
    <row r="5674" customFormat="false" ht="15" hidden="false" customHeight="false" outlineLevel="0" collapsed="false">
      <c r="A5674" s="24" t="s">
        <v>6497</v>
      </c>
      <c r="B5674" s="39" t="n">
        <v>46145</v>
      </c>
      <c r="C5674" s="24" t="s">
        <v>464</v>
      </c>
      <c r="D5674" s="24" t="s">
        <v>826</v>
      </c>
      <c r="E5674" s="24" t="s">
        <v>113</v>
      </c>
      <c r="F5674" s="38" t="n">
        <v>99</v>
      </c>
      <c r="G5674" s="42" t="n">
        <f aca="false">DATE(YEAR(B5674),MONTH(B5674),1)</f>
        <v>46143</v>
      </c>
      <c r="H5674" s="24" t="str">
        <f aca="false">INDEX(Customers!$B$2:$B$601,MATCH(C5674,Customers!$A$2:$A$601,0))</f>
        <v>Rift Valley</v>
      </c>
      <c r="I5674" s="43" t="n">
        <f aca="false">ROUND(MIN(INDEX(Assumptions!$D$13:$D$18,MATCH(E5674,Assumptions!$A$13:$A$18,0)),MAX(INDEX(Assumptions!$C$13:$C$18,MATCH(E5674,Assumptions!$A$13:$A$18,0)),INDEX(Assumptions!$B$13:$B$18,MATCH(E5674,Assumptions!$A$13:$A$18,0))*F5674)),2)</f>
        <v>4.95</v>
      </c>
    </row>
    <row r="5675" customFormat="false" ht="15" hidden="false" customHeight="false" outlineLevel="0" collapsed="false">
      <c r="A5675" s="24" t="s">
        <v>6498</v>
      </c>
      <c r="B5675" s="39" t="n">
        <v>46145</v>
      </c>
      <c r="C5675" s="24" t="s">
        <v>474</v>
      </c>
      <c r="D5675" s="24" t="s">
        <v>826</v>
      </c>
      <c r="E5675" s="24" t="s">
        <v>109</v>
      </c>
      <c r="F5675" s="38" t="n">
        <v>5530</v>
      </c>
      <c r="G5675" s="42" t="n">
        <f aca="false">DATE(YEAR(B5675),MONTH(B5675),1)</f>
        <v>46143</v>
      </c>
      <c r="H5675" s="24" t="str">
        <f aca="false">INDEX(Customers!$B$2:$B$601,MATCH(C5675,Customers!$A$2:$A$601,0))</f>
        <v>Eastern</v>
      </c>
      <c r="I5675" s="43" t="n">
        <f aca="false">ROUND(MIN(INDEX(Assumptions!$D$13:$D$18,MATCH(E5675,Assumptions!$A$13:$A$18,0)),MAX(INDEX(Assumptions!$C$13:$C$18,MATCH(E5675,Assumptions!$A$13:$A$18,0)),INDEX(Assumptions!$B$13:$B$18,MATCH(E5675,Assumptions!$A$13:$A$18,0))*F5675)),2)</f>
        <v>22.12</v>
      </c>
    </row>
    <row r="5676" customFormat="false" ht="15" hidden="false" customHeight="false" outlineLevel="0" collapsed="false">
      <c r="A5676" s="24" t="s">
        <v>6499</v>
      </c>
      <c r="B5676" s="39" t="n">
        <v>46145</v>
      </c>
      <c r="C5676" s="24" t="s">
        <v>475</v>
      </c>
      <c r="D5676" s="24" t="s">
        <v>826</v>
      </c>
      <c r="E5676" s="24" t="s">
        <v>111</v>
      </c>
      <c r="F5676" s="38" t="n">
        <v>20</v>
      </c>
      <c r="G5676" s="42" t="n">
        <f aca="false">DATE(YEAR(B5676),MONTH(B5676),1)</f>
        <v>46143</v>
      </c>
      <c r="H5676" s="24" t="str">
        <f aca="false">INDEX(Customers!$B$2:$B$601,MATCH(C5676,Customers!$A$2:$A$601,0))</f>
        <v>Coast</v>
      </c>
      <c r="I5676" s="43" t="n">
        <f aca="false">ROUND(MIN(INDEX(Assumptions!$D$13:$D$18,MATCH(E5676,Assumptions!$A$13:$A$18,0)),MAX(INDEX(Assumptions!$C$13:$C$18,MATCH(E5676,Assumptions!$A$13:$A$18,0)),INDEX(Assumptions!$B$13:$B$18,MATCH(E5676,Assumptions!$A$13:$A$18,0))*F5676)),2)</f>
        <v>0.8</v>
      </c>
    </row>
    <row r="5677" customFormat="false" ht="15" hidden="false" customHeight="false" outlineLevel="0" collapsed="false">
      <c r="A5677" s="24" t="s">
        <v>6500</v>
      </c>
      <c r="B5677" s="39" t="n">
        <v>46145</v>
      </c>
      <c r="C5677" s="24" t="s">
        <v>498</v>
      </c>
      <c r="D5677" s="24" t="s">
        <v>826</v>
      </c>
      <c r="E5677" s="24" t="s">
        <v>103</v>
      </c>
      <c r="F5677" s="38" t="n">
        <v>1740</v>
      </c>
      <c r="G5677" s="42" t="n">
        <f aca="false">DATE(YEAR(B5677),MONTH(B5677),1)</f>
        <v>46143</v>
      </c>
      <c r="H5677" s="24" t="str">
        <f aca="false">INDEX(Customers!$B$2:$B$601,MATCH(C5677,Customers!$A$2:$A$601,0))</f>
        <v>Nairobi</v>
      </c>
      <c r="I5677" s="43" t="n">
        <f aca="false">ROUND(MIN(INDEX(Assumptions!$D$13:$D$18,MATCH(E5677,Assumptions!$A$13:$A$18,0)),MAX(INDEX(Assumptions!$C$13:$C$18,MATCH(E5677,Assumptions!$A$13:$A$18,0)),INDEX(Assumptions!$B$13:$B$18,MATCH(E5677,Assumptions!$A$13:$A$18,0))*F5677)),2)</f>
        <v>17.4</v>
      </c>
    </row>
    <row r="5678" customFormat="false" ht="15" hidden="false" customHeight="false" outlineLevel="0" collapsed="false">
      <c r="A5678" s="24" t="s">
        <v>6501</v>
      </c>
      <c r="B5678" s="39" t="n">
        <v>46145</v>
      </c>
      <c r="C5678" s="24" t="s">
        <v>504</v>
      </c>
      <c r="D5678" s="24" t="s">
        <v>826</v>
      </c>
      <c r="E5678" s="24" t="s">
        <v>109</v>
      </c>
      <c r="F5678" s="38" t="n">
        <v>12950</v>
      </c>
      <c r="G5678" s="42" t="n">
        <f aca="false">DATE(YEAR(B5678),MONTH(B5678),1)</f>
        <v>46143</v>
      </c>
      <c r="H5678" s="24" t="str">
        <f aca="false">INDEX(Customers!$B$2:$B$601,MATCH(C5678,Customers!$A$2:$A$601,0))</f>
        <v>Coast</v>
      </c>
      <c r="I5678" s="43" t="n">
        <f aca="false">ROUND(MIN(INDEX(Assumptions!$D$13:$D$18,MATCH(E5678,Assumptions!$A$13:$A$18,0)),MAX(INDEX(Assumptions!$C$13:$C$18,MATCH(E5678,Assumptions!$A$13:$A$18,0)),INDEX(Assumptions!$B$13:$B$18,MATCH(E5678,Assumptions!$A$13:$A$18,0))*F5678)),2)</f>
        <v>40</v>
      </c>
    </row>
    <row r="5679" customFormat="false" ht="15" hidden="false" customHeight="false" outlineLevel="0" collapsed="false">
      <c r="A5679" s="24" t="s">
        <v>6502</v>
      </c>
      <c r="B5679" s="39" t="n">
        <v>46145</v>
      </c>
      <c r="C5679" s="24" t="s">
        <v>504</v>
      </c>
      <c r="D5679" s="24" t="s">
        <v>178</v>
      </c>
      <c r="E5679" s="24" t="s">
        <v>105</v>
      </c>
      <c r="F5679" s="38" t="n">
        <v>620</v>
      </c>
      <c r="G5679" s="42" t="n">
        <f aca="false">DATE(YEAR(B5679),MONTH(B5679),1)</f>
        <v>46143</v>
      </c>
      <c r="H5679" s="24" t="str">
        <f aca="false">INDEX(Customers!$B$2:$B$601,MATCH(C5679,Customers!$A$2:$A$601,0))</f>
        <v>Coast</v>
      </c>
      <c r="I5679" s="43" t="n">
        <f aca="false">ROUND(MIN(INDEX(Assumptions!$D$13:$D$18,MATCH(E5679,Assumptions!$A$13:$A$18,0)),MAX(INDEX(Assumptions!$C$13:$C$18,MATCH(E5679,Assumptions!$A$13:$A$18,0)),INDEX(Assumptions!$B$13:$B$18,MATCH(E5679,Assumptions!$A$13:$A$18,0))*F5679)),2)</f>
        <v>10</v>
      </c>
    </row>
    <row r="5680" customFormat="false" ht="15" hidden="false" customHeight="false" outlineLevel="0" collapsed="false">
      <c r="A5680" s="24" t="s">
        <v>6503</v>
      </c>
      <c r="B5680" s="39" t="n">
        <v>46145</v>
      </c>
      <c r="C5680" s="24" t="s">
        <v>509</v>
      </c>
      <c r="D5680" s="24" t="s">
        <v>826</v>
      </c>
      <c r="E5680" s="24" t="s">
        <v>113</v>
      </c>
      <c r="F5680" s="38" t="n">
        <v>250</v>
      </c>
      <c r="G5680" s="42" t="n">
        <f aca="false">DATE(YEAR(B5680),MONTH(B5680),1)</f>
        <v>46143</v>
      </c>
      <c r="H5680" s="24" t="str">
        <f aca="false">INDEX(Customers!$B$2:$B$601,MATCH(C5680,Customers!$A$2:$A$601,0))</f>
        <v>Rift Valley</v>
      </c>
      <c r="I5680" s="43" t="n">
        <f aca="false">ROUND(MIN(INDEX(Assumptions!$D$13:$D$18,MATCH(E5680,Assumptions!$A$13:$A$18,0)),MAX(INDEX(Assumptions!$C$13:$C$18,MATCH(E5680,Assumptions!$A$13:$A$18,0)),INDEX(Assumptions!$B$13:$B$18,MATCH(E5680,Assumptions!$A$13:$A$18,0))*F5680)),2)</f>
        <v>12.5</v>
      </c>
    </row>
    <row r="5681" customFormat="false" ht="15" hidden="false" customHeight="false" outlineLevel="0" collapsed="false">
      <c r="A5681" s="24" t="s">
        <v>6504</v>
      </c>
      <c r="B5681" s="39" t="n">
        <v>46145</v>
      </c>
      <c r="C5681" s="24" t="s">
        <v>509</v>
      </c>
      <c r="D5681" s="24" t="s">
        <v>826</v>
      </c>
      <c r="E5681" s="24" t="s">
        <v>113</v>
      </c>
      <c r="F5681" s="38" t="n">
        <v>250</v>
      </c>
      <c r="G5681" s="42" t="n">
        <f aca="false">DATE(YEAR(B5681),MONTH(B5681),1)</f>
        <v>46143</v>
      </c>
      <c r="H5681" s="24" t="str">
        <f aca="false">INDEX(Customers!$B$2:$B$601,MATCH(C5681,Customers!$A$2:$A$601,0))</f>
        <v>Rift Valley</v>
      </c>
      <c r="I5681" s="43" t="n">
        <f aca="false">ROUND(MIN(INDEX(Assumptions!$D$13:$D$18,MATCH(E5681,Assumptions!$A$13:$A$18,0)),MAX(INDEX(Assumptions!$C$13:$C$18,MATCH(E5681,Assumptions!$A$13:$A$18,0)),INDEX(Assumptions!$B$13:$B$18,MATCH(E5681,Assumptions!$A$13:$A$18,0))*F5681)),2)</f>
        <v>12.5</v>
      </c>
    </row>
    <row r="5682" customFormat="false" ht="15" hidden="false" customHeight="false" outlineLevel="0" collapsed="false">
      <c r="A5682" s="24" t="s">
        <v>6505</v>
      </c>
      <c r="B5682" s="39" t="n">
        <v>46145</v>
      </c>
      <c r="C5682" s="24" t="s">
        <v>515</v>
      </c>
      <c r="D5682" s="24" t="s">
        <v>826</v>
      </c>
      <c r="E5682" s="24" t="s">
        <v>103</v>
      </c>
      <c r="F5682" s="38" t="n">
        <v>1220</v>
      </c>
      <c r="G5682" s="42" t="n">
        <f aca="false">DATE(YEAR(B5682),MONTH(B5682),1)</f>
        <v>46143</v>
      </c>
      <c r="H5682" s="24" t="str">
        <f aca="false">INDEX(Customers!$B$2:$B$601,MATCH(C5682,Customers!$A$2:$A$601,0))</f>
        <v>Western</v>
      </c>
      <c r="I5682" s="43" t="n">
        <f aca="false">ROUND(MIN(INDEX(Assumptions!$D$13:$D$18,MATCH(E5682,Assumptions!$A$13:$A$18,0)),MAX(INDEX(Assumptions!$C$13:$C$18,MATCH(E5682,Assumptions!$A$13:$A$18,0)),INDEX(Assumptions!$B$13:$B$18,MATCH(E5682,Assumptions!$A$13:$A$18,0))*F5682)),2)</f>
        <v>12.2</v>
      </c>
    </row>
    <row r="5683" customFormat="false" ht="15" hidden="false" customHeight="false" outlineLevel="0" collapsed="false">
      <c r="A5683" s="24" t="s">
        <v>6506</v>
      </c>
      <c r="B5683" s="39" t="n">
        <v>46145</v>
      </c>
      <c r="C5683" s="24" t="s">
        <v>516</v>
      </c>
      <c r="D5683" s="24" t="s">
        <v>182</v>
      </c>
      <c r="E5683" s="24" t="s">
        <v>107</v>
      </c>
      <c r="F5683" s="38" t="n">
        <v>11810</v>
      </c>
      <c r="G5683" s="42" t="n">
        <f aca="false">DATE(YEAR(B5683),MONTH(B5683),1)</f>
        <v>46143</v>
      </c>
      <c r="H5683" s="24" t="str">
        <f aca="false">INDEX(Customers!$B$2:$B$601,MATCH(C5683,Customers!$A$2:$A$601,0))</f>
        <v>Rift Valley</v>
      </c>
      <c r="I5683" s="43" t="n">
        <f aca="false">ROUND(MIN(INDEX(Assumptions!$D$13:$D$18,MATCH(E5683,Assumptions!$A$13:$A$18,0)),MAX(INDEX(Assumptions!$C$13:$C$18,MATCH(E5683,Assumptions!$A$13:$A$18,0)),INDEX(Assumptions!$B$13:$B$18,MATCH(E5683,Assumptions!$A$13:$A$18,0))*F5683)),2)</f>
        <v>0</v>
      </c>
    </row>
    <row r="5684" customFormat="false" ht="15" hidden="false" customHeight="false" outlineLevel="0" collapsed="false">
      <c r="A5684" s="24" t="s">
        <v>6507</v>
      </c>
      <c r="B5684" s="39" t="n">
        <v>46145</v>
      </c>
      <c r="C5684" s="24" t="s">
        <v>520</v>
      </c>
      <c r="D5684" s="24" t="s">
        <v>183</v>
      </c>
      <c r="E5684" s="24" t="s">
        <v>105</v>
      </c>
      <c r="F5684" s="38" t="n">
        <v>12290</v>
      </c>
      <c r="G5684" s="42" t="n">
        <f aca="false">DATE(YEAR(B5684),MONTH(B5684),1)</f>
        <v>46143</v>
      </c>
      <c r="H5684" s="24" t="str">
        <f aca="false">INDEX(Customers!$B$2:$B$601,MATCH(C5684,Customers!$A$2:$A$601,0))</f>
        <v>Coast</v>
      </c>
      <c r="I5684" s="43" t="n">
        <f aca="false">ROUND(MIN(INDEX(Assumptions!$D$13:$D$18,MATCH(E5684,Assumptions!$A$13:$A$18,0)),MAX(INDEX(Assumptions!$C$13:$C$18,MATCH(E5684,Assumptions!$A$13:$A$18,0)),INDEX(Assumptions!$B$13:$B$18,MATCH(E5684,Assumptions!$A$13:$A$18,0))*F5684)),2)</f>
        <v>184.35</v>
      </c>
    </row>
    <row r="5685" customFormat="false" ht="15" hidden="false" customHeight="false" outlineLevel="0" collapsed="false">
      <c r="A5685" s="24" t="s">
        <v>6508</v>
      </c>
      <c r="B5685" s="39" t="n">
        <v>46145</v>
      </c>
      <c r="C5685" s="24" t="s">
        <v>525</v>
      </c>
      <c r="D5685" s="24" t="s">
        <v>153</v>
      </c>
      <c r="E5685" s="24" t="s">
        <v>105</v>
      </c>
      <c r="F5685" s="38" t="n">
        <v>3160</v>
      </c>
      <c r="G5685" s="42" t="n">
        <f aca="false">DATE(YEAR(B5685),MONTH(B5685),1)</f>
        <v>46143</v>
      </c>
      <c r="H5685" s="24" t="str">
        <f aca="false">INDEX(Customers!$B$2:$B$601,MATCH(C5685,Customers!$A$2:$A$601,0))</f>
        <v>Nairobi</v>
      </c>
      <c r="I5685" s="43" t="n">
        <f aca="false">ROUND(MIN(INDEX(Assumptions!$D$13:$D$18,MATCH(E5685,Assumptions!$A$13:$A$18,0)),MAX(INDEX(Assumptions!$C$13:$C$18,MATCH(E5685,Assumptions!$A$13:$A$18,0)),INDEX(Assumptions!$B$13:$B$18,MATCH(E5685,Assumptions!$A$13:$A$18,0))*F5685)),2)</f>
        <v>47.4</v>
      </c>
    </row>
    <row r="5686" customFormat="false" ht="15" hidden="false" customHeight="false" outlineLevel="0" collapsed="false">
      <c r="A5686" s="24" t="s">
        <v>6509</v>
      </c>
      <c r="B5686" s="39" t="n">
        <v>46145</v>
      </c>
      <c r="C5686" s="24" t="s">
        <v>552</v>
      </c>
      <c r="D5686" s="24" t="s">
        <v>204</v>
      </c>
      <c r="E5686" s="24" t="s">
        <v>107</v>
      </c>
      <c r="F5686" s="38" t="n">
        <v>4470</v>
      </c>
      <c r="G5686" s="42" t="n">
        <f aca="false">DATE(YEAR(B5686),MONTH(B5686),1)</f>
        <v>46143</v>
      </c>
      <c r="H5686" s="24" t="str">
        <f aca="false">INDEX(Customers!$B$2:$B$601,MATCH(C5686,Customers!$A$2:$A$601,0))</f>
        <v>Eastern</v>
      </c>
      <c r="I5686" s="43" t="n">
        <f aca="false">ROUND(MIN(INDEX(Assumptions!$D$13:$D$18,MATCH(E5686,Assumptions!$A$13:$A$18,0)),MAX(INDEX(Assumptions!$C$13:$C$18,MATCH(E5686,Assumptions!$A$13:$A$18,0)),INDEX(Assumptions!$B$13:$B$18,MATCH(E5686,Assumptions!$A$13:$A$18,0))*F5686)),2)</f>
        <v>0</v>
      </c>
    </row>
    <row r="5687" customFormat="false" ht="15" hidden="false" customHeight="false" outlineLevel="0" collapsed="false">
      <c r="A5687" s="24" t="s">
        <v>6510</v>
      </c>
      <c r="B5687" s="39" t="n">
        <v>46145</v>
      </c>
      <c r="C5687" s="24" t="s">
        <v>558</v>
      </c>
      <c r="D5687" s="24" t="s">
        <v>826</v>
      </c>
      <c r="E5687" s="24" t="s">
        <v>103</v>
      </c>
      <c r="F5687" s="38" t="n">
        <v>1360</v>
      </c>
      <c r="G5687" s="42" t="n">
        <f aca="false">DATE(YEAR(B5687),MONTH(B5687),1)</f>
        <v>46143</v>
      </c>
      <c r="H5687" s="24" t="str">
        <f aca="false">INDEX(Customers!$B$2:$B$601,MATCH(C5687,Customers!$A$2:$A$601,0))</f>
        <v>Rift Valley</v>
      </c>
      <c r="I5687" s="43" t="n">
        <f aca="false">ROUND(MIN(INDEX(Assumptions!$D$13:$D$18,MATCH(E5687,Assumptions!$A$13:$A$18,0)),MAX(INDEX(Assumptions!$C$13:$C$18,MATCH(E5687,Assumptions!$A$13:$A$18,0)),INDEX(Assumptions!$B$13:$B$18,MATCH(E5687,Assumptions!$A$13:$A$18,0))*F5687)),2)</f>
        <v>13.6</v>
      </c>
    </row>
    <row r="5688" customFormat="false" ht="15" hidden="false" customHeight="false" outlineLevel="0" collapsed="false">
      <c r="A5688" s="24" t="s">
        <v>6511</v>
      </c>
      <c r="B5688" s="39" t="n">
        <v>46145</v>
      </c>
      <c r="C5688" s="24" t="s">
        <v>559</v>
      </c>
      <c r="D5688" s="24" t="s">
        <v>826</v>
      </c>
      <c r="E5688" s="24" t="s">
        <v>111</v>
      </c>
      <c r="F5688" s="38" t="n">
        <v>100</v>
      </c>
      <c r="G5688" s="42" t="n">
        <f aca="false">DATE(YEAR(B5688),MONTH(B5688),1)</f>
        <v>46143</v>
      </c>
      <c r="H5688" s="24" t="str">
        <f aca="false">INDEX(Customers!$B$2:$B$601,MATCH(C5688,Customers!$A$2:$A$601,0))</f>
        <v>Eastern</v>
      </c>
      <c r="I5688" s="43" t="n">
        <f aca="false">ROUND(MIN(INDEX(Assumptions!$D$13:$D$18,MATCH(E5688,Assumptions!$A$13:$A$18,0)),MAX(INDEX(Assumptions!$C$13:$C$18,MATCH(E5688,Assumptions!$A$13:$A$18,0)),INDEX(Assumptions!$B$13:$B$18,MATCH(E5688,Assumptions!$A$13:$A$18,0))*F5688)),2)</f>
        <v>4</v>
      </c>
    </row>
    <row r="5689" customFormat="false" ht="15" hidden="false" customHeight="false" outlineLevel="0" collapsed="false">
      <c r="A5689" s="24" t="s">
        <v>6512</v>
      </c>
      <c r="B5689" s="39" t="n">
        <v>46145</v>
      </c>
      <c r="C5689" s="24" t="s">
        <v>588</v>
      </c>
      <c r="D5689" s="24" t="s">
        <v>826</v>
      </c>
      <c r="E5689" s="24" t="s">
        <v>111</v>
      </c>
      <c r="F5689" s="38" t="n">
        <v>100</v>
      </c>
      <c r="G5689" s="42" t="n">
        <f aca="false">DATE(YEAR(B5689),MONTH(B5689),1)</f>
        <v>46143</v>
      </c>
      <c r="H5689" s="24" t="str">
        <f aca="false">INDEX(Customers!$B$2:$B$601,MATCH(C5689,Customers!$A$2:$A$601,0))</f>
        <v>Nairobi</v>
      </c>
      <c r="I5689" s="43" t="n">
        <f aca="false">ROUND(MIN(INDEX(Assumptions!$D$13:$D$18,MATCH(E5689,Assumptions!$A$13:$A$18,0)),MAX(INDEX(Assumptions!$C$13:$C$18,MATCH(E5689,Assumptions!$A$13:$A$18,0)),INDEX(Assumptions!$B$13:$B$18,MATCH(E5689,Assumptions!$A$13:$A$18,0))*F5689)),2)</f>
        <v>4</v>
      </c>
    </row>
    <row r="5690" customFormat="false" ht="15" hidden="false" customHeight="false" outlineLevel="0" collapsed="false">
      <c r="A5690" s="24" t="s">
        <v>6513</v>
      </c>
      <c r="B5690" s="39" t="n">
        <v>46145</v>
      </c>
      <c r="C5690" s="24" t="s">
        <v>588</v>
      </c>
      <c r="D5690" s="24" t="s">
        <v>153</v>
      </c>
      <c r="E5690" s="24" t="s">
        <v>105</v>
      </c>
      <c r="F5690" s="38" t="n">
        <v>530</v>
      </c>
      <c r="G5690" s="42" t="n">
        <f aca="false">DATE(YEAR(B5690),MONTH(B5690),1)</f>
        <v>46143</v>
      </c>
      <c r="H5690" s="24" t="str">
        <f aca="false">INDEX(Customers!$B$2:$B$601,MATCH(C5690,Customers!$A$2:$A$601,0))</f>
        <v>Nairobi</v>
      </c>
      <c r="I5690" s="43" t="n">
        <f aca="false">ROUND(MIN(INDEX(Assumptions!$D$13:$D$18,MATCH(E5690,Assumptions!$A$13:$A$18,0)),MAX(INDEX(Assumptions!$C$13:$C$18,MATCH(E5690,Assumptions!$A$13:$A$18,0)),INDEX(Assumptions!$B$13:$B$18,MATCH(E5690,Assumptions!$A$13:$A$18,0))*F5690)),2)</f>
        <v>10</v>
      </c>
    </row>
    <row r="5691" customFormat="false" ht="15" hidden="false" customHeight="false" outlineLevel="0" collapsed="false">
      <c r="A5691" s="24" t="s">
        <v>6514</v>
      </c>
      <c r="B5691" s="39" t="n">
        <v>46145</v>
      </c>
      <c r="C5691" s="24" t="s">
        <v>600</v>
      </c>
      <c r="D5691" s="24" t="s">
        <v>826</v>
      </c>
      <c r="E5691" s="24" t="s">
        <v>113</v>
      </c>
      <c r="F5691" s="38" t="n">
        <v>1000</v>
      </c>
      <c r="G5691" s="42" t="n">
        <f aca="false">DATE(YEAR(B5691),MONTH(B5691),1)</f>
        <v>46143</v>
      </c>
      <c r="H5691" s="24" t="str">
        <f aca="false">INDEX(Customers!$B$2:$B$601,MATCH(C5691,Customers!$A$2:$A$601,0))</f>
        <v>Coast</v>
      </c>
      <c r="I5691" s="43" t="n">
        <f aca="false">ROUND(MIN(INDEX(Assumptions!$D$13:$D$18,MATCH(E5691,Assumptions!$A$13:$A$18,0)),MAX(INDEX(Assumptions!$C$13:$C$18,MATCH(E5691,Assumptions!$A$13:$A$18,0)),INDEX(Assumptions!$B$13:$B$18,MATCH(E5691,Assumptions!$A$13:$A$18,0))*F5691)),2)</f>
        <v>50</v>
      </c>
    </row>
    <row r="5692" customFormat="false" ht="15" hidden="false" customHeight="false" outlineLevel="0" collapsed="false">
      <c r="A5692" s="24" t="s">
        <v>6515</v>
      </c>
      <c r="B5692" s="39" t="n">
        <v>46145</v>
      </c>
      <c r="C5692" s="24" t="s">
        <v>617</v>
      </c>
      <c r="D5692" s="24" t="s">
        <v>152</v>
      </c>
      <c r="E5692" s="24" t="s">
        <v>107</v>
      </c>
      <c r="F5692" s="38" t="n">
        <v>49850</v>
      </c>
      <c r="G5692" s="42" t="n">
        <f aca="false">DATE(YEAR(B5692),MONTH(B5692),1)</f>
        <v>46143</v>
      </c>
      <c r="H5692" s="24" t="str">
        <f aca="false">INDEX(Customers!$B$2:$B$601,MATCH(C5692,Customers!$A$2:$A$601,0))</f>
        <v>Nairobi</v>
      </c>
      <c r="I5692" s="43" t="n">
        <f aca="false">ROUND(MIN(INDEX(Assumptions!$D$13:$D$18,MATCH(E5692,Assumptions!$A$13:$A$18,0)),MAX(INDEX(Assumptions!$C$13:$C$18,MATCH(E5692,Assumptions!$A$13:$A$18,0)),INDEX(Assumptions!$B$13:$B$18,MATCH(E5692,Assumptions!$A$13:$A$18,0))*F5692)),2)</f>
        <v>0</v>
      </c>
    </row>
    <row r="5693" customFormat="false" ht="15" hidden="false" customHeight="false" outlineLevel="0" collapsed="false">
      <c r="A5693" s="24" t="s">
        <v>6516</v>
      </c>
      <c r="B5693" s="39" t="n">
        <v>46145</v>
      </c>
      <c r="C5693" s="24" t="s">
        <v>635</v>
      </c>
      <c r="D5693" s="24" t="s">
        <v>163</v>
      </c>
      <c r="E5693" s="24" t="s">
        <v>105</v>
      </c>
      <c r="F5693" s="38" t="n">
        <v>6270</v>
      </c>
      <c r="G5693" s="42" t="n">
        <f aca="false">DATE(YEAR(B5693),MONTH(B5693),1)</f>
        <v>46143</v>
      </c>
      <c r="H5693" s="24" t="str">
        <f aca="false">INDEX(Customers!$B$2:$B$601,MATCH(C5693,Customers!$A$2:$A$601,0))</f>
        <v>Central</v>
      </c>
      <c r="I5693" s="43" t="n">
        <f aca="false">ROUND(MIN(INDEX(Assumptions!$D$13:$D$18,MATCH(E5693,Assumptions!$A$13:$A$18,0)),MAX(INDEX(Assumptions!$C$13:$C$18,MATCH(E5693,Assumptions!$A$13:$A$18,0)),INDEX(Assumptions!$B$13:$B$18,MATCH(E5693,Assumptions!$A$13:$A$18,0))*F5693)),2)</f>
        <v>94.05</v>
      </c>
    </row>
    <row r="5694" customFormat="false" ht="15" hidden="false" customHeight="false" outlineLevel="0" collapsed="false">
      <c r="A5694" s="24" t="s">
        <v>6517</v>
      </c>
      <c r="B5694" s="39" t="n">
        <v>46145</v>
      </c>
      <c r="C5694" s="24" t="s">
        <v>640</v>
      </c>
      <c r="D5694" s="24" t="s">
        <v>175</v>
      </c>
      <c r="E5694" s="24" t="s">
        <v>107</v>
      </c>
      <c r="F5694" s="38" t="n">
        <v>39520</v>
      </c>
      <c r="G5694" s="42" t="n">
        <f aca="false">DATE(YEAR(B5694),MONTH(B5694),1)</f>
        <v>46143</v>
      </c>
      <c r="H5694" s="24" t="str">
        <f aca="false">INDEX(Customers!$B$2:$B$601,MATCH(C5694,Customers!$A$2:$A$601,0))</f>
        <v>Rift Valley</v>
      </c>
      <c r="I5694" s="43" t="n">
        <f aca="false">ROUND(MIN(INDEX(Assumptions!$D$13:$D$18,MATCH(E5694,Assumptions!$A$13:$A$18,0)),MAX(INDEX(Assumptions!$C$13:$C$18,MATCH(E5694,Assumptions!$A$13:$A$18,0)),INDEX(Assumptions!$B$13:$B$18,MATCH(E5694,Assumptions!$A$13:$A$18,0))*F5694)),2)</f>
        <v>0</v>
      </c>
    </row>
    <row r="5695" customFormat="false" ht="15" hidden="false" customHeight="false" outlineLevel="0" collapsed="false">
      <c r="A5695" s="24" t="s">
        <v>6518</v>
      </c>
      <c r="B5695" s="39" t="n">
        <v>46145</v>
      </c>
      <c r="C5695" s="24" t="s">
        <v>647</v>
      </c>
      <c r="D5695" s="24" t="s">
        <v>826</v>
      </c>
      <c r="E5695" s="24" t="s">
        <v>103</v>
      </c>
      <c r="F5695" s="38" t="n">
        <v>2410</v>
      </c>
      <c r="G5695" s="42" t="n">
        <f aca="false">DATE(YEAR(B5695),MONTH(B5695),1)</f>
        <v>46143</v>
      </c>
      <c r="H5695" s="24" t="str">
        <f aca="false">INDEX(Customers!$B$2:$B$601,MATCH(C5695,Customers!$A$2:$A$601,0))</f>
        <v>Central</v>
      </c>
      <c r="I5695" s="43" t="n">
        <f aca="false">ROUND(MIN(INDEX(Assumptions!$D$13:$D$18,MATCH(E5695,Assumptions!$A$13:$A$18,0)),MAX(INDEX(Assumptions!$C$13:$C$18,MATCH(E5695,Assumptions!$A$13:$A$18,0)),INDEX(Assumptions!$B$13:$B$18,MATCH(E5695,Assumptions!$A$13:$A$18,0))*F5695)),2)</f>
        <v>24.1</v>
      </c>
    </row>
    <row r="5696" customFormat="false" ht="15" hidden="false" customHeight="false" outlineLevel="0" collapsed="false">
      <c r="A5696" s="24" t="s">
        <v>6519</v>
      </c>
      <c r="B5696" s="39" t="n">
        <v>46145</v>
      </c>
      <c r="C5696" s="24" t="s">
        <v>649</v>
      </c>
      <c r="D5696" s="24" t="s">
        <v>826</v>
      </c>
      <c r="E5696" s="24" t="s">
        <v>109</v>
      </c>
      <c r="F5696" s="38" t="n">
        <v>11490</v>
      </c>
      <c r="G5696" s="42" t="n">
        <f aca="false">DATE(YEAR(B5696),MONTH(B5696),1)</f>
        <v>46143</v>
      </c>
      <c r="H5696" s="24" t="str">
        <f aca="false">INDEX(Customers!$B$2:$B$601,MATCH(C5696,Customers!$A$2:$A$601,0))</f>
        <v>Eastern</v>
      </c>
      <c r="I5696" s="43" t="n">
        <f aca="false">ROUND(MIN(INDEX(Assumptions!$D$13:$D$18,MATCH(E5696,Assumptions!$A$13:$A$18,0)),MAX(INDEX(Assumptions!$C$13:$C$18,MATCH(E5696,Assumptions!$A$13:$A$18,0)),INDEX(Assumptions!$B$13:$B$18,MATCH(E5696,Assumptions!$A$13:$A$18,0))*F5696)),2)</f>
        <v>40</v>
      </c>
    </row>
    <row r="5697" customFormat="false" ht="15" hidden="false" customHeight="false" outlineLevel="0" collapsed="false">
      <c r="A5697" s="24" t="s">
        <v>6520</v>
      </c>
      <c r="B5697" s="39" t="n">
        <v>46145</v>
      </c>
      <c r="C5697" s="24" t="s">
        <v>657</v>
      </c>
      <c r="D5697" s="24" t="s">
        <v>193</v>
      </c>
      <c r="E5697" s="24" t="s">
        <v>105</v>
      </c>
      <c r="F5697" s="38" t="n">
        <v>6350</v>
      </c>
      <c r="G5697" s="42" t="n">
        <f aca="false">DATE(YEAR(B5697),MONTH(B5697),1)</f>
        <v>46143</v>
      </c>
      <c r="H5697" s="24" t="str">
        <f aca="false">INDEX(Customers!$B$2:$B$601,MATCH(C5697,Customers!$A$2:$A$601,0))</f>
        <v>Western</v>
      </c>
      <c r="I5697" s="43" t="n">
        <f aca="false">ROUND(MIN(INDEX(Assumptions!$D$13:$D$18,MATCH(E5697,Assumptions!$A$13:$A$18,0)),MAX(INDEX(Assumptions!$C$13:$C$18,MATCH(E5697,Assumptions!$A$13:$A$18,0)),INDEX(Assumptions!$B$13:$B$18,MATCH(E5697,Assumptions!$A$13:$A$18,0))*F5697)),2)</f>
        <v>95.25</v>
      </c>
    </row>
    <row r="5698" customFormat="false" ht="15" hidden="false" customHeight="false" outlineLevel="0" collapsed="false">
      <c r="A5698" s="24" t="s">
        <v>6521</v>
      </c>
      <c r="B5698" s="39" t="n">
        <v>46145</v>
      </c>
      <c r="C5698" s="24" t="s">
        <v>670</v>
      </c>
      <c r="D5698" s="24" t="s">
        <v>174</v>
      </c>
      <c r="E5698" s="24" t="s">
        <v>107</v>
      </c>
      <c r="F5698" s="38" t="n">
        <v>3790</v>
      </c>
      <c r="G5698" s="42" t="n">
        <f aca="false">DATE(YEAR(B5698),MONTH(B5698),1)</f>
        <v>46143</v>
      </c>
      <c r="H5698" s="24" t="str">
        <f aca="false">INDEX(Customers!$B$2:$B$601,MATCH(C5698,Customers!$A$2:$A$601,0))</f>
        <v>Rift Valley</v>
      </c>
      <c r="I5698" s="43" t="n">
        <f aca="false">ROUND(MIN(INDEX(Assumptions!$D$13:$D$18,MATCH(E5698,Assumptions!$A$13:$A$18,0)),MAX(INDEX(Assumptions!$C$13:$C$18,MATCH(E5698,Assumptions!$A$13:$A$18,0)),INDEX(Assumptions!$B$13:$B$18,MATCH(E5698,Assumptions!$A$13:$A$18,0))*F5698)),2)</f>
        <v>0</v>
      </c>
    </row>
    <row r="5699" customFormat="false" ht="15" hidden="false" customHeight="false" outlineLevel="0" collapsed="false">
      <c r="A5699" s="24" t="s">
        <v>6522</v>
      </c>
      <c r="B5699" s="39" t="n">
        <v>46145</v>
      </c>
      <c r="C5699" s="24" t="s">
        <v>688</v>
      </c>
      <c r="D5699" s="24" t="s">
        <v>826</v>
      </c>
      <c r="E5699" s="24" t="s">
        <v>111</v>
      </c>
      <c r="F5699" s="38" t="n">
        <v>20</v>
      </c>
      <c r="G5699" s="42" t="n">
        <f aca="false">DATE(YEAR(B5699),MONTH(B5699),1)</f>
        <v>46143</v>
      </c>
      <c r="H5699" s="24" t="str">
        <f aca="false">INDEX(Customers!$B$2:$B$601,MATCH(C5699,Customers!$A$2:$A$601,0))</f>
        <v>Coast</v>
      </c>
      <c r="I5699" s="43" t="n">
        <f aca="false">ROUND(MIN(INDEX(Assumptions!$D$13:$D$18,MATCH(E5699,Assumptions!$A$13:$A$18,0)),MAX(INDEX(Assumptions!$C$13:$C$18,MATCH(E5699,Assumptions!$A$13:$A$18,0)),INDEX(Assumptions!$B$13:$B$18,MATCH(E5699,Assumptions!$A$13:$A$18,0))*F5699)),2)</f>
        <v>0.8</v>
      </c>
    </row>
    <row r="5700" customFormat="false" ht="15" hidden="false" customHeight="false" outlineLevel="0" collapsed="false">
      <c r="A5700" s="24" t="s">
        <v>6523</v>
      </c>
      <c r="B5700" s="39" t="n">
        <v>46145</v>
      </c>
      <c r="C5700" s="24" t="s">
        <v>728</v>
      </c>
      <c r="D5700" s="24" t="s">
        <v>826</v>
      </c>
      <c r="E5700" s="24" t="s">
        <v>109</v>
      </c>
      <c r="F5700" s="38" t="n">
        <v>6250</v>
      </c>
      <c r="G5700" s="42" t="n">
        <f aca="false">DATE(YEAR(B5700),MONTH(B5700),1)</f>
        <v>46143</v>
      </c>
      <c r="H5700" s="24" t="str">
        <f aca="false">INDEX(Customers!$B$2:$B$601,MATCH(C5700,Customers!$A$2:$A$601,0))</f>
        <v>Nairobi</v>
      </c>
      <c r="I5700" s="43" t="n">
        <f aca="false">ROUND(MIN(INDEX(Assumptions!$D$13:$D$18,MATCH(E5700,Assumptions!$A$13:$A$18,0)),MAX(INDEX(Assumptions!$C$13:$C$18,MATCH(E5700,Assumptions!$A$13:$A$18,0)),INDEX(Assumptions!$B$13:$B$18,MATCH(E5700,Assumptions!$A$13:$A$18,0))*F5700)),2)</f>
        <v>25</v>
      </c>
    </row>
    <row r="5701" customFormat="false" ht="15" hidden="false" customHeight="false" outlineLevel="0" collapsed="false">
      <c r="A5701" s="24" t="s">
        <v>6524</v>
      </c>
      <c r="B5701" s="39" t="n">
        <v>46145</v>
      </c>
      <c r="C5701" s="24" t="s">
        <v>729</v>
      </c>
      <c r="D5701" s="24" t="s">
        <v>169</v>
      </c>
      <c r="E5701" s="24" t="s">
        <v>105</v>
      </c>
      <c r="F5701" s="38" t="n">
        <v>2740</v>
      </c>
      <c r="G5701" s="42" t="n">
        <f aca="false">DATE(YEAR(B5701),MONTH(B5701),1)</f>
        <v>46143</v>
      </c>
      <c r="H5701" s="24" t="str">
        <f aca="false">INDEX(Customers!$B$2:$B$601,MATCH(C5701,Customers!$A$2:$A$601,0))</f>
        <v>Central</v>
      </c>
      <c r="I5701" s="43" t="n">
        <f aca="false">ROUND(MIN(INDEX(Assumptions!$D$13:$D$18,MATCH(E5701,Assumptions!$A$13:$A$18,0)),MAX(INDEX(Assumptions!$C$13:$C$18,MATCH(E5701,Assumptions!$A$13:$A$18,0)),INDEX(Assumptions!$B$13:$B$18,MATCH(E5701,Assumptions!$A$13:$A$18,0))*F5701)),2)</f>
        <v>41.1</v>
      </c>
    </row>
    <row r="5702" customFormat="false" ht="15" hidden="false" customHeight="false" outlineLevel="0" collapsed="false">
      <c r="A5702" s="24" t="s">
        <v>6525</v>
      </c>
      <c r="B5702" s="39" t="n">
        <v>46145</v>
      </c>
      <c r="C5702" s="24" t="s">
        <v>741</v>
      </c>
      <c r="D5702" s="24" t="s">
        <v>826</v>
      </c>
      <c r="E5702" s="24" t="s">
        <v>113</v>
      </c>
      <c r="F5702" s="38" t="n">
        <v>99</v>
      </c>
      <c r="G5702" s="42" t="n">
        <f aca="false">DATE(YEAR(B5702),MONTH(B5702),1)</f>
        <v>46143</v>
      </c>
      <c r="H5702" s="24" t="str">
        <f aca="false">INDEX(Customers!$B$2:$B$601,MATCH(C5702,Customers!$A$2:$A$601,0))</f>
        <v>Coast</v>
      </c>
      <c r="I5702" s="43" t="n">
        <f aca="false">ROUND(MIN(INDEX(Assumptions!$D$13:$D$18,MATCH(E5702,Assumptions!$A$13:$A$18,0)),MAX(INDEX(Assumptions!$C$13:$C$18,MATCH(E5702,Assumptions!$A$13:$A$18,0)),INDEX(Assumptions!$B$13:$B$18,MATCH(E5702,Assumptions!$A$13:$A$18,0))*F5702)),2)</f>
        <v>4.95</v>
      </c>
    </row>
    <row r="5703" customFormat="false" ht="15" hidden="false" customHeight="false" outlineLevel="0" collapsed="false">
      <c r="A5703" s="24" t="s">
        <v>6526</v>
      </c>
      <c r="B5703" s="39" t="n">
        <v>46145</v>
      </c>
      <c r="C5703" s="24" t="s">
        <v>755</v>
      </c>
      <c r="D5703" s="24" t="s">
        <v>826</v>
      </c>
      <c r="E5703" s="24" t="s">
        <v>109</v>
      </c>
      <c r="F5703" s="38" t="n">
        <v>10660</v>
      </c>
      <c r="G5703" s="42" t="n">
        <f aca="false">DATE(YEAR(B5703),MONTH(B5703),1)</f>
        <v>46143</v>
      </c>
      <c r="H5703" s="24" t="str">
        <f aca="false">INDEX(Customers!$B$2:$B$601,MATCH(C5703,Customers!$A$2:$A$601,0))</f>
        <v>Western</v>
      </c>
      <c r="I5703" s="43" t="n">
        <f aca="false">ROUND(MIN(INDEX(Assumptions!$D$13:$D$18,MATCH(E5703,Assumptions!$A$13:$A$18,0)),MAX(INDEX(Assumptions!$C$13:$C$18,MATCH(E5703,Assumptions!$A$13:$A$18,0)),INDEX(Assumptions!$B$13:$B$18,MATCH(E5703,Assumptions!$A$13:$A$18,0))*F5703)),2)</f>
        <v>40</v>
      </c>
    </row>
    <row r="5704" customFormat="false" ht="15" hidden="false" customHeight="false" outlineLevel="0" collapsed="false">
      <c r="A5704" s="24" t="s">
        <v>6527</v>
      </c>
      <c r="B5704" s="39" t="n">
        <v>46145</v>
      </c>
      <c r="C5704" s="24" t="s">
        <v>771</v>
      </c>
      <c r="D5704" s="24" t="s">
        <v>826</v>
      </c>
      <c r="E5704" s="24" t="s">
        <v>113</v>
      </c>
      <c r="F5704" s="38" t="n">
        <v>1000</v>
      </c>
      <c r="G5704" s="42" t="n">
        <f aca="false">DATE(YEAR(B5704),MONTH(B5704),1)</f>
        <v>46143</v>
      </c>
      <c r="H5704" s="24" t="str">
        <f aca="false">INDEX(Customers!$B$2:$B$601,MATCH(C5704,Customers!$A$2:$A$601,0))</f>
        <v>Eastern</v>
      </c>
      <c r="I5704" s="43" t="n">
        <f aca="false">ROUND(MIN(INDEX(Assumptions!$D$13:$D$18,MATCH(E5704,Assumptions!$A$13:$A$18,0)),MAX(INDEX(Assumptions!$C$13:$C$18,MATCH(E5704,Assumptions!$A$13:$A$18,0)),INDEX(Assumptions!$B$13:$B$18,MATCH(E5704,Assumptions!$A$13:$A$18,0))*F5704)),2)</f>
        <v>50</v>
      </c>
    </row>
    <row r="5705" customFormat="false" ht="15" hidden="false" customHeight="false" outlineLevel="0" collapsed="false">
      <c r="A5705" s="24" t="s">
        <v>6528</v>
      </c>
      <c r="B5705" s="39" t="n">
        <v>46145</v>
      </c>
      <c r="C5705" s="24" t="s">
        <v>787</v>
      </c>
      <c r="D5705" s="24" t="s">
        <v>826</v>
      </c>
      <c r="E5705" s="24" t="s">
        <v>109</v>
      </c>
      <c r="F5705" s="38" t="n">
        <v>2920</v>
      </c>
      <c r="G5705" s="42" t="n">
        <f aca="false">DATE(YEAR(B5705),MONTH(B5705),1)</f>
        <v>46143</v>
      </c>
      <c r="H5705" s="24" t="str">
        <f aca="false">INDEX(Customers!$B$2:$B$601,MATCH(C5705,Customers!$A$2:$A$601,0))</f>
        <v>Eastern</v>
      </c>
      <c r="I5705" s="43" t="n">
        <f aca="false">ROUND(MIN(INDEX(Assumptions!$D$13:$D$18,MATCH(E5705,Assumptions!$A$13:$A$18,0)),MAX(INDEX(Assumptions!$C$13:$C$18,MATCH(E5705,Assumptions!$A$13:$A$18,0)),INDEX(Assumptions!$B$13:$B$18,MATCH(E5705,Assumptions!$A$13:$A$18,0))*F5705)),2)</f>
        <v>11.68</v>
      </c>
    </row>
    <row r="5706" customFormat="false" ht="15" hidden="false" customHeight="false" outlineLevel="0" collapsed="false">
      <c r="A5706" s="24" t="s">
        <v>6529</v>
      </c>
      <c r="B5706" s="39" t="n">
        <v>46145</v>
      </c>
      <c r="C5706" s="24" t="s">
        <v>788</v>
      </c>
      <c r="D5706" s="24" t="s">
        <v>826</v>
      </c>
      <c r="E5706" s="24" t="s">
        <v>103</v>
      </c>
      <c r="F5706" s="38" t="n">
        <v>24070</v>
      </c>
      <c r="G5706" s="42" t="n">
        <f aca="false">DATE(YEAR(B5706),MONTH(B5706),1)</f>
        <v>46143</v>
      </c>
      <c r="H5706" s="24" t="str">
        <f aca="false">INDEX(Customers!$B$2:$B$601,MATCH(C5706,Customers!$A$2:$A$601,0))</f>
        <v>Coast</v>
      </c>
      <c r="I5706" s="43" t="n">
        <f aca="false">ROUND(MIN(INDEX(Assumptions!$D$13:$D$18,MATCH(E5706,Assumptions!$A$13:$A$18,0)),MAX(INDEX(Assumptions!$C$13:$C$18,MATCH(E5706,Assumptions!$A$13:$A$18,0)),INDEX(Assumptions!$B$13:$B$18,MATCH(E5706,Assumptions!$A$13:$A$18,0))*F5706)),2)</f>
        <v>105</v>
      </c>
    </row>
    <row r="5707" customFormat="false" ht="15" hidden="false" customHeight="false" outlineLevel="0" collapsed="false">
      <c r="A5707" s="24" t="s">
        <v>6530</v>
      </c>
      <c r="B5707" s="39" t="n">
        <v>46145</v>
      </c>
      <c r="C5707" s="24" t="s">
        <v>793</v>
      </c>
      <c r="D5707" s="24" t="s">
        <v>826</v>
      </c>
      <c r="E5707" s="24" t="s">
        <v>109</v>
      </c>
      <c r="F5707" s="38" t="n">
        <v>290</v>
      </c>
      <c r="G5707" s="42" t="n">
        <f aca="false">DATE(YEAR(B5707),MONTH(B5707),1)</f>
        <v>46143</v>
      </c>
      <c r="H5707" s="24" t="str">
        <f aca="false">INDEX(Customers!$B$2:$B$601,MATCH(C5707,Customers!$A$2:$A$601,0))</f>
        <v>Coast</v>
      </c>
      <c r="I5707" s="43" t="n">
        <f aca="false">ROUND(MIN(INDEX(Assumptions!$D$13:$D$18,MATCH(E5707,Assumptions!$A$13:$A$18,0)),MAX(INDEX(Assumptions!$C$13:$C$18,MATCH(E5707,Assumptions!$A$13:$A$18,0)),INDEX(Assumptions!$B$13:$B$18,MATCH(E5707,Assumptions!$A$13:$A$18,0))*F5707)),2)</f>
        <v>1.16</v>
      </c>
    </row>
    <row r="5708" customFormat="false" ht="15" hidden="false" customHeight="false" outlineLevel="0" collapsed="false">
      <c r="A5708" s="24" t="s">
        <v>6531</v>
      </c>
      <c r="B5708" s="39" t="n">
        <v>46145</v>
      </c>
      <c r="C5708" s="24" t="s">
        <v>801</v>
      </c>
      <c r="D5708" s="24" t="s">
        <v>183</v>
      </c>
      <c r="E5708" s="24" t="s">
        <v>105</v>
      </c>
      <c r="F5708" s="38" t="n">
        <v>11300</v>
      </c>
      <c r="G5708" s="42" t="n">
        <f aca="false">DATE(YEAR(B5708),MONTH(B5708),1)</f>
        <v>46143</v>
      </c>
      <c r="H5708" s="24" t="str">
        <f aca="false">INDEX(Customers!$B$2:$B$601,MATCH(C5708,Customers!$A$2:$A$601,0))</f>
        <v>Coast</v>
      </c>
      <c r="I5708" s="43" t="n">
        <f aca="false">ROUND(MIN(INDEX(Assumptions!$D$13:$D$18,MATCH(E5708,Assumptions!$A$13:$A$18,0)),MAX(INDEX(Assumptions!$C$13:$C$18,MATCH(E5708,Assumptions!$A$13:$A$18,0)),INDEX(Assumptions!$B$13:$B$18,MATCH(E5708,Assumptions!$A$13:$A$18,0))*F5708)),2)</f>
        <v>169.5</v>
      </c>
    </row>
    <row r="5709" customFormat="false" ht="15" hidden="false" customHeight="false" outlineLevel="0" collapsed="false">
      <c r="A5709" s="24" t="s">
        <v>6532</v>
      </c>
      <c r="B5709" s="39" t="n">
        <v>46146</v>
      </c>
      <c r="C5709" s="24" t="s">
        <v>243</v>
      </c>
      <c r="D5709" s="24" t="s">
        <v>188</v>
      </c>
      <c r="E5709" s="24" t="s">
        <v>107</v>
      </c>
      <c r="F5709" s="38" t="n">
        <v>5870</v>
      </c>
      <c r="G5709" s="42" t="n">
        <f aca="false">DATE(YEAR(B5709),MONTH(B5709),1)</f>
        <v>46143</v>
      </c>
      <c r="H5709" s="24" t="str">
        <f aca="false">INDEX(Customers!$B$2:$B$601,MATCH(C5709,Customers!$A$2:$A$601,0))</f>
        <v>Coast</v>
      </c>
      <c r="I5709" s="43" t="n">
        <f aca="false">ROUND(MIN(INDEX(Assumptions!$D$13:$D$18,MATCH(E5709,Assumptions!$A$13:$A$18,0)),MAX(INDEX(Assumptions!$C$13:$C$18,MATCH(E5709,Assumptions!$A$13:$A$18,0)),INDEX(Assumptions!$B$13:$B$18,MATCH(E5709,Assumptions!$A$13:$A$18,0))*F5709)),2)</f>
        <v>0</v>
      </c>
    </row>
    <row r="5710" customFormat="false" ht="15" hidden="false" customHeight="false" outlineLevel="0" collapsed="false">
      <c r="A5710" s="24" t="s">
        <v>6533</v>
      </c>
      <c r="B5710" s="39" t="n">
        <v>46146</v>
      </c>
      <c r="C5710" s="24" t="s">
        <v>249</v>
      </c>
      <c r="D5710" s="24" t="s">
        <v>167</v>
      </c>
      <c r="E5710" s="24" t="s">
        <v>105</v>
      </c>
      <c r="F5710" s="38" t="n">
        <v>48330</v>
      </c>
      <c r="G5710" s="42" t="n">
        <f aca="false">DATE(YEAR(B5710),MONTH(B5710),1)</f>
        <v>46143</v>
      </c>
      <c r="H5710" s="24" t="str">
        <f aca="false">INDEX(Customers!$B$2:$B$601,MATCH(C5710,Customers!$A$2:$A$601,0))</f>
        <v>Central</v>
      </c>
      <c r="I5710" s="43" t="n">
        <f aca="false">ROUND(MIN(INDEX(Assumptions!$D$13:$D$18,MATCH(E5710,Assumptions!$A$13:$A$18,0)),MAX(INDEX(Assumptions!$C$13:$C$18,MATCH(E5710,Assumptions!$A$13:$A$18,0)),INDEX(Assumptions!$B$13:$B$18,MATCH(E5710,Assumptions!$A$13:$A$18,0))*F5710)),2)</f>
        <v>200</v>
      </c>
    </row>
    <row r="5711" customFormat="false" ht="15" hidden="false" customHeight="false" outlineLevel="0" collapsed="false">
      <c r="A5711" s="24" t="s">
        <v>6534</v>
      </c>
      <c r="B5711" s="39" t="n">
        <v>46146</v>
      </c>
      <c r="C5711" s="24" t="s">
        <v>265</v>
      </c>
      <c r="D5711" s="24" t="s">
        <v>826</v>
      </c>
      <c r="E5711" s="24" t="s">
        <v>113</v>
      </c>
      <c r="F5711" s="38" t="n">
        <v>2000</v>
      </c>
      <c r="G5711" s="42" t="n">
        <f aca="false">DATE(YEAR(B5711),MONTH(B5711),1)</f>
        <v>46143</v>
      </c>
      <c r="H5711" s="24" t="str">
        <f aca="false">INDEX(Customers!$B$2:$B$601,MATCH(C5711,Customers!$A$2:$A$601,0))</f>
        <v>Nairobi</v>
      </c>
      <c r="I5711" s="43" t="n">
        <f aca="false">ROUND(MIN(INDEX(Assumptions!$D$13:$D$18,MATCH(E5711,Assumptions!$A$13:$A$18,0)),MAX(INDEX(Assumptions!$C$13:$C$18,MATCH(E5711,Assumptions!$A$13:$A$18,0)),INDEX(Assumptions!$B$13:$B$18,MATCH(E5711,Assumptions!$A$13:$A$18,0))*F5711)),2)</f>
        <v>100</v>
      </c>
    </row>
    <row r="5712" customFormat="false" ht="15" hidden="false" customHeight="false" outlineLevel="0" collapsed="false">
      <c r="A5712" s="24" t="s">
        <v>6535</v>
      </c>
      <c r="B5712" s="39" t="n">
        <v>46146</v>
      </c>
      <c r="C5712" s="24" t="s">
        <v>285</v>
      </c>
      <c r="D5712" s="24" t="s">
        <v>207</v>
      </c>
      <c r="E5712" s="24" t="s">
        <v>107</v>
      </c>
      <c r="F5712" s="38" t="n">
        <v>15440</v>
      </c>
      <c r="G5712" s="42" t="n">
        <f aca="false">DATE(YEAR(B5712),MONTH(B5712),1)</f>
        <v>46143</v>
      </c>
      <c r="H5712" s="24" t="str">
        <f aca="false">INDEX(Customers!$B$2:$B$601,MATCH(C5712,Customers!$A$2:$A$601,0))</f>
        <v>Eastern</v>
      </c>
      <c r="I5712" s="43" t="n">
        <f aca="false">ROUND(MIN(INDEX(Assumptions!$D$13:$D$18,MATCH(E5712,Assumptions!$A$13:$A$18,0)),MAX(INDEX(Assumptions!$C$13:$C$18,MATCH(E5712,Assumptions!$A$13:$A$18,0)),INDEX(Assumptions!$B$13:$B$18,MATCH(E5712,Assumptions!$A$13:$A$18,0))*F5712)),2)</f>
        <v>0</v>
      </c>
    </row>
    <row r="5713" customFormat="false" ht="15" hidden="false" customHeight="false" outlineLevel="0" collapsed="false">
      <c r="A5713" s="24" t="s">
        <v>6536</v>
      </c>
      <c r="B5713" s="39" t="n">
        <v>46146</v>
      </c>
      <c r="C5713" s="24" t="s">
        <v>285</v>
      </c>
      <c r="D5713" s="24" t="s">
        <v>205</v>
      </c>
      <c r="E5713" s="24" t="s">
        <v>107</v>
      </c>
      <c r="F5713" s="38" t="n">
        <v>3140</v>
      </c>
      <c r="G5713" s="42" t="n">
        <f aca="false">DATE(YEAR(B5713),MONTH(B5713),1)</f>
        <v>46143</v>
      </c>
      <c r="H5713" s="24" t="str">
        <f aca="false">INDEX(Customers!$B$2:$B$601,MATCH(C5713,Customers!$A$2:$A$601,0))</f>
        <v>Eastern</v>
      </c>
      <c r="I5713" s="43" t="n">
        <f aca="false">ROUND(MIN(INDEX(Assumptions!$D$13:$D$18,MATCH(E5713,Assumptions!$A$13:$A$18,0)),MAX(INDEX(Assumptions!$C$13:$C$18,MATCH(E5713,Assumptions!$A$13:$A$18,0)),INDEX(Assumptions!$B$13:$B$18,MATCH(E5713,Assumptions!$A$13:$A$18,0))*F5713)),2)</f>
        <v>0</v>
      </c>
    </row>
    <row r="5714" customFormat="false" ht="15" hidden="false" customHeight="false" outlineLevel="0" collapsed="false">
      <c r="A5714" s="24" t="s">
        <v>6537</v>
      </c>
      <c r="B5714" s="39" t="n">
        <v>46146</v>
      </c>
      <c r="C5714" s="24" t="s">
        <v>285</v>
      </c>
      <c r="D5714" s="24" t="s">
        <v>209</v>
      </c>
      <c r="E5714" s="24" t="s">
        <v>107</v>
      </c>
      <c r="F5714" s="38" t="n">
        <v>3610</v>
      </c>
      <c r="G5714" s="42" t="n">
        <f aca="false">DATE(YEAR(B5714),MONTH(B5714),1)</f>
        <v>46143</v>
      </c>
      <c r="H5714" s="24" t="str">
        <f aca="false">INDEX(Customers!$B$2:$B$601,MATCH(C5714,Customers!$A$2:$A$601,0))</f>
        <v>Eastern</v>
      </c>
      <c r="I5714" s="43" t="n">
        <f aca="false">ROUND(MIN(INDEX(Assumptions!$D$13:$D$18,MATCH(E5714,Assumptions!$A$13:$A$18,0)),MAX(INDEX(Assumptions!$C$13:$C$18,MATCH(E5714,Assumptions!$A$13:$A$18,0)),INDEX(Assumptions!$B$13:$B$18,MATCH(E5714,Assumptions!$A$13:$A$18,0))*F5714)),2)</f>
        <v>0</v>
      </c>
    </row>
    <row r="5715" customFormat="false" ht="15" hidden="false" customHeight="false" outlineLevel="0" collapsed="false">
      <c r="A5715" s="24" t="s">
        <v>6538</v>
      </c>
      <c r="B5715" s="39" t="n">
        <v>46146</v>
      </c>
      <c r="C5715" s="24" t="s">
        <v>288</v>
      </c>
      <c r="D5715" s="24" t="s">
        <v>826</v>
      </c>
      <c r="E5715" s="24" t="s">
        <v>103</v>
      </c>
      <c r="F5715" s="38" t="n">
        <v>13770</v>
      </c>
      <c r="G5715" s="42" t="n">
        <f aca="false">DATE(YEAR(B5715),MONTH(B5715),1)</f>
        <v>46143</v>
      </c>
      <c r="H5715" s="24" t="str">
        <f aca="false">INDEX(Customers!$B$2:$B$601,MATCH(C5715,Customers!$A$2:$A$601,0))</f>
        <v>Central</v>
      </c>
      <c r="I5715" s="43" t="n">
        <f aca="false">ROUND(MIN(INDEX(Assumptions!$D$13:$D$18,MATCH(E5715,Assumptions!$A$13:$A$18,0)),MAX(INDEX(Assumptions!$C$13:$C$18,MATCH(E5715,Assumptions!$A$13:$A$18,0)),INDEX(Assumptions!$B$13:$B$18,MATCH(E5715,Assumptions!$A$13:$A$18,0))*F5715)),2)</f>
        <v>105</v>
      </c>
    </row>
    <row r="5716" customFormat="false" ht="15" hidden="false" customHeight="false" outlineLevel="0" collapsed="false">
      <c r="A5716" s="24" t="s">
        <v>6539</v>
      </c>
      <c r="B5716" s="39" t="n">
        <v>46146</v>
      </c>
      <c r="C5716" s="24" t="s">
        <v>290</v>
      </c>
      <c r="D5716" s="24" t="s">
        <v>826</v>
      </c>
      <c r="E5716" s="24" t="s">
        <v>109</v>
      </c>
      <c r="F5716" s="38" t="n">
        <v>3200</v>
      </c>
      <c r="G5716" s="42" t="n">
        <f aca="false">DATE(YEAR(B5716),MONTH(B5716),1)</f>
        <v>46143</v>
      </c>
      <c r="H5716" s="24" t="str">
        <f aca="false">INDEX(Customers!$B$2:$B$601,MATCH(C5716,Customers!$A$2:$A$601,0))</f>
        <v>Central</v>
      </c>
      <c r="I5716" s="43" t="n">
        <f aca="false">ROUND(MIN(INDEX(Assumptions!$D$13:$D$18,MATCH(E5716,Assumptions!$A$13:$A$18,0)),MAX(INDEX(Assumptions!$C$13:$C$18,MATCH(E5716,Assumptions!$A$13:$A$18,0)),INDEX(Assumptions!$B$13:$B$18,MATCH(E5716,Assumptions!$A$13:$A$18,0))*F5716)),2)</f>
        <v>12.8</v>
      </c>
    </row>
    <row r="5717" customFormat="false" ht="15" hidden="false" customHeight="false" outlineLevel="0" collapsed="false">
      <c r="A5717" s="24" t="s">
        <v>6540</v>
      </c>
      <c r="B5717" s="39" t="n">
        <v>46146</v>
      </c>
      <c r="C5717" s="24" t="s">
        <v>293</v>
      </c>
      <c r="D5717" s="24" t="s">
        <v>194</v>
      </c>
      <c r="E5717" s="24" t="s">
        <v>107</v>
      </c>
      <c r="F5717" s="38" t="n">
        <v>1770</v>
      </c>
      <c r="G5717" s="42" t="n">
        <f aca="false">DATE(YEAR(B5717),MONTH(B5717),1)</f>
        <v>46143</v>
      </c>
      <c r="H5717" s="24" t="str">
        <f aca="false">INDEX(Customers!$B$2:$B$601,MATCH(C5717,Customers!$A$2:$A$601,0))</f>
        <v>Western</v>
      </c>
      <c r="I5717" s="43" t="n">
        <f aca="false">ROUND(MIN(INDEX(Assumptions!$D$13:$D$18,MATCH(E5717,Assumptions!$A$13:$A$18,0)),MAX(INDEX(Assumptions!$C$13:$C$18,MATCH(E5717,Assumptions!$A$13:$A$18,0)),INDEX(Assumptions!$B$13:$B$18,MATCH(E5717,Assumptions!$A$13:$A$18,0))*F5717)),2)</f>
        <v>0</v>
      </c>
    </row>
    <row r="5718" customFormat="false" ht="15" hidden="false" customHeight="false" outlineLevel="0" collapsed="false">
      <c r="A5718" s="24" t="s">
        <v>6541</v>
      </c>
      <c r="B5718" s="39" t="n">
        <v>46146</v>
      </c>
      <c r="C5718" s="24" t="s">
        <v>310</v>
      </c>
      <c r="D5718" s="24" t="s">
        <v>205</v>
      </c>
      <c r="E5718" s="24" t="s">
        <v>107</v>
      </c>
      <c r="F5718" s="38" t="n">
        <v>19200</v>
      </c>
      <c r="G5718" s="42" t="n">
        <f aca="false">DATE(YEAR(B5718),MONTH(B5718),1)</f>
        <v>46143</v>
      </c>
      <c r="H5718" s="24" t="str">
        <f aca="false">INDEX(Customers!$B$2:$B$601,MATCH(C5718,Customers!$A$2:$A$601,0))</f>
        <v>Eastern</v>
      </c>
      <c r="I5718" s="43" t="n">
        <f aca="false">ROUND(MIN(INDEX(Assumptions!$D$13:$D$18,MATCH(E5718,Assumptions!$A$13:$A$18,0)),MAX(INDEX(Assumptions!$C$13:$C$18,MATCH(E5718,Assumptions!$A$13:$A$18,0)),INDEX(Assumptions!$B$13:$B$18,MATCH(E5718,Assumptions!$A$13:$A$18,0))*F5718)),2)</f>
        <v>0</v>
      </c>
    </row>
    <row r="5719" customFormat="false" ht="15" hidden="false" customHeight="false" outlineLevel="0" collapsed="false">
      <c r="A5719" s="24" t="s">
        <v>6542</v>
      </c>
      <c r="B5719" s="39" t="n">
        <v>46146</v>
      </c>
      <c r="C5719" s="24" t="s">
        <v>334</v>
      </c>
      <c r="D5719" s="24" t="s">
        <v>826</v>
      </c>
      <c r="E5719" s="24" t="s">
        <v>109</v>
      </c>
      <c r="F5719" s="38" t="n">
        <v>4670</v>
      </c>
      <c r="G5719" s="42" t="n">
        <f aca="false">DATE(YEAR(B5719),MONTH(B5719),1)</f>
        <v>46143</v>
      </c>
      <c r="H5719" s="24" t="str">
        <f aca="false">INDEX(Customers!$B$2:$B$601,MATCH(C5719,Customers!$A$2:$A$601,0))</f>
        <v>Nairobi</v>
      </c>
      <c r="I5719" s="43" t="n">
        <f aca="false">ROUND(MIN(INDEX(Assumptions!$D$13:$D$18,MATCH(E5719,Assumptions!$A$13:$A$18,0)),MAX(INDEX(Assumptions!$C$13:$C$18,MATCH(E5719,Assumptions!$A$13:$A$18,0)),INDEX(Assumptions!$B$13:$B$18,MATCH(E5719,Assumptions!$A$13:$A$18,0))*F5719)),2)</f>
        <v>18.68</v>
      </c>
    </row>
    <row r="5720" customFormat="false" ht="15" hidden="false" customHeight="false" outlineLevel="0" collapsed="false">
      <c r="A5720" s="24" t="s">
        <v>6543</v>
      </c>
      <c r="B5720" s="39" t="n">
        <v>46146</v>
      </c>
      <c r="C5720" s="24" t="s">
        <v>335</v>
      </c>
      <c r="D5720" s="24" t="s">
        <v>153</v>
      </c>
      <c r="E5720" s="24" t="s">
        <v>105</v>
      </c>
      <c r="F5720" s="38" t="n">
        <v>1760</v>
      </c>
      <c r="G5720" s="42" t="n">
        <f aca="false">DATE(YEAR(B5720),MONTH(B5720),1)</f>
        <v>46143</v>
      </c>
      <c r="H5720" s="24" t="str">
        <f aca="false">INDEX(Customers!$B$2:$B$601,MATCH(C5720,Customers!$A$2:$A$601,0))</f>
        <v>Nairobi</v>
      </c>
      <c r="I5720" s="43" t="n">
        <f aca="false">ROUND(MIN(INDEX(Assumptions!$D$13:$D$18,MATCH(E5720,Assumptions!$A$13:$A$18,0)),MAX(INDEX(Assumptions!$C$13:$C$18,MATCH(E5720,Assumptions!$A$13:$A$18,0)),INDEX(Assumptions!$B$13:$B$18,MATCH(E5720,Assumptions!$A$13:$A$18,0))*F5720)),2)</f>
        <v>26.4</v>
      </c>
    </row>
    <row r="5721" customFormat="false" ht="15" hidden="false" customHeight="false" outlineLevel="0" collapsed="false">
      <c r="A5721" s="24" t="s">
        <v>6544</v>
      </c>
      <c r="B5721" s="39" t="n">
        <v>46146</v>
      </c>
      <c r="C5721" s="24" t="s">
        <v>348</v>
      </c>
      <c r="D5721" s="24" t="s">
        <v>826</v>
      </c>
      <c r="E5721" s="24" t="s">
        <v>103</v>
      </c>
      <c r="F5721" s="38" t="n">
        <v>2570</v>
      </c>
      <c r="G5721" s="42" t="n">
        <f aca="false">DATE(YEAR(B5721),MONTH(B5721),1)</f>
        <v>46143</v>
      </c>
      <c r="H5721" s="24" t="str">
        <f aca="false">INDEX(Customers!$B$2:$B$601,MATCH(C5721,Customers!$A$2:$A$601,0))</f>
        <v>Western</v>
      </c>
      <c r="I5721" s="43" t="n">
        <f aca="false">ROUND(MIN(INDEX(Assumptions!$D$13:$D$18,MATCH(E5721,Assumptions!$A$13:$A$18,0)),MAX(INDEX(Assumptions!$C$13:$C$18,MATCH(E5721,Assumptions!$A$13:$A$18,0)),INDEX(Assumptions!$B$13:$B$18,MATCH(E5721,Assumptions!$A$13:$A$18,0))*F5721)),2)</f>
        <v>25.7</v>
      </c>
    </row>
    <row r="5722" customFormat="false" ht="15" hidden="false" customHeight="false" outlineLevel="0" collapsed="false">
      <c r="A5722" s="24" t="s">
        <v>6545</v>
      </c>
      <c r="B5722" s="39" t="n">
        <v>46146</v>
      </c>
      <c r="C5722" s="24" t="s">
        <v>367</v>
      </c>
      <c r="D5722" s="24" t="s">
        <v>172</v>
      </c>
      <c r="E5722" s="24" t="s">
        <v>105</v>
      </c>
      <c r="F5722" s="38" t="n">
        <v>10930</v>
      </c>
      <c r="G5722" s="42" t="n">
        <f aca="false">DATE(YEAR(B5722),MONTH(B5722),1)</f>
        <v>46143</v>
      </c>
      <c r="H5722" s="24" t="str">
        <f aca="false">INDEX(Customers!$B$2:$B$601,MATCH(C5722,Customers!$A$2:$A$601,0))</f>
        <v>Nairobi</v>
      </c>
      <c r="I5722" s="43" t="n">
        <f aca="false">ROUND(MIN(INDEX(Assumptions!$D$13:$D$18,MATCH(E5722,Assumptions!$A$13:$A$18,0)),MAX(INDEX(Assumptions!$C$13:$C$18,MATCH(E5722,Assumptions!$A$13:$A$18,0)),INDEX(Assumptions!$B$13:$B$18,MATCH(E5722,Assumptions!$A$13:$A$18,0))*F5722)),2)</f>
        <v>163.95</v>
      </c>
    </row>
    <row r="5723" customFormat="false" ht="15" hidden="false" customHeight="false" outlineLevel="0" collapsed="false">
      <c r="A5723" s="24" t="s">
        <v>6546</v>
      </c>
      <c r="B5723" s="39" t="n">
        <v>46146</v>
      </c>
      <c r="C5723" s="24" t="s">
        <v>385</v>
      </c>
      <c r="D5723" s="24" t="s">
        <v>164</v>
      </c>
      <c r="E5723" s="24" t="s">
        <v>107</v>
      </c>
      <c r="F5723" s="38" t="n">
        <v>22110</v>
      </c>
      <c r="G5723" s="42" t="n">
        <f aca="false">DATE(YEAR(B5723),MONTH(B5723),1)</f>
        <v>46143</v>
      </c>
      <c r="H5723" s="24" t="str">
        <f aca="false">INDEX(Customers!$B$2:$B$601,MATCH(C5723,Customers!$A$2:$A$601,0))</f>
        <v>Central</v>
      </c>
      <c r="I5723" s="43" t="n">
        <f aca="false">ROUND(MIN(INDEX(Assumptions!$D$13:$D$18,MATCH(E5723,Assumptions!$A$13:$A$18,0)),MAX(INDEX(Assumptions!$C$13:$C$18,MATCH(E5723,Assumptions!$A$13:$A$18,0)),INDEX(Assumptions!$B$13:$B$18,MATCH(E5723,Assumptions!$A$13:$A$18,0))*F5723)),2)</f>
        <v>0</v>
      </c>
    </row>
    <row r="5724" customFormat="false" ht="15" hidden="false" customHeight="false" outlineLevel="0" collapsed="false">
      <c r="A5724" s="24" t="s">
        <v>6547</v>
      </c>
      <c r="B5724" s="39" t="n">
        <v>46146</v>
      </c>
      <c r="C5724" s="24" t="s">
        <v>393</v>
      </c>
      <c r="D5724" s="24" t="s">
        <v>175</v>
      </c>
      <c r="E5724" s="24" t="s">
        <v>105</v>
      </c>
      <c r="F5724" s="38" t="n">
        <v>3050</v>
      </c>
      <c r="G5724" s="42" t="n">
        <f aca="false">DATE(YEAR(B5724),MONTH(B5724),1)</f>
        <v>46143</v>
      </c>
      <c r="H5724" s="24" t="str">
        <f aca="false">INDEX(Customers!$B$2:$B$601,MATCH(C5724,Customers!$A$2:$A$601,0))</f>
        <v>Rift Valley</v>
      </c>
      <c r="I5724" s="43" t="n">
        <f aca="false">ROUND(MIN(INDEX(Assumptions!$D$13:$D$18,MATCH(E5724,Assumptions!$A$13:$A$18,0)),MAX(INDEX(Assumptions!$C$13:$C$18,MATCH(E5724,Assumptions!$A$13:$A$18,0)),INDEX(Assumptions!$B$13:$B$18,MATCH(E5724,Assumptions!$A$13:$A$18,0))*F5724)),2)</f>
        <v>45.75</v>
      </c>
    </row>
    <row r="5725" customFormat="false" ht="15" hidden="false" customHeight="false" outlineLevel="0" collapsed="false">
      <c r="A5725" s="24" t="s">
        <v>6548</v>
      </c>
      <c r="B5725" s="39" t="n">
        <v>46146</v>
      </c>
      <c r="C5725" s="24" t="s">
        <v>409</v>
      </c>
      <c r="D5725" s="24" t="s">
        <v>826</v>
      </c>
      <c r="E5725" s="24" t="s">
        <v>103</v>
      </c>
      <c r="F5725" s="38" t="n">
        <v>730</v>
      </c>
      <c r="G5725" s="42" t="n">
        <f aca="false">DATE(YEAR(B5725),MONTH(B5725),1)</f>
        <v>46143</v>
      </c>
      <c r="H5725" s="24" t="str">
        <f aca="false">INDEX(Customers!$B$2:$B$601,MATCH(C5725,Customers!$A$2:$A$601,0))</f>
        <v>Coast</v>
      </c>
      <c r="I5725" s="43" t="n">
        <f aca="false">ROUND(MIN(INDEX(Assumptions!$D$13:$D$18,MATCH(E5725,Assumptions!$A$13:$A$18,0)),MAX(INDEX(Assumptions!$C$13:$C$18,MATCH(E5725,Assumptions!$A$13:$A$18,0)),INDEX(Assumptions!$B$13:$B$18,MATCH(E5725,Assumptions!$A$13:$A$18,0))*F5725)),2)</f>
        <v>7.3</v>
      </c>
    </row>
    <row r="5726" customFormat="false" ht="15" hidden="false" customHeight="false" outlineLevel="0" collapsed="false">
      <c r="A5726" s="24" t="s">
        <v>6549</v>
      </c>
      <c r="B5726" s="39" t="n">
        <v>46146</v>
      </c>
      <c r="C5726" s="24" t="s">
        <v>413</v>
      </c>
      <c r="D5726" s="24" t="s">
        <v>826</v>
      </c>
      <c r="E5726" s="24" t="s">
        <v>113</v>
      </c>
      <c r="F5726" s="38" t="n">
        <v>1000</v>
      </c>
      <c r="G5726" s="42" t="n">
        <f aca="false">DATE(YEAR(B5726),MONTH(B5726),1)</f>
        <v>46143</v>
      </c>
      <c r="H5726" s="24" t="str">
        <f aca="false">INDEX(Customers!$B$2:$B$601,MATCH(C5726,Customers!$A$2:$A$601,0))</f>
        <v>Rift Valley</v>
      </c>
      <c r="I5726" s="43" t="n">
        <f aca="false">ROUND(MIN(INDEX(Assumptions!$D$13:$D$18,MATCH(E5726,Assumptions!$A$13:$A$18,0)),MAX(INDEX(Assumptions!$C$13:$C$18,MATCH(E5726,Assumptions!$A$13:$A$18,0)),INDEX(Assumptions!$B$13:$B$18,MATCH(E5726,Assumptions!$A$13:$A$18,0))*F5726)),2)</f>
        <v>50</v>
      </c>
    </row>
    <row r="5727" customFormat="false" ht="15" hidden="false" customHeight="false" outlineLevel="0" collapsed="false">
      <c r="A5727" s="24" t="s">
        <v>6550</v>
      </c>
      <c r="B5727" s="39" t="n">
        <v>46146</v>
      </c>
      <c r="C5727" s="24" t="s">
        <v>414</v>
      </c>
      <c r="D5727" s="24" t="s">
        <v>826</v>
      </c>
      <c r="E5727" s="24" t="s">
        <v>103</v>
      </c>
      <c r="F5727" s="38" t="n">
        <v>1420</v>
      </c>
      <c r="G5727" s="42" t="n">
        <f aca="false">DATE(YEAR(B5727),MONTH(B5727),1)</f>
        <v>46143</v>
      </c>
      <c r="H5727" s="24" t="str">
        <f aca="false">INDEX(Customers!$B$2:$B$601,MATCH(C5727,Customers!$A$2:$A$601,0))</f>
        <v>Rift Valley</v>
      </c>
      <c r="I5727" s="43" t="n">
        <f aca="false">ROUND(MIN(INDEX(Assumptions!$D$13:$D$18,MATCH(E5727,Assumptions!$A$13:$A$18,0)),MAX(INDEX(Assumptions!$C$13:$C$18,MATCH(E5727,Assumptions!$A$13:$A$18,0)),INDEX(Assumptions!$B$13:$B$18,MATCH(E5727,Assumptions!$A$13:$A$18,0))*F5727)),2)</f>
        <v>14.2</v>
      </c>
    </row>
    <row r="5728" customFormat="false" ht="15" hidden="false" customHeight="false" outlineLevel="0" collapsed="false">
      <c r="A5728" s="24" t="s">
        <v>6551</v>
      </c>
      <c r="B5728" s="39" t="n">
        <v>46146</v>
      </c>
      <c r="C5728" s="24" t="s">
        <v>423</v>
      </c>
      <c r="D5728" s="24" t="s">
        <v>826</v>
      </c>
      <c r="E5728" s="24" t="s">
        <v>109</v>
      </c>
      <c r="F5728" s="38" t="n">
        <v>1070</v>
      </c>
      <c r="G5728" s="42" t="n">
        <f aca="false">DATE(YEAR(B5728),MONTH(B5728),1)</f>
        <v>46143</v>
      </c>
      <c r="H5728" s="24" t="str">
        <f aca="false">INDEX(Customers!$B$2:$B$601,MATCH(C5728,Customers!$A$2:$A$601,0))</f>
        <v>Nairobi</v>
      </c>
      <c r="I5728" s="43" t="n">
        <f aca="false">ROUND(MIN(INDEX(Assumptions!$D$13:$D$18,MATCH(E5728,Assumptions!$A$13:$A$18,0)),MAX(INDEX(Assumptions!$C$13:$C$18,MATCH(E5728,Assumptions!$A$13:$A$18,0)),INDEX(Assumptions!$B$13:$B$18,MATCH(E5728,Assumptions!$A$13:$A$18,0))*F5728)),2)</f>
        <v>4.28</v>
      </c>
    </row>
    <row r="5729" customFormat="false" ht="15" hidden="false" customHeight="false" outlineLevel="0" collapsed="false">
      <c r="A5729" s="24" t="s">
        <v>6552</v>
      </c>
      <c r="B5729" s="39" t="n">
        <v>46146</v>
      </c>
      <c r="C5729" s="24" t="s">
        <v>433</v>
      </c>
      <c r="D5729" s="24" t="s">
        <v>826</v>
      </c>
      <c r="E5729" s="24" t="s">
        <v>103</v>
      </c>
      <c r="F5729" s="38" t="n">
        <v>11330</v>
      </c>
      <c r="G5729" s="42" t="n">
        <f aca="false">DATE(YEAR(B5729),MONTH(B5729),1)</f>
        <v>46143</v>
      </c>
      <c r="H5729" s="24" t="str">
        <f aca="false">INDEX(Customers!$B$2:$B$601,MATCH(C5729,Customers!$A$2:$A$601,0))</f>
        <v>Nairobi</v>
      </c>
      <c r="I5729" s="43" t="n">
        <f aca="false">ROUND(MIN(INDEX(Assumptions!$D$13:$D$18,MATCH(E5729,Assumptions!$A$13:$A$18,0)),MAX(INDEX(Assumptions!$C$13:$C$18,MATCH(E5729,Assumptions!$A$13:$A$18,0)),INDEX(Assumptions!$B$13:$B$18,MATCH(E5729,Assumptions!$A$13:$A$18,0))*F5729)),2)</f>
        <v>105</v>
      </c>
    </row>
    <row r="5730" customFormat="false" ht="15" hidden="false" customHeight="false" outlineLevel="0" collapsed="false">
      <c r="A5730" s="24" t="s">
        <v>6553</v>
      </c>
      <c r="B5730" s="39" t="n">
        <v>46146</v>
      </c>
      <c r="C5730" s="24" t="s">
        <v>440</v>
      </c>
      <c r="D5730" s="24" t="s">
        <v>173</v>
      </c>
      <c r="E5730" s="24" t="s">
        <v>105</v>
      </c>
      <c r="F5730" s="38" t="n">
        <v>38520</v>
      </c>
      <c r="G5730" s="42" t="n">
        <f aca="false">DATE(YEAR(B5730),MONTH(B5730),1)</f>
        <v>46143</v>
      </c>
      <c r="H5730" s="24" t="str">
        <f aca="false">INDEX(Customers!$B$2:$B$601,MATCH(C5730,Customers!$A$2:$A$601,0))</f>
        <v>Nairobi</v>
      </c>
      <c r="I5730" s="43" t="n">
        <f aca="false">ROUND(MIN(INDEX(Assumptions!$D$13:$D$18,MATCH(E5730,Assumptions!$A$13:$A$18,0)),MAX(INDEX(Assumptions!$C$13:$C$18,MATCH(E5730,Assumptions!$A$13:$A$18,0)),INDEX(Assumptions!$B$13:$B$18,MATCH(E5730,Assumptions!$A$13:$A$18,0))*F5730)),2)</f>
        <v>200</v>
      </c>
    </row>
    <row r="5731" customFormat="false" ht="15" hidden="false" customHeight="false" outlineLevel="0" collapsed="false">
      <c r="A5731" s="24" t="s">
        <v>6554</v>
      </c>
      <c r="B5731" s="39" t="n">
        <v>46146</v>
      </c>
      <c r="C5731" s="24" t="s">
        <v>454</v>
      </c>
      <c r="D5731" s="24" t="s">
        <v>826</v>
      </c>
      <c r="E5731" s="24" t="s">
        <v>111</v>
      </c>
      <c r="F5731" s="38" t="n">
        <v>100</v>
      </c>
      <c r="G5731" s="42" t="n">
        <f aca="false">DATE(YEAR(B5731),MONTH(B5731),1)</f>
        <v>46143</v>
      </c>
      <c r="H5731" s="24" t="str">
        <f aca="false">INDEX(Customers!$B$2:$B$601,MATCH(C5731,Customers!$A$2:$A$601,0))</f>
        <v>Rift Valley</v>
      </c>
      <c r="I5731" s="43" t="n">
        <f aca="false">ROUND(MIN(INDEX(Assumptions!$D$13:$D$18,MATCH(E5731,Assumptions!$A$13:$A$18,0)),MAX(INDEX(Assumptions!$C$13:$C$18,MATCH(E5731,Assumptions!$A$13:$A$18,0)),INDEX(Assumptions!$B$13:$B$18,MATCH(E5731,Assumptions!$A$13:$A$18,0))*F5731)),2)</f>
        <v>4</v>
      </c>
    </row>
    <row r="5732" customFormat="false" ht="15" hidden="false" customHeight="false" outlineLevel="0" collapsed="false">
      <c r="A5732" s="24" t="s">
        <v>6555</v>
      </c>
      <c r="B5732" s="39" t="n">
        <v>46146</v>
      </c>
      <c r="C5732" s="24" t="s">
        <v>475</v>
      </c>
      <c r="D5732" s="24" t="s">
        <v>826</v>
      </c>
      <c r="E5732" s="24" t="s">
        <v>103</v>
      </c>
      <c r="F5732" s="38" t="n">
        <v>1180</v>
      </c>
      <c r="G5732" s="42" t="n">
        <f aca="false">DATE(YEAR(B5732),MONTH(B5732),1)</f>
        <v>46143</v>
      </c>
      <c r="H5732" s="24" t="str">
        <f aca="false">INDEX(Customers!$B$2:$B$601,MATCH(C5732,Customers!$A$2:$A$601,0))</f>
        <v>Coast</v>
      </c>
      <c r="I5732" s="43" t="n">
        <f aca="false">ROUND(MIN(INDEX(Assumptions!$D$13:$D$18,MATCH(E5732,Assumptions!$A$13:$A$18,0)),MAX(INDEX(Assumptions!$C$13:$C$18,MATCH(E5732,Assumptions!$A$13:$A$18,0)),INDEX(Assumptions!$B$13:$B$18,MATCH(E5732,Assumptions!$A$13:$A$18,0))*F5732)),2)</f>
        <v>11.8</v>
      </c>
    </row>
    <row r="5733" customFormat="false" ht="15" hidden="false" customHeight="false" outlineLevel="0" collapsed="false">
      <c r="A5733" s="24" t="s">
        <v>6556</v>
      </c>
      <c r="B5733" s="39" t="n">
        <v>46146</v>
      </c>
      <c r="C5733" s="24" t="s">
        <v>487</v>
      </c>
      <c r="D5733" s="24" t="s">
        <v>826</v>
      </c>
      <c r="E5733" s="24" t="s">
        <v>103</v>
      </c>
      <c r="F5733" s="38" t="n">
        <v>450</v>
      </c>
      <c r="G5733" s="42" t="n">
        <f aca="false">DATE(YEAR(B5733),MONTH(B5733),1)</f>
        <v>46143</v>
      </c>
      <c r="H5733" s="24" t="str">
        <f aca="false">INDEX(Customers!$B$2:$B$601,MATCH(C5733,Customers!$A$2:$A$601,0))</f>
        <v>Rift Valley</v>
      </c>
      <c r="I5733" s="43" t="n">
        <f aca="false">ROUND(MIN(INDEX(Assumptions!$D$13:$D$18,MATCH(E5733,Assumptions!$A$13:$A$18,0)),MAX(INDEX(Assumptions!$C$13:$C$18,MATCH(E5733,Assumptions!$A$13:$A$18,0)),INDEX(Assumptions!$B$13:$B$18,MATCH(E5733,Assumptions!$A$13:$A$18,0))*F5733)),2)</f>
        <v>5</v>
      </c>
    </row>
    <row r="5734" customFormat="false" ht="15" hidden="false" customHeight="false" outlineLevel="0" collapsed="false">
      <c r="A5734" s="24" t="s">
        <v>6557</v>
      </c>
      <c r="B5734" s="39" t="n">
        <v>46146</v>
      </c>
      <c r="C5734" s="24" t="s">
        <v>487</v>
      </c>
      <c r="D5734" s="24" t="s">
        <v>826</v>
      </c>
      <c r="E5734" s="24" t="s">
        <v>113</v>
      </c>
      <c r="F5734" s="38" t="n">
        <v>500</v>
      </c>
      <c r="G5734" s="42" t="n">
        <f aca="false">DATE(YEAR(B5734),MONTH(B5734),1)</f>
        <v>46143</v>
      </c>
      <c r="H5734" s="24" t="str">
        <f aca="false">INDEX(Customers!$B$2:$B$601,MATCH(C5734,Customers!$A$2:$A$601,0))</f>
        <v>Rift Valley</v>
      </c>
      <c r="I5734" s="43" t="n">
        <f aca="false">ROUND(MIN(INDEX(Assumptions!$D$13:$D$18,MATCH(E5734,Assumptions!$A$13:$A$18,0)),MAX(INDEX(Assumptions!$C$13:$C$18,MATCH(E5734,Assumptions!$A$13:$A$18,0)),INDEX(Assumptions!$B$13:$B$18,MATCH(E5734,Assumptions!$A$13:$A$18,0))*F5734)),2)</f>
        <v>25</v>
      </c>
    </row>
    <row r="5735" customFormat="false" ht="15" hidden="false" customHeight="false" outlineLevel="0" collapsed="false">
      <c r="A5735" s="24" t="s">
        <v>6558</v>
      </c>
      <c r="B5735" s="39" t="n">
        <v>46146</v>
      </c>
      <c r="C5735" s="24" t="s">
        <v>503</v>
      </c>
      <c r="D5735" s="24" t="s">
        <v>826</v>
      </c>
      <c r="E5735" s="24" t="s">
        <v>113</v>
      </c>
      <c r="F5735" s="38" t="n">
        <v>1000</v>
      </c>
      <c r="G5735" s="42" t="n">
        <f aca="false">DATE(YEAR(B5735),MONTH(B5735),1)</f>
        <v>46143</v>
      </c>
      <c r="H5735" s="24" t="str">
        <f aca="false">INDEX(Customers!$B$2:$B$601,MATCH(C5735,Customers!$A$2:$A$601,0))</f>
        <v>Nairobi</v>
      </c>
      <c r="I5735" s="43" t="n">
        <f aca="false">ROUND(MIN(INDEX(Assumptions!$D$13:$D$18,MATCH(E5735,Assumptions!$A$13:$A$18,0)),MAX(INDEX(Assumptions!$C$13:$C$18,MATCH(E5735,Assumptions!$A$13:$A$18,0)),INDEX(Assumptions!$B$13:$B$18,MATCH(E5735,Assumptions!$A$13:$A$18,0))*F5735)),2)</f>
        <v>50</v>
      </c>
    </row>
    <row r="5736" customFormat="false" ht="15" hidden="false" customHeight="false" outlineLevel="0" collapsed="false">
      <c r="A5736" s="24" t="s">
        <v>6559</v>
      </c>
      <c r="B5736" s="39" t="n">
        <v>46146</v>
      </c>
      <c r="C5736" s="24" t="s">
        <v>504</v>
      </c>
      <c r="D5736" s="24" t="s">
        <v>205</v>
      </c>
      <c r="E5736" s="24" t="s">
        <v>105</v>
      </c>
      <c r="F5736" s="38" t="n">
        <v>920</v>
      </c>
      <c r="G5736" s="42" t="n">
        <f aca="false">DATE(YEAR(B5736),MONTH(B5736),1)</f>
        <v>46143</v>
      </c>
      <c r="H5736" s="24" t="str">
        <f aca="false">INDEX(Customers!$B$2:$B$601,MATCH(C5736,Customers!$A$2:$A$601,0))</f>
        <v>Coast</v>
      </c>
      <c r="I5736" s="43" t="n">
        <f aca="false">ROUND(MIN(INDEX(Assumptions!$D$13:$D$18,MATCH(E5736,Assumptions!$A$13:$A$18,0)),MAX(INDEX(Assumptions!$C$13:$C$18,MATCH(E5736,Assumptions!$A$13:$A$18,0)),INDEX(Assumptions!$B$13:$B$18,MATCH(E5736,Assumptions!$A$13:$A$18,0))*F5736)),2)</f>
        <v>13.8</v>
      </c>
    </row>
    <row r="5737" customFormat="false" ht="15" hidden="false" customHeight="false" outlineLevel="0" collapsed="false">
      <c r="A5737" s="24" t="s">
        <v>6560</v>
      </c>
      <c r="B5737" s="39" t="n">
        <v>46146</v>
      </c>
      <c r="C5737" s="24" t="s">
        <v>505</v>
      </c>
      <c r="D5737" s="24" t="s">
        <v>826</v>
      </c>
      <c r="E5737" s="24" t="s">
        <v>111</v>
      </c>
      <c r="F5737" s="38" t="n">
        <v>200</v>
      </c>
      <c r="G5737" s="42" t="n">
        <f aca="false">DATE(YEAR(B5737),MONTH(B5737),1)</f>
        <v>46143</v>
      </c>
      <c r="H5737" s="24" t="str">
        <f aca="false">INDEX(Customers!$B$2:$B$601,MATCH(C5737,Customers!$A$2:$A$601,0))</f>
        <v>Eastern</v>
      </c>
      <c r="I5737" s="43" t="n">
        <f aca="false">ROUND(MIN(INDEX(Assumptions!$D$13:$D$18,MATCH(E5737,Assumptions!$A$13:$A$18,0)),MAX(INDEX(Assumptions!$C$13:$C$18,MATCH(E5737,Assumptions!$A$13:$A$18,0)),INDEX(Assumptions!$B$13:$B$18,MATCH(E5737,Assumptions!$A$13:$A$18,0))*F5737)),2)</f>
        <v>8</v>
      </c>
    </row>
    <row r="5738" customFormat="false" ht="15" hidden="false" customHeight="false" outlineLevel="0" collapsed="false">
      <c r="A5738" s="24" t="s">
        <v>6561</v>
      </c>
      <c r="B5738" s="39" t="n">
        <v>46146</v>
      </c>
      <c r="C5738" s="24" t="s">
        <v>515</v>
      </c>
      <c r="D5738" s="24" t="s">
        <v>826</v>
      </c>
      <c r="E5738" s="24" t="s">
        <v>103</v>
      </c>
      <c r="F5738" s="38" t="n">
        <v>620</v>
      </c>
      <c r="G5738" s="42" t="n">
        <f aca="false">DATE(YEAR(B5738),MONTH(B5738),1)</f>
        <v>46143</v>
      </c>
      <c r="H5738" s="24" t="str">
        <f aca="false">INDEX(Customers!$B$2:$B$601,MATCH(C5738,Customers!$A$2:$A$601,0))</f>
        <v>Western</v>
      </c>
      <c r="I5738" s="43" t="n">
        <f aca="false">ROUND(MIN(INDEX(Assumptions!$D$13:$D$18,MATCH(E5738,Assumptions!$A$13:$A$18,0)),MAX(INDEX(Assumptions!$C$13:$C$18,MATCH(E5738,Assumptions!$A$13:$A$18,0)),INDEX(Assumptions!$B$13:$B$18,MATCH(E5738,Assumptions!$A$13:$A$18,0))*F5738)),2)</f>
        <v>6.2</v>
      </c>
    </row>
    <row r="5739" customFormat="false" ht="15" hidden="false" customHeight="false" outlineLevel="0" collapsed="false">
      <c r="A5739" s="24" t="s">
        <v>6562</v>
      </c>
      <c r="B5739" s="39" t="n">
        <v>46146</v>
      </c>
      <c r="C5739" s="24" t="s">
        <v>518</v>
      </c>
      <c r="D5739" s="24" t="s">
        <v>153</v>
      </c>
      <c r="E5739" s="24" t="s">
        <v>105</v>
      </c>
      <c r="F5739" s="38" t="n">
        <v>2610</v>
      </c>
      <c r="G5739" s="42" t="n">
        <f aca="false">DATE(YEAR(B5739),MONTH(B5739),1)</f>
        <v>46143</v>
      </c>
      <c r="H5739" s="24" t="str">
        <f aca="false">INDEX(Customers!$B$2:$B$601,MATCH(C5739,Customers!$A$2:$A$601,0))</f>
        <v>Nairobi</v>
      </c>
      <c r="I5739" s="43" t="n">
        <f aca="false">ROUND(MIN(INDEX(Assumptions!$D$13:$D$18,MATCH(E5739,Assumptions!$A$13:$A$18,0)),MAX(INDEX(Assumptions!$C$13:$C$18,MATCH(E5739,Assumptions!$A$13:$A$18,0)),INDEX(Assumptions!$B$13:$B$18,MATCH(E5739,Assumptions!$A$13:$A$18,0))*F5739)),2)</f>
        <v>39.15</v>
      </c>
    </row>
    <row r="5740" customFormat="false" ht="15" hidden="false" customHeight="false" outlineLevel="0" collapsed="false">
      <c r="A5740" s="24" t="s">
        <v>6563</v>
      </c>
      <c r="B5740" s="39" t="n">
        <v>46146</v>
      </c>
      <c r="C5740" s="24" t="s">
        <v>522</v>
      </c>
      <c r="D5740" s="24" t="s">
        <v>826</v>
      </c>
      <c r="E5740" s="24" t="s">
        <v>103</v>
      </c>
      <c r="F5740" s="38" t="n">
        <v>2930</v>
      </c>
      <c r="G5740" s="42" t="n">
        <f aca="false">DATE(YEAR(B5740),MONTH(B5740),1)</f>
        <v>46143</v>
      </c>
      <c r="H5740" s="24" t="str">
        <f aca="false">INDEX(Customers!$B$2:$B$601,MATCH(C5740,Customers!$A$2:$A$601,0))</f>
        <v>Central</v>
      </c>
      <c r="I5740" s="43" t="n">
        <f aca="false">ROUND(MIN(INDEX(Assumptions!$D$13:$D$18,MATCH(E5740,Assumptions!$A$13:$A$18,0)),MAX(INDEX(Assumptions!$C$13:$C$18,MATCH(E5740,Assumptions!$A$13:$A$18,0)),INDEX(Assumptions!$B$13:$B$18,MATCH(E5740,Assumptions!$A$13:$A$18,0))*F5740)),2)</f>
        <v>29.3</v>
      </c>
    </row>
    <row r="5741" customFormat="false" ht="15" hidden="false" customHeight="false" outlineLevel="0" collapsed="false">
      <c r="A5741" s="24" t="s">
        <v>6564</v>
      </c>
      <c r="B5741" s="39" t="n">
        <v>46146</v>
      </c>
      <c r="C5741" s="24" t="s">
        <v>525</v>
      </c>
      <c r="D5741" s="24" t="s">
        <v>826</v>
      </c>
      <c r="E5741" s="24" t="s">
        <v>103</v>
      </c>
      <c r="F5741" s="38" t="n">
        <v>350</v>
      </c>
      <c r="G5741" s="42" t="n">
        <f aca="false">DATE(YEAR(B5741),MONTH(B5741),1)</f>
        <v>46143</v>
      </c>
      <c r="H5741" s="24" t="str">
        <f aca="false">INDEX(Customers!$B$2:$B$601,MATCH(C5741,Customers!$A$2:$A$601,0))</f>
        <v>Nairobi</v>
      </c>
      <c r="I5741" s="43" t="n">
        <f aca="false">ROUND(MIN(INDEX(Assumptions!$D$13:$D$18,MATCH(E5741,Assumptions!$A$13:$A$18,0)),MAX(INDEX(Assumptions!$C$13:$C$18,MATCH(E5741,Assumptions!$A$13:$A$18,0)),INDEX(Assumptions!$B$13:$B$18,MATCH(E5741,Assumptions!$A$13:$A$18,0))*F5741)),2)</f>
        <v>5</v>
      </c>
    </row>
    <row r="5742" customFormat="false" ht="15" hidden="false" customHeight="false" outlineLevel="0" collapsed="false">
      <c r="A5742" s="24" t="s">
        <v>6565</v>
      </c>
      <c r="B5742" s="39" t="n">
        <v>46146</v>
      </c>
      <c r="C5742" s="24" t="s">
        <v>526</v>
      </c>
      <c r="D5742" s="24" t="s">
        <v>826</v>
      </c>
      <c r="E5742" s="24" t="s">
        <v>103</v>
      </c>
      <c r="F5742" s="38" t="n">
        <v>3790</v>
      </c>
      <c r="G5742" s="42" t="n">
        <f aca="false">DATE(YEAR(B5742),MONTH(B5742),1)</f>
        <v>46143</v>
      </c>
      <c r="H5742" s="24" t="str">
        <f aca="false">INDEX(Customers!$B$2:$B$601,MATCH(C5742,Customers!$A$2:$A$601,0))</f>
        <v>Central</v>
      </c>
      <c r="I5742" s="43" t="n">
        <f aca="false">ROUND(MIN(INDEX(Assumptions!$D$13:$D$18,MATCH(E5742,Assumptions!$A$13:$A$18,0)),MAX(INDEX(Assumptions!$C$13:$C$18,MATCH(E5742,Assumptions!$A$13:$A$18,0)),INDEX(Assumptions!$B$13:$B$18,MATCH(E5742,Assumptions!$A$13:$A$18,0))*F5742)),2)</f>
        <v>37.9</v>
      </c>
    </row>
    <row r="5743" customFormat="false" ht="15" hidden="false" customHeight="false" outlineLevel="0" collapsed="false">
      <c r="A5743" s="24" t="s">
        <v>6566</v>
      </c>
      <c r="B5743" s="39" t="n">
        <v>46146</v>
      </c>
      <c r="C5743" s="24" t="s">
        <v>526</v>
      </c>
      <c r="D5743" s="24" t="s">
        <v>826</v>
      </c>
      <c r="E5743" s="24" t="s">
        <v>109</v>
      </c>
      <c r="F5743" s="38" t="n">
        <v>10450</v>
      </c>
      <c r="G5743" s="42" t="n">
        <f aca="false">DATE(YEAR(B5743),MONTH(B5743),1)</f>
        <v>46143</v>
      </c>
      <c r="H5743" s="24" t="str">
        <f aca="false">INDEX(Customers!$B$2:$B$601,MATCH(C5743,Customers!$A$2:$A$601,0))</f>
        <v>Central</v>
      </c>
      <c r="I5743" s="43" t="n">
        <f aca="false">ROUND(MIN(INDEX(Assumptions!$D$13:$D$18,MATCH(E5743,Assumptions!$A$13:$A$18,0)),MAX(INDEX(Assumptions!$C$13:$C$18,MATCH(E5743,Assumptions!$A$13:$A$18,0)),INDEX(Assumptions!$B$13:$B$18,MATCH(E5743,Assumptions!$A$13:$A$18,0))*F5743)),2)</f>
        <v>40</v>
      </c>
    </row>
    <row r="5744" customFormat="false" ht="15" hidden="false" customHeight="false" outlineLevel="0" collapsed="false">
      <c r="A5744" s="24" t="s">
        <v>6567</v>
      </c>
      <c r="B5744" s="39" t="n">
        <v>46146</v>
      </c>
      <c r="C5744" s="24" t="s">
        <v>530</v>
      </c>
      <c r="D5744" s="24" t="s">
        <v>152</v>
      </c>
      <c r="E5744" s="24" t="s">
        <v>105</v>
      </c>
      <c r="F5744" s="38" t="n">
        <v>7230</v>
      </c>
      <c r="G5744" s="42" t="n">
        <f aca="false">DATE(YEAR(B5744),MONTH(B5744),1)</f>
        <v>46143</v>
      </c>
      <c r="H5744" s="24" t="str">
        <f aca="false">INDEX(Customers!$B$2:$B$601,MATCH(C5744,Customers!$A$2:$A$601,0))</f>
        <v>Nairobi</v>
      </c>
      <c r="I5744" s="43" t="n">
        <f aca="false">ROUND(MIN(INDEX(Assumptions!$D$13:$D$18,MATCH(E5744,Assumptions!$A$13:$A$18,0)),MAX(INDEX(Assumptions!$C$13:$C$18,MATCH(E5744,Assumptions!$A$13:$A$18,0)),INDEX(Assumptions!$B$13:$B$18,MATCH(E5744,Assumptions!$A$13:$A$18,0))*F5744)),2)</f>
        <v>108.45</v>
      </c>
    </row>
    <row r="5745" customFormat="false" ht="15" hidden="false" customHeight="false" outlineLevel="0" collapsed="false">
      <c r="A5745" s="24" t="s">
        <v>6568</v>
      </c>
      <c r="B5745" s="39" t="n">
        <v>46146</v>
      </c>
      <c r="C5745" s="24" t="s">
        <v>538</v>
      </c>
      <c r="D5745" s="24" t="s">
        <v>826</v>
      </c>
      <c r="E5745" s="24" t="s">
        <v>103</v>
      </c>
      <c r="F5745" s="38" t="n">
        <v>900</v>
      </c>
      <c r="G5745" s="42" t="n">
        <f aca="false">DATE(YEAR(B5745),MONTH(B5745),1)</f>
        <v>46143</v>
      </c>
      <c r="H5745" s="24" t="str">
        <f aca="false">INDEX(Customers!$B$2:$B$601,MATCH(C5745,Customers!$A$2:$A$601,0))</f>
        <v>Rift Valley</v>
      </c>
      <c r="I5745" s="43" t="n">
        <f aca="false">ROUND(MIN(INDEX(Assumptions!$D$13:$D$18,MATCH(E5745,Assumptions!$A$13:$A$18,0)),MAX(INDEX(Assumptions!$C$13:$C$18,MATCH(E5745,Assumptions!$A$13:$A$18,0)),INDEX(Assumptions!$B$13:$B$18,MATCH(E5745,Assumptions!$A$13:$A$18,0))*F5745)),2)</f>
        <v>9</v>
      </c>
    </row>
    <row r="5746" customFormat="false" ht="15" hidden="false" customHeight="false" outlineLevel="0" collapsed="false">
      <c r="A5746" s="24" t="s">
        <v>6569</v>
      </c>
      <c r="B5746" s="39" t="n">
        <v>46146</v>
      </c>
      <c r="C5746" s="24" t="s">
        <v>544</v>
      </c>
      <c r="D5746" s="24" t="s">
        <v>826</v>
      </c>
      <c r="E5746" s="24" t="s">
        <v>103</v>
      </c>
      <c r="F5746" s="38" t="n">
        <v>11410</v>
      </c>
      <c r="G5746" s="42" t="n">
        <f aca="false">DATE(YEAR(B5746),MONTH(B5746),1)</f>
        <v>46143</v>
      </c>
      <c r="H5746" s="24" t="str">
        <f aca="false">INDEX(Customers!$B$2:$B$601,MATCH(C5746,Customers!$A$2:$A$601,0))</f>
        <v>Coast</v>
      </c>
      <c r="I5746" s="43" t="n">
        <f aca="false">ROUND(MIN(INDEX(Assumptions!$D$13:$D$18,MATCH(E5746,Assumptions!$A$13:$A$18,0)),MAX(INDEX(Assumptions!$C$13:$C$18,MATCH(E5746,Assumptions!$A$13:$A$18,0)),INDEX(Assumptions!$B$13:$B$18,MATCH(E5746,Assumptions!$A$13:$A$18,0))*F5746)),2)</f>
        <v>105</v>
      </c>
    </row>
    <row r="5747" customFormat="false" ht="15" hidden="false" customHeight="false" outlineLevel="0" collapsed="false">
      <c r="A5747" s="24" t="s">
        <v>6570</v>
      </c>
      <c r="B5747" s="39" t="n">
        <v>46146</v>
      </c>
      <c r="C5747" s="24" t="s">
        <v>552</v>
      </c>
      <c r="D5747" s="24" t="s">
        <v>205</v>
      </c>
      <c r="E5747" s="24" t="s">
        <v>107</v>
      </c>
      <c r="F5747" s="38" t="n">
        <v>13450</v>
      </c>
      <c r="G5747" s="42" t="n">
        <f aca="false">DATE(YEAR(B5747),MONTH(B5747),1)</f>
        <v>46143</v>
      </c>
      <c r="H5747" s="24" t="str">
        <f aca="false">INDEX(Customers!$B$2:$B$601,MATCH(C5747,Customers!$A$2:$A$601,0))</f>
        <v>Eastern</v>
      </c>
      <c r="I5747" s="43" t="n">
        <f aca="false">ROUND(MIN(INDEX(Assumptions!$D$13:$D$18,MATCH(E5747,Assumptions!$A$13:$A$18,0)),MAX(INDEX(Assumptions!$C$13:$C$18,MATCH(E5747,Assumptions!$A$13:$A$18,0)),INDEX(Assumptions!$B$13:$B$18,MATCH(E5747,Assumptions!$A$13:$A$18,0))*F5747)),2)</f>
        <v>0</v>
      </c>
    </row>
    <row r="5748" customFormat="false" ht="15" hidden="false" customHeight="false" outlineLevel="0" collapsed="false">
      <c r="A5748" s="24" t="s">
        <v>6571</v>
      </c>
      <c r="B5748" s="39" t="n">
        <v>46146</v>
      </c>
      <c r="C5748" s="24" t="s">
        <v>571</v>
      </c>
      <c r="D5748" s="24" t="s">
        <v>826</v>
      </c>
      <c r="E5748" s="24" t="s">
        <v>113</v>
      </c>
      <c r="F5748" s="38" t="n">
        <v>500</v>
      </c>
      <c r="G5748" s="42" t="n">
        <f aca="false">DATE(YEAR(B5748),MONTH(B5748),1)</f>
        <v>46143</v>
      </c>
      <c r="H5748" s="24" t="str">
        <f aca="false">INDEX(Customers!$B$2:$B$601,MATCH(C5748,Customers!$A$2:$A$601,0))</f>
        <v>Nairobi</v>
      </c>
      <c r="I5748" s="43" t="n">
        <f aca="false">ROUND(MIN(INDEX(Assumptions!$D$13:$D$18,MATCH(E5748,Assumptions!$A$13:$A$18,0)),MAX(INDEX(Assumptions!$C$13:$C$18,MATCH(E5748,Assumptions!$A$13:$A$18,0)),INDEX(Assumptions!$B$13:$B$18,MATCH(E5748,Assumptions!$A$13:$A$18,0))*F5748)),2)</f>
        <v>25</v>
      </c>
    </row>
    <row r="5749" customFormat="false" ht="15" hidden="false" customHeight="false" outlineLevel="0" collapsed="false">
      <c r="A5749" s="24" t="s">
        <v>6572</v>
      </c>
      <c r="B5749" s="39" t="n">
        <v>46146</v>
      </c>
      <c r="C5749" s="24" t="s">
        <v>609</v>
      </c>
      <c r="D5749" s="24" t="s">
        <v>826</v>
      </c>
      <c r="E5749" s="24" t="s">
        <v>103</v>
      </c>
      <c r="F5749" s="38" t="n">
        <v>1000</v>
      </c>
      <c r="G5749" s="42" t="n">
        <f aca="false">DATE(YEAR(B5749),MONTH(B5749),1)</f>
        <v>46143</v>
      </c>
      <c r="H5749" s="24" t="str">
        <f aca="false">INDEX(Customers!$B$2:$B$601,MATCH(C5749,Customers!$A$2:$A$601,0))</f>
        <v>Rift Valley</v>
      </c>
      <c r="I5749" s="43" t="n">
        <f aca="false">ROUND(MIN(INDEX(Assumptions!$D$13:$D$18,MATCH(E5749,Assumptions!$A$13:$A$18,0)),MAX(INDEX(Assumptions!$C$13:$C$18,MATCH(E5749,Assumptions!$A$13:$A$18,0)),INDEX(Assumptions!$B$13:$B$18,MATCH(E5749,Assumptions!$A$13:$A$18,0))*F5749)),2)</f>
        <v>10</v>
      </c>
    </row>
    <row r="5750" customFormat="false" ht="15" hidden="false" customHeight="false" outlineLevel="0" collapsed="false">
      <c r="A5750" s="24" t="s">
        <v>6573</v>
      </c>
      <c r="B5750" s="39" t="n">
        <v>46146</v>
      </c>
      <c r="C5750" s="24" t="s">
        <v>632</v>
      </c>
      <c r="D5750" s="24" t="s">
        <v>826</v>
      </c>
      <c r="E5750" s="24" t="s">
        <v>103</v>
      </c>
      <c r="F5750" s="38" t="n">
        <v>220</v>
      </c>
      <c r="G5750" s="42" t="n">
        <f aca="false">DATE(YEAR(B5750),MONTH(B5750),1)</f>
        <v>46143</v>
      </c>
      <c r="H5750" s="24" t="str">
        <f aca="false">INDEX(Customers!$B$2:$B$601,MATCH(C5750,Customers!$A$2:$A$601,0))</f>
        <v>Western</v>
      </c>
      <c r="I5750" s="43" t="n">
        <f aca="false">ROUND(MIN(INDEX(Assumptions!$D$13:$D$18,MATCH(E5750,Assumptions!$A$13:$A$18,0)),MAX(INDEX(Assumptions!$C$13:$C$18,MATCH(E5750,Assumptions!$A$13:$A$18,0)),INDEX(Assumptions!$B$13:$B$18,MATCH(E5750,Assumptions!$A$13:$A$18,0))*F5750)),2)</f>
        <v>5</v>
      </c>
    </row>
    <row r="5751" customFormat="false" ht="15" hidden="false" customHeight="false" outlineLevel="0" collapsed="false">
      <c r="A5751" s="24" t="s">
        <v>6574</v>
      </c>
      <c r="B5751" s="39" t="n">
        <v>46146</v>
      </c>
      <c r="C5751" s="24" t="s">
        <v>648</v>
      </c>
      <c r="D5751" s="24" t="s">
        <v>826</v>
      </c>
      <c r="E5751" s="24" t="s">
        <v>103</v>
      </c>
      <c r="F5751" s="38" t="n">
        <v>1910</v>
      </c>
      <c r="G5751" s="42" t="n">
        <f aca="false">DATE(YEAR(B5751),MONTH(B5751),1)</f>
        <v>46143</v>
      </c>
      <c r="H5751" s="24" t="str">
        <f aca="false">INDEX(Customers!$B$2:$B$601,MATCH(C5751,Customers!$A$2:$A$601,0))</f>
        <v>Nairobi</v>
      </c>
      <c r="I5751" s="43" t="n">
        <f aca="false">ROUND(MIN(INDEX(Assumptions!$D$13:$D$18,MATCH(E5751,Assumptions!$A$13:$A$18,0)),MAX(INDEX(Assumptions!$C$13:$C$18,MATCH(E5751,Assumptions!$A$13:$A$18,0)),INDEX(Assumptions!$B$13:$B$18,MATCH(E5751,Assumptions!$A$13:$A$18,0))*F5751)),2)</f>
        <v>19.1</v>
      </c>
    </row>
    <row r="5752" customFormat="false" ht="15" hidden="false" customHeight="false" outlineLevel="0" collapsed="false">
      <c r="A5752" s="24" t="s">
        <v>6575</v>
      </c>
      <c r="B5752" s="39" t="n">
        <v>46146</v>
      </c>
      <c r="C5752" s="24" t="s">
        <v>659</v>
      </c>
      <c r="D5752" s="24" t="s">
        <v>826</v>
      </c>
      <c r="E5752" s="24" t="s">
        <v>111</v>
      </c>
      <c r="F5752" s="38" t="n">
        <v>1000</v>
      </c>
      <c r="G5752" s="42" t="n">
        <f aca="false">DATE(YEAR(B5752),MONTH(B5752),1)</f>
        <v>46143</v>
      </c>
      <c r="H5752" s="24" t="str">
        <f aca="false">INDEX(Customers!$B$2:$B$601,MATCH(C5752,Customers!$A$2:$A$601,0))</f>
        <v>Central</v>
      </c>
      <c r="I5752" s="43" t="n">
        <f aca="false">ROUND(MIN(INDEX(Assumptions!$D$13:$D$18,MATCH(E5752,Assumptions!$A$13:$A$18,0)),MAX(INDEX(Assumptions!$C$13:$C$18,MATCH(E5752,Assumptions!$A$13:$A$18,0)),INDEX(Assumptions!$B$13:$B$18,MATCH(E5752,Assumptions!$A$13:$A$18,0))*F5752)),2)</f>
        <v>40</v>
      </c>
    </row>
    <row r="5753" customFormat="false" ht="15" hidden="false" customHeight="false" outlineLevel="0" collapsed="false">
      <c r="A5753" s="24" t="s">
        <v>6576</v>
      </c>
      <c r="B5753" s="39" t="n">
        <v>46146</v>
      </c>
      <c r="C5753" s="24" t="s">
        <v>661</v>
      </c>
      <c r="D5753" s="24" t="s">
        <v>826</v>
      </c>
      <c r="E5753" s="24" t="s">
        <v>113</v>
      </c>
      <c r="F5753" s="38" t="n">
        <v>250</v>
      </c>
      <c r="G5753" s="42" t="n">
        <f aca="false">DATE(YEAR(B5753),MONTH(B5753),1)</f>
        <v>46143</v>
      </c>
      <c r="H5753" s="24" t="str">
        <f aca="false">INDEX(Customers!$B$2:$B$601,MATCH(C5753,Customers!$A$2:$A$601,0))</f>
        <v>Coast</v>
      </c>
      <c r="I5753" s="43" t="n">
        <f aca="false">ROUND(MIN(INDEX(Assumptions!$D$13:$D$18,MATCH(E5753,Assumptions!$A$13:$A$18,0)),MAX(INDEX(Assumptions!$C$13:$C$18,MATCH(E5753,Assumptions!$A$13:$A$18,0)),INDEX(Assumptions!$B$13:$B$18,MATCH(E5753,Assumptions!$A$13:$A$18,0))*F5753)),2)</f>
        <v>12.5</v>
      </c>
    </row>
    <row r="5754" customFormat="false" ht="15" hidden="false" customHeight="false" outlineLevel="0" collapsed="false">
      <c r="A5754" s="24" t="s">
        <v>6577</v>
      </c>
      <c r="B5754" s="39" t="n">
        <v>46146</v>
      </c>
      <c r="C5754" s="24" t="s">
        <v>663</v>
      </c>
      <c r="D5754" s="24" t="s">
        <v>826</v>
      </c>
      <c r="E5754" s="24" t="s">
        <v>113</v>
      </c>
      <c r="F5754" s="38" t="n">
        <v>2000</v>
      </c>
      <c r="G5754" s="42" t="n">
        <f aca="false">DATE(YEAR(B5754),MONTH(B5754),1)</f>
        <v>46143</v>
      </c>
      <c r="H5754" s="24" t="str">
        <f aca="false">INDEX(Customers!$B$2:$B$601,MATCH(C5754,Customers!$A$2:$A$601,0))</f>
        <v>Western</v>
      </c>
      <c r="I5754" s="43" t="n">
        <f aca="false">ROUND(MIN(INDEX(Assumptions!$D$13:$D$18,MATCH(E5754,Assumptions!$A$13:$A$18,0)),MAX(INDEX(Assumptions!$C$13:$C$18,MATCH(E5754,Assumptions!$A$13:$A$18,0)),INDEX(Assumptions!$B$13:$B$18,MATCH(E5754,Assumptions!$A$13:$A$18,0))*F5754)),2)</f>
        <v>100</v>
      </c>
    </row>
    <row r="5755" customFormat="false" ht="15" hidden="false" customHeight="false" outlineLevel="0" collapsed="false">
      <c r="A5755" s="24" t="s">
        <v>6578</v>
      </c>
      <c r="B5755" s="39" t="n">
        <v>46146</v>
      </c>
      <c r="C5755" s="24" t="s">
        <v>673</v>
      </c>
      <c r="D5755" s="24" t="s">
        <v>826</v>
      </c>
      <c r="E5755" s="24" t="s">
        <v>109</v>
      </c>
      <c r="F5755" s="38" t="n">
        <v>570</v>
      </c>
      <c r="G5755" s="42" t="n">
        <f aca="false">DATE(YEAR(B5755),MONTH(B5755),1)</f>
        <v>46143</v>
      </c>
      <c r="H5755" s="24" t="str">
        <f aca="false">INDEX(Customers!$B$2:$B$601,MATCH(C5755,Customers!$A$2:$A$601,0))</f>
        <v>Nairobi</v>
      </c>
      <c r="I5755" s="43" t="n">
        <f aca="false">ROUND(MIN(INDEX(Assumptions!$D$13:$D$18,MATCH(E5755,Assumptions!$A$13:$A$18,0)),MAX(INDEX(Assumptions!$C$13:$C$18,MATCH(E5755,Assumptions!$A$13:$A$18,0)),INDEX(Assumptions!$B$13:$B$18,MATCH(E5755,Assumptions!$A$13:$A$18,0))*F5755)),2)</f>
        <v>2.28</v>
      </c>
    </row>
    <row r="5756" customFormat="false" ht="15" hidden="false" customHeight="false" outlineLevel="0" collapsed="false">
      <c r="A5756" s="24" t="s">
        <v>6579</v>
      </c>
      <c r="B5756" s="39" t="n">
        <v>46146</v>
      </c>
      <c r="C5756" s="24" t="s">
        <v>674</v>
      </c>
      <c r="D5756" s="24" t="s">
        <v>184</v>
      </c>
      <c r="E5756" s="24" t="s">
        <v>107</v>
      </c>
      <c r="F5756" s="38" t="n">
        <v>12800</v>
      </c>
      <c r="G5756" s="42" t="n">
        <f aca="false">DATE(YEAR(B5756),MONTH(B5756),1)</f>
        <v>46143</v>
      </c>
      <c r="H5756" s="24" t="str">
        <f aca="false">INDEX(Customers!$B$2:$B$601,MATCH(C5756,Customers!$A$2:$A$601,0))</f>
        <v>Coast</v>
      </c>
      <c r="I5756" s="43" t="n">
        <f aca="false">ROUND(MIN(INDEX(Assumptions!$D$13:$D$18,MATCH(E5756,Assumptions!$A$13:$A$18,0)),MAX(INDEX(Assumptions!$C$13:$C$18,MATCH(E5756,Assumptions!$A$13:$A$18,0)),INDEX(Assumptions!$B$13:$B$18,MATCH(E5756,Assumptions!$A$13:$A$18,0))*F5756)),2)</f>
        <v>0</v>
      </c>
    </row>
    <row r="5757" customFormat="false" ht="15" hidden="false" customHeight="false" outlineLevel="0" collapsed="false">
      <c r="A5757" s="24" t="s">
        <v>6580</v>
      </c>
      <c r="B5757" s="39" t="n">
        <v>46146</v>
      </c>
      <c r="C5757" s="24" t="s">
        <v>681</v>
      </c>
      <c r="D5757" s="24" t="s">
        <v>826</v>
      </c>
      <c r="E5757" s="24" t="s">
        <v>113</v>
      </c>
      <c r="F5757" s="38" t="n">
        <v>99</v>
      </c>
      <c r="G5757" s="42" t="n">
        <f aca="false">DATE(YEAR(B5757),MONTH(B5757),1)</f>
        <v>46143</v>
      </c>
      <c r="H5757" s="24" t="str">
        <f aca="false">INDEX(Customers!$B$2:$B$601,MATCH(C5757,Customers!$A$2:$A$601,0))</f>
        <v>Western</v>
      </c>
      <c r="I5757" s="43" t="n">
        <f aca="false">ROUND(MIN(INDEX(Assumptions!$D$13:$D$18,MATCH(E5757,Assumptions!$A$13:$A$18,0)),MAX(INDEX(Assumptions!$C$13:$C$18,MATCH(E5757,Assumptions!$A$13:$A$18,0)),INDEX(Assumptions!$B$13:$B$18,MATCH(E5757,Assumptions!$A$13:$A$18,0))*F5757)),2)</f>
        <v>4.95</v>
      </c>
    </row>
    <row r="5758" customFormat="false" ht="15" hidden="false" customHeight="false" outlineLevel="0" collapsed="false">
      <c r="A5758" s="24" t="s">
        <v>6581</v>
      </c>
      <c r="B5758" s="39" t="n">
        <v>46146</v>
      </c>
      <c r="C5758" s="24" t="s">
        <v>692</v>
      </c>
      <c r="D5758" s="24" t="s">
        <v>826</v>
      </c>
      <c r="E5758" s="24" t="s">
        <v>113</v>
      </c>
      <c r="F5758" s="38" t="n">
        <v>50</v>
      </c>
      <c r="G5758" s="42" t="n">
        <f aca="false">DATE(YEAR(B5758),MONTH(B5758),1)</f>
        <v>46143</v>
      </c>
      <c r="H5758" s="24" t="str">
        <f aca="false">INDEX(Customers!$B$2:$B$601,MATCH(C5758,Customers!$A$2:$A$601,0))</f>
        <v>Coast</v>
      </c>
      <c r="I5758" s="43" t="n">
        <f aca="false">ROUND(MIN(INDEX(Assumptions!$D$13:$D$18,MATCH(E5758,Assumptions!$A$13:$A$18,0)),MAX(INDEX(Assumptions!$C$13:$C$18,MATCH(E5758,Assumptions!$A$13:$A$18,0)),INDEX(Assumptions!$B$13:$B$18,MATCH(E5758,Assumptions!$A$13:$A$18,0))*F5758)),2)</f>
        <v>2.5</v>
      </c>
    </row>
    <row r="5759" customFormat="false" ht="15" hidden="false" customHeight="false" outlineLevel="0" collapsed="false">
      <c r="A5759" s="24" t="s">
        <v>6582</v>
      </c>
      <c r="B5759" s="39" t="n">
        <v>46146</v>
      </c>
      <c r="C5759" s="24" t="s">
        <v>693</v>
      </c>
      <c r="D5759" s="24" t="s">
        <v>826</v>
      </c>
      <c r="E5759" s="24" t="s">
        <v>109</v>
      </c>
      <c r="F5759" s="38" t="n">
        <v>13650</v>
      </c>
      <c r="G5759" s="42" t="n">
        <f aca="false">DATE(YEAR(B5759),MONTH(B5759),1)</f>
        <v>46143</v>
      </c>
      <c r="H5759" s="24" t="str">
        <f aca="false">INDEX(Customers!$B$2:$B$601,MATCH(C5759,Customers!$A$2:$A$601,0))</f>
        <v>Nairobi</v>
      </c>
      <c r="I5759" s="43" t="n">
        <f aca="false">ROUND(MIN(INDEX(Assumptions!$D$13:$D$18,MATCH(E5759,Assumptions!$A$13:$A$18,0)),MAX(INDEX(Assumptions!$C$13:$C$18,MATCH(E5759,Assumptions!$A$13:$A$18,0)),INDEX(Assumptions!$B$13:$B$18,MATCH(E5759,Assumptions!$A$13:$A$18,0))*F5759)),2)</f>
        <v>40</v>
      </c>
    </row>
    <row r="5760" customFormat="false" ht="15" hidden="false" customHeight="false" outlineLevel="0" collapsed="false">
      <c r="A5760" s="24" t="s">
        <v>6583</v>
      </c>
      <c r="B5760" s="39" t="n">
        <v>46146</v>
      </c>
      <c r="C5760" s="24" t="s">
        <v>695</v>
      </c>
      <c r="D5760" s="24" t="s">
        <v>826</v>
      </c>
      <c r="E5760" s="24" t="s">
        <v>103</v>
      </c>
      <c r="F5760" s="38" t="n">
        <v>1010</v>
      </c>
      <c r="G5760" s="42" t="n">
        <f aca="false">DATE(YEAR(B5760),MONTH(B5760),1)</f>
        <v>46143</v>
      </c>
      <c r="H5760" s="24" t="str">
        <f aca="false">INDEX(Customers!$B$2:$B$601,MATCH(C5760,Customers!$A$2:$A$601,0))</f>
        <v>Central</v>
      </c>
      <c r="I5760" s="43" t="n">
        <f aca="false">ROUND(MIN(INDEX(Assumptions!$D$13:$D$18,MATCH(E5760,Assumptions!$A$13:$A$18,0)),MAX(INDEX(Assumptions!$C$13:$C$18,MATCH(E5760,Assumptions!$A$13:$A$18,0)),INDEX(Assumptions!$B$13:$B$18,MATCH(E5760,Assumptions!$A$13:$A$18,0))*F5760)),2)</f>
        <v>10.1</v>
      </c>
    </row>
    <row r="5761" customFormat="false" ht="15" hidden="false" customHeight="false" outlineLevel="0" collapsed="false">
      <c r="A5761" s="24" t="s">
        <v>6584</v>
      </c>
      <c r="B5761" s="39" t="n">
        <v>46146</v>
      </c>
      <c r="C5761" s="24" t="s">
        <v>701</v>
      </c>
      <c r="D5761" s="24" t="s">
        <v>156</v>
      </c>
      <c r="E5761" s="24" t="s">
        <v>105</v>
      </c>
      <c r="F5761" s="38" t="n">
        <v>2460</v>
      </c>
      <c r="G5761" s="42" t="n">
        <f aca="false">DATE(YEAR(B5761),MONTH(B5761),1)</f>
        <v>46143</v>
      </c>
      <c r="H5761" s="24" t="str">
        <f aca="false">INDEX(Customers!$B$2:$B$601,MATCH(C5761,Customers!$A$2:$A$601,0))</f>
        <v>Nairobi</v>
      </c>
      <c r="I5761" s="43" t="n">
        <f aca="false">ROUND(MIN(INDEX(Assumptions!$D$13:$D$18,MATCH(E5761,Assumptions!$A$13:$A$18,0)),MAX(INDEX(Assumptions!$C$13:$C$18,MATCH(E5761,Assumptions!$A$13:$A$18,0)),INDEX(Assumptions!$B$13:$B$18,MATCH(E5761,Assumptions!$A$13:$A$18,0))*F5761)),2)</f>
        <v>36.9</v>
      </c>
    </row>
    <row r="5762" customFormat="false" ht="15" hidden="false" customHeight="false" outlineLevel="0" collapsed="false">
      <c r="A5762" s="24" t="s">
        <v>6585</v>
      </c>
      <c r="B5762" s="39" t="n">
        <v>46146</v>
      </c>
      <c r="C5762" s="24" t="s">
        <v>703</v>
      </c>
      <c r="D5762" s="24" t="s">
        <v>826</v>
      </c>
      <c r="E5762" s="24" t="s">
        <v>111</v>
      </c>
      <c r="F5762" s="38" t="n">
        <v>200</v>
      </c>
      <c r="G5762" s="42" t="n">
        <f aca="false">DATE(YEAR(B5762),MONTH(B5762),1)</f>
        <v>46143</v>
      </c>
      <c r="H5762" s="24" t="str">
        <f aca="false">INDEX(Customers!$B$2:$B$601,MATCH(C5762,Customers!$A$2:$A$601,0))</f>
        <v>Nairobi</v>
      </c>
      <c r="I5762" s="43" t="n">
        <f aca="false">ROUND(MIN(INDEX(Assumptions!$D$13:$D$18,MATCH(E5762,Assumptions!$A$13:$A$18,0)),MAX(INDEX(Assumptions!$C$13:$C$18,MATCH(E5762,Assumptions!$A$13:$A$18,0)),INDEX(Assumptions!$B$13:$B$18,MATCH(E5762,Assumptions!$A$13:$A$18,0))*F5762)),2)</f>
        <v>8</v>
      </c>
    </row>
    <row r="5763" customFormat="false" ht="15" hidden="false" customHeight="false" outlineLevel="0" collapsed="false">
      <c r="A5763" s="24" t="s">
        <v>6586</v>
      </c>
      <c r="B5763" s="39" t="n">
        <v>46146</v>
      </c>
      <c r="C5763" s="24" t="s">
        <v>717</v>
      </c>
      <c r="D5763" s="24" t="s">
        <v>826</v>
      </c>
      <c r="E5763" s="24" t="s">
        <v>109</v>
      </c>
      <c r="F5763" s="38" t="n">
        <v>1460</v>
      </c>
      <c r="G5763" s="42" t="n">
        <f aca="false">DATE(YEAR(B5763),MONTH(B5763),1)</f>
        <v>46143</v>
      </c>
      <c r="H5763" s="24" t="str">
        <f aca="false">INDEX(Customers!$B$2:$B$601,MATCH(C5763,Customers!$A$2:$A$601,0))</f>
        <v>Rift Valley</v>
      </c>
      <c r="I5763" s="43" t="n">
        <f aca="false">ROUND(MIN(INDEX(Assumptions!$D$13:$D$18,MATCH(E5763,Assumptions!$A$13:$A$18,0)),MAX(INDEX(Assumptions!$C$13:$C$18,MATCH(E5763,Assumptions!$A$13:$A$18,0)),INDEX(Assumptions!$B$13:$B$18,MATCH(E5763,Assumptions!$A$13:$A$18,0))*F5763)),2)</f>
        <v>5.84</v>
      </c>
    </row>
    <row r="5764" customFormat="false" ht="15" hidden="false" customHeight="false" outlineLevel="0" collapsed="false">
      <c r="A5764" s="24" t="s">
        <v>6587</v>
      </c>
      <c r="B5764" s="39" t="n">
        <v>46146</v>
      </c>
      <c r="C5764" s="24" t="s">
        <v>723</v>
      </c>
      <c r="D5764" s="24" t="s">
        <v>826</v>
      </c>
      <c r="E5764" s="24" t="s">
        <v>103</v>
      </c>
      <c r="F5764" s="38" t="n">
        <v>5010</v>
      </c>
      <c r="G5764" s="42" t="n">
        <f aca="false">DATE(YEAR(B5764),MONTH(B5764),1)</f>
        <v>46143</v>
      </c>
      <c r="H5764" s="24" t="str">
        <f aca="false">INDEX(Customers!$B$2:$B$601,MATCH(C5764,Customers!$A$2:$A$601,0))</f>
        <v>Eastern</v>
      </c>
      <c r="I5764" s="43" t="n">
        <f aca="false">ROUND(MIN(INDEX(Assumptions!$D$13:$D$18,MATCH(E5764,Assumptions!$A$13:$A$18,0)),MAX(INDEX(Assumptions!$C$13:$C$18,MATCH(E5764,Assumptions!$A$13:$A$18,0)),INDEX(Assumptions!$B$13:$B$18,MATCH(E5764,Assumptions!$A$13:$A$18,0))*F5764)),2)</f>
        <v>50.1</v>
      </c>
    </row>
    <row r="5765" customFormat="false" ht="15" hidden="false" customHeight="false" outlineLevel="0" collapsed="false">
      <c r="A5765" s="24" t="s">
        <v>6588</v>
      </c>
      <c r="B5765" s="39" t="n">
        <v>46146</v>
      </c>
      <c r="C5765" s="24" t="s">
        <v>724</v>
      </c>
      <c r="D5765" s="24" t="s">
        <v>826</v>
      </c>
      <c r="E5765" s="24" t="s">
        <v>111</v>
      </c>
      <c r="F5765" s="38" t="n">
        <v>50</v>
      </c>
      <c r="G5765" s="42" t="n">
        <f aca="false">DATE(YEAR(B5765),MONTH(B5765),1)</f>
        <v>46143</v>
      </c>
      <c r="H5765" s="24" t="str">
        <f aca="false">INDEX(Customers!$B$2:$B$601,MATCH(C5765,Customers!$A$2:$A$601,0))</f>
        <v>Central</v>
      </c>
      <c r="I5765" s="43" t="n">
        <f aca="false">ROUND(MIN(INDEX(Assumptions!$D$13:$D$18,MATCH(E5765,Assumptions!$A$13:$A$18,0)),MAX(INDEX(Assumptions!$C$13:$C$18,MATCH(E5765,Assumptions!$A$13:$A$18,0)),INDEX(Assumptions!$B$13:$B$18,MATCH(E5765,Assumptions!$A$13:$A$18,0))*F5765)),2)</f>
        <v>2</v>
      </c>
    </row>
    <row r="5766" customFormat="false" ht="15" hidden="false" customHeight="false" outlineLevel="0" collapsed="false">
      <c r="A5766" s="24" t="s">
        <v>6589</v>
      </c>
      <c r="B5766" s="39" t="n">
        <v>46146</v>
      </c>
      <c r="C5766" s="24" t="s">
        <v>726</v>
      </c>
      <c r="D5766" s="24" t="s">
        <v>826</v>
      </c>
      <c r="E5766" s="24" t="s">
        <v>103</v>
      </c>
      <c r="F5766" s="38" t="n">
        <v>220</v>
      </c>
      <c r="G5766" s="42" t="n">
        <f aca="false">DATE(YEAR(B5766),MONTH(B5766),1)</f>
        <v>46143</v>
      </c>
      <c r="H5766" s="24" t="str">
        <f aca="false">INDEX(Customers!$B$2:$B$601,MATCH(C5766,Customers!$A$2:$A$601,0))</f>
        <v>Nairobi</v>
      </c>
      <c r="I5766" s="43" t="n">
        <f aca="false">ROUND(MIN(INDEX(Assumptions!$D$13:$D$18,MATCH(E5766,Assumptions!$A$13:$A$18,0)),MAX(INDEX(Assumptions!$C$13:$C$18,MATCH(E5766,Assumptions!$A$13:$A$18,0)),INDEX(Assumptions!$B$13:$B$18,MATCH(E5766,Assumptions!$A$13:$A$18,0))*F5766)),2)</f>
        <v>5</v>
      </c>
    </row>
    <row r="5767" customFormat="false" ht="15" hidden="false" customHeight="false" outlineLevel="0" collapsed="false">
      <c r="A5767" s="24" t="s">
        <v>6590</v>
      </c>
      <c r="B5767" s="39" t="n">
        <v>46146</v>
      </c>
      <c r="C5767" s="24" t="s">
        <v>735</v>
      </c>
      <c r="D5767" s="24" t="s">
        <v>175</v>
      </c>
      <c r="E5767" s="24" t="s">
        <v>105</v>
      </c>
      <c r="F5767" s="38" t="n">
        <v>4370</v>
      </c>
      <c r="G5767" s="42" t="n">
        <f aca="false">DATE(YEAR(B5767),MONTH(B5767),1)</f>
        <v>46143</v>
      </c>
      <c r="H5767" s="24" t="str">
        <f aca="false">INDEX(Customers!$B$2:$B$601,MATCH(C5767,Customers!$A$2:$A$601,0))</f>
        <v>Rift Valley</v>
      </c>
      <c r="I5767" s="43" t="n">
        <f aca="false">ROUND(MIN(INDEX(Assumptions!$D$13:$D$18,MATCH(E5767,Assumptions!$A$13:$A$18,0)),MAX(INDEX(Assumptions!$C$13:$C$18,MATCH(E5767,Assumptions!$A$13:$A$18,0)),INDEX(Assumptions!$B$13:$B$18,MATCH(E5767,Assumptions!$A$13:$A$18,0))*F5767)),2)</f>
        <v>65.55</v>
      </c>
    </row>
    <row r="5768" customFormat="false" ht="15" hidden="false" customHeight="false" outlineLevel="0" collapsed="false">
      <c r="A5768" s="24" t="s">
        <v>6591</v>
      </c>
      <c r="B5768" s="39" t="n">
        <v>46146</v>
      </c>
      <c r="C5768" s="24" t="s">
        <v>736</v>
      </c>
      <c r="D5768" s="24" t="s">
        <v>826</v>
      </c>
      <c r="E5768" s="24" t="s">
        <v>103</v>
      </c>
      <c r="F5768" s="38" t="n">
        <v>990</v>
      </c>
      <c r="G5768" s="42" t="n">
        <f aca="false">DATE(YEAR(B5768),MONTH(B5768),1)</f>
        <v>46143</v>
      </c>
      <c r="H5768" s="24" t="str">
        <f aca="false">INDEX(Customers!$B$2:$B$601,MATCH(C5768,Customers!$A$2:$A$601,0))</f>
        <v>Eastern</v>
      </c>
      <c r="I5768" s="43" t="n">
        <f aca="false">ROUND(MIN(INDEX(Assumptions!$D$13:$D$18,MATCH(E5768,Assumptions!$A$13:$A$18,0)),MAX(INDEX(Assumptions!$C$13:$C$18,MATCH(E5768,Assumptions!$A$13:$A$18,0)),INDEX(Assumptions!$B$13:$B$18,MATCH(E5768,Assumptions!$A$13:$A$18,0))*F5768)),2)</f>
        <v>9.9</v>
      </c>
    </row>
    <row r="5769" customFormat="false" ht="15" hidden="false" customHeight="false" outlineLevel="0" collapsed="false">
      <c r="A5769" s="24" t="s">
        <v>6592</v>
      </c>
      <c r="B5769" s="39" t="n">
        <v>46146</v>
      </c>
      <c r="C5769" s="24" t="s">
        <v>740</v>
      </c>
      <c r="D5769" s="24" t="s">
        <v>826</v>
      </c>
      <c r="E5769" s="24" t="s">
        <v>103</v>
      </c>
      <c r="F5769" s="38" t="n">
        <v>960</v>
      </c>
      <c r="G5769" s="42" t="n">
        <f aca="false">DATE(YEAR(B5769),MONTH(B5769),1)</f>
        <v>46143</v>
      </c>
      <c r="H5769" s="24" t="str">
        <f aca="false">INDEX(Customers!$B$2:$B$601,MATCH(C5769,Customers!$A$2:$A$601,0))</f>
        <v>Nairobi</v>
      </c>
      <c r="I5769" s="43" t="n">
        <f aca="false">ROUND(MIN(INDEX(Assumptions!$D$13:$D$18,MATCH(E5769,Assumptions!$A$13:$A$18,0)),MAX(INDEX(Assumptions!$C$13:$C$18,MATCH(E5769,Assumptions!$A$13:$A$18,0)),INDEX(Assumptions!$B$13:$B$18,MATCH(E5769,Assumptions!$A$13:$A$18,0))*F5769)),2)</f>
        <v>9.6</v>
      </c>
    </row>
    <row r="5770" customFormat="false" ht="15" hidden="false" customHeight="false" outlineLevel="0" collapsed="false">
      <c r="A5770" s="24" t="s">
        <v>6593</v>
      </c>
      <c r="B5770" s="39" t="n">
        <v>46146</v>
      </c>
      <c r="C5770" s="24" t="s">
        <v>751</v>
      </c>
      <c r="D5770" s="24" t="s">
        <v>188</v>
      </c>
      <c r="E5770" s="24" t="s">
        <v>105</v>
      </c>
      <c r="F5770" s="38" t="n">
        <v>2630</v>
      </c>
      <c r="G5770" s="42" t="n">
        <f aca="false">DATE(YEAR(B5770),MONTH(B5770),1)</f>
        <v>46143</v>
      </c>
      <c r="H5770" s="24" t="str">
        <f aca="false">INDEX(Customers!$B$2:$B$601,MATCH(C5770,Customers!$A$2:$A$601,0))</f>
        <v>Coast</v>
      </c>
      <c r="I5770" s="43" t="n">
        <f aca="false">ROUND(MIN(INDEX(Assumptions!$D$13:$D$18,MATCH(E5770,Assumptions!$A$13:$A$18,0)),MAX(INDEX(Assumptions!$C$13:$C$18,MATCH(E5770,Assumptions!$A$13:$A$18,0)),INDEX(Assumptions!$B$13:$B$18,MATCH(E5770,Assumptions!$A$13:$A$18,0))*F5770)),2)</f>
        <v>39.45</v>
      </c>
    </row>
    <row r="5771" customFormat="false" ht="15" hidden="false" customHeight="false" outlineLevel="0" collapsed="false">
      <c r="A5771" s="24" t="s">
        <v>6594</v>
      </c>
      <c r="B5771" s="39" t="n">
        <v>46146</v>
      </c>
      <c r="C5771" s="24" t="s">
        <v>767</v>
      </c>
      <c r="D5771" s="24" t="s">
        <v>826</v>
      </c>
      <c r="E5771" s="24" t="s">
        <v>111</v>
      </c>
      <c r="F5771" s="38" t="n">
        <v>100</v>
      </c>
      <c r="G5771" s="42" t="n">
        <f aca="false">DATE(YEAR(B5771),MONTH(B5771),1)</f>
        <v>46143</v>
      </c>
      <c r="H5771" s="24" t="str">
        <f aca="false">INDEX(Customers!$B$2:$B$601,MATCH(C5771,Customers!$A$2:$A$601,0))</f>
        <v>Nairobi</v>
      </c>
      <c r="I5771" s="43" t="n">
        <f aca="false">ROUND(MIN(INDEX(Assumptions!$D$13:$D$18,MATCH(E5771,Assumptions!$A$13:$A$18,0)),MAX(INDEX(Assumptions!$C$13:$C$18,MATCH(E5771,Assumptions!$A$13:$A$18,0)),INDEX(Assumptions!$B$13:$B$18,MATCH(E5771,Assumptions!$A$13:$A$18,0))*F5771)),2)</f>
        <v>4</v>
      </c>
    </row>
    <row r="5772" customFormat="false" ht="15" hidden="false" customHeight="false" outlineLevel="0" collapsed="false">
      <c r="A5772" s="24" t="s">
        <v>6595</v>
      </c>
      <c r="B5772" s="39" t="n">
        <v>46146</v>
      </c>
      <c r="C5772" s="24" t="s">
        <v>769</v>
      </c>
      <c r="D5772" s="24" t="s">
        <v>826</v>
      </c>
      <c r="E5772" s="24" t="s">
        <v>103</v>
      </c>
      <c r="F5772" s="38" t="n">
        <v>2280</v>
      </c>
      <c r="G5772" s="42" t="n">
        <f aca="false">DATE(YEAR(B5772),MONTH(B5772),1)</f>
        <v>46143</v>
      </c>
      <c r="H5772" s="24" t="str">
        <f aca="false">INDEX(Customers!$B$2:$B$601,MATCH(C5772,Customers!$A$2:$A$601,0))</f>
        <v>Rift Valley</v>
      </c>
      <c r="I5772" s="43" t="n">
        <f aca="false">ROUND(MIN(INDEX(Assumptions!$D$13:$D$18,MATCH(E5772,Assumptions!$A$13:$A$18,0)),MAX(INDEX(Assumptions!$C$13:$C$18,MATCH(E5772,Assumptions!$A$13:$A$18,0)),INDEX(Assumptions!$B$13:$B$18,MATCH(E5772,Assumptions!$A$13:$A$18,0))*F5772)),2)</f>
        <v>22.8</v>
      </c>
    </row>
    <row r="5773" customFormat="false" ht="15" hidden="false" customHeight="false" outlineLevel="0" collapsed="false">
      <c r="A5773" s="24" t="s">
        <v>6596</v>
      </c>
      <c r="B5773" s="39" t="n">
        <v>46146</v>
      </c>
      <c r="C5773" s="24" t="s">
        <v>782</v>
      </c>
      <c r="D5773" s="24" t="s">
        <v>826</v>
      </c>
      <c r="E5773" s="24" t="s">
        <v>111</v>
      </c>
      <c r="F5773" s="38" t="n">
        <v>50</v>
      </c>
      <c r="G5773" s="42" t="n">
        <f aca="false">DATE(YEAR(B5773),MONTH(B5773),1)</f>
        <v>46143</v>
      </c>
      <c r="H5773" s="24" t="str">
        <f aca="false">INDEX(Customers!$B$2:$B$601,MATCH(C5773,Customers!$A$2:$A$601,0))</f>
        <v>Central</v>
      </c>
      <c r="I5773" s="43" t="n">
        <f aca="false">ROUND(MIN(INDEX(Assumptions!$D$13:$D$18,MATCH(E5773,Assumptions!$A$13:$A$18,0)),MAX(INDEX(Assumptions!$C$13:$C$18,MATCH(E5773,Assumptions!$A$13:$A$18,0)),INDEX(Assumptions!$B$13:$B$18,MATCH(E5773,Assumptions!$A$13:$A$18,0))*F5773)),2)</f>
        <v>2</v>
      </c>
    </row>
    <row r="5774" customFormat="false" ht="15" hidden="false" customHeight="false" outlineLevel="0" collapsed="false">
      <c r="A5774" s="24" t="s">
        <v>6597</v>
      </c>
      <c r="B5774" s="39" t="n">
        <v>46146</v>
      </c>
      <c r="C5774" s="24" t="s">
        <v>785</v>
      </c>
      <c r="D5774" s="24" t="s">
        <v>826</v>
      </c>
      <c r="E5774" s="24" t="s">
        <v>111</v>
      </c>
      <c r="F5774" s="38" t="n">
        <v>200</v>
      </c>
      <c r="G5774" s="42" t="n">
        <f aca="false">DATE(YEAR(B5774),MONTH(B5774),1)</f>
        <v>46143</v>
      </c>
      <c r="H5774" s="24" t="str">
        <f aca="false">INDEX(Customers!$B$2:$B$601,MATCH(C5774,Customers!$A$2:$A$601,0))</f>
        <v>Central</v>
      </c>
      <c r="I5774" s="43" t="n">
        <f aca="false">ROUND(MIN(INDEX(Assumptions!$D$13:$D$18,MATCH(E5774,Assumptions!$A$13:$A$18,0)),MAX(INDEX(Assumptions!$C$13:$C$18,MATCH(E5774,Assumptions!$A$13:$A$18,0)),INDEX(Assumptions!$B$13:$B$18,MATCH(E5774,Assumptions!$A$13:$A$18,0))*F5774)),2)</f>
        <v>8</v>
      </c>
    </row>
    <row r="5775" customFormat="false" ht="15" hidden="false" customHeight="false" outlineLevel="0" collapsed="false">
      <c r="A5775" s="24" t="s">
        <v>6598</v>
      </c>
      <c r="B5775" s="39" t="n">
        <v>46146</v>
      </c>
      <c r="C5775" s="24" t="s">
        <v>786</v>
      </c>
      <c r="D5775" s="24" t="s">
        <v>826</v>
      </c>
      <c r="E5775" s="24" t="s">
        <v>109</v>
      </c>
      <c r="F5775" s="38" t="n">
        <v>9130</v>
      </c>
      <c r="G5775" s="42" t="n">
        <f aca="false">DATE(YEAR(B5775),MONTH(B5775),1)</f>
        <v>46143</v>
      </c>
      <c r="H5775" s="24" t="str">
        <f aca="false">INDEX(Customers!$B$2:$B$601,MATCH(C5775,Customers!$A$2:$A$601,0))</f>
        <v>Rift Valley</v>
      </c>
      <c r="I5775" s="43" t="n">
        <f aca="false">ROUND(MIN(INDEX(Assumptions!$D$13:$D$18,MATCH(E5775,Assumptions!$A$13:$A$18,0)),MAX(INDEX(Assumptions!$C$13:$C$18,MATCH(E5775,Assumptions!$A$13:$A$18,0)),INDEX(Assumptions!$B$13:$B$18,MATCH(E5775,Assumptions!$A$13:$A$18,0))*F5775)),2)</f>
        <v>36.52</v>
      </c>
    </row>
    <row r="5776" customFormat="false" ht="15" hidden="false" customHeight="false" outlineLevel="0" collapsed="false">
      <c r="A5776" s="24" t="s">
        <v>6599</v>
      </c>
      <c r="B5776" s="39" t="n">
        <v>46146</v>
      </c>
      <c r="C5776" s="24" t="s">
        <v>806</v>
      </c>
      <c r="D5776" s="24" t="s">
        <v>826</v>
      </c>
      <c r="E5776" s="24" t="s">
        <v>111</v>
      </c>
      <c r="F5776" s="38" t="n">
        <v>200</v>
      </c>
      <c r="G5776" s="42" t="n">
        <f aca="false">DATE(YEAR(B5776),MONTH(B5776),1)</f>
        <v>46143</v>
      </c>
      <c r="H5776" s="24" t="str">
        <f aca="false">INDEX(Customers!$B$2:$B$601,MATCH(C5776,Customers!$A$2:$A$601,0))</f>
        <v>Rift Valley</v>
      </c>
      <c r="I5776" s="43" t="n">
        <f aca="false">ROUND(MIN(INDEX(Assumptions!$D$13:$D$18,MATCH(E5776,Assumptions!$A$13:$A$18,0)),MAX(INDEX(Assumptions!$C$13:$C$18,MATCH(E5776,Assumptions!$A$13:$A$18,0)),INDEX(Assumptions!$B$13:$B$18,MATCH(E5776,Assumptions!$A$13:$A$18,0))*F5776)),2)</f>
        <v>8</v>
      </c>
    </row>
    <row r="5777" customFormat="false" ht="15" hidden="false" customHeight="false" outlineLevel="0" collapsed="false">
      <c r="A5777" s="24" t="s">
        <v>6600</v>
      </c>
      <c r="B5777" s="39" t="n">
        <v>46147</v>
      </c>
      <c r="C5777" s="24" t="s">
        <v>230</v>
      </c>
      <c r="D5777" s="24" t="s">
        <v>826</v>
      </c>
      <c r="E5777" s="24" t="s">
        <v>109</v>
      </c>
      <c r="F5777" s="38" t="n">
        <v>29450</v>
      </c>
      <c r="G5777" s="42" t="n">
        <f aca="false">DATE(YEAR(B5777),MONTH(B5777),1)</f>
        <v>46143</v>
      </c>
      <c r="H5777" s="24" t="str">
        <f aca="false">INDEX(Customers!$B$2:$B$601,MATCH(C5777,Customers!$A$2:$A$601,0))</f>
        <v>Eastern</v>
      </c>
      <c r="I5777" s="43" t="n">
        <f aca="false">ROUND(MIN(INDEX(Assumptions!$D$13:$D$18,MATCH(E5777,Assumptions!$A$13:$A$18,0)),MAX(INDEX(Assumptions!$C$13:$C$18,MATCH(E5777,Assumptions!$A$13:$A$18,0)),INDEX(Assumptions!$B$13:$B$18,MATCH(E5777,Assumptions!$A$13:$A$18,0))*F5777)),2)</f>
        <v>40</v>
      </c>
    </row>
    <row r="5778" customFormat="false" ht="15" hidden="false" customHeight="false" outlineLevel="0" collapsed="false">
      <c r="A5778" s="24" t="s">
        <v>6601</v>
      </c>
      <c r="B5778" s="39" t="n">
        <v>46147</v>
      </c>
      <c r="C5778" s="24" t="s">
        <v>241</v>
      </c>
      <c r="D5778" s="24" t="s">
        <v>826</v>
      </c>
      <c r="E5778" s="24" t="s">
        <v>113</v>
      </c>
      <c r="F5778" s="38" t="n">
        <v>250</v>
      </c>
      <c r="G5778" s="42" t="n">
        <f aca="false">DATE(YEAR(B5778),MONTH(B5778),1)</f>
        <v>46143</v>
      </c>
      <c r="H5778" s="24" t="str">
        <f aca="false">INDEX(Customers!$B$2:$B$601,MATCH(C5778,Customers!$A$2:$A$601,0))</f>
        <v>Rift Valley</v>
      </c>
      <c r="I5778" s="43" t="n">
        <f aca="false">ROUND(MIN(INDEX(Assumptions!$D$13:$D$18,MATCH(E5778,Assumptions!$A$13:$A$18,0)),MAX(INDEX(Assumptions!$C$13:$C$18,MATCH(E5778,Assumptions!$A$13:$A$18,0)),INDEX(Assumptions!$B$13:$B$18,MATCH(E5778,Assumptions!$A$13:$A$18,0))*F5778)),2)</f>
        <v>12.5</v>
      </c>
    </row>
    <row r="5779" customFormat="false" ht="15" hidden="false" customHeight="false" outlineLevel="0" collapsed="false">
      <c r="A5779" s="24" t="s">
        <v>6602</v>
      </c>
      <c r="B5779" s="39" t="n">
        <v>46147</v>
      </c>
      <c r="C5779" s="24" t="s">
        <v>243</v>
      </c>
      <c r="D5779" s="24" t="s">
        <v>826</v>
      </c>
      <c r="E5779" s="24" t="s">
        <v>113</v>
      </c>
      <c r="F5779" s="38" t="n">
        <v>1000</v>
      </c>
      <c r="G5779" s="42" t="n">
        <f aca="false">DATE(YEAR(B5779),MONTH(B5779),1)</f>
        <v>46143</v>
      </c>
      <c r="H5779" s="24" t="str">
        <f aca="false">INDEX(Customers!$B$2:$B$601,MATCH(C5779,Customers!$A$2:$A$601,0))</f>
        <v>Coast</v>
      </c>
      <c r="I5779" s="43" t="n">
        <f aca="false">ROUND(MIN(INDEX(Assumptions!$D$13:$D$18,MATCH(E5779,Assumptions!$A$13:$A$18,0)),MAX(INDEX(Assumptions!$C$13:$C$18,MATCH(E5779,Assumptions!$A$13:$A$18,0)),INDEX(Assumptions!$B$13:$B$18,MATCH(E5779,Assumptions!$A$13:$A$18,0))*F5779)),2)</f>
        <v>50</v>
      </c>
    </row>
    <row r="5780" customFormat="false" ht="15" hidden="false" customHeight="false" outlineLevel="0" collapsed="false">
      <c r="A5780" s="24" t="s">
        <v>6603</v>
      </c>
      <c r="B5780" s="39" t="n">
        <v>46147</v>
      </c>
      <c r="C5780" s="24" t="s">
        <v>247</v>
      </c>
      <c r="D5780" s="24" t="s">
        <v>826</v>
      </c>
      <c r="E5780" s="24" t="s">
        <v>109</v>
      </c>
      <c r="F5780" s="38" t="n">
        <v>5400</v>
      </c>
      <c r="G5780" s="42" t="n">
        <f aca="false">DATE(YEAR(B5780),MONTH(B5780),1)</f>
        <v>46143</v>
      </c>
      <c r="H5780" s="24" t="str">
        <f aca="false">INDEX(Customers!$B$2:$B$601,MATCH(C5780,Customers!$A$2:$A$601,0))</f>
        <v>Nairobi</v>
      </c>
      <c r="I5780" s="43" t="n">
        <f aca="false">ROUND(MIN(INDEX(Assumptions!$D$13:$D$18,MATCH(E5780,Assumptions!$A$13:$A$18,0)),MAX(INDEX(Assumptions!$C$13:$C$18,MATCH(E5780,Assumptions!$A$13:$A$18,0)),INDEX(Assumptions!$B$13:$B$18,MATCH(E5780,Assumptions!$A$13:$A$18,0))*F5780)),2)</f>
        <v>21.6</v>
      </c>
    </row>
    <row r="5781" customFormat="false" ht="15" hidden="false" customHeight="false" outlineLevel="0" collapsed="false">
      <c r="A5781" s="24" t="s">
        <v>6604</v>
      </c>
      <c r="B5781" s="39" t="n">
        <v>46147</v>
      </c>
      <c r="C5781" s="24" t="s">
        <v>266</v>
      </c>
      <c r="D5781" s="24" t="s">
        <v>182</v>
      </c>
      <c r="E5781" s="24" t="s">
        <v>105</v>
      </c>
      <c r="F5781" s="38" t="n">
        <v>1320</v>
      </c>
      <c r="G5781" s="42" t="n">
        <f aca="false">DATE(YEAR(B5781),MONTH(B5781),1)</f>
        <v>46143</v>
      </c>
      <c r="H5781" s="24" t="str">
        <f aca="false">INDEX(Customers!$B$2:$B$601,MATCH(C5781,Customers!$A$2:$A$601,0))</f>
        <v>Rift Valley</v>
      </c>
      <c r="I5781" s="43" t="n">
        <f aca="false">ROUND(MIN(INDEX(Assumptions!$D$13:$D$18,MATCH(E5781,Assumptions!$A$13:$A$18,0)),MAX(INDEX(Assumptions!$C$13:$C$18,MATCH(E5781,Assumptions!$A$13:$A$18,0)),INDEX(Assumptions!$B$13:$B$18,MATCH(E5781,Assumptions!$A$13:$A$18,0))*F5781)),2)</f>
        <v>19.8</v>
      </c>
    </row>
    <row r="5782" customFormat="false" ht="15" hidden="false" customHeight="false" outlineLevel="0" collapsed="false">
      <c r="A5782" s="24" t="s">
        <v>6605</v>
      </c>
      <c r="B5782" s="39" t="n">
        <v>46147</v>
      </c>
      <c r="C5782" s="24" t="s">
        <v>269</v>
      </c>
      <c r="D5782" s="24" t="s">
        <v>826</v>
      </c>
      <c r="E5782" s="24" t="s">
        <v>109</v>
      </c>
      <c r="F5782" s="38" t="n">
        <v>1490</v>
      </c>
      <c r="G5782" s="42" t="n">
        <f aca="false">DATE(YEAR(B5782),MONTH(B5782),1)</f>
        <v>46143</v>
      </c>
      <c r="H5782" s="24" t="str">
        <f aca="false">INDEX(Customers!$B$2:$B$601,MATCH(C5782,Customers!$A$2:$A$601,0))</f>
        <v>Coast</v>
      </c>
      <c r="I5782" s="43" t="n">
        <f aca="false">ROUND(MIN(INDEX(Assumptions!$D$13:$D$18,MATCH(E5782,Assumptions!$A$13:$A$18,0)),MAX(INDEX(Assumptions!$C$13:$C$18,MATCH(E5782,Assumptions!$A$13:$A$18,0)),INDEX(Assumptions!$B$13:$B$18,MATCH(E5782,Assumptions!$A$13:$A$18,0))*F5782)),2)</f>
        <v>5.96</v>
      </c>
    </row>
    <row r="5783" customFormat="false" ht="15" hidden="false" customHeight="false" outlineLevel="0" collapsed="false">
      <c r="A5783" s="24" t="s">
        <v>6606</v>
      </c>
      <c r="B5783" s="39" t="n">
        <v>46147</v>
      </c>
      <c r="C5783" s="24" t="s">
        <v>271</v>
      </c>
      <c r="D5783" s="24" t="s">
        <v>826</v>
      </c>
      <c r="E5783" s="24" t="s">
        <v>109</v>
      </c>
      <c r="F5783" s="38" t="n">
        <v>6880</v>
      </c>
      <c r="G5783" s="42" t="n">
        <f aca="false">DATE(YEAR(B5783),MONTH(B5783),1)</f>
        <v>46143</v>
      </c>
      <c r="H5783" s="24" t="str">
        <f aca="false">INDEX(Customers!$B$2:$B$601,MATCH(C5783,Customers!$A$2:$A$601,0))</f>
        <v>Coast</v>
      </c>
      <c r="I5783" s="43" t="n">
        <f aca="false">ROUND(MIN(INDEX(Assumptions!$D$13:$D$18,MATCH(E5783,Assumptions!$A$13:$A$18,0)),MAX(INDEX(Assumptions!$C$13:$C$18,MATCH(E5783,Assumptions!$A$13:$A$18,0)),INDEX(Assumptions!$B$13:$B$18,MATCH(E5783,Assumptions!$A$13:$A$18,0))*F5783)),2)</f>
        <v>27.52</v>
      </c>
    </row>
    <row r="5784" customFormat="false" ht="15" hidden="false" customHeight="false" outlineLevel="0" collapsed="false">
      <c r="A5784" s="24" t="s">
        <v>6607</v>
      </c>
      <c r="B5784" s="39" t="n">
        <v>46147</v>
      </c>
      <c r="C5784" s="24" t="s">
        <v>277</v>
      </c>
      <c r="D5784" s="24" t="s">
        <v>826</v>
      </c>
      <c r="E5784" s="24" t="s">
        <v>113</v>
      </c>
      <c r="F5784" s="38" t="n">
        <v>99</v>
      </c>
      <c r="G5784" s="42" t="n">
        <f aca="false">DATE(YEAR(B5784),MONTH(B5784),1)</f>
        <v>46143</v>
      </c>
      <c r="H5784" s="24" t="str">
        <f aca="false">INDEX(Customers!$B$2:$B$601,MATCH(C5784,Customers!$A$2:$A$601,0))</f>
        <v>Rift Valley</v>
      </c>
      <c r="I5784" s="43" t="n">
        <f aca="false">ROUND(MIN(INDEX(Assumptions!$D$13:$D$18,MATCH(E5784,Assumptions!$A$13:$A$18,0)),MAX(INDEX(Assumptions!$C$13:$C$18,MATCH(E5784,Assumptions!$A$13:$A$18,0)),INDEX(Assumptions!$B$13:$B$18,MATCH(E5784,Assumptions!$A$13:$A$18,0))*F5784)),2)</f>
        <v>4.95</v>
      </c>
    </row>
    <row r="5785" customFormat="false" ht="15" hidden="false" customHeight="false" outlineLevel="0" collapsed="false">
      <c r="A5785" s="24" t="s">
        <v>6608</v>
      </c>
      <c r="B5785" s="39" t="n">
        <v>46147</v>
      </c>
      <c r="C5785" s="24" t="s">
        <v>279</v>
      </c>
      <c r="D5785" s="24" t="s">
        <v>153</v>
      </c>
      <c r="E5785" s="24" t="s">
        <v>107</v>
      </c>
      <c r="F5785" s="38" t="n">
        <v>48180</v>
      </c>
      <c r="G5785" s="42" t="n">
        <f aca="false">DATE(YEAR(B5785),MONTH(B5785),1)</f>
        <v>46143</v>
      </c>
      <c r="H5785" s="24" t="str">
        <f aca="false">INDEX(Customers!$B$2:$B$601,MATCH(C5785,Customers!$A$2:$A$601,0))</f>
        <v>Nairobi</v>
      </c>
      <c r="I5785" s="43" t="n">
        <f aca="false">ROUND(MIN(INDEX(Assumptions!$D$13:$D$18,MATCH(E5785,Assumptions!$A$13:$A$18,0)),MAX(INDEX(Assumptions!$C$13:$C$18,MATCH(E5785,Assumptions!$A$13:$A$18,0)),INDEX(Assumptions!$B$13:$B$18,MATCH(E5785,Assumptions!$A$13:$A$18,0))*F5785)),2)</f>
        <v>0</v>
      </c>
    </row>
    <row r="5786" customFormat="false" ht="15" hidden="false" customHeight="false" outlineLevel="0" collapsed="false">
      <c r="A5786" s="24" t="s">
        <v>6609</v>
      </c>
      <c r="B5786" s="39" t="n">
        <v>46147</v>
      </c>
      <c r="C5786" s="24" t="s">
        <v>279</v>
      </c>
      <c r="D5786" s="24" t="s">
        <v>826</v>
      </c>
      <c r="E5786" s="24" t="s">
        <v>109</v>
      </c>
      <c r="F5786" s="38" t="n">
        <v>10400</v>
      </c>
      <c r="G5786" s="42" t="n">
        <f aca="false">DATE(YEAR(B5786),MONTH(B5786),1)</f>
        <v>46143</v>
      </c>
      <c r="H5786" s="24" t="str">
        <f aca="false">INDEX(Customers!$B$2:$B$601,MATCH(C5786,Customers!$A$2:$A$601,0))</f>
        <v>Nairobi</v>
      </c>
      <c r="I5786" s="43" t="n">
        <f aca="false">ROUND(MIN(INDEX(Assumptions!$D$13:$D$18,MATCH(E5786,Assumptions!$A$13:$A$18,0)),MAX(INDEX(Assumptions!$C$13:$C$18,MATCH(E5786,Assumptions!$A$13:$A$18,0)),INDEX(Assumptions!$B$13:$B$18,MATCH(E5786,Assumptions!$A$13:$A$18,0))*F5786)),2)</f>
        <v>40</v>
      </c>
    </row>
    <row r="5787" customFormat="false" ht="15" hidden="false" customHeight="false" outlineLevel="0" collapsed="false">
      <c r="A5787" s="24" t="s">
        <v>6610</v>
      </c>
      <c r="B5787" s="39" t="n">
        <v>46147</v>
      </c>
      <c r="C5787" s="24" t="s">
        <v>285</v>
      </c>
      <c r="D5787" s="24" t="s">
        <v>205</v>
      </c>
      <c r="E5787" s="24" t="s">
        <v>107</v>
      </c>
      <c r="F5787" s="38" t="n">
        <v>70730</v>
      </c>
      <c r="G5787" s="42" t="n">
        <f aca="false">DATE(YEAR(B5787),MONTH(B5787),1)</f>
        <v>46143</v>
      </c>
      <c r="H5787" s="24" t="str">
        <f aca="false">INDEX(Customers!$B$2:$B$601,MATCH(C5787,Customers!$A$2:$A$601,0))</f>
        <v>Eastern</v>
      </c>
      <c r="I5787" s="43" t="n">
        <f aca="false">ROUND(MIN(INDEX(Assumptions!$D$13:$D$18,MATCH(E5787,Assumptions!$A$13:$A$18,0)),MAX(INDEX(Assumptions!$C$13:$C$18,MATCH(E5787,Assumptions!$A$13:$A$18,0)),INDEX(Assumptions!$B$13:$B$18,MATCH(E5787,Assumptions!$A$13:$A$18,0))*F5787)),2)</f>
        <v>0</v>
      </c>
    </row>
    <row r="5788" customFormat="false" ht="15" hidden="false" customHeight="false" outlineLevel="0" collapsed="false">
      <c r="A5788" s="24" t="s">
        <v>6611</v>
      </c>
      <c r="B5788" s="39" t="n">
        <v>46147</v>
      </c>
      <c r="C5788" s="24" t="s">
        <v>287</v>
      </c>
      <c r="D5788" s="24" t="s">
        <v>156</v>
      </c>
      <c r="E5788" s="24" t="s">
        <v>107</v>
      </c>
      <c r="F5788" s="38" t="n">
        <v>2470</v>
      </c>
      <c r="G5788" s="42" t="n">
        <f aca="false">DATE(YEAR(B5788),MONTH(B5788),1)</f>
        <v>46143</v>
      </c>
      <c r="H5788" s="24" t="str">
        <f aca="false">INDEX(Customers!$B$2:$B$601,MATCH(C5788,Customers!$A$2:$A$601,0))</f>
        <v>Nairobi</v>
      </c>
      <c r="I5788" s="43" t="n">
        <f aca="false">ROUND(MIN(INDEX(Assumptions!$D$13:$D$18,MATCH(E5788,Assumptions!$A$13:$A$18,0)),MAX(INDEX(Assumptions!$C$13:$C$18,MATCH(E5788,Assumptions!$A$13:$A$18,0)),INDEX(Assumptions!$B$13:$B$18,MATCH(E5788,Assumptions!$A$13:$A$18,0))*F5788)),2)</f>
        <v>0</v>
      </c>
    </row>
    <row r="5789" customFormat="false" ht="15" hidden="false" customHeight="false" outlineLevel="0" collapsed="false">
      <c r="A5789" s="24" t="s">
        <v>6612</v>
      </c>
      <c r="B5789" s="39" t="n">
        <v>46147</v>
      </c>
      <c r="C5789" s="24" t="s">
        <v>297</v>
      </c>
      <c r="D5789" s="24" t="s">
        <v>826</v>
      </c>
      <c r="E5789" s="24" t="s">
        <v>103</v>
      </c>
      <c r="F5789" s="38" t="n">
        <v>4140</v>
      </c>
      <c r="G5789" s="42" t="n">
        <f aca="false">DATE(YEAR(B5789),MONTH(B5789),1)</f>
        <v>46143</v>
      </c>
      <c r="H5789" s="24" t="str">
        <f aca="false">INDEX(Customers!$B$2:$B$601,MATCH(C5789,Customers!$A$2:$A$601,0))</f>
        <v>Nairobi</v>
      </c>
      <c r="I5789" s="43" t="n">
        <f aca="false">ROUND(MIN(INDEX(Assumptions!$D$13:$D$18,MATCH(E5789,Assumptions!$A$13:$A$18,0)),MAX(INDEX(Assumptions!$C$13:$C$18,MATCH(E5789,Assumptions!$A$13:$A$18,0)),INDEX(Assumptions!$B$13:$B$18,MATCH(E5789,Assumptions!$A$13:$A$18,0))*F5789)),2)</f>
        <v>41.4</v>
      </c>
    </row>
    <row r="5790" customFormat="false" ht="15" hidden="false" customHeight="false" outlineLevel="0" collapsed="false">
      <c r="A5790" s="24" t="s">
        <v>6613</v>
      </c>
      <c r="B5790" s="39" t="n">
        <v>46147</v>
      </c>
      <c r="C5790" s="24" t="s">
        <v>299</v>
      </c>
      <c r="D5790" s="24" t="s">
        <v>826</v>
      </c>
      <c r="E5790" s="24" t="s">
        <v>103</v>
      </c>
      <c r="F5790" s="38" t="n">
        <v>3160</v>
      </c>
      <c r="G5790" s="42" t="n">
        <f aca="false">DATE(YEAR(B5790),MONTH(B5790),1)</f>
        <v>46143</v>
      </c>
      <c r="H5790" s="24" t="str">
        <f aca="false">INDEX(Customers!$B$2:$B$601,MATCH(C5790,Customers!$A$2:$A$601,0))</f>
        <v>Nairobi</v>
      </c>
      <c r="I5790" s="43" t="n">
        <f aca="false">ROUND(MIN(INDEX(Assumptions!$D$13:$D$18,MATCH(E5790,Assumptions!$A$13:$A$18,0)),MAX(INDEX(Assumptions!$C$13:$C$18,MATCH(E5790,Assumptions!$A$13:$A$18,0)),INDEX(Assumptions!$B$13:$B$18,MATCH(E5790,Assumptions!$A$13:$A$18,0))*F5790)),2)</f>
        <v>31.6</v>
      </c>
    </row>
    <row r="5791" customFormat="false" ht="15" hidden="false" customHeight="false" outlineLevel="0" collapsed="false">
      <c r="A5791" s="24" t="s">
        <v>6614</v>
      </c>
      <c r="B5791" s="39" t="n">
        <v>46147</v>
      </c>
      <c r="C5791" s="24" t="s">
        <v>313</v>
      </c>
      <c r="D5791" s="24" t="s">
        <v>826</v>
      </c>
      <c r="E5791" s="24" t="s">
        <v>109</v>
      </c>
      <c r="F5791" s="38" t="n">
        <v>2300</v>
      </c>
      <c r="G5791" s="42" t="n">
        <f aca="false">DATE(YEAR(B5791),MONTH(B5791),1)</f>
        <v>46143</v>
      </c>
      <c r="H5791" s="24" t="str">
        <f aca="false">INDEX(Customers!$B$2:$B$601,MATCH(C5791,Customers!$A$2:$A$601,0))</f>
        <v>Eastern</v>
      </c>
      <c r="I5791" s="43" t="n">
        <f aca="false">ROUND(MIN(INDEX(Assumptions!$D$13:$D$18,MATCH(E5791,Assumptions!$A$13:$A$18,0)),MAX(INDEX(Assumptions!$C$13:$C$18,MATCH(E5791,Assumptions!$A$13:$A$18,0)),INDEX(Assumptions!$B$13:$B$18,MATCH(E5791,Assumptions!$A$13:$A$18,0))*F5791)),2)</f>
        <v>9.2</v>
      </c>
    </row>
    <row r="5792" customFormat="false" ht="15" hidden="false" customHeight="false" outlineLevel="0" collapsed="false">
      <c r="A5792" s="24" t="s">
        <v>6615</v>
      </c>
      <c r="B5792" s="39" t="n">
        <v>46147</v>
      </c>
      <c r="C5792" s="24" t="s">
        <v>314</v>
      </c>
      <c r="D5792" s="24" t="s">
        <v>826</v>
      </c>
      <c r="E5792" s="24" t="s">
        <v>103</v>
      </c>
      <c r="F5792" s="38" t="n">
        <v>3590</v>
      </c>
      <c r="G5792" s="42" t="n">
        <f aca="false">DATE(YEAR(B5792),MONTH(B5792),1)</f>
        <v>46143</v>
      </c>
      <c r="H5792" s="24" t="str">
        <f aca="false">INDEX(Customers!$B$2:$B$601,MATCH(C5792,Customers!$A$2:$A$601,0))</f>
        <v>Western</v>
      </c>
      <c r="I5792" s="43" t="n">
        <f aca="false">ROUND(MIN(INDEX(Assumptions!$D$13:$D$18,MATCH(E5792,Assumptions!$A$13:$A$18,0)),MAX(INDEX(Assumptions!$C$13:$C$18,MATCH(E5792,Assumptions!$A$13:$A$18,0)),INDEX(Assumptions!$B$13:$B$18,MATCH(E5792,Assumptions!$A$13:$A$18,0))*F5792)),2)</f>
        <v>35.9</v>
      </c>
    </row>
    <row r="5793" customFormat="false" ht="15" hidden="false" customHeight="false" outlineLevel="0" collapsed="false">
      <c r="A5793" s="24" t="s">
        <v>6616</v>
      </c>
      <c r="B5793" s="39" t="n">
        <v>46147</v>
      </c>
      <c r="C5793" s="24" t="s">
        <v>337</v>
      </c>
      <c r="D5793" s="24" t="s">
        <v>826</v>
      </c>
      <c r="E5793" s="24" t="s">
        <v>113</v>
      </c>
      <c r="F5793" s="38" t="n">
        <v>99</v>
      </c>
      <c r="G5793" s="42" t="n">
        <f aca="false">DATE(YEAR(B5793),MONTH(B5793),1)</f>
        <v>46143</v>
      </c>
      <c r="H5793" s="24" t="str">
        <f aca="false">INDEX(Customers!$B$2:$B$601,MATCH(C5793,Customers!$A$2:$A$601,0))</f>
        <v>Nairobi</v>
      </c>
      <c r="I5793" s="43" t="n">
        <f aca="false">ROUND(MIN(INDEX(Assumptions!$D$13:$D$18,MATCH(E5793,Assumptions!$A$13:$A$18,0)),MAX(INDEX(Assumptions!$C$13:$C$18,MATCH(E5793,Assumptions!$A$13:$A$18,0)),INDEX(Assumptions!$B$13:$B$18,MATCH(E5793,Assumptions!$A$13:$A$18,0))*F5793)),2)</f>
        <v>4.95</v>
      </c>
    </row>
    <row r="5794" customFormat="false" ht="15" hidden="false" customHeight="false" outlineLevel="0" collapsed="false">
      <c r="A5794" s="24" t="s">
        <v>6617</v>
      </c>
      <c r="B5794" s="39" t="n">
        <v>46147</v>
      </c>
      <c r="C5794" s="24" t="s">
        <v>341</v>
      </c>
      <c r="D5794" s="24" t="s">
        <v>826</v>
      </c>
      <c r="E5794" s="24" t="s">
        <v>109</v>
      </c>
      <c r="F5794" s="38" t="n">
        <v>4690</v>
      </c>
      <c r="G5794" s="42" t="n">
        <f aca="false">DATE(YEAR(B5794),MONTH(B5794),1)</f>
        <v>46143</v>
      </c>
      <c r="H5794" s="24" t="str">
        <f aca="false">INDEX(Customers!$B$2:$B$601,MATCH(C5794,Customers!$A$2:$A$601,0))</f>
        <v>Coast</v>
      </c>
      <c r="I5794" s="43" t="n">
        <f aca="false">ROUND(MIN(INDEX(Assumptions!$D$13:$D$18,MATCH(E5794,Assumptions!$A$13:$A$18,0)),MAX(INDEX(Assumptions!$C$13:$C$18,MATCH(E5794,Assumptions!$A$13:$A$18,0)),INDEX(Assumptions!$B$13:$B$18,MATCH(E5794,Assumptions!$A$13:$A$18,0))*F5794)),2)</f>
        <v>18.76</v>
      </c>
    </row>
    <row r="5795" customFormat="false" ht="15" hidden="false" customHeight="false" outlineLevel="0" collapsed="false">
      <c r="A5795" s="24" t="s">
        <v>6618</v>
      </c>
      <c r="B5795" s="39" t="n">
        <v>46147</v>
      </c>
      <c r="C5795" s="24" t="s">
        <v>376</v>
      </c>
      <c r="D5795" s="24" t="s">
        <v>150</v>
      </c>
      <c r="E5795" s="24" t="s">
        <v>105</v>
      </c>
      <c r="F5795" s="38" t="n">
        <v>1310</v>
      </c>
      <c r="G5795" s="42" t="n">
        <f aca="false">DATE(YEAR(B5795),MONTH(B5795),1)</f>
        <v>46143</v>
      </c>
      <c r="H5795" s="24" t="str">
        <f aca="false">INDEX(Customers!$B$2:$B$601,MATCH(C5795,Customers!$A$2:$A$601,0))</f>
        <v>Nairobi</v>
      </c>
      <c r="I5795" s="43" t="n">
        <f aca="false">ROUND(MIN(INDEX(Assumptions!$D$13:$D$18,MATCH(E5795,Assumptions!$A$13:$A$18,0)),MAX(INDEX(Assumptions!$C$13:$C$18,MATCH(E5795,Assumptions!$A$13:$A$18,0)),INDEX(Assumptions!$B$13:$B$18,MATCH(E5795,Assumptions!$A$13:$A$18,0))*F5795)),2)</f>
        <v>19.65</v>
      </c>
    </row>
    <row r="5796" customFormat="false" ht="15" hidden="false" customHeight="false" outlineLevel="0" collapsed="false">
      <c r="A5796" s="24" t="s">
        <v>6619</v>
      </c>
      <c r="B5796" s="39" t="n">
        <v>46147</v>
      </c>
      <c r="C5796" s="24" t="s">
        <v>393</v>
      </c>
      <c r="D5796" s="24" t="s">
        <v>826</v>
      </c>
      <c r="E5796" s="24" t="s">
        <v>111</v>
      </c>
      <c r="F5796" s="38" t="n">
        <v>50</v>
      </c>
      <c r="G5796" s="42" t="n">
        <f aca="false">DATE(YEAR(B5796),MONTH(B5796),1)</f>
        <v>46143</v>
      </c>
      <c r="H5796" s="24" t="str">
        <f aca="false">INDEX(Customers!$B$2:$B$601,MATCH(C5796,Customers!$A$2:$A$601,0))</f>
        <v>Rift Valley</v>
      </c>
      <c r="I5796" s="43" t="n">
        <f aca="false">ROUND(MIN(INDEX(Assumptions!$D$13:$D$18,MATCH(E5796,Assumptions!$A$13:$A$18,0)),MAX(INDEX(Assumptions!$C$13:$C$18,MATCH(E5796,Assumptions!$A$13:$A$18,0)),INDEX(Assumptions!$B$13:$B$18,MATCH(E5796,Assumptions!$A$13:$A$18,0))*F5796)),2)</f>
        <v>2</v>
      </c>
    </row>
    <row r="5797" customFormat="false" ht="15" hidden="false" customHeight="false" outlineLevel="0" collapsed="false">
      <c r="A5797" s="24" t="s">
        <v>6620</v>
      </c>
      <c r="B5797" s="39" t="n">
        <v>46147</v>
      </c>
      <c r="C5797" s="24" t="s">
        <v>394</v>
      </c>
      <c r="D5797" s="24" t="s">
        <v>826</v>
      </c>
      <c r="E5797" s="24" t="s">
        <v>111</v>
      </c>
      <c r="F5797" s="38" t="n">
        <v>50</v>
      </c>
      <c r="G5797" s="42" t="n">
        <f aca="false">DATE(YEAR(B5797),MONTH(B5797),1)</f>
        <v>46143</v>
      </c>
      <c r="H5797" s="24" t="str">
        <f aca="false">INDEX(Customers!$B$2:$B$601,MATCH(C5797,Customers!$A$2:$A$601,0))</f>
        <v>Eastern</v>
      </c>
      <c r="I5797" s="43" t="n">
        <f aca="false">ROUND(MIN(INDEX(Assumptions!$D$13:$D$18,MATCH(E5797,Assumptions!$A$13:$A$18,0)),MAX(INDEX(Assumptions!$C$13:$C$18,MATCH(E5797,Assumptions!$A$13:$A$18,0)),INDEX(Assumptions!$B$13:$B$18,MATCH(E5797,Assumptions!$A$13:$A$18,0))*F5797)),2)</f>
        <v>2</v>
      </c>
    </row>
    <row r="5798" customFormat="false" ht="15" hidden="false" customHeight="false" outlineLevel="0" collapsed="false">
      <c r="A5798" s="24" t="s">
        <v>6621</v>
      </c>
      <c r="B5798" s="39" t="n">
        <v>46147</v>
      </c>
      <c r="C5798" s="24" t="s">
        <v>403</v>
      </c>
      <c r="D5798" s="24" t="s">
        <v>197</v>
      </c>
      <c r="E5798" s="24" t="s">
        <v>105</v>
      </c>
      <c r="F5798" s="38" t="n">
        <v>990</v>
      </c>
      <c r="G5798" s="42" t="n">
        <f aca="false">DATE(YEAR(B5798),MONTH(B5798),1)</f>
        <v>46143</v>
      </c>
      <c r="H5798" s="24" t="str">
        <f aca="false">INDEX(Customers!$B$2:$B$601,MATCH(C5798,Customers!$A$2:$A$601,0))</f>
        <v>Western</v>
      </c>
      <c r="I5798" s="43" t="n">
        <f aca="false">ROUND(MIN(INDEX(Assumptions!$D$13:$D$18,MATCH(E5798,Assumptions!$A$13:$A$18,0)),MAX(INDEX(Assumptions!$C$13:$C$18,MATCH(E5798,Assumptions!$A$13:$A$18,0)),INDEX(Assumptions!$B$13:$B$18,MATCH(E5798,Assumptions!$A$13:$A$18,0))*F5798)),2)</f>
        <v>14.85</v>
      </c>
    </row>
    <row r="5799" customFormat="false" ht="15" hidden="false" customHeight="false" outlineLevel="0" collapsed="false">
      <c r="A5799" s="24" t="s">
        <v>6622</v>
      </c>
      <c r="B5799" s="39" t="n">
        <v>46147</v>
      </c>
      <c r="C5799" s="24" t="s">
        <v>406</v>
      </c>
      <c r="D5799" s="24" t="s">
        <v>826</v>
      </c>
      <c r="E5799" s="24" t="s">
        <v>113</v>
      </c>
      <c r="F5799" s="38" t="n">
        <v>50</v>
      </c>
      <c r="G5799" s="42" t="n">
        <f aca="false">DATE(YEAR(B5799),MONTH(B5799),1)</f>
        <v>46143</v>
      </c>
      <c r="H5799" s="24" t="str">
        <f aca="false">INDEX(Customers!$B$2:$B$601,MATCH(C5799,Customers!$A$2:$A$601,0))</f>
        <v>Coast</v>
      </c>
      <c r="I5799" s="43" t="n">
        <f aca="false">ROUND(MIN(INDEX(Assumptions!$D$13:$D$18,MATCH(E5799,Assumptions!$A$13:$A$18,0)),MAX(INDEX(Assumptions!$C$13:$C$18,MATCH(E5799,Assumptions!$A$13:$A$18,0)),INDEX(Assumptions!$B$13:$B$18,MATCH(E5799,Assumptions!$A$13:$A$18,0))*F5799)),2)</f>
        <v>2.5</v>
      </c>
    </row>
    <row r="5800" customFormat="false" ht="15" hidden="false" customHeight="false" outlineLevel="0" collapsed="false">
      <c r="A5800" s="24" t="s">
        <v>6623</v>
      </c>
      <c r="B5800" s="39" t="n">
        <v>46147</v>
      </c>
      <c r="C5800" s="24" t="s">
        <v>409</v>
      </c>
      <c r="D5800" s="24" t="s">
        <v>826</v>
      </c>
      <c r="E5800" s="24" t="s">
        <v>103</v>
      </c>
      <c r="F5800" s="38" t="n">
        <v>880</v>
      </c>
      <c r="G5800" s="42" t="n">
        <f aca="false">DATE(YEAR(B5800),MONTH(B5800),1)</f>
        <v>46143</v>
      </c>
      <c r="H5800" s="24" t="str">
        <f aca="false">INDEX(Customers!$B$2:$B$601,MATCH(C5800,Customers!$A$2:$A$601,0))</f>
        <v>Coast</v>
      </c>
      <c r="I5800" s="43" t="n">
        <f aca="false">ROUND(MIN(INDEX(Assumptions!$D$13:$D$18,MATCH(E5800,Assumptions!$A$13:$A$18,0)),MAX(INDEX(Assumptions!$C$13:$C$18,MATCH(E5800,Assumptions!$A$13:$A$18,0)),INDEX(Assumptions!$B$13:$B$18,MATCH(E5800,Assumptions!$A$13:$A$18,0))*F5800)),2)</f>
        <v>8.8</v>
      </c>
    </row>
    <row r="5801" customFormat="false" ht="15" hidden="false" customHeight="false" outlineLevel="0" collapsed="false">
      <c r="A5801" s="24" t="s">
        <v>6624</v>
      </c>
      <c r="B5801" s="39" t="n">
        <v>46147</v>
      </c>
      <c r="C5801" s="24" t="s">
        <v>428</v>
      </c>
      <c r="D5801" s="24" t="s">
        <v>826</v>
      </c>
      <c r="E5801" s="24" t="s">
        <v>113</v>
      </c>
      <c r="F5801" s="38" t="n">
        <v>250</v>
      </c>
      <c r="G5801" s="42" t="n">
        <f aca="false">DATE(YEAR(B5801),MONTH(B5801),1)</f>
        <v>46143</v>
      </c>
      <c r="H5801" s="24" t="str">
        <f aca="false">INDEX(Customers!$B$2:$B$601,MATCH(C5801,Customers!$A$2:$A$601,0))</f>
        <v>Nairobi</v>
      </c>
      <c r="I5801" s="43" t="n">
        <f aca="false">ROUND(MIN(INDEX(Assumptions!$D$13:$D$18,MATCH(E5801,Assumptions!$A$13:$A$18,0)),MAX(INDEX(Assumptions!$C$13:$C$18,MATCH(E5801,Assumptions!$A$13:$A$18,0)),INDEX(Assumptions!$B$13:$B$18,MATCH(E5801,Assumptions!$A$13:$A$18,0))*F5801)),2)</f>
        <v>12.5</v>
      </c>
    </row>
    <row r="5802" customFormat="false" ht="15" hidden="false" customHeight="false" outlineLevel="0" collapsed="false">
      <c r="A5802" s="24" t="s">
        <v>6625</v>
      </c>
      <c r="B5802" s="39" t="n">
        <v>46147</v>
      </c>
      <c r="C5802" s="24" t="s">
        <v>432</v>
      </c>
      <c r="D5802" s="24" t="s">
        <v>826</v>
      </c>
      <c r="E5802" s="24" t="s">
        <v>103</v>
      </c>
      <c r="F5802" s="38" t="n">
        <v>700</v>
      </c>
      <c r="G5802" s="42" t="n">
        <f aca="false">DATE(YEAR(B5802),MONTH(B5802),1)</f>
        <v>46143</v>
      </c>
      <c r="H5802" s="24" t="str">
        <f aca="false">INDEX(Customers!$B$2:$B$601,MATCH(C5802,Customers!$A$2:$A$601,0))</f>
        <v>Rift Valley</v>
      </c>
      <c r="I5802" s="43" t="n">
        <f aca="false">ROUND(MIN(INDEX(Assumptions!$D$13:$D$18,MATCH(E5802,Assumptions!$A$13:$A$18,0)),MAX(INDEX(Assumptions!$C$13:$C$18,MATCH(E5802,Assumptions!$A$13:$A$18,0)),INDEX(Assumptions!$B$13:$B$18,MATCH(E5802,Assumptions!$A$13:$A$18,0))*F5802)),2)</f>
        <v>7</v>
      </c>
    </row>
    <row r="5803" customFormat="false" ht="15" hidden="false" customHeight="false" outlineLevel="0" collapsed="false">
      <c r="A5803" s="24" t="s">
        <v>6626</v>
      </c>
      <c r="B5803" s="39" t="n">
        <v>46147</v>
      </c>
      <c r="C5803" s="24" t="s">
        <v>464</v>
      </c>
      <c r="D5803" s="24" t="s">
        <v>826</v>
      </c>
      <c r="E5803" s="24" t="s">
        <v>109</v>
      </c>
      <c r="F5803" s="38" t="n">
        <v>670</v>
      </c>
      <c r="G5803" s="42" t="n">
        <f aca="false">DATE(YEAR(B5803),MONTH(B5803),1)</f>
        <v>46143</v>
      </c>
      <c r="H5803" s="24" t="str">
        <f aca="false">INDEX(Customers!$B$2:$B$601,MATCH(C5803,Customers!$A$2:$A$601,0))</f>
        <v>Rift Valley</v>
      </c>
      <c r="I5803" s="43" t="n">
        <f aca="false">ROUND(MIN(INDEX(Assumptions!$D$13:$D$18,MATCH(E5803,Assumptions!$A$13:$A$18,0)),MAX(INDEX(Assumptions!$C$13:$C$18,MATCH(E5803,Assumptions!$A$13:$A$18,0)),INDEX(Assumptions!$B$13:$B$18,MATCH(E5803,Assumptions!$A$13:$A$18,0))*F5803)),2)</f>
        <v>2.68</v>
      </c>
    </row>
    <row r="5804" customFormat="false" ht="15" hidden="false" customHeight="false" outlineLevel="0" collapsed="false">
      <c r="A5804" s="24" t="s">
        <v>6627</v>
      </c>
      <c r="B5804" s="39" t="n">
        <v>46147</v>
      </c>
      <c r="C5804" s="24" t="s">
        <v>522</v>
      </c>
      <c r="D5804" s="24" t="s">
        <v>826</v>
      </c>
      <c r="E5804" s="24" t="s">
        <v>109</v>
      </c>
      <c r="F5804" s="38" t="n">
        <v>8740</v>
      </c>
      <c r="G5804" s="42" t="n">
        <f aca="false">DATE(YEAR(B5804),MONTH(B5804),1)</f>
        <v>46143</v>
      </c>
      <c r="H5804" s="24" t="str">
        <f aca="false">INDEX(Customers!$B$2:$B$601,MATCH(C5804,Customers!$A$2:$A$601,0))</f>
        <v>Central</v>
      </c>
      <c r="I5804" s="43" t="n">
        <f aca="false">ROUND(MIN(INDEX(Assumptions!$D$13:$D$18,MATCH(E5804,Assumptions!$A$13:$A$18,0)),MAX(INDEX(Assumptions!$C$13:$C$18,MATCH(E5804,Assumptions!$A$13:$A$18,0)),INDEX(Assumptions!$B$13:$B$18,MATCH(E5804,Assumptions!$A$13:$A$18,0))*F5804)),2)</f>
        <v>34.96</v>
      </c>
    </row>
    <row r="5805" customFormat="false" ht="15" hidden="false" customHeight="false" outlineLevel="0" collapsed="false">
      <c r="A5805" s="24" t="s">
        <v>6628</v>
      </c>
      <c r="B5805" s="39" t="n">
        <v>46147</v>
      </c>
      <c r="C5805" s="24" t="s">
        <v>543</v>
      </c>
      <c r="D5805" s="24" t="s">
        <v>163</v>
      </c>
      <c r="E5805" s="24" t="s">
        <v>107</v>
      </c>
      <c r="F5805" s="38" t="n">
        <v>2970</v>
      </c>
      <c r="G5805" s="42" t="n">
        <f aca="false">DATE(YEAR(B5805),MONTH(B5805),1)</f>
        <v>46143</v>
      </c>
      <c r="H5805" s="24" t="str">
        <f aca="false">INDEX(Customers!$B$2:$B$601,MATCH(C5805,Customers!$A$2:$A$601,0))</f>
        <v>Central</v>
      </c>
      <c r="I5805" s="43" t="n">
        <f aca="false">ROUND(MIN(INDEX(Assumptions!$D$13:$D$18,MATCH(E5805,Assumptions!$A$13:$A$18,0)),MAX(INDEX(Assumptions!$C$13:$C$18,MATCH(E5805,Assumptions!$A$13:$A$18,0)),INDEX(Assumptions!$B$13:$B$18,MATCH(E5805,Assumptions!$A$13:$A$18,0))*F5805)),2)</f>
        <v>0</v>
      </c>
    </row>
    <row r="5806" customFormat="false" ht="15" hidden="false" customHeight="false" outlineLevel="0" collapsed="false">
      <c r="A5806" s="24" t="s">
        <v>6629</v>
      </c>
      <c r="B5806" s="39" t="n">
        <v>46147</v>
      </c>
      <c r="C5806" s="24" t="s">
        <v>545</v>
      </c>
      <c r="D5806" s="24" t="s">
        <v>826</v>
      </c>
      <c r="E5806" s="24" t="s">
        <v>103</v>
      </c>
      <c r="F5806" s="38" t="n">
        <v>430</v>
      </c>
      <c r="G5806" s="42" t="n">
        <f aca="false">DATE(YEAR(B5806),MONTH(B5806),1)</f>
        <v>46143</v>
      </c>
      <c r="H5806" s="24" t="str">
        <f aca="false">INDEX(Customers!$B$2:$B$601,MATCH(C5806,Customers!$A$2:$A$601,0))</f>
        <v>Rift Valley</v>
      </c>
      <c r="I5806" s="43" t="n">
        <f aca="false">ROUND(MIN(INDEX(Assumptions!$D$13:$D$18,MATCH(E5806,Assumptions!$A$13:$A$18,0)),MAX(INDEX(Assumptions!$C$13:$C$18,MATCH(E5806,Assumptions!$A$13:$A$18,0)),INDEX(Assumptions!$B$13:$B$18,MATCH(E5806,Assumptions!$A$13:$A$18,0))*F5806)),2)</f>
        <v>5</v>
      </c>
    </row>
    <row r="5807" customFormat="false" ht="15" hidden="false" customHeight="false" outlineLevel="0" collapsed="false">
      <c r="A5807" s="24" t="s">
        <v>6630</v>
      </c>
      <c r="B5807" s="39" t="n">
        <v>46147</v>
      </c>
      <c r="C5807" s="24" t="s">
        <v>545</v>
      </c>
      <c r="D5807" s="24" t="s">
        <v>826</v>
      </c>
      <c r="E5807" s="24" t="s">
        <v>103</v>
      </c>
      <c r="F5807" s="38" t="n">
        <v>1450</v>
      </c>
      <c r="G5807" s="42" t="n">
        <f aca="false">DATE(YEAR(B5807),MONTH(B5807),1)</f>
        <v>46143</v>
      </c>
      <c r="H5807" s="24" t="str">
        <f aca="false">INDEX(Customers!$B$2:$B$601,MATCH(C5807,Customers!$A$2:$A$601,0))</f>
        <v>Rift Valley</v>
      </c>
      <c r="I5807" s="43" t="n">
        <f aca="false">ROUND(MIN(INDEX(Assumptions!$D$13:$D$18,MATCH(E5807,Assumptions!$A$13:$A$18,0)),MAX(INDEX(Assumptions!$C$13:$C$18,MATCH(E5807,Assumptions!$A$13:$A$18,0)),INDEX(Assumptions!$B$13:$B$18,MATCH(E5807,Assumptions!$A$13:$A$18,0))*F5807)),2)</f>
        <v>14.5</v>
      </c>
    </row>
    <row r="5808" customFormat="false" ht="15" hidden="false" customHeight="false" outlineLevel="0" collapsed="false">
      <c r="A5808" s="24" t="s">
        <v>6631</v>
      </c>
      <c r="B5808" s="39" t="n">
        <v>46147</v>
      </c>
      <c r="C5808" s="24" t="s">
        <v>552</v>
      </c>
      <c r="D5808" s="24" t="s">
        <v>210</v>
      </c>
      <c r="E5808" s="24" t="s">
        <v>107</v>
      </c>
      <c r="F5808" s="38" t="n">
        <v>9020</v>
      </c>
      <c r="G5808" s="42" t="n">
        <f aca="false">DATE(YEAR(B5808),MONTH(B5808),1)</f>
        <v>46143</v>
      </c>
      <c r="H5808" s="24" t="str">
        <f aca="false">INDEX(Customers!$B$2:$B$601,MATCH(C5808,Customers!$A$2:$A$601,0))</f>
        <v>Eastern</v>
      </c>
      <c r="I5808" s="43" t="n">
        <f aca="false">ROUND(MIN(INDEX(Assumptions!$D$13:$D$18,MATCH(E5808,Assumptions!$A$13:$A$18,0)),MAX(INDEX(Assumptions!$C$13:$C$18,MATCH(E5808,Assumptions!$A$13:$A$18,0)),INDEX(Assumptions!$B$13:$B$18,MATCH(E5808,Assumptions!$A$13:$A$18,0))*F5808)),2)</f>
        <v>0</v>
      </c>
    </row>
    <row r="5809" customFormat="false" ht="15" hidden="false" customHeight="false" outlineLevel="0" collapsed="false">
      <c r="A5809" s="24" t="s">
        <v>6632</v>
      </c>
      <c r="B5809" s="39" t="n">
        <v>46147</v>
      </c>
      <c r="C5809" s="24" t="s">
        <v>556</v>
      </c>
      <c r="D5809" s="24" t="s">
        <v>826</v>
      </c>
      <c r="E5809" s="24" t="s">
        <v>103</v>
      </c>
      <c r="F5809" s="38" t="n">
        <v>4480</v>
      </c>
      <c r="G5809" s="42" t="n">
        <f aca="false">DATE(YEAR(B5809),MONTH(B5809),1)</f>
        <v>46143</v>
      </c>
      <c r="H5809" s="24" t="str">
        <f aca="false">INDEX(Customers!$B$2:$B$601,MATCH(C5809,Customers!$A$2:$A$601,0))</f>
        <v>Central</v>
      </c>
      <c r="I5809" s="43" t="n">
        <f aca="false">ROUND(MIN(INDEX(Assumptions!$D$13:$D$18,MATCH(E5809,Assumptions!$A$13:$A$18,0)),MAX(INDEX(Assumptions!$C$13:$C$18,MATCH(E5809,Assumptions!$A$13:$A$18,0)),INDEX(Assumptions!$B$13:$B$18,MATCH(E5809,Assumptions!$A$13:$A$18,0))*F5809)),2)</f>
        <v>44.8</v>
      </c>
    </row>
    <row r="5810" customFormat="false" ht="15" hidden="false" customHeight="false" outlineLevel="0" collapsed="false">
      <c r="A5810" s="24" t="s">
        <v>6633</v>
      </c>
      <c r="B5810" s="39" t="n">
        <v>46147</v>
      </c>
      <c r="C5810" s="24" t="s">
        <v>557</v>
      </c>
      <c r="D5810" s="24" t="s">
        <v>826</v>
      </c>
      <c r="E5810" s="24" t="s">
        <v>111</v>
      </c>
      <c r="F5810" s="38" t="n">
        <v>100</v>
      </c>
      <c r="G5810" s="42" t="n">
        <f aca="false">DATE(YEAR(B5810),MONTH(B5810),1)</f>
        <v>46143</v>
      </c>
      <c r="H5810" s="24" t="str">
        <f aca="false">INDEX(Customers!$B$2:$B$601,MATCH(C5810,Customers!$A$2:$A$601,0))</f>
        <v>Western</v>
      </c>
      <c r="I5810" s="43" t="n">
        <f aca="false">ROUND(MIN(INDEX(Assumptions!$D$13:$D$18,MATCH(E5810,Assumptions!$A$13:$A$18,0)),MAX(INDEX(Assumptions!$C$13:$C$18,MATCH(E5810,Assumptions!$A$13:$A$18,0)),INDEX(Assumptions!$B$13:$B$18,MATCH(E5810,Assumptions!$A$13:$A$18,0))*F5810)),2)</f>
        <v>4</v>
      </c>
    </row>
    <row r="5811" customFormat="false" ht="15" hidden="false" customHeight="false" outlineLevel="0" collapsed="false">
      <c r="A5811" s="24" t="s">
        <v>6634</v>
      </c>
      <c r="B5811" s="39" t="n">
        <v>46147</v>
      </c>
      <c r="C5811" s="24" t="s">
        <v>583</v>
      </c>
      <c r="D5811" s="24" t="s">
        <v>826</v>
      </c>
      <c r="E5811" s="24" t="s">
        <v>103</v>
      </c>
      <c r="F5811" s="38" t="n">
        <v>570</v>
      </c>
      <c r="G5811" s="42" t="n">
        <f aca="false">DATE(YEAR(B5811),MONTH(B5811),1)</f>
        <v>46143</v>
      </c>
      <c r="H5811" s="24" t="str">
        <f aca="false">INDEX(Customers!$B$2:$B$601,MATCH(C5811,Customers!$A$2:$A$601,0))</f>
        <v>Western</v>
      </c>
      <c r="I5811" s="43" t="n">
        <f aca="false">ROUND(MIN(INDEX(Assumptions!$D$13:$D$18,MATCH(E5811,Assumptions!$A$13:$A$18,0)),MAX(INDEX(Assumptions!$C$13:$C$18,MATCH(E5811,Assumptions!$A$13:$A$18,0)),INDEX(Assumptions!$B$13:$B$18,MATCH(E5811,Assumptions!$A$13:$A$18,0))*F5811)),2)</f>
        <v>5.7</v>
      </c>
    </row>
    <row r="5812" customFormat="false" ht="15" hidden="false" customHeight="false" outlineLevel="0" collapsed="false">
      <c r="A5812" s="24" t="s">
        <v>6635</v>
      </c>
      <c r="B5812" s="39" t="n">
        <v>46147</v>
      </c>
      <c r="C5812" s="24" t="s">
        <v>601</v>
      </c>
      <c r="D5812" s="24" t="s">
        <v>826</v>
      </c>
      <c r="E5812" s="24" t="s">
        <v>103</v>
      </c>
      <c r="F5812" s="38" t="n">
        <v>3030</v>
      </c>
      <c r="G5812" s="42" t="n">
        <f aca="false">DATE(YEAR(B5812),MONTH(B5812),1)</f>
        <v>46143</v>
      </c>
      <c r="H5812" s="24" t="str">
        <f aca="false">INDEX(Customers!$B$2:$B$601,MATCH(C5812,Customers!$A$2:$A$601,0))</f>
        <v>Nairobi</v>
      </c>
      <c r="I5812" s="43" t="n">
        <f aca="false">ROUND(MIN(INDEX(Assumptions!$D$13:$D$18,MATCH(E5812,Assumptions!$A$13:$A$18,0)),MAX(INDEX(Assumptions!$C$13:$C$18,MATCH(E5812,Assumptions!$A$13:$A$18,0)),INDEX(Assumptions!$B$13:$B$18,MATCH(E5812,Assumptions!$A$13:$A$18,0))*F5812)),2)</f>
        <v>30.3</v>
      </c>
    </row>
    <row r="5813" customFormat="false" ht="15" hidden="false" customHeight="false" outlineLevel="0" collapsed="false">
      <c r="A5813" s="24" t="s">
        <v>6636</v>
      </c>
      <c r="B5813" s="39" t="n">
        <v>46147</v>
      </c>
      <c r="C5813" s="24" t="s">
        <v>614</v>
      </c>
      <c r="D5813" s="24" t="s">
        <v>826</v>
      </c>
      <c r="E5813" s="24" t="s">
        <v>113</v>
      </c>
      <c r="F5813" s="38" t="n">
        <v>500</v>
      </c>
      <c r="G5813" s="42" t="n">
        <f aca="false">DATE(YEAR(B5813),MONTH(B5813),1)</f>
        <v>46143</v>
      </c>
      <c r="H5813" s="24" t="str">
        <f aca="false">INDEX(Customers!$B$2:$B$601,MATCH(C5813,Customers!$A$2:$A$601,0))</f>
        <v>Central</v>
      </c>
      <c r="I5813" s="43" t="n">
        <f aca="false">ROUND(MIN(INDEX(Assumptions!$D$13:$D$18,MATCH(E5813,Assumptions!$A$13:$A$18,0)),MAX(INDEX(Assumptions!$C$13:$C$18,MATCH(E5813,Assumptions!$A$13:$A$18,0)),INDEX(Assumptions!$B$13:$B$18,MATCH(E5813,Assumptions!$A$13:$A$18,0))*F5813)),2)</f>
        <v>25</v>
      </c>
    </row>
    <row r="5814" customFormat="false" ht="15" hidden="false" customHeight="false" outlineLevel="0" collapsed="false">
      <c r="A5814" s="24" t="s">
        <v>6637</v>
      </c>
      <c r="B5814" s="39" t="n">
        <v>46147</v>
      </c>
      <c r="C5814" s="24" t="s">
        <v>623</v>
      </c>
      <c r="D5814" s="24" t="s">
        <v>826</v>
      </c>
      <c r="E5814" s="24" t="s">
        <v>113</v>
      </c>
      <c r="F5814" s="38" t="n">
        <v>1000</v>
      </c>
      <c r="G5814" s="42" t="n">
        <f aca="false">DATE(YEAR(B5814),MONTH(B5814),1)</f>
        <v>46143</v>
      </c>
      <c r="H5814" s="24" t="str">
        <f aca="false">INDEX(Customers!$B$2:$B$601,MATCH(C5814,Customers!$A$2:$A$601,0))</f>
        <v>Central</v>
      </c>
      <c r="I5814" s="43" t="n">
        <f aca="false">ROUND(MIN(INDEX(Assumptions!$D$13:$D$18,MATCH(E5814,Assumptions!$A$13:$A$18,0)),MAX(INDEX(Assumptions!$C$13:$C$18,MATCH(E5814,Assumptions!$A$13:$A$18,0)),INDEX(Assumptions!$B$13:$B$18,MATCH(E5814,Assumptions!$A$13:$A$18,0))*F5814)),2)</f>
        <v>50</v>
      </c>
    </row>
    <row r="5815" customFormat="false" ht="15" hidden="false" customHeight="false" outlineLevel="0" collapsed="false">
      <c r="A5815" s="24" t="s">
        <v>6638</v>
      </c>
      <c r="B5815" s="39" t="n">
        <v>46147</v>
      </c>
      <c r="C5815" s="24" t="s">
        <v>624</v>
      </c>
      <c r="D5815" s="24" t="s">
        <v>162</v>
      </c>
      <c r="E5815" s="24" t="s">
        <v>105</v>
      </c>
      <c r="F5815" s="38" t="n">
        <v>5750</v>
      </c>
      <c r="G5815" s="42" t="n">
        <f aca="false">DATE(YEAR(B5815),MONTH(B5815),1)</f>
        <v>46143</v>
      </c>
      <c r="H5815" s="24" t="str">
        <f aca="false">INDEX(Customers!$B$2:$B$601,MATCH(C5815,Customers!$A$2:$A$601,0))</f>
        <v>Nairobi</v>
      </c>
      <c r="I5815" s="43" t="n">
        <f aca="false">ROUND(MIN(INDEX(Assumptions!$D$13:$D$18,MATCH(E5815,Assumptions!$A$13:$A$18,0)),MAX(INDEX(Assumptions!$C$13:$C$18,MATCH(E5815,Assumptions!$A$13:$A$18,0)),INDEX(Assumptions!$B$13:$B$18,MATCH(E5815,Assumptions!$A$13:$A$18,0))*F5815)),2)</f>
        <v>86.25</v>
      </c>
    </row>
    <row r="5816" customFormat="false" ht="15" hidden="false" customHeight="false" outlineLevel="0" collapsed="false">
      <c r="A5816" s="24" t="s">
        <v>6639</v>
      </c>
      <c r="B5816" s="39" t="n">
        <v>46147</v>
      </c>
      <c r="C5816" s="24" t="s">
        <v>626</v>
      </c>
      <c r="D5816" s="24" t="s">
        <v>183</v>
      </c>
      <c r="E5816" s="24" t="s">
        <v>105</v>
      </c>
      <c r="F5816" s="38" t="n">
        <v>2410</v>
      </c>
      <c r="G5816" s="42" t="n">
        <f aca="false">DATE(YEAR(B5816),MONTH(B5816),1)</f>
        <v>46143</v>
      </c>
      <c r="H5816" s="24" t="str">
        <f aca="false">INDEX(Customers!$B$2:$B$601,MATCH(C5816,Customers!$A$2:$A$601,0))</f>
        <v>Coast</v>
      </c>
      <c r="I5816" s="43" t="n">
        <f aca="false">ROUND(MIN(INDEX(Assumptions!$D$13:$D$18,MATCH(E5816,Assumptions!$A$13:$A$18,0)),MAX(INDEX(Assumptions!$C$13:$C$18,MATCH(E5816,Assumptions!$A$13:$A$18,0)),INDEX(Assumptions!$B$13:$B$18,MATCH(E5816,Assumptions!$A$13:$A$18,0))*F5816)),2)</f>
        <v>36.15</v>
      </c>
    </row>
    <row r="5817" customFormat="false" ht="15" hidden="false" customHeight="false" outlineLevel="0" collapsed="false">
      <c r="A5817" s="24" t="s">
        <v>6640</v>
      </c>
      <c r="B5817" s="39" t="n">
        <v>46147</v>
      </c>
      <c r="C5817" s="24" t="s">
        <v>642</v>
      </c>
      <c r="D5817" s="24" t="s">
        <v>826</v>
      </c>
      <c r="E5817" s="24" t="s">
        <v>113</v>
      </c>
      <c r="F5817" s="38" t="n">
        <v>250</v>
      </c>
      <c r="G5817" s="42" t="n">
        <f aca="false">DATE(YEAR(B5817),MONTH(B5817),1)</f>
        <v>46143</v>
      </c>
      <c r="H5817" s="24" t="str">
        <f aca="false">INDEX(Customers!$B$2:$B$601,MATCH(C5817,Customers!$A$2:$A$601,0))</f>
        <v>Rift Valley</v>
      </c>
      <c r="I5817" s="43" t="n">
        <f aca="false">ROUND(MIN(INDEX(Assumptions!$D$13:$D$18,MATCH(E5817,Assumptions!$A$13:$A$18,0)),MAX(INDEX(Assumptions!$C$13:$C$18,MATCH(E5817,Assumptions!$A$13:$A$18,0)),INDEX(Assumptions!$B$13:$B$18,MATCH(E5817,Assumptions!$A$13:$A$18,0))*F5817)),2)</f>
        <v>12.5</v>
      </c>
    </row>
    <row r="5818" customFormat="false" ht="15" hidden="false" customHeight="false" outlineLevel="0" collapsed="false">
      <c r="A5818" s="24" t="s">
        <v>6641</v>
      </c>
      <c r="B5818" s="39" t="n">
        <v>46147</v>
      </c>
      <c r="C5818" s="24" t="s">
        <v>649</v>
      </c>
      <c r="D5818" s="24" t="s">
        <v>203</v>
      </c>
      <c r="E5818" s="24" t="s">
        <v>105</v>
      </c>
      <c r="F5818" s="38" t="n">
        <v>11070</v>
      </c>
      <c r="G5818" s="42" t="n">
        <f aca="false">DATE(YEAR(B5818),MONTH(B5818),1)</f>
        <v>46143</v>
      </c>
      <c r="H5818" s="24" t="str">
        <f aca="false">INDEX(Customers!$B$2:$B$601,MATCH(C5818,Customers!$A$2:$A$601,0))</f>
        <v>Eastern</v>
      </c>
      <c r="I5818" s="43" t="n">
        <f aca="false">ROUND(MIN(INDEX(Assumptions!$D$13:$D$18,MATCH(E5818,Assumptions!$A$13:$A$18,0)),MAX(INDEX(Assumptions!$C$13:$C$18,MATCH(E5818,Assumptions!$A$13:$A$18,0)),INDEX(Assumptions!$B$13:$B$18,MATCH(E5818,Assumptions!$A$13:$A$18,0))*F5818)),2)</f>
        <v>166.05</v>
      </c>
    </row>
    <row r="5819" customFormat="false" ht="15" hidden="false" customHeight="false" outlineLevel="0" collapsed="false">
      <c r="A5819" s="24" t="s">
        <v>6642</v>
      </c>
      <c r="B5819" s="39" t="n">
        <v>46147</v>
      </c>
      <c r="C5819" s="24" t="s">
        <v>664</v>
      </c>
      <c r="D5819" s="24" t="s">
        <v>826</v>
      </c>
      <c r="E5819" s="24" t="s">
        <v>103</v>
      </c>
      <c r="F5819" s="38" t="n">
        <v>7180</v>
      </c>
      <c r="G5819" s="42" t="n">
        <f aca="false">DATE(YEAR(B5819),MONTH(B5819),1)</f>
        <v>46143</v>
      </c>
      <c r="H5819" s="24" t="str">
        <f aca="false">INDEX(Customers!$B$2:$B$601,MATCH(C5819,Customers!$A$2:$A$601,0))</f>
        <v>Rift Valley</v>
      </c>
      <c r="I5819" s="43" t="n">
        <f aca="false">ROUND(MIN(INDEX(Assumptions!$D$13:$D$18,MATCH(E5819,Assumptions!$A$13:$A$18,0)),MAX(INDEX(Assumptions!$C$13:$C$18,MATCH(E5819,Assumptions!$A$13:$A$18,0)),INDEX(Assumptions!$B$13:$B$18,MATCH(E5819,Assumptions!$A$13:$A$18,0))*F5819)),2)</f>
        <v>71.8</v>
      </c>
    </row>
    <row r="5820" customFormat="false" ht="15" hidden="false" customHeight="false" outlineLevel="0" collapsed="false">
      <c r="A5820" s="24" t="s">
        <v>6643</v>
      </c>
      <c r="B5820" s="39" t="n">
        <v>46147</v>
      </c>
      <c r="C5820" s="24" t="s">
        <v>665</v>
      </c>
      <c r="D5820" s="24" t="s">
        <v>826</v>
      </c>
      <c r="E5820" s="24" t="s">
        <v>113</v>
      </c>
      <c r="F5820" s="38" t="n">
        <v>500</v>
      </c>
      <c r="G5820" s="42" t="n">
        <f aca="false">DATE(YEAR(B5820),MONTH(B5820),1)</f>
        <v>46143</v>
      </c>
      <c r="H5820" s="24" t="str">
        <f aca="false">INDEX(Customers!$B$2:$B$601,MATCH(C5820,Customers!$A$2:$A$601,0))</f>
        <v>Nairobi</v>
      </c>
      <c r="I5820" s="43" t="n">
        <f aca="false">ROUND(MIN(INDEX(Assumptions!$D$13:$D$18,MATCH(E5820,Assumptions!$A$13:$A$18,0)),MAX(INDEX(Assumptions!$C$13:$C$18,MATCH(E5820,Assumptions!$A$13:$A$18,0)),INDEX(Assumptions!$B$13:$B$18,MATCH(E5820,Assumptions!$A$13:$A$18,0))*F5820)),2)</f>
        <v>25</v>
      </c>
    </row>
    <row r="5821" customFormat="false" ht="15" hidden="false" customHeight="false" outlineLevel="0" collapsed="false">
      <c r="A5821" s="24" t="s">
        <v>6644</v>
      </c>
      <c r="B5821" s="39" t="n">
        <v>46147</v>
      </c>
      <c r="C5821" s="24" t="s">
        <v>670</v>
      </c>
      <c r="D5821" s="24" t="s">
        <v>826</v>
      </c>
      <c r="E5821" s="24" t="s">
        <v>103</v>
      </c>
      <c r="F5821" s="38" t="n">
        <v>1540</v>
      </c>
      <c r="G5821" s="42" t="n">
        <f aca="false">DATE(YEAR(B5821),MONTH(B5821),1)</f>
        <v>46143</v>
      </c>
      <c r="H5821" s="24" t="str">
        <f aca="false">INDEX(Customers!$B$2:$B$601,MATCH(C5821,Customers!$A$2:$A$601,0))</f>
        <v>Rift Valley</v>
      </c>
      <c r="I5821" s="43" t="n">
        <f aca="false">ROUND(MIN(INDEX(Assumptions!$D$13:$D$18,MATCH(E5821,Assumptions!$A$13:$A$18,0)),MAX(INDEX(Assumptions!$C$13:$C$18,MATCH(E5821,Assumptions!$A$13:$A$18,0)),INDEX(Assumptions!$B$13:$B$18,MATCH(E5821,Assumptions!$A$13:$A$18,0))*F5821)),2)</f>
        <v>15.4</v>
      </c>
    </row>
    <row r="5822" customFormat="false" ht="15" hidden="false" customHeight="false" outlineLevel="0" collapsed="false">
      <c r="A5822" s="24" t="s">
        <v>6645</v>
      </c>
      <c r="B5822" s="39" t="n">
        <v>46147</v>
      </c>
      <c r="C5822" s="24" t="s">
        <v>688</v>
      </c>
      <c r="D5822" s="24" t="s">
        <v>826</v>
      </c>
      <c r="E5822" s="24" t="s">
        <v>103</v>
      </c>
      <c r="F5822" s="38" t="n">
        <v>4030</v>
      </c>
      <c r="G5822" s="42" t="n">
        <f aca="false">DATE(YEAR(B5822),MONTH(B5822),1)</f>
        <v>46143</v>
      </c>
      <c r="H5822" s="24" t="str">
        <f aca="false">INDEX(Customers!$B$2:$B$601,MATCH(C5822,Customers!$A$2:$A$601,0))</f>
        <v>Coast</v>
      </c>
      <c r="I5822" s="43" t="n">
        <f aca="false">ROUND(MIN(INDEX(Assumptions!$D$13:$D$18,MATCH(E5822,Assumptions!$A$13:$A$18,0)),MAX(INDEX(Assumptions!$C$13:$C$18,MATCH(E5822,Assumptions!$A$13:$A$18,0)),INDEX(Assumptions!$B$13:$B$18,MATCH(E5822,Assumptions!$A$13:$A$18,0))*F5822)),2)</f>
        <v>40.3</v>
      </c>
    </row>
    <row r="5823" customFormat="false" ht="15" hidden="false" customHeight="false" outlineLevel="0" collapsed="false">
      <c r="A5823" s="24" t="s">
        <v>6646</v>
      </c>
      <c r="B5823" s="39" t="n">
        <v>46147</v>
      </c>
      <c r="C5823" s="24" t="s">
        <v>701</v>
      </c>
      <c r="D5823" s="24" t="s">
        <v>152</v>
      </c>
      <c r="E5823" s="24" t="s">
        <v>107</v>
      </c>
      <c r="F5823" s="38" t="n">
        <v>72790</v>
      </c>
      <c r="G5823" s="42" t="n">
        <f aca="false">DATE(YEAR(B5823),MONTH(B5823),1)</f>
        <v>46143</v>
      </c>
      <c r="H5823" s="24" t="str">
        <f aca="false">INDEX(Customers!$B$2:$B$601,MATCH(C5823,Customers!$A$2:$A$601,0))</f>
        <v>Nairobi</v>
      </c>
      <c r="I5823" s="43" t="n">
        <f aca="false">ROUND(MIN(INDEX(Assumptions!$D$13:$D$18,MATCH(E5823,Assumptions!$A$13:$A$18,0)),MAX(INDEX(Assumptions!$C$13:$C$18,MATCH(E5823,Assumptions!$A$13:$A$18,0)),INDEX(Assumptions!$B$13:$B$18,MATCH(E5823,Assumptions!$A$13:$A$18,0))*F5823)),2)</f>
        <v>0</v>
      </c>
    </row>
    <row r="5824" customFormat="false" ht="15" hidden="false" customHeight="false" outlineLevel="0" collapsed="false">
      <c r="A5824" s="24" t="s">
        <v>6647</v>
      </c>
      <c r="B5824" s="39" t="n">
        <v>46147</v>
      </c>
      <c r="C5824" s="24" t="s">
        <v>745</v>
      </c>
      <c r="D5824" s="24" t="s">
        <v>826</v>
      </c>
      <c r="E5824" s="24" t="s">
        <v>103</v>
      </c>
      <c r="F5824" s="38" t="n">
        <v>1280</v>
      </c>
      <c r="G5824" s="42" t="n">
        <f aca="false">DATE(YEAR(B5824),MONTH(B5824),1)</f>
        <v>46143</v>
      </c>
      <c r="H5824" s="24" t="str">
        <f aca="false">INDEX(Customers!$B$2:$B$601,MATCH(C5824,Customers!$A$2:$A$601,0))</f>
        <v>Central</v>
      </c>
      <c r="I5824" s="43" t="n">
        <f aca="false">ROUND(MIN(INDEX(Assumptions!$D$13:$D$18,MATCH(E5824,Assumptions!$A$13:$A$18,0)),MAX(INDEX(Assumptions!$C$13:$C$18,MATCH(E5824,Assumptions!$A$13:$A$18,0)),INDEX(Assumptions!$B$13:$B$18,MATCH(E5824,Assumptions!$A$13:$A$18,0))*F5824)),2)</f>
        <v>12.8</v>
      </c>
    </row>
    <row r="5825" customFormat="false" ht="15" hidden="false" customHeight="false" outlineLevel="0" collapsed="false">
      <c r="A5825" s="24" t="s">
        <v>6648</v>
      </c>
      <c r="B5825" s="39" t="n">
        <v>46147</v>
      </c>
      <c r="C5825" s="24" t="s">
        <v>757</v>
      </c>
      <c r="D5825" s="24" t="s">
        <v>178</v>
      </c>
      <c r="E5825" s="24" t="s">
        <v>105</v>
      </c>
      <c r="F5825" s="38" t="n">
        <v>3250</v>
      </c>
      <c r="G5825" s="42" t="n">
        <f aca="false">DATE(YEAR(B5825),MONTH(B5825),1)</f>
        <v>46143</v>
      </c>
      <c r="H5825" s="24" t="str">
        <f aca="false">INDEX(Customers!$B$2:$B$601,MATCH(C5825,Customers!$A$2:$A$601,0))</f>
        <v>Rift Valley</v>
      </c>
      <c r="I5825" s="43" t="n">
        <f aca="false">ROUND(MIN(INDEX(Assumptions!$D$13:$D$18,MATCH(E5825,Assumptions!$A$13:$A$18,0)),MAX(INDEX(Assumptions!$C$13:$C$18,MATCH(E5825,Assumptions!$A$13:$A$18,0)),INDEX(Assumptions!$B$13:$B$18,MATCH(E5825,Assumptions!$A$13:$A$18,0))*F5825)),2)</f>
        <v>48.75</v>
      </c>
    </row>
    <row r="5826" customFormat="false" ht="15" hidden="false" customHeight="false" outlineLevel="0" collapsed="false">
      <c r="A5826" s="24" t="s">
        <v>6649</v>
      </c>
      <c r="B5826" s="39" t="n">
        <v>46147</v>
      </c>
      <c r="C5826" s="24" t="s">
        <v>762</v>
      </c>
      <c r="D5826" s="24" t="s">
        <v>826</v>
      </c>
      <c r="E5826" s="24" t="s">
        <v>103</v>
      </c>
      <c r="F5826" s="38" t="n">
        <v>750</v>
      </c>
      <c r="G5826" s="42" t="n">
        <f aca="false">DATE(YEAR(B5826),MONTH(B5826),1)</f>
        <v>46143</v>
      </c>
      <c r="H5826" s="24" t="str">
        <f aca="false">INDEX(Customers!$B$2:$B$601,MATCH(C5826,Customers!$A$2:$A$601,0))</f>
        <v>Western</v>
      </c>
      <c r="I5826" s="43" t="n">
        <f aca="false">ROUND(MIN(INDEX(Assumptions!$D$13:$D$18,MATCH(E5826,Assumptions!$A$13:$A$18,0)),MAX(INDEX(Assumptions!$C$13:$C$18,MATCH(E5826,Assumptions!$A$13:$A$18,0)),INDEX(Assumptions!$B$13:$B$18,MATCH(E5826,Assumptions!$A$13:$A$18,0))*F5826)),2)</f>
        <v>7.5</v>
      </c>
    </row>
    <row r="5827" customFormat="false" ht="15" hidden="false" customHeight="false" outlineLevel="0" collapsed="false">
      <c r="A5827" s="24" t="s">
        <v>6650</v>
      </c>
      <c r="B5827" s="39" t="n">
        <v>46147</v>
      </c>
      <c r="C5827" s="24" t="s">
        <v>762</v>
      </c>
      <c r="D5827" s="24" t="s">
        <v>826</v>
      </c>
      <c r="E5827" s="24" t="s">
        <v>103</v>
      </c>
      <c r="F5827" s="38" t="n">
        <v>3030</v>
      </c>
      <c r="G5827" s="42" t="n">
        <f aca="false">DATE(YEAR(B5827),MONTH(B5827),1)</f>
        <v>46143</v>
      </c>
      <c r="H5827" s="24" t="str">
        <f aca="false">INDEX(Customers!$B$2:$B$601,MATCH(C5827,Customers!$A$2:$A$601,0))</f>
        <v>Western</v>
      </c>
      <c r="I5827" s="43" t="n">
        <f aca="false">ROUND(MIN(INDEX(Assumptions!$D$13:$D$18,MATCH(E5827,Assumptions!$A$13:$A$18,0)),MAX(INDEX(Assumptions!$C$13:$C$18,MATCH(E5827,Assumptions!$A$13:$A$18,0)),INDEX(Assumptions!$B$13:$B$18,MATCH(E5827,Assumptions!$A$13:$A$18,0))*F5827)),2)</f>
        <v>30.3</v>
      </c>
    </row>
    <row r="5828" customFormat="false" ht="15" hidden="false" customHeight="false" outlineLevel="0" collapsed="false">
      <c r="A5828" s="24" t="s">
        <v>6651</v>
      </c>
      <c r="B5828" s="39" t="n">
        <v>46147</v>
      </c>
      <c r="C5828" s="24" t="s">
        <v>770</v>
      </c>
      <c r="D5828" s="24" t="s">
        <v>826</v>
      </c>
      <c r="E5828" s="24" t="s">
        <v>103</v>
      </c>
      <c r="F5828" s="38" t="n">
        <v>390</v>
      </c>
      <c r="G5828" s="42" t="n">
        <f aca="false">DATE(YEAR(B5828),MONTH(B5828),1)</f>
        <v>46143</v>
      </c>
      <c r="H5828" s="24" t="str">
        <f aca="false">INDEX(Customers!$B$2:$B$601,MATCH(C5828,Customers!$A$2:$A$601,0))</f>
        <v>Western</v>
      </c>
      <c r="I5828" s="43" t="n">
        <f aca="false">ROUND(MIN(INDEX(Assumptions!$D$13:$D$18,MATCH(E5828,Assumptions!$A$13:$A$18,0)),MAX(INDEX(Assumptions!$C$13:$C$18,MATCH(E5828,Assumptions!$A$13:$A$18,0)),INDEX(Assumptions!$B$13:$B$18,MATCH(E5828,Assumptions!$A$13:$A$18,0))*F5828)),2)</f>
        <v>5</v>
      </c>
    </row>
    <row r="5829" customFormat="false" ht="15" hidden="false" customHeight="false" outlineLevel="0" collapsed="false">
      <c r="A5829" s="24" t="s">
        <v>6652</v>
      </c>
      <c r="B5829" s="39" t="n">
        <v>46147</v>
      </c>
      <c r="C5829" s="24" t="s">
        <v>786</v>
      </c>
      <c r="D5829" s="24" t="s">
        <v>826</v>
      </c>
      <c r="E5829" s="24" t="s">
        <v>109</v>
      </c>
      <c r="F5829" s="38" t="n">
        <v>10630</v>
      </c>
      <c r="G5829" s="42" t="n">
        <f aca="false">DATE(YEAR(B5829),MONTH(B5829),1)</f>
        <v>46143</v>
      </c>
      <c r="H5829" s="24" t="str">
        <f aca="false">INDEX(Customers!$B$2:$B$601,MATCH(C5829,Customers!$A$2:$A$601,0))</f>
        <v>Rift Valley</v>
      </c>
      <c r="I5829" s="43" t="n">
        <f aca="false">ROUND(MIN(INDEX(Assumptions!$D$13:$D$18,MATCH(E5829,Assumptions!$A$13:$A$18,0)),MAX(INDEX(Assumptions!$C$13:$C$18,MATCH(E5829,Assumptions!$A$13:$A$18,0)),INDEX(Assumptions!$B$13:$B$18,MATCH(E5829,Assumptions!$A$13:$A$18,0))*F5829)),2)</f>
        <v>40</v>
      </c>
    </row>
    <row r="5830" customFormat="false" ht="15" hidden="false" customHeight="false" outlineLevel="0" collapsed="false">
      <c r="A5830" s="24" t="s">
        <v>6653</v>
      </c>
      <c r="B5830" s="39" t="n">
        <v>46147</v>
      </c>
      <c r="C5830" s="24" t="s">
        <v>807</v>
      </c>
      <c r="D5830" s="24" t="s">
        <v>826</v>
      </c>
      <c r="E5830" s="24" t="s">
        <v>113</v>
      </c>
      <c r="F5830" s="38" t="n">
        <v>500</v>
      </c>
      <c r="G5830" s="42" t="n">
        <f aca="false">DATE(YEAR(B5830),MONTH(B5830),1)</f>
        <v>46143</v>
      </c>
      <c r="H5830" s="24" t="str">
        <f aca="false">INDEX(Customers!$B$2:$B$601,MATCH(C5830,Customers!$A$2:$A$601,0))</f>
        <v>Nairobi</v>
      </c>
      <c r="I5830" s="43" t="n">
        <f aca="false">ROUND(MIN(INDEX(Assumptions!$D$13:$D$18,MATCH(E5830,Assumptions!$A$13:$A$18,0)),MAX(INDEX(Assumptions!$C$13:$C$18,MATCH(E5830,Assumptions!$A$13:$A$18,0)),INDEX(Assumptions!$B$13:$B$18,MATCH(E5830,Assumptions!$A$13:$A$18,0))*F5830)),2)</f>
        <v>25</v>
      </c>
    </row>
    <row r="5831" customFormat="false" ht="15" hidden="false" customHeight="false" outlineLevel="0" collapsed="false">
      <c r="A5831" s="24" t="s">
        <v>6654</v>
      </c>
      <c r="B5831" s="39" t="n">
        <v>46147</v>
      </c>
      <c r="C5831" s="24" t="s">
        <v>813</v>
      </c>
      <c r="D5831" s="24" t="s">
        <v>826</v>
      </c>
      <c r="E5831" s="24" t="s">
        <v>109</v>
      </c>
      <c r="F5831" s="38" t="n">
        <v>24380</v>
      </c>
      <c r="G5831" s="42" t="n">
        <f aca="false">DATE(YEAR(B5831),MONTH(B5831),1)</f>
        <v>46143</v>
      </c>
      <c r="H5831" s="24" t="str">
        <f aca="false">INDEX(Customers!$B$2:$B$601,MATCH(C5831,Customers!$A$2:$A$601,0))</f>
        <v>Eastern</v>
      </c>
      <c r="I5831" s="43" t="n">
        <f aca="false">ROUND(MIN(INDEX(Assumptions!$D$13:$D$18,MATCH(E5831,Assumptions!$A$13:$A$18,0)),MAX(INDEX(Assumptions!$C$13:$C$18,MATCH(E5831,Assumptions!$A$13:$A$18,0)),INDEX(Assumptions!$B$13:$B$18,MATCH(E5831,Assumptions!$A$13:$A$18,0))*F5831)),2)</f>
        <v>40</v>
      </c>
    </row>
    <row r="5832" customFormat="false" ht="15" hidden="false" customHeight="false" outlineLevel="0" collapsed="false">
      <c r="A5832" s="24" t="s">
        <v>6655</v>
      </c>
      <c r="B5832" s="39" t="n">
        <v>46147</v>
      </c>
      <c r="C5832" s="24" t="s">
        <v>819</v>
      </c>
      <c r="D5832" s="24" t="s">
        <v>164</v>
      </c>
      <c r="E5832" s="24" t="s">
        <v>105</v>
      </c>
      <c r="F5832" s="38" t="n">
        <v>4520</v>
      </c>
      <c r="G5832" s="42" t="n">
        <f aca="false">DATE(YEAR(B5832),MONTH(B5832),1)</f>
        <v>46143</v>
      </c>
      <c r="H5832" s="24" t="str">
        <f aca="false">INDEX(Customers!$B$2:$B$601,MATCH(C5832,Customers!$A$2:$A$601,0))</f>
        <v>Eastern</v>
      </c>
      <c r="I5832" s="43" t="n">
        <f aca="false">ROUND(MIN(INDEX(Assumptions!$D$13:$D$18,MATCH(E5832,Assumptions!$A$13:$A$18,0)),MAX(INDEX(Assumptions!$C$13:$C$18,MATCH(E5832,Assumptions!$A$13:$A$18,0)),INDEX(Assumptions!$B$13:$B$18,MATCH(E5832,Assumptions!$A$13:$A$18,0))*F5832)),2)</f>
        <v>67.8</v>
      </c>
    </row>
    <row r="5833" customFormat="false" ht="15" hidden="false" customHeight="false" outlineLevel="0" collapsed="false">
      <c r="A5833" s="24" t="s">
        <v>6656</v>
      </c>
      <c r="B5833" s="39" t="n">
        <v>46148</v>
      </c>
      <c r="C5833" s="24" t="s">
        <v>219</v>
      </c>
      <c r="D5833" s="24" t="s">
        <v>826</v>
      </c>
      <c r="E5833" s="24" t="s">
        <v>109</v>
      </c>
      <c r="F5833" s="38" t="n">
        <v>6470</v>
      </c>
      <c r="G5833" s="42" t="n">
        <f aca="false">DATE(YEAR(B5833),MONTH(B5833),1)</f>
        <v>46143</v>
      </c>
      <c r="H5833" s="24" t="str">
        <f aca="false">INDEX(Customers!$B$2:$B$601,MATCH(C5833,Customers!$A$2:$A$601,0))</f>
        <v>Rift Valley</v>
      </c>
      <c r="I5833" s="43" t="n">
        <f aca="false">ROUND(MIN(INDEX(Assumptions!$D$13:$D$18,MATCH(E5833,Assumptions!$A$13:$A$18,0)),MAX(INDEX(Assumptions!$C$13:$C$18,MATCH(E5833,Assumptions!$A$13:$A$18,0)),INDEX(Assumptions!$B$13:$B$18,MATCH(E5833,Assumptions!$A$13:$A$18,0))*F5833)),2)</f>
        <v>25.88</v>
      </c>
    </row>
    <row r="5834" customFormat="false" ht="15" hidden="false" customHeight="false" outlineLevel="0" collapsed="false">
      <c r="A5834" s="24" t="s">
        <v>6657</v>
      </c>
      <c r="B5834" s="39" t="n">
        <v>46148</v>
      </c>
      <c r="C5834" s="24" t="s">
        <v>247</v>
      </c>
      <c r="D5834" s="24" t="s">
        <v>826</v>
      </c>
      <c r="E5834" s="24" t="s">
        <v>103</v>
      </c>
      <c r="F5834" s="38" t="n">
        <v>750</v>
      </c>
      <c r="G5834" s="42" t="n">
        <f aca="false">DATE(YEAR(B5834),MONTH(B5834),1)</f>
        <v>46143</v>
      </c>
      <c r="H5834" s="24" t="str">
        <f aca="false">INDEX(Customers!$B$2:$B$601,MATCH(C5834,Customers!$A$2:$A$601,0))</f>
        <v>Nairobi</v>
      </c>
      <c r="I5834" s="43" t="n">
        <f aca="false">ROUND(MIN(INDEX(Assumptions!$D$13:$D$18,MATCH(E5834,Assumptions!$A$13:$A$18,0)),MAX(INDEX(Assumptions!$C$13:$C$18,MATCH(E5834,Assumptions!$A$13:$A$18,0)),INDEX(Assumptions!$B$13:$B$18,MATCH(E5834,Assumptions!$A$13:$A$18,0))*F5834)),2)</f>
        <v>7.5</v>
      </c>
    </row>
    <row r="5835" customFormat="false" ht="15" hidden="false" customHeight="false" outlineLevel="0" collapsed="false">
      <c r="A5835" s="24" t="s">
        <v>6658</v>
      </c>
      <c r="B5835" s="39" t="n">
        <v>46148</v>
      </c>
      <c r="C5835" s="24" t="s">
        <v>279</v>
      </c>
      <c r="D5835" s="24" t="s">
        <v>152</v>
      </c>
      <c r="E5835" s="24" t="s">
        <v>107</v>
      </c>
      <c r="F5835" s="38" t="n">
        <v>6750</v>
      </c>
      <c r="G5835" s="42" t="n">
        <f aca="false">DATE(YEAR(B5835),MONTH(B5835),1)</f>
        <v>46143</v>
      </c>
      <c r="H5835" s="24" t="str">
        <f aca="false">INDEX(Customers!$B$2:$B$601,MATCH(C5835,Customers!$A$2:$A$601,0))</f>
        <v>Nairobi</v>
      </c>
      <c r="I5835" s="43" t="n">
        <f aca="false">ROUND(MIN(INDEX(Assumptions!$D$13:$D$18,MATCH(E5835,Assumptions!$A$13:$A$18,0)),MAX(INDEX(Assumptions!$C$13:$C$18,MATCH(E5835,Assumptions!$A$13:$A$18,0)),INDEX(Assumptions!$B$13:$B$18,MATCH(E5835,Assumptions!$A$13:$A$18,0))*F5835)),2)</f>
        <v>0</v>
      </c>
    </row>
    <row r="5836" customFormat="false" ht="15" hidden="false" customHeight="false" outlineLevel="0" collapsed="false">
      <c r="A5836" s="24" t="s">
        <v>6659</v>
      </c>
      <c r="B5836" s="39" t="n">
        <v>46148</v>
      </c>
      <c r="C5836" s="24" t="s">
        <v>307</v>
      </c>
      <c r="D5836" s="24" t="s">
        <v>826</v>
      </c>
      <c r="E5836" s="24" t="s">
        <v>103</v>
      </c>
      <c r="F5836" s="38" t="n">
        <v>6200</v>
      </c>
      <c r="G5836" s="42" t="n">
        <f aca="false">DATE(YEAR(B5836),MONTH(B5836),1)</f>
        <v>46143</v>
      </c>
      <c r="H5836" s="24" t="str">
        <f aca="false">INDEX(Customers!$B$2:$B$601,MATCH(C5836,Customers!$A$2:$A$601,0))</f>
        <v>Rift Valley</v>
      </c>
      <c r="I5836" s="43" t="n">
        <f aca="false">ROUND(MIN(INDEX(Assumptions!$D$13:$D$18,MATCH(E5836,Assumptions!$A$13:$A$18,0)),MAX(INDEX(Assumptions!$C$13:$C$18,MATCH(E5836,Assumptions!$A$13:$A$18,0)),INDEX(Assumptions!$B$13:$B$18,MATCH(E5836,Assumptions!$A$13:$A$18,0))*F5836)),2)</f>
        <v>62</v>
      </c>
    </row>
    <row r="5837" customFormat="false" ht="15" hidden="false" customHeight="false" outlineLevel="0" collapsed="false">
      <c r="A5837" s="24" t="s">
        <v>6660</v>
      </c>
      <c r="B5837" s="39" t="n">
        <v>46148</v>
      </c>
      <c r="C5837" s="24" t="s">
        <v>376</v>
      </c>
      <c r="D5837" s="24" t="s">
        <v>205</v>
      </c>
      <c r="E5837" s="24" t="s">
        <v>105</v>
      </c>
      <c r="F5837" s="38" t="n">
        <v>8210</v>
      </c>
      <c r="G5837" s="42" t="n">
        <f aca="false">DATE(YEAR(B5837),MONTH(B5837),1)</f>
        <v>46143</v>
      </c>
      <c r="H5837" s="24" t="str">
        <f aca="false">INDEX(Customers!$B$2:$B$601,MATCH(C5837,Customers!$A$2:$A$601,0))</f>
        <v>Nairobi</v>
      </c>
      <c r="I5837" s="43" t="n">
        <f aca="false">ROUND(MIN(INDEX(Assumptions!$D$13:$D$18,MATCH(E5837,Assumptions!$A$13:$A$18,0)),MAX(INDEX(Assumptions!$C$13:$C$18,MATCH(E5837,Assumptions!$A$13:$A$18,0)),INDEX(Assumptions!$B$13:$B$18,MATCH(E5837,Assumptions!$A$13:$A$18,0))*F5837)),2)</f>
        <v>123.15</v>
      </c>
    </row>
    <row r="5838" customFormat="false" ht="15" hidden="false" customHeight="false" outlineLevel="0" collapsed="false">
      <c r="A5838" s="24" t="s">
        <v>6661</v>
      </c>
      <c r="B5838" s="39" t="n">
        <v>46148</v>
      </c>
      <c r="C5838" s="24" t="s">
        <v>379</v>
      </c>
      <c r="D5838" s="24" t="s">
        <v>826</v>
      </c>
      <c r="E5838" s="24" t="s">
        <v>103</v>
      </c>
      <c r="F5838" s="38" t="n">
        <v>3680</v>
      </c>
      <c r="G5838" s="42" t="n">
        <f aca="false">DATE(YEAR(B5838),MONTH(B5838),1)</f>
        <v>46143</v>
      </c>
      <c r="H5838" s="24" t="str">
        <f aca="false">INDEX(Customers!$B$2:$B$601,MATCH(C5838,Customers!$A$2:$A$601,0))</f>
        <v>Nairobi</v>
      </c>
      <c r="I5838" s="43" t="n">
        <f aca="false">ROUND(MIN(INDEX(Assumptions!$D$13:$D$18,MATCH(E5838,Assumptions!$A$13:$A$18,0)),MAX(INDEX(Assumptions!$C$13:$C$18,MATCH(E5838,Assumptions!$A$13:$A$18,0)),INDEX(Assumptions!$B$13:$B$18,MATCH(E5838,Assumptions!$A$13:$A$18,0))*F5838)),2)</f>
        <v>36.8</v>
      </c>
    </row>
    <row r="5839" customFormat="false" ht="15" hidden="false" customHeight="false" outlineLevel="0" collapsed="false">
      <c r="A5839" s="24" t="s">
        <v>6662</v>
      </c>
      <c r="B5839" s="39" t="n">
        <v>46148</v>
      </c>
      <c r="C5839" s="24" t="s">
        <v>423</v>
      </c>
      <c r="D5839" s="24" t="s">
        <v>826</v>
      </c>
      <c r="E5839" s="24" t="s">
        <v>109</v>
      </c>
      <c r="F5839" s="38" t="n">
        <v>30480</v>
      </c>
      <c r="G5839" s="42" t="n">
        <f aca="false">DATE(YEAR(B5839),MONTH(B5839),1)</f>
        <v>46143</v>
      </c>
      <c r="H5839" s="24" t="str">
        <f aca="false">INDEX(Customers!$B$2:$B$601,MATCH(C5839,Customers!$A$2:$A$601,0))</f>
        <v>Nairobi</v>
      </c>
      <c r="I5839" s="43" t="n">
        <f aca="false">ROUND(MIN(INDEX(Assumptions!$D$13:$D$18,MATCH(E5839,Assumptions!$A$13:$A$18,0)),MAX(INDEX(Assumptions!$C$13:$C$18,MATCH(E5839,Assumptions!$A$13:$A$18,0)),INDEX(Assumptions!$B$13:$B$18,MATCH(E5839,Assumptions!$A$13:$A$18,0))*F5839)),2)</f>
        <v>40</v>
      </c>
    </row>
    <row r="5840" customFormat="false" ht="15" hidden="false" customHeight="false" outlineLevel="0" collapsed="false">
      <c r="A5840" s="24" t="s">
        <v>6663</v>
      </c>
      <c r="B5840" s="39" t="n">
        <v>46148</v>
      </c>
      <c r="C5840" s="24" t="s">
        <v>447</v>
      </c>
      <c r="D5840" s="24" t="s">
        <v>826</v>
      </c>
      <c r="E5840" s="24" t="s">
        <v>111</v>
      </c>
      <c r="F5840" s="38" t="n">
        <v>20</v>
      </c>
      <c r="G5840" s="42" t="n">
        <f aca="false">DATE(YEAR(B5840),MONTH(B5840),1)</f>
        <v>46143</v>
      </c>
      <c r="H5840" s="24" t="str">
        <f aca="false">INDEX(Customers!$B$2:$B$601,MATCH(C5840,Customers!$A$2:$A$601,0))</f>
        <v>Rift Valley</v>
      </c>
      <c r="I5840" s="43" t="n">
        <f aca="false">ROUND(MIN(INDEX(Assumptions!$D$13:$D$18,MATCH(E5840,Assumptions!$A$13:$A$18,0)),MAX(INDEX(Assumptions!$C$13:$C$18,MATCH(E5840,Assumptions!$A$13:$A$18,0)),INDEX(Assumptions!$B$13:$B$18,MATCH(E5840,Assumptions!$A$13:$A$18,0))*F5840)),2)</f>
        <v>0.8</v>
      </c>
    </row>
    <row r="5841" customFormat="false" ht="15" hidden="false" customHeight="false" outlineLevel="0" collapsed="false">
      <c r="A5841" s="24" t="s">
        <v>6664</v>
      </c>
      <c r="B5841" s="39" t="n">
        <v>46148</v>
      </c>
      <c r="C5841" s="24" t="s">
        <v>450</v>
      </c>
      <c r="D5841" s="24" t="s">
        <v>207</v>
      </c>
      <c r="E5841" s="24" t="s">
        <v>105</v>
      </c>
      <c r="F5841" s="38" t="n">
        <v>1870</v>
      </c>
      <c r="G5841" s="42" t="n">
        <f aca="false">DATE(YEAR(B5841),MONTH(B5841),1)</f>
        <v>46143</v>
      </c>
      <c r="H5841" s="24" t="str">
        <f aca="false">INDEX(Customers!$B$2:$B$601,MATCH(C5841,Customers!$A$2:$A$601,0))</f>
        <v>Eastern</v>
      </c>
      <c r="I5841" s="43" t="n">
        <f aca="false">ROUND(MIN(INDEX(Assumptions!$D$13:$D$18,MATCH(E5841,Assumptions!$A$13:$A$18,0)),MAX(INDEX(Assumptions!$C$13:$C$18,MATCH(E5841,Assumptions!$A$13:$A$18,0)),INDEX(Assumptions!$B$13:$B$18,MATCH(E5841,Assumptions!$A$13:$A$18,0))*F5841)),2)</f>
        <v>28.05</v>
      </c>
    </row>
    <row r="5842" customFormat="false" ht="15" hidden="false" customHeight="false" outlineLevel="0" collapsed="false">
      <c r="A5842" s="24" t="s">
        <v>6665</v>
      </c>
      <c r="B5842" s="39" t="n">
        <v>46148</v>
      </c>
      <c r="C5842" s="24" t="s">
        <v>475</v>
      </c>
      <c r="D5842" s="24" t="s">
        <v>826</v>
      </c>
      <c r="E5842" s="24" t="s">
        <v>113</v>
      </c>
      <c r="F5842" s="38" t="n">
        <v>250</v>
      </c>
      <c r="G5842" s="42" t="n">
        <f aca="false">DATE(YEAR(B5842),MONTH(B5842),1)</f>
        <v>46143</v>
      </c>
      <c r="H5842" s="24" t="str">
        <f aca="false">INDEX(Customers!$B$2:$B$601,MATCH(C5842,Customers!$A$2:$A$601,0))</f>
        <v>Coast</v>
      </c>
      <c r="I5842" s="43" t="n">
        <f aca="false">ROUND(MIN(INDEX(Assumptions!$D$13:$D$18,MATCH(E5842,Assumptions!$A$13:$A$18,0)),MAX(INDEX(Assumptions!$C$13:$C$18,MATCH(E5842,Assumptions!$A$13:$A$18,0)),INDEX(Assumptions!$B$13:$B$18,MATCH(E5842,Assumptions!$A$13:$A$18,0))*F5842)),2)</f>
        <v>12.5</v>
      </c>
    </row>
    <row r="5843" customFormat="false" ht="15" hidden="false" customHeight="false" outlineLevel="0" collapsed="false">
      <c r="A5843" s="24" t="s">
        <v>6666</v>
      </c>
      <c r="B5843" s="39" t="n">
        <v>46148</v>
      </c>
      <c r="C5843" s="24" t="s">
        <v>476</v>
      </c>
      <c r="D5843" s="24" t="s">
        <v>826</v>
      </c>
      <c r="E5843" s="24" t="s">
        <v>103</v>
      </c>
      <c r="F5843" s="38" t="n">
        <v>590</v>
      </c>
      <c r="G5843" s="42" t="n">
        <f aca="false">DATE(YEAR(B5843),MONTH(B5843),1)</f>
        <v>46143</v>
      </c>
      <c r="H5843" s="24" t="str">
        <f aca="false">INDEX(Customers!$B$2:$B$601,MATCH(C5843,Customers!$A$2:$A$601,0))</f>
        <v>Coast</v>
      </c>
      <c r="I5843" s="43" t="n">
        <f aca="false">ROUND(MIN(INDEX(Assumptions!$D$13:$D$18,MATCH(E5843,Assumptions!$A$13:$A$18,0)),MAX(INDEX(Assumptions!$C$13:$C$18,MATCH(E5843,Assumptions!$A$13:$A$18,0)),INDEX(Assumptions!$B$13:$B$18,MATCH(E5843,Assumptions!$A$13:$A$18,0))*F5843)),2)</f>
        <v>5.9</v>
      </c>
    </row>
    <row r="5844" customFormat="false" ht="15" hidden="false" customHeight="false" outlineLevel="0" collapsed="false">
      <c r="A5844" s="24" t="s">
        <v>6667</v>
      </c>
      <c r="B5844" s="39" t="n">
        <v>46148</v>
      </c>
      <c r="C5844" s="24" t="s">
        <v>502</v>
      </c>
      <c r="D5844" s="24" t="s">
        <v>826</v>
      </c>
      <c r="E5844" s="24" t="s">
        <v>103</v>
      </c>
      <c r="F5844" s="38" t="n">
        <v>790</v>
      </c>
      <c r="G5844" s="42" t="n">
        <f aca="false">DATE(YEAR(B5844),MONTH(B5844),1)</f>
        <v>46143</v>
      </c>
      <c r="H5844" s="24" t="str">
        <f aca="false">INDEX(Customers!$B$2:$B$601,MATCH(C5844,Customers!$A$2:$A$601,0))</f>
        <v>Nairobi</v>
      </c>
      <c r="I5844" s="43" t="n">
        <f aca="false">ROUND(MIN(INDEX(Assumptions!$D$13:$D$18,MATCH(E5844,Assumptions!$A$13:$A$18,0)),MAX(INDEX(Assumptions!$C$13:$C$18,MATCH(E5844,Assumptions!$A$13:$A$18,0)),INDEX(Assumptions!$B$13:$B$18,MATCH(E5844,Assumptions!$A$13:$A$18,0))*F5844)),2)</f>
        <v>7.9</v>
      </c>
    </row>
    <row r="5845" customFormat="false" ht="15" hidden="false" customHeight="false" outlineLevel="0" collapsed="false">
      <c r="A5845" s="24" t="s">
        <v>6668</v>
      </c>
      <c r="B5845" s="39" t="n">
        <v>46148</v>
      </c>
      <c r="C5845" s="24" t="s">
        <v>532</v>
      </c>
      <c r="D5845" s="24" t="s">
        <v>826</v>
      </c>
      <c r="E5845" s="24" t="s">
        <v>111</v>
      </c>
      <c r="F5845" s="38" t="n">
        <v>20</v>
      </c>
      <c r="G5845" s="42" t="n">
        <f aca="false">DATE(YEAR(B5845),MONTH(B5845),1)</f>
        <v>46143</v>
      </c>
      <c r="H5845" s="24" t="str">
        <f aca="false">INDEX(Customers!$B$2:$B$601,MATCH(C5845,Customers!$A$2:$A$601,0))</f>
        <v>Western</v>
      </c>
      <c r="I5845" s="43" t="n">
        <f aca="false">ROUND(MIN(INDEX(Assumptions!$D$13:$D$18,MATCH(E5845,Assumptions!$A$13:$A$18,0)),MAX(INDEX(Assumptions!$C$13:$C$18,MATCH(E5845,Assumptions!$A$13:$A$18,0)),INDEX(Assumptions!$B$13:$B$18,MATCH(E5845,Assumptions!$A$13:$A$18,0))*F5845)),2)</f>
        <v>0.8</v>
      </c>
    </row>
    <row r="5846" customFormat="false" ht="15" hidden="false" customHeight="false" outlineLevel="0" collapsed="false">
      <c r="A5846" s="24" t="s">
        <v>6669</v>
      </c>
      <c r="B5846" s="39" t="n">
        <v>46148</v>
      </c>
      <c r="C5846" s="24" t="s">
        <v>574</v>
      </c>
      <c r="D5846" s="24" t="s">
        <v>826</v>
      </c>
      <c r="E5846" s="24" t="s">
        <v>103</v>
      </c>
      <c r="F5846" s="38" t="n">
        <v>790</v>
      </c>
      <c r="G5846" s="42" t="n">
        <f aca="false">DATE(YEAR(B5846),MONTH(B5846),1)</f>
        <v>46143</v>
      </c>
      <c r="H5846" s="24" t="str">
        <f aca="false">INDEX(Customers!$B$2:$B$601,MATCH(C5846,Customers!$A$2:$A$601,0))</f>
        <v>Central</v>
      </c>
      <c r="I5846" s="43" t="n">
        <f aca="false">ROUND(MIN(INDEX(Assumptions!$D$13:$D$18,MATCH(E5846,Assumptions!$A$13:$A$18,0)),MAX(INDEX(Assumptions!$C$13:$C$18,MATCH(E5846,Assumptions!$A$13:$A$18,0)),INDEX(Assumptions!$B$13:$B$18,MATCH(E5846,Assumptions!$A$13:$A$18,0))*F5846)),2)</f>
        <v>7.9</v>
      </c>
    </row>
    <row r="5847" customFormat="false" ht="15" hidden="false" customHeight="false" outlineLevel="0" collapsed="false">
      <c r="A5847" s="24" t="s">
        <v>6670</v>
      </c>
      <c r="B5847" s="39" t="n">
        <v>46148</v>
      </c>
      <c r="C5847" s="24" t="s">
        <v>588</v>
      </c>
      <c r="D5847" s="24" t="s">
        <v>152</v>
      </c>
      <c r="E5847" s="24" t="s">
        <v>107</v>
      </c>
      <c r="F5847" s="38" t="n">
        <v>1130</v>
      </c>
      <c r="G5847" s="42" t="n">
        <f aca="false">DATE(YEAR(B5847),MONTH(B5847),1)</f>
        <v>46143</v>
      </c>
      <c r="H5847" s="24" t="str">
        <f aca="false">INDEX(Customers!$B$2:$B$601,MATCH(C5847,Customers!$A$2:$A$601,0))</f>
        <v>Nairobi</v>
      </c>
      <c r="I5847" s="43" t="n">
        <f aca="false">ROUND(MIN(INDEX(Assumptions!$D$13:$D$18,MATCH(E5847,Assumptions!$A$13:$A$18,0)),MAX(INDEX(Assumptions!$C$13:$C$18,MATCH(E5847,Assumptions!$A$13:$A$18,0)),INDEX(Assumptions!$B$13:$B$18,MATCH(E5847,Assumptions!$A$13:$A$18,0))*F5847)),2)</f>
        <v>0</v>
      </c>
    </row>
    <row r="5848" customFormat="false" ht="15" hidden="false" customHeight="false" outlineLevel="0" collapsed="false">
      <c r="A5848" s="24" t="s">
        <v>6671</v>
      </c>
      <c r="B5848" s="39" t="n">
        <v>46148</v>
      </c>
      <c r="C5848" s="24" t="s">
        <v>588</v>
      </c>
      <c r="D5848" s="24" t="s">
        <v>826</v>
      </c>
      <c r="E5848" s="24" t="s">
        <v>111</v>
      </c>
      <c r="F5848" s="38" t="n">
        <v>1000</v>
      </c>
      <c r="G5848" s="42" t="n">
        <f aca="false">DATE(YEAR(B5848),MONTH(B5848),1)</f>
        <v>46143</v>
      </c>
      <c r="H5848" s="24" t="str">
        <f aca="false">INDEX(Customers!$B$2:$B$601,MATCH(C5848,Customers!$A$2:$A$601,0))</f>
        <v>Nairobi</v>
      </c>
      <c r="I5848" s="43" t="n">
        <f aca="false">ROUND(MIN(INDEX(Assumptions!$D$13:$D$18,MATCH(E5848,Assumptions!$A$13:$A$18,0)),MAX(INDEX(Assumptions!$C$13:$C$18,MATCH(E5848,Assumptions!$A$13:$A$18,0)),INDEX(Assumptions!$B$13:$B$18,MATCH(E5848,Assumptions!$A$13:$A$18,0))*F5848)),2)</f>
        <v>40</v>
      </c>
    </row>
    <row r="5849" customFormat="false" ht="15" hidden="false" customHeight="false" outlineLevel="0" collapsed="false">
      <c r="A5849" s="24" t="s">
        <v>6672</v>
      </c>
      <c r="B5849" s="39" t="n">
        <v>46148</v>
      </c>
      <c r="C5849" s="24" t="s">
        <v>614</v>
      </c>
      <c r="D5849" s="24" t="s">
        <v>826</v>
      </c>
      <c r="E5849" s="24" t="s">
        <v>103</v>
      </c>
      <c r="F5849" s="38" t="n">
        <v>580</v>
      </c>
      <c r="G5849" s="42" t="n">
        <f aca="false">DATE(YEAR(B5849),MONTH(B5849),1)</f>
        <v>46143</v>
      </c>
      <c r="H5849" s="24" t="str">
        <f aca="false">INDEX(Customers!$B$2:$B$601,MATCH(C5849,Customers!$A$2:$A$601,0))</f>
        <v>Central</v>
      </c>
      <c r="I5849" s="43" t="n">
        <f aca="false">ROUND(MIN(INDEX(Assumptions!$D$13:$D$18,MATCH(E5849,Assumptions!$A$13:$A$18,0)),MAX(INDEX(Assumptions!$C$13:$C$18,MATCH(E5849,Assumptions!$A$13:$A$18,0)),INDEX(Assumptions!$B$13:$B$18,MATCH(E5849,Assumptions!$A$13:$A$18,0))*F5849)),2)</f>
        <v>5.8</v>
      </c>
    </row>
    <row r="5850" customFormat="false" ht="15" hidden="false" customHeight="false" outlineLevel="0" collapsed="false">
      <c r="A5850" s="24" t="s">
        <v>6673</v>
      </c>
      <c r="B5850" s="39" t="n">
        <v>46148</v>
      </c>
      <c r="C5850" s="24" t="s">
        <v>624</v>
      </c>
      <c r="D5850" s="24" t="s">
        <v>826</v>
      </c>
      <c r="E5850" s="24" t="s">
        <v>109</v>
      </c>
      <c r="F5850" s="38" t="n">
        <v>1380</v>
      </c>
      <c r="G5850" s="42" t="n">
        <f aca="false">DATE(YEAR(B5850),MONTH(B5850),1)</f>
        <v>46143</v>
      </c>
      <c r="H5850" s="24" t="str">
        <f aca="false">INDEX(Customers!$B$2:$B$601,MATCH(C5850,Customers!$A$2:$A$601,0))</f>
        <v>Nairobi</v>
      </c>
      <c r="I5850" s="43" t="n">
        <f aca="false">ROUND(MIN(INDEX(Assumptions!$D$13:$D$18,MATCH(E5850,Assumptions!$A$13:$A$18,0)),MAX(INDEX(Assumptions!$C$13:$C$18,MATCH(E5850,Assumptions!$A$13:$A$18,0)),INDEX(Assumptions!$B$13:$B$18,MATCH(E5850,Assumptions!$A$13:$A$18,0))*F5850)),2)</f>
        <v>5.52</v>
      </c>
    </row>
    <row r="5851" customFormat="false" ht="15" hidden="false" customHeight="false" outlineLevel="0" collapsed="false">
      <c r="A5851" s="24" t="s">
        <v>6674</v>
      </c>
      <c r="B5851" s="39" t="n">
        <v>46148</v>
      </c>
      <c r="C5851" s="24" t="s">
        <v>634</v>
      </c>
      <c r="D5851" s="24" t="s">
        <v>826</v>
      </c>
      <c r="E5851" s="24" t="s">
        <v>111</v>
      </c>
      <c r="F5851" s="38" t="n">
        <v>50</v>
      </c>
      <c r="G5851" s="42" t="n">
        <f aca="false">DATE(YEAR(B5851),MONTH(B5851),1)</f>
        <v>46143</v>
      </c>
      <c r="H5851" s="24" t="str">
        <f aca="false">INDEX(Customers!$B$2:$B$601,MATCH(C5851,Customers!$A$2:$A$601,0))</f>
        <v>Coast</v>
      </c>
      <c r="I5851" s="43" t="n">
        <f aca="false">ROUND(MIN(INDEX(Assumptions!$D$13:$D$18,MATCH(E5851,Assumptions!$A$13:$A$18,0)),MAX(INDEX(Assumptions!$C$13:$C$18,MATCH(E5851,Assumptions!$A$13:$A$18,0)),INDEX(Assumptions!$B$13:$B$18,MATCH(E5851,Assumptions!$A$13:$A$18,0))*F5851)),2)</f>
        <v>2</v>
      </c>
    </row>
    <row r="5852" customFormat="false" ht="15" hidden="false" customHeight="false" outlineLevel="0" collapsed="false">
      <c r="A5852" s="24" t="s">
        <v>6675</v>
      </c>
      <c r="B5852" s="39" t="n">
        <v>46148</v>
      </c>
      <c r="C5852" s="24" t="s">
        <v>635</v>
      </c>
      <c r="D5852" s="24" t="s">
        <v>171</v>
      </c>
      <c r="E5852" s="24" t="s">
        <v>105</v>
      </c>
      <c r="F5852" s="38" t="n">
        <v>2900</v>
      </c>
      <c r="G5852" s="42" t="n">
        <f aca="false">DATE(YEAR(B5852),MONTH(B5852),1)</f>
        <v>46143</v>
      </c>
      <c r="H5852" s="24" t="str">
        <f aca="false">INDEX(Customers!$B$2:$B$601,MATCH(C5852,Customers!$A$2:$A$601,0))</f>
        <v>Central</v>
      </c>
      <c r="I5852" s="43" t="n">
        <f aca="false">ROUND(MIN(INDEX(Assumptions!$D$13:$D$18,MATCH(E5852,Assumptions!$A$13:$A$18,0)),MAX(INDEX(Assumptions!$C$13:$C$18,MATCH(E5852,Assumptions!$A$13:$A$18,0)),INDEX(Assumptions!$B$13:$B$18,MATCH(E5852,Assumptions!$A$13:$A$18,0))*F5852)),2)</f>
        <v>43.5</v>
      </c>
    </row>
    <row r="5853" customFormat="false" ht="15" hidden="false" customHeight="false" outlineLevel="0" collapsed="false">
      <c r="A5853" s="24" t="s">
        <v>6676</v>
      </c>
      <c r="B5853" s="39" t="n">
        <v>46148</v>
      </c>
      <c r="C5853" s="24" t="s">
        <v>650</v>
      </c>
      <c r="D5853" s="24" t="s">
        <v>826</v>
      </c>
      <c r="E5853" s="24" t="s">
        <v>113</v>
      </c>
      <c r="F5853" s="38" t="n">
        <v>250</v>
      </c>
      <c r="G5853" s="42" t="n">
        <f aca="false">DATE(YEAR(B5853),MONTH(B5853),1)</f>
        <v>46143</v>
      </c>
      <c r="H5853" s="24" t="str">
        <f aca="false">INDEX(Customers!$B$2:$B$601,MATCH(C5853,Customers!$A$2:$A$601,0))</f>
        <v>Eastern</v>
      </c>
      <c r="I5853" s="43" t="n">
        <f aca="false">ROUND(MIN(INDEX(Assumptions!$D$13:$D$18,MATCH(E5853,Assumptions!$A$13:$A$18,0)),MAX(INDEX(Assumptions!$C$13:$C$18,MATCH(E5853,Assumptions!$A$13:$A$18,0)),INDEX(Assumptions!$B$13:$B$18,MATCH(E5853,Assumptions!$A$13:$A$18,0))*F5853)),2)</f>
        <v>12.5</v>
      </c>
    </row>
    <row r="5854" customFormat="false" ht="15" hidden="false" customHeight="false" outlineLevel="0" collapsed="false">
      <c r="A5854" s="24" t="s">
        <v>6677</v>
      </c>
      <c r="B5854" s="39" t="n">
        <v>46148</v>
      </c>
      <c r="C5854" s="24" t="s">
        <v>657</v>
      </c>
      <c r="D5854" s="24" t="s">
        <v>826</v>
      </c>
      <c r="E5854" s="24" t="s">
        <v>113</v>
      </c>
      <c r="F5854" s="38" t="n">
        <v>250</v>
      </c>
      <c r="G5854" s="42" t="n">
        <f aca="false">DATE(YEAR(B5854),MONTH(B5854),1)</f>
        <v>46143</v>
      </c>
      <c r="H5854" s="24" t="str">
        <f aca="false">INDEX(Customers!$B$2:$B$601,MATCH(C5854,Customers!$A$2:$A$601,0))</f>
        <v>Western</v>
      </c>
      <c r="I5854" s="43" t="n">
        <f aca="false">ROUND(MIN(INDEX(Assumptions!$D$13:$D$18,MATCH(E5854,Assumptions!$A$13:$A$18,0)),MAX(INDEX(Assumptions!$C$13:$C$18,MATCH(E5854,Assumptions!$A$13:$A$18,0)),INDEX(Assumptions!$B$13:$B$18,MATCH(E5854,Assumptions!$A$13:$A$18,0))*F5854)),2)</f>
        <v>12.5</v>
      </c>
    </row>
    <row r="5855" customFormat="false" ht="15" hidden="false" customHeight="false" outlineLevel="0" collapsed="false">
      <c r="A5855" s="24" t="s">
        <v>6678</v>
      </c>
      <c r="B5855" s="39" t="n">
        <v>46148</v>
      </c>
      <c r="C5855" s="24" t="s">
        <v>661</v>
      </c>
      <c r="D5855" s="24" t="s">
        <v>826</v>
      </c>
      <c r="E5855" s="24" t="s">
        <v>109</v>
      </c>
      <c r="F5855" s="38" t="n">
        <v>3580</v>
      </c>
      <c r="G5855" s="42" t="n">
        <f aca="false">DATE(YEAR(B5855),MONTH(B5855),1)</f>
        <v>46143</v>
      </c>
      <c r="H5855" s="24" t="str">
        <f aca="false">INDEX(Customers!$B$2:$B$601,MATCH(C5855,Customers!$A$2:$A$601,0))</f>
        <v>Coast</v>
      </c>
      <c r="I5855" s="43" t="n">
        <f aca="false">ROUND(MIN(INDEX(Assumptions!$D$13:$D$18,MATCH(E5855,Assumptions!$A$13:$A$18,0)),MAX(INDEX(Assumptions!$C$13:$C$18,MATCH(E5855,Assumptions!$A$13:$A$18,0)),INDEX(Assumptions!$B$13:$B$18,MATCH(E5855,Assumptions!$A$13:$A$18,0))*F5855)),2)</f>
        <v>14.32</v>
      </c>
    </row>
    <row r="5856" customFormat="false" ht="15" hidden="false" customHeight="false" outlineLevel="0" collapsed="false">
      <c r="A5856" s="24" t="s">
        <v>6679</v>
      </c>
      <c r="B5856" s="39" t="n">
        <v>46148</v>
      </c>
      <c r="C5856" s="24" t="s">
        <v>664</v>
      </c>
      <c r="D5856" s="24" t="s">
        <v>826</v>
      </c>
      <c r="E5856" s="24" t="s">
        <v>103</v>
      </c>
      <c r="F5856" s="38" t="n">
        <v>1720</v>
      </c>
      <c r="G5856" s="42" t="n">
        <f aca="false">DATE(YEAR(B5856),MONTH(B5856),1)</f>
        <v>46143</v>
      </c>
      <c r="H5856" s="24" t="str">
        <f aca="false">INDEX(Customers!$B$2:$B$601,MATCH(C5856,Customers!$A$2:$A$601,0))</f>
        <v>Rift Valley</v>
      </c>
      <c r="I5856" s="43" t="n">
        <f aca="false">ROUND(MIN(INDEX(Assumptions!$D$13:$D$18,MATCH(E5856,Assumptions!$A$13:$A$18,0)),MAX(INDEX(Assumptions!$C$13:$C$18,MATCH(E5856,Assumptions!$A$13:$A$18,0)),INDEX(Assumptions!$B$13:$B$18,MATCH(E5856,Assumptions!$A$13:$A$18,0))*F5856)),2)</f>
        <v>17.2</v>
      </c>
    </row>
    <row r="5857" customFormat="false" ht="15" hidden="false" customHeight="false" outlineLevel="0" collapsed="false">
      <c r="A5857" s="24" t="s">
        <v>6680</v>
      </c>
      <c r="B5857" s="39" t="n">
        <v>46148</v>
      </c>
      <c r="C5857" s="24" t="s">
        <v>665</v>
      </c>
      <c r="D5857" s="24" t="s">
        <v>826</v>
      </c>
      <c r="E5857" s="24" t="s">
        <v>113</v>
      </c>
      <c r="F5857" s="38" t="n">
        <v>250</v>
      </c>
      <c r="G5857" s="42" t="n">
        <f aca="false">DATE(YEAR(B5857),MONTH(B5857),1)</f>
        <v>46143</v>
      </c>
      <c r="H5857" s="24" t="str">
        <f aca="false">INDEX(Customers!$B$2:$B$601,MATCH(C5857,Customers!$A$2:$A$601,0))</f>
        <v>Nairobi</v>
      </c>
      <c r="I5857" s="43" t="n">
        <f aca="false">ROUND(MIN(INDEX(Assumptions!$D$13:$D$18,MATCH(E5857,Assumptions!$A$13:$A$18,0)),MAX(INDEX(Assumptions!$C$13:$C$18,MATCH(E5857,Assumptions!$A$13:$A$18,0)),INDEX(Assumptions!$B$13:$B$18,MATCH(E5857,Assumptions!$A$13:$A$18,0))*F5857)),2)</f>
        <v>12.5</v>
      </c>
    </row>
    <row r="5858" customFormat="false" ht="15" hidden="false" customHeight="false" outlineLevel="0" collapsed="false">
      <c r="A5858" s="24" t="s">
        <v>6681</v>
      </c>
      <c r="B5858" s="39" t="n">
        <v>46148</v>
      </c>
      <c r="C5858" s="24" t="s">
        <v>686</v>
      </c>
      <c r="D5858" s="24" t="s">
        <v>826</v>
      </c>
      <c r="E5858" s="24" t="s">
        <v>109</v>
      </c>
      <c r="F5858" s="38" t="n">
        <v>3710</v>
      </c>
      <c r="G5858" s="42" t="n">
        <f aca="false">DATE(YEAR(B5858),MONTH(B5858),1)</f>
        <v>46143</v>
      </c>
      <c r="H5858" s="24" t="str">
        <f aca="false">INDEX(Customers!$B$2:$B$601,MATCH(C5858,Customers!$A$2:$A$601,0))</f>
        <v>Nairobi</v>
      </c>
      <c r="I5858" s="43" t="n">
        <f aca="false">ROUND(MIN(INDEX(Assumptions!$D$13:$D$18,MATCH(E5858,Assumptions!$A$13:$A$18,0)),MAX(INDEX(Assumptions!$C$13:$C$18,MATCH(E5858,Assumptions!$A$13:$A$18,0)),INDEX(Assumptions!$B$13:$B$18,MATCH(E5858,Assumptions!$A$13:$A$18,0))*F5858)),2)</f>
        <v>14.84</v>
      </c>
    </row>
    <row r="5859" customFormat="false" ht="15" hidden="false" customHeight="false" outlineLevel="0" collapsed="false">
      <c r="A5859" s="24" t="s">
        <v>6682</v>
      </c>
      <c r="B5859" s="39" t="n">
        <v>46148</v>
      </c>
      <c r="C5859" s="24" t="s">
        <v>701</v>
      </c>
      <c r="D5859" s="24" t="s">
        <v>159</v>
      </c>
      <c r="E5859" s="24" t="s">
        <v>107</v>
      </c>
      <c r="F5859" s="38" t="n">
        <v>3370</v>
      </c>
      <c r="G5859" s="42" t="n">
        <f aca="false">DATE(YEAR(B5859),MONTH(B5859),1)</f>
        <v>46143</v>
      </c>
      <c r="H5859" s="24" t="str">
        <f aca="false">INDEX(Customers!$B$2:$B$601,MATCH(C5859,Customers!$A$2:$A$601,0))</f>
        <v>Nairobi</v>
      </c>
      <c r="I5859" s="43" t="n">
        <f aca="false">ROUND(MIN(INDEX(Assumptions!$D$13:$D$18,MATCH(E5859,Assumptions!$A$13:$A$18,0)),MAX(INDEX(Assumptions!$C$13:$C$18,MATCH(E5859,Assumptions!$A$13:$A$18,0)),INDEX(Assumptions!$B$13:$B$18,MATCH(E5859,Assumptions!$A$13:$A$18,0))*F5859)),2)</f>
        <v>0</v>
      </c>
    </row>
    <row r="5860" customFormat="false" ht="15" hidden="false" customHeight="false" outlineLevel="0" collapsed="false">
      <c r="A5860" s="24" t="s">
        <v>6683</v>
      </c>
      <c r="B5860" s="39" t="n">
        <v>46148</v>
      </c>
      <c r="C5860" s="24" t="s">
        <v>711</v>
      </c>
      <c r="D5860" s="24" t="s">
        <v>826</v>
      </c>
      <c r="E5860" s="24" t="s">
        <v>113</v>
      </c>
      <c r="F5860" s="38" t="n">
        <v>1000</v>
      </c>
      <c r="G5860" s="42" t="n">
        <f aca="false">DATE(YEAR(B5860),MONTH(B5860),1)</f>
        <v>46143</v>
      </c>
      <c r="H5860" s="24" t="str">
        <f aca="false">INDEX(Customers!$B$2:$B$601,MATCH(C5860,Customers!$A$2:$A$601,0))</f>
        <v>Rift Valley</v>
      </c>
      <c r="I5860" s="43" t="n">
        <f aca="false">ROUND(MIN(INDEX(Assumptions!$D$13:$D$18,MATCH(E5860,Assumptions!$A$13:$A$18,0)),MAX(INDEX(Assumptions!$C$13:$C$18,MATCH(E5860,Assumptions!$A$13:$A$18,0)),INDEX(Assumptions!$B$13:$B$18,MATCH(E5860,Assumptions!$A$13:$A$18,0))*F5860)),2)</f>
        <v>50</v>
      </c>
    </row>
    <row r="5861" customFormat="false" ht="15" hidden="false" customHeight="false" outlineLevel="0" collapsed="false">
      <c r="A5861" s="24" t="s">
        <v>6684</v>
      </c>
      <c r="B5861" s="39" t="n">
        <v>46148</v>
      </c>
      <c r="C5861" s="24" t="s">
        <v>722</v>
      </c>
      <c r="D5861" s="24" t="s">
        <v>826</v>
      </c>
      <c r="E5861" s="24" t="s">
        <v>113</v>
      </c>
      <c r="F5861" s="38" t="n">
        <v>1000</v>
      </c>
      <c r="G5861" s="42" t="n">
        <f aca="false">DATE(YEAR(B5861),MONTH(B5861),1)</f>
        <v>46143</v>
      </c>
      <c r="H5861" s="24" t="str">
        <f aca="false">INDEX(Customers!$B$2:$B$601,MATCH(C5861,Customers!$A$2:$A$601,0))</f>
        <v>Nairobi</v>
      </c>
      <c r="I5861" s="43" t="n">
        <f aca="false">ROUND(MIN(INDEX(Assumptions!$D$13:$D$18,MATCH(E5861,Assumptions!$A$13:$A$18,0)),MAX(INDEX(Assumptions!$C$13:$C$18,MATCH(E5861,Assumptions!$A$13:$A$18,0)),INDEX(Assumptions!$B$13:$B$18,MATCH(E5861,Assumptions!$A$13:$A$18,0))*F5861)),2)</f>
        <v>50</v>
      </c>
    </row>
    <row r="5862" customFormat="false" ht="15" hidden="false" customHeight="false" outlineLevel="0" collapsed="false">
      <c r="A5862" s="24" t="s">
        <v>6685</v>
      </c>
      <c r="B5862" s="39" t="n">
        <v>46148</v>
      </c>
      <c r="C5862" s="24" t="s">
        <v>761</v>
      </c>
      <c r="D5862" s="24" t="s">
        <v>826</v>
      </c>
      <c r="E5862" s="24" t="s">
        <v>109</v>
      </c>
      <c r="F5862" s="38" t="n">
        <v>1540</v>
      </c>
      <c r="G5862" s="42" t="n">
        <f aca="false">DATE(YEAR(B5862),MONTH(B5862),1)</f>
        <v>46143</v>
      </c>
      <c r="H5862" s="24" t="str">
        <f aca="false">INDEX(Customers!$B$2:$B$601,MATCH(C5862,Customers!$A$2:$A$601,0))</f>
        <v>Rift Valley</v>
      </c>
      <c r="I5862" s="43" t="n">
        <f aca="false">ROUND(MIN(INDEX(Assumptions!$D$13:$D$18,MATCH(E5862,Assumptions!$A$13:$A$18,0)),MAX(INDEX(Assumptions!$C$13:$C$18,MATCH(E5862,Assumptions!$A$13:$A$18,0)),INDEX(Assumptions!$B$13:$B$18,MATCH(E5862,Assumptions!$A$13:$A$18,0))*F5862)),2)</f>
        <v>6.16</v>
      </c>
    </row>
    <row r="5863" customFormat="false" ht="15" hidden="false" customHeight="false" outlineLevel="0" collapsed="false">
      <c r="A5863" s="24" t="s">
        <v>6686</v>
      </c>
      <c r="B5863" s="39" t="n">
        <v>46148</v>
      </c>
      <c r="C5863" s="24" t="s">
        <v>786</v>
      </c>
      <c r="D5863" s="24" t="s">
        <v>826</v>
      </c>
      <c r="E5863" s="24" t="s">
        <v>103</v>
      </c>
      <c r="F5863" s="38" t="n">
        <v>3870</v>
      </c>
      <c r="G5863" s="42" t="n">
        <f aca="false">DATE(YEAR(B5863),MONTH(B5863),1)</f>
        <v>46143</v>
      </c>
      <c r="H5863" s="24" t="str">
        <f aca="false">INDEX(Customers!$B$2:$B$601,MATCH(C5863,Customers!$A$2:$A$601,0))</f>
        <v>Rift Valley</v>
      </c>
      <c r="I5863" s="43" t="n">
        <f aca="false">ROUND(MIN(INDEX(Assumptions!$D$13:$D$18,MATCH(E5863,Assumptions!$A$13:$A$18,0)),MAX(INDEX(Assumptions!$C$13:$C$18,MATCH(E5863,Assumptions!$A$13:$A$18,0)),INDEX(Assumptions!$B$13:$B$18,MATCH(E5863,Assumptions!$A$13:$A$18,0))*F5863)),2)</f>
        <v>38.7</v>
      </c>
    </row>
    <row r="5864" customFormat="false" ht="15" hidden="false" customHeight="false" outlineLevel="0" collapsed="false">
      <c r="A5864" s="24" t="s">
        <v>6687</v>
      </c>
      <c r="B5864" s="39" t="n">
        <v>46148</v>
      </c>
      <c r="C5864" s="24" t="s">
        <v>800</v>
      </c>
      <c r="D5864" s="24" t="s">
        <v>826</v>
      </c>
      <c r="E5864" s="24" t="s">
        <v>103</v>
      </c>
      <c r="F5864" s="38" t="n">
        <v>970</v>
      </c>
      <c r="G5864" s="42" t="n">
        <f aca="false">DATE(YEAR(B5864),MONTH(B5864),1)</f>
        <v>46143</v>
      </c>
      <c r="H5864" s="24" t="str">
        <f aca="false">INDEX(Customers!$B$2:$B$601,MATCH(C5864,Customers!$A$2:$A$601,0))</f>
        <v>Coast</v>
      </c>
      <c r="I5864" s="43" t="n">
        <f aca="false">ROUND(MIN(INDEX(Assumptions!$D$13:$D$18,MATCH(E5864,Assumptions!$A$13:$A$18,0)),MAX(INDEX(Assumptions!$C$13:$C$18,MATCH(E5864,Assumptions!$A$13:$A$18,0)),INDEX(Assumptions!$B$13:$B$18,MATCH(E5864,Assumptions!$A$13:$A$18,0))*F5864)),2)</f>
        <v>9.7</v>
      </c>
    </row>
    <row r="5865" customFormat="false" ht="15" hidden="false" customHeight="false" outlineLevel="0" collapsed="false">
      <c r="A5865" s="24" t="s">
        <v>6688</v>
      </c>
      <c r="B5865" s="39" t="n">
        <v>46148</v>
      </c>
      <c r="C5865" s="24" t="s">
        <v>814</v>
      </c>
      <c r="D5865" s="24" t="s">
        <v>826</v>
      </c>
      <c r="E5865" s="24" t="s">
        <v>113</v>
      </c>
      <c r="F5865" s="38" t="n">
        <v>2000</v>
      </c>
      <c r="G5865" s="42" t="n">
        <f aca="false">DATE(YEAR(B5865),MONTH(B5865),1)</f>
        <v>46143</v>
      </c>
      <c r="H5865" s="24" t="str">
        <f aca="false">INDEX(Customers!$B$2:$B$601,MATCH(C5865,Customers!$A$2:$A$601,0))</f>
        <v>Nairobi</v>
      </c>
      <c r="I5865" s="43" t="n">
        <f aca="false">ROUND(MIN(INDEX(Assumptions!$D$13:$D$18,MATCH(E5865,Assumptions!$A$13:$A$18,0)),MAX(INDEX(Assumptions!$C$13:$C$18,MATCH(E5865,Assumptions!$A$13:$A$18,0)),INDEX(Assumptions!$B$13:$B$18,MATCH(E5865,Assumptions!$A$13:$A$18,0))*F5865)),2)</f>
        <v>100</v>
      </c>
    </row>
    <row r="5866" customFormat="false" ht="15" hidden="false" customHeight="false" outlineLevel="0" collapsed="false">
      <c r="A5866" s="24" t="s">
        <v>6689</v>
      </c>
      <c r="B5866" s="39" t="n">
        <v>46148</v>
      </c>
      <c r="C5866" s="24" t="s">
        <v>816</v>
      </c>
      <c r="D5866" s="24" t="s">
        <v>826</v>
      </c>
      <c r="E5866" s="24" t="s">
        <v>103</v>
      </c>
      <c r="F5866" s="38" t="n">
        <v>2050</v>
      </c>
      <c r="G5866" s="42" t="n">
        <f aca="false">DATE(YEAR(B5866),MONTH(B5866),1)</f>
        <v>46143</v>
      </c>
      <c r="H5866" s="24" t="str">
        <f aca="false">INDEX(Customers!$B$2:$B$601,MATCH(C5866,Customers!$A$2:$A$601,0))</f>
        <v>Nairobi</v>
      </c>
      <c r="I5866" s="43" t="n">
        <f aca="false">ROUND(MIN(INDEX(Assumptions!$D$13:$D$18,MATCH(E5866,Assumptions!$A$13:$A$18,0)),MAX(INDEX(Assumptions!$C$13:$C$18,MATCH(E5866,Assumptions!$A$13:$A$18,0)),INDEX(Assumptions!$B$13:$B$18,MATCH(E5866,Assumptions!$A$13:$A$18,0))*F5866)),2)</f>
        <v>20.5</v>
      </c>
    </row>
    <row r="5867" customFormat="false" ht="15" hidden="false" customHeight="false" outlineLevel="0" collapsed="false">
      <c r="A5867" s="24" t="s">
        <v>6690</v>
      </c>
      <c r="B5867" s="39" t="n">
        <v>46148</v>
      </c>
      <c r="C5867" s="24" t="s">
        <v>816</v>
      </c>
      <c r="D5867" s="24" t="s">
        <v>826</v>
      </c>
      <c r="E5867" s="24" t="s">
        <v>111</v>
      </c>
      <c r="F5867" s="38" t="n">
        <v>50</v>
      </c>
      <c r="G5867" s="42" t="n">
        <f aca="false">DATE(YEAR(B5867),MONTH(B5867),1)</f>
        <v>46143</v>
      </c>
      <c r="H5867" s="24" t="str">
        <f aca="false">INDEX(Customers!$B$2:$B$601,MATCH(C5867,Customers!$A$2:$A$601,0))</f>
        <v>Nairobi</v>
      </c>
      <c r="I5867" s="43" t="n">
        <f aca="false">ROUND(MIN(INDEX(Assumptions!$D$13:$D$18,MATCH(E5867,Assumptions!$A$13:$A$18,0)),MAX(INDEX(Assumptions!$C$13:$C$18,MATCH(E5867,Assumptions!$A$13:$A$18,0)),INDEX(Assumptions!$B$13:$B$18,MATCH(E5867,Assumptions!$A$13:$A$18,0))*F5867)),2)</f>
        <v>2</v>
      </c>
    </row>
    <row r="5868" customFormat="false" ht="15" hidden="false" customHeight="false" outlineLevel="0" collapsed="false">
      <c r="A5868" s="24" t="s">
        <v>6691</v>
      </c>
      <c r="B5868" s="39" t="n">
        <v>46148</v>
      </c>
      <c r="C5868" s="24" t="s">
        <v>816</v>
      </c>
      <c r="D5868" s="24" t="s">
        <v>826</v>
      </c>
      <c r="E5868" s="24" t="s">
        <v>103</v>
      </c>
      <c r="F5868" s="38" t="n">
        <v>1300</v>
      </c>
      <c r="G5868" s="42" t="n">
        <f aca="false">DATE(YEAR(B5868),MONTH(B5868),1)</f>
        <v>46143</v>
      </c>
      <c r="H5868" s="24" t="str">
        <f aca="false">INDEX(Customers!$B$2:$B$601,MATCH(C5868,Customers!$A$2:$A$601,0))</f>
        <v>Nairobi</v>
      </c>
      <c r="I5868" s="43" t="n">
        <f aca="false">ROUND(MIN(INDEX(Assumptions!$D$13:$D$18,MATCH(E5868,Assumptions!$A$13:$A$18,0)),MAX(INDEX(Assumptions!$C$13:$C$18,MATCH(E5868,Assumptions!$A$13:$A$18,0)),INDEX(Assumptions!$B$13:$B$18,MATCH(E5868,Assumptions!$A$13:$A$18,0))*F5868)),2)</f>
        <v>13</v>
      </c>
    </row>
    <row r="5869" customFormat="false" ht="15" hidden="false" customHeight="false" outlineLevel="0" collapsed="false">
      <c r="A5869" s="24" t="s">
        <v>6692</v>
      </c>
      <c r="B5869" s="39" t="n">
        <v>46149</v>
      </c>
      <c r="C5869" s="24" t="s">
        <v>231</v>
      </c>
      <c r="D5869" s="24" t="s">
        <v>826</v>
      </c>
      <c r="E5869" s="24" t="s">
        <v>113</v>
      </c>
      <c r="F5869" s="38" t="n">
        <v>99</v>
      </c>
      <c r="G5869" s="42" t="n">
        <f aca="false">DATE(YEAR(B5869),MONTH(B5869),1)</f>
        <v>46143</v>
      </c>
      <c r="H5869" s="24" t="str">
        <f aca="false">INDEX(Customers!$B$2:$B$601,MATCH(C5869,Customers!$A$2:$A$601,0))</f>
        <v>Eastern</v>
      </c>
      <c r="I5869" s="43" t="n">
        <f aca="false">ROUND(MIN(INDEX(Assumptions!$D$13:$D$18,MATCH(E5869,Assumptions!$A$13:$A$18,0)),MAX(INDEX(Assumptions!$C$13:$C$18,MATCH(E5869,Assumptions!$A$13:$A$18,0)),INDEX(Assumptions!$B$13:$B$18,MATCH(E5869,Assumptions!$A$13:$A$18,0))*F5869)),2)</f>
        <v>4.95</v>
      </c>
    </row>
    <row r="5870" customFormat="false" ht="15" hidden="false" customHeight="false" outlineLevel="0" collapsed="false">
      <c r="A5870" s="24" t="s">
        <v>6693</v>
      </c>
      <c r="B5870" s="39" t="n">
        <v>46149</v>
      </c>
      <c r="C5870" s="24" t="s">
        <v>233</v>
      </c>
      <c r="D5870" s="24" t="s">
        <v>202</v>
      </c>
      <c r="E5870" s="24" t="s">
        <v>105</v>
      </c>
      <c r="F5870" s="38" t="n">
        <v>4190</v>
      </c>
      <c r="G5870" s="42" t="n">
        <f aca="false">DATE(YEAR(B5870),MONTH(B5870),1)</f>
        <v>46143</v>
      </c>
      <c r="H5870" s="24" t="str">
        <f aca="false">INDEX(Customers!$B$2:$B$601,MATCH(C5870,Customers!$A$2:$A$601,0))</f>
        <v>Western</v>
      </c>
      <c r="I5870" s="43" t="n">
        <f aca="false">ROUND(MIN(INDEX(Assumptions!$D$13:$D$18,MATCH(E5870,Assumptions!$A$13:$A$18,0)),MAX(INDEX(Assumptions!$C$13:$C$18,MATCH(E5870,Assumptions!$A$13:$A$18,0)),INDEX(Assumptions!$B$13:$B$18,MATCH(E5870,Assumptions!$A$13:$A$18,0))*F5870)),2)</f>
        <v>62.85</v>
      </c>
    </row>
    <row r="5871" customFormat="false" ht="15" hidden="false" customHeight="false" outlineLevel="0" collapsed="false">
      <c r="A5871" s="24" t="s">
        <v>6694</v>
      </c>
      <c r="B5871" s="39" t="n">
        <v>46149</v>
      </c>
      <c r="C5871" s="24" t="s">
        <v>236</v>
      </c>
      <c r="D5871" s="24" t="s">
        <v>826</v>
      </c>
      <c r="E5871" s="24" t="s">
        <v>113</v>
      </c>
      <c r="F5871" s="38" t="n">
        <v>1000</v>
      </c>
      <c r="G5871" s="42" t="n">
        <f aca="false">DATE(YEAR(B5871),MONTH(B5871),1)</f>
        <v>46143</v>
      </c>
      <c r="H5871" s="24" t="str">
        <f aca="false">INDEX(Customers!$B$2:$B$601,MATCH(C5871,Customers!$A$2:$A$601,0))</f>
        <v>Rift Valley</v>
      </c>
      <c r="I5871" s="43" t="n">
        <f aca="false">ROUND(MIN(INDEX(Assumptions!$D$13:$D$18,MATCH(E5871,Assumptions!$A$13:$A$18,0)),MAX(INDEX(Assumptions!$C$13:$C$18,MATCH(E5871,Assumptions!$A$13:$A$18,0)),INDEX(Assumptions!$B$13:$B$18,MATCH(E5871,Assumptions!$A$13:$A$18,0))*F5871)),2)</f>
        <v>50</v>
      </c>
    </row>
    <row r="5872" customFormat="false" ht="15" hidden="false" customHeight="false" outlineLevel="0" collapsed="false">
      <c r="A5872" s="24" t="s">
        <v>6695</v>
      </c>
      <c r="B5872" s="39" t="n">
        <v>46149</v>
      </c>
      <c r="C5872" s="24" t="s">
        <v>236</v>
      </c>
      <c r="D5872" s="24" t="s">
        <v>826</v>
      </c>
      <c r="E5872" s="24" t="s">
        <v>113</v>
      </c>
      <c r="F5872" s="38" t="n">
        <v>99</v>
      </c>
      <c r="G5872" s="42" t="n">
        <f aca="false">DATE(YEAR(B5872),MONTH(B5872),1)</f>
        <v>46143</v>
      </c>
      <c r="H5872" s="24" t="str">
        <f aca="false">INDEX(Customers!$B$2:$B$601,MATCH(C5872,Customers!$A$2:$A$601,0))</f>
        <v>Rift Valley</v>
      </c>
      <c r="I5872" s="43" t="n">
        <f aca="false">ROUND(MIN(INDEX(Assumptions!$D$13:$D$18,MATCH(E5872,Assumptions!$A$13:$A$18,0)),MAX(INDEX(Assumptions!$C$13:$C$18,MATCH(E5872,Assumptions!$A$13:$A$18,0)),INDEX(Assumptions!$B$13:$B$18,MATCH(E5872,Assumptions!$A$13:$A$18,0))*F5872)),2)</f>
        <v>4.95</v>
      </c>
    </row>
    <row r="5873" customFormat="false" ht="15" hidden="false" customHeight="false" outlineLevel="0" collapsed="false">
      <c r="A5873" s="24" t="s">
        <v>6696</v>
      </c>
      <c r="B5873" s="39" t="n">
        <v>46149</v>
      </c>
      <c r="C5873" s="24" t="s">
        <v>247</v>
      </c>
      <c r="D5873" s="24" t="s">
        <v>826</v>
      </c>
      <c r="E5873" s="24" t="s">
        <v>103</v>
      </c>
      <c r="F5873" s="38" t="n">
        <v>1310</v>
      </c>
      <c r="G5873" s="42" t="n">
        <f aca="false">DATE(YEAR(B5873),MONTH(B5873),1)</f>
        <v>46143</v>
      </c>
      <c r="H5873" s="24" t="str">
        <f aca="false">INDEX(Customers!$B$2:$B$601,MATCH(C5873,Customers!$A$2:$A$601,0))</f>
        <v>Nairobi</v>
      </c>
      <c r="I5873" s="43" t="n">
        <f aca="false">ROUND(MIN(INDEX(Assumptions!$D$13:$D$18,MATCH(E5873,Assumptions!$A$13:$A$18,0)),MAX(INDEX(Assumptions!$C$13:$C$18,MATCH(E5873,Assumptions!$A$13:$A$18,0)),INDEX(Assumptions!$B$13:$B$18,MATCH(E5873,Assumptions!$A$13:$A$18,0))*F5873)),2)</f>
        <v>13.1</v>
      </c>
    </row>
    <row r="5874" customFormat="false" ht="15" hidden="false" customHeight="false" outlineLevel="0" collapsed="false">
      <c r="A5874" s="24" t="s">
        <v>6697</v>
      </c>
      <c r="B5874" s="39" t="n">
        <v>46149</v>
      </c>
      <c r="C5874" s="24" t="s">
        <v>261</v>
      </c>
      <c r="D5874" s="24" t="s">
        <v>183</v>
      </c>
      <c r="E5874" s="24" t="s">
        <v>105</v>
      </c>
      <c r="F5874" s="38" t="n">
        <v>10000</v>
      </c>
      <c r="G5874" s="42" t="n">
        <f aca="false">DATE(YEAR(B5874),MONTH(B5874),1)</f>
        <v>46143</v>
      </c>
      <c r="H5874" s="24" t="str">
        <f aca="false">INDEX(Customers!$B$2:$B$601,MATCH(C5874,Customers!$A$2:$A$601,0))</f>
        <v>Coast</v>
      </c>
      <c r="I5874" s="43" t="n">
        <f aca="false">ROUND(MIN(INDEX(Assumptions!$D$13:$D$18,MATCH(E5874,Assumptions!$A$13:$A$18,0)),MAX(INDEX(Assumptions!$C$13:$C$18,MATCH(E5874,Assumptions!$A$13:$A$18,0)),INDEX(Assumptions!$B$13:$B$18,MATCH(E5874,Assumptions!$A$13:$A$18,0))*F5874)),2)</f>
        <v>150</v>
      </c>
    </row>
    <row r="5875" customFormat="false" ht="15" hidden="false" customHeight="false" outlineLevel="0" collapsed="false">
      <c r="A5875" s="24" t="s">
        <v>6698</v>
      </c>
      <c r="B5875" s="39" t="n">
        <v>46149</v>
      </c>
      <c r="C5875" s="24" t="s">
        <v>285</v>
      </c>
      <c r="D5875" s="24" t="s">
        <v>826</v>
      </c>
      <c r="E5875" s="24" t="s">
        <v>113</v>
      </c>
      <c r="F5875" s="38" t="n">
        <v>1000</v>
      </c>
      <c r="G5875" s="42" t="n">
        <f aca="false">DATE(YEAR(B5875),MONTH(B5875),1)</f>
        <v>46143</v>
      </c>
      <c r="H5875" s="24" t="str">
        <f aca="false">INDEX(Customers!$B$2:$B$601,MATCH(C5875,Customers!$A$2:$A$601,0))</f>
        <v>Eastern</v>
      </c>
      <c r="I5875" s="43" t="n">
        <f aca="false">ROUND(MIN(INDEX(Assumptions!$D$13:$D$18,MATCH(E5875,Assumptions!$A$13:$A$18,0)),MAX(INDEX(Assumptions!$C$13:$C$18,MATCH(E5875,Assumptions!$A$13:$A$18,0)),INDEX(Assumptions!$B$13:$B$18,MATCH(E5875,Assumptions!$A$13:$A$18,0))*F5875)),2)</f>
        <v>50</v>
      </c>
    </row>
    <row r="5876" customFormat="false" ht="15" hidden="false" customHeight="false" outlineLevel="0" collapsed="false">
      <c r="A5876" s="24" t="s">
        <v>6699</v>
      </c>
      <c r="B5876" s="39" t="n">
        <v>46149</v>
      </c>
      <c r="C5876" s="24" t="s">
        <v>285</v>
      </c>
      <c r="D5876" s="24" t="s">
        <v>826</v>
      </c>
      <c r="E5876" s="24" t="s">
        <v>113</v>
      </c>
      <c r="F5876" s="38" t="n">
        <v>99</v>
      </c>
      <c r="G5876" s="42" t="n">
        <f aca="false">DATE(YEAR(B5876),MONTH(B5876),1)</f>
        <v>46143</v>
      </c>
      <c r="H5876" s="24" t="str">
        <f aca="false">INDEX(Customers!$B$2:$B$601,MATCH(C5876,Customers!$A$2:$A$601,0))</f>
        <v>Eastern</v>
      </c>
      <c r="I5876" s="43" t="n">
        <f aca="false">ROUND(MIN(INDEX(Assumptions!$D$13:$D$18,MATCH(E5876,Assumptions!$A$13:$A$18,0)),MAX(INDEX(Assumptions!$C$13:$C$18,MATCH(E5876,Assumptions!$A$13:$A$18,0)),INDEX(Assumptions!$B$13:$B$18,MATCH(E5876,Assumptions!$A$13:$A$18,0))*F5876)),2)</f>
        <v>4.95</v>
      </c>
    </row>
    <row r="5877" customFormat="false" ht="15" hidden="false" customHeight="false" outlineLevel="0" collapsed="false">
      <c r="A5877" s="24" t="s">
        <v>6700</v>
      </c>
      <c r="B5877" s="39" t="n">
        <v>46149</v>
      </c>
      <c r="C5877" s="24" t="s">
        <v>285</v>
      </c>
      <c r="D5877" s="24" t="s">
        <v>204</v>
      </c>
      <c r="E5877" s="24" t="s">
        <v>107</v>
      </c>
      <c r="F5877" s="38" t="n">
        <v>3410</v>
      </c>
      <c r="G5877" s="42" t="n">
        <f aca="false">DATE(YEAR(B5877),MONTH(B5877),1)</f>
        <v>46143</v>
      </c>
      <c r="H5877" s="24" t="str">
        <f aca="false">INDEX(Customers!$B$2:$B$601,MATCH(C5877,Customers!$A$2:$A$601,0))</f>
        <v>Eastern</v>
      </c>
      <c r="I5877" s="43" t="n">
        <f aca="false">ROUND(MIN(INDEX(Assumptions!$D$13:$D$18,MATCH(E5877,Assumptions!$A$13:$A$18,0)),MAX(INDEX(Assumptions!$C$13:$C$18,MATCH(E5877,Assumptions!$A$13:$A$18,0)),INDEX(Assumptions!$B$13:$B$18,MATCH(E5877,Assumptions!$A$13:$A$18,0))*F5877)),2)</f>
        <v>0</v>
      </c>
    </row>
    <row r="5878" customFormat="false" ht="15" hidden="false" customHeight="false" outlineLevel="0" collapsed="false">
      <c r="A5878" s="24" t="s">
        <v>6701</v>
      </c>
      <c r="B5878" s="39" t="n">
        <v>46149</v>
      </c>
      <c r="C5878" s="24" t="s">
        <v>289</v>
      </c>
      <c r="D5878" s="24" t="s">
        <v>191</v>
      </c>
      <c r="E5878" s="24" t="s">
        <v>107</v>
      </c>
      <c r="F5878" s="38" t="n">
        <v>27510</v>
      </c>
      <c r="G5878" s="42" t="n">
        <f aca="false">DATE(YEAR(B5878),MONTH(B5878),1)</f>
        <v>46143</v>
      </c>
      <c r="H5878" s="24" t="str">
        <f aca="false">INDEX(Customers!$B$2:$B$601,MATCH(C5878,Customers!$A$2:$A$601,0))</f>
        <v>Coast</v>
      </c>
      <c r="I5878" s="43" t="n">
        <f aca="false">ROUND(MIN(INDEX(Assumptions!$D$13:$D$18,MATCH(E5878,Assumptions!$A$13:$A$18,0)),MAX(INDEX(Assumptions!$C$13:$C$18,MATCH(E5878,Assumptions!$A$13:$A$18,0)),INDEX(Assumptions!$B$13:$B$18,MATCH(E5878,Assumptions!$A$13:$A$18,0))*F5878)),2)</f>
        <v>0</v>
      </c>
    </row>
    <row r="5879" customFormat="false" ht="15" hidden="false" customHeight="false" outlineLevel="0" collapsed="false">
      <c r="A5879" s="24" t="s">
        <v>6702</v>
      </c>
      <c r="B5879" s="39" t="n">
        <v>46149</v>
      </c>
      <c r="C5879" s="24" t="s">
        <v>295</v>
      </c>
      <c r="D5879" s="24" t="s">
        <v>826</v>
      </c>
      <c r="E5879" s="24" t="s">
        <v>113</v>
      </c>
      <c r="F5879" s="38" t="n">
        <v>50</v>
      </c>
      <c r="G5879" s="42" t="n">
        <f aca="false">DATE(YEAR(B5879),MONTH(B5879),1)</f>
        <v>46143</v>
      </c>
      <c r="H5879" s="24" t="str">
        <f aca="false">INDEX(Customers!$B$2:$B$601,MATCH(C5879,Customers!$A$2:$A$601,0))</f>
        <v>Eastern</v>
      </c>
      <c r="I5879" s="43" t="n">
        <f aca="false">ROUND(MIN(INDEX(Assumptions!$D$13:$D$18,MATCH(E5879,Assumptions!$A$13:$A$18,0)),MAX(INDEX(Assumptions!$C$13:$C$18,MATCH(E5879,Assumptions!$A$13:$A$18,0)),INDEX(Assumptions!$B$13:$B$18,MATCH(E5879,Assumptions!$A$13:$A$18,0))*F5879)),2)</f>
        <v>2.5</v>
      </c>
    </row>
    <row r="5880" customFormat="false" ht="15" hidden="false" customHeight="false" outlineLevel="0" collapsed="false">
      <c r="A5880" s="24" t="s">
        <v>6703</v>
      </c>
      <c r="B5880" s="39" t="n">
        <v>46149</v>
      </c>
      <c r="C5880" s="24" t="s">
        <v>295</v>
      </c>
      <c r="D5880" s="24" t="s">
        <v>826</v>
      </c>
      <c r="E5880" s="24" t="s">
        <v>111</v>
      </c>
      <c r="F5880" s="38" t="n">
        <v>50</v>
      </c>
      <c r="G5880" s="42" t="n">
        <f aca="false">DATE(YEAR(B5880),MONTH(B5880),1)</f>
        <v>46143</v>
      </c>
      <c r="H5880" s="24" t="str">
        <f aca="false">INDEX(Customers!$B$2:$B$601,MATCH(C5880,Customers!$A$2:$A$601,0))</f>
        <v>Eastern</v>
      </c>
      <c r="I5880" s="43" t="n">
        <f aca="false">ROUND(MIN(INDEX(Assumptions!$D$13:$D$18,MATCH(E5880,Assumptions!$A$13:$A$18,0)),MAX(INDEX(Assumptions!$C$13:$C$18,MATCH(E5880,Assumptions!$A$13:$A$18,0)),INDEX(Assumptions!$B$13:$B$18,MATCH(E5880,Assumptions!$A$13:$A$18,0))*F5880)),2)</f>
        <v>2</v>
      </c>
    </row>
    <row r="5881" customFormat="false" ht="15" hidden="false" customHeight="false" outlineLevel="0" collapsed="false">
      <c r="A5881" s="24" t="s">
        <v>6704</v>
      </c>
      <c r="B5881" s="39" t="n">
        <v>46149</v>
      </c>
      <c r="C5881" s="24" t="s">
        <v>375</v>
      </c>
      <c r="D5881" s="24" t="s">
        <v>826</v>
      </c>
      <c r="E5881" s="24" t="s">
        <v>103</v>
      </c>
      <c r="F5881" s="38" t="n">
        <v>1500</v>
      </c>
      <c r="G5881" s="42" t="n">
        <f aca="false">DATE(YEAR(B5881),MONTH(B5881),1)</f>
        <v>46143</v>
      </c>
      <c r="H5881" s="24" t="str">
        <f aca="false">INDEX(Customers!$B$2:$B$601,MATCH(C5881,Customers!$A$2:$A$601,0))</f>
        <v>Coast</v>
      </c>
      <c r="I5881" s="43" t="n">
        <f aca="false">ROUND(MIN(INDEX(Assumptions!$D$13:$D$18,MATCH(E5881,Assumptions!$A$13:$A$18,0)),MAX(INDEX(Assumptions!$C$13:$C$18,MATCH(E5881,Assumptions!$A$13:$A$18,0)),INDEX(Assumptions!$B$13:$B$18,MATCH(E5881,Assumptions!$A$13:$A$18,0))*F5881)),2)</f>
        <v>15</v>
      </c>
    </row>
    <row r="5882" customFormat="false" ht="15" hidden="false" customHeight="false" outlineLevel="0" collapsed="false">
      <c r="A5882" s="24" t="s">
        <v>6705</v>
      </c>
      <c r="B5882" s="39" t="n">
        <v>46149</v>
      </c>
      <c r="C5882" s="24" t="s">
        <v>421</v>
      </c>
      <c r="D5882" s="24" t="s">
        <v>826</v>
      </c>
      <c r="E5882" s="24" t="s">
        <v>109</v>
      </c>
      <c r="F5882" s="38" t="n">
        <v>1430</v>
      </c>
      <c r="G5882" s="42" t="n">
        <f aca="false">DATE(YEAR(B5882),MONTH(B5882),1)</f>
        <v>46143</v>
      </c>
      <c r="H5882" s="24" t="str">
        <f aca="false">INDEX(Customers!$B$2:$B$601,MATCH(C5882,Customers!$A$2:$A$601,0))</f>
        <v>Western</v>
      </c>
      <c r="I5882" s="43" t="n">
        <f aca="false">ROUND(MIN(INDEX(Assumptions!$D$13:$D$18,MATCH(E5882,Assumptions!$A$13:$A$18,0)),MAX(INDEX(Assumptions!$C$13:$C$18,MATCH(E5882,Assumptions!$A$13:$A$18,0)),INDEX(Assumptions!$B$13:$B$18,MATCH(E5882,Assumptions!$A$13:$A$18,0))*F5882)),2)</f>
        <v>5.72</v>
      </c>
    </row>
    <row r="5883" customFormat="false" ht="15" hidden="false" customHeight="false" outlineLevel="0" collapsed="false">
      <c r="A5883" s="24" t="s">
        <v>6706</v>
      </c>
      <c r="B5883" s="39" t="n">
        <v>46149</v>
      </c>
      <c r="C5883" s="24" t="s">
        <v>426</v>
      </c>
      <c r="D5883" s="24" t="s">
        <v>195</v>
      </c>
      <c r="E5883" s="24" t="s">
        <v>105</v>
      </c>
      <c r="F5883" s="38" t="n">
        <v>1390</v>
      </c>
      <c r="G5883" s="42" t="n">
        <f aca="false">DATE(YEAR(B5883),MONTH(B5883),1)</f>
        <v>46143</v>
      </c>
      <c r="H5883" s="24" t="str">
        <f aca="false">INDEX(Customers!$B$2:$B$601,MATCH(C5883,Customers!$A$2:$A$601,0))</f>
        <v>Western</v>
      </c>
      <c r="I5883" s="43" t="n">
        <f aca="false">ROUND(MIN(INDEX(Assumptions!$D$13:$D$18,MATCH(E5883,Assumptions!$A$13:$A$18,0)),MAX(INDEX(Assumptions!$C$13:$C$18,MATCH(E5883,Assumptions!$A$13:$A$18,0)),INDEX(Assumptions!$B$13:$B$18,MATCH(E5883,Assumptions!$A$13:$A$18,0))*F5883)),2)</f>
        <v>20.85</v>
      </c>
    </row>
    <row r="5884" customFormat="false" ht="15" hidden="false" customHeight="false" outlineLevel="0" collapsed="false">
      <c r="A5884" s="24" t="s">
        <v>6707</v>
      </c>
      <c r="B5884" s="39" t="n">
        <v>46149</v>
      </c>
      <c r="C5884" s="24" t="s">
        <v>446</v>
      </c>
      <c r="D5884" s="24" t="s">
        <v>826</v>
      </c>
      <c r="E5884" s="24" t="s">
        <v>111</v>
      </c>
      <c r="F5884" s="38" t="n">
        <v>1000</v>
      </c>
      <c r="G5884" s="42" t="n">
        <f aca="false">DATE(YEAR(B5884),MONTH(B5884),1)</f>
        <v>46143</v>
      </c>
      <c r="H5884" s="24" t="str">
        <f aca="false">INDEX(Customers!$B$2:$B$601,MATCH(C5884,Customers!$A$2:$A$601,0))</f>
        <v>Central</v>
      </c>
      <c r="I5884" s="43" t="n">
        <f aca="false">ROUND(MIN(INDEX(Assumptions!$D$13:$D$18,MATCH(E5884,Assumptions!$A$13:$A$18,0)),MAX(INDEX(Assumptions!$C$13:$C$18,MATCH(E5884,Assumptions!$A$13:$A$18,0)),INDEX(Assumptions!$B$13:$B$18,MATCH(E5884,Assumptions!$A$13:$A$18,0))*F5884)),2)</f>
        <v>40</v>
      </c>
    </row>
    <row r="5885" customFormat="false" ht="15" hidden="false" customHeight="false" outlineLevel="0" collapsed="false">
      <c r="A5885" s="24" t="s">
        <v>6708</v>
      </c>
      <c r="B5885" s="39" t="n">
        <v>46149</v>
      </c>
      <c r="C5885" s="24" t="s">
        <v>454</v>
      </c>
      <c r="D5885" s="24" t="s">
        <v>826</v>
      </c>
      <c r="E5885" s="24" t="s">
        <v>111</v>
      </c>
      <c r="F5885" s="38" t="n">
        <v>50</v>
      </c>
      <c r="G5885" s="42" t="n">
        <f aca="false">DATE(YEAR(B5885),MONTH(B5885),1)</f>
        <v>46143</v>
      </c>
      <c r="H5885" s="24" t="str">
        <f aca="false">INDEX(Customers!$B$2:$B$601,MATCH(C5885,Customers!$A$2:$A$601,0))</f>
        <v>Rift Valley</v>
      </c>
      <c r="I5885" s="43" t="n">
        <f aca="false">ROUND(MIN(INDEX(Assumptions!$D$13:$D$18,MATCH(E5885,Assumptions!$A$13:$A$18,0)),MAX(INDEX(Assumptions!$C$13:$C$18,MATCH(E5885,Assumptions!$A$13:$A$18,0)),INDEX(Assumptions!$B$13:$B$18,MATCH(E5885,Assumptions!$A$13:$A$18,0))*F5885)),2)</f>
        <v>2</v>
      </c>
    </row>
    <row r="5886" customFormat="false" ht="15" hidden="false" customHeight="false" outlineLevel="0" collapsed="false">
      <c r="A5886" s="24" t="s">
        <v>6709</v>
      </c>
      <c r="B5886" s="39" t="n">
        <v>46149</v>
      </c>
      <c r="C5886" s="24" t="s">
        <v>461</v>
      </c>
      <c r="D5886" s="24" t="s">
        <v>826</v>
      </c>
      <c r="E5886" s="24" t="s">
        <v>109</v>
      </c>
      <c r="F5886" s="38" t="n">
        <v>1840</v>
      </c>
      <c r="G5886" s="42" t="n">
        <f aca="false">DATE(YEAR(B5886),MONTH(B5886),1)</f>
        <v>46143</v>
      </c>
      <c r="H5886" s="24" t="str">
        <f aca="false">INDEX(Customers!$B$2:$B$601,MATCH(C5886,Customers!$A$2:$A$601,0))</f>
        <v>Western</v>
      </c>
      <c r="I5886" s="43" t="n">
        <f aca="false">ROUND(MIN(INDEX(Assumptions!$D$13:$D$18,MATCH(E5886,Assumptions!$A$13:$A$18,0)),MAX(INDEX(Assumptions!$C$13:$C$18,MATCH(E5886,Assumptions!$A$13:$A$18,0)),INDEX(Assumptions!$B$13:$B$18,MATCH(E5886,Assumptions!$A$13:$A$18,0))*F5886)),2)</f>
        <v>7.36</v>
      </c>
    </row>
    <row r="5887" customFormat="false" ht="15" hidden="false" customHeight="false" outlineLevel="0" collapsed="false">
      <c r="A5887" s="24" t="s">
        <v>6710</v>
      </c>
      <c r="B5887" s="39" t="n">
        <v>46149</v>
      </c>
      <c r="C5887" s="24" t="s">
        <v>482</v>
      </c>
      <c r="D5887" s="24" t="s">
        <v>826</v>
      </c>
      <c r="E5887" s="24" t="s">
        <v>109</v>
      </c>
      <c r="F5887" s="38" t="n">
        <v>1120</v>
      </c>
      <c r="G5887" s="42" t="n">
        <f aca="false">DATE(YEAR(B5887),MONTH(B5887),1)</f>
        <v>46143</v>
      </c>
      <c r="H5887" s="24" t="str">
        <f aca="false">INDEX(Customers!$B$2:$B$601,MATCH(C5887,Customers!$A$2:$A$601,0))</f>
        <v>Rift Valley</v>
      </c>
      <c r="I5887" s="43" t="n">
        <f aca="false">ROUND(MIN(INDEX(Assumptions!$D$13:$D$18,MATCH(E5887,Assumptions!$A$13:$A$18,0)),MAX(INDEX(Assumptions!$C$13:$C$18,MATCH(E5887,Assumptions!$A$13:$A$18,0)),INDEX(Assumptions!$B$13:$B$18,MATCH(E5887,Assumptions!$A$13:$A$18,0))*F5887)),2)</f>
        <v>4.48</v>
      </c>
    </row>
    <row r="5888" customFormat="false" ht="15" hidden="false" customHeight="false" outlineLevel="0" collapsed="false">
      <c r="A5888" s="24" t="s">
        <v>6711</v>
      </c>
      <c r="B5888" s="39" t="n">
        <v>46149</v>
      </c>
      <c r="C5888" s="24" t="s">
        <v>486</v>
      </c>
      <c r="D5888" s="24" t="s">
        <v>826</v>
      </c>
      <c r="E5888" s="24" t="s">
        <v>113</v>
      </c>
      <c r="F5888" s="38" t="n">
        <v>250</v>
      </c>
      <c r="G5888" s="42" t="n">
        <f aca="false">DATE(YEAR(B5888),MONTH(B5888),1)</f>
        <v>46143</v>
      </c>
      <c r="H5888" s="24" t="str">
        <f aca="false">INDEX(Customers!$B$2:$B$601,MATCH(C5888,Customers!$A$2:$A$601,0))</f>
        <v>Nairobi</v>
      </c>
      <c r="I5888" s="43" t="n">
        <f aca="false">ROUND(MIN(INDEX(Assumptions!$D$13:$D$18,MATCH(E5888,Assumptions!$A$13:$A$18,0)),MAX(INDEX(Assumptions!$C$13:$C$18,MATCH(E5888,Assumptions!$A$13:$A$18,0)),INDEX(Assumptions!$B$13:$B$18,MATCH(E5888,Assumptions!$A$13:$A$18,0))*F5888)),2)</f>
        <v>12.5</v>
      </c>
    </row>
    <row r="5889" customFormat="false" ht="15" hidden="false" customHeight="false" outlineLevel="0" collapsed="false">
      <c r="A5889" s="24" t="s">
        <v>6712</v>
      </c>
      <c r="B5889" s="39" t="n">
        <v>46149</v>
      </c>
      <c r="C5889" s="24" t="s">
        <v>523</v>
      </c>
      <c r="D5889" s="24" t="s">
        <v>161</v>
      </c>
      <c r="E5889" s="24" t="s">
        <v>105</v>
      </c>
      <c r="F5889" s="38" t="n">
        <v>4660</v>
      </c>
      <c r="G5889" s="42" t="n">
        <f aca="false">DATE(YEAR(B5889),MONTH(B5889),1)</f>
        <v>46143</v>
      </c>
      <c r="H5889" s="24" t="str">
        <f aca="false">INDEX(Customers!$B$2:$B$601,MATCH(C5889,Customers!$A$2:$A$601,0))</f>
        <v>Nairobi</v>
      </c>
      <c r="I5889" s="43" t="n">
        <f aca="false">ROUND(MIN(INDEX(Assumptions!$D$13:$D$18,MATCH(E5889,Assumptions!$A$13:$A$18,0)),MAX(INDEX(Assumptions!$C$13:$C$18,MATCH(E5889,Assumptions!$A$13:$A$18,0)),INDEX(Assumptions!$B$13:$B$18,MATCH(E5889,Assumptions!$A$13:$A$18,0))*F5889)),2)</f>
        <v>69.9</v>
      </c>
    </row>
    <row r="5890" customFormat="false" ht="15" hidden="false" customHeight="false" outlineLevel="0" collapsed="false">
      <c r="A5890" s="24" t="s">
        <v>6713</v>
      </c>
      <c r="B5890" s="39" t="n">
        <v>46149</v>
      </c>
      <c r="C5890" s="24" t="s">
        <v>525</v>
      </c>
      <c r="D5890" s="24" t="s">
        <v>826</v>
      </c>
      <c r="E5890" s="24" t="s">
        <v>111</v>
      </c>
      <c r="F5890" s="38" t="n">
        <v>50</v>
      </c>
      <c r="G5890" s="42" t="n">
        <f aca="false">DATE(YEAR(B5890),MONTH(B5890),1)</f>
        <v>46143</v>
      </c>
      <c r="H5890" s="24" t="str">
        <f aca="false">INDEX(Customers!$B$2:$B$601,MATCH(C5890,Customers!$A$2:$A$601,0))</f>
        <v>Nairobi</v>
      </c>
      <c r="I5890" s="43" t="n">
        <f aca="false">ROUND(MIN(INDEX(Assumptions!$D$13:$D$18,MATCH(E5890,Assumptions!$A$13:$A$18,0)),MAX(INDEX(Assumptions!$C$13:$C$18,MATCH(E5890,Assumptions!$A$13:$A$18,0)),INDEX(Assumptions!$B$13:$B$18,MATCH(E5890,Assumptions!$A$13:$A$18,0))*F5890)),2)</f>
        <v>2</v>
      </c>
    </row>
    <row r="5891" customFormat="false" ht="15" hidden="false" customHeight="false" outlineLevel="0" collapsed="false">
      <c r="A5891" s="24" t="s">
        <v>6714</v>
      </c>
      <c r="B5891" s="39" t="n">
        <v>46149</v>
      </c>
      <c r="C5891" s="24" t="s">
        <v>526</v>
      </c>
      <c r="D5891" s="24" t="s">
        <v>826</v>
      </c>
      <c r="E5891" s="24" t="s">
        <v>103</v>
      </c>
      <c r="F5891" s="38" t="n">
        <v>10770</v>
      </c>
      <c r="G5891" s="42" t="n">
        <f aca="false">DATE(YEAR(B5891),MONTH(B5891),1)</f>
        <v>46143</v>
      </c>
      <c r="H5891" s="24" t="str">
        <f aca="false">INDEX(Customers!$B$2:$B$601,MATCH(C5891,Customers!$A$2:$A$601,0))</f>
        <v>Central</v>
      </c>
      <c r="I5891" s="43" t="n">
        <f aca="false">ROUND(MIN(INDEX(Assumptions!$D$13:$D$18,MATCH(E5891,Assumptions!$A$13:$A$18,0)),MAX(INDEX(Assumptions!$C$13:$C$18,MATCH(E5891,Assumptions!$A$13:$A$18,0)),INDEX(Assumptions!$B$13:$B$18,MATCH(E5891,Assumptions!$A$13:$A$18,0))*F5891)),2)</f>
        <v>105</v>
      </c>
    </row>
    <row r="5892" customFormat="false" ht="15" hidden="false" customHeight="false" outlineLevel="0" collapsed="false">
      <c r="A5892" s="24" t="s">
        <v>6715</v>
      </c>
      <c r="B5892" s="39" t="n">
        <v>46149</v>
      </c>
      <c r="C5892" s="24" t="s">
        <v>528</v>
      </c>
      <c r="D5892" s="24" t="s">
        <v>188</v>
      </c>
      <c r="E5892" s="24" t="s">
        <v>105</v>
      </c>
      <c r="F5892" s="38" t="n">
        <v>24850</v>
      </c>
      <c r="G5892" s="42" t="n">
        <f aca="false">DATE(YEAR(B5892),MONTH(B5892),1)</f>
        <v>46143</v>
      </c>
      <c r="H5892" s="24" t="str">
        <f aca="false">INDEX(Customers!$B$2:$B$601,MATCH(C5892,Customers!$A$2:$A$601,0))</f>
        <v>Central</v>
      </c>
      <c r="I5892" s="43" t="n">
        <f aca="false">ROUND(MIN(INDEX(Assumptions!$D$13:$D$18,MATCH(E5892,Assumptions!$A$13:$A$18,0)),MAX(INDEX(Assumptions!$C$13:$C$18,MATCH(E5892,Assumptions!$A$13:$A$18,0)),INDEX(Assumptions!$B$13:$B$18,MATCH(E5892,Assumptions!$A$13:$A$18,0))*F5892)),2)</f>
        <v>200</v>
      </c>
    </row>
    <row r="5893" customFormat="false" ht="15" hidden="false" customHeight="false" outlineLevel="0" collapsed="false">
      <c r="A5893" s="24" t="s">
        <v>6716</v>
      </c>
      <c r="B5893" s="39" t="n">
        <v>46149</v>
      </c>
      <c r="C5893" s="24" t="s">
        <v>543</v>
      </c>
      <c r="D5893" s="24" t="s">
        <v>169</v>
      </c>
      <c r="E5893" s="24" t="s">
        <v>107</v>
      </c>
      <c r="F5893" s="38" t="n">
        <v>20870</v>
      </c>
      <c r="G5893" s="42" t="n">
        <f aca="false">DATE(YEAR(B5893),MONTH(B5893),1)</f>
        <v>46143</v>
      </c>
      <c r="H5893" s="24" t="str">
        <f aca="false">INDEX(Customers!$B$2:$B$601,MATCH(C5893,Customers!$A$2:$A$601,0))</f>
        <v>Central</v>
      </c>
      <c r="I5893" s="43" t="n">
        <f aca="false">ROUND(MIN(INDEX(Assumptions!$D$13:$D$18,MATCH(E5893,Assumptions!$A$13:$A$18,0)),MAX(INDEX(Assumptions!$C$13:$C$18,MATCH(E5893,Assumptions!$A$13:$A$18,0)),INDEX(Assumptions!$B$13:$B$18,MATCH(E5893,Assumptions!$A$13:$A$18,0))*F5893)),2)</f>
        <v>0</v>
      </c>
    </row>
    <row r="5894" customFormat="false" ht="15" hidden="false" customHeight="false" outlineLevel="0" collapsed="false">
      <c r="A5894" s="24" t="s">
        <v>6717</v>
      </c>
      <c r="B5894" s="39" t="n">
        <v>46149</v>
      </c>
      <c r="C5894" s="24" t="s">
        <v>563</v>
      </c>
      <c r="D5894" s="24" t="s">
        <v>826</v>
      </c>
      <c r="E5894" s="24" t="s">
        <v>111</v>
      </c>
      <c r="F5894" s="38" t="n">
        <v>20</v>
      </c>
      <c r="G5894" s="42" t="n">
        <f aca="false">DATE(YEAR(B5894),MONTH(B5894),1)</f>
        <v>46143</v>
      </c>
      <c r="H5894" s="24" t="str">
        <f aca="false">INDEX(Customers!$B$2:$B$601,MATCH(C5894,Customers!$A$2:$A$601,0))</f>
        <v>Nairobi</v>
      </c>
      <c r="I5894" s="43" t="n">
        <f aca="false">ROUND(MIN(INDEX(Assumptions!$D$13:$D$18,MATCH(E5894,Assumptions!$A$13:$A$18,0)),MAX(INDEX(Assumptions!$C$13:$C$18,MATCH(E5894,Assumptions!$A$13:$A$18,0)),INDEX(Assumptions!$B$13:$B$18,MATCH(E5894,Assumptions!$A$13:$A$18,0))*F5894)),2)</f>
        <v>0.8</v>
      </c>
    </row>
    <row r="5895" customFormat="false" ht="15" hidden="false" customHeight="false" outlineLevel="0" collapsed="false">
      <c r="A5895" s="24" t="s">
        <v>6718</v>
      </c>
      <c r="B5895" s="39" t="n">
        <v>46149</v>
      </c>
      <c r="C5895" s="24" t="s">
        <v>571</v>
      </c>
      <c r="D5895" s="24" t="s">
        <v>826</v>
      </c>
      <c r="E5895" s="24" t="s">
        <v>111</v>
      </c>
      <c r="F5895" s="38" t="n">
        <v>50</v>
      </c>
      <c r="G5895" s="42" t="n">
        <f aca="false">DATE(YEAR(B5895),MONTH(B5895),1)</f>
        <v>46143</v>
      </c>
      <c r="H5895" s="24" t="str">
        <f aca="false">INDEX(Customers!$B$2:$B$601,MATCH(C5895,Customers!$A$2:$A$601,0))</f>
        <v>Nairobi</v>
      </c>
      <c r="I5895" s="43" t="n">
        <f aca="false">ROUND(MIN(INDEX(Assumptions!$D$13:$D$18,MATCH(E5895,Assumptions!$A$13:$A$18,0)),MAX(INDEX(Assumptions!$C$13:$C$18,MATCH(E5895,Assumptions!$A$13:$A$18,0)),INDEX(Assumptions!$B$13:$B$18,MATCH(E5895,Assumptions!$A$13:$A$18,0))*F5895)),2)</f>
        <v>2</v>
      </c>
    </row>
    <row r="5896" customFormat="false" ht="15" hidden="false" customHeight="false" outlineLevel="0" collapsed="false">
      <c r="A5896" s="24" t="s">
        <v>6719</v>
      </c>
      <c r="B5896" s="39" t="n">
        <v>46149</v>
      </c>
      <c r="C5896" s="24" t="s">
        <v>582</v>
      </c>
      <c r="D5896" s="24" t="s">
        <v>826</v>
      </c>
      <c r="E5896" s="24" t="s">
        <v>111</v>
      </c>
      <c r="F5896" s="38" t="n">
        <v>100</v>
      </c>
      <c r="G5896" s="42" t="n">
        <f aca="false">DATE(YEAR(B5896),MONTH(B5896),1)</f>
        <v>46143</v>
      </c>
      <c r="H5896" s="24" t="str">
        <f aca="false">INDEX(Customers!$B$2:$B$601,MATCH(C5896,Customers!$A$2:$A$601,0))</f>
        <v>Nairobi</v>
      </c>
      <c r="I5896" s="43" t="n">
        <f aca="false">ROUND(MIN(INDEX(Assumptions!$D$13:$D$18,MATCH(E5896,Assumptions!$A$13:$A$18,0)),MAX(INDEX(Assumptions!$C$13:$C$18,MATCH(E5896,Assumptions!$A$13:$A$18,0)),INDEX(Assumptions!$B$13:$B$18,MATCH(E5896,Assumptions!$A$13:$A$18,0))*F5896)),2)</f>
        <v>4</v>
      </c>
    </row>
    <row r="5897" customFormat="false" ht="15" hidden="false" customHeight="false" outlineLevel="0" collapsed="false">
      <c r="A5897" s="24" t="s">
        <v>6720</v>
      </c>
      <c r="B5897" s="39" t="n">
        <v>46149</v>
      </c>
      <c r="C5897" s="24" t="s">
        <v>626</v>
      </c>
      <c r="D5897" s="24" t="s">
        <v>826</v>
      </c>
      <c r="E5897" s="24" t="s">
        <v>111</v>
      </c>
      <c r="F5897" s="38" t="n">
        <v>1000</v>
      </c>
      <c r="G5897" s="42" t="n">
        <f aca="false">DATE(YEAR(B5897),MONTH(B5897),1)</f>
        <v>46143</v>
      </c>
      <c r="H5897" s="24" t="str">
        <f aca="false">INDEX(Customers!$B$2:$B$601,MATCH(C5897,Customers!$A$2:$A$601,0))</f>
        <v>Coast</v>
      </c>
      <c r="I5897" s="43" t="n">
        <f aca="false">ROUND(MIN(INDEX(Assumptions!$D$13:$D$18,MATCH(E5897,Assumptions!$A$13:$A$18,0)),MAX(INDEX(Assumptions!$C$13:$C$18,MATCH(E5897,Assumptions!$A$13:$A$18,0)),INDEX(Assumptions!$B$13:$B$18,MATCH(E5897,Assumptions!$A$13:$A$18,0))*F5897)),2)</f>
        <v>40</v>
      </c>
    </row>
    <row r="5898" customFormat="false" ht="15" hidden="false" customHeight="false" outlineLevel="0" collapsed="false">
      <c r="A5898" s="24" t="s">
        <v>6721</v>
      </c>
      <c r="B5898" s="39" t="n">
        <v>46149</v>
      </c>
      <c r="C5898" s="24" t="s">
        <v>665</v>
      </c>
      <c r="D5898" s="24" t="s">
        <v>826</v>
      </c>
      <c r="E5898" s="24" t="s">
        <v>113</v>
      </c>
      <c r="F5898" s="38" t="n">
        <v>250</v>
      </c>
      <c r="G5898" s="42" t="n">
        <f aca="false">DATE(YEAR(B5898),MONTH(B5898),1)</f>
        <v>46143</v>
      </c>
      <c r="H5898" s="24" t="str">
        <f aca="false">INDEX(Customers!$B$2:$B$601,MATCH(C5898,Customers!$A$2:$A$601,0))</f>
        <v>Nairobi</v>
      </c>
      <c r="I5898" s="43" t="n">
        <f aca="false">ROUND(MIN(INDEX(Assumptions!$D$13:$D$18,MATCH(E5898,Assumptions!$A$13:$A$18,0)),MAX(INDEX(Assumptions!$C$13:$C$18,MATCH(E5898,Assumptions!$A$13:$A$18,0)),INDEX(Assumptions!$B$13:$B$18,MATCH(E5898,Assumptions!$A$13:$A$18,0))*F5898)),2)</f>
        <v>12.5</v>
      </c>
    </row>
    <row r="5899" customFormat="false" ht="15" hidden="false" customHeight="false" outlineLevel="0" collapsed="false">
      <c r="A5899" s="24" t="s">
        <v>6722</v>
      </c>
      <c r="B5899" s="39" t="n">
        <v>46149</v>
      </c>
      <c r="C5899" s="24" t="s">
        <v>689</v>
      </c>
      <c r="D5899" s="24" t="s">
        <v>826</v>
      </c>
      <c r="E5899" s="24" t="s">
        <v>103</v>
      </c>
      <c r="F5899" s="38" t="n">
        <v>3440</v>
      </c>
      <c r="G5899" s="42" t="n">
        <f aca="false">DATE(YEAR(B5899),MONTH(B5899),1)</f>
        <v>46143</v>
      </c>
      <c r="H5899" s="24" t="str">
        <f aca="false">INDEX(Customers!$B$2:$B$601,MATCH(C5899,Customers!$A$2:$A$601,0))</f>
        <v>Nairobi</v>
      </c>
      <c r="I5899" s="43" t="n">
        <f aca="false">ROUND(MIN(INDEX(Assumptions!$D$13:$D$18,MATCH(E5899,Assumptions!$A$13:$A$18,0)),MAX(INDEX(Assumptions!$C$13:$C$18,MATCH(E5899,Assumptions!$A$13:$A$18,0)),INDEX(Assumptions!$B$13:$B$18,MATCH(E5899,Assumptions!$A$13:$A$18,0))*F5899)),2)</f>
        <v>34.4</v>
      </c>
    </row>
    <row r="5900" customFormat="false" ht="15" hidden="false" customHeight="false" outlineLevel="0" collapsed="false">
      <c r="A5900" s="24" t="s">
        <v>6723</v>
      </c>
      <c r="B5900" s="39" t="n">
        <v>46149</v>
      </c>
      <c r="C5900" s="24" t="s">
        <v>695</v>
      </c>
      <c r="D5900" s="24" t="s">
        <v>826</v>
      </c>
      <c r="E5900" s="24" t="s">
        <v>113</v>
      </c>
      <c r="F5900" s="38" t="n">
        <v>500</v>
      </c>
      <c r="G5900" s="42" t="n">
        <f aca="false">DATE(YEAR(B5900),MONTH(B5900),1)</f>
        <v>46143</v>
      </c>
      <c r="H5900" s="24" t="str">
        <f aca="false">INDEX(Customers!$B$2:$B$601,MATCH(C5900,Customers!$A$2:$A$601,0))</f>
        <v>Central</v>
      </c>
      <c r="I5900" s="43" t="n">
        <f aca="false">ROUND(MIN(INDEX(Assumptions!$D$13:$D$18,MATCH(E5900,Assumptions!$A$13:$A$18,0)),MAX(INDEX(Assumptions!$C$13:$C$18,MATCH(E5900,Assumptions!$A$13:$A$18,0)),INDEX(Assumptions!$B$13:$B$18,MATCH(E5900,Assumptions!$A$13:$A$18,0))*F5900)),2)</f>
        <v>25</v>
      </c>
    </row>
    <row r="5901" customFormat="false" ht="15" hidden="false" customHeight="false" outlineLevel="0" collapsed="false">
      <c r="A5901" s="24" t="s">
        <v>6724</v>
      </c>
      <c r="B5901" s="39" t="n">
        <v>46149</v>
      </c>
      <c r="C5901" s="24" t="s">
        <v>701</v>
      </c>
      <c r="D5901" s="24" t="s">
        <v>157</v>
      </c>
      <c r="E5901" s="24" t="s">
        <v>107</v>
      </c>
      <c r="F5901" s="38" t="n">
        <v>7060</v>
      </c>
      <c r="G5901" s="42" t="n">
        <f aca="false">DATE(YEAR(B5901),MONTH(B5901),1)</f>
        <v>46143</v>
      </c>
      <c r="H5901" s="24" t="str">
        <f aca="false">INDEX(Customers!$B$2:$B$601,MATCH(C5901,Customers!$A$2:$A$601,0))</f>
        <v>Nairobi</v>
      </c>
      <c r="I5901" s="43" t="n">
        <f aca="false">ROUND(MIN(INDEX(Assumptions!$D$13:$D$18,MATCH(E5901,Assumptions!$A$13:$A$18,0)),MAX(INDEX(Assumptions!$C$13:$C$18,MATCH(E5901,Assumptions!$A$13:$A$18,0)),INDEX(Assumptions!$B$13:$B$18,MATCH(E5901,Assumptions!$A$13:$A$18,0))*F5901)),2)</f>
        <v>0</v>
      </c>
    </row>
    <row r="5902" customFormat="false" ht="15" hidden="false" customHeight="false" outlineLevel="0" collapsed="false">
      <c r="A5902" s="24" t="s">
        <v>6725</v>
      </c>
      <c r="B5902" s="39" t="n">
        <v>46149</v>
      </c>
      <c r="C5902" s="24" t="s">
        <v>713</v>
      </c>
      <c r="D5902" s="24" t="s">
        <v>826</v>
      </c>
      <c r="E5902" s="24" t="s">
        <v>113</v>
      </c>
      <c r="F5902" s="38" t="n">
        <v>250</v>
      </c>
      <c r="G5902" s="42" t="n">
        <f aca="false">DATE(YEAR(B5902),MONTH(B5902),1)</f>
        <v>46143</v>
      </c>
      <c r="H5902" s="24" t="str">
        <f aca="false">INDEX(Customers!$B$2:$B$601,MATCH(C5902,Customers!$A$2:$A$601,0))</f>
        <v>Western</v>
      </c>
      <c r="I5902" s="43" t="n">
        <f aca="false">ROUND(MIN(INDEX(Assumptions!$D$13:$D$18,MATCH(E5902,Assumptions!$A$13:$A$18,0)),MAX(INDEX(Assumptions!$C$13:$C$18,MATCH(E5902,Assumptions!$A$13:$A$18,0)),INDEX(Assumptions!$B$13:$B$18,MATCH(E5902,Assumptions!$A$13:$A$18,0))*F5902)),2)</f>
        <v>12.5</v>
      </c>
    </row>
    <row r="5903" customFormat="false" ht="15" hidden="false" customHeight="false" outlineLevel="0" collapsed="false">
      <c r="A5903" s="24" t="s">
        <v>6726</v>
      </c>
      <c r="B5903" s="39" t="n">
        <v>46149</v>
      </c>
      <c r="C5903" s="24" t="s">
        <v>719</v>
      </c>
      <c r="D5903" s="24" t="s">
        <v>826</v>
      </c>
      <c r="E5903" s="24" t="s">
        <v>113</v>
      </c>
      <c r="F5903" s="38" t="n">
        <v>250</v>
      </c>
      <c r="G5903" s="42" t="n">
        <f aca="false">DATE(YEAR(B5903),MONTH(B5903),1)</f>
        <v>46143</v>
      </c>
      <c r="H5903" s="24" t="str">
        <f aca="false">INDEX(Customers!$B$2:$B$601,MATCH(C5903,Customers!$A$2:$A$601,0))</f>
        <v>Nairobi</v>
      </c>
      <c r="I5903" s="43" t="n">
        <f aca="false">ROUND(MIN(INDEX(Assumptions!$D$13:$D$18,MATCH(E5903,Assumptions!$A$13:$A$18,0)),MAX(INDEX(Assumptions!$C$13:$C$18,MATCH(E5903,Assumptions!$A$13:$A$18,0)),INDEX(Assumptions!$B$13:$B$18,MATCH(E5903,Assumptions!$A$13:$A$18,0))*F5903)),2)</f>
        <v>12.5</v>
      </c>
    </row>
    <row r="5904" customFormat="false" ht="15" hidden="false" customHeight="false" outlineLevel="0" collapsed="false">
      <c r="A5904" s="24" t="s">
        <v>6727</v>
      </c>
      <c r="B5904" s="39" t="n">
        <v>46149</v>
      </c>
      <c r="C5904" s="24" t="s">
        <v>760</v>
      </c>
      <c r="D5904" s="24" t="s">
        <v>826</v>
      </c>
      <c r="E5904" s="24" t="s">
        <v>103</v>
      </c>
      <c r="F5904" s="38" t="n">
        <v>1140</v>
      </c>
      <c r="G5904" s="42" t="n">
        <f aca="false">DATE(YEAR(B5904),MONTH(B5904),1)</f>
        <v>46143</v>
      </c>
      <c r="H5904" s="24" t="str">
        <f aca="false">INDEX(Customers!$B$2:$B$601,MATCH(C5904,Customers!$A$2:$A$601,0))</f>
        <v>Rift Valley</v>
      </c>
      <c r="I5904" s="43" t="n">
        <f aca="false">ROUND(MIN(INDEX(Assumptions!$D$13:$D$18,MATCH(E5904,Assumptions!$A$13:$A$18,0)),MAX(INDEX(Assumptions!$C$13:$C$18,MATCH(E5904,Assumptions!$A$13:$A$18,0)),INDEX(Assumptions!$B$13:$B$18,MATCH(E5904,Assumptions!$A$13:$A$18,0))*F5904)),2)</f>
        <v>11.4</v>
      </c>
    </row>
    <row r="5905" customFormat="false" ht="15" hidden="false" customHeight="false" outlineLevel="0" collapsed="false">
      <c r="A5905" s="24" t="s">
        <v>6728</v>
      </c>
      <c r="B5905" s="39" t="n">
        <v>46149</v>
      </c>
      <c r="C5905" s="24" t="s">
        <v>798</v>
      </c>
      <c r="D5905" s="24" t="s">
        <v>826</v>
      </c>
      <c r="E5905" s="24" t="s">
        <v>103</v>
      </c>
      <c r="F5905" s="38" t="n">
        <v>1710</v>
      </c>
      <c r="G5905" s="42" t="n">
        <f aca="false">DATE(YEAR(B5905),MONTH(B5905),1)</f>
        <v>46143</v>
      </c>
      <c r="H5905" s="24" t="str">
        <f aca="false">INDEX(Customers!$B$2:$B$601,MATCH(C5905,Customers!$A$2:$A$601,0))</f>
        <v>Nairobi</v>
      </c>
      <c r="I5905" s="43" t="n">
        <f aca="false">ROUND(MIN(INDEX(Assumptions!$D$13:$D$18,MATCH(E5905,Assumptions!$A$13:$A$18,0)),MAX(INDEX(Assumptions!$C$13:$C$18,MATCH(E5905,Assumptions!$A$13:$A$18,0)),INDEX(Assumptions!$B$13:$B$18,MATCH(E5905,Assumptions!$A$13:$A$18,0))*F5905)),2)</f>
        <v>17.1</v>
      </c>
    </row>
    <row r="5906" customFormat="false" ht="15" hidden="false" customHeight="false" outlineLevel="0" collapsed="false">
      <c r="A5906" s="24" t="s">
        <v>6729</v>
      </c>
      <c r="B5906" s="39" t="n">
        <v>46149</v>
      </c>
      <c r="C5906" s="24" t="s">
        <v>801</v>
      </c>
      <c r="D5906" s="24" t="s">
        <v>183</v>
      </c>
      <c r="E5906" s="24" t="s">
        <v>105</v>
      </c>
      <c r="F5906" s="38" t="n">
        <v>15670</v>
      </c>
      <c r="G5906" s="42" t="n">
        <f aca="false">DATE(YEAR(B5906),MONTH(B5906),1)</f>
        <v>46143</v>
      </c>
      <c r="H5906" s="24" t="str">
        <f aca="false">INDEX(Customers!$B$2:$B$601,MATCH(C5906,Customers!$A$2:$A$601,0))</f>
        <v>Coast</v>
      </c>
      <c r="I5906" s="43" t="n">
        <f aca="false">ROUND(MIN(INDEX(Assumptions!$D$13:$D$18,MATCH(E5906,Assumptions!$A$13:$A$18,0)),MAX(INDEX(Assumptions!$C$13:$C$18,MATCH(E5906,Assumptions!$A$13:$A$18,0)),INDEX(Assumptions!$B$13:$B$18,MATCH(E5906,Assumptions!$A$13:$A$18,0))*F5906)),2)</f>
        <v>200</v>
      </c>
    </row>
    <row r="5907" customFormat="false" ht="15" hidden="false" customHeight="false" outlineLevel="0" collapsed="false">
      <c r="A5907" s="24" t="s">
        <v>6730</v>
      </c>
      <c r="B5907" s="39" t="n">
        <v>46150</v>
      </c>
      <c r="C5907" s="24" t="s">
        <v>229</v>
      </c>
      <c r="D5907" s="24" t="s">
        <v>826</v>
      </c>
      <c r="E5907" s="24" t="s">
        <v>109</v>
      </c>
      <c r="F5907" s="38" t="n">
        <v>6310</v>
      </c>
      <c r="G5907" s="42" t="n">
        <f aca="false">DATE(YEAR(B5907),MONTH(B5907),1)</f>
        <v>46143</v>
      </c>
      <c r="H5907" s="24" t="str">
        <f aca="false">INDEX(Customers!$B$2:$B$601,MATCH(C5907,Customers!$A$2:$A$601,0))</f>
        <v>Nairobi</v>
      </c>
      <c r="I5907" s="43" t="n">
        <f aca="false">ROUND(MIN(INDEX(Assumptions!$D$13:$D$18,MATCH(E5907,Assumptions!$A$13:$A$18,0)),MAX(INDEX(Assumptions!$C$13:$C$18,MATCH(E5907,Assumptions!$A$13:$A$18,0)),INDEX(Assumptions!$B$13:$B$18,MATCH(E5907,Assumptions!$A$13:$A$18,0))*F5907)),2)</f>
        <v>25.24</v>
      </c>
    </row>
    <row r="5908" customFormat="false" ht="15" hidden="false" customHeight="false" outlineLevel="0" collapsed="false">
      <c r="A5908" s="24" t="s">
        <v>6731</v>
      </c>
      <c r="B5908" s="39" t="n">
        <v>46150</v>
      </c>
      <c r="C5908" s="24" t="s">
        <v>234</v>
      </c>
      <c r="D5908" s="24" t="s">
        <v>826</v>
      </c>
      <c r="E5908" s="24" t="s">
        <v>109</v>
      </c>
      <c r="F5908" s="38" t="n">
        <v>9870</v>
      </c>
      <c r="G5908" s="42" t="n">
        <f aca="false">DATE(YEAR(B5908),MONTH(B5908),1)</f>
        <v>46143</v>
      </c>
      <c r="H5908" s="24" t="str">
        <f aca="false">INDEX(Customers!$B$2:$B$601,MATCH(C5908,Customers!$A$2:$A$601,0))</f>
        <v>Rift Valley</v>
      </c>
      <c r="I5908" s="43" t="n">
        <f aca="false">ROUND(MIN(INDEX(Assumptions!$D$13:$D$18,MATCH(E5908,Assumptions!$A$13:$A$18,0)),MAX(INDEX(Assumptions!$C$13:$C$18,MATCH(E5908,Assumptions!$A$13:$A$18,0)),INDEX(Assumptions!$B$13:$B$18,MATCH(E5908,Assumptions!$A$13:$A$18,0))*F5908)),2)</f>
        <v>39.48</v>
      </c>
    </row>
    <row r="5909" customFormat="false" ht="15" hidden="false" customHeight="false" outlineLevel="0" collapsed="false">
      <c r="A5909" s="24" t="s">
        <v>6732</v>
      </c>
      <c r="B5909" s="39" t="n">
        <v>46150</v>
      </c>
      <c r="C5909" s="24" t="s">
        <v>244</v>
      </c>
      <c r="D5909" s="24" t="s">
        <v>153</v>
      </c>
      <c r="E5909" s="24" t="s">
        <v>105</v>
      </c>
      <c r="F5909" s="38" t="n">
        <v>2100</v>
      </c>
      <c r="G5909" s="42" t="n">
        <f aca="false">DATE(YEAR(B5909),MONTH(B5909),1)</f>
        <v>46143</v>
      </c>
      <c r="H5909" s="24" t="str">
        <f aca="false">INDEX(Customers!$B$2:$B$601,MATCH(C5909,Customers!$A$2:$A$601,0))</f>
        <v>Nairobi</v>
      </c>
      <c r="I5909" s="43" t="n">
        <f aca="false">ROUND(MIN(INDEX(Assumptions!$D$13:$D$18,MATCH(E5909,Assumptions!$A$13:$A$18,0)),MAX(INDEX(Assumptions!$C$13:$C$18,MATCH(E5909,Assumptions!$A$13:$A$18,0)),INDEX(Assumptions!$B$13:$B$18,MATCH(E5909,Assumptions!$A$13:$A$18,0))*F5909)),2)</f>
        <v>31.5</v>
      </c>
    </row>
    <row r="5910" customFormat="false" ht="15" hidden="false" customHeight="false" outlineLevel="0" collapsed="false">
      <c r="A5910" s="24" t="s">
        <v>6733</v>
      </c>
      <c r="B5910" s="39" t="n">
        <v>46150</v>
      </c>
      <c r="C5910" s="24" t="s">
        <v>247</v>
      </c>
      <c r="D5910" s="24" t="s">
        <v>826</v>
      </c>
      <c r="E5910" s="24" t="s">
        <v>103</v>
      </c>
      <c r="F5910" s="38" t="n">
        <v>270</v>
      </c>
      <c r="G5910" s="42" t="n">
        <f aca="false">DATE(YEAR(B5910),MONTH(B5910),1)</f>
        <v>46143</v>
      </c>
      <c r="H5910" s="24" t="str">
        <f aca="false">INDEX(Customers!$B$2:$B$601,MATCH(C5910,Customers!$A$2:$A$601,0))</f>
        <v>Nairobi</v>
      </c>
      <c r="I5910" s="43" t="n">
        <f aca="false">ROUND(MIN(INDEX(Assumptions!$D$13:$D$18,MATCH(E5910,Assumptions!$A$13:$A$18,0)),MAX(INDEX(Assumptions!$C$13:$C$18,MATCH(E5910,Assumptions!$A$13:$A$18,0)),INDEX(Assumptions!$B$13:$B$18,MATCH(E5910,Assumptions!$A$13:$A$18,0))*F5910)),2)</f>
        <v>5</v>
      </c>
    </row>
    <row r="5911" customFormat="false" ht="15" hidden="false" customHeight="false" outlineLevel="0" collapsed="false">
      <c r="A5911" s="24" t="s">
        <v>6734</v>
      </c>
      <c r="B5911" s="39" t="n">
        <v>46150</v>
      </c>
      <c r="C5911" s="24" t="s">
        <v>253</v>
      </c>
      <c r="D5911" s="24" t="s">
        <v>826</v>
      </c>
      <c r="E5911" s="24" t="s">
        <v>111</v>
      </c>
      <c r="F5911" s="38" t="n">
        <v>500</v>
      </c>
      <c r="G5911" s="42" t="n">
        <f aca="false">DATE(YEAR(B5911),MONTH(B5911),1)</f>
        <v>46143</v>
      </c>
      <c r="H5911" s="24" t="str">
        <f aca="false">INDEX(Customers!$B$2:$B$601,MATCH(C5911,Customers!$A$2:$A$601,0))</f>
        <v>Western</v>
      </c>
      <c r="I5911" s="43" t="n">
        <f aca="false">ROUND(MIN(INDEX(Assumptions!$D$13:$D$18,MATCH(E5911,Assumptions!$A$13:$A$18,0)),MAX(INDEX(Assumptions!$C$13:$C$18,MATCH(E5911,Assumptions!$A$13:$A$18,0)),INDEX(Assumptions!$B$13:$B$18,MATCH(E5911,Assumptions!$A$13:$A$18,0))*F5911)),2)</f>
        <v>20</v>
      </c>
    </row>
    <row r="5912" customFormat="false" ht="15" hidden="false" customHeight="false" outlineLevel="0" collapsed="false">
      <c r="A5912" s="24" t="s">
        <v>6735</v>
      </c>
      <c r="B5912" s="39" t="n">
        <v>46150</v>
      </c>
      <c r="C5912" s="24" t="s">
        <v>254</v>
      </c>
      <c r="D5912" s="24" t="s">
        <v>178</v>
      </c>
      <c r="E5912" s="24" t="s">
        <v>105</v>
      </c>
      <c r="F5912" s="38" t="n">
        <v>9410</v>
      </c>
      <c r="G5912" s="42" t="n">
        <f aca="false">DATE(YEAR(B5912),MONTH(B5912),1)</f>
        <v>46143</v>
      </c>
      <c r="H5912" s="24" t="str">
        <f aca="false">INDEX(Customers!$B$2:$B$601,MATCH(C5912,Customers!$A$2:$A$601,0))</f>
        <v>Rift Valley</v>
      </c>
      <c r="I5912" s="43" t="n">
        <f aca="false">ROUND(MIN(INDEX(Assumptions!$D$13:$D$18,MATCH(E5912,Assumptions!$A$13:$A$18,0)),MAX(INDEX(Assumptions!$C$13:$C$18,MATCH(E5912,Assumptions!$A$13:$A$18,0)),INDEX(Assumptions!$B$13:$B$18,MATCH(E5912,Assumptions!$A$13:$A$18,0))*F5912)),2)</f>
        <v>141.15</v>
      </c>
    </row>
    <row r="5913" customFormat="false" ht="15" hidden="false" customHeight="false" outlineLevel="0" collapsed="false">
      <c r="A5913" s="24" t="s">
        <v>6736</v>
      </c>
      <c r="B5913" s="39" t="n">
        <v>46150</v>
      </c>
      <c r="C5913" s="24" t="s">
        <v>264</v>
      </c>
      <c r="D5913" s="24" t="s">
        <v>826</v>
      </c>
      <c r="E5913" s="24" t="s">
        <v>103</v>
      </c>
      <c r="F5913" s="38" t="n">
        <v>3030</v>
      </c>
      <c r="G5913" s="42" t="n">
        <f aca="false">DATE(YEAR(B5913),MONTH(B5913),1)</f>
        <v>46143</v>
      </c>
      <c r="H5913" s="24" t="str">
        <f aca="false">INDEX(Customers!$B$2:$B$601,MATCH(C5913,Customers!$A$2:$A$601,0))</f>
        <v>Coast</v>
      </c>
      <c r="I5913" s="43" t="n">
        <f aca="false">ROUND(MIN(INDEX(Assumptions!$D$13:$D$18,MATCH(E5913,Assumptions!$A$13:$A$18,0)),MAX(INDEX(Assumptions!$C$13:$C$18,MATCH(E5913,Assumptions!$A$13:$A$18,0)),INDEX(Assumptions!$B$13:$B$18,MATCH(E5913,Assumptions!$A$13:$A$18,0))*F5913)),2)</f>
        <v>30.3</v>
      </c>
    </row>
    <row r="5914" customFormat="false" ht="15" hidden="false" customHeight="false" outlineLevel="0" collapsed="false">
      <c r="A5914" s="24" t="s">
        <v>6737</v>
      </c>
      <c r="B5914" s="39" t="n">
        <v>46150</v>
      </c>
      <c r="C5914" s="24" t="s">
        <v>271</v>
      </c>
      <c r="D5914" s="24" t="s">
        <v>826</v>
      </c>
      <c r="E5914" s="24" t="s">
        <v>109</v>
      </c>
      <c r="F5914" s="38" t="n">
        <v>2740</v>
      </c>
      <c r="G5914" s="42" t="n">
        <f aca="false">DATE(YEAR(B5914),MONTH(B5914),1)</f>
        <v>46143</v>
      </c>
      <c r="H5914" s="24" t="str">
        <f aca="false">INDEX(Customers!$B$2:$B$601,MATCH(C5914,Customers!$A$2:$A$601,0))</f>
        <v>Coast</v>
      </c>
      <c r="I5914" s="43" t="n">
        <f aca="false">ROUND(MIN(INDEX(Assumptions!$D$13:$D$18,MATCH(E5914,Assumptions!$A$13:$A$18,0)),MAX(INDEX(Assumptions!$C$13:$C$18,MATCH(E5914,Assumptions!$A$13:$A$18,0)),INDEX(Assumptions!$B$13:$B$18,MATCH(E5914,Assumptions!$A$13:$A$18,0))*F5914)),2)</f>
        <v>10.96</v>
      </c>
    </row>
    <row r="5915" customFormat="false" ht="15" hidden="false" customHeight="false" outlineLevel="0" collapsed="false">
      <c r="A5915" s="24" t="s">
        <v>6738</v>
      </c>
      <c r="B5915" s="39" t="n">
        <v>46150</v>
      </c>
      <c r="C5915" s="24" t="s">
        <v>279</v>
      </c>
      <c r="D5915" s="24" t="s">
        <v>159</v>
      </c>
      <c r="E5915" s="24" t="s">
        <v>105</v>
      </c>
      <c r="F5915" s="38" t="n">
        <v>6860</v>
      </c>
      <c r="G5915" s="42" t="n">
        <f aca="false">DATE(YEAR(B5915),MONTH(B5915),1)</f>
        <v>46143</v>
      </c>
      <c r="H5915" s="24" t="str">
        <f aca="false">INDEX(Customers!$B$2:$B$601,MATCH(C5915,Customers!$A$2:$A$601,0))</f>
        <v>Nairobi</v>
      </c>
      <c r="I5915" s="43" t="n">
        <f aca="false">ROUND(MIN(INDEX(Assumptions!$D$13:$D$18,MATCH(E5915,Assumptions!$A$13:$A$18,0)),MAX(INDEX(Assumptions!$C$13:$C$18,MATCH(E5915,Assumptions!$A$13:$A$18,0)),INDEX(Assumptions!$B$13:$B$18,MATCH(E5915,Assumptions!$A$13:$A$18,0))*F5915)),2)</f>
        <v>102.9</v>
      </c>
    </row>
    <row r="5916" customFormat="false" ht="15" hidden="false" customHeight="false" outlineLevel="0" collapsed="false">
      <c r="A5916" s="24" t="s">
        <v>6739</v>
      </c>
      <c r="B5916" s="39" t="n">
        <v>46150</v>
      </c>
      <c r="C5916" s="24" t="s">
        <v>288</v>
      </c>
      <c r="D5916" s="24" t="s">
        <v>826</v>
      </c>
      <c r="E5916" s="24" t="s">
        <v>103</v>
      </c>
      <c r="F5916" s="38" t="n">
        <v>7500</v>
      </c>
      <c r="G5916" s="42" t="n">
        <f aca="false">DATE(YEAR(B5916),MONTH(B5916),1)</f>
        <v>46143</v>
      </c>
      <c r="H5916" s="24" t="str">
        <f aca="false">INDEX(Customers!$B$2:$B$601,MATCH(C5916,Customers!$A$2:$A$601,0))</f>
        <v>Central</v>
      </c>
      <c r="I5916" s="43" t="n">
        <f aca="false">ROUND(MIN(INDEX(Assumptions!$D$13:$D$18,MATCH(E5916,Assumptions!$A$13:$A$18,0)),MAX(INDEX(Assumptions!$C$13:$C$18,MATCH(E5916,Assumptions!$A$13:$A$18,0)),INDEX(Assumptions!$B$13:$B$18,MATCH(E5916,Assumptions!$A$13:$A$18,0))*F5916)),2)</f>
        <v>75</v>
      </c>
    </row>
    <row r="5917" customFormat="false" ht="15" hidden="false" customHeight="false" outlineLevel="0" collapsed="false">
      <c r="A5917" s="24" t="s">
        <v>6740</v>
      </c>
      <c r="B5917" s="39" t="n">
        <v>46150</v>
      </c>
      <c r="C5917" s="24" t="s">
        <v>310</v>
      </c>
      <c r="D5917" s="24" t="s">
        <v>209</v>
      </c>
      <c r="E5917" s="24" t="s">
        <v>107</v>
      </c>
      <c r="F5917" s="38" t="n">
        <v>900</v>
      </c>
      <c r="G5917" s="42" t="n">
        <f aca="false">DATE(YEAR(B5917),MONTH(B5917),1)</f>
        <v>46143</v>
      </c>
      <c r="H5917" s="24" t="str">
        <f aca="false">INDEX(Customers!$B$2:$B$601,MATCH(C5917,Customers!$A$2:$A$601,0))</f>
        <v>Eastern</v>
      </c>
      <c r="I5917" s="43" t="n">
        <f aca="false">ROUND(MIN(INDEX(Assumptions!$D$13:$D$18,MATCH(E5917,Assumptions!$A$13:$A$18,0)),MAX(INDEX(Assumptions!$C$13:$C$18,MATCH(E5917,Assumptions!$A$13:$A$18,0)),INDEX(Assumptions!$B$13:$B$18,MATCH(E5917,Assumptions!$A$13:$A$18,0))*F5917)),2)</f>
        <v>0</v>
      </c>
    </row>
    <row r="5918" customFormat="false" ht="15" hidden="false" customHeight="false" outlineLevel="0" collapsed="false">
      <c r="A5918" s="24" t="s">
        <v>6741</v>
      </c>
      <c r="B5918" s="39" t="n">
        <v>46150</v>
      </c>
      <c r="C5918" s="24" t="s">
        <v>341</v>
      </c>
      <c r="D5918" s="24" t="s">
        <v>826</v>
      </c>
      <c r="E5918" s="24" t="s">
        <v>111</v>
      </c>
      <c r="F5918" s="38" t="n">
        <v>100</v>
      </c>
      <c r="G5918" s="42" t="n">
        <f aca="false">DATE(YEAR(B5918),MONTH(B5918),1)</f>
        <v>46143</v>
      </c>
      <c r="H5918" s="24" t="str">
        <f aca="false">INDEX(Customers!$B$2:$B$601,MATCH(C5918,Customers!$A$2:$A$601,0))</f>
        <v>Coast</v>
      </c>
      <c r="I5918" s="43" t="n">
        <f aca="false">ROUND(MIN(INDEX(Assumptions!$D$13:$D$18,MATCH(E5918,Assumptions!$A$13:$A$18,0)),MAX(INDEX(Assumptions!$C$13:$C$18,MATCH(E5918,Assumptions!$A$13:$A$18,0)),INDEX(Assumptions!$B$13:$B$18,MATCH(E5918,Assumptions!$A$13:$A$18,0))*F5918)),2)</f>
        <v>4</v>
      </c>
    </row>
    <row r="5919" customFormat="false" ht="15" hidden="false" customHeight="false" outlineLevel="0" collapsed="false">
      <c r="A5919" s="24" t="s">
        <v>6742</v>
      </c>
      <c r="B5919" s="39" t="n">
        <v>46150</v>
      </c>
      <c r="C5919" s="24" t="s">
        <v>346</v>
      </c>
      <c r="D5919" s="24" t="s">
        <v>826</v>
      </c>
      <c r="E5919" s="24" t="s">
        <v>113</v>
      </c>
      <c r="F5919" s="38" t="n">
        <v>250</v>
      </c>
      <c r="G5919" s="42" t="n">
        <f aca="false">DATE(YEAR(B5919),MONTH(B5919),1)</f>
        <v>46143</v>
      </c>
      <c r="H5919" s="24" t="str">
        <f aca="false">INDEX(Customers!$B$2:$B$601,MATCH(C5919,Customers!$A$2:$A$601,0))</f>
        <v>Nairobi</v>
      </c>
      <c r="I5919" s="43" t="n">
        <f aca="false">ROUND(MIN(INDEX(Assumptions!$D$13:$D$18,MATCH(E5919,Assumptions!$A$13:$A$18,0)),MAX(INDEX(Assumptions!$C$13:$C$18,MATCH(E5919,Assumptions!$A$13:$A$18,0)),INDEX(Assumptions!$B$13:$B$18,MATCH(E5919,Assumptions!$A$13:$A$18,0))*F5919)),2)</f>
        <v>12.5</v>
      </c>
    </row>
    <row r="5920" customFormat="false" ht="15" hidden="false" customHeight="false" outlineLevel="0" collapsed="false">
      <c r="A5920" s="24" t="s">
        <v>6743</v>
      </c>
      <c r="B5920" s="39" t="n">
        <v>46150</v>
      </c>
      <c r="C5920" s="24" t="s">
        <v>385</v>
      </c>
      <c r="D5920" s="24" t="s">
        <v>165</v>
      </c>
      <c r="E5920" s="24" t="s">
        <v>105</v>
      </c>
      <c r="F5920" s="38" t="n">
        <v>2570</v>
      </c>
      <c r="G5920" s="42" t="n">
        <f aca="false">DATE(YEAR(B5920),MONTH(B5920),1)</f>
        <v>46143</v>
      </c>
      <c r="H5920" s="24" t="str">
        <f aca="false">INDEX(Customers!$B$2:$B$601,MATCH(C5920,Customers!$A$2:$A$601,0))</f>
        <v>Central</v>
      </c>
      <c r="I5920" s="43" t="n">
        <f aca="false">ROUND(MIN(INDEX(Assumptions!$D$13:$D$18,MATCH(E5920,Assumptions!$A$13:$A$18,0)),MAX(INDEX(Assumptions!$C$13:$C$18,MATCH(E5920,Assumptions!$A$13:$A$18,0)),INDEX(Assumptions!$B$13:$B$18,MATCH(E5920,Assumptions!$A$13:$A$18,0))*F5920)),2)</f>
        <v>38.55</v>
      </c>
    </row>
    <row r="5921" customFormat="false" ht="15" hidden="false" customHeight="false" outlineLevel="0" collapsed="false">
      <c r="A5921" s="24" t="s">
        <v>6744</v>
      </c>
      <c r="B5921" s="39" t="n">
        <v>46150</v>
      </c>
      <c r="C5921" s="24" t="s">
        <v>421</v>
      </c>
      <c r="D5921" s="24" t="s">
        <v>826</v>
      </c>
      <c r="E5921" s="24" t="s">
        <v>109</v>
      </c>
      <c r="F5921" s="38" t="n">
        <v>2430</v>
      </c>
      <c r="G5921" s="42" t="n">
        <f aca="false">DATE(YEAR(B5921),MONTH(B5921),1)</f>
        <v>46143</v>
      </c>
      <c r="H5921" s="24" t="str">
        <f aca="false">INDEX(Customers!$B$2:$B$601,MATCH(C5921,Customers!$A$2:$A$601,0))</f>
        <v>Western</v>
      </c>
      <c r="I5921" s="43" t="n">
        <f aca="false">ROUND(MIN(INDEX(Assumptions!$D$13:$D$18,MATCH(E5921,Assumptions!$A$13:$A$18,0)),MAX(INDEX(Assumptions!$C$13:$C$18,MATCH(E5921,Assumptions!$A$13:$A$18,0)),INDEX(Assumptions!$B$13:$B$18,MATCH(E5921,Assumptions!$A$13:$A$18,0))*F5921)),2)</f>
        <v>9.72</v>
      </c>
    </row>
    <row r="5922" customFormat="false" ht="15" hidden="false" customHeight="false" outlineLevel="0" collapsed="false">
      <c r="A5922" s="24" t="s">
        <v>6745</v>
      </c>
      <c r="B5922" s="39" t="n">
        <v>46150</v>
      </c>
      <c r="C5922" s="24" t="s">
        <v>428</v>
      </c>
      <c r="D5922" s="24" t="s">
        <v>826</v>
      </c>
      <c r="E5922" s="24" t="s">
        <v>111</v>
      </c>
      <c r="F5922" s="38" t="n">
        <v>50</v>
      </c>
      <c r="G5922" s="42" t="n">
        <f aca="false">DATE(YEAR(B5922),MONTH(B5922),1)</f>
        <v>46143</v>
      </c>
      <c r="H5922" s="24" t="str">
        <f aca="false">INDEX(Customers!$B$2:$B$601,MATCH(C5922,Customers!$A$2:$A$601,0))</f>
        <v>Nairobi</v>
      </c>
      <c r="I5922" s="43" t="n">
        <f aca="false">ROUND(MIN(INDEX(Assumptions!$D$13:$D$18,MATCH(E5922,Assumptions!$A$13:$A$18,0)),MAX(INDEX(Assumptions!$C$13:$C$18,MATCH(E5922,Assumptions!$A$13:$A$18,0)),INDEX(Assumptions!$B$13:$B$18,MATCH(E5922,Assumptions!$A$13:$A$18,0))*F5922)),2)</f>
        <v>2</v>
      </c>
    </row>
    <row r="5923" customFormat="false" ht="15" hidden="false" customHeight="false" outlineLevel="0" collapsed="false">
      <c r="A5923" s="24" t="s">
        <v>6746</v>
      </c>
      <c r="B5923" s="39" t="n">
        <v>46150</v>
      </c>
      <c r="C5923" s="24" t="s">
        <v>464</v>
      </c>
      <c r="D5923" s="24" t="s">
        <v>176</v>
      </c>
      <c r="E5923" s="24" t="s">
        <v>107</v>
      </c>
      <c r="F5923" s="38" t="n">
        <v>11910</v>
      </c>
      <c r="G5923" s="42" t="n">
        <f aca="false">DATE(YEAR(B5923),MONTH(B5923),1)</f>
        <v>46143</v>
      </c>
      <c r="H5923" s="24" t="str">
        <f aca="false">INDEX(Customers!$B$2:$B$601,MATCH(C5923,Customers!$A$2:$A$601,0))</f>
        <v>Rift Valley</v>
      </c>
      <c r="I5923" s="43" t="n">
        <f aca="false">ROUND(MIN(INDEX(Assumptions!$D$13:$D$18,MATCH(E5923,Assumptions!$A$13:$A$18,0)),MAX(INDEX(Assumptions!$C$13:$C$18,MATCH(E5923,Assumptions!$A$13:$A$18,0)),INDEX(Assumptions!$B$13:$B$18,MATCH(E5923,Assumptions!$A$13:$A$18,0))*F5923)),2)</f>
        <v>0</v>
      </c>
    </row>
    <row r="5924" customFormat="false" ht="15" hidden="false" customHeight="false" outlineLevel="0" collapsed="false">
      <c r="A5924" s="24" t="s">
        <v>6747</v>
      </c>
      <c r="B5924" s="39" t="n">
        <v>46150</v>
      </c>
      <c r="C5924" s="24" t="s">
        <v>482</v>
      </c>
      <c r="D5924" s="24" t="s">
        <v>826</v>
      </c>
      <c r="E5924" s="24" t="s">
        <v>109</v>
      </c>
      <c r="F5924" s="38" t="n">
        <v>430</v>
      </c>
      <c r="G5924" s="42" t="n">
        <f aca="false">DATE(YEAR(B5924),MONTH(B5924),1)</f>
        <v>46143</v>
      </c>
      <c r="H5924" s="24" t="str">
        <f aca="false">INDEX(Customers!$B$2:$B$601,MATCH(C5924,Customers!$A$2:$A$601,0))</f>
        <v>Rift Valley</v>
      </c>
      <c r="I5924" s="43" t="n">
        <f aca="false">ROUND(MIN(INDEX(Assumptions!$D$13:$D$18,MATCH(E5924,Assumptions!$A$13:$A$18,0)),MAX(INDEX(Assumptions!$C$13:$C$18,MATCH(E5924,Assumptions!$A$13:$A$18,0)),INDEX(Assumptions!$B$13:$B$18,MATCH(E5924,Assumptions!$A$13:$A$18,0))*F5924)),2)</f>
        <v>1.72</v>
      </c>
    </row>
    <row r="5925" customFormat="false" ht="15" hidden="false" customHeight="false" outlineLevel="0" collapsed="false">
      <c r="A5925" s="24" t="s">
        <v>6748</v>
      </c>
      <c r="B5925" s="39" t="n">
        <v>46150</v>
      </c>
      <c r="C5925" s="24" t="s">
        <v>532</v>
      </c>
      <c r="D5925" s="24" t="s">
        <v>826</v>
      </c>
      <c r="E5925" s="24" t="s">
        <v>103</v>
      </c>
      <c r="F5925" s="38" t="n">
        <v>2450</v>
      </c>
      <c r="G5925" s="42" t="n">
        <f aca="false">DATE(YEAR(B5925),MONTH(B5925),1)</f>
        <v>46143</v>
      </c>
      <c r="H5925" s="24" t="str">
        <f aca="false">INDEX(Customers!$B$2:$B$601,MATCH(C5925,Customers!$A$2:$A$601,0))</f>
        <v>Western</v>
      </c>
      <c r="I5925" s="43" t="n">
        <f aca="false">ROUND(MIN(INDEX(Assumptions!$D$13:$D$18,MATCH(E5925,Assumptions!$A$13:$A$18,0)),MAX(INDEX(Assumptions!$C$13:$C$18,MATCH(E5925,Assumptions!$A$13:$A$18,0)),INDEX(Assumptions!$B$13:$B$18,MATCH(E5925,Assumptions!$A$13:$A$18,0))*F5925)),2)</f>
        <v>24.5</v>
      </c>
    </row>
    <row r="5926" customFormat="false" ht="15" hidden="false" customHeight="false" outlineLevel="0" collapsed="false">
      <c r="A5926" s="24" t="s">
        <v>6749</v>
      </c>
      <c r="B5926" s="39" t="n">
        <v>46150</v>
      </c>
      <c r="C5926" s="24" t="s">
        <v>541</v>
      </c>
      <c r="D5926" s="24" t="s">
        <v>826</v>
      </c>
      <c r="E5926" s="24" t="s">
        <v>111</v>
      </c>
      <c r="F5926" s="38" t="n">
        <v>100</v>
      </c>
      <c r="G5926" s="42" t="n">
        <f aca="false">DATE(YEAR(B5926),MONTH(B5926),1)</f>
        <v>46143</v>
      </c>
      <c r="H5926" s="24" t="str">
        <f aca="false">INDEX(Customers!$B$2:$B$601,MATCH(C5926,Customers!$A$2:$A$601,0))</f>
        <v>Western</v>
      </c>
      <c r="I5926" s="43" t="n">
        <f aca="false">ROUND(MIN(INDEX(Assumptions!$D$13:$D$18,MATCH(E5926,Assumptions!$A$13:$A$18,0)),MAX(INDEX(Assumptions!$C$13:$C$18,MATCH(E5926,Assumptions!$A$13:$A$18,0)),INDEX(Assumptions!$B$13:$B$18,MATCH(E5926,Assumptions!$A$13:$A$18,0))*F5926)),2)</f>
        <v>4</v>
      </c>
    </row>
    <row r="5927" customFormat="false" ht="15" hidden="false" customHeight="false" outlineLevel="0" collapsed="false">
      <c r="A5927" s="24" t="s">
        <v>6750</v>
      </c>
      <c r="B5927" s="39" t="n">
        <v>46150</v>
      </c>
      <c r="C5927" s="24" t="s">
        <v>552</v>
      </c>
      <c r="D5927" s="24" t="s">
        <v>204</v>
      </c>
      <c r="E5927" s="24" t="s">
        <v>105</v>
      </c>
      <c r="F5927" s="38" t="n">
        <v>1520</v>
      </c>
      <c r="G5927" s="42" t="n">
        <f aca="false">DATE(YEAR(B5927),MONTH(B5927),1)</f>
        <v>46143</v>
      </c>
      <c r="H5927" s="24" t="str">
        <f aca="false">INDEX(Customers!$B$2:$B$601,MATCH(C5927,Customers!$A$2:$A$601,0))</f>
        <v>Eastern</v>
      </c>
      <c r="I5927" s="43" t="n">
        <f aca="false">ROUND(MIN(INDEX(Assumptions!$D$13:$D$18,MATCH(E5927,Assumptions!$A$13:$A$18,0)),MAX(INDEX(Assumptions!$C$13:$C$18,MATCH(E5927,Assumptions!$A$13:$A$18,0)),INDEX(Assumptions!$B$13:$B$18,MATCH(E5927,Assumptions!$A$13:$A$18,0))*F5927)),2)</f>
        <v>22.8</v>
      </c>
    </row>
    <row r="5928" customFormat="false" ht="15" hidden="false" customHeight="false" outlineLevel="0" collapsed="false">
      <c r="A5928" s="24" t="s">
        <v>6751</v>
      </c>
      <c r="B5928" s="39" t="n">
        <v>46150</v>
      </c>
      <c r="C5928" s="24" t="s">
        <v>570</v>
      </c>
      <c r="D5928" s="24" t="s">
        <v>826</v>
      </c>
      <c r="E5928" s="24" t="s">
        <v>103</v>
      </c>
      <c r="F5928" s="38" t="n">
        <v>9630</v>
      </c>
      <c r="G5928" s="42" t="n">
        <f aca="false">DATE(YEAR(B5928),MONTH(B5928),1)</f>
        <v>46143</v>
      </c>
      <c r="H5928" s="24" t="str">
        <f aca="false">INDEX(Customers!$B$2:$B$601,MATCH(C5928,Customers!$A$2:$A$601,0))</f>
        <v>Western</v>
      </c>
      <c r="I5928" s="43" t="n">
        <f aca="false">ROUND(MIN(INDEX(Assumptions!$D$13:$D$18,MATCH(E5928,Assumptions!$A$13:$A$18,0)),MAX(INDEX(Assumptions!$C$13:$C$18,MATCH(E5928,Assumptions!$A$13:$A$18,0)),INDEX(Assumptions!$B$13:$B$18,MATCH(E5928,Assumptions!$A$13:$A$18,0))*F5928)),2)</f>
        <v>96.3</v>
      </c>
    </row>
    <row r="5929" customFormat="false" ht="15" hidden="false" customHeight="false" outlineLevel="0" collapsed="false">
      <c r="A5929" s="24" t="s">
        <v>6752</v>
      </c>
      <c r="B5929" s="39" t="n">
        <v>46150</v>
      </c>
      <c r="C5929" s="24" t="s">
        <v>638</v>
      </c>
      <c r="D5929" s="24" t="s">
        <v>173</v>
      </c>
      <c r="E5929" s="24" t="s">
        <v>105</v>
      </c>
      <c r="F5929" s="38" t="n">
        <v>1990</v>
      </c>
      <c r="G5929" s="42" t="n">
        <f aca="false">DATE(YEAR(B5929),MONTH(B5929),1)</f>
        <v>46143</v>
      </c>
      <c r="H5929" s="24" t="str">
        <f aca="false">INDEX(Customers!$B$2:$B$601,MATCH(C5929,Customers!$A$2:$A$601,0))</f>
        <v>Rift Valley</v>
      </c>
      <c r="I5929" s="43" t="n">
        <f aca="false">ROUND(MIN(INDEX(Assumptions!$D$13:$D$18,MATCH(E5929,Assumptions!$A$13:$A$18,0)),MAX(INDEX(Assumptions!$C$13:$C$18,MATCH(E5929,Assumptions!$A$13:$A$18,0)),INDEX(Assumptions!$B$13:$B$18,MATCH(E5929,Assumptions!$A$13:$A$18,0))*F5929)),2)</f>
        <v>29.85</v>
      </c>
    </row>
    <row r="5930" customFormat="false" ht="15" hidden="false" customHeight="false" outlineLevel="0" collapsed="false">
      <c r="A5930" s="24" t="s">
        <v>6753</v>
      </c>
      <c r="B5930" s="39" t="n">
        <v>46150</v>
      </c>
      <c r="C5930" s="24" t="s">
        <v>639</v>
      </c>
      <c r="D5930" s="24" t="s">
        <v>184</v>
      </c>
      <c r="E5930" s="24" t="s">
        <v>105</v>
      </c>
      <c r="F5930" s="38" t="n">
        <v>750</v>
      </c>
      <c r="G5930" s="42" t="n">
        <f aca="false">DATE(YEAR(B5930),MONTH(B5930),1)</f>
        <v>46143</v>
      </c>
      <c r="H5930" s="24" t="str">
        <f aca="false">INDEX(Customers!$B$2:$B$601,MATCH(C5930,Customers!$A$2:$A$601,0))</f>
        <v>Nairobi</v>
      </c>
      <c r="I5930" s="43" t="n">
        <f aca="false">ROUND(MIN(INDEX(Assumptions!$D$13:$D$18,MATCH(E5930,Assumptions!$A$13:$A$18,0)),MAX(INDEX(Assumptions!$C$13:$C$18,MATCH(E5930,Assumptions!$A$13:$A$18,0)),INDEX(Assumptions!$B$13:$B$18,MATCH(E5930,Assumptions!$A$13:$A$18,0))*F5930)),2)</f>
        <v>11.25</v>
      </c>
    </row>
    <row r="5931" customFormat="false" ht="15" hidden="false" customHeight="false" outlineLevel="0" collapsed="false">
      <c r="A5931" s="24" t="s">
        <v>6754</v>
      </c>
      <c r="B5931" s="39" t="n">
        <v>46150</v>
      </c>
      <c r="C5931" s="24" t="s">
        <v>642</v>
      </c>
      <c r="D5931" s="24" t="s">
        <v>826</v>
      </c>
      <c r="E5931" s="24" t="s">
        <v>109</v>
      </c>
      <c r="F5931" s="38" t="n">
        <v>2410</v>
      </c>
      <c r="G5931" s="42" t="n">
        <f aca="false">DATE(YEAR(B5931),MONTH(B5931),1)</f>
        <v>46143</v>
      </c>
      <c r="H5931" s="24" t="str">
        <f aca="false">INDEX(Customers!$B$2:$B$601,MATCH(C5931,Customers!$A$2:$A$601,0))</f>
        <v>Rift Valley</v>
      </c>
      <c r="I5931" s="43" t="n">
        <f aca="false">ROUND(MIN(INDEX(Assumptions!$D$13:$D$18,MATCH(E5931,Assumptions!$A$13:$A$18,0)),MAX(INDEX(Assumptions!$C$13:$C$18,MATCH(E5931,Assumptions!$A$13:$A$18,0)),INDEX(Assumptions!$B$13:$B$18,MATCH(E5931,Assumptions!$A$13:$A$18,0))*F5931)),2)</f>
        <v>9.64</v>
      </c>
    </row>
    <row r="5932" customFormat="false" ht="15" hidden="false" customHeight="false" outlineLevel="0" collapsed="false">
      <c r="A5932" s="24" t="s">
        <v>6755</v>
      </c>
      <c r="B5932" s="39" t="n">
        <v>46150</v>
      </c>
      <c r="C5932" s="24" t="s">
        <v>645</v>
      </c>
      <c r="D5932" s="24" t="s">
        <v>826</v>
      </c>
      <c r="E5932" s="24" t="s">
        <v>113</v>
      </c>
      <c r="F5932" s="38" t="n">
        <v>1000</v>
      </c>
      <c r="G5932" s="42" t="n">
        <f aca="false">DATE(YEAR(B5932),MONTH(B5932),1)</f>
        <v>46143</v>
      </c>
      <c r="H5932" s="24" t="str">
        <f aca="false">INDEX(Customers!$B$2:$B$601,MATCH(C5932,Customers!$A$2:$A$601,0))</f>
        <v>Nairobi</v>
      </c>
      <c r="I5932" s="43" t="n">
        <f aca="false">ROUND(MIN(INDEX(Assumptions!$D$13:$D$18,MATCH(E5932,Assumptions!$A$13:$A$18,0)),MAX(INDEX(Assumptions!$C$13:$C$18,MATCH(E5932,Assumptions!$A$13:$A$18,0)),INDEX(Assumptions!$B$13:$B$18,MATCH(E5932,Assumptions!$A$13:$A$18,0))*F5932)),2)</f>
        <v>50</v>
      </c>
    </row>
    <row r="5933" customFormat="false" ht="15" hidden="false" customHeight="false" outlineLevel="0" collapsed="false">
      <c r="A5933" s="24" t="s">
        <v>6756</v>
      </c>
      <c r="B5933" s="39" t="n">
        <v>46150</v>
      </c>
      <c r="C5933" s="24" t="s">
        <v>663</v>
      </c>
      <c r="D5933" s="24" t="s">
        <v>826</v>
      </c>
      <c r="E5933" s="24" t="s">
        <v>111</v>
      </c>
      <c r="F5933" s="38" t="n">
        <v>500</v>
      </c>
      <c r="G5933" s="42" t="n">
        <f aca="false">DATE(YEAR(B5933),MONTH(B5933),1)</f>
        <v>46143</v>
      </c>
      <c r="H5933" s="24" t="str">
        <f aca="false">INDEX(Customers!$B$2:$B$601,MATCH(C5933,Customers!$A$2:$A$601,0))</f>
        <v>Western</v>
      </c>
      <c r="I5933" s="43" t="n">
        <f aca="false">ROUND(MIN(INDEX(Assumptions!$D$13:$D$18,MATCH(E5933,Assumptions!$A$13:$A$18,0)),MAX(INDEX(Assumptions!$C$13:$C$18,MATCH(E5933,Assumptions!$A$13:$A$18,0)),INDEX(Assumptions!$B$13:$B$18,MATCH(E5933,Assumptions!$A$13:$A$18,0))*F5933)),2)</f>
        <v>20</v>
      </c>
    </row>
    <row r="5934" customFormat="false" ht="15" hidden="false" customHeight="false" outlineLevel="0" collapsed="false">
      <c r="A5934" s="24" t="s">
        <v>6757</v>
      </c>
      <c r="B5934" s="39" t="n">
        <v>46150</v>
      </c>
      <c r="C5934" s="24" t="s">
        <v>664</v>
      </c>
      <c r="D5934" s="24" t="s">
        <v>176</v>
      </c>
      <c r="E5934" s="24" t="s">
        <v>105</v>
      </c>
      <c r="F5934" s="38" t="n">
        <v>5000</v>
      </c>
      <c r="G5934" s="42" t="n">
        <f aca="false">DATE(YEAR(B5934),MONTH(B5934),1)</f>
        <v>46143</v>
      </c>
      <c r="H5934" s="24" t="str">
        <f aca="false">INDEX(Customers!$B$2:$B$601,MATCH(C5934,Customers!$A$2:$A$601,0))</f>
        <v>Rift Valley</v>
      </c>
      <c r="I5934" s="43" t="n">
        <f aca="false">ROUND(MIN(INDEX(Assumptions!$D$13:$D$18,MATCH(E5934,Assumptions!$A$13:$A$18,0)),MAX(INDEX(Assumptions!$C$13:$C$18,MATCH(E5934,Assumptions!$A$13:$A$18,0)),INDEX(Assumptions!$B$13:$B$18,MATCH(E5934,Assumptions!$A$13:$A$18,0))*F5934)),2)</f>
        <v>75</v>
      </c>
    </row>
    <row r="5935" customFormat="false" ht="15" hidden="false" customHeight="false" outlineLevel="0" collapsed="false">
      <c r="A5935" s="24" t="s">
        <v>6758</v>
      </c>
      <c r="B5935" s="39" t="n">
        <v>46150</v>
      </c>
      <c r="C5935" s="24" t="s">
        <v>670</v>
      </c>
      <c r="D5935" s="24" t="s">
        <v>176</v>
      </c>
      <c r="E5935" s="24" t="s">
        <v>107</v>
      </c>
      <c r="F5935" s="38" t="n">
        <v>470</v>
      </c>
      <c r="G5935" s="42" t="n">
        <f aca="false">DATE(YEAR(B5935),MONTH(B5935),1)</f>
        <v>46143</v>
      </c>
      <c r="H5935" s="24" t="str">
        <f aca="false">INDEX(Customers!$B$2:$B$601,MATCH(C5935,Customers!$A$2:$A$601,0))</f>
        <v>Rift Valley</v>
      </c>
      <c r="I5935" s="43" t="n">
        <f aca="false">ROUND(MIN(INDEX(Assumptions!$D$13:$D$18,MATCH(E5935,Assumptions!$A$13:$A$18,0)),MAX(INDEX(Assumptions!$C$13:$C$18,MATCH(E5935,Assumptions!$A$13:$A$18,0)),INDEX(Assumptions!$B$13:$B$18,MATCH(E5935,Assumptions!$A$13:$A$18,0))*F5935)),2)</f>
        <v>0</v>
      </c>
    </row>
    <row r="5936" customFormat="false" ht="15" hidden="false" customHeight="false" outlineLevel="0" collapsed="false">
      <c r="A5936" s="24" t="s">
        <v>6759</v>
      </c>
      <c r="B5936" s="39" t="n">
        <v>46150</v>
      </c>
      <c r="C5936" s="24" t="s">
        <v>675</v>
      </c>
      <c r="D5936" s="24" t="s">
        <v>171</v>
      </c>
      <c r="E5936" s="24" t="s">
        <v>105</v>
      </c>
      <c r="F5936" s="38" t="n">
        <v>1990</v>
      </c>
      <c r="G5936" s="42" t="n">
        <f aca="false">DATE(YEAR(B5936),MONTH(B5936),1)</f>
        <v>46143</v>
      </c>
      <c r="H5936" s="24" t="str">
        <f aca="false">INDEX(Customers!$B$2:$B$601,MATCH(C5936,Customers!$A$2:$A$601,0))</f>
        <v>Central</v>
      </c>
      <c r="I5936" s="43" t="n">
        <f aca="false">ROUND(MIN(INDEX(Assumptions!$D$13:$D$18,MATCH(E5936,Assumptions!$A$13:$A$18,0)),MAX(INDEX(Assumptions!$C$13:$C$18,MATCH(E5936,Assumptions!$A$13:$A$18,0)),INDEX(Assumptions!$B$13:$B$18,MATCH(E5936,Assumptions!$A$13:$A$18,0))*F5936)),2)</f>
        <v>29.85</v>
      </c>
    </row>
    <row r="5937" customFormat="false" ht="15" hidden="false" customHeight="false" outlineLevel="0" collapsed="false">
      <c r="A5937" s="24" t="s">
        <v>6760</v>
      </c>
      <c r="B5937" s="39" t="n">
        <v>46150</v>
      </c>
      <c r="C5937" s="24" t="s">
        <v>694</v>
      </c>
      <c r="D5937" s="24" t="s">
        <v>826</v>
      </c>
      <c r="E5937" s="24" t="s">
        <v>113</v>
      </c>
      <c r="F5937" s="38" t="n">
        <v>2000</v>
      </c>
      <c r="G5937" s="42" t="n">
        <f aca="false">DATE(YEAR(B5937),MONTH(B5937),1)</f>
        <v>46143</v>
      </c>
      <c r="H5937" s="24" t="str">
        <f aca="false">INDEX(Customers!$B$2:$B$601,MATCH(C5937,Customers!$A$2:$A$601,0))</f>
        <v>Western</v>
      </c>
      <c r="I5937" s="43" t="n">
        <f aca="false">ROUND(MIN(INDEX(Assumptions!$D$13:$D$18,MATCH(E5937,Assumptions!$A$13:$A$18,0)),MAX(INDEX(Assumptions!$C$13:$C$18,MATCH(E5937,Assumptions!$A$13:$A$18,0)),INDEX(Assumptions!$B$13:$B$18,MATCH(E5937,Assumptions!$A$13:$A$18,0))*F5937)),2)</f>
        <v>100</v>
      </c>
    </row>
    <row r="5938" customFormat="false" ht="15" hidden="false" customHeight="false" outlineLevel="0" collapsed="false">
      <c r="A5938" s="24" t="s">
        <v>6761</v>
      </c>
      <c r="B5938" s="39" t="n">
        <v>46150</v>
      </c>
      <c r="C5938" s="24" t="s">
        <v>699</v>
      </c>
      <c r="D5938" s="24" t="s">
        <v>826</v>
      </c>
      <c r="E5938" s="24" t="s">
        <v>111</v>
      </c>
      <c r="F5938" s="38" t="n">
        <v>50</v>
      </c>
      <c r="G5938" s="42" t="n">
        <f aca="false">DATE(YEAR(B5938),MONTH(B5938),1)</f>
        <v>46143</v>
      </c>
      <c r="H5938" s="24" t="str">
        <f aca="false">INDEX(Customers!$B$2:$B$601,MATCH(C5938,Customers!$A$2:$A$601,0))</f>
        <v>Nairobi</v>
      </c>
      <c r="I5938" s="43" t="n">
        <f aca="false">ROUND(MIN(INDEX(Assumptions!$D$13:$D$18,MATCH(E5938,Assumptions!$A$13:$A$18,0)),MAX(INDEX(Assumptions!$C$13:$C$18,MATCH(E5938,Assumptions!$A$13:$A$18,0)),INDEX(Assumptions!$B$13:$B$18,MATCH(E5938,Assumptions!$A$13:$A$18,0))*F5938)),2)</f>
        <v>2</v>
      </c>
    </row>
    <row r="5939" customFormat="false" ht="15" hidden="false" customHeight="false" outlineLevel="0" collapsed="false">
      <c r="A5939" s="24" t="s">
        <v>6762</v>
      </c>
      <c r="B5939" s="39" t="n">
        <v>46150</v>
      </c>
      <c r="C5939" s="24" t="s">
        <v>703</v>
      </c>
      <c r="D5939" s="24" t="s">
        <v>826</v>
      </c>
      <c r="E5939" s="24" t="s">
        <v>109</v>
      </c>
      <c r="F5939" s="38" t="n">
        <v>2070</v>
      </c>
      <c r="G5939" s="42" t="n">
        <f aca="false">DATE(YEAR(B5939),MONTH(B5939),1)</f>
        <v>46143</v>
      </c>
      <c r="H5939" s="24" t="str">
        <f aca="false">INDEX(Customers!$B$2:$B$601,MATCH(C5939,Customers!$A$2:$A$601,0))</f>
        <v>Nairobi</v>
      </c>
      <c r="I5939" s="43" t="n">
        <f aca="false">ROUND(MIN(INDEX(Assumptions!$D$13:$D$18,MATCH(E5939,Assumptions!$A$13:$A$18,0)),MAX(INDEX(Assumptions!$C$13:$C$18,MATCH(E5939,Assumptions!$A$13:$A$18,0)),INDEX(Assumptions!$B$13:$B$18,MATCH(E5939,Assumptions!$A$13:$A$18,0))*F5939)),2)</f>
        <v>8.28</v>
      </c>
    </row>
    <row r="5940" customFormat="false" ht="15" hidden="false" customHeight="false" outlineLevel="0" collapsed="false">
      <c r="A5940" s="24" t="s">
        <v>6763</v>
      </c>
      <c r="B5940" s="39" t="n">
        <v>46150</v>
      </c>
      <c r="C5940" s="24" t="s">
        <v>724</v>
      </c>
      <c r="D5940" s="24" t="s">
        <v>826</v>
      </c>
      <c r="E5940" s="24" t="s">
        <v>113</v>
      </c>
      <c r="F5940" s="38" t="n">
        <v>1000</v>
      </c>
      <c r="G5940" s="42" t="n">
        <f aca="false">DATE(YEAR(B5940),MONTH(B5940),1)</f>
        <v>46143</v>
      </c>
      <c r="H5940" s="24" t="str">
        <f aca="false">INDEX(Customers!$B$2:$B$601,MATCH(C5940,Customers!$A$2:$A$601,0))</f>
        <v>Central</v>
      </c>
      <c r="I5940" s="43" t="n">
        <f aca="false">ROUND(MIN(INDEX(Assumptions!$D$13:$D$18,MATCH(E5940,Assumptions!$A$13:$A$18,0)),MAX(INDEX(Assumptions!$C$13:$C$18,MATCH(E5940,Assumptions!$A$13:$A$18,0)),INDEX(Assumptions!$B$13:$B$18,MATCH(E5940,Assumptions!$A$13:$A$18,0))*F5940)),2)</f>
        <v>50</v>
      </c>
    </row>
    <row r="5941" customFormat="false" ht="15" hidden="false" customHeight="false" outlineLevel="0" collapsed="false">
      <c r="A5941" s="24" t="s">
        <v>6764</v>
      </c>
      <c r="B5941" s="39" t="n">
        <v>46150</v>
      </c>
      <c r="C5941" s="24" t="s">
        <v>741</v>
      </c>
      <c r="D5941" s="24" t="s">
        <v>826</v>
      </c>
      <c r="E5941" s="24" t="s">
        <v>113</v>
      </c>
      <c r="F5941" s="38" t="n">
        <v>500</v>
      </c>
      <c r="G5941" s="42" t="n">
        <f aca="false">DATE(YEAR(B5941),MONTH(B5941),1)</f>
        <v>46143</v>
      </c>
      <c r="H5941" s="24" t="str">
        <f aca="false">INDEX(Customers!$B$2:$B$601,MATCH(C5941,Customers!$A$2:$A$601,0))</f>
        <v>Coast</v>
      </c>
      <c r="I5941" s="43" t="n">
        <f aca="false">ROUND(MIN(INDEX(Assumptions!$D$13:$D$18,MATCH(E5941,Assumptions!$A$13:$A$18,0)),MAX(INDEX(Assumptions!$C$13:$C$18,MATCH(E5941,Assumptions!$A$13:$A$18,0)),INDEX(Assumptions!$B$13:$B$18,MATCH(E5941,Assumptions!$A$13:$A$18,0))*F5941)),2)</f>
        <v>25</v>
      </c>
    </row>
    <row r="5942" customFormat="false" ht="15" hidden="false" customHeight="false" outlineLevel="0" collapsed="false">
      <c r="A5942" s="24" t="s">
        <v>6765</v>
      </c>
      <c r="B5942" s="39" t="n">
        <v>46150</v>
      </c>
      <c r="C5942" s="24" t="s">
        <v>755</v>
      </c>
      <c r="D5942" s="24" t="s">
        <v>194</v>
      </c>
      <c r="E5942" s="24" t="s">
        <v>107</v>
      </c>
      <c r="F5942" s="38" t="n">
        <v>24040</v>
      </c>
      <c r="G5942" s="42" t="n">
        <f aca="false">DATE(YEAR(B5942),MONTH(B5942),1)</f>
        <v>46143</v>
      </c>
      <c r="H5942" s="24" t="str">
        <f aca="false">INDEX(Customers!$B$2:$B$601,MATCH(C5942,Customers!$A$2:$A$601,0))</f>
        <v>Western</v>
      </c>
      <c r="I5942" s="43" t="n">
        <f aca="false">ROUND(MIN(INDEX(Assumptions!$D$13:$D$18,MATCH(E5942,Assumptions!$A$13:$A$18,0)),MAX(INDEX(Assumptions!$C$13:$C$18,MATCH(E5942,Assumptions!$A$13:$A$18,0)),INDEX(Assumptions!$B$13:$B$18,MATCH(E5942,Assumptions!$A$13:$A$18,0))*F5942)),2)</f>
        <v>0</v>
      </c>
    </row>
    <row r="5943" customFormat="false" ht="15" hidden="false" customHeight="false" outlineLevel="0" collapsed="false">
      <c r="A5943" s="24" t="s">
        <v>6766</v>
      </c>
      <c r="B5943" s="39" t="n">
        <v>46150</v>
      </c>
      <c r="C5943" s="24" t="s">
        <v>761</v>
      </c>
      <c r="D5943" s="24" t="s">
        <v>173</v>
      </c>
      <c r="E5943" s="24" t="s">
        <v>107</v>
      </c>
      <c r="F5943" s="38" t="n">
        <v>3800</v>
      </c>
      <c r="G5943" s="42" t="n">
        <f aca="false">DATE(YEAR(B5943),MONTH(B5943),1)</f>
        <v>46143</v>
      </c>
      <c r="H5943" s="24" t="str">
        <f aca="false">INDEX(Customers!$B$2:$B$601,MATCH(C5943,Customers!$A$2:$A$601,0))</f>
        <v>Rift Valley</v>
      </c>
      <c r="I5943" s="43" t="n">
        <f aca="false">ROUND(MIN(INDEX(Assumptions!$D$13:$D$18,MATCH(E5943,Assumptions!$A$13:$A$18,0)),MAX(INDEX(Assumptions!$C$13:$C$18,MATCH(E5943,Assumptions!$A$13:$A$18,0)),INDEX(Assumptions!$B$13:$B$18,MATCH(E5943,Assumptions!$A$13:$A$18,0))*F5943)),2)</f>
        <v>0</v>
      </c>
    </row>
    <row r="5944" customFormat="false" ht="15" hidden="false" customHeight="false" outlineLevel="0" collapsed="false">
      <c r="A5944" s="24" t="s">
        <v>6767</v>
      </c>
      <c r="B5944" s="39" t="n">
        <v>46150</v>
      </c>
      <c r="C5944" s="24" t="s">
        <v>786</v>
      </c>
      <c r="D5944" s="24" t="s">
        <v>826</v>
      </c>
      <c r="E5944" s="24" t="s">
        <v>103</v>
      </c>
      <c r="F5944" s="38" t="n">
        <v>6410</v>
      </c>
      <c r="G5944" s="42" t="n">
        <f aca="false">DATE(YEAR(B5944),MONTH(B5944),1)</f>
        <v>46143</v>
      </c>
      <c r="H5944" s="24" t="str">
        <f aca="false">INDEX(Customers!$B$2:$B$601,MATCH(C5944,Customers!$A$2:$A$601,0))</f>
        <v>Rift Valley</v>
      </c>
      <c r="I5944" s="43" t="n">
        <f aca="false">ROUND(MIN(INDEX(Assumptions!$D$13:$D$18,MATCH(E5944,Assumptions!$A$13:$A$18,0)),MAX(INDEX(Assumptions!$C$13:$C$18,MATCH(E5944,Assumptions!$A$13:$A$18,0)),INDEX(Assumptions!$B$13:$B$18,MATCH(E5944,Assumptions!$A$13:$A$18,0))*F5944)),2)</f>
        <v>64.1</v>
      </c>
    </row>
    <row r="5945" customFormat="false" ht="15" hidden="false" customHeight="false" outlineLevel="0" collapsed="false">
      <c r="A5945" s="24" t="s">
        <v>6768</v>
      </c>
      <c r="B5945" s="39" t="n">
        <v>46150</v>
      </c>
      <c r="C5945" s="24" t="s">
        <v>803</v>
      </c>
      <c r="D5945" s="24" t="s">
        <v>826</v>
      </c>
      <c r="E5945" s="24" t="s">
        <v>111</v>
      </c>
      <c r="F5945" s="38" t="n">
        <v>100</v>
      </c>
      <c r="G5945" s="42" t="n">
        <f aca="false">DATE(YEAR(B5945),MONTH(B5945),1)</f>
        <v>46143</v>
      </c>
      <c r="H5945" s="24" t="str">
        <f aca="false">INDEX(Customers!$B$2:$B$601,MATCH(C5945,Customers!$A$2:$A$601,0))</f>
        <v>Nairobi</v>
      </c>
      <c r="I5945" s="43" t="n">
        <f aca="false">ROUND(MIN(INDEX(Assumptions!$D$13:$D$18,MATCH(E5945,Assumptions!$A$13:$A$18,0)),MAX(INDEX(Assumptions!$C$13:$C$18,MATCH(E5945,Assumptions!$A$13:$A$18,0)),INDEX(Assumptions!$B$13:$B$18,MATCH(E5945,Assumptions!$A$13:$A$18,0))*F5945)),2)</f>
        <v>4</v>
      </c>
    </row>
    <row r="5946" customFormat="false" ht="15" hidden="false" customHeight="false" outlineLevel="0" collapsed="false">
      <c r="A5946" s="24" t="s">
        <v>6769</v>
      </c>
      <c r="B5946" s="39" t="n">
        <v>46150</v>
      </c>
      <c r="C5946" s="24" t="s">
        <v>816</v>
      </c>
      <c r="D5946" s="24" t="s">
        <v>826</v>
      </c>
      <c r="E5946" s="24" t="s">
        <v>113</v>
      </c>
      <c r="F5946" s="38" t="n">
        <v>500</v>
      </c>
      <c r="G5946" s="42" t="n">
        <f aca="false">DATE(YEAR(B5946),MONTH(B5946),1)</f>
        <v>46143</v>
      </c>
      <c r="H5946" s="24" t="str">
        <f aca="false">INDEX(Customers!$B$2:$B$601,MATCH(C5946,Customers!$A$2:$A$601,0))</f>
        <v>Nairobi</v>
      </c>
      <c r="I5946" s="43" t="n">
        <f aca="false">ROUND(MIN(INDEX(Assumptions!$D$13:$D$18,MATCH(E5946,Assumptions!$A$13:$A$18,0)),MAX(INDEX(Assumptions!$C$13:$C$18,MATCH(E5946,Assumptions!$A$13:$A$18,0)),INDEX(Assumptions!$B$13:$B$18,MATCH(E5946,Assumptions!$A$13:$A$18,0))*F5946)),2)</f>
        <v>25</v>
      </c>
    </row>
    <row r="5947" customFormat="false" ht="15" hidden="false" customHeight="false" outlineLevel="0" collapsed="false">
      <c r="A5947" s="24" t="s">
        <v>6770</v>
      </c>
      <c r="B5947" s="39" t="n">
        <v>46151</v>
      </c>
      <c r="C5947" s="24" t="s">
        <v>219</v>
      </c>
      <c r="D5947" s="24" t="s">
        <v>826</v>
      </c>
      <c r="E5947" s="24" t="s">
        <v>113</v>
      </c>
      <c r="F5947" s="38" t="n">
        <v>1000</v>
      </c>
      <c r="G5947" s="42" t="n">
        <f aca="false">DATE(YEAR(B5947),MONTH(B5947),1)</f>
        <v>46143</v>
      </c>
      <c r="H5947" s="24" t="str">
        <f aca="false">INDEX(Customers!$B$2:$B$601,MATCH(C5947,Customers!$A$2:$A$601,0))</f>
        <v>Rift Valley</v>
      </c>
      <c r="I5947" s="43" t="n">
        <f aca="false">ROUND(MIN(INDEX(Assumptions!$D$13:$D$18,MATCH(E5947,Assumptions!$A$13:$A$18,0)),MAX(INDEX(Assumptions!$C$13:$C$18,MATCH(E5947,Assumptions!$A$13:$A$18,0)),INDEX(Assumptions!$B$13:$B$18,MATCH(E5947,Assumptions!$A$13:$A$18,0))*F5947)),2)</f>
        <v>50</v>
      </c>
    </row>
    <row r="5948" customFormat="false" ht="15" hidden="false" customHeight="false" outlineLevel="0" collapsed="false">
      <c r="A5948" s="24" t="s">
        <v>6771</v>
      </c>
      <c r="B5948" s="39" t="n">
        <v>46151</v>
      </c>
      <c r="C5948" s="24" t="s">
        <v>238</v>
      </c>
      <c r="D5948" s="24" t="s">
        <v>826</v>
      </c>
      <c r="E5948" s="24" t="s">
        <v>113</v>
      </c>
      <c r="F5948" s="38" t="n">
        <v>1000</v>
      </c>
      <c r="G5948" s="42" t="n">
        <f aca="false">DATE(YEAR(B5948),MONTH(B5948),1)</f>
        <v>46143</v>
      </c>
      <c r="H5948" s="24" t="str">
        <f aca="false">INDEX(Customers!$B$2:$B$601,MATCH(C5948,Customers!$A$2:$A$601,0))</f>
        <v>Nairobi</v>
      </c>
      <c r="I5948" s="43" t="n">
        <f aca="false">ROUND(MIN(INDEX(Assumptions!$D$13:$D$18,MATCH(E5948,Assumptions!$A$13:$A$18,0)),MAX(INDEX(Assumptions!$C$13:$C$18,MATCH(E5948,Assumptions!$A$13:$A$18,0)),INDEX(Assumptions!$B$13:$B$18,MATCH(E5948,Assumptions!$A$13:$A$18,0))*F5948)),2)</f>
        <v>50</v>
      </c>
    </row>
    <row r="5949" customFormat="false" ht="15" hidden="false" customHeight="false" outlineLevel="0" collapsed="false">
      <c r="A5949" s="24" t="s">
        <v>6772</v>
      </c>
      <c r="B5949" s="39" t="n">
        <v>46151</v>
      </c>
      <c r="C5949" s="24" t="s">
        <v>242</v>
      </c>
      <c r="D5949" s="24" t="s">
        <v>826</v>
      </c>
      <c r="E5949" s="24" t="s">
        <v>113</v>
      </c>
      <c r="F5949" s="38" t="n">
        <v>99</v>
      </c>
      <c r="G5949" s="42" t="n">
        <f aca="false">DATE(YEAR(B5949),MONTH(B5949),1)</f>
        <v>46143</v>
      </c>
      <c r="H5949" s="24" t="str">
        <f aca="false">INDEX(Customers!$B$2:$B$601,MATCH(C5949,Customers!$A$2:$A$601,0))</f>
        <v>Central</v>
      </c>
      <c r="I5949" s="43" t="n">
        <f aca="false">ROUND(MIN(INDEX(Assumptions!$D$13:$D$18,MATCH(E5949,Assumptions!$A$13:$A$18,0)),MAX(INDEX(Assumptions!$C$13:$C$18,MATCH(E5949,Assumptions!$A$13:$A$18,0)),INDEX(Assumptions!$B$13:$B$18,MATCH(E5949,Assumptions!$A$13:$A$18,0))*F5949)),2)</f>
        <v>4.95</v>
      </c>
    </row>
    <row r="5950" customFormat="false" ht="15" hidden="false" customHeight="false" outlineLevel="0" collapsed="false">
      <c r="A5950" s="24" t="s">
        <v>6773</v>
      </c>
      <c r="B5950" s="39" t="n">
        <v>46151</v>
      </c>
      <c r="C5950" s="24" t="s">
        <v>254</v>
      </c>
      <c r="D5950" s="24" t="s">
        <v>178</v>
      </c>
      <c r="E5950" s="24" t="s">
        <v>105</v>
      </c>
      <c r="F5950" s="38" t="n">
        <v>1970</v>
      </c>
      <c r="G5950" s="42" t="n">
        <f aca="false">DATE(YEAR(B5950),MONTH(B5950),1)</f>
        <v>46143</v>
      </c>
      <c r="H5950" s="24" t="str">
        <f aca="false">INDEX(Customers!$B$2:$B$601,MATCH(C5950,Customers!$A$2:$A$601,0))</f>
        <v>Rift Valley</v>
      </c>
      <c r="I5950" s="43" t="n">
        <f aca="false">ROUND(MIN(INDEX(Assumptions!$D$13:$D$18,MATCH(E5950,Assumptions!$A$13:$A$18,0)),MAX(INDEX(Assumptions!$C$13:$C$18,MATCH(E5950,Assumptions!$A$13:$A$18,0)),INDEX(Assumptions!$B$13:$B$18,MATCH(E5950,Assumptions!$A$13:$A$18,0))*F5950)),2)</f>
        <v>29.55</v>
      </c>
    </row>
    <row r="5951" customFormat="false" ht="15" hidden="false" customHeight="false" outlineLevel="0" collapsed="false">
      <c r="A5951" s="24" t="s">
        <v>6774</v>
      </c>
      <c r="B5951" s="39" t="n">
        <v>46151</v>
      </c>
      <c r="C5951" s="24" t="s">
        <v>260</v>
      </c>
      <c r="D5951" s="24" t="s">
        <v>826</v>
      </c>
      <c r="E5951" s="24" t="s">
        <v>103</v>
      </c>
      <c r="F5951" s="38" t="n">
        <v>210</v>
      </c>
      <c r="G5951" s="42" t="n">
        <f aca="false">DATE(YEAR(B5951),MONTH(B5951),1)</f>
        <v>46143</v>
      </c>
      <c r="H5951" s="24" t="str">
        <f aca="false">INDEX(Customers!$B$2:$B$601,MATCH(C5951,Customers!$A$2:$A$601,0))</f>
        <v>Central</v>
      </c>
      <c r="I5951" s="43" t="n">
        <f aca="false">ROUND(MIN(INDEX(Assumptions!$D$13:$D$18,MATCH(E5951,Assumptions!$A$13:$A$18,0)),MAX(INDEX(Assumptions!$C$13:$C$18,MATCH(E5951,Assumptions!$A$13:$A$18,0)),INDEX(Assumptions!$B$13:$B$18,MATCH(E5951,Assumptions!$A$13:$A$18,0))*F5951)),2)</f>
        <v>5</v>
      </c>
    </row>
    <row r="5952" customFormat="false" ht="15" hidden="false" customHeight="false" outlineLevel="0" collapsed="false">
      <c r="A5952" s="24" t="s">
        <v>6775</v>
      </c>
      <c r="B5952" s="39" t="n">
        <v>46151</v>
      </c>
      <c r="C5952" s="24" t="s">
        <v>268</v>
      </c>
      <c r="D5952" s="24" t="s">
        <v>826</v>
      </c>
      <c r="E5952" s="24" t="s">
        <v>103</v>
      </c>
      <c r="F5952" s="38" t="n">
        <v>380</v>
      </c>
      <c r="G5952" s="42" t="n">
        <f aca="false">DATE(YEAR(B5952),MONTH(B5952),1)</f>
        <v>46143</v>
      </c>
      <c r="H5952" s="24" t="str">
        <f aca="false">INDEX(Customers!$B$2:$B$601,MATCH(C5952,Customers!$A$2:$A$601,0))</f>
        <v>Nairobi</v>
      </c>
      <c r="I5952" s="43" t="n">
        <f aca="false">ROUND(MIN(INDEX(Assumptions!$D$13:$D$18,MATCH(E5952,Assumptions!$A$13:$A$18,0)),MAX(INDEX(Assumptions!$C$13:$C$18,MATCH(E5952,Assumptions!$A$13:$A$18,0)),INDEX(Assumptions!$B$13:$B$18,MATCH(E5952,Assumptions!$A$13:$A$18,0))*F5952)),2)</f>
        <v>5</v>
      </c>
    </row>
    <row r="5953" customFormat="false" ht="15" hidden="false" customHeight="false" outlineLevel="0" collapsed="false">
      <c r="A5953" s="24" t="s">
        <v>6776</v>
      </c>
      <c r="B5953" s="39" t="n">
        <v>46151</v>
      </c>
      <c r="C5953" s="24" t="s">
        <v>270</v>
      </c>
      <c r="D5953" s="24" t="s">
        <v>826</v>
      </c>
      <c r="E5953" s="24" t="s">
        <v>109</v>
      </c>
      <c r="F5953" s="38" t="n">
        <v>2710</v>
      </c>
      <c r="G5953" s="42" t="n">
        <f aca="false">DATE(YEAR(B5953),MONTH(B5953),1)</f>
        <v>46143</v>
      </c>
      <c r="H5953" s="24" t="str">
        <f aca="false">INDEX(Customers!$B$2:$B$601,MATCH(C5953,Customers!$A$2:$A$601,0))</f>
        <v>Rift Valley</v>
      </c>
      <c r="I5953" s="43" t="n">
        <f aca="false">ROUND(MIN(INDEX(Assumptions!$D$13:$D$18,MATCH(E5953,Assumptions!$A$13:$A$18,0)),MAX(INDEX(Assumptions!$C$13:$C$18,MATCH(E5953,Assumptions!$A$13:$A$18,0)),INDEX(Assumptions!$B$13:$B$18,MATCH(E5953,Assumptions!$A$13:$A$18,0))*F5953)),2)</f>
        <v>10.84</v>
      </c>
    </row>
    <row r="5954" customFormat="false" ht="15" hidden="false" customHeight="false" outlineLevel="0" collapsed="false">
      <c r="A5954" s="24" t="s">
        <v>6777</v>
      </c>
      <c r="B5954" s="39" t="n">
        <v>46151</v>
      </c>
      <c r="C5954" s="24" t="s">
        <v>279</v>
      </c>
      <c r="D5954" s="24" t="s">
        <v>153</v>
      </c>
      <c r="E5954" s="24" t="s">
        <v>107</v>
      </c>
      <c r="F5954" s="38" t="n">
        <v>8740</v>
      </c>
      <c r="G5954" s="42" t="n">
        <f aca="false">DATE(YEAR(B5954),MONTH(B5954),1)</f>
        <v>46143</v>
      </c>
      <c r="H5954" s="24" t="str">
        <f aca="false">INDEX(Customers!$B$2:$B$601,MATCH(C5954,Customers!$A$2:$A$601,0))</f>
        <v>Nairobi</v>
      </c>
      <c r="I5954" s="43" t="n">
        <f aca="false">ROUND(MIN(INDEX(Assumptions!$D$13:$D$18,MATCH(E5954,Assumptions!$A$13:$A$18,0)),MAX(INDEX(Assumptions!$C$13:$C$18,MATCH(E5954,Assumptions!$A$13:$A$18,0)),INDEX(Assumptions!$B$13:$B$18,MATCH(E5954,Assumptions!$A$13:$A$18,0))*F5954)),2)</f>
        <v>0</v>
      </c>
    </row>
    <row r="5955" customFormat="false" ht="15" hidden="false" customHeight="false" outlineLevel="0" collapsed="false">
      <c r="A5955" s="24" t="s">
        <v>6778</v>
      </c>
      <c r="B5955" s="39" t="n">
        <v>46151</v>
      </c>
      <c r="C5955" s="24" t="s">
        <v>293</v>
      </c>
      <c r="D5955" s="24" t="s">
        <v>826</v>
      </c>
      <c r="E5955" s="24" t="s">
        <v>103</v>
      </c>
      <c r="F5955" s="38" t="n">
        <v>670</v>
      </c>
      <c r="G5955" s="42" t="n">
        <f aca="false">DATE(YEAR(B5955),MONTH(B5955),1)</f>
        <v>46143</v>
      </c>
      <c r="H5955" s="24" t="str">
        <f aca="false">INDEX(Customers!$B$2:$B$601,MATCH(C5955,Customers!$A$2:$A$601,0))</f>
        <v>Western</v>
      </c>
      <c r="I5955" s="43" t="n">
        <f aca="false">ROUND(MIN(INDEX(Assumptions!$D$13:$D$18,MATCH(E5955,Assumptions!$A$13:$A$18,0)),MAX(INDEX(Assumptions!$C$13:$C$18,MATCH(E5955,Assumptions!$A$13:$A$18,0)),INDEX(Assumptions!$B$13:$B$18,MATCH(E5955,Assumptions!$A$13:$A$18,0))*F5955)),2)</f>
        <v>6.7</v>
      </c>
    </row>
    <row r="5956" customFormat="false" ht="15" hidden="false" customHeight="false" outlineLevel="0" collapsed="false">
      <c r="A5956" s="24" t="s">
        <v>6779</v>
      </c>
      <c r="B5956" s="39" t="n">
        <v>46151</v>
      </c>
      <c r="C5956" s="24" t="s">
        <v>299</v>
      </c>
      <c r="D5956" s="24" t="s">
        <v>826</v>
      </c>
      <c r="E5956" s="24" t="s">
        <v>103</v>
      </c>
      <c r="F5956" s="38" t="n">
        <v>680</v>
      </c>
      <c r="G5956" s="42" t="n">
        <f aca="false">DATE(YEAR(B5956),MONTH(B5956),1)</f>
        <v>46143</v>
      </c>
      <c r="H5956" s="24" t="str">
        <f aca="false">INDEX(Customers!$B$2:$B$601,MATCH(C5956,Customers!$A$2:$A$601,0))</f>
        <v>Nairobi</v>
      </c>
      <c r="I5956" s="43" t="n">
        <f aca="false">ROUND(MIN(INDEX(Assumptions!$D$13:$D$18,MATCH(E5956,Assumptions!$A$13:$A$18,0)),MAX(INDEX(Assumptions!$C$13:$C$18,MATCH(E5956,Assumptions!$A$13:$A$18,0)),INDEX(Assumptions!$B$13:$B$18,MATCH(E5956,Assumptions!$A$13:$A$18,0))*F5956)),2)</f>
        <v>6.8</v>
      </c>
    </row>
    <row r="5957" customFormat="false" ht="15" hidden="false" customHeight="false" outlineLevel="0" collapsed="false">
      <c r="A5957" s="24" t="s">
        <v>6780</v>
      </c>
      <c r="B5957" s="39" t="n">
        <v>46151</v>
      </c>
      <c r="C5957" s="24" t="s">
        <v>302</v>
      </c>
      <c r="D5957" s="24" t="s">
        <v>826</v>
      </c>
      <c r="E5957" s="24" t="s">
        <v>103</v>
      </c>
      <c r="F5957" s="38" t="n">
        <v>5640</v>
      </c>
      <c r="G5957" s="42" t="n">
        <f aca="false">DATE(YEAR(B5957),MONTH(B5957),1)</f>
        <v>46143</v>
      </c>
      <c r="H5957" s="24" t="str">
        <f aca="false">INDEX(Customers!$B$2:$B$601,MATCH(C5957,Customers!$A$2:$A$601,0))</f>
        <v>Coast</v>
      </c>
      <c r="I5957" s="43" t="n">
        <f aca="false">ROUND(MIN(INDEX(Assumptions!$D$13:$D$18,MATCH(E5957,Assumptions!$A$13:$A$18,0)),MAX(INDEX(Assumptions!$C$13:$C$18,MATCH(E5957,Assumptions!$A$13:$A$18,0)),INDEX(Assumptions!$B$13:$B$18,MATCH(E5957,Assumptions!$A$13:$A$18,0))*F5957)),2)</f>
        <v>56.4</v>
      </c>
    </row>
    <row r="5958" customFormat="false" ht="15" hidden="false" customHeight="false" outlineLevel="0" collapsed="false">
      <c r="A5958" s="24" t="s">
        <v>6781</v>
      </c>
      <c r="B5958" s="39" t="n">
        <v>46151</v>
      </c>
      <c r="C5958" s="24" t="s">
        <v>307</v>
      </c>
      <c r="D5958" s="24" t="s">
        <v>826</v>
      </c>
      <c r="E5958" s="24" t="s">
        <v>103</v>
      </c>
      <c r="F5958" s="38" t="n">
        <v>3900</v>
      </c>
      <c r="G5958" s="42" t="n">
        <f aca="false">DATE(YEAR(B5958),MONTH(B5958),1)</f>
        <v>46143</v>
      </c>
      <c r="H5958" s="24" t="str">
        <f aca="false">INDEX(Customers!$B$2:$B$601,MATCH(C5958,Customers!$A$2:$A$601,0))</f>
        <v>Rift Valley</v>
      </c>
      <c r="I5958" s="43" t="n">
        <f aca="false">ROUND(MIN(INDEX(Assumptions!$D$13:$D$18,MATCH(E5958,Assumptions!$A$13:$A$18,0)),MAX(INDEX(Assumptions!$C$13:$C$18,MATCH(E5958,Assumptions!$A$13:$A$18,0)),INDEX(Assumptions!$B$13:$B$18,MATCH(E5958,Assumptions!$A$13:$A$18,0))*F5958)),2)</f>
        <v>39</v>
      </c>
    </row>
    <row r="5959" customFormat="false" ht="15" hidden="false" customHeight="false" outlineLevel="0" collapsed="false">
      <c r="A5959" s="24" t="s">
        <v>6782</v>
      </c>
      <c r="B5959" s="39" t="n">
        <v>46151</v>
      </c>
      <c r="C5959" s="24" t="s">
        <v>316</v>
      </c>
      <c r="D5959" s="24" t="s">
        <v>826</v>
      </c>
      <c r="E5959" s="24" t="s">
        <v>103</v>
      </c>
      <c r="F5959" s="38" t="n">
        <v>1790</v>
      </c>
      <c r="G5959" s="42" t="n">
        <f aca="false">DATE(YEAR(B5959),MONTH(B5959),1)</f>
        <v>46143</v>
      </c>
      <c r="H5959" s="24" t="str">
        <f aca="false">INDEX(Customers!$B$2:$B$601,MATCH(C5959,Customers!$A$2:$A$601,0))</f>
        <v>Coast</v>
      </c>
      <c r="I5959" s="43" t="n">
        <f aca="false">ROUND(MIN(INDEX(Assumptions!$D$13:$D$18,MATCH(E5959,Assumptions!$A$13:$A$18,0)),MAX(INDEX(Assumptions!$C$13:$C$18,MATCH(E5959,Assumptions!$A$13:$A$18,0)),INDEX(Assumptions!$B$13:$B$18,MATCH(E5959,Assumptions!$A$13:$A$18,0))*F5959)),2)</f>
        <v>17.9</v>
      </c>
    </row>
    <row r="5960" customFormat="false" ht="15" hidden="false" customHeight="false" outlineLevel="0" collapsed="false">
      <c r="A5960" s="24" t="s">
        <v>6783</v>
      </c>
      <c r="B5960" s="39" t="n">
        <v>46151</v>
      </c>
      <c r="C5960" s="24" t="s">
        <v>334</v>
      </c>
      <c r="D5960" s="24" t="s">
        <v>826</v>
      </c>
      <c r="E5960" s="24" t="s">
        <v>109</v>
      </c>
      <c r="F5960" s="38" t="n">
        <v>1040</v>
      </c>
      <c r="G5960" s="42" t="n">
        <f aca="false">DATE(YEAR(B5960),MONTH(B5960),1)</f>
        <v>46143</v>
      </c>
      <c r="H5960" s="24" t="str">
        <f aca="false">INDEX(Customers!$B$2:$B$601,MATCH(C5960,Customers!$A$2:$A$601,0))</f>
        <v>Nairobi</v>
      </c>
      <c r="I5960" s="43" t="n">
        <f aca="false">ROUND(MIN(INDEX(Assumptions!$D$13:$D$18,MATCH(E5960,Assumptions!$A$13:$A$18,0)),MAX(INDEX(Assumptions!$C$13:$C$18,MATCH(E5960,Assumptions!$A$13:$A$18,0)),INDEX(Assumptions!$B$13:$B$18,MATCH(E5960,Assumptions!$A$13:$A$18,0))*F5960)),2)</f>
        <v>4.16</v>
      </c>
    </row>
    <row r="5961" customFormat="false" ht="15" hidden="false" customHeight="false" outlineLevel="0" collapsed="false">
      <c r="A5961" s="24" t="s">
        <v>6784</v>
      </c>
      <c r="B5961" s="39" t="n">
        <v>46151</v>
      </c>
      <c r="C5961" s="24" t="s">
        <v>341</v>
      </c>
      <c r="D5961" s="24" t="s">
        <v>826</v>
      </c>
      <c r="E5961" s="24" t="s">
        <v>111</v>
      </c>
      <c r="F5961" s="38" t="n">
        <v>1000</v>
      </c>
      <c r="G5961" s="42" t="n">
        <f aca="false">DATE(YEAR(B5961),MONTH(B5961),1)</f>
        <v>46143</v>
      </c>
      <c r="H5961" s="24" t="str">
        <f aca="false">INDEX(Customers!$B$2:$B$601,MATCH(C5961,Customers!$A$2:$A$601,0))</f>
        <v>Coast</v>
      </c>
      <c r="I5961" s="43" t="n">
        <f aca="false">ROUND(MIN(INDEX(Assumptions!$D$13:$D$18,MATCH(E5961,Assumptions!$A$13:$A$18,0)),MAX(INDEX(Assumptions!$C$13:$C$18,MATCH(E5961,Assumptions!$A$13:$A$18,0)),INDEX(Assumptions!$B$13:$B$18,MATCH(E5961,Assumptions!$A$13:$A$18,0))*F5961)),2)</f>
        <v>40</v>
      </c>
    </row>
    <row r="5962" customFormat="false" ht="15" hidden="false" customHeight="false" outlineLevel="0" collapsed="false">
      <c r="A5962" s="24" t="s">
        <v>6785</v>
      </c>
      <c r="B5962" s="39" t="n">
        <v>46151</v>
      </c>
      <c r="C5962" s="24" t="s">
        <v>344</v>
      </c>
      <c r="D5962" s="24" t="s">
        <v>164</v>
      </c>
      <c r="E5962" s="24" t="s">
        <v>107</v>
      </c>
      <c r="F5962" s="38" t="n">
        <v>16500</v>
      </c>
      <c r="G5962" s="42" t="n">
        <f aca="false">DATE(YEAR(B5962),MONTH(B5962),1)</f>
        <v>46143</v>
      </c>
      <c r="H5962" s="24" t="str">
        <f aca="false">INDEX(Customers!$B$2:$B$601,MATCH(C5962,Customers!$A$2:$A$601,0))</f>
        <v>Central</v>
      </c>
      <c r="I5962" s="43" t="n">
        <f aca="false">ROUND(MIN(INDEX(Assumptions!$D$13:$D$18,MATCH(E5962,Assumptions!$A$13:$A$18,0)),MAX(INDEX(Assumptions!$C$13:$C$18,MATCH(E5962,Assumptions!$A$13:$A$18,0)),INDEX(Assumptions!$B$13:$B$18,MATCH(E5962,Assumptions!$A$13:$A$18,0))*F5962)),2)</f>
        <v>0</v>
      </c>
    </row>
    <row r="5963" customFormat="false" ht="15" hidden="false" customHeight="false" outlineLevel="0" collapsed="false">
      <c r="A5963" s="24" t="s">
        <v>6786</v>
      </c>
      <c r="B5963" s="39" t="n">
        <v>46151</v>
      </c>
      <c r="C5963" s="24" t="s">
        <v>353</v>
      </c>
      <c r="D5963" s="24" t="s">
        <v>826</v>
      </c>
      <c r="E5963" s="24" t="s">
        <v>103</v>
      </c>
      <c r="F5963" s="38" t="n">
        <v>1350</v>
      </c>
      <c r="G5963" s="42" t="n">
        <f aca="false">DATE(YEAR(B5963),MONTH(B5963),1)</f>
        <v>46143</v>
      </c>
      <c r="H5963" s="24" t="str">
        <f aca="false">INDEX(Customers!$B$2:$B$601,MATCH(C5963,Customers!$A$2:$A$601,0))</f>
        <v>Western</v>
      </c>
      <c r="I5963" s="43" t="n">
        <f aca="false">ROUND(MIN(INDEX(Assumptions!$D$13:$D$18,MATCH(E5963,Assumptions!$A$13:$A$18,0)),MAX(INDEX(Assumptions!$C$13:$C$18,MATCH(E5963,Assumptions!$A$13:$A$18,0)),INDEX(Assumptions!$B$13:$B$18,MATCH(E5963,Assumptions!$A$13:$A$18,0))*F5963)),2)</f>
        <v>13.5</v>
      </c>
    </row>
    <row r="5964" customFormat="false" ht="15" hidden="false" customHeight="false" outlineLevel="0" collapsed="false">
      <c r="A5964" s="24" t="s">
        <v>6787</v>
      </c>
      <c r="B5964" s="39" t="n">
        <v>46151</v>
      </c>
      <c r="C5964" s="24" t="s">
        <v>359</v>
      </c>
      <c r="D5964" s="24" t="s">
        <v>826</v>
      </c>
      <c r="E5964" s="24" t="s">
        <v>103</v>
      </c>
      <c r="F5964" s="38" t="n">
        <v>1070</v>
      </c>
      <c r="G5964" s="42" t="n">
        <f aca="false">DATE(YEAR(B5964),MONTH(B5964),1)</f>
        <v>46143</v>
      </c>
      <c r="H5964" s="24" t="str">
        <f aca="false">INDEX(Customers!$B$2:$B$601,MATCH(C5964,Customers!$A$2:$A$601,0))</f>
        <v>Central</v>
      </c>
      <c r="I5964" s="43" t="n">
        <f aca="false">ROUND(MIN(INDEX(Assumptions!$D$13:$D$18,MATCH(E5964,Assumptions!$A$13:$A$18,0)),MAX(INDEX(Assumptions!$C$13:$C$18,MATCH(E5964,Assumptions!$A$13:$A$18,0)),INDEX(Assumptions!$B$13:$B$18,MATCH(E5964,Assumptions!$A$13:$A$18,0))*F5964)),2)</f>
        <v>10.7</v>
      </c>
    </row>
    <row r="5965" customFormat="false" ht="15" hidden="false" customHeight="false" outlineLevel="0" collapsed="false">
      <c r="A5965" s="24" t="s">
        <v>6788</v>
      </c>
      <c r="B5965" s="39" t="n">
        <v>46151</v>
      </c>
      <c r="C5965" s="24" t="s">
        <v>376</v>
      </c>
      <c r="D5965" s="24" t="s">
        <v>826</v>
      </c>
      <c r="E5965" s="24" t="s">
        <v>113</v>
      </c>
      <c r="F5965" s="38" t="n">
        <v>500</v>
      </c>
      <c r="G5965" s="42" t="n">
        <f aca="false">DATE(YEAR(B5965),MONTH(B5965),1)</f>
        <v>46143</v>
      </c>
      <c r="H5965" s="24" t="str">
        <f aca="false">INDEX(Customers!$B$2:$B$601,MATCH(C5965,Customers!$A$2:$A$601,0))</f>
        <v>Nairobi</v>
      </c>
      <c r="I5965" s="43" t="n">
        <f aca="false">ROUND(MIN(INDEX(Assumptions!$D$13:$D$18,MATCH(E5965,Assumptions!$A$13:$A$18,0)),MAX(INDEX(Assumptions!$C$13:$C$18,MATCH(E5965,Assumptions!$A$13:$A$18,0)),INDEX(Assumptions!$B$13:$B$18,MATCH(E5965,Assumptions!$A$13:$A$18,0))*F5965)),2)</f>
        <v>25</v>
      </c>
    </row>
    <row r="5966" customFormat="false" ht="15" hidden="false" customHeight="false" outlineLevel="0" collapsed="false">
      <c r="A5966" s="24" t="s">
        <v>6789</v>
      </c>
      <c r="B5966" s="39" t="n">
        <v>46151</v>
      </c>
      <c r="C5966" s="24" t="s">
        <v>412</v>
      </c>
      <c r="D5966" s="24" t="s">
        <v>826</v>
      </c>
      <c r="E5966" s="24" t="s">
        <v>113</v>
      </c>
      <c r="F5966" s="38" t="n">
        <v>99</v>
      </c>
      <c r="G5966" s="42" t="n">
        <f aca="false">DATE(YEAR(B5966),MONTH(B5966),1)</f>
        <v>46143</v>
      </c>
      <c r="H5966" s="24" t="str">
        <f aca="false">INDEX(Customers!$B$2:$B$601,MATCH(C5966,Customers!$A$2:$A$601,0))</f>
        <v>Rift Valley</v>
      </c>
      <c r="I5966" s="43" t="n">
        <f aca="false">ROUND(MIN(INDEX(Assumptions!$D$13:$D$18,MATCH(E5966,Assumptions!$A$13:$A$18,0)),MAX(INDEX(Assumptions!$C$13:$C$18,MATCH(E5966,Assumptions!$A$13:$A$18,0)),INDEX(Assumptions!$B$13:$B$18,MATCH(E5966,Assumptions!$A$13:$A$18,0))*F5966)),2)</f>
        <v>4.95</v>
      </c>
    </row>
    <row r="5967" customFormat="false" ht="15" hidden="false" customHeight="false" outlineLevel="0" collapsed="false">
      <c r="A5967" s="24" t="s">
        <v>6790</v>
      </c>
      <c r="B5967" s="39" t="n">
        <v>46151</v>
      </c>
      <c r="C5967" s="24" t="s">
        <v>427</v>
      </c>
      <c r="D5967" s="24" t="s">
        <v>826</v>
      </c>
      <c r="E5967" s="24" t="s">
        <v>109</v>
      </c>
      <c r="F5967" s="38" t="n">
        <v>2880</v>
      </c>
      <c r="G5967" s="42" t="n">
        <f aca="false">DATE(YEAR(B5967),MONTH(B5967),1)</f>
        <v>46143</v>
      </c>
      <c r="H5967" s="24" t="str">
        <f aca="false">INDEX(Customers!$B$2:$B$601,MATCH(C5967,Customers!$A$2:$A$601,0))</f>
        <v>Nairobi</v>
      </c>
      <c r="I5967" s="43" t="n">
        <f aca="false">ROUND(MIN(INDEX(Assumptions!$D$13:$D$18,MATCH(E5967,Assumptions!$A$13:$A$18,0)),MAX(INDEX(Assumptions!$C$13:$C$18,MATCH(E5967,Assumptions!$A$13:$A$18,0)),INDEX(Assumptions!$B$13:$B$18,MATCH(E5967,Assumptions!$A$13:$A$18,0))*F5967)),2)</f>
        <v>11.52</v>
      </c>
    </row>
    <row r="5968" customFormat="false" ht="15" hidden="false" customHeight="false" outlineLevel="0" collapsed="false">
      <c r="A5968" s="24" t="s">
        <v>6791</v>
      </c>
      <c r="B5968" s="39" t="n">
        <v>46151</v>
      </c>
      <c r="C5968" s="24" t="s">
        <v>433</v>
      </c>
      <c r="D5968" s="24" t="s">
        <v>826</v>
      </c>
      <c r="E5968" s="24" t="s">
        <v>103</v>
      </c>
      <c r="F5968" s="38" t="n">
        <v>7480</v>
      </c>
      <c r="G5968" s="42" t="n">
        <f aca="false">DATE(YEAR(B5968),MONTH(B5968),1)</f>
        <v>46143</v>
      </c>
      <c r="H5968" s="24" t="str">
        <f aca="false">INDEX(Customers!$B$2:$B$601,MATCH(C5968,Customers!$A$2:$A$601,0))</f>
        <v>Nairobi</v>
      </c>
      <c r="I5968" s="43" t="n">
        <f aca="false">ROUND(MIN(INDEX(Assumptions!$D$13:$D$18,MATCH(E5968,Assumptions!$A$13:$A$18,0)),MAX(INDEX(Assumptions!$C$13:$C$18,MATCH(E5968,Assumptions!$A$13:$A$18,0)),INDEX(Assumptions!$B$13:$B$18,MATCH(E5968,Assumptions!$A$13:$A$18,0))*F5968)),2)</f>
        <v>74.8</v>
      </c>
    </row>
    <row r="5969" customFormat="false" ht="15" hidden="false" customHeight="false" outlineLevel="0" collapsed="false">
      <c r="A5969" s="24" t="s">
        <v>6792</v>
      </c>
      <c r="B5969" s="39" t="n">
        <v>46151</v>
      </c>
      <c r="C5969" s="24" t="s">
        <v>470</v>
      </c>
      <c r="D5969" s="24" t="s">
        <v>826</v>
      </c>
      <c r="E5969" s="24" t="s">
        <v>103</v>
      </c>
      <c r="F5969" s="38" t="n">
        <v>770</v>
      </c>
      <c r="G5969" s="42" t="n">
        <f aca="false">DATE(YEAR(B5969),MONTH(B5969),1)</f>
        <v>46143</v>
      </c>
      <c r="H5969" s="24" t="str">
        <f aca="false">INDEX(Customers!$B$2:$B$601,MATCH(C5969,Customers!$A$2:$A$601,0))</f>
        <v>Nairobi</v>
      </c>
      <c r="I5969" s="43" t="n">
        <f aca="false">ROUND(MIN(INDEX(Assumptions!$D$13:$D$18,MATCH(E5969,Assumptions!$A$13:$A$18,0)),MAX(INDEX(Assumptions!$C$13:$C$18,MATCH(E5969,Assumptions!$A$13:$A$18,0)),INDEX(Assumptions!$B$13:$B$18,MATCH(E5969,Assumptions!$A$13:$A$18,0))*F5969)),2)</f>
        <v>7.7</v>
      </c>
    </row>
    <row r="5970" customFormat="false" ht="15" hidden="false" customHeight="false" outlineLevel="0" collapsed="false">
      <c r="A5970" s="24" t="s">
        <v>6793</v>
      </c>
      <c r="B5970" s="39" t="n">
        <v>46151</v>
      </c>
      <c r="C5970" s="24" t="s">
        <v>510</v>
      </c>
      <c r="D5970" s="24" t="s">
        <v>201</v>
      </c>
      <c r="E5970" s="24" t="s">
        <v>105</v>
      </c>
      <c r="F5970" s="38" t="n">
        <v>3430</v>
      </c>
      <c r="G5970" s="42" t="n">
        <f aca="false">DATE(YEAR(B5970),MONTH(B5970),1)</f>
        <v>46143</v>
      </c>
      <c r="H5970" s="24" t="str">
        <f aca="false">INDEX(Customers!$B$2:$B$601,MATCH(C5970,Customers!$A$2:$A$601,0))</f>
        <v>Western</v>
      </c>
      <c r="I5970" s="43" t="n">
        <f aca="false">ROUND(MIN(INDEX(Assumptions!$D$13:$D$18,MATCH(E5970,Assumptions!$A$13:$A$18,0)),MAX(INDEX(Assumptions!$C$13:$C$18,MATCH(E5970,Assumptions!$A$13:$A$18,0)),INDEX(Assumptions!$B$13:$B$18,MATCH(E5970,Assumptions!$A$13:$A$18,0))*F5970)),2)</f>
        <v>51.45</v>
      </c>
    </row>
    <row r="5971" customFormat="false" ht="15" hidden="false" customHeight="false" outlineLevel="0" collapsed="false">
      <c r="A5971" s="24" t="s">
        <v>6794</v>
      </c>
      <c r="B5971" s="39" t="n">
        <v>46151</v>
      </c>
      <c r="C5971" s="24" t="s">
        <v>526</v>
      </c>
      <c r="D5971" s="24" t="s">
        <v>826</v>
      </c>
      <c r="E5971" s="24" t="s">
        <v>103</v>
      </c>
      <c r="F5971" s="38" t="n">
        <v>910</v>
      </c>
      <c r="G5971" s="42" t="n">
        <f aca="false">DATE(YEAR(B5971),MONTH(B5971),1)</f>
        <v>46143</v>
      </c>
      <c r="H5971" s="24" t="str">
        <f aca="false">INDEX(Customers!$B$2:$B$601,MATCH(C5971,Customers!$A$2:$A$601,0))</f>
        <v>Central</v>
      </c>
      <c r="I5971" s="43" t="n">
        <f aca="false">ROUND(MIN(INDEX(Assumptions!$D$13:$D$18,MATCH(E5971,Assumptions!$A$13:$A$18,0)),MAX(INDEX(Assumptions!$C$13:$C$18,MATCH(E5971,Assumptions!$A$13:$A$18,0)),INDEX(Assumptions!$B$13:$B$18,MATCH(E5971,Assumptions!$A$13:$A$18,0))*F5971)),2)</f>
        <v>9.1</v>
      </c>
    </row>
    <row r="5972" customFormat="false" ht="15" hidden="false" customHeight="false" outlineLevel="0" collapsed="false">
      <c r="A5972" s="24" t="s">
        <v>6795</v>
      </c>
      <c r="B5972" s="39" t="n">
        <v>46151</v>
      </c>
      <c r="C5972" s="24" t="s">
        <v>530</v>
      </c>
      <c r="D5972" s="24" t="s">
        <v>153</v>
      </c>
      <c r="E5972" s="24" t="s">
        <v>105</v>
      </c>
      <c r="F5972" s="38" t="n">
        <v>28630</v>
      </c>
      <c r="G5972" s="42" t="n">
        <f aca="false">DATE(YEAR(B5972),MONTH(B5972),1)</f>
        <v>46143</v>
      </c>
      <c r="H5972" s="24" t="str">
        <f aca="false">INDEX(Customers!$B$2:$B$601,MATCH(C5972,Customers!$A$2:$A$601,0))</f>
        <v>Nairobi</v>
      </c>
      <c r="I5972" s="43" t="n">
        <f aca="false">ROUND(MIN(INDEX(Assumptions!$D$13:$D$18,MATCH(E5972,Assumptions!$A$13:$A$18,0)),MAX(INDEX(Assumptions!$C$13:$C$18,MATCH(E5972,Assumptions!$A$13:$A$18,0)),INDEX(Assumptions!$B$13:$B$18,MATCH(E5972,Assumptions!$A$13:$A$18,0))*F5972)),2)</f>
        <v>200</v>
      </c>
    </row>
    <row r="5973" customFormat="false" ht="15" hidden="false" customHeight="false" outlineLevel="0" collapsed="false">
      <c r="A5973" s="24" t="s">
        <v>6796</v>
      </c>
      <c r="B5973" s="39" t="n">
        <v>46151</v>
      </c>
      <c r="C5973" s="24" t="s">
        <v>542</v>
      </c>
      <c r="D5973" s="24" t="s">
        <v>826</v>
      </c>
      <c r="E5973" s="24" t="s">
        <v>111</v>
      </c>
      <c r="F5973" s="38" t="n">
        <v>200</v>
      </c>
      <c r="G5973" s="42" t="n">
        <f aca="false">DATE(YEAR(B5973),MONTH(B5973),1)</f>
        <v>46143</v>
      </c>
      <c r="H5973" s="24" t="str">
        <f aca="false">INDEX(Customers!$B$2:$B$601,MATCH(C5973,Customers!$A$2:$A$601,0))</f>
        <v>Western</v>
      </c>
      <c r="I5973" s="43" t="n">
        <f aca="false">ROUND(MIN(INDEX(Assumptions!$D$13:$D$18,MATCH(E5973,Assumptions!$A$13:$A$18,0)),MAX(INDEX(Assumptions!$C$13:$C$18,MATCH(E5973,Assumptions!$A$13:$A$18,0)),INDEX(Assumptions!$B$13:$B$18,MATCH(E5973,Assumptions!$A$13:$A$18,0))*F5973)),2)</f>
        <v>8</v>
      </c>
    </row>
    <row r="5974" customFormat="false" ht="15" hidden="false" customHeight="false" outlineLevel="0" collapsed="false">
      <c r="A5974" s="24" t="s">
        <v>6797</v>
      </c>
      <c r="B5974" s="39" t="n">
        <v>46151</v>
      </c>
      <c r="C5974" s="24" t="s">
        <v>544</v>
      </c>
      <c r="D5974" s="24" t="s">
        <v>191</v>
      </c>
      <c r="E5974" s="24" t="s">
        <v>107</v>
      </c>
      <c r="F5974" s="38" t="n">
        <v>17970</v>
      </c>
      <c r="G5974" s="42" t="n">
        <f aca="false">DATE(YEAR(B5974),MONTH(B5974),1)</f>
        <v>46143</v>
      </c>
      <c r="H5974" s="24" t="str">
        <f aca="false">INDEX(Customers!$B$2:$B$601,MATCH(C5974,Customers!$A$2:$A$601,0))</f>
        <v>Coast</v>
      </c>
      <c r="I5974" s="43" t="n">
        <f aca="false">ROUND(MIN(INDEX(Assumptions!$D$13:$D$18,MATCH(E5974,Assumptions!$A$13:$A$18,0)),MAX(INDEX(Assumptions!$C$13:$C$18,MATCH(E5974,Assumptions!$A$13:$A$18,0)),INDEX(Assumptions!$B$13:$B$18,MATCH(E5974,Assumptions!$A$13:$A$18,0))*F5974)),2)</f>
        <v>0</v>
      </c>
    </row>
    <row r="5975" customFormat="false" ht="15" hidden="false" customHeight="false" outlineLevel="0" collapsed="false">
      <c r="A5975" s="24" t="s">
        <v>6798</v>
      </c>
      <c r="B5975" s="39" t="n">
        <v>46151</v>
      </c>
      <c r="C5975" s="24" t="s">
        <v>545</v>
      </c>
      <c r="D5975" s="24" t="s">
        <v>826</v>
      </c>
      <c r="E5975" s="24" t="s">
        <v>111</v>
      </c>
      <c r="F5975" s="38" t="n">
        <v>50</v>
      </c>
      <c r="G5975" s="42" t="n">
        <f aca="false">DATE(YEAR(B5975),MONTH(B5975),1)</f>
        <v>46143</v>
      </c>
      <c r="H5975" s="24" t="str">
        <f aca="false">INDEX(Customers!$B$2:$B$601,MATCH(C5975,Customers!$A$2:$A$601,0))</f>
        <v>Rift Valley</v>
      </c>
      <c r="I5975" s="43" t="n">
        <f aca="false">ROUND(MIN(INDEX(Assumptions!$D$13:$D$18,MATCH(E5975,Assumptions!$A$13:$A$18,0)),MAX(INDEX(Assumptions!$C$13:$C$18,MATCH(E5975,Assumptions!$A$13:$A$18,0)),INDEX(Assumptions!$B$13:$B$18,MATCH(E5975,Assumptions!$A$13:$A$18,0))*F5975)),2)</f>
        <v>2</v>
      </c>
    </row>
    <row r="5976" customFormat="false" ht="15" hidden="false" customHeight="false" outlineLevel="0" collapsed="false">
      <c r="A5976" s="24" t="s">
        <v>6799</v>
      </c>
      <c r="B5976" s="39" t="n">
        <v>46151</v>
      </c>
      <c r="C5976" s="24" t="s">
        <v>556</v>
      </c>
      <c r="D5976" s="24" t="s">
        <v>165</v>
      </c>
      <c r="E5976" s="24" t="s">
        <v>107</v>
      </c>
      <c r="F5976" s="38" t="n">
        <v>2690</v>
      </c>
      <c r="G5976" s="42" t="n">
        <f aca="false">DATE(YEAR(B5976),MONTH(B5976),1)</f>
        <v>46143</v>
      </c>
      <c r="H5976" s="24" t="str">
        <f aca="false">INDEX(Customers!$B$2:$B$601,MATCH(C5976,Customers!$A$2:$A$601,0))</f>
        <v>Central</v>
      </c>
      <c r="I5976" s="43" t="n">
        <f aca="false">ROUND(MIN(INDEX(Assumptions!$D$13:$D$18,MATCH(E5976,Assumptions!$A$13:$A$18,0)),MAX(INDEX(Assumptions!$C$13:$C$18,MATCH(E5976,Assumptions!$A$13:$A$18,0)),INDEX(Assumptions!$B$13:$B$18,MATCH(E5976,Assumptions!$A$13:$A$18,0))*F5976)),2)</f>
        <v>0</v>
      </c>
    </row>
    <row r="5977" customFormat="false" ht="15" hidden="false" customHeight="false" outlineLevel="0" collapsed="false">
      <c r="A5977" s="24" t="s">
        <v>6800</v>
      </c>
      <c r="B5977" s="39" t="n">
        <v>46151</v>
      </c>
      <c r="C5977" s="24" t="s">
        <v>593</v>
      </c>
      <c r="D5977" s="24" t="s">
        <v>199</v>
      </c>
      <c r="E5977" s="24" t="s">
        <v>105</v>
      </c>
      <c r="F5977" s="38" t="n">
        <v>7660</v>
      </c>
      <c r="G5977" s="42" t="n">
        <f aca="false">DATE(YEAR(B5977),MONTH(B5977),1)</f>
        <v>46143</v>
      </c>
      <c r="H5977" s="24" t="str">
        <f aca="false">INDEX(Customers!$B$2:$B$601,MATCH(C5977,Customers!$A$2:$A$601,0))</f>
        <v>Western</v>
      </c>
      <c r="I5977" s="43" t="n">
        <f aca="false">ROUND(MIN(INDEX(Assumptions!$D$13:$D$18,MATCH(E5977,Assumptions!$A$13:$A$18,0)),MAX(INDEX(Assumptions!$C$13:$C$18,MATCH(E5977,Assumptions!$A$13:$A$18,0)),INDEX(Assumptions!$B$13:$B$18,MATCH(E5977,Assumptions!$A$13:$A$18,0))*F5977)),2)</f>
        <v>114.9</v>
      </c>
    </row>
    <row r="5978" customFormat="false" ht="15" hidden="false" customHeight="false" outlineLevel="0" collapsed="false">
      <c r="A5978" s="24" t="s">
        <v>6801</v>
      </c>
      <c r="B5978" s="39" t="n">
        <v>46151</v>
      </c>
      <c r="C5978" s="24" t="s">
        <v>601</v>
      </c>
      <c r="D5978" s="24" t="s">
        <v>826</v>
      </c>
      <c r="E5978" s="24" t="s">
        <v>103</v>
      </c>
      <c r="F5978" s="38" t="n">
        <v>2090</v>
      </c>
      <c r="G5978" s="42" t="n">
        <f aca="false">DATE(YEAR(B5978),MONTH(B5978),1)</f>
        <v>46143</v>
      </c>
      <c r="H5978" s="24" t="str">
        <f aca="false">INDEX(Customers!$B$2:$B$601,MATCH(C5978,Customers!$A$2:$A$601,0))</f>
        <v>Nairobi</v>
      </c>
      <c r="I5978" s="43" t="n">
        <f aca="false">ROUND(MIN(INDEX(Assumptions!$D$13:$D$18,MATCH(E5978,Assumptions!$A$13:$A$18,0)),MAX(INDEX(Assumptions!$C$13:$C$18,MATCH(E5978,Assumptions!$A$13:$A$18,0)),INDEX(Assumptions!$B$13:$B$18,MATCH(E5978,Assumptions!$A$13:$A$18,0))*F5978)),2)</f>
        <v>20.9</v>
      </c>
    </row>
    <row r="5979" customFormat="false" ht="15" hidden="false" customHeight="false" outlineLevel="0" collapsed="false">
      <c r="A5979" s="24" t="s">
        <v>6802</v>
      </c>
      <c r="B5979" s="39" t="n">
        <v>46151</v>
      </c>
      <c r="C5979" s="24" t="s">
        <v>627</v>
      </c>
      <c r="D5979" s="24" t="s">
        <v>170</v>
      </c>
      <c r="E5979" s="24" t="s">
        <v>105</v>
      </c>
      <c r="F5979" s="38" t="n">
        <v>5790</v>
      </c>
      <c r="G5979" s="42" t="n">
        <f aca="false">DATE(YEAR(B5979),MONTH(B5979),1)</f>
        <v>46143</v>
      </c>
      <c r="H5979" s="24" t="str">
        <f aca="false">INDEX(Customers!$B$2:$B$601,MATCH(C5979,Customers!$A$2:$A$601,0))</f>
        <v>Central</v>
      </c>
      <c r="I5979" s="43" t="n">
        <f aca="false">ROUND(MIN(INDEX(Assumptions!$D$13:$D$18,MATCH(E5979,Assumptions!$A$13:$A$18,0)),MAX(INDEX(Assumptions!$C$13:$C$18,MATCH(E5979,Assumptions!$A$13:$A$18,0)),INDEX(Assumptions!$B$13:$B$18,MATCH(E5979,Assumptions!$A$13:$A$18,0))*F5979)),2)</f>
        <v>86.85</v>
      </c>
    </row>
    <row r="5980" customFormat="false" ht="15" hidden="false" customHeight="false" outlineLevel="0" collapsed="false">
      <c r="A5980" s="24" t="s">
        <v>6803</v>
      </c>
      <c r="B5980" s="39" t="n">
        <v>46151</v>
      </c>
      <c r="C5980" s="24" t="s">
        <v>686</v>
      </c>
      <c r="D5980" s="24" t="s">
        <v>153</v>
      </c>
      <c r="E5980" s="24" t="s">
        <v>105</v>
      </c>
      <c r="F5980" s="38" t="n">
        <v>1080</v>
      </c>
      <c r="G5980" s="42" t="n">
        <f aca="false">DATE(YEAR(B5980),MONTH(B5980),1)</f>
        <v>46143</v>
      </c>
      <c r="H5980" s="24" t="str">
        <f aca="false">INDEX(Customers!$B$2:$B$601,MATCH(C5980,Customers!$A$2:$A$601,0))</f>
        <v>Nairobi</v>
      </c>
      <c r="I5980" s="43" t="n">
        <f aca="false">ROUND(MIN(INDEX(Assumptions!$D$13:$D$18,MATCH(E5980,Assumptions!$A$13:$A$18,0)),MAX(INDEX(Assumptions!$C$13:$C$18,MATCH(E5980,Assumptions!$A$13:$A$18,0)),INDEX(Assumptions!$B$13:$B$18,MATCH(E5980,Assumptions!$A$13:$A$18,0))*F5980)),2)</f>
        <v>16.2</v>
      </c>
    </row>
    <row r="5981" customFormat="false" ht="15" hidden="false" customHeight="false" outlineLevel="0" collapsed="false">
      <c r="A5981" s="24" t="s">
        <v>6804</v>
      </c>
      <c r="B5981" s="39" t="n">
        <v>46151</v>
      </c>
      <c r="C5981" s="24" t="s">
        <v>698</v>
      </c>
      <c r="D5981" s="24" t="s">
        <v>826</v>
      </c>
      <c r="E5981" s="24" t="s">
        <v>113</v>
      </c>
      <c r="F5981" s="38" t="n">
        <v>250</v>
      </c>
      <c r="G5981" s="42" t="n">
        <f aca="false">DATE(YEAR(B5981),MONTH(B5981),1)</f>
        <v>46143</v>
      </c>
      <c r="H5981" s="24" t="str">
        <f aca="false">INDEX(Customers!$B$2:$B$601,MATCH(C5981,Customers!$A$2:$A$601,0))</f>
        <v>Eastern</v>
      </c>
      <c r="I5981" s="43" t="n">
        <f aca="false">ROUND(MIN(INDEX(Assumptions!$D$13:$D$18,MATCH(E5981,Assumptions!$A$13:$A$18,0)),MAX(INDEX(Assumptions!$C$13:$C$18,MATCH(E5981,Assumptions!$A$13:$A$18,0)),INDEX(Assumptions!$B$13:$B$18,MATCH(E5981,Assumptions!$A$13:$A$18,0))*F5981)),2)</f>
        <v>12.5</v>
      </c>
    </row>
    <row r="5982" customFormat="false" ht="15" hidden="false" customHeight="false" outlineLevel="0" collapsed="false">
      <c r="A5982" s="24" t="s">
        <v>6805</v>
      </c>
      <c r="B5982" s="39" t="n">
        <v>46151</v>
      </c>
      <c r="C5982" s="24" t="s">
        <v>711</v>
      </c>
      <c r="D5982" s="24" t="s">
        <v>197</v>
      </c>
      <c r="E5982" s="24" t="s">
        <v>107</v>
      </c>
      <c r="F5982" s="38" t="n">
        <v>42620</v>
      </c>
      <c r="G5982" s="42" t="n">
        <f aca="false">DATE(YEAR(B5982),MONTH(B5982),1)</f>
        <v>46143</v>
      </c>
      <c r="H5982" s="24" t="str">
        <f aca="false">INDEX(Customers!$B$2:$B$601,MATCH(C5982,Customers!$A$2:$A$601,0))</f>
        <v>Rift Valley</v>
      </c>
      <c r="I5982" s="43" t="n">
        <f aca="false">ROUND(MIN(INDEX(Assumptions!$D$13:$D$18,MATCH(E5982,Assumptions!$A$13:$A$18,0)),MAX(INDEX(Assumptions!$C$13:$C$18,MATCH(E5982,Assumptions!$A$13:$A$18,0)),INDEX(Assumptions!$B$13:$B$18,MATCH(E5982,Assumptions!$A$13:$A$18,0))*F5982)),2)</f>
        <v>0</v>
      </c>
    </row>
    <row r="5983" customFormat="false" ht="15" hidden="false" customHeight="false" outlineLevel="0" collapsed="false">
      <c r="A5983" s="24" t="s">
        <v>6806</v>
      </c>
      <c r="B5983" s="39" t="n">
        <v>46151</v>
      </c>
      <c r="C5983" s="24" t="s">
        <v>751</v>
      </c>
      <c r="D5983" s="24" t="s">
        <v>184</v>
      </c>
      <c r="E5983" s="24" t="s">
        <v>105</v>
      </c>
      <c r="F5983" s="38" t="n">
        <v>1920</v>
      </c>
      <c r="G5983" s="42" t="n">
        <f aca="false">DATE(YEAR(B5983),MONTH(B5983),1)</f>
        <v>46143</v>
      </c>
      <c r="H5983" s="24" t="str">
        <f aca="false">INDEX(Customers!$B$2:$B$601,MATCH(C5983,Customers!$A$2:$A$601,0))</f>
        <v>Coast</v>
      </c>
      <c r="I5983" s="43" t="n">
        <f aca="false">ROUND(MIN(INDEX(Assumptions!$D$13:$D$18,MATCH(E5983,Assumptions!$A$13:$A$18,0)),MAX(INDEX(Assumptions!$C$13:$C$18,MATCH(E5983,Assumptions!$A$13:$A$18,0)),INDEX(Assumptions!$B$13:$B$18,MATCH(E5983,Assumptions!$A$13:$A$18,0))*F5983)),2)</f>
        <v>28.8</v>
      </c>
    </row>
    <row r="5984" customFormat="false" ht="15" hidden="false" customHeight="false" outlineLevel="0" collapsed="false">
      <c r="A5984" s="24" t="s">
        <v>6807</v>
      </c>
      <c r="B5984" s="39" t="n">
        <v>46151</v>
      </c>
      <c r="C5984" s="24" t="s">
        <v>756</v>
      </c>
      <c r="D5984" s="24" t="s">
        <v>162</v>
      </c>
      <c r="E5984" s="24" t="s">
        <v>105</v>
      </c>
      <c r="F5984" s="38" t="n">
        <v>11890</v>
      </c>
      <c r="G5984" s="42" t="n">
        <f aca="false">DATE(YEAR(B5984),MONTH(B5984),1)</f>
        <v>46143</v>
      </c>
      <c r="H5984" s="24" t="str">
        <f aca="false">INDEX(Customers!$B$2:$B$601,MATCH(C5984,Customers!$A$2:$A$601,0))</f>
        <v>Nairobi</v>
      </c>
      <c r="I5984" s="43" t="n">
        <f aca="false">ROUND(MIN(INDEX(Assumptions!$D$13:$D$18,MATCH(E5984,Assumptions!$A$13:$A$18,0)),MAX(INDEX(Assumptions!$C$13:$C$18,MATCH(E5984,Assumptions!$A$13:$A$18,0)),INDEX(Assumptions!$B$13:$B$18,MATCH(E5984,Assumptions!$A$13:$A$18,0))*F5984)),2)</f>
        <v>178.35</v>
      </c>
    </row>
    <row r="5985" customFormat="false" ht="15" hidden="false" customHeight="false" outlineLevel="0" collapsed="false">
      <c r="A5985" s="24" t="s">
        <v>6808</v>
      </c>
      <c r="B5985" s="39" t="n">
        <v>46151</v>
      </c>
      <c r="C5985" s="24" t="s">
        <v>817</v>
      </c>
      <c r="D5985" s="24" t="s">
        <v>826</v>
      </c>
      <c r="E5985" s="24" t="s">
        <v>103</v>
      </c>
      <c r="F5985" s="38" t="n">
        <v>580</v>
      </c>
      <c r="G5985" s="42" t="n">
        <f aca="false">DATE(YEAR(B5985),MONTH(B5985),1)</f>
        <v>46143</v>
      </c>
      <c r="H5985" s="24" t="str">
        <f aca="false">INDEX(Customers!$B$2:$B$601,MATCH(C5985,Customers!$A$2:$A$601,0))</f>
        <v>Western</v>
      </c>
      <c r="I5985" s="43" t="n">
        <f aca="false">ROUND(MIN(INDEX(Assumptions!$D$13:$D$18,MATCH(E5985,Assumptions!$A$13:$A$18,0)),MAX(INDEX(Assumptions!$C$13:$C$18,MATCH(E5985,Assumptions!$A$13:$A$18,0)),INDEX(Assumptions!$B$13:$B$18,MATCH(E5985,Assumptions!$A$13:$A$18,0))*F5985)),2)</f>
        <v>5.8</v>
      </c>
    </row>
    <row r="5986" customFormat="false" ht="15" hidden="false" customHeight="false" outlineLevel="0" collapsed="false">
      <c r="A5986" s="24" t="s">
        <v>6809</v>
      </c>
      <c r="B5986" s="39" t="n">
        <v>46152</v>
      </c>
      <c r="C5986" s="24" t="s">
        <v>216</v>
      </c>
      <c r="D5986" s="24" t="s">
        <v>826</v>
      </c>
      <c r="E5986" s="24" t="s">
        <v>103</v>
      </c>
      <c r="F5986" s="38" t="n">
        <v>700</v>
      </c>
      <c r="G5986" s="42" t="n">
        <f aca="false">DATE(YEAR(B5986),MONTH(B5986),1)</f>
        <v>46143</v>
      </c>
      <c r="H5986" s="24" t="str">
        <f aca="false">INDEX(Customers!$B$2:$B$601,MATCH(C5986,Customers!$A$2:$A$601,0))</f>
        <v>Nairobi</v>
      </c>
      <c r="I5986" s="43" t="n">
        <f aca="false">ROUND(MIN(INDEX(Assumptions!$D$13:$D$18,MATCH(E5986,Assumptions!$A$13:$A$18,0)),MAX(INDEX(Assumptions!$C$13:$C$18,MATCH(E5986,Assumptions!$A$13:$A$18,0)),INDEX(Assumptions!$B$13:$B$18,MATCH(E5986,Assumptions!$A$13:$A$18,0))*F5986)),2)</f>
        <v>7</v>
      </c>
    </row>
    <row r="5987" customFormat="false" ht="15" hidden="false" customHeight="false" outlineLevel="0" collapsed="false">
      <c r="A5987" s="24" t="s">
        <v>6810</v>
      </c>
      <c r="B5987" s="39" t="n">
        <v>46152</v>
      </c>
      <c r="C5987" s="24" t="s">
        <v>228</v>
      </c>
      <c r="D5987" s="24" t="s">
        <v>183</v>
      </c>
      <c r="E5987" s="24" t="s">
        <v>105</v>
      </c>
      <c r="F5987" s="38" t="n">
        <v>480</v>
      </c>
      <c r="G5987" s="42" t="n">
        <f aca="false">DATE(YEAR(B5987),MONTH(B5987),1)</f>
        <v>46143</v>
      </c>
      <c r="H5987" s="24" t="str">
        <f aca="false">INDEX(Customers!$B$2:$B$601,MATCH(C5987,Customers!$A$2:$A$601,0))</f>
        <v>Coast</v>
      </c>
      <c r="I5987" s="43" t="n">
        <f aca="false">ROUND(MIN(INDEX(Assumptions!$D$13:$D$18,MATCH(E5987,Assumptions!$A$13:$A$18,0)),MAX(INDEX(Assumptions!$C$13:$C$18,MATCH(E5987,Assumptions!$A$13:$A$18,0)),INDEX(Assumptions!$B$13:$B$18,MATCH(E5987,Assumptions!$A$13:$A$18,0))*F5987)),2)</f>
        <v>10</v>
      </c>
    </row>
    <row r="5988" customFormat="false" ht="15" hidden="false" customHeight="false" outlineLevel="0" collapsed="false">
      <c r="A5988" s="24" t="s">
        <v>6811</v>
      </c>
      <c r="B5988" s="39" t="n">
        <v>46152</v>
      </c>
      <c r="C5988" s="24" t="s">
        <v>247</v>
      </c>
      <c r="D5988" s="24" t="s">
        <v>152</v>
      </c>
      <c r="E5988" s="24" t="s">
        <v>105</v>
      </c>
      <c r="F5988" s="38" t="n">
        <v>3490</v>
      </c>
      <c r="G5988" s="42" t="n">
        <f aca="false">DATE(YEAR(B5988),MONTH(B5988),1)</f>
        <v>46143</v>
      </c>
      <c r="H5988" s="24" t="str">
        <f aca="false">INDEX(Customers!$B$2:$B$601,MATCH(C5988,Customers!$A$2:$A$601,0))</f>
        <v>Nairobi</v>
      </c>
      <c r="I5988" s="43" t="n">
        <f aca="false">ROUND(MIN(INDEX(Assumptions!$D$13:$D$18,MATCH(E5988,Assumptions!$A$13:$A$18,0)),MAX(INDEX(Assumptions!$C$13:$C$18,MATCH(E5988,Assumptions!$A$13:$A$18,0)),INDEX(Assumptions!$B$13:$B$18,MATCH(E5988,Assumptions!$A$13:$A$18,0))*F5988)),2)</f>
        <v>52.35</v>
      </c>
    </row>
    <row r="5989" customFormat="false" ht="15" hidden="false" customHeight="false" outlineLevel="0" collapsed="false">
      <c r="A5989" s="24" t="s">
        <v>6812</v>
      </c>
      <c r="B5989" s="39" t="n">
        <v>46152</v>
      </c>
      <c r="C5989" s="24" t="s">
        <v>261</v>
      </c>
      <c r="D5989" s="24" t="s">
        <v>189</v>
      </c>
      <c r="E5989" s="24" t="s">
        <v>105</v>
      </c>
      <c r="F5989" s="38" t="n">
        <v>12580</v>
      </c>
      <c r="G5989" s="42" t="n">
        <f aca="false">DATE(YEAR(B5989),MONTH(B5989),1)</f>
        <v>46143</v>
      </c>
      <c r="H5989" s="24" t="str">
        <f aca="false">INDEX(Customers!$B$2:$B$601,MATCH(C5989,Customers!$A$2:$A$601,0))</f>
        <v>Coast</v>
      </c>
      <c r="I5989" s="43" t="n">
        <f aca="false">ROUND(MIN(INDEX(Assumptions!$D$13:$D$18,MATCH(E5989,Assumptions!$A$13:$A$18,0)),MAX(INDEX(Assumptions!$C$13:$C$18,MATCH(E5989,Assumptions!$A$13:$A$18,0)),INDEX(Assumptions!$B$13:$B$18,MATCH(E5989,Assumptions!$A$13:$A$18,0))*F5989)),2)</f>
        <v>188.7</v>
      </c>
    </row>
    <row r="5990" customFormat="false" ht="15" hidden="false" customHeight="false" outlineLevel="0" collapsed="false">
      <c r="A5990" s="24" t="s">
        <v>6813</v>
      </c>
      <c r="B5990" s="39" t="n">
        <v>46152</v>
      </c>
      <c r="C5990" s="24" t="s">
        <v>268</v>
      </c>
      <c r="D5990" s="24" t="s">
        <v>826</v>
      </c>
      <c r="E5990" s="24" t="s">
        <v>103</v>
      </c>
      <c r="F5990" s="38" t="n">
        <v>6500</v>
      </c>
      <c r="G5990" s="42" t="n">
        <f aca="false">DATE(YEAR(B5990),MONTH(B5990),1)</f>
        <v>46143</v>
      </c>
      <c r="H5990" s="24" t="str">
        <f aca="false">INDEX(Customers!$B$2:$B$601,MATCH(C5990,Customers!$A$2:$A$601,0))</f>
        <v>Nairobi</v>
      </c>
      <c r="I5990" s="43" t="n">
        <f aca="false">ROUND(MIN(INDEX(Assumptions!$D$13:$D$18,MATCH(E5990,Assumptions!$A$13:$A$18,0)),MAX(INDEX(Assumptions!$C$13:$C$18,MATCH(E5990,Assumptions!$A$13:$A$18,0)),INDEX(Assumptions!$B$13:$B$18,MATCH(E5990,Assumptions!$A$13:$A$18,0))*F5990)),2)</f>
        <v>65</v>
      </c>
    </row>
    <row r="5991" customFormat="false" ht="15" hidden="false" customHeight="false" outlineLevel="0" collapsed="false">
      <c r="A5991" s="24" t="s">
        <v>6814</v>
      </c>
      <c r="B5991" s="39" t="n">
        <v>46152</v>
      </c>
      <c r="C5991" s="24" t="s">
        <v>282</v>
      </c>
      <c r="D5991" s="24" t="s">
        <v>826</v>
      </c>
      <c r="E5991" s="24" t="s">
        <v>103</v>
      </c>
      <c r="F5991" s="38" t="n">
        <v>1190</v>
      </c>
      <c r="G5991" s="42" t="n">
        <f aca="false">DATE(YEAR(B5991),MONTH(B5991),1)</f>
        <v>46143</v>
      </c>
      <c r="H5991" s="24" t="str">
        <f aca="false">INDEX(Customers!$B$2:$B$601,MATCH(C5991,Customers!$A$2:$A$601,0))</f>
        <v>Central</v>
      </c>
      <c r="I5991" s="43" t="n">
        <f aca="false">ROUND(MIN(INDEX(Assumptions!$D$13:$D$18,MATCH(E5991,Assumptions!$A$13:$A$18,0)),MAX(INDEX(Assumptions!$C$13:$C$18,MATCH(E5991,Assumptions!$A$13:$A$18,0)),INDEX(Assumptions!$B$13:$B$18,MATCH(E5991,Assumptions!$A$13:$A$18,0))*F5991)),2)</f>
        <v>11.9</v>
      </c>
    </row>
    <row r="5992" customFormat="false" ht="15" hidden="false" customHeight="false" outlineLevel="0" collapsed="false">
      <c r="A5992" s="24" t="s">
        <v>6815</v>
      </c>
      <c r="B5992" s="39" t="n">
        <v>46152</v>
      </c>
      <c r="C5992" s="24" t="s">
        <v>339</v>
      </c>
      <c r="D5992" s="24" t="s">
        <v>150</v>
      </c>
      <c r="E5992" s="24" t="s">
        <v>107</v>
      </c>
      <c r="F5992" s="38" t="n">
        <v>2230</v>
      </c>
      <c r="G5992" s="42" t="n">
        <f aca="false">DATE(YEAR(B5992),MONTH(B5992),1)</f>
        <v>46143</v>
      </c>
      <c r="H5992" s="24" t="str">
        <f aca="false">INDEX(Customers!$B$2:$B$601,MATCH(C5992,Customers!$A$2:$A$601,0))</f>
        <v>Nairobi</v>
      </c>
      <c r="I5992" s="43" t="n">
        <f aca="false">ROUND(MIN(INDEX(Assumptions!$D$13:$D$18,MATCH(E5992,Assumptions!$A$13:$A$18,0)),MAX(INDEX(Assumptions!$C$13:$C$18,MATCH(E5992,Assumptions!$A$13:$A$18,0)),INDEX(Assumptions!$B$13:$B$18,MATCH(E5992,Assumptions!$A$13:$A$18,0))*F5992)),2)</f>
        <v>0</v>
      </c>
    </row>
    <row r="5993" customFormat="false" ht="15" hidden="false" customHeight="false" outlineLevel="0" collapsed="false">
      <c r="A5993" s="24" t="s">
        <v>6816</v>
      </c>
      <c r="B5993" s="39" t="n">
        <v>46152</v>
      </c>
      <c r="C5993" s="24" t="s">
        <v>343</v>
      </c>
      <c r="D5993" s="24" t="s">
        <v>826</v>
      </c>
      <c r="E5993" s="24" t="s">
        <v>109</v>
      </c>
      <c r="F5993" s="38" t="n">
        <v>11530</v>
      </c>
      <c r="G5993" s="42" t="n">
        <f aca="false">DATE(YEAR(B5993),MONTH(B5993),1)</f>
        <v>46143</v>
      </c>
      <c r="H5993" s="24" t="str">
        <f aca="false">INDEX(Customers!$B$2:$B$601,MATCH(C5993,Customers!$A$2:$A$601,0))</f>
        <v>Central</v>
      </c>
      <c r="I5993" s="43" t="n">
        <f aca="false">ROUND(MIN(INDEX(Assumptions!$D$13:$D$18,MATCH(E5993,Assumptions!$A$13:$A$18,0)),MAX(INDEX(Assumptions!$C$13:$C$18,MATCH(E5993,Assumptions!$A$13:$A$18,0)),INDEX(Assumptions!$B$13:$B$18,MATCH(E5993,Assumptions!$A$13:$A$18,0))*F5993)),2)</f>
        <v>40</v>
      </c>
    </row>
    <row r="5994" customFormat="false" ht="15" hidden="false" customHeight="false" outlineLevel="0" collapsed="false">
      <c r="A5994" s="24" t="s">
        <v>6817</v>
      </c>
      <c r="B5994" s="39" t="n">
        <v>46152</v>
      </c>
      <c r="C5994" s="24" t="s">
        <v>348</v>
      </c>
      <c r="D5994" s="24" t="s">
        <v>826</v>
      </c>
      <c r="E5994" s="24" t="s">
        <v>103</v>
      </c>
      <c r="F5994" s="38" t="n">
        <v>1830</v>
      </c>
      <c r="G5994" s="42" t="n">
        <f aca="false">DATE(YEAR(B5994),MONTH(B5994),1)</f>
        <v>46143</v>
      </c>
      <c r="H5994" s="24" t="str">
        <f aca="false">INDEX(Customers!$B$2:$B$601,MATCH(C5994,Customers!$A$2:$A$601,0))</f>
        <v>Western</v>
      </c>
      <c r="I5994" s="43" t="n">
        <f aca="false">ROUND(MIN(INDEX(Assumptions!$D$13:$D$18,MATCH(E5994,Assumptions!$A$13:$A$18,0)),MAX(INDEX(Assumptions!$C$13:$C$18,MATCH(E5994,Assumptions!$A$13:$A$18,0)),INDEX(Assumptions!$B$13:$B$18,MATCH(E5994,Assumptions!$A$13:$A$18,0))*F5994)),2)</f>
        <v>18.3</v>
      </c>
    </row>
    <row r="5995" customFormat="false" ht="15" hidden="false" customHeight="false" outlineLevel="0" collapsed="false">
      <c r="A5995" s="24" t="s">
        <v>6818</v>
      </c>
      <c r="B5995" s="39" t="n">
        <v>46152</v>
      </c>
      <c r="C5995" s="24" t="s">
        <v>376</v>
      </c>
      <c r="D5995" s="24" t="s">
        <v>156</v>
      </c>
      <c r="E5995" s="24" t="s">
        <v>105</v>
      </c>
      <c r="F5995" s="38" t="n">
        <v>1670</v>
      </c>
      <c r="G5995" s="42" t="n">
        <f aca="false">DATE(YEAR(B5995),MONTH(B5995),1)</f>
        <v>46143</v>
      </c>
      <c r="H5995" s="24" t="str">
        <f aca="false">INDEX(Customers!$B$2:$B$601,MATCH(C5995,Customers!$A$2:$A$601,0))</f>
        <v>Nairobi</v>
      </c>
      <c r="I5995" s="43" t="n">
        <f aca="false">ROUND(MIN(INDEX(Assumptions!$D$13:$D$18,MATCH(E5995,Assumptions!$A$13:$A$18,0)),MAX(INDEX(Assumptions!$C$13:$C$18,MATCH(E5995,Assumptions!$A$13:$A$18,0)),INDEX(Assumptions!$B$13:$B$18,MATCH(E5995,Assumptions!$A$13:$A$18,0))*F5995)),2)</f>
        <v>25.05</v>
      </c>
    </row>
    <row r="5996" customFormat="false" ht="15" hidden="false" customHeight="false" outlineLevel="0" collapsed="false">
      <c r="A5996" s="24" t="s">
        <v>6819</v>
      </c>
      <c r="B5996" s="39" t="n">
        <v>46152</v>
      </c>
      <c r="C5996" s="24" t="s">
        <v>384</v>
      </c>
      <c r="D5996" s="24" t="s">
        <v>199</v>
      </c>
      <c r="E5996" s="24" t="s">
        <v>107</v>
      </c>
      <c r="F5996" s="38" t="n">
        <v>2520</v>
      </c>
      <c r="G5996" s="42" t="n">
        <f aca="false">DATE(YEAR(B5996),MONTH(B5996),1)</f>
        <v>46143</v>
      </c>
      <c r="H5996" s="24" t="str">
        <f aca="false">INDEX(Customers!$B$2:$B$601,MATCH(C5996,Customers!$A$2:$A$601,0))</f>
        <v>Western</v>
      </c>
      <c r="I5996" s="43" t="n">
        <f aca="false">ROUND(MIN(INDEX(Assumptions!$D$13:$D$18,MATCH(E5996,Assumptions!$A$13:$A$18,0)),MAX(INDEX(Assumptions!$C$13:$C$18,MATCH(E5996,Assumptions!$A$13:$A$18,0)),INDEX(Assumptions!$B$13:$B$18,MATCH(E5996,Assumptions!$A$13:$A$18,0))*F5996)),2)</f>
        <v>0</v>
      </c>
    </row>
    <row r="5997" customFormat="false" ht="15" hidden="false" customHeight="false" outlineLevel="0" collapsed="false">
      <c r="A5997" s="24" t="s">
        <v>6820</v>
      </c>
      <c r="B5997" s="39" t="n">
        <v>46152</v>
      </c>
      <c r="C5997" s="24" t="s">
        <v>385</v>
      </c>
      <c r="D5997" s="24" t="s">
        <v>826</v>
      </c>
      <c r="E5997" s="24" t="s">
        <v>109</v>
      </c>
      <c r="F5997" s="38" t="n">
        <v>37080</v>
      </c>
      <c r="G5997" s="42" t="n">
        <f aca="false">DATE(YEAR(B5997),MONTH(B5997),1)</f>
        <v>46143</v>
      </c>
      <c r="H5997" s="24" t="str">
        <f aca="false">INDEX(Customers!$B$2:$B$601,MATCH(C5997,Customers!$A$2:$A$601,0))</f>
        <v>Central</v>
      </c>
      <c r="I5997" s="43" t="n">
        <f aca="false">ROUND(MIN(INDEX(Assumptions!$D$13:$D$18,MATCH(E5997,Assumptions!$A$13:$A$18,0)),MAX(INDEX(Assumptions!$C$13:$C$18,MATCH(E5997,Assumptions!$A$13:$A$18,0)),INDEX(Assumptions!$B$13:$B$18,MATCH(E5997,Assumptions!$A$13:$A$18,0))*F5997)),2)</f>
        <v>40</v>
      </c>
    </row>
    <row r="5998" customFormat="false" ht="15" hidden="false" customHeight="false" outlineLevel="0" collapsed="false">
      <c r="A5998" s="24" t="s">
        <v>6821</v>
      </c>
      <c r="B5998" s="39" t="n">
        <v>46152</v>
      </c>
      <c r="C5998" s="24" t="s">
        <v>385</v>
      </c>
      <c r="D5998" s="24" t="s">
        <v>826</v>
      </c>
      <c r="E5998" s="24" t="s">
        <v>113</v>
      </c>
      <c r="F5998" s="38" t="n">
        <v>250</v>
      </c>
      <c r="G5998" s="42" t="n">
        <f aca="false">DATE(YEAR(B5998),MONTH(B5998),1)</f>
        <v>46143</v>
      </c>
      <c r="H5998" s="24" t="str">
        <f aca="false">INDEX(Customers!$B$2:$B$601,MATCH(C5998,Customers!$A$2:$A$601,0))</f>
        <v>Central</v>
      </c>
      <c r="I5998" s="43" t="n">
        <f aca="false">ROUND(MIN(INDEX(Assumptions!$D$13:$D$18,MATCH(E5998,Assumptions!$A$13:$A$18,0)),MAX(INDEX(Assumptions!$C$13:$C$18,MATCH(E5998,Assumptions!$A$13:$A$18,0)),INDEX(Assumptions!$B$13:$B$18,MATCH(E5998,Assumptions!$A$13:$A$18,0))*F5998)),2)</f>
        <v>12.5</v>
      </c>
    </row>
    <row r="5999" customFormat="false" ht="15" hidden="false" customHeight="false" outlineLevel="0" collapsed="false">
      <c r="A5999" s="24" t="s">
        <v>6822</v>
      </c>
      <c r="B5999" s="39" t="n">
        <v>46152</v>
      </c>
      <c r="C5999" s="24" t="s">
        <v>390</v>
      </c>
      <c r="D5999" s="24" t="s">
        <v>175</v>
      </c>
      <c r="E5999" s="24" t="s">
        <v>107</v>
      </c>
      <c r="F5999" s="38" t="n">
        <v>1040</v>
      </c>
      <c r="G5999" s="42" t="n">
        <f aca="false">DATE(YEAR(B5999),MONTH(B5999),1)</f>
        <v>46143</v>
      </c>
      <c r="H5999" s="24" t="str">
        <f aca="false">INDEX(Customers!$B$2:$B$601,MATCH(C5999,Customers!$A$2:$A$601,0))</f>
        <v>Rift Valley</v>
      </c>
      <c r="I5999" s="43" t="n">
        <f aca="false">ROUND(MIN(INDEX(Assumptions!$D$13:$D$18,MATCH(E5999,Assumptions!$A$13:$A$18,0)),MAX(INDEX(Assumptions!$C$13:$C$18,MATCH(E5999,Assumptions!$A$13:$A$18,0)),INDEX(Assumptions!$B$13:$B$18,MATCH(E5999,Assumptions!$A$13:$A$18,0))*F5999)),2)</f>
        <v>0</v>
      </c>
    </row>
    <row r="6000" customFormat="false" ht="15" hidden="false" customHeight="false" outlineLevel="0" collapsed="false">
      <c r="A6000" s="24" t="s">
        <v>6823</v>
      </c>
      <c r="B6000" s="39" t="n">
        <v>46152</v>
      </c>
      <c r="C6000" s="24" t="s">
        <v>391</v>
      </c>
      <c r="D6000" s="24" t="s">
        <v>826</v>
      </c>
      <c r="E6000" s="24" t="s">
        <v>103</v>
      </c>
      <c r="F6000" s="38" t="n">
        <v>1400</v>
      </c>
      <c r="G6000" s="42" t="n">
        <f aca="false">DATE(YEAR(B6000),MONTH(B6000),1)</f>
        <v>46143</v>
      </c>
      <c r="H6000" s="24" t="str">
        <f aca="false">INDEX(Customers!$B$2:$B$601,MATCH(C6000,Customers!$A$2:$A$601,0))</f>
        <v>Nairobi</v>
      </c>
      <c r="I6000" s="43" t="n">
        <f aca="false">ROUND(MIN(INDEX(Assumptions!$D$13:$D$18,MATCH(E6000,Assumptions!$A$13:$A$18,0)),MAX(INDEX(Assumptions!$C$13:$C$18,MATCH(E6000,Assumptions!$A$13:$A$18,0)),INDEX(Assumptions!$B$13:$B$18,MATCH(E6000,Assumptions!$A$13:$A$18,0))*F6000)),2)</f>
        <v>14</v>
      </c>
    </row>
    <row r="6001" customFormat="false" ht="15" hidden="false" customHeight="false" outlineLevel="0" collapsed="false">
      <c r="A6001" s="24" t="s">
        <v>6824</v>
      </c>
      <c r="B6001" s="39" t="n">
        <v>46152</v>
      </c>
      <c r="C6001" s="24" t="s">
        <v>414</v>
      </c>
      <c r="D6001" s="24" t="s">
        <v>826</v>
      </c>
      <c r="E6001" s="24" t="s">
        <v>103</v>
      </c>
      <c r="F6001" s="38" t="n">
        <v>360</v>
      </c>
      <c r="G6001" s="42" t="n">
        <f aca="false">DATE(YEAR(B6001),MONTH(B6001),1)</f>
        <v>46143</v>
      </c>
      <c r="H6001" s="24" t="str">
        <f aca="false">INDEX(Customers!$B$2:$B$601,MATCH(C6001,Customers!$A$2:$A$601,0))</f>
        <v>Rift Valley</v>
      </c>
      <c r="I6001" s="43" t="n">
        <f aca="false">ROUND(MIN(INDEX(Assumptions!$D$13:$D$18,MATCH(E6001,Assumptions!$A$13:$A$18,0)),MAX(INDEX(Assumptions!$C$13:$C$18,MATCH(E6001,Assumptions!$A$13:$A$18,0)),INDEX(Assumptions!$B$13:$B$18,MATCH(E6001,Assumptions!$A$13:$A$18,0))*F6001)),2)</f>
        <v>5</v>
      </c>
    </row>
    <row r="6002" customFormat="false" ht="15" hidden="false" customHeight="false" outlineLevel="0" collapsed="false">
      <c r="A6002" s="24" t="s">
        <v>6825</v>
      </c>
      <c r="B6002" s="39" t="n">
        <v>46152</v>
      </c>
      <c r="C6002" s="24" t="s">
        <v>451</v>
      </c>
      <c r="D6002" s="24" t="s">
        <v>157</v>
      </c>
      <c r="E6002" s="24" t="s">
        <v>105</v>
      </c>
      <c r="F6002" s="38" t="n">
        <v>36050</v>
      </c>
      <c r="G6002" s="42" t="n">
        <f aca="false">DATE(YEAR(B6002),MONTH(B6002),1)</f>
        <v>46143</v>
      </c>
      <c r="H6002" s="24" t="str">
        <f aca="false">INDEX(Customers!$B$2:$B$601,MATCH(C6002,Customers!$A$2:$A$601,0))</f>
        <v>Nairobi</v>
      </c>
      <c r="I6002" s="43" t="n">
        <f aca="false">ROUND(MIN(INDEX(Assumptions!$D$13:$D$18,MATCH(E6002,Assumptions!$A$13:$A$18,0)),MAX(INDEX(Assumptions!$C$13:$C$18,MATCH(E6002,Assumptions!$A$13:$A$18,0)),INDEX(Assumptions!$B$13:$B$18,MATCH(E6002,Assumptions!$A$13:$A$18,0))*F6002)),2)</f>
        <v>200</v>
      </c>
    </row>
    <row r="6003" customFormat="false" ht="15" hidden="false" customHeight="false" outlineLevel="0" collapsed="false">
      <c r="A6003" s="24" t="s">
        <v>6826</v>
      </c>
      <c r="B6003" s="39" t="n">
        <v>46152</v>
      </c>
      <c r="C6003" s="24" t="s">
        <v>456</v>
      </c>
      <c r="D6003" s="24" t="s">
        <v>826</v>
      </c>
      <c r="E6003" s="24" t="s">
        <v>113</v>
      </c>
      <c r="F6003" s="38" t="n">
        <v>500</v>
      </c>
      <c r="G6003" s="42" t="n">
        <f aca="false">DATE(YEAR(B6003),MONTH(B6003),1)</f>
        <v>46143</v>
      </c>
      <c r="H6003" s="24" t="str">
        <f aca="false">INDEX(Customers!$B$2:$B$601,MATCH(C6003,Customers!$A$2:$A$601,0))</f>
        <v>Central</v>
      </c>
      <c r="I6003" s="43" t="n">
        <f aca="false">ROUND(MIN(INDEX(Assumptions!$D$13:$D$18,MATCH(E6003,Assumptions!$A$13:$A$18,0)),MAX(INDEX(Assumptions!$C$13:$C$18,MATCH(E6003,Assumptions!$A$13:$A$18,0)),INDEX(Assumptions!$B$13:$B$18,MATCH(E6003,Assumptions!$A$13:$A$18,0))*F6003)),2)</f>
        <v>25</v>
      </c>
    </row>
    <row r="6004" customFormat="false" ht="15" hidden="false" customHeight="false" outlineLevel="0" collapsed="false">
      <c r="A6004" s="24" t="s">
        <v>6827</v>
      </c>
      <c r="B6004" s="39" t="n">
        <v>46152</v>
      </c>
      <c r="C6004" s="24" t="s">
        <v>464</v>
      </c>
      <c r="D6004" s="24" t="s">
        <v>826</v>
      </c>
      <c r="E6004" s="24" t="s">
        <v>103</v>
      </c>
      <c r="F6004" s="38" t="n">
        <v>460</v>
      </c>
      <c r="G6004" s="42" t="n">
        <f aca="false">DATE(YEAR(B6004),MONTH(B6004),1)</f>
        <v>46143</v>
      </c>
      <c r="H6004" s="24" t="str">
        <f aca="false">INDEX(Customers!$B$2:$B$601,MATCH(C6004,Customers!$A$2:$A$601,0))</f>
        <v>Rift Valley</v>
      </c>
      <c r="I6004" s="43" t="n">
        <f aca="false">ROUND(MIN(INDEX(Assumptions!$D$13:$D$18,MATCH(E6004,Assumptions!$A$13:$A$18,0)),MAX(INDEX(Assumptions!$C$13:$C$18,MATCH(E6004,Assumptions!$A$13:$A$18,0)),INDEX(Assumptions!$B$13:$B$18,MATCH(E6004,Assumptions!$A$13:$A$18,0))*F6004)),2)</f>
        <v>5</v>
      </c>
    </row>
    <row r="6005" customFormat="false" ht="15" hidden="false" customHeight="false" outlineLevel="0" collapsed="false">
      <c r="A6005" s="24" t="s">
        <v>6828</v>
      </c>
      <c r="B6005" s="39" t="n">
        <v>46152</v>
      </c>
      <c r="C6005" s="24" t="s">
        <v>468</v>
      </c>
      <c r="D6005" s="24" t="s">
        <v>826</v>
      </c>
      <c r="E6005" s="24" t="s">
        <v>103</v>
      </c>
      <c r="F6005" s="38" t="n">
        <v>5350</v>
      </c>
      <c r="G6005" s="42" t="n">
        <f aca="false">DATE(YEAR(B6005),MONTH(B6005),1)</f>
        <v>46143</v>
      </c>
      <c r="H6005" s="24" t="str">
        <f aca="false">INDEX(Customers!$B$2:$B$601,MATCH(C6005,Customers!$A$2:$A$601,0))</f>
        <v>Nairobi</v>
      </c>
      <c r="I6005" s="43" t="n">
        <f aca="false">ROUND(MIN(INDEX(Assumptions!$D$13:$D$18,MATCH(E6005,Assumptions!$A$13:$A$18,0)),MAX(INDEX(Assumptions!$C$13:$C$18,MATCH(E6005,Assumptions!$A$13:$A$18,0)),INDEX(Assumptions!$B$13:$B$18,MATCH(E6005,Assumptions!$A$13:$A$18,0))*F6005)),2)</f>
        <v>53.5</v>
      </c>
    </row>
    <row r="6006" customFormat="false" ht="15" hidden="false" customHeight="false" outlineLevel="0" collapsed="false">
      <c r="A6006" s="24" t="s">
        <v>6829</v>
      </c>
      <c r="B6006" s="39" t="n">
        <v>46152</v>
      </c>
      <c r="C6006" s="24" t="s">
        <v>502</v>
      </c>
      <c r="D6006" s="24" t="s">
        <v>826</v>
      </c>
      <c r="E6006" s="24" t="s">
        <v>109</v>
      </c>
      <c r="F6006" s="38" t="n">
        <v>12420</v>
      </c>
      <c r="G6006" s="42" t="n">
        <f aca="false">DATE(YEAR(B6006),MONTH(B6006),1)</f>
        <v>46143</v>
      </c>
      <c r="H6006" s="24" t="str">
        <f aca="false">INDEX(Customers!$B$2:$B$601,MATCH(C6006,Customers!$A$2:$A$601,0))</f>
        <v>Nairobi</v>
      </c>
      <c r="I6006" s="43" t="n">
        <f aca="false">ROUND(MIN(INDEX(Assumptions!$D$13:$D$18,MATCH(E6006,Assumptions!$A$13:$A$18,0)),MAX(INDEX(Assumptions!$C$13:$C$18,MATCH(E6006,Assumptions!$A$13:$A$18,0)),INDEX(Assumptions!$B$13:$B$18,MATCH(E6006,Assumptions!$A$13:$A$18,0))*F6006)),2)</f>
        <v>40</v>
      </c>
    </row>
    <row r="6007" customFormat="false" ht="15" hidden="false" customHeight="false" outlineLevel="0" collapsed="false">
      <c r="A6007" s="24" t="s">
        <v>6830</v>
      </c>
      <c r="B6007" s="39" t="n">
        <v>46152</v>
      </c>
      <c r="C6007" s="24" t="s">
        <v>521</v>
      </c>
      <c r="D6007" s="24" t="s">
        <v>826</v>
      </c>
      <c r="E6007" s="24" t="s">
        <v>103</v>
      </c>
      <c r="F6007" s="38" t="n">
        <v>780</v>
      </c>
      <c r="G6007" s="42" t="n">
        <f aca="false">DATE(YEAR(B6007),MONTH(B6007),1)</f>
        <v>46143</v>
      </c>
      <c r="H6007" s="24" t="str">
        <f aca="false">INDEX(Customers!$B$2:$B$601,MATCH(C6007,Customers!$A$2:$A$601,0))</f>
        <v>Western</v>
      </c>
      <c r="I6007" s="43" t="n">
        <f aca="false">ROUND(MIN(INDEX(Assumptions!$D$13:$D$18,MATCH(E6007,Assumptions!$A$13:$A$18,0)),MAX(INDEX(Assumptions!$C$13:$C$18,MATCH(E6007,Assumptions!$A$13:$A$18,0)),INDEX(Assumptions!$B$13:$B$18,MATCH(E6007,Assumptions!$A$13:$A$18,0))*F6007)),2)</f>
        <v>7.8</v>
      </c>
    </row>
    <row r="6008" customFormat="false" ht="15" hidden="false" customHeight="false" outlineLevel="0" collapsed="false">
      <c r="A6008" s="24" t="s">
        <v>6831</v>
      </c>
      <c r="B6008" s="39" t="n">
        <v>46152</v>
      </c>
      <c r="C6008" s="24" t="s">
        <v>522</v>
      </c>
      <c r="D6008" s="24" t="s">
        <v>826</v>
      </c>
      <c r="E6008" s="24" t="s">
        <v>103</v>
      </c>
      <c r="F6008" s="38" t="n">
        <v>3320</v>
      </c>
      <c r="G6008" s="42" t="n">
        <f aca="false">DATE(YEAR(B6008),MONTH(B6008),1)</f>
        <v>46143</v>
      </c>
      <c r="H6008" s="24" t="str">
        <f aca="false">INDEX(Customers!$B$2:$B$601,MATCH(C6008,Customers!$A$2:$A$601,0))</f>
        <v>Central</v>
      </c>
      <c r="I6008" s="43" t="n">
        <f aca="false">ROUND(MIN(INDEX(Assumptions!$D$13:$D$18,MATCH(E6008,Assumptions!$A$13:$A$18,0)),MAX(INDEX(Assumptions!$C$13:$C$18,MATCH(E6008,Assumptions!$A$13:$A$18,0)),INDEX(Assumptions!$B$13:$B$18,MATCH(E6008,Assumptions!$A$13:$A$18,0))*F6008)),2)</f>
        <v>33.2</v>
      </c>
    </row>
    <row r="6009" customFormat="false" ht="15" hidden="false" customHeight="false" outlineLevel="0" collapsed="false">
      <c r="A6009" s="24" t="s">
        <v>6832</v>
      </c>
      <c r="B6009" s="39" t="n">
        <v>46152</v>
      </c>
      <c r="C6009" s="24" t="s">
        <v>525</v>
      </c>
      <c r="D6009" s="24" t="s">
        <v>826</v>
      </c>
      <c r="E6009" s="24" t="s">
        <v>111</v>
      </c>
      <c r="F6009" s="38" t="n">
        <v>100</v>
      </c>
      <c r="G6009" s="42" t="n">
        <f aca="false">DATE(YEAR(B6009),MONTH(B6009),1)</f>
        <v>46143</v>
      </c>
      <c r="H6009" s="24" t="str">
        <f aca="false">INDEX(Customers!$B$2:$B$601,MATCH(C6009,Customers!$A$2:$A$601,0))</f>
        <v>Nairobi</v>
      </c>
      <c r="I6009" s="43" t="n">
        <f aca="false">ROUND(MIN(INDEX(Assumptions!$D$13:$D$18,MATCH(E6009,Assumptions!$A$13:$A$18,0)),MAX(INDEX(Assumptions!$C$13:$C$18,MATCH(E6009,Assumptions!$A$13:$A$18,0)),INDEX(Assumptions!$B$13:$B$18,MATCH(E6009,Assumptions!$A$13:$A$18,0))*F6009)),2)</f>
        <v>4</v>
      </c>
    </row>
    <row r="6010" customFormat="false" ht="15" hidden="false" customHeight="false" outlineLevel="0" collapsed="false">
      <c r="A6010" s="24" t="s">
        <v>6833</v>
      </c>
      <c r="B6010" s="39" t="n">
        <v>46152</v>
      </c>
      <c r="C6010" s="24" t="s">
        <v>526</v>
      </c>
      <c r="D6010" s="24" t="s">
        <v>826</v>
      </c>
      <c r="E6010" s="24" t="s">
        <v>103</v>
      </c>
      <c r="F6010" s="38" t="n">
        <v>104130</v>
      </c>
      <c r="G6010" s="42" t="n">
        <f aca="false">DATE(YEAR(B6010),MONTH(B6010),1)</f>
        <v>46143</v>
      </c>
      <c r="H6010" s="24" t="str">
        <f aca="false">INDEX(Customers!$B$2:$B$601,MATCH(C6010,Customers!$A$2:$A$601,0))</f>
        <v>Central</v>
      </c>
      <c r="I6010" s="43" t="n">
        <f aca="false">ROUND(MIN(INDEX(Assumptions!$D$13:$D$18,MATCH(E6010,Assumptions!$A$13:$A$18,0)),MAX(INDEX(Assumptions!$C$13:$C$18,MATCH(E6010,Assumptions!$A$13:$A$18,0)),INDEX(Assumptions!$B$13:$B$18,MATCH(E6010,Assumptions!$A$13:$A$18,0))*F6010)),2)</f>
        <v>105</v>
      </c>
    </row>
    <row r="6011" customFormat="false" ht="15" hidden="false" customHeight="false" outlineLevel="0" collapsed="false">
      <c r="A6011" s="24" t="s">
        <v>6834</v>
      </c>
      <c r="B6011" s="39" t="n">
        <v>46152</v>
      </c>
      <c r="C6011" s="24" t="s">
        <v>538</v>
      </c>
      <c r="D6011" s="24" t="s">
        <v>173</v>
      </c>
      <c r="E6011" s="24" t="s">
        <v>107</v>
      </c>
      <c r="F6011" s="38" t="n">
        <v>1840</v>
      </c>
      <c r="G6011" s="42" t="n">
        <f aca="false">DATE(YEAR(B6011),MONTH(B6011),1)</f>
        <v>46143</v>
      </c>
      <c r="H6011" s="24" t="str">
        <f aca="false">INDEX(Customers!$B$2:$B$601,MATCH(C6011,Customers!$A$2:$A$601,0))</f>
        <v>Rift Valley</v>
      </c>
      <c r="I6011" s="43" t="n">
        <f aca="false">ROUND(MIN(INDEX(Assumptions!$D$13:$D$18,MATCH(E6011,Assumptions!$A$13:$A$18,0)),MAX(INDEX(Assumptions!$C$13:$C$18,MATCH(E6011,Assumptions!$A$13:$A$18,0)),INDEX(Assumptions!$B$13:$B$18,MATCH(E6011,Assumptions!$A$13:$A$18,0))*F6011)),2)</f>
        <v>0</v>
      </c>
    </row>
    <row r="6012" customFormat="false" ht="15" hidden="false" customHeight="false" outlineLevel="0" collapsed="false">
      <c r="A6012" s="24" t="s">
        <v>6835</v>
      </c>
      <c r="B6012" s="39" t="n">
        <v>46152</v>
      </c>
      <c r="C6012" s="24" t="s">
        <v>541</v>
      </c>
      <c r="D6012" s="24" t="s">
        <v>826</v>
      </c>
      <c r="E6012" s="24" t="s">
        <v>111</v>
      </c>
      <c r="F6012" s="38" t="n">
        <v>100</v>
      </c>
      <c r="G6012" s="42" t="n">
        <f aca="false">DATE(YEAR(B6012),MONTH(B6012),1)</f>
        <v>46143</v>
      </c>
      <c r="H6012" s="24" t="str">
        <f aca="false">INDEX(Customers!$B$2:$B$601,MATCH(C6012,Customers!$A$2:$A$601,0))</f>
        <v>Western</v>
      </c>
      <c r="I6012" s="43" t="n">
        <f aca="false">ROUND(MIN(INDEX(Assumptions!$D$13:$D$18,MATCH(E6012,Assumptions!$A$13:$A$18,0)),MAX(INDEX(Assumptions!$C$13:$C$18,MATCH(E6012,Assumptions!$A$13:$A$18,0)),INDEX(Assumptions!$B$13:$B$18,MATCH(E6012,Assumptions!$A$13:$A$18,0))*F6012)),2)</f>
        <v>4</v>
      </c>
    </row>
    <row r="6013" customFormat="false" ht="15" hidden="false" customHeight="false" outlineLevel="0" collapsed="false">
      <c r="A6013" s="24" t="s">
        <v>6836</v>
      </c>
      <c r="B6013" s="39" t="n">
        <v>46152</v>
      </c>
      <c r="C6013" s="24" t="s">
        <v>551</v>
      </c>
      <c r="D6013" s="24" t="s">
        <v>826</v>
      </c>
      <c r="E6013" s="24" t="s">
        <v>103</v>
      </c>
      <c r="F6013" s="38" t="n">
        <v>1080</v>
      </c>
      <c r="G6013" s="42" t="n">
        <f aca="false">DATE(YEAR(B6013),MONTH(B6013),1)</f>
        <v>46143</v>
      </c>
      <c r="H6013" s="24" t="str">
        <f aca="false">INDEX(Customers!$B$2:$B$601,MATCH(C6013,Customers!$A$2:$A$601,0))</f>
        <v>Central</v>
      </c>
      <c r="I6013" s="43" t="n">
        <f aca="false">ROUND(MIN(INDEX(Assumptions!$D$13:$D$18,MATCH(E6013,Assumptions!$A$13:$A$18,0)),MAX(INDEX(Assumptions!$C$13:$C$18,MATCH(E6013,Assumptions!$A$13:$A$18,0)),INDEX(Assumptions!$B$13:$B$18,MATCH(E6013,Assumptions!$A$13:$A$18,0))*F6013)),2)</f>
        <v>10.8</v>
      </c>
    </row>
    <row r="6014" customFormat="false" ht="15" hidden="false" customHeight="false" outlineLevel="0" collapsed="false">
      <c r="A6014" s="24" t="s">
        <v>6837</v>
      </c>
      <c r="B6014" s="39" t="n">
        <v>46152</v>
      </c>
      <c r="C6014" s="24" t="s">
        <v>556</v>
      </c>
      <c r="D6014" s="24" t="s">
        <v>826</v>
      </c>
      <c r="E6014" s="24" t="s">
        <v>109</v>
      </c>
      <c r="F6014" s="38" t="n">
        <v>4520</v>
      </c>
      <c r="G6014" s="42" t="n">
        <f aca="false">DATE(YEAR(B6014),MONTH(B6014),1)</f>
        <v>46143</v>
      </c>
      <c r="H6014" s="24" t="str">
        <f aca="false">INDEX(Customers!$B$2:$B$601,MATCH(C6014,Customers!$A$2:$A$601,0))</f>
        <v>Central</v>
      </c>
      <c r="I6014" s="43" t="n">
        <f aca="false">ROUND(MIN(INDEX(Assumptions!$D$13:$D$18,MATCH(E6014,Assumptions!$A$13:$A$18,0)),MAX(INDEX(Assumptions!$C$13:$C$18,MATCH(E6014,Assumptions!$A$13:$A$18,0)),INDEX(Assumptions!$B$13:$B$18,MATCH(E6014,Assumptions!$A$13:$A$18,0))*F6014)),2)</f>
        <v>18.08</v>
      </c>
    </row>
    <row r="6015" customFormat="false" ht="15" hidden="false" customHeight="false" outlineLevel="0" collapsed="false">
      <c r="A6015" s="24" t="s">
        <v>6838</v>
      </c>
      <c r="B6015" s="39" t="n">
        <v>46152</v>
      </c>
      <c r="C6015" s="24" t="s">
        <v>588</v>
      </c>
      <c r="D6015" s="24" t="s">
        <v>152</v>
      </c>
      <c r="E6015" s="24" t="s">
        <v>107</v>
      </c>
      <c r="F6015" s="38" t="n">
        <v>21370</v>
      </c>
      <c r="G6015" s="42" t="n">
        <f aca="false">DATE(YEAR(B6015),MONTH(B6015),1)</f>
        <v>46143</v>
      </c>
      <c r="H6015" s="24" t="str">
        <f aca="false">INDEX(Customers!$B$2:$B$601,MATCH(C6015,Customers!$A$2:$A$601,0))</f>
        <v>Nairobi</v>
      </c>
      <c r="I6015" s="43" t="n">
        <f aca="false">ROUND(MIN(INDEX(Assumptions!$D$13:$D$18,MATCH(E6015,Assumptions!$A$13:$A$18,0)),MAX(INDEX(Assumptions!$C$13:$C$18,MATCH(E6015,Assumptions!$A$13:$A$18,0)),INDEX(Assumptions!$B$13:$B$18,MATCH(E6015,Assumptions!$A$13:$A$18,0))*F6015)),2)</f>
        <v>0</v>
      </c>
    </row>
    <row r="6016" customFormat="false" ht="15" hidden="false" customHeight="false" outlineLevel="0" collapsed="false">
      <c r="A6016" s="24" t="s">
        <v>6839</v>
      </c>
      <c r="B6016" s="39" t="n">
        <v>46152</v>
      </c>
      <c r="C6016" s="24" t="s">
        <v>614</v>
      </c>
      <c r="D6016" s="24" t="s">
        <v>826</v>
      </c>
      <c r="E6016" s="24" t="s">
        <v>103</v>
      </c>
      <c r="F6016" s="38" t="n">
        <v>3200</v>
      </c>
      <c r="G6016" s="42" t="n">
        <f aca="false">DATE(YEAR(B6016),MONTH(B6016),1)</f>
        <v>46143</v>
      </c>
      <c r="H6016" s="24" t="str">
        <f aca="false">INDEX(Customers!$B$2:$B$601,MATCH(C6016,Customers!$A$2:$A$601,0))</f>
        <v>Central</v>
      </c>
      <c r="I6016" s="43" t="n">
        <f aca="false">ROUND(MIN(INDEX(Assumptions!$D$13:$D$18,MATCH(E6016,Assumptions!$A$13:$A$18,0)),MAX(INDEX(Assumptions!$C$13:$C$18,MATCH(E6016,Assumptions!$A$13:$A$18,0)),INDEX(Assumptions!$B$13:$B$18,MATCH(E6016,Assumptions!$A$13:$A$18,0))*F6016)),2)</f>
        <v>32</v>
      </c>
    </row>
    <row r="6017" customFormat="false" ht="15" hidden="false" customHeight="false" outlineLevel="0" collapsed="false">
      <c r="A6017" s="24" t="s">
        <v>6840</v>
      </c>
      <c r="B6017" s="39" t="n">
        <v>46152</v>
      </c>
      <c r="C6017" s="24" t="s">
        <v>618</v>
      </c>
      <c r="D6017" s="24" t="s">
        <v>826</v>
      </c>
      <c r="E6017" s="24" t="s">
        <v>109</v>
      </c>
      <c r="F6017" s="38" t="n">
        <v>5950</v>
      </c>
      <c r="G6017" s="42" t="n">
        <f aca="false">DATE(YEAR(B6017),MONTH(B6017),1)</f>
        <v>46143</v>
      </c>
      <c r="H6017" s="24" t="str">
        <f aca="false">INDEX(Customers!$B$2:$B$601,MATCH(C6017,Customers!$A$2:$A$601,0))</f>
        <v>Western</v>
      </c>
      <c r="I6017" s="43" t="n">
        <f aca="false">ROUND(MIN(INDEX(Assumptions!$D$13:$D$18,MATCH(E6017,Assumptions!$A$13:$A$18,0)),MAX(INDEX(Assumptions!$C$13:$C$18,MATCH(E6017,Assumptions!$A$13:$A$18,0)),INDEX(Assumptions!$B$13:$B$18,MATCH(E6017,Assumptions!$A$13:$A$18,0))*F6017)),2)</f>
        <v>23.8</v>
      </c>
    </row>
    <row r="6018" customFormat="false" ht="15" hidden="false" customHeight="false" outlineLevel="0" collapsed="false">
      <c r="A6018" s="24" t="s">
        <v>6841</v>
      </c>
      <c r="B6018" s="39" t="n">
        <v>46152</v>
      </c>
      <c r="C6018" s="24" t="s">
        <v>624</v>
      </c>
      <c r="D6018" s="24" t="s">
        <v>826</v>
      </c>
      <c r="E6018" s="24" t="s">
        <v>111</v>
      </c>
      <c r="F6018" s="38" t="n">
        <v>100</v>
      </c>
      <c r="G6018" s="42" t="n">
        <f aca="false">DATE(YEAR(B6018),MONTH(B6018),1)</f>
        <v>46143</v>
      </c>
      <c r="H6018" s="24" t="str">
        <f aca="false">INDEX(Customers!$B$2:$B$601,MATCH(C6018,Customers!$A$2:$A$601,0))</f>
        <v>Nairobi</v>
      </c>
      <c r="I6018" s="43" t="n">
        <f aca="false">ROUND(MIN(INDEX(Assumptions!$D$13:$D$18,MATCH(E6018,Assumptions!$A$13:$A$18,0)),MAX(INDEX(Assumptions!$C$13:$C$18,MATCH(E6018,Assumptions!$A$13:$A$18,0)),INDEX(Assumptions!$B$13:$B$18,MATCH(E6018,Assumptions!$A$13:$A$18,0))*F6018)),2)</f>
        <v>4</v>
      </c>
    </row>
    <row r="6019" customFormat="false" ht="15" hidden="false" customHeight="false" outlineLevel="0" collapsed="false">
      <c r="A6019" s="24" t="s">
        <v>6842</v>
      </c>
      <c r="B6019" s="39" t="n">
        <v>46152</v>
      </c>
      <c r="C6019" s="24" t="s">
        <v>628</v>
      </c>
      <c r="D6019" s="24" t="s">
        <v>826</v>
      </c>
      <c r="E6019" s="24" t="s">
        <v>103</v>
      </c>
      <c r="F6019" s="38" t="n">
        <v>940</v>
      </c>
      <c r="G6019" s="42" t="n">
        <f aca="false">DATE(YEAR(B6019),MONTH(B6019),1)</f>
        <v>46143</v>
      </c>
      <c r="H6019" s="24" t="str">
        <f aca="false">INDEX(Customers!$B$2:$B$601,MATCH(C6019,Customers!$A$2:$A$601,0))</f>
        <v>Coast</v>
      </c>
      <c r="I6019" s="43" t="n">
        <f aca="false">ROUND(MIN(INDEX(Assumptions!$D$13:$D$18,MATCH(E6019,Assumptions!$A$13:$A$18,0)),MAX(INDEX(Assumptions!$C$13:$C$18,MATCH(E6019,Assumptions!$A$13:$A$18,0)),INDEX(Assumptions!$B$13:$B$18,MATCH(E6019,Assumptions!$A$13:$A$18,0))*F6019)),2)</f>
        <v>9.4</v>
      </c>
    </row>
    <row r="6020" customFormat="false" ht="15" hidden="false" customHeight="false" outlineLevel="0" collapsed="false">
      <c r="A6020" s="24" t="s">
        <v>6843</v>
      </c>
      <c r="B6020" s="39" t="n">
        <v>46152</v>
      </c>
      <c r="C6020" s="24" t="s">
        <v>640</v>
      </c>
      <c r="D6020" s="24" t="s">
        <v>826</v>
      </c>
      <c r="E6020" s="24" t="s">
        <v>109</v>
      </c>
      <c r="F6020" s="38" t="n">
        <v>7500</v>
      </c>
      <c r="G6020" s="42" t="n">
        <f aca="false">DATE(YEAR(B6020),MONTH(B6020),1)</f>
        <v>46143</v>
      </c>
      <c r="H6020" s="24" t="str">
        <f aca="false">INDEX(Customers!$B$2:$B$601,MATCH(C6020,Customers!$A$2:$A$601,0))</f>
        <v>Rift Valley</v>
      </c>
      <c r="I6020" s="43" t="n">
        <f aca="false">ROUND(MIN(INDEX(Assumptions!$D$13:$D$18,MATCH(E6020,Assumptions!$A$13:$A$18,0)),MAX(INDEX(Assumptions!$C$13:$C$18,MATCH(E6020,Assumptions!$A$13:$A$18,0)),INDEX(Assumptions!$B$13:$B$18,MATCH(E6020,Assumptions!$A$13:$A$18,0))*F6020)),2)</f>
        <v>30</v>
      </c>
    </row>
    <row r="6021" customFormat="false" ht="15" hidden="false" customHeight="false" outlineLevel="0" collapsed="false">
      <c r="A6021" s="24" t="s">
        <v>6844</v>
      </c>
      <c r="B6021" s="39" t="n">
        <v>46152</v>
      </c>
      <c r="C6021" s="24" t="s">
        <v>648</v>
      </c>
      <c r="D6021" s="24" t="s">
        <v>826</v>
      </c>
      <c r="E6021" s="24" t="s">
        <v>111</v>
      </c>
      <c r="F6021" s="38" t="n">
        <v>50</v>
      </c>
      <c r="G6021" s="42" t="n">
        <f aca="false">DATE(YEAR(B6021),MONTH(B6021),1)</f>
        <v>46143</v>
      </c>
      <c r="H6021" s="24" t="str">
        <f aca="false">INDEX(Customers!$B$2:$B$601,MATCH(C6021,Customers!$A$2:$A$601,0))</f>
        <v>Nairobi</v>
      </c>
      <c r="I6021" s="43" t="n">
        <f aca="false">ROUND(MIN(INDEX(Assumptions!$D$13:$D$18,MATCH(E6021,Assumptions!$A$13:$A$18,0)),MAX(INDEX(Assumptions!$C$13:$C$18,MATCH(E6021,Assumptions!$A$13:$A$18,0)),INDEX(Assumptions!$B$13:$B$18,MATCH(E6021,Assumptions!$A$13:$A$18,0))*F6021)),2)</f>
        <v>2</v>
      </c>
    </row>
    <row r="6022" customFormat="false" ht="15" hidden="false" customHeight="false" outlineLevel="0" collapsed="false">
      <c r="A6022" s="24" t="s">
        <v>6845</v>
      </c>
      <c r="B6022" s="39" t="n">
        <v>46152</v>
      </c>
      <c r="C6022" s="24" t="s">
        <v>662</v>
      </c>
      <c r="D6022" s="24" t="s">
        <v>826</v>
      </c>
      <c r="E6022" s="24" t="s">
        <v>109</v>
      </c>
      <c r="F6022" s="38" t="n">
        <v>1390</v>
      </c>
      <c r="G6022" s="42" t="n">
        <f aca="false">DATE(YEAR(B6022),MONTH(B6022),1)</f>
        <v>46143</v>
      </c>
      <c r="H6022" s="24" t="str">
        <f aca="false">INDEX(Customers!$B$2:$B$601,MATCH(C6022,Customers!$A$2:$A$601,0))</f>
        <v>Rift Valley</v>
      </c>
      <c r="I6022" s="43" t="n">
        <f aca="false">ROUND(MIN(INDEX(Assumptions!$D$13:$D$18,MATCH(E6022,Assumptions!$A$13:$A$18,0)),MAX(INDEX(Assumptions!$C$13:$C$18,MATCH(E6022,Assumptions!$A$13:$A$18,0)),INDEX(Assumptions!$B$13:$B$18,MATCH(E6022,Assumptions!$A$13:$A$18,0))*F6022)),2)</f>
        <v>5.56</v>
      </c>
    </row>
    <row r="6023" customFormat="false" ht="15" hidden="false" customHeight="false" outlineLevel="0" collapsed="false">
      <c r="A6023" s="24" t="s">
        <v>6846</v>
      </c>
      <c r="B6023" s="39" t="n">
        <v>46152</v>
      </c>
      <c r="C6023" s="24" t="s">
        <v>664</v>
      </c>
      <c r="D6023" s="24" t="s">
        <v>826</v>
      </c>
      <c r="E6023" s="24" t="s">
        <v>103</v>
      </c>
      <c r="F6023" s="38" t="n">
        <v>1260</v>
      </c>
      <c r="G6023" s="42" t="n">
        <f aca="false">DATE(YEAR(B6023),MONTH(B6023),1)</f>
        <v>46143</v>
      </c>
      <c r="H6023" s="24" t="str">
        <f aca="false">INDEX(Customers!$B$2:$B$601,MATCH(C6023,Customers!$A$2:$A$601,0))</f>
        <v>Rift Valley</v>
      </c>
      <c r="I6023" s="43" t="n">
        <f aca="false">ROUND(MIN(INDEX(Assumptions!$D$13:$D$18,MATCH(E6023,Assumptions!$A$13:$A$18,0)),MAX(INDEX(Assumptions!$C$13:$C$18,MATCH(E6023,Assumptions!$A$13:$A$18,0)),INDEX(Assumptions!$B$13:$B$18,MATCH(E6023,Assumptions!$A$13:$A$18,0))*F6023)),2)</f>
        <v>12.6</v>
      </c>
    </row>
    <row r="6024" customFormat="false" ht="15" hidden="false" customHeight="false" outlineLevel="0" collapsed="false">
      <c r="A6024" s="24" t="s">
        <v>6847</v>
      </c>
      <c r="B6024" s="39" t="n">
        <v>46152</v>
      </c>
      <c r="C6024" s="24" t="s">
        <v>665</v>
      </c>
      <c r="D6024" s="24" t="s">
        <v>153</v>
      </c>
      <c r="E6024" s="24" t="s">
        <v>107</v>
      </c>
      <c r="F6024" s="38" t="n">
        <v>13470</v>
      </c>
      <c r="G6024" s="42" t="n">
        <f aca="false">DATE(YEAR(B6024),MONTH(B6024),1)</f>
        <v>46143</v>
      </c>
      <c r="H6024" s="24" t="str">
        <f aca="false">INDEX(Customers!$B$2:$B$601,MATCH(C6024,Customers!$A$2:$A$601,0))</f>
        <v>Nairobi</v>
      </c>
      <c r="I6024" s="43" t="n">
        <f aca="false">ROUND(MIN(INDEX(Assumptions!$D$13:$D$18,MATCH(E6024,Assumptions!$A$13:$A$18,0)),MAX(INDEX(Assumptions!$C$13:$C$18,MATCH(E6024,Assumptions!$A$13:$A$18,0)),INDEX(Assumptions!$B$13:$B$18,MATCH(E6024,Assumptions!$A$13:$A$18,0))*F6024)),2)</f>
        <v>0</v>
      </c>
    </row>
    <row r="6025" customFormat="false" ht="15" hidden="false" customHeight="false" outlineLevel="0" collapsed="false">
      <c r="A6025" s="24" t="s">
        <v>6848</v>
      </c>
      <c r="B6025" s="39" t="n">
        <v>46152</v>
      </c>
      <c r="C6025" s="24" t="s">
        <v>673</v>
      </c>
      <c r="D6025" s="24" t="s">
        <v>826</v>
      </c>
      <c r="E6025" s="24" t="s">
        <v>103</v>
      </c>
      <c r="F6025" s="38" t="n">
        <v>4730</v>
      </c>
      <c r="G6025" s="42" t="n">
        <f aca="false">DATE(YEAR(B6025),MONTH(B6025),1)</f>
        <v>46143</v>
      </c>
      <c r="H6025" s="24" t="str">
        <f aca="false">INDEX(Customers!$B$2:$B$601,MATCH(C6025,Customers!$A$2:$A$601,0))</f>
        <v>Nairobi</v>
      </c>
      <c r="I6025" s="43" t="n">
        <f aca="false">ROUND(MIN(INDEX(Assumptions!$D$13:$D$18,MATCH(E6025,Assumptions!$A$13:$A$18,0)),MAX(INDEX(Assumptions!$C$13:$C$18,MATCH(E6025,Assumptions!$A$13:$A$18,0)),INDEX(Assumptions!$B$13:$B$18,MATCH(E6025,Assumptions!$A$13:$A$18,0))*F6025)),2)</f>
        <v>47.3</v>
      </c>
    </row>
    <row r="6026" customFormat="false" ht="15" hidden="false" customHeight="false" outlineLevel="0" collapsed="false">
      <c r="A6026" s="24" t="s">
        <v>6849</v>
      </c>
      <c r="B6026" s="39" t="n">
        <v>46152</v>
      </c>
      <c r="C6026" s="24" t="s">
        <v>682</v>
      </c>
      <c r="D6026" s="24" t="s">
        <v>826</v>
      </c>
      <c r="E6026" s="24" t="s">
        <v>113</v>
      </c>
      <c r="F6026" s="38" t="n">
        <v>2000</v>
      </c>
      <c r="G6026" s="42" t="n">
        <f aca="false">DATE(YEAR(B6026),MONTH(B6026),1)</f>
        <v>46143</v>
      </c>
      <c r="H6026" s="24" t="str">
        <f aca="false">INDEX(Customers!$B$2:$B$601,MATCH(C6026,Customers!$A$2:$A$601,0))</f>
        <v>Rift Valley</v>
      </c>
      <c r="I6026" s="43" t="n">
        <f aca="false">ROUND(MIN(INDEX(Assumptions!$D$13:$D$18,MATCH(E6026,Assumptions!$A$13:$A$18,0)),MAX(INDEX(Assumptions!$C$13:$C$18,MATCH(E6026,Assumptions!$A$13:$A$18,0)),INDEX(Assumptions!$B$13:$B$18,MATCH(E6026,Assumptions!$A$13:$A$18,0))*F6026)),2)</f>
        <v>100</v>
      </c>
    </row>
    <row r="6027" customFormat="false" ht="15" hidden="false" customHeight="false" outlineLevel="0" collapsed="false">
      <c r="A6027" s="24" t="s">
        <v>6850</v>
      </c>
      <c r="B6027" s="39" t="n">
        <v>46152</v>
      </c>
      <c r="C6027" s="24" t="s">
        <v>692</v>
      </c>
      <c r="D6027" s="24" t="s">
        <v>826</v>
      </c>
      <c r="E6027" s="24" t="s">
        <v>109</v>
      </c>
      <c r="F6027" s="38" t="n">
        <v>3720</v>
      </c>
      <c r="G6027" s="42" t="n">
        <f aca="false">DATE(YEAR(B6027),MONTH(B6027),1)</f>
        <v>46143</v>
      </c>
      <c r="H6027" s="24" t="str">
        <f aca="false">INDEX(Customers!$B$2:$B$601,MATCH(C6027,Customers!$A$2:$A$601,0))</f>
        <v>Coast</v>
      </c>
      <c r="I6027" s="43" t="n">
        <f aca="false">ROUND(MIN(INDEX(Assumptions!$D$13:$D$18,MATCH(E6027,Assumptions!$A$13:$A$18,0)),MAX(INDEX(Assumptions!$C$13:$C$18,MATCH(E6027,Assumptions!$A$13:$A$18,0)),INDEX(Assumptions!$B$13:$B$18,MATCH(E6027,Assumptions!$A$13:$A$18,0))*F6027)),2)</f>
        <v>14.88</v>
      </c>
    </row>
    <row r="6028" customFormat="false" ht="15" hidden="false" customHeight="false" outlineLevel="0" collapsed="false">
      <c r="A6028" s="24" t="s">
        <v>6851</v>
      </c>
      <c r="B6028" s="39" t="n">
        <v>46152</v>
      </c>
      <c r="C6028" s="24" t="s">
        <v>698</v>
      </c>
      <c r="D6028" s="24" t="s">
        <v>826</v>
      </c>
      <c r="E6028" s="24" t="s">
        <v>111</v>
      </c>
      <c r="F6028" s="38" t="n">
        <v>100</v>
      </c>
      <c r="G6028" s="42" t="n">
        <f aca="false">DATE(YEAR(B6028),MONTH(B6028),1)</f>
        <v>46143</v>
      </c>
      <c r="H6028" s="24" t="str">
        <f aca="false">INDEX(Customers!$B$2:$B$601,MATCH(C6028,Customers!$A$2:$A$601,0))</f>
        <v>Eastern</v>
      </c>
      <c r="I6028" s="43" t="n">
        <f aca="false">ROUND(MIN(INDEX(Assumptions!$D$13:$D$18,MATCH(E6028,Assumptions!$A$13:$A$18,0)),MAX(INDEX(Assumptions!$C$13:$C$18,MATCH(E6028,Assumptions!$A$13:$A$18,0)),INDEX(Assumptions!$B$13:$B$18,MATCH(E6028,Assumptions!$A$13:$A$18,0))*F6028)),2)</f>
        <v>4</v>
      </c>
    </row>
    <row r="6029" customFormat="false" ht="15" hidden="false" customHeight="false" outlineLevel="0" collapsed="false">
      <c r="A6029" s="24" t="s">
        <v>6852</v>
      </c>
      <c r="B6029" s="39" t="n">
        <v>46152</v>
      </c>
      <c r="C6029" s="24" t="s">
        <v>706</v>
      </c>
      <c r="D6029" s="24" t="s">
        <v>204</v>
      </c>
      <c r="E6029" s="24" t="s">
        <v>107</v>
      </c>
      <c r="F6029" s="38" t="n">
        <v>5590</v>
      </c>
      <c r="G6029" s="42" t="n">
        <f aca="false">DATE(YEAR(B6029),MONTH(B6029),1)</f>
        <v>46143</v>
      </c>
      <c r="H6029" s="24" t="str">
        <f aca="false">INDEX(Customers!$B$2:$B$601,MATCH(C6029,Customers!$A$2:$A$601,0))</f>
        <v>Eastern</v>
      </c>
      <c r="I6029" s="43" t="n">
        <f aca="false">ROUND(MIN(INDEX(Assumptions!$D$13:$D$18,MATCH(E6029,Assumptions!$A$13:$A$18,0)),MAX(INDEX(Assumptions!$C$13:$C$18,MATCH(E6029,Assumptions!$A$13:$A$18,0)),INDEX(Assumptions!$B$13:$B$18,MATCH(E6029,Assumptions!$A$13:$A$18,0))*F6029)),2)</f>
        <v>0</v>
      </c>
    </row>
    <row r="6030" customFormat="false" ht="15" hidden="false" customHeight="false" outlineLevel="0" collapsed="false">
      <c r="A6030" s="24" t="s">
        <v>6853</v>
      </c>
      <c r="B6030" s="39" t="n">
        <v>46152</v>
      </c>
      <c r="C6030" s="24" t="s">
        <v>712</v>
      </c>
      <c r="D6030" s="24" t="s">
        <v>826</v>
      </c>
      <c r="E6030" s="24" t="s">
        <v>111</v>
      </c>
      <c r="F6030" s="38" t="n">
        <v>200</v>
      </c>
      <c r="G6030" s="42" t="n">
        <f aca="false">DATE(YEAR(B6030),MONTH(B6030),1)</f>
        <v>46143</v>
      </c>
      <c r="H6030" s="24" t="str">
        <f aca="false">INDEX(Customers!$B$2:$B$601,MATCH(C6030,Customers!$A$2:$A$601,0))</f>
        <v>Rift Valley</v>
      </c>
      <c r="I6030" s="43" t="n">
        <f aca="false">ROUND(MIN(INDEX(Assumptions!$D$13:$D$18,MATCH(E6030,Assumptions!$A$13:$A$18,0)),MAX(INDEX(Assumptions!$C$13:$C$18,MATCH(E6030,Assumptions!$A$13:$A$18,0)),INDEX(Assumptions!$B$13:$B$18,MATCH(E6030,Assumptions!$A$13:$A$18,0))*F6030)),2)</f>
        <v>8</v>
      </c>
    </row>
    <row r="6031" customFormat="false" ht="15" hidden="false" customHeight="false" outlineLevel="0" collapsed="false">
      <c r="A6031" s="24" t="s">
        <v>6854</v>
      </c>
      <c r="B6031" s="39" t="n">
        <v>46152</v>
      </c>
      <c r="C6031" s="24" t="s">
        <v>716</v>
      </c>
      <c r="D6031" s="24" t="s">
        <v>826</v>
      </c>
      <c r="E6031" s="24" t="s">
        <v>113</v>
      </c>
      <c r="F6031" s="38" t="n">
        <v>500</v>
      </c>
      <c r="G6031" s="42" t="n">
        <f aca="false">DATE(YEAR(B6031),MONTH(B6031),1)</f>
        <v>46143</v>
      </c>
      <c r="H6031" s="24" t="str">
        <f aca="false">INDEX(Customers!$B$2:$B$601,MATCH(C6031,Customers!$A$2:$A$601,0))</f>
        <v>Western</v>
      </c>
      <c r="I6031" s="43" t="n">
        <f aca="false">ROUND(MIN(INDEX(Assumptions!$D$13:$D$18,MATCH(E6031,Assumptions!$A$13:$A$18,0)),MAX(INDEX(Assumptions!$C$13:$C$18,MATCH(E6031,Assumptions!$A$13:$A$18,0)),INDEX(Assumptions!$B$13:$B$18,MATCH(E6031,Assumptions!$A$13:$A$18,0))*F6031)),2)</f>
        <v>25</v>
      </c>
    </row>
    <row r="6032" customFormat="false" ht="15" hidden="false" customHeight="false" outlineLevel="0" collapsed="false">
      <c r="A6032" s="24" t="s">
        <v>6855</v>
      </c>
      <c r="B6032" s="39" t="n">
        <v>46152</v>
      </c>
      <c r="C6032" s="24" t="s">
        <v>721</v>
      </c>
      <c r="D6032" s="24" t="s">
        <v>826</v>
      </c>
      <c r="E6032" s="24" t="s">
        <v>109</v>
      </c>
      <c r="F6032" s="38" t="n">
        <v>2190</v>
      </c>
      <c r="G6032" s="42" t="n">
        <f aca="false">DATE(YEAR(B6032),MONTH(B6032),1)</f>
        <v>46143</v>
      </c>
      <c r="H6032" s="24" t="str">
        <f aca="false">INDEX(Customers!$B$2:$B$601,MATCH(C6032,Customers!$A$2:$A$601,0))</f>
        <v>Western</v>
      </c>
      <c r="I6032" s="43" t="n">
        <f aca="false">ROUND(MIN(INDEX(Assumptions!$D$13:$D$18,MATCH(E6032,Assumptions!$A$13:$A$18,0)),MAX(INDEX(Assumptions!$C$13:$C$18,MATCH(E6032,Assumptions!$A$13:$A$18,0)),INDEX(Assumptions!$B$13:$B$18,MATCH(E6032,Assumptions!$A$13:$A$18,0))*F6032)),2)</f>
        <v>8.76</v>
      </c>
    </row>
    <row r="6033" customFormat="false" ht="15" hidden="false" customHeight="false" outlineLevel="0" collapsed="false">
      <c r="A6033" s="24" t="s">
        <v>6856</v>
      </c>
      <c r="B6033" s="39" t="n">
        <v>46152</v>
      </c>
      <c r="C6033" s="24" t="s">
        <v>724</v>
      </c>
      <c r="D6033" s="24" t="s">
        <v>826</v>
      </c>
      <c r="E6033" s="24" t="s">
        <v>113</v>
      </c>
      <c r="F6033" s="38" t="n">
        <v>1000</v>
      </c>
      <c r="G6033" s="42" t="n">
        <f aca="false">DATE(YEAR(B6033),MONTH(B6033),1)</f>
        <v>46143</v>
      </c>
      <c r="H6033" s="24" t="str">
        <f aca="false">INDEX(Customers!$B$2:$B$601,MATCH(C6033,Customers!$A$2:$A$601,0))</f>
        <v>Central</v>
      </c>
      <c r="I6033" s="43" t="n">
        <f aca="false">ROUND(MIN(INDEX(Assumptions!$D$13:$D$18,MATCH(E6033,Assumptions!$A$13:$A$18,0)),MAX(INDEX(Assumptions!$C$13:$C$18,MATCH(E6033,Assumptions!$A$13:$A$18,0)),INDEX(Assumptions!$B$13:$B$18,MATCH(E6033,Assumptions!$A$13:$A$18,0))*F6033)),2)</f>
        <v>50</v>
      </c>
    </row>
    <row r="6034" customFormat="false" ht="15" hidden="false" customHeight="false" outlineLevel="0" collapsed="false">
      <c r="A6034" s="24" t="s">
        <v>6857</v>
      </c>
      <c r="B6034" s="39" t="n">
        <v>46152</v>
      </c>
      <c r="C6034" s="24" t="s">
        <v>735</v>
      </c>
      <c r="D6034" s="24" t="s">
        <v>826</v>
      </c>
      <c r="E6034" s="24" t="s">
        <v>103</v>
      </c>
      <c r="F6034" s="38" t="n">
        <v>470</v>
      </c>
      <c r="G6034" s="42" t="n">
        <f aca="false">DATE(YEAR(B6034),MONTH(B6034),1)</f>
        <v>46143</v>
      </c>
      <c r="H6034" s="24" t="str">
        <f aca="false">INDEX(Customers!$B$2:$B$601,MATCH(C6034,Customers!$A$2:$A$601,0))</f>
        <v>Rift Valley</v>
      </c>
      <c r="I6034" s="43" t="n">
        <f aca="false">ROUND(MIN(INDEX(Assumptions!$D$13:$D$18,MATCH(E6034,Assumptions!$A$13:$A$18,0)),MAX(INDEX(Assumptions!$C$13:$C$18,MATCH(E6034,Assumptions!$A$13:$A$18,0)),INDEX(Assumptions!$B$13:$B$18,MATCH(E6034,Assumptions!$A$13:$A$18,0))*F6034)),2)</f>
        <v>5</v>
      </c>
    </row>
    <row r="6035" customFormat="false" ht="15" hidden="false" customHeight="false" outlineLevel="0" collapsed="false">
      <c r="A6035" s="24" t="s">
        <v>6858</v>
      </c>
      <c r="B6035" s="39" t="n">
        <v>46152</v>
      </c>
      <c r="C6035" s="24" t="s">
        <v>744</v>
      </c>
      <c r="D6035" s="24" t="s">
        <v>826</v>
      </c>
      <c r="E6035" s="24" t="s">
        <v>109</v>
      </c>
      <c r="F6035" s="38" t="n">
        <v>920</v>
      </c>
      <c r="G6035" s="42" t="n">
        <f aca="false">DATE(YEAR(B6035),MONTH(B6035),1)</f>
        <v>46143</v>
      </c>
      <c r="H6035" s="24" t="str">
        <f aca="false">INDEX(Customers!$B$2:$B$601,MATCH(C6035,Customers!$A$2:$A$601,0))</f>
        <v>Rift Valley</v>
      </c>
      <c r="I6035" s="43" t="n">
        <f aca="false">ROUND(MIN(INDEX(Assumptions!$D$13:$D$18,MATCH(E6035,Assumptions!$A$13:$A$18,0)),MAX(INDEX(Assumptions!$C$13:$C$18,MATCH(E6035,Assumptions!$A$13:$A$18,0)),INDEX(Assumptions!$B$13:$B$18,MATCH(E6035,Assumptions!$A$13:$A$18,0))*F6035)),2)</f>
        <v>3.68</v>
      </c>
    </row>
    <row r="6036" customFormat="false" ht="15" hidden="false" customHeight="false" outlineLevel="0" collapsed="false">
      <c r="A6036" s="24" t="s">
        <v>6859</v>
      </c>
      <c r="B6036" s="39" t="n">
        <v>46152</v>
      </c>
      <c r="C6036" s="24" t="s">
        <v>745</v>
      </c>
      <c r="D6036" s="24" t="s">
        <v>826</v>
      </c>
      <c r="E6036" s="24" t="s">
        <v>103</v>
      </c>
      <c r="F6036" s="38" t="n">
        <v>920</v>
      </c>
      <c r="G6036" s="42" t="n">
        <f aca="false">DATE(YEAR(B6036),MONTH(B6036),1)</f>
        <v>46143</v>
      </c>
      <c r="H6036" s="24" t="str">
        <f aca="false">INDEX(Customers!$B$2:$B$601,MATCH(C6036,Customers!$A$2:$A$601,0))</f>
        <v>Central</v>
      </c>
      <c r="I6036" s="43" t="n">
        <f aca="false">ROUND(MIN(INDEX(Assumptions!$D$13:$D$18,MATCH(E6036,Assumptions!$A$13:$A$18,0)),MAX(INDEX(Assumptions!$C$13:$C$18,MATCH(E6036,Assumptions!$A$13:$A$18,0)),INDEX(Assumptions!$B$13:$B$18,MATCH(E6036,Assumptions!$A$13:$A$18,0))*F6036)),2)</f>
        <v>9.2</v>
      </c>
    </row>
    <row r="6037" customFormat="false" ht="15" hidden="false" customHeight="false" outlineLevel="0" collapsed="false">
      <c r="A6037" s="24" t="s">
        <v>6860</v>
      </c>
      <c r="B6037" s="39" t="n">
        <v>46152</v>
      </c>
      <c r="C6037" s="24" t="s">
        <v>761</v>
      </c>
      <c r="D6037" s="24" t="s">
        <v>173</v>
      </c>
      <c r="E6037" s="24" t="s">
        <v>107</v>
      </c>
      <c r="F6037" s="38" t="n">
        <v>10270</v>
      </c>
      <c r="G6037" s="42" t="n">
        <f aca="false">DATE(YEAR(B6037),MONTH(B6037),1)</f>
        <v>46143</v>
      </c>
      <c r="H6037" s="24" t="str">
        <f aca="false">INDEX(Customers!$B$2:$B$601,MATCH(C6037,Customers!$A$2:$A$601,0))</f>
        <v>Rift Valley</v>
      </c>
      <c r="I6037" s="43" t="n">
        <f aca="false">ROUND(MIN(INDEX(Assumptions!$D$13:$D$18,MATCH(E6037,Assumptions!$A$13:$A$18,0)),MAX(INDEX(Assumptions!$C$13:$C$18,MATCH(E6037,Assumptions!$A$13:$A$18,0)),INDEX(Assumptions!$B$13:$B$18,MATCH(E6037,Assumptions!$A$13:$A$18,0))*F6037)),2)</f>
        <v>0</v>
      </c>
    </row>
    <row r="6038" customFormat="false" ht="15" hidden="false" customHeight="false" outlineLevel="0" collapsed="false">
      <c r="A6038" s="24" t="s">
        <v>6861</v>
      </c>
      <c r="B6038" s="39" t="n">
        <v>46152</v>
      </c>
      <c r="C6038" s="24" t="s">
        <v>767</v>
      </c>
      <c r="D6038" s="24" t="s">
        <v>826</v>
      </c>
      <c r="E6038" s="24" t="s">
        <v>109</v>
      </c>
      <c r="F6038" s="38" t="n">
        <v>350</v>
      </c>
      <c r="G6038" s="42" t="n">
        <f aca="false">DATE(YEAR(B6038),MONTH(B6038),1)</f>
        <v>46143</v>
      </c>
      <c r="H6038" s="24" t="str">
        <f aca="false">INDEX(Customers!$B$2:$B$601,MATCH(C6038,Customers!$A$2:$A$601,0))</f>
        <v>Nairobi</v>
      </c>
      <c r="I6038" s="43" t="n">
        <f aca="false">ROUND(MIN(INDEX(Assumptions!$D$13:$D$18,MATCH(E6038,Assumptions!$A$13:$A$18,0)),MAX(INDEX(Assumptions!$C$13:$C$18,MATCH(E6038,Assumptions!$A$13:$A$18,0)),INDEX(Assumptions!$B$13:$B$18,MATCH(E6038,Assumptions!$A$13:$A$18,0))*F6038)),2)</f>
        <v>1.4</v>
      </c>
    </row>
    <row r="6039" customFormat="false" ht="15" hidden="false" customHeight="false" outlineLevel="0" collapsed="false">
      <c r="A6039" s="24" t="s">
        <v>6862</v>
      </c>
      <c r="B6039" s="39" t="n">
        <v>46152</v>
      </c>
      <c r="C6039" s="24" t="s">
        <v>816</v>
      </c>
      <c r="D6039" s="24" t="s">
        <v>826</v>
      </c>
      <c r="E6039" s="24" t="s">
        <v>103</v>
      </c>
      <c r="F6039" s="38" t="n">
        <v>450</v>
      </c>
      <c r="G6039" s="42" t="n">
        <f aca="false">DATE(YEAR(B6039),MONTH(B6039),1)</f>
        <v>46143</v>
      </c>
      <c r="H6039" s="24" t="str">
        <f aca="false">INDEX(Customers!$B$2:$B$601,MATCH(C6039,Customers!$A$2:$A$601,0))</f>
        <v>Nairobi</v>
      </c>
      <c r="I6039" s="43" t="n">
        <f aca="false">ROUND(MIN(INDEX(Assumptions!$D$13:$D$18,MATCH(E6039,Assumptions!$A$13:$A$18,0)),MAX(INDEX(Assumptions!$C$13:$C$18,MATCH(E6039,Assumptions!$A$13:$A$18,0)),INDEX(Assumptions!$B$13:$B$18,MATCH(E6039,Assumptions!$A$13:$A$18,0))*F6039)),2)</f>
        <v>5</v>
      </c>
    </row>
    <row r="6040" customFormat="false" ht="15" hidden="false" customHeight="false" outlineLevel="0" collapsed="false">
      <c r="A6040" s="24" t="s">
        <v>6863</v>
      </c>
      <c r="B6040" s="39" t="n">
        <v>46152</v>
      </c>
      <c r="C6040" s="24" t="s">
        <v>817</v>
      </c>
      <c r="D6040" s="24" t="s">
        <v>826</v>
      </c>
      <c r="E6040" s="24" t="s">
        <v>103</v>
      </c>
      <c r="F6040" s="38" t="n">
        <v>2950</v>
      </c>
      <c r="G6040" s="42" t="n">
        <f aca="false">DATE(YEAR(B6040),MONTH(B6040),1)</f>
        <v>46143</v>
      </c>
      <c r="H6040" s="24" t="str">
        <f aca="false">INDEX(Customers!$B$2:$B$601,MATCH(C6040,Customers!$A$2:$A$601,0))</f>
        <v>Western</v>
      </c>
      <c r="I6040" s="43" t="n">
        <f aca="false">ROUND(MIN(INDEX(Assumptions!$D$13:$D$18,MATCH(E6040,Assumptions!$A$13:$A$18,0)),MAX(INDEX(Assumptions!$C$13:$C$18,MATCH(E6040,Assumptions!$A$13:$A$18,0)),INDEX(Assumptions!$B$13:$B$18,MATCH(E6040,Assumptions!$A$13:$A$18,0))*F6040)),2)</f>
        <v>29.5</v>
      </c>
    </row>
    <row r="6041" customFormat="false" ht="15" hidden="false" customHeight="false" outlineLevel="0" collapsed="false">
      <c r="A6041" s="24" t="s">
        <v>6864</v>
      </c>
      <c r="B6041" s="39" t="n">
        <v>46153</v>
      </c>
      <c r="C6041" s="24" t="s">
        <v>258</v>
      </c>
      <c r="D6041" s="24" t="s">
        <v>826</v>
      </c>
      <c r="E6041" s="24" t="s">
        <v>109</v>
      </c>
      <c r="F6041" s="38" t="n">
        <v>1100</v>
      </c>
      <c r="G6041" s="42" t="n">
        <f aca="false">DATE(YEAR(B6041),MONTH(B6041),1)</f>
        <v>46143</v>
      </c>
      <c r="H6041" s="24" t="str">
        <f aca="false">INDEX(Customers!$B$2:$B$601,MATCH(C6041,Customers!$A$2:$A$601,0))</f>
        <v>Central</v>
      </c>
      <c r="I6041" s="43" t="n">
        <f aca="false">ROUND(MIN(INDEX(Assumptions!$D$13:$D$18,MATCH(E6041,Assumptions!$A$13:$A$18,0)),MAX(INDEX(Assumptions!$C$13:$C$18,MATCH(E6041,Assumptions!$A$13:$A$18,0)),INDEX(Assumptions!$B$13:$B$18,MATCH(E6041,Assumptions!$A$13:$A$18,0))*F6041)),2)</f>
        <v>4.4</v>
      </c>
    </row>
    <row r="6042" customFormat="false" ht="15" hidden="false" customHeight="false" outlineLevel="0" collapsed="false">
      <c r="A6042" s="24" t="s">
        <v>6865</v>
      </c>
      <c r="B6042" s="39" t="n">
        <v>46153</v>
      </c>
      <c r="C6042" s="24" t="s">
        <v>266</v>
      </c>
      <c r="D6042" s="24" t="s">
        <v>173</v>
      </c>
      <c r="E6042" s="24" t="s">
        <v>107</v>
      </c>
      <c r="F6042" s="38" t="n">
        <v>3600</v>
      </c>
      <c r="G6042" s="42" t="n">
        <f aca="false">DATE(YEAR(B6042),MONTH(B6042),1)</f>
        <v>46143</v>
      </c>
      <c r="H6042" s="24" t="str">
        <f aca="false">INDEX(Customers!$B$2:$B$601,MATCH(C6042,Customers!$A$2:$A$601,0))</f>
        <v>Rift Valley</v>
      </c>
      <c r="I6042" s="43" t="n">
        <f aca="false">ROUND(MIN(INDEX(Assumptions!$D$13:$D$18,MATCH(E6042,Assumptions!$A$13:$A$18,0)),MAX(INDEX(Assumptions!$C$13:$C$18,MATCH(E6042,Assumptions!$A$13:$A$18,0)),INDEX(Assumptions!$B$13:$B$18,MATCH(E6042,Assumptions!$A$13:$A$18,0))*F6042)),2)</f>
        <v>0</v>
      </c>
    </row>
    <row r="6043" customFormat="false" ht="15" hidden="false" customHeight="false" outlineLevel="0" collapsed="false">
      <c r="A6043" s="24" t="s">
        <v>6866</v>
      </c>
      <c r="B6043" s="39" t="n">
        <v>46153</v>
      </c>
      <c r="C6043" s="24" t="s">
        <v>267</v>
      </c>
      <c r="D6043" s="24" t="s">
        <v>826</v>
      </c>
      <c r="E6043" s="24" t="s">
        <v>103</v>
      </c>
      <c r="F6043" s="38" t="n">
        <v>3910</v>
      </c>
      <c r="G6043" s="42" t="n">
        <f aca="false">DATE(YEAR(B6043),MONTH(B6043),1)</f>
        <v>46143</v>
      </c>
      <c r="H6043" s="24" t="str">
        <f aca="false">INDEX(Customers!$B$2:$B$601,MATCH(C6043,Customers!$A$2:$A$601,0))</f>
        <v>Rift Valley</v>
      </c>
      <c r="I6043" s="43" t="n">
        <f aca="false">ROUND(MIN(INDEX(Assumptions!$D$13:$D$18,MATCH(E6043,Assumptions!$A$13:$A$18,0)),MAX(INDEX(Assumptions!$C$13:$C$18,MATCH(E6043,Assumptions!$A$13:$A$18,0)),INDEX(Assumptions!$B$13:$B$18,MATCH(E6043,Assumptions!$A$13:$A$18,0))*F6043)),2)</f>
        <v>39.1</v>
      </c>
    </row>
    <row r="6044" customFormat="false" ht="15" hidden="false" customHeight="false" outlineLevel="0" collapsed="false">
      <c r="A6044" s="24" t="s">
        <v>6867</v>
      </c>
      <c r="B6044" s="39" t="n">
        <v>46153</v>
      </c>
      <c r="C6044" s="24" t="s">
        <v>275</v>
      </c>
      <c r="D6044" s="24" t="s">
        <v>826</v>
      </c>
      <c r="E6044" s="24" t="s">
        <v>103</v>
      </c>
      <c r="F6044" s="38" t="n">
        <v>1000</v>
      </c>
      <c r="G6044" s="42" t="n">
        <f aca="false">DATE(YEAR(B6044),MONTH(B6044),1)</f>
        <v>46143</v>
      </c>
      <c r="H6044" s="24" t="str">
        <f aca="false">INDEX(Customers!$B$2:$B$601,MATCH(C6044,Customers!$A$2:$A$601,0))</f>
        <v>Rift Valley</v>
      </c>
      <c r="I6044" s="43" t="n">
        <f aca="false">ROUND(MIN(INDEX(Assumptions!$D$13:$D$18,MATCH(E6044,Assumptions!$A$13:$A$18,0)),MAX(INDEX(Assumptions!$C$13:$C$18,MATCH(E6044,Assumptions!$A$13:$A$18,0)),INDEX(Assumptions!$B$13:$B$18,MATCH(E6044,Assumptions!$A$13:$A$18,0))*F6044)),2)</f>
        <v>10</v>
      </c>
    </row>
    <row r="6045" customFormat="false" ht="15" hidden="false" customHeight="false" outlineLevel="0" collapsed="false">
      <c r="A6045" s="24" t="s">
        <v>6868</v>
      </c>
      <c r="B6045" s="39" t="n">
        <v>46153</v>
      </c>
      <c r="C6045" s="24" t="s">
        <v>285</v>
      </c>
      <c r="D6045" s="24" t="s">
        <v>826</v>
      </c>
      <c r="E6045" s="24" t="s">
        <v>109</v>
      </c>
      <c r="F6045" s="38" t="n">
        <v>3540</v>
      </c>
      <c r="G6045" s="42" t="n">
        <f aca="false">DATE(YEAR(B6045),MONTH(B6045),1)</f>
        <v>46143</v>
      </c>
      <c r="H6045" s="24" t="str">
        <f aca="false">INDEX(Customers!$B$2:$B$601,MATCH(C6045,Customers!$A$2:$A$601,0))</f>
        <v>Eastern</v>
      </c>
      <c r="I6045" s="43" t="n">
        <f aca="false">ROUND(MIN(INDEX(Assumptions!$D$13:$D$18,MATCH(E6045,Assumptions!$A$13:$A$18,0)),MAX(INDEX(Assumptions!$C$13:$C$18,MATCH(E6045,Assumptions!$A$13:$A$18,0)),INDEX(Assumptions!$B$13:$B$18,MATCH(E6045,Assumptions!$A$13:$A$18,0))*F6045)),2)</f>
        <v>14.16</v>
      </c>
    </row>
    <row r="6046" customFormat="false" ht="15" hidden="false" customHeight="false" outlineLevel="0" collapsed="false">
      <c r="A6046" s="24" t="s">
        <v>6869</v>
      </c>
      <c r="B6046" s="39" t="n">
        <v>46153</v>
      </c>
      <c r="C6046" s="24" t="s">
        <v>316</v>
      </c>
      <c r="D6046" s="24" t="s">
        <v>826</v>
      </c>
      <c r="E6046" s="24" t="s">
        <v>103</v>
      </c>
      <c r="F6046" s="38" t="n">
        <v>2150</v>
      </c>
      <c r="G6046" s="42" t="n">
        <f aca="false">DATE(YEAR(B6046),MONTH(B6046),1)</f>
        <v>46143</v>
      </c>
      <c r="H6046" s="24" t="str">
        <f aca="false">INDEX(Customers!$B$2:$B$601,MATCH(C6046,Customers!$A$2:$A$601,0))</f>
        <v>Coast</v>
      </c>
      <c r="I6046" s="43" t="n">
        <f aca="false">ROUND(MIN(INDEX(Assumptions!$D$13:$D$18,MATCH(E6046,Assumptions!$A$13:$A$18,0)),MAX(INDEX(Assumptions!$C$13:$C$18,MATCH(E6046,Assumptions!$A$13:$A$18,0)),INDEX(Assumptions!$B$13:$B$18,MATCH(E6046,Assumptions!$A$13:$A$18,0))*F6046)),2)</f>
        <v>21.5</v>
      </c>
    </row>
    <row r="6047" customFormat="false" ht="15" hidden="false" customHeight="false" outlineLevel="0" collapsed="false">
      <c r="A6047" s="24" t="s">
        <v>6870</v>
      </c>
      <c r="B6047" s="39" t="n">
        <v>46153</v>
      </c>
      <c r="C6047" s="24" t="s">
        <v>332</v>
      </c>
      <c r="D6047" s="24" t="s">
        <v>826</v>
      </c>
      <c r="E6047" s="24" t="s">
        <v>111</v>
      </c>
      <c r="F6047" s="38" t="n">
        <v>1000</v>
      </c>
      <c r="G6047" s="42" t="n">
        <f aca="false">DATE(YEAR(B6047),MONTH(B6047),1)</f>
        <v>46143</v>
      </c>
      <c r="H6047" s="24" t="str">
        <f aca="false">INDEX(Customers!$B$2:$B$601,MATCH(C6047,Customers!$A$2:$A$601,0))</f>
        <v>Central</v>
      </c>
      <c r="I6047" s="43" t="n">
        <f aca="false">ROUND(MIN(INDEX(Assumptions!$D$13:$D$18,MATCH(E6047,Assumptions!$A$13:$A$18,0)),MAX(INDEX(Assumptions!$C$13:$C$18,MATCH(E6047,Assumptions!$A$13:$A$18,0)),INDEX(Assumptions!$B$13:$B$18,MATCH(E6047,Assumptions!$A$13:$A$18,0))*F6047)),2)</f>
        <v>40</v>
      </c>
    </row>
    <row r="6048" customFormat="false" ht="15" hidden="false" customHeight="false" outlineLevel="0" collapsed="false">
      <c r="A6048" s="24" t="s">
        <v>6871</v>
      </c>
      <c r="B6048" s="39" t="n">
        <v>46153</v>
      </c>
      <c r="C6048" s="24" t="s">
        <v>334</v>
      </c>
      <c r="D6048" s="24" t="s">
        <v>826</v>
      </c>
      <c r="E6048" s="24" t="s">
        <v>109</v>
      </c>
      <c r="F6048" s="38" t="n">
        <v>5120</v>
      </c>
      <c r="G6048" s="42" t="n">
        <f aca="false">DATE(YEAR(B6048),MONTH(B6048),1)</f>
        <v>46143</v>
      </c>
      <c r="H6048" s="24" t="str">
        <f aca="false">INDEX(Customers!$B$2:$B$601,MATCH(C6048,Customers!$A$2:$A$601,0))</f>
        <v>Nairobi</v>
      </c>
      <c r="I6048" s="43" t="n">
        <f aca="false">ROUND(MIN(INDEX(Assumptions!$D$13:$D$18,MATCH(E6048,Assumptions!$A$13:$A$18,0)),MAX(INDEX(Assumptions!$C$13:$C$18,MATCH(E6048,Assumptions!$A$13:$A$18,0)),INDEX(Assumptions!$B$13:$B$18,MATCH(E6048,Assumptions!$A$13:$A$18,0))*F6048)),2)</f>
        <v>20.48</v>
      </c>
    </row>
    <row r="6049" customFormat="false" ht="15" hidden="false" customHeight="false" outlineLevel="0" collapsed="false">
      <c r="A6049" s="24" t="s">
        <v>6872</v>
      </c>
      <c r="B6049" s="39" t="n">
        <v>46153</v>
      </c>
      <c r="C6049" s="24" t="s">
        <v>350</v>
      </c>
      <c r="D6049" s="24" t="s">
        <v>826</v>
      </c>
      <c r="E6049" s="24" t="s">
        <v>103</v>
      </c>
      <c r="F6049" s="38" t="n">
        <v>3410</v>
      </c>
      <c r="G6049" s="42" t="n">
        <f aca="false">DATE(YEAR(B6049),MONTH(B6049),1)</f>
        <v>46143</v>
      </c>
      <c r="H6049" s="24" t="str">
        <f aca="false">INDEX(Customers!$B$2:$B$601,MATCH(C6049,Customers!$A$2:$A$601,0))</f>
        <v>Rift Valley</v>
      </c>
      <c r="I6049" s="43" t="n">
        <f aca="false">ROUND(MIN(INDEX(Assumptions!$D$13:$D$18,MATCH(E6049,Assumptions!$A$13:$A$18,0)),MAX(INDEX(Assumptions!$C$13:$C$18,MATCH(E6049,Assumptions!$A$13:$A$18,0)),INDEX(Assumptions!$B$13:$B$18,MATCH(E6049,Assumptions!$A$13:$A$18,0))*F6049)),2)</f>
        <v>34.1</v>
      </c>
    </row>
    <row r="6050" customFormat="false" ht="15" hidden="false" customHeight="false" outlineLevel="0" collapsed="false">
      <c r="A6050" s="24" t="s">
        <v>6873</v>
      </c>
      <c r="B6050" s="39" t="n">
        <v>46153</v>
      </c>
      <c r="C6050" s="24" t="s">
        <v>357</v>
      </c>
      <c r="D6050" s="24" t="s">
        <v>826</v>
      </c>
      <c r="E6050" s="24" t="s">
        <v>111</v>
      </c>
      <c r="F6050" s="38" t="n">
        <v>200</v>
      </c>
      <c r="G6050" s="42" t="n">
        <f aca="false">DATE(YEAR(B6050),MONTH(B6050),1)</f>
        <v>46143</v>
      </c>
      <c r="H6050" s="24" t="str">
        <f aca="false">INDEX(Customers!$B$2:$B$601,MATCH(C6050,Customers!$A$2:$A$601,0))</f>
        <v>Coast</v>
      </c>
      <c r="I6050" s="43" t="n">
        <f aca="false">ROUND(MIN(INDEX(Assumptions!$D$13:$D$18,MATCH(E6050,Assumptions!$A$13:$A$18,0)),MAX(INDEX(Assumptions!$C$13:$C$18,MATCH(E6050,Assumptions!$A$13:$A$18,0)),INDEX(Assumptions!$B$13:$B$18,MATCH(E6050,Assumptions!$A$13:$A$18,0))*F6050)),2)</f>
        <v>8</v>
      </c>
    </row>
    <row r="6051" customFormat="false" ht="15" hidden="false" customHeight="false" outlineLevel="0" collapsed="false">
      <c r="A6051" s="24" t="s">
        <v>6874</v>
      </c>
      <c r="B6051" s="39" t="n">
        <v>46153</v>
      </c>
      <c r="C6051" s="24" t="s">
        <v>363</v>
      </c>
      <c r="D6051" s="24" t="s">
        <v>826</v>
      </c>
      <c r="E6051" s="24" t="s">
        <v>109</v>
      </c>
      <c r="F6051" s="38" t="n">
        <v>2960</v>
      </c>
      <c r="G6051" s="42" t="n">
        <f aca="false">DATE(YEAR(B6051),MONTH(B6051),1)</f>
        <v>46143</v>
      </c>
      <c r="H6051" s="24" t="str">
        <f aca="false">INDEX(Customers!$B$2:$B$601,MATCH(C6051,Customers!$A$2:$A$601,0))</f>
        <v>Nairobi</v>
      </c>
      <c r="I6051" s="43" t="n">
        <f aca="false">ROUND(MIN(INDEX(Assumptions!$D$13:$D$18,MATCH(E6051,Assumptions!$A$13:$A$18,0)),MAX(INDEX(Assumptions!$C$13:$C$18,MATCH(E6051,Assumptions!$A$13:$A$18,0)),INDEX(Assumptions!$B$13:$B$18,MATCH(E6051,Assumptions!$A$13:$A$18,0))*F6051)),2)</f>
        <v>11.84</v>
      </c>
    </row>
    <row r="6052" customFormat="false" ht="15" hidden="false" customHeight="false" outlineLevel="0" collapsed="false">
      <c r="A6052" s="24" t="s">
        <v>6875</v>
      </c>
      <c r="B6052" s="39" t="n">
        <v>46153</v>
      </c>
      <c r="C6052" s="24" t="s">
        <v>380</v>
      </c>
      <c r="D6052" s="24" t="s">
        <v>197</v>
      </c>
      <c r="E6052" s="24" t="s">
        <v>105</v>
      </c>
      <c r="F6052" s="38" t="n">
        <v>5590</v>
      </c>
      <c r="G6052" s="42" t="n">
        <f aca="false">DATE(YEAR(B6052),MONTH(B6052),1)</f>
        <v>46143</v>
      </c>
      <c r="H6052" s="24" t="str">
        <f aca="false">INDEX(Customers!$B$2:$B$601,MATCH(C6052,Customers!$A$2:$A$601,0))</f>
        <v>Western</v>
      </c>
      <c r="I6052" s="43" t="n">
        <f aca="false">ROUND(MIN(INDEX(Assumptions!$D$13:$D$18,MATCH(E6052,Assumptions!$A$13:$A$18,0)),MAX(INDEX(Assumptions!$C$13:$C$18,MATCH(E6052,Assumptions!$A$13:$A$18,0)),INDEX(Assumptions!$B$13:$B$18,MATCH(E6052,Assumptions!$A$13:$A$18,0))*F6052)),2)</f>
        <v>83.85</v>
      </c>
    </row>
    <row r="6053" customFormat="false" ht="15" hidden="false" customHeight="false" outlineLevel="0" collapsed="false">
      <c r="A6053" s="24" t="s">
        <v>6876</v>
      </c>
      <c r="B6053" s="39" t="n">
        <v>46153</v>
      </c>
      <c r="C6053" s="24" t="s">
        <v>391</v>
      </c>
      <c r="D6053" s="24" t="s">
        <v>826</v>
      </c>
      <c r="E6053" s="24" t="s">
        <v>103</v>
      </c>
      <c r="F6053" s="38" t="n">
        <v>1830</v>
      </c>
      <c r="G6053" s="42" t="n">
        <f aca="false">DATE(YEAR(B6053),MONTH(B6053),1)</f>
        <v>46143</v>
      </c>
      <c r="H6053" s="24" t="str">
        <f aca="false">INDEX(Customers!$B$2:$B$601,MATCH(C6053,Customers!$A$2:$A$601,0))</f>
        <v>Nairobi</v>
      </c>
      <c r="I6053" s="43" t="n">
        <f aca="false">ROUND(MIN(INDEX(Assumptions!$D$13:$D$18,MATCH(E6053,Assumptions!$A$13:$A$18,0)),MAX(INDEX(Assumptions!$C$13:$C$18,MATCH(E6053,Assumptions!$A$13:$A$18,0)),INDEX(Assumptions!$B$13:$B$18,MATCH(E6053,Assumptions!$A$13:$A$18,0))*F6053)),2)</f>
        <v>18.3</v>
      </c>
    </row>
    <row r="6054" customFormat="false" ht="15" hidden="false" customHeight="false" outlineLevel="0" collapsed="false">
      <c r="A6054" s="24" t="s">
        <v>6877</v>
      </c>
      <c r="B6054" s="39" t="n">
        <v>46153</v>
      </c>
      <c r="C6054" s="24" t="s">
        <v>399</v>
      </c>
      <c r="D6054" s="24" t="s">
        <v>826</v>
      </c>
      <c r="E6054" s="24" t="s">
        <v>113</v>
      </c>
      <c r="F6054" s="38" t="n">
        <v>500</v>
      </c>
      <c r="G6054" s="42" t="n">
        <f aca="false">DATE(YEAR(B6054),MONTH(B6054),1)</f>
        <v>46143</v>
      </c>
      <c r="H6054" s="24" t="str">
        <f aca="false">INDEX(Customers!$B$2:$B$601,MATCH(C6054,Customers!$A$2:$A$601,0))</f>
        <v>Western</v>
      </c>
      <c r="I6054" s="43" t="n">
        <f aca="false">ROUND(MIN(INDEX(Assumptions!$D$13:$D$18,MATCH(E6054,Assumptions!$A$13:$A$18,0)),MAX(INDEX(Assumptions!$C$13:$C$18,MATCH(E6054,Assumptions!$A$13:$A$18,0)),INDEX(Assumptions!$B$13:$B$18,MATCH(E6054,Assumptions!$A$13:$A$18,0))*F6054)),2)</f>
        <v>25</v>
      </c>
    </row>
    <row r="6055" customFormat="false" ht="15" hidden="false" customHeight="false" outlineLevel="0" collapsed="false">
      <c r="A6055" s="24" t="s">
        <v>6878</v>
      </c>
      <c r="B6055" s="39" t="n">
        <v>46153</v>
      </c>
      <c r="C6055" s="24" t="s">
        <v>423</v>
      </c>
      <c r="D6055" s="24" t="s">
        <v>826</v>
      </c>
      <c r="E6055" s="24" t="s">
        <v>109</v>
      </c>
      <c r="F6055" s="38" t="n">
        <v>2180</v>
      </c>
      <c r="G6055" s="42" t="n">
        <f aca="false">DATE(YEAR(B6055),MONTH(B6055),1)</f>
        <v>46143</v>
      </c>
      <c r="H6055" s="24" t="str">
        <f aca="false">INDEX(Customers!$B$2:$B$601,MATCH(C6055,Customers!$A$2:$A$601,0))</f>
        <v>Nairobi</v>
      </c>
      <c r="I6055" s="43" t="n">
        <f aca="false">ROUND(MIN(INDEX(Assumptions!$D$13:$D$18,MATCH(E6055,Assumptions!$A$13:$A$18,0)),MAX(INDEX(Assumptions!$C$13:$C$18,MATCH(E6055,Assumptions!$A$13:$A$18,0)),INDEX(Assumptions!$B$13:$B$18,MATCH(E6055,Assumptions!$A$13:$A$18,0))*F6055)),2)</f>
        <v>8.72</v>
      </c>
    </row>
    <row r="6056" customFormat="false" ht="15" hidden="false" customHeight="false" outlineLevel="0" collapsed="false">
      <c r="A6056" s="24" t="s">
        <v>6879</v>
      </c>
      <c r="B6056" s="39" t="n">
        <v>46153</v>
      </c>
      <c r="C6056" s="24" t="s">
        <v>428</v>
      </c>
      <c r="D6056" s="24" t="s">
        <v>826</v>
      </c>
      <c r="E6056" s="24" t="s">
        <v>111</v>
      </c>
      <c r="F6056" s="38" t="n">
        <v>200</v>
      </c>
      <c r="G6056" s="42" t="n">
        <f aca="false">DATE(YEAR(B6056),MONTH(B6056),1)</f>
        <v>46143</v>
      </c>
      <c r="H6056" s="24" t="str">
        <f aca="false">INDEX(Customers!$B$2:$B$601,MATCH(C6056,Customers!$A$2:$A$601,0))</f>
        <v>Nairobi</v>
      </c>
      <c r="I6056" s="43" t="n">
        <f aca="false">ROUND(MIN(INDEX(Assumptions!$D$13:$D$18,MATCH(E6056,Assumptions!$A$13:$A$18,0)),MAX(INDEX(Assumptions!$C$13:$C$18,MATCH(E6056,Assumptions!$A$13:$A$18,0)),INDEX(Assumptions!$B$13:$B$18,MATCH(E6056,Assumptions!$A$13:$A$18,0))*F6056)),2)</f>
        <v>8</v>
      </c>
    </row>
    <row r="6057" customFormat="false" ht="15" hidden="false" customHeight="false" outlineLevel="0" collapsed="false">
      <c r="A6057" s="24" t="s">
        <v>6880</v>
      </c>
      <c r="B6057" s="39" t="n">
        <v>46153</v>
      </c>
      <c r="C6057" s="24" t="s">
        <v>431</v>
      </c>
      <c r="D6057" s="24" t="s">
        <v>152</v>
      </c>
      <c r="E6057" s="24" t="s">
        <v>105</v>
      </c>
      <c r="F6057" s="38" t="n">
        <v>7800</v>
      </c>
      <c r="G6057" s="42" t="n">
        <f aca="false">DATE(YEAR(B6057),MONTH(B6057),1)</f>
        <v>46143</v>
      </c>
      <c r="H6057" s="24" t="str">
        <f aca="false">INDEX(Customers!$B$2:$B$601,MATCH(C6057,Customers!$A$2:$A$601,0))</f>
        <v>Nairobi</v>
      </c>
      <c r="I6057" s="43" t="n">
        <f aca="false">ROUND(MIN(INDEX(Assumptions!$D$13:$D$18,MATCH(E6057,Assumptions!$A$13:$A$18,0)),MAX(INDEX(Assumptions!$C$13:$C$18,MATCH(E6057,Assumptions!$A$13:$A$18,0)),INDEX(Assumptions!$B$13:$B$18,MATCH(E6057,Assumptions!$A$13:$A$18,0))*F6057)),2)</f>
        <v>117</v>
      </c>
    </row>
    <row r="6058" customFormat="false" ht="15" hidden="false" customHeight="false" outlineLevel="0" collapsed="false">
      <c r="A6058" s="24" t="s">
        <v>6881</v>
      </c>
      <c r="B6058" s="39" t="n">
        <v>46153</v>
      </c>
      <c r="C6058" s="24" t="s">
        <v>431</v>
      </c>
      <c r="D6058" s="24" t="s">
        <v>826</v>
      </c>
      <c r="E6058" s="24" t="s">
        <v>103</v>
      </c>
      <c r="F6058" s="38" t="n">
        <v>5260</v>
      </c>
      <c r="G6058" s="42" t="n">
        <f aca="false">DATE(YEAR(B6058),MONTH(B6058),1)</f>
        <v>46143</v>
      </c>
      <c r="H6058" s="24" t="str">
        <f aca="false">INDEX(Customers!$B$2:$B$601,MATCH(C6058,Customers!$A$2:$A$601,0))</f>
        <v>Nairobi</v>
      </c>
      <c r="I6058" s="43" t="n">
        <f aca="false">ROUND(MIN(INDEX(Assumptions!$D$13:$D$18,MATCH(E6058,Assumptions!$A$13:$A$18,0)),MAX(INDEX(Assumptions!$C$13:$C$18,MATCH(E6058,Assumptions!$A$13:$A$18,0)),INDEX(Assumptions!$B$13:$B$18,MATCH(E6058,Assumptions!$A$13:$A$18,0))*F6058)),2)</f>
        <v>52.6</v>
      </c>
    </row>
    <row r="6059" customFormat="false" ht="15" hidden="false" customHeight="false" outlineLevel="0" collapsed="false">
      <c r="A6059" s="24" t="s">
        <v>6882</v>
      </c>
      <c r="B6059" s="39" t="n">
        <v>46153</v>
      </c>
      <c r="C6059" s="24" t="s">
        <v>433</v>
      </c>
      <c r="D6059" s="24" t="s">
        <v>826</v>
      </c>
      <c r="E6059" s="24" t="s">
        <v>103</v>
      </c>
      <c r="F6059" s="38" t="n">
        <v>5990</v>
      </c>
      <c r="G6059" s="42" t="n">
        <f aca="false">DATE(YEAR(B6059),MONTH(B6059),1)</f>
        <v>46143</v>
      </c>
      <c r="H6059" s="24" t="str">
        <f aca="false">INDEX(Customers!$B$2:$B$601,MATCH(C6059,Customers!$A$2:$A$601,0))</f>
        <v>Nairobi</v>
      </c>
      <c r="I6059" s="43" t="n">
        <f aca="false">ROUND(MIN(INDEX(Assumptions!$D$13:$D$18,MATCH(E6059,Assumptions!$A$13:$A$18,0)),MAX(INDEX(Assumptions!$C$13:$C$18,MATCH(E6059,Assumptions!$A$13:$A$18,0)),INDEX(Assumptions!$B$13:$B$18,MATCH(E6059,Assumptions!$A$13:$A$18,0))*F6059)),2)</f>
        <v>59.9</v>
      </c>
    </row>
    <row r="6060" customFormat="false" ht="15" hidden="false" customHeight="false" outlineLevel="0" collapsed="false">
      <c r="A6060" s="24" t="s">
        <v>6883</v>
      </c>
      <c r="B6060" s="39" t="n">
        <v>46153</v>
      </c>
      <c r="C6060" s="24" t="s">
        <v>461</v>
      </c>
      <c r="D6060" s="24" t="s">
        <v>197</v>
      </c>
      <c r="E6060" s="24" t="s">
        <v>105</v>
      </c>
      <c r="F6060" s="38" t="n">
        <v>7030</v>
      </c>
      <c r="G6060" s="42" t="n">
        <f aca="false">DATE(YEAR(B6060),MONTH(B6060),1)</f>
        <v>46143</v>
      </c>
      <c r="H6060" s="24" t="str">
        <f aca="false">INDEX(Customers!$B$2:$B$601,MATCH(C6060,Customers!$A$2:$A$601,0))</f>
        <v>Western</v>
      </c>
      <c r="I6060" s="43" t="n">
        <f aca="false">ROUND(MIN(INDEX(Assumptions!$D$13:$D$18,MATCH(E6060,Assumptions!$A$13:$A$18,0)),MAX(INDEX(Assumptions!$C$13:$C$18,MATCH(E6060,Assumptions!$A$13:$A$18,0)),INDEX(Assumptions!$B$13:$B$18,MATCH(E6060,Assumptions!$A$13:$A$18,0))*F6060)),2)</f>
        <v>105.45</v>
      </c>
    </row>
    <row r="6061" customFormat="false" ht="15" hidden="false" customHeight="false" outlineLevel="0" collapsed="false">
      <c r="A6061" s="24" t="s">
        <v>6884</v>
      </c>
      <c r="B6061" s="39" t="n">
        <v>46153</v>
      </c>
      <c r="C6061" s="24" t="s">
        <v>461</v>
      </c>
      <c r="D6061" s="24" t="s">
        <v>826</v>
      </c>
      <c r="E6061" s="24" t="s">
        <v>109</v>
      </c>
      <c r="F6061" s="38" t="n">
        <v>4010</v>
      </c>
      <c r="G6061" s="42" t="n">
        <f aca="false">DATE(YEAR(B6061),MONTH(B6061),1)</f>
        <v>46143</v>
      </c>
      <c r="H6061" s="24" t="str">
        <f aca="false">INDEX(Customers!$B$2:$B$601,MATCH(C6061,Customers!$A$2:$A$601,0))</f>
        <v>Western</v>
      </c>
      <c r="I6061" s="43" t="n">
        <f aca="false">ROUND(MIN(INDEX(Assumptions!$D$13:$D$18,MATCH(E6061,Assumptions!$A$13:$A$18,0)),MAX(INDEX(Assumptions!$C$13:$C$18,MATCH(E6061,Assumptions!$A$13:$A$18,0)),INDEX(Assumptions!$B$13:$B$18,MATCH(E6061,Assumptions!$A$13:$A$18,0))*F6061)),2)</f>
        <v>16.04</v>
      </c>
    </row>
    <row r="6062" customFormat="false" ht="15" hidden="false" customHeight="false" outlineLevel="0" collapsed="false">
      <c r="A6062" s="24" t="s">
        <v>6885</v>
      </c>
      <c r="B6062" s="39" t="n">
        <v>46153</v>
      </c>
      <c r="C6062" s="24" t="s">
        <v>463</v>
      </c>
      <c r="D6062" s="24" t="s">
        <v>206</v>
      </c>
      <c r="E6062" s="24" t="s">
        <v>105</v>
      </c>
      <c r="F6062" s="38" t="n">
        <v>1580</v>
      </c>
      <c r="G6062" s="42" t="n">
        <f aca="false">DATE(YEAR(B6062),MONTH(B6062),1)</f>
        <v>46143</v>
      </c>
      <c r="H6062" s="24" t="str">
        <f aca="false">INDEX(Customers!$B$2:$B$601,MATCH(C6062,Customers!$A$2:$A$601,0))</f>
        <v>Eastern</v>
      </c>
      <c r="I6062" s="43" t="n">
        <f aca="false">ROUND(MIN(INDEX(Assumptions!$D$13:$D$18,MATCH(E6062,Assumptions!$A$13:$A$18,0)),MAX(INDEX(Assumptions!$C$13:$C$18,MATCH(E6062,Assumptions!$A$13:$A$18,0)),INDEX(Assumptions!$B$13:$B$18,MATCH(E6062,Assumptions!$A$13:$A$18,0))*F6062)),2)</f>
        <v>23.7</v>
      </c>
    </row>
    <row r="6063" customFormat="false" ht="15" hidden="false" customHeight="false" outlineLevel="0" collapsed="false">
      <c r="A6063" s="24" t="s">
        <v>6886</v>
      </c>
      <c r="B6063" s="39" t="n">
        <v>46153</v>
      </c>
      <c r="C6063" s="24" t="s">
        <v>480</v>
      </c>
      <c r="D6063" s="24" t="s">
        <v>826</v>
      </c>
      <c r="E6063" s="24" t="s">
        <v>103</v>
      </c>
      <c r="F6063" s="38" t="n">
        <v>2930</v>
      </c>
      <c r="G6063" s="42" t="n">
        <f aca="false">DATE(YEAR(B6063),MONTH(B6063),1)</f>
        <v>46143</v>
      </c>
      <c r="H6063" s="24" t="str">
        <f aca="false">INDEX(Customers!$B$2:$B$601,MATCH(C6063,Customers!$A$2:$A$601,0))</f>
        <v>Rift Valley</v>
      </c>
      <c r="I6063" s="43" t="n">
        <f aca="false">ROUND(MIN(INDEX(Assumptions!$D$13:$D$18,MATCH(E6063,Assumptions!$A$13:$A$18,0)),MAX(INDEX(Assumptions!$C$13:$C$18,MATCH(E6063,Assumptions!$A$13:$A$18,0)),INDEX(Assumptions!$B$13:$B$18,MATCH(E6063,Assumptions!$A$13:$A$18,0))*F6063)),2)</f>
        <v>29.3</v>
      </c>
    </row>
    <row r="6064" customFormat="false" ht="15" hidden="false" customHeight="false" outlineLevel="0" collapsed="false">
      <c r="A6064" s="24" t="s">
        <v>6887</v>
      </c>
      <c r="B6064" s="39" t="n">
        <v>46153</v>
      </c>
      <c r="C6064" s="24" t="s">
        <v>498</v>
      </c>
      <c r="D6064" s="24" t="s">
        <v>826</v>
      </c>
      <c r="E6064" s="24" t="s">
        <v>103</v>
      </c>
      <c r="F6064" s="38" t="n">
        <v>4840</v>
      </c>
      <c r="G6064" s="42" t="n">
        <f aca="false">DATE(YEAR(B6064),MONTH(B6064),1)</f>
        <v>46143</v>
      </c>
      <c r="H6064" s="24" t="str">
        <f aca="false">INDEX(Customers!$B$2:$B$601,MATCH(C6064,Customers!$A$2:$A$601,0))</f>
        <v>Nairobi</v>
      </c>
      <c r="I6064" s="43" t="n">
        <f aca="false">ROUND(MIN(INDEX(Assumptions!$D$13:$D$18,MATCH(E6064,Assumptions!$A$13:$A$18,0)),MAX(INDEX(Assumptions!$C$13:$C$18,MATCH(E6064,Assumptions!$A$13:$A$18,0)),INDEX(Assumptions!$B$13:$B$18,MATCH(E6064,Assumptions!$A$13:$A$18,0))*F6064)),2)</f>
        <v>48.4</v>
      </c>
    </row>
    <row r="6065" customFormat="false" ht="15" hidden="false" customHeight="false" outlineLevel="0" collapsed="false">
      <c r="A6065" s="24" t="s">
        <v>6888</v>
      </c>
      <c r="B6065" s="39" t="n">
        <v>46153</v>
      </c>
      <c r="C6065" s="24" t="s">
        <v>504</v>
      </c>
      <c r="D6065" s="24" t="s">
        <v>826</v>
      </c>
      <c r="E6065" s="24" t="s">
        <v>109</v>
      </c>
      <c r="F6065" s="38" t="n">
        <v>390</v>
      </c>
      <c r="G6065" s="42" t="n">
        <f aca="false">DATE(YEAR(B6065),MONTH(B6065),1)</f>
        <v>46143</v>
      </c>
      <c r="H6065" s="24" t="str">
        <f aca="false">INDEX(Customers!$B$2:$B$601,MATCH(C6065,Customers!$A$2:$A$601,0))</f>
        <v>Coast</v>
      </c>
      <c r="I6065" s="43" t="n">
        <f aca="false">ROUND(MIN(INDEX(Assumptions!$D$13:$D$18,MATCH(E6065,Assumptions!$A$13:$A$18,0)),MAX(INDEX(Assumptions!$C$13:$C$18,MATCH(E6065,Assumptions!$A$13:$A$18,0)),INDEX(Assumptions!$B$13:$B$18,MATCH(E6065,Assumptions!$A$13:$A$18,0))*F6065)),2)</f>
        <v>1.56</v>
      </c>
    </row>
    <row r="6066" customFormat="false" ht="15" hidden="false" customHeight="false" outlineLevel="0" collapsed="false">
      <c r="A6066" s="24" t="s">
        <v>6889</v>
      </c>
      <c r="B6066" s="39" t="n">
        <v>46153</v>
      </c>
      <c r="C6066" s="24" t="s">
        <v>516</v>
      </c>
      <c r="D6066" s="24" t="s">
        <v>826</v>
      </c>
      <c r="E6066" s="24" t="s">
        <v>103</v>
      </c>
      <c r="F6066" s="38" t="n">
        <v>4150</v>
      </c>
      <c r="G6066" s="42" t="n">
        <f aca="false">DATE(YEAR(B6066),MONTH(B6066),1)</f>
        <v>46143</v>
      </c>
      <c r="H6066" s="24" t="str">
        <f aca="false">INDEX(Customers!$B$2:$B$601,MATCH(C6066,Customers!$A$2:$A$601,0))</f>
        <v>Rift Valley</v>
      </c>
      <c r="I6066" s="43" t="n">
        <f aca="false">ROUND(MIN(INDEX(Assumptions!$D$13:$D$18,MATCH(E6066,Assumptions!$A$13:$A$18,0)),MAX(INDEX(Assumptions!$C$13:$C$18,MATCH(E6066,Assumptions!$A$13:$A$18,0)),INDEX(Assumptions!$B$13:$B$18,MATCH(E6066,Assumptions!$A$13:$A$18,0))*F6066)),2)</f>
        <v>41.5</v>
      </c>
    </row>
    <row r="6067" customFormat="false" ht="15" hidden="false" customHeight="false" outlineLevel="0" collapsed="false">
      <c r="A6067" s="24" t="s">
        <v>6890</v>
      </c>
      <c r="B6067" s="39" t="n">
        <v>46153</v>
      </c>
      <c r="C6067" s="24" t="s">
        <v>527</v>
      </c>
      <c r="D6067" s="24" t="s">
        <v>178</v>
      </c>
      <c r="E6067" s="24" t="s">
        <v>105</v>
      </c>
      <c r="F6067" s="38" t="n">
        <v>3110</v>
      </c>
      <c r="G6067" s="42" t="n">
        <f aca="false">DATE(YEAR(B6067),MONTH(B6067),1)</f>
        <v>46143</v>
      </c>
      <c r="H6067" s="24" t="str">
        <f aca="false">INDEX(Customers!$B$2:$B$601,MATCH(C6067,Customers!$A$2:$A$601,0))</f>
        <v>Rift Valley</v>
      </c>
      <c r="I6067" s="43" t="n">
        <f aca="false">ROUND(MIN(INDEX(Assumptions!$D$13:$D$18,MATCH(E6067,Assumptions!$A$13:$A$18,0)),MAX(INDEX(Assumptions!$C$13:$C$18,MATCH(E6067,Assumptions!$A$13:$A$18,0)),INDEX(Assumptions!$B$13:$B$18,MATCH(E6067,Assumptions!$A$13:$A$18,0))*F6067)),2)</f>
        <v>46.65</v>
      </c>
    </row>
    <row r="6068" customFormat="false" ht="15" hidden="false" customHeight="false" outlineLevel="0" collapsed="false">
      <c r="A6068" s="24" t="s">
        <v>6891</v>
      </c>
      <c r="B6068" s="39" t="n">
        <v>46153</v>
      </c>
      <c r="C6068" s="24" t="s">
        <v>556</v>
      </c>
      <c r="D6068" s="24" t="s">
        <v>165</v>
      </c>
      <c r="E6068" s="24" t="s">
        <v>107</v>
      </c>
      <c r="F6068" s="38" t="n">
        <v>13340</v>
      </c>
      <c r="G6068" s="42" t="n">
        <f aca="false">DATE(YEAR(B6068),MONTH(B6068),1)</f>
        <v>46143</v>
      </c>
      <c r="H6068" s="24" t="str">
        <f aca="false">INDEX(Customers!$B$2:$B$601,MATCH(C6068,Customers!$A$2:$A$601,0))</f>
        <v>Central</v>
      </c>
      <c r="I6068" s="43" t="n">
        <f aca="false">ROUND(MIN(INDEX(Assumptions!$D$13:$D$18,MATCH(E6068,Assumptions!$A$13:$A$18,0)),MAX(INDEX(Assumptions!$C$13:$C$18,MATCH(E6068,Assumptions!$A$13:$A$18,0)),INDEX(Assumptions!$B$13:$B$18,MATCH(E6068,Assumptions!$A$13:$A$18,0))*F6068)),2)</f>
        <v>0</v>
      </c>
    </row>
    <row r="6069" customFormat="false" ht="15" hidden="false" customHeight="false" outlineLevel="0" collapsed="false">
      <c r="A6069" s="24" t="s">
        <v>6892</v>
      </c>
      <c r="B6069" s="39" t="n">
        <v>46153</v>
      </c>
      <c r="C6069" s="24" t="s">
        <v>576</v>
      </c>
      <c r="D6069" s="24" t="s">
        <v>826</v>
      </c>
      <c r="E6069" s="24" t="s">
        <v>111</v>
      </c>
      <c r="F6069" s="38" t="n">
        <v>200</v>
      </c>
      <c r="G6069" s="42" t="n">
        <f aca="false">DATE(YEAR(B6069),MONTH(B6069),1)</f>
        <v>46143</v>
      </c>
      <c r="H6069" s="24" t="str">
        <f aca="false">INDEX(Customers!$B$2:$B$601,MATCH(C6069,Customers!$A$2:$A$601,0))</f>
        <v>Coast</v>
      </c>
      <c r="I6069" s="43" t="n">
        <f aca="false">ROUND(MIN(INDEX(Assumptions!$D$13:$D$18,MATCH(E6069,Assumptions!$A$13:$A$18,0)),MAX(INDEX(Assumptions!$C$13:$C$18,MATCH(E6069,Assumptions!$A$13:$A$18,0)),INDEX(Assumptions!$B$13:$B$18,MATCH(E6069,Assumptions!$A$13:$A$18,0))*F6069)),2)</f>
        <v>8</v>
      </c>
    </row>
    <row r="6070" customFormat="false" ht="15" hidden="false" customHeight="false" outlineLevel="0" collapsed="false">
      <c r="A6070" s="24" t="s">
        <v>6893</v>
      </c>
      <c r="B6070" s="39" t="n">
        <v>46153</v>
      </c>
      <c r="C6070" s="24" t="s">
        <v>582</v>
      </c>
      <c r="D6070" s="24" t="s">
        <v>826</v>
      </c>
      <c r="E6070" s="24" t="s">
        <v>111</v>
      </c>
      <c r="F6070" s="38" t="n">
        <v>500</v>
      </c>
      <c r="G6070" s="42" t="n">
        <f aca="false">DATE(YEAR(B6070),MONTH(B6070),1)</f>
        <v>46143</v>
      </c>
      <c r="H6070" s="24" t="str">
        <f aca="false">INDEX(Customers!$B$2:$B$601,MATCH(C6070,Customers!$A$2:$A$601,0))</f>
        <v>Nairobi</v>
      </c>
      <c r="I6070" s="43" t="n">
        <f aca="false">ROUND(MIN(INDEX(Assumptions!$D$13:$D$18,MATCH(E6070,Assumptions!$A$13:$A$18,0)),MAX(INDEX(Assumptions!$C$13:$C$18,MATCH(E6070,Assumptions!$A$13:$A$18,0)),INDEX(Assumptions!$B$13:$B$18,MATCH(E6070,Assumptions!$A$13:$A$18,0))*F6070)),2)</f>
        <v>20</v>
      </c>
    </row>
    <row r="6071" customFormat="false" ht="15" hidden="false" customHeight="false" outlineLevel="0" collapsed="false">
      <c r="A6071" s="24" t="s">
        <v>6894</v>
      </c>
      <c r="B6071" s="39" t="n">
        <v>46153</v>
      </c>
      <c r="C6071" s="24" t="s">
        <v>588</v>
      </c>
      <c r="D6071" s="24" t="s">
        <v>826</v>
      </c>
      <c r="E6071" s="24" t="s">
        <v>103</v>
      </c>
      <c r="F6071" s="38" t="n">
        <v>1430</v>
      </c>
      <c r="G6071" s="42" t="n">
        <f aca="false">DATE(YEAR(B6071),MONTH(B6071),1)</f>
        <v>46143</v>
      </c>
      <c r="H6071" s="24" t="str">
        <f aca="false">INDEX(Customers!$B$2:$B$601,MATCH(C6071,Customers!$A$2:$A$601,0))</f>
        <v>Nairobi</v>
      </c>
      <c r="I6071" s="43" t="n">
        <f aca="false">ROUND(MIN(INDEX(Assumptions!$D$13:$D$18,MATCH(E6071,Assumptions!$A$13:$A$18,0)),MAX(INDEX(Assumptions!$C$13:$C$18,MATCH(E6071,Assumptions!$A$13:$A$18,0)),INDEX(Assumptions!$B$13:$B$18,MATCH(E6071,Assumptions!$A$13:$A$18,0))*F6071)),2)</f>
        <v>14.3</v>
      </c>
    </row>
    <row r="6072" customFormat="false" ht="15" hidden="false" customHeight="false" outlineLevel="0" collapsed="false">
      <c r="A6072" s="24" t="s">
        <v>6895</v>
      </c>
      <c r="B6072" s="39" t="n">
        <v>46153</v>
      </c>
      <c r="C6072" s="24" t="s">
        <v>601</v>
      </c>
      <c r="D6072" s="24" t="s">
        <v>157</v>
      </c>
      <c r="E6072" s="24" t="s">
        <v>107</v>
      </c>
      <c r="F6072" s="38" t="n">
        <v>22100</v>
      </c>
      <c r="G6072" s="42" t="n">
        <f aca="false">DATE(YEAR(B6072),MONTH(B6072),1)</f>
        <v>46143</v>
      </c>
      <c r="H6072" s="24" t="str">
        <f aca="false">INDEX(Customers!$B$2:$B$601,MATCH(C6072,Customers!$A$2:$A$601,0))</f>
        <v>Nairobi</v>
      </c>
      <c r="I6072" s="43" t="n">
        <f aca="false">ROUND(MIN(INDEX(Assumptions!$D$13:$D$18,MATCH(E6072,Assumptions!$A$13:$A$18,0)),MAX(INDEX(Assumptions!$C$13:$C$18,MATCH(E6072,Assumptions!$A$13:$A$18,0)),INDEX(Assumptions!$B$13:$B$18,MATCH(E6072,Assumptions!$A$13:$A$18,0))*F6072)),2)</f>
        <v>0</v>
      </c>
    </row>
    <row r="6073" customFormat="false" ht="15" hidden="false" customHeight="false" outlineLevel="0" collapsed="false">
      <c r="A6073" s="24" t="s">
        <v>6896</v>
      </c>
      <c r="B6073" s="39" t="n">
        <v>46153</v>
      </c>
      <c r="C6073" s="24" t="s">
        <v>613</v>
      </c>
      <c r="D6073" s="24" t="s">
        <v>826</v>
      </c>
      <c r="E6073" s="24" t="s">
        <v>111</v>
      </c>
      <c r="F6073" s="38" t="n">
        <v>500</v>
      </c>
      <c r="G6073" s="42" t="n">
        <f aca="false">DATE(YEAR(B6073),MONTH(B6073),1)</f>
        <v>46143</v>
      </c>
      <c r="H6073" s="24" t="str">
        <f aca="false">INDEX(Customers!$B$2:$B$601,MATCH(C6073,Customers!$A$2:$A$601,0))</f>
        <v>Rift Valley</v>
      </c>
      <c r="I6073" s="43" t="n">
        <f aca="false">ROUND(MIN(INDEX(Assumptions!$D$13:$D$18,MATCH(E6073,Assumptions!$A$13:$A$18,0)),MAX(INDEX(Assumptions!$C$13:$C$18,MATCH(E6073,Assumptions!$A$13:$A$18,0)),INDEX(Assumptions!$B$13:$B$18,MATCH(E6073,Assumptions!$A$13:$A$18,0))*F6073)),2)</f>
        <v>20</v>
      </c>
    </row>
    <row r="6074" customFormat="false" ht="15" hidden="false" customHeight="false" outlineLevel="0" collapsed="false">
      <c r="A6074" s="24" t="s">
        <v>6897</v>
      </c>
      <c r="B6074" s="39" t="n">
        <v>46153</v>
      </c>
      <c r="C6074" s="24" t="s">
        <v>614</v>
      </c>
      <c r="D6074" s="24" t="s">
        <v>826</v>
      </c>
      <c r="E6074" s="24" t="s">
        <v>103</v>
      </c>
      <c r="F6074" s="38" t="n">
        <v>3020</v>
      </c>
      <c r="G6074" s="42" t="n">
        <f aca="false">DATE(YEAR(B6074),MONTH(B6074),1)</f>
        <v>46143</v>
      </c>
      <c r="H6074" s="24" t="str">
        <f aca="false">INDEX(Customers!$B$2:$B$601,MATCH(C6074,Customers!$A$2:$A$601,0))</f>
        <v>Central</v>
      </c>
      <c r="I6074" s="43" t="n">
        <f aca="false">ROUND(MIN(INDEX(Assumptions!$D$13:$D$18,MATCH(E6074,Assumptions!$A$13:$A$18,0)),MAX(INDEX(Assumptions!$C$13:$C$18,MATCH(E6074,Assumptions!$A$13:$A$18,0)),INDEX(Assumptions!$B$13:$B$18,MATCH(E6074,Assumptions!$A$13:$A$18,0))*F6074)),2)</f>
        <v>30.2</v>
      </c>
    </row>
    <row r="6075" customFormat="false" ht="15" hidden="false" customHeight="false" outlineLevel="0" collapsed="false">
      <c r="A6075" s="24" t="s">
        <v>6898</v>
      </c>
      <c r="B6075" s="39" t="n">
        <v>46153</v>
      </c>
      <c r="C6075" s="24" t="s">
        <v>686</v>
      </c>
      <c r="D6075" s="24" t="s">
        <v>826</v>
      </c>
      <c r="E6075" s="24" t="s">
        <v>103</v>
      </c>
      <c r="F6075" s="38" t="n">
        <v>3560</v>
      </c>
      <c r="G6075" s="42" t="n">
        <f aca="false">DATE(YEAR(B6075),MONTH(B6075),1)</f>
        <v>46143</v>
      </c>
      <c r="H6075" s="24" t="str">
        <f aca="false">INDEX(Customers!$B$2:$B$601,MATCH(C6075,Customers!$A$2:$A$601,0))</f>
        <v>Nairobi</v>
      </c>
      <c r="I6075" s="43" t="n">
        <f aca="false">ROUND(MIN(INDEX(Assumptions!$D$13:$D$18,MATCH(E6075,Assumptions!$A$13:$A$18,0)),MAX(INDEX(Assumptions!$C$13:$C$18,MATCH(E6075,Assumptions!$A$13:$A$18,0)),INDEX(Assumptions!$B$13:$B$18,MATCH(E6075,Assumptions!$A$13:$A$18,0))*F6075)),2)</f>
        <v>35.6</v>
      </c>
    </row>
    <row r="6076" customFormat="false" ht="15" hidden="false" customHeight="false" outlineLevel="0" collapsed="false">
      <c r="A6076" s="24" t="s">
        <v>6899</v>
      </c>
      <c r="B6076" s="39" t="n">
        <v>46153</v>
      </c>
      <c r="C6076" s="24" t="s">
        <v>694</v>
      </c>
      <c r="D6076" s="24" t="s">
        <v>826</v>
      </c>
      <c r="E6076" s="24" t="s">
        <v>113</v>
      </c>
      <c r="F6076" s="38" t="n">
        <v>500</v>
      </c>
      <c r="G6076" s="42" t="n">
        <f aca="false">DATE(YEAR(B6076),MONTH(B6076),1)</f>
        <v>46143</v>
      </c>
      <c r="H6076" s="24" t="str">
        <f aca="false">INDEX(Customers!$B$2:$B$601,MATCH(C6076,Customers!$A$2:$A$601,0))</f>
        <v>Western</v>
      </c>
      <c r="I6076" s="43" t="n">
        <f aca="false">ROUND(MIN(INDEX(Assumptions!$D$13:$D$18,MATCH(E6076,Assumptions!$A$13:$A$18,0)),MAX(INDEX(Assumptions!$C$13:$C$18,MATCH(E6076,Assumptions!$A$13:$A$18,0)),INDEX(Assumptions!$B$13:$B$18,MATCH(E6076,Assumptions!$A$13:$A$18,0))*F6076)),2)</f>
        <v>25</v>
      </c>
    </row>
    <row r="6077" customFormat="false" ht="15" hidden="false" customHeight="false" outlineLevel="0" collapsed="false">
      <c r="A6077" s="24" t="s">
        <v>6900</v>
      </c>
      <c r="B6077" s="39" t="n">
        <v>46153</v>
      </c>
      <c r="C6077" s="24" t="s">
        <v>696</v>
      </c>
      <c r="D6077" s="24" t="s">
        <v>826</v>
      </c>
      <c r="E6077" s="24" t="s">
        <v>113</v>
      </c>
      <c r="F6077" s="38" t="n">
        <v>500</v>
      </c>
      <c r="G6077" s="42" t="n">
        <f aca="false">DATE(YEAR(B6077),MONTH(B6077),1)</f>
        <v>46143</v>
      </c>
      <c r="H6077" s="24" t="str">
        <f aca="false">INDEX(Customers!$B$2:$B$601,MATCH(C6077,Customers!$A$2:$A$601,0))</f>
        <v>Western</v>
      </c>
      <c r="I6077" s="43" t="n">
        <f aca="false">ROUND(MIN(INDEX(Assumptions!$D$13:$D$18,MATCH(E6077,Assumptions!$A$13:$A$18,0)),MAX(INDEX(Assumptions!$C$13:$C$18,MATCH(E6077,Assumptions!$A$13:$A$18,0)),INDEX(Assumptions!$B$13:$B$18,MATCH(E6077,Assumptions!$A$13:$A$18,0))*F6077)),2)</f>
        <v>25</v>
      </c>
    </row>
    <row r="6078" customFormat="false" ht="15" hidden="false" customHeight="false" outlineLevel="0" collapsed="false">
      <c r="A6078" s="24" t="s">
        <v>6901</v>
      </c>
      <c r="B6078" s="39" t="n">
        <v>46153</v>
      </c>
      <c r="C6078" s="24" t="s">
        <v>701</v>
      </c>
      <c r="D6078" s="24" t="s">
        <v>153</v>
      </c>
      <c r="E6078" s="24" t="s">
        <v>107</v>
      </c>
      <c r="F6078" s="38" t="n">
        <v>2210</v>
      </c>
      <c r="G6078" s="42" t="n">
        <f aca="false">DATE(YEAR(B6078),MONTH(B6078),1)</f>
        <v>46143</v>
      </c>
      <c r="H6078" s="24" t="str">
        <f aca="false">INDEX(Customers!$B$2:$B$601,MATCH(C6078,Customers!$A$2:$A$601,0))</f>
        <v>Nairobi</v>
      </c>
      <c r="I6078" s="43" t="n">
        <f aca="false">ROUND(MIN(INDEX(Assumptions!$D$13:$D$18,MATCH(E6078,Assumptions!$A$13:$A$18,0)),MAX(INDEX(Assumptions!$C$13:$C$18,MATCH(E6078,Assumptions!$A$13:$A$18,0)),INDEX(Assumptions!$B$13:$B$18,MATCH(E6078,Assumptions!$A$13:$A$18,0))*F6078)),2)</f>
        <v>0</v>
      </c>
    </row>
    <row r="6079" customFormat="false" ht="15" hidden="false" customHeight="false" outlineLevel="0" collapsed="false">
      <c r="A6079" s="24" t="s">
        <v>6902</v>
      </c>
      <c r="B6079" s="39" t="n">
        <v>46153</v>
      </c>
      <c r="C6079" s="24" t="s">
        <v>704</v>
      </c>
      <c r="D6079" s="24" t="s">
        <v>826</v>
      </c>
      <c r="E6079" s="24" t="s">
        <v>103</v>
      </c>
      <c r="F6079" s="38" t="n">
        <v>7440</v>
      </c>
      <c r="G6079" s="42" t="n">
        <f aca="false">DATE(YEAR(B6079),MONTH(B6079),1)</f>
        <v>46143</v>
      </c>
      <c r="H6079" s="24" t="str">
        <f aca="false">INDEX(Customers!$B$2:$B$601,MATCH(C6079,Customers!$A$2:$A$601,0))</f>
        <v>Rift Valley</v>
      </c>
      <c r="I6079" s="43" t="n">
        <f aca="false">ROUND(MIN(INDEX(Assumptions!$D$13:$D$18,MATCH(E6079,Assumptions!$A$13:$A$18,0)),MAX(INDEX(Assumptions!$C$13:$C$18,MATCH(E6079,Assumptions!$A$13:$A$18,0)),INDEX(Assumptions!$B$13:$B$18,MATCH(E6079,Assumptions!$A$13:$A$18,0))*F6079)),2)</f>
        <v>74.4</v>
      </c>
    </row>
    <row r="6080" customFormat="false" ht="15" hidden="false" customHeight="false" outlineLevel="0" collapsed="false">
      <c r="A6080" s="24" t="s">
        <v>6903</v>
      </c>
      <c r="B6080" s="39" t="n">
        <v>46153</v>
      </c>
      <c r="C6080" s="24" t="s">
        <v>706</v>
      </c>
      <c r="D6080" s="24" t="s">
        <v>206</v>
      </c>
      <c r="E6080" s="24" t="s">
        <v>107</v>
      </c>
      <c r="F6080" s="38" t="n">
        <v>3560</v>
      </c>
      <c r="G6080" s="42" t="n">
        <f aca="false">DATE(YEAR(B6080),MONTH(B6080),1)</f>
        <v>46143</v>
      </c>
      <c r="H6080" s="24" t="str">
        <f aca="false">INDEX(Customers!$B$2:$B$601,MATCH(C6080,Customers!$A$2:$A$601,0))</f>
        <v>Eastern</v>
      </c>
      <c r="I6080" s="43" t="n">
        <f aca="false">ROUND(MIN(INDEX(Assumptions!$D$13:$D$18,MATCH(E6080,Assumptions!$A$13:$A$18,0)),MAX(INDEX(Assumptions!$C$13:$C$18,MATCH(E6080,Assumptions!$A$13:$A$18,0)),INDEX(Assumptions!$B$13:$B$18,MATCH(E6080,Assumptions!$A$13:$A$18,0))*F6080)),2)</f>
        <v>0</v>
      </c>
    </row>
    <row r="6081" customFormat="false" ht="15" hidden="false" customHeight="false" outlineLevel="0" collapsed="false">
      <c r="A6081" s="24" t="s">
        <v>6904</v>
      </c>
      <c r="B6081" s="39" t="n">
        <v>46153</v>
      </c>
      <c r="C6081" s="24" t="s">
        <v>716</v>
      </c>
      <c r="D6081" s="24" t="s">
        <v>826</v>
      </c>
      <c r="E6081" s="24" t="s">
        <v>113</v>
      </c>
      <c r="F6081" s="38" t="n">
        <v>500</v>
      </c>
      <c r="G6081" s="42" t="n">
        <f aca="false">DATE(YEAR(B6081),MONTH(B6081),1)</f>
        <v>46143</v>
      </c>
      <c r="H6081" s="24" t="str">
        <f aca="false">INDEX(Customers!$B$2:$B$601,MATCH(C6081,Customers!$A$2:$A$601,0))</f>
        <v>Western</v>
      </c>
      <c r="I6081" s="43" t="n">
        <f aca="false">ROUND(MIN(INDEX(Assumptions!$D$13:$D$18,MATCH(E6081,Assumptions!$A$13:$A$18,0)),MAX(INDEX(Assumptions!$C$13:$C$18,MATCH(E6081,Assumptions!$A$13:$A$18,0)),INDEX(Assumptions!$B$13:$B$18,MATCH(E6081,Assumptions!$A$13:$A$18,0))*F6081)),2)</f>
        <v>25</v>
      </c>
    </row>
    <row r="6082" customFormat="false" ht="15" hidden="false" customHeight="false" outlineLevel="0" collapsed="false">
      <c r="A6082" s="24" t="s">
        <v>6905</v>
      </c>
      <c r="B6082" s="39" t="n">
        <v>46153</v>
      </c>
      <c r="C6082" s="24" t="s">
        <v>716</v>
      </c>
      <c r="D6082" s="24" t="s">
        <v>826</v>
      </c>
      <c r="E6082" s="24" t="s">
        <v>113</v>
      </c>
      <c r="F6082" s="38" t="n">
        <v>99</v>
      </c>
      <c r="G6082" s="42" t="n">
        <f aca="false">DATE(YEAR(B6082),MONTH(B6082),1)</f>
        <v>46143</v>
      </c>
      <c r="H6082" s="24" t="str">
        <f aca="false">INDEX(Customers!$B$2:$B$601,MATCH(C6082,Customers!$A$2:$A$601,0))</f>
        <v>Western</v>
      </c>
      <c r="I6082" s="43" t="n">
        <f aca="false">ROUND(MIN(INDEX(Assumptions!$D$13:$D$18,MATCH(E6082,Assumptions!$A$13:$A$18,0)),MAX(INDEX(Assumptions!$C$13:$C$18,MATCH(E6082,Assumptions!$A$13:$A$18,0)),INDEX(Assumptions!$B$13:$B$18,MATCH(E6082,Assumptions!$A$13:$A$18,0))*F6082)),2)</f>
        <v>4.95</v>
      </c>
    </row>
    <row r="6083" customFormat="false" ht="15" hidden="false" customHeight="false" outlineLevel="0" collapsed="false">
      <c r="A6083" s="24" t="s">
        <v>6906</v>
      </c>
      <c r="B6083" s="39" t="n">
        <v>46153</v>
      </c>
      <c r="C6083" s="24" t="s">
        <v>719</v>
      </c>
      <c r="D6083" s="24" t="s">
        <v>826</v>
      </c>
      <c r="E6083" s="24" t="s">
        <v>111</v>
      </c>
      <c r="F6083" s="38" t="n">
        <v>500</v>
      </c>
      <c r="G6083" s="42" t="n">
        <f aca="false">DATE(YEAR(B6083),MONTH(B6083),1)</f>
        <v>46143</v>
      </c>
      <c r="H6083" s="24" t="str">
        <f aca="false">INDEX(Customers!$B$2:$B$601,MATCH(C6083,Customers!$A$2:$A$601,0))</f>
        <v>Nairobi</v>
      </c>
      <c r="I6083" s="43" t="n">
        <f aca="false">ROUND(MIN(INDEX(Assumptions!$D$13:$D$18,MATCH(E6083,Assumptions!$A$13:$A$18,0)),MAX(INDEX(Assumptions!$C$13:$C$18,MATCH(E6083,Assumptions!$A$13:$A$18,0)),INDEX(Assumptions!$B$13:$B$18,MATCH(E6083,Assumptions!$A$13:$A$18,0))*F6083)),2)</f>
        <v>20</v>
      </c>
    </row>
    <row r="6084" customFormat="false" ht="15" hidden="false" customHeight="false" outlineLevel="0" collapsed="false">
      <c r="A6084" s="24" t="s">
        <v>6907</v>
      </c>
      <c r="B6084" s="39" t="n">
        <v>46153</v>
      </c>
      <c r="C6084" s="24" t="s">
        <v>745</v>
      </c>
      <c r="D6084" s="24" t="s">
        <v>826</v>
      </c>
      <c r="E6084" s="24" t="s">
        <v>103</v>
      </c>
      <c r="F6084" s="38" t="n">
        <v>700</v>
      </c>
      <c r="G6084" s="42" t="n">
        <f aca="false">DATE(YEAR(B6084),MONTH(B6084),1)</f>
        <v>46143</v>
      </c>
      <c r="H6084" s="24" t="str">
        <f aca="false">INDEX(Customers!$B$2:$B$601,MATCH(C6084,Customers!$A$2:$A$601,0))</f>
        <v>Central</v>
      </c>
      <c r="I6084" s="43" t="n">
        <f aca="false">ROUND(MIN(INDEX(Assumptions!$D$13:$D$18,MATCH(E6084,Assumptions!$A$13:$A$18,0)),MAX(INDEX(Assumptions!$C$13:$C$18,MATCH(E6084,Assumptions!$A$13:$A$18,0)),INDEX(Assumptions!$B$13:$B$18,MATCH(E6084,Assumptions!$A$13:$A$18,0))*F6084)),2)</f>
        <v>7</v>
      </c>
    </row>
    <row r="6085" customFormat="false" ht="15" hidden="false" customHeight="false" outlineLevel="0" collapsed="false">
      <c r="A6085" s="24" t="s">
        <v>6908</v>
      </c>
      <c r="B6085" s="39" t="n">
        <v>46153</v>
      </c>
      <c r="C6085" s="24" t="s">
        <v>753</v>
      </c>
      <c r="D6085" s="24" t="s">
        <v>826</v>
      </c>
      <c r="E6085" s="24" t="s">
        <v>111</v>
      </c>
      <c r="F6085" s="38" t="n">
        <v>50</v>
      </c>
      <c r="G6085" s="42" t="n">
        <f aca="false">DATE(YEAR(B6085),MONTH(B6085),1)</f>
        <v>46143</v>
      </c>
      <c r="H6085" s="24" t="str">
        <f aca="false">INDEX(Customers!$B$2:$B$601,MATCH(C6085,Customers!$A$2:$A$601,0))</f>
        <v>Nairobi</v>
      </c>
      <c r="I6085" s="43" t="n">
        <f aca="false">ROUND(MIN(INDEX(Assumptions!$D$13:$D$18,MATCH(E6085,Assumptions!$A$13:$A$18,0)),MAX(INDEX(Assumptions!$C$13:$C$18,MATCH(E6085,Assumptions!$A$13:$A$18,0)),INDEX(Assumptions!$B$13:$B$18,MATCH(E6085,Assumptions!$A$13:$A$18,0))*F6085)),2)</f>
        <v>2</v>
      </c>
    </row>
    <row r="6086" customFormat="false" ht="15" hidden="false" customHeight="false" outlineLevel="0" collapsed="false">
      <c r="A6086" s="24" t="s">
        <v>6909</v>
      </c>
      <c r="B6086" s="39" t="n">
        <v>46153</v>
      </c>
      <c r="C6086" s="24" t="s">
        <v>760</v>
      </c>
      <c r="D6086" s="24" t="s">
        <v>826</v>
      </c>
      <c r="E6086" s="24" t="s">
        <v>103</v>
      </c>
      <c r="F6086" s="38" t="n">
        <v>5200</v>
      </c>
      <c r="G6086" s="42" t="n">
        <f aca="false">DATE(YEAR(B6086),MONTH(B6086),1)</f>
        <v>46143</v>
      </c>
      <c r="H6086" s="24" t="str">
        <f aca="false">INDEX(Customers!$B$2:$B$601,MATCH(C6086,Customers!$A$2:$A$601,0))</f>
        <v>Rift Valley</v>
      </c>
      <c r="I6086" s="43" t="n">
        <f aca="false">ROUND(MIN(INDEX(Assumptions!$D$13:$D$18,MATCH(E6086,Assumptions!$A$13:$A$18,0)),MAX(INDEX(Assumptions!$C$13:$C$18,MATCH(E6086,Assumptions!$A$13:$A$18,0)),INDEX(Assumptions!$B$13:$B$18,MATCH(E6086,Assumptions!$A$13:$A$18,0))*F6086)),2)</f>
        <v>52</v>
      </c>
    </row>
    <row r="6087" customFormat="false" ht="15" hidden="false" customHeight="false" outlineLevel="0" collapsed="false">
      <c r="A6087" s="24" t="s">
        <v>6910</v>
      </c>
      <c r="B6087" s="39" t="n">
        <v>46153</v>
      </c>
      <c r="C6087" s="24" t="s">
        <v>762</v>
      </c>
      <c r="D6087" s="24" t="s">
        <v>826</v>
      </c>
      <c r="E6087" s="24" t="s">
        <v>103</v>
      </c>
      <c r="F6087" s="38" t="n">
        <v>2480</v>
      </c>
      <c r="G6087" s="42" t="n">
        <f aca="false">DATE(YEAR(B6087),MONTH(B6087),1)</f>
        <v>46143</v>
      </c>
      <c r="H6087" s="24" t="str">
        <f aca="false">INDEX(Customers!$B$2:$B$601,MATCH(C6087,Customers!$A$2:$A$601,0))</f>
        <v>Western</v>
      </c>
      <c r="I6087" s="43" t="n">
        <f aca="false">ROUND(MIN(INDEX(Assumptions!$D$13:$D$18,MATCH(E6087,Assumptions!$A$13:$A$18,0)),MAX(INDEX(Assumptions!$C$13:$C$18,MATCH(E6087,Assumptions!$A$13:$A$18,0)),INDEX(Assumptions!$B$13:$B$18,MATCH(E6087,Assumptions!$A$13:$A$18,0))*F6087)),2)</f>
        <v>24.8</v>
      </c>
    </row>
    <row r="6088" customFormat="false" ht="15" hidden="false" customHeight="false" outlineLevel="0" collapsed="false">
      <c r="A6088" s="24" t="s">
        <v>6911</v>
      </c>
      <c r="B6088" s="39" t="n">
        <v>46153</v>
      </c>
      <c r="C6088" s="24" t="s">
        <v>786</v>
      </c>
      <c r="D6088" s="24" t="s">
        <v>826</v>
      </c>
      <c r="E6088" s="24" t="s">
        <v>109</v>
      </c>
      <c r="F6088" s="38" t="n">
        <v>7200</v>
      </c>
      <c r="G6088" s="42" t="n">
        <f aca="false">DATE(YEAR(B6088),MONTH(B6088),1)</f>
        <v>46143</v>
      </c>
      <c r="H6088" s="24" t="str">
        <f aca="false">INDEX(Customers!$B$2:$B$601,MATCH(C6088,Customers!$A$2:$A$601,0))</f>
        <v>Rift Valley</v>
      </c>
      <c r="I6088" s="43" t="n">
        <f aca="false">ROUND(MIN(INDEX(Assumptions!$D$13:$D$18,MATCH(E6088,Assumptions!$A$13:$A$18,0)),MAX(INDEX(Assumptions!$C$13:$C$18,MATCH(E6088,Assumptions!$A$13:$A$18,0)),INDEX(Assumptions!$B$13:$B$18,MATCH(E6088,Assumptions!$A$13:$A$18,0))*F6088)),2)</f>
        <v>28.8</v>
      </c>
    </row>
    <row r="6089" customFormat="false" ht="15" hidden="false" customHeight="false" outlineLevel="0" collapsed="false">
      <c r="A6089" s="24" t="s">
        <v>6912</v>
      </c>
      <c r="B6089" s="39" t="n">
        <v>46153</v>
      </c>
      <c r="C6089" s="24" t="s">
        <v>798</v>
      </c>
      <c r="D6089" s="24" t="s">
        <v>826</v>
      </c>
      <c r="E6089" s="24" t="s">
        <v>103</v>
      </c>
      <c r="F6089" s="38" t="n">
        <v>750</v>
      </c>
      <c r="G6089" s="42" t="n">
        <f aca="false">DATE(YEAR(B6089),MONTH(B6089),1)</f>
        <v>46143</v>
      </c>
      <c r="H6089" s="24" t="str">
        <f aca="false">INDEX(Customers!$B$2:$B$601,MATCH(C6089,Customers!$A$2:$A$601,0))</f>
        <v>Nairobi</v>
      </c>
      <c r="I6089" s="43" t="n">
        <f aca="false">ROUND(MIN(INDEX(Assumptions!$D$13:$D$18,MATCH(E6089,Assumptions!$A$13:$A$18,0)),MAX(INDEX(Assumptions!$C$13:$C$18,MATCH(E6089,Assumptions!$A$13:$A$18,0)),INDEX(Assumptions!$B$13:$B$18,MATCH(E6089,Assumptions!$A$13:$A$18,0))*F6089)),2)</f>
        <v>7.5</v>
      </c>
    </row>
    <row r="6090" customFormat="false" ht="15" hidden="false" customHeight="false" outlineLevel="0" collapsed="false">
      <c r="A6090" s="24" t="s">
        <v>6913</v>
      </c>
      <c r="B6090" s="39" t="n">
        <v>46154</v>
      </c>
      <c r="C6090" s="24" t="s">
        <v>218</v>
      </c>
      <c r="D6090" s="24" t="s">
        <v>826</v>
      </c>
      <c r="E6090" s="24" t="s">
        <v>103</v>
      </c>
      <c r="F6090" s="38" t="n">
        <v>6280</v>
      </c>
      <c r="G6090" s="42" t="n">
        <f aca="false">DATE(YEAR(B6090),MONTH(B6090),1)</f>
        <v>46143</v>
      </c>
      <c r="H6090" s="24" t="str">
        <f aca="false">INDEX(Customers!$B$2:$B$601,MATCH(C6090,Customers!$A$2:$A$601,0))</f>
        <v>Coast</v>
      </c>
      <c r="I6090" s="43" t="n">
        <f aca="false">ROUND(MIN(INDEX(Assumptions!$D$13:$D$18,MATCH(E6090,Assumptions!$A$13:$A$18,0)),MAX(INDEX(Assumptions!$C$13:$C$18,MATCH(E6090,Assumptions!$A$13:$A$18,0)),INDEX(Assumptions!$B$13:$B$18,MATCH(E6090,Assumptions!$A$13:$A$18,0))*F6090)),2)</f>
        <v>62.8</v>
      </c>
    </row>
    <row r="6091" customFormat="false" ht="15" hidden="false" customHeight="false" outlineLevel="0" collapsed="false">
      <c r="A6091" s="24" t="s">
        <v>6914</v>
      </c>
      <c r="B6091" s="39" t="n">
        <v>46154</v>
      </c>
      <c r="C6091" s="24" t="s">
        <v>219</v>
      </c>
      <c r="D6091" s="24" t="s">
        <v>826</v>
      </c>
      <c r="E6091" s="24" t="s">
        <v>103</v>
      </c>
      <c r="F6091" s="38" t="n">
        <v>190</v>
      </c>
      <c r="G6091" s="42" t="n">
        <f aca="false">DATE(YEAR(B6091),MONTH(B6091),1)</f>
        <v>46143</v>
      </c>
      <c r="H6091" s="24" t="str">
        <f aca="false">INDEX(Customers!$B$2:$B$601,MATCH(C6091,Customers!$A$2:$A$601,0))</f>
        <v>Rift Valley</v>
      </c>
      <c r="I6091" s="43" t="n">
        <f aca="false">ROUND(MIN(INDEX(Assumptions!$D$13:$D$18,MATCH(E6091,Assumptions!$A$13:$A$18,0)),MAX(INDEX(Assumptions!$C$13:$C$18,MATCH(E6091,Assumptions!$A$13:$A$18,0)),INDEX(Assumptions!$B$13:$B$18,MATCH(E6091,Assumptions!$A$13:$A$18,0))*F6091)),2)</f>
        <v>5</v>
      </c>
    </row>
    <row r="6092" customFormat="false" ht="15" hidden="false" customHeight="false" outlineLevel="0" collapsed="false">
      <c r="A6092" s="24" t="s">
        <v>6915</v>
      </c>
      <c r="B6092" s="39" t="n">
        <v>46154</v>
      </c>
      <c r="C6092" s="24" t="s">
        <v>223</v>
      </c>
      <c r="D6092" s="24" t="s">
        <v>826</v>
      </c>
      <c r="E6092" s="24" t="s">
        <v>103</v>
      </c>
      <c r="F6092" s="38" t="n">
        <v>2610</v>
      </c>
      <c r="G6092" s="42" t="n">
        <f aca="false">DATE(YEAR(B6092),MONTH(B6092),1)</f>
        <v>46143</v>
      </c>
      <c r="H6092" s="24" t="str">
        <f aca="false">INDEX(Customers!$B$2:$B$601,MATCH(C6092,Customers!$A$2:$A$601,0))</f>
        <v>Central</v>
      </c>
      <c r="I6092" s="43" t="n">
        <f aca="false">ROUND(MIN(INDEX(Assumptions!$D$13:$D$18,MATCH(E6092,Assumptions!$A$13:$A$18,0)),MAX(INDEX(Assumptions!$C$13:$C$18,MATCH(E6092,Assumptions!$A$13:$A$18,0)),INDEX(Assumptions!$B$13:$B$18,MATCH(E6092,Assumptions!$A$13:$A$18,0))*F6092)),2)</f>
        <v>26.1</v>
      </c>
    </row>
    <row r="6093" customFormat="false" ht="15" hidden="false" customHeight="false" outlineLevel="0" collapsed="false">
      <c r="A6093" s="24" t="s">
        <v>6916</v>
      </c>
      <c r="B6093" s="39" t="n">
        <v>46154</v>
      </c>
      <c r="C6093" s="24" t="s">
        <v>224</v>
      </c>
      <c r="D6093" s="24" t="s">
        <v>826</v>
      </c>
      <c r="E6093" s="24" t="s">
        <v>103</v>
      </c>
      <c r="F6093" s="38" t="n">
        <v>610</v>
      </c>
      <c r="G6093" s="42" t="n">
        <f aca="false">DATE(YEAR(B6093),MONTH(B6093),1)</f>
        <v>46143</v>
      </c>
      <c r="H6093" s="24" t="str">
        <f aca="false">INDEX(Customers!$B$2:$B$601,MATCH(C6093,Customers!$A$2:$A$601,0))</f>
        <v>Western</v>
      </c>
      <c r="I6093" s="43" t="n">
        <f aca="false">ROUND(MIN(INDEX(Assumptions!$D$13:$D$18,MATCH(E6093,Assumptions!$A$13:$A$18,0)),MAX(INDEX(Assumptions!$C$13:$C$18,MATCH(E6093,Assumptions!$A$13:$A$18,0)),INDEX(Assumptions!$B$13:$B$18,MATCH(E6093,Assumptions!$A$13:$A$18,0))*F6093)),2)</f>
        <v>6.1</v>
      </c>
    </row>
    <row r="6094" customFormat="false" ht="15" hidden="false" customHeight="false" outlineLevel="0" collapsed="false">
      <c r="A6094" s="24" t="s">
        <v>6917</v>
      </c>
      <c r="B6094" s="39" t="n">
        <v>46154</v>
      </c>
      <c r="C6094" s="24" t="s">
        <v>229</v>
      </c>
      <c r="D6094" s="24" t="s">
        <v>826</v>
      </c>
      <c r="E6094" s="24" t="s">
        <v>109</v>
      </c>
      <c r="F6094" s="38" t="n">
        <v>1410</v>
      </c>
      <c r="G6094" s="42" t="n">
        <f aca="false">DATE(YEAR(B6094),MONTH(B6094),1)</f>
        <v>46143</v>
      </c>
      <c r="H6094" s="24" t="str">
        <f aca="false">INDEX(Customers!$B$2:$B$601,MATCH(C6094,Customers!$A$2:$A$601,0))</f>
        <v>Nairobi</v>
      </c>
      <c r="I6094" s="43" t="n">
        <f aca="false">ROUND(MIN(INDEX(Assumptions!$D$13:$D$18,MATCH(E6094,Assumptions!$A$13:$A$18,0)),MAX(INDEX(Assumptions!$C$13:$C$18,MATCH(E6094,Assumptions!$A$13:$A$18,0)),INDEX(Assumptions!$B$13:$B$18,MATCH(E6094,Assumptions!$A$13:$A$18,0))*F6094)),2)</f>
        <v>5.64</v>
      </c>
    </row>
    <row r="6095" customFormat="false" ht="15" hidden="false" customHeight="false" outlineLevel="0" collapsed="false">
      <c r="A6095" s="24" t="s">
        <v>6918</v>
      </c>
      <c r="B6095" s="39" t="n">
        <v>46154</v>
      </c>
      <c r="C6095" s="24" t="s">
        <v>241</v>
      </c>
      <c r="D6095" s="24" t="s">
        <v>826</v>
      </c>
      <c r="E6095" s="24" t="s">
        <v>113</v>
      </c>
      <c r="F6095" s="38" t="n">
        <v>2000</v>
      </c>
      <c r="G6095" s="42" t="n">
        <f aca="false">DATE(YEAR(B6095),MONTH(B6095),1)</f>
        <v>46143</v>
      </c>
      <c r="H6095" s="24" t="str">
        <f aca="false">INDEX(Customers!$B$2:$B$601,MATCH(C6095,Customers!$A$2:$A$601,0))</f>
        <v>Rift Valley</v>
      </c>
      <c r="I6095" s="43" t="n">
        <f aca="false">ROUND(MIN(INDEX(Assumptions!$D$13:$D$18,MATCH(E6095,Assumptions!$A$13:$A$18,0)),MAX(INDEX(Assumptions!$C$13:$C$18,MATCH(E6095,Assumptions!$A$13:$A$18,0)),INDEX(Assumptions!$B$13:$B$18,MATCH(E6095,Assumptions!$A$13:$A$18,0))*F6095)),2)</f>
        <v>100</v>
      </c>
    </row>
    <row r="6096" customFormat="false" ht="15" hidden="false" customHeight="false" outlineLevel="0" collapsed="false">
      <c r="A6096" s="24" t="s">
        <v>6919</v>
      </c>
      <c r="B6096" s="39" t="n">
        <v>46154</v>
      </c>
      <c r="C6096" s="24" t="s">
        <v>242</v>
      </c>
      <c r="D6096" s="24" t="s">
        <v>826</v>
      </c>
      <c r="E6096" s="24" t="s">
        <v>113</v>
      </c>
      <c r="F6096" s="38" t="n">
        <v>500</v>
      </c>
      <c r="G6096" s="42" t="n">
        <f aca="false">DATE(YEAR(B6096),MONTH(B6096),1)</f>
        <v>46143</v>
      </c>
      <c r="H6096" s="24" t="str">
        <f aca="false">INDEX(Customers!$B$2:$B$601,MATCH(C6096,Customers!$A$2:$A$601,0))</f>
        <v>Central</v>
      </c>
      <c r="I6096" s="43" t="n">
        <f aca="false">ROUND(MIN(INDEX(Assumptions!$D$13:$D$18,MATCH(E6096,Assumptions!$A$13:$A$18,0)),MAX(INDEX(Assumptions!$C$13:$C$18,MATCH(E6096,Assumptions!$A$13:$A$18,0)),INDEX(Assumptions!$B$13:$B$18,MATCH(E6096,Assumptions!$A$13:$A$18,0))*F6096)),2)</f>
        <v>25</v>
      </c>
    </row>
    <row r="6097" customFormat="false" ht="15" hidden="false" customHeight="false" outlineLevel="0" collapsed="false">
      <c r="A6097" s="24" t="s">
        <v>6920</v>
      </c>
      <c r="B6097" s="39" t="n">
        <v>46154</v>
      </c>
      <c r="C6097" s="24" t="s">
        <v>265</v>
      </c>
      <c r="D6097" s="24" t="s">
        <v>152</v>
      </c>
      <c r="E6097" s="24" t="s">
        <v>105</v>
      </c>
      <c r="F6097" s="38" t="n">
        <v>4590</v>
      </c>
      <c r="G6097" s="42" t="n">
        <f aca="false">DATE(YEAR(B6097),MONTH(B6097),1)</f>
        <v>46143</v>
      </c>
      <c r="H6097" s="24" t="str">
        <f aca="false">INDEX(Customers!$B$2:$B$601,MATCH(C6097,Customers!$A$2:$A$601,0))</f>
        <v>Nairobi</v>
      </c>
      <c r="I6097" s="43" t="n">
        <f aca="false">ROUND(MIN(INDEX(Assumptions!$D$13:$D$18,MATCH(E6097,Assumptions!$A$13:$A$18,0)),MAX(INDEX(Assumptions!$C$13:$C$18,MATCH(E6097,Assumptions!$A$13:$A$18,0)),INDEX(Assumptions!$B$13:$B$18,MATCH(E6097,Assumptions!$A$13:$A$18,0))*F6097)),2)</f>
        <v>68.85</v>
      </c>
    </row>
    <row r="6098" customFormat="false" ht="15" hidden="false" customHeight="false" outlineLevel="0" collapsed="false">
      <c r="A6098" s="24" t="s">
        <v>6921</v>
      </c>
      <c r="B6098" s="39" t="n">
        <v>46154</v>
      </c>
      <c r="C6098" s="24" t="s">
        <v>271</v>
      </c>
      <c r="D6098" s="24" t="s">
        <v>826</v>
      </c>
      <c r="E6098" s="24" t="s">
        <v>109</v>
      </c>
      <c r="F6098" s="38" t="n">
        <v>4920</v>
      </c>
      <c r="G6098" s="42" t="n">
        <f aca="false">DATE(YEAR(B6098),MONTH(B6098),1)</f>
        <v>46143</v>
      </c>
      <c r="H6098" s="24" t="str">
        <f aca="false">INDEX(Customers!$B$2:$B$601,MATCH(C6098,Customers!$A$2:$A$601,0))</f>
        <v>Coast</v>
      </c>
      <c r="I6098" s="43" t="n">
        <f aca="false">ROUND(MIN(INDEX(Assumptions!$D$13:$D$18,MATCH(E6098,Assumptions!$A$13:$A$18,0)),MAX(INDEX(Assumptions!$C$13:$C$18,MATCH(E6098,Assumptions!$A$13:$A$18,0)),INDEX(Assumptions!$B$13:$B$18,MATCH(E6098,Assumptions!$A$13:$A$18,0))*F6098)),2)</f>
        <v>19.68</v>
      </c>
    </row>
    <row r="6099" customFormat="false" ht="15" hidden="false" customHeight="false" outlineLevel="0" collapsed="false">
      <c r="A6099" s="24" t="s">
        <v>6922</v>
      </c>
      <c r="B6099" s="39" t="n">
        <v>46154</v>
      </c>
      <c r="C6099" s="24" t="s">
        <v>273</v>
      </c>
      <c r="D6099" s="24" t="s">
        <v>826</v>
      </c>
      <c r="E6099" s="24" t="s">
        <v>103</v>
      </c>
      <c r="F6099" s="38" t="n">
        <v>240</v>
      </c>
      <c r="G6099" s="42" t="n">
        <f aca="false">DATE(YEAR(B6099),MONTH(B6099),1)</f>
        <v>46143</v>
      </c>
      <c r="H6099" s="24" t="str">
        <f aca="false">INDEX(Customers!$B$2:$B$601,MATCH(C6099,Customers!$A$2:$A$601,0))</f>
        <v>Central</v>
      </c>
      <c r="I6099" s="43" t="n">
        <f aca="false">ROUND(MIN(INDEX(Assumptions!$D$13:$D$18,MATCH(E6099,Assumptions!$A$13:$A$18,0)),MAX(INDEX(Assumptions!$C$13:$C$18,MATCH(E6099,Assumptions!$A$13:$A$18,0)),INDEX(Assumptions!$B$13:$B$18,MATCH(E6099,Assumptions!$A$13:$A$18,0))*F6099)),2)</f>
        <v>5</v>
      </c>
    </row>
    <row r="6100" customFormat="false" ht="15" hidden="false" customHeight="false" outlineLevel="0" collapsed="false">
      <c r="A6100" s="24" t="s">
        <v>6923</v>
      </c>
      <c r="B6100" s="39" t="n">
        <v>46154</v>
      </c>
      <c r="C6100" s="24" t="s">
        <v>316</v>
      </c>
      <c r="D6100" s="24" t="s">
        <v>826</v>
      </c>
      <c r="E6100" s="24" t="s">
        <v>103</v>
      </c>
      <c r="F6100" s="38" t="n">
        <v>420</v>
      </c>
      <c r="G6100" s="42" t="n">
        <f aca="false">DATE(YEAR(B6100),MONTH(B6100),1)</f>
        <v>46143</v>
      </c>
      <c r="H6100" s="24" t="str">
        <f aca="false">INDEX(Customers!$B$2:$B$601,MATCH(C6100,Customers!$A$2:$A$601,0))</f>
        <v>Coast</v>
      </c>
      <c r="I6100" s="43" t="n">
        <f aca="false">ROUND(MIN(INDEX(Assumptions!$D$13:$D$18,MATCH(E6100,Assumptions!$A$13:$A$18,0)),MAX(INDEX(Assumptions!$C$13:$C$18,MATCH(E6100,Assumptions!$A$13:$A$18,0)),INDEX(Assumptions!$B$13:$B$18,MATCH(E6100,Assumptions!$A$13:$A$18,0))*F6100)),2)</f>
        <v>5</v>
      </c>
    </row>
    <row r="6101" customFormat="false" ht="15" hidden="false" customHeight="false" outlineLevel="0" collapsed="false">
      <c r="A6101" s="24" t="s">
        <v>6924</v>
      </c>
      <c r="B6101" s="39" t="n">
        <v>46154</v>
      </c>
      <c r="C6101" s="24" t="s">
        <v>365</v>
      </c>
      <c r="D6101" s="24" t="s">
        <v>826</v>
      </c>
      <c r="E6101" s="24" t="s">
        <v>111</v>
      </c>
      <c r="F6101" s="38" t="n">
        <v>100</v>
      </c>
      <c r="G6101" s="42" t="n">
        <f aca="false">DATE(YEAR(B6101),MONTH(B6101),1)</f>
        <v>46143</v>
      </c>
      <c r="H6101" s="24" t="str">
        <f aca="false">INDEX(Customers!$B$2:$B$601,MATCH(C6101,Customers!$A$2:$A$601,0))</f>
        <v>Eastern</v>
      </c>
      <c r="I6101" s="43" t="n">
        <f aca="false">ROUND(MIN(INDEX(Assumptions!$D$13:$D$18,MATCH(E6101,Assumptions!$A$13:$A$18,0)),MAX(INDEX(Assumptions!$C$13:$C$18,MATCH(E6101,Assumptions!$A$13:$A$18,0)),INDEX(Assumptions!$B$13:$B$18,MATCH(E6101,Assumptions!$A$13:$A$18,0))*F6101)),2)</f>
        <v>4</v>
      </c>
    </row>
    <row r="6102" customFormat="false" ht="15" hidden="false" customHeight="false" outlineLevel="0" collapsed="false">
      <c r="A6102" s="24" t="s">
        <v>6925</v>
      </c>
      <c r="B6102" s="39" t="n">
        <v>46154</v>
      </c>
      <c r="C6102" s="24" t="s">
        <v>379</v>
      </c>
      <c r="D6102" s="24" t="s">
        <v>826</v>
      </c>
      <c r="E6102" s="24" t="s">
        <v>103</v>
      </c>
      <c r="F6102" s="38" t="n">
        <v>170</v>
      </c>
      <c r="G6102" s="42" t="n">
        <f aca="false">DATE(YEAR(B6102),MONTH(B6102),1)</f>
        <v>46143</v>
      </c>
      <c r="H6102" s="24" t="str">
        <f aca="false">INDEX(Customers!$B$2:$B$601,MATCH(C6102,Customers!$A$2:$A$601,0))</f>
        <v>Nairobi</v>
      </c>
      <c r="I6102" s="43" t="n">
        <f aca="false">ROUND(MIN(INDEX(Assumptions!$D$13:$D$18,MATCH(E6102,Assumptions!$A$13:$A$18,0)),MAX(INDEX(Assumptions!$C$13:$C$18,MATCH(E6102,Assumptions!$A$13:$A$18,0)),INDEX(Assumptions!$B$13:$B$18,MATCH(E6102,Assumptions!$A$13:$A$18,0))*F6102)),2)</f>
        <v>5</v>
      </c>
    </row>
    <row r="6103" customFormat="false" ht="15" hidden="false" customHeight="false" outlineLevel="0" collapsed="false">
      <c r="A6103" s="24" t="s">
        <v>6926</v>
      </c>
      <c r="B6103" s="39" t="n">
        <v>46154</v>
      </c>
      <c r="C6103" s="24" t="s">
        <v>396</v>
      </c>
      <c r="D6103" s="24" t="s">
        <v>826</v>
      </c>
      <c r="E6103" s="24" t="s">
        <v>103</v>
      </c>
      <c r="F6103" s="38" t="n">
        <v>1670</v>
      </c>
      <c r="G6103" s="42" t="n">
        <f aca="false">DATE(YEAR(B6103),MONTH(B6103),1)</f>
        <v>46143</v>
      </c>
      <c r="H6103" s="24" t="str">
        <f aca="false">INDEX(Customers!$B$2:$B$601,MATCH(C6103,Customers!$A$2:$A$601,0))</f>
        <v>Nairobi</v>
      </c>
      <c r="I6103" s="43" t="n">
        <f aca="false">ROUND(MIN(INDEX(Assumptions!$D$13:$D$18,MATCH(E6103,Assumptions!$A$13:$A$18,0)),MAX(INDEX(Assumptions!$C$13:$C$18,MATCH(E6103,Assumptions!$A$13:$A$18,0)),INDEX(Assumptions!$B$13:$B$18,MATCH(E6103,Assumptions!$A$13:$A$18,0))*F6103)),2)</f>
        <v>16.7</v>
      </c>
    </row>
    <row r="6104" customFormat="false" ht="15" hidden="false" customHeight="false" outlineLevel="0" collapsed="false">
      <c r="A6104" s="24" t="s">
        <v>6927</v>
      </c>
      <c r="B6104" s="39" t="n">
        <v>46154</v>
      </c>
      <c r="C6104" s="24" t="s">
        <v>446</v>
      </c>
      <c r="D6104" s="24" t="s">
        <v>826</v>
      </c>
      <c r="E6104" s="24" t="s">
        <v>111</v>
      </c>
      <c r="F6104" s="38" t="n">
        <v>100</v>
      </c>
      <c r="G6104" s="42" t="n">
        <f aca="false">DATE(YEAR(B6104),MONTH(B6104),1)</f>
        <v>46143</v>
      </c>
      <c r="H6104" s="24" t="str">
        <f aca="false">INDEX(Customers!$B$2:$B$601,MATCH(C6104,Customers!$A$2:$A$601,0))</f>
        <v>Central</v>
      </c>
      <c r="I6104" s="43" t="n">
        <f aca="false">ROUND(MIN(INDEX(Assumptions!$D$13:$D$18,MATCH(E6104,Assumptions!$A$13:$A$18,0)),MAX(INDEX(Assumptions!$C$13:$C$18,MATCH(E6104,Assumptions!$A$13:$A$18,0)),INDEX(Assumptions!$B$13:$B$18,MATCH(E6104,Assumptions!$A$13:$A$18,0))*F6104)),2)</f>
        <v>4</v>
      </c>
    </row>
    <row r="6105" customFormat="false" ht="15" hidden="false" customHeight="false" outlineLevel="0" collapsed="false">
      <c r="A6105" s="24" t="s">
        <v>6928</v>
      </c>
      <c r="B6105" s="39" t="n">
        <v>46154</v>
      </c>
      <c r="C6105" s="24" t="s">
        <v>467</v>
      </c>
      <c r="D6105" s="24" t="s">
        <v>826</v>
      </c>
      <c r="E6105" s="24" t="s">
        <v>103</v>
      </c>
      <c r="F6105" s="38" t="n">
        <v>1580</v>
      </c>
      <c r="G6105" s="42" t="n">
        <f aca="false">DATE(YEAR(B6105),MONTH(B6105),1)</f>
        <v>46143</v>
      </c>
      <c r="H6105" s="24" t="str">
        <f aca="false">INDEX(Customers!$B$2:$B$601,MATCH(C6105,Customers!$A$2:$A$601,0))</f>
        <v>Rift Valley</v>
      </c>
      <c r="I6105" s="43" t="n">
        <f aca="false">ROUND(MIN(INDEX(Assumptions!$D$13:$D$18,MATCH(E6105,Assumptions!$A$13:$A$18,0)),MAX(INDEX(Assumptions!$C$13:$C$18,MATCH(E6105,Assumptions!$A$13:$A$18,0)),INDEX(Assumptions!$B$13:$B$18,MATCH(E6105,Assumptions!$A$13:$A$18,0))*F6105)),2)</f>
        <v>15.8</v>
      </c>
    </row>
    <row r="6106" customFormat="false" ht="15" hidden="false" customHeight="false" outlineLevel="0" collapsed="false">
      <c r="A6106" s="24" t="s">
        <v>6929</v>
      </c>
      <c r="B6106" s="39" t="n">
        <v>46154</v>
      </c>
      <c r="C6106" s="24" t="s">
        <v>480</v>
      </c>
      <c r="D6106" s="24" t="s">
        <v>826</v>
      </c>
      <c r="E6106" s="24" t="s">
        <v>111</v>
      </c>
      <c r="F6106" s="38" t="n">
        <v>100</v>
      </c>
      <c r="G6106" s="42" t="n">
        <f aca="false">DATE(YEAR(B6106),MONTH(B6106),1)</f>
        <v>46143</v>
      </c>
      <c r="H6106" s="24" t="str">
        <f aca="false">INDEX(Customers!$B$2:$B$601,MATCH(C6106,Customers!$A$2:$A$601,0))</f>
        <v>Rift Valley</v>
      </c>
      <c r="I6106" s="43" t="n">
        <f aca="false">ROUND(MIN(INDEX(Assumptions!$D$13:$D$18,MATCH(E6106,Assumptions!$A$13:$A$18,0)),MAX(INDEX(Assumptions!$C$13:$C$18,MATCH(E6106,Assumptions!$A$13:$A$18,0)),INDEX(Assumptions!$B$13:$B$18,MATCH(E6106,Assumptions!$A$13:$A$18,0))*F6106)),2)</f>
        <v>4</v>
      </c>
    </row>
    <row r="6107" customFormat="false" ht="15" hidden="false" customHeight="false" outlineLevel="0" collapsed="false">
      <c r="A6107" s="24" t="s">
        <v>6930</v>
      </c>
      <c r="B6107" s="39" t="n">
        <v>46154</v>
      </c>
      <c r="C6107" s="24" t="s">
        <v>483</v>
      </c>
      <c r="D6107" s="24" t="s">
        <v>826</v>
      </c>
      <c r="E6107" s="24" t="s">
        <v>103</v>
      </c>
      <c r="F6107" s="38" t="n">
        <v>1510</v>
      </c>
      <c r="G6107" s="42" t="n">
        <f aca="false">DATE(YEAR(B6107),MONTH(B6107),1)</f>
        <v>46143</v>
      </c>
      <c r="H6107" s="24" t="str">
        <f aca="false">INDEX(Customers!$B$2:$B$601,MATCH(C6107,Customers!$A$2:$A$601,0))</f>
        <v>Central</v>
      </c>
      <c r="I6107" s="43" t="n">
        <f aca="false">ROUND(MIN(INDEX(Assumptions!$D$13:$D$18,MATCH(E6107,Assumptions!$A$13:$A$18,0)),MAX(INDEX(Assumptions!$C$13:$C$18,MATCH(E6107,Assumptions!$A$13:$A$18,0)),INDEX(Assumptions!$B$13:$B$18,MATCH(E6107,Assumptions!$A$13:$A$18,0))*F6107)),2)</f>
        <v>15.1</v>
      </c>
    </row>
    <row r="6108" customFormat="false" ht="15" hidden="false" customHeight="false" outlineLevel="0" collapsed="false">
      <c r="A6108" s="24" t="s">
        <v>6931</v>
      </c>
      <c r="B6108" s="39" t="n">
        <v>46154</v>
      </c>
      <c r="C6108" s="24" t="s">
        <v>486</v>
      </c>
      <c r="D6108" s="24" t="s">
        <v>154</v>
      </c>
      <c r="E6108" s="24" t="s">
        <v>105</v>
      </c>
      <c r="F6108" s="38" t="n">
        <v>6600</v>
      </c>
      <c r="G6108" s="42" t="n">
        <f aca="false">DATE(YEAR(B6108),MONTH(B6108),1)</f>
        <v>46143</v>
      </c>
      <c r="H6108" s="24" t="str">
        <f aca="false">INDEX(Customers!$B$2:$B$601,MATCH(C6108,Customers!$A$2:$A$601,0))</f>
        <v>Nairobi</v>
      </c>
      <c r="I6108" s="43" t="n">
        <f aca="false">ROUND(MIN(INDEX(Assumptions!$D$13:$D$18,MATCH(E6108,Assumptions!$A$13:$A$18,0)),MAX(INDEX(Assumptions!$C$13:$C$18,MATCH(E6108,Assumptions!$A$13:$A$18,0)),INDEX(Assumptions!$B$13:$B$18,MATCH(E6108,Assumptions!$A$13:$A$18,0))*F6108)),2)</f>
        <v>99</v>
      </c>
    </row>
    <row r="6109" customFormat="false" ht="15" hidden="false" customHeight="false" outlineLevel="0" collapsed="false">
      <c r="A6109" s="24" t="s">
        <v>6932</v>
      </c>
      <c r="B6109" s="39" t="n">
        <v>46154</v>
      </c>
      <c r="C6109" s="24" t="s">
        <v>500</v>
      </c>
      <c r="D6109" s="24" t="s">
        <v>826</v>
      </c>
      <c r="E6109" s="24" t="s">
        <v>103</v>
      </c>
      <c r="F6109" s="38" t="n">
        <v>2270</v>
      </c>
      <c r="G6109" s="42" t="n">
        <f aca="false">DATE(YEAR(B6109),MONTH(B6109),1)</f>
        <v>46143</v>
      </c>
      <c r="H6109" s="24" t="str">
        <f aca="false">INDEX(Customers!$B$2:$B$601,MATCH(C6109,Customers!$A$2:$A$601,0))</f>
        <v>Central</v>
      </c>
      <c r="I6109" s="43" t="n">
        <f aca="false">ROUND(MIN(INDEX(Assumptions!$D$13:$D$18,MATCH(E6109,Assumptions!$A$13:$A$18,0)),MAX(INDEX(Assumptions!$C$13:$C$18,MATCH(E6109,Assumptions!$A$13:$A$18,0)),INDEX(Assumptions!$B$13:$B$18,MATCH(E6109,Assumptions!$A$13:$A$18,0))*F6109)),2)</f>
        <v>22.7</v>
      </c>
    </row>
    <row r="6110" customFormat="false" ht="15" hidden="false" customHeight="false" outlineLevel="0" collapsed="false">
      <c r="A6110" s="24" t="s">
        <v>6933</v>
      </c>
      <c r="B6110" s="39" t="n">
        <v>46154</v>
      </c>
      <c r="C6110" s="24" t="s">
        <v>500</v>
      </c>
      <c r="D6110" s="24" t="s">
        <v>826</v>
      </c>
      <c r="E6110" s="24" t="s">
        <v>111</v>
      </c>
      <c r="F6110" s="38" t="n">
        <v>20</v>
      </c>
      <c r="G6110" s="42" t="n">
        <f aca="false">DATE(YEAR(B6110),MONTH(B6110),1)</f>
        <v>46143</v>
      </c>
      <c r="H6110" s="24" t="str">
        <f aca="false">INDEX(Customers!$B$2:$B$601,MATCH(C6110,Customers!$A$2:$A$601,0))</f>
        <v>Central</v>
      </c>
      <c r="I6110" s="43" t="n">
        <f aca="false">ROUND(MIN(INDEX(Assumptions!$D$13:$D$18,MATCH(E6110,Assumptions!$A$13:$A$18,0)),MAX(INDEX(Assumptions!$C$13:$C$18,MATCH(E6110,Assumptions!$A$13:$A$18,0)),INDEX(Assumptions!$B$13:$B$18,MATCH(E6110,Assumptions!$A$13:$A$18,0))*F6110)),2)</f>
        <v>0.8</v>
      </c>
    </row>
    <row r="6111" customFormat="false" ht="15" hidden="false" customHeight="false" outlineLevel="0" collapsed="false">
      <c r="A6111" s="24" t="s">
        <v>6934</v>
      </c>
      <c r="B6111" s="39" t="n">
        <v>46154</v>
      </c>
      <c r="C6111" s="24" t="s">
        <v>503</v>
      </c>
      <c r="D6111" s="24" t="s">
        <v>150</v>
      </c>
      <c r="E6111" s="24" t="s">
        <v>105</v>
      </c>
      <c r="F6111" s="38" t="n">
        <v>1230</v>
      </c>
      <c r="G6111" s="42" t="n">
        <f aca="false">DATE(YEAR(B6111),MONTH(B6111),1)</f>
        <v>46143</v>
      </c>
      <c r="H6111" s="24" t="str">
        <f aca="false">INDEX(Customers!$B$2:$B$601,MATCH(C6111,Customers!$A$2:$A$601,0))</f>
        <v>Nairobi</v>
      </c>
      <c r="I6111" s="43" t="n">
        <f aca="false">ROUND(MIN(INDEX(Assumptions!$D$13:$D$18,MATCH(E6111,Assumptions!$A$13:$A$18,0)),MAX(INDEX(Assumptions!$C$13:$C$18,MATCH(E6111,Assumptions!$A$13:$A$18,0)),INDEX(Assumptions!$B$13:$B$18,MATCH(E6111,Assumptions!$A$13:$A$18,0))*F6111)),2)</f>
        <v>18.45</v>
      </c>
    </row>
    <row r="6112" customFormat="false" ht="15" hidden="false" customHeight="false" outlineLevel="0" collapsed="false">
      <c r="A6112" s="24" t="s">
        <v>6935</v>
      </c>
      <c r="B6112" s="39" t="n">
        <v>46154</v>
      </c>
      <c r="C6112" s="24" t="s">
        <v>535</v>
      </c>
      <c r="D6112" s="24" t="s">
        <v>826</v>
      </c>
      <c r="E6112" s="24" t="s">
        <v>103</v>
      </c>
      <c r="F6112" s="38" t="n">
        <v>1580</v>
      </c>
      <c r="G6112" s="42" t="n">
        <f aca="false">DATE(YEAR(B6112),MONTH(B6112),1)</f>
        <v>46143</v>
      </c>
      <c r="H6112" s="24" t="str">
        <f aca="false">INDEX(Customers!$B$2:$B$601,MATCH(C6112,Customers!$A$2:$A$601,0))</f>
        <v>Western</v>
      </c>
      <c r="I6112" s="43" t="n">
        <f aca="false">ROUND(MIN(INDEX(Assumptions!$D$13:$D$18,MATCH(E6112,Assumptions!$A$13:$A$18,0)),MAX(INDEX(Assumptions!$C$13:$C$18,MATCH(E6112,Assumptions!$A$13:$A$18,0)),INDEX(Assumptions!$B$13:$B$18,MATCH(E6112,Assumptions!$A$13:$A$18,0))*F6112)),2)</f>
        <v>15.8</v>
      </c>
    </row>
    <row r="6113" customFormat="false" ht="15" hidden="false" customHeight="false" outlineLevel="0" collapsed="false">
      <c r="A6113" s="24" t="s">
        <v>6936</v>
      </c>
      <c r="B6113" s="39" t="n">
        <v>46154</v>
      </c>
      <c r="C6113" s="24" t="s">
        <v>543</v>
      </c>
      <c r="D6113" s="24" t="s">
        <v>171</v>
      </c>
      <c r="E6113" s="24" t="s">
        <v>107</v>
      </c>
      <c r="F6113" s="38" t="n">
        <v>2230</v>
      </c>
      <c r="G6113" s="42" t="n">
        <f aca="false">DATE(YEAR(B6113),MONTH(B6113),1)</f>
        <v>46143</v>
      </c>
      <c r="H6113" s="24" t="str">
        <f aca="false">INDEX(Customers!$B$2:$B$601,MATCH(C6113,Customers!$A$2:$A$601,0))</f>
        <v>Central</v>
      </c>
      <c r="I6113" s="43" t="n">
        <f aca="false">ROUND(MIN(INDEX(Assumptions!$D$13:$D$18,MATCH(E6113,Assumptions!$A$13:$A$18,0)),MAX(INDEX(Assumptions!$C$13:$C$18,MATCH(E6113,Assumptions!$A$13:$A$18,0)),INDEX(Assumptions!$B$13:$B$18,MATCH(E6113,Assumptions!$A$13:$A$18,0))*F6113)),2)</f>
        <v>0</v>
      </c>
    </row>
    <row r="6114" customFormat="false" ht="15" hidden="false" customHeight="false" outlineLevel="0" collapsed="false">
      <c r="A6114" s="24" t="s">
        <v>6937</v>
      </c>
      <c r="B6114" s="39" t="n">
        <v>46154</v>
      </c>
      <c r="C6114" s="24" t="s">
        <v>548</v>
      </c>
      <c r="D6114" s="24" t="s">
        <v>826</v>
      </c>
      <c r="E6114" s="24" t="s">
        <v>111</v>
      </c>
      <c r="F6114" s="38" t="n">
        <v>200</v>
      </c>
      <c r="G6114" s="42" t="n">
        <f aca="false">DATE(YEAR(B6114),MONTH(B6114),1)</f>
        <v>46143</v>
      </c>
      <c r="H6114" s="24" t="str">
        <f aca="false">INDEX(Customers!$B$2:$B$601,MATCH(C6114,Customers!$A$2:$A$601,0))</f>
        <v>Rift Valley</v>
      </c>
      <c r="I6114" s="43" t="n">
        <f aca="false">ROUND(MIN(INDEX(Assumptions!$D$13:$D$18,MATCH(E6114,Assumptions!$A$13:$A$18,0)),MAX(INDEX(Assumptions!$C$13:$C$18,MATCH(E6114,Assumptions!$A$13:$A$18,0)),INDEX(Assumptions!$B$13:$B$18,MATCH(E6114,Assumptions!$A$13:$A$18,0))*F6114)),2)</f>
        <v>8</v>
      </c>
    </row>
    <row r="6115" customFormat="false" ht="15" hidden="false" customHeight="false" outlineLevel="0" collapsed="false">
      <c r="A6115" s="24" t="s">
        <v>6938</v>
      </c>
      <c r="B6115" s="39" t="n">
        <v>46154</v>
      </c>
      <c r="C6115" s="24" t="s">
        <v>569</v>
      </c>
      <c r="D6115" s="24" t="s">
        <v>826</v>
      </c>
      <c r="E6115" s="24" t="s">
        <v>109</v>
      </c>
      <c r="F6115" s="38" t="n">
        <v>7760</v>
      </c>
      <c r="G6115" s="42" t="n">
        <f aca="false">DATE(YEAR(B6115),MONTH(B6115),1)</f>
        <v>46143</v>
      </c>
      <c r="H6115" s="24" t="str">
        <f aca="false">INDEX(Customers!$B$2:$B$601,MATCH(C6115,Customers!$A$2:$A$601,0))</f>
        <v>Nairobi</v>
      </c>
      <c r="I6115" s="43" t="n">
        <f aca="false">ROUND(MIN(INDEX(Assumptions!$D$13:$D$18,MATCH(E6115,Assumptions!$A$13:$A$18,0)),MAX(INDEX(Assumptions!$C$13:$C$18,MATCH(E6115,Assumptions!$A$13:$A$18,0)),INDEX(Assumptions!$B$13:$B$18,MATCH(E6115,Assumptions!$A$13:$A$18,0))*F6115)),2)</f>
        <v>31.04</v>
      </c>
    </row>
    <row r="6116" customFormat="false" ht="15" hidden="false" customHeight="false" outlineLevel="0" collapsed="false">
      <c r="A6116" s="24" t="s">
        <v>6939</v>
      </c>
      <c r="B6116" s="39" t="n">
        <v>46154</v>
      </c>
      <c r="C6116" s="24" t="s">
        <v>591</v>
      </c>
      <c r="D6116" s="24" t="s">
        <v>826</v>
      </c>
      <c r="E6116" s="24" t="s">
        <v>103</v>
      </c>
      <c r="F6116" s="38" t="n">
        <v>100</v>
      </c>
      <c r="G6116" s="42" t="n">
        <f aca="false">DATE(YEAR(B6116),MONTH(B6116),1)</f>
        <v>46143</v>
      </c>
      <c r="H6116" s="24" t="str">
        <f aca="false">INDEX(Customers!$B$2:$B$601,MATCH(C6116,Customers!$A$2:$A$601,0))</f>
        <v>Central</v>
      </c>
      <c r="I6116" s="43" t="n">
        <f aca="false">ROUND(MIN(INDEX(Assumptions!$D$13:$D$18,MATCH(E6116,Assumptions!$A$13:$A$18,0)),MAX(INDEX(Assumptions!$C$13:$C$18,MATCH(E6116,Assumptions!$A$13:$A$18,0)),INDEX(Assumptions!$B$13:$B$18,MATCH(E6116,Assumptions!$A$13:$A$18,0))*F6116)),2)</f>
        <v>5</v>
      </c>
    </row>
    <row r="6117" customFormat="false" ht="15" hidden="false" customHeight="false" outlineLevel="0" collapsed="false">
      <c r="A6117" s="24" t="s">
        <v>6940</v>
      </c>
      <c r="B6117" s="39" t="n">
        <v>46154</v>
      </c>
      <c r="C6117" s="24" t="s">
        <v>619</v>
      </c>
      <c r="D6117" s="24" t="s">
        <v>826</v>
      </c>
      <c r="E6117" s="24" t="s">
        <v>103</v>
      </c>
      <c r="F6117" s="38" t="n">
        <v>1080</v>
      </c>
      <c r="G6117" s="42" t="n">
        <f aca="false">DATE(YEAR(B6117),MONTH(B6117),1)</f>
        <v>46143</v>
      </c>
      <c r="H6117" s="24" t="str">
        <f aca="false">INDEX(Customers!$B$2:$B$601,MATCH(C6117,Customers!$A$2:$A$601,0))</f>
        <v>Rift Valley</v>
      </c>
      <c r="I6117" s="43" t="n">
        <f aca="false">ROUND(MIN(INDEX(Assumptions!$D$13:$D$18,MATCH(E6117,Assumptions!$A$13:$A$18,0)),MAX(INDEX(Assumptions!$C$13:$C$18,MATCH(E6117,Assumptions!$A$13:$A$18,0)),INDEX(Assumptions!$B$13:$B$18,MATCH(E6117,Assumptions!$A$13:$A$18,0))*F6117)),2)</f>
        <v>10.8</v>
      </c>
    </row>
    <row r="6118" customFormat="false" ht="15" hidden="false" customHeight="false" outlineLevel="0" collapsed="false">
      <c r="A6118" s="24" t="s">
        <v>6941</v>
      </c>
      <c r="B6118" s="39" t="n">
        <v>46154</v>
      </c>
      <c r="C6118" s="24" t="s">
        <v>630</v>
      </c>
      <c r="D6118" s="24" t="s">
        <v>826</v>
      </c>
      <c r="E6118" s="24" t="s">
        <v>113</v>
      </c>
      <c r="F6118" s="38" t="n">
        <v>500</v>
      </c>
      <c r="G6118" s="42" t="n">
        <f aca="false">DATE(YEAR(B6118),MONTH(B6118),1)</f>
        <v>46143</v>
      </c>
      <c r="H6118" s="24" t="str">
        <f aca="false">INDEX(Customers!$B$2:$B$601,MATCH(C6118,Customers!$A$2:$A$601,0))</f>
        <v>Western</v>
      </c>
      <c r="I6118" s="43" t="n">
        <f aca="false">ROUND(MIN(INDEX(Assumptions!$D$13:$D$18,MATCH(E6118,Assumptions!$A$13:$A$18,0)),MAX(INDEX(Assumptions!$C$13:$C$18,MATCH(E6118,Assumptions!$A$13:$A$18,0)),INDEX(Assumptions!$B$13:$B$18,MATCH(E6118,Assumptions!$A$13:$A$18,0))*F6118)),2)</f>
        <v>25</v>
      </c>
    </row>
    <row r="6119" customFormat="false" ht="15" hidden="false" customHeight="false" outlineLevel="0" collapsed="false">
      <c r="A6119" s="24" t="s">
        <v>6942</v>
      </c>
      <c r="B6119" s="39" t="n">
        <v>46154</v>
      </c>
      <c r="C6119" s="24" t="s">
        <v>636</v>
      </c>
      <c r="D6119" s="24" t="s">
        <v>826</v>
      </c>
      <c r="E6119" s="24" t="s">
        <v>111</v>
      </c>
      <c r="F6119" s="38" t="n">
        <v>50</v>
      </c>
      <c r="G6119" s="42" t="n">
        <f aca="false">DATE(YEAR(B6119),MONTH(B6119),1)</f>
        <v>46143</v>
      </c>
      <c r="H6119" s="24" t="str">
        <f aca="false">INDEX(Customers!$B$2:$B$601,MATCH(C6119,Customers!$A$2:$A$601,0))</f>
        <v>Nairobi</v>
      </c>
      <c r="I6119" s="43" t="n">
        <f aca="false">ROUND(MIN(INDEX(Assumptions!$D$13:$D$18,MATCH(E6119,Assumptions!$A$13:$A$18,0)),MAX(INDEX(Assumptions!$C$13:$C$18,MATCH(E6119,Assumptions!$A$13:$A$18,0)),INDEX(Assumptions!$B$13:$B$18,MATCH(E6119,Assumptions!$A$13:$A$18,0))*F6119)),2)</f>
        <v>2</v>
      </c>
    </row>
    <row r="6120" customFormat="false" ht="15" hidden="false" customHeight="false" outlineLevel="0" collapsed="false">
      <c r="A6120" s="24" t="s">
        <v>6943</v>
      </c>
      <c r="B6120" s="39" t="n">
        <v>46154</v>
      </c>
      <c r="C6120" s="24" t="s">
        <v>639</v>
      </c>
      <c r="D6120" s="24" t="s">
        <v>150</v>
      </c>
      <c r="E6120" s="24" t="s">
        <v>107</v>
      </c>
      <c r="F6120" s="38" t="n">
        <v>2510</v>
      </c>
      <c r="G6120" s="42" t="n">
        <f aca="false">DATE(YEAR(B6120),MONTH(B6120),1)</f>
        <v>46143</v>
      </c>
      <c r="H6120" s="24" t="str">
        <f aca="false">INDEX(Customers!$B$2:$B$601,MATCH(C6120,Customers!$A$2:$A$601,0))</f>
        <v>Nairobi</v>
      </c>
      <c r="I6120" s="43" t="n">
        <f aca="false">ROUND(MIN(INDEX(Assumptions!$D$13:$D$18,MATCH(E6120,Assumptions!$A$13:$A$18,0)),MAX(INDEX(Assumptions!$C$13:$C$18,MATCH(E6120,Assumptions!$A$13:$A$18,0)),INDEX(Assumptions!$B$13:$B$18,MATCH(E6120,Assumptions!$A$13:$A$18,0))*F6120)),2)</f>
        <v>0</v>
      </c>
    </row>
    <row r="6121" customFormat="false" ht="15" hidden="false" customHeight="false" outlineLevel="0" collapsed="false">
      <c r="A6121" s="24" t="s">
        <v>6944</v>
      </c>
      <c r="B6121" s="39" t="n">
        <v>46154</v>
      </c>
      <c r="C6121" s="24" t="s">
        <v>644</v>
      </c>
      <c r="D6121" s="24" t="s">
        <v>826</v>
      </c>
      <c r="E6121" s="24" t="s">
        <v>103</v>
      </c>
      <c r="F6121" s="38" t="n">
        <v>1040</v>
      </c>
      <c r="G6121" s="42" t="n">
        <f aca="false">DATE(YEAR(B6121),MONTH(B6121),1)</f>
        <v>46143</v>
      </c>
      <c r="H6121" s="24" t="str">
        <f aca="false">INDEX(Customers!$B$2:$B$601,MATCH(C6121,Customers!$A$2:$A$601,0))</f>
        <v>Western</v>
      </c>
      <c r="I6121" s="43" t="n">
        <f aca="false">ROUND(MIN(INDEX(Assumptions!$D$13:$D$18,MATCH(E6121,Assumptions!$A$13:$A$18,0)),MAX(INDEX(Assumptions!$C$13:$C$18,MATCH(E6121,Assumptions!$A$13:$A$18,0)),INDEX(Assumptions!$B$13:$B$18,MATCH(E6121,Assumptions!$A$13:$A$18,0))*F6121)),2)</f>
        <v>10.4</v>
      </c>
    </row>
    <row r="6122" customFormat="false" ht="15" hidden="false" customHeight="false" outlineLevel="0" collapsed="false">
      <c r="A6122" s="24" t="s">
        <v>6945</v>
      </c>
      <c r="B6122" s="39" t="n">
        <v>46154</v>
      </c>
      <c r="C6122" s="24" t="s">
        <v>648</v>
      </c>
      <c r="D6122" s="24" t="s">
        <v>826</v>
      </c>
      <c r="E6122" s="24" t="s">
        <v>103</v>
      </c>
      <c r="F6122" s="38" t="n">
        <v>1670</v>
      </c>
      <c r="G6122" s="42" t="n">
        <f aca="false">DATE(YEAR(B6122),MONTH(B6122),1)</f>
        <v>46143</v>
      </c>
      <c r="H6122" s="24" t="str">
        <f aca="false">INDEX(Customers!$B$2:$B$601,MATCH(C6122,Customers!$A$2:$A$601,0))</f>
        <v>Nairobi</v>
      </c>
      <c r="I6122" s="43" t="n">
        <f aca="false">ROUND(MIN(INDEX(Assumptions!$D$13:$D$18,MATCH(E6122,Assumptions!$A$13:$A$18,0)),MAX(INDEX(Assumptions!$C$13:$C$18,MATCH(E6122,Assumptions!$A$13:$A$18,0)),INDEX(Assumptions!$B$13:$B$18,MATCH(E6122,Assumptions!$A$13:$A$18,0))*F6122)),2)</f>
        <v>16.7</v>
      </c>
    </row>
    <row r="6123" customFormat="false" ht="15" hidden="false" customHeight="false" outlineLevel="0" collapsed="false">
      <c r="A6123" s="24" t="s">
        <v>6946</v>
      </c>
      <c r="B6123" s="39" t="n">
        <v>46154</v>
      </c>
      <c r="C6123" s="24" t="s">
        <v>655</v>
      </c>
      <c r="D6123" s="24" t="s">
        <v>161</v>
      </c>
      <c r="E6123" s="24" t="s">
        <v>105</v>
      </c>
      <c r="F6123" s="38" t="n">
        <v>24730</v>
      </c>
      <c r="G6123" s="42" t="n">
        <f aca="false">DATE(YEAR(B6123),MONTH(B6123),1)</f>
        <v>46143</v>
      </c>
      <c r="H6123" s="24" t="str">
        <f aca="false">INDEX(Customers!$B$2:$B$601,MATCH(C6123,Customers!$A$2:$A$601,0))</f>
        <v>Nairobi</v>
      </c>
      <c r="I6123" s="43" t="n">
        <f aca="false">ROUND(MIN(INDEX(Assumptions!$D$13:$D$18,MATCH(E6123,Assumptions!$A$13:$A$18,0)),MAX(INDEX(Assumptions!$C$13:$C$18,MATCH(E6123,Assumptions!$A$13:$A$18,0)),INDEX(Assumptions!$B$13:$B$18,MATCH(E6123,Assumptions!$A$13:$A$18,0))*F6123)),2)</f>
        <v>200</v>
      </c>
    </row>
    <row r="6124" customFormat="false" ht="15" hidden="false" customHeight="false" outlineLevel="0" collapsed="false">
      <c r="A6124" s="24" t="s">
        <v>6947</v>
      </c>
      <c r="B6124" s="39" t="n">
        <v>46154</v>
      </c>
      <c r="C6124" s="24" t="s">
        <v>682</v>
      </c>
      <c r="D6124" s="24" t="s">
        <v>826</v>
      </c>
      <c r="E6124" s="24" t="s">
        <v>109</v>
      </c>
      <c r="F6124" s="38" t="n">
        <v>2110</v>
      </c>
      <c r="G6124" s="42" t="n">
        <f aca="false">DATE(YEAR(B6124),MONTH(B6124),1)</f>
        <v>46143</v>
      </c>
      <c r="H6124" s="24" t="str">
        <f aca="false">INDEX(Customers!$B$2:$B$601,MATCH(C6124,Customers!$A$2:$A$601,0))</f>
        <v>Rift Valley</v>
      </c>
      <c r="I6124" s="43" t="n">
        <f aca="false">ROUND(MIN(INDEX(Assumptions!$D$13:$D$18,MATCH(E6124,Assumptions!$A$13:$A$18,0)),MAX(INDEX(Assumptions!$C$13:$C$18,MATCH(E6124,Assumptions!$A$13:$A$18,0)),INDEX(Assumptions!$B$13:$B$18,MATCH(E6124,Assumptions!$A$13:$A$18,0))*F6124)),2)</f>
        <v>8.44</v>
      </c>
    </row>
    <row r="6125" customFormat="false" ht="15" hidden="false" customHeight="false" outlineLevel="0" collapsed="false">
      <c r="A6125" s="24" t="s">
        <v>6948</v>
      </c>
      <c r="B6125" s="39" t="n">
        <v>46154</v>
      </c>
      <c r="C6125" s="24" t="s">
        <v>687</v>
      </c>
      <c r="D6125" s="24" t="s">
        <v>166</v>
      </c>
      <c r="E6125" s="24" t="s">
        <v>105</v>
      </c>
      <c r="F6125" s="38" t="n">
        <v>1310</v>
      </c>
      <c r="G6125" s="42" t="n">
        <f aca="false">DATE(YEAR(B6125),MONTH(B6125),1)</f>
        <v>46143</v>
      </c>
      <c r="H6125" s="24" t="str">
        <f aca="false">INDEX(Customers!$B$2:$B$601,MATCH(C6125,Customers!$A$2:$A$601,0))</f>
        <v>Central</v>
      </c>
      <c r="I6125" s="43" t="n">
        <f aca="false">ROUND(MIN(INDEX(Assumptions!$D$13:$D$18,MATCH(E6125,Assumptions!$A$13:$A$18,0)),MAX(INDEX(Assumptions!$C$13:$C$18,MATCH(E6125,Assumptions!$A$13:$A$18,0)),INDEX(Assumptions!$B$13:$B$18,MATCH(E6125,Assumptions!$A$13:$A$18,0))*F6125)),2)</f>
        <v>19.65</v>
      </c>
    </row>
    <row r="6126" customFormat="false" ht="15" hidden="false" customHeight="false" outlineLevel="0" collapsed="false">
      <c r="A6126" s="24" t="s">
        <v>6949</v>
      </c>
      <c r="B6126" s="39" t="n">
        <v>46154</v>
      </c>
      <c r="C6126" s="24" t="s">
        <v>711</v>
      </c>
      <c r="D6126" s="24" t="s">
        <v>826</v>
      </c>
      <c r="E6126" s="24" t="s">
        <v>109</v>
      </c>
      <c r="F6126" s="38" t="n">
        <v>17270</v>
      </c>
      <c r="G6126" s="42" t="n">
        <f aca="false">DATE(YEAR(B6126),MONTH(B6126),1)</f>
        <v>46143</v>
      </c>
      <c r="H6126" s="24" t="str">
        <f aca="false">INDEX(Customers!$B$2:$B$601,MATCH(C6126,Customers!$A$2:$A$601,0))</f>
        <v>Rift Valley</v>
      </c>
      <c r="I6126" s="43" t="n">
        <f aca="false">ROUND(MIN(INDEX(Assumptions!$D$13:$D$18,MATCH(E6126,Assumptions!$A$13:$A$18,0)),MAX(INDEX(Assumptions!$C$13:$C$18,MATCH(E6126,Assumptions!$A$13:$A$18,0)),INDEX(Assumptions!$B$13:$B$18,MATCH(E6126,Assumptions!$A$13:$A$18,0))*F6126)),2)</f>
        <v>40</v>
      </c>
    </row>
    <row r="6127" customFormat="false" ht="15" hidden="false" customHeight="false" outlineLevel="0" collapsed="false">
      <c r="A6127" s="24" t="s">
        <v>6950</v>
      </c>
      <c r="B6127" s="39" t="n">
        <v>46154</v>
      </c>
      <c r="C6127" s="24" t="s">
        <v>722</v>
      </c>
      <c r="D6127" s="24" t="s">
        <v>826</v>
      </c>
      <c r="E6127" s="24" t="s">
        <v>109</v>
      </c>
      <c r="F6127" s="38" t="n">
        <v>1880</v>
      </c>
      <c r="G6127" s="42" t="n">
        <f aca="false">DATE(YEAR(B6127),MONTH(B6127),1)</f>
        <v>46143</v>
      </c>
      <c r="H6127" s="24" t="str">
        <f aca="false">INDEX(Customers!$B$2:$B$601,MATCH(C6127,Customers!$A$2:$A$601,0))</f>
        <v>Nairobi</v>
      </c>
      <c r="I6127" s="43" t="n">
        <f aca="false">ROUND(MIN(INDEX(Assumptions!$D$13:$D$18,MATCH(E6127,Assumptions!$A$13:$A$18,0)),MAX(INDEX(Assumptions!$C$13:$C$18,MATCH(E6127,Assumptions!$A$13:$A$18,0)),INDEX(Assumptions!$B$13:$B$18,MATCH(E6127,Assumptions!$A$13:$A$18,0))*F6127)),2)</f>
        <v>7.52</v>
      </c>
    </row>
    <row r="6128" customFormat="false" ht="15" hidden="false" customHeight="false" outlineLevel="0" collapsed="false">
      <c r="A6128" s="24" t="s">
        <v>6951</v>
      </c>
      <c r="B6128" s="39" t="n">
        <v>46154</v>
      </c>
      <c r="C6128" s="24" t="s">
        <v>726</v>
      </c>
      <c r="D6128" s="24" t="s">
        <v>826</v>
      </c>
      <c r="E6128" s="24" t="s">
        <v>111</v>
      </c>
      <c r="F6128" s="38" t="n">
        <v>100</v>
      </c>
      <c r="G6128" s="42" t="n">
        <f aca="false">DATE(YEAR(B6128),MONTH(B6128),1)</f>
        <v>46143</v>
      </c>
      <c r="H6128" s="24" t="str">
        <f aca="false">INDEX(Customers!$B$2:$B$601,MATCH(C6128,Customers!$A$2:$A$601,0))</f>
        <v>Nairobi</v>
      </c>
      <c r="I6128" s="43" t="n">
        <f aca="false">ROUND(MIN(INDEX(Assumptions!$D$13:$D$18,MATCH(E6128,Assumptions!$A$13:$A$18,0)),MAX(INDEX(Assumptions!$C$13:$C$18,MATCH(E6128,Assumptions!$A$13:$A$18,0)),INDEX(Assumptions!$B$13:$B$18,MATCH(E6128,Assumptions!$A$13:$A$18,0))*F6128)),2)</f>
        <v>4</v>
      </c>
    </row>
    <row r="6129" customFormat="false" ht="15" hidden="false" customHeight="false" outlineLevel="0" collapsed="false">
      <c r="A6129" s="24" t="s">
        <v>6952</v>
      </c>
      <c r="B6129" s="39" t="n">
        <v>46154</v>
      </c>
      <c r="C6129" s="24" t="s">
        <v>743</v>
      </c>
      <c r="D6129" s="24" t="s">
        <v>826</v>
      </c>
      <c r="E6129" s="24" t="s">
        <v>113</v>
      </c>
      <c r="F6129" s="38" t="n">
        <v>2000</v>
      </c>
      <c r="G6129" s="42" t="n">
        <f aca="false">DATE(YEAR(B6129),MONTH(B6129),1)</f>
        <v>46143</v>
      </c>
      <c r="H6129" s="24" t="str">
        <f aca="false">INDEX(Customers!$B$2:$B$601,MATCH(C6129,Customers!$A$2:$A$601,0))</f>
        <v>Eastern</v>
      </c>
      <c r="I6129" s="43" t="n">
        <f aca="false">ROUND(MIN(INDEX(Assumptions!$D$13:$D$18,MATCH(E6129,Assumptions!$A$13:$A$18,0)),MAX(INDEX(Assumptions!$C$13:$C$18,MATCH(E6129,Assumptions!$A$13:$A$18,0)),INDEX(Assumptions!$B$13:$B$18,MATCH(E6129,Assumptions!$A$13:$A$18,0))*F6129)),2)</f>
        <v>100</v>
      </c>
    </row>
    <row r="6130" customFormat="false" ht="15" hidden="false" customHeight="false" outlineLevel="0" collapsed="false">
      <c r="A6130" s="24" t="s">
        <v>6953</v>
      </c>
      <c r="B6130" s="39" t="n">
        <v>46154</v>
      </c>
      <c r="C6130" s="24" t="s">
        <v>756</v>
      </c>
      <c r="D6130" s="24" t="s">
        <v>826</v>
      </c>
      <c r="E6130" s="24" t="s">
        <v>113</v>
      </c>
      <c r="F6130" s="38" t="n">
        <v>500</v>
      </c>
      <c r="G6130" s="42" t="n">
        <f aca="false">DATE(YEAR(B6130),MONTH(B6130),1)</f>
        <v>46143</v>
      </c>
      <c r="H6130" s="24" t="str">
        <f aca="false">INDEX(Customers!$B$2:$B$601,MATCH(C6130,Customers!$A$2:$A$601,0))</f>
        <v>Nairobi</v>
      </c>
      <c r="I6130" s="43" t="n">
        <f aca="false">ROUND(MIN(INDEX(Assumptions!$D$13:$D$18,MATCH(E6130,Assumptions!$A$13:$A$18,0)),MAX(INDEX(Assumptions!$C$13:$C$18,MATCH(E6130,Assumptions!$A$13:$A$18,0)),INDEX(Assumptions!$B$13:$B$18,MATCH(E6130,Assumptions!$A$13:$A$18,0))*F6130)),2)</f>
        <v>25</v>
      </c>
    </row>
    <row r="6131" customFormat="false" ht="15" hidden="false" customHeight="false" outlineLevel="0" collapsed="false">
      <c r="A6131" s="24" t="s">
        <v>6954</v>
      </c>
      <c r="B6131" s="39" t="n">
        <v>46154</v>
      </c>
      <c r="C6131" s="24" t="s">
        <v>766</v>
      </c>
      <c r="D6131" s="24" t="s">
        <v>826</v>
      </c>
      <c r="E6131" s="24" t="s">
        <v>109</v>
      </c>
      <c r="F6131" s="38" t="n">
        <v>3830</v>
      </c>
      <c r="G6131" s="42" t="n">
        <f aca="false">DATE(YEAR(B6131),MONTH(B6131),1)</f>
        <v>46143</v>
      </c>
      <c r="H6131" s="24" t="str">
        <f aca="false">INDEX(Customers!$B$2:$B$601,MATCH(C6131,Customers!$A$2:$A$601,0))</f>
        <v>Rift Valley</v>
      </c>
      <c r="I6131" s="43" t="n">
        <f aca="false">ROUND(MIN(INDEX(Assumptions!$D$13:$D$18,MATCH(E6131,Assumptions!$A$13:$A$18,0)),MAX(INDEX(Assumptions!$C$13:$C$18,MATCH(E6131,Assumptions!$A$13:$A$18,0)),INDEX(Assumptions!$B$13:$B$18,MATCH(E6131,Assumptions!$A$13:$A$18,0))*F6131)),2)</f>
        <v>15.32</v>
      </c>
    </row>
    <row r="6132" customFormat="false" ht="15" hidden="false" customHeight="false" outlineLevel="0" collapsed="false">
      <c r="A6132" s="24" t="s">
        <v>6955</v>
      </c>
      <c r="B6132" s="39" t="n">
        <v>46154</v>
      </c>
      <c r="C6132" s="24" t="s">
        <v>769</v>
      </c>
      <c r="D6132" s="24" t="s">
        <v>826</v>
      </c>
      <c r="E6132" s="24" t="s">
        <v>103</v>
      </c>
      <c r="F6132" s="38" t="n">
        <v>470</v>
      </c>
      <c r="G6132" s="42" t="n">
        <f aca="false">DATE(YEAR(B6132),MONTH(B6132),1)</f>
        <v>46143</v>
      </c>
      <c r="H6132" s="24" t="str">
        <f aca="false">INDEX(Customers!$B$2:$B$601,MATCH(C6132,Customers!$A$2:$A$601,0))</f>
        <v>Rift Valley</v>
      </c>
      <c r="I6132" s="43" t="n">
        <f aca="false">ROUND(MIN(INDEX(Assumptions!$D$13:$D$18,MATCH(E6132,Assumptions!$A$13:$A$18,0)),MAX(INDEX(Assumptions!$C$13:$C$18,MATCH(E6132,Assumptions!$A$13:$A$18,0)),INDEX(Assumptions!$B$13:$B$18,MATCH(E6132,Assumptions!$A$13:$A$18,0))*F6132)),2)</f>
        <v>5</v>
      </c>
    </row>
    <row r="6133" customFormat="false" ht="15" hidden="false" customHeight="false" outlineLevel="0" collapsed="false">
      <c r="A6133" s="24" t="s">
        <v>6956</v>
      </c>
      <c r="B6133" s="39" t="n">
        <v>46154</v>
      </c>
      <c r="C6133" s="24" t="s">
        <v>779</v>
      </c>
      <c r="D6133" s="24" t="s">
        <v>826</v>
      </c>
      <c r="E6133" s="24" t="s">
        <v>103</v>
      </c>
      <c r="F6133" s="38" t="n">
        <v>880</v>
      </c>
      <c r="G6133" s="42" t="n">
        <f aca="false">DATE(YEAR(B6133),MONTH(B6133),1)</f>
        <v>46143</v>
      </c>
      <c r="H6133" s="24" t="str">
        <f aca="false">INDEX(Customers!$B$2:$B$601,MATCH(C6133,Customers!$A$2:$A$601,0))</f>
        <v>Rift Valley</v>
      </c>
      <c r="I6133" s="43" t="n">
        <f aca="false">ROUND(MIN(INDEX(Assumptions!$D$13:$D$18,MATCH(E6133,Assumptions!$A$13:$A$18,0)),MAX(INDEX(Assumptions!$C$13:$C$18,MATCH(E6133,Assumptions!$A$13:$A$18,0)),INDEX(Assumptions!$B$13:$B$18,MATCH(E6133,Assumptions!$A$13:$A$18,0))*F6133)),2)</f>
        <v>8.8</v>
      </c>
    </row>
    <row r="6134" customFormat="false" ht="15" hidden="false" customHeight="false" outlineLevel="0" collapsed="false">
      <c r="A6134" s="24" t="s">
        <v>6957</v>
      </c>
      <c r="B6134" s="39" t="n">
        <v>46154</v>
      </c>
      <c r="C6134" s="24" t="s">
        <v>808</v>
      </c>
      <c r="D6134" s="24" t="s">
        <v>826</v>
      </c>
      <c r="E6134" s="24" t="s">
        <v>113</v>
      </c>
      <c r="F6134" s="38" t="n">
        <v>50</v>
      </c>
      <c r="G6134" s="42" t="n">
        <f aca="false">DATE(YEAR(B6134),MONTH(B6134),1)</f>
        <v>46143</v>
      </c>
      <c r="H6134" s="24" t="str">
        <f aca="false">INDEX(Customers!$B$2:$B$601,MATCH(C6134,Customers!$A$2:$A$601,0))</f>
        <v>Western</v>
      </c>
      <c r="I6134" s="43" t="n">
        <f aca="false">ROUND(MIN(INDEX(Assumptions!$D$13:$D$18,MATCH(E6134,Assumptions!$A$13:$A$18,0)),MAX(INDEX(Assumptions!$C$13:$C$18,MATCH(E6134,Assumptions!$A$13:$A$18,0)),INDEX(Assumptions!$B$13:$B$18,MATCH(E6134,Assumptions!$A$13:$A$18,0))*F6134)),2)</f>
        <v>2.5</v>
      </c>
    </row>
    <row r="6135" customFormat="false" ht="15" hidden="false" customHeight="false" outlineLevel="0" collapsed="false">
      <c r="A6135" s="24" t="s">
        <v>6958</v>
      </c>
      <c r="B6135" s="39" t="n">
        <v>46154</v>
      </c>
      <c r="C6135" s="24" t="s">
        <v>811</v>
      </c>
      <c r="D6135" s="24" t="s">
        <v>173</v>
      </c>
      <c r="E6135" s="24" t="s">
        <v>107</v>
      </c>
      <c r="F6135" s="38" t="n">
        <v>6320</v>
      </c>
      <c r="G6135" s="42" t="n">
        <f aca="false">DATE(YEAR(B6135),MONTH(B6135),1)</f>
        <v>46143</v>
      </c>
      <c r="H6135" s="24" t="str">
        <f aca="false">INDEX(Customers!$B$2:$B$601,MATCH(C6135,Customers!$A$2:$A$601,0))</f>
        <v>Rift Valley</v>
      </c>
      <c r="I6135" s="43" t="n">
        <f aca="false">ROUND(MIN(INDEX(Assumptions!$D$13:$D$18,MATCH(E6135,Assumptions!$A$13:$A$18,0)),MAX(INDEX(Assumptions!$C$13:$C$18,MATCH(E6135,Assumptions!$A$13:$A$18,0)),INDEX(Assumptions!$B$13:$B$18,MATCH(E6135,Assumptions!$A$13:$A$18,0))*F6135)),2)</f>
        <v>0</v>
      </c>
    </row>
    <row r="6136" customFormat="false" ht="15" hidden="false" customHeight="false" outlineLevel="0" collapsed="false">
      <c r="A6136" s="24" t="s">
        <v>6959</v>
      </c>
      <c r="B6136" s="39" t="n">
        <v>46155</v>
      </c>
      <c r="C6136" s="24" t="s">
        <v>247</v>
      </c>
      <c r="D6136" s="24" t="s">
        <v>826</v>
      </c>
      <c r="E6136" s="24" t="s">
        <v>103</v>
      </c>
      <c r="F6136" s="38" t="n">
        <v>480</v>
      </c>
      <c r="G6136" s="42" t="n">
        <f aca="false">DATE(YEAR(B6136),MONTH(B6136),1)</f>
        <v>46143</v>
      </c>
      <c r="H6136" s="24" t="str">
        <f aca="false">INDEX(Customers!$B$2:$B$601,MATCH(C6136,Customers!$A$2:$A$601,0))</f>
        <v>Nairobi</v>
      </c>
      <c r="I6136" s="43" t="n">
        <f aca="false">ROUND(MIN(INDEX(Assumptions!$D$13:$D$18,MATCH(E6136,Assumptions!$A$13:$A$18,0)),MAX(INDEX(Assumptions!$C$13:$C$18,MATCH(E6136,Assumptions!$A$13:$A$18,0)),INDEX(Assumptions!$B$13:$B$18,MATCH(E6136,Assumptions!$A$13:$A$18,0))*F6136)),2)</f>
        <v>5</v>
      </c>
    </row>
    <row r="6137" customFormat="false" ht="15" hidden="false" customHeight="false" outlineLevel="0" collapsed="false">
      <c r="A6137" s="24" t="s">
        <v>6960</v>
      </c>
      <c r="B6137" s="39" t="n">
        <v>46155</v>
      </c>
      <c r="C6137" s="24" t="s">
        <v>285</v>
      </c>
      <c r="D6137" s="24" t="s">
        <v>207</v>
      </c>
      <c r="E6137" s="24" t="s">
        <v>107</v>
      </c>
      <c r="F6137" s="38" t="n">
        <v>28360</v>
      </c>
      <c r="G6137" s="42" t="n">
        <f aca="false">DATE(YEAR(B6137),MONTH(B6137),1)</f>
        <v>46143</v>
      </c>
      <c r="H6137" s="24" t="str">
        <f aca="false">INDEX(Customers!$B$2:$B$601,MATCH(C6137,Customers!$A$2:$A$601,0))</f>
        <v>Eastern</v>
      </c>
      <c r="I6137" s="43" t="n">
        <f aca="false">ROUND(MIN(INDEX(Assumptions!$D$13:$D$18,MATCH(E6137,Assumptions!$A$13:$A$18,0)),MAX(INDEX(Assumptions!$C$13:$C$18,MATCH(E6137,Assumptions!$A$13:$A$18,0)),INDEX(Assumptions!$B$13:$B$18,MATCH(E6137,Assumptions!$A$13:$A$18,0))*F6137)),2)</f>
        <v>0</v>
      </c>
    </row>
    <row r="6138" customFormat="false" ht="15" hidden="false" customHeight="false" outlineLevel="0" collapsed="false">
      <c r="A6138" s="24" t="s">
        <v>6961</v>
      </c>
      <c r="B6138" s="39" t="n">
        <v>46155</v>
      </c>
      <c r="C6138" s="24" t="s">
        <v>288</v>
      </c>
      <c r="D6138" s="24" t="s">
        <v>826</v>
      </c>
      <c r="E6138" s="24" t="s">
        <v>113</v>
      </c>
      <c r="F6138" s="38" t="n">
        <v>50</v>
      </c>
      <c r="G6138" s="42" t="n">
        <f aca="false">DATE(YEAR(B6138),MONTH(B6138),1)</f>
        <v>46143</v>
      </c>
      <c r="H6138" s="24" t="str">
        <f aca="false">INDEX(Customers!$B$2:$B$601,MATCH(C6138,Customers!$A$2:$A$601,0))</f>
        <v>Central</v>
      </c>
      <c r="I6138" s="43" t="n">
        <f aca="false">ROUND(MIN(INDEX(Assumptions!$D$13:$D$18,MATCH(E6138,Assumptions!$A$13:$A$18,0)),MAX(INDEX(Assumptions!$C$13:$C$18,MATCH(E6138,Assumptions!$A$13:$A$18,0)),INDEX(Assumptions!$B$13:$B$18,MATCH(E6138,Assumptions!$A$13:$A$18,0))*F6138)),2)</f>
        <v>2.5</v>
      </c>
    </row>
    <row r="6139" customFormat="false" ht="15" hidden="false" customHeight="false" outlineLevel="0" collapsed="false">
      <c r="A6139" s="24" t="s">
        <v>6962</v>
      </c>
      <c r="B6139" s="39" t="n">
        <v>46155</v>
      </c>
      <c r="C6139" s="24" t="s">
        <v>288</v>
      </c>
      <c r="D6139" s="24" t="s">
        <v>172</v>
      </c>
      <c r="E6139" s="24" t="s">
        <v>105</v>
      </c>
      <c r="F6139" s="38" t="n">
        <v>1570</v>
      </c>
      <c r="G6139" s="42" t="n">
        <f aca="false">DATE(YEAR(B6139),MONTH(B6139),1)</f>
        <v>46143</v>
      </c>
      <c r="H6139" s="24" t="str">
        <f aca="false">INDEX(Customers!$B$2:$B$601,MATCH(C6139,Customers!$A$2:$A$601,0))</f>
        <v>Central</v>
      </c>
      <c r="I6139" s="43" t="n">
        <f aca="false">ROUND(MIN(INDEX(Assumptions!$D$13:$D$18,MATCH(E6139,Assumptions!$A$13:$A$18,0)),MAX(INDEX(Assumptions!$C$13:$C$18,MATCH(E6139,Assumptions!$A$13:$A$18,0)),INDEX(Assumptions!$B$13:$B$18,MATCH(E6139,Assumptions!$A$13:$A$18,0))*F6139)),2)</f>
        <v>23.55</v>
      </c>
    </row>
    <row r="6140" customFormat="false" ht="15" hidden="false" customHeight="false" outlineLevel="0" collapsed="false">
      <c r="A6140" s="24" t="s">
        <v>6963</v>
      </c>
      <c r="B6140" s="39" t="n">
        <v>46155</v>
      </c>
      <c r="C6140" s="24" t="s">
        <v>367</v>
      </c>
      <c r="D6140" s="24" t="s">
        <v>826</v>
      </c>
      <c r="E6140" s="24" t="s">
        <v>111</v>
      </c>
      <c r="F6140" s="38" t="n">
        <v>500</v>
      </c>
      <c r="G6140" s="42" t="n">
        <f aca="false">DATE(YEAR(B6140),MONTH(B6140),1)</f>
        <v>46143</v>
      </c>
      <c r="H6140" s="24" t="str">
        <f aca="false">INDEX(Customers!$B$2:$B$601,MATCH(C6140,Customers!$A$2:$A$601,0))</f>
        <v>Nairobi</v>
      </c>
      <c r="I6140" s="43" t="n">
        <f aca="false">ROUND(MIN(INDEX(Assumptions!$D$13:$D$18,MATCH(E6140,Assumptions!$A$13:$A$18,0)),MAX(INDEX(Assumptions!$C$13:$C$18,MATCH(E6140,Assumptions!$A$13:$A$18,0)),INDEX(Assumptions!$B$13:$B$18,MATCH(E6140,Assumptions!$A$13:$A$18,0))*F6140)),2)</f>
        <v>20</v>
      </c>
    </row>
    <row r="6141" customFormat="false" ht="15" hidden="false" customHeight="false" outlineLevel="0" collapsed="false">
      <c r="A6141" s="24" t="s">
        <v>6964</v>
      </c>
      <c r="B6141" s="39" t="n">
        <v>46155</v>
      </c>
      <c r="C6141" s="24" t="s">
        <v>396</v>
      </c>
      <c r="D6141" s="24" t="s">
        <v>826</v>
      </c>
      <c r="E6141" s="24" t="s">
        <v>103</v>
      </c>
      <c r="F6141" s="38" t="n">
        <v>800</v>
      </c>
      <c r="G6141" s="42" t="n">
        <f aca="false">DATE(YEAR(B6141),MONTH(B6141),1)</f>
        <v>46143</v>
      </c>
      <c r="H6141" s="24" t="str">
        <f aca="false">INDEX(Customers!$B$2:$B$601,MATCH(C6141,Customers!$A$2:$A$601,0))</f>
        <v>Nairobi</v>
      </c>
      <c r="I6141" s="43" t="n">
        <f aca="false">ROUND(MIN(INDEX(Assumptions!$D$13:$D$18,MATCH(E6141,Assumptions!$A$13:$A$18,0)),MAX(INDEX(Assumptions!$C$13:$C$18,MATCH(E6141,Assumptions!$A$13:$A$18,0)),INDEX(Assumptions!$B$13:$B$18,MATCH(E6141,Assumptions!$A$13:$A$18,0))*F6141)),2)</f>
        <v>8</v>
      </c>
    </row>
    <row r="6142" customFormat="false" ht="15" hidden="false" customHeight="false" outlineLevel="0" collapsed="false">
      <c r="A6142" s="24" t="s">
        <v>6965</v>
      </c>
      <c r="B6142" s="39" t="n">
        <v>46155</v>
      </c>
      <c r="C6142" s="24" t="s">
        <v>440</v>
      </c>
      <c r="D6142" s="24" t="s">
        <v>826</v>
      </c>
      <c r="E6142" s="24" t="s">
        <v>103</v>
      </c>
      <c r="F6142" s="38" t="n">
        <v>940</v>
      </c>
      <c r="G6142" s="42" t="n">
        <f aca="false">DATE(YEAR(B6142),MONTH(B6142),1)</f>
        <v>46143</v>
      </c>
      <c r="H6142" s="24" t="str">
        <f aca="false">INDEX(Customers!$B$2:$B$601,MATCH(C6142,Customers!$A$2:$A$601,0))</f>
        <v>Nairobi</v>
      </c>
      <c r="I6142" s="43" t="n">
        <f aca="false">ROUND(MIN(INDEX(Assumptions!$D$13:$D$18,MATCH(E6142,Assumptions!$A$13:$A$18,0)),MAX(INDEX(Assumptions!$C$13:$C$18,MATCH(E6142,Assumptions!$A$13:$A$18,0)),INDEX(Assumptions!$B$13:$B$18,MATCH(E6142,Assumptions!$A$13:$A$18,0))*F6142)),2)</f>
        <v>9.4</v>
      </c>
    </row>
    <row r="6143" customFormat="false" ht="15" hidden="false" customHeight="false" outlineLevel="0" collapsed="false">
      <c r="A6143" s="24" t="s">
        <v>6966</v>
      </c>
      <c r="B6143" s="39" t="n">
        <v>46155</v>
      </c>
      <c r="C6143" s="24" t="s">
        <v>444</v>
      </c>
      <c r="D6143" s="24" t="s">
        <v>175</v>
      </c>
      <c r="E6143" s="24" t="s">
        <v>107</v>
      </c>
      <c r="F6143" s="38" t="n">
        <v>32370</v>
      </c>
      <c r="G6143" s="42" t="n">
        <f aca="false">DATE(YEAR(B6143),MONTH(B6143),1)</f>
        <v>46143</v>
      </c>
      <c r="H6143" s="24" t="str">
        <f aca="false">INDEX(Customers!$B$2:$B$601,MATCH(C6143,Customers!$A$2:$A$601,0))</f>
        <v>Rift Valley</v>
      </c>
      <c r="I6143" s="43" t="n">
        <f aca="false">ROUND(MIN(INDEX(Assumptions!$D$13:$D$18,MATCH(E6143,Assumptions!$A$13:$A$18,0)),MAX(INDEX(Assumptions!$C$13:$C$18,MATCH(E6143,Assumptions!$A$13:$A$18,0)),INDEX(Assumptions!$B$13:$B$18,MATCH(E6143,Assumptions!$A$13:$A$18,0))*F6143)),2)</f>
        <v>0</v>
      </c>
    </row>
    <row r="6144" customFormat="false" ht="15" hidden="false" customHeight="false" outlineLevel="0" collapsed="false">
      <c r="A6144" s="24" t="s">
        <v>6967</v>
      </c>
      <c r="B6144" s="39" t="n">
        <v>46155</v>
      </c>
      <c r="C6144" s="24" t="s">
        <v>466</v>
      </c>
      <c r="D6144" s="24" t="s">
        <v>826</v>
      </c>
      <c r="E6144" s="24" t="s">
        <v>103</v>
      </c>
      <c r="F6144" s="38" t="n">
        <v>3310</v>
      </c>
      <c r="G6144" s="42" t="n">
        <f aca="false">DATE(YEAR(B6144),MONTH(B6144),1)</f>
        <v>46143</v>
      </c>
      <c r="H6144" s="24" t="str">
        <f aca="false">INDEX(Customers!$B$2:$B$601,MATCH(C6144,Customers!$A$2:$A$601,0))</f>
        <v>Nairobi</v>
      </c>
      <c r="I6144" s="43" t="n">
        <f aca="false">ROUND(MIN(INDEX(Assumptions!$D$13:$D$18,MATCH(E6144,Assumptions!$A$13:$A$18,0)),MAX(INDEX(Assumptions!$C$13:$C$18,MATCH(E6144,Assumptions!$A$13:$A$18,0)),INDEX(Assumptions!$B$13:$B$18,MATCH(E6144,Assumptions!$A$13:$A$18,0))*F6144)),2)</f>
        <v>33.1</v>
      </c>
    </row>
    <row r="6145" customFormat="false" ht="15" hidden="false" customHeight="false" outlineLevel="0" collapsed="false">
      <c r="A6145" s="24" t="s">
        <v>6968</v>
      </c>
      <c r="B6145" s="39" t="n">
        <v>46155</v>
      </c>
      <c r="C6145" s="24" t="s">
        <v>492</v>
      </c>
      <c r="D6145" s="24" t="s">
        <v>207</v>
      </c>
      <c r="E6145" s="24" t="s">
        <v>105</v>
      </c>
      <c r="F6145" s="38" t="n">
        <v>4380</v>
      </c>
      <c r="G6145" s="42" t="n">
        <f aca="false">DATE(YEAR(B6145),MONTH(B6145),1)</f>
        <v>46143</v>
      </c>
      <c r="H6145" s="24" t="str">
        <f aca="false">INDEX(Customers!$B$2:$B$601,MATCH(C6145,Customers!$A$2:$A$601,0))</f>
        <v>Eastern</v>
      </c>
      <c r="I6145" s="43" t="n">
        <f aca="false">ROUND(MIN(INDEX(Assumptions!$D$13:$D$18,MATCH(E6145,Assumptions!$A$13:$A$18,0)),MAX(INDEX(Assumptions!$C$13:$C$18,MATCH(E6145,Assumptions!$A$13:$A$18,0)),INDEX(Assumptions!$B$13:$B$18,MATCH(E6145,Assumptions!$A$13:$A$18,0))*F6145)),2)</f>
        <v>65.7</v>
      </c>
    </row>
    <row r="6146" customFormat="false" ht="15" hidden="false" customHeight="false" outlineLevel="0" collapsed="false">
      <c r="A6146" s="24" t="s">
        <v>6969</v>
      </c>
      <c r="B6146" s="39" t="n">
        <v>46155</v>
      </c>
      <c r="C6146" s="24" t="s">
        <v>522</v>
      </c>
      <c r="D6146" s="24" t="s">
        <v>826</v>
      </c>
      <c r="E6146" s="24" t="s">
        <v>109</v>
      </c>
      <c r="F6146" s="38" t="n">
        <v>13510</v>
      </c>
      <c r="G6146" s="42" t="n">
        <f aca="false">DATE(YEAR(B6146),MONTH(B6146),1)</f>
        <v>46143</v>
      </c>
      <c r="H6146" s="24" t="str">
        <f aca="false">INDEX(Customers!$B$2:$B$601,MATCH(C6146,Customers!$A$2:$A$601,0))</f>
        <v>Central</v>
      </c>
      <c r="I6146" s="43" t="n">
        <f aca="false">ROUND(MIN(INDEX(Assumptions!$D$13:$D$18,MATCH(E6146,Assumptions!$A$13:$A$18,0)),MAX(INDEX(Assumptions!$C$13:$C$18,MATCH(E6146,Assumptions!$A$13:$A$18,0)),INDEX(Assumptions!$B$13:$B$18,MATCH(E6146,Assumptions!$A$13:$A$18,0))*F6146)),2)</f>
        <v>40</v>
      </c>
    </row>
    <row r="6147" customFormat="false" ht="15" hidden="false" customHeight="false" outlineLevel="0" collapsed="false">
      <c r="A6147" s="24" t="s">
        <v>6970</v>
      </c>
      <c r="B6147" s="39" t="n">
        <v>46155</v>
      </c>
      <c r="C6147" s="24" t="s">
        <v>522</v>
      </c>
      <c r="D6147" s="24" t="s">
        <v>165</v>
      </c>
      <c r="E6147" s="24" t="s">
        <v>105</v>
      </c>
      <c r="F6147" s="38" t="n">
        <v>19590</v>
      </c>
      <c r="G6147" s="42" t="n">
        <f aca="false">DATE(YEAR(B6147),MONTH(B6147),1)</f>
        <v>46143</v>
      </c>
      <c r="H6147" s="24" t="str">
        <f aca="false">INDEX(Customers!$B$2:$B$601,MATCH(C6147,Customers!$A$2:$A$601,0))</f>
        <v>Central</v>
      </c>
      <c r="I6147" s="43" t="n">
        <f aca="false">ROUND(MIN(INDEX(Assumptions!$D$13:$D$18,MATCH(E6147,Assumptions!$A$13:$A$18,0)),MAX(INDEX(Assumptions!$C$13:$C$18,MATCH(E6147,Assumptions!$A$13:$A$18,0)),INDEX(Assumptions!$B$13:$B$18,MATCH(E6147,Assumptions!$A$13:$A$18,0))*F6147)),2)</f>
        <v>200</v>
      </c>
    </row>
    <row r="6148" customFormat="false" ht="15" hidden="false" customHeight="false" outlineLevel="0" collapsed="false">
      <c r="A6148" s="24" t="s">
        <v>6971</v>
      </c>
      <c r="B6148" s="39" t="n">
        <v>46155</v>
      </c>
      <c r="C6148" s="24" t="s">
        <v>528</v>
      </c>
      <c r="D6148" s="24" t="s">
        <v>826</v>
      </c>
      <c r="E6148" s="24" t="s">
        <v>109</v>
      </c>
      <c r="F6148" s="38" t="n">
        <v>83280</v>
      </c>
      <c r="G6148" s="42" t="n">
        <f aca="false">DATE(YEAR(B6148),MONTH(B6148),1)</f>
        <v>46143</v>
      </c>
      <c r="H6148" s="24" t="str">
        <f aca="false">INDEX(Customers!$B$2:$B$601,MATCH(C6148,Customers!$A$2:$A$601,0))</f>
        <v>Central</v>
      </c>
      <c r="I6148" s="43" t="n">
        <f aca="false">ROUND(MIN(INDEX(Assumptions!$D$13:$D$18,MATCH(E6148,Assumptions!$A$13:$A$18,0)),MAX(INDEX(Assumptions!$C$13:$C$18,MATCH(E6148,Assumptions!$A$13:$A$18,0)),INDEX(Assumptions!$B$13:$B$18,MATCH(E6148,Assumptions!$A$13:$A$18,0))*F6148)),2)</f>
        <v>40</v>
      </c>
    </row>
    <row r="6149" customFormat="false" ht="15" hidden="false" customHeight="false" outlineLevel="0" collapsed="false">
      <c r="A6149" s="24" t="s">
        <v>6972</v>
      </c>
      <c r="B6149" s="39" t="n">
        <v>46155</v>
      </c>
      <c r="C6149" s="24" t="s">
        <v>530</v>
      </c>
      <c r="D6149" s="24" t="s">
        <v>153</v>
      </c>
      <c r="E6149" s="24" t="s">
        <v>105</v>
      </c>
      <c r="F6149" s="38" t="n">
        <v>5410</v>
      </c>
      <c r="G6149" s="42" t="n">
        <f aca="false">DATE(YEAR(B6149),MONTH(B6149),1)</f>
        <v>46143</v>
      </c>
      <c r="H6149" s="24" t="str">
        <f aca="false">INDEX(Customers!$B$2:$B$601,MATCH(C6149,Customers!$A$2:$A$601,0))</f>
        <v>Nairobi</v>
      </c>
      <c r="I6149" s="43" t="n">
        <f aca="false">ROUND(MIN(INDEX(Assumptions!$D$13:$D$18,MATCH(E6149,Assumptions!$A$13:$A$18,0)),MAX(INDEX(Assumptions!$C$13:$C$18,MATCH(E6149,Assumptions!$A$13:$A$18,0)),INDEX(Assumptions!$B$13:$B$18,MATCH(E6149,Assumptions!$A$13:$A$18,0))*F6149)),2)</f>
        <v>81.15</v>
      </c>
    </row>
    <row r="6150" customFormat="false" ht="15" hidden="false" customHeight="false" outlineLevel="0" collapsed="false">
      <c r="A6150" s="24" t="s">
        <v>6973</v>
      </c>
      <c r="B6150" s="39" t="n">
        <v>46155</v>
      </c>
      <c r="C6150" s="24" t="s">
        <v>543</v>
      </c>
      <c r="D6150" s="24" t="s">
        <v>826</v>
      </c>
      <c r="E6150" s="24" t="s">
        <v>103</v>
      </c>
      <c r="F6150" s="38" t="n">
        <v>18790</v>
      </c>
      <c r="G6150" s="42" t="n">
        <f aca="false">DATE(YEAR(B6150),MONTH(B6150),1)</f>
        <v>46143</v>
      </c>
      <c r="H6150" s="24" t="str">
        <f aca="false">INDEX(Customers!$B$2:$B$601,MATCH(C6150,Customers!$A$2:$A$601,0))</f>
        <v>Central</v>
      </c>
      <c r="I6150" s="43" t="n">
        <f aca="false">ROUND(MIN(INDEX(Assumptions!$D$13:$D$18,MATCH(E6150,Assumptions!$A$13:$A$18,0)),MAX(INDEX(Assumptions!$C$13:$C$18,MATCH(E6150,Assumptions!$A$13:$A$18,0)),INDEX(Assumptions!$B$13:$B$18,MATCH(E6150,Assumptions!$A$13:$A$18,0))*F6150)),2)</f>
        <v>105</v>
      </c>
    </row>
    <row r="6151" customFormat="false" ht="15" hidden="false" customHeight="false" outlineLevel="0" collapsed="false">
      <c r="A6151" s="24" t="s">
        <v>6974</v>
      </c>
      <c r="B6151" s="39" t="n">
        <v>46155</v>
      </c>
      <c r="C6151" s="24" t="s">
        <v>565</v>
      </c>
      <c r="D6151" s="24" t="s">
        <v>826</v>
      </c>
      <c r="E6151" s="24" t="s">
        <v>111</v>
      </c>
      <c r="F6151" s="38" t="n">
        <v>1000</v>
      </c>
      <c r="G6151" s="42" t="n">
        <f aca="false">DATE(YEAR(B6151),MONTH(B6151),1)</f>
        <v>46143</v>
      </c>
      <c r="H6151" s="24" t="str">
        <f aca="false">INDEX(Customers!$B$2:$B$601,MATCH(C6151,Customers!$A$2:$A$601,0))</f>
        <v>Western</v>
      </c>
      <c r="I6151" s="43" t="n">
        <f aca="false">ROUND(MIN(INDEX(Assumptions!$D$13:$D$18,MATCH(E6151,Assumptions!$A$13:$A$18,0)),MAX(INDEX(Assumptions!$C$13:$C$18,MATCH(E6151,Assumptions!$A$13:$A$18,0)),INDEX(Assumptions!$B$13:$B$18,MATCH(E6151,Assumptions!$A$13:$A$18,0))*F6151)),2)</f>
        <v>40</v>
      </c>
    </row>
    <row r="6152" customFormat="false" ht="15" hidden="false" customHeight="false" outlineLevel="0" collapsed="false">
      <c r="A6152" s="24" t="s">
        <v>6975</v>
      </c>
      <c r="B6152" s="39" t="n">
        <v>46155</v>
      </c>
      <c r="C6152" s="24" t="s">
        <v>628</v>
      </c>
      <c r="D6152" s="24" t="s">
        <v>826</v>
      </c>
      <c r="E6152" s="24" t="s">
        <v>111</v>
      </c>
      <c r="F6152" s="38" t="n">
        <v>20</v>
      </c>
      <c r="G6152" s="42" t="n">
        <f aca="false">DATE(YEAR(B6152),MONTH(B6152),1)</f>
        <v>46143</v>
      </c>
      <c r="H6152" s="24" t="str">
        <f aca="false">INDEX(Customers!$B$2:$B$601,MATCH(C6152,Customers!$A$2:$A$601,0))</f>
        <v>Coast</v>
      </c>
      <c r="I6152" s="43" t="n">
        <f aca="false">ROUND(MIN(INDEX(Assumptions!$D$13:$D$18,MATCH(E6152,Assumptions!$A$13:$A$18,0)),MAX(INDEX(Assumptions!$C$13:$C$18,MATCH(E6152,Assumptions!$A$13:$A$18,0)),INDEX(Assumptions!$B$13:$B$18,MATCH(E6152,Assumptions!$A$13:$A$18,0))*F6152)),2)</f>
        <v>0.8</v>
      </c>
    </row>
    <row r="6153" customFormat="false" ht="15" hidden="false" customHeight="false" outlineLevel="0" collapsed="false">
      <c r="A6153" s="24" t="s">
        <v>6976</v>
      </c>
      <c r="B6153" s="39" t="n">
        <v>46155</v>
      </c>
      <c r="C6153" s="24" t="s">
        <v>661</v>
      </c>
      <c r="D6153" s="24" t="s">
        <v>826</v>
      </c>
      <c r="E6153" s="24" t="s">
        <v>109</v>
      </c>
      <c r="F6153" s="38" t="n">
        <v>2660</v>
      </c>
      <c r="G6153" s="42" t="n">
        <f aca="false">DATE(YEAR(B6153),MONTH(B6153),1)</f>
        <v>46143</v>
      </c>
      <c r="H6153" s="24" t="str">
        <f aca="false">INDEX(Customers!$B$2:$B$601,MATCH(C6153,Customers!$A$2:$A$601,0))</f>
        <v>Coast</v>
      </c>
      <c r="I6153" s="43" t="n">
        <f aca="false">ROUND(MIN(INDEX(Assumptions!$D$13:$D$18,MATCH(E6153,Assumptions!$A$13:$A$18,0)),MAX(INDEX(Assumptions!$C$13:$C$18,MATCH(E6153,Assumptions!$A$13:$A$18,0)),INDEX(Assumptions!$B$13:$B$18,MATCH(E6153,Assumptions!$A$13:$A$18,0))*F6153)),2)</f>
        <v>10.64</v>
      </c>
    </row>
    <row r="6154" customFormat="false" ht="15" hidden="false" customHeight="false" outlineLevel="0" collapsed="false">
      <c r="A6154" s="24" t="s">
        <v>6977</v>
      </c>
      <c r="B6154" s="39" t="n">
        <v>46155</v>
      </c>
      <c r="C6154" s="24" t="s">
        <v>664</v>
      </c>
      <c r="D6154" s="24" t="s">
        <v>826</v>
      </c>
      <c r="E6154" s="24" t="s">
        <v>103</v>
      </c>
      <c r="F6154" s="38" t="n">
        <v>1010</v>
      </c>
      <c r="G6154" s="42" t="n">
        <f aca="false">DATE(YEAR(B6154),MONTH(B6154),1)</f>
        <v>46143</v>
      </c>
      <c r="H6154" s="24" t="str">
        <f aca="false">INDEX(Customers!$B$2:$B$601,MATCH(C6154,Customers!$A$2:$A$601,0))</f>
        <v>Rift Valley</v>
      </c>
      <c r="I6154" s="43" t="n">
        <f aca="false">ROUND(MIN(INDEX(Assumptions!$D$13:$D$18,MATCH(E6154,Assumptions!$A$13:$A$18,0)),MAX(INDEX(Assumptions!$C$13:$C$18,MATCH(E6154,Assumptions!$A$13:$A$18,0)),INDEX(Assumptions!$B$13:$B$18,MATCH(E6154,Assumptions!$A$13:$A$18,0))*F6154)),2)</f>
        <v>10.1</v>
      </c>
    </row>
    <row r="6155" customFormat="false" ht="15" hidden="false" customHeight="false" outlineLevel="0" collapsed="false">
      <c r="A6155" s="24" t="s">
        <v>6978</v>
      </c>
      <c r="B6155" s="39" t="n">
        <v>46155</v>
      </c>
      <c r="C6155" s="24" t="s">
        <v>664</v>
      </c>
      <c r="D6155" s="24" t="s">
        <v>826</v>
      </c>
      <c r="E6155" s="24" t="s">
        <v>113</v>
      </c>
      <c r="F6155" s="38" t="n">
        <v>99</v>
      </c>
      <c r="G6155" s="42" t="n">
        <f aca="false">DATE(YEAR(B6155),MONTH(B6155),1)</f>
        <v>46143</v>
      </c>
      <c r="H6155" s="24" t="str">
        <f aca="false">INDEX(Customers!$B$2:$B$601,MATCH(C6155,Customers!$A$2:$A$601,0))</f>
        <v>Rift Valley</v>
      </c>
      <c r="I6155" s="43" t="n">
        <f aca="false">ROUND(MIN(INDEX(Assumptions!$D$13:$D$18,MATCH(E6155,Assumptions!$A$13:$A$18,0)),MAX(INDEX(Assumptions!$C$13:$C$18,MATCH(E6155,Assumptions!$A$13:$A$18,0)),INDEX(Assumptions!$B$13:$B$18,MATCH(E6155,Assumptions!$A$13:$A$18,0))*F6155)),2)</f>
        <v>4.95</v>
      </c>
    </row>
    <row r="6156" customFormat="false" ht="15" hidden="false" customHeight="false" outlineLevel="0" collapsed="false">
      <c r="A6156" s="24" t="s">
        <v>6979</v>
      </c>
      <c r="B6156" s="39" t="n">
        <v>46155</v>
      </c>
      <c r="C6156" s="24" t="s">
        <v>686</v>
      </c>
      <c r="D6156" s="24" t="s">
        <v>826</v>
      </c>
      <c r="E6156" s="24" t="s">
        <v>109</v>
      </c>
      <c r="F6156" s="38" t="n">
        <v>2560</v>
      </c>
      <c r="G6156" s="42" t="n">
        <f aca="false">DATE(YEAR(B6156),MONTH(B6156),1)</f>
        <v>46143</v>
      </c>
      <c r="H6156" s="24" t="str">
        <f aca="false">INDEX(Customers!$B$2:$B$601,MATCH(C6156,Customers!$A$2:$A$601,0))</f>
        <v>Nairobi</v>
      </c>
      <c r="I6156" s="43" t="n">
        <f aca="false">ROUND(MIN(INDEX(Assumptions!$D$13:$D$18,MATCH(E6156,Assumptions!$A$13:$A$18,0)),MAX(INDEX(Assumptions!$C$13:$C$18,MATCH(E6156,Assumptions!$A$13:$A$18,0)),INDEX(Assumptions!$B$13:$B$18,MATCH(E6156,Assumptions!$A$13:$A$18,0))*F6156)),2)</f>
        <v>10.24</v>
      </c>
    </row>
    <row r="6157" customFormat="false" ht="15" hidden="false" customHeight="false" outlineLevel="0" collapsed="false">
      <c r="A6157" s="24" t="s">
        <v>6980</v>
      </c>
      <c r="B6157" s="39" t="n">
        <v>46155</v>
      </c>
      <c r="C6157" s="24" t="s">
        <v>719</v>
      </c>
      <c r="D6157" s="24" t="s">
        <v>826</v>
      </c>
      <c r="E6157" s="24" t="s">
        <v>111</v>
      </c>
      <c r="F6157" s="38" t="n">
        <v>100</v>
      </c>
      <c r="G6157" s="42" t="n">
        <f aca="false">DATE(YEAR(B6157),MONTH(B6157),1)</f>
        <v>46143</v>
      </c>
      <c r="H6157" s="24" t="str">
        <f aca="false">INDEX(Customers!$B$2:$B$601,MATCH(C6157,Customers!$A$2:$A$601,0))</f>
        <v>Nairobi</v>
      </c>
      <c r="I6157" s="43" t="n">
        <f aca="false">ROUND(MIN(INDEX(Assumptions!$D$13:$D$18,MATCH(E6157,Assumptions!$A$13:$A$18,0)),MAX(INDEX(Assumptions!$C$13:$C$18,MATCH(E6157,Assumptions!$A$13:$A$18,0)),INDEX(Assumptions!$B$13:$B$18,MATCH(E6157,Assumptions!$A$13:$A$18,0))*F6157)),2)</f>
        <v>4</v>
      </c>
    </row>
    <row r="6158" customFormat="false" ht="15" hidden="false" customHeight="false" outlineLevel="0" collapsed="false">
      <c r="A6158" s="24" t="s">
        <v>6981</v>
      </c>
      <c r="B6158" s="39" t="n">
        <v>46155</v>
      </c>
      <c r="C6158" s="24" t="s">
        <v>752</v>
      </c>
      <c r="D6158" s="24" t="s">
        <v>826</v>
      </c>
      <c r="E6158" s="24" t="s">
        <v>103</v>
      </c>
      <c r="F6158" s="38" t="n">
        <v>6170</v>
      </c>
      <c r="G6158" s="42" t="n">
        <f aca="false">DATE(YEAR(B6158),MONTH(B6158),1)</f>
        <v>46143</v>
      </c>
      <c r="H6158" s="24" t="str">
        <f aca="false">INDEX(Customers!$B$2:$B$601,MATCH(C6158,Customers!$A$2:$A$601,0))</f>
        <v>Western</v>
      </c>
      <c r="I6158" s="43" t="n">
        <f aca="false">ROUND(MIN(INDEX(Assumptions!$D$13:$D$18,MATCH(E6158,Assumptions!$A$13:$A$18,0)),MAX(INDEX(Assumptions!$C$13:$C$18,MATCH(E6158,Assumptions!$A$13:$A$18,0)),INDEX(Assumptions!$B$13:$B$18,MATCH(E6158,Assumptions!$A$13:$A$18,0))*F6158)),2)</f>
        <v>61.7</v>
      </c>
    </row>
    <row r="6159" customFormat="false" ht="15" hidden="false" customHeight="false" outlineLevel="0" collapsed="false">
      <c r="A6159" s="24" t="s">
        <v>6982</v>
      </c>
      <c r="B6159" s="39" t="n">
        <v>46155</v>
      </c>
      <c r="C6159" s="24" t="s">
        <v>767</v>
      </c>
      <c r="D6159" s="24" t="s">
        <v>195</v>
      </c>
      <c r="E6159" s="24" t="s">
        <v>105</v>
      </c>
      <c r="F6159" s="38" t="n">
        <v>1730</v>
      </c>
      <c r="G6159" s="42" t="n">
        <f aca="false">DATE(YEAR(B6159),MONTH(B6159),1)</f>
        <v>46143</v>
      </c>
      <c r="H6159" s="24" t="str">
        <f aca="false">INDEX(Customers!$B$2:$B$601,MATCH(C6159,Customers!$A$2:$A$601,0))</f>
        <v>Nairobi</v>
      </c>
      <c r="I6159" s="43" t="n">
        <f aca="false">ROUND(MIN(INDEX(Assumptions!$D$13:$D$18,MATCH(E6159,Assumptions!$A$13:$A$18,0)),MAX(INDEX(Assumptions!$C$13:$C$18,MATCH(E6159,Assumptions!$A$13:$A$18,0)),INDEX(Assumptions!$B$13:$B$18,MATCH(E6159,Assumptions!$A$13:$A$18,0))*F6159)),2)</f>
        <v>25.95</v>
      </c>
    </row>
    <row r="6160" customFormat="false" ht="15" hidden="false" customHeight="false" outlineLevel="0" collapsed="false">
      <c r="A6160" s="24" t="s">
        <v>6983</v>
      </c>
      <c r="B6160" s="39" t="n">
        <v>46155</v>
      </c>
      <c r="C6160" s="24" t="s">
        <v>773</v>
      </c>
      <c r="D6160" s="24" t="s">
        <v>826</v>
      </c>
      <c r="E6160" s="24" t="s">
        <v>111</v>
      </c>
      <c r="F6160" s="38" t="n">
        <v>200</v>
      </c>
      <c r="G6160" s="42" t="n">
        <f aca="false">DATE(YEAR(B6160),MONTH(B6160),1)</f>
        <v>46143</v>
      </c>
      <c r="H6160" s="24" t="str">
        <f aca="false">INDEX(Customers!$B$2:$B$601,MATCH(C6160,Customers!$A$2:$A$601,0))</f>
        <v>Rift Valley</v>
      </c>
      <c r="I6160" s="43" t="n">
        <f aca="false">ROUND(MIN(INDEX(Assumptions!$D$13:$D$18,MATCH(E6160,Assumptions!$A$13:$A$18,0)),MAX(INDEX(Assumptions!$C$13:$C$18,MATCH(E6160,Assumptions!$A$13:$A$18,0)),INDEX(Assumptions!$B$13:$B$18,MATCH(E6160,Assumptions!$A$13:$A$18,0))*F6160)),2)</f>
        <v>8</v>
      </c>
    </row>
    <row r="6161" customFormat="false" ht="15" hidden="false" customHeight="false" outlineLevel="0" collapsed="false">
      <c r="A6161" s="24" t="s">
        <v>6984</v>
      </c>
      <c r="B6161" s="39" t="n">
        <v>46155</v>
      </c>
      <c r="C6161" s="24" t="s">
        <v>796</v>
      </c>
      <c r="D6161" s="24" t="s">
        <v>153</v>
      </c>
      <c r="E6161" s="24" t="s">
        <v>105</v>
      </c>
      <c r="F6161" s="38" t="n">
        <v>1100</v>
      </c>
      <c r="G6161" s="42" t="n">
        <f aca="false">DATE(YEAR(B6161),MONTH(B6161),1)</f>
        <v>46143</v>
      </c>
      <c r="H6161" s="24" t="str">
        <f aca="false">INDEX(Customers!$B$2:$B$601,MATCH(C6161,Customers!$A$2:$A$601,0))</f>
        <v>Nairobi</v>
      </c>
      <c r="I6161" s="43" t="n">
        <f aca="false">ROUND(MIN(INDEX(Assumptions!$D$13:$D$18,MATCH(E6161,Assumptions!$A$13:$A$18,0)),MAX(INDEX(Assumptions!$C$13:$C$18,MATCH(E6161,Assumptions!$A$13:$A$18,0)),INDEX(Assumptions!$B$13:$B$18,MATCH(E6161,Assumptions!$A$13:$A$18,0))*F6161)),2)</f>
        <v>16.5</v>
      </c>
    </row>
    <row r="6162" customFormat="false" ht="15" hidden="false" customHeight="false" outlineLevel="0" collapsed="false">
      <c r="A6162" s="24" t="s">
        <v>6985</v>
      </c>
      <c r="B6162" s="39" t="n">
        <v>46155</v>
      </c>
      <c r="C6162" s="24" t="s">
        <v>807</v>
      </c>
      <c r="D6162" s="24" t="s">
        <v>826</v>
      </c>
      <c r="E6162" s="24" t="s">
        <v>103</v>
      </c>
      <c r="F6162" s="38" t="n">
        <v>3270</v>
      </c>
      <c r="G6162" s="42" t="n">
        <f aca="false">DATE(YEAR(B6162),MONTH(B6162),1)</f>
        <v>46143</v>
      </c>
      <c r="H6162" s="24" t="str">
        <f aca="false">INDEX(Customers!$B$2:$B$601,MATCH(C6162,Customers!$A$2:$A$601,0))</f>
        <v>Nairobi</v>
      </c>
      <c r="I6162" s="43" t="n">
        <f aca="false">ROUND(MIN(INDEX(Assumptions!$D$13:$D$18,MATCH(E6162,Assumptions!$A$13:$A$18,0)),MAX(INDEX(Assumptions!$C$13:$C$18,MATCH(E6162,Assumptions!$A$13:$A$18,0)),INDEX(Assumptions!$B$13:$B$18,MATCH(E6162,Assumptions!$A$13:$A$18,0))*F6162)),2)</f>
        <v>32.7</v>
      </c>
    </row>
    <row r="6163" customFormat="false" ht="15" hidden="false" customHeight="false" outlineLevel="0" collapsed="false">
      <c r="A6163" s="24" t="s">
        <v>6986</v>
      </c>
      <c r="B6163" s="39" t="n">
        <v>46155</v>
      </c>
      <c r="C6163" s="24" t="s">
        <v>818</v>
      </c>
      <c r="D6163" s="24" t="s">
        <v>826</v>
      </c>
      <c r="E6163" s="24" t="s">
        <v>113</v>
      </c>
      <c r="F6163" s="38" t="n">
        <v>250</v>
      </c>
      <c r="G6163" s="42" t="n">
        <f aca="false">DATE(YEAR(B6163),MONTH(B6163),1)</f>
        <v>46143</v>
      </c>
      <c r="H6163" s="24" t="str">
        <f aca="false">INDEX(Customers!$B$2:$B$601,MATCH(C6163,Customers!$A$2:$A$601,0))</f>
        <v>Central</v>
      </c>
      <c r="I6163" s="43" t="n">
        <f aca="false">ROUND(MIN(INDEX(Assumptions!$D$13:$D$18,MATCH(E6163,Assumptions!$A$13:$A$18,0)),MAX(INDEX(Assumptions!$C$13:$C$18,MATCH(E6163,Assumptions!$A$13:$A$18,0)),INDEX(Assumptions!$B$13:$B$18,MATCH(E6163,Assumptions!$A$13:$A$18,0))*F6163)),2)</f>
        <v>12.5</v>
      </c>
    </row>
    <row r="6164" customFormat="false" ht="15" hidden="false" customHeight="false" outlineLevel="0" collapsed="false">
      <c r="A6164" s="24" t="s">
        <v>6987</v>
      </c>
      <c r="B6164" s="39" t="n">
        <v>46156</v>
      </c>
      <c r="C6164" s="24" t="s">
        <v>219</v>
      </c>
      <c r="D6164" s="24" t="s">
        <v>826</v>
      </c>
      <c r="E6164" s="24" t="s">
        <v>109</v>
      </c>
      <c r="F6164" s="38" t="n">
        <v>11780</v>
      </c>
      <c r="G6164" s="42" t="n">
        <f aca="false">DATE(YEAR(B6164),MONTH(B6164),1)</f>
        <v>46143</v>
      </c>
      <c r="H6164" s="24" t="str">
        <f aca="false">INDEX(Customers!$B$2:$B$601,MATCH(C6164,Customers!$A$2:$A$601,0))</f>
        <v>Rift Valley</v>
      </c>
      <c r="I6164" s="43" t="n">
        <f aca="false">ROUND(MIN(INDEX(Assumptions!$D$13:$D$18,MATCH(E6164,Assumptions!$A$13:$A$18,0)),MAX(INDEX(Assumptions!$C$13:$C$18,MATCH(E6164,Assumptions!$A$13:$A$18,0)),INDEX(Assumptions!$B$13:$B$18,MATCH(E6164,Assumptions!$A$13:$A$18,0))*F6164)),2)</f>
        <v>40</v>
      </c>
    </row>
    <row r="6165" customFormat="false" ht="15" hidden="false" customHeight="false" outlineLevel="0" collapsed="false">
      <c r="A6165" s="24" t="s">
        <v>6988</v>
      </c>
      <c r="B6165" s="39" t="n">
        <v>46156</v>
      </c>
      <c r="C6165" s="24" t="s">
        <v>225</v>
      </c>
      <c r="D6165" s="24" t="s">
        <v>826</v>
      </c>
      <c r="E6165" s="24" t="s">
        <v>109</v>
      </c>
      <c r="F6165" s="38" t="n">
        <v>28120</v>
      </c>
      <c r="G6165" s="42" t="n">
        <f aca="false">DATE(YEAR(B6165),MONTH(B6165),1)</f>
        <v>46143</v>
      </c>
      <c r="H6165" s="24" t="str">
        <f aca="false">INDEX(Customers!$B$2:$B$601,MATCH(C6165,Customers!$A$2:$A$601,0))</f>
        <v>Eastern</v>
      </c>
      <c r="I6165" s="43" t="n">
        <f aca="false">ROUND(MIN(INDEX(Assumptions!$D$13:$D$18,MATCH(E6165,Assumptions!$A$13:$A$18,0)),MAX(INDEX(Assumptions!$C$13:$C$18,MATCH(E6165,Assumptions!$A$13:$A$18,0)),INDEX(Assumptions!$B$13:$B$18,MATCH(E6165,Assumptions!$A$13:$A$18,0))*F6165)),2)</f>
        <v>40</v>
      </c>
    </row>
    <row r="6166" customFormat="false" ht="15" hidden="false" customHeight="false" outlineLevel="0" collapsed="false">
      <c r="A6166" s="24" t="s">
        <v>6989</v>
      </c>
      <c r="B6166" s="39" t="n">
        <v>46156</v>
      </c>
      <c r="C6166" s="24" t="s">
        <v>238</v>
      </c>
      <c r="D6166" s="24" t="s">
        <v>152</v>
      </c>
      <c r="E6166" s="24" t="s">
        <v>105</v>
      </c>
      <c r="F6166" s="38" t="n">
        <v>3400</v>
      </c>
      <c r="G6166" s="42" t="n">
        <f aca="false">DATE(YEAR(B6166),MONTH(B6166),1)</f>
        <v>46143</v>
      </c>
      <c r="H6166" s="24" t="str">
        <f aca="false">INDEX(Customers!$B$2:$B$601,MATCH(C6166,Customers!$A$2:$A$601,0))</f>
        <v>Nairobi</v>
      </c>
      <c r="I6166" s="43" t="n">
        <f aca="false">ROUND(MIN(INDEX(Assumptions!$D$13:$D$18,MATCH(E6166,Assumptions!$A$13:$A$18,0)),MAX(INDEX(Assumptions!$C$13:$C$18,MATCH(E6166,Assumptions!$A$13:$A$18,0)),INDEX(Assumptions!$B$13:$B$18,MATCH(E6166,Assumptions!$A$13:$A$18,0))*F6166)),2)</f>
        <v>51</v>
      </c>
    </row>
    <row r="6167" customFormat="false" ht="15" hidden="false" customHeight="false" outlineLevel="0" collapsed="false">
      <c r="A6167" s="24" t="s">
        <v>6990</v>
      </c>
      <c r="B6167" s="39" t="n">
        <v>46156</v>
      </c>
      <c r="C6167" s="24" t="s">
        <v>240</v>
      </c>
      <c r="D6167" s="24" t="s">
        <v>826</v>
      </c>
      <c r="E6167" s="24" t="s">
        <v>103</v>
      </c>
      <c r="F6167" s="38" t="n">
        <v>1980</v>
      </c>
      <c r="G6167" s="42" t="n">
        <f aca="false">DATE(YEAR(B6167),MONTH(B6167),1)</f>
        <v>46143</v>
      </c>
      <c r="H6167" s="24" t="str">
        <f aca="false">INDEX(Customers!$B$2:$B$601,MATCH(C6167,Customers!$A$2:$A$601,0))</f>
        <v>Nairobi</v>
      </c>
      <c r="I6167" s="43" t="n">
        <f aca="false">ROUND(MIN(INDEX(Assumptions!$D$13:$D$18,MATCH(E6167,Assumptions!$A$13:$A$18,0)),MAX(INDEX(Assumptions!$C$13:$C$18,MATCH(E6167,Assumptions!$A$13:$A$18,0)),INDEX(Assumptions!$B$13:$B$18,MATCH(E6167,Assumptions!$A$13:$A$18,0))*F6167)),2)</f>
        <v>19.8</v>
      </c>
    </row>
    <row r="6168" customFormat="false" ht="15" hidden="false" customHeight="false" outlineLevel="0" collapsed="false">
      <c r="A6168" s="24" t="s">
        <v>6991</v>
      </c>
      <c r="B6168" s="39" t="n">
        <v>46156</v>
      </c>
      <c r="C6168" s="24" t="s">
        <v>268</v>
      </c>
      <c r="D6168" s="24" t="s">
        <v>826</v>
      </c>
      <c r="E6168" s="24" t="s">
        <v>103</v>
      </c>
      <c r="F6168" s="38" t="n">
        <v>9600</v>
      </c>
      <c r="G6168" s="42" t="n">
        <f aca="false">DATE(YEAR(B6168),MONTH(B6168),1)</f>
        <v>46143</v>
      </c>
      <c r="H6168" s="24" t="str">
        <f aca="false">INDEX(Customers!$B$2:$B$601,MATCH(C6168,Customers!$A$2:$A$601,0))</f>
        <v>Nairobi</v>
      </c>
      <c r="I6168" s="43" t="n">
        <f aca="false">ROUND(MIN(INDEX(Assumptions!$D$13:$D$18,MATCH(E6168,Assumptions!$A$13:$A$18,0)),MAX(INDEX(Assumptions!$C$13:$C$18,MATCH(E6168,Assumptions!$A$13:$A$18,0)),INDEX(Assumptions!$B$13:$B$18,MATCH(E6168,Assumptions!$A$13:$A$18,0))*F6168)),2)</f>
        <v>96</v>
      </c>
    </row>
    <row r="6169" customFormat="false" ht="15" hidden="false" customHeight="false" outlineLevel="0" collapsed="false">
      <c r="A6169" s="24" t="s">
        <v>6992</v>
      </c>
      <c r="B6169" s="39" t="n">
        <v>46156</v>
      </c>
      <c r="C6169" s="24" t="s">
        <v>285</v>
      </c>
      <c r="D6169" s="24" t="s">
        <v>205</v>
      </c>
      <c r="E6169" s="24" t="s">
        <v>107</v>
      </c>
      <c r="F6169" s="38" t="n">
        <v>17720</v>
      </c>
      <c r="G6169" s="42" t="n">
        <f aca="false">DATE(YEAR(B6169),MONTH(B6169),1)</f>
        <v>46143</v>
      </c>
      <c r="H6169" s="24" t="str">
        <f aca="false">INDEX(Customers!$B$2:$B$601,MATCH(C6169,Customers!$A$2:$A$601,0))</f>
        <v>Eastern</v>
      </c>
      <c r="I6169" s="43" t="n">
        <f aca="false">ROUND(MIN(INDEX(Assumptions!$D$13:$D$18,MATCH(E6169,Assumptions!$A$13:$A$18,0)),MAX(INDEX(Assumptions!$C$13:$C$18,MATCH(E6169,Assumptions!$A$13:$A$18,0)),INDEX(Assumptions!$B$13:$B$18,MATCH(E6169,Assumptions!$A$13:$A$18,0))*F6169)),2)</f>
        <v>0</v>
      </c>
    </row>
    <row r="6170" customFormat="false" ht="15" hidden="false" customHeight="false" outlineLevel="0" collapsed="false">
      <c r="A6170" s="24" t="s">
        <v>6993</v>
      </c>
      <c r="B6170" s="39" t="n">
        <v>46156</v>
      </c>
      <c r="C6170" s="24" t="s">
        <v>289</v>
      </c>
      <c r="D6170" s="24" t="s">
        <v>826</v>
      </c>
      <c r="E6170" s="24" t="s">
        <v>109</v>
      </c>
      <c r="F6170" s="38" t="n">
        <v>8620</v>
      </c>
      <c r="G6170" s="42" t="n">
        <f aca="false">DATE(YEAR(B6170),MONTH(B6170),1)</f>
        <v>46143</v>
      </c>
      <c r="H6170" s="24" t="str">
        <f aca="false">INDEX(Customers!$B$2:$B$601,MATCH(C6170,Customers!$A$2:$A$601,0))</f>
        <v>Coast</v>
      </c>
      <c r="I6170" s="43" t="n">
        <f aca="false">ROUND(MIN(INDEX(Assumptions!$D$13:$D$18,MATCH(E6170,Assumptions!$A$13:$A$18,0)),MAX(INDEX(Assumptions!$C$13:$C$18,MATCH(E6170,Assumptions!$A$13:$A$18,0)),INDEX(Assumptions!$B$13:$B$18,MATCH(E6170,Assumptions!$A$13:$A$18,0))*F6170)),2)</f>
        <v>34.48</v>
      </c>
    </row>
    <row r="6171" customFormat="false" ht="15" hidden="false" customHeight="false" outlineLevel="0" collapsed="false">
      <c r="A6171" s="24" t="s">
        <v>6994</v>
      </c>
      <c r="B6171" s="39" t="n">
        <v>46156</v>
      </c>
      <c r="C6171" s="24" t="s">
        <v>297</v>
      </c>
      <c r="D6171" s="24" t="s">
        <v>826</v>
      </c>
      <c r="E6171" s="24" t="s">
        <v>103</v>
      </c>
      <c r="F6171" s="38" t="n">
        <v>300</v>
      </c>
      <c r="G6171" s="42" t="n">
        <f aca="false">DATE(YEAR(B6171),MONTH(B6171),1)</f>
        <v>46143</v>
      </c>
      <c r="H6171" s="24" t="str">
        <f aca="false">INDEX(Customers!$B$2:$B$601,MATCH(C6171,Customers!$A$2:$A$601,0))</f>
        <v>Nairobi</v>
      </c>
      <c r="I6171" s="43" t="n">
        <f aca="false">ROUND(MIN(INDEX(Assumptions!$D$13:$D$18,MATCH(E6171,Assumptions!$A$13:$A$18,0)),MAX(INDEX(Assumptions!$C$13:$C$18,MATCH(E6171,Assumptions!$A$13:$A$18,0)),INDEX(Assumptions!$B$13:$B$18,MATCH(E6171,Assumptions!$A$13:$A$18,0))*F6171)),2)</f>
        <v>5</v>
      </c>
    </row>
    <row r="6172" customFormat="false" ht="15" hidden="false" customHeight="false" outlineLevel="0" collapsed="false">
      <c r="A6172" s="24" t="s">
        <v>6995</v>
      </c>
      <c r="B6172" s="39" t="n">
        <v>46156</v>
      </c>
      <c r="C6172" s="24" t="s">
        <v>303</v>
      </c>
      <c r="D6172" s="24" t="s">
        <v>826</v>
      </c>
      <c r="E6172" s="24" t="s">
        <v>103</v>
      </c>
      <c r="F6172" s="38" t="n">
        <v>150</v>
      </c>
      <c r="G6172" s="42" t="n">
        <f aca="false">DATE(YEAR(B6172),MONTH(B6172),1)</f>
        <v>46143</v>
      </c>
      <c r="H6172" s="24" t="str">
        <f aca="false">INDEX(Customers!$B$2:$B$601,MATCH(C6172,Customers!$A$2:$A$601,0))</f>
        <v>Rift Valley</v>
      </c>
      <c r="I6172" s="43" t="n">
        <f aca="false">ROUND(MIN(INDEX(Assumptions!$D$13:$D$18,MATCH(E6172,Assumptions!$A$13:$A$18,0)),MAX(INDEX(Assumptions!$C$13:$C$18,MATCH(E6172,Assumptions!$A$13:$A$18,0)),INDEX(Assumptions!$B$13:$B$18,MATCH(E6172,Assumptions!$A$13:$A$18,0))*F6172)),2)</f>
        <v>5</v>
      </c>
    </row>
    <row r="6173" customFormat="false" ht="15" hidden="false" customHeight="false" outlineLevel="0" collapsed="false">
      <c r="A6173" s="24" t="s">
        <v>6996</v>
      </c>
      <c r="B6173" s="39" t="n">
        <v>46156</v>
      </c>
      <c r="C6173" s="24" t="s">
        <v>353</v>
      </c>
      <c r="D6173" s="24" t="s">
        <v>826</v>
      </c>
      <c r="E6173" s="24" t="s">
        <v>103</v>
      </c>
      <c r="F6173" s="38" t="n">
        <v>1650</v>
      </c>
      <c r="G6173" s="42" t="n">
        <f aca="false">DATE(YEAR(B6173),MONTH(B6173),1)</f>
        <v>46143</v>
      </c>
      <c r="H6173" s="24" t="str">
        <f aca="false">INDEX(Customers!$B$2:$B$601,MATCH(C6173,Customers!$A$2:$A$601,0))</f>
        <v>Western</v>
      </c>
      <c r="I6173" s="43" t="n">
        <f aca="false">ROUND(MIN(INDEX(Assumptions!$D$13:$D$18,MATCH(E6173,Assumptions!$A$13:$A$18,0)),MAX(INDEX(Assumptions!$C$13:$C$18,MATCH(E6173,Assumptions!$A$13:$A$18,0)),INDEX(Assumptions!$B$13:$B$18,MATCH(E6173,Assumptions!$A$13:$A$18,0))*F6173)),2)</f>
        <v>16.5</v>
      </c>
    </row>
    <row r="6174" customFormat="false" ht="15" hidden="false" customHeight="false" outlineLevel="0" collapsed="false">
      <c r="A6174" s="24" t="s">
        <v>6997</v>
      </c>
      <c r="B6174" s="39" t="n">
        <v>46156</v>
      </c>
      <c r="C6174" s="24" t="s">
        <v>365</v>
      </c>
      <c r="D6174" s="24" t="s">
        <v>826</v>
      </c>
      <c r="E6174" s="24" t="s">
        <v>103</v>
      </c>
      <c r="F6174" s="38" t="n">
        <v>1350</v>
      </c>
      <c r="G6174" s="42" t="n">
        <f aca="false">DATE(YEAR(B6174),MONTH(B6174),1)</f>
        <v>46143</v>
      </c>
      <c r="H6174" s="24" t="str">
        <f aca="false">INDEX(Customers!$B$2:$B$601,MATCH(C6174,Customers!$A$2:$A$601,0))</f>
        <v>Eastern</v>
      </c>
      <c r="I6174" s="43" t="n">
        <f aca="false">ROUND(MIN(INDEX(Assumptions!$D$13:$D$18,MATCH(E6174,Assumptions!$A$13:$A$18,0)),MAX(INDEX(Assumptions!$C$13:$C$18,MATCH(E6174,Assumptions!$A$13:$A$18,0)),INDEX(Assumptions!$B$13:$B$18,MATCH(E6174,Assumptions!$A$13:$A$18,0))*F6174)),2)</f>
        <v>13.5</v>
      </c>
    </row>
    <row r="6175" customFormat="false" ht="15" hidden="false" customHeight="false" outlineLevel="0" collapsed="false">
      <c r="A6175" s="24" t="s">
        <v>6998</v>
      </c>
      <c r="B6175" s="39" t="n">
        <v>46156</v>
      </c>
      <c r="C6175" s="24" t="s">
        <v>382</v>
      </c>
      <c r="D6175" s="24" t="s">
        <v>826</v>
      </c>
      <c r="E6175" s="24" t="s">
        <v>111</v>
      </c>
      <c r="F6175" s="38" t="n">
        <v>100</v>
      </c>
      <c r="G6175" s="42" t="n">
        <f aca="false">DATE(YEAR(B6175),MONTH(B6175),1)</f>
        <v>46143</v>
      </c>
      <c r="H6175" s="24" t="str">
        <f aca="false">INDEX(Customers!$B$2:$B$601,MATCH(C6175,Customers!$A$2:$A$601,0))</f>
        <v>Central</v>
      </c>
      <c r="I6175" s="43" t="n">
        <f aca="false">ROUND(MIN(INDEX(Assumptions!$D$13:$D$18,MATCH(E6175,Assumptions!$A$13:$A$18,0)),MAX(INDEX(Assumptions!$C$13:$C$18,MATCH(E6175,Assumptions!$A$13:$A$18,0)),INDEX(Assumptions!$B$13:$B$18,MATCH(E6175,Assumptions!$A$13:$A$18,0))*F6175)),2)</f>
        <v>4</v>
      </c>
    </row>
    <row r="6176" customFormat="false" ht="15" hidden="false" customHeight="false" outlineLevel="0" collapsed="false">
      <c r="A6176" s="24" t="s">
        <v>6999</v>
      </c>
      <c r="B6176" s="39" t="n">
        <v>46156</v>
      </c>
      <c r="C6176" s="24" t="s">
        <v>385</v>
      </c>
      <c r="D6176" s="24" t="s">
        <v>165</v>
      </c>
      <c r="E6176" s="24" t="s">
        <v>105</v>
      </c>
      <c r="F6176" s="38" t="n">
        <v>13860</v>
      </c>
      <c r="G6176" s="42" t="n">
        <f aca="false">DATE(YEAR(B6176),MONTH(B6176),1)</f>
        <v>46143</v>
      </c>
      <c r="H6176" s="24" t="str">
        <f aca="false">INDEX(Customers!$B$2:$B$601,MATCH(C6176,Customers!$A$2:$A$601,0))</f>
        <v>Central</v>
      </c>
      <c r="I6176" s="43" t="n">
        <f aca="false">ROUND(MIN(INDEX(Assumptions!$D$13:$D$18,MATCH(E6176,Assumptions!$A$13:$A$18,0)),MAX(INDEX(Assumptions!$C$13:$C$18,MATCH(E6176,Assumptions!$A$13:$A$18,0)),INDEX(Assumptions!$B$13:$B$18,MATCH(E6176,Assumptions!$A$13:$A$18,0))*F6176)),2)</f>
        <v>200</v>
      </c>
    </row>
    <row r="6177" customFormat="false" ht="15" hidden="false" customHeight="false" outlineLevel="0" collapsed="false">
      <c r="A6177" s="24" t="s">
        <v>7000</v>
      </c>
      <c r="B6177" s="39" t="n">
        <v>46156</v>
      </c>
      <c r="C6177" s="24" t="s">
        <v>385</v>
      </c>
      <c r="D6177" s="24" t="s">
        <v>163</v>
      </c>
      <c r="E6177" s="24" t="s">
        <v>105</v>
      </c>
      <c r="F6177" s="38" t="n">
        <v>14440</v>
      </c>
      <c r="G6177" s="42" t="n">
        <f aca="false">DATE(YEAR(B6177),MONTH(B6177),1)</f>
        <v>46143</v>
      </c>
      <c r="H6177" s="24" t="str">
        <f aca="false">INDEX(Customers!$B$2:$B$601,MATCH(C6177,Customers!$A$2:$A$601,0))</f>
        <v>Central</v>
      </c>
      <c r="I6177" s="43" t="n">
        <f aca="false">ROUND(MIN(INDEX(Assumptions!$D$13:$D$18,MATCH(E6177,Assumptions!$A$13:$A$18,0)),MAX(INDEX(Assumptions!$C$13:$C$18,MATCH(E6177,Assumptions!$A$13:$A$18,0)),INDEX(Assumptions!$B$13:$B$18,MATCH(E6177,Assumptions!$A$13:$A$18,0))*F6177)),2)</f>
        <v>200</v>
      </c>
    </row>
    <row r="6178" customFormat="false" ht="15" hidden="false" customHeight="false" outlineLevel="0" collapsed="false">
      <c r="A6178" s="24" t="s">
        <v>7001</v>
      </c>
      <c r="B6178" s="39" t="n">
        <v>46156</v>
      </c>
      <c r="C6178" s="24" t="s">
        <v>391</v>
      </c>
      <c r="D6178" s="24" t="s">
        <v>826</v>
      </c>
      <c r="E6178" s="24" t="s">
        <v>103</v>
      </c>
      <c r="F6178" s="38" t="n">
        <v>5250</v>
      </c>
      <c r="G6178" s="42" t="n">
        <f aca="false">DATE(YEAR(B6178),MONTH(B6178),1)</f>
        <v>46143</v>
      </c>
      <c r="H6178" s="24" t="str">
        <f aca="false">INDEX(Customers!$B$2:$B$601,MATCH(C6178,Customers!$A$2:$A$601,0))</f>
        <v>Nairobi</v>
      </c>
      <c r="I6178" s="43" t="n">
        <f aca="false">ROUND(MIN(INDEX(Assumptions!$D$13:$D$18,MATCH(E6178,Assumptions!$A$13:$A$18,0)),MAX(INDEX(Assumptions!$C$13:$C$18,MATCH(E6178,Assumptions!$A$13:$A$18,0)),INDEX(Assumptions!$B$13:$B$18,MATCH(E6178,Assumptions!$A$13:$A$18,0))*F6178)),2)</f>
        <v>52.5</v>
      </c>
    </row>
    <row r="6179" customFormat="false" ht="15" hidden="false" customHeight="false" outlineLevel="0" collapsed="false">
      <c r="A6179" s="24" t="s">
        <v>7002</v>
      </c>
      <c r="B6179" s="39" t="n">
        <v>46156</v>
      </c>
      <c r="C6179" s="24" t="s">
        <v>396</v>
      </c>
      <c r="D6179" s="24" t="s">
        <v>826</v>
      </c>
      <c r="E6179" s="24" t="s">
        <v>103</v>
      </c>
      <c r="F6179" s="38" t="n">
        <v>2000</v>
      </c>
      <c r="G6179" s="42" t="n">
        <f aca="false">DATE(YEAR(B6179),MONTH(B6179),1)</f>
        <v>46143</v>
      </c>
      <c r="H6179" s="24" t="str">
        <f aca="false">INDEX(Customers!$B$2:$B$601,MATCH(C6179,Customers!$A$2:$A$601,0))</f>
        <v>Nairobi</v>
      </c>
      <c r="I6179" s="43" t="n">
        <f aca="false">ROUND(MIN(INDEX(Assumptions!$D$13:$D$18,MATCH(E6179,Assumptions!$A$13:$A$18,0)),MAX(INDEX(Assumptions!$C$13:$C$18,MATCH(E6179,Assumptions!$A$13:$A$18,0)),INDEX(Assumptions!$B$13:$B$18,MATCH(E6179,Assumptions!$A$13:$A$18,0))*F6179)),2)</f>
        <v>20</v>
      </c>
    </row>
    <row r="6180" customFormat="false" ht="15" hidden="false" customHeight="false" outlineLevel="0" collapsed="false">
      <c r="A6180" s="24" t="s">
        <v>7003</v>
      </c>
      <c r="B6180" s="39" t="n">
        <v>46156</v>
      </c>
      <c r="C6180" s="24" t="s">
        <v>408</v>
      </c>
      <c r="D6180" s="24" t="s">
        <v>826</v>
      </c>
      <c r="E6180" s="24" t="s">
        <v>109</v>
      </c>
      <c r="F6180" s="38" t="n">
        <v>4990</v>
      </c>
      <c r="G6180" s="42" t="n">
        <f aca="false">DATE(YEAR(B6180),MONTH(B6180),1)</f>
        <v>46143</v>
      </c>
      <c r="H6180" s="24" t="str">
        <f aca="false">INDEX(Customers!$B$2:$B$601,MATCH(C6180,Customers!$A$2:$A$601,0))</f>
        <v>Nairobi</v>
      </c>
      <c r="I6180" s="43" t="n">
        <f aca="false">ROUND(MIN(INDEX(Assumptions!$D$13:$D$18,MATCH(E6180,Assumptions!$A$13:$A$18,0)),MAX(INDEX(Assumptions!$C$13:$C$18,MATCH(E6180,Assumptions!$A$13:$A$18,0)),INDEX(Assumptions!$B$13:$B$18,MATCH(E6180,Assumptions!$A$13:$A$18,0))*F6180)),2)</f>
        <v>19.96</v>
      </c>
    </row>
    <row r="6181" customFormat="false" ht="15" hidden="false" customHeight="false" outlineLevel="0" collapsed="false">
      <c r="A6181" s="24" t="s">
        <v>7004</v>
      </c>
      <c r="B6181" s="39" t="n">
        <v>46156</v>
      </c>
      <c r="C6181" s="24" t="s">
        <v>428</v>
      </c>
      <c r="D6181" s="24" t="s">
        <v>826</v>
      </c>
      <c r="E6181" s="24" t="s">
        <v>103</v>
      </c>
      <c r="F6181" s="38" t="n">
        <v>520</v>
      </c>
      <c r="G6181" s="42" t="n">
        <f aca="false">DATE(YEAR(B6181),MONTH(B6181),1)</f>
        <v>46143</v>
      </c>
      <c r="H6181" s="24" t="str">
        <f aca="false">INDEX(Customers!$B$2:$B$601,MATCH(C6181,Customers!$A$2:$A$601,0))</f>
        <v>Nairobi</v>
      </c>
      <c r="I6181" s="43" t="n">
        <f aca="false">ROUND(MIN(INDEX(Assumptions!$D$13:$D$18,MATCH(E6181,Assumptions!$A$13:$A$18,0)),MAX(INDEX(Assumptions!$C$13:$C$18,MATCH(E6181,Assumptions!$A$13:$A$18,0)),INDEX(Assumptions!$B$13:$B$18,MATCH(E6181,Assumptions!$A$13:$A$18,0))*F6181)),2)</f>
        <v>5.2</v>
      </c>
    </row>
    <row r="6182" customFormat="false" ht="15" hidden="false" customHeight="false" outlineLevel="0" collapsed="false">
      <c r="A6182" s="24" t="s">
        <v>7005</v>
      </c>
      <c r="B6182" s="39" t="n">
        <v>46156</v>
      </c>
      <c r="C6182" s="24" t="s">
        <v>430</v>
      </c>
      <c r="D6182" s="24" t="s">
        <v>826</v>
      </c>
      <c r="E6182" s="24" t="s">
        <v>109</v>
      </c>
      <c r="F6182" s="38" t="n">
        <v>3040</v>
      </c>
      <c r="G6182" s="42" t="n">
        <f aca="false">DATE(YEAR(B6182),MONTH(B6182),1)</f>
        <v>46143</v>
      </c>
      <c r="H6182" s="24" t="str">
        <f aca="false">INDEX(Customers!$B$2:$B$601,MATCH(C6182,Customers!$A$2:$A$601,0))</f>
        <v>Western</v>
      </c>
      <c r="I6182" s="43" t="n">
        <f aca="false">ROUND(MIN(INDEX(Assumptions!$D$13:$D$18,MATCH(E6182,Assumptions!$A$13:$A$18,0)),MAX(INDEX(Assumptions!$C$13:$C$18,MATCH(E6182,Assumptions!$A$13:$A$18,0)),INDEX(Assumptions!$B$13:$B$18,MATCH(E6182,Assumptions!$A$13:$A$18,0))*F6182)),2)</f>
        <v>12.16</v>
      </c>
    </row>
    <row r="6183" customFormat="false" ht="15" hidden="false" customHeight="false" outlineLevel="0" collapsed="false">
      <c r="A6183" s="24" t="s">
        <v>7006</v>
      </c>
      <c r="B6183" s="39" t="n">
        <v>46156</v>
      </c>
      <c r="C6183" s="24" t="s">
        <v>442</v>
      </c>
      <c r="D6183" s="24" t="s">
        <v>826</v>
      </c>
      <c r="E6183" s="24" t="s">
        <v>103</v>
      </c>
      <c r="F6183" s="38" t="n">
        <v>1470</v>
      </c>
      <c r="G6183" s="42" t="n">
        <f aca="false">DATE(YEAR(B6183),MONTH(B6183),1)</f>
        <v>46143</v>
      </c>
      <c r="H6183" s="24" t="str">
        <f aca="false">INDEX(Customers!$B$2:$B$601,MATCH(C6183,Customers!$A$2:$A$601,0))</f>
        <v>Rift Valley</v>
      </c>
      <c r="I6183" s="43" t="n">
        <f aca="false">ROUND(MIN(INDEX(Assumptions!$D$13:$D$18,MATCH(E6183,Assumptions!$A$13:$A$18,0)),MAX(INDEX(Assumptions!$C$13:$C$18,MATCH(E6183,Assumptions!$A$13:$A$18,0)),INDEX(Assumptions!$B$13:$B$18,MATCH(E6183,Assumptions!$A$13:$A$18,0))*F6183)),2)</f>
        <v>14.7</v>
      </c>
    </row>
    <row r="6184" customFormat="false" ht="15" hidden="false" customHeight="false" outlineLevel="0" collapsed="false">
      <c r="A6184" s="24" t="s">
        <v>7007</v>
      </c>
      <c r="B6184" s="39" t="n">
        <v>46156</v>
      </c>
      <c r="C6184" s="24" t="s">
        <v>451</v>
      </c>
      <c r="D6184" s="24" t="s">
        <v>826</v>
      </c>
      <c r="E6184" s="24" t="s">
        <v>109</v>
      </c>
      <c r="F6184" s="38" t="n">
        <v>24240</v>
      </c>
      <c r="G6184" s="42" t="n">
        <f aca="false">DATE(YEAR(B6184),MONTH(B6184),1)</f>
        <v>46143</v>
      </c>
      <c r="H6184" s="24" t="str">
        <f aca="false">INDEX(Customers!$B$2:$B$601,MATCH(C6184,Customers!$A$2:$A$601,0))</f>
        <v>Nairobi</v>
      </c>
      <c r="I6184" s="43" t="n">
        <f aca="false">ROUND(MIN(INDEX(Assumptions!$D$13:$D$18,MATCH(E6184,Assumptions!$A$13:$A$18,0)),MAX(INDEX(Assumptions!$C$13:$C$18,MATCH(E6184,Assumptions!$A$13:$A$18,0)),INDEX(Assumptions!$B$13:$B$18,MATCH(E6184,Assumptions!$A$13:$A$18,0))*F6184)),2)</f>
        <v>40</v>
      </c>
    </row>
    <row r="6185" customFormat="false" ht="15" hidden="false" customHeight="false" outlineLevel="0" collapsed="false">
      <c r="A6185" s="24" t="s">
        <v>7008</v>
      </c>
      <c r="B6185" s="39" t="n">
        <v>46156</v>
      </c>
      <c r="C6185" s="24" t="s">
        <v>467</v>
      </c>
      <c r="D6185" s="24" t="s">
        <v>826</v>
      </c>
      <c r="E6185" s="24" t="s">
        <v>103</v>
      </c>
      <c r="F6185" s="38" t="n">
        <v>1250</v>
      </c>
      <c r="G6185" s="42" t="n">
        <f aca="false">DATE(YEAR(B6185),MONTH(B6185),1)</f>
        <v>46143</v>
      </c>
      <c r="H6185" s="24" t="str">
        <f aca="false">INDEX(Customers!$B$2:$B$601,MATCH(C6185,Customers!$A$2:$A$601,0))</f>
        <v>Rift Valley</v>
      </c>
      <c r="I6185" s="43" t="n">
        <f aca="false">ROUND(MIN(INDEX(Assumptions!$D$13:$D$18,MATCH(E6185,Assumptions!$A$13:$A$18,0)),MAX(INDEX(Assumptions!$C$13:$C$18,MATCH(E6185,Assumptions!$A$13:$A$18,0)),INDEX(Assumptions!$B$13:$B$18,MATCH(E6185,Assumptions!$A$13:$A$18,0))*F6185)),2)</f>
        <v>12.5</v>
      </c>
    </row>
    <row r="6186" customFormat="false" ht="15" hidden="false" customHeight="false" outlineLevel="0" collapsed="false">
      <c r="A6186" s="24" t="s">
        <v>7009</v>
      </c>
      <c r="B6186" s="39" t="n">
        <v>46156</v>
      </c>
      <c r="C6186" s="24" t="s">
        <v>483</v>
      </c>
      <c r="D6186" s="24" t="s">
        <v>165</v>
      </c>
      <c r="E6186" s="24" t="s">
        <v>105</v>
      </c>
      <c r="F6186" s="38" t="n">
        <v>6240</v>
      </c>
      <c r="G6186" s="42" t="n">
        <f aca="false">DATE(YEAR(B6186),MONTH(B6186),1)</f>
        <v>46143</v>
      </c>
      <c r="H6186" s="24" t="str">
        <f aca="false">INDEX(Customers!$B$2:$B$601,MATCH(C6186,Customers!$A$2:$A$601,0))</f>
        <v>Central</v>
      </c>
      <c r="I6186" s="43" t="n">
        <f aca="false">ROUND(MIN(INDEX(Assumptions!$D$13:$D$18,MATCH(E6186,Assumptions!$A$13:$A$18,0)),MAX(INDEX(Assumptions!$C$13:$C$18,MATCH(E6186,Assumptions!$A$13:$A$18,0)),INDEX(Assumptions!$B$13:$B$18,MATCH(E6186,Assumptions!$A$13:$A$18,0))*F6186)),2)</f>
        <v>93.6</v>
      </c>
    </row>
    <row r="6187" customFormat="false" ht="15" hidden="false" customHeight="false" outlineLevel="0" collapsed="false">
      <c r="A6187" s="24" t="s">
        <v>7010</v>
      </c>
      <c r="B6187" s="39" t="n">
        <v>46156</v>
      </c>
      <c r="C6187" s="24" t="s">
        <v>487</v>
      </c>
      <c r="D6187" s="24" t="s">
        <v>826</v>
      </c>
      <c r="E6187" s="24" t="s">
        <v>103</v>
      </c>
      <c r="F6187" s="38" t="n">
        <v>620</v>
      </c>
      <c r="G6187" s="42" t="n">
        <f aca="false">DATE(YEAR(B6187),MONTH(B6187),1)</f>
        <v>46143</v>
      </c>
      <c r="H6187" s="24" t="str">
        <f aca="false">INDEX(Customers!$B$2:$B$601,MATCH(C6187,Customers!$A$2:$A$601,0))</f>
        <v>Rift Valley</v>
      </c>
      <c r="I6187" s="43" t="n">
        <f aca="false">ROUND(MIN(INDEX(Assumptions!$D$13:$D$18,MATCH(E6187,Assumptions!$A$13:$A$18,0)),MAX(INDEX(Assumptions!$C$13:$C$18,MATCH(E6187,Assumptions!$A$13:$A$18,0)),INDEX(Assumptions!$B$13:$B$18,MATCH(E6187,Assumptions!$A$13:$A$18,0))*F6187)),2)</f>
        <v>6.2</v>
      </c>
    </row>
    <row r="6188" customFormat="false" ht="15" hidden="false" customHeight="false" outlineLevel="0" collapsed="false">
      <c r="A6188" s="24" t="s">
        <v>7011</v>
      </c>
      <c r="B6188" s="39" t="n">
        <v>46156</v>
      </c>
      <c r="C6188" s="24" t="s">
        <v>503</v>
      </c>
      <c r="D6188" s="24" t="s">
        <v>826</v>
      </c>
      <c r="E6188" s="24" t="s">
        <v>103</v>
      </c>
      <c r="F6188" s="38" t="n">
        <v>1500</v>
      </c>
      <c r="G6188" s="42" t="n">
        <f aca="false">DATE(YEAR(B6188),MONTH(B6188),1)</f>
        <v>46143</v>
      </c>
      <c r="H6188" s="24" t="str">
        <f aca="false">INDEX(Customers!$B$2:$B$601,MATCH(C6188,Customers!$A$2:$A$601,0))</f>
        <v>Nairobi</v>
      </c>
      <c r="I6188" s="43" t="n">
        <f aca="false">ROUND(MIN(INDEX(Assumptions!$D$13:$D$18,MATCH(E6188,Assumptions!$A$13:$A$18,0)),MAX(INDEX(Assumptions!$C$13:$C$18,MATCH(E6188,Assumptions!$A$13:$A$18,0)),INDEX(Assumptions!$B$13:$B$18,MATCH(E6188,Assumptions!$A$13:$A$18,0))*F6188)),2)</f>
        <v>15</v>
      </c>
    </row>
    <row r="6189" customFormat="false" ht="15" hidden="false" customHeight="false" outlineLevel="0" collapsed="false">
      <c r="A6189" s="24" t="s">
        <v>7012</v>
      </c>
      <c r="B6189" s="39" t="n">
        <v>46156</v>
      </c>
      <c r="C6189" s="24" t="s">
        <v>504</v>
      </c>
      <c r="D6189" s="24" t="s">
        <v>826</v>
      </c>
      <c r="E6189" s="24" t="s">
        <v>113</v>
      </c>
      <c r="F6189" s="38" t="n">
        <v>250</v>
      </c>
      <c r="G6189" s="42" t="n">
        <f aca="false">DATE(YEAR(B6189),MONTH(B6189),1)</f>
        <v>46143</v>
      </c>
      <c r="H6189" s="24" t="str">
        <f aca="false">INDEX(Customers!$B$2:$B$601,MATCH(C6189,Customers!$A$2:$A$601,0))</f>
        <v>Coast</v>
      </c>
      <c r="I6189" s="43" t="n">
        <f aca="false">ROUND(MIN(INDEX(Assumptions!$D$13:$D$18,MATCH(E6189,Assumptions!$A$13:$A$18,0)),MAX(INDEX(Assumptions!$C$13:$C$18,MATCH(E6189,Assumptions!$A$13:$A$18,0)),INDEX(Assumptions!$B$13:$B$18,MATCH(E6189,Assumptions!$A$13:$A$18,0))*F6189)),2)</f>
        <v>12.5</v>
      </c>
    </row>
    <row r="6190" customFormat="false" ht="15" hidden="false" customHeight="false" outlineLevel="0" collapsed="false">
      <c r="A6190" s="24" t="s">
        <v>7013</v>
      </c>
      <c r="B6190" s="39" t="n">
        <v>46156</v>
      </c>
      <c r="C6190" s="24" t="s">
        <v>509</v>
      </c>
      <c r="D6190" s="24" t="s">
        <v>826</v>
      </c>
      <c r="E6190" s="24" t="s">
        <v>113</v>
      </c>
      <c r="F6190" s="38" t="n">
        <v>1000</v>
      </c>
      <c r="G6190" s="42" t="n">
        <f aca="false">DATE(YEAR(B6190),MONTH(B6190),1)</f>
        <v>46143</v>
      </c>
      <c r="H6190" s="24" t="str">
        <f aca="false">INDEX(Customers!$B$2:$B$601,MATCH(C6190,Customers!$A$2:$A$601,0))</f>
        <v>Rift Valley</v>
      </c>
      <c r="I6190" s="43" t="n">
        <f aca="false">ROUND(MIN(INDEX(Assumptions!$D$13:$D$18,MATCH(E6190,Assumptions!$A$13:$A$18,0)),MAX(INDEX(Assumptions!$C$13:$C$18,MATCH(E6190,Assumptions!$A$13:$A$18,0)),INDEX(Assumptions!$B$13:$B$18,MATCH(E6190,Assumptions!$A$13:$A$18,0))*F6190)),2)</f>
        <v>50</v>
      </c>
    </row>
    <row r="6191" customFormat="false" ht="15" hidden="false" customHeight="false" outlineLevel="0" collapsed="false">
      <c r="A6191" s="24" t="s">
        <v>7014</v>
      </c>
      <c r="B6191" s="39" t="n">
        <v>46156</v>
      </c>
      <c r="C6191" s="24" t="s">
        <v>512</v>
      </c>
      <c r="D6191" s="24" t="s">
        <v>826</v>
      </c>
      <c r="E6191" s="24" t="s">
        <v>109</v>
      </c>
      <c r="F6191" s="38" t="n">
        <v>2450</v>
      </c>
      <c r="G6191" s="42" t="n">
        <f aca="false">DATE(YEAR(B6191),MONTH(B6191),1)</f>
        <v>46143</v>
      </c>
      <c r="H6191" s="24" t="str">
        <f aca="false">INDEX(Customers!$B$2:$B$601,MATCH(C6191,Customers!$A$2:$A$601,0))</f>
        <v>Central</v>
      </c>
      <c r="I6191" s="43" t="n">
        <f aca="false">ROUND(MIN(INDEX(Assumptions!$D$13:$D$18,MATCH(E6191,Assumptions!$A$13:$A$18,0)),MAX(INDEX(Assumptions!$C$13:$C$18,MATCH(E6191,Assumptions!$A$13:$A$18,0)),INDEX(Assumptions!$B$13:$B$18,MATCH(E6191,Assumptions!$A$13:$A$18,0))*F6191)),2)</f>
        <v>9.8</v>
      </c>
    </row>
    <row r="6192" customFormat="false" ht="15" hidden="false" customHeight="false" outlineLevel="0" collapsed="false">
      <c r="A6192" s="24" t="s">
        <v>7015</v>
      </c>
      <c r="B6192" s="39" t="n">
        <v>46156</v>
      </c>
      <c r="C6192" s="24" t="s">
        <v>537</v>
      </c>
      <c r="D6192" s="24" t="s">
        <v>826</v>
      </c>
      <c r="E6192" s="24" t="s">
        <v>111</v>
      </c>
      <c r="F6192" s="38" t="n">
        <v>500</v>
      </c>
      <c r="G6192" s="42" t="n">
        <f aca="false">DATE(YEAR(B6192),MONTH(B6192),1)</f>
        <v>46143</v>
      </c>
      <c r="H6192" s="24" t="str">
        <f aca="false">INDEX(Customers!$B$2:$B$601,MATCH(C6192,Customers!$A$2:$A$601,0))</f>
        <v>Central</v>
      </c>
      <c r="I6192" s="43" t="n">
        <f aca="false">ROUND(MIN(INDEX(Assumptions!$D$13:$D$18,MATCH(E6192,Assumptions!$A$13:$A$18,0)),MAX(INDEX(Assumptions!$C$13:$C$18,MATCH(E6192,Assumptions!$A$13:$A$18,0)),INDEX(Assumptions!$B$13:$B$18,MATCH(E6192,Assumptions!$A$13:$A$18,0))*F6192)),2)</f>
        <v>20</v>
      </c>
    </row>
    <row r="6193" customFormat="false" ht="15" hidden="false" customHeight="false" outlineLevel="0" collapsed="false">
      <c r="A6193" s="24" t="s">
        <v>7016</v>
      </c>
      <c r="B6193" s="39" t="n">
        <v>46156</v>
      </c>
      <c r="C6193" s="24" t="s">
        <v>576</v>
      </c>
      <c r="D6193" s="24" t="s">
        <v>826</v>
      </c>
      <c r="E6193" s="24" t="s">
        <v>111</v>
      </c>
      <c r="F6193" s="38" t="n">
        <v>100</v>
      </c>
      <c r="G6193" s="42" t="n">
        <f aca="false">DATE(YEAR(B6193),MONTH(B6193),1)</f>
        <v>46143</v>
      </c>
      <c r="H6193" s="24" t="str">
        <f aca="false">INDEX(Customers!$B$2:$B$601,MATCH(C6193,Customers!$A$2:$A$601,0))</f>
        <v>Coast</v>
      </c>
      <c r="I6193" s="43" t="n">
        <f aca="false">ROUND(MIN(INDEX(Assumptions!$D$13:$D$18,MATCH(E6193,Assumptions!$A$13:$A$18,0)),MAX(INDEX(Assumptions!$C$13:$C$18,MATCH(E6193,Assumptions!$A$13:$A$18,0)),INDEX(Assumptions!$B$13:$B$18,MATCH(E6193,Assumptions!$A$13:$A$18,0))*F6193)),2)</f>
        <v>4</v>
      </c>
    </row>
    <row r="6194" customFormat="false" ht="15" hidden="false" customHeight="false" outlineLevel="0" collapsed="false">
      <c r="A6194" s="24" t="s">
        <v>7017</v>
      </c>
      <c r="B6194" s="39" t="n">
        <v>46156</v>
      </c>
      <c r="C6194" s="24" t="s">
        <v>608</v>
      </c>
      <c r="D6194" s="24" t="s">
        <v>209</v>
      </c>
      <c r="E6194" s="24" t="s">
        <v>105</v>
      </c>
      <c r="F6194" s="38" t="n">
        <v>29440</v>
      </c>
      <c r="G6194" s="42" t="n">
        <f aca="false">DATE(YEAR(B6194),MONTH(B6194),1)</f>
        <v>46143</v>
      </c>
      <c r="H6194" s="24" t="str">
        <f aca="false">INDEX(Customers!$B$2:$B$601,MATCH(C6194,Customers!$A$2:$A$601,0))</f>
        <v>Eastern</v>
      </c>
      <c r="I6194" s="43" t="n">
        <f aca="false">ROUND(MIN(INDEX(Assumptions!$D$13:$D$18,MATCH(E6194,Assumptions!$A$13:$A$18,0)),MAX(INDEX(Assumptions!$C$13:$C$18,MATCH(E6194,Assumptions!$A$13:$A$18,0)),INDEX(Assumptions!$B$13:$B$18,MATCH(E6194,Assumptions!$A$13:$A$18,0))*F6194)),2)</f>
        <v>200</v>
      </c>
    </row>
    <row r="6195" customFormat="false" ht="15" hidden="false" customHeight="false" outlineLevel="0" collapsed="false">
      <c r="A6195" s="24" t="s">
        <v>7018</v>
      </c>
      <c r="B6195" s="39" t="n">
        <v>46156</v>
      </c>
      <c r="C6195" s="24" t="s">
        <v>627</v>
      </c>
      <c r="D6195" s="24" t="s">
        <v>826</v>
      </c>
      <c r="E6195" s="24" t="s">
        <v>113</v>
      </c>
      <c r="F6195" s="38" t="n">
        <v>99</v>
      </c>
      <c r="G6195" s="42" t="n">
        <f aca="false">DATE(YEAR(B6195),MONTH(B6195),1)</f>
        <v>46143</v>
      </c>
      <c r="H6195" s="24" t="str">
        <f aca="false">INDEX(Customers!$B$2:$B$601,MATCH(C6195,Customers!$A$2:$A$601,0))</f>
        <v>Central</v>
      </c>
      <c r="I6195" s="43" t="n">
        <f aca="false">ROUND(MIN(INDEX(Assumptions!$D$13:$D$18,MATCH(E6195,Assumptions!$A$13:$A$18,0)),MAX(INDEX(Assumptions!$C$13:$C$18,MATCH(E6195,Assumptions!$A$13:$A$18,0)),INDEX(Assumptions!$B$13:$B$18,MATCH(E6195,Assumptions!$A$13:$A$18,0))*F6195)),2)</f>
        <v>4.95</v>
      </c>
    </row>
    <row r="6196" customFormat="false" ht="15" hidden="false" customHeight="false" outlineLevel="0" collapsed="false">
      <c r="A6196" s="24" t="s">
        <v>7019</v>
      </c>
      <c r="B6196" s="39" t="n">
        <v>46156</v>
      </c>
      <c r="C6196" s="24" t="s">
        <v>628</v>
      </c>
      <c r="D6196" s="24" t="s">
        <v>826</v>
      </c>
      <c r="E6196" s="24" t="s">
        <v>111</v>
      </c>
      <c r="F6196" s="38" t="n">
        <v>50</v>
      </c>
      <c r="G6196" s="42" t="n">
        <f aca="false">DATE(YEAR(B6196),MONTH(B6196),1)</f>
        <v>46143</v>
      </c>
      <c r="H6196" s="24" t="str">
        <f aca="false">INDEX(Customers!$B$2:$B$601,MATCH(C6196,Customers!$A$2:$A$601,0))</f>
        <v>Coast</v>
      </c>
      <c r="I6196" s="43" t="n">
        <f aca="false">ROUND(MIN(INDEX(Assumptions!$D$13:$D$18,MATCH(E6196,Assumptions!$A$13:$A$18,0)),MAX(INDEX(Assumptions!$C$13:$C$18,MATCH(E6196,Assumptions!$A$13:$A$18,0)),INDEX(Assumptions!$B$13:$B$18,MATCH(E6196,Assumptions!$A$13:$A$18,0))*F6196)),2)</f>
        <v>2</v>
      </c>
    </row>
    <row r="6197" customFormat="false" ht="15" hidden="false" customHeight="false" outlineLevel="0" collapsed="false">
      <c r="A6197" s="24" t="s">
        <v>7020</v>
      </c>
      <c r="B6197" s="39" t="n">
        <v>46156</v>
      </c>
      <c r="C6197" s="24" t="s">
        <v>641</v>
      </c>
      <c r="D6197" s="24" t="s">
        <v>826</v>
      </c>
      <c r="E6197" s="24" t="s">
        <v>103</v>
      </c>
      <c r="F6197" s="38" t="n">
        <v>1430</v>
      </c>
      <c r="G6197" s="42" t="n">
        <f aca="false">DATE(YEAR(B6197),MONTH(B6197),1)</f>
        <v>46143</v>
      </c>
      <c r="H6197" s="24" t="str">
        <f aca="false">INDEX(Customers!$B$2:$B$601,MATCH(C6197,Customers!$A$2:$A$601,0))</f>
        <v>Nairobi</v>
      </c>
      <c r="I6197" s="43" t="n">
        <f aca="false">ROUND(MIN(INDEX(Assumptions!$D$13:$D$18,MATCH(E6197,Assumptions!$A$13:$A$18,0)),MAX(INDEX(Assumptions!$C$13:$C$18,MATCH(E6197,Assumptions!$A$13:$A$18,0)),INDEX(Assumptions!$B$13:$B$18,MATCH(E6197,Assumptions!$A$13:$A$18,0))*F6197)),2)</f>
        <v>14.3</v>
      </c>
    </row>
    <row r="6198" customFormat="false" ht="15" hidden="false" customHeight="false" outlineLevel="0" collapsed="false">
      <c r="A6198" s="24" t="s">
        <v>7021</v>
      </c>
      <c r="B6198" s="39" t="n">
        <v>46156</v>
      </c>
      <c r="C6198" s="24" t="s">
        <v>671</v>
      </c>
      <c r="D6198" s="24" t="s">
        <v>206</v>
      </c>
      <c r="E6198" s="24" t="s">
        <v>107</v>
      </c>
      <c r="F6198" s="38" t="n">
        <v>3020</v>
      </c>
      <c r="G6198" s="42" t="n">
        <f aca="false">DATE(YEAR(B6198),MONTH(B6198),1)</f>
        <v>46143</v>
      </c>
      <c r="H6198" s="24" t="str">
        <f aca="false">INDEX(Customers!$B$2:$B$601,MATCH(C6198,Customers!$A$2:$A$601,0))</f>
        <v>Eastern</v>
      </c>
      <c r="I6198" s="43" t="n">
        <f aca="false">ROUND(MIN(INDEX(Assumptions!$D$13:$D$18,MATCH(E6198,Assumptions!$A$13:$A$18,0)),MAX(INDEX(Assumptions!$C$13:$C$18,MATCH(E6198,Assumptions!$A$13:$A$18,0)),INDEX(Assumptions!$B$13:$B$18,MATCH(E6198,Assumptions!$A$13:$A$18,0))*F6198)),2)</f>
        <v>0</v>
      </c>
    </row>
    <row r="6199" customFormat="false" ht="15" hidden="false" customHeight="false" outlineLevel="0" collapsed="false">
      <c r="A6199" s="24" t="s">
        <v>7022</v>
      </c>
      <c r="B6199" s="39" t="n">
        <v>46156</v>
      </c>
      <c r="C6199" s="24" t="s">
        <v>678</v>
      </c>
      <c r="D6199" s="24" t="s">
        <v>826</v>
      </c>
      <c r="E6199" s="24" t="s">
        <v>103</v>
      </c>
      <c r="F6199" s="38" t="n">
        <v>3950</v>
      </c>
      <c r="G6199" s="42" t="n">
        <f aca="false">DATE(YEAR(B6199),MONTH(B6199),1)</f>
        <v>46143</v>
      </c>
      <c r="H6199" s="24" t="str">
        <f aca="false">INDEX(Customers!$B$2:$B$601,MATCH(C6199,Customers!$A$2:$A$601,0))</f>
        <v>Coast</v>
      </c>
      <c r="I6199" s="43" t="n">
        <f aca="false">ROUND(MIN(INDEX(Assumptions!$D$13:$D$18,MATCH(E6199,Assumptions!$A$13:$A$18,0)),MAX(INDEX(Assumptions!$C$13:$C$18,MATCH(E6199,Assumptions!$A$13:$A$18,0)),INDEX(Assumptions!$B$13:$B$18,MATCH(E6199,Assumptions!$A$13:$A$18,0))*F6199)),2)</f>
        <v>39.5</v>
      </c>
    </row>
    <row r="6200" customFormat="false" ht="15" hidden="false" customHeight="false" outlineLevel="0" collapsed="false">
      <c r="A6200" s="24" t="s">
        <v>7023</v>
      </c>
      <c r="B6200" s="39" t="n">
        <v>46156</v>
      </c>
      <c r="C6200" s="24" t="s">
        <v>680</v>
      </c>
      <c r="D6200" s="24" t="s">
        <v>152</v>
      </c>
      <c r="E6200" s="24" t="s">
        <v>105</v>
      </c>
      <c r="F6200" s="38" t="n">
        <v>3570</v>
      </c>
      <c r="G6200" s="42" t="n">
        <f aca="false">DATE(YEAR(B6200),MONTH(B6200),1)</f>
        <v>46143</v>
      </c>
      <c r="H6200" s="24" t="str">
        <f aca="false">INDEX(Customers!$B$2:$B$601,MATCH(C6200,Customers!$A$2:$A$601,0))</f>
        <v>Nairobi</v>
      </c>
      <c r="I6200" s="43" t="n">
        <f aca="false">ROUND(MIN(INDEX(Assumptions!$D$13:$D$18,MATCH(E6200,Assumptions!$A$13:$A$18,0)),MAX(INDEX(Assumptions!$C$13:$C$18,MATCH(E6200,Assumptions!$A$13:$A$18,0)),INDEX(Assumptions!$B$13:$B$18,MATCH(E6200,Assumptions!$A$13:$A$18,0))*F6200)),2)</f>
        <v>53.55</v>
      </c>
    </row>
    <row r="6201" customFormat="false" ht="15" hidden="false" customHeight="false" outlineLevel="0" collapsed="false">
      <c r="A6201" s="24" t="s">
        <v>7024</v>
      </c>
      <c r="B6201" s="39" t="n">
        <v>46156</v>
      </c>
      <c r="C6201" s="24" t="s">
        <v>686</v>
      </c>
      <c r="D6201" s="24" t="s">
        <v>826</v>
      </c>
      <c r="E6201" s="24" t="s">
        <v>103</v>
      </c>
      <c r="F6201" s="38" t="n">
        <v>540</v>
      </c>
      <c r="G6201" s="42" t="n">
        <f aca="false">DATE(YEAR(B6201),MONTH(B6201),1)</f>
        <v>46143</v>
      </c>
      <c r="H6201" s="24" t="str">
        <f aca="false">INDEX(Customers!$B$2:$B$601,MATCH(C6201,Customers!$A$2:$A$601,0))</f>
        <v>Nairobi</v>
      </c>
      <c r="I6201" s="43" t="n">
        <f aca="false">ROUND(MIN(INDEX(Assumptions!$D$13:$D$18,MATCH(E6201,Assumptions!$A$13:$A$18,0)),MAX(INDEX(Assumptions!$C$13:$C$18,MATCH(E6201,Assumptions!$A$13:$A$18,0)),INDEX(Assumptions!$B$13:$B$18,MATCH(E6201,Assumptions!$A$13:$A$18,0))*F6201)),2)</f>
        <v>5.4</v>
      </c>
    </row>
    <row r="6202" customFormat="false" ht="15" hidden="false" customHeight="false" outlineLevel="0" collapsed="false">
      <c r="A6202" s="24" t="s">
        <v>7025</v>
      </c>
      <c r="B6202" s="39" t="n">
        <v>46156</v>
      </c>
      <c r="C6202" s="24" t="s">
        <v>694</v>
      </c>
      <c r="D6202" s="24" t="s">
        <v>826</v>
      </c>
      <c r="E6202" s="24" t="s">
        <v>113</v>
      </c>
      <c r="F6202" s="38" t="n">
        <v>500</v>
      </c>
      <c r="G6202" s="42" t="n">
        <f aca="false">DATE(YEAR(B6202),MONTH(B6202),1)</f>
        <v>46143</v>
      </c>
      <c r="H6202" s="24" t="str">
        <f aca="false">INDEX(Customers!$B$2:$B$601,MATCH(C6202,Customers!$A$2:$A$601,0))</f>
        <v>Western</v>
      </c>
      <c r="I6202" s="43" t="n">
        <f aca="false">ROUND(MIN(INDEX(Assumptions!$D$13:$D$18,MATCH(E6202,Assumptions!$A$13:$A$18,0)),MAX(INDEX(Assumptions!$C$13:$C$18,MATCH(E6202,Assumptions!$A$13:$A$18,0)),INDEX(Assumptions!$B$13:$B$18,MATCH(E6202,Assumptions!$A$13:$A$18,0))*F6202)),2)</f>
        <v>25</v>
      </c>
    </row>
    <row r="6203" customFormat="false" ht="15" hidden="false" customHeight="false" outlineLevel="0" collapsed="false">
      <c r="A6203" s="24" t="s">
        <v>7026</v>
      </c>
      <c r="B6203" s="39" t="n">
        <v>46156</v>
      </c>
      <c r="C6203" s="24" t="s">
        <v>725</v>
      </c>
      <c r="D6203" s="24" t="s">
        <v>826</v>
      </c>
      <c r="E6203" s="24" t="s">
        <v>109</v>
      </c>
      <c r="F6203" s="38" t="n">
        <v>8290</v>
      </c>
      <c r="G6203" s="42" t="n">
        <f aca="false">DATE(YEAR(B6203),MONTH(B6203),1)</f>
        <v>46143</v>
      </c>
      <c r="H6203" s="24" t="str">
        <f aca="false">INDEX(Customers!$B$2:$B$601,MATCH(C6203,Customers!$A$2:$A$601,0))</f>
        <v>Nairobi</v>
      </c>
      <c r="I6203" s="43" t="n">
        <f aca="false">ROUND(MIN(INDEX(Assumptions!$D$13:$D$18,MATCH(E6203,Assumptions!$A$13:$A$18,0)),MAX(INDEX(Assumptions!$C$13:$C$18,MATCH(E6203,Assumptions!$A$13:$A$18,0)),INDEX(Assumptions!$B$13:$B$18,MATCH(E6203,Assumptions!$A$13:$A$18,0))*F6203)),2)</f>
        <v>33.16</v>
      </c>
    </row>
    <row r="6204" customFormat="false" ht="15" hidden="false" customHeight="false" outlineLevel="0" collapsed="false">
      <c r="A6204" s="24" t="s">
        <v>7027</v>
      </c>
      <c r="B6204" s="39" t="n">
        <v>46156</v>
      </c>
      <c r="C6204" s="24" t="s">
        <v>730</v>
      </c>
      <c r="D6204" s="24" t="s">
        <v>826</v>
      </c>
      <c r="E6204" s="24" t="s">
        <v>109</v>
      </c>
      <c r="F6204" s="38" t="n">
        <v>2770</v>
      </c>
      <c r="G6204" s="42" t="n">
        <f aca="false">DATE(YEAR(B6204),MONTH(B6204),1)</f>
        <v>46143</v>
      </c>
      <c r="H6204" s="24" t="str">
        <f aca="false">INDEX(Customers!$B$2:$B$601,MATCH(C6204,Customers!$A$2:$A$601,0))</f>
        <v>Western</v>
      </c>
      <c r="I6204" s="43" t="n">
        <f aca="false">ROUND(MIN(INDEX(Assumptions!$D$13:$D$18,MATCH(E6204,Assumptions!$A$13:$A$18,0)),MAX(INDEX(Assumptions!$C$13:$C$18,MATCH(E6204,Assumptions!$A$13:$A$18,0)),INDEX(Assumptions!$B$13:$B$18,MATCH(E6204,Assumptions!$A$13:$A$18,0))*F6204)),2)</f>
        <v>11.08</v>
      </c>
    </row>
    <row r="6205" customFormat="false" ht="15" hidden="false" customHeight="false" outlineLevel="0" collapsed="false">
      <c r="A6205" s="24" t="s">
        <v>7028</v>
      </c>
      <c r="B6205" s="39" t="n">
        <v>46156</v>
      </c>
      <c r="C6205" s="24" t="s">
        <v>730</v>
      </c>
      <c r="D6205" s="24" t="s">
        <v>826</v>
      </c>
      <c r="E6205" s="24" t="s">
        <v>109</v>
      </c>
      <c r="F6205" s="38" t="n">
        <v>2430</v>
      </c>
      <c r="G6205" s="42" t="n">
        <f aca="false">DATE(YEAR(B6205),MONTH(B6205),1)</f>
        <v>46143</v>
      </c>
      <c r="H6205" s="24" t="str">
        <f aca="false">INDEX(Customers!$B$2:$B$601,MATCH(C6205,Customers!$A$2:$A$601,0))</f>
        <v>Western</v>
      </c>
      <c r="I6205" s="43" t="n">
        <f aca="false">ROUND(MIN(INDEX(Assumptions!$D$13:$D$18,MATCH(E6205,Assumptions!$A$13:$A$18,0)),MAX(INDEX(Assumptions!$C$13:$C$18,MATCH(E6205,Assumptions!$A$13:$A$18,0)),INDEX(Assumptions!$B$13:$B$18,MATCH(E6205,Assumptions!$A$13:$A$18,0))*F6205)),2)</f>
        <v>9.72</v>
      </c>
    </row>
    <row r="6206" customFormat="false" ht="15" hidden="false" customHeight="false" outlineLevel="0" collapsed="false">
      <c r="A6206" s="24" t="s">
        <v>7029</v>
      </c>
      <c r="B6206" s="39" t="n">
        <v>46156</v>
      </c>
      <c r="C6206" s="24" t="s">
        <v>748</v>
      </c>
      <c r="D6206" s="24" t="s">
        <v>206</v>
      </c>
      <c r="E6206" s="24" t="s">
        <v>107</v>
      </c>
      <c r="F6206" s="38" t="n">
        <v>19630</v>
      </c>
      <c r="G6206" s="42" t="n">
        <f aca="false">DATE(YEAR(B6206),MONTH(B6206),1)</f>
        <v>46143</v>
      </c>
      <c r="H6206" s="24" t="str">
        <f aca="false">INDEX(Customers!$B$2:$B$601,MATCH(C6206,Customers!$A$2:$A$601,0))</f>
        <v>Eastern</v>
      </c>
      <c r="I6206" s="43" t="n">
        <f aca="false">ROUND(MIN(INDEX(Assumptions!$D$13:$D$18,MATCH(E6206,Assumptions!$A$13:$A$18,0)),MAX(INDEX(Assumptions!$C$13:$C$18,MATCH(E6206,Assumptions!$A$13:$A$18,0)),INDEX(Assumptions!$B$13:$B$18,MATCH(E6206,Assumptions!$A$13:$A$18,0))*F6206)),2)</f>
        <v>0</v>
      </c>
    </row>
    <row r="6207" customFormat="false" ht="15" hidden="false" customHeight="false" outlineLevel="0" collapsed="false">
      <c r="A6207" s="24" t="s">
        <v>7030</v>
      </c>
      <c r="B6207" s="39" t="n">
        <v>46156</v>
      </c>
      <c r="C6207" s="24" t="s">
        <v>749</v>
      </c>
      <c r="D6207" s="24" t="s">
        <v>826</v>
      </c>
      <c r="E6207" s="24" t="s">
        <v>113</v>
      </c>
      <c r="F6207" s="38" t="n">
        <v>250</v>
      </c>
      <c r="G6207" s="42" t="n">
        <f aca="false">DATE(YEAR(B6207),MONTH(B6207),1)</f>
        <v>46143</v>
      </c>
      <c r="H6207" s="24" t="str">
        <f aca="false">INDEX(Customers!$B$2:$B$601,MATCH(C6207,Customers!$A$2:$A$601,0))</f>
        <v>Nairobi</v>
      </c>
      <c r="I6207" s="43" t="n">
        <f aca="false">ROUND(MIN(INDEX(Assumptions!$D$13:$D$18,MATCH(E6207,Assumptions!$A$13:$A$18,0)),MAX(INDEX(Assumptions!$C$13:$C$18,MATCH(E6207,Assumptions!$A$13:$A$18,0)),INDEX(Assumptions!$B$13:$B$18,MATCH(E6207,Assumptions!$A$13:$A$18,0))*F6207)),2)</f>
        <v>12.5</v>
      </c>
    </row>
    <row r="6208" customFormat="false" ht="15" hidden="false" customHeight="false" outlineLevel="0" collapsed="false">
      <c r="A6208" s="24" t="s">
        <v>7031</v>
      </c>
      <c r="B6208" s="39" t="n">
        <v>46156</v>
      </c>
      <c r="C6208" s="24" t="s">
        <v>786</v>
      </c>
      <c r="D6208" s="24" t="s">
        <v>826</v>
      </c>
      <c r="E6208" s="24" t="s">
        <v>109</v>
      </c>
      <c r="F6208" s="38" t="n">
        <v>2910</v>
      </c>
      <c r="G6208" s="42" t="n">
        <f aca="false">DATE(YEAR(B6208),MONTH(B6208),1)</f>
        <v>46143</v>
      </c>
      <c r="H6208" s="24" t="str">
        <f aca="false">INDEX(Customers!$B$2:$B$601,MATCH(C6208,Customers!$A$2:$A$601,0))</f>
        <v>Rift Valley</v>
      </c>
      <c r="I6208" s="43" t="n">
        <f aca="false">ROUND(MIN(INDEX(Assumptions!$D$13:$D$18,MATCH(E6208,Assumptions!$A$13:$A$18,0)),MAX(INDEX(Assumptions!$C$13:$C$18,MATCH(E6208,Assumptions!$A$13:$A$18,0)),INDEX(Assumptions!$B$13:$B$18,MATCH(E6208,Assumptions!$A$13:$A$18,0))*F6208)),2)</f>
        <v>11.64</v>
      </c>
    </row>
    <row r="6209" customFormat="false" ht="15" hidden="false" customHeight="false" outlineLevel="0" collapsed="false">
      <c r="A6209" s="24" t="s">
        <v>7032</v>
      </c>
      <c r="B6209" s="39" t="n">
        <v>46156</v>
      </c>
      <c r="C6209" s="24" t="s">
        <v>786</v>
      </c>
      <c r="D6209" s="24" t="s">
        <v>179</v>
      </c>
      <c r="E6209" s="24" t="s">
        <v>105</v>
      </c>
      <c r="F6209" s="38" t="n">
        <v>8030</v>
      </c>
      <c r="G6209" s="42" t="n">
        <f aca="false">DATE(YEAR(B6209),MONTH(B6209),1)</f>
        <v>46143</v>
      </c>
      <c r="H6209" s="24" t="str">
        <f aca="false">INDEX(Customers!$B$2:$B$601,MATCH(C6209,Customers!$A$2:$A$601,0))</f>
        <v>Rift Valley</v>
      </c>
      <c r="I6209" s="43" t="n">
        <f aca="false">ROUND(MIN(INDEX(Assumptions!$D$13:$D$18,MATCH(E6209,Assumptions!$A$13:$A$18,0)),MAX(INDEX(Assumptions!$C$13:$C$18,MATCH(E6209,Assumptions!$A$13:$A$18,0)),INDEX(Assumptions!$B$13:$B$18,MATCH(E6209,Assumptions!$A$13:$A$18,0))*F6209)),2)</f>
        <v>120.45</v>
      </c>
    </row>
    <row r="6210" customFormat="false" ht="15" hidden="false" customHeight="false" outlineLevel="0" collapsed="false">
      <c r="A6210" s="24" t="s">
        <v>7033</v>
      </c>
      <c r="B6210" s="39" t="n">
        <v>46157</v>
      </c>
      <c r="C6210" s="24" t="s">
        <v>229</v>
      </c>
      <c r="D6210" s="24" t="s">
        <v>826</v>
      </c>
      <c r="E6210" s="24" t="s">
        <v>111</v>
      </c>
      <c r="F6210" s="38" t="n">
        <v>100</v>
      </c>
      <c r="G6210" s="42" t="n">
        <f aca="false">DATE(YEAR(B6210),MONTH(B6210),1)</f>
        <v>46143</v>
      </c>
      <c r="H6210" s="24" t="str">
        <f aca="false">INDEX(Customers!$B$2:$B$601,MATCH(C6210,Customers!$A$2:$A$601,0))</f>
        <v>Nairobi</v>
      </c>
      <c r="I6210" s="43" t="n">
        <f aca="false">ROUND(MIN(INDEX(Assumptions!$D$13:$D$18,MATCH(E6210,Assumptions!$A$13:$A$18,0)),MAX(INDEX(Assumptions!$C$13:$C$18,MATCH(E6210,Assumptions!$A$13:$A$18,0)),INDEX(Assumptions!$B$13:$B$18,MATCH(E6210,Assumptions!$A$13:$A$18,0))*F6210)),2)</f>
        <v>4</v>
      </c>
    </row>
    <row r="6211" customFormat="false" ht="15" hidden="false" customHeight="false" outlineLevel="0" collapsed="false">
      <c r="A6211" s="24" t="s">
        <v>7034</v>
      </c>
      <c r="B6211" s="39" t="n">
        <v>46157</v>
      </c>
      <c r="C6211" s="24" t="s">
        <v>232</v>
      </c>
      <c r="D6211" s="24" t="s">
        <v>826</v>
      </c>
      <c r="E6211" s="24" t="s">
        <v>109</v>
      </c>
      <c r="F6211" s="38" t="n">
        <v>2730</v>
      </c>
      <c r="G6211" s="42" t="n">
        <f aca="false">DATE(YEAR(B6211),MONTH(B6211),1)</f>
        <v>46143</v>
      </c>
      <c r="H6211" s="24" t="str">
        <f aca="false">INDEX(Customers!$B$2:$B$601,MATCH(C6211,Customers!$A$2:$A$601,0))</f>
        <v>Coast</v>
      </c>
      <c r="I6211" s="43" t="n">
        <f aca="false">ROUND(MIN(INDEX(Assumptions!$D$13:$D$18,MATCH(E6211,Assumptions!$A$13:$A$18,0)),MAX(INDEX(Assumptions!$C$13:$C$18,MATCH(E6211,Assumptions!$A$13:$A$18,0)),INDEX(Assumptions!$B$13:$B$18,MATCH(E6211,Assumptions!$A$13:$A$18,0))*F6211)),2)</f>
        <v>10.92</v>
      </c>
    </row>
    <row r="6212" customFormat="false" ht="15" hidden="false" customHeight="false" outlineLevel="0" collapsed="false">
      <c r="A6212" s="24" t="s">
        <v>7035</v>
      </c>
      <c r="B6212" s="39" t="n">
        <v>46157</v>
      </c>
      <c r="C6212" s="24" t="s">
        <v>233</v>
      </c>
      <c r="D6212" s="24" t="s">
        <v>826</v>
      </c>
      <c r="E6212" s="24" t="s">
        <v>111</v>
      </c>
      <c r="F6212" s="38" t="n">
        <v>100</v>
      </c>
      <c r="G6212" s="42" t="n">
        <f aca="false">DATE(YEAR(B6212),MONTH(B6212),1)</f>
        <v>46143</v>
      </c>
      <c r="H6212" s="24" t="str">
        <f aca="false">INDEX(Customers!$B$2:$B$601,MATCH(C6212,Customers!$A$2:$A$601,0))</f>
        <v>Western</v>
      </c>
      <c r="I6212" s="43" t="n">
        <f aca="false">ROUND(MIN(INDEX(Assumptions!$D$13:$D$18,MATCH(E6212,Assumptions!$A$13:$A$18,0)),MAX(INDEX(Assumptions!$C$13:$C$18,MATCH(E6212,Assumptions!$A$13:$A$18,0)),INDEX(Assumptions!$B$13:$B$18,MATCH(E6212,Assumptions!$A$13:$A$18,0))*F6212)),2)</f>
        <v>4</v>
      </c>
    </row>
    <row r="6213" customFormat="false" ht="15" hidden="false" customHeight="false" outlineLevel="0" collapsed="false">
      <c r="A6213" s="24" t="s">
        <v>7036</v>
      </c>
      <c r="B6213" s="39" t="n">
        <v>46157</v>
      </c>
      <c r="C6213" s="24" t="s">
        <v>251</v>
      </c>
      <c r="D6213" s="24" t="s">
        <v>826</v>
      </c>
      <c r="E6213" s="24" t="s">
        <v>103</v>
      </c>
      <c r="F6213" s="38" t="n">
        <v>4680</v>
      </c>
      <c r="G6213" s="42" t="n">
        <f aca="false">DATE(YEAR(B6213),MONTH(B6213),1)</f>
        <v>46143</v>
      </c>
      <c r="H6213" s="24" t="str">
        <f aca="false">INDEX(Customers!$B$2:$B$601,MATCH(C6213,Customers!$A$2:$A$601,0))</f>
        <v>Nairobi</v>
      </c>
      <c r="I6213" s="43" t="n">
        <f aca="false">ROUND(MIN(INDEX(Assumptions!$D$13:$D$18,MATCH(E6213,Assumptions!$A$13:$A$18,0)),MAX(INDEX(Assumptions!$C$13:$C$18,MATCH(E6213,Assumptions!$A$13:$A$18,0)),INDEX(Assumptions!$B$13:$B$18,MATCH(E6213,Assumptions!$A$13:$A$18,0))*F6213)),2)</f>
        <v>46.8</v>
      </c>
    </row>
    <row r="6214" customFormat="false" ht="15" hidden="false" customHeight="false" outlineLevel="0" collapsed="false">
      <c r="A6214" s="24" t="s">
        <v>7037</v>
      </c>
      <c r="B6214" s="39" t="n">
        <v>46157</v>
      </c>
      <c r="C6214" s="24" t="s">
        <v>273</v>
      </c>
      <c r="D6214" s="24" t="s">
        <v>826</v>
      </c>
      <c r="E6214" s="24" t="s">
        <v>109</v>
      </c>
      <c r="F6214" s="38" t="n">
        <v>2110</v>
      </c>
      <c r="G6214" s="42" t="n">
        <f aca="false">DATE(YEAR(B6214),MONTH(B6214),1)</f>
        <v>46143</v>
      </c>
      <c r="H6214" s="24" t="str">
        <f aca="false">INDEX(Customers!$B$2:$B$601,MATCH(C6214,Customers!$A$2:$A$601,0))</f>
        <v>Central</v>
      </c>
      <c r="I6214" s="43" t="n">
        <f aca="false">ROUND(MIN(INDEX(Assumptions!$D$13:$D$18,MATCH(E6214,Assumptions!$A$13:$A$18,0)),MAX(INDEX(Assumptions!$C$13:$C$18,MATCH(E6214,Assumptions!$A$13:$A$18,0)),INDEX(Assumptions!$B$13:$B$18,MATCH(E6214,Assumptions!$A$13:$A$18,0))*F6214)),2)</f>
        <v>8.44</v>
      </c>
    </row>
    <row r="6215" customFormat="false" ht="15" hidden="false" customHeight="false" outlineLevel="0" collapsed="false">
      <c r="A6215" s="24" t="s">
        <v>7038</v>
      </c>
      <c r="B6215" s="39" t="n">
        <v>46157</v>
      </c>
      <c r="C6215" s="24" t="s">
        <v>278</v>
      </c>
      <c r="D6215" s="24" t="s">
        <v>163</v>
      </c>
      <c r="E6215" s="24" t="s">
        <v>107</v>
      </c>
      <c r="F6215" s="38" t="n">
        <v>15660</v>
      </c>
      <c r="G6215" s="42" t="n">
        <f aca="false">DATE(YEAR(B6215),MONTH(B6215),1)</f>
        <v>46143</v>
      </c>
      <c r="H6215" s="24" t="str">
        <f aca="false">INDEX(Customers!$B$2:$B$601,MATCH(C6215,Customers!$A$2:$A$601,0))</f>
        <v>Central</v>
      </c>
      <c r="I6215" s="43" t="n">
        <f aca="false">ROUND(MIN(INDEX(Assumptions!$D$13:$D$18,MATCH(E6215,Assumptions!$A$13:$A$18,0)),MAX(INDEX(Assumptions!$C$13:$C$18,MATCH(E6215,Assumptions!$A$13:$A$18,0)),INDEX(Assumptions!$B$13:$B$18,MATCH(E6215,Assumptions!$A$13:$A$18,0))*F6215)),2)</f>
        <v>0</v>
      </c>
    </row>
    <row r="6216" customFormat="false" ht="15" hidden="false" customHeight="false" outlineLevel="0" collapsed="false">
      <c r="A6216" s="24" t="s">
        <v>7039</v>
      </c>
      <c r="B6216" s="39" t="n">
        <v>46157</v>
      </c>
      <c r="C6216" s="24" t="s">
        <v>283</v>
      </c>
      <c r="D6216" s="24" t="s">
        <v>826</v>
      </c>
      <c r="E6216" s="24" t="s">
        <v>103</v>
      </c>
      <c r="F6216" s="38" t="n">
        <v>150</v>
      </c>
      <c r="G6216" s="42" t="n">
        <f aca="false">DATE(YEAR(B6216),MONTH(B6216),1)</f>
        <v>46143</v>
      </c>
      <c r="H6216" s="24" t="str">
        <f aca="false">INDEX(Customers!$B$2:$B$601,MATCH(C6216,Customers!$A$2:$A$601,0))</f>
        <v>Rift Valley</v>
      </c>
      <c r="I6216" s="43" t="n">
        <f aca="false">ROUND(MIN(INDEX(Assumptions!$D$13:$D$18,MATCH(E6216,Assumptions!$A$13:$A$18,0)),MAX(INDEX(Assumptions!$C$13:$C$18,MATCH(E6216,Assumptions!$A$13:$A$18,0)),INDEX(Assumptions!$B$13:$B$18,MATCH(E6216,Assumptions!$A$13:$A$18,0))*F6216)),2)</f>
        <v>5</v>
      </c>
    </row>
    <row r="6217" customFormat="false" ht="15" hidden="false" customHeight="false" outlineLevel="0" collapsed="false">
      <c r="A6217" s="24" t="s">
        <v>7040</v>
      </c>
      <c r="B6217" s="39" t="n">
        <v>46157</v>
      </c>
      <c r="C6217" s="24" t="s">
        <v>285</v>
      </c>
      <c r="D6217" s="24" t="s">
        <v>209</v>
      </c>
      <c r="E6217" s="24" t="s">
        <v>107</v>
      </c>
      <c r="F6217" s="38" t="n">
        <v>22770</v>
      </c>
      <c r="G6217" s="42" t="n">
        <f aca="false">DATE(YEAR(B6217),MONTH(B6217),1)</f>
        <v>46143</v>
      </c>
      <c r="H6217" s="24" t="str">
        <f aca="false">INDEX(Customers!$B$2:$B$601,MATCH(C6217,Customers!$A$2:$A$601,0))</f>
        <v>Eastern</v>
      </c>
      <c r="I6217" s="43" t="n">
        <f aca="false">ROUND(MIN(INDEX(Assumptions!$D$13:$D$18,MATCH(E6217,Assumptions!$A$13:$A$18,0)),MAX(INDEX(Assumptions!$C$13:$C$18,MATCH(E6217,Assumptions!$A$13:$A$18,0)),INDEX(Assumptions!$B$13:$B$18,MATCH(E6217,Assumptions!$A$13:$A$18,0))*F6217)),2)</f>
        <v>0</v>
      </c>
    </row>
    <row r="6218" customFormat="false" ht="15" hidden="false" customHeight="false" outlineLevel="0" collapsed="false">
      <c r="A6218" s="24" t="s">
        <v>7041</v>
      </c>
      <c r="B6218" s="39" t="n">
        <v>46157</v>
      </c>
      <c r="C6218" s="24" t="s">
        <v>299</v>
      </c>
      <c r="D6218" s="24" t="s">
        <v>826</v>
      </c>
      <c r="E6218" s="24" t="s">
        <v>111</v>
      </c>
      <c r="F6218" s="38" t="n">
        <v>50</v>
      </c>
      <c r="G6218" s="42" t="n">
        <f aca="false">DATE(YEAR(B6218),MONTH(B6218),1)</f>
        <v>46143</v>
      </c>
      <c r="H6218" s="24" t="str">
        <f aca="false">INDEX(Customers!$B$2:$B$601,MATCH(C6218,Customers!$A$2:$A$601,0))</f>
        <v>Nairobi</v>
      </c>
      <c r="I6218" s="43" t="n">
        <f aca="false">ROUND(MIN(INDEX(Assumptions!$D$13:$D$18,MATCH(E6218,Assumptions!$A$13:$A$18,0)),MAX(INDEX(Assumptions!$C$13:$C$18,MATCH(E6218,Assumptions!$A$13:$A$18,0)),INDEX(Assumptions!$B$13:$B$18,MATCH(E6218,Assumptions!$A$13:$A$18,0))*F6218)),2)</f>
        <v>2</v>
      </c>
    </row>
    <row r="6219" customFormat="false" ht="15" hidden="false" customHeight="false" outlineLevel="0" collapsed="false">
      <c r="A6219" s="24" t="s">
        <v>7042</v>
      </c>
      <c r="B6219" s="39" t="n">
        <v>46157</v>
      </c>
      <c r="C6219" s="24" t="s">
        <v>299</v>
      </c>
      <c r="D6219" s="24" t="s">
        <v>826</v>
      </c>
      <c r="E6219" s="24" t="s">
        <v>103</v>
      </c>
      <c r="F6219" s="38" t="n">
        <v>810</v>
      </c>
      <c r="G6219" s="42" t="n">
        <f aca="false">DATE(YEAR(B6219),MONTH(B6219),1)</f>
        <v>46143</v>
      </c>
      <c r="H6219" s="24" t="str">
        <f aca="false">INDEX(Customers!$B$2:$B$601,MATCH(C6219,Customers!$A$2:$A$601,0))</f>
        <v>Nairobi</v>
      </c>
      <c r="I6219" s="43" t="n">
        <f aca="false">ROUND(MIN(INDEX(Assumptions!$D$13:$D$18,MATCH(E6219,Assumptions!$A$13:$A$18,0)),MAX(INDEX(Assumptions!$C$13:$C$18,MATCH(E6219,Assumptions!$A$13:$A$18,0)),INDEX(Assumptions!$B$13:$B$18,MATCH(E6219,Assumptions!$A$13:$A$18,0))*F6219)),2)</f>
        <v>8.1</v>
      </c>
    </row>
    <row r="6220" customFormat="false" ht="15" hidden="false" customHeight="false" outlineLevel="0" collapsed="false">
      <c r="A6220" s="24" t="s">
        <v>7043</v>
      </c>
      <c r="B6220" s="39" t="n">
        <v>46157</v>
      </c>
      <c r="C6220" s="24" t="s">
        <v>307</v>
      </c>
      <c r="D6220" s="24" t="s">
        <v>826</v>
      </c>
      <c r="E6220" s="24" t="s">
        <v>109</v>
      </c>
      <c r="F6220" s="38" t="n">
        <v>16830</v>
      </c>
      <c r="G6220" s="42" t="n">
        <f aca="false">DATE(YEAR(B6220),MONTH(B6220),1)</f>
        <v>46143</v>
      </c>
      <c r="H6220" s="24" t="str">
        <f aca="false">INDEX(Customers!$B$2:$B$601,MATCH(C6220,Customers!$A$2:$A$601,0))</f>
        <v>Rift Valley</v>
      </c>
      <c r="I6220" s="43" t="n">
        <f aca="false">ROUND(MIN(INDEX(Assumptions!$D$13:$D$18,MATCH(E6220,Assumptions!$A$13:$A$18,0)),MAX(INDEX(Assumptions!$C$13:$C$18,MATCH(E6220,Assumptions!$A$13:$A$18,0)),INDEX(Assumptions!$B$13:$B$18,MATCH(E6220,Assumptions!$A$13:$A$18,0))*F6220)),2)</f>
        <v>40</v>
      </c>
    </row>
    <row r="6221" customFormat="false" ht="15" hidden="false" customHeight="false" outlineLevel="0" collapsed="false">
      <c r="A6221" s="24" t="s">
        <v>7044</v>
      </c>
      <c r="B6221" s="39" t="n">
        <v>46157</v>
      </c>
      <c r="C6221" s="24" t="s">
        <v>319</v>
      </c>
      <c r="D6221" s="24" t="s">
        <v>156</v>
      </c>
      <c r="E6221" s="24" t="s">
        <v>107</v>
      </c>
      <c r="F6221" s="38" t="n">
        <v>9620</v>
      </c>
      <c r="G6221" s="42" t="n">
        <f aca="false">DATE(YEAR(B6221),MONTH(B6221),1)</f>
        <v>46143</v>
      </c>
      <c r="H6221" s="24" t="str">
        <f aca="false">INDEX(Customers!$B$2:$B$601,MATCH(C6221,Customers!$A$2:$A$601,0))</f>
        <v>Nairobi</v>
      </c>
      <c r="I6221" s="43" t="n">
        <f aca="false">ROUND(MIN(INDEX(Assumptions!$D$13:$D$18,MATCH(E6221,Assumptions!$A$13:$A$18,0)),MAX(INDEX(Assumptions!$C$13:$C$18,MATCH(E6221,Assumptions!$A$13:$A$18,0)),INDEX(Assumptions!$B$13:$B$18,MATCH(E6221,Assumptions!$A$13:$A$18,0))*F6221)),2)</f>
        <v>0</v>
      </c>
    </row>
    <row r="6222" customFormat="false" ht="15" hidden="false" customHeight="false" outlineLevel="0" collapsed="false">
      <c r="A6222" s="24" t="s">
        <v>7045</v>
      </c>
      <c r="B6222" s="39" t="n">
        <v>46157</v>
      </c>
      <c r="C6222" s="24" t="s">
        <v>359</v>
      </c>
      <c r="D6222" s="24" t="s">
        <v>826</v>
      </c>
      <c r="E6222" s="24" t="s">
        <v>109</v>
      </c>
      <c r="F6222" s="38" t="n">
        <v>6280</v>
      </c>
      <c r="G6222" s="42" t="n">
        <f aca="false">DATE(YEAR(B6222),MONTH(B6222),1)</f>
        <v>46143</v>
      </c>
      <c r="H6222" s="24" t="str">
        <f aca="false">INDEX(Customers!$B$2:$B$601,MATCH(C6222,Customers!$A$2:$A$601,0))</f>
        <v>Central</v>
      </c>
      <c r="I6222" s="43" t="n">
        <f aca="false">ROUND(MIN(INDEX(Assumptions!$D$13:$D$18,MATCH(E6222,Assumptions!$A$13:$A$18,0)),MAX(INDEX(Assumptions!$C$13:$C$18,MATCH(E6222,Assumptions!$A$13:$A$18,0)),INDEX(Assumptions!$B$13:$B$18,MATCH(E6222,Assumptions!$A$13:$A$18,0))*F6222)),2)</f>
        <v>25.12</v>
      </c>
    </row>
    <row r="6223" customFormat="false" ht="15" hidden="false" customHeight="false" outlineLevel="0" collapsed="false">
      <c r="A6223" s="24" t="s">
        <v>7046</v>
      </c>
      <c r="B6223" s="39" t="n">
        <v>46157</v>
      </c>
      <c r="C6223" s="24" t="s">
        <v>409</v>
      </c>
      <c r="D6223" s="24" t="s">
        <v>826</v>
      </c>
      <c r="E6223" s="24" t="s">
        <v>111</v>
      </c>
      <c r="F6223" s="38" t="n">
        <v>100</v>
      </c>
      <c r="G6223" s="42" t="n">
        <f aca="false">DATE(YEAR(B6223),MONTH(B6223),1)</f>
        <v>46143</v>
      </c>
      <c r="H6223" s="24" t="str">
        <f aca="false">INDEX(Customers!$B$2:$B$601,MATCH(C6223,Customers!$A$2:$A$601,0))</f>
        <v>Coast</v>
      </c>
      <c r="I6223" s="43" t="n">
        <f aca="false">ROUND(MIN(INDEX(Assumptions!$D$13:$D$18,MATCH(E6223,Assumptions!$A$13:$A$18,0)),MAX(INDEX(Assumptions!$C$13:$C$18,MATCH(E6223,Assumptions!$A$13:$A$18,0)),INDEX(Assumptions!$B$13:$B$18,MATCH(E6223,Assumptions!$A$13:$A$18,0))*F6223)),2)</f>
        <v>4</v>
      </c>
    </row>
    <row r="6224" customFormat="false" ht="15" hidden="false" customHeight="false" outlineLevel="0" collapsed="false">
      <c r="A6224" s="24" t="s">
        <v>7047</v>
      </c>
      <c r="B6224" s="39" t="n">
        <v>46157</v>
      </c>
      <c r="C6224" s="24" t="s">
        <v>412</v>
      </c>
      <c r="D6224" s="24" t="s">
        <v>826</v>
      </c>
      <c r="E6224" s="24" t="s">
        <v>111</v>
      </c>
      <c r="F6224" s="38" t="n">
        <v>100</v>
      </c>
      <c r="G6224" s="42" t="n">
        <f aca="false">DATE(YEAR(B6224),MONTH(B6224),1)</f>
        <v>46143</v>
      </c>
      <c r="H6224" s="24" t="str">
        <f aca="false">INDEX(Customers!$B$2:$B$601,MATCH(C6224,Customers!$A$2:$A$601,0))</f>
        <v>Rift Valley</v>
      </c>
      <c r="I6224" s="43" t="n">
        <f aca="false">ROUND(MIN(INDEX(Assumptions!$D$13:$D$18,MATCH(E6224,Assumptions!$A$13:$A$18,0)),MAX(INDEX(Assumptions!$C$13:$C$18,MATCH(E6224,Assumptions!$A$13:$A$18,0)),INDEX(Assumptions!$B$13:$B$18,MATCH(E6224,Assumptions!$A$13:$A$18,0))*F6224)),2)</f>
        <v>4</v>
      </c>
    </row>
    <row r="6225" customFormat="false" ht="15" hidden="false" customHeight="false" outlineLevel="0" collapsed="false">
      <c r="A6225" s="24" t="s">
        <v>7048</v>
      </c>
      <c r="B6225" s="39" t="n">
        <v>46157</v>
      </c>
      <c r="C6225" s="24" t="s">
        <v>433</v>
      </c>
      <c r="D6225" s="24" t="s">
        <v>826</v>
      </c>
      <c r="E6225" s="24" t="s">
        <v>109</v>
      </c>
      <c r="F6225" s="38" t="n">
        <v>1790</v>
      </c>
      <c r="G6225" s="42" t="n">
        <f aca="false">DATE(YEAR(B6225),MONTH(B6225),1)</f>
        <v>46143</v>
      </c>
      <c r="H6225" s="24" t="str">
        <f aca="false">INDEX(Customers!$B$2:$B$601,MATCH(C6225,Customers!$A$2:$A$601,0))</f>
        <v>Nairobi</v>
      </c>
      <c r="I6225" s="43" t="n">
        <f aca="false">ROUND(MIN(INDEX(Assumptions!$D$13:$D$18,MATCH(E6225,Assumptions!$A$13:$A$18,0)),MAX(INDEX(Assumptions!$C$13:$C$18,MATCH(E6225,Assumptions!$A$13:$A$18,0)),INDEX(Assumptions!$B$13:$B$18,MATCH(E6225,Assumptions!$A$13:$A$18,0))*F6225)),2)</f>
        <v>7.16</v>
      </c>
    </row>
    <row r="6226" customFormat="false" ht="15" hidden="false" customHeight="false" outlineLevel="0" collapsed="false">
      <c r="A6226" s="24" t="s">
        <v>7049</v>
      </c>
      <c r="B6226" s="39" t="n">
        <v>46157</v>
      </c>
      <c r="C6226" s="24" t="s">
        <v>442</v>
      </c>
      <c r="D6226" s="24" t="s">
        <v>826</v>
      </c>
      <c r="E6226" s="24" t="s">
        <v>113</v>
      </c>
      <c r="F6226" s="38" t="n">
        <v>50</v>
      </c>
      <c r="G6226" s="42" t="n">
        <f aca="false">DATE(YEAR(B6226),MONTH(B6226),1)</f>
        <v>46143</v>
      </c>
      <c r="H6226" s="24" t="str">
        <f aca="false">INDEX(Customers!$B$2:$B$601,MATCH(C6226,Customers!$A$2:$A$601,0))</f>
        <v>Rift Valley</v>
      </c>
      <c r="I6226" s="43" t="n">
        <f aca="false">ROUND(MIN(INDEX(Assumptions!$D$13:$D$18,MATCH(E6226,Assumptions!$A$13:$A$18,0)),MAX(INDEX(Assumptions!$C$13:$C$18,MATCH(E6226,Assumptions!$A$13:$A$18,0)),INDEX(Assumptions!$B$13:$B$18,MATCH(E6226,Assumptions!$A$13:$A$18,0))*F6226)),2)</f>
        <v>2.5</v>
      </c>
    </row>
    <row r="6227" customFormat="false" ht="15" hidden="false" customHeight="false" outlineLevel="0" collapsed="false">
      <c r="A6227" s="24" t="s">
        <v>7050</v>
      </c>
      <c r="B6227" s="39" t="n">
        <v>46157</v>
      </c>
      <c r="C6227" s="24" t="s">
        <v>449</v>
      </c>
      <c r="D6227" s="24" t="s">
        <v>826</v>
      </c>
      <c r="E6227" s="24" t="s">
        <v>109</v>
      </c>
      <c r="F6227" s="38" t="n">
        <v>4660</v>
      </c>
      <c r="G6227" s="42" t="n">
        <f aca="false">DATE(YEAR(B6227),MONTH(B6227),1)</f>
        <v>46143</v>
      </c>
      <c r="H6227" s="24" t="str">
        <f aca="false">INDEX(Customers!$B$2:$B$601,MATCH(C6227,Customers!$A$2:$A$601,0))</f>
        <v>Rift Valley</v>
      </c>
      <c r="I6227" s="43" t="n">
        <f aca="false">ROUND(MIN(INDEX(Assumptions!$D$13:$D$18,MATCH(E6227,Assumptions!$A$13:$A$18,0)),MAX(INDEX(Assumptions!$C$13:$C$18,MATCH(E6227,Assumptions!$A$13:$A$18,0)),INDEX(Assumptions!$B$13:$B$18,MATCH(E6227,Assumptions!$A$13:$A$18,0))*F6227)),2)</f>
        <v>18.64</v>
      </c>
    </row>
    <row r="6228" customFormat="false" ht="15" hidden="false" customHeight="false" outlineLevel="0" collapsed="false">
      <c r="A6228" s="24" t="s">
        <v>7051</v>
      </c>
      <c r="B6228" s="39" t="n">
        <v>46157</v>
      </c>
      <c r="C6228" s="24" t="s">
        <v>451</v>
      </c>
      <c r="D6228" s="24" t="s">
        <v>826</v>
      </c>
      <c r="E6228" s="24" t="s">
        <v>109</v>
      </c>
      <c r="F6228" s="38" t="n">
        <v>24200</v>
      </c>
      <c r="G6228" s="42" t="n">
        <f aca="false">DATE(YEAR(B6228),MONTH(B6228),1)</f>
        <v>46143</v>
      </c>
      <c r="H6228" s="24" t="str">
        <f aca="false">INDEX(Customers!$B$2:$B$601,MATCH(C6228,Customers!$A$2:$A$601,0))</f>
        <v>Nairobi</v>
      </c>
      <c r="I6228" s="43" t="n">
        <f aca="false">ROUND(MIN(INDEX(Assumptions!$D$13:$D$18,MATCH(E6228,Assumptions!$A$13:$A$18,0)),MAX(INDEX(Assumptions!$C$13:$C$18,MATCH(E6228,Assumptions!$A$13:$A$18,0)),INDEX(Assumptions!$B$13:$B$18,MATCH(E6228,Assumptions!$A$13:$A$18,0))*F6228)),2)</f>
        <v>40</v>
      </c>
    </row>
    <row r="6229" customFormat="false" ht="15" hidden="false" customHeight="false" outlineLevel="0" collapsed="false">
      <c r="A6229" s="24" t="s">
        <v>7052</v>
      </c>
      <c r="B6229" s="39" t="n">
        <v>46157</v>
      </c>
      <c r="C6229" s="24" t="s">
        <v>464</v>
      </c>
      <c r="D6229" s="24" t="s">
        <v>826</v>
      </c>
      <c r="E6229" s="24" t="s">
        <v>113</v>
      </c>
      <c r="F6229" s="38" t="n">
        <v>500</v>
      </c>
      <c r="G6229" s="42" t="n">
        <f aca="false">DATE(YEAR(B6229),MONTH(B6229),1)</f>
        <v>46143</v>
      </c>
      <c r="H6229" s="24" t="str">
        <f aca="false">INDEX(Customers!$B$2:$B$601,MATCH(C6229,Customers!$A$2:$A$601,0))</f>
        <v>Rift Valley</v>
      </c>
      <c r="I6229" s="43" t="n">
        <f aca="false">ROUND(MIN(INDEX(Assumptions!$D$13:$D$18,MATCH(E6229,Assumptions!$A$13:$A$18,0)),MAX(INDEX(Assumptions!$C$13:$C$18,MATCH(E6229,Assumptions!$A$13:$A$18,0)),INDEX(Assumptions!$B$13:$B$18,MATCH(E6229,Assumptions!$A$13:$A$18,0))*F6229)),2)</f>
        <v>25</v>
      </c>
    </row>
    <row r="6230" customFormat="false" ht="15" hidden="false" customHeight="false" outlineLevel="0" collapsed="false">
      <c r="A6230" s="24" t="s">
        <v>7053</v>
      </c>
      <c r="B6230" s="39" t="n">
        <v>46157</v>
      </c>
      <c r="C6230" s="24" t="s">
        <v>476</v>
      </c>
      <c r="D6230" s="24" t="s">
        <v>826</v>
      </c>
      <c r="E6230" s="24" t="s">
        <v>103</v>
      </c>
      <c r="F6230" s="38" t="n">
        <v>70</v>
      </c>
      <c r="G6230" s="42" t="n">
        <f aca="false">DATE(YEAR(B6230),MONTH(B6230),1)</f>
        <v>46143</v>
      </c>
      <c r="H6230" s="24" t="str">
        <f aca="false">INDEX(Customers!$B$2:$B$601,MATCH(C6230,Customers!$A$2:$A$601,0))</f>
        <v>Coast</v>
      </c>
      <c r="I6230" s="43" t="n">
        <f aca="false">ROUND(MIN(INDEX(Assumptions!$D$13:$D$18,MATCH(E6230,Assumptions!$A$13:$A$18,0)),MAX(INDEX(Assumptions!$C$13:$C$18,MATCH(E6230,Assumptions!$A$13:$A$18,0)),INDEX(Assumptions!$B$13:$B$18,MATCH(E6230,Assumptions!$A$13:$A$18,0))*F6230)),2)</f>
        <v>5</v>
      </c>
    </row>
    <row r="6231" customFormat="false" ht="15" hidden="false" customHeight="false" outlineLevel="0" collapsed="false">
      <c r="A6231" s="24" t="s">
        <v>7054</v>
      </c>
      <c r="B6231" s="39" t="n">
        <v>46157</v>
      </c>
      <c r="C6231" s="24" t="s">
        <v>480</v>
      </c>
      <c r="D6231" s="24" t="s">
        <v>175</v>
      </c>
      <c r="E6231" s="24" t="s">
        <v>105</v>
      </c>
      <c r="F6231" s="38" t="n">
        <v>5510</v>
      </c>
      <c r="G6231" s="42" t="n">
        <f aca="false">DATE(YEAR(B6231),MONTH(B6231),1)</f>
        <v>46143</v>
      </c>
      <c r="H6231" s="24" t="str">
        <f aca="false">INDEX(Customers!$B$2:$B$601,MATCH(C6231,Customers!$A$2:$A$601,0))</f>
        <v>Rift Valley</v>
      </c>
      <c r="I6231" s="43" t="n">
        <f aca="false">ROUND(MIN(INDEX(Assumptions!$D$13:$D$18,MATCH(E6231,Assumptions!$A$13:$A$18,0)),MAX(INDEX(Assumptions!$C$13:$C$18,MATCH(E6231,Assumptions!$A$13:$A$18,0)),INDEX(Assumptions!$B$13:$B$18,MATCH(E6231,Assumptions!$A$13:$A$18,0))*F6231)),2)</f>
        <v>82.65</v>
      </c>
    </row>
    <row r="6232" customFormat="false" ht="15" hidden="false" customHeight="false" outlineLevel="0" collapsed="false">
      <c r="A6232" s="24" t="s">
        <v>7055</v>
      </c>
      <c r="B6232" s="39" t="n">
        <v>46157</v>
      </c>
      <c r="C6232" s="24" t="s">
        <v>480</v>
      </c>
      <c r="D6232" s="24" t="s">
        <v>152</v>
      </c>
      <c r="E6232" s="24" t="s">
        <v>105</v>
      </c>
      <c r="F6232" s="38" t="n">
        <v>330</v>
      </c>
      <c r="G6232" s="42" t="n">
        <f aca="false">DATE(YEAR(B6232),MONTH(B6232),1)</f>
        <v>46143</v>
      </c>
      <c r="H6232" s="24" t="str">
        <f aca="false">INDEX(Customers!$B$2:$B$601,MATCH(C6232,Customers!$A$2:$A$601,0))</f>
        <v>Rift Valley</v>
      </c>
      <c r="I6232" s="43" t="n">
        <f aca="false">ROUND(MIN(INDEX(Assumptions!$D$13:$D$18,MATCH(E6232,Assumptions!$A$13:$A$18,0)),MAX(INDEX(Assumptions!$C$13:$C$18,MATCH(E6232,Assumptions!$A$13:$A$18,0)),INDEX(Assumptions!$B$13:$B$18,MATCH(E6232,Assumptions!$A$13:$A$18,0))*F6232)),2)</f>
        <v>10</v>
      </c>
    </row>
    <row r="6233" customFormat="false" ht="15" hidden="false" customHeight="false" outlineLevel="0" collapsed="false">
      <c r="A6233" s="24" t="s">
        <v>7056</v>
      </c>
      <c r="B6233" s="39" t="n">
        <v>46157</v>
      </c>
      <c r="C6233" s="24" t="s">
        <v>482</v>
      </c>
      <c r="D6233" s="24" t="s">
        <v>826</v>
      </c>
      <c r="E6233" s="24" t="s">
        <v>103</v>
      </c>
      <c r="F6233" s="38" t="n">
        <v>1370</v>
      </c>
      <c r="G6233" s="42" t="n">
        <f aca="false">DATE(YEAR(B6233),MONTH(B6233),1)</f>
        <v>46143</v>
      </c>
      <c r="H6233" s="24" t="str">
        <f aca="false">INDEX(Customers!$B$2:$B$601,MATCH(C6233,Customers!$A$2:$A$601,0))</f>
        <v>Rift Valley</v>
      </c>
      <c r="I6233" s="43" t="n">
        <f aca="false">ROUND(MIN(INDEX(Assumptions!$D$13:$D$18,MATCH(E6233,Assumptions!$A$13:$A$18,0)),MAX(INDEX(Assumptions!$C$13:$C$18,MATCH(E6233,Assumptions!$A$13:$A$18,0)),INDEX(Assumptions!$B$13:$B$18,MATCH(E6233,Assumptions!$A$13:$A$18,0))*F6233)),2)</f>
        <v>13.7</v>
      </c>
    </row>
    <row r="6234" customFormat="false" ht="15" hidden="false" customHeight="false" outlineLevel="0" collapsed="false">
      <c r="A6234" s="24" t="s">
        <v>7057</v>
      </c>
      <c r="B6234" s="39" t="n">
        <v>46157</v>
      </c>
      <c r="C6234" s="24" t="s">
        <v>497</v>
      </c>
      <c r="D6234" s="24" t="s">
        <v>826</v>
      </c>
      <c r="E6234" s="24" t="s">
        <v>113</v>
      </c>
      <c r="F6234" s="38" t="n">
        <v>50</v>
      </c>
      <c r="G6234" s="42" t="n">
        <f aca="false">DATE(YEAR(B6234),MONTH(B6234),1)</f>
        <v>46143</v>
      </c>
      <c r="H6234" s="24" t="str">
        <f aca="false">INDEX(Customers!$B$2:$B$601,MATCH(C6234,Customers!$A$2:$A$601,0))</f>
        <v>Nairobi</v>
      </c>
      <c r="I6234" s="43" t="n">
        <f aca="false">ROUND(MIN(INDEX(Assumptions!$D$13:$D$18,MATCH(E6234,Assumptions!$A$13:$A$18,0)),MAX(INDEX(Assumptions!$C$13:$C$18,MATCH(E6234,Assumptions!$A$13:$A$18,0)),INDEX(Assumptions!$B$13:$B$18,MATCH(E6234,Assumptions!$A$13:$A$18,0))*F6234)),2)</f>
        <v>2.5</v>
      </c>
    </row>
    <row r="6235" customFormat="false" ht="15" hidden="false" customHeight="false" outlineLevel="0" collapsed="false">
      <c r="A6235" s="24" t="s">
        <v>7058</v>
      </c>
      <c r="B6235" s="39" t="n">
        <v>46157</v>
      </c>
      <c r="C6235" s="24" t="s">
        <v>506</v>
      </c>
      <c r="D6235" s="24" t="s">
        <v>826</v>
      </c>
      <c r="E6235" s="24" t="s">
        <v>113</v>
      </c>
      <c r="F6235" s="38" t="n">
        <v>99</v>
      </c>
      <c r="G6235" s="42" t="n">
        <f aca="false">DATE(YEAR(B6235),MONTH(B6235),1)</f>
        <v>46143</v>
      </c>
      <c r="H6235" s="24" t="str">
        <f aca="false">INDEX(Customers!$B$2:$B$601,MATCH(C6235,Customers!$A$2:$A$601,0))</f>
        <v>Western</v>
      </c>
      <c r="I6235" s="43" t="n">
        <f aca="false">ROUND(MIN(INDEX(Assumptions!$D$13:$D$18,MATCH(E6235,Assumptions!$A$13:$A$18,0)),MAX(INDEX(Assumptions!$C$13:$C$18,MATCH(E6235,Assumptions!$A$13:$A$18,0)),INDEX(Assumptions!$B$13:$B$18,MATCH(E6235,Assumptions!$A$13:$A$18,0))*F6235)),2)</f>
        <v>4.95</v>
      </c>
    </row>
    <row r="6236" customFormat="false" ht="15" hidden="false" customHeight="false" outlineLevel="0" collapsed="false">
      <c r="A6236" s="24" t="s">
        <v>7059</v>
      </c>
      <c r="B6236" s="39" t="n">
        <v>46157</v>
      </c>
      <c r="C6236" s="24" t="s">
        <v>516</v>
      </c>
      <c r="D6236" s="24" t="s">
        <v>826</v>
      </c>
      <c r="E6236" s="24" t="s">
        <v>103</v>
      </c>
      <c r="F6236" s="38" t="n">
        <v>4420</v>
      </c>
      <c r="G6236" s="42" t="n">
        <f aca="false">DATE(YEAR(B6236),MONTH(B6236),1)</f>
        <v>46143</v>
      </c>
      <c r="H6236" s="24" t="str">
        <f aca="false">INDEX(Customers!$B$2:$B$601,MATCH(C6236,Customers!$A$2:$A$601,0))</f>
        <v>Rift Valley</v>
      </c>
      <c r="I6236" s="43" t="n">
        <f aca="false">ROUND(MIN(INDEX(Assumptions!$D$13:$D$18,MATCH(E6236,Assumptions!$A$13:$A$18,0)),MAX(INDEX(Assumptions!$C$13:$C$18,MATCH(E6236,Assumptions!$A$13:$A$18,0)),INDEX(Assumptions!$B$13:$B$18,MATCH(E6236,Assumptions!$A$13:$A$18,0))*F6236)),2)</f>
        <v>44.2</v>
      </c>
    </row>
    <row r="6237" customFormat="false" ht="15" hidden="false" customHeight="false" outlineLevel="0" collapsed="false">
      <c r="A6237" s="24" t="s">
        <v>7060</v>
      </c>
      <c r="B6237" s="39" t="n">
        <v>46157</v>
      </c>
      <c r="C6237" s="24" t="s">
        <v>530</v>
      </c>
      <c r="D6237" s="24" t="s">
        <v>826</v>
      </c>
      <c r="E6237" s="24" t="s">
        <v>103</v>
      </c>
      <c r="F6237" s="38" t="n">
        <v>1990</v>
      </c>
      <c r="G6237" s="42" t="n">
        <f aca="false">DATE(YEAR(B6237),MONTH(B6237),1)</f>
        <v>46143</v>
      </c>
      <c r="H6237" s="24" t="str">
        <f aca="false">INDEX(Customers!$B$2:$B$601,MATCH(C6237,Customers!$A$2:$A$601,0))</f>
        <v>Nairobi</v>
      </c>
      <c r="I6237" s="43" t="n">
        <f aca="false">ROUND(MIN(INDEX(Assumptions!$D$13:$D$18,MATCH(E6237,Assumptions!$A$13:$A$18,0)),MAX(INDEX(Assumptions!$C$13:$C$18,MATCH(E6237,Assumptions!$A$13:$A$18,0)),INDEX(Assumptions!$B$13:$B$18,MATCH(E6237,Assumptions!$A$13:$A$18,0))*F6237)),2)</f>
        <v>19.9</v>
      </c>
    </row>
    <row r="6238" customFormat="false" ht="15" hidden="false" customHeight="false" outlineLevel="0" collapsed="false">
      <c r="A6238" s="24" t="s">
        <v>7061</v>
      </c>
      <c r="B6238" s="39" t="n">
        <v>46157</v>
      </c>
      <c r="C6238" s="24" t="s">
        <v>530</v>
      </c>
      <c r="D6238" s="24" t="s">
        <v>826</v>
      </c>
      <c r="E6238" s="24" t="s">
        <v>109</v>
      </c>
      <c r="F6238" s="38" t="n">
        <v>3600</v>
      </c>
      <c r="G6238" s="42" t="n">
        <f aca="false">DATE(YEAR(B6238),MONTH(B6238),1)</f>
        <v>46143</v>
      </c>
      <c r="H6238" s="24" t="str">
        <f aca="false">INDEX(Customers!$B$2:$B$601,MATCH(C6238,Customers!$A$2:$A$601,0))</f>
        <v>Nairobi</v>
      </c>
      <c r="I6238" s="43" t="n">
        <f aca="false">ROUND(MIN(INDEX(Assumptions!$D$13:$D$18,MATCH(E6238,Assumptions!$A$13:$A$18,0)),MAX(INDEX(Assumptions!$C$13:$C$18,MATCH(E6238,Assumptions!$A$13:$A$18,0)),INDEX(Assumptions!$B$13:$B$18,MATCH(E6238,Assumptions!$A$13:$A$18,0))*F6238)),2)</f>
        <v>14.4</v>
      </c>
    </row>
    <row r="6239" customFormat="false" ht="15" hidden="false" customHeight="false" outlineLevel="0" collapsed="false">
      <c r="A6239" s="24" t="s">
        <v>7062</v>
      </c>
      <c r="B6239" s="39" t="n">
        <v>46157</v>
      </c>
      <c r="C6239" s="24" t="s">
        <v>541</v>
      </c>
      <c r="D6239" s="24" t="s">
        <v>826</v>
      </c>
      <c r="E6239" s="24" t="s">
        <v>111</v>
      </c>
      <c r="F6239" s="38" t="n">
        <v>50</v>
      </c>
      <c r="G6239" s="42" t="n">
        <f aca="false">DATE(YEAR(B6239),MONTH(B6239),1)</f>
        <v>46143</v>
      </c>
      <c r="H6239" s="24" t="str">
        <f aca="false">INDEX(Customers!$B$2:$B$601,MATCH(C6239,Customers!$A$2:$A$601,0))</f>
        <v>Western</v>
      </c>
      <c r="I6239" s="43" t="n">
        <f aca="false">ROUND(MIN(INDEX(Assumptions!$D$13:$D$18,MATCH(E6239,Assumptions!$A$13:$A$18,0)),MAX(INDEX(Assumptions!$C$13:$C$18,MATCH(E6239,Assumptions!$A$13:$A$18,0)),INDEX(Assumptions!$B$13:$B$18,MATCH(E6239,Assumptions!$A$13:$A$18,0))*F6239)),2)</f>
        <v>2</v>
      </c>
    </row>
    <row r="6240" customFormat="false" ht="15" hidden="false" customHeight="false" outlineLevel="0" collapsed="false">
      <c r="A6240" s="24" t="s">
        <v>7063</v>
      </c>
      <c r="B6240" s="39" t="n">
        <v>46157</v>
      </c>
      <c r="C6240" s="24" t="s">
        <v>549</v>
      </c>
      <c r="D6240" s="24" t="s">
        <v>826</v>
      </c>
      <c r="E6240" s="24" t="s">
        <v>113</v>
      </c>
      <c r="F6240" s="38" t="n">
        <v>250</v>
      </c>
      <c r="G6240" s="42" t="n">
        <f aca="false">DATE(YEAR(B6240),MONTH(B6240),1)</f>
        <v>46143</v>
      </c>
      <c r="H6240" s="24" t="str">
        <f aca="false">INDEX(Customers!$B$2:$B$601,MATCH(C6240,Customers!$A$2:$A$601,0))</f>
        <v>Eastern</v>
      </c>
      <c r="I6240" s="43" t="n">
        <f aca="false">ROUND(MIN(INDEX(Assumptions!$D$13:$D$18,MATCH(E6240,Assumptions!$A$13:$A$18,0)),MAX(INDEX(Assumptions!$C$13:$C$18,MATCH(E6240,Assumptions!$A$13:$A$18,0)),INDEX(Assumptions!$B$13:$B$18,MATCH(E6240,Assumptions!$A$13:$A$18,0))*F6240)),2)</f>
        <v>12.5</v>
      </c>
    </row>
    <row r="6241" customFormat="false" ht="15" hidden="false" customHeight="false" outlineLevel="0" collapsed="false">
      <c r="A6241" s="24" t="s">
        <v>7064</v>
      </c>
      <c r="B6241" s="39" t="n">
        <v>46157</v>
      </c>
      <c r="C6241" s="24" t="s">
        <v>549</v>
      </c>
      <c r="D6241" s="24" t="s">
        <v>209</v>
      </c>
      <c r="E6241" s="24" t="s">
        <v>107</v>
      </c>
      <c r="F6241" s="38" t="n">
        <v>6080</v>
      </c>
      <c r="G6241" s="42" t="n">
        <f aca="false">DATE(YEAR(B6241),MONTH(B6241),1)</f>
        <v>46143</v>
      </c>
      <c r="H6241" s="24" t="str">
        <f aca="false">INDEX(Customers!$B$2:$B$601,MATCH(C6241,Customers!$A$2:$A$601,0))</f>
        <v>Eastern</v>
      </c>
      <c r="I6241" s="43" t="n">
        <f aca="false">ROUND(MIN(INDEX(Assumptions!$D$13:$D$18,MATCH(E6241,Assumptions!$A$13:$A$18,0)),MAX(INDEX(Assumptions!$C$13:$C$18,MATCH(E6241,Assumptions!$A$13:$A$18,0)),INDEX(Assumptions!$B$13:$B$18,MATCH(E6241,Assumptions!$A$13:$A$18,0))*F6241)),2)</f>
        <v>0</v>
      </c>
    </row>
    <row r="6242" customFormat="false" ht="15" hidden="false" customHeight="false" outlineLevel="0" collapsed="false">
      <c r="A6242" s="24" t="s">
        <v>7065</v>
      </c>
      <c r="B6242" s="39" t="n">
        <v>46157</v>
      </c>
      <c r="C6242" s="24" t="s">
        <v>552</v>
      </c>
      <c r="D6242" s="24" t="s">
        <v>209</v>
      </c>
      <c r="E6242" s="24" t="s">
        <v>105</v>
      </c>
      <c r="F6242" s="38" t="n">
        <v>3030</v>
      </c>
      <c r="G6242" s="42" t="n">
        <f aca="false">DATE(YEAR(B6242),MONTH(B6242),1)</f>
        <v>46143</v>
      </c>
      <c r="H6242" s="24" t="str">
        <f aca="false">INDEX(Customers!$B$2:$B$601,MATCH(C6242,Customers!$A$2:$A$601,0))</f>
        <v>Eastern</v>
      </c>
      <c r="I6242" s="43" t="n">
        <f aca="false">ROUND(MIN(INDEX(Assumptions!$D$13:$D$18,MATCH(E6242,Assumptions!$A$13:$A$18,0)),MAX(INDEX(Assumptions!$C$13:$C$18,MATCH(E6242,Assumptions!$A$13:$A$18,0)),INDEX(Assumptions!$B$13:$B$18,MATCH(E6242,Assumptions!$A$13:$A$18,0))*F6242)),2)</f>
        <v>45.45</v>
      </c>
    </row>
    <row r="6243" customFormat="false" ht="15" hidden="false" customHeight="false" outlineLevel="0" collapsed="false">
      <c r="A6243" s="24" t="s">
        <v>7066</v>
      </c>
      <c r="B6243" s="39" t="n">
        <v>46157</v>
      </c>
      <c r="C6243" s="24" t="s">
        <v>554</v>
      </c>
      <c r="D6243" s="24" t="s">
        <v>826</v>
      </c>
      <c r="E6243" s="24" t="s">
        <v>113</v>
      </c>
      <c r="F6243" s="38" t="n">
        <v>1000</v>
      </c>
      <c r="G6243" s="42" t="n">
        <f aca="false">DATE(YEAR(B6243),MONTH(B6243),1)</f>
        <v>46143</v>
      </c>
      <c r="H6243" s="24" t="str">
        <f aca="false">INDEX(Customers!$B$2:$B$601,MATCH(C6243,Customers!$A$2:$A$601,0))</f>
        <v>Coast</v>
      </c>
      <c r="I6243" s="43" t="n">
        <f aca="false">ROUND(MIN(INDEX(Assumptions!$D$13:$D$18,MATCH(E6243,Assumptions!$A$13:$A$18,0)),MAX(INDEX(Assumptions!$C$13:$C$18,MATCH(E6243,Assumptions!$A$13:$A$18,0)),INDEX(Assumptions!$B$13:$B$18,MATCH(E6243,Assumptions!$A$13:$A$18,0))*F6243)),2)</f>
        <v>50</v>
      </c>
    </row>
    <row r="6244" customFormat="false" ht="15" hidden="false" customHeight="false" outlineLevel="0" collapsed="false">
      <c r="A6244" s="24" t="s">
        <v>7067</v>
      </c>
      <c r="B6244" s="39" t="n">
        <v>46157</v>
      </c>
      <c r="C6244" s="24" t="s">
        <v>566</v>
      </c>
      <c r="D6244" s="24" t="s">
        <v>179</v>
      </c>
      <c r="E6244" s="24" t="s">
        <v>107</v>
      </c>
      <c r="F6244" s="38" t="n">
        <v>1400</v>
      </c>
      <c r="G6244" s="42" t="n">
        <f aca="false">DATE(YEAR(B6244),MONTH(B6244),1)</f>
        <v>46143</v>
      </c>
      <c r="H6244" s="24" t="str">
        <f aca="false">INDEX(Customers!$B$2:$B$601,MATCH(C6244,Customers!$A$2:$A$601,0))</f>
        <v>Rift Valley</v>
      </c>
      <c r="I6244" s="43" t="n">
        <f aca="false">ROUND(MIN(INDEX(Assumptions!$D$13:$D$18,MATCH(E6244,Assumptions!$A$13:$A$18,0)),MAX(INDEX(Assumptions!$C$13:$C$18,MATCH(E6244,Assumptions!$A$13:$A$18,0)),INDEX(Assumptions!$B$13:$B$18,MATCH(E6244,Assumptions!$A$13:$A$18,0))*F6244)),2)</f>
        <v>0</v>
      </c>
    </row>
    <row r="6245" customFormat="false" ht="15" hidden="false" customHeight="false" outlineLevel="0" collapsed="false">
      <c r="A6245" s="24" t="s">
        <v>7068</v>
      </c>
      <c r="B6245" s="39" t="n">
        <v>46157</v>
      </c>
      <c r="C6245" s="24" t="s">
        <v>597</v>
      </c>
      <c r="D6245" s="24" t="s">
        <v>826</v>
      </c>
      <c r="E6245" s="24" t="s">
        <v>109</v>
      </c>
      <c r="F6245" s="38" t="n">
        <v>17040</v>
      </c>
      <c r="G6245" s="42" t="n">
        <f aca="false">DATE(YEAR(B6245),MONTH(B6245),1)</f>
        <v>46143</v>
      </c>
      <c r="H6245" s="24" t="str">
        <f aca="false">INDEX(Customers!$B$2:$B$601,MATCH(C6245,Customers!$A$2:$A$601,0))</f>
        <v>Eastern</v>
      </c>
      <c r="I6245" s="43" t="n">
        <f aca="false">ROUND(MIN(INDEX(Assumptions!$D$13:$D$18,MATCH(E6245,Assumptions!$A$13:$A$18,0)),MAX(INDEX(Assumptions!$C$13:$C$18,MATCH(E6245,Assumptions!$A$13:$A$18,0)),INDEX(Assumptions!$B$13:$B$18,MATCH(E6245,Assumptions!$A$13:$A$18,0))*F6245)),2)</f>
        <v>40</v>
      </c>
    </row>
    <row r="6246" customFormat="false" ht="15" hidden="false" customHeight="false" outlineLevel="0" collapsed="false">
      <c r="A6246" s="24" t="s">
        <v>7069</v>
      </c>
      <c r="B6246" s="39" t="n">
        <v>46157</v>
      </c>
      <c r="C6246" s="24" t="s">
        <v>606</v>
      </c>
      <c r="D6246" s="24" t="s">
        <v>826</v>
      </c>
      <c r="E6246" s="24" t="s">
        <v>109</v>
      </c>
      <c r="F6246" s="38" t="n">
        <v>2150</v>
      </c>
      <c r="G6246" s="42" t="n">
        <f aca="false">DATE(YEAR(B6246),MONTH(B6246),1)</f>
        <v>46143</v>
      </c>
      <c r="H6246" s="24" t="str">
        <f aca="false">INDEX(Customers!$B$2:$B$601,MATCH(C6246,Customers!$A$2:$A$601,0))</f>
        <v>Central</v>
      </c>
      <c r="I6246" s="43" t="n">
        <f aca="false">ROUND(MIN(INDEX(Assumptions!$D$13:$D$18,MATCH(E6246,Assumptions!$A$13:$A$18,0)),MAX(INDEX(Assumptions!$C$13:$C$18,MATCH(E6246,Assumptions!$A$13:$A$18,0)),INDEX(Assumptions!$B$13:$B$18,MATCH(E6246,Assumptions!$A$13:$A$18,0))*F6246)),2)</f>
        <v>8.6</v>
      </c>
    </row>
    <row r="6247" customFormat="false" ht="15" hidden="false" customHeight="false" outlineLevel="0" collapsed="false">
      <c r="A6247" s="24" t="s">
        <v>7070</v>
      </c>
      <c r="B6247" s="39" t="n">
        <v>46157</v>
      </c>
      <c r="C6247" s="24" t="s">
        <v>634</v>
      </c>
      <c r="D6247" s="24" t="s">
        <v>826</v>
      </c>
      <c r="E6247" s="24" t="s">
        <v>111</v>
      </c>
      <c r="F6247" s="38" t="n">
        <v>100</v>
      </c>
      <c r="G6247" s="42" t="n">
        <f aca="false">DATE(YEAR(B6247),MONTH(B6247),1)</f>
        <v>46143</v>
      </c>
      <c r="H6247" s="24" t="str">
        <f aca="false">INDEX(Customers!$B$2:$B$601,MATCH(C6247,Customers!$A$2:$A$601,0))</f>
        <v>Coast</v>
      </c>
      <c r="I6247" s="43" t="n">
        <f aca="false">ROUND(MIN(INDEX(Assumptions!$D$13:$D$18,MATCH(E6247,Assumptions!$A$13:$A$18,0)),MAX(INDEX(Assumptions!$C$13:$C$18,MATCH(E6247,Assumptions!$A$13:$A$18,0)),INDEX(Assumptions!$B$13:$B$18,MATCH(E6247,Assumptions!$A$13:$A$18,0))*F6247)),2)</f>
        <v>4</v>
      </c>
    </row>
    <row r="6248" customFormat="false" ht="15" hidden="false" customHeight="false" outlineLevel="0" collapsed="false">
      <c r="A6248" s="24" t="s">
        <v>7071</v>
      </c>
      <c r="B6248" s="39" t="n">
        <v>46157</v>
      </c>
      <c r="C6248" s="24" t="s">
        <v>656</v>
      </c>
      <c r="D6248" s="24" t="s">
        <v>826</v>
      </c>
      <c r="E6248" s="24" t="s">
        <v>113</v>
      </c>
      <c r="F6248" s="38" t="n">
        <v>250</v>
      </c>
      <c r="G6248" s="42" t="n">
        <f aca="false">DATE(YEAR(B6248),MONTH(B6248),1)</f>
        <v>46143</v>
      </c>
      <c r="H6248" s="24" t="str">
        <f aca="false">INDEX(Customers!$B$2:$B$601,MATCH(C6248,Customers!$A$2:$A$601,0))</f>
        <v>Nairobi</v>
      </c>
      <c r="I6248" s="43" t="n">
        <f aca="false">ROUND(MIN(INDEX(Assumptions!$D$13:$D$18,MATCH(E6248,Assumptions!$A$13:$A$18,0)),MAX(INDEX(Assumptions!$C$13:$C$18,MATCH(E6248,Assumptions!$A$13:$A$18,0)),INDEX(Assumptions!$B$13:$B$18,MATCH(E6248,Assumptions!$A$13:$A$18,0))*F6248)),2)</f>
        <v>12.5</v>
      </c>
    </row>
    <row r="6249" customFormat="false" ht="15" hidden="false" customHeight="false" outlineLevel="0" collapsed="false">
      <c r="A6249" s="24" t="s">
        <v>7072</v>
      </c>
      <c r="B6249" s="39" t="n">
        <v>46157</v>
      </c>
      <c r="C6249" s="24" t="s">
        <v>668</v>
      </c>
      <c r="D6249" s="24" t="s">
        <v>826</v>
      </c>
      <c r="E6249" s="24" t="s">
        <v>103</v>
      </c>
      <c r="F6249" s="38" t="n">
        <v>950</v>
      </c>
      <c r="G6249" s="42" t="n">
        <f aca="false">DATE(YEAR(B6249),MONTH(B6249),1)</f>
        <v>46143</v>
      </c>
      <c r="H6249" s="24" t="str">
        <f aca="false">INDEX(Customers!$B$2:$B$601,MATCH(C6249,Customers!$A$2:$A$601,0))</f>
        <v>Nairobi</v>
      </c>
      <c r="I6249" s="43" t="n">
        <f aca="false">ROUND(MIN(INDEX(Assumptions!$D$13:$D$18,MATCH(E6249,Assumptions!$A$13:$A$18,0)),MAX(INDEX(Assumptions!$C$13:$C$18,MATCH(E6249,Assumptions!$A$13:$A$18,0)),INDEX(Assumptions!$B$13:$B$18,MATCH(E6249,Assumptions!$A$13:$A$18,0))*F6249)),2)</f>
        <v>9.5</v>
      </c>
    </row>
    <row r="6250" customFormat="false" ht="15" hidden="false" customHeight="false" outlineLevel="0" collapsed="false">
      <c r="A6250" s="24" t="s">
        <v>7073</v>
      </c>
      <c r="B6250" s="39" t="n">
        <v>46157</v>
      </c>
      <c r="C6250" s="24" t="s">
        <v>694</v>
      </c>
      <c r="D6250" s="24" t="s">
        <v>826</v>
      </c>
      <c r="E6250" s="24" t="s">
        <v>109</v>
      </c>
      <c r="F6250" s="38" t="n">
        <v>3330</v>
      </c>
      <c r="G6250" s="42" t="n">
        <f aca="false">DATE(YEAR(B6250),MONTH(B6250),1)</f>
        <v>46143</v>
      </c>
      <c r="H6250" s="24" t="str">
        <f aca="false">INDEX(Customers!$B$2:$B$601,MATCH(C6250,Customers!$A$2:$A$601,0))</f>
        <v>Western</v>
      </c>
      <c r="I6250" s="43" t="n">
        <f aca="false">ROUND(MIN(INDEX(Assumptions!$D$13:$D$18,MATCH(E6250,Assumptions!$A$13:$A$18,0)),MAX(INDEX(Assumptions!$C$13:$C$18,MATCH(E6250,Assumptions!$A$13:$A$18,0)),INDEX(Assumptions!$B$13:$B$18,MATCH(E6250,Assumptions!$A$13:$A$18,0))*F6250)),2)</f>
        <v>13.32</v>
      </c>
    </row>
    <row r="6251" customFormat="false" ht="15" hidden="false" customHeight="false" outlineLevel="0" collapsed="false">
      <c r="A6251" s="24" t="s">
        <v>7074</v>
      </c>
      <c r="B6251" s="39" t="n">
        <v>46157</v>
      </c>
      <c r="C6251" s="24" t="s">
        <v>706</v>
      </c>
      <c r="D6251" s="24" t="s">
        <v>826</v>
      </c>
      <c r="E6251" s="24" t="s">
        <v>109</v>
      </c>
      <c r="F6251" s="38" t="n">
        <v>1770</v>
      </c>
      <c r="G6251" s="42" t="n">
        <f aca="false">DATE(YEAR(B6251),MONTH(B6251),1)</f>
        <v>46143</v>
      </c>
      <c r="H6251" s="24" t="str">
        <f aca="false">INDEX(Customers!$B$2:$B$601,MATCH(C6251,Customers!$A$2:$A$601,0))</f>
        <v>Eastern</v>
      </c>
      <c r="I6251" s="43" t="n">
        <f aca="false">ROUND(MIN(INDEX(Assumptions!$D$13:$D$18,MATCH(E6251,Assumptions!$A$13:$A$18,0)),MAX(INDEX(Assumptions!$C$13:$C$18,MATCH(E6251,Assumptions!$A$13:$A$18,0)),INDEX(Assumptions!$B$13:$B$18,MATCH(E6251,Assumptions!$A$13:$A$18,0))*F6251)),2)</f>
        <v>7.08</v>
      </c>
    </row>
    <row r="6252" customFormat="false" ht="15" hidden="false" customHeight="false" outlineLevel="0" collapsed="false">
      <c r="A6252" s="24" t="s">
        <v>7075</v>
      </c>
      <c r="B6252" s="39" t="n">
        <v>46157</v>
      </c>
      <c r="C6252" s="24" t="s">
        <v>717</v>
      </c>
      <c r="D6252" s="24" t="s">
        <v>174</v>
      </c>
      <c r="E6252" s="24" t="s">
        <v>105</v>
      </c>
      <c r="F6252" s="38" t="n">
        <v>2470</v>
      </c>
      <c r="G6252" s="42" t="n">
        <f aca="false">DATE(YEAR(B6252),MONTH(B6252),1)</f>
        <v>46143</v>
      </c>
      <c r="H6252" s="24" t="str">
        <f aca="false">INDEX(Customers!$B$2:$B$601,MATCH(C6252,Customers!$A$2:$A$601,0))</f>
        <v>Rift Valley</v>
      </c>
      <c r="I6252" s="43" t="n">
        <f aca="false">ROUND(MIN(INDEX(Assumptions!$D$13:$D$18,MATCH(E6252,Assumptions!$A$13:$A$18,0)),MAX(INDEX(Assumptions!$C$13:$C$18,MATCH(E6252,Assumptions!$A$13:$A$18,0)),INDEX(Assumptions!$B$13:$B$18,MATCH(E6252,Assumptions!$A$13:$A$18,0))*F6252)),2)</f>
        <v>37.05</v>
      </c>
    </row>
    <row r="6253" customFormat="false" ht="15" hidden="false" customHeight="false" outlineLevel="0" collapsed="false">
      <c r="A6253" s="24" t="s">
        <v>7076</v>
      </c>
      <c r="B6253" s="39" t="n">
        <v>46157</v>
      </c>
      <c r="C6253" s="24" t="s">
        <v>718</v>
      </c>
      <c r="D6253" s="24" t="s">
        <v>826</v>
      </c>
      <c r="E6253" s="24" t="s">
        <v>103</v>
      </c>
      <c r="F6253" s="38" t="n">
        <v>940</v>
      </c>
      <c r="G6253" s="42" t="n">
        <f aca="false">DATE(YEAR(B6253),MONTH(B6253),1)</f>
        <v>46143</v>
      </c>
      <c r="H6253" s="24" t="str">
        <f aca="false">INDEX(Customers!$B$2:$B$601,MATCH(C6253,Customers!$A$2:$A$601,0))</f>
        <v>Central</v>
      </c>
      <c r="I6253" s="43" t="n">
        <f aca="false">ROUND(MIN(INDEX(Assumptions!$D$13:$D$18,MATCH(E6253,Assumptions!$A$13:$A$18,0)),MAX(INDEX(Assumptions!$C$13:$C$18,MATCH(E6253,Assumptions!$A$13:$A$18,0)),INDEX(Assumptions!$B$13:$B$18,MATCH(E6253,Assumptions!$A$13:$A$18,0))*F6253)),2)</f>
        <v>9.4</v>
      </c>
    </row>
    <row r="6254" customFormat="false" ht="15" hidden="false" customHeight="false" outlineLevel="0" collapsed="false">
      <c r="A6254" s="24" t="s">
        <v>7077</v>
      </c>
      <c r="B6254" s="39" t="n">
        <v>46157</v>
      </c>
      <c r="C6254" s="24" t="s">
        <v>744</v>
      </c>
      <c r="D6254" s="24" t="s">
        <v>826</v>
      </c>
      <c r="E6254" s="24" t="s">
        <v>103</v>
      </c>
      <c r="F6254" s="38" t="n">
        <v>1150</v>
      </c>
      <c r="G6254" s="42" t="n">
        <f aca="false">DATE(YEAR(B6254),MONTH(B6254),1)</f>
        <v>46143</v>
      </c>
      <c r="H6254" s="24" t="str">
        <f aca="false">INDEX(Customers!$B$2:$B$601,MATCH(C6254,Customers!$A$2:$A$601,0))</f>
        <v>Rift Valley</v>
      </c>
      <c r="I6254" s="43" t="n">
        <f aca="false">ROUND(MIN(INDEX(Assumptions!$D$13:$D$18,MATCH(E6254,Assumptions!$A$13:$A$18,0)),MAX(INDEX(Assumptions!$C$13:$C$18,MATCH(E6254,Assumptions!$A$13:$A$18,0)),INDEX(Assumptions!$B$13:$B$18,MATCH(E6254,Assumptions!$A$13:$A$18,0))*F6254)),2)</f>
        <v>11.5</v>
      </c>
    </row>
    <row r="6255" customFormat="false" ht="15" hidden="false" customHeight="false" outlineLevel="0" collapsed="false">
      <c r="A6255" s="24" t="s">
        <v>7078</v>
      </c>
      <c r="B6255" s="39" t="n">
        <v>46157</v>
      </c>
      <c r="C6255" s="24" t="s">
        <v>751</v>
      </c>
      <c r="D6255" s="24" t="s">
        <v>826</v>
      </c>
      <c r="E6255" s="24" t="s">
        <v>109</v>
      </c>
      <c r="F6255" s="38" t="n">
        <v>4080</v>
      </c>
      <c r="G6255" s="42" t="n">
        <f aca="false">DATE(YEAR(B6255),MONTH(B6255),1)</f>
        <v>46143</v>
      </c>
      <c r="H6255" s="24" t="str">
        <f aca="false">INDEX(Customers!$B$2:$B$601,MATCH(C6255,Customers!$A$2:$A$601,0))</f>
        <v>Coast</v>
      </c>
      <c r="I6255" s="43" t="n">
        <f aca="false">ROUND(MIN(INDEX(Assumptions!$D$13:$D$18,MATCH(E6255,Assumptions!$A$13:$A$18,0)),MAX(INDEX(Assumptions!$C$13:$C$18,MATCH(E6255,Assumptions!$A$13:$A$18,0)),INDEX(Assumptions!$B$13:$B$18,MATCH(E6255,Assumptions!$A$13:$A$18,0))*F6255)),2)</f>
        <v>16.32</v>
      </c>
    </row>
    <row r="6256" customFormat="false" ht="15" hidden="false" customHeight="false" outlineLevel="0" collapsed="false">
      <c r="A6256" s="24" t="s">
        <v>7079</v>
      </c>
      <c r="B6256" s="39" t="n">
        <v>46157</v>
      </c>
      <c r="C6256" s="24" t="s">
        <v>759</v>
      </c>
      <c r="D6256" s="24" t="s">
        <v>826</v>
      </c>
      <c r="E6256" s="24" t="s">
        <v>103</v>
      </c>
      <c r="F6256" s="38" t="n">
        <v>6710</v>
      </c>
      <c r="G6256" s="42" t="n">
        <f aca="false">DATE(YEAR(B6256),MONTH(B6256),1)</f>
        <v>46143</v>
      </c>
      <c r="H6256" s="24" t="str">
        <f aca="false">INDEX(Customers!$B$2:$B$601,MATCH(C6256,Customers!$A$2:$A$601,0))</f>
        <v>Coast</v>
      </c>
      <c r="I6256" s="43" t="n">
        <f aca="false">ROUND(MIN(INDEX(Assumptions!$D$13:$D$18,MATCH(E6256,Assumptions!$A$13:$A$18,0)),MAX(INDEX(Assumptions!$C$13:$C$18,MATCH(E6256,Assumptions!$A$13:$A$18,0)),INDEX(Assumptions!$B$13:$B$18,MATCH(E6256,Assumptions!$A$13:$A$18,0))*F6256)),2)</f>
        <v>67.1</v>
      </c>
    </row>
    <row r="6257" customFormat="false" ht="15" hidden="false" customHeight="false" outlineLevel="0" collapsed="false">
      <c r="A6257" s="24" t="s">
        <v>7080</v>
      </c>
      <c r="B6257" s="39" t="n">
        <v>46157</v>
      </c>
      <c r="C6257" s="24" t="s">
        <v>762</v>
      </c>
      <c r="D6257" s="24" t="s">
        <v>826</v>
      </c>
      <c r="E6257" s="24" t="s">
        <v>103</v>
      </c>
      <c r="F6257" s="38" t="n">
        <v>2810</v>
      </c>
      <c r="G6257" s="42" t="n">
        <f aca="false">DATE(YEAR(B6257),MONTH(B6257),1)</f>
        <v>46143</v>
      </c>
      <c r="H6257" s="24" t="str">
        <f aca="false">INDEX(Customers!$B$2:$B$601,MATCH(C6257,Customers!$A$2:$A$601,0))</f>
        <v>Western</v>
      </c>
      <c r="I6257" s="43" t="n">
        <f aca="false">ROUND(MIN(INDEX(Assumptions!$D$13:$D$18,MATCH(E6257,Assumptions!$A$13:$A$18,0)),MAX(INDEX(Assumptions!$C$13:$C$18,MATCH(E6257,Assumptions!$A$13:$A$18,0)),INDEX(Assumptions!$B$13:$B$18,MATCH(E6257,Assumptions!$A$13:$A$18,0))*F6257)),2)</f>
        <v>28.1</v>
      </c>
    </row>
    <row r="6258" customFormat="false" ht="15" hidden="false" customHeight="false" outlineLevel="0" collapsed="false">
      <c r="A6258" s="24" t="s">
        <v>7081</v>
      </c>
      <c r="B6258" s="39" t="n">
        <v>46157</v>
      </c>
      <c r="C6258" s="24" t="s">
        <v>790</v>
      </c>
      <c r="D6258" s="24" t="s">
        <v>826</v>
      </c>
      <c r="E6258" s="24" t="s">
        <v>109</v>
      </c>
      <c r="F6258" s="38" t="n">
        <v>990</v>
      </c>
      <c r="G6258" s="42" t="n">
        <f aca="false">DATE(YEAR(B6258),MONTH(B6258),1)</f>
        <v>46143</v>
      </c>
      <c r="H6258" s="24" t="str">
        <f aca="false">INDEX(Customers!$B$2:$B$601,MATCH(C6258,Customers!$A$2:$A$601,0))</f>
        <v>Eastern</v>
      </c>
      <c r="I6258" s="43" t="n">
        <f aca="false">ROUND(MIN(INDEX(Assumptions!$D$13:$D$18,MATCH(E6258,Assumptions!$A$13:$A$18,0)),MAX(INDEX(Assumptions!$C$13:$C$18,MATCH(E6258,Assumptions!$A$13:$A$18,0)),INDEX(Assumptions!$B$13:$B$18,MATCH(E6258,Assumptions!$A$13:$A$18,0))*F6258)),2)</f>
        <v>3.96</v>
      </c>
    </row>
    <row r="6259" customFormat="false" ht="15" hidden="false" customHeight="false" outlineLevel="0" collapsed="false">
      <c r="A6259" s="24" t="s">
        <v>7082</v>
      </c>
      <c r="B6259" s="39" t="n">
        <v>46157</v>
      </c>
      <c r="C6259" s="24" t="s">
        <v>816</v>
      </c>
      <c r="D6259" s="24" t="s">
        <v>826</v>
      </c>
      <c r="E6259" s="24" t="s">
        <v>103</v>
      </c>
      <c r="F6259" s="38" t="n">
        <v>990</v>
      </c>
      <c r="G6259" s="42" t="n">
        <f aca="false">DATE(YEAR(B6259),MONTH(B6259),1)</f>
        <v>46143</v>
      </c>
      <c r="H6259" s="24" t="str">
        <f aca="false">INDEX(Customers!$B$2:$B$601,MATCH(C6259,Customers!$A$2:$A$601,0))</f>
        <v>Nairobi</v>
      </c>
      <c r="I6259" s="43" t="n">
        <f aca="false">ROUND(MIN(INDEX(Assumptions!$D$13:$D$18,MATCH(E6259,Assumptions!$A$13:$A$18,0)),MAX(INDEX(Assumptions!$C$13:$C$18,MATCH(E6259,Assumptions!$A$13:$A$18,0)),INDEX(Assumptions!$B$13:$B$18,MATCH(E6259,Assumptions!$A$13:$A$18,0))*F6259)),2)</f>
        <v>9.9</v>
      </c>
    </row>
    <row r="6260" customFormat="false" ht="15" hidden="false" customHeight="false" outlineLevel="0" collapsed="false">
      <c r="A6260" s="24" t="s">
        <v>7083</v>
      </c>
      <c r="B6260" s="39" t="n">
        <v>46157</v>
      </c>
      <c r="C6260" s="24" t="s">
        <v>817</v>
      </c>
      <c r="D6260" s="24" t="s">
        <v>826</v>
      </c>
      <c r="E6260" s="24" t="s">
        <v>103</v>
      </c>
      <c r="F6260" s="38" t="n">
        <v>790</v>
      </c>
      <c r="G6260" s="42" t="n">
        <f aca="false">DATE(YEAR(B6260),MONTH(B6260),1)</f>
        <v>46143</v>
      </c>
      <c r="H6260" s="24" t="str">
        <f aca="false">INDEX(Customers!$B$2:$B$601,MATCH(C6260,Customers!$A$2:$A$601,0))</f>
        <v>Western</v>
      </c>
      <c r="I6260" s="43" t="n">
        <f aca="false">ROUND(MIN(INDEX(Assumptions!$D$13:$D$18,MATCH(E6260,Assumptions!$A$13:$A$18,0)),MAX(INDEX(Assumptions!$C$13:$C$18,MATCH(E6260,Assumptions!$A$13:$A$18,0)),INDEX(Assumptions!$B$13:$B$18,MATCH(E6260,Assumptions!$A$13:$A$18,0))*F6260)),2)</f>
        <v>7.9</v>
      </c>
    </row>
    <row r="6261" customFormat="false" ht="15" hidden="false" customHeight="false" outlineLevel="0" collapsed="false">
      <c r="A6261" s="24" t="s">
        <v>7084</v>
      </c>
      <c r="B6261" s="39" t="n">
        <v>46158</v>
      </c>
      <c r="C6261" s="24" t="s">
        <v>219</v>
      </c>
      <c r="D6261" s="24" t="s">
        <v>181</v>
      </c>
      <c r="E6261" s="24" t="s">
        <v>105</v>
      </c>
      <c r="F6261" s="38" t="n">
        <v>1080</v>
      </c>
      <c r="G6261" s="42" t="n">
        <f aca="false">DATE(YEAR(B6261),MONTH(B6261),1)</f>
        <v>46143</v>
      </c>
      <c r="H6261" s="24" t="str">
        <f aca="false">INDEX(Customers!$B$2:$B$601,MATCH(C6261,Customers!$A$2:$A$601,0))</f>
        <v>Rift Valley</v>
      </c>
      <c r="I6261" s="43" t="n">
        <f aca="false">ROUND(MIN(INDEX(Assumptions!$D$13:$D$18,MATCH(E6261,Assumptions!$A$13:$A$18,0)),MAX(INDEX(Assumptions!$C$13:$C$18,MATCH(E6261,Assumptions!$A$13:$A$18,0)),INDEX(Assumptions!$B$13:$B$18,MATCH(E6261,Assumptions!$A$13:$A$18,0))*F6261)),2)</f>
        <v>16.2</v>
      </c>
    </row>
    <row r="6262" customFormat="false" ht="15" hidden="false" customHeight="false" outlineLevel="0" collapsed="false">
      <c r="A6262" s="24" t="s">
        <v>7085</v>
      </c>
      <c r="B6262" s="39" t="n">
        <v>46158</v>
      </c>
      <c r="C6262" s="24" t="s">
        <v>219</v>
      </c>
      <c r="D6262" s="24" t="s">
        <v>181</v>
      </c>
      <c r="E6262" s="24" t="s">
        <v>105</v>
      </c>
      <c r="F6262" s="38" t="n">
        <v>2350</v>
      </c>
      <c r="G6262" s="42" t="n">
        <f aca="false">DATE(YEAR(B6262),MONTH(B6262),1)</f>
        <v>46143</v>
      </c>
      <c r="H6262" s="24" t="str">
        <f aca="false">INDEX(Customers!$B$2:$B$601,MATCH(C6262,Customers!$A$2:$A$601,0))</f>
        <v>Rift Valley</v>
      </c>
      <c r="I6262" s="43" t="n">
        <f aca="false">ROUND(MIN(INDEX(Assumptions!$D$13:$D$18,MATCH(E6262,Assumptions!$A$13:$A$18,0)),MAX(INDEX(Assumptions!$C$13:$C$18,MATCH(E6262,Assumptions!$A$13:$A$18,0)),INDEX(Assumptions!$B$13:$B$18,MATCH(E6262,Assumptions!$A$13:$A$18,0))*F6262)),2)</f>
        <v>35.25</v>
      </c>
    </row>
    <row r="6263" customFormat="false" ht="15" hidden="false" customHeight="false" outlineLevel="0" collapsed="false">
      <c r="A6263" s="24" t="s">
        <v>7086</v>
      </c>
      <c r="B6263" s="39" t="n">
        <v>46158</v>
      </c>
      <c r="C6263" s="24" t="s">
        <v>231</v>
      </c>
      <c r="D6263" s="24" t="s">
        <v>826</v>
      </c>
      <c r="E6263" s="24" t="s">
        <v>111</v>
      </c>
      <c r="F6263" s="38" t="n">
        <v>50</v>
      </c>
      <c r="G6263" s="42" t="n">
        <f aca="false">DATE(YEAR(B6263),MONTH(B6263),1)</f>
        <v>46143</v>
      </c>
      <c r="H6263" s="24" t="str">
        <f aca="false">INDEX(Customers!$B$2:$B$601,MATCH(C6263,Customers!$A$2:$A$601,0))</f>
        <v>Eastern</v>
      </c>
      <c r="I6263" s="43" t="n">
        <f aca="false">ROUND(MIN(INDEX(Assumptions!$D$13:$D$18,MATCH(E6263,Assumptions!$A$13:$A$18,0)),MAX(INDEX(Assumptions!$C$13:$C$18,MATCH(E6263,Assumptions!$A$13:$A$18,0)),INDEX(Assumptions!$B$13:$B$18,MATCH(E6263,Assumptions!$A$13:$A$18,0))*F6263)),2)</f>
        <v>2</v>
      </c>
    </row>
    <row r="6264" customFormat="false" ht="15" hidden="false" customHeight="false" outlineLevel="0" collapsed="false">
      <c r="A6264" s="24" t="s">
        <v>7087</v>
      </c>
      <c r="B6264" s="39" t="n">
        <v>46158</v>
      </c>
      <c r="C6264" s="24" t="s">
        <v>242</v>
      </c>
      <c r="D6264" s="24" t="s">
        <v>826</v>
      </c>
      <c r="E6264" s="24" t="s">
        <v>103</v>
      </c>
      <c r="F6264" s="38" t="n">
        <v>6210</v>
      </c>
      <c r="G6264" s="42" t="n">
        <f aca="false">DATE(YEAR(B6264),MONTH(B6264),1)</f>
        <v>46143</v>
      </c>
      <c r="H6264" s="24" t="str">
        <f aca="false">INDEX(Customers!$B$2:$B$601,MATCH(C6264,Customers!$A$2:$A$601,0))</f>
        <v>Central</v>
      </c>
      <c r="I6264" s="43" t="n">
        <f aca="false">ROUND(MIN(INDEX(Assumptions!$D$13:$D$18,MATCH(E6264,Assumptions!$A$13:$A$18,0)),MAX(INDEX(Assumptions!$C$13:$C$18,MATCH(E6264,Assumptions!$A$13:$A$18,0)),INDEX(Assumptions!$B$13:$B$18,MATCH(E6264,Assumptions!$A$13:$A$18,0))*F6264)),2)</f>
        <v>62.1</v>
      </c>
    </row>
    <row r="6265" customFormat="false" ht="15" hidden="false" customHeight="false" outlineLevel="0" collapsed="false">
      <c r="A6265" s="24" t="s">
        <v>7088</v>
      </c>
      <c r="B6265" s="39" t="n">
        <v>46158</v>
      </c>
      <c r="C6265" s="24" t="s">
        <v>242</v>
      </c>
      <c r="D6265" s="24" t="s">
        <v>826</v>
      </c>
      <c r="E6265" s="24" t="s">
        <v>109</v>
      </c>
      <c r="F6265" s="38" t="n">
        <v>12370</v>
      </c>
      <c r="G6265" s="42" t="n">
        <f aca="false">DATE(YEAR(B6265),MONTH(B6265),1)</f>
        <v>46143</v>
      </c>
      <c r="H6265" s="24" t="str">
        <f aca="false">INDEX(Customers!$B$2:$B$601,MATCH(C6265,Customers!$A$2:$A$601,0))</f>
        <v>Central</v>
      </c>
      <c r="I6265" s="43" t="n">
        <f aca="false">ROUND(MIN(INDEX(Assumptions!$D$13:$D$18,MATCH(E6265,Assumptions!$A$13:$A$18,0)),MAX(INDEX(Assumptions!$C$13:$C$18,MATCH(E6265,Assumptions!$A$13:$A$18,0)),INDEX(Assumptions!$B$13:$B$18,MATCH(E6265,Assumptions!$A$13:$A$18,0))*F6265)),2)</f>
        <v>40</v>
      </c>
    </row>
    <row r="6266" customFormat="false" ht="15" hidden="false" customHeight="false" outlineLevel="0" collapsed="false">
      <c r="A6266" s="24" t="s">
        <v>7089</v>
      </c>
      <c r="B6266" s="39" t="n">
        <v>46158</v>
      </c>
      <c r="C6266" s="24" t="s">
        <v>243</v>
      </c>
      <c r="D6266" s="24" t="s">
        <v>826</v>
      </c>
      <c r="E6266" s="24" t="s">
        <v>113</v>
      </c>
      <c r="F6266" s="38" t="n">
        <v>50</v>
      </c>
      <c r="G6266" s="42" t="n">
        <f aca="false">DATE(YEAR(B6266),MONTH(B6266),1)</f>
        <v>46143</v>
      </c>
      <c r="H6266" s="24" t="str">
        <f aca="false">INDEX(Customers!$B$2:$B$601,MATCH(C6266,Customers!$A$2:$A$601,0))</f>
        <v>Coast</v>
      </c>
      <c r="I6266" s="43" t="n">
        <f aca="false">ROUND(MIN(INDEX(Assumptions!$D$13:$D$18,MATCH(E6266,Assumptions!$A$13:$A$18,0)),MAX(INDEX(Assumptions!$C$13:$C$18,MATCH(E6266,Assumptions!$A$13:$A$18,0)),INDEX(Assumptions!$B$13:$B$18,MATCH(E6266,Assumptions!$A$13:$A$18,0))*F6266)),2)</f>
        <v>2.5</v>
      </c>
    </row>
    <row r="6267" customFormat="false" ht="15" hidden="false" customHeight="false" outlineLevel="0" collapsed="false">
      <c r="A6267" s="24" t="s">
        <v>7090</v>
      </c>
      <c r="B6267" s="39" t="n">
        <v>46158</v>
      </c>
      <c r="C6267" s="24" t="s">
        <v>258</v>
      </c>
      <c r="D6267" s="24" t="s">
        <v>826</v>
      </c>
      <c r="E6267" s="24" t="s">
        <v>109</v>
      </c>
      <c r="F6267" s="38" t="n">
        <v>7110</v>
      </c>
      <c r="G6267" s="42" t="n">
        <f aca="false">DATE(YEAR(B6267),MONTH(B6267),1)</f>
        <v>46143</v>
      </c>
      <c r="H6267" s="24" t="str">
        <f aca="false">INDEX(Customers!$B$2:$B$601,MATCH(C6267,Customers!$A$2:$A$601,0))</f>
        <v>Central</v>
      </c>
      <c r="I6267" s="43" t="n">
        <f aca="false">ROUND(MIN(INDEX(Assumptions!$D$13:$D$18,MATCH(E6267,Assumptions!$A$13:$A$18,0)),MAX(INDEX(Assumptions!$C$13:$C$18,MATCH(E6267,Assumptions!$A$13:$A$18,0)),INDEX(Assumptions!$B$13:$B$18,MATCH(E6267,Assumptions!$A$13:$A$18,0))*F6267)),2)</f>
        <v>28.44</v>
      </c>
    </row>
    <row r="6268" customFormat="false" ht="15" hidden="false" customHeight="false" outlineLevel="0" collapsed="false">
      <c r="A6268" s="24" t="s">
        <v>7091</v>
      </c>
      <c r="B6268" s="39" t="n">
        <v>46158</v>
      </c>
      <c r="C6268" s="24" t="s">
        <v>265</v>
      </c>
      <c r="D6268" s="24" t="s">
        <v>826</v>
      </c>
      <c r="E6268" s="24" t="s">
        <v>103</v>
      </c>
      <c r="F6268" s="38" t="n">
        <v>5380</v>
      </c>
      <c r="G6268" s="42" t="n">
        <f aca="false">DATE(YEAR(B6268),MONTH(B6268),1)</f>
        <v>46143</v>
      </c>
      <c r="H6268" s="24" t="str">
        <f aca="false">INDEX(Customers!$B$2:$B$601,MATCH(C6268,Customers!$A$2:$A$601,0))</f>
        <v>Nairobi</v>
      </c>
      <c r="I6268" s="43" t="n">
        <f aca="false">ROUND(MIN(INDEX(Assumptions!$D$13:$D$18,MATCH(E6268,Assumptions!$A$13:$A$18,0)),MAX(INDEX(Assumptions!$C$13:$C$18,MATCH(E6268,Assumptions!$A$13:$A$18,0)),INDEX(Assumptions!$B$13:$B$18,MATCH(E6268,Assumptions!$A$13:$A$18,0))*F6268)),2)</f>
        <v>53.8</v>
      </c>
    </row>
    <row r="6269" customFormat="false" ht="15" hidden="false" customHeight="false" outlineLevel="0" collapsed="false">
      <c r="A6269" s="24" t="s">
        <v>7092</v>
      </c>
      <c r="B6269" s="39" t="n">
        <v>46158</v>
      </c>
      <c r="C6269" s="24" t="s">
        <v>277</v>
      </c>
      <c r="D6269" s="24" t="s">
        <v>826</v>
      </c>
      <c r="E6269" s="24" t="s">
        <v>113</v>
      </c>
      <c r="F6269" s="38" t="n">
        <v>2000</v>
      </c>
      <c r="G6269" s="42" t="n">
        <f aca="false">DATE(YEAR(B6269),MONTH(B6269),1)</f>
        <v>46143</v>
      </c>
      <c r="H6269" s="24" t="str">
        <f aca="false">INDEX(Customers!$B$2:$B$601,MATCH(C6269,Customers!$A$2:$A$601,0))</f>
        <v>Rift Valley</v>
      </c>
      <c r="I6269" s="43" t="n">
        <f aca="false">ROUND(MIN(INDEX(Assumptions!$D$13:$D$18,MATCH(E6269,Assumptions!$A$13:$A$18,0)),MAX(INDEX(Assumptions!$C$13:$C$18,MATCH(E6269,Assumptions!$A$13:$A$18,0)),INDEX(Assumptions!$B$13:$B$18,MATCH(E6269,Assumptions!$A$13:$A$18,0))*F6269)),2)</f>
        <v>100</v>
      </c>
    </row>
    <row r="6270" customFormat="false" ht="15" hidden="false" customHeight="false" outlineLevel="0" collapsed="false">
      <c r="A6270" s="24" t="s">
        <v>7093</v>
      </c>
      <c r="B6270" s="39" t="n">
        <v>46158</v>
      </c>
      <c r="C6270" s="24" t="s">
        <v>332</v>
      </c>
      <c r="D6270" s="24" t="s">
        <v>826</v>
      </c>
      <c r="E6270" s="24" t="s">
        <v>109</v>
      </c>
      <c r="F6270" s="38" t="n">
        <v>8540</v>
      </c>
      <c r="G6270" s="42" t="n">
        <f aca="false">DATE(YEAR(B6270),MONTH(B6270),1)</f>
        <v>46143</v>
      </c>
      <c r="H6270" s="24" t="str">
        <f aca="false">INDEX(Customers!$B$2:$B$601,MATCH(C6270,Customers!$A$2:$A$601,0))</f>
        <v>Central</v>
      </c>
      <c r="I6270" s="43" t="n">
        <f aca="false">ROUND(MIN(INDEX(Assumptions!$D$13:$D$18,MATCH(E6270,Assumptions!$A$13:$A$18,0)),MAX(INDEX(Assumptions!$C$13:$C$18,MATCH(E6270,Assumptions!$A$13:$A$18,0)),INDEX(Assumptions!$B$13:$B$18,MATCH(E6270,Assumptions!$A$13:$A$18,0))*F6270)),2)</f>
        <v>34.16</v>
      </c>
    </row>
    <row r="6271" customFormat="false" ht="15" hidden="false" customHeight="false" outlineLevel="0" collapsed="false">
      <c r="A6271" s="24" t="s">
        <v>7094</v>
      </c>
      <c r="B6271" s="39" t="n">
        <v>46158</v>
      </c>
      <c r="C6271" s="24" t="s">
        <v>347</v>
      </c>
      <c r="D6271" s="24" t="s">
        <v>826</v>
      </c>
      <c r="E6271" s="24" t="s">
        <v>109</v>
      </c>
      <c r="F6271" s="38" t="n">
        <v>99300</v>
      </c>
      <c r="G6271" s="42" t="n">
        <f aca="false">DATE(YEAR(B6271),MONTH(B6271),1)</f>
        <v>46143</v>
      </c>
      <c r="H6271" s="24" t="str">
        <f aca="false">INDEX(Customers!$B$2:$B$601,MATCH(C6271,Customers!$A$2:$A$601,0))</f>
        <v>Coast</v>
      </c>
      <c r="I6271" s="43" t="n">
        <f aca="false">ROUND(MIN(INDEX(Assumptions!$D$13:$D$18,MATCH(E6271,Assumptions!$A$13:$A$18,0)),MAX(INDEX(Assumptions!$C$13:$C$18,MATCH(E6271,Assumptions!$A$13:$A$18,0)),INDEX(Assumptions!$B$13:$B$18,MATCH(E6271,Assumptions!$A$13:$A$18,0))*F6271)),2)</f>
        <v>40</v>
      </c>
    </row>
    <row r="6272" customFormat="false" ht="15" hidden="false" customHeight="false" outlineLevel="0" collapsed="false">
      <c r="A6272" s="24" t="s">
        <v>7095</v>
      </c>
      <c r="B6272" s="39" t="n">
        <v>46158</v>
      </c>
      <c r="C6272" s="24" t="s">
        <v>361</v>
      </c>
      <c r="D6272" s="24" t="s">
        <v>826</v>
      </c>
      <c r="E6272" s="24" t="s">
        <v>113</v>
      </c>
      <c r="F6272" s="38" t="n">
        <v>500</v>
      </c>
      <c r="G6272" s="42" t="n">
        <f aca="false">DATE(YEAR(B6272),MONTH(B6272),1)</f>
        <v>46143</v>
      </c>
      <c r="H6272" s="24" t="str">
        <f aca="false">INDEX(Customers!$B$2:$B$601,MATCH(C6272,Customers!$A$2:$A$601,0))</f>
        <v>Rift Valley</v>
      </c>
      <c r="I6272" s="43" t="n">
        <f aca="false">ROUND(MIN(INDEX(Assumptions!$D$13:$D$18,MATCH(E6272,Assumptions!$A$13:$A$18,0)),MAX(INDEX(Assumptions!$C$13:$C$18,MATCH(E6272,Assumptions!$A$13:$A$18,0)),INDEX(Assumptions!$B$13:$B$18,MATCH(E6272,Assumptions!$A$13:$A$18,0))*F6272)),2)</f>
        <v>25</v>
      </c>
    </row>
    <row r="6273" customFormat="false" ht="15" hidden="false" customHeight="false" outlineLevel="0" collapsed="false">
      <c r="A6273" s="24" t="s">
        <v>7096</v>
      </c>
      <c r="B6273" s="39" t="n">
        <v>46158</v>
      </c>
      <c r="C6273" s="24" t="s">
        <v>374</v>
      </c>
      <c r="D6273" s="24" t="s">
        <v>152</v>
      </c>
      <c r="E6273" s="24" t="s">
        <v>105</v>
      </c>
      <c r="F6273" s="38" t="n">
        <v>660</v>
      </c>
      <c r="G6273" s="42" t="n">
        <f aca="false">DATE(YEAR(B6273),MONTH(B6273),1)</f>
        <v>46143</v>
      </c>
      <c r="H6273" s="24" t="str">
        <f aca="false">INDEX(Customers!$B$2:$B$601,MATCH(C6273,Customers!$A$2:$A$601,0))</f>
        <v>Nairobi</v>
      </c>
      <c r="I6273" s="43" t="n">
        <f aca="false">ROUND(MIN(INDEX(Assumptions!$D$13:$D$18,MATCH(E6273,Assumptions!$A$13:$A$18,0)),MAX(INDEX(Assumptions!$C$13:$C$18,MATCH(E6273,Assumptions!$A$13:$A$18,0)),INDEX(Assumptions!$B$13:$B$18,MATCH(E6273,Assumptions!$A$13:$A$18,0))*F6273)),2)</f>
        <v>10</v>
      </c>
    </row>
    <row r="6274" customFormat="false" ht="15" hidden="false" customHeight="false" outlineLevel="0" collapsed="false">
      <c r="A6274" s="24" t="s">
        <v>7097</v>
      </c>
      <c r="B6274" s="39" t="n">
        <v>46158</v>
      </c>
      <c r="C6274" s="24" t="s">
        <v>382</v>
      </c>
      <c r="D6274" s="24" t="s">
        <v>826</v>
      </c>
      <c r="E6274" s="24" t="s">
        <v>109</v>
      </c>
      <c r="F6274" s="38" t="n">
        <v>7530</v>
      </c>
      <c r="G6274" s="42" t="n">
        <f aca="false">DATE(YEAR(B6274),MONTH(B6274),1)</f>
        <v>46143</v>
      </c>
      <c r="H6274" s="24" t="str">
        <f aca="false">INDEX(Customers!$B$2:$B$601,MATCH(C6274,Customers!$A$2:$A$601,0))</f>
        <v>Central</v>
      </c>
      <c r="I6274" s="43" t="n">
        <f aca="false">ROUND(MIN(INDEX(Assumptions!$D$13:$D$18,MATCH(E6274,Assumptions!$A$13:$A$18,0)),MAX(INDEX(Assumptions!$C$13:$C$18,MATCH(E6274,Assumptions!$A$13:$A$18,0)),INDEX(Assumptions!$B$13:$B$18,MATCH(E6274,Assumptions!$A$13:$A$18,0))*F6274)),2)</f>
        <v>30.12</v>
      </c>
    </row>
    <row r="6275" customFormat="false" ht="15" hidden="false" customHeight="false" outlineLevel="0" collapsed="false">
      <c r="A6275" s="24" t="s">
        <v>7098</v>
      </c>
      <c r="B6275" s="39" t="n">
        <v>46158</v>
      </c>
      <c r="C6275" s="24" t="s">
        <v>390</v>
      </c>
      <c r="D6275" s="24" t="s">
        <v>826</v>
      </c>
      <c r="E6275" s="24" t="s">
        <v>103</v>
      </c>
      <c r="F6275" s="38" t="n">
        <v>3930</v>
      </c>
      <c r="G6275" s="42" t="n">
        <f aca="false">DATE(YEAR(B6275),MONTH(B6275),1)</f>
        <v>46143</v>
      </c>
      <c r="H6275" s="24" t="str">
        <f aca="false">INDEX(Customers!$B$2:$B$601,MATCH(C6275,Customers!$A$2:$A$601,0))</f>
        <v>Rift Valley</v>
      </c>
      <c r="I6275" s="43" t="n">
        <f aca="false">ROUND(MIN(INDEX(Assumptions!$D$13:$D$18,MATCH(E6275,Assumptions!$A$13:$A$18,0)),MAX(INDEX(Assumptions!$C$13:$C$18,MATCH(E6275,Assumptions!$A$13:$A$18,0)),INDEX(Assumptions!$B$13:$B$18,MATCH(E6275,Assumptions!$A$13:$A$18,0))*F6275)),2)</f>
        <v>39.3</v>
      </c>
    </row>
    <row r="6276" customFormat="false" ht="15" hidden="false" customHeight="false" outlineLevel="0" collapsed="false">
      <c r="A6276" s="24" t="s">
        <v>7099</v>
      </c>
      <c r="B6276" s="39" t="n">
        <v>46158</v>
      </c>
      <c r="C6276" s="24" t="s">
        <v>393</v>
      </c>
      <c r="D6276" s="24" t="s">
        <v>181</v>
      </c>
      <c r="E6276" s="24" t="s">
        <v>105</v>
      </c>
      <c r="F6276" s="38" t="n">
        <v>3570</v>
      </c>
      <c r="G6276" s="42" t="n">
        <f aca="false">DATE(YEAR(B6276),MONTH(B6276),1)</f>
        <v>46143</v>
      </c>
      <c r="H6276" s="24" t="str">
        <f aca="false">INDEX(Customers!$B$2:$B$601,MATCH(C6276,Customers!$A$2:$A$601,0))</f>
        <v>Rift Valley</v>
      </c>
      <c r="I6276" s="43" t="n">
        <f aca="false">ROUND(MIN(INDEX(Assumptions!$D$13:$D$18,MATCH(E6276,Assumptions!$A$13:$A$18,0)),MAX(INDEX(Assumptions!$C$13:$C$18,MATCH(E6276,Assumptions!$A$13:$A$18,0)),INDEX(Assumptions!$B$13:$B$18,MATCH(E6276,Assumptions!$A$13:$A$18,0))*F6276)),2)</f>
        <v>53.55</v>
      </c>
    </row>
    <row r="6277" customFormat="false" ht="15" hidden="false" customHeight="false" outlineLevel="0" collapsed="false">
      <c r="A6277" s="24" t="s">
        <v>7100</v>
      </c>
      <c r="B6277" s="39" t="n">
        <v>46158</v>
      </c>
      <c r="C6277" s="24" t="s">
        <v>394</v>
      </c>
      <c r="D6277" s="24" t="s">
        <v>826</v>
      </c>
      <c r="E6277" s="24" t="s">
        <v>111</v>
      </c>
      <c r="F6277" s="38" t="n">
        <v>50</v>
      </c>
      <c r="G6277" s="42" t="n">
        <f aca="false">DATE(YEAR(B6277),MONTH(B6277),1)</f>
        <v>46143</v>
      </c>
      <c r="H6277" s="24" t="str">
        <f aca="false">INDEX(Customers!$B$2:$B$601,MATCH(C6277,Customers!$A$2:$A$601,0))</f>
        <v>Eastern</v>
      </c>
      <c r="I6277" s="43" t="n">
        <f aca="false">ROUND(MIN(INDEX(Assumptions!$D$13:$D$18,MATCH(E6277,Assumptions!$A$13:$A$18,0)),MAX(INDEX(Assumptions!$C$13:$C$18,MATCH(E6277,Assumptions!$A$13:$A$18,0)),INDEX(Assumptions!$B$13:$B$18,MATCH(E6277,Assumptions!$A$13:$A$18,0))*F6277)),2)</f>
        <v>2</v>
      </c>
    </row>
    <row r="6278" customFormat="false" ht="15" hidden="false" customHeight="false" outlineLevel="0" collapsed="false">
      <c r="A6278" s="24" t="s">
        <v>7101</v>
      </c>
      <c r="B6278" s="39" t="n">
        <v>46158</v>
      </c>
      <c r="C6278" s="24" t="s">
        <v>395</v>
      </c>
      <c r="D6278" s="24" t="s">
        <v>211</v>
      </c>
      <c r="E6278" s="24" t="s">
        <v>105</v>
      </c>
      <c r="F6278" s="38" t="n">
        <v>2410</v>
      </c>
      <c r="G6278" s="42" t="n">
        <f aca="false">DATE(YEAR(B6278),MONTH(B6278),1)</f>
        <v>46143</v>
      </c>
      <c r="H6278" s="24" t="str">
        <f aca="false">INDEX(Customers!$B$2:$B$601,MATCH(C6278,Customers!$A$2:$A$601,0))</f>
        <v>Eastern</v>
      </c>
      <c r="I6278" s="43" t="n">
        <f aca="false">ROUND(MIN(INDEX(Assumptions!$D$13:$D$18,MATCH(E6278,Assumptions!$A$13:$A$18,0)),MAX(INDEX(Assumptions!$C$13:$C$18,MATCH(E6278,Assumptions!$A$13:$A$18,0)),INDEX(Assumptions!$B$13:$B$18,MATCH(E6278,Assumptions!$A$13:$A$18,0))*F6278)),2)</f>
        <v>36.15</v>
      </c>
    </row>
    <row r="6279" customFormat="false" ht="15" hidden="false" customHeight="false" outlineLevel="0" collapsed="false">
      <c r="A6279" s="24" t="s">
        <v>7102</v>
      </c>
      <c r="B6279" s="39" t="n">
        <v>46158</v>
      </c>
      <c r="C6279" s="24" t="s">
        <v>411</v>
      </c>
      <c r="D6279" s="24" t="s">
        <v>826</v>
      </c>
      <c r="E6279" s="24" t="s">
        <v>111</v>
      </c>
      <c r="F6279" s="38" t="n">
        <v>500</v>
      </c>
      <c r="G6279" s="42" t="n">
        <f aca="false">DATE(YEAR(B6279),MONTH(B6279),1)</f>
        <v>46143</v>
      </c>
      <c r="H6279" s="24" t="str">
        <f aca="false">INDEX(Customers!$B$2:$B$601,MATCH(C6279,Customers!$A$2:$A$601,0))</f>
        <v>Nairobi</v>
      </c>
      <c r="I6279" s="43" t="n">
        <f aca="false">ROUND(MIN(INDEX(Assumptions!$D$13:$D$18,MATCH(E6279,Assumptions!$A$13:$A$18,0)),MAX(INDEX(Assumptions!$C$13:$C$18,MATCH(E6279,Assumptions!$A$13:$A$18,0)),INDEX(Assumptions!$B$13:$B$18,MATCH(E6279,Assumptions!$A$13:$A$18,0))*F6279)),2)</f>
        <v>20</v>
      </c>
    </row>
    <row r="6280" customFormat="false" ht="15" hidden="false" customHeight="false" outlineLevel="0" collapsed="false">
      <c r="A6280" s="24" t="s">
        <v>7103</v>
      </c>
      <c r="B6280" s="39" t="n">
        <v>46158</v>
      </c>
      <c r="C6280" s="24" t="s">
        <v>421</v>
      </c>
      <c r="D6280" s="24" t="s">
        <v>826</v>
      </c>
      <c r="E6280" s="24" t="s">
        <v>103</v>
      </c>
      <c r="F6280" s="38" t="n">
        <v>1120</v>
      </c>
      <c r="G6280" s="42" t="n">
        <f aca="false">DATE(YEAR(B6280),MONTH(B6280),1)</f>
        <v>46143</v>
      </c>
      <c r="H6280" s="24" t="str">
        <f aca="false">INDEX(Customers!$B$2:$B$601,MATCH(C6280,Customers!$A$2:$A$601,0))</f>
        <v>Western</v>
      </c>
      <c r="I6280" s="43" t="n">
        <f aca="false">ROUND(MIN(INDEX(Assumptions!$D$13:$D$18,MATCH(E6280,Assumptions!$A$13:$A$18,0)),MAX(INDEX(Assumptions!$C$13:$C$18,MATCH(E6280,Assumptions!$A$13:$A$18,0)),INDEX(Assumptions!$B$13:$B$18,MATCH(E6280,Assumptions!$A$13:$A$18,0))*F6280)),2)</f>
        <v>11.2</v>
      </c>
    </row>
    <row r="6281" customFormat="false" ht="15" hidden="false" customHeight="false" outlineLevel="0" collapsed="false">
      <c r="A6281" s="24" t="s">
        <v>7104</v>
      </c>
      <c r="B6281" s="39" t="n">
        <v>46158</v>
      </c>
      <c r="C6281" s="24" t="s">
        <v>428</v>
      </c>
      <c r="D6281" s="24" t="s">
        <v>826</v>
      </c>
      <c r="E6281" s="24" t="s">
        <v>103</v>
      </c>
      <c r="F6281" s="38" t="n">
        <v>2320</v>
      </c>
      <c r="G6281" s="42" t="n">
        <f aca="false">DATE(YEAR(B6281),MONTH(B6281),1)</f>
        <v>46143</v>
      </c>
      <c r="H6281" s="24" t="str">
        <f aca="false">INDEX(Customers!$B$2:$B$601,MATCH(C6281,Customers!$A$2:$A$601,0))</f>
        <v>Nairobi</v>
      </c>
      <c r="I6281" s="43" t="n">
        <f aca="false">ROUND(MIN(INDEX(Assumptions!$D$13:$D$18,MATCH(E6281,Assumptions!$A$13:$A$18,0)),MAX(INDEX(Assumptions!$C$13:$C$18,MATCH(E6281,Assumptions!$A$13:$A$18,0)),INDEX(Assumptions!$B$13:$B$18,MATCH(E6281,Assumptions!$A$13:$A$18,0))*F6281)),2)</f>
        <v>23.2</v>
      </c>
    </row>
    <row r="6282" customFormat="false" ht="15" hidden="false" customHeight="false" outlineLevel="0" collapsed="false">
      <c r="A6282" s="24" t="s">
        <v>7105</v>
      </c>
      <c r="B6282" s="39" t="n">
        <v>46158</v>
      </c>
      <c r="C6282" s="24" t="s">
        <v>431</v>
      </c>
      <c r="D6282" s="24" t="s">
        <v>150</v>
      </c>
      <c r="E6282" s="24" t="s">
        <v>107</v>
      </c>
      <c r="F6282" s="38" t="n">
        <v>2410</v>
      </c>
      <c r="G6282" s="42" t="n">
        <f aca="false">DATE(YEAR(B6282),MONTH(B6282),1)</f>
        <v>46143</v>
      </c>
      <c r="H6282" s="24" t="str">
        <f aca="false">INDEX(Customers!$B$2:$B$601,MATCH(C6282,Customers!$A$2:$A$601,0))</f>
        <v>Nairobi</v>
      </c>
      <c r="I6282" s="43" t="n">
        <f aca="false">ROUND(MIN(INDEX(Assumptions!$D$13:$D$18,MATCH(E6282,Assumptions!$A$13:$A$18,0)),MAX(INDEX(Assumptions!$C$13:$C$18,MATCH(E6282,Assumptions!$A$13:$A$18,0)),INDEX(Assumptions!$B$13:$B$18,MATCH(E6282,Assumptions!$A$13:$A$18,0))*F6282)),2)</f>
        <v>0</v>
      </c>
    </row>
    <row r="6283" customFormat="false" ht="15" hidden="false" customHeight="false" outlineLevel="0" collapsed="false">
      <c r="A6283" s="24" t="s">
        <v>7106</v>
      </c>
      <c r="B6283" s="39" t="n">
        <v>46158</v>
      </c>
      <c r="C6283" s="24" t="s">
        <v>487</v>
      </c>
      <c r="D6283" s="24" t="s">
        <v>826</v>
      </c>
      <c r="E6283" s="24" t="s">
        <v>103</v>
      </c>
      <c r="F6283" s="38" t="n">
        <v>5720</v>
      </c>
      <c r="G6283" s="42" t="n">
        <f aca="false">DATE(YEAR(B6283),MONTH(B6283),1)</f>
        <v>46143</v>
      </c>
      <c r="H6283" s="24" t="str">
        <f aca="false">INDEX(Customers!$B$2:$B$601,MATCH(C6283,Customers!$A$2:$A$601,0))</f>
        <v>Rift Valley</v>
      </c>
      <c r="I6283" s="43" t="n">
        <f aca="false">ROUND(MIN(INDEX(Assumptions!$D$13:$D$18,MATCH(E6283,Assumptions!$A$13:$A$18,0)),MAX(INDEX(Assumptions!$C$13:$C$18,MATCH(E6283,Assumptions!$A$13:$A$18,0)),INDEX(Assumptions!$B$13:$B$18,MATCH(E6283,Assumptions!$A$13:$A$18,0))*F6283)),2)</f>
        <v>57.2</v>
      </c>
    </row>
    <row r="6284" customFormat="false" ht="15" hidden="false" customHeight="false" outlineLevel="0" collapsed="false">
      <c r="A6284" s="24" t="s">
        <v>7107</v>
      </c>
      <c r="B6284" s="39" t="n">
        <v>46158</v>
      </c>
      <c r="C6284" s="24" t="s">
        <v>497</v>
      </c>
      <c r="D6284" s="24" t="s">
        <v>159</v>
      </c>
      <c r="E6284" s="24" t="s">
        <v>105</v>
      </c>
      <c r="F6284" s="38" t="n">
        <v>3360</v>
      </c>
      <c r="G6284" s="42" t="n">
        <f aca="false">DATE(YEAR(B6284),MONTH(B6284),1)</f>
        <v>46143</v>
      </c>
      <c r="H6284" s="24" t="str">
        <f aca="false">INDEX(Customers!$B$2:$B$601,MATCH(C6284,Customers!$A$2:$A$601,0))</f>
        <v>Nairobi</v>
      </c>
      <c r="I6284" s="43" t="n">
        <f aca="false">ROUND(MIN(INDEX(Assumptions!$D$13:$D$18,MATCH(E6284,Assumptions!$A$13:$A$18,0)),MAX(INDEX(Assumptions!$C$13:$C$18,MATCH(E6284,Assumptions!$A$13:$A$18,0)),INDEX(Assumptions!$B$13:$B$18,MATCH(E6284,Assumptions!$A$13:$A$18,0))*F6284)),2)</f>
        <v>50.4</v>
      </c>
    </row>
    <row r="6285" customFormat="false" ht="15" hidden="false" customHeight="false" outlineLevel="0" collapsed="false">
      <c r="A6285" s="24" t="s">
        <v>7108</v>
      </c>
      <c r="B6285" s="39" t="n">
        <v>46158</v>
      </c>
      <c r="C6285" s="24" t="s">
        <v>501</v>
      </c>
      <c r="D6285" s="24" t="s">
        <v>153</v>
      </c>
      <c r="E6285" s="24" t="s">
        <v>107</v>
      </c>
      <c r="F6285" s="38" t="n">
        <v>13470</v>
      </c>
      <c r="G6285" s="42" t="n">
        <f aca="false">DATE(YEAR(B6285),MONTH(B6285),1)</f>
        <v>46143</v>
      </c>
      <c r="H6285" s="24" t="str">
        <f aca="false">INDEX(Customers!$B$2:$B$601,MATCH(C6285,Customers!$A$2:$A$601,0))</f>
        <v>Western</v>
      </c>
      <c r="I6285" s="43" t="n">
        <f aca="false">ROUND(MIN(INDEX(Assumptions!$D$13:$D$18,MATCH(E6285,Assumptions!$A$13:$A$18,0)),MAX(INDEX(Assumptions!$C$13:$C$18,MATCH(E6285,Assumptions!$A$13:$A$18,0)),INDEX(Assumptions!$B$13:$B$18,MATCH(E6285,Assumptions!$A$13:$A$18,0))*F6285)),2)</f>
        <v>0</v>
      </c>
    </row>
    <row r="6286" customFormat="false" ht="15" hidden="false" customHeight="false" outlineLevel="0" collapsed="false">
      <c r="A6286" s="24" t="s">
        <v>7109</v>
      </c>
      <c r="B6286" s="39" t="n">
        <v>46158</v>
      </c>
      <c r="C6286" s="24" t="s">
        <v>516</v>
      </c>
      <c r="D6286" s="24" t="s">
        <v>826</v>
      </c>
      <c r="E6286" s="24" t="s">
        <v>103</v>
      </c>
      <c r="F6286" s="38" t="n">
        <v>4670</v>
      </c>
      <c r="G6286" s="42" t="n">
        <f aca="false">DATE(YEAR(B6286),MONTH(B6286),1)</f>
        <v>46143</v>
      </c>
      <c r="H6286" s="24" t="str">
        <f aca="false">INDEX(Customers!$B$2:$B$601,MATCH(C6286,Customers!$A$2:$A$601,0))</f>
        <v>Rift Valley</v>
      </c>
      <c r="I6286" s="43" t="n">
        <f aca="false">ROUND(MIN(INDEX(Assumptions!$D$13:$D$18,MATCH(E6286,Assumptions!$A$13:$A$18,0)),MAX(INDEX(Assumptions!$C$13:$C$18,MATCH(E6286,Assumptions!$A$13:$A$18,0)),INDEX(Assumptions!$B$13:$B$18,MATCH(E6286,Assumptions!$A$13:$A$18,0))*F6286)),2)</f>
        <v>46.7</v>
      </c>
    </row>
    <row r="6287" customFormat="false" ht="15" hidden="false" customHeight="false" outlineLevel="0" collapsed="false">
      <c r="A6287" s="24" t="s">
        <v>7110</v>
      </c>
      <c r="B6287" s="39" t="n">
        <v>46158</v>
      </c>
      <c r="C6287" s="24" t="s">
        <v>543</v>
      </c>
      <c r="D6287" s="24" t="s">
        <v>826</v>
      </c>
      <c r="E6287" s="24" t="s">
        <v>103</v>
      </c>
      <c r="F6287" s="38" t="n">
        <v>32310</v>
      </c>
      <c r="G6287" s="42" t="n">
        <f aca="false">DATE(YEAR(B6287),MONTH(B6287),1)</f>
        <v>46143</v>
      </c>
      <c r="H6287" s="24" t="str">
        <f aca="false">INDEX(Customers!$B$2:$B$601,MATCH(C6287,Customers!$A$2:$A$601,0))</f>
        <v>Central</v>
      </c>
      <c r="I6287" s="43" t="n">
        <f aca="false">ROUND(MIN(INDEX(Assumptions!$D$13:$D$18,MATCH(E6287,Assumptions!$A$13:$A$18,0)),MAX(INDEX(Assumptions!$C$13:$C$18,MATCH(E6287,Assumptions!$A$13:$A$18,0)),INDEX(Assumptions!$B$13:$B$18,MATCH(E6287,Assumptions!$A$13:$A$18,0))*F6287)),2)</f>
        <v>105</v>
      </c>
    </row>
    <row r="6288" customFormat="false" ht="15" hidden="false" customHeight="false" outlineLevel="0" collapsed="false">
      <c r="A6288" s="24" t="s">
        <v>7111</v>
      </c>
      <c r="B6288" s="39" t="n">
        <v>46158</v>
      </c>
      <c r="C6288" s="24" t="s">
        <v>543</v>
      </c>
      <c r="D6288" s="24" t="s">
        <v>826</v>
      </c>
      <c r="E6288" s="24" t="s">
        <v>103</v>
      </c>
      <c r="F6288" s="38" t="n">
        <v>1930</v>
      </c>
      <c r="G6288" s="42" t="n">
        <f aca="false">DATE(YEAR(B6288),MONTH(B6288),1)</f>
        <v>46143</v>
      </c>
      <c r="H6288" s="24" t="str">
        <f aca="false">INDEX(Customers!$B$2:$B$601,MATCH(C6288,Customers!$A$2:$A$601,0))</f>
        <v>Central</v>
      </c>
      <c r="I6288" s="43" t="n">
        <f aca="false">ROUND(MIN(INDEX(Assumptions!$D$13:$D$18,MATCH(E6288,Assumptions!$A$13:$A$18,0)),MAX(INDEX(Assumptions!$C$13:$C$18,MATCH(E6288,Assumptions!$A$13:$A$18,0)),INDEX(Assumptions!$B$13:$B$18,MATCH(E6288,Assumptions!$A$13:$A$18,0))*F6288)),2)</f>
        <v>19.3</v>
      </c>
    </row>
    <row r="6289" customFormat="false" ht="15" hidden="false" customHeight="false" outlineLevel="0" collapsed="false">
      <c r="A6289" s="24" t="s">
        <v>7112</v>
      </c>
      <c r="B6289" s="39" t="n">
        <v>46158</v>
      </c>
      <c r="C6289" s="24" t="s">
        <v>544</v>
      </c>
      <c r="D6289" s="24" t="s">
        <v>826</v>
      </c>
      <c r="E6289" s="24" t="s">
        <v>109</v>
      </c>
      <c r="F6289" s="38" t="n">
        <v>1190</v>
      </c>
      <c r="G6289" s="42" t="n">
        <f aca="false">DATE(YEAR(B6289),MONTH(B6289),1)</f>
        <v>46143</v>
      </c>
      <c r="H6289" s="24" t="str">
        <f aca="false">INDEX(Customers!$B$2:$B$601,MATCH(C6289,Customers!$A$2:$A$601,0))</f>
        <v>Coast</v>
      </c>
      <c r="I6289" s="43" t="n">
        <f aca="false">ROUND(MIN(INDEX(Assumptions!$D$13:$D$18,MATCH(E6289,Assumptions!$A$13:$A$18,0)),MAX(INDEX(Assumptions!$C$13:$C$18,MATCH(E6289,Assumptions!$A$13:$A$18,0)),INDEX(Assumptions!$B$13:$B$18,MATCH(E6289,Assumptions!$A$13:$A$18,0))*F6289)),2)</f>
        <v>4.76</v>
      </c>
    </row>
    <row r="6290" customFormat="false" ht="15" hidden="false" customHeight="false" outlineLevel="0" collapsed="false">
      <c r="A6290" s="24" t="s">
        <v>7113</v>
      </c>
      <c r="B6290" s="39" t="n">
        <v>46158</v>
      </c>
      <c r="C6290" s="24" t="s">
        <v>548</v>
      </c>
      <c r="D6290" s="24" t="s">
        <v>826</v>
      </c>
      <c r="E6290" s="24" t="s">
        <v>113</v>
      </c>
      <c r="F6290" s="38" t="n">
        <v>500</v>
      </c>
      <c r="G6290" s="42" t="n">
        <f aca="false">DATE(YEAR(B6290),MONTH(B6290),1)</f>
        <v>46143</v>
      </c>
      <c r="H6290" s="24" t="str">
        <f aca="false">INDEX(Customers!$B$2:$B$601,MATCH(C6290,Customers!$A$2:$A$601,0))</f>
        <v>Rift Valley</v>
      </c>
      <c r="I6290" s="43" t="n">
        <f aca="false">ROUND(MIN(INDEX(Assumptions!$D$13:$D$18,MATCH(E6290,Assumptions!$A$13:$A$18,0)),MAX(INDEX(Assumptions!$C$13:$C$18,MATCH(E6290,Assumptions!$A$13:$A$18,0)),INDEX(Assumptions!$B$13:$B$18,MATCH(E6290,Assumptions!$A$13:$A$18,0))*F6290)),2)</f>
        <v>25</v>
      </c>
    </row>
    <row r="6291" customFormat="false" ht="15" hidden="false" customHeight="false" outlineLevel="0" collapsed="false">
      <c r="A6291" s="24" t="s">
        <v>7114</v>
      </c>
      <c r="B6291" s="39" t="n">
        <v>46158</v>
      </c>
      <c r="C6291" s="24" t="s">
        <v>549</v>
      </c>
      <c r="D6291" s="24" t="s">
        <v>206</v>
      </c>
      <c r="E6291" s="24" t="s">
        <v>105</v>
      </c>
      <c r="F6291" s="38" t="n">
        <v>3980</v>
      </c>
      <c r="G6291" s="42" t="n">
        <f aca="false">DATE(YEAR(B6291),MONTH(B6291),1)</f>
        <v>46143</v>
      </c>
      <c r="H6291" s="24" t="str">
        <f aca="false">INDEX(Customers!$B$2:$B$601,MATCH(C6291,Customers!$A$2:$A$601,0))</f>
        <v>Eastern</v>
      </c>
      <c r="I6291" s="43" t="n">
        <f aca="false">ROUND(MIN(INDEX(Assumptions!$D$13:$D$18,MATCH(E6291,Assumptions!$A$13:$A$18,0)),MAX(INDEX(Assumptions!$C$13:$C$18,MATCH(E6291,Assumptions!$A$13:$A$18,0)),INDEX(Assumptions!$B$13:$B$18,MATCH(E6291,Assumptions!$A$13:$A$18,0))*F6291)),2)</f>
        <v>59.7</v>
      </c>
    </row>
    <row r="6292" customFormat="false" ht="15" hidden="false" customHeight="false" outlineLevel="0" collapsed="false">
      <c r="A6292" s="24" t="s">
        <v>7115</v>
      </c>
      <c r="B6292" s="39" t="n">
        <v>46158</v>
      </c>
      <c r="C6292" s="24" t="s">
        <v>550</v>
      </c>
      <c r="D6292" s="24" t="s">
        <v>826</v>
      </c>
      <c r="E6292" s="24" t="s">
        <v>109</v>
      </c>
      <c r="F6292" s="38" t="n">
        <v>4550</v>
      </c>
      <c r="G6292" s="42" t="n">
        <f aca="false">DATE(YEAR(B6292),MONTH(B6292),1)</f>
        <v>46143</v>
      </c>
      <c r="H6292" s="24" t="str">
        <f aca="false">INDEX(Customers!$B$2:$B$601,MATCH(C6292,Customers!$A$2:$A$601,0))</f>
        <v>Western</v>
      </c>
      <c r="I6292" s="43" t="n">
        <f aca="false">ROUND(MIN(INDEX(Assumptions!$D$13:$D$18,MATCH(E6292,Assumptions!$A$13:$A$18,0)),MAX(INDEX(Assumptions!$C$13:$C$18,MATCH(E6292,Assumptions!$A$13:$A$18,0)),INDEX(Assumptions!$B$13:$B$18,MATCH(E6292,Assumptions!$A$13:$A$18,0))*F6292)),2)</f>
        <v>18.2</v>
      </c>
    </row>
    <row r="6293" customFormat="false" ht="15" hidden="false" customHeight="false" outlineLevel="0" collapsed="false">
      <c r="A6293" s="24" t="s">
        <v>7116</v>
      </c>
      <c r="B6293" s="39" t="n">
        <v>46158</v>
      </c>
      <c r="C6293" s="24" t="s">
        <v>554</v>
      </c>
      <c r="D6293" s="24" t="s">
        <v>183</v>
      </c>
      <c r="E6293" s="24" t="s">
        <v>107</v>
      </c>
      <c r="F6293" s="38" t="n">
        <v>8110</v>
      </c>
      <c r="G6293" s="42" t="n">
        <f aca="false">DATE(YEAR(B6293),MONTH(B6293),1)</f>
        <v>46143</v>
      </c>
      <c r="H6293" s="24" t="str">
        <f aca="false">INDEX(Customers!$B$2:$B$601,MATCH(C6293,Customers!$A$2:$A$601,0))</f>
        <v>Coast</v>
      </c>
      <c r="I6293" s="43" t="n">
        <f aca="false">ROUND(MIN(INDEX(Assumptions!$D$13:$D$18,MATCH(E6293,Assumptions!$A$13:$A$18,0)),MAX(INDEX(Assumptions!$C$13:$C$18,MATCH(E6293,Assumptions!$A$13:$A$18,0)),INDEX(Assumptions!$B$13:$B$18,MATCH(E6293,Assumptions!$A$13:$A$18,0))*F6293)),2)</f>
        <v>0</v>
      </c>
    </row>
    <row r="6294" customFormat="false" ht="15" hidden="false" customHeight="false" outlineLevel="0" collapsed="false">
      <c r="A6294" s="24" t="s">
        <v>7117</v>
      </c>
      <c r="B6294" s="39" t="n">
        <v>46158</v>
      </c>
      <c r="C6294" s="24" t="s">
        <v>587</v>
      </c>
      <c r="D6294" s="24" t="s">
        <v>826</v>
      </c>
      <c r="E6294" s="24" t="s">
        <v>103</v>
      </c>
      <c r="F6294" s="38" t="n">
        <v>950</v>
      </c>
      <c r="G6294" s="42" t="n">
        <f aca="false">DATE(YEAR(B6294),MONTH(B6294),1)</f>
        <v>46143</v>
      </c>
      <c r="H6294" s="24" t="str">
        <f aca="false">INDEX(Customers!$B$2:$B$601,MATCH(C6294,Customers!$A$2:$A$601,0))</f>
        <v>Western</v>
      </c>
      <c r="I6294" s="43" t="n">
        <f aca="false">ROUND(MIN(INDEX(Assumptions!$D$13:$D$18,MATCH(E6294,Assumptions!$A$13:$A$18,0)),MAX(INDEX(Assumptions!$C$13:$C$18,MATCH(E6294,Assumptions!$A$13:$A$18,0)),INDEX(Assumptions!$B$13:$B$18,MATCH(E6294,Assumptions!$A$13:$A$18,0))*F6294)),2)</f>
        <v>9.5</v>
      </c>
    </row>
    <row r="6295" customFormat="false" ht="15" hidden="false" customHeight="false" outlineLevel="0" collapsed="false">
      <c r="A6295" s="24" t="s">
        <v>7118</v>
      </c>
      <c r="B6295" s="39" t="n">
        <v>46158</v>
      </c>
      <c r="C6295" s="24" t="s">
        <v>588</v>
      </c>
      <c r="D6295" s="24" t="s">
        <v>826</v>
      </c>
      <c r="E6295" s="24" t="s">
        <v>111</v>
      </c>
      <c r="F6295" s="38" t="n">
        <v>50</v>
      </c>
      <c r="G6295" s="42" t="n">
        <f aca="false">DATE(YEAR(B6295),MONTH(B6295),1)</f>
        <v>46143</v>
      </c>
      <c r="H6295" s="24" t="str">
        <f aca="false">INDEX(Customers!$B$2:$B$601,MATCH(C6295,Customers!$A$2:$A$601,0))</f>
        <v>Nairobi</v>
      </c>
      <c r="I6295" s="43" t="n">
        <f aca="false">ROUND(MIN(INDEX(Assumptions!$D$13:$D$18,MATCH(E6295,Assumptions!$A$13:$A$18,0)),MAX(INDEX(Assumptions!$C$13:$C$18,MATCH(E6295,Assumptions!$A$13:$A$18,0)),INDEX(Assumptions!$B$13:$B$18,MATCH(E6295,Assumptions!$A$13:$A$18,0))*F6295)),2)</f>
        <v>2</v>
      </c>
    </row>
    <row r="6296" customFormat="false" ht="15" hidden="false" customHeight="false" outlineLevel="0" collapsed="false">
      <c r="A6296" s="24" t="s">
        <v>7119</v>
      </c>
      <c r="B6296" s="39" t="n">
        <v>46158</v>
      </c>
      <c r="C6296" s="24" t="s">
        <v>589</v>
      </c>
      <c r="D6296" s="24" t="s">
        <v>826</v>
      </c>
      <c r="E6296" s="24" t="s">
        <v>103</v>
      </c>
      <c r="F6296" s="38" t="n">
        <v>9240</v>
      </c>
      <c r="G6296" s="42" t="n">
        <f aca="false">DATE(YEAR(B6296),MONTH(B6296),1)</f>
        <v>46143</v>
      </c>
      <c r="H6296" s="24" t="str">
        <f aca="false">INDEX(Customers!$B$2:$B$601,MATCH(C6296,Customers!$A$2:$A$601,0))</f>
        <v>Eastern</v>
      </c>
      <c r="I6296" s="43" t="n">
        <f aca="false">ROUND(MIN(INDEX(Assumptions!$D$13:$D$18,MATCH(E6296,Assumptions!$A$13:$A$18,0)),MAX(INDEX(Assumptions!$C$13:$C$18,MATCH(E6296,Assumptions!$A$13:$A$18,0)),INDEX(Assumptions!$B$13:$B$18,MATCH(E6296,Assumptions!$A$13:$A$18,0))*F6296)),2)</f>
        <v>92.4</v>
      </c>
    </row>
    <row r="6297" customFormat="false" ht="15" hidden="false" customHeight="false" outlineLevel="0" collapsed="false">
      <c r="A6297" s="24" t="s">
        <v>7120</v>
      </c>
      <c r="B6297" s="39" t="n">
        <v>46158</v>
      </c>
      <c r="C6297" s="24" t="s">
        <v>664</v>
      </c>
      <c r="D6297" s="24" t="s">
        <v>826</v>
      </c>
      <c r="E6297" s="24" t="s">
        <v>103</v>
      </c>
      <c r="F6297" s="38" t="n">
        <v>1770</v>
      </c>
      <c r="G6297" s="42" t="n">
        <f aca="false">DATE(YEAR(B6297),MONTH(B6297),1)</f>
        <v>46143</v>
      </c>
      <c r="H6297" s="24" t="str">
        <f aca="false">INDEX(Customers!$B$2:$B$601,MATCH(C6297,Customers!$A$2:$A$601,0))</f>
        <v>Rift Valley</v>
      </c>
      <c r="I6297" s="43" t="n">
        <f aca="false">ROUND(MIN(INDEX(Assumptions!$D$13:$D$18,MATCH(E6297,Assumptions!$A$13:$A$18,0)),MAX(INDEX(Assumptions!$C$13:$C$18,MATCH(E6297,Assumptions!$A$13:$A$18,0)),INDEX(Assumptions!$B$13:$B$18,MATCH(E6297,Assumptions!$A$13:$A$18,0))*F6297)),2)</f>
        <v>17.7</v>
      </c>
    </row>
    <row r="6298" customFormat="false" ht="15" hidden="false" customHeight="false" outlineLevel="0" collapsed="false">
      <c r="A6298" s="24" t="s">
        <v>7121</v>
      </c>
      <c r="B6298" s="39" t="n">
        <v>46158</v>
      </c>
      <c r="C6298" s="24" t="s">
        <v>664</v>
      </c>
      <c r="D6298" s="24" t="s">
        <v>826</v>
      </c>
      <c r="E6298" s="24" t="s">
        <v>103</v>
      </c>
      <c r="F6298" s="38" t="n">
        <v>2460</v>
      </c>
      <c r="G6298" s="42" t="n">
        <f aca="false">DATE(YEAR(B6298),MONTH(B6298),1)</f>
        <v>46143</v>
      </c>
      <c r="H6298" s="24" t="str">
        <f aca="false">INDEX(Customers!$B$2:$B$601,MATCH(C6298,Customers!$A$2:$A$601,0))</f>
        <v>Rift Valley</v>
      </c>
      <c r="I6298" s="43" t="n">
        <f aca="false">ROUND(MIN(INDEX(Assumptions!$D$13:$D$18,MATCH(E6298,Assumptions!$A$13:$A$18,0)),MAX(INDEX(Assumptions!$C$13:$C$18,MATCH(E6298,Assumptions!$A$13:$A$18,0)),INDEX(Assumptions!$B$13:$B$18,MATCH(E6298,Assumptions!$A$13:$A$18,0))*F6298)),2)</f>
        <v>24.6</v>
      </c>
    </row>
    <row r="6299" customFormat="false" ht="15" hidden="false" customHeight="false" outlineLevel="0" collapsed="false">
      <c r="A6299" s="24" t="s">
        <v>7122</v>
      </c>
      <c r="B6299" s="39" t="n">
        <v>46158</v>
      </c>
      <c r="C6299" s="24" t="s">
        <v>665</v>
      </c>
      <c r="D6299" s="24" t="s">
        <v>826</v>
      </c>
      <c r="E6299" s="24" t="s">
        <v>113</v>
      </c>
      <c r="F6299" s="38" t="n">
        <v>250</v>
      </c>
      <c r="G6299" s="42" t="n">
        <f aca="false">DATE(YEAR(B6299),MONTH(B6299),1)</f>
        <v>46143</v>
      </c>
      <c r="H6299" s="24" t="str">
        <f aca="false">INDEX(Customers!$B$2:$B$601,MATCH(C6299,Customers!$A$2:$A$601,0))</f>
        <v>Nairobi</v>
      </c>
      <c r="I6299" s="43" t="n">
        <f aca="false">ROUND(MIN(INDEX(Assumptions!$D$13:$D$18,MATCH(E6299,Assumptions!$A$13:$A$18,0)),MAX(INDEX(Assumptions!$C$13:$C$18,MATCH(E6299,Assumptions!$A$13:$A$18,0)),INDEX(Assumptions!$B$13:$B$18,MATCH(E6299,Assumptions!$A$13:$A$18,0))*F6299)),2)</f>
        <v>12.5</v>
      </c>
    </row>
    <row r="6300" customFormat="false" ht="15" hidden="false" customHeight="false" outlineLevel="0" collapsed="false">
      <c r="A6300" s="24" t="s">
        <v>7123</v>
      </c>
      <c r="B6300" s="39" t="n">
        <v>46158</v>
      </c>
      <c r="C6300" s="24" t="s">
        <v>665</v>
      </c>
      <c r="D6300" s="24" t="s">
        <v>826</v>
      </c>
      <c r="E6300" s="24" t="s">
        <v>113</v>
      </c>
      <c r="F6300" s="38" t="n">
        <v>50</v>
      </c>
      <c r="G6300" s="42" t="n">
        <f aca="false">DATE(YEAR(B6300),MONTH(B6300),1)</f>
        <v>46143</v>
      </c>
      <c r="H6300" s="24" t="str">
        <f aca="false">INDEX(Customers!$B$2:$B$601,MATCH(C6300,Customers!$A$2:$A$601,0))</f>
        <v>Nairobi</v>
      </c>
      <c r="I6300" s="43" t="n">
        <f aca="false">ROUND(MIN(INDEX(Assumptions!$D$13:$D$18,MATCH(E6300,Assumptions!$A$13:$A$18,0)),MAX(INDEX(Assumptions!$C$13:$C$18,MATCH(E6300,Assumptions!$A$13:$A$18,0)),INDEX(Assumptions!$B$13:$B$18,MATCH(E6300,Assumptions!$A$13:$A$18,0))*F6300)),2)</f>
        <v>2.5</v>
      </c>
    </row>
    <row r="6301" customFormat="false" ht="15" hidden="false" customHeight="false" outlineLevel="0" collapsed="false">
      <c r="A6301" s="24" t="s">
        <v>7124</v>
      </c>
      <c r="B6301" s="39" t="n">
        <v>46158</v>
      </c>
      <c r="C6301" s="24" t="s">
        <v>665</v>
      </c>
      <c r="D6301" s="24" t="s">
        <v>152</v>
      </c>
      <c r="E6301" s="24" t="s">
        <v>107</v>
      </c>
      <c r="F6301" s="38" t="n">
        <v>18840</v>
      </c>
      <c r="G6301" s="42" t="n">
        <f aca="false">DATE(YEAR(B6301),MONTH(B6301),1)</f>
        <v>46143</v>
      </c>
      <c r="H6301" s="24" t="str">
        <f aca="false">INDEX(Customers!$B$2:$B$601,MATCH(C6301,Customers!$A$2:$A$601,0))</f>
        <v>Nairobi</v>
      </c>
      <c r="I6301" s="43" t="n">
        <f aca="false">ROUND(MIN(INDEX(Assumptions!$D$13:$D$18,MATCH(E6301,Assumptions!$A$13:$A$18,0)),MAX(INDEX(Assumptions!$C$13:$C$18,MATCH(E6301,Assumptions!$A$13:$A$18,0)),INDEX(Assumptions!$B$13:$B$18,MATCH(E6301,Assumptions!$A$13:$A$18,0))*F6301)),2)</f>
        <v>0</v>
      </c>
    </row>
    <row r="6302" customFormat="false" ht="15" hidden="false" customHeight="false" outlineLevel="0" collapsed="false">
      <c r="A6302" s="24" t="s">
        <v>7125</v>
      </c>
      <c r="B6302" s="39" t="n">
        <v>46158</v>
      </c>
      <c r="C6302" s="24" t="s">
        <v>686</v>
      </c>
      <c r="D6302" s="24" t="s">
        <v>162</v>
      </c>
      <c r="E6302" s="24" t="s">
        <v>107</v>
      </c>
      <c r="F6302" s="38" t="n">
        <v>3710</v>
      </c>
      <c r="G6302" s="42" t="n">
        <f aca="false">DATE(YEAR(B6302),MONTH(B6302),1)</f>
        <v>46143</v>
      </c>
      <c r="H6302" s="24" t="str">
        <f aca="false">INDEX(Customers!$B$2:$B$601,MATCH(C6302,Customers!$A$2:$A$601,0))</f>
        <v>Nairobi</v>
      </c>
      <c r="I6302" s="43" t="n">
        <f aca="false">ROUND(MIN(INDEX(Assumptions!$D$13:$D$18,MATCH(E6302,Assumptions!$A$13:$A$18,0)),MAX(INDEX(Assumptions!$C$13:$C$18,MATCH(E6302,Assumptions!$A$13:$A$18,0)),INDEX(Assumptions!$B$13:$B$18,MATCH(E6302,Assumptions!$A$13:$A$18,0))*F6302)),2)</f>
        <v>0</v>
      </c>
    </row>
    <row r="6303" customFormat="false" ht="15" hidden="false" customHeight="false" outlineLevel="0" collapsed="false">
      <c r="A6303" s="24" t="s">
        <v>7126</v>
      </c>
      <c r="B6303" s="39" t="n">
        <v>46158</v>
      </c>
      <c r="C6303" s="24" t="s">
        <v>700</v>
      </c>
      <c r="D6303" s="24" t="s">
        <v>826</v>
      </c>
      <c r="E6303" s="24" t="s">
        <v>111</v>
      </c>
      <c r="F6303" s="38" t="n">
        <v>50</v>
      </c>
      <c r="G6303" s="42" t="n">
        <f aca="false">DATE(YEAR(B6303),MONTH(B6303),1)</f>
        <v>46143</v>
      </c>
      <c r="H6303" s="24" t="str">
        <f aca="false">INDEX(Customers!$B$2:$B$601,MATCH(C6303,Customers!$A$2:$A$601,0))</f>
        <v>Western</v>
      </c>
      <c r="I6303" s="43" t="n">
        <f aca="false">ROUND(MIN(INDEX(Assumptions!$D$13:$D$18,MATCH(E6303,Assumptions!$A$13:$A$18,0)),MAX(INDEX(Assumptions!$C$13:$C$18,MATCH(E6303,Assumptions!$A$13:$A$18,0)),INDEX(Assumptions!$B$13:$B$18,MATCH(E6303,Assumptions!$A$13:$A$18,0))*F6303)),2)</f>
        <v>2</v>
      </c>
    </row>
    <row r="6304" customFormat="false" ht="15" hidden="false" customHeight="false" outlineLevel="0" collapsed="false">
      <c r="A6304" s="24" t="s">
        <v>7127</v>
      </c>
      <c r="B6304" s="39" t="n">
        <v>46158</v>
      </c>
      <c r="C6304" s="24" t="s">
        <v>718</v>
      </c>
      <c r="D6304" s="24" t="s">
        <v>826</v>
      </c>
      <c r="E6304" s="24" t="s">
        <v>103</v>
      </c>
      <c r="F6304" s="38" t="n">
        <v>460</v>
      </c>
      <c r="G6304" s="42" t="n">
        <f aca="false">DATE(YEAR(B6304),MONTH(B6304),1)</f>
        <v>46143</v>
      </c>
      <c r="H6304" s="24" t="str">
        <f aca="false">INDEX(Customers!$B$2:$B$601,MATCH(C6304,Customers!$A$2:$A$601,0))</f>
        <v>Central</v>
      </c>
      <c r="I6304" s="43" t="n">
        <f aca="false">ROUND(MIN(INDEX(Assumptions!$D$13:$D$18,MATCH(E6304,Assumptions!$A$13:$A$18,0)),MAX(INDEX(Assumptions!$C$13:$C$18,MATCH(E6304,Assumptions!$A$13:$A$18,0)),INDEX(Assumptions!$B$13:$B$18,MATCH(E6304,Assumptions!$A$13:$A$18,0))*F6304)),2)</f>
        <v>5</v>
      </c>
    </row>
    <row r="6305" customFormat="false" ht="15" hidden="false" customHeight="false" outlineLevel="0" collapsed="false">
      <c r="A6305" s="24" t="s">
        <v>7128</v>
      </c>
      <c r="B6305" s="39" t="n">
        <v>46158</v>
      </c>
      <c r="C6305" s="24" t="s">
        <v>721</v>
      </c>
      <c r="D6305" s="24" t="s">
        <v>826</v>
      </c>
      <c r="E6305" s="24" t="s">
        <v>103</v>
      </c>
      <c r="F6305" s="38" t="n">
        <v>1090</v>
      </c>
      <c r="G6305" s="42" t="n">
        <f aca="false">DATE(YEAR(B6305),MONTH(B6305),1)</f>
        <v>46143</v>
      </c>
      <c r="H6305" s="24" t="str">
        <f aca="false">INDEX(Customers!$B$2:$B$601,MATCH(C6305,Customers!$A$2:$A$601,0))</f>
        <v>Western</v>
      </c>
      <c r="I6305" s="43" t="n">
        <f aca="false">ROUND(MIN(INDEX(Assumptions!$D$13:$D$18,MATCH(E6305,Assumptions!$A$13:$A$18,0)),MAX(INDEX(Assumptions!$C$13:$C$18,MATCH(E6305,Assumptions!$A$13:$A$18,0)),INDEX(Assumptions!$B$13:$B$18,MATCH(E6305,Assumptions!$A$13:$A$18,0))*F6305)),2)</f>
        <v>10.9</v>
      </c>
    </row>
    <row r="6306" customFormat="false" ht="15" hidden="false" customHeight="false" outlineLevel="0" collapsed="false">
      <c r="A6306" s="24" t="s">
        <v>7129</v>
      </c>
      <c r="B6306" s="39" t="n">
        <v>46158</v>
      </c>
      <c r="C6306" s="24" t="s">
        <v>729</v>
      </c>
      <c r="D6306" s="24" t="s">
        <v>826</v>
      </c>
      <c r="E6306" s="24" t="s">
        <v>111</v>
      </c>
      <c r="F6306" s="38" t="n">
        <v>1000</v>
      </c>
      <c r="G6306" s="42" t="n">
        <f aca="false">DATE(YEAR(B6306),MONTH(B6306),1)</f>
        <v>46143</v>
      </c>
      <c r="H6306" s="24" t="str">
        <f aca="false">INDEX(Customers!$B$2:$B$601,MATCH(C6306,Customers!$A$2:$A$601,0))</f>
        <v>Central</v>
      </c>
      <c r="I6306" s="43" t="n">
        <f aca="false">ROUND(MIN(INDEX(Assumptions!$D$13:$D$18,MATCH(E6306,Assumptions!$A$13:$A$18,0)),MAX(INDEX(Assumptions!$C$13:$C$18,MATCH(E6306,Assumptions!$A$13:$A$18,0)),INDEX(Assumptions!$B$13:$B$18,MATCH(E6306,Assumptions!$A$13:$A$18,0))*F6306)),2)</f>
        <v>40</v>
      </c>
    </row>
    <row r="6307" customFormat="false" ht="15" hidden="false" customHeight="false" outlineLevel="0" collapsed="false">
      <c r="A6307" s="24" t="s">
        <v>7130</v>
      </c>
      <c r="B6307" s="39" t="n">
        <v>46158</v>
      </c>
      <c r="C6307" s="24" t="s">
        <v>804</v>
      </c>
      <c r="D6307" s="24" t="s">
        <v>826</v>
      </c>
      <c r="E6307" s="24" t="s">
        <v>103</v>
      </c>
      <c r="F6307" s="38" t="n">
        <v>990</v>
      </c>
      <c r="G6307" s="42" t="n">
        <f aca="false">DATE(YEAR(B6307),MONTH(B6307),1)</f>
        <v>46143</v>
      </c>
      <c r="H6307" s="24" t="str">
        <f aca="false">INDEX(Customers!$B$2:$B$601,MATCH(C6307,Customers!$A$2:$A$601,0))</f>
        <v>Rift Valley</v>
      </c>
      <c r="I6307" s="43" t="n">
        <f aca="false">ROUND(MIN(INDEX(Assumptions!$D$13:$D$18,MATCH(E6307,Assumptions!$A$13:$A$18,0)),MAX(INDEX(Assumptions!$C$13:$C$18,MATCH(E6307,Assumptions!$A$13:$A$18,0)),INDEX(Assumptions!$B$13:$B$18,MATCH(E6307,Assumptions!$A$13:$A$18,0))*F6307)),2)</f>
        <v>9.9</v>
      </c>
    </row>
    <row r="6308" customFormat="false" ht="15" hidden="false" customHeight="false" outlineLevel="0" collapsed="false">
      <c r="A6308" s="24" t="s">
        <v>7131</v>
      </c>
      <c r="B6308" s="39" t="n">
        <v>46158</v>
      </c>
      <c r="C6308" s="24" t="s">
        <v>807</v>
      </c>
      <c r="D6308" s="24" t="s">
        <v>826</v>
      </c>
      <c r="E6308" s="24" t="s">
        <v>113</v>
      </c>
      <c r="F6308" s="38" t="n">
        <v>500</v>
      </c>
      <c r="G6308" s="42" t="n">
        <f aca="false">DATE(YEAR(B6308),MONTH(B6308),1)</f>
        <v>46143</v>
      </c>
      <c r="H6308" s="24" t="str">
        <f aca="false">INDEX(Customers!$B$2:$B$601,MATCH(C6308,Customers!$A$2:$A$601,0))</f>
        <v>Nairobi</v>
      </c>
      <c r="I6308" s="43" t="n">
        <f aca="false">ROUND(MIN(INDEX(Assumptions!$D$13:$D$18,MATCH(E6308,Assumptions!$A$13:$A$18,0)),MAX(INDEX(Assumptions!$C$13:$C$18,MATCH(E6308,Assumptions!$A$13:$A$18,0)),INDEX(Assumptions!$B$13:$B$18,MATCH(E6308,Assumptions!$A$13:$A$18,0))*F6308)),2)</f>
        <v>25</v>
      </c>
    </row>
    <row r="6309" customFormat="false" ht="15" hidden="false" customHeight="false" outlineLevel="0" collapsed="false">
      <c r="A6309" s="24" t="s">
        <v>7132</v>
      </c>
      <c r="B6309" s="39" t="n">
        <v>46159</v>
      </c>
      <c r="C6309" s="24" t="s">
        <v>285</v>
      </c>
      <c r="D6309" s="24" t="s">
        <v>205</v>
      </c>
      <c r="E6309" s="24" t="s">
        <v>107</v>
      </c>
      <c r="F6309" s="38" t="n">
        <v>22300</v>
      </c>
      <c r="G6309" s="42" t="n">
        <f aca="false">DATE(YEAR(B6309),MONTH(B6309),1)</f>
        <v>46143</v>
      </c>
      <c r="H6309" s="24" t="str">
        <f aca="false">INDEX(Customers!$B$2:$B$601,MATCH(C6309,Customers!$A$2:$A$601,0))</f>
        <v>Eastern</v>
      </c>
      <c r="I6309" s="43" t="n">
        <f aca="false">ROUND(MIN(INDEX(Assumptions!$D$13:$D$18,MATCH(E6309,Assumptions!$A$13:$A$18,0)),MAX(INDEX(Assumptions!$C$13:$C$18,MATCH(E6309,Assumptions!$A$13:$A$18,0)),INDEX(Assumptions!$B$13:$B$18,MATCH(E6309,Assumptions!$A$13:$A$18,0))*F6309)),2)</f>
        <v>0</v>
      </c>
    </row>
    <row r="6310" customFormat="false" ht="15" hidden="false" customHeight="false" outlineLevel="0" collapsed="false">
      <c r="A6310" s="24" t="s">
        <v>7133</v>
      </c>
      <c r="B6310" s="39" t="n">
        <v>46159</v>
      </c>
      <c r="C6310" s="24" t="s">
        <v>285</v>
      </c>
      <c r="D6310" s="24" t="s">
        <v>826</v>
      </c>
      <c r="E6310" s="24" t="s">
        <v>113</v>
      </c>
      <c r="F6310" s="38" t="n">
        <v>99</v>
      </c>
      <c r="G6310" s="42" t="n">
        <f aca="false">DATE(YEAR(B6310),MONTH(B6310),1)</f>
        <v>46143</v>
      </c>
      <c r="H6310" s="24" t="str">
        <f aca="false">INDEX(Customers!$B$2:$B$601,MATCH(C6310,Customers!$A$2:$A$601,0))</f>
        <v>Eastern</v>
      </c>
      <c r="I6310" s="43" t="n">
        <f aca="false">ROUND(MIN(INDEX(Assumptions!$D$13:$D$18,MATCH(E6310,Assumptions!$A$13:$A$18,0)),MAX(INDEX(Assumptions!$C$13:$C$18,MATCH(E6310,Assumptions!$A$13:$A$18,0)),INDEX(Assumptions!$B$13:$B$18,MATCH(E6310,Assumptions!$A$13:$A$18,0))*F6310)),2)</f>
        <v>4.95</v>
      </c>
    </row>
    <row r="6311" customFormat="false" ht="15" hidden="false" customHeight="false" outlineLevel="0" collapsed="false">
      <c r="A6311" s="24" t="s">
        <v>7134</v>
      </c>
      <c r="B6311" s="39" t="n">
        <v>46159</v>
      </c>
      <c r="C6311" s="24" t="s">
        <v>363</v>
      </c>
      <c r="D6311" s="24" t="s">
        <v>826</v>
      </c>
      <c r="E6311" s="24" t="s">
        <v>113</v>
      </c>
      <c r="F6311" s="38" t="n">
        <v>500</v>
      </c>
      <c r="G6311" s="42" t="n">
        <f aca="false">DATE(YEAR(B6311),MONTH(B6311),1)</f>
        <v>46143</v>
      </c>
      <c r="H6311" s="24" t="str">
        <f aca="false">INDEX(Customers!$B$2:$B$601,MATCH(C6311,Customers!$A$2:$A$601,0))</f>
        <v>Nairobi</v>
      </c>
      <c r="I6311" s="43" t="n">
        <f aca="false">ROUND(MIN(INDEX(Assumptions!$D$13:$D$18,MATCH(E6311,Assumptions!$A$13:$A$18,0)),MAX(INDEX(Assumptions!$C$13:$C$18,MATCH(E6311,Assumptions!$A$13:$A$18,0)),INDEX(Assumptions!$B$13:$B$18,MATCH(E6311,Assumptions!$A$13:$A$18,0))*F6311)),2)</f>
        <v>25</v>
      </c>
    </row>
    <row r="6312" customFormat="false" ht="15" hidden="false" customHeight="false" outlineLevel="0" collapsed="false">
      <c r="A6312" s="24" t="s">
        <v>7135</v>
      </c>
      <c r="B6312" s="39" t="n">
        <v>46159</v>
      </c>
      <c r="C6312" s="24" t="s">
        <v>386</v>
      </c>
      <c r="D6312" s="24" t="s">
        <v>826</v>
      </c>
      <c r="E6312" s="24" t="s">
        <v>111</v>
      </c>
      <c r="F6312" s="38" t="n">
        <v>500</v>
      </c>
      <c r="G6312" s="42" t="n">
        <f aca="false">DATE(YEAR(B6312),MONTH(B6312),1)</f>
        <v>46143</v>
      </c>
      <c r="H6312" s="24" t="str">
        <f aca="false">INDEX(Customers!$B$2:$B$601,MATCH(C6312,Customers!$A$2:$A$601,0))</f>
        <v>Nairobi</v>
      </c>
      <c r="I6312" s="43" t="n">
        <f aca="false">ROUND(MIN(INDEX(Assumptions!$D$13:$D$18,MATCH(E6312,Assumptions!$A$13:$A$18,0)),MAX(INDEX(Assumptions!$C$13:$C$18,MATCH(E6312,Assumptions!$A$13:$A$18,0)),INDEX(Assumptions!$B$13:$B$18,MATCH(E6312,Assumptions!$A$13:$A$18,0))*F6312)),2)</f>
        <v>20</v>
      </c>
    </row>
    <row r="6313" customFormat="false" ht="15" hidden="false" customHeight="false" outlineLevel="0" collapsed="false">
      <c r="A6313" s="24" t="s">
        <v>7136</v>
      </c>
      <c r="B6313" s="39" t="n">
        <v>46159</v>
      </c>
      <c r="C6313" s="24" t="s">
        <v>432</v>
      </c>
      <c r="D6313" s="24" t="s">
        <v>826</v>
      </c>
      <c r="E6313" s="24" t="s">
        <v>103</v>
      </c>
      <c r="F6313" s="38" t="n">
        <v>7210</v>
      </c>
      <c r="G6313" s="42" t="n">
        <f aca="false">DATE(YEAR(B6313),MONTH(B6313),1)</f>
        <v>46143</v>
      </c>
      <c r="H6313" s="24" t="str">
        <f aca="false">INDEX(Customers!$B$2:$B$601,MATCH(C6313,Customers!$A$2:$A$601,0))</f>
        <v>Rift Valley</v>
      </c>
      <c r="I6313" s="43" t="n">
        <f aca="false">ROUND(MIN(INDEX(Assumptions!$D$13:$D$18,MATCH(E6313,Assumptions!$A$13:$A$18,0)),MAX(INDEX(Assumptions!$C$13:$C$18,MATCH(E6313,Assumptions!$A$13:$A$18,0)),INDEX(Assumptions!$B$13:$B$18,MATCH(E6313,Assumptions!$A$13:$A$18,0))*F6313)),2)</f>
        <v>72.1</v>
      </c>
    </row>
    <row r="6314" customFormat="false" ht="15" hidden="false" customHeight="false" outlineLevel="0" collapsed="false">
      <c r="A6314" s="24" t="s">
        <v>7137</v>
      </c>
      <c r="B6314" s="39" t="n">
        <v>46159</v>
      </c>
      <c r="C6314" s="24" t="s">
        <v>433</v>
      </c>
      <c r="D6314" s="24" t="s">
        <v>826</v>
      </c>
      <c r="E6314" s="24" t="s">
        <v>109</v>
      </c>
      <c r="F6314" s="38" t="n">
        <v>18610</v>
      </c>
      <c r="G6314" s="42" t="n">
        <f aca="false">DATE(YEAR(B6314),MONTH(B6314),1)</f>
        <v>46143</v>
      </c>
      <c r="H6314" s="24" t="str">
        <f aca="false">INDEX(Customers!$B$2:$B$601,MATCH(C6314,Customers!$A$2:$A$601,0))</f>
        <v>Nairobi</v>
      </c>
      <c r="I6314" s="43" t="n">
        <f aca="false">ROUND(MIN(INDEX(Assumptions!$D$13:$D$18,MATCH(E6314,Assumptions!$A$13:$A$18,0)),MAX(INDEX(Assumptions!$C$13:$C$18,MATCH(E6314,Assumptions!$A$13:$A$18,0)),INDEX(Assumptions!$B$13:$B$18,MATCH(E6314,Assumptions!$A$13:$A$18,0))*F6314)),2)</f>
        <v>40</v>
      </c>
    </row>
    <row r="6315" customFormat="false" ht="15" hidden="false" customHeight="false" outlineLevel="0" collapsed="false">
      <c r="A6315" s="24" t="s">
        <v>7138</v>
      </c>
      <c r="B6315" s="39" t="n">
        <v>46159</v>
      </c>
      <c r="C6315" s="24" t="s">
        <v>445</v>
      </c>
      <c r="D6315" s="24" t="s">
        <v>826</v>
      </c>
      <c r="E6315" s="24" t="s">
        <v>109</v>
      </c>
      <c r="F6315" s="38" t="n">
        <v>3730</v>
      </c>
      <c r="G6315" s="42" t="n">
        <f aca="false">DATE(YEAR(B6315),MONTH(B6315),1)</f>
        <v>46143</v>
      </c>
      <c r="H6315" s="24" t="str">
        <f aca="false">INDEX(Customers!$B$2:$B$601,MATCH(C6315,Customers!$A$2:$A$601,0))</f>
        <v>Central</v>
      </c>
      <c r="I6315" s="43" t="n">
        <f aca="false">ROUND(MIN(INDEX(Assumptions!$D$13:$D$18,MATCH(E6315,Assumptions!$A$13:$A$18,0)),MAX(INDEX(Assumptions!$C$13:$C$18,MATCH(E6315,Assumptions!$A$13:$A$18,0)),INDEX(Assumptions!$B$13:$B$18,MATCH(E6315,Assumptions!$A$13:$A$18,0))*F6315)),2)</f>
        <v>14.92</v>
      </c>
    </row>
    <row r="6316" customFormat="false" ht="15" hidden="false" customHeight="false" outlineLevel="0" collapsed="false">
      <c r="A6316" s="24" t="s">
        <v>7139</v>
      </c>
      <c r="B6316" s="39" t="n">
        <v>46159</v>
      </c>
      <c r="C6316" s="24" t="s">
        <v>451</v>
      </c>
      <c r="D6316" s="24" t="s">
        <v>826</v>
      </c>
      <c r="E6316" s="24" t="s">
        <v>109</v>
      </c>
      <c r="F6316" s="38" t="n">
        <v>9820</v>
      </c>
      <c r="G6316" s="42" t="n">
        <f aca="false">DATE(YEAR(B6316),MONTH(B6316),1)</f>
        <v>46143</v>
      </c>
      <c r="H6316" s="24" t="str">
        <f aca="false">INDEX(Customers!$B$2:$B$601,MATCH(C6316,Customers!$A$2:$A$601,0))</f>
        <v>Nairobi</v>
      </c>
      <c r="I6316" s="43" t="n">
        <f aca="false">ROUND(MIN(INDEX(Assumptions!$D$13:$D$18,MATCH(E6316,Assumptions!$A$13:$A$18,0)),MAX(INDEX(Assumptions!$C$13:$C$18,MATCH(E6316,Assumptions!$A$13:$A$18,0)),INDEX(Assumptions!$B$13:$B$18,MATCH(E6316,Assumptions!$A$13:$A$18,0))*F6316)),2)</f>
        <v>39.28</v>
      </c>
    </row>
    <row r="6317" customFormat="false" ht="15" hidden="false" customHeight="false" outlineLevel="0" collapsed="false">
      <c r="A6317" s="24" t="s">
        <v>7140</v>
      </c>
      <c r="B6317" s="39" t="n">
        <v>46159</v>
      </c>
      <c r="C6317" s="24" t="s">
        <v>455</v>
      </c>
      <c r="D6317" s="24" t="s">
        <v>826</v>
      </c>
      <c r="E6317" s="24" t="s">
        <v>111</v>
      </c>
      <c r="F6317" s="38" t="n">
        <v>50</v>
      </c>
      <c r="G6317" s="42" t="n">
        <f aca="false">DATE(YEAR(B6317),MONTH(B6317),1)</f>
        <v>46143</v>
      </c>
      <c r="H6317" s="24" t="str">
        <f aca="false">INDEX(Customers!$B$2:$B$601,MATCH(C6317,Customers!$A$2:$A$601,0))</f>
        <v>Rift Valley</v>
      </c>
      <c r="I6317" s="43" t="n">
        <f aca="false">ROUND(MIN(INDEX(Assumptions!$D$13:$D$18,MATCH(E6317,Assumptions!$A$13:$A$18,0)),MAX(INDEX(Assumptions!$C$13:$C$18,MATCH(E6317,Assumptions!$A$13:$A$18,0)),INDEX(Assumptions!$B$13:$B$18,MATCH(E6317,Assumptions!$A$13:$A$18,0))*F6317)),2)</f>
        <v>2</v>
      </c>
    </row>
    <row r="6318" customFormat="false" ht="15" hidden="false" customHeight="false" outlineLevel="0" collapsed="false">
      <c r="A6318" s="24" t="s">
        <v>7141</v>
      </c>
      <c r="B6318" s="39" t="n">
        <v>46159</v>
      </c>
      <c r="C6318" s="24" t="s">
        <v>475</v>
      </c>
      <c r="D6318" s="24" t="s">
        <v>826</v>
      </c>
      <c r="E6318" s="24" t="s">
        <v>113</v>
      </c>
      <c r="F6318" s="38" t="n">
        <v>250</v>
      </c>
      <c r="G6318" s="42" t="n">
        <f aca="false">DATE(YEAR(B6318),MONTH(B6318),1)</f>
        <v>46143</v>
      </c>
      <c r="H6318" s="24" t="str">
        <f aca="false">INDEX(Customers!$B$2:$B$601,MATCH(C6318,Customers!$A$2:$A$601,0))</f>
        <v>Coast</v>
      </c>
      <c r="I6318" s="43" t="n">
        <f aca="false">ROUND(MIN(INDEX(Assumptions!$D$13:$D$18,MATCH(E6318,Assumptions!$A$13:$A$18,0)),MAX(INDEX(Assumptions!$C$13:$C$18,MATCH(E6318,Assumptions!$A$13:$A$18,0)),INDEX(Assumptions!$B$13:$B$18,MATCH(E6318,Assumptions!$A$13:$A$18,0))*F6318)),2)</f>
        <v>12.5</v>
      </c>
    </row>
    <row r="6319" customFormat="false" ht="15" hidden="false" customHeight="false" outlineLevel="0" collapsed="false">
      <c r="A6319" s="24" t="s">
        <v>7142</v>
      </c>
      <c r="B6319" s="39" t="n">
        <v>46159</v>
      </c>
      <c r="C6319" s="24" t="s">
        <v>480</v>
      </c>
      <c r="D6319" s="24" t="s">
        <v>826</v>
      </c>
      <c r="E6319" s="24" t="s">
        <v>111</v>
      </c>
      <c r="F6319" s="38" t="n">
        <v>500</v>
      </c>
      <c r="G6319" s="42" t="n">
        <f aca="false">DATE(YEAR(B6319),MONTH(B6319),1)</f>
        <v>46143</v>
      </c>
      <c r="H6319" s="24" t="str">
        <f aca="false">INDEX(Customers!$B$2:$B$601,MATCH(C6319,Customers!$A$2:$A$601,0))</f>
        <v>Rift Valley</v>
      </c>
      <c r="I6319" s="43" t="n">
        <f aca="false">ROUND(MIN(INDEX(Assumptions!$D$13:$D$18,MATCH(E6319,Assumptions!$A$13:$A$18,0)),MAX(INDEX(Assumptions!$C$13:$C$18,MATCH(E6319,Assumptions!$A$13:$A$18,0)),INDEX(Assumptions!$B$13:$B$18,MATCH(E6319,Assumptions!$A$13:$A$18,0))*F6319)),2)</f>
        <v>20</v>
      </c>
    </row>
    <row r="6320" customFormat="false" ht="15" hidden="false" customHeight="false" outlineLevel="0" collapsed="false">
      <c r="A6320" s="24" t="s">
        <v>7143</v>
      </c>
      <c r="B6320" s="39" t="n">
        <v>46159</v>
      </c>
      <c r="C6320" s="24" t="s">
        <v>502</v>
      </c>
      <c r="D6320" s="24" t="s">
        <v>826</v>
      </c>
      <c r="E6320" s="24" t="s">
        <v>103</v>
      </c>
      <c r="F6320" s="38" t="n">
        <v>1660</v>
      </c>
      <c r="G6320" s="42" t="n">
        <f aca="false">DATE(YEAR(B6320),MONTH(B6320),1)</f>
        <v>46143</v>
      </c>
      <c r="H6320" s="24" t="str">
        <f aca="false">INDEX(Customers!$B$2:$B$601,MATCH(C6320,Customers!$A$2:$A$601,0))</f>
        <v>Nairobi</v>
      </c>
      <c r="I6320" s="43" t="n">
        <f aca="false">ROUND(MIN(INDEX(Assumptions!$D$13:$D$18,MATCH(E6320,Assumptions!$A$13:$A$18,0)),MAX(INDEX(Assumptions!$C$13:$C$18,MATCH(E6320,Assumptions!$A$13:$A$18,0)),INDEX(Assumptions!$B$13:$B$18,MATCH(E6320,Assumptions!$A$13:$A$18,0))*F6320)),2)</f>
        <v>16.6</v>
      </c>
    </row>
    <row r="6321" customFormat="false" ht="15" hidden="false" customHeight="false" outlineLevel="0" collapsed="false">
      <c r="A6321" s="24" t="s">
        <v>7144</v>
      </c>
      <c r="B6321" s="39" t="n">
        <v>46159</v>
      </c>
      <c r="C6321" s="24" t="s">
        <v>522</v>
      </c>
      <c r="D6321" s="24" t="s">
        <v>164</v>
      </c>
      <c r="E6321" s="24" t="s">
        <v>105</v>
      </c>
      <c r="F6321" s="38" t="n">
        <v>17760</v>
      </c>
      <c r="G6321" s="42" t="n">
        <f aca="false">DATE(YEAR(B6321),MONTH(B6321),1)</f>
        <v>46143</v>
      </c>
      <c r="H6321" s="24" t="str">
        <f aca="false">INDEX(Customers!$B$2:$B$601,MATCH(C6321,Customers!$A$2:$A$601,0))</f>
        <v>Central</v>
      </c>
      <c r="I6321" s="43" t="n">
        <f aca="false">ROUND(MIN(INDEX(Assumptions!$D$13:$D$18,MATCH(E6321,Assumptions!$A$13:$A$18,0)),MAX(INDEX(Assumptions!$C$13:$C$18,MATCH(E6321,Assumptions!$A$13:$A$18,0)),INDEX(Assumptions!$B$13:$B$18,MATCH(E6321,Assumptions!$A$13:$A$18,0))*F6321)),2)</f>
        <v>200</v>
      </c>
    </row>
    <row r="6322" customFormat="false" ht="15" hidden="false" customHeight="false" outlineLevel="0" collapsed="false">
      <c r="A6322" s="24" t="s">
        <v>7145</v>
      </c>
      <c r="B6322" s="39" t="n">
        <v>46159</v>
      </c>
      <c r="C6322" s="24" t="s">
        <v>528</v>
      </c>
      <c r="D6322" s="24" t="s">
        <v>826</v>
      </c>
      <c r="E6322" s="24" t="s">
        <v>109</v>
      </c>
      <c r="F6322" s="38" t="n">
        <v>15920</v>
      </c>
      <c r="G6322" s="42" t="n">
        <f aca="false">DATE(YEAR(B6322),MONTH(B6322),1)</f>
        <v>46143</v>
      </c>
      <c r="H6322" s="24" t="str">
        <f aca="false">INDEX(Customers!$B$2:$B$601,MATCH(C6322,Customers!$A$2:$A$601,0))</f>
        <v>Central</v>
      </c>
      <c r="I6322" s="43" t="n">
        <f aca="false">ROUND(MIN(INDEX(Assumptions!$D$13:$D$18,MATCH(E6322,Assumptions!$A$13:$A$18,0)),MAX(INDEX(Assumptions!$C$13:$C$18,MATCH(E6322,Assumptions!$A$13:$A$18,0)),INDEX(Assumptions!$B$13:$B$18,MATCH(E6322,Assumptions!$A$13:$A$18,0))*F6322)),2)</f>
        <v>40</v>
      </c>
    </row>
    <row r="6323" customFormat="false" ht="15" hidden="false" customHeight="false" outlineLevel="0" collapsed="false">
      <c r="A6323" s="24" t="s">
        <v>7146</v>
      </c>
      <c r="B6323" s="39" t="n">
        <v>46159</v>
      </c>
      <c r="C6323" s="24" t="s">
        <v>528</v>
      </c>
      <c r="D6323" s="24" t="s">
        <v>826</v>
      </c>
      <c r="E6323" s="24" t="s">
        <v>111</v>
      </c>
      <c r="F6323" s="38" t="n">
        <v>1000</v>
      </c>
      <c r="G6323" s="42" t="n">
        <f aca="false">DATE(YEAR(B6323),MONTH(B6323),1)</f>
        <v>46143</v>
      </c>
      <c r="H6323" s="24" t="str">
        <f aca="false">INDEX(Customers!$B$2:$B$601,MATCH(C6323,Customers!$A$2:$A$601,0))</f>
        <v>Central</v>
      </c>
      <c r="I6323" s="43" t="n">
        <f aca="false">ROUND(MIN(INDEX(Assumptions!$D$13:$D$18,MATCH(E6323,Assumptions!$A$13:$A$18,0)),MAX(INDEX(Assumptions!$C$13:$C$18,MATCH(E6323,Assumptions!$A$13:$A$18,0)),INDEX(Assumptions!$B$13:$B$18,MATCH(E6323,Assumptions!$A$13:$A$18,0))*F6323)),2)</f>
        <v>40</v>
      </c>
    </row>
    <row r="6324" customFormat="false" ht="15" hidden="false" customHeight="false" outlineLevel="0" collapsed="false">
      <c r="A6324" s="24" t="s">
        <v>7147</v>
      </c>
      <c r="B6324" s="39" t="n">
        <v>46159</v>
      </c>
      <c r="C6324" s="24" t="s">
        <v>552</v>
      </c>
      <c r="D6324" s="24" t="s">
        <v>210</v>
      </c>
      <c r="E6324" s="24" t="s">
        <v>107</v>
      </c>
      <c r="F6324" s="38" t="n">
        <v>7110</v>
      </c>
      <c r="G6324" s="42" t="n">
        <f aca="false">DATE(YEAR(B6324),MONTH(B6324),1)</f>
        <v>46143</v>
      </c>
      <c r="H6324" s="24" t="str">
        <f aca="false">INDEX(Customers!$B$2:$B$601,MATCH(C6324,Customers!$A$2:$A$601,0))</f>
        <v>Eastern</v>
      </c>
      <c r="I6324" s="43" t="n">
        <f aca="false">ROUND(MIN(INDEX(Assumptions!$D$13:$D$18,MATCH(E6324,Assumptions!$A$13:$A$18,0)),MAX(INDEX(Assumptions!$C$13:$C$18,MATCH(E6324,Assumptions!$A$13:$A$18,0)),INDEX(Assumptions!$B$13:$B$18,MATCH(E6324,Assumptions!$A$13:$A$18,0))*F6324)),2)</f>
        <v>0</v>
      </c>
    </row>
    <row r="6325" customFormat="false" ht="15" hidden="false" customHeight="false" outlineLevel="0" collapsed="false">
      <c r="A6325" s="24" t="s">
        <v>7148</v>
      </c>
      <c r="B6325" s="39" t="n">
        <v>46159</v>
      </c>
      <c r="C6325" s="24" t="s">
        <v>553</v>
      </c>
      <c r="D6325" s="24" t="s">
        <v>826</v>
      </c>
      <c r="E6325" s="24" t="s">
        <v>113</v>
      </c>
      <c r="F6325" s="38" t="n">
        <v>500</v>
      </c>
      <c r="G6325" s="42" t="n">
        <f aca="false">DATE(YEAR(B6325),MONTH(B6325),1)</f>
        <v>46143</v>
      </c>
      <c r="H6325" s="24" t="str">
        <f aca="false">INDEX(Customers!$B$2:$B$601,MATCH(C6325,Customers!$A$2:$A$601,0))</f>
        <v>Central</v>
      </c>
      <c r="I6325" s="43" t="n">
        <f aca="false">ROUND(MIN(INDEX(Assumptions!$D$13:$D$18,MATCH(E6325,Assumptions!$A$13:$A$18,0)),MAX(INDEX(Assumptions!$C$13:$C$18,MATCH(E6325,Assumptions!$A$13:$A$18,0)),INDEX(Assumptions!$B$13:$B$18,MATCH(E6325,Assumptions!$A$13:$A$18,0))*F6325)),2)</f>
        <v>25</v>
      </c>
    </row>
    <row r="6326" customFormat="false" ht="15" hidden="false" customHeight="false" outlineLevel="0" collapsed="false">
      <c r="A6326" s="24" t="s">
        <v>7149</v>
      </c>
      <c r="B6326" s="39" t="n">
        <v>46159</v>
      </c>
      <c r="C6326" s="24" t="s">
        <v>570</v>
      </c>
      <c r="D6326" s="24" t="s">
        <v>826</v>
      </c>
      <c r="E6326" s="24" t="s">
        <v>103</v>
      </c>
      <c r="F6326" s="38" t="n">
        <v>450</v>
      </c>
      <c r="G6326" s="42" t="n">
        <f aca="false">DATE(YEAR(B6326),MONTH(B6326),1)</f>
        <v>46143</v>
      </c>
      <c r="H6326" s="24" t="str">
        <f aca="false">INDEX(Customers!$B$2:$B$601,MATCH(C6326,Customers!$A$2:$A$601,0))</f>
        <v>Western</v>
      </c>
      <c r="I6326" s="43" t="n">
        <f aca="false">ROUND(MIN(INDEX(Assumptions!$D$13:$D$18,MATCH(E6326,Assumptions!$A$13:$A$18,0)),MAX(INDEX(Assumptions!$C$13:$C$18,MATCH(E6326,Assumptions!$A$13:$A$18,0)),INDEX(Assumptions!$B$13:$B$18,MATCH(E6326,Assumptions!$A$13:$A$18,0))*F6326)),2)</f>
        <v>5</v>
      </c>
    </row>
    <row r="6327" customFormat="false" ht="15" hidden="false" customHeight="false" outlineLevel="0" collapsed="false">
      <c r="A6327" s="24" t="s">
        <v>7150</v>
      </c>
      <c r="B6327" s="39" t="n">
        <v>46159</v>
      </c>
      <c r="C6327" s="24" t="s">
        <v>586</v>
      </c>
      <c r="D6327" s="24" t="s">
        <v>826</v>
      </c>
      <c r="E6327" s="24" t="s">
        <v>113</v>
      </c>
      <c r="F6327" s="38" t="n">
        <v>99</v>
      </c>
      <c r="G6327" s="42" t="n">
        <f aca="false">DATE(YEAR(B6327),MONTH(B6327),1)</f>
        <v>46143</v>
      </c>
      <c r="H6327" s="24" t="str">
        <f aca="false">INDEX(Customers!$B$2:$B$601,MATCH(C6327,Customers!$A$2:$A$601,0))</f>
        <v>Central</v>
      </c>
      <c r="I6327" s="43" t="n">
        <f aca="false">ROUND(MIN(INDEX(Assumptions!$D$13:$D$18,MATCH(E6327,Assumptions!$A$13:$A$18,0)),MAX(INDEX(Assumptions!$C$13:$C$18,MATCH(E6327,Assumptions!$A$13:$A$18,0)),INDEX(Assumptions!$B$13:$B$18,MATCH(E6327,Assumptions!$A$13:$A$18,0))*F6327)),2)</f>
        <v>4.95</v>
      </c>
    </row>
    <row r="6328" customFormat="false" ht="15" hidden="false" customHeight="false" outlineLevel="0" collapsed="false">
      <c r="A6328" s="24" t="s">
        <v>7151</v>
      </c>
      <c r="B6328" s="39" t="n">
        <v>46159</v>
      </c>
      <c r="C6328" s="24" t="s">
        <v>609</v>
      </c>
      <c r="D6328" s="24" t="s">
        <v>826</v>
      </c>
      <c r="E6328" s="24" t="s">
        <v>109</v>
      </c>
      <c r="F6328" s="38" t="n">
        <v>40260</v>
      </c>
      <c r="G6328" s="42" t="n">
        <f aca="false">DATE(YEAR(B6328),MONTH(B6328),1)</f>
        <v>46143</v>
      </c>
      <c r="H6328" s="24" t="str">
        <f aca="false">INDEX(Customers!$B$2:$B$601,MATCH(C6328,Customers!$A$2:$A$601,0))</f>
        <v>Rift Valley</v>
      </c>
      <c r="I6328" s="43" t="n">
        <f aca="false">ROUND(MIN(INDEX(Assumptions!$D$13:$D$18,MATCH(E6328,Assumptions!$A$13:$A$18,0)),MAX(INDEX(Assumptions!$C$13:$C$18,MATCH(E6328,Assumptions!$A$13:$A$18,0)),INDEX(Assumptions!$B$13:$B$18,MATCH(E6328,Assumptions!$A$13:$A$18,0))*F6328)),2)</f>
        <v>40</v>
      </c>
    </row>
    <row r="6329" customFormat="false" ht="15" hidden="false" customHeight="false" outlineLevel="0" collapsed="false">
      <c r="A6329" s="24" t="s">
        <v>7152</v>
      </c>
      <c r="B6329" s="39" t="n">
        <v>46159</v>
      </c>
      <c r="C6329" s="24" t="s">
        <v>640</v>
      </c>
      <c r="D6329" s="24" t="s">
        <v>181</v>
      </c>
      <c r="E6329" s="24" t="s">
        <v>107</v>
      </c>
      <c r="F6329" s="38" t="n">
        <v>16380</v>
      </c>
      <c r="G6329" s="42" t="n">
        <f aca="false">DATE(YEAR(B6329),MONTH(B6329),1)</f>
        <v>46143</v>
      </c>
      <c r="H6329" s="24" t="str">
        <f aca="false">INDEX(Customers!$B$2:$B$601,MATCH(C6329,Customers!$A$2:$A$601,0))</f>
        <v>Rift Valley</v>
      </c>
      <c r="I6329" s="43" t="n">
        <f aca="false">ROUND(MIN(INDEX(Assumptions!$D$13:$D$18,MATCH(E6329,Assumptions!$A$13:$A$18,0)),MAX(INDEX(Assumptions!$C$13:$C$18,MATCH(E6329,Assumptions!$A$13:$A$18,0)),INDEX(Assumptions!$B$13:$B$18,MATCH(E6329,Assumptions!$A$13:$A$18,0))*F6329)),2)</f>
        <v>0</v>
      </c>
    </row>
    <row r="6330" customFormat="false" ht="15" hidden="false" customHeight="false" outlineLevel="0" collapsed="false">
      <c r="A6330" s="24" t="s">
        <v>7153</v>
      </c>
      <c r="B6330" s="39" t="n">
        <v>46159</v>
      </c>
      <c r="C6330" s="24" t="s">
        <v>649</v>
      </c>
      <c r="D6330" s="24" t="s">
        <v>826</v>
      </c>
      <c r="E6330" s="24" t="s">
        <v>109</v>
      </c>
      <c r="F6330" s="38" t="n">
        <v>14920</v>
      </c>
      <c r="G6330" s="42" t="n">
        <f aca="false">DATE(YEAR(B6330),MONTH(B6330),1)</f>
        <v>46143</v>
      </c>
      <c r="H6330" s="24" t="str">
        <f aca="false">INDEX(Customers!$B$2:$B$601,MATCH(C6330,Customers!$A$2:$A$601,0))</f>
        <v>Eastern</v>
      </c>
      <c r="I6330" s="43" t="n">
        <f aca="false">ROUND(MIN(INDEX(Assumptions!$D$13:$D$18,MATCH(E6330,Assumptions!$A$13:$A$18,0)),MAX(INDEX(Assumptions!$C$13:$C$18,MATCH(E6330,Assumptions!$A$13:$A$18,0)),INDEX(Assumptions!$B$13:$B$18,MATCH(E6330,Assumptions!$A$13:$A$18,0))*F6330)),2)</f>
        <v>40</v>
      </c>
    </row>
    <row r="6331" customFormat="false" ht="15" hidden="false" customHeight="false" outlineLevel="0" collapsed="false">
      <c r="A6331" s="24" t="s">
        <v>7154</v>
      </c>
      <c r="B6331" s="39" t="n">
        <v>46159</v>
      </c>
      <c r="C6331" s="24" t="s">
        <v>665</v>
      </c>
      <c r="D6331" s="24" t="s">
        <v>826</v>
      </c>
      <c r="E6331" s="24" t="s">
        <v>111</v>
      </c>
      <c r="F6331" s="38" t="n">
        <v>1000</v>
      </c>
      <c r="G6331" s="42" t="n">
        <f aca="false">DATE(YEAR(B6331),MONTH(B6331),1)</f>
        <v>46143</v>
      </c>
      <c r="H6331" s="24" t="str">
        <f aca="false">INDEX(Customers!$B$2:$B$601,MATCH(C6331,Customers!$A$2:$A$601,0))</f>
        <v>Nairobi</v>
      </c>
      <c r="I6331" s="43" t="n">
        <f aca="false">ROUND(MIN(INDEX(Assumptions!$D$13:$D$18,MATCH(E6331,Assumptions!$A$13:$A$18,0)),MAX(INDEX(Assumptions!$C$13:$C$18,MATCH(E6331,Assumptions!$A$13:$A$18,0)),INDEX(Assumptions!$B$13:$B$18,MATCH(E6331,Assumptions!$A$13:$A$18,0))*F6331)),2)</f>
        <v>40</v>
      </c>
    </row>
    <row r="6332" customFormat="false" ht="15" hidden="false" customHeight="false" outlineLevel="0" collapsed="false">
      <c r="A6332" s="24" t="s">
        <v>7155</v>
      </c>
      <c r="B6332" s="39" t="n">
        <v>46159</v>
      </c>
      <c r="C6332" s="24" t="s">
        <v>666</v>
      </c>
      <c r="D6332" s="24" t="s">
        <v>826</v>
      </c>
      <c r="E6332" s="24" t="s">
        <v>109</v>
      </c>
      <c r="F6332" s="38" t="n">
        <v>710</v>
      </c>
      <c r="G6332" s="42" t="n">
        <f aca="false">DATE(YEAR(B6332),MONTH(B6332),1)</f>
        <v>46143</v>
      </c>
      <c r="H6332" s="24" t="str">
        <f aca="false">INDEX(Customers!$B$2:$B$601,MATCH(C6332,Customers!$A$2:$A$601,0))</f>
        <v>Nairobi</v>
      </c>
      <c r="I6332" s="43" t="n">
        <f aca="false">ROUND(MIN(INDEX(Assumptions!$D$13:$D$18,MATCH(E6332,Assumptions!$A$13:$A$18,0)),MAX(INDEX(Assumptions!$C$13:$C$18,MATCH(E6332,Assumptions!$A$13:$A$18,0)),INDEX(Assumptions!$B$13:$B$18,MATCH(E6332,Assumptions!$A$13:$A$18,0))*F6332)),2)</f>
        <v>2.84</v>
      </c>
    </row>
    <row r="6333" customFormat="false" ht="15" hidden="false" customHeight="false" outlineLevel="0" collapsed="false">
      <c r="A6333" s="24" t="s">
        <v>7156</v>
      </c>
      <c r="B6333" s="39" t="n">
        <v>46159</v>
      </c>
      <c r="C6333" s="24" t="s">
        <v>668</v>
      </c>
      <c r="D6333" s="24" t="s">
        <v>826</v>
      </c>
      <c r="E6333" s="24" t="s">
        <v>113</v>
      </c>
      <c r="F6333" s="38" t="n">
        <v>500</v>
      </c>
      <c r="G6333" s="42" t="n">
        <f aca="false">DATE(YEAR(B6333),MONTH(B6333),1)</f>
        <v>46143</v>
      </c>
      <c r="H6333" s="24" t="str">
        <f aca="false">INDEX(Customers!$B$2:$B$601,MATCH(C6333,Customers!$A$2:$A$601,0))</f>
        <v>Nairobi</v>
      </c>
      <c r="I6333" s="43" t="n">
        <f aca="false">ROUND(MIN(INDEX(Assumptions!$D$13:$D$18,MATCH(E6333,Assumptions!$A$13:$A$18,0)),MAX(INDEX(Assumptions!$C$13:$C$18,MATCH(E6333,Assumptions!$A$13:$A$18,0)),INDEX(Assumptions!$B$13:$B$18,MATCH(E6333,Assumptions!$A$13:$A$18,0))*F6333)),2)</f>
        <v>25</v>
      </c>
    </row>
    <row r="6334" customFormat="false" ht="15" hidden="false" customHeight="false" outlineLevel="0" collapsed="false">
      <c r="A6334" s="24" t="s">
        <v>7157</v>
      </c>
      <c r="B6334" s="39" t="n">
        <v>46159</v>
      </c>
      <c r="C6334" s="24" t="s">
        <v>701</v>
      </c>
      <c r="D6334" s="24" t="s">
        <v>159</v>
      </c>
      <c r="E6334" s="24" t="s">
        <v>105</v>
      </c>
      <c r="F6334" s="38" t="n">
        <v>18180</v>
      </c>
      <c r="G6334" s="42" t="n">
        <f aca="false">DATE(YEAR(B6334),MONTH(B6334),1)</f>
        <v>46143</v>
      </c>
      <c r="H6334" s="24" t="str">
        <f aca="false">INDEX(Customers!$B$2:$B$601,MATCH(C6334,Customers!$A$2:$A$601,0))</f>
        <v>Nairobi</v>
      </c>
      <c r="I6334" s="43" t="n">
        <f aca="false">ROUND(MIN(INDEX(Assumptions!$D$13:$D$18,MATCH(E6334,Assumptions!$A$13:$A$18,0)),MAX(INDEX(Assumptions!$C$13:$C$18,MATCH(E6334,Assumptions!$A$13:$A$18,0)),INDEX(Assumptions!$B$13:$B$18,MATCH(E6334,Assumptions!$A$13:$A$18,0))*F6334)),2)</f>
        <v>200</v>
      </c>
    </row>
    <row r="6335" customFormat="false" ht="15" hidden="false" customHeight="false" outlineLevel="0" collapsed="false">
      <c r="A6335" s="24" t="s">
        <v>7158</v>
      </c>
      <c r="B6335" s="39" t="n">
        <v>46159</v>
      </c>
      <c r="C6335" s="24" t="s">
        <v>714</v>
      </c>
      <c r="D6335" s="24" t="s">
        <v>826</v>
      </c>
      <c r="E6335" s="24" t="s">
        <v>109</v>
      </c>
      <c r="F6335" s="38" t="n">
        <v>1400</v>
      </c>
      <c r="G6335" s="42" t="n">
        <f aca="false">DATE(YEAR(B6335),MONTH(B6335),1)</f>
        <v>46143</v>
      </c>
      <c r="H6335" s="24" t="str">
        <f aca="false">INDEX(Customers!$B$2:$B$601,MATCH(C6335,Customers!$A$2:$A$601,0))</f>
        <v>Coast</v>
      </c>
      <c r="I6335" s="43" t="n">
        <f aca="false">ROUND(MIN(INDEX(Assumptions!$D$13:$D$18,MATCH(E6335,Assumptions!$A$13:$A$18,0)),MAX(INDEX(Assumptions!$C$13:$C$18,MATCH(E6335,Assumptions!$A$13:$A$18,0)),INDEX(Assumptions!$B$13:$B$18,MATCH(E6335,Assumptions!$A$13:$A$18,0))*F6335)),2)</f>
        <v>5.6</v>
      </c>
    </row>
    <row r="6336" customFormat="false" ht="15" hidden="false" customHeight="false" outlineLevel="0" collapsed="false">
      <c r="A6336" s="24" t="s">
        <v>7159</v>
      </c>
      <c r="B6336" s="39" t="n">
        <v>46159</v>
      </c>
      <c r="C6336" s="24" t="s">
        <v>742</v>
      </c>
      <c r="D6336" s="24" t="s">
        <v>207</v>
      </c>
      <c r="E6336" s="24" t="s">
        <v>107</v>
      </c>
      <c r="F6336" s="38" t="n">
        <v>1950</v>
      </c>
      <c r="G6336" s="42" t="n">
        <f aca="false">DATE(YEAR(B6336),MONTH(B6336),1)</f>
        <v>46143</v>
      </c>
      <c r="H6336" s="24" t="str">
        <f aca="false">INDEX(Customers!$B$2:$B$601,MATCH(C6336,Customers!$A$2:$A$601,0))</f>
        <v>Eastern</v>
      </c>
      <c r="I6336" s="43" t="n">
        <f aca="false">ROUND(MIN(INDEX(Assumptions!$D$13:$D$18,MATCH(E6336,Assumptions!$A$13:$A$18,0)),MAX(INDEX(Assumptions!$C$13:$C$18,MATCH(E6336,Assumptions!$A$13:$A$18,0)),INDEX(Assumptions!$B$13:$B$18,MATCH(E6336,Assumptions!$A$13:$A$18,0))*F6336)),2)</f>
        <v>0</v>
      </c>
    </row>
    <row r="6337" customFormat="false" ht="15" hidden="false" customHeight="false" outlineLevel="0" collapsed="false">
      <c r="A6337" s="24" t="s">
        <v>7160</v>
      </c>
      <c r="B6337" s="39" t="n">
        <v>46159</v>
      </c>
      <c r="C6337" s="24" t="s">
        <v>780</v>
      </c>
      <c r="D6337" s="24" t="s">
        <v>826</v>
      </c>
      <c r="E6337" s="24" t="s">
        <v>103</v>
      </c>
      <c r="F6337" s="38" t="n">
        <v>1180</v>
      </c>
      <c r="G6337" s="42" t="n">
        <f aca="false">DATE(YEAR(B6337),MONTH(B6337),1)</f>
        <v>46143</v>
      </c>
      <c r="H6337" s="24" t="str">
        <f aca="false">INDEX(Customers!$B$2:$B$601,MATCH(C6337,Customers!$A$2:$A$601,0))</f>
        <v>Rift Valley</v>
      </c>
      <c r="I6337" s="43" t="n">
        <f aca="false">ROUND(MIN(INDEX(Assumptions!$D$13:$D$18,MATCH(E6337,Assumptions!$A$13:$A$18,0)),MAX(INDEX(Assumptions!$C$13:$C$18,MATCH(E6337,Assumptions!$A$13:$A$18,0)),INDEX(Assumptions!$B$13:$B$18,MATCH(E6337,Assumptions!$A$13:$A$18,0))*F6337)),2)</f>
        <v>11.8</v>
      </c>
    </row>
    <row r="6338" customFormat="false" ht="15" hidden="false" customHeight="false" outlineLevel="0" collapsed="false">
      <c r="A6338" s="24" t="s">
        <v>7161</v>
      </c>
      <c r="B6338" s="39" t="n">
        <v>46159</v>
      </c>
      <c r="C6338" s="24" t="s">
        <v>785</v>
      </c>
      <c r="D6338" s="24" t="s">
        <v>826</v>
      </c>
      <c r="E6338" s="24" t="s">
        <v>111</v>
      </c>
      <c r="F6338" s="38" t="n">
        <v>20</v>
      </c>
      <c r="G6338" s="42" t="n">
        <f aca="false">DATE(YEAR(B6338),MONTH(B6338),1)</f>
        <v>46143</v>
      </c>
      <c r="H6338" s="24" t="str">
        <f aca="false">INDEX(Customers!$B$2:$B$601,MATCH(C6338,Customers!$A$2:$A$601,0))</f>
        <v>Central</v>
      </c>
      <c r="I6338" s="43" t="n">
        <f aca="false">ROUND(MIN(INDEX(Assumptions!$D$13:$D$18,MATCH(E6338,Assumptions!$A$13:$A$18,0)),MAX(INDEX(Assumptions!$C$13:$C$18,MATCH(E6338,Assumptions!$A$13:$A$18,0)),INDEX(Assumptions!$B$13:$B$18,MATCH(E6338,Assumptions!$A$13:$A$18,0))*F6338)),2)</f>
        <v>0.8</v>
      </c>
    </row>
    <row r="6339" customFormat="false" ht="15" hidden="false" customHeight="false" outlineLevel="0" collapsed="false">
      <c r="A6339" s="24" t="s">
        <v>7162</v>
      </c>
      <c r="B6339" s="39" t="n">
        <v>46159</v>
      </c>
      <c r="C6339" s="24" t="s">
        <v>788</v>
      </c>
      <c r="D6339" s="24" t="s">
        <v>826</v>
      </c>
      <c r="E6339" s="24" t="s">
        <v>109</v>
      </c>
      <c r="F6339" s="38" t="n">
        <v>17840</v>
      </c>
      <c r="G6339" s="42" t="n">
        <f aca="false">DATE(YEAR(B6339),MONTH(B6339),1)</f>
        <v>46143</v>
      </c>
      <c r="H6339" s="24" t="str">
        <f aca="false">INDEX(Customers!$B$2:$B$601,MATCH(C6339,Customers!$A$2:$A$601,0))</f>
        <v>Coast</v>
      </c>
      <c r="I6339" s="43" t="n">
        <f aca="false">ROUND(MIN(INDEX(Assumptions!$D$13:$D$18,MATCH(E6339,Assumptions!$A$13:$A$18,0)),MAX(INDEX(Assumptions!$C$13:$C$18,MATCH(E6339,Assumptions!$A$13:$A$18,0)),INDEX(Assumptions!$B$13:$B$18,MATCH(E6339,Assumptions!$A$13:$A$18,0))*F6339)),2)</f>
        <v>40</v>
      </c>
    </row>
    <row r="6340" customFormat="false" ht="15" hidden="false" customHeight="false" outlineLevel="0" collapsed="false">
      <c r="A6340" s="24" t="s">
        <v>7163</v>
      </c>
      <c r="B6340" s="39" t="n">
        <v>46159</v>
      </c>
      <c r="C6340" s="24" t="s">
        <v>808</v>
      </c>
      <c r="D6340" s="24" t="s">
        <v>826</v>
      </c>
      <c r="E6340" s="24" t="s">
        <v>113</v>
      </c>
      <c r="F6340" s="38" t="n">
        <v>1000</v>
      </c>
      <c r="G6340" s="42" t="n">
        <f aca="false">DATE(YEAR(B6340),MONTH(B6340),1)</f>
        <v>46143</v>
      </c>
      <c r="H6340" s="24" t="str">
        <f aca="false">INDEX(Customers!$B$2:$B$601,MATCH(C6340,Customers!$A$2:$A$601,0))</f>
        <v>Western</v>
      </c>
      <c r="I6340" s="43" t="n">
        <f aca="false">ROUND(MIN(INDEX(Assumptions!$D$13:$D$18,MATCH(E6340,Assumptions!$A$13:$A$18,0)),MAX(INDEX(Assumptions!$C$13:$C$18,MATCH(E6340,Assumptions!$A$13:$A$18,0)),INDEX(Assumptions!$B$13:$B$18,MATCH(E6340,Assumptions!$A$13:$A$18,0))*F6340)),2)</f>
        <v>50</v>
      </c>
    </row>
    <row r="6341" customFormat="false" ht="15" hidden="false" customHeight="false" outlineLevel="0" collapsed="false">
      <c r="A6341" s="24" t="s">
        <v>7164</v>
      </c>
      <c r="B6341" s="39" t="n">
        <v>46159</v>
      </c>
      <c r="C6341" s="24" t="s">
        <v>808</v>
      </c>
      <c r="D6341" s="24" t="s">
        <v>826</v>
      </c>
      <c r="E6341" s="24" t="s">
        <v>103</v>
      </c>
      <c r="F6341" s="38" t="n">
        <v>3050</v>
      </c>
      <c r="G6341" s="42" t="n">
        <f aca="false">DATE(YEAR(B6341),MONTH(B6341),1)</f>
        <v>46143</v>
      </c>
      <c r="H6341" s="24" t="str">
        <f aca="false">INDEX(Customers!$B$2:$B$601,MATCH(C6341,Customers!$A$2:$A$601,0))</f>
        <v>Western</v>
      </c>
      <c r="I6341" s="43" t="n">
        <f aca="false">ROUND(MIN(INDEX(Assumptions!$D$13:$D$18,MATCH(E6341,Assumptions!$A$13:$A$18,0)),MAX(INDEX(Assumptions!$C$13:$C$18,MATCH(E6341,Assumptions!$A$13:$A$18,0)),INDEX(Assumptions!$B$13:$B$18,MATCH(E6341,Assumptions!$A$13:$A$18,0))*F6341)),2)</f>
        <v>30.5</v>
      </c>
    </row>
    <row r="6342" customFormat="false" ht="15" hidden="false" customHeight="false" outlineLevel="0" collapsed="false">
      <c r="A6342" s="24" t="s">
        <v>7165</v>
      </c>
      <c r="B6342" s="39" t="n">
        <v>46160</v>
      </c>
      <c r="C6342" s="24" t="s">
        <v>249</v>
      </c>
      <c r="D6342" s="24" t="s">
        <v>826</v>
      </c>
      <c r="E6342" s="24" t="s">
        <v>113</v>
      </c>
      <c r="F6342" s="38" t="n">
        <v>50</v>
      </c>
      <c r="G6342" s="42" t="n">
        <f aca="false">DATE(YEAR(B6342),MONTH(B6342),1)</f>
        <v>46143</v>
      </c>
      <c r="H6342" s="24" t="str">
        <f aca="false">INDEX(Customers!$B$2:$B$601,MATCH(C6342,Customers!$A$2:$A$601,0))</f>
        <v>Central</v>
      </c>
      <c r="I6342" s="43" t="n">
        <f aca="false">ROUND(MIN(INDEX(Assumptions!$D$13:$D$18,MATCH(E6342,Assumptions!$A$13:$A$18,0)),MAX(INDEX(Assumptions!$C$13:$C$18,MATCH(E6342,Assumptions!$A$13:$A$18,0)),INDEX(Assumptions!$B$13:$B$18,MATCH(E6342,Assumptions!$A$13:$A$18,0))*F6342)),2)</f>
        <v>2.5</v>
      </c>
    </row>
    <row r="6343" customFormat="false" ht="15" hidden="false" customHeight="false" outlineLevel="0" collapsed="false">
      <c r="A6343" s="24" t="s">
        <v>7166</v>
      </c>
      <c r="B6343" s="39" t="n">
        <v>46160</v>
      </c>
      <c r="C6343" s="24" t="s">
        <v>257</v>
      </c>
      <c r="D6343" s="24" t="s">
        <v>826</v>
      </c>
      <c r="E6343" s="24" t="s">
        <v>109</v>
      </c>
      <c r="F6343" s="38" t="n">
        <v>850</v>
      </c>
      <c r="G6343" s="42" t="n">
        <f aca="false">DATE(YEAR(B6343),MONTH(B6343),1)</f>
        <v>46143</v>
      </c>
      <c r="H6343" s="24" t="str">
        <f aca="false">INDEX(Customers!$B$2:$B$601,MATCH(C6343,Customers!$A$2:$A$601,0))</f>
        <v>Rift Valley</v>
      </c>
      <c r="I6343" s="43" t="n">
        <f aca="false">ROUND(MIN(INDEX(Assumptions!$D$13:$D$18,MATCH(E6343,Assumptions!$A$13:$A$18,0)),MAX(INDEX(Assumptions!$C$13:$C$18,MATCH(E6343,Assumptions!$A$13:$A$18,0)),INDEX(Assumptions!$B$13:$B$18,MATCH(E6343,Assumptions!$A$13:$A$18,0))*F6343)),2)</f>
        <v>3.4</v>
      </c>
    </row>
    <row r="6344" customFormat="false" ht="15" hidden="false" customHeight="false" outlineLevel="0" collapsed="false">
      <c r="A6344" s="24" t="s">
        <v>7167</v>
      </c>
      <c r="B6344" s="39" t="n">
        <v>46160</v>
      </c>
      <c r="C6344" s="24" t="s">
        <v>273</v>
      </c>
      <c r="D6344" s="24" t="s">
        <v>826</v>
      </c>
      <c r="E6344" s="24" t="s">
        <v>103</v>
      </c>
      <c r="F6344" s="38" t="n">
        <v>630</v>
      </c>
      <c r="G6344" s="42" t="n">
        <f aca="false">DATE(YEAR(B6344),MONTH(B6344),1)</f>
        <v>46143</v>
      </c>
      <c r="H6344" s="24" t="str">
        <f aca="false">INDEX(Customers!$B$2:$B$601,MATCH(C6344,Customers!$A$2:$A$601,0))</f>
        <v>Central</v>
      </c>
      <c r="I6344" s="43" t="n">
        <f aca="false">ROUND(MIN(INDEX(Assumptions!$D$13:$D$18,MATCH(E6344,Assumptions!$A$13:$A$18,0)),MAX(INDEX(Assumptions!$C$13:$C$18,MATCH(E6344,Assumptions!$A$13:$A$18,0)),INDEX(Assumptions!$B$13:$B$18,MATCH(E6344,Assumptions!$A$13:$A$18,0))*F6344)),2)</f>
        <v>6.3</v>
      </c>
    </row>
    <row r="6345" customFormat="false" ht="15" hidden="false" customHeight="false" outlineLevel="0" collapsed="false">
      <c r="A6345" s="24" t="s">
        <v>7168</v>
      </c>
      <c r="B6345" s="39" t="n">
        <v>46160</v>
      </c>
      <c r="C6345" s="24" t="s">
        <v>302</v>
      </c>
      <c r="D6345" s="24" t="s">
        <v>189</v>
      </c>
      <c r="E6345" s="24" t="s">
        <v>105</v>
      </c>
      <c r="F6345" s="38" t="n">
        <v>1740</v>
      </c>
      <c r="G6345" s="42" t="n">
        <f aca="false">DATE(YEAR(B6345),MONTH(B6345),1)</f>
        <v>46143</v>
      </c>
      <c r="H6345" s="24" t="str">
        <f aca="false">INDEX(Customers!$B$2:$B$601,MATCH(C6345,Customers!$A$2:$A$601,0))</f>
        <v>Coast</v>
      </c>
      <c r="I6345" s="43" t="n">
        <f aca="false">ROUND(MIN(INDEX(Assumptions!$D$13:$D$18,MATCH(E6345,Assumptions!$A$13:$A$18,0)),MAX(INDEX(Assumptions!$C$13:$C$18,MATCH(E6345,Assumptions!$A$13:$A$18,0)),INDEX(Assumptions!$B$13:$B$18,MATCH(E6345,Assumptions!$A$13:$A$18,0))*F6345)),2)</f>
        <v>26.1</v>
      </c>
    </row>
    <row r="6346" customFormat="false" ht="15" hidden="false" customHeight="false" outlineLevel="0" collapsed="false">
      <c r="A6346" s="24" t="s">
        <v>7169</v>
      </c>
      <c r="B6346" s="39" t="n">
        <v>46160</v>
      </c>
      <c r="C6346" s="24" t="s">
        <v>302</v>
      </c>
      <c r="D6346" s="24" t="s">
        <v>826</v>
      </c>
      <c r="E6346" s="24" t="s">
        <v>111</v>
      </c>
      <c r="F6346" s="38" t="n">
        <v>100</v>
      </c>
      <c r="G6346" s="42" t="n">
        <f aca="false">DATE(YEAR(B6346),MONTH(B6346),1)</f>
        <v>46143</v>
      </c>
      <c r="H6346" s="24" t="str">
        <f aca="false">INDEX(Customers!$B$2:$B$601,MATCH(C6346,Customers!$A$2:$A$601,0))</f>
        <v>Coast</v>
      </c>
      <c r="I6346" s="43" t="n">
        <f aca="false">ROUND(MIN(INDEX(Assumptions!$D$13:$D$18,MATCH(E6346,Assumptions!$A$13:$A$18,0)),MAX(INDEX(Assumptions!$C$13:$C$18,MATCH(E6346,Assumptions!$A$13:$A$18,0)),INDEX(Assumptions!$B$13:$B$18,MATCH(E6346,Assumptions!$A$13:$A$18,0))*F6346)),2)</f>
        <v>4</v>
      </c>
    </row>
    <row r="6347" customFormat="false" ht="15" hidden="false" customHeight="false" outlineLevel="0" collapsed="false">
      <c r="A6347" s="24" t="s">
        <v>7170</v>
      </c>
      <c r="B6347" s="39" t="n">
        <v>46160</v>
      </c>
      <c r="C6347" s="24" t="s">
        <v>307</v>
      </c>
      <c r="D6347" s="24" t="s">
        <v>826</v>
      </c>
      <c r="E6347" s="24" t="s">
        <v>103</v>
      </c>
      <c r="F6347" s="38" t="n">
        <v>1180</v>
      </c>
      <c r="G6347" s="42" t="n">
        <f aca="false">DATE(YEAR(B6347),MONTH(B6347),1)</f>
        <v>46143</v>
      </c>
      <c r="H6347" s="24" t="str">
        <f aca="false">INDEX(Customers!$B$2:$B$601,MATCH(C6347,Customers!$A$2:$A$601,0))</f>
        <v>Rift Valley</v>
      </c>
      <c r="I6347" s="43" t="n">
        <f aca="false">ROUND(MIN(INDEX(Assumptions!$D$13:$D$18,MATCH(E6347,Assumptions!$A$13:$A$18,0)),MAX(INDEX(Assumptions!$C$13:$C$18,MATCH(E6347,Assumptions!$A$13:$A$18,0)),INDEX(Assumptions!$B$13:$B$18,MATCH(E6347,Assumptions!$A$13:$A$18,0))*F6347)),2)</f>
        <v>11.8</v>
      </c>
    </row>
    <row r="6348" customFormat="false" ht="15" hidden="false" customHeight="false" outlineLevel="0" collapsed="false">
      <c r="A6348" s="24" t="s">
        <v>7171</v>
      </c>
      <c r="B6348" s="39" t="n">
        <v>46160</v>
      </c>
      <c r="C6348" s="24" t="s">
        <v>339</v>
      </c>
      <c r="D6348" s="24" t="s">
        <v>826</v>
      </c>
      <c r="E6348" s="24" t="s">
        <v>109</v>
      </c>
      <c r="F6348" s="38" t="n">
        <v>380</v>
      </c>
      <c r="G6348" s="42" t="n">
        <f aca="false">DATE(YEAR(B6348),MONTH(B6348),1)</f>
        <v>46143</v>
      </c>
      <c r="H6348" s="24" t="str">
        <f aca="false">INDEX(Customers!$B$2:$B$601,MATCH(C6348,Customers!$A$2:$A$601,0))</f>
        <v>Nairobi</v>
      </c>
      <c r="I6348" s="43" t="n">
        <f aca="false">ROUND(MIN(INDEX(Assumptions!$D$13:$D$18,MATCH(E6348,Assumptions!$A$13:$A$18,0)),MAX(INDEX(Assumptions!$C$13:$C$18,MATCH(E6348,Assumptions!$A$13:$A$18,0)),INDEX(Assumptions!$B$13:$B$18,MATCH(E6348,Assumptions!$A$13:$A$18,0))*F6348)),2)</f>
        <v>1.52</v>
      </c>
    </row>
    <row r="6349" customFormat="false" ht="15" hidden="false" customHeight="false" outlineLevel="0" collapsed="false">
      <c r="A6349" s="24" t="s">
        <v>7172</v>
      </c>
      <c r="B6349" s="39" t="n">
        <v>46160</v>
      </c>
      <c r="C6349" s="24" t="s">
        <v>351</v>
      </c>
      <c r="D6349" s="24" t="s">
        <v>207</v>
      </c>
      <c r="E6349" s="24" t="s">
        <v>105</v>
      </c>
      <c r="F6349" s="38" t="n">
        <v>4550</v>
      </c>
      <c r="G6349" s="42" t="n">
        <f aca="false">DATE(YEAR(B6349),MONTH(B6349),1)</f>
        <v>46143</v>
      </c>
      <c r="H6349" s="24" t="str">
        <f aca="false">INDEX(Customers!$B$2:$B$601,MATCH(C6349,Customers!$A$2:$A$601,0))</f>
        <v>Eastern</v>
      </c>
      <c r="I6349" s="43" t="n">
        <f aca="false">ROUND(MIN(INDEX(Assumptions!$D$13:$D$18,MATCH(E6349,Assumptions!$A$13:$A$18,0)),MAX(INDEX(Assumptions!$C$13:$C$18,MATCH(E6349,Assumptions!$A$13:$A$18,0)),INDEX(Assumptions!$B$13:$B$18,MATCH(E6349,Assumptions!$A$13:$A$18,0))*F6349)),2)</f>
        <v>68.25</v>
      </c>
    </row>
    <row r="6350" customFormat="false" ht="15" hidden="false" customHeight="false" outlineLevel="0" collapsed="false">
      <c r="A6350" s="24" t="s">
        <v>7173</v>
      </c>
      <c r="B6350" s="39" t="n">
        <v>46160</v>
      </c>
      <c r="C6350" s="24" t="s">
        <v>385</v>
      </c>
      <c r="D6350" s="24" t="s">
        <v>826</v>
      </c>
      <c r="E6350" s="24" t="s">
        <v>113</v>
      </c>
      <c r="F6350" s="38" t="n">
        <v>250</v>
      </c>
      <c r="G6350" s="42" t="n">
        <f aca="false">DATE(YEAR(B6350),MONTH(B6350),1)</f>
        <v>46143</v>
      </c>
      <c r="H6350" s="24" t="str">
        <f aca="false">INDEX(Customers!$B$2:$B$601,MATCH(C6350,Customers!$A$2:$A$601,0))</f>
        <v>Central</v>
      </c>
      <c r="I6350" s="43" t="n">
        <f aca="false">ROUND(MIN(INDEX(Assumptions!$D$13:$D$18,MATCH(E6350,Assumptions!$A$13:$A$18,0)),MAX(INDEX(Assumptions!$C$13:$C$18,MATCH(E6350,Assumptions!$A$13:$A$18,0)),INDEX(Assumptions!$B$13:$B$18,MATCH(E6350,Assumptions!$A$13:$A$18,0))*F6350)),2)</f>
        <v>12.5</v>
      </c>
    </row>
    <row r="6351" customFormat="false" ht="15" hidden="false" customHeight="false" outlineLevel="0" collapsed="false">
      <c r="A6351" s="24" t="s">
        <v>7174</v>
      </c>
      <c r="B6351" s="39" t="n">
        <v>46160</v>
      </c>
      <c r="C6351" s="24" t="s">
        <v>385</v>
      </c>
      <c r="D6351" s="24" t="s">
        <v>165</v>
      </c>
      <c r="E6351" s="24" t="s">
        <v>105</v>
      </c>
      <c r="F6351" s="38" t="n">
        <v>20740</v>
      </c>
      <c r="G6351" s="42" t="n">
        <f aca="false">DATE(YEAR(B6351),MONTH(B6351),1)</f>
        <v>46143</v>
      </c>
      <c r="H6351" s="24" t="str">
        <f aca="false">INDEX(Customers!$B$2:$B$601,MATCH(C6351,Customers!$A$2:$A$601,0))</f>
        <v>Central</v>
      </c>
      <c r="I6351" s="43" t="n">
        <f aca="false">ROUND(MIN(INDEX(Assumptions!$D$13:$D$18,MATCH(E6351,Assumptions!$A$13:$A$18,0)),MAX(INDEX(Assumptions!$C$13:$C$18,MATCH(E6351,Assumptions!$A$13:$A$18,0)),INDEX(Assumptions!$B$13:$B$18,MATCH(E6351,Assumptions!$A$13:$A$18,0))*F6351)),2)</f>
        <v>200</v>
      </c>
    </row>
    <row r="6352" customFormat="false" ht="15" hidden="false" customHeight="false" outlineLevel="0" collapsed="false">
      <c r="A6352" s="24" t="s">
        <v>7175</v>
      </c>
      <c r="B6352" s="39" t="n">
        <v>46160</v>
      </c>
      <c r="C6352" s="24" t="s">
        <v>387</v>
      </c>
      <c r="D6352" s="24" t="s">
        <v>826</v>
      </c>
      <c r="E6352" s="24" t="s">
        <v>111</v>
      </c>
      <c r="F6352" s="38" t="n">
        <v>100</v>
      </c>
      <c r="G6352" s="42" t="n">
        <f aca="false">DATE(YEAR(B6352),MONTH(B6352),1)</f>
        <v>46143</v>
      </c>
      <c r="H6352" s="24" t="str">
        <f aca="false">INDEX(Customers!$B$2:$B$601,MATCH(C6352,Customers!$A$2:$A$601,0))</f>
        <v>Eastern</v>
      </c>
      <c r="I6352" s="43" t="n">
        <f aca="false">ROUND(MIN(INDEX(Assumptions!$D$13:$D$18,MATCH(E6352,Assumptions!$A$13:$A$18,0)),MAX(INDEX(Assumptions!$C$13:$C$18,MATCH(E6352,Assumptions!$A$13:$A$18,0)),INDEX(Assumptions!$B$13:$B$18,MATCH(E6352,Assumptions!$A$13:$A$18,0))*F6352)),2)</f>
        <v>4</v>
      </c>
    </row>
    <row r="6353" customFormat="false" ht="15" hidden="false" customHeight="false" outlineLevel="0" collapsed="false">
      <c r="A6353" s="24" t="s">
        <v>7176</v>
      </c>
      <c r="B6353" s="39" t="n">
        <v>46160</v>
      </c>
      <c r="C6353" s="24" t="s">
        <v>389</v>
      </c>
      <c r="D6353" s="24" t="s">
        <v>826</v>
      </c>
      <c r="E6353" s="24" t="s">
        <v>103</v>
      </c>
      <c r="F6353" s="38" t="n">
        <v>9260</v>
      </c>
      <c r="G6353" s="42" t="n">
        <f aca="false">DATE(YEAR(B6353),MONTH(B6353),1)</f>
        <v>46143</v>
      </c>
      <c r="H6353" s="24" t="str">
        <f aca="false">INDEX(Customers!$B$2:$B$601,MATCH(C6353,Customers!$A$2:$A$601,0))</f>
        <v>Nairobi</v>
      </c>
      <c r="I6353" s="43" t="n">
        <f aca="false">ROUND(MIN(INDEX(Assumptions!$D$13:$D$18,MATCH(E6353,Assumptions!$A$13:$A$18,0)),MAX(INDEX(Assumptions!$C$13:$C$18,MATCH(E6353,Assumptions!$A$13:$A$18,0)),INDEX(Assumptions!$B$13:$B$18,MATCH(E6353,Assumptions!$A$13:$A$18,0))*F6353)),2)</f>
        <v>92.6</v>
      </c>
    </row>
    <row r="6354" customFormat="false" ht="15" hidden="false" customHeight="false" outlineLevel="0" collapsed="false">
      <c r="A6354" s="24" t="s">
        <v>7177</v>
      </c>
      <c r="B6354" s="39" t="n">
        <v>46160</v>
      </c>
      <c r="C6354" s="24" t="s">
        <v>390</v>
      </c>
      <c r="D6354" s="24" t="s">
        <v>826</v>
      </c>
      <c r="E6354" s="24" t="s">
        <v>103</v>
      </c>
      <c r="F6354" s="38" t="n">
        <v>1020</v>
      </c>
      <c r="G6354" s="42" t="n">
        <f aca="false">DATE(YEAR(B6354),MONTH(B6354),1)</f>
        <v>46143</v>
      </c>
      <c r="H6354" s="24" t="str">
        <f aca="false">INDEX(Customers!$B$2:$B$601,MATCH(C6354,Customers!$A$2:$A$601,0))</f>
        <v>Rift Valley</v>
      </c>
      <c r="I6354" s="43" t="n">
        <f aca="false">ROUND(MIN(INDEX(Assumptions!$D$13:$D$18,MATCH(E6354,Assumptions!$A$13:$A$18,0)),MAX(INDEX(Assumptions!$C$13:$C$18,MATCH(E6354,Assumptions!$A$13:$A$18,0)),INDEX(Assumptions!$B$13:$B$18,MATCH(E6354,Assumptions!$A$13:$A$18,0))*F6354)),2)</f>
        <v>10.2</v>
      </c>
    </row>
    <row r="6355" customFormat="false" ht="15" hidden="false" customHeight="false" outlineLevel="0" collapsed="false">
      <c r="A6355" s="24" t="s">
        <v>7178</v>
      </c>
      <c r="B6355" s="39" t="n">
        <v>46160</v>
      </c>
      <c r="C6355" s="24" t="s">
        <v>405</v>
      </c>
      <c r="D6355" s="24" t="s">
        <v>826</v>
      </c>
      <c r="E6355" s="24" t="s">
        <v>103</v>
      </c>
      <c r="F6355" s="38" t="n">
        <v>2160</v>
      </c>
      <c r="G6355" s="42" t="n">
        <f aca="false">DATE(YEAR(B6355),MONTH(B6355),1)</f>
        <v>46143</v>
      </c>
      <c r="H6355" s="24" t="str">
        <f aca="false">INDEX(Customers!$B$2:$B$601,MATCH(C6355,Customers!$A$2:$A$601,0))</f>
        <v>Nairobi</v>
      </c>
      <c r="I6355" s="43" t="n">
        <f aca="false">ROUND(MIN(INDEX(Assumptions!$D$13:$D$18,MATCH(E6355,Assumptions!$A$13:$A$18,0)),MAX(INDEX(Assumptions!$C$13:$C$18,MATCH(E6355,Assumptions!$A$13:$A$18,0)),INDEX(Assumptions!$B$13:$B$18,MATCH(E6355,Assumptions!$A$13:$A$18,0))*F6355)),2)</f>
        <v>21.6</v>
      </c>
    </row>
    <row r="6356" customFormat="false" ht="15" hidden="false" customHeight="false" outlineLevel="0" collapsed="false">
      <c r="A6356" s="24" t="s">
        <v>7179</v>
      </c>
      <c r="B6356" s="39" t="n">
        <v>46160</v>
      </c>
      <c r="C6356" s="24" t="s">
        <v>409</v>
      </c>
      <c r="D6356" s="24" t="s">
        <v>826</v>
      </c>
      <c r="E6356" s="24" t="s">
        <v>103</v>
      </c>
      <c r="F6356" s="38" t="n">
        <v>670</v>
      </c>
      <c r="G6356" s="42" t="n">
        <f aca="false">DATE(YEAR(B6356),MONTH(B6356),1)</f>
        <v>46143</v>
      </c>
      <c r="H6356" s="24" t="str">
        <f aca="false">INDEX(Customers!$B$2:$B$601,MATCH(C6356,Customers!$A$2:$A$601,0))</f>
        <v>Coast</v>
      </c>
      <c r="I6356" s="43" t="n">
        <f aca="false">ROUND(MIN(INDEX(Assumptions!$D$13:$D$18,MATCH(E6356,Assumptions!$A$13:$A$18,0)),MAX(INDEX(Assumptions!$C$13:$C$18,MATCH(E6356,Assumptions!$A$13:$A$18,0)),INDEX(Assumptions!$B$13:$B$18,MATCH(E6356,Assumptions!$A$13:$A$18,0))*F6356)),2)</f>
        <v>6.7</v>
      </c>
    </row>
    <row r="6357" customFormat="false" ht="15" hidden="false" customHeight="false" outlineLevel="0" collapsed="false">
      <c r="A6357" s="24" t="s">
        <v>7180</v>
      </c>
      <c r="B6357" s="39" t="n">
        <v>46160</v>
      </c>
      <c r="C6357" s="24" t="s">
        <v>412</v>
      </c>
      <c r="D6357" s="24" t="s">
        <v>826</v>
      </c>
      <c r="E6357" s="24" t="s">
        <v>113</v>
      </c>
      <c r="F6357" s="38" t="n">
        <v>500</v>
      </c>
      <c r="G6357" s="42" t="n">
        <f aca="false">DATE(YEAR(B6357),MONTH(B6357),1)</f>
        <v>46143</v>
      </c>
      <c r="H6357" s="24" t="str">
        <f aca="false">INDEX(Customers!$B$2:$B$601,MATCH(C6357,Customers!$A$2:$A$601,0))</f>
        <v>Rift Valley</v>
      </c>
      <c r="I6357" s="43" t="n">
        <f aca="false">ROUND(MIN(INDEX(Assumptions!$D$13:$D$18,MATCH(E6357,Assumptions!$A$13:$A$18,0)),MAX(INDEX(Assumptions!$C$13:$C$18,MATCH(E6357,Assumptions!$A$13:$A$18,0)),INDEX(Assumptions!$B$13:$B$18,MATCH(E6357,Assumptions!$A$13:$A$18,0))*F6357)),2)</f>
        <v>25</v>
      </c>
    </row>
    <row r="6358" customFormat="false" ht="15" hidden="false" customHeight="false" outlineLevel="0" collapsed="false">
      <c r="A6358" s="24" t="s">
        <v>7181</v>
      </c>
      <c r="B6358" s="39" t="n">
        <v>46160</v>
      </c>
      <c r="C6358" s="24" t="s">
        <v>448</v>
      </c>
      <c r="D6358" s="24" t="s">
        <v>826</v>
      </c>
      <c r="E6358" s="24" t="s">
        <v>103</v>
      </c>
      <c r="F6358" s="38" t="n">
        <v>2320</v>
      </c>
      <c r="G6358" s="42" t="n">
        <f aca="false">DATE(YEAR(B6358),MONTH(B6358),1)</f>
        <v>46143</v>
      </c>
      <c r="H6358" s="24" t="str">
        <f aca="false">INDEX(Customers!$B$2:$B$601,MATCH(C6358,Customers!$A$2:$A$601,0))</f>
        <v>Eastern</v>
      </c>
      <c r="I6358" s="43" t="n">
        <f aca="false">ROUND(MIN(INDEX(Assumptions!$D$13:$D$18,MATCH(E6358,Assumptions!$A$13:$A$18,0)),MAX(INDEX(Assumptions!$C$13:$C$18,MATCH(E6358,Assumptions!$A$13:$A$18,0)),INDEX(Assumptions!$B$13:$B$18,MATCH(E6358,Assumptions!$A$13:$A$18,0))*F6358)),2)</f>
        <v>23.2</v>
      </c>
    </row>
    <row r="6359" customFormat="false" ht="15" hidden="false" customHeight="false" outlineLevel="0" collapsed="false">
      <c r="A6359" s="24" t="s">
        <v>7182</v>
      </c>
      <c r="B6359" s="39" t="n">
        <v>46160</v>
      </c>
      <c r="C6359" s="24" t="s">
        <v>452</v>
      </c>
      <c r="D6359" s="24" t="s">
        <v>826</v>
      </c>
      <c r="E6359" s="24" t="s">
        <v>113</v>
      </c>
      <c r="F6359" s="38" t="n">
        <v>50</v>
      </c>
      <c r="G6359" s="42" t="n">
        <f aca="false">DATE(YEAR(B6359),MONTH(B6359),1)</f>
        <v>46143</v>
      </c>
      <c r="H6359" s="24" t="str">
        <f aca="false">INDEX(Customers!$B$2:$B$601,MATCH(C6359,Customers!$A$2:$A$601,0))</f>
        <v>Nairobi</v>
      </c>
      <c r="I6359" s="43" t="n">
        <f aca="false">ROUND(MIN(INDEX(Assumptions!$D$13:$D$18,MATCH(E6359,Assumptions!$A$13:$A$18,0)),MAX(INDEX(Assumptions!$C$13:$C$18,MATCH(E6359,Assumptions!$A$13:$A$18,0)),INDEX(Assumptions!$B$13:$B$18,MATCH(E6359,Assumptions!$A$13:$A$18,0))*F6359)),2)</f>
        <v>2.5</v>
      </c>
    </row>
    <row r="6360" customFormat="false" ht="15" hidden="false" customHeight="false" outlineLevel="0" collapsed="false">
      <c r="A6360" s="24" t="s">
        <v>7183</v>
      </c>
      <c r="B6360" s="39" t="n">
        <v>46160</v>
      </c>
      <c r="C6360" s="24" t="s">
        <v>503</v>
      </c>
      <c r="D6360" s="24" t="s">
        <v>826</v>
      </c>
      <c r="E6360" s="24" t="s">
        <v>103</v>
      </c>
      <c r="F6360" s="38" t="n">
        <v>3340</v>
      </c>
      <c r="G6360" s="42" t="n">
        <f aca="false">DATE(YEAR(B6360),MONTH(B6360),1)</f>
        <v>46143</v>
      </c>
      <c r="H6360" s="24" t="str">
        <f aca="false">INDEX(Customers!$B$2:$B$601,MATCH(C6360,Customers!$A$2:$A$601,0))</f>
        <v>Nairobi</v>
      </c>
      <c r="I6360" s="43" t="n">
        <f aca="false">ROUND(MIN(INDEX(Assumptions!$D$13:$D$18,MATCH(E6360,Assumptions!$A$13:$A$18,0)),MAX(INDEX(Assumptions!$C$13:$C$18,MATCH(E6360,Assumptions!$A$13:$A$18,0)),INDEX(Assumptions!$B$13:$B$18,MATCH(E6360,Assumptions!$A$13:$A$18,0))*F6360)),2)</f>
        <v>33.4</v>
      </c>
    </row>
    <row r="6361" customFormat="false" ht="15" hidden="false" customHeight="false" outlineLevel="0" collapsed="false">
      <c r="A6361" s="24" t="s">
        <v>7184</v>
      </c>
      <c r="B6361" s="39" t="n">
        <v>46160</v>
      </c>
      <c r="C6361" s="24" t="s">
        <v>509</v>
      </c>
      <c r="D6361" s="24" t="s">
        <v>826</v>
      </c>
      <c r="E6361" s="24" t="s">
        <v>113</v>
      </c>
      <c r="F6361" s="38" t="n">
        <v>250</v>
      </c>
      <c r="G6361" s="42" t="n">
        <f aca="false">DATE(YEAR(B6361),MONTH(B6361),1)</f>
        <v>46143</v>
      </c>
      <c r="H6361" s="24" t="str">
        <f aca="false">INDEX(Customers!$B$2:$B$601,MATCH(C6361,Customers!$A$2:$A$601,0))</f>
        <v>Rift Valley</v>
      </c>
      <c r="I6361" s="43" t="n">
        <f aca="false">ROUND(MIN(INDEX(Assumptions!$D$13:$D$18,MATCH(E6361,Assumptions!$A$13:$A$18,0)),MAX(INDEX(Assumptions!$C$13:$C$18,MATCH(E6361,Assumptions!$A$13:$A$18,0)),INDEX(Assumptions!$B$13:$B$18,MATCH(E6361,Assumptions!$A$13:$A$18,0))*F6361)),2)</f>
        <v>12.5</v>
      </c>
    </row>
    <row r="6362" customFormat="false" ht="15" hidden="false" customHeight="false" outlineLevel="0" collapsed="false">
      <c r="A6362" s="24" t="s">
        <v>7185</v>
      </c>
      <c r="B6362" s="39" t="n">
        <v>46160</v>
      </c>
      <c r="C6362" s="24" t="s">
        <v>542</v>
      </c>
      <c r="D6362" s="24" t="s">
        <v>826</v>
      </c>
      <c r="E6362" s="24" t="s">
        <v>109</v>
      </c>
      <c r="F6362" s="38" t="n">
        <v>5610</v>
      </c>
      <c r="G6362" s="42" t="n">
        <f aca="false">DATE(YEAR(B6362),MONTH(B6362),1)</f>
        <v>46143</v>
      </c>
      <c r="H6362" s="24" t="str">
        <f aca="false">INDEX(Customers!$B$2:$B$601,MATCH(C6362,Customers!$A$2:$A$601,0))</f>
        <v>Western</v>
      </c>
      <c r="I6362" s="43" t="n">
        <f aca="false">ROUND(MIN(INDEX(Assumptions!$D$13:$D$18,MATCH(E6362,Assumptions!$A$13:$A$18,0)),MAX(INDEX(Assumptions!$C$13:$C$18,MATCH(E6362,Assumptions!$A$13:$A$18,0)),INDEX(Assumptions!$B$13:$B$18,MATCH(E6362,Assumptions!$A$13:$A$18,0))*F6362)),2)</f>
        <v>22.44</v>
      </c>
    </row>
    <row r="6363" customFormat="false" ht="15" hidden="false" customHeight="false" outlineLevel="0" collapsed="false">
      <c r="A6363" s="24" t="s">
        <v>7186</v>
      </c>
      <c r="B6363" s="39" t="n">
        <v>46160</v>
      </c>
      <c r="C6363" s="24" t="s">
        <v>543</v>
      </c>
      <c r="D6363" s="24" t="s">
        <v>165</v>
      </c>
      <c r="E6363" s="24" t="s">
        <v>107</v>
      </c>
      <c r="F6363" s="38" t="n">
        <v>20940</v>
      </c>
      <c r="G6363" s="42" t="n">
        <f aca="false">DATE(YEAR(B6363),MONTH(B6363),1)</f>
        <v>46143</v>
      </c>
      <c r="H6363" s="24" t="str">
        <f aca="false">INDEX(Customers!$B$2:$B$601,MATCH(C6363,Customers!$A$2:$A$601,0))</f>
        <v>Central</v>
      </c>
      <c r="I6363" s="43" t="n">
        <f aca="false">ROUND(MIN(INDEX(Assumptions!$D$13:$D$18,MATCH(E6363,Assumptions!$A$13:$A$18,0)),MAX(INDEX(Assumptions!$C$13:$C$18,MATCH(E6363,Assumptions!$A$13:$A$18,0)),INDEX(Assumptions!$B$13:$B$18,MATCH(E6363,Assumptions!$A$13:$A$18,0))*F6363)),2)</f>
        <v>0</v>
      </c>
    </row>
    <row r="6364" customFormat="false" ht="15" hidden="false" customHeight="false" outlineLevel="0" collapsed="false">
      <c r="A6364" s="24" t="s">
        <v>7187</v>
      </c>
      <c r="B6364" s="39" t="n">
        <v>46160</v>
      </c>
      <c r="C6364" s="24" t="s">
        <v>576</v>
      </c>
      <c r="D6364" s="24" t="s">
        <v>188</v>
      </c>
      <c r="E6364" s="24" t="s">
        <v>107</v>
      </c>
      <c r="F6364" s="38" t="n">
        <v>6980</v>
      </c>
      <c r="G6364" s="42" t="n">
        <f aca="false">DATE(YEAR(B6364),MONTH(B6364),1)</f>
        <v>46143</v>
      </c>
      <c r="H6364" s="24" t="str">
        <f aca="false">INDEX(Customers!$B$2:$B$601,MATCH(C6364,Customers!$A$2:$A$601,0))</f>
        <v>Coast</v>
      </c>
      <c r="I6364" s="43" t="n">
        <f aca="false">ROUND(MIN(INDEX(Assumptions!$D$13:$D$18,MATCH(E6364,Assumptions!$A$13:$A$18,0)),MAX(INDEX(Assumptions!$C$13:$C$18,MATCH(E6364,Assumptions!$A$13:$A$18,0)),INDEX(Assumptions!$B$13:$B$18,MATCH(E6364,Assumptions!$A$13:$A$18,0))*F6364)),2)</f>
        <v>0</v>
      </c>
    </row>
    <row r="6365" customFormat="false" ht="15" hidden="false" customHeight="false" outlineLevel="0" collapsed="false">
      <c r="A6365" s="24" t="s">
        <v>7188</v>
      </c>
      <c r="B6365" s="39" t="n">
        <v>46160</v>
      </c>
      <c r="C6365" s="24" t="s">
        <v>597</v>
      </c>
      <c r="D6365" s="24" t="s">
        <v>165</v>
      </c>
      <c r="E6365" s="24" t="s">
        <v>107</v>
      </c>
      <c r="F6365" s="38" t="n">
        <v>8360</v>
      </c>
      <c r="G6365" s="42" t="n">
        <f aca="false">DATE(YEAR(B6365),MONTH(B6365),1)</f>
        <v>46143</v>
      </c>
      <c r="H6365" s="24" t="str">
        <f aca="false">INDEX(Customers!$B$2:$B$601,MATCH(C6365,Customers!$A$2:$A$601,0))</f>
        <v>Eastern</v>
      </c>
      <c r="I6365" s="43" t="n">
        <f aca="false">ROUND(MIN(INDEX(Assumptions!$D$13:$D$18,MATCH(E6365,Assumptions!$A$13:$A$18,0)),MAX(INDEX(Assumptions!$C$13:$C$18,MATCH(E6365,Assumptions!$A$13:$A$18,0)),INDEX(Assumptions!$B$13:$B$18,MATCH(E6365,Assumptions!$A$13:$A$18,0))*F6365)),2)</f>
        <v>0</v>
      </c>
    </row>
    <row r="6366" customFormat="false" ht="15" hidden="false" customHeight="false" outlineLevel="0" collapsed="false">
      <c r="A6366" s="24" t="s">
        <v>7189</v>
      </c>
      <c r="B6366" s="39" t="n">
        <v>46160</v>
      </c>
      <c r="C6366" s="24" t="s">
        <v>615</v>
      </c>
      <c r="D6366" s="24" t="s">
        <v>826</v>
      </c>
      <c r="E6366" s="24" t="s">
        <v>109</v>
      </c>
      <c r="F6366" s="38" t="n">
        <v>6550</v>
      </c>
      <c r="G6366" s="42" t="n">
        <f aca="false">DATE(YEAR(B6366),MONTH(B6366),1)</f>
        <v>46143</v>
      </c>
      <c r="H6366" s="24" t="str">
        <f aca="false">INDEX(Customers!$B$2:$B$601,MATCH(C6366,Customers!$A$2:$A$601,0))</f>
        <v>Coast</v>
      </c>
      <c r="I6366" s="43" t="n">
        <f aca="false">ROUND(MIN(INDEX(Assumptions!$D$13:$D$18,MATCH(E6366,Assumptions!$A$13:$A$18,0)),MAX(INDEX(Assumptions!$C$13:$C$18,MATCH(E6366,Assumptions!$A$13:$A$18,0)),INDEX(Assumptions!$B$13:$B$18,MATCH(E6366,Assumptions!$A$13:$A$18,0))*F6366)),2)</f>
        <v>26.2</v>
      </c>
    </row>
    <row r="6367" customFormat="false" ht="15" hidden="false" customHeight="false" outlineLevel="0" collapsed="false">
      <c r="A6367" s="24" t="s">
        <v>7190</v>
      </c>
      <c r="B6367" s="39" t="n">
        <v>46160</v>
      </c>
      <c r="C6367" s="24" t="s">
        <v>618</v>
      </c>
      <c r="D6367" s="24" t="s">
        <v>826</v>
      </c>
      <c r="E6367" s="24" t="s">
        <v>103</v>
      </c>
      <c r="F6367" s="38" t="n">
        <v>16240</v>
      </c>
      <c r="G6367" s="42" t="n">
        <f aca="false">DATE(YEAR(B6367),MONTH(B6367),1)</f>
        <v>46143</v>
      </c>
      <c r="H6367" s="24" t="str">
        <f aca="false">INDEX(Customers!$B$2:$B$601,MATCH(C6367,Customers!$A$2:$A$601,0))</f>
        <v>Western</v>
      </c>
      <c r="I6367" s="43" t="n">
        <f aca="false">ROUND(MIN(INDEX(Assumptions!$D$13:$D$18,MATCH(E6367,Assumptions!$A$13:$A$18,0)),MAX(INDEX(Assumptions!$C$13:$C$18,MATCH(E6367,Assumptions!$A$13:$A$18,0)),INDEX(Assumptions!$B$13:$B$18,MATCH(E6367,Assumptions!$A$13:$A$18,0))*F6367)),2)</f>
        <v>105</v>
      </c>
    </row>
    <row r="6368" customFormat="false" ht="15" hidden="false" customHeight="false" outlineLevel="0" collapsed="false">
      <c r="A6368" s="24" t="s">
        <v>7191</v>
      </c>
      <c r="B6368" s="39" t="n">
        <v>46160</v>
      </c>
      <c r="C6368" s="24" t="s">
        <v>625</v>
      </c>
      <c r="D6368" s="24" t="s">
        <v>826</v>
      </c>
      <c r="E6368" s="24" t="s">
        <v>111</v>
      </c>
      <c r="F6368" s="38" t="n">
        <v>50</v>
      </c>
      <c r="G6368" s="42" t="n">
        <f aca="false">DATE(YEAR(B6368),MONTH(B6368),1)</f>
        <v>46143</v>
      </c>
      <c r="H6368" s="24" t="str">
        <f aca="false">INDEX(Customers!$B$2:$B$601,MATCH(C6368,Customers!$A$2:$A$601,0))</f>
        <v>Nairobi</v>
      </c>
      <c r="I6368" s="43" t="n">
        <f aca="false">ROUND(MIN(INDEX(Assumptions!$D$13:$D$18,MATCH(E6368,Assumptions!$A$13:$A$18,0)),MAX(INDEX(Assumptions!$C$13:$C$18,MATCH(E6368,Assumptions!$A$13:$A$18,0)),INDEX(Assumptions!$B$13:$B$18,MATCH(E6368,Assumptions!$A$13:$A$18,0))*F6368)),2)</f>
        <v>2</v>
      </c>
    </row>
    <row r="6369" customFormat="false" ht="15" hidden="false" customHeight="false" outlineLevel="0" collapsed="false">
      <c r="A6369" s="24" t="s">
        <v>7192</v>
      </c>
      <c r="B6369" s="39" t="n">
        <v>46160</v>
      </c>
      <c r="C6369" s="24" t="s">
        <v>628</v>
      </c>
      <c r="D6369" s="24" t="s">
        <v>826</v>
      </c>
      <c r="E6369" s="24" t="s">
        <v>111</v>
      </c>
      <c r="F6369" s="38" t="n">
        <v>50</v>
      </c>
      <c r="G6369" s="42" t="n">
        <f aca="false">DATE(YEAR(B6369),MONTH(B6369),1)</f>
        <v>46143</v>
      </c>
      <c r="H6369" s="24" t="str">
        <f aca="false">INDEX(Customers!$B$2:$B$601,MATCH(C6369,Customers!$A$2:$A$601,0))</f>
        <v>Coast</v>
      </c>
      <c r="I6369" s="43" t="n">
        <f aca="false">ROUND(MIN(INDEX(Assumptions!$D$13:$D$18,MATCH(E6369,Assumptions!$A$13:$A$18,0)),MAX(INDEX(Assumptions!$C$13:$C$18,MATCH(E6369,Assumptions!$A$13:$A$18,0)),INDEX(Assumptions!$B$13:$B$18,MATCH(E6369,Assumptions!$A$13:$A$18,0))*F6369)),2)</f>
        <v>2</v>
      </c>
    </row>
    <row r="6370" customFormat="false" ht="15" hidden="false" customHeight="false" outlineLevel="0" collapsed="false">
      <c r="A6370" s="24" t="s">
        <v>7193</v>
      </c>
      <c r="B6370" s="39" t="n">
        <v>46160</v>
      </c>
      <c r="C6370" s="24" t="s">
        <v>632</v>
      </c>
      <c r="D6370" s="24" t="s">
        <v>826</v>
      </c>
      <c r="E6370" s="24" t="s">
        <v>103</v>
      </c>
      <c r="F6370" s="38" t="n">
        <v>810</v>
      </c>
      <c r="G6370" s="42" t="n">
        <f aca="false">DATE(YEAR(B6370),MONTH(B6370),1)</f>
        <v>46143</v>
      </c>
      <c r="H6370" s="24" t="str">
        <f aca="false">INDEX(Customers!$B$2:$B$601,MATCH(C6370,Customers!$A$2:$A$601,0))</f>
        <v>Western</v>
      </c>
      <c r="I6370" s="43" t="n">
        <f aca="false">ROUND(MIN(INDEX(Assumptions!$D$13:$D$18,MATCH(E6370,Assumptions!$A$13:$A$18,0)),MAX(INDEX(Assumptions!$C$13:$C$18,MATCH(E6370,Assumptions!$A$13:$A$18,0)),INDEX(Assumptions!$B$13:$B$18,MATCH(E6370,Assumptions!$A$13:$A$18,0))*F6370)),2)</f>
        <v>8.1</v>
      </c>
    </row>
    <row r="6371" customFormat="false" ht="15" hidden="false" customHeight="false" outlineLevel="0" collapsed="false">
      <c r="A6371" s="24" t="s">
        <v>7194</v>
      </c>
      <c r="B6371" s="39" t="n">
        <v>46160</v>
      </c>
      <c r="C6371" s="24" t="s">
        <v>683</v>
      </c>
      <c r="D6371" s="24" t="s">
        <v>826</v>
      </c>
      <c r="E6371" s="24" t="s">
        <v>111</v>
      </c>
      <c r="F6371" s="38" t="n">
        <v>500</v>
      </c>
      <c r="G6371" s="42" t="n">
        <f aca="false">DATE(YEAR(B6371),MONTH(B6371),1)</f>
        <v>46143</v>
      </c>
      <c r="H6371" s="24" t="str">
        <f aca="false">INDEX(Customers!$B$2:$B$601,MATCH(C6371,Customers!$A$2:$A$601,0))</f>
        <v>Eastern</v>
      </c>
      <c r="I6371" s="43" t="n">
        <f aca="false">ROUND(MIN(INDEX(Assumptions!$D$13:$D$18,MATCH(E6371,Assumptions!$A$13:$A$18,0)),MAX(INDEX(Assumptions!$C$13:$C$18,MATCH(E6371,Assumptions!$A$13:$A$18,0)),INDEX(Assumptions!$B$13:$B$18,MATCH(E6371,Assumptions!$A$13:$A$18,0))*F6371)),2)</f>
        <v>20</v>
      </c>
    </row>
    <row r="6372" customFormat="false" ht="15" hidden="false" customHeight="false" outlineLevel="0" collapsed="false">
      <c r="A6372" s="24" t="s">
        <v>7195</v>
      </c>
      <c r="B6372" s="39" t="n">
        <v>46160</v>
      </c>
      <c r="C6372" s="24" t="s">
        <v>711</v>
      </c>
      <c r="D6372" s="24" t="s">
        <v>826</v>
      </c>
      <c r="E6372" s="24" t="s">
        <v>109</v>
      </c>
      <c r="F6372" s="38" t="n">
        <v>25950</v>
      </c>
      <c r="G6372" s="42" t="n">
        <f aca="false">DATE(YEAR(B6372),MONTH(B6372),1)</f>
        <v>46143</v>
      </c>
      <c r="H6372" s="24" t="str">
        <f aca="false">INDEX(Customers!$B$2:$B$601,MATCH(C6372,Customers!$A$2:$A$601,0))</f>
        <v>Rift Valley</v>
      </c>
      <c r="I6372" s="43" t="n">
        <f aca="false">ROUND(MIN(INDEX(Assumptions!$D$13:$D$18,MATCH(E6372,Assumptions!$A$13:$A$18,0)),MAX(INDEX(Assumptions!$C$13:$C$18,MATCH(E6372,Assumptions!$A$13:$A$18,0)),INDEX(Assumptions!$B$13:$B$18,MATCH(E6372,Assumptions!$A$13:$A$18,0))*F6372)),2)</f>
        <v>40</v>
      </c>
    </row>
    <row r="6373" customFormat="false" ht="15" hidden="false" customHeight="false" outlineLevel="0" collapsed="false">
      <c r="A6373" s="24" t="s">
        <v>7196</v>
      </c>
      <c r="B6373" s="39" t="n">
        <v>46160</v>
      </c>
      <c r="C6373" s="24" t="s">
        <v>728</v>
      </c>
      <c r="D6373" s="24" t="s">
        <v>826</v>
      </c>
      <c r="E6373" s="24" t="s">
        <v>111</v>
      </c>
      <c r="F6373" s="38" t="n">
        <v>500</v>
      </c>
      <c r="G6373" s="42" t="n">
        <f aca="false">DATE(YEAR(B6373),MONTH(B6373),1)</f>
        <v>46143</v>
      </c>
      <c r="H6373" s="24" t="str">
        <f aca="false">INDEX(Customers!$B$2:$B$601,MATCH(C6373,Customers!$A$2:$A$601,0))</f>
        <v>Nairobi</v>
      </c>
      <c r="I6373" s="43" t="n">
        <f aca="false">ROUND(MIN(INDEX(Assumptions!$D$13:$D$18,MATCH(E6373,Assumptions!$A$13:$A$18,0)),MAX(INDEX(Assumptions!$C$13:$C$18,MATCH(E6373,Assumptions!$A$13:$A$18,0)),INDEX(Assumptions!$B$13:$B$18,MATCH(E6373,Assumptions!$A$13:$A$18,0))*F6373)),2)</f>
        <v>20</v>
      </c>
    </row>
    <row r="6374" customFormat="false" ht="15" hidden="false" customHeight="false" outlineLevel="0" collapsed="false">
      <c r="A6374" s="24" t="s">
        <v>7197</v>
      </c>
      <c r="B6374" s="39" t="n">
        <v>46160</v>
      </c>
      <c r="C6374" s="24" t="s">
        <v>730</v>
      </c>
      <c r="D6374" s="24" t="s">
        <v>826</v>
      </c>
      <c r="E6374" s="24" t="s">
        <v>111</v>
      </c>
      <c r="F6374" s="38" t="n">
        <v>100</v>
      </c>
      <c r="G6374" s="42" t="n">
        <f aca="false">DATE(YEAR(B6374),MONTH(B6374),1)</f>
        <v>46143</v>
      </c>
      <c r="H6374" s="24" t="str">
        <f aca="false">INDEX(Customers!$B$2:$B$601,MATCH(C6374,Customers!$A$2:$A$601,0))</f>
        <v>Western</v>
      </c>
      <c r="I6374" s="43" t="n">
        <f aca="false">ROUND(MIN(INDEX(Assumptions!$D$13:$D$18,MATCH(E6374,Assumptions!$A$13:$A$18,0)),MAX(INDEX(Assumptions!$C$13:$C$18,MATCH(E6374,Assumptions!$A$13:$A$18,0)),INDEX(Assumptions!$B$13:$B$18,MATCH(E6374,Assumptions!$A$13:$A$18,0))*F6374)),2)</f>
        <v>4</v>
      </c>
    </row>
    <row r="6375" customFormat="false" ht="15" hidden="false" customHeight="false" outlineLevel="0" collapsed="false">
      <c r="A6375" s="24" t="s">
        <v>7198</v>
      </c>
      <c r="B6375" s="39" t="n">
        <v>46160</v>
      </c>
      <c r="C6375" s="24" t="s">
        <v>760</v>
      </c>
      <c r="D6375" s="24" t="s">
        <v>826</v>
      </c>
      <c r="E6375" s="24" t="s">
        <v>103</v>
      </c>
      <c r="F6375" s="38" t="n">
        <v>260</v>
      </c>
      <c r="G6375" s="42" t="n">
        <f aca="false">DATE(YEAR(B6375),MONTH(B6375),1)</f>
        <v>46143</v>
      </c>
      <c r="H6375" s="24" t="str">
        <f aca="false">INDEX(Customers!$B$2:$B$601,MATCH(C6375,Customers!$A$2:$A$601,0))</f>
        <v>Rift Valley</v>
      </c>
      <c r="I6375" s="43" t="n">
        <f aca="false">ROUND(MIN(INDEX(Assumptions!$D$13:$D$18,MATCH(E6375,Assumptions!$A$13:$A$18,0)),MAX(INDEX(Assumptions!$C$13:$C$18,MATCH(E6375,Assumptions!$A$13:$A$18,0)),INDEX(Assumptions!$B$13:$B$18,MATCH(E6375,Assumptions!$A$13:$A$18,0))*F6375)),2)</f>
        <v>5</v>
      </c>
    </row>
    <row r="6376" customFormat="false" ht="15" hidden="false" customHeight="false" outlineLevel="0" collapsed="false">
      <c r="A6376" s="24" t="s">
        <v>7199</v>
      </c>
      <c r="B6376" s="39" t="n">
        <v>46160</v>
      </c>
      <c r="C6376" s="24" t="s">
        <v>788</v>
      </c>
      <c r="D6376" s="24" t="s">
        <v>186</v>
      </c>
      <c r="E6376" s="24" t="s">
        <v>107</v>
      </c>
      <c r="F6376" s="38" t="n">
        <v>47460</v>
      </c>
      <c r="G6376" s="42" t="n">
        <f aca="false">DATE(YEAR(B6376),MONTH(B6376),1)</f>
        <v>46143</v>
      </c>
      <c r="H6376" s="24" t="str">
        <f aca="false">INDEX(Customers!$B$2:$B$601,MATCH(C6376,Customers!$A$2:$A$601,0))</f>
        <v>Coast</v>
      </c>
      <c r="I6376" s="43" t="n">
        <f aca="false">ROUND(MIN(INDEX(Assumptions!$D$13:$D$18,MATCH(E6376,Assumptions!$A$13:$A$18,0)),MAX(INDEX(Assumptions!$C$13:$C$18,MATCH(E6376,Assumptions!$A$13:$A$18,0)),INDEX(Assumptions!$B$13:$B$18,MATCH(E6376,Assumptions!$A$13:$A$18,0))*F6376)),2)</f>
        <v>0</v>
      </c>
    </row>
    <row r="6377" customFormat="false" ht="15" hidden="false" customHeight="false" outlineLevel="0" collapsed="false">
      <c r="A6377" s="24" t="s">
        <v>7200</v>
      </c>
      <c r="B6377" s="39" t="n">
        <v>46160</v>
      </c>
      <c r="C6377" s="24" t="s">
        <v>790</v>
      </c>
      <c r="D6377" s="24" t="s">
        <v>826</v>
      </c>
      <c r="E6377" s="24" t="s">
        <v>103</v>
      </c>
      <c r="F6377" s="38" t="n">
        <v>4350</v>
      </c>
      <c r="G6377" s="42" t="n">
        <f aca="false">DATE(YEAR(B6377),MONTH(B6377),1)</f>
        <v>46143</v>
      </c>
      <c r="H6377" s="24" t="str">
        <f aca="false">INDEX(Customers!$B$2:$B$601,MATCH(C6377,Customers!$A$2:$A$601,0))</f>
        <v>Eastern</v>
      </c>
      <c r="I6377" s="43" t="n">
        <f aca="false">ROUND(MIN(INDEX(Assumptions!$D$13:$D$18,MATCH(E6377,Assumptions!$A$13:$A$18,0)),MAX(INDEX(Assumptions!$C$13:$C$18,MATCH(E6377,Assumptions!$A$13:$A$18,0)),INDEX(Assumptions!$B$13:$B$18,MATCH(E6377,Assumptions!$A$13:$A$18,0))*F6377)),2)</f>
        <v>43.5</v>
      </c>
    </row>
    <row r="6378" customFormat="false" ht="15" hidden="false" customHeight="false" outlineLevel="0" collapsed="false">
      <c r="A6378" s="24" t="s">
        <v>7201</v>
      </c>
      <c r="B6378" s="39" t="n">
        <v>46161</v>
      </c>
      <c r="C6378" s="24" t="s">
        <v>224</v>
      </c>
      <c r="D6378" s="24" t="s">
        <v>826</v>
      </c>
      <c r="E6378" s="24" t="s">
        <v>103</v>
      </c>
      <c r="F6378" s="38" t="n">
        <v>2810</v>
      </c>
      <c r="G6378" s="42" t="n">
        <f aca="false">DATE(YEAR(B6378),MONTH(B6378),1)</f>
        <v>46143</v>
      </c>
      <c r="H6378" s="24" t="str">
        <f aca="false">INDEX(Customers!$B$2:$B$601,MATCH(C6378,Customers!$A$2:$A$601,0))</f>
        <v>Western</v>
      </c>
      <c r="I6378" s="43" t="n">
        <f aca="false">ROUND(MIN(INDEX(Assumptions!$D$13:$D$18,MATCH(E6378,Assumptions!$A$13:$A$18,0)),MAX(INDEX(Assumptions!$C$13:$C$18,MATCH(E6378,Assumptions!$A$13:$A$18,0)),INDEX(Assumptions!$B$13:$B$18,MATCH(E6378,Assumptions!$A$13:$A$18,0))*F6378)),2)</f>
        <v>28.1</v>
      </c>
    </row>
    <row r="6379" customFormat="false" ht="15" hidden="false" customHeight="false" outlineLevel="0" collapsed="false">
      <c r="A6379" s="24" t="s">
        <v>7202</v>
      </c>
      <c r="B6379" s="39" t="n">
        <v>46161</v>
      </c>
      <c r="C6379" s="24" t="s">
        <v>231</v>
      </c>
      <c r="D6379" s="24" t="s">
        <v>826</v>
      </c>
      <c r="E6379" s="24" t="s">
        <v>109</v>
      </c>
      <c r="F6379" s="38" t="n">
        <v>12630</v>
      </c>
      <c r="G6379" s="42" t="n">
        <f aca="false">DATE(YEAR(B6379),MONTH(B6379),1)</f>
        <v>46143</v>
      </c>
      <c r="H6379" s="24" t="str">
        <f aca="false">INDEX(Customers!$B$2:$B$601,MATCH(C6379,Customers!$A$2:$A$601,0))</f>
        <v>Eastern</v>
      </c>
      <c r="I6379" s="43" t="n">
        <f aca="false">ROUND(MIN(INDEX(Assumptions!$D$13:$D$18,MATCH(E6379,Assumptions!$A$13:$A$18,0)),MAX(INDEX(Assumptions!$C$13:$C$18,MATCH(E6379,Assumptions!$A$13:$A$18,0)),INDEX(Assumptions!$B$13:$B$18,MATCH(E6379,Assumptions!$A$13:$A$18,0))*F6379)),2)</f>
        <v>40</v>
      </c>
    </row>
    <row r="6380" customFormat="false" ht="15" hidden="false" customHeight="false" outlineLevel="0" collapsed="false">
      <c r="A6380" s="24" t="s">
        <v>7203</v>
      </c>
      <c r="B6380" s="39" t="n">
        <v>46161</v>
      </c>
      <c r="C6380" s="24" t="s">
        <v>233</v>
      </c>
      <c r="D6380" s="24" t="s">
        <v>826</v>
      </c>
      <c r="E6380" s="24" t="s">
        <v>111</v>
      </c>
      <c r="F6380" s="38" t="n">
        <v>50</v>
      </c>
      <c r="G6380" s="42" t="n">
        <f aca="false">DATE(YEAR(B6380),MONTH(B6380),1)</f>
        <v>46143</v>
      </c>
      <c r="H6380" s="24" t="str">
        <f aca="false">INDEX(Customers!$B$2:$B$601,MATCH(C6380,Customers!$A$2:$A$601,0))</f>
        <v>Western</v>
      </c>
      <c r="I6380" s="43" t="n">
        <f aca="false">ROUND(MIN(INDEX(Assumptions!$D$13:$D$18,MATCH(E6380,Assumptions!$A$13:$A$18,0)),MAX(INDEX(Assumptions!$C$13:$C$18,MATCH(E6380,Assumptions!$A$13:$A$18,0)),INDEX(Assumptions!$B$13:$B$18,MATCH(E6380,Assumptions!$A$13:$A$18,0))*F6380)),2)</f>
        <v>2</v>
      </c>
    </row>
    <row r="6381" customFormat="false" ht="15" hidden="false" customHeight="false" outlineLevel="0" collapsed="false">
      <c r="A6381" s="24" t="s">
        <v>7204</v>
      </c>
      <c r="B6381" s="39" t="n">
        <v>46161</v>
      </c>
      <c r="C6381" s="24" t="s">
        <v>237</v>
      </c>
      <c r="D6381" s="24" t="s">
        <v>826</v>
      </c>
      <c r="E6381" s="24" t="s">
        <v>111</v>
      </c>
      <c r="F6381" s="38" t="n">
        <v>50</v>
      </c>
      <c r="G6381" s="42" t="n">
        <f aca="false">DATE(YEAR(B6381),MONTH(B6381),1)</f>
        <v>46143</v>
      </c>
      <c r="H6381" s="24" t="str">
        <f aca="false">INDEX(Customers!$B$2:$B$601,MATCH(C6381,Customers!$A$2:$A$601,0))</f>
        <v>Central</v>
      </c>
      <c r="I6381" s="43" t="n">
        <f aca="false">ROUND(MIN(INDEX(Assumptions!$D$13:$D$18,MATCH(E6381,Assumptions!$A$13:$A$18,0)),MAX(INDEX(Assumptions!$C$13:$C$18,MATCH(E6381,Assumptions!$A$13:$A$18,0)),INDEX(Assumptions!$B$13:$B$18,MATCH(E6381,Assumptions!$A$13:$A$18,0))*F6381)),2)</f>
        <v>2</v>
      </c>
    </row>
    <row r="6382" customFormat="false" ht="15" hidden="false" customHeight="false" outlineLevel="0" collapsed="false">
      <c r="A6382" s="24" t="s">
        <v>7205</v>
      </c>
      <c r="B6382" s="39" t="n">
        <v>46161</v>
      </c>
      <c r="C6382" s="24" t="s">
        <v>241</v>
      </c>
      <c r="D6382" s="24" t="s">
        <v>826</v>
      </c>
      <c r="E6382" s="24" t="s">
        <v>113</v>
      </c>
      <c r="F6382" s="38" t="n">
        <v>2000</v>
      </c>
      <c r="G6382" s="42" t="n">
        <f aca="false">DATE(YEAR(B6382),MONTH(B6382),1)</f>
        <v>46143</v>
      </c>
      <c r="H6382" s="24" t="str">
        <f aca="false">INDEX(Customers!$B$2:$B$601,MATCH(C6382,Customers!$A$2:$A$601,0))</f>
        <v>Rift Valley</v>
      </c>
      <c r="I6382" s="43" t="n">
        <f aca="false">ROUND(MIN(INDEX(Assumptions!$D$13:$D$18,MATCH(E6382,Assumptions!$A$13:$A$18,0)),MAX(INDEX(Assumptions!$C$13:$C$18,MATCH(E6382,Assumptions!$A$13:$A$18,0)),INDEX(Assumptions!$B$13:$B$18,MATCH(E6382,Assumptions!$A$13:$A$18,0))*F6382)),2)</f>
        <v>100</v>
      </c>
    </row>
    <row r="6383" customFormat="false" ht="15" hidden="false" customHeight="false" outlineLevel="0" collapsed="false">
      <c r="A6383" s="24" t="s">
        <v>7206</v>
      </c>
      <c r="B6383" s="39" t="n">
        <v>46161</v>
      </c>
      <c r="C6383" s="24" t="s">
        <v>256</v>
      </c>
      <c r="D6383" s="24" t="s">
        <v>209</v>
      </c>
      <c r="E6383" s="24" t="s">
        <v>105</v>
      </c>
      <c r="F6383" s="38" t="n">
        <v>18510</v>
      </c>
      <c r="G6383" s="42" t="n">
        <f aca="false">DATE(YEAR(B6383),MONTH(B6383),1)</f>
        <v>46143</v>
      </c>
      <c r="H6383" s="24" t="str">
        <f aca="false">INDEX(Customers!$B$2:$B$601,MATCH(C6383,Customers!$A$2:$A$601,0))</f>
        <v>Eastern</v>
      </c>
      <c r="I6383" s="43" t="n">
        <f aca="false">ROUND(MIN(INDEX(Assumptions!$D$13:$D$18,MATCH(E6383,Assumptions!$A$13:$A$18,0)),MAX(INDEX(Assumptions!$C$13:$C$18,MATCH(E6383,Assumptions!$A$13:$A$18,0)),INDEX(Assumptions!$B$13:$B$18,MATCH(E6383,Assumptions!$A$13:$A$18,0))*F6383)),2)</f>
        <v>200</v>
      </c>
    </row>
    <row r="6384" customFormat="false" ht="15" hidden="false" customHeight="false" outlineLevel="0" collapsed="false">
      <c r="A6384" s="24" t="s">
        <v>7207</v>
      </c>
      <c r="B6384" s="39" t="n">
        <v>46161</v>
      </c>
      <c r="C6384" s="24" t="s">
        <v>269</v>
      </c>
      <c r="D6384" s="24" t="s">
        <v>826</v>
      </c>
      <c r="E6384" s="24" t="s">
        <v>109</v>
      </c>
      <c r="F6384" s="38" t="n">
        <v>1950</v>
      </c>
      <c r="G6384" s="42" t="n">
        <f aca="false">DATE(YEAR(B6384),MONTH(B6384),1)</f>
        <v>46143</v>
      </c>
      <c r="H6384" s="24" t="str">
        <f aca="false">INDEX(Customers!$B$2:$B$601,MATCH(C6384,Customers!$A$2:$A$601,0))</f>
        <v>Coast</v>
      </c>
      <c r="I6384" s="43" t="n">
        <f aca="false">ROUND(MIN(INDEX(Assumptions!$D$13:$D$18,MATCH(E6384,Assumptions!$A$13:$A$18,0)),MAX(INDEX(Assumptions!$C$13:$C$18,MATCH(E6384,Assumptions!$A$13:$A$18,0)),INDEX(Assumptions!$B$13:$B$18,MATCH(E6384,Assumptions!$A$13:$A$18,0))*F6384)),2)</f>
        <v>7.8</v>
      </c>
    </row>
    <row r="6385" customFormat="false" ht="15" hidden="false" customHeight="false" outlineLevel="0" collapsed="false">
      <c r="A6385" s="24" t="s">
        <v>7208</v>
      </c>
      <c r="B6385" s="39" t="n">
        <v>46161</v>
      </c>
      <c r="C6385" s="24" t="s">
        <v>277</v>
      </c>
      <c r="D6385" s="24" t="s">
        <v>826</v>
      </c>
      <c r="E6385" s="24" t="s">
        <v>113</v>
      </c>
      <c r="F6385" s="38" t="n">
        <v>500</v>
      </c>
      <c r="G6385" s="42" t="n">
        <f aca="false">DATE(YEAR(B6385),MONTH(B6385),1)</f>
        <v>46143</v>
      </c>
      <c r="H6385" s="24" t="str">
        <f aca="false">INDEX(Customers!$B$2:$B$601,MATCH(C6385,Customers!$A$2:$A$601,0))</f>
        <v>Rift Valley</v>
      </c>
      <c r="I6385" s="43" t="n">
        <f aca="false">ROUND(MIN(INDEX(Assumptions!$D$13:$D$18,MATCH(E6385,Assumptions!$A$13:$A$18,0)),MAX(INDEX(Assumptions!$C$13:$C$18,MATCH(E6385,Assumptions!$A$13:$A$18,0)),INDEX(Assumptions!$B$13:$B$18,MATCH(E6385,Assumptions!$A$13:$A$18,0))*F6385)),2)</f>
        <v>25</v>
      </c>
    </row>
    <row r="6386" customFormat="false" ht="15" hidden="false" customHeight="false" outlineLevel="0" collapsed="false">
      <c r="A6386" s="24" t="s">
        <v>7209</v>
      </c>
      <c r="B6386" s="39" t="n">
        <v>46161</v>
      </c>
      <c r="C6386" s="24" t="s">
        <v>282</v>
      </c>
      <c r="D6386" s="24" t="s">
        <v>826</v>
      </c>
      <c r="E6386" s="24" t="s">
        <v>103</v>
      </c>
      <c r="F6386" s="38" t="n">
        <v>190</v>
      </c>
      <c r="G6386" s="42" t="n">
        <f aca="false">DATE(YEAR(B6386),MONTH(B6386),1)</f>
        <v>46143</v>
      </c>
      <c r="H6386" s="24" t="str">
        <f aca="false">INDEX(Customers!$B$2:$B$601,MATCH(C6386,Customers!$A$2:$A$601,0))</f>
        <v>Central</v>
      </c>
      <c r="I6386" s="43" t="n">
        <f aca="false">ROUND(MIN(INDEX(Assumptions!$D$13:$D$18,MATCH(E6386,Assumptions!$A$13:$A$18,0)),MAX(INDEX(Assumptions!$C$13:$C$18,MATCH(E6386,Assumptions!$A$13:$A$18,0)),INDEX(Assumptions!$B$13:$B$18,MATCH(E6386,Assumptions!$A$13:$A$18,0))*F6386)),2)</f>
        <v>5</v>
      </c>
    </row>
    <row r="6387" customFormat="false" ht="15" hidden="false" customHeight="false" outlineLevel="0" collapsed="false">
      <c r="A6387" s="24" t="s">
        <v>7210</v>
      </c>
      <c r="B6387" s="39" t="n">
        <v>46161</v>
      </c>
      <c r="C6387" s="24" t="s">
        <v>288</v>
      </c>
      <c r="D6387" s="24" t="s">
        <v>166</v>
      </c>
      <c r="E6387" s="24" t="s">
        <v>105</v>
      </c>
      <c r="F6387" s="38" t="n">
        <v>12400</v>
      </c>
      <c r="G6387" s="42" t="n">
        <f aca="false">DATE(YEAR(B6387),MONTH(B6387),1)</f>
        <v>46143</v>
      </c>
      <c r="H6387" s="24" t="str">
        <f aca="false">INDEX(Customers!$B$2:$B$601,MATCH(C6387,Customers!$A$2:$A$601,0))</f>
        <v>Central</v>
      </c>
      <c r="I6387" s="43" t="n">
        <f aca="false">ROUND(MIN(INDEX(Assumptions!$D$13:$D$18,MATCH(E6387,Assumptions!$A$13:$A$18,0)),MAX(INDEX(Assumptions!$C$13:$C$18,MATCH(E6387,Assumptions!$A$13:$A$18,0)),INDEX(Assumptions!$B$13:$B$18,MATCH(E6387,Assumptions!$A$13:$A$18,0))*F6387)),2)</f>
        <v>186</v>
      </c>
    </row>
    <row r="6388" customFormat="false" ht="15" hidden="false" customHeight="false" outlineLevel="0" collapsed="false">
      <c r="A6388" s="24" t="s">
        <v>7211</v>
      </c>
      <c r="B6388" s="39" t="n">
        <v>46161</v>
      </c>
      <c r="C6388" s="24" t="s">
        <v>303</v>
      </c>
      <c r="D6388" s="24" t="s">
        <v>826</v>
      </c>
      <c r="E6388" s="24" t="s">
        <v>103</v>
      </c>
      <c r="F6388" s="38" t="n">
        <v>1590</v>
      </c>
      <c r="G6388" s="42" t="n">
        <f aca="false">DATE(YEAR(B6388),MONTH(B6388),1)</f>
        <v>46143</v>
      </c>
      <c r="H6388" s="24" t="str">
        <f aca="false">INDEX(Customers!$B$2:$B$601,MATCH(C6388,Customers!$A$2:$A$601,0))</f>
        <v>Rift Valley</v>
      </c>
      <c r="I6388" s="43" t="n">
        <f aca="false">ROUND(MIN(INDEX(Assumptions!$D$13:$D$18,MATCH(E6388,Assumptions!$A$13:$A$18,0)),MAX(INDEX(Assumptions!$C$13:$C$18,MATCH(E6388,Assumptions!$A$13:$A$18,0)),INDEX(Assumptions!$B$13:$B$18,MATCH(E6388,Assumptions!$A$13:$A$18,0))*F6388)),2)</f>
        <v>15.9</v>
      </c>
    </row>
    <row r="6389" customFormat="false" ht="15" hidden="false" customHeight="false" outlineLevel="0" collapsed="false">
      <c r="A6389" s="24" t="s">
        <v>7212</v>
      </c>
      <c r="B6389" s="39" t="n">
        <v>46161</v>
      </c>
      <c r="C6389" s="24" t="s">
        <v>324</v>
      </c>
      <c r="D6389" s="24" t="s">
        <v>826</v>
      </c>
      <c r="E6389" s="24" t="s">
        <v>111</v>
      </c>
      <c r="F6389" s="38" t="n">
        <v>1000</v>
      </c>
      <c r="G6389" s="42" t="n">
        <f aca="false">DATE(YEAR(B6389),MONTH(B6389),1)</f>
        <v>46143</v>
      </c>
      <c r="H6389" s="24" t="str">
        <f aca="false">INDEX(Customers!$B$2:$B$601,MATCH(C6389,Customers!$A$2:$A$601,0))</f>
        <v>Central</v>
      </c>
      <c r="I6389" s="43" t="n">
        <f aca="false">ROUND(MIN(INDEX(Assumptions!$D$13:$D$18,MATCH(E6389,Assumptions!$A$13:$A$18,0)),MAX(INDEX(Assumptions!$C$13:$C$18,MATCH(E6389,Assumptions!$A$13:$A$18,0)),INDEX(Assumptions!$B$13:$B$18,MATCH(E6389,Assumptions!$A$13:$A$18,0))*F6389)),2)</f>
        <v>40</v>
      </c>
    </row>
    <row r="6390" customFormat="false" ht="15" hidden="false" customHeight="false" outlineLevel="0" collapsed="false">
      <c r="A6390" s="24" t="s">
        <v>7213</v>
      </c>
      <c r="B6390" s="39" t="n">
        <v>46161</v>
      </c>
      <c r="C6390" s="24" t="s">
        <v>334</v>
      </c>
      <c r="D6390" s="24" t="s">
        <v>826</v>
      </c>
      <c r="E6390" s="24" t="s">
        <v>109</v>
      </c>
      <c r="F6390" s="38" t="n">
        <v>8990</v>
      </c>
      <c r="G6390" s="42" t="n">
        <f aca="false">DATE(YEAR(B6390),MONTH(B6390),1)</f>
        <v>46143</v>
      </c>
      <c r="H6390" s="24" t="str">
        <f aca="false">INDEX(Customers!$B$2:$B$601,MATCH(C6390,Customers!$A$2:$A$601,0))</f>
        <v>Nairobi</v>
      </c>
      <c r="I6390" s="43" t="n">
        <f aca="false">ROUND(MIN(INDEX(Assumptions!$D$13:$D$18,MATCH(E6390,Assumptions!$A$13:$A$18,0)),MAX(INDEX(Assumptions!$C$13:$C$18,MATCH(E6390,Assumptions!$A$13:$A$18,0)),INDEX(Assumptions!$B$13:$B$18,MATCH(E6390,Assumptions!$A$13:$A$18,0))*F6390)),2)</f>
        <v>35.96</v>
      </c>
    </row>
    <row r="6391" customFormat="false" ht="15" hidden="false" customHeight="false" outlineLevel="0" collapsed="false">
      <c r="A6391" s="24" t="s">
        <v>7214</v>
      </c>
      <c r="B6391" s="39" t="n">
        <v>46161</v>
      </c>
      <c r="C6391" s="24" t="s">
        <v>345</v>
      </c>
      <c r="D6391" s="24" t="s">
        <v>826</v>
      </c>
      <c r="E6391" s="24" t="s">
        <v>113</v>
      </c>
      <c r="F6391" s="38" t="n">
        <v>500</v>
      </c>
      <c r="G6391" s="42" t="n">
        <f aca="false">DATE(YEAR(B6391),MONTH(B6391),1)</f>
        <v>46143</v>
      </c>
      <c r="H6391" s="24" t="str">
        <f aca="false">INDEX(Customers!$B$2:$B$601,MATCH(C6391,Customers!$A$2:$A$601,0))</f>
        <v>Central</v>
      </c>
      <c r="I6391" s="43" t="n">
        <f aca="false">ROUND(MIN(INDEX(Assumptions!$D$13:$D$18,MATCH(E6391,Assumptions!$A$13:$A$18,0)),MAX(INDEX(Assumptions!$C$13:$C$18,MATCH(E6391,Assumptions!$A$13:$A$18,0)),INDEX(Assumptions!$B$13:$B$18,MATCH(E6391,Assumptions!$A$13:$A$18,0))*F6391)),2)</f>
        <v>25</v>
      </c>
    </row>
    <row r="6392" customFormat="false" ht="15" hidden="false" customHeight="false" outlineLevel="0" collapsed="false">
      <c r="A6392" s="24" t="s">
        <v>7215</v>
      </c>
      <c r="B6392" s="39" t="n">
        <v>46161</v>
      </c>
      <c r="C6392" s="24" t="s">
        <v>367</v>
      </c>
      <c r="D6392" s="24" t="s">
        <v>826</v>
      </c>
      <c r="E6392" s="24" t="s">
        <v>109</v>
      </c>
      <c r="F6392" s="38" t="n">
        <v>3240</v>
      </c>
      <c r="G6392" s="42" t="n">
        <f aca="false">DATE(YEAR(B6392),MONTH(B6392),1)</f>
        <v>46143</v>
      </c>
      <c r="H6392" s="24" t="str">
        <f aca="false">INDEX(Customers!$B$2:$B$601,MATCH(C6392,Customers!$A$2:$A$601,0))</f>
        <v>Nairobi</v>
      </c>
      <c r="I6392" s="43" t="n">
        <f aca="false">ROUND(MIN(INDEX(Assumptions!$D$13:$D$18,MATCH(E6392,Assumptions!$A$13:$A$18,0)),MAX(INDEX(Assumptions!$C$13:$C$18,MATCH(E6392,Assumptions!$A$13:$A$18,0)),INDEX(Assumptions!$B$13:$B$18,MATCH(E6392,Assumptions!$A$13:$A$18,0))*F6392)),2)</f>
        <v>12.96</v>
      </c>
    </row>
    <row r="6393" customFormat="false" ht="15" hidden="false" customHeight="false" outlineLevel="0" collapsed="false">
      <c r="A6393" s="24" t="s">
        <v>7216</v>
      </c>
      <c r="B6393" s="39" t="n">
        <v>46161</v>
      </c>
      <c r="C6393" s="24" t="s">
        <v>373</v>
      </c>
      <c r="D6393" s="24" t="s">
        <v>826</v>
      </c>
      <c r="E6393" s="24" t="s">
        <v>103</v>
      </c>
      <c r="F6393" s="38" t="n">
        <v>600</v>
      </c>
      <c r="G6393" s="42" t="n">
        <f aca="false">DATE(YEAR(B6393),MONTH(B6393),1)</f>
        <v>46143</v>
      </c>
      <c r="H6393" s="24" t="str">
        <f aca="false">INDEX(Customers!$B$2:$B$601,MATCH(C6393,Customers!$A$2:$A$601,0))</f>
        <v>Rift Valley</v>
      </c>
      <c r="I6393" s="43" t="n">
        <f aca="false">ROUND(MIN(INDEX(Assumptions!$D$13:$D$18,MATCH(E6393,Assumptions!$A$13:$A$18,0)),MAX(INDEX(Assumptions!$C$13:$C$18,MATCH(E6393,Assumptions!$A$13:$A$18,0)),INDEX(Assumptions!$B$13:$B$18,MATCH(E6393,Assumptions!$A$13:$A$18,0))*F6393)),2)</f>
        <v>6</v>
      </c>
    </row>
    <row r="6394" customFormat="false" ht="15" hidden="false" customHeight="false" outlineLevel="0" collapsed="false">
      <c r="A6394" s="24" t="s">
        <v>7217</v>
      </c>
      <c r="B6394" s="39" t="n">
        <v>46161</v>
      </c>
      <c r="C6394" s="24" t="s">
        <v>385</v>
      </c>
      <c r="D6394" s="24" t="s">
        <v>165</v>
      </c>
      <c r="E6394" s="24" t="s">
        <v>105</v>
      </c>
      <c r="F6394" s="38" t="n">
        <v>10590</v>
      </c>
      <c r="G6394" s="42" t="n">
        <f aca="false">DATE(YEAR(B6394),MONTH(B6394),1)</f>
        <v>46143</v>
      </c>
      <c r="H6394" s="24" t="str">
        <f aca="false">INDEX(Customers!$B$2:$B$601,MATCH(C6394,Customers!$A$2:$A$601,0))</f>
        <v>Central</v>
      </c>
      <c r="I6394" s="43" t="n">
        <f aca="false">ROUND(MIN(INDEX(Assumptions!$D$13:$D$18,MATCH(E6394,Assumptions!$A$13:$A$18,0)),MAX(INDEX(Assumptions!$C$13:$C$18,MATCH(E6394,Assumptions!$A$13:$A$18,0)),INDEX(Assumptions!$B$13:$B$18,MATCH(E6394,Assumptions!$A$13:$A$18,0))*F6394)),2)</f>
        <v>158.85</v>
      </c>
    </row>
    <row r="6395" customFormat="false" ht="15" hidden="false" customHeight="false" outlineLevel="0" collapsed="false">
      <c r="A6395" s="24" t="s">
        <v>7218</v>
      </c>
      <c r="B6395" s="39" t="n">
        <v>46161</v>
      </c>
      <c r="C6395" s="24" t="s">
        <v>385</v>
      </c>
      <c r="D6395" s="24" t="s">
        <v>165</v>
      </c>
      <c r="E6395" s="24" t="s">
        <v>105</v>
      </c>
      <c r="F6395" s="38" t="n">
        <v>7030</v>
      </c>
      <c r="G6395" s="42" t="n">
        <f aca="false">DATE(YEAR(B6395),MONTH(B6395),1)</f>
        <v>46143</v>
      </c>
      <c r="H6395" s="24" t="str">
        <f aca="false">INDEX(Customers!$B$2:$B$601,MATCH(C6395,Customers!$A$2:$A$601,0))</f>
        <v>Central</v>
      </c>
      <c r="I6395" s="43" t="n">
        <f aca="false">ROUND(MIN(INDEX(Assumptions!$D$13:$D$18,MATCH(E6395,Assumptions!$A$13:$A$18,0)),MAX(INDEX(Assumptions!$C$13:$C$18,MATCH(E6395,Assumptions!$A$13:$A$18,0)),INDEX(Assumptions!$B$13:$B$18,MATCH(E6395,Assumptions!$A$13:$A$18,0))*F6395)),2)</f>
        <v>105.45</v>
      </c>
    </row>
    <row r="6396" customFormat="false" ht="15" hidden="false" customHeight="false" outlineLevel="0" collapsed="false">
      <c r="A6396" s="24" t="s">
        <v>7219</v>
      </c>
      <c r="B6396" s="39" t="n">
        <v>46161</v>
      </c>
      <c r="C6396" s="24" t="s">
        <v>394</v>
      </c>
      <c r="D6396" s="24" t="s">
        <v>826</v>
      </c>
      <c r="E6396" s="24" t="s">
        <v>111</v>
      </c>
      <c r="F6396" s="38" t="n">
        <v>50</v>
      </c>
      <c r="G6396" s="42" t="n">
        <f aca="false">DATE(YEAR(B6396),MONTH(B6396),1)</f>
        <v>46143</v>
      </c>
      <c r="H6396" s="24" t="str">
        <f aca="false">INDEX(Customers!$B$2:$B$601,MATCH(C6396,Customers!$A$2:$A$601,0))</f>
        <v>Eastern</v>
      </c>
      <c r="I6396" s="43" t="n">
        <f aca="false">ROUND(MIN(INDEX(Assumptions!$D$13:$D$18,MATCH(E6396,Assumptions!$A$13:$A$18,0)),MAX(INDEX(Assumptions!$C$13:$C$18,MATCH(E6396,Assumptions!$A$13:$A$18,0)),INDEX(Assumptions!$B$13:$B$18,MATCH(E6396,Assumptions!$A$13:$A$18,0))*F6396)),2)</f>
        <v>2</v>
      </c>
    </row>
    <row r="6397" customFormat="false" ht="15" hidden="false" customHeight="false" outlineLevel="0" collapsed="false">
      <c r="A6397" s="24" t="s">
        <v>7220</v>
      </c>
      <c r="B6397" s="39" t="n">
        <v>46161</v>
      </c>
      <c r="C6397" s="24" t="s">
        <v>399</v>
      </c>
      <c r="D6397" s="24" t="s">
        <v>826</v>
      </c>
      <c r="E6397" s="24" t="s">
        <v>111</v>
      </c>
      <c r="F6397" s="38" t="n">
        <v>20</v>
      </c>
      <c r="G6397" s="42" t="n">
        <f aca="false">DATE(YEAR(B6397),MONTH(B6397),1)</f>
        <v>46143</v>
      </c>
      <c r="H6397" s="24" t="str">
        <f aca="false">INDEX(Customers!$B$2:$B$601,MATCH(C6397,Customers!$A$2:$A$601,0))</f>
        <v>Western</v>
      </c>
      <c r="I6397" s="43" t="n">
        <f aca="false">ROUND(MIN(INDEX(Assumptions!$D$13:$D$18,MATCH(E6397,Assumptions!$A$13:$A$18,0)),MAX(INDEX(Assumptions!$C$13:$C$18,MATCH(E6397,Assumptions!$A$13:$A$18,0)),INDEX(Assumptions!$B$13:$B$18,MATCH(E6397,Assumptions!$A$13:$A$18,0))*F6397)),2)</f>
        <v>0.8</v>
      </c>
    </row>
    <row r="6398" customFormat="false" ht="15" hidden="false" customHeight="false" outlineLevel="0" collapsed="false">
      <c r="A6398" s="24" t="s">
        <v>7221</v>
      </c>
      <c r="B6398" s="39" t="n">
        <v>46161</v>
      </c>
      <c r="C6398" s="24" t="s">
        <v>440</v>
      </c>
      <c r="D6398" s="24" t="s">
        <v>826</v>
      </c>
      <c r="E6398" s="24" t="s">
        <v>109</v>
      </c>
      <c r="F6398" s="38" t="n">
        <v>5740</v>
      </c>
      <c r="G6398" s="42" t="n">
        <f aca="false">DATE(YEAR(B6398),MONTH(B6398),1)</f>
        <v>46143</v>
      </c>
      <c r="H6398" s="24" t="str">
        <f aca="false">INDEX(Customers!$B$2:$B$601,MATCH(C6398,Customers!$A$2:$A$601,0))</f>
        <v>Nairobi</v>
      </c>
      <c r="I6398" s="43" t="n">
        <f aca="false">ROUND(MIN(INDEX(Assumptions!$D$13:$D$18,MATCH(E6398,Assumptions!$A$13:$A$18,0)),MAX(INDEX(Assumptions!$C$13:$C$18,MATCH(E6398,Assumptions!$A$13:$A$18,0)),INDEX(Assumptions!$B$13:$B$18,MATCH(E6398,Assumptions!$A$13:$A$18,0))*F6398)),2)</f>
        <v>22.96</v>
      </c>
    </row>
    <row r="6399" customFormat="false" ht="15" hidden="false" customHeight="false" outlineLevel="0" collapsed="false">
      <c r="A6399" s="24" t="s">
        <v>7222</v>
      </c>
      <c r="B6399" s="39" t="n">
        <v>46161</v>
      </c>
      <c r="C6399" s="24" t="s">
        <v>454</v>
      </c>
      <c r="D6399" s="24" t="s">
        <v>826</v>
      </c>
      <c r="E6399" s="24" t="s">
        <v>111</v>
      </c>
      <c r="F6399" s="38" t="n">
        <v>500</v>
      </c>
      <c r="G6399" s="42" t="n">
        <f aca="false">DATE(YEAR(B6399),MONTH(B6399),1)</f>
        <v>46143</v>
      </c>
      <c r="H6399" s="24" t="str">
        <f aca="false">INDEX(Customers!$B$2:$B$601,MATCH(C6399,Customers!$A$2:$A$601,0))</f>
        <v>Rift Valley</v>
      </c>
      <c r="I6399" s="43" t="n">
        <f aca="false">ROUND(MIN(INDEX(Assumptions!$D$13:$D$18,MATCH(E6399,Assumptions!$A$13:$A$18,0)),MAX(INDEX(Assumptions!$C$13:$C$18,MATCH(E6399,Assumptions!$A$13:$A$18,0)),INDEX(Assumptions!$B$13:$B$18,MATCH(E6399,Assumptions!$A$13:$A$18,0))*F6399)),2)</f>
        <v>20</v>
      </c>
    </row>
    <row r="6400" customFormat="false" ht="15" hidden="false" customHeight="false" outlineLevel="0" collapsed="false">
      <c r="A6400" s="24" t="s">
        <v>7223</v>
      </c>
      <c r="B6400" s="39" t="n">
        <v>46161</v>
      </c>
      <c r="C6400" s="24" t="s">
        <v>459</v>
      </c>
      <c r="D6400" s="24" t="s">
        <v>826</v>
      </c>
      <c r="E6400" s="24" t="s">
        <v>111</v>
      </c>
      <c r="F6400" s="38" t="n">
        <v>500</v>
      </c>
      <c r="G6400" s="42" t="n">
        <f aca="false">DATE(YEAR(B6400),MONTH(B6400),1)</f>
        <v>46143</v>
      </c>
      <c r="H6400" s="24" t="str">
        <f aca="false">INDEX(Customers!$B$2:$B$601,MATCH(C6400,Customers!$A$2:$A$601,0))</f>
        <v>Central</v>
      </c>
      <c r="I6400" s="43" t="n">
        <f aca="false">ROUND(MIN(INDEX(Assumptions!$D$13:$D$18,MATCH(E6400,Assumptions!$A$13:$A$18,0)),MAX(INDEX(Assumptions!$C$13:$C$18,MATCH(E6400,Assumptions!$A$13:$A$18,0)),INDEX(Assumptions!$B$13:$B$18,MATCH(E6400,Assumptions!$A$13:$A$18,0))*F6400)),2)</f>
        <v>20</v>
      </c>
    </row>
    <row r="6401" customFormat="false" ht="15" hidden="false" customHeight="false" outlineLevel="0" collapsed="false">
      <c r="A6401" s="24" t="s">
        <v>7224</v>
      </c>
      <c r="B6401" s="39" t="n">
        <v>46161</v>
      </c>
      <c r="C6401" s="24" t="s">
        <v>467</v>
      </c>
      <c r="D6401" s="24" t="s">
        <v>826</v>
      </c>
      <c r="E6401" s="24" t="s">
        <v>103</v>
      </c>
      <c r="F6401" s="38" t="n">
        <v>2010</v>
      </c>
      <c r="G6401" s="42" t="n">
        <f aca="false">DATE(YEAR(B6401),MONTH(B6401),1)</f>
        <v>46143</v>
      </c>
      <c r="H6401" s="24" t="str">
        <f aca="false">INDEX(Customers!$B$2:$B$601,MATCH(C6401,Customers!$A$2:$A$601,0))</f>
        <v>Rift Valley</v>
      </c>
      <c r="I6401" s="43" t="n">
        <f aca="false">ROUND(MIN(INDEX(Assumptions!$D$13:$D$18,MATCH(E6401,Assumptions!$A$13:$A$18,0)),MAX(INDEX(Assumptions!$C$13:$C$18,MATCH(E6401,Assumptions!$A$13:$A$18,0)),INDEX(Assumptions!$B$13:$B$18,MATCH(E6401,Assumptions!$A$13:$A$18,0))*F6401)),2)</f>
        <v>20.1</v>
      </c>
    </row>
    <row r="6402" customFormat="false" ht="15" hidden="false" customHeight="false" outlineLevel="0" collapsed="false">
      <c r="A6402" s="24" t="s">
        <v>7225</v>
      </c>
      <c r="B6402" s="39" t="n">
        <v>46161</v>
      </c>
      <c r="C6402" s="24" t="s">
        <v>468</v>
      </c>
      <c r="D6402" s="24" t="s">
        <v>826</v>
      </c>
      <c r="E6402" s="24" t="s">
        <v>103</v>
      </c>
      <c r="F6402" s="38" t="n">
        <v>4980</v>
      </c>
      <c r="G6402" s="42" t="n">
        <f aca="false">DATE(YEAR(B6402),MONTH(B6402),1)</f>
        <v>46143</v>
      </c>
      <c r="H6402" s="24" t="str">
        <f aca="false">INDEX(Customers!$B$2:$B$601,MATCH(C6402,Customers!$A$2:$A$601,0))</f>
        <v>Nairobi</v>
      </c>
      <c r="I6402" s="43" t="n">
        <f aca="false">ROUND(MIN(INDEX(Assumptions!$D$13:$D$18,MATCH(E6402,Assumptions!$A$13:$A$18,0)),MAX(INDEX(Assumptions!$C$13:$C$18,MATCH(E6402,Assumptions!$A$13:$A$18,0)),INDEX(Assumptions!$B$13:$B$18,MATCH(E6402,Assumptions!$A$13:$A$18,0))*F6402)),2)</f>
        <v>49.8</v>
      </c>
    </row>
    <row r="6403" customFormat="false" ht="15" hidden="false" customHeight="false" outlineLevel="0" collapsed="false">
      <c r="A6403" s="24" t="s">
        <v>7226</v>
      </c>
      <c r="B6403" s="39" t="n">
        <v>46161</v>
      </c>
      <c r="C6403" s="24" t="s">
        <v>495</v>
      </c>
      <c r="D6403" s="24" t="s">
        <v>826</v>
      </c>
      <c r="E6403" s="24" t="s">
        <v>111</v>
      </c>
      <c r="F6403" s="38" t="n">
        <v>50</v>
      </c>
      <c r="G6403" s="42" t="n">
        <f aca="false">DATE(YEAR(B6403),MONTH(B6403),1)</f>
        <v>46143</v>
      </c>
      <c r="H6403" s="24" t="str">
        <f aca="false">INDEX(Customers!$B$2:$B$601,MATCH(C6403,Customers!$A$2:$A$601,0))</f>
        <v>Central</v>
      </c>
      <c r="I6403" s="43" t="n">
        <f aca="false">ROUND(MIN(INDEX(Assumptions!$D$13:$D$18,MATCH(E6403,Assumptions!$A$13:$A$18,0)),MAX(INDEX(Assumptions!$C$13:$C$18,MATCH(E6403,Assumptions!$A$13:$A$18,0)),INDEX(Assumptions!$B$13:$B$18,MATCH(E6403,Assumptions!$A$13:$A$18,0))*F6403)),2)</f>
        <v>2</v>
      </c>
    </row>
    <row r="6404" customFormat="false" ht="15" hidden="false" customHeight="false" outlineLevel="0" collapsed="false">
      <c r="A6404" s="24" t="s">
        <v>7227</v>
      </c>
      <c r="B6404" s="39" t="n">
        <v>46161</v>
      </c>
      <c r="C6404" s="24" t="s">
        <v>509</v>
      </c>
      <c r="D6404" s="24" t="s">
        <v>826</v>
      </c>
      <c r="E6404" s="24" t="s">
        <v>103</v>
      </c>
      <c r="F6404" s="38" t="n">
        <v>240</v>
      </c>
      <c r="G6404" s="42" t="n">
        <f aca="false">DATE(YEAR(B6404),MONTH(B6404),1)</f>
        <v>46143</v>
      </c>
      <c r="H6404" s="24" t="str">
        <f aca="false">INDEX(Customers!$B$2:$B$601,MATCH(C6404,Customers!$A$2:$A$601,0))</f>
        <v>Rift Valley</v>
      </c>
      <c r="I6404" s="43" t="n">
        <f aca="false">ROUND(MIN(INDEX(Assumptions!$D$13:$D$18,MATCH(E6404,Assumptions!$A$13:$A$18,0)),MAX(INDEX(Assumptions!$C$13:$C$18,MATCH(E6404,Assumptions!$A$13:$A$18,0)),INDEX(Assumptions!$B$13:$B$18,MATCH(E6404,Assumptions!$A$13:$A$18,0))*F6404)),2)</f>
        <v>5</v>
      </c>
    </row>
    <row r="6405" customFormat="false" ht="15" hidden="false" customHeight="false" outlineLevel="0" collapsed="false">
      <c r="A6405" s="24" t="s">
        <v>7228</v>
      </c>
      <c r="B6405" s="39" t="n">
        <v>46161</v>
      </c>
      <c r="C6405" s="24" t="s">
        <v>509</v>
      </c>
      <c r="D6405" s="24" t="s">
        <v>826</v>
      </c>
      <c r="E6405" s="24" t="s">
        <v>113</v>
      </c>
      <c r="F6405" s="38" t="n">
        <v>50</v>
      </c>
      <c r="G6405" s="42" t="n">
        <f aca="false">DATE(YEAR(B6405),MONTH(B6405),1)</f>
        <v>46143</v>
      </c>
      <c r="H6405" s="24" t="str">
        <f aca="false">INDEX(Customers!$B$2:$B$601,MATCH(C6405,Customers!$A$2:$A$601,0))</f>
        <v>Rift Valley</v>
      </c>
      <c r="I6405" s="43" t="n">
        <f aca="false">ROUND(MIN(INDEX(Assumptions!$D$13:$D$18,MATCH(E6405,Assumptions!$A$13:$A$18,0)),MAX(INDEX(Assumptions!$C$13:$C$18,MATCH(E6405,Assumptions!$A$13:$A$18,0)),INDEX(Assumptions!$B$13:$B$18,MATCH(E6405,Assumptions!$A$13:$A$18,0))*F6405)),2)</f>
        <v>2.5</v>
      </c>
    </row>
    <row r="6406" customFormat="false" ht="15" hidden="false" customHeight="false" outlineLevel="0" collapsed="false">
      <c r="A6406" s="24" t="s">
        <v>7229</v>
      </c>
      <c r="B6406" s="39" t="n">
        <v>46161</v>
      </c>
      <c r="C6406" s="24" t="s">
        <v>525</v>
      </c>
      <c r="D6406" s="24" t="s">
        <v>157</v>
      </c>
      <c r="E6406" s="24" t="s">
        <v>105</v>
      </c>
      <c r="F6406" s="38" t="n">
        <v>2100</v>
      </c>
      <c r="G6406" s="42" t="n">
        <f aca="false">DATE(YEAR(B6406),MONTH(B6406),1)</f>
        <v>46143</v>
      </c>
      <c r="H6406" s="24" t="str">
        <f aca="false">INDEX(Customers!$B$2:$B$601,MATCH(C6406,Customers!$A$2:$A$601,0))</f>
        <v>Nairobi</v>
      </c>
      <c r="I6406" s="43" t="n">
        <f aca="false">ROUND(MIN(INDEX(Assumptions!$D$13:$D$18,MATCH(E6406,Assumptions!$A$13:$A$18,0)),MAX(INDEX(Assumptions!$C$13:$C$18,MATCH(E6406,Assumptions!$A$13:$A$18,0)),INDEX(Assumptions!$B$13:$B$18,MATCH(E6406,Assumptions!$A$13:$A$18,0))*F6406)),2)</f>
        <v>31.5</v>
      </c>
    </row>
    <row r="6407" customFormat="false" ht="15" hidden="false" customHeight="false" outlineLevel="0" collapsed="false">
      <c r="A6407" s="24" t="s">
        <v>7230</v>
      </c>
      <c r="B6407" s="39" t="n">
        <v>46161</v>
      </c>
      <c r="C6407" s="24" t="s">
        <v>543</v>
      </c>
      <c r="D6407" s="24" t="s">
        <v>826</v>
      </c>
      <c r="E6407" s="24" t="s">
        <v>103</v>
      </c>
      <c r="F6407" s="38" t="n">
        <v>7210</v>
      </c>
      <c r="G6407" s="42" t="n">
        <f aca="false">DATE(YEAR(B6407),MONTH(B6407),1)</f>
        <v>46143</v>
      </c>
      <c r="H6407" s="24" t="str">
        <f aca="false">INDEX(Customers!$B$2:$B$601,MATCH(C6407,Customers!$A$2:$A$601,0))</f>
        <v>Central</v>
      </c>
      <c r="I6407" s="43" t="n">
        <f aca="false">ROUND(MIN(INDEX(Assumptions!$D$13:$D$18,MATCH(E6407,Assumptions!$A$13:$A$18,0)),MAX(INDEX(Assumptions!$C$13:$C$18,MATCH(E6407,Assumptions!$A$13:$A$18,0)),INDEX(Assumptions!$B$13:$B$18,MATCH(E6407,Assumptions!$A$13:$A$18,0))*F6407)),2)</f>
        <v>72.1</v>
      </c>
    </row>
    <row r="6408" customFormat="false" ht="15" hidden="false" customHeight="false" outlineLevel="0" collapsed="false">
      <c r="A6408" s="24" t="s">
        <v>7231</v>
      </c>
      <c r="B6408" s="39" t="n">
        <v>46161</v>
      </c>
      <c r="C6408" s="24" t="s">
        <v>544</v>
      </c>
      <c r="D6408" s="24" t="s">
        <v>188</v>
      </c>
      <c r="E6408" s="24" t="s">
        <v>107</v>
      </c>
      <c r="F6408" s="38" t="n">
        <v>15940</v>
      </c>
      <c r="G6408" s="42" t="n">
        <f aca="false">DATE(YEAR(B6408),MONTH(B6408),1)</f>
        <v>46143</v>
      </c>
      <c r="H6408" s="24" t="str">
        <f aca="false">INDEX(Customers!$B$2:$B$601,MATCH(C6408,Customers!$A$2:$A$601,0))</f>
        <v>Coast</v>
      </c>
      <c r="I6408" s="43" t="n">
        <f aca="false">ROUND(MIN(INDEX(Assumptions!$D$13:$D$18,MATCH(E6408,Assumptions!$A$13:$A$18,0)),MAX(INDEX(Assumptions!$C$13:$C$18,MATCH(E6408,Assumptions!$A$13:$A$18,0)),INDEX(Assumptions!$B$13:$B$18,MATCH(E6408,Assumptions!$A$13:$A$18,0))*F6408)),2)</f>
        <v>0</v>
      </c>
    </row>
    <row r="6409" customFormat="false" ht="15" hidden="false" customHeight="false" outlineLevel="0" collapsed="false">
      <c r="A6409" s="24" t="s">
        <v>7232</v>
      </c>
      <c r="B6409" s="39" t="n">
        <v>46161</v>
      </c>
      <c r="C6409" s="24" t="s">
        <v>566</v>
      </c>
      <c r="D6409" s="24" t="s">
        <v>826</v>
      </c>
      <c r="E6409" s="24" t="s">
        <v>111</v>
      </c>
      <c r="F6409" s="38" t="n">
        <v>500</v>
      </c>
      <c r="G6409" s="42" t="n">
        <f aca="false">DATE(YEAR(B6409),MONTH(B6409),1)</f>
        <v>46143</v>
      </c>
      <c r="H6409" s="24" t="str">
        <f aca="false">INDEX(Customers!$B$2:$B$601,MATCH(C6409,Customers!$A$2:$A$601,0))</f>
        <v>Rift Valley</v>
      </c>
      <c r="I6409" s="43" t="n">
        <f aca="false">ROUND(MIN(INDEX(Assumptions!$D$13:$D$18,MATCH(E6409,Assumptions!$A$13:$A$18,0)),MAX(INDEX(Assumptions!$C$13:$C$18,MATCH(E6409,Assumptions!$A$13:$A$18,0)),INDEX(Assumptions!$B$13:$B$18,MATCH(E6409,Assumptions!$A$13:$A$18,0))*F6409)),2)</f>
        <v>20</v>
      </c>
    </row>
    <row r="6410" customFormat="false" ht="15" hidden="false" customHeight="false" outlineLevel="0" collapsed="false">
      <c r="A6410" s="24" t="s">
        <v>7233</v>
      </c>
      <c r="B6410" s="39" t="n">
        <v>46161</v>
      </c>
      <c r="C6410" s="24" t="s">
        <v>570</v>
      </c>
      <c r="D6410" s="24" t="s">
        <v>826</v>
      </c>
      <c r="E6410" s="24" t="s">
        <v>103</v>
      </c>
      <c r="F6410" s="38" t="n">
        <v>1260</v>
      </c>
      <c r="G6410" s="42" t="n">
        <f aca="false">DATE(YEAR(B6410),MONTH(B6410),1)</f>
        <v>46143</v>
      </c>
      <c r="H6410" s="24" t="str">
        <f aca="false">INDEX(Customers!$B$2:$B$601,MATCH(C6410,Customers!$A$2:$A$601,0))</f>
        <v>Western</v>
      </c>
      <c r="I6410" s="43" t="n">
        <f aca="false">ROUND(MIN(INDEX(Assumptions!$D$13:$D$18,MATCH(E6410,Assumptions!$A$13:$A$18,0)),MAX(INDEX(Assumptions!$C$13:$C$18,MATCH(E6410,Assumptions!$A$13:$A$18,0)),INDEX(Assumptions!$B$13:$B$18,MATCH(E6410,Assumptions!$A$13:$A$18,0))*F6410)),2)</f>
        <v>12.6</v>
      </c>
    </row>
    <row r="6411" customFormat="false" ht="15" hidden="false" customHeight="false" outlineLevel="0" collapsed="false">
      <c r="A6411" s="24" t="s">
        <v>7234</v>
      </c>
      <c r="B6411" s="39" t="n">
        <v>46161</v>
      </c>
      <c r="C6411" s="24" t="s">
        <v>571</v>
      </c>
      <c r="D6411" s="24" t="s">
        <v>826</v>
      </c>
      <c r="E6411" s="24" t="s">
        <v>103</v>
      </c>
      <c r="F6411" s="38" t="n">
        <v>1990</v>
      </c>
      <c r="G6411" s="42" t="n">
        <f aca="false">DATE(YEAR(B6411),MONTH(B6411),1)</f>
        <v>46143</v>
      </c>
      <c r="H6411" s="24" t="str">
        <f aca="false">INDEX(Customers!$B$2:$B$601,MATCH(C6411,Customers!$A$2:$A$601,0))</f>
        <v>Nairobi</v>
      </c>
      <c r="I6411" s="43" t="n">
        <f aca="false">ROUND(MIN(INDEX(Assumptions!$D$13:$D$18,MATCH(E6411,Assumptions!$A$13:$A$18,0)),MAX(INDEX(Assumptions!$C$13:$C$18,MATCH(E6411,Assumptions!$A$13:$A$18,0)),INDEX(Assumptions!$B$13:$B$18,MATCH(E6411,Assumptions!$A$13:$A$18,0))*F6411)),2)</f>
        <v>19.9</v>
      </c>
    </row>
    <row r="6412" customFormat="false" ht="15" hidden="false" customHeight="false" outlineLevel="0" collapsed="false">
      <c r="A6412" s="24" t="s">
        <v>7235</v>
      </c>
      <c r="B6412" s="39" t="n">
        <v>46161</v>
      </c>
      <c r="C6412" s="24" t="s">
        <v>576</v>
      </c>
      <c r="D6412" s="24" t="s">
        <v>826</v>
      </c>
      <c r="E6412" s="24" t="s">
        <v>109</v>
      </c>
      <c r="F6412" s="38" t="n">
        <v>12290</v>
      </c>
      <c r="G6412" s="42" t="n">
        <f aca="false">DATE(YEAR(B6412),MONTH(B6412),1)</f>
        <v>46143</v>
      </c>
      <c r="H6412" s="24" t="str">
        <f aca="false">INDEX(Customers!$B$2:$B$601,MATCH(C6412,Customers!$A$2:$A$601,0))</f>
        <v>Coast</v>
      </c>
      <c r="I6412" s="43" t="n">
        <f aca="false">ROUND(MIN(INDEX(Assumptions!$D$13:$D$18,MATCH(E6412,Assumptions!$A$13:$A$18,0)),MAX(INDEX(Assumptions!$C$13:$C$18,MATCH(E6412,Assumptions!$A$13:$A$18,0)),INDEX(Assumptions!$B$13:$B$18,MATCH(E6412,Assumptions!$A$13:$A$18,0))*F6412)),2)</f>
        <v>40</v>
      </c>
    </row>
    <row r="6413" customFormat="false" ht="15" hidden="false" customHeight="false" outlineLevel="0" collapsed="false">
      <c r="A6413" s="24" t="s">
        <v>7236</v>
      </c>
      <c r="B6413" s="39" t="n">
        <v>46161</v>
      </c>
      <c r="C6413" s="24" t="s">
        <v>599</v>
      </c>
      <c r="D6413" s="24" t="s">
        <v>826</v>
      </c>
      <c r="E6413" s="24" t="s">
        <v>103</v>
      </c>
      <c r="F6413" s="38" t="n">
        <v>1150</v>
      </c>
      <c r="G6413" s="42" t="n">
        <f aca="false">DATE(YEAR(B6413),MONTH(B6413),1)</f>
        <v>46143</v>
      </c>
      <c r="H6413" s="24" t="str">
        <f aca="false">INDEX(Customers!$B$2:$B$601,MATCH(C6413,Customers!$A$2:$A$601,0))</f>
        <v>Nairobi</v>
      </c>
      <c r="I6413" s="43" t="n">
        <f aca="false">ROUND(MIN(INDEX(Assumptions!$D$13:$D$18,MATCH(E6413,Assumptions!$A$13:$A$18,0)),MAX(INDEX(Assumptions!$C$13:$C$18,MATCH(E6413,Assumptions!$A$13:$A$18,0)),INDEX(Assumptions!$B$13:$B$18,MATCH(E6413,Assumptions!$A$13:$A$18,0))*F6413)),2)</f>
        <v>11.5</v>
      </c>
    </row>
    <row r="6414" customFormat="false" ht="15" hidden="false" customHeight="false" outlineLevel="0" collapsed="false">
      <c r="A6414" s="24" t="s">
        <v>7237</v>
      </c>
      <c r="B6414" s="39" t="n">
        <v>46161</v>
      </c>
      <c r="C6414" s="24" t="s">
        <v>614</v>
      </c>
      <c r="D6414" s="24" t="s">
        <v>826</v>
      </c>
      <c r="E6414" s="24" t="s">
        <v>103</v>
      </c>
      <c r="F6414" s="38" t="n">
        <v>800</v>
      </c>
      <c r="G6414" s="42" t="n">
        <f aca="false">DATE(YEAR(B6414),MONTH(B6414),1)</f>
        <v>46143</v>
      </c>
      <c r="H6414" s="24" t="str">
        <f aca="false">INDEX(Customers!$B$2:$B$601,MATCH(C6414,Customers!$A$2:$A$601,0))</f>
        <v>Central</v>
      </c>
      <c r="I6414" s="43" t="n">
        <f aca="false">ROUND(MIN(INDEX(Assumptions!$D$13:$D$18,MATCH(E6414,Assumptions!$A$13:$A$18,0)),MAX(INDEX(Assumptions!$C$13:$C$18,MATCH(E6414,Assumptions!$A$13:$A$18,0)),INDEX(Assumptions!$B$13:$B$18,MATCH(E6414,Assumptions!$A$13:$A$18,0))*F6414)),2)</f>
        <v>8</v>
      </c>
    </row>
    <row r="6415" customFormat="false" ht="15" hidden="false" customHeight="false" outlineLevel="0" collapsed="false">
      <c r="A6415" s="24" t="s">
        <v>7238</v>
      </c>
      <c r="B6415" s="39" t="n">
        <v>46161</v>
      </c>
      <c r="C6415" s="24" t="s">
        <v>616</v>
      </c>
      <c r="D6415" s="24" t="s">
        <v>826</v>
      </c>
      <c r="E6415" s="24" t="s">
        <v>111</v>
      </c>
      <c r="F6415" s="38" t="n">
        <v>500</v>
      </c>
      <c r="G6415" s="42" t="n">
        <f aca="false">DATE(YEAR(B6415),MONTH(B6415),1)</f>
        <v>46143</v>
      </c>
      <c r="H6415" s="24" t="str">
        <f aca="false">INDEX(Customers!$B$2:$B$601,MATCH(C6415,Customers!$A$2:$A$601,0))</f>
        <v>Coast</v>
      </c>
      <c r="I6415" s="43" t="n">
        <f aca="false">ROUND(MIN(INDEX(Assumptions!$D$13:$D$18,MATCH(E6415,Assumptions!$A$13:$A$18,0)),MAX(INDEX(Assumptions!$C$13:$C$18,MATCH(E6415,Assumptions!$A$13:$A$18,0)),INDEX(Assumptions!$B$13:$B$18,MATCH(E6415,Assumptions!$A$13:$A$18,0))*F6415)),2)</f>
        <v>20</v>
      </c>
    </row>
    <row r="6416" customFormat="false" ht="15" hidden="false" customHeight="false" outlineLevel="0" collapsed="false">
      <c r="A6416" s="24" t="s">
        <v>7239</v>
      </c>
      <c r="B6416" s="39" t="n">
        <v>46161</v>
      </c>
      <c r="C6416" s="24" t="s">
        <v>627</v>
      </c>
      <c r="D6416" s="24" t="s">
        <v>826</v>
      </c>
      <c r="E6416" s="24" t="s">
        <v>113</v>
      </c>
      <c r="F6416" s="38" t="n">
        <v>250</v>
      </c>
      <c r="G6416" s="42" t="n">
        <f aca="false">DATE(YEAR(B6416),MONTH(B6416),1)</f>
        <v>46143</v>
      </c>
      <c r="H6416" s="24" t="str">
        <f aca="false">INDEX(Customers!$B$2:$B$601,MATCH(C6416,Customers!$A$2:$A$601,0))</f>
        <v>Central</v>
      </c>
      <c r="I6416" s="43" t="n">
        <f aca="false">ROUND(MIN(INDEX(Assumptions!$D$13:$D$18,MATCH(E6416,Assumptions!$A$13:$A$18,0)),MAX(INDEX(Assumptions!$C$13:$C$18,MATCH(E6416,Assumptions!$A$13:$A$18,0)),INDEX(Assumptions!$B$13:$B$18,MATCH(E6416,Assumptions!$A$13:$A$18,0))*F6416)),2)</f>
        <v>12.5</v>
      </c>
    </row>
    <row r="6417" customFormat="false" ht="15" hidden="false" customHeight="false" outlineLevel="0" collapsed="false">
      <c r="A6417" s="24" t="s">
        <v>7240</v>
      </c>
      <c r="B6417" s="39" t="n">
        <v>46161</v>
      </c>
      <c r="C6417" s="24" t="s">
        <v>640</v>
      </c>
      <c r="D6417" s="24" t="s">
        <v>826</v>
      </c>
      <c r="E6417" s="24" t="s">
        <v>109</v>
      </c>
      <c r="F6417" s="38" t="n">
        <v>1430</v>
      </c>
      <c r="G6417" s="42" t="n">
        <f aca="false">DATE(YEAR(B6417),MONTH(B6417),1)</f>
        <v>46143</v>
      </c>
      <c r="H6417" s="24" t="str">
        <f aca="false">INDEX(Customers!$B$2:$B$601,MATCH(C6417,Customers!$A$2:$A$601,0))</f>
        <v>Rift Valley</v>
      </c>
      <c r="I6417" s="43" t="n">
        <f aca="false">ROUND(MIN(INDEX(Assumptions!$D$13:$D$18,MATCH(E6417,Assumptions!$A$13:$A$18,0)),MAX(INDEX(Assumptions!$C$13:$C$18,MATCH(E6417,Assumptions!$A$13:$A$18,0)),INDEX(Assumptions!$B$13:$B$18,MATCH(E6417,Assumptions!$A$13:$A$18,0))*F6417)),2)</f>
        <v>5.72</v>
      </c>
    </row>
    <row r="6418" customFormat="false" ht="15" hidden="false" customHeight="false" outlineLevel="0" collapsed="false">
      <c r="A6418" s="24" t="s">
        <v>7241</v>
      </c>
      <c r="B6418" s="39" t="n">
        <v>46161</v>
      </c>
      <c r="C6418" s="24" t="s">
        <v>642</v>
      </c>
      <c r="D6418" s="24" t="s">
        <v>826</v>
      </c>
      <c r="E6418" s="24" t="s">
        <v>109</v>
      </c>
      <c r="F6418" s="38" t="n">
        <v>3840</v>
      </c>
      <c r="G6418" s="42" t="n">
        <f aca="false">DATE(YEAR(B6418),MONTH(B6418),1)</f>
        <v>46143</v>
      </c>
      <c r="H6418" s="24" t="str">
        <f aca="false">INDEX(Customers!$B$2:$B$601,MATCH(C6418,Customers!$A$2:$A$601,0))</f>
        <v>Rift Valley</v>
      </c>
      <c r="I6418" s="43" t="n">
        <f aca="false">ROUND(MIN(INDEX(Assumptions!$D$13:$D$18,MATCH(E6418,Assumptions!$A$13:$A$18,0)),MAX(INDEX(Assumptions!$C$13:$C$18,MATCH(E6418,Assumptions!$A$13:$A$18,0)),INDEX(Assumptions!$B$13:$B$18,MATCH(E6418,Assumptions!$A$13:$A$18,0))*F6418)),2)</f>
        <v>15.36</v>
      </c>
    </row>
    <row r="6419" customFormat="false" ht="15" hidden="false" customHeight="false" outlineLevel="0" collapsed="false">
      <c r="A6419" s="24" t="s">
        <v>7242</v>
      </c>
      <c r="B6419" s="39" t="n">
        <v>46161</v>
      </c>
      <c r="C6419" s="24" t="s">
        <v>650</v>
      </c>
      <c r="D6419" s="24" t="s">
        <v>208</v>
      </c>
      <c r="E6419" s="24" t="s">
        <v>105</v>
      </c>
      <c r="F6419" s="38" t="n">
        <v>2050</v>
      </c>
      <c r="G6419" s="42" t="n">
        <f aca="false">DATE(YEAR(B6419),MONTH(B6419),1)</f>
        <v>46143</v>
      </c>
      <c r="H6419" s="24" t="str">
        <f aca="false">INDEX(Customers!$B$2:$B$601,MATCH(C6419,Customers!$A$2:$A$601,0))</f>
        <v>Eastern</v>
      </c>
      <c r="I6419" s="43" t="n">
        <f aca="false">ROUND(MIN(INDEX(Assumptions!$D$13:$D$18,MATCH(E6419,Assumptions!$A$13:$A$18,0)),MAX(INDEX(Assumptions!$C$13:$C$18,MATCH(E6419,Assumptions!$A$13:$A$18,0)),INDEX(Assumptions!$B$13:$B$18,MATCH(E6419,Assumptions!$A$13:$A$18,0))*F6419)),2)</f>
        <v>30.75</v>
      </c>
    </row>
    <row r="6420" customFormat="false" ht="15" hidden="false" customHeight="false" outlineLevel="0" collapsed="false">
      <c r="A6420" s="24" t="s">
        <v>7243</v>
      </c>
      <c r="B6420" s="39" t="n">
        <v>46161</v>
      </c>
      <c r="C6420" s="24" t="s">
        <v>707</v>
      </c>
      <c r="D6420" s="24" t="s">
        <v>826</v>
      </c>
      <c r="E6420" s="24" t="s">
        <v>111</v>
      </c>
      <c r="F6420" s="38" t="n">
        <v>50</v>
      </c>
      <c r="G6420" s="42" t="n">
        <f aca="false">DATE(YEAR(B6420),MONTH(B6420),1)</f>
        <v>46143</v>
      </c>
      <c r="H6420" s="24" t="str">
        <f aca="false">INDEX(Customers!$B$2:$B$601,MATCH(C6420,Customers!$A$2:$A$601,0))</f>
        <v>Nairobi</v>
      </c>
      <c r="I6420" s="43" t="n">
        <f aca="false">ROUND(MIN(INDEX(Assumptions!$D$13:$D$18,MATCH(E6420,Assumptions!$A$13:$A$18,0)),MAX(INDEX(Assumptions!$C$13:$C$18,MATCH(E6420,Assumptions!$A$13:$A$18,0)),INDEX(Assumptions!$B$13:$B$18,MATCH(E6420,Assumptions!$A$13:$A$18,0))*F6420)),2)</f>
        <v>2</v>
      </c>
    </row>
    <row r="6421" customFormat="false" ht="15" hidden="false" customHeight="false" outlineLevel="0" collapsed="false">
      <c r="A6421" s="24" t="s">
        <v>7244</v>
      </c>
      <c r="B6421" s="39" t="n">
        <v>46161</v>
      </c>
      <c r="C6421" s="24" t="s">
        <v>723</v>
      </c>
      <c r="D6421" s="24" t="s">
        <v>826</v>
      </c>
      <c r="E6421" s="24" t="s">
        <v>103</v>
      </c>
      <c r="F6421" s="38" t="n">
        <v>1370</v>
      </c>
      <c r="G6421" s="42" t="n">
        <f aca="false">DATE(YEAR(B6421),MONTH(B6421),1)</f>
        <v>46143</v>
      </c>
      <c r="H6421" s="24" t="str">
        <f aca="false">INDEX(Customers!$B$2:$B$601,MATCH(C6421,Customers!$A$2:$A$601,0))</f>
        <v>Eastern</v>
      </c>
      <c r="I6421" s="43" t="n">
        <f aca="false">ROUND(MIN(INDEX(Assumptions!$D$13:$D$18,MATCH(E6421,Assumptions!$A$13:$A$18,0)),MAX(INDEX(Assumptions!$C$13:$C$18,MATCH(E6421,Assumptions!$A$13:$A$18,0)),INDEX(Assumptions!$B$13:$B$18,MATCH(E6421,Assumptions!$A$13:$A$18,0))*F6421)),2)</f>
        <v>13.7</v>
      </c>
    </row>
    <row r="6422" customFormat="false" ht="15" hidden="false" customHeight="false" outlineLevel="0" collapsed="false">
      <c r="A6422" s="24" t="s">
        <v>7245</v>
      </c>
      <c r="B6422" s="39" t="n">
        <v>46161</v>
      </c>
      <c r="C6422" s="24" t="s">
        <v>751</v>
      </c>
      <c r="D6422" s="24" t="s">
        <v>826</v>
      </c>
      <c r="E6422" s="24" t="s">
        <v>111</v>
      </c>
      <c r="F6422" s="38" t="n">
        <v>200</v>
      </c>
      <c r="G6422" s="42" t="n">
        <f aca="false">DATE(YEAR(B6422),MONTH(B6422),1)</f>
        <v>46143</v>
      </c>
      <c r="H6422" s="24" t="str">
        <f aca="false">INDEX(Customers!$B$2:$B$601,MATCH(C6422,Customers!$A$2:$A$601,0))</f>
        <v>Coast</v>
      </c>
      <c r="I6422" s="43" t="n">
        <f aca="false">ROUND(MIN(INDEX(Assumptions!$D$13:$D$18,MATCH(E6422,Assumptions!$A$13:$A$18,0)),MAX(INDEX(Assumptions!$C$13:$C$18,MATCH(E6422,Assumptions!$A$13:$A$18,0)),INDEX(Assumptions!$B$13:$B$18,MATCH(E6422,Assumptions!$A$13:$A$18,0))*F6422)),2)</f>
        <v>8</v>
      </c>
    </row>
    <row r="6423" customFormat="false" ht="15" hidden="false" customHeight="false" outlineLevel="0" collapsed="false">
      <c r="A6423" s="24" t="s">
        <v>7246</v>
      </c>
      <c r="B6423" s="39" t="n">
        <v>46161</v>
      </c>
      <c r="C6423" s="24" t="s">
        <v>762</v>
      </c>
      <c r="D6423" s="24" t="s">
        <v>826</v>
      </c>
      <c r="E6423" s="24" t="s">
        <v>103</v>
      </c>
      <c r="F6423" s="38" t="n">
        <v>860</v>
      </c>
      <c r="G6423" s="42" t="n">
        <f aca="false">DATE(YEAR(B6423),MONTH(B6423),1)</f>
        <v>46143</v>
      </c>
      <c r="H6423" s="24" t="str">
        <f aca="false">INDEX(Customers!$B$2:$B$601,MATCH(C6423,Customers!$A$2:$A$601,0))</f>
        <v>Western</v>
      </c>
      <c r="I6423" s="43" t="n">
        <f aca="false">ROUND(MIN(INDEX(Assumptions!$D$13:$D$18,MATCH(E6423,Assumptions!$A$13:$A$18,0)),MAX(INDEX(Assumptions!$C$13:$C$18,MATCH(E6423,Assumptions!$A$13:$A$18,0)),INDEX(Assumptions!$B$13:$B$18,MATCH(E6423,Assumptions!$A$13:$A$18,0))*F6423)),2)</f>
        <v>8.6</v>
      </c>
    </row>
    <row r="6424" customFormat="false" ht="15" hidden="false" customHeight="false" outlineLevel="0" collapsed="false">
      <c r="A6424" s="24" t="s">
        <v>7247</v>
      </c>
      <c r="B6424" s="39" t="n">
        <v>46161</v>
      </c>
      <c r="C6424" s="24" t="s">
        <v>762</v>
      </c>
      <c r="D6424" s="24" t="s">
        <v>826</v>
      </c>
      <c r="E6424" s="24" t="s">
        <v>103</v>
      </c>
      <c r="F6424" s="38" t="n">
        <v>1180</v>
      </c>
      <c r="G6424" s="42" t="n">
        <f aca="false">DATE(YEAR(B6424),MONTH(B6424),1)</f>
        <v>46143</v>
      </c>
      <c r="H6424" s="24" t="str">
        <f aca="false">INDEX(Customers!$B$2:$B$601,MATCH(C6424,Customers!$A$2:$A$601,0))</f>
        <v>Western</v>
      </c>
      <c r="I6424" s="43" t="n">
        <f aca="false">ROUND(MIN(INDEX(Assumptions!$D$13:$D$18,MATCH(E6424,Assumptions!$A$13:$A$18,0)),MAX(INDEX(Assumptions!$C$13:$C$18,MATCH(E6424,Assumptions!$A$13:$A$18,0)),INDEX(Assumptions!$B$13:$B$18,MATCH(E6424,Assumptions!$A$13:$A$18,0))*F6424)),2)</f>
        <v>11.8</v>
      </c>
    </row>
    <row r="6425" customFormat="false" ht="15" hidden="false" customHeight="false" outlineLevel="0" collapsed="false">
      <c r="A6425" s="24" t="s">
        <v>7248</v>
      </c>
      <c r="B6425" s="39" t="n">
        <v>46162</v>
      </c>
      <c r="C6425" s="24" t="s">
        <v>229</v>
      </c>
      <c r="D6425" s="24" t="s">
        <v>826</v>
      </c>
      <c r="E6425" s="24" t="s">
        <v>103</v>
      </c>
      <c r="F6425" s="38" t="n">
        <v>1490</v>
      </c>
      <c r="G6425" s="42" t="n">
        <f aca="false">DATE(YEAR(B6425),MONTH(B6425),1)</f>
        <v>46143</v>
      </c>
      <c r="H6425" s="24" t="str">
        <f aca="false">INDEX(Customers!$B$2:$B$601,MATCH(C6425,Customers!$A$2:$A$601,0))</f>
        <v>Nairobi</v>
      </c>
      <c r="I6425" s="43" t="n">
        <f aca="false">ROUND(MIN(INDEX(Assumptions!$D$13:$D$18,MATCH(E6425,Assumptions!$A$13:$A$18,0)),MAX(INDEX(Assumptions!$C$13:$C$18,MATCH(E6425,Assumptions!$A$13:$A$18,0)),INDEX(Assumptions!$B$13:$B$18,MATCH(E6425,Assumptions!$A$13:$A$18,0))*F6425)),2)</f>
        <v>14.9</v>
      </c>
    </row>
    <row r="6426" customFormat="false" ht="15" hidden="false" customHeight="false" outlineLevel="0" collapsed="false">
      <c r="A6426" s="24" t="s">
        <v>7249</v>
      </c>
      <c r="B6426" s="39" t="n">
        <v>46162</v>
      </c>
      <c r="C6426" s="24" t="s">
        <v>254</v>
      </c>
      <c r="D6426" s="24" t="s">
        <v>826</v>
      </c>
      <c r="E6426" s="24" t="s">
        <v>111</v>
      </c>
      <c r="F6426" s="38" t="n">
        <v>20</v>
      </c>
      <c r="G6426" s="42" t="n">
        <f aca="false">DATE(YEAR(B6426),MONTH(B6426),1)</f>
        <v>46143</v>
      </c>
      <c r="H6426" s="24" t="str">
        <f aca="false">INDEX(Customers!$B$2:$B$601,MATCH(C6426,Customers!$A$2:$A$601,0))</f>
        <v>Rift Valley</v>
      </c>
      <c r="I6426" s="43" t="n">
        <f aca="false">ROUND(MIN(INDEX(Assumptions!$D$13:$D$18,MATCH(E6426,Assumptions!$A$13:$A$18,0)),MAX(INDEX(Assumptions!$C$13:$C$18,MATCH(E6426,Assumptions!$A$13:$A$18,0)),INDEX(Assumptions!$B$13:$B$18,MATCH(E6426,Assumptions!$A$13:$A$18,0))*F6426)),2)</f>
        <v>0.8</v>
      </c>
    </row>
    <row r="6427" customFormat="false" ht="15" hidden="false" customHeight="false" outlineLevel="0" collapsed="false">
      <c r="A6427" s="24" t="s">
        <v>7250</v>
      </c>
      <c r="B6427" s="39" t="n">
        <v>46162</v>
      </c>
      <c r="C6427" s="24" t="s">
        <v>262</v>
      </c>
      <c r="D6427" s="24" t="s">
        <v>826</v>
      </c>
      <c r="E6427" s="24" t="s">
        <v>111</v>
      </c>
      <c r="F6427" s="38" t="n">
        <v>200</v>
      </c>
      <c r="G6427" s="42" t="n">
        <f aca="false">DATE(YEAR(B6427),MONTH(B6427),1)</f>
        <v>46143</v>
      </c>
      <c r="H6427" s="24" t="str">
        <f aca="false">INDEX(Customers!$B$2:$B$601,MATCH(C6427,Customers!$A$2:$A$601,0))</f>
        <v>Central</v>
      </c>
      <c r="I6427" s="43" t="n">
        <f aca="false">ROUND(MIN(INDEX(Assumptions!$D$13:$D$18,MATCH(E6427,Assumptions!$A$13:$A$18,0)),MAX(INDEX(Assumptions!$C$13:$C$18,MATCH(E6427,Assumptions!$A$13:$A$18,0)),INDEX(Assumptions!$B$13:$B$18,MATCH(E6427,Assumptions!$A$13:$A$18,0))*F6427)),2)</f>
        <v>8</v>
      </c>
    </row>
    <row r="6428" customFormat="false" ht="15" hidden="false" customHeight="false" outlineLevel="0" collapsed="false">
      <c r="A6428" s="24" t="s">
        <v>7251</v>
      </c>
      <c r="B6428" s="39" t="n">
        <v>46162</v>
      </c>
      <c r="C6428" s="24" t="s">
        <v>265</v>
      </c>
      <c r="D6428" s="24" t="s">
        <v>826</v>
      </c>
      <c r="E6428" s="24" t="s">
        <v>113</v>
      </c>
      <c r="F6428" s="38" t="n">
        <v>50</v>
      </c>
      <c r="G6428" s="42" t="n">
        <f aca="false">DATE(YEAR(B6428),MONTH(B6428),1)</f>
        <v>46143</v>
      </c>
      <c r="H6428" s="24" t="str">
        <f aca="false">INDEX(Customers!$B$2:$B$601,MATCH(C6428,Customers!$A$2:$A$601,0))</f>
        <v>Nairobi</v>
      </c>
      <c r="I6428" s="43" t="n">
        <f aca="false">ROUND(MIN(INDEX(Assumptions!$D$13:$D$18,MATCH(E6428,Assumptions!$A$13:$A$18,0)),MAX(INDEX(Assumptions!$C$13:$C$18,MATCH(E6428,Assumptions!$A$13:$A$18,0)),INDEX(Assumptions!$B$13:$B$18,MATCH(E6428,Assumptions!$A$13:$A$18,0))*F6428)),2)</f>
        <v>2.5</v>
      </c>
    </row>
    <row r="6429" customFormat="false" ht="15" hidden="false" customHeight="false" outlineLevel="0" collapsed="false">
      <c r="A6429" s="24" t="s">
        <v>7252</v>
      </c>
      <c r="B6429" s="39" t="n">
        <v>46162</v>
      </c>
      <c r="C6429" s="24" t="s">
        <v>285</v>
      </c>
      <c r="D6429" s="24" t="s">
        <v>207</v>
      </c>
      <c r="E6429" s="24" t="s">
        <v>107</v>
      </c>
      <c r="F6429" s="38" t="n">
        <v>30410</v>
      </c>
      <c r="G6429" s="42" t="n">
        <f aca="false">DATE(YEAR(B6429),MONTH(B6429),1)</f>
        <v>46143</v>
      </c>
      <c r="H6429" s="24" t="str">
        <f aca="false">INDEX(Customers!$B$2:$B$601,MATCH(C6429,Customers!$A$2:$A$601,0))</f>
        <v>Eastern</v>
      </c>
      <c r="I6429" s="43" t="n">
        <f aca="false">ROUND(MIN(INDEX(Assumptions!$D$13:$D$18,MATCH(E6429,Assumptions!$A$13:$A$18,0)),MAX(INDEX(Assumptions!$C$13:$C$18,MATCH(E6429,Assumptions!$A$13:$A$18,0)),INDEX(Assumptions!$B$13:$B$18,MATCH(E6429,Assumptions!$A$13:$A$18,0))*F6429)),2)</f>
        <v>0</v>
      </c>
    </row>
    <row r="6430" customFormat="false" ht="15" hidden="false" customHeight="false" outlineLevel="0" collapsed="false">
      <c r="A6430" s="24" t="s">
        <v>7253</v>
      </c>
      <c r="B6430" s="39" t="n">
        <v>46162</v>
      </c>
      <c r="C6430" s="24" t="s">
        <v>296</v>
      </c>
      <c r="D6430" s="24" t="s">
        <v>826</v>
      </c>
      <c r="E6430" s="24" t="s">
        <v>111</v>
      </c>
      <c r="F6430" s="38" t="n">
        <v>50</v>
      </c>
      <c r="G6430" s="42" t="n">
        <f aca="false">DATE(YEAR(B6430),MONTH(B6430),1)</f>
        <v>46143</v>
      </c>
      <c r="H6430" s="24" t="str">
        <f aca="false">INDEX(Customers!$B$2:$B$601,MATCH(C6430,Customers!$A$2:$A$601,0))</f>
        <v>Coast</v>
      </c>
      <c r="I6430" s="43" t="n">
        <f aca="false">ROUND(MIN(INDEX(Assumptions!$D$13:$D$18,MATCH(E6430,Assumptions!$A$13:$A$18,0)),MAX(INDEX(Assumptions!$C$13:$C$18,MATCH(E6430,Assumptions!$A$13:$A$18,0)),INDEX(Assumptions!$B$13:$B$18,MATCH(E6430,Assumptions!$A$13:$A$18,0))*F6430)),2)</f>
        <v>2</v>
      </c>
    </row>
    <row r="6431" customFormat="false" ht="15" hidden="false" customHeight="false" outlineLevel="0" collapsed="false">
      <c r="A6431" s="24" t="s">
        <v>7254</v>
      </c>
      <c r="B6431" s="39" t="n">
        <v>46162</v>
      </c>
      <c r="C6431" s="24" t="s">
        <v>303</v>
      </c>
      <c r="D6431" s="24" t="s">
        <v>826</v>
      </c>
      <c r="E6431" s="24" t="s">
        <v>103</v>
      </c>
      <c r="F6431" s="38" t="n">
        <v>990</v>
      </c>
      <c r="G6431" s="42" t="n">
        <f aca="false">DATE(YEAR(B6431),MONTH(B6431),1)</f>
        <v>46143</v>
      </c>
      <c r="H6431" s="24" t="str">
        <f aca="false">INDEX(Customers!$B$2:$B$601,MATCH(C6431,Customers!$A$2:$A$601,0))</f>
        <v>Rift Valley</v>
      </c>
      <c r="I6431" s="43" t="n">
        <f aca="false">ROUND(MIN(INDEX(Assumptions!$D$13:$D$18,MATCH(E6431,Assumptions!$A$13:$A$18,0)),MAX(INDEX(Assumptions!$C$13:$C$18,MATCH(E6431,Assumptions!$A$13:$A$18,0)),INDEX(Assumptions!$B$13:$B$18,MATCH(E6431,Assumptions!$A$13:$A$18,0))*F6431)),2)</f>
        <v>9.9</v>
      </c>
    </row>
    <row r="6432" customFormat="false" ht="15" hidden="false" customHeight="false" outlineLevel="0" collapsed="false">
      <c r="A6432" s="24" t="s">
        <v>7255</v>
      </c>
      <c r="B6432" s="39" t="n">
        <v>46162</v>
      </c>
      <c r="C6432" s="24" t="s">
        <v>372</v>
      </c>
      <c r="D6432" s="24" t="s">
        <v>826</v>
      </c>
      <c r="E6432" s="24" t="s">
        <v>103</v>
      </c>
      <c r="F6432" s="38" t="n">
        <v>400</v>
      </c>
      <c r="G6432" s="42" t="n">
        <f aca="false">DATE(YEAR(B6432),MONTH(B6432),1)</f>
        <v>46143</v>
      </c>
      <c r="H6432" s="24" t="str">
        <f aca="false">INDEX(Customers!$B$2:$B$601,MATCH(C6432,Customers!$A$2:$A$601,0))</f>
        <v>Central</v>
      </c>
      <c r="I6432" s="43" t="n">
        <f aca="false">ROUND(MIN(INDEX(Assumptions!$D$13:$D$18,MATCH(E6432,Assumptions!$A$13:$A$18,0)),MAX(INDEX(Assumptions!$C$13:$C$18,MATCH(E6432,Assumptions!$A$13:$A$18,0)),INDEX(Assumptions!$B$13:$B$18,MATCH(E6432,Assumptions!$A$13:$A$18,0))*F6432)),2)</f>
        <v>5</v>
      </c>
    </row>
    <row r="6433" customFormat="false" ht="15" hidden="false" customHeight="false" outlineLevel="0" collapsed="false">
      <c r="A6433" s="24" t="s">
        <v>7256</v>
      </c>
      <c r="B6433" s="39" t="n">
        <v>46162</v>
      </c>
      <c r="C6433" s="24" t="s">
        <v>374</v>
      </c>
      <c r="D6433" s="24" t="s">
        <v>826</v>
      </c>
      <c r="E6433" s="24" t="s">
        <v>103</v>
      </c>
      <c r="F6433" s="38" t="n">
        <v>530</v>
      </c>
      <c r="G6433" s="42" t="n">
        <f aca="false">DATE(YEAR(B6433),MONTH(B6433),1)</f>
        <v>46143</v>
      </c>
      <c r="H6433" s="24" t="str">
        <f aca="false">INDEX(Customers!$B$2:$B$601,MATCH(C6433,Customers!$A$2:$A$601,0))</f>
        <v>Nairobi</v>
      </c>
      <c r="I6433" s="43" t="n">
        <f aca="false">ROUND(MIN(INDEX(Assumptions!$D$13:$D$18,MATCH(E6433,Assumptions!$A$13:$A$18,0)),MAX(INDEX(Assumptions!$C$13:$C$18,MATCH(E6433,Assumptions!$A$13:$A$18,0)),INDEX(Assumptions!$B$13:$B$18,MATCH(E6433,Assumptions!$A$13:$A$18,0))*F6433)),2)</f>
        <v>5.3</v>
      </c>
    </row>
    <row r="6434" customFormat="false" ht="15" hidden="false" customHeight="false" outlineLevel="0" collapsed="false">
      <c r="A6434" s="24" t="s">
        <v>7257</v>
      </c>
      <c r="B6434" s="39" t="n">
        <v>46162</v>
      </c>
      <c r="C6434" s="24" t="s">
        <v>382</v>
      </c>
      <c r="D6434" s="24" t="s">
        <v>826</v>
      </c>
      <c r="E6434" s="24" t="s">
        <v>113</v>
      </c>
      <c r="F6434" s="38" t="n">
        <v>250</v>
      </c>
      <c r="G6434" s="42" t="n">
        <f aca="false">DATE(YEAR(B6434),MONTH(B6434),1)</f>
        <v>46143</v>
      </c>
      <c r="H6434" s="24" t="str">
        <f aca="false">INDEX(Customers!$B$2:$B$601,MATCH(C6434,Customers!$A$2:$A$601,0))</f>
        <v>Central</v>
      </c>
      <c r="I6434" s="43" t="n">
        <f aca="false">ROUND(MIN(INDEX(Assumptions!$D$13:$D$18,MATCH(E6434,Assumptions!$A$13:$A$18,0)),MAX(INDEX(Assumptions!$C$13:$C$18,MATCH(E6434,Assumptions!$A$13:$A$18,0)),INDEX(Assumptions!$B$13:$B$18,MATCH(E6434,Assumptions!$A$13:$A$18,0))*F6434)),2)</f>
        <v>12.5</v>
      </c>
    </row>
    <row r="6435" customFormat="false" ht="15" hidden="false" customHeight="false" outlineLevel="0" collapsed="false">
      <c r="A6435" s="24" t="s">
        <v>7258</v>
      </c>
      <c r="B6435" s="39" t="n">
        <v>46162</v>
      </c>
      <c r="C6435" s="24" t="s">
        <v>395</v>
      </c>
      <c r="D6435" s="24" t="s">
        <v>826</v>
      </c>
      <c r="E6435" s="24" t="s">
        <v>103</v>
      </c>
      <c r="F6435" s="38" t="n">
        <v>1060</v>
      </c>
      <c r="G6435" s="42" t="n">
        <f aca="false">DATE(YEAR(B6435),MONTH(B6435),1)</f>
        <v>46143</v>
      </c>
      <c r="H6435" s="24" t="str">
        <f aca="false">INDEX(Customers!$B$2:$B$601,MATCH(C6435,Customers!$A$2:$A$601,0))</f>
        <v>Eastern</v>
      </c>
      <c r="I6435" s="43" t="n">
        <f aca="false">ROUND(MIN(INDEX(Assumptions!$D$13:$D$18,MATCH(E6435,Assumptions!$A$13:$A$18,0)),MAX(INDEX(Assumptions!$C$13:$C$18,MATCH(E6435,Assumptions!$A$13:$A$18,0)),INDEX(Assumptions!$B$13:$B$18,MATCH(E6435,Assumptions!$A$13:$A$18,0))*F6435)),2)</f>
        <v>10.6</v>
      </c>
    </row>
    <row r="6436" customFormat="false" ht="15" hidden="false" customHeight="false" outlineLevel="0" collapsed="false">
      <c r="A6436" s="24" t="s">
        <v>7259</v>
      </c>
      <c r="B6436" s="39" t="n">
        <v>46162</v>
      </c>
      <c r="C6436" s="24" t="s">
        <v>397</v>
      </c>
      <c r="D6436" s="24" t="s">
        <v>826</v>
      </c>
      <c r="E6436" s="24" t="s">
        <v>109</v>
      </c>
      <c r="F6436" s="38" t="n">
        <v>2960</v>
      </c>
      <c r="G6436" s="42" t="n">
        <f aca="false">DATE(YEAR(B6436),MONTH(B6436),1)</f>
        <v>46143</v>
      </c>
      <c r="H6436" s="24" t="str">
        <f aca="false">INDEX(Customers!$B$2:$B$601,MATCH(C6436,Customers!$A$2:$A$601,0))</f>
        <v>Western</v>
      </c>
      <c r="I6436" s="43" t="n">
        <f aca="false">ROUND(MIN(INDEX(Assumptions!$D$13:$D$18,MATCH(E6436,Assumptions!$A$13:$A$18,0)),MAX(INDEX(Assumptions!$C$13:$C$18,MATCH(E6436,Assumptions!$A$13:$A$18,0)),INDEX(Assumptions!$B$13:$B$18,MATCH(E6436,Assumptions!$A$13:$A$18,0))*F6436)),2)</f>
        <v>11.84</v>
      </c>
    </row>
    <row r="6437" customFormat="false" ht="15" hidden="false" customHeight="false" outlineLevel="0" collapsed="false">
      <c r="A6437" s="24" t="s">
        <v>7260</v>
      </c>
      <c r="B6437" s="39" t="n">
        <v>46162</v>
      </c>
      <c r="C6437" s="24" t="s">
        <v>405</v>
      </c>
      <c r="D6437" s="24" t="s">
        <v>826</v>
      </c>
      <c r="E6437" s="24" t="s">
        <v>103</v>
      </c>
      <c r="F6437" s="38" t="n">
        <v>2810</v>
      </c>
      <c r="G6437" s="42" t="n">
        <f aca="false">DATE(YEAR(B6437),MONTH(B6437),1)</f>
        <v>46143</v>
      </c>
      <c r="H6437" s="24" t="str">
        <f aca="false">INDEX(Customers!$B$2:$B$601,MATCH(C6437,Customers!$A$2:$A$601,0))</f>
        <v>Nairobi</v>
      </c>
      <c r="I6437" s="43" t="n">
        <f aca="false">ROUND(MIN(INDEX(Assumptions!$D$13:$D$18,MATCH(E6437,Assumptions!$A$13:$A$18,0)),MAX(INDEX(Assumptions!$C$13:$C$18,MATCH(E6437,Assumptions!$A$13:$A$18,0)),INDEX(Assumptions!$B$13:$B$18,MATCH(E6437,Assumptions!$A$13:$A$18,0))*F6437)),2)</f>
        <v>28.1</v>
      </c>
    </row>
    <row r="6438" customFormat="false" ht="15" hidden="false" customHeight="false" outlineLevel="0" collapsed="false">
      <c r="A6438" s="24" t="s">
        <v>7261</v>
      </c>
      <c r="B6438" s="39" t="n">
        <v>46162</v>
      </c>
      <c r="C6438" s="24" t="s">
        <v>413</v>
      </c>
      <c r="D6438" s="24" t="s">
        <v>826</v>
      </c>
      <c r="E6438" s="24" t="s">
        <v>113</v>
      </c>
      <c r="F6438" s="38" t="n">
        <v>1000</v>
      </c>
      <c r="G6438" s="42" t="n">
        <f aca="false">DATE(YEAR(B6438),MONTH(B6438),1)</f>
        <v>46143</v>
      </c>
      <c r="H6438" s="24" t="str">
        <f aca="false">INDEX(Customers!$B$2:$B$601,MATCH(C6438,Customers!$A$2:$A$601,0))</f>
        <v>Rift Valley</v>
      </c>
      <c r="I6438" s="43" t="n">
        <f aca="false">ROUND(MIN(INDEX(Assumptions!$D$13:$D$18,MATCH(E6438,Assumptions!$A$13:$A$18,0)),MAX(INDEX(Assumptions!$C$13:$C$18,MATCH(E6438,Assumptions!$A$13:$A$18,0)),INDEX(Assumptions!$B$13:$B$18,MATCH(E6438,Assumptions!$A$13:$A$18,0))*F6438)),2)</f>
        <v>50</v>
      </c>
    </row>
    <row r="6439" customFormat="false" ht="15" hidden="false" customHeight="false" outlineLevel="0" collapsed="false">
      <c r="A6439" s="24" t="s">
        <v>7262</v>
      </c>
      <c r="B6439" s="39" t="n">
        <v>46162</v>
      </c>
      <c r="C6439" s="24" t="s">
        <v>433</v>
      </c>
      <c r="D6439" s="24" t="s">
        <v>826</v>
      </c>
      <c r="E6439" s="24" t="s">
        <v>103</v>
      </c>
      <c r="F6439" s="38" t="n">
        <v>11540</v>
      </c>
      <c r="G6439" s="42" t="n">
        <f aca="false">DATE(YEAR(B6439),MONTH(B6439),1)</f>
        <v>46143</v>
      </c>
      <c r="H6439" s="24" t="str">
        <f aca="false">INDEX(Customers!$B$2:$B$601,MATCH(C6439,Customers!$A$2:$A$601,0))</f>
        <v>Nairobi</v>
      </c>
      <c r="I6439" s="43" t="n">
        <f aca="false">ROUND(MIN(INDEX(Assumptions!$D$13:$D$18,MATCH(E6439,Assumptions!$A$13:$A$18,0)),MAX(INDEX(Assumptions!$C$13:$C$18,MATCH(E6439,Assumptions!$A$13:$A$18,0)),INDEX(Assumptions!$B$13:$B$18,MATCH(E6439,Assumptions!$A$13:$A$18,0))*F6439)),2)</f>
        <v>105</v>
      </c>
    </row>
    <row r="6440" customFormat="false" ht="15" hidden="false" customHeight="false" outlineLevel="0" collapsed="false">
      <c r="A6440" s="24" t="s">
        <v>7263</v>
      </c>
      <c r="B6440" s="39" t="n">
        <v>46162</v>
      </c>
      <c r="C6440" s="24" t="s">
        <v>440</v>
      </c>
      <c r="D6440" s="24" t="s">
        <v>826</v>
      </c>
      <c r="E6440" s="24" t="s">
        <v>109</v>
      </c>
      <c r="F6440" s="38" t="n">
        <v>5360</v>
      </c>
      <c r="G6440" s="42" t="n">
        <f aca="false">DATE(YEAR(B6440),MONTH(B6440),1)</f>
        <v>46143</v>
      </c>
      <c r="H6440" s="24" t="str">
        <f aca="false">INDEX(Customers!$B$2:$B$601,MATCH(C6440,Customers!$A$2:$A$601,0))</f>
        <v>Nairobi</v>
      </c>
      <c r="I6440" s="43" t="n">
        <f aca="false">ROUND(MIN(INDEX(Assumptions!$D$13:$D$18,MATCH(E6440,Assumptions!$A$13:$A$18,0)),MAX(INDEX(Assumptions!$C$13:$C$18,MATCH(E6440,Assumptions!$A$13:$A$18,0)),INDEX(Assumptions!$B$13:$B$18,MATCH(E6440,Assumptions!$A$13:$A$18,0))*F6440)),2)</f>
        <v>21.44</v>
      </c>
    </row>
    <row r="6441" customFormat="false" ht="15" hidden="false" customHeight="false" outlineLevel="0" collapsed="false">
      <c r="A6441" s="24" t="s">
        <v>7264</v>
      </c>
      <c r="B6441" s="39" t="n">
        <v>46162</v>
      </c>
      <c r="C6441" s="24" t="s">
        <v>447</v>
      </c>
      <c r="D6441" s="24" t="s">
        <v>179</v>
      </c>
      <c r="E6441" s="24" t="s">
        <v>105</v>
      </c>
      <c r="F6441" s="38" t="n">
        <v>6730</v>
      </c>
      <c r="G6441" s="42" t="n">
        <f aca="false">DATE(YEAR(B6441),MONTH(B6441),1)</f>
        <v>46143</v>
      </c>
      <c r="H6441" s="24" t="str">
        <f aca="false">INDEX(Customers!$B$2:$B$601,MATCH(C6441,Customers!$A$2:$A$601,0))</f>
        <v>Rift Valley</v>
      </c>
      <c r="I6441" s="43" t="n">
        <f aca="false">ROUND(MIN(INDEX(Assumptions!$D$13:$D$18,MATCH(E6441,Assumptions!$A$13:$A$18,0)),MAX(INDEX(Assumptions!$C$13:$C$18,MATCH(E6441,Assumptions!$A$13:$A$18,0)),INDEX(Assumptions!$B$13:$B$18,MATCH(E6441,Assumptions!$A$13:$A$18,0))*F6441)),2)</f>
        <v>100.95</v>
      </c>
    </row>
    <row r="6442" customFormat="false" ht="15" hidden="false" customHeight="false" outlineLevel="0" collapsed="false">
      <c r="A6442" s="24" t="s">
        <v>7265</v>
      </c>
      <c r="B6442" s="39" t="n">
        <v>46162</v>
      </c>
      <c r="C6442" s="24" t="s">
        <v>486</v>
      </c>
      <c r="D6442" s="24" t="s">
        <v>152</v>
      </c>
      <c r="E6442" s="24" t="s">
        <v>105</v>
      </c>
      <c r="F6442" s="38" t="n">
        <v>7920</v>
      </c>
      <c r="G6442" s="42" t="n">
        <f aca="false">DATE(YEAR(B6442),MONTH(B6442),1)</f>
        <v>46143</v>
      </c>
      <c r="H6442" s="24" t="str">
        <f aca="false">INDEX(Customers!$B$2:$B$601,MATCH(C6442,Customers!$A$2:$A$601,0))</f>
        <v>Nairobi</v>
      </c>
      <c r="I6442" s="43" t="n">
        <f aca="false">ROUND(MIN(INDEX(Assumptions!$D$13:$D$18,MATCH(E6442,Assumptions!$A$13:$A$18,0)),MAX(INDEX(Assumptions!$C$13:$C$18,MATCH(E6442,Assumptions!$A$13:$A$18,0)),INDEX(Assumptions!$B$13:$B$18,MATCH(E6442,Assumptions!$A$13:$A$18,0))*F6442)),2)</f>
        <v>118.8</v>
      </c>
    </row>
    <row r="6443" customFormat="false" ht="15" hidden="false" customHeight="false" outlineLevel="0" collapsed="false">
      <c r="A6443" s="24" t="s">
        <v>7266</v>
      </c>
      <c r="B6443" s="39" t="n">
        <v>46162</v>
      </c>
      <c r="C6443" s="24" t="s">
        <v>525</v>
      </c>
      <c r="D6443" s="24" t="s">
        <v>826</v>
      </c>
      <c r="E6443" s="24" t="s">
        <v>103</v>
      </c>
      <c r="F6443" s="38" t="n">
        <v>1080</v>
      </c>
      <c r="G6443" s="42" t="n">
        <f aca="false">DATE(YEAR(B6443),MONTH(B6443),1)</f>
        <v>46143</v>
      </c>
      <c r="H6443" s="24" t="str">
        <f aca="false">INDEX(Customers!$B$2:$B$601,MATCH(C6443,Customers!$A$2:$A$601,0))</f>
        <v>Nairobi</v>
      </c>
      <c r="I6443" s="43" t="n">
        <f aca="false">ROUND(MIN(INDEX(Assumptions!$D$13:$D$18,MATCH(E6443,Assumptions!$A$13:$A$18,0)),MAX(INDEX(Assumptions!$C$13:$C$18,MATCH(E6443,Assumptions!$A$13:$A$18,0)),INDEX(Assumptions!$B$13:$B$18,MATCH(E6443,Assumptions!$A$13:$A$18,0))*F6443)),2)</f>
        <v>10.8</v>
      </c>
    </row>
    <row r="6444" customFormat="false" ht="15" hidden="false" customHeight="false" outlineLevel="0" collapsed="false">
      <c r="A6444" s="24" t="s">
        <v>7267</v>
      </c>
      <c r="B6444" s="39" t="n">
        <v>46162</v>
      </c>
      <c r="C6444" s="24" t="s">
        <v>588</v>
      </c>
      <c r="D6444" s="24" t="s">
        <v>826</v>
      </c>
      <c r="E6444" s="24" t="s">
        <v>111</v>
      </c>
      <c r="F6444" s="38" t="n">
        <v>20</v>
      </c>
      <c r="G6444" s="42" t="n">
        <f aca="false">DATE(YEAR(B6444),MONTH(B6444),1)</f>
        <v>46143</v>
      </c>
      <c r="H6444" s="24" t="str">
        <f aca="false">INDEX(Customers!$B$2:$B$601,MATCH(C6444,Customers!$A$2:$A$601,0))</f>
        <v>Nairobi</v>
      </c>
      <c r="I6444" s="43" t="n">
        <f aca="false">ROUND(MIN(INDEX(Assumptions!$D$13:$D$18,MATCH(E6444,Assumptions!$A$13:$A$18,0)),MAX(INDEX(Assumptions!$C$13:$C$18,MATCH(E6444,Assumptions!$A$13:$A$18,0)),INDEX(Assumptions!$B$13:$B$18,MATCH(E6444,Assumptions!$A$13:$A$18,0))*F6444)),2)</f>
        <v>0.8</v>
      </c>
    </row>
    <row r="6445" customFormat="false" ht="15" hidden="false" customHeight="false" outlineLevel="0" collapsed="false">
      <c r="A6445" s="24" t="s">
        <v>7268</v>
      </c>
      <c r="B6445" s="39" t="n">
        <v>46162</v>
      </c>
      <c r="C6445" s="24" t="s">
        <v>600</v>
      </c>
      <c r="D6445" s="24" t="s">
        <v>826</v>
      </c>
      <c r="E6445" s="24" t="s">
        <v>113</v>
      </c>
      <c r="F6445" s="38" t="n">
        <v>250</v>
      </c>
      <c r="G6445" s="42" t="n">
        <f aca="false">DATE(YEAR(B6445),MONTH(B6445),1)</f>
        <v>46143</v>
      </c>
      <c r="H6445" s="24" t="str">
        <f aca="false">INDEX(Customers!$B$2:$B$601,MATCH(C6445,Customers!$A$2:$A$601,0))</f>
        <v>Coast</v>
      </c>
      <c r="I6445" s="43" t="n">
        <f aca="false">ROUND(MIN(INDEX(Assumptions!$D$13:$D$18,MATCH(E6445,Assumptions!$A$13:$A$18,0)),MAX(INDEX(Assumptions!$C$13:$C$18,MATCH(E6445,Assumptions!$A$13:$A$18,0)),INDEX(Assumptions!$B$13:$B$18,MATCH(E6445,Assumptions!$A$13:$A$18,0))*F6445)),2)</f>
        <v>12.5</v>
      </c>
    </row>
    <row r="6446" customFormat="false" ht="15" hidden="false" customHeight="false" outlineLevel="0" collapsed="false">
      <c r="A6446" s="24" t="s">
        <v>7269</v>
      </c>
      <c r="B6446" s="39" t="n">
        <v>46162</v>
      </c>
      <c r="C6446" s="24" t="s">
        <v>614</v>
      </c>
      <c r="D6446" s="24" t="s">
        <v>826</v>
      </c>
      <c r="E6446" s="24" t="s">
        <v>103</v>
      </c>
      <c r="F6446" s="38" t="n">
        <v>13260</v>
      </c>
      <c r="G6446" s="42" t="n">
        <f aca="false">DATE(YEAR(B6446),MONTH(B6446),1)</f>
        <v>46143</v>
      </c>
      <c r="H6446" s="24" t="str">
        <f aca="false">INDEX(Customers!$B$2:$B$601,MATCH(C6446,Customers!$A$2:$A$601,0))</f>
        <v>Central</v>
      </c>
      <c r="I6446" s="43" t="n">
        <f aca="false">ROUND(MIN(INDEX(Assumptions!$D$13:$D$18,MATCH(E6446,Assumptions!$A$13:$A$18,0)),MAX(INDEX(Assumptions!$C$13:$C$18,MATCH(E6446,Assumptions!$A$13:$A$18,0)),INDEX(Assumptions!$B$13:$B$18,MATCH(E6446,Assumptions!$A$13:$A$18,0))*F6446)),2)</f>
        <v>105</v>
      </c>
    </row>
    <row r="6447" customFormat="false" ht="15" hidden="false" customHeight="false" outlineLevel="0" collapsed="false">
      <c r="A6447" s="24" t="s">
        <v>7270</v>
      </c>
      <c r="B6447" s="39" t="n">
        <v>46162</v>
      </c>
      <c r="C6447" s="24" t="s">
        <v>630</v>
      </c>
      <c r="D6447" s="24" t="s">
        <v>193</v>
      </c>
      <c r="E6447" s="24" t="s">
        <v>105</v>
      </c>
      <c r="F6447" s="38" t="n">
        <v>3790</v>
      </c>
      <c r="G6447" s="42" t="n">
        <f aca="false">DATE(YEAR(B6447),MONTH(B6447),1)</f>
        <v>46143</v>
      </c>
      <c r="H6447" s="24" t="str">
        <f aca="false">INDEX(Customers!$B$2:$B$601,MATCH(C6447,Customers!$A$2:$A$601,0))</f>
        <v>Western</v>
      </c>
      <c r="I6447" s="43" t="n">
        <f aca="false">ROUND(MIN(INDEX(Assumptions!$D$13:$D$18,MATCH(E6447,Assumptions!$A$13:$A$18,0)),MAX(INDEX(Assumptions!$C$13:$C$18,MATCH(E6447,Assumptions!$A$13:$A$18,0)),INDEX(Assumptions!$B$13:$B$18,MATCH(E6447,Assumptions!$A$13:$A$18,0))*F6447)),2)</f>
        <v>56.85</v>
      </c>
    </row>
    <row r="6448" customFormat="false" ht="15" hidden="false" customHeight="false" outlineLevel="0" collapsed="false">
      <c r="A6448" s="24" t="s">
        <v>7271</v>
      </c>
      <c r="B6448" s="39" t="n">
        <v>46162</v>
      </c>
      <c r="C6448" s="24" t="s">
        <v>668</v>
      </c>
      <c r="D6448" s="24" t="s">
        <v>826</v>
      </c>
      <c r="E6448" s="24" t="s">
        <v>111</v>
      </c>
      <c r="F6448" s="38" t="n">
        <v>1000</v>
      </c>
      <c r="G6448" s="42" t="n">
        <f aca="false">DATE(YEAR(B6448),MONTH(B6448),1)</f>
        <v>46143</v>
      </c>
      <c r="H6448" s="24" t="str">
        <f aca="false">INDEX(Customers!$B$2:$B$601,MATCH(C6448,Customers!$A$2:$A$601,0))</f>
        <v>Nairobi</v>
      </c>
      <c r="I6448" s="43" t="n">
        <f aca="false">ROUND(MIN(INDEX(Assumptions!$D$13:$D$18,MATCH(E6448,Assumptions!$A$13:$A$18,0)),MAX(INDEX(Assumptions!$C$13:$C$18,MATCH(E6448,Assumptions!$A$13:$A$18,0)),INDEX(Assumptions!$B$13:$B$18,MATCH(E6448,Assumptions!$A$13:$A$18,0))*F6448)),2)</f>
        <v>40</v>
      </c>
    </row>
    <row r="6449" customFormat="false" ht="15" hidden="false" customHeight="false" outlineLevel="0" collapsed="false">
      <c r="A6449" s="24" t="s">
        <v>7272</v>
      </c>
      <c r="B6449" s="39" t="n">
        <v>46162</v>
      </c>
      <c r="C6449" s="24" t="s">
        <v>668</v>
      </c>
      <c r="D6449" s="24" t="s">
        <v>826</v>
      </c>
      <c r="E6449" s="24" t="s">
        <v>113</v>
      </c>
      <c r="F6449" s="38" t="n">
        <v>99</v>
      </c>
      <c r="G6449" s="42" t="n">
        <f aca="false">DATE(YEAR(B6449),MONTH(B6449),1)</f>
        <v>46143</v>
      </c>
      <c r="H6449" s="24" t="str">
        <f aca="false">INDEX(Customers!$B$2:$B$601,MATCH(C6449,Customers!$A$2:$A$601,0))</f>
        <v>Nairobi</v>
      </c>
      <c r="I6449" s="43" t="n">
        <f aca="false">ROUND(MIN(INDEX(Assumptions!$D$13:$D$18,MATCH(E6449,Assumptions!$A$13:$A$18,0)),MAX(INDEX(Assumptions!$C$13:$C$18,MATCH(E6449,Assumptions!$A$13:$A$18,0)),INDEX(Assumptions!$B$13:$B$18,MATCH(E6449,Assumptions!$A$13:$A$18,0))*F6449)),2)</f>
        <v>4.95</v>
      </c>
    </row>
    <row r="6450" customFormat="false" ht="15" hidden="false" customHeight="false" outlineLevel="0" collapsed="false">
      <c r="A6450" s="24" t="s">
        <v>7273</v>
      </c>
      <c r="B6450" s="39" t="n">
        <v>46162</v>
      </c>
      <c r="C6450" s="24" t="s">
        <v>684</v>
      </c>
      <c r="D6450" s="24" t="s">
        <v>826</v>
      </c>
      <c r="E6450" s="24" t="s">
        <v>113</v>
      </c>
      <c r="F6450" s="38" t="n">
        <v>50</v>
      </c>
      <c r="G6450" s="42" t="n">
        <f aca="false">DATE(YEAR(B6450),MONTH(B6450),1)</f>
        <v>46143</v>
      </c>
      <c r="H6450" s="24" t="str">
        <f aca="false">INDEX(Customers!$B$2:$B$601,MATCH(C6450,Customers!$A$2:$A$601,0))</f>
        <v>Rift Valley</v>
      </c>
      <c r="I6450" s="43" t="n">
        <f aca="false">ROUND(MIN(INDEX(Assumptions!$D$13:$D$18,MATCH(E6450,Assumptions!$A$13:$A$18,0)),MAX(INDEX(Assumptions!$C$13:$C$18,MATCH(E6450,Assumptions!$A$13:$A$18,0)),INDEX(Assumptions!$B$13:$B$18,MATCH(E6450,Assumptions!$A$13:$A$18,0))*F6450)),2)</f>
        <v>2.5</v>
      </c>
    </row>
    <row r="6451" customFormat="false" ht="15" hidden="false" customHeight="false" outlineLevel="0" collapsed="false">
      <c r="A6451" s="24" t="s">
        <v>7274</v>
      </c>
      <c r="B6451" s="39" t="n">
        <v>46162</v>
      </c>
      <c r="C6451" s="24" t="s">
        <v>689</v>
      </c>
      <c r="D6451" s="24" t="s">
        <v>826</v>
      </c>
      <c r="E6451" s="24" t="s">
        <v>103</v>
      </c>
      <c r="F6451" s="38" t="n">
        <v>980</v>
      </c>
      <c r="G6451" s="42" t="n">
        <f aca="false">DATE(YEAR(B6451),MONTH(B6451),1)</f>
        <v>46143</v>
      </c>
      <c r="H6451" s="24" t="str">
        <f aca="false">INDEX(Customers!$B$2:$B$601,MATCH(C6451,Customers!$A$2:$A$601,0))</f>
        <v>Nairobi</v>
      </c>
      <c r="I6451" s="43" t="n">
        <f aca="false">ROUND(MIN(INDEX(Assumptions!$D$13:$D$18,MATCH(E6451,Assumptions!$A$13:$A$18,0)),MAX(INDEX(Assumptions!$C$13:$C$18,MATCH(E6451,Assumptions!$A$13:$A$18,0)),INDEX(Assumptions!$B$13:$B$18,MATCH(E6451,Assumptions!$A$13:$A$18,0))*F6451)),2)</f>
        <v>9.8</v>
      </c>
    </row>
    <row r="6452" customFormat="false" ht="15" hidden="false" customHeight="false" outlineLevel="0" collapsed="false">
      <c r="A6452" s="24" t="s">
        <v>7275</v>
      </c>
      <c r="B6452" s="39" t="n">
        <v>46162</v>
      </c>
      <c r="C6452" s="24" t="s">
        <v>691</v>
      </c>
      <c r="D6452" s="24" t="s">
        <v>826</v>
      </c>
      <c r="E6452" s="24" t="s">
        <v>109</v>
      </c>
      <c r="F6452" s="38" t="n">
        <v>4670</v>
      </c>
      <c r="G6452" s="42" t="n">
        <f aca="false">DATE(YEAR(B6452),MONTH(B6452),1)</f>
        <v>46143</v>
      </c>
      <c r="H6452" s="24" t="str">
        <f aca="false">INDEX(Customers!$B$2:$B$601,MATCH(C6452,Customers!$A$2:$A$601,0))</f>
        <v>Central</v>
      </c>
      <c r="I6452" s="43" t="n">
        <f aca="false">ROUND(MIN(INDEX(Assumptions!$D$13:$D$18,MATCH(E6452,Assumptions!$A$13:$A$18,0)),MAX(INDEX(Assumptions!$C$13:$C$18,MATCH(E6452,Assumptions!$A$13:$A$18,0)),INDEX(Assumptions!$B$13:$B$18,MATCH(E6452,Assumptions!$A$13:$A$18,0))*F6452)),2)</f>
        <v>18.68</v>
      </c>
    </row>
    <row r="6453" customFormat="false" ht="15" hidden="false" customHeight="false" outlineLevel="0" collapsed="false">
      <c r="A6453" s="24" t="s">
        <v>7276</v>
      </c>
      <c r="B6453" s="39" t="n">
        <v>46162</v>
      </c>
      <c r="C6453" s="24" t="s">
        <v>714</v>
      </c>
      <c r="D6453" s="24" t="s">
        <v>826</v>
      </c>
      <c r="E6453" s="24" t="s">
        <v>111</v>
      </c>
      <c r="F6453" s="38" t="n">
        <v>50</v>
      </c>
      <c r="G6453" s="42" t="n">
        <f aca="false">DATE(YEAR(B6453),MONTH(B6453),1)</f>
        <v>46143</v>
      </c>
      <c r="H6453" s="24" t="str">
        <f aca="false">INDEX(Customers!$B$2:$B$601,MATCH(C6453,Customers!$A$2:$A$601,0))</f>
        <v>Coast</v>
      </c>
      <c r="I6453" s="43" t="n">
        <f aca="false">ROUND(MIN(INDEX(Assumptions!$D$13:$D$18,MATCH(E6453,Assumptions!$A$13:$A$18,0)),MAX(INDEX(Assumptions!$C$13:$C$18,MATCH(E6453,Assumptions!$A$13:$A$18,0)),INDEX(Assumptions!$B$13:$B$18,MATCH(E6453,Assumptions!$A$13:$A$18,0))*F6453)),2)</f>
        <v>2</v>
      </c>
    </row>
    <row r="6454" customFormat="false" ht="15" hidden="false" customHeight="false" outlineLevel="0" collapsed="false">
      <c r="A6454" s="24" t="s">
        <v>7277</v>
      </c>
      <c r="B6454" s="39" t="n">
        <v>46162</v>
      </c>
      <c r="C6454" s="24" t="s">
        <v>721</v>
      </c>
      <c r="D6454" s="24" t="s">
        <v>826</v>
      </c>
      <c r="E6454" s="24" t="s">
        <v>103</v>
      </c>
      <c r="F6454" s="38" t="n">
        <v>280</v>
      </c>
      <c r="G6454" s="42" t="n">
        <f aca="false">DATE(YEAR(B6454),MONTH(B6454),1)</f>
        <v>46143</v>
      </c>
      <c r="H6454" s="24" t="str">
        <f aca="false">INDEX(Customers!$B$2:$B$601,MATCH(C6454,Customers!$A$2:$A$601,0))</f>
        <v>Western</v>
      </c>
      <c r="I6454" s="43" t="n">
        <f aca="false">ROUND(MIN(INDEX(Assumptions!$D$13:$D$18,MATCH(E6454,Assumptions!$A$13:$A$18,0)),MAX(INDEX(Assumptions!$C$13:$C$18,MATCH(E6454,Assumptions!$A$13:$A$18,0)),INDEX(Assumptions!$B$13:$B$18,MATCH(E6454,Assumptions!$A$13:$A$18,0))*F6454)),2)</f>
        <v>5</v>
      </c>
    </row>
    <row r="6455" customFormat="false" ht="15" hidden="false" customHeight="false" outlineLevel="0" collapsed="false">
      <c r="A6455" s="24" t="s">
        <v>7278</v>
      </c>
      <c r="B6455" s="39" t="n">
        <v>46162</v>
      </c>
      <c r="C6455" s="24" t="s">
        <v>724</v>
      </c>
      <c r="D6455" s="24" t="s">
        <v>826</v>
      </c>
      <c r="E6455" s="24" t="s">
        <v>109</v>
      </c>
      <c r="F6455" s="38" t="n">
        <v>2350</v>
      </c>
      <c r="G6455" s="42" t="n">
        <f aca="false">DATE(YEAR(B6455),MONTH(B6455),1)</f>
        <v>46143</v>
      </c>
      <c r="H6455" s="24" t="str">
        <f aca="false">INDEX(Customers!$B$2:$B$601,MATCH(C6455,Customers!$A$2:$A$601,0))</f>
        <v>Central</v>
      </c>
      <c r="I6455" s="43" t="n">
        <f aca="false">ROUND(MIN(INDEX(Assumptions!$D$13:$D$18,MATCH(E6455,Assumptions!$A$13:$A$18,0)),MAX(INDEX(Assumptions!$C$13:$C$18,MATCH(E6455,Assumptions!$A$13:$A$18,0)),INDEX(Assumptions!$B$13:$B$18,MATCH(E6455,Assumptions!$A$13:$A$18,0))*F6455)),2)</f>
        <v>9.4</v>
      </c>
    </row>
    <row r="6456" customFormat="false" ht="15" hidden="false" customHeight="false" outlineLevel="0" collapsed="false">
      <c r="A6456" s="24" t="s">
        <v>7279</v>
      </c>
      <c r="B6456" s="39" t="n">
        <v>46162</v>
      </c>
      <c r="C6456" s="24" t="s">
        <v>786</v>
      </c>
      <c r="D6456" s="24" t="s">
        <v>826</v>
      </c>
      <c r="E6456" s="24" t="s">
        <v>103</v>
      </c>
      <c r="F6456" s="38" t="n">
        <v>6610</v>
      </c>
      <c r="G6456" s="42" t="n">
        <f aca="false">DATE(YEAR(B6456),MONTH(B6456),1)</f>
        <v>46143</v>
      </c>
      <c r="H6456" s="24" t="str">
        <f aca="false">INDEX(Customers!$B$2:$B$601,MATCH(C6456,Customers!$A$2:$A$601,0))</f>
        <v>Rift Valley</v>
      </c>
      <c r="I6456" s="43" t="n">
        <f aca="false">ROUND(MIN(INDEX(Assumptions!$D$13:$D$18,MATCH(E6456,Assumptions!$A$13:$A$18,0)),MAX(INDEX(Assumptions!$C$13:$C$18,MATCH(E6456,Assumptions!$A$13:$A$18,0)),INDEX(Assumptions!$B$13:$B$18,MATCH(E6456,Assumptions!$A$13:$A$18,0))*F6456)),2)</f>
        <v>66.1</v>
      </c>
    </row>
    <row r="6457" customFormat="false" ht="15" hidden="false" customHeight="false" outlineLevel="0" collapsed="false">
      <c r="A6457" s="24" t="s">
        <v>7280</v>
      </c>
      <c r="B6457" s="39" t="n">
        <v>46162</v>
      </c>
      <c r="C6457" s="24" t="s">
        <v>801</v>
      </c>
      <c r="D6457" s="24" t="s">
        <v>184</v>
      </c>
      <c r="E6457" s="24" t="s">
        <v>105</v>
      </c>
      <c r="F6457" s="38" t="n">
        <v>1190</v>
      </c>
      <c r="G6457" s="42" t="n">
        <f aca="false">DATE(YEAR(B6457),MONTH(B6457),1)</f>
        <v>46143</v>
      </c>
      <c r="H6457" s="24" t="str">
        <f aca="false">INDEX(Customers!$B$2:$B$601,MATCH(C6457,Customers!$A$2:$A$601,0))</f>
        <v>Coast</v>
      </c>
      <c r="I6457" s="43" t="n">
        <f aca="false">ROUND(MIN(INDEX(Assumptions!$D$13:$D$18,MATCH(E6457,Assumptions!$A$13:$A$18,0)),MAX(INDEX(Assumptions!$C$13:$C$18,MATCH(E6457,Assumptions!$A$13:$A$18,0)),INDEX(Assumptions!$B$13:$B$18,MATCH(E6457,Assumptions!$A$13:$A$18,0))*F6457)),2)</f>
        <v>17.85</v>
      </c>
    </row>
    <row r="6458" customFormat="false" ht="15" hidden="false" customHeight="false" outlineLevel="0" collapsed="false">
      <c r="A6458" s="24" t="s">
        <v>7281</v>
      </c>
      <c r="B6458" s="39" t="n">
        <v>46163</v>
      </c>
      <c r="C6458" s="24" t="s">
        <v>234</v>
      </c>
      <c r="D6458" s="24" t="s">
        <v>826</v>
      </c>
      <c r="E6458" s="24" t="s">
        <v>111</v>
      </c>
      <c r="F6458" s="38" t="n">
        <v>50</v>
      </c>
      <c r="G6458" s="42" t="n">
        <f aca="false">DATE(YEAR(B6458),MONTH(B6458),1)</f>
        <v>46143</v>
      </c>
      <c r="H6458" s="24" t="str">
        <f aca="false">INDEX(Customers!$B$2:$B$601,MATCH(C6458,Customers!$A$2:$A$601,0))</f>
        <v>Rift Valley</v>
      </c>
      <c r="I6458" s="43" t="n">
        <f aca="false">ROUND(MIN(INDEX(Assumptions!$D$13:$D$18,MATCH(E6458,Assumptions!$A$13:$A$18,0)),MAX(INDEX(Assumptions!$C$13:$C$18,MATCH(E6458,Assumptions!$A$13:$A$18,0)),INDEX(Assumptions!$B$13:$B$18,MATCH(E6458,Assumptions!$A$13:$A$18,0))*F6458)),2)</f>
        <v>2</v>
      </c>
    </row>
    <row r="6459" customFormat="false" ht="15" hidden="false" customHeight="false" outlineLevel="0" collapsed="false">
      <c r="A6459" s="24" t="s">
        <v>7282</v>
      </c>
      <c r="B6459" s="39" t="n">
        <v>46163</v>
      </c>
      <c r="C6459" s="24" t="s">
        <v>243</v>
      </c>
      <c r="D6459" s="24" t="s">
        <v>189</v>
      </c>
      <c r="E6459" s="24" t="s">
        <v>107</v>
      </c>
      <c r="F6459" s="38" t="n">
        <v>5240</v>
      </c>
      <c r="G6459" s="42" t="n">
        <f aca="false">DATE(YEAR(B6459),MONTH(B6459),1)</f>
        <v>46143</v>
      </c>
      <c r="H6459" s="24" t="str">
        <f aca="false">INDEX(Customers!$B$2:$B$601,MATCH(C6459,Customers!$A$2:$A$601,0))</f>
        <v>Coast</v>
      </c>
      <c r="I6459" s="43" t="n">
        <f aca="false">ROUND(MIN(INDEX(Assumptions!$D$13:$D$18,MATCH(E6459,Assumptions!$A$13:$A$18,0)),MAX(INDEX(Assumptions!$C$13:$C$18,MATCH(E6459,Assumptions!$A$13:$A$18,0)),INDEX(Assumptions!$B$13:$B$18,MATCH(E6459,Assumptions!$A$13:$A$18,0))*F6459)),2)</f>
        <v>0</v>
      </c>
    </row>
    <row r="6460" customFormat="false" ht="15" hidden="false" customHeight="false" outlineLevel="0" collapsed="false">
      <c r="A6460" s="24" t="s">
        <v>7283</v>
      </c>
      <c r="B6460" s="39" t="n">
        <v>46163</v>
      </c>
      <c r="C6460" s="24" t="s">
        <v>243</v>
      </c>
      <c r="D6460" s="24" t="s">
        <v>826</v>
      </c>
      <c r="E6460" s="24" t="s">
        <v>111</v>
      </c>
      <c r="F6460" s="38" t="n">
        <v>50</v>
      </c>
      <c r="G6460" s="42" t="n">
        <f aca="false">DATE(YEAR(B6460),MONTH(B6460),1)</f>
        <v>46143</v>
      </c>
      <c r="H6460" s="24" t="str">
        <f aca="false">INDEX(Customers!$B$2:$B$601,MATCH(C6460,Customers!$A$2:$A$601,0))</f>
        <v>Coast</v>
      </c>
      <c r="I6460" s="43" t="n">
        <f aca="false">ROUND(MIN(INDEX(Assumptions!$D$13:$D$18,MATCH(E6460,Assumptions!$A$13:$A$18,0)),MAX(INDEX(Assumptions!$C$13:$C$18,MATCH(E6460,Assumptions!$A$13:$A$18,0)),INDEX(Assumptions!$B$13:$B$18,MATCH(E6460,Assumptions!$A$13:$A$18,0))*F6460)),2)</f>
        <v>2</v>
      </c>
    </row>
    <row r="6461" customFormat="false" ht="15" hidden="false" customHeight="false" outlineLevel="0" collapsed="false">
      <c r="A6461" s="24" t="s">
        <v>7284</v>
      </c>
      <c r="B6461" s="39" t="n">
        <v>46163</v>
      </c>
      <c r="C6461" s="24" t="s">
        <v>247</v>
      </c>
      <c r="D6461" s="24" t="s">
        <v>826</v>
      </c>
      <c r="E6461" s="24" t="s">
        <v>113</v>
      </c>
      <c r="F6461" s="38" t="n">
        <v>500</v>
      </c>
      <c r="G6461" s="42" t="n">
        <f aca="false">DATE(YEAR(B6461),MONTH(B6461),1)</f>
        <v>46143</v>
      </c>
      <c r="H6461" s="24" t="str">
        <f aca="false">INDEX(Customers!$B$2:$B$601,MATCH(C6461,Customers!$A$2:$A$601,0))</f>
        <v>Nairobi</v>
      </c>
      <c r="I6461" s="43" t="n">
        <f aca="false">ROUND(MIN(INDEX(Assumptions!$D$13:$D$18,MATCH(E6461,Assumptions!$A$13:$A$18,0)),MAX(INDEX(Assumptions!$C$13:$C$18,MATCH(E6461,Assumptions!$A$13:$A$18,0)),INDEX(Assumptions!$B$13:$B$18,MATCH(E6461,Assumptions!$A$13:$A$18,0))*F6461)),2)</f>
        <v>25</v>
      </c>
    </row>
    <row r="6462" customFormat="false" ht="15" hidden="false" customHeight="false" outlineLevel="0" collapsed="false">
      <c r="A6462" s="24" t="s">
        <v>7285</v>
      </c>
      <c r="B6462" s="39" t="n">
        <v>46163</v>
      </c>
      <c r="C6462" s="24" t="s">
        <v>249</v>
      </c>
      <c r="D6462" s="24" t="s">
        <v>164</v>
      </c>
      <c r="E6462" s="24" t="s">
        <v>105</v>
      </c>
      <c r="F6462" s="38" t="n">
        <v>15230</v>
      </c>
      <c r="G6462" s="42" t="n">
        <f aca="false">DATE(YEAR(B6462),MONTH(B6462),1)</f>
        <v>46143</v>
      </c>
      <c r="H6462" s="24" t="str">
        <f aca="false">INDEX(Customers!$B$2:$B$601,MATCH(C6462,Customers!$A$2:$A$601,0))</f>
        <v>Central</v>
      </c>
      <c r="I6462" s="43" t="n">
        <f aca="false">ROUND(MIN(INDEX(Assumptions!$D$13:$D$18,MATCH(E6462,Assumptions!$A$13:$A$18,0)),MAX(INDEX(Assumptions!$C$13:$C$18,MATCH(E6462,Assumptions!$A$13:$A$18,0)),INDEX(Assumptions!$B$13:$B$18,MATCH(E6462,Assumptions!$A$13:$A$18,0))*F6462)),2)</f>
        <v>200</v>
      </c>
    </row>
    <row r="6463" customFormat="false" ht="15" hidden="false" customHeight="false" outlineLevel="0" collapsed="false">
      <c r="A6463" s="24" t="s">
        <v>7286</v>
      </c>
      <c r="B6463" s="39" t="n">
        <v>46163</v>
      </c>
      <c r="C6463" s="24" t="s">
        <v>249</v>
      </c>
      <c r="D6463" s="24" t="s">
        <v>826</v>
      </c>
      <c r="E6463" s="24" t="s">
        <v>103</v>
      </c>
      <c r="F6463" s="38" t="n">
        <v>950</v>
      </c>
      <c r="G6463" s="42" t="n">
        <f aca="false">DATE(YEAR(B6463),MONTH(B6463),1)</f>
        <v>46143</v>
      </c>
      <c r="H6463" s="24" t="str">
        <f aca="false">INDEX(Customers!$B$2:$B$601,MATCH(C6463,Customers!$A$2:$A$601,0))</f>
        <v>Central</v>
      </c>
      <c r="I6463" s="43" t="n">
        <f aca="false">ROUND(MIN(INDEX(Assumptions!$D$13:$D$18,MATCH(E6463,Assumptions!$A$13:$A$18,0)),MAX(INDEX(Assumptions!$C$13:$C$18,MATCH(E6463,Assumptions!$A$13:$A$18,0)),INDEX(Assumptions!$B$13:$B$18,MATCH(E6463,Assumptions!$A$13:$A$18,0))*F6463)),2)</f>
        <v>9.5</v>
      </c>
    </row>
    <row r="6464" customFormat="false" ht="15" hidden="false" customHeight="false" outlineLevel="0" collapsed="false">
      <c r="A6464" s="24" t="s">
        <v>7287</v>
      </c>
      <c r="B6464" s="39" t="n">
        <v>46163</v>
      </c>
      <c r="C6464" s="24" t="s">
        <v>266</v>
      </c>
      <c r="D6464" s="24" t="s">
        <v>826</v>
      </c>
      <c r="E6464" s="24" t="s">
        <v>103</v>
      </c>
      <c r="F6464" s="38" t="n">
        <v>1740</v>
      </c>
      <c r="G6464" s="42" t="n">
        <f aca="false">DATE(YEAR(B6464),MONTH(B6464),1)</f>
        <v>46143</v>
      </c>
      <c r="H6464" s="24" t="str">
        <f aca="false">INDEX(Customers!$B$2:$B$601,MATCH(C6464,Customers!$A$2:$A$601,0))</f>
        <v>Rift Valley</v>
      </c>
      <c r="I6464" s="43" t="n">
        <f aca="false">ROUND(MIN(INDEX(Assumptions!$D$13:$D$18,MATCH(E6464,Assumptions!$A$13:$A$18,0)),MAX(INDEX(Assumptions!$C$13:$C$18,MATCH(E6464,Assumptions!$A$13:$A$18,0)),INDEX(Assumptions!$B$13:$B$18,MATCH(E6464,Assumptions!$A$13:$A$18,0))*F6464)),2)</f>
        <v>17.4</v>
      </c>
    </row>
    <row r="6465" customFormat="false" ht="15" hidden="false" customHeight="false" outlineLevel="0" collapsed="false">
      <c r="A6465" s="24" t="s">
        <v>7288</v>
      </c>
      <c r="B6465" s="39" t="n">
        <v>46163</v>
      </c>
      <c r="C6465" s="24" t="s">
        <v>273</v>
      </c>
      <c r="D6465" s="24" t="s">
        <v>826</v>
      </c>
      <c r="E6465" s="24" t="s">
        <v>103</v>
      </c>
      <c r="F6465" s="38" t="n">
        <v>7730</v>
      </c>
      <c r="G6465" s="42" t="n">
        <f aca="false">DATE(YEAR(B6465),MONTH(B6465),1)</f>
        <v>46143</v>
      </c>
      <c r="H6465" s="24" t="str">
        <f aca="false">INDEX(Customers!$B$2:$B$601,MATCH(C6465,Customers!$A$2:$A$601,0))</f>
        <v>Central</v>
      </c>
      <c r="I6465" s="43" t="n">
        <f aca="false">ROUND(MIN(INDEX(Assumptions!$D$13:$D$18,MATCH(E6465,Assumptions!$A$13:$A$18,0)),MAX(INDEX(Assumptions!$C$13:$C$18,MATCH(E6465,Assumptions!$A$13:$A$18,0)),INDEX(Assumptions!$B$13:$B$18,MATCH(E6465,Assumptions!$A$13:$A$18,0))*F6465)),2)</f>
        <v>77.3</v>
      </c>
    </row>
    <row r="6466" customFormat="false" ht="15" hidden="false" customHeight="false" outlineLevel="0" collapsed="false">
      <c r="A6466" s="24" t="s">
        <v>7289</v>
      </c>
      <c r="B6466" s="39" t="n">
        <v>46163</v>
      </c>
      <c r="C6466" s="24" t="s">
        <v>288</v>
      </c>
      <c r="D6466" s="24" t="s">
        <v>165</v>
      </c>
      <c r="E6466" s="24" t="s">
        <v>105</v>
      </c>
      <c r="F6466" s="38" t="n">
        <v>6680</v>
      </c>
      <c r="G6466" s="42" t="n">
        <f aca="false">DATE(YEAR(B6466),MONTH(B6466),1)</f>
        <v>46143</v>
      </c>
      <c r="H6466" s="24" t="str">
        <f aca="false">INDEX(Customers!$B$2:$B$601,MATCH(C6466,Customers!$A$2:$A$601,0))</f>
        <v>Central</v>
      </c>
      <c r="I6466" s="43" t="n">
        <f aca="false">ROUND(MIN(INDEX(Assumptions!$D$13:$D$18,MATCH(E6466,Assumptions!$A$13:$A$18,0)),MAX(INDEX(Assumptions!$C$13:$C$18,MATCH(E6466,Assumptions!$A$13:$A$18,0)),INDEX(Assumptions!$B$13:$B$18,MATCH(E6466,Assumptions!$A$13:$A$18,0))*F6466)),2)</f>
        <v>100.2</v>
      </c>
    </row>
    <row r="6467" customFormat="false" ht="15" hidden="false" customHeight="false" outlineLevel="0" collapsed="false">
      <c r="A6467" s="24" t="s">
        <v>7290</v>
      </c>
      <c r="B6467" s="39" t="n">
        <v>46163</v>
      </c>
      <c r="C6467" s="24" t="s">
        <v>291</v>
      </c>
      <c r="D6467" s="24" t="s">
        <v>826</v>
      </c>
      <c r="E6467" s="24" t="s">
        <v>109</v>
      </c>
      <c r="F6467" s="38" t="n">
        <v>36670</v>
      </c>
      <c r="G6467" s="42" t="n">
        <f aca="false">DATE(YEAR(B6467),MONTH(B6467),1)</f>
        <v>46143</v>
      </c>
      <c r="H6467" s="24" t="str">
        <f aca="false">INDEX(Customers!$B$2:$B$601,MATCH(C6467,Customers!$A$2:$A$601,0))</f>
        <v>Rift Valley</v>
      </c>
      <c r="I6467" s="43" t="n">
        <f aca="false">ROUND(MIN(INDEX(Assumptions!$D$13:$D$18,MATCH(E6467,Assumptions!$A$13:$A$18,0)),MAX(INDEX(Assumptions!$C$13:$C$18,MATCH(E6467,Assumptions!$A$13:$A$18,0)),INDEX(Assumptions!$B$13:$B$18,MATCH(E6467,Assumptions!$A$13:$A$18,0))*F6467)),2)</f>
        <v>40</v>
      </c>
    </row>
    <row r="6468" customFormat="false" ht="15" hidden="false" customHeight="false" outlineLevel="0" collapsed="false">
      <c r="A6468" s="24" t="s">
        <v>7291</v>
      </c>
      <c r="B6468" s="39" t="n">
        <v>46163</v>
      </c>
      <c r="C6468" s="24" t="s">
        <v>303</v>
      </c>
      <c r="D6468" s="24" t="s">
        <v>826</v>
      </c>
      <c r="E6468" s="24" t="s">
        <v>111</v>
      </c>
      <c r="F6468" s="38" t="n">
        <v>200</v>
      </c>
      <c r="G6468" s="42" t="n">
        <f aca="false">DATE(YEAR(B6468),MONTH(B6468),1)</f>
        <v>46143</v>
      </c>
      <c r="H6468" s="24" t="str">
        <f aca="false">INDEX(Customers!$B$2:$B$601,MATCH(C6468,Customers!$A$2:$A$601,0))</f>
        <v>Rift Valley</v>
      </c>
      <c r="I6468" s="43" t="n">
        <f aca="false">ROUND(MIN(INDEX(Assumptions!$D$13:$D$18,MATCH(E6468,Assumptions!$A$13:$A$18,0)),MAX(INDEX(Assumptions!$C$13:$C$18,MATCH(E6468,Assumptions!$A$13:$A$18,0)),INDEX(Assumptions!$B$13:$B$18,MATCH(E6468,Assumptions!$A$13:$A$18,0))*F6468)),2)</f>
        <v>8</v>
      </c>
    </row>
    <row r="6469" customFormat="false" ht="15" hidden="false" customHeight="false" outlineLevel="0" collapsed="false">
      <c r="A6469" s="24" t="s">
        <v>7292</v>
      </c>
      <c r="B6469" s="39" t="n">
        <v>46163</v>
      </c>
      <c r="C6469" s="24" t="s">
        <v>316</v>
      </c>
      <c r="D6469" s="24" t="s">
        <v>826</v>
      </c>
      <c r="E6469" s="24" t="s">
        <v>103</v>
      </c>
      <c r="F6469" s="38" t="n">
        <v>750</v>
      </c>
      <c r="G6469" s="42" t="n">
        <f aca="false">DATE(YEAR(B6469),MONTH(B6469),1)</f>
        <v>46143</v>
      </c>
      <c r="H6469" s="24" t="str">
        <f aca="false">INDEX(Customers!$B$2:$B$601,MATCH(C6469,Customers!$A$2:$A$601,0))</f>
        <v>Coast</v>
      </c>
      <c r="I6469" s="43" t="n">
        <f aca="false">ROUND(MIN(INDEX(Assumptions!$D$13:$D$18,MATCH(E6469,Assumptions!$A$13:$A$18,0)),MAX(INDEX(Assumptions!$C$13:$C$18,MATCH(E6469,Assumptions!$A$13:$A$18,0)),INDEX(Assumptions!$B$13:$B$18,MATCH(E6469,Assumptions!$A$13:$A$18,0))*F6469)),2)</f>
        <v>7.5</v>
      </c>
    </row>
    <row r="6470" customFormat="false" ht="15" hidden="false" customHeight="false" outlineLevel="0" collapsed="false">
      <c r="A6470" s="24" t="s">
        <v>7293</v>
      </c>
      <c r="B6470" s="39" t="n">
        <v>46163</v>
      </c>
      <c r="C6470" s="24" t="s">
        <v>323</v>
      </c>
      <c r="D6470" s="24" t="s">
        <v>173</v>
      </c>
      <c r="E6470" s="24" t="s">
        <v>107</v>
      </c>
      <c r="F6470" s="38" t="n">
        <v>10640</v>
      </c>
      <c r="G6470" s="42" t="n">
        <f aca="false">DATE(YEAR(B6470),MONTH(B6470),1)</f>
        <v>46143</v>
      </c>
      <c r="H6470" s="24" t="str">
        <f aca="false">INDEX(Customers!$B$2:$B$601,MATCH(C6470,Customers!$A$2:$A$601,0))</f>
        <v>Rift Valley</v>
      </c>
      <c r="I6470" s="43" t="n">
        <f aca="false">ROUND(MIN(INDEX(Assumptions!$D$13:$D$18,MATCH(E6470,Assumptions!$A$13:$A$18,0)),MAX(INDEX(Assumptions!$C$13:$C$18,MATCH(E6470,Assumptions!$A$13:$A$18,0)),INDEX(Assumptions!$B$13:$B$18,MATCH(E6470,Assumptions!$A$13:$A$18,0))*F6470)),2)</f>
        <v>0</v>
      </c>
    </row>
    <row r="6471" customFormat="false" ht="15" hidden="false" customHeight="false" outlineLevel="0" collapsed="false">
      <c r="A6471" s="24" t="s">
        <v>7294</v>
      </c>
      <c r="B6471" s="39" t="n">
        <v>46163</v>
      </c>
      <c r="C6471" s="24" t="s">
        <v>347</v>
      </c>
      <c r="D6471" s="24" t="s">
        <v>183</v>
      </c>
      <c r="E6471" s="24" t="s">
        <v>105</v>
      </c>
      <c r="F6471" s="38" t="n">
        <v>8840</v>
      </c>
      <c r="G6471" s="42" t="n">
        <f aca="false">DATE(YEAR(B6471),MONTH(B6471),1)</f>
        <v>46143</v>
      </c>
      <c r="H6471" s="24" t="str">
        <f aca="false">INDEX(Customers!$B$2:$B$601,MATCH(C6471,Customers!$A$2:$A$601,0))</f>
        <v>Coast</v>
      </c>
      <c r="I6471" s="43" t="n">
        <f aca="false">ROUND(MIN(INDEX(Assumptions!$D$13:$D$18,MATCH(E6471,Assumptions!$A$13:$A$18,0)),MAX(INDEX(Assumptions!$C$13:$C$18,MATCH(E6471,Assumptions!$A$13:$A$18,0)),INDEX(Assumptions!$B$13:$B$18,MATCH(E6471,Assumptions!$A$13:$A$18,0))*F6471)),2)</f>
        <v>132.6</v>
      </c>
    </row>
    <row r="6472" customFormat="false" ht="15" hidden="false" customHeight="false" outlineLevel="0" collapsed="false">
      <c r="A6472" s="24" t="s">
        <v>7295</v>
      </c>
      <c r="B6472" s="39" t="n">
        <v>46163</v>
      </c>
      <c r="C6472" s="24" t="s">
        <v>349</v>
      </c>
      <c r="D6472" s="24" t="s">
        <v>173</v>
      </c>
      <c r="E6472" s="24" t="s">
        <v>105</v>
      </c>
      <c r="F6472" s="38" t="n">
        <v>4080</v>
      </c>
      <c r="G6472" s="42" t="n">
        <f aca="false">DATE(YEAR(B6472),MONTH(B6472),1)</f>
        <v>46143</v>
      </c>
      <c r="H6472" s="24" t="str">
        <f aca="false">INDEX(Customers!$B$2:$B$601,MATCH(C6472,Customers!$A$2:$A$601,0))</f>
        <v>Rift Valley</v>
      </c>
      <c r="I6472" s="43" t="n">
        <f aca="false">ROUND(MIN(INDEX(Assumptions!$D$13:$D$18,MATCH(E6472,Assumptions!$A$13:$A$18,0)),MAX(INDEX(Assumptions!$C$13:$C$18,MATCH(E6472,Assumptions!$A$13:$A$18,0)),INDEX(Assumptions!$B$13:$B$18,MATCH(E6472,Assumptions!$A$13:$A$18,0))*F6472)),2)</f>
        <v>61.2</v>
      </c>
    </row>
    <row r="6473" customFormat="false" ht="15" hidden="false" customHeight="false" outlineLevel="0" collapsed="false">
      <c r="A6473" s="24" t="s">
        <v>7296</v>
      </c>
      <c r="B6473" s="39" t="n">
        <v>46163</v>
      </c>
      <c r="C6473" s="24" t="s">
        <v>349</v>
      </c>
      <c r="D6473" s="24" t="s">
        <v>826</v>
      </c>
      <c r="E6473" s="24" t="s">
        <v>103</v>
      </c>
      <c r="F6473" s="38" t="n">
        <v>2870</v>
      </c>
      <c r="G6473" s="42" t="n">
        <f aca="false">DATE(YEAR(B6473),MONTH(B6473),1)</f>
        <v>46143</v>
      </c>
      <c r="H6473" s="24" t="str">
        <f aca="false">INDEX(Customers!$B$2:$B$601,MATCH(C6473,Customers!$A$2:$A$601,0))</f>
        <v>Rift Valley</v>
      </c>
      <c r="I6473" s="43" t="n">
        <f aca="false">ROUND(MIN(INDEX(Assumptions!$D$13:$D$18,MATCH(E6473,Assumptions!$A$13:$A$18,0)),MAX(INDEX(Assumptions!$C$13:$C$18,MATCH(E6473,Assumptions!$A$13:$A$18,0)),INDEX(Assumptions!$B$13:$B$18,MATCH(E6473,Assumptions!$A$13:$A$18,0))*F6473)),2)</f>
        <v>28.7</v>
      </c>
    </row>
    <row r="6474" customFormat="false" ht="15" hidden="false" customHeight="false" outlineLevel="0" collapsed="false">
      <c r="A6474" s="24" t="s">
        <v>7297</v>
      </c>
      <c r="B6474" s="39" t="n">
        <v>46163</v>
      </c>
      <c r="C6474" s="24" t="s">
        <v>385</v>
      </c>
      <c r="D6474" s="24" t="s">
        <v>826</v>
      </c>
      <c r="E6474" s="24" t="s">
        <v>111</v>
      </c>
      <c r="F6474" s="38" t="n">
        <v>100</v>
      </c>
      <c r="G6474" s="42" t="n">
        <f aca="false">DATE(YEAR(B6474),MONTH(B6474),1)</f>
        <v>46143</v>
      </c>
      <c r="H6474" s="24" t="str">
        <f aca="false">INDEX(Customers!$B$2:$B$601,MATCH(C6474,Customers!$A$2:$A$601,0))</f>
        <v>Central</v>
      </c>
      <c r="I6474" s="43" t="n">
        <f aca="false">ROUND(MIN(INDEX(Assumptions!$D$13:$D$18,MATCH(E6474,Assumptions!$A$13:$A$18,0)),MAX(INDEX(Assumptions!$C$13:$C$18,MATCH(E6474,Assumptions!$A$13:$A$18,0)),INDEX(Assumptions!$B$13:$B$18,MATCH(E6474,Assumptions!$A$13:$A$18,0))*F6474)),2)</f>
        <v>4</v>
      </c>
    </row>
    <row r="6475" customFormat="false" ht="15" hidden="false" customHeight="false" outlineLevel="0" collapsed="false">
      <c r="A6475" s="24" t="s">
        <v>7298</v>
      </c>
      <c r="B6475" s="39" t="n">
        <v>46163</v>
      </c>
      <c r="C6475" s="24" t="s">
        <v>390</v>
      </c>
      <c r="D6475" s="24" t="s">
        <v>176</v>
      </c>
      <c r="E6475" s="24" t="s">
        <v>105</v>
      </c>
      <c r="F6475" s="38" t="n">
        <v>3650</v>
      </c>
      <c r="G6475" s="42" t="n">
        <f aca="false">DATE(YEAR(B6475),MONTH(B6475),1)</f>
        <v>46143</v>
      </c>
      <c r="H6475" s="24" t="str">
        <f aca="false">INDEX(Customers!$B$2:$B$601,MATCH(C6475,Customers!$A$2:$A$601,0))</f>
        <v>Rift Valley</v>
      </c>
      <c r="I6475" s="43" t="n">
        <f aca="false">ROUND(MIN(INDEX(Assumptions!$D$13:$D$18,MATCH(E6475,Assumptions!$A$13:$A$18,0)),MAX(INDEX(Assumptions!$C$13:$C$18,MATCH(E6475,Assumptions!$A$13:$A$18,0)),INDEX(Assumptions!$B$13:$B$18,MATCH(E6475,Assumptions!$A$13:$A$18,0))*F6475)),2)</f>
        <v>54.75</v>
      </c>
    </row>
    <row r="6476" customFormat="false" ht="15" hidden="false" customHeight="false" outlineLevel="0" collapsed="false">
      <c r="A6476" s="24" t="s">
        <v>7299</v>
      </c>
      <c r="B6476" s="39" t="n">
        <v>46163</v>
      </c>
      <c r="C6476" s="24" t="s">
        <v>418</v>
      </c>
      <c r="D6476" s="24" t="s">
        <v>826</v>
      </c>
      <c r="E6476" s="24" t="s">
        <v>103</v>
      </c>
      <c r="F6476" s="38" t="n">
        <v>890</v>
      </c>
      <c r="G6476" s="42" t="n">
        <f aca="false">DATE(YEAR(B6476),MONTH(B6476),1)</f>
        <v>46143</v>
      </c>
      <c r="H6476" s="24" t="str">
        <f aca="false">INDEX(Customers!$B$2:$B$601,MATCH(C6476,Customers!$A$2:$A$601,0))</f>
        <v>Nairobi</v>
      </c>
      <c r="I6476" s="43" t="n">
        <f aca="false">ROUND(MIN(INDEX(Assumptions!$D$13:$D$18,MATCH(E6476,Assumptions!$A$13:$A$18,0)),MAX(INDEX(Assumptions!$C$13:$C$18,MATCH(E6476,Assumptions!$A$13:$A$18,0)),INDEX(Assumptions!$B$13:$B$18,MATCH(E6476,Assumptions!$A$13:$A$18,0))*F6476)),2)</f>
        <v>8.9</v>
      </c>
    </row>
    <row r="6477" customFormat="false" ht="15" hidden="false" customHeight="false" outlineLevel="0" collapsed="false">
      <c r="A6477" s="24" t="s">
        <v>7300</v>
      </c>
      <c r="B6477" s="39" t="n">
        <v>46163</v>
      </c>
      <c r="C6477" s="24" t="s">
        <v>430</v>
      </c>
      <c r="D6477" s="24" t="s">
        <v>826</v>
      </c>
      <c r="E6477" s="24" t="s">
        <v>109</v>
      </c>
      <c r="F6477" s="38" t="n">
        <v>23400</v>
      </c>
      <c r="G6477" s="42" t="n">
        <f aca="false">DATE(YEAR(B6477),MONTH(B6477),1)</f>
        <v>46143</v>
      </c>
      <c r="H6477" s="24" t="str">
        <f aca="false">INDEX(Customers!$B$2:$B$601,MATCH(C6477,Customers!$A$2:$A$601,0))</f>
        <v>Western</v>
      </c>
      <c r="I6477" s="43" t="n">
        <f aca="false">ROUND(MIN(INDEX(Assumptions!$D$13:$D$18,MATCH(E6477,Assumptions!$A$13:$A$18,0)),MAX(INDEX(Assumptions!$C$13:$C$18,MATCH(E6477,Assumptions!$A$13:$A$18,0)),INDEX(Assumptions!$B$13:$B$18,MATCH(E6477,Assumptions!$A$13:$A$18,0))*F6477)),2)</f>
        <v>40</v>
      </c>
    </row>
    <row r="6478" customFormat="false" ht="15" hidden="false" customHeight="false" outlineLevel="0" collapsed="false">
      <c r="A6478" s="24" t="s">
        <v>7301</v>
      </c>
      <c r="B6478" s="39" t="n">
        <v>46163</v>
      </c>
      <c r="C6478" s="24" t="s">
        <v>451</v>
      </c>
      <c r="D6478" s="24" t="s">
        <v>826</v>
      </c>
      <c r="E6478" s="24" t="s">
        <v>103</v>
      </c>
      <c r="F6478" s="38" t="n">
        <v>1910</v>
      </c>
      <c r="G6478" s="42" t="n">
        <f aca="false">DATE(YEAR(B6478),MONTH(B6478),1)</f>
        <v>46143</v>
      </c>
      <c r="H6478" s="24" t="str">
        <f aca="false">INDEX(Customers!$B$2:$B$601,MATCH(C6478,Customers!$A$2:$A$601,0))</f>
        <v>Nairobi</v>
      </c>
      <c r="I6478" s="43" t="n">
        <f aca="false">ROUND(MIN(INDEX(Assumptions!$D$13:$D$18,MATCH(E6478,Assumptions!$A$13:$A$18,0)),MAX(INDEX(Assumptions!$C$13:$C$18,MATCH(E6478,Assumptions!$A$13:$A$18,0)),INDEX(Assumptions!$B$13:$B$18,MATCH(E6478,Assumptions!$A$13:$A$18,0))*F6478)),2)</f>
        <v>19.1</v>
      </c>
    </row>
    <row r="6479" customFormat="false" ht="15" hidden="false" customHeight="false" outlineLevel="0" collapsed="false">
      <c r="A6479" s="24" t="s">
        <v>7302</v>
      </c>
      <c r="B6479" s="39" t="n">
        <v>46163</v>
      </c>
      <c r="C6479" s="24" t="s">
        <v>476</v>
      </c>
      <c r="D6479" s="24" t="s">
        <v>826</v>
      </c>
      <c r="E6479" s="24" t="s">
        <v>103</v>
      </c>
      <c r="F6479" s="38" t="n">
        <v>2580</v>
      </c>
      <c r="G6479" s="42" t="n">
        <f aca="false">DATE(YEAR(B6479),MONTH(B6479),1)</f>
        <v>46143</v>
      </c>
      <c r="H6479" s="24" t="str">
        <f aca="false">INDEX(Customers!$B$2:$B$601,MATCH(C6479,Customers!$A$2:$A$601,0))</f>
        <v>Coast</v>
      </c>
      <c r="I6479" s="43" t="n">
        <f aca="false">ROUND(MIN(INDEX(Assumptions!$D$13:$D$18,MATCH(E6479,Assumptions!$A$13:$A$18,0)),MAX(INDEX(Assumptions!$C$13:$C$18,MATCH(E6479,Assumptions!$A$13:$A$18,0)),INDEX(Assumptions!$B$13:$B$18,MATCH(E6479,Assumptions!$A$13:$A$18,0))*F6479)),2)</f>
        <v>25.8</v>
      </c>
    </row>
    <row r="6480" customFormat="false" ht="15" hidden="false" customHeight="false" outlineLevel="0" collapsed="false">
      <c r="A6480" s="24" t="s">
        <v>7303</v>
      </c>
      <c r="B6480" s="39" t="n">
        <v>46163</v>
      </c>
      <c r="C6480" s="24" t="s">
        <v>501</v>
      </c>
      <c r="D6480" s="24" t="s">
        <v>826</v>
      </c>
      <c r="E6480" s="24" t="s">
        <v>113</v>
      </c>
      <c r="F6480" s="38" t="n">
        <v>2000</v>
      </c>
      <c r="G6480" s="42" t="n">
        <f aca="false">DATE(YEAR(B6480),MONTH(B6480),1)</f>
        <v>46143</v>
      </c>
      <c r="H6480" s="24" t="str">
        <f aca="false">INDEX(Customers!$B$2:$B$601,MATCH(C6480,Customers!$A$2:$A$601,0))</f>
        <v>Western</v>
      </c>
      <c r="I6480" s="43" t="n">
        <f aca="false">ROUND(MIN(INDEX(Assumptions!$D$13:$D$18,MATCH(E6480,Assumptions!$A$13:$A$18,0)),MAX(INDEX(Assumptions!$C$13:$C$18,MATCH(E6480,Assumptions!$A$13:$A$18,0)),INDEX(Assumptions!$B$13:$B$18,MATCH(E6480,Assumptions!$A$13:$A$18,0))*F6480)),2)</f>
        <v>100</v>
      </c>
    </row>
    <row r="6481" customFormat="false" ht="15" hidden="false" customHeight="false" outlineLevel="0" collapsed="false">
      <c r="A6481" s="24" t="s">
        <v>7304</v>
      </c>
      <c r="B6481" s="39" t="n">
        <v>46163</v>
      </c>
      <c r="C6481" s="24" t="s">
        <v>518</v>
      </c>
      <c r="D6481" s="24" t="s">
        <v>826</v>
      </c>
      <c r="E6481" s="24" t="s">
        <v>113</v>
      </c>
      <c r="F6481" s="38" t="n">
        <v>250</v>
      </c>
      <c r="G6481" s="42" t="n">
        <f aca="false">DATE(YEAR(B6481),MONTH(B6481),1)</f>
        <v>46143</v>
      </c>
      <c r="H6481" s="24" t="str">
        <f aca="false">INDEX(Customers!$B$2:$B$601,MATCH(C6481,Customers!$A$2:$A$601,0))</f>
        <v>Nairobi</v>
      </c>
      <c r="I6481" s="43" t="n">
        <f aca="false">ROUND(MIN(INDEX(Assumptions!$D$13:$D$18,MATCH(E6481,Assumptions!$A$13:$A$18,0)),MAX(INDEX(Assumptions!$C$13:$C$18,MATCH(E6481,Assumptions!$A$13:$A$18,0)),INDEX(Assumptions!$B$13:$B$18,MATCH(E6481,Assumptions!$A$13:$A$18,0))*F6481)),2)</f>
        <v>12.5</v>
      </c>
    </row>
    <row r="6482" customFormat="false" ht="15" hidden="false" customHeight="false" outlineLevel="0" collapsed="false">
      <c r="A6482" s="24" t="s">
        <v>7305</v>
      </c>
      <c r="B6482" s="39" t="n">
        <v>46163</v>
      </c>
      <c r="C6482" s="24" t="s">
        <v>520</v>
      </c>
      <c r="D6482" s="24" t="s">
        <v>826</v>
      </c>
      <c r="E6482" s="24" t="s">
        <v>103</v>
      </c>
      <c r="F6482" s="38" t="n">
        <v>2430</v>
      </c>
      <c r="G6482" s="42" t="n">
        <f aca="false">DATE(YEAR(B6482),MONTH(B6482),1)</f>
        <v>46143</v>
      </c>
      <c r="H6482" s="24" t="str">
        <f aca="false">INDEX(Customers!$B$2:$B$601,MATCH(C6482,Customers!$A$2:$A$601,0))</f>
        <v>Coast</v>
      </c>
      <c r="I6482" s="43" t="n">
        <f aca="false">ROUND(MIN(INDEX(Assumptions!$D$13:$D$18,MATCH(E6482,Assumptions!$A$13:$A$18,0)),MAX(INDEX(Assumptions!$C$13:$C$18,MATCH(E6482,Assumptions!$A$13:$A$18,0)),INDEX(Assumptions!$B$13:$B$18,MATCH(E6482,Assumptions!$A$13:$A$18,0))*F6482)),2)</f>
        <v>24.3</v>
      </c>
    </row>
    <row r="6483" customFormat="false" ht="15" hidden="false" customHeight="false" outlineLevel="0" collapsed="false">
      <c r="A6483" s="24" t="s">
        <v>7306</v>
      </c>
      <c r="B6483" s="39" t="n">
        <v>46163</v>
      </c>
      <c r="C6483" s="24" t="s">
        <v>554</v>
      </c>
      <c r="D6483" s="24" t="s">
        <v>183</v>
      </c>
      <c r="E6483" s="24" t="s">
        <v>107</v>
      </c>
      <c r="F6483" s="38" t="n">
        <v>10320</v>
      </c>
      <c r="G6483" s="42" t="n">
        <f aca="false">DATE(YEAR(B6483),MONTH(B6483),1)</f>
        <v>46143</v>
      </c>
      <c r="H6483" s="24" t="str">
        <f aca="false">INDEX(Customers!$B$2:$B$601,MATCH(C6483,Customers!$A$2:$A$601,0))</f>
        <v>Coast</v>
      </c>
      <c r="I6483" s="43" t="n">
        <f aca="false">ROUND(MIN(INDEX(Assumptions!$D$13:$D$18,MATCH(E6483,Assumptions!$A$13:$A$18,0)),MAX(INDEX(Assumptions!$C$13:$C$18,MATCH(E6483,Assumptions!$A$13:$A$18,0)),INDEX(Assumptions!$B$13:$B$18,MATCH(E6483,Assumptions!$A$13:$A$18,0))*F6483)),2)</f>
        <v>0</v>
      </c>
    </row>
    <row r="6484" customFormat="false" ht="15" hidden="false" customHeight="false" outlineLevel="0" collapsed="false">
      <c r="A6484" s="24" t="s">
        <v>7307</v>
      </c>
      <c r="B6484" s="39" t="n">
        <v>46163</v>
      </c>
      <c r="C6484" s="24" t="s">
        <v>555</v>
      </c>
      <c r="D6484" s="24" t="s">
        <v>826</v>
      </c>
      <c r="E6484" s="24" t="s">
        <v>103</v>
      </c>
      <c r="F6484" s="38" t="n">
        <v>120</v>
      </c>
      <c r="G6484" s="42" t="n">
        <f aca="false">DATE(YEAR(B6484),MONTH(B6484),1)</f>
        <v>46143</v>
      </c>
      <c r="H6484" s="24" t="str">
        <f aca="false">INDEX(Customers!$B$2:$B$601,MATCH(C6484,Customers!$A$2:$A$601,0))</f>
        <v>Coast</v>
      </c>
      <c r="I6484" s="43" t="n">
        <f aca="false">ROUND(MIN(INDEX(Assumptions!$D$13:$D$18,MATCH(E6484,Assumptions!$A$13:$A$18,0)),MAX(INDEX(Assumptions!$C$13:$C$18,MATCH(E6484,Assumptions!$A$13:$A$18,0)),INDEX(Assumptions!$B$13:$B$18,MATCH(E6484,Assumptions!$A$13:$A$18,0))*F6484)),2)</f>
        <v>5</v>
      </c>
    </row>
    <row r="6485" customFormat="false" ht="15" hidden="false" customHeight="false" outlineLevel="0" collapsed="false">
      <c r="A6485" s="24" t="s">
        <v>7308</v>
      </c>
      <c r="B6485" s="39" t="n">
        <v>46163</v>
      </c>
      <c r="C6485" s="24" t="s">
        <v>576</v>
      </c>
      <c r="D6485" s="24" t="s">
        <v>183</v>
      </c>
      <c r="E6485" s="24" t="s">
        <v>107</v>
      </c>
      <c r="F6485" s="38" t="n">
        <v>3760</v>
      </c>
      <c r="G6485" s="42" t="n">
        <f aca="false">DATE(YEAR(B6485),MONTH(B6485),1)</f>
        <v>46143</v>
      </c>
      <c r="H6485" s="24" t="str">
        <f aca="false">INDEX(Customers!$B$2:$B$601,MATCH(C6485,Customers!$A$2:$A$601,0))</f>
        <v>Coast</v>
      </c>
      <c r="I6485" s="43" t="n">
        <f aca="false">ROUND(MIN(INDEX(Assumptions!$D$13:$D$18,MATCH(E6485,Assumptions!$A$13:$A$18,0)),MAX(INDEX(Assumptions!$C$13:$C$18,MATCH(E6485,Assumptions!$A$13:$A$18,0)),INDEX(Assumptions!$B$13:$B$18,MATCH(E6485,Assumptions!$A$13:$A$18,0))*F6485)),2)</f>
        <v>0</v>
      </c>
    </row>
    <row r="6486" customFormat="false" ht="15" hidden="false" customHeight="false" outlineLevel="0" collapsed="false">
      <c r="A6486" s="24" t="s">
        <v>7309</v>
      </c>
      <c r="B6486" s="39" t="n">
        <v>46163</v>
      </c>
      <c r="C6486" s="24" t="s">
        <v>576</v>
      </c>
      <c r="D6486" s="24" t="s">
        <v>184</v>
      </c>
      <c r="E6486" s="24" t="s">
        <v>107</v>
      </c>
      <c r="F6486" s="38" t="n">
        <v>5510</v>
      </c>
      <c r="G6486" s="42" t="n">
        <f aca="false">DATE(YEAR(B6486),MONTH(B6486),1)</f>
        <v>46143</v>
      </c>
      <c r="H6486" s="24" t="str">
        <f aca="false">INDEX(Customers!$B$2:$B$601,MATCH(C6486,Customers!$A$2:$A$601,0))</f>
        <v>Coast</v>
      </c>
      <c r="I6486" s="43" t="n">
        <f aca="false">ROUND(MIN(INDEX(Assumptions!$D$13:$D$18,MATCH(E6486,Assumptions!$A$13:$A$18,0)),MAX(INDEX(Assumptions!$C$13:$C$18,MATCH(E6486,Assumptions!$A$13:$A$18,0)),INDEX(Assumptions!$B$13:$B$18,MATCH(E6486,Assumptions!$A$13:$A$18,0))*F6486)),2)</f>
        <v>0</v>
      </c>
    </row>
    <row r="6487" customFormat="false" ht="15" hidden="false" customHeight="false" outlineLevel="0" collapsed="false">
      <c r="A6487" s="24" t="s">
        <v>7310</v>
      </c>
      <c r="B6487" s="39" t="n">
        <v>46163</v>
      </c>
      <c r="C6487" s="24" t="s">
        <v>588</v>
      </c>
      <c r="D6487" s="24" t="s">
        <v>159</v>
      </c>
      <c r="E6487" s="24" t="s">
        <v>107</v>
      </c>
      <c r="F6487" s="38" t="n">
        <v>14040</v>
      </c>
      <c r="G6487" s="42" t="n">
        <f aca="false">DATE(YEAR(B6487),MONTH(B6487),1)</f>
        <v>46143</v>
      </c>
      <c r="H6487" s="24" t="str">
        <f aca="false">INDEX(Customers!$B$2:$B$601,MATCH(C6487,Customers!$A$2:$A$601,0))</f>
        <v>Nairobi</v>
      </c>
      <c r="I6487" s="43" t="n">
        <f aca="false">ROUND(MIN(INDEX(Assumptions!$D$13:$D$18,MATCH(E6487,Assumptions!$A$13:$A$18,0)),MAX(INDEX(Assumptions!$C$13:$C$18,MATCH(E6487,Assumptions!$A$13:$A$18,0)),INDEX(Assumptions!$B$13:$B$18,MATCH(E6487,Assumptions!$A$13:$A$18,0))*F6487)),2)</f>
        <v>0</v>
      </c>
    </row>
    <row r="6488" customFormat="false" ht="15" hidden="false" customHeight="false" outlineLevel="0" collapsed="false">
      <c r="A6488" s="24" t="s">
        <v>7311</v>
      </c>
      <c r="B6488" s="39" t="n">
        <v>46163</v>
      </c>
      <c r="C6488" s="24" t="s">
        <v>593</v>
      </c>
      <c r="D6488" s="24" t="s">
        <v>826</v>
      </c>
      <c r="E6488" s="24" t="s">
        <v>111</v>
      </c>
      <c r="F6488" s="38" t="n">
        <v>20</v>
      </c>
      <c r="G6488" s="42" t="n">
        <f aca="false">DATE(YEAR(B6488),MONTH(B6488),1)</f>
        <v>46143</v>
      </c>
      <c r="H6488" s="24" t="str">
        <f aca="false">INDEX(Customers!$B$2:$B$601,MATCH(C6488,Customers!$A$2:$A$601,0))</f>
        <v>Western</v>
      </c>
      <c r="I6488" s="43" t="n">
        <f aca="false">ROUND(MIN(INDEX(Assumptions!$D$13:$D$18,MATCH(E6488,Assumptions!$A$13:$A$18,0)),MAX(INDEX(Assumptions!$C$13:$C$18,MATCH(E6488,Assumptions!$A$13:$A$18,0)),INDEX(Assumptions!$B$13:$B$18,MATCH(E6488,Assumptions!$A$13:$A$18,0))*F6488)),2)</f>
        <v>0.8</v>
      </c>
    </row>
    <row r="6489" customFormat="false" ht="15" hidden="false" customHeight="false" outlineLevel="0" collapsed="false">
      <c r="A6489" s="24" t="s">
        <v>7312</v>
      </c>
      <c r="B6489" s="39" t="n">
        <v>46163</v>
      </c>
      <c r="C6489" s="24" t="s">
        <v>600</v>
      </c>
      <c r="D6489" s="24" t="s">
        <v>826</v>
      </c>
      <c r="E6489" s="24" t="s">
        <v>113</v>
      </c>
      <c r="F6489" s="38" t="n">
        <v>250</v>
      </c>
      <c r="G6489" s="42" t="n">
        <f aca="false">DATE(YEAR(B6489),MONTH(B6489),1)</f>
        <v>46143</v>
      </c>
      <c r="H6489" s="24" t="str">
        <f aca="false">INDEX(Customers!$B$2:$B$601,MATCH(C6489,Customers!$A$2:$A$601,0))</f>
        <v>Coast</v>
      </c>
      <c r="I6489" s="43" t="n">
        <f aca="false">ROUND(MIN(INDEX(Assumptions!$D$13:$D$18,MATCH(E6489,Assumptions!$A$13:$A$18,0)),MAX(INDEX(Assumptions!$C$13:$C$18,MATCH(E6489,Assumptions!$A$13:$A$18,0)),INDEX(Assumptions!$B$13:$B$18,MATCH(E6489,Assumptions!$A$13:$A$18,0))*F6489)),2)</f>
        <v>12.5</v>
      </c>
    </row>
    <row r="6490" customFormat="false" ht="15" hidden="false" customHeight="false" outlineLevel="0" collapsed="false">
      <c r="A6490" s="24" t="s">
        <v>7313</v>
      </c>
      <c r="B6490" s="39" t="n">
        <v>46163</v>
      </c>
      <c r="C6490" s="24" t="s">
        <v>615</v>
      </c>
      <c r="D6490" s="24" t="s">
        <v>826</v>
      </c>
      <c r="E6490" s="24" t="s">
        <v>103</v>
      </c>
      <c r="F6490" s="38" t="n">
        <v>310</v>
      </c>
      <c r="G6490" s="42" t="n">
        <f aca="false">DATE(YEAR(B6490),MONTH(B6490),1)</f>
        <v>46143</v>
      </c>
      <c r="H6490" s="24" t="str">
        <f aca="false">INDEX(Customers!$B$2:$B$601,MATCH(C6490,Customers!$A$2:$A$601,0))</f>
        <v>Coast</v>
      </c>
      <c r="I6490" s="43" t="n">
        <f aca="false">ROUND(MIN(INDEX(Assumptions!$D$13:$D$18,MATCH(E6490,Assumptions!$A$13:$A$18,0)),MAX(INDEX(Assumptions!$C$13:$C$18,MATCH(E6490,Assumptions!$A$13:$A$18,0)),INDEX(Assumptions!$B$13:$B$18,MATCH(E6490,Assumptions!$A$13:$A$18,0))*F6490)),2)</f>
        <v>5</v>
      </c>
    </row>
    <row r="6491" customFormat="false" ht="15" hidden="false" customHeight="false" outlineLevel="0" collapsed="false">
      <c r="A6491" s="24" t="s">
        <v>7314</v>
      </c>
      <c r="B6491" s="39" t="n">
        <v>46163</v>
      </c>
      <c r="C6491" s="24" t="s">
        <v>615</v>
      </c>
      <c r="D6491" s="24" t="s">
        <v>826</v>
      </c>
      <c r="E6491" s="24" t="s">
        <v>109</v>
      </c>
      <c r="F6491" s="38" t="n">
        <v>3010</v>
      </c>
      <c r="G6491" s="42" t="n">
        <f aca="false">DATE(YEAR(B6491),MONTH(B6491),1)</f>
        <v>46143</v>
      </c>
      <c r="H6491" s="24" t="str">
        <f aca="false">INDEX(Customers!$B$2:$B$601,MATCH(C6491,Customers!$A$2:$A$601,0))</f>
        <v>Coast</v>
      </c>
      <c r="I6491" s="43" t="n">
        <f aca="false">ROUND(MIN(INDEX(Assumptions!$D$13:$D$18,MATCH(E6491,Assumptions!$A$13:$A$18,0)),MAX(INDEX(Assumptions!$C$13:$C$18,MATCH(E6491,Assumptions!$A$13:$A$18,0)),INDEX(Assumptions!$B$13:$B$18,MATCH(E6491,Assumptions!$A$13:$A$18,0))*F6491)),2)</f>
        <v>12.04</v>
      </c>
    </row>
    <row r="6492" customFormat="false" ht="15" hidden="false" customHeight="false" outlineLevel="0" collapsed="false">
      <c r="A6492" s="24" t="s">
        <v>7315</v>
      </c>
      <c r="B6492" s="39" t="n">
        <v>46163</v>
      </c>
      <c r="C6492" s="24" t="s">
        <v>623</v>
      </c>
      <c r="D6492" s="24" t="s">
        <v>826</v>
      </c>
      <c r="E6492" s="24" t="s">
        <v>113</v>
      </c>
      <c r="F6492" s="38" t="n">
        <v>50</v>
      </c>
      <c r="G6492" s="42" t="n">
        <f aca="false">DATE(YEAR(B6492),MONTH(B6492),1)</f>
        <v>46143</v>
      </c>
      <c r="H6492" s="24" t="str">
        <f aca="false">INDEX(Customers!$B$2:$B$601,MATCH(C6492,Customers!$A$2:$A$601,0))</f>
        <v>Central</v>
      </c>
      <c r="I6492" s="43" t="n">
        <f aca="false">ROUND(MIN(INDEX(Assumptions!$D$13:$D$18,MATCH(E6492,Assumptions!$A$13:$A$18,0)),MAX(INDEX(Assumptions!$C$13:$C$18,MATCH(E6492,Assumptions!$A$13:$A$18,0)),INDEX(Assumptions!$B$13:$B$18,MATCH(E6492,Assumptions!$A$13:$A$18,0))*F6492)),2)</f>
        <v>2.5</v>
      </c>
    </row>
    <row r="6493" customFormat="false" ht="15" hidden="false" customHeight="false" outlineLevel="0" collapsed="false">
      <c r="A6493" s="24" t="s">
        <v>7316</v>
      </c>
      <c r="B6493" s="39" t="n">
        <v>46163</v>
      </c>
      <c r="C6493" s="24" t="s">
        <v>635</v>
      </c>
      <c r="D6493" s="24" t="s">
        <v>165</v>
      </c>
      <c r="E6493" s="24" t="s">
        <v>105</v>
      </c>
      <c r="F6493" s="38" t="n">
        <v>4460</v>
      </c>
      <c r="G6493" s="42" t="n">
        <f aca="false">DATE(YEAR(B6493),MONTH(B6493),1)</f>
        <v>46143</v>
      </c>
      <c r="H6493" s="24" t="str">
        <f aca="false">INDEX(Customers!$B$2:$B$601,MATCH(C6493,Customers!$A$2:$A$601,0))</f>
        <v>Central</v>
      </c>
      <c r="I6493" s="43" t="n">
        <f aca="false">ROUND(MIN(INDEX(Assumptions!$D$13:$D$18,MATCH(E6493,Assumptions!$A$13:$A$18,0)),MAX(INDEX(Assumptions!$C$13:$C$18,MATCH(E6493,Assumptions!$A$13:$A$18,0)),INDEX(Assumptions!$B$13:$B$18,MATCH(E6493,Assumptions!$A$13:$A$18,0))*F6493)),2)</f>
        <v>66.9</v>
      </c>
    </row>
    <row r="6494" customFormat="false" ht="15" hidden="false" customHeight="false" outlineLevel="0" collapsed="false">
      <c r="A6494" s="24" t="s">
        <v>7317</v>
      </c>
      <c r="B6494" s="39" t="n">
        <v>46163</v>
      </c>
      <c r="C6494" s="24" t="s">
        <v>665</v>
      </c>
      <c r="D6494" s="24" t="s">
        <v>153</v>
      </c>
      <c r="E6494" s="24" t="s">
        <v>107</v>
      </c>
      <c r="F6494" s="38" t="n">
        <v>3290</v>
      </c>
      <c r="G6494" s="42" t="n">
        <f aca="false">DATE(YEAR(B6494),MONTH(B6494),1)</f>
        <v>46143</v>
      </c>
      <c r="H6494" s="24" t="str">
        <f aca="false">INDEX(Customers!$B$2:$B$601,MATCH(C6494,Customers!$A$2:$A$601,0))</f>
        <v>Nairobi</v>
      </c>
      <c r="I6494" s="43" t="n">
        <f aca="false">ROUND(MIN(INDEX(Assumptions!$D$13:$D$18,MATCH(E6494,Assumptions!$A$13:$A$18,0)),MAX(INDEX(Assumptions!$C$13:$C$18,MATCH(E6494,Assumptions!$A$13:$A$18,0)),INDEX(Assumptions!$B$13:$B$18,MATCH(E6494,Assumptions!$A$13:$A$18,0))*F6494)),2)</f>
        <v>0</v>
      </c>
    </row>
    <row r="6495" customFormat="false" ht="15" hidden="false" customHeight="false" outlineLevel="0" collapsed="false">
      <c r="A6495" s="24" t="s">
        <v>7318</v>
      </c>
      <c r="B6495" s="39" t="n">
        <v>46163</v>
      </c>
      <c r="C6495" s="24" t="s">
        <v>665</v>
      </c>
      <c r="D6495" s="24" t="s">
        <v>826</v>
      </c>
      <c r="E6495" s="24" t="s">
        <v>103</v>
      </c>
      <c r="F6495" s="38" t="n">
        <v>1890</v>
      </c>
      <c r="G6495" s="42" t="n">
        <f aca="false">DATE(YEAR(B6495),MONTH(B6495),1)</f>
        <v>46143</v>
      </c>
      <c r="H6495" s="24" t="str">
        <f aca="false">INDEX(Customers!$B$2:$B$601,MATCH(C6495,Customers!$A$2:$A$601,0))</f>
        <v>Nairobi</v>
      </c>
      <c r="I6495" s="43" t="n">
        <f aca="false">ROUND(MIN(INDEX(Assumptions!$D$13:$D$18,MATCH(E6495,Assumptions!$A$13:$A$18,0)),MAX(INDEX(Assumptions!$C$13:$C$18,MATCH(E6495,Assumptions!$A$13:$A$18,0)),INDEX(Assumptions!$B$13:$B$18,MATCH(E6495,Assumptions!$A$13:$A$18,0))*F6495)),2)</f>
        <v>18.9</v>
      </c>
    </row>
    <row r="6496" customFormat="false" ht="15" hidden="false" customHeight="false" outlineLevel="0" collapsed="false">
      <c r="A6496" s="24" t="s">
        <v>7319</v>
      </c>
      <c r="B6496" s="39" t="n">
        <v>46163</v>
      </c>
      <c r="C6496" s="24" t="s">
        <v>665</v>
      </c>
      <c r="D6496" s="24" t="s">
        <v>161</v>
      </c>
      <c r="E6496" s="24" t="s">
        <v>107</v>
      </c>
      <c r="F6496" s="38" t="n">
        <v>9170</v>
      </c>
      <c r="G6496" s="42" t="n">
        <f aca="false">DATE(YEAR(B6496),MONTH(B6496),1)</f>
        <v>46143</v>
      </c>
      <c r="H6496" s="24" t="str">
        <f aca="false">INDEX(Customers!$B$2:$B$601,MATCH(C6496,Customers!$A$2:$A$601,0))</f>
        <v>Nairobi</v>
      </c>
      <c r="I6496" s="43" t="n">
        <f aca="false">ROUND(MIN(INDEX(Assumptions!$D$13:$D$18,MATCH(E6496,Assumptions!$A$13:$A$18,0)),MAX(INDEX(Assumptions!$C$13:$C$18,MATCH(E6496,Assumptions!$A$13:$A$18,0)),INDEX(Assumptions!$B$13:$B$18,MATCH(E6496,Assumptions!$A$13:$A$18,0))*F6496)),2)</f>
        <v>0</v>
      </c>
    </row>
    <row r="6497" customFormat="false" ht="15" hidden="false" customHeight="false" outlineLevel="0" collapsed="false">
      <c r="A6497" s="24" t="s">
        <v>7320</v>
      </c>
      <c r="B6497" s="39" t="n">
        <v>46163</v>
      </c>
      <c r="C6497" s="24" t="s">
        <v>687</v>
      </c>
      <c r="D6497" s="24" t="s">
        <v>163</v>
      </c>
      <c r="E6497" s="24" t="s">
        <v>107</v>
      </c>
      <c r="F6497" s="38" t="n">
        <v>1230</v>
      </c>
      <c r="G6497" s="42" t="n">
        <f aca="false">DATE(YEAR(B6497),MONTH(B6497),1)</f>
        <v>46143</v>
      </c>
      <c r="H6497" s="24" t="str">
        <f aca="false">INDEX(Customers!$B$2:$B$601,MATCH(C6497,Customers!$A$2:$A$601,0))</f>
        <v>Central</v>
      </c>
      <c r="I6497" s="43" t="n">
        <f aca="false">ROUND(MIN(INDEX(Assumptions!$D$13:$D$18,MATCH(E6497,Assumptions!$A$13:$A$18,0)),MAX(INDEX(Assumptions!$C$13:$C$18,MATCH(E6497,Assumptions!$A$13:$A$18,0)),INDEX(Assumptions!$B$13:$B$18,MATCH(E6497,Assumptions!$A$13:$A$18,0))*F6497)),2)</f>
        <v>0</v>
      </c>
    </row>
    <row r="6498" customFormat="false" ht="15" hidden="false" customHeight="false" outlineLevel="0" collapsed="false">
      <c r="A6498" s="24" t="s">
        <v>7321</v>
      </c>
      <c r="B6498" s="39" t="n">
        <v>46163</v>
      </c>
      <c r="C6498" s="24" t="s">
        <v>724</v>
      </c>
      <c r="D6498" s="24" t="s">
        <v>826</v>
      </c>
      <c r="E6498" s="24" t="s">
        <v>109</v>
      </c>
      <c r="F6498" s="38" t="n">
        <v>6990</v>
      </c>
      <c r="G6498" s="42" t="n">
        <f aca="false">DATE(YEAR(B6498),MONTH(B6498),1)</f>
        <v>46143</v>
      </c>
      <c r="H6498" s="24" t="str">
        <f aca="false">INDEX(Customers!$B$2:$B$601,MATCH(C6498,Customers!$A$2:$A$601,0))</f>
        <v>Central</v>
      </c>
      <c r="I6498" s="43" t="n">
        <f aca="false">ROUND(MIN(INDEX(Assumptions!$D$13:$D$18,MATCH(E6498,Assumptions!$A$13:$A$18,0)),MAX(INDEX(Assumptions!$C$13:$C$18,MATCH(E6498,Assumptions!$A$13:$A$18,0)),INDEX(Assumptions!$B$13:$B$18,MATCH(E6498,Assumptions!$A$13:$A$18,0))*F6498)),2)</f>
        <v>27.96</v>
      </c>
    </row>
    <row r="6499" customFormat="false" ht="15" hidden="false" customHeight="false" outlineLevel="0" collapsed="false">
      <c r="A6499" s="24" t="s">
        <v>7322</v>
      </c>
      <c r="B6499" s="39" t="n">
        <v>46163</v>
      </c>
      <c r="C6499" s="24" t="s">
        <v>762</v>
      </c>
      <c r="D6499" s="24" t="s">
        <v>826</v>
      </c>
      <c r="E6499" s="24" t="s">
        <v>103</v>
      </c>
      <c r="F6499" s="38" t="n">
        <v>5890</v>
      </c>
      <c r="G6499" s="42" t="n">
        <f aca="false">DATE(YEAR(B6499),MONTH(B6499),1)</f>
        <v>46143</v>
      </c>
      <c r="H6499" s="24" t="str">
        <f aca="false">INDEX(Customers!$B$2:$B$601,MATCH(C6499,Customers!$A$2:$A$601,0))</f>
        <v>Western</v>
      </c>
      <c r="I6499" s="43" t="n">
        <f aca="false">ROUND(MIN(INDEX(Assumptions!$D$13:$D$18,MATCH(E6499,Assumptions!$A$13:$A$18,0)),MAX(INDEX(Assumptions!$C$13:$C$18,MATCH(E6499,Assumptions!$A$13:$A$18,0)),INDEX(Assumptions!$B$13:$B$18,MATCH(E6499,Assumptions!$A$13:$A$18,0))*F6499)),2)</f>
        <v>58.9</v>
      </c>
    </row>
    <row r="6500" customFormat="false" ht="15" hidden="false" customHeight="false" outlineLevel="0" collapsed="false">
      <c r="A6500" s="24" t="s">
        <v>7323</v>
      </c>
      <c r="B6500" s="39" t="n">
        <v>46163</v>
      </c>
      <c r="C6500" s="24" t="s">
        <v>762</v>
      </c>
      <c r="D6500" s="24" t="s">
        <v>826</v>
      </c>
      <c r="E6500" s="24" t="s">
        <v>103</v>
      </c>
      <c r="F6500" s="38" t="n">
        <v>1850</v>
      </c>
      <c r="G6500" s="42" t="n">
        <f aca="false">DATE(YEAR(B6500),MONTH(B6500),1)</f>
        <v>46143</v>
      </c>
      <c r="H6500" s="24" t="str">
        <f aca="false">INDEX(Customers!$B$2:$B$601,MATCH(C6500,Customers!$A$2:$A$601,0))</f>
        <v>Western</v>
      </c>
      <c r="I6500" s="43" t="n">
        <f aca="false">ROUND(MIN(INDEX(Assumptions!$D$13:$D$18,MATCH(E6500,Assumptions!$A$13:$A$18,0)),MAX(INDEX(Assumptions!$C$13:$C$18,MATCH(E6500,Assumptions!$A$13:$A$18,0)),INDEX(Assumptions!$B$13:$B$18,MATCH(E6500,Assumptions!$A$13:$A$18,0))*F6500)),2)</f>
        <v>18.5</v>
      </c>
    </row>
    <row r="6501" customFormat="false" ht="15" hidden="false" customHeight="false" outlineLevel="0" collapsed="false">
      <c r="A6501" s="24" t="s">
        <v>7324</v>
      </c>
      <c r="B6501" s="39" t="n">
        <v>46163</v>
      </c>
      <c r="C6501" s="24" t="s">
        <v>766</v>
      </c>
      <c r="D6501" s="24" t="s">
        <v>175</v>
      </c>
      <c r="E6501" s="24" t="s">
        <v>107</v>
      </c>
      <c r="F6501" s="38" t="n">
        <v>7240</v>
      </c>
      <c r="G6501" s="42" t="n">
        <f aca="false">DATE(YEAR(B6501),MONTH(B6501),1)</f>
        <v>46143</v>
      </c>
      <c r="H6501" s="24" t="str">
        <f aca="false">INDEX(Customers!$B$2:$B$601,MATCH(C6501,Customers!$A$2:$A$601,0))</f>
        <v>Rift Valley</v>
      </c>
      <c r="I6501" s="43" t="n">
        <f aca="false">ROUND(MIN(INDEX(Assumptions!$D$13:$D$18,MATCH(E6501,Assumptions!$A$13:$A$18,0)),MAX(INDEX(Assumptions!$C$13:$C$18,MATCH(E6501,Assumptions!$A$13:$A$18,0)),INDEX(Assumptions!$B$13:$B$18,MATCH(E6501,Assumptions!$A$13:$A$18,0))*F6501)),2)</f>
        <v>0</v>
      </c>
    </row>
    <row r="6502" customFormat="false" ht="15" hidden="false" customHeight="false" outlineLevel="0" collapsed="false">
      <c r="A6502" s="24" t="s">
        <v>7325</v>
      </c>
      <c r="B6502" s="39" t="n">
        <v>46163</v>
      </c>
      <c r="C6502" s="24" t="s">
        <v>802</v>
      </c>
      <c r="D6502" s="24" t="s">
        <v>826</v>
      </c>
      <c r="E6502" s="24" t="s">
        <v>109</v>
      </c>
      <c r="F6502" s="38" t="n">
        <v>6430</v>
      </c>
      <c r="G6502" s="42" t="n">
        <f aca="false">DATE(YEAR(B6502),MONTH(B6502),1)</f>
        <v>46143</v>
      </c>
      <c r="H6502" s="24" t="str">
        <f aca="false">INDEX(Customers!$B$2:$B$601,MATCH(C6502,Customers!$A$2:$A$601,0))</f>
        <v>Nairobi</v>
      </c>
      <c r="I6502" s="43" t="n">
        <f aca="false">ROUND(MIN(INDEX(Assumptions!$D$13:$D$18,MATCH(E6502,Assumptions!$A$13:$A$18,0)),MAX(INDEX(Assumptions!$C$13:$C$18,MATCH(E6502,Assumptions!$A$13:$A$18,0)),INDEX(Assumptions!$B$13:$B$18,MATCH(E6502,Assumptions!$A$13:$A$18,0))*F6502)),2)</f>
        <v>25.72</v>
      </c>
    </row>
    <row r="6503" customFormat="false" ht="15" hidden="false" customHeight="false" outlineLevel="0" collapsed="false">
      <c r="A6503" s="24" t="s">
        <v>7326</v>
      </c>
      <c r="B6503" s="39" t="n">
        <v>46163</v>
      </c>
      <c r="C6503" s="24" t="s">
        <v>815</v>
      </c>
      <c r="D6503" s="24" t="s">
        <v>152</v>
      </c>
      <c r="E6503" s="24" t="s">
        <v>105</v>
      </c>
      <c r="F6503" s="38" t="n">
        <v>2850</v>
      </c>
      <c r="G6503" s="42" t="n">
        <f aca="false">DATE(YEAR(B6503),MONTH(B6503),1)</f>
        <v>46143</v>
      </c>
      <c r="H6503" s="24" t="str">
        <f aca="false">INDEX(Customers!$B$2:$B$601,MATCH(C6503,Customers!$A$2:$A$601,0))</f>
        <v>Nairobi</v>
      </c>
      <c r="I6503" s="43" t="n">
        <f aca="false">ROUND(MIN(INDEX(Assumptions!$D$13:$D$18,MATCH(E6503,Assumptions!$A$13:$A$18,0)),MAX(INDEX(Assumptions!$C$13:$C$18,MATCH(E6503,Assumptions!$A$13:$A$18,0)),INDEX(Assumptions!$B$13:$B$18,MATCH(E6503,Assumptions!$A$13:$A$18,0))*F6503)),2)</f>
        <v>42.75</v>
      </c>
    </row>
    <row r="6504" customFormat="false" ht="15" hidden="false" customHeight="false" outlineLevel="0" collapsed="false">
      <c r="A6504" s="24" t="s">
        <v>7327</v>
      </c>
      <c r="B6504" s="39" t="n">
        <v>46164</v>
      </c>
      <c r="C6504" s="24" t="s">
        <v>271</v>
      </c>
      <c r="D6504" s="24" t="s">
        <v>826</v>
      </c>
      <c r="E6504" s="24" t="s">
        <v>113</v>
      </c>
      <c r="F6504" s="38" t="n">
        <v>250</v>
      </c>
      <c r="G6504" s="42" t="n">
        <f aca="false">DATE(YEAR(B6504),MONTH(B6504),1)</f>
        <v>46143</v>
      </c>
      <c r="H6504" s="24" t="str">
        <f aca="false">INDEX(Customers!$B$2:$B$601,MATCH(C6504,Customers!$A$2:$A$601,0))</f>
        <v>Coast</v>
      </c>
      <c r="I6504" s="43" t="n">
        <f aca="false">ROUND(MIN(INDEX(Assumptions!$D$13:$D$18,MATCH(E6504,Assumptions!$A$13:$A$18,0)),MAX(INDEX(Assumptions!$C$13:$C$18,MATCH(E6504,Assumptions!$A$13:$A$18,0)),INDEX(Assumptions!$B$13:$B$18,MATCH(E6504,Assumptions!$A$13:$A$18,0))*F6504)),2)</f>
        <v>12.5</v>
      </c>
    </row>
    <row r="6505" customFormat="false" ht="15" hidden="false" customHeight="false" outlineLevel="0" collapsed="false">
      <c r="A6505" s="24" t="s">
        <v>7328</v>
      </c>
      <c r="B6505" s="39" t="n">
        <v>46164</v>
      </c>
      <c r="C6505" s="24" t="s">
        <v>279</v>
      </c>
      <c r="D6505" s="24" t="s">
        <v>150</v>
      </c>
      <c r="E6505" s="24" t="s">
        <v>107</v>
      </c>
      <c r="F6505" s="38" t="n">
        <v>7820</v>
      </c>
      <c r="G6505" s="42" t="n">
        <f aca="false">DATE(YEAR(B6505),MONTH(B6505),1)</f>
        <v>46143</v>
      </c>
      <c r="H6505" s="24" t="str">
        <f aca="false">INDEX(Customers!$B$2:$B$601,MATCH(C6505,Customers!$A$2:$A$601,0))</f>
        <v>Nairobi</v>
      </c>
      <c r="I6505" s="43" t="n">
        <f aca="false">ROUND(MIN(INDEX(Assumptions!$D$13:$D$18,MATCH(E6505,Assumptions!$A$13:$A$18,0)),MAX(INDEX(Assumptions!$C$13:$C$18,MATCH(E6505,Assumptions!$A$13:$A$18,0)),INDEX(Assumptions!$B$13:$B$18,MATCH(E6505,Assumptions!$A$13:$A$18,0))*F6505)),2)</f>
        <v>0</v>
      </c>
    </row>
    <row r="6506" customFormat="false" ht="15" hidden="false" customHeight="false" outlineLevel="0" collapsed="false">
      <c r="A6506" s="24" t="s">
        <v>7329</v>
      </c>
      <c r="B6506" s="39" t="n">
        <v>46164</v>
      </c>
      <c r="C6506" s="24" t="s">
        <v>280</v>
      </c>
      <c r="D6506" s="24" t="s">
        <v>826</v>
      </c>
      <c r="E6506" s="24" t="s">
        <v>113</v>
      </c>
      <c r="F6506" s="38" t="n">
        <v>99</v>
      </c>
      <c r="G6506" s="42" t="n">
        <f aca="false">DATE(YEAR(B6506),MONTH(B6506),1)</f>
        <v>46143</v>
      </c>
      <c r="H6506" s="24" t="str">
        <f aca="false">INDEX(Customers!$B$2:$B$601,MATCH(C6506,Customers!$A$2:$A$601,0))</f>
        <v>Western</v>
      </c>
      <c r="I6506" s="43" t="n">
        <f aca="false">ROUND(MIN(INDEX(Assumptions!$D$13:$D$18,MATCH(E6506,Assumptions!$A$13:$A$18,0)),MAX(INDEX(Assumptions!$C$13:$C$18,MATCH(E6506,Assumptions!$A$13:$A$18,0)),INDEX(Assumptions!$B$13:$B$18,MATCH(E6506,Assumptions!$A$13:$A$18,0))*F6506)),2)</f>
        <v>4.95</v>
      </c>
    </row>
    <row r="6507" customFormat="false" ht="15" hidden="false" customHeight="false" outlineLevel="0" collapsed="false">
      <c r="A6507" s="24" t="s">
        <v>7330</v>
      </c>
      <c r="B6507" s="39" t="n">
        <v>46164</v>
      </c>
      <c r="C6507" s="24" t="s">
        <v>286</v>
      </c>
      <c r="D6507" s="24" t="s">
        <v>826</v>
      </c>
      <c r="E6507" s="24" t="s">
        <v>109</v>
      </c>
      <c r="F6507" s="38" t="n">
        <v>3010</v>
      </c>
      <c r="G6507" s="42" t="n">
        <f aca="false">DATE(YEAR(B6507),MONTH(B6507),1)</f>
        <v>46143</v>
      </c>
      <c r="H6507" s="24" t="str">
        <f aca="false">INDEX(Customers!$B$2:$B$601,MATCH(C6507,Customers!$A$2:$A$601,0))</f>
        <v>Eastern</v>
      </c>
      <c r="I6507" s="43" t="n">
        <f aca="false">ROUND(MIN(INDEX(Assumptions!$D$13:$D$18,MATCH(E6507,Assumptions!$A$13:$A$18,0)),MAX(INDEX(Assumptions!$C$13:$C$18,MATCH(E6507,Assumptions!$A$13:$A$18,0)),INDEX(Assumptions!$B$13:$B$18,MATCH(E6507,Assumptions!$A$13:$A$18,0))*F6507)),2)</f>
        <v>12.04</v>
      </c>
    </row>
    <row r="6508" customFormat="false" ht="15" hidden="false" customHeight="false" outlineLevel="0" collapsed="false">
      <c r="A6508" s="24" t="s">
        <v>7331</v>
      </c>
      <c r="B6508" s="39" t="n">
        <v>46164</v>
      </c>
      <c r="C6508" s="24" t="s">
        <v>291</v>
      </c>
      <c r="D6508" s="24" t="s">
        <v>826</v>
      </c>
      <c r="E6508" s="24" t="s">
        <v>109</v>
      </c>
      <c r="F6508" s="38" t="n">
        <v>7250</v>
      </c>
      <c r="G6508" s="42" t="n">
        <f aca="false">DATE(YEAR(B6508),MONTH(B6508),1)</f>
        <v>46143</v>
      </c>
      <c r="H6508" s="24" t="str">
        <f aca="false">INDEX(Customers!$B$2:$B$601,MATCH(C6508,Customers!$A$2:$A$601,0))</f>
        <v>Rift Valley</v>
      </c>
      <c r="I6508" s="43" t="n">
        <f aca="false">ROUND(MIN(INDEX(Assumptions!$D$13:$D$18,MATCH(E6508,Assumptions!$A$13:$A$18,0)),MAX(INDEX(Assumptions!$C$13:$C$18,MATCH(E6508,Assumptions!$A$13:$A$18,0)),INDEX(Assumptions!$B$13:$B$18,MATCH(E6508,Assumptions!$A$13:$A$18,0))*F6508)),2)</f>
        <v>29</v>
      </c>
    </row>
    <row r="6509" customFormat="false" ht="15" hidden="false" customHeight="false" outlineLevel="0" collapsed="false">
      <c r="A6509" s="24" t="s">
        <v>7332</v>
      </c>
      <c r="B6509" s="39" t="n">
        <v>46164</v>
      </c>
      <c r="C6509" s="24" t="s">
        <v>299</v>
      </c>
      <c r="D6509" s="24" t="s">
        <v>826</v>
      </c>
      <c r="E6509" s="24" t="s">
        <v>103</v>
      </c>
      <c r="F6509" s="38" t="n">
        <v>4200</v>
      </c>
      <c r="G6509" s="42" t="n">
        <f aca="false">DATE(YEAR(B6509),MONTH(B6509),1)</f>
        <v>46143</v>
      </c>
      <c r="H6509" s="24" t="str">
        <f aca="false">INDEX(Customers!$B$2:$B$601,MATCH(C6509,Customers!$A$2:$A$601,0))</f>
        <v>Nairobi</v>
      </c>
      <c r="I6509" s="43" t="n">
        <f aca="false">ROUND(MIN(INDEX(Assumptions!$D$13:$D$18,MATCH(E6509,Assumptions!$A$13:$A$18,0)),MAX(INDEX(Assumptions!$C$13:$C$18,MATCH(E6509,Assumptions!$A$13:$A$18,0)),INDEX(Assumptions!$B$13:$B$18,MATCH(E6509,Assumptions!$A$13:$A$18,0))*F6509)),2)</f>
        <v>42</v>
      </c>
    </row>
    <row r="6510" customFormat="false" ht="15" hidden="false" customHeight="false" outlineLevel="0" collapsed="false">
      <c r="A6510" s="24" t="s">
        <v>7333</v>
      </c>
      <c r="B6510" s="39" t="n">
        <v>46164</v>
      </c>
      <c r="C6510" s="24" t="s">
        <v>334</v>
      </c>
      <c r="D6510" s="24" t="s">
        <v>153</v>
      </c>
      <c r="E6510" s="24" t="s">
        <v>107</v>
      </c>
      <c r="F6510" s="38" t="n">
        <v>3260</v>
      </c>
      <c r="G6510" s="42" t="n">
        <f aca="false">DATE(YEAR(B6510),MONTH(B6510),1)</f>
        <v>46143</v>
      </c>
      <c r="H6510" s="24" t="str">
        <f aca="false">INDEX(Customers!$B$2:$B$601,MATCH(C6510,Customers!$A$2:$A$601,0))</f>
        <v>Nairobi</v>
      </c>
      <c r="I6510" s="43" t="n">
        <f aca="false">ROUND(MIN(INDEX(Assumptions!$D$13:$D$18,MATCH(E6510,Assumptions!$A$13:$A$18,0)),MAX(INDEX(Assumptions!$C$13:$C$18,MATCH(E6510,Assumptions!$A$13:$A$18,0)),INDEX(Assumptions!$B$13:$B$18,MATCH(E6510,Assumptions!$A$13:$A$18,0))*F6510)),2)</f>
        <v>0</v>
      </c>
    </row>
    <row r="6511" customFormat="false" ht="15" hidden="false" customHeight="false" outlineLevel="0" collapsed="false">
      <c r="A6511" s="24" t="s">
        <v>7334</v>
      </c>
      <c r="B6511" s="39" t="n">
        <v>46164</v>
      </c>
      <c r="C6511" s="24" t="s">
        <v>339</v>
      </c>
      <c r="D6511" s="24" t="s">
        <v>826</v>
      </c>
      <c r="E6511" s="24" t="s">
        <v>111</v>
      </c>
      <c r="F6511" s="38" t="n">
        <v>100</v>
      </c>
      <c r="G6511" s="42" t="n">
        <f aca="false">DATE(YEAR(B6511),MONTH(B6511),1)</f>
        <v>46143</v>
      </c>
      <c r="H6511" s="24" t="str">
        <f aca="false">INDEX(Customers!$B$2:$B$601,MATCH(C6511,Customers!$A$2:$A$601,0))</f>
        <v>Nairobi</v>
      </c>
      <c r="I6511" s="43" t="n">
        <f aca="false">ROUND(MIN(INDEX(Assumptions!$D$13:$D$18,MATCH(E6511,Assumptions!$A$13:$A$18,0)),MAX(INDEX(Assumptions!$C$13:$C$18,MATCH(E6511,Assumptions!$A$13:$A$18,0)),INDEX(Assumptions!$B$13:$B$18,MATCH(E6511,Assumptions!$A$13:$A$18,0))*F6511)),2)</f>
        <v>4</v>
      </c>
    </row>
    <row r="6512" customFormat="false" ht="15" hidden="false" customHeight="false" outlineLevel="0" collapsed="false">
      <c r="A6512" s="24" t="s">
        <v>7335</v>
      </c>
      <c r="B6512" s="39" t="n">
        <v>46164</v>
      </c>
      <c r="C6512" s="24" t="s">
        <v>341</v>
      </c>
      <c r="D6512" s="24" t="s">
        <v>826</v>
      </c>
      <c r="E6512" s="24" t="s">
        <v>109</v>
      </c>
      <c r="F6512" s="38" t="n">
        <v>1790</v>
      </c>
      <c r="G6512" s="42" t="n">
        <f aca="false">DATE(YEAR(B6512),MONTH(B6512),1)</f>
        <v>46143</v>
      </c>
      <c r="H6512" s="24" t="str">
        <f aca="false">INDEX(Customers!$B$2:$B$601,MATCH(C6512,Customers!$A$2:$A$601,0))</f>
        <v>Coast</v>
      </c>
      <c r="I6512" s="43" t="n">
        <f aca="false">ROUND(MIN(INDEX(Assumptions!$D$13:$D$18,MATCH(E6512,Assumptions!$A$13:$A$18,0)),MAX(INDEX(Assumptions!$C$13:$C$18,MATCH(E6512,Assumptions!$A$13:$A$18,0)),INDEX(Assumptions!$B$13:$B$18,MATCH(E6512,Assumptions!$A$13:$A$18,0))*F6512)),2)</f>
        <v>7.16</v>
      </c>
    </row>
    <row r="6513" customFormat="false" ht="15" hidden="false" customHeight="false" outlineLevel="0" collapsed="false">
      <c r="A6513" s="24" t="s">
        <v>7336</v>
      </c>
      <c r="B6513" s="39" t="n">
        <v>46164</v>
      </c>
      <c r="C6513" s="24" t="s">
        <v>384</v>
      </c>
      <c r="D6513" s="24" t="s">
        <v>826</v>
      </c>
      <c r="E6513" s="24" t="s">
        <v>111</v>
      </c>
      <c r="F6513" s="38" t="n">
        <v>100</v>
      </c>
      <c r="G6513" s="42" t="n">
        <f aca="false">DATE(YEAR(B6513),MONTH(B6513),1)</f>
        <v>46143</v>
      </c>
      <c r="H6513" s="24" t="str">
        <f aca="false">INDEX(Customers!$B$2:$B$601,MATCH(C6513,Customers!$A$2:$A$601,0))</f>
        <v>Western</v>
      </c>
      <c r="I6513" s="43" t="n">
        <f aca="false">ROUND(MIN(INDEX(Assumptions!$D$13:$D$18,MATCH(E6513,Assumptions!$A$13:$A$18,0)),MAX(INDEX(Assumptions!$C$13:$C$18,MATCH(E6513,Assumptions!$A$13:$A$18,0)),INDEX(Assumptions!$B$13:$B$18,MATCH(E6513,Assumptions!$A$13:$A$18,0))*F6513)),2)</f>
        <v>4</v>
      </c>
    </row>
    <row r="6514" customFormat="false" ht="15" hidden="false" customHeight="false" outlineLevel="0" collapsed="false">
      <c r="A6514" s="24" t="s">
        <v>7337</v>
      </c>
      <c r="B6514" s="39" t="n">
        <v>46164</v>
      </c>
      <c r="C6514" s="24" t="s">
        <v>402</v>
      </c>
      <c r="D6514" s="24" t="s">
        <v>826</v>
      </c>
      <c r="E6514" s="24" t="s">
        <v>109</v>
      </c>
      <c r="F6514" s="38" t="n">
        <v>2220</v>
      </c>
      <c r="G6514" s="42" t="n">
        <f aca="false">DATE(YEAR(B6514),MONTH(B6514),1)</f>
        <v>46143</v>
      </c>
      <c r="H6514" s="24" t="str">
        <f aca="false">INDEX(Customers!$B$2:$B$601,MATCH(C6514,Customers!$A$2:$A$601,0))</f>
        <v>Coast</v>
      </c>
      <c r="I6514" s="43" t="n">
        <f aca="false">ROUND(MIN(INDEX(Assumptions!$D$13:$D$18,MATCH(E6514,Assumptions!$A$13:$A$18,0)),MAX(INDEX(Assumptions!$C$13:$C$18,MATCH(E6514,Assumptions!$A$13:$A$18,0)),INDEX(Assumptions!$B$13:$B$18,MATCH(E6514,Assumptions!$A$13:$A$18,0))*F6514)),2)</f>
        <v>8.88</v>
      </c>
    </row>
    <row r="6515" customFormat="false" ht="15" hidden="false" customHeight="false" outlineLevel="0" collapsed="false">
      <c r="A6515" s="24" t="s">
        <v>7338</v>
      </c>
      <c r="B6515" s="39" t="n">
        <v>46164</v>
      </c>
      <c r="C6515" s="24" t="s">
        <v>415</v>
      </c>
      <c r="D6515" s="24" t="s">
        <v>826</v>
      </c>
      <c r="E6515" s="24" t="s">
        <v>113</v>
      </c>
      <c r="F6515" s="38" t="n">
        <v>99</v>
      </c>
      <c r="G6515" s="42" t="n">
        <f aca="false">DATE(YEAR(B6515),MONTH(B6515),1)</f>
        <v>46143</v>
      </c>
      <c r="H6515" s="24" t="str">
        <f aca="false">INDEX(Customers!$B$2:$B$601,MATCH(C6515,Customers!$A$2:$A$601,0))</f>
        <v>Coast</v>
      </c>
      <c r="I6515" s="43" t="n">
        <f aca="false">ROUND(MIN(INDEX(Assumptions!$D$13:$D$18,MATCH(E6515,Assumptions!$A$13:$A$18,0)),MAX(INDEX(Assumptions!$C$13:$C$18,MATCH(E6515,Assumptions!$A$13:$A$18,0)),INDEX(Assumptions!$B$13:$B$18,MATCH(E6515,Assumptions!$A$13:$A$18,0))*F6515)),2)</f>
        <v>4.95</v>
      </c>
    </row>
    <row r="6516" customFormat="false" ht="15" hidden="false" customHeight="false" outlineLevel="0" collapsed="false">
      <c r="A6516" s="24" t="s">
        <v>7339</v>
      </c>
      <c r="B6516" s="39" t="n">
        <v>46164</v>
      </c>
      <c r="C6516" s="24" t="s">
        <v>430</v>
      </c>
      <c r="D6516" s="24" t="s">
        <v>826</v>
      </c>
      <c r="E6516" s="24" t="s">
        <v>103</v>
      </c>
      <c r="F6516" s="38" t="n">
        <v>2560</v>
      </c>
      <c r="G6516" s="42" t="n">
        <f aca="false">DATE(YEAR(B6516),MONTH(B6516),1)</f>
        <v>46143</v>
      </c>
      <c r="H6516" s="24" t="str">
        <f aca="false">INDEX(Customers!$B$2:$B$601,MATCH(C6516,Customers!$A$2:$A$601,0))</f>
        <v>Western</v>
      </c>
      <c r="I6516" s="43" t="n">
        <f aca="false">ROUND(MIN(INDEX(Assumptions!$D$13:$D$18,MATCH(E6516,Assumptions!$A$13:$A$18,0)),MAX(INDEX(Assumptions!$C$13:$C$18,MATCH(E6516,Assumptions!$A$13:$A$18,0)),INDEX(Assumptions!$B$13:$B$18,MATCH(E6516,Assumptions!$A$13:$A$18,0))*F6516)),2)</f>
        <v>25.6</v>
      </c>
    </row>
    <row r="6517" customFormat="false" ht="15" hidden="false" customHeight="false" outlineLevel="0" collapsed="false">
      <c r="A6517" s="24" t="s">
        <v>7340</v>
      </c>
      <c r="B6517" s="39" t="n">
        <v>46164</v>
      </c>
      <c r="C6517" s="24" t="s">
        <v>433</v>
      </c>
      <c r="D6517" s="24" t="s">
        <v>826</v>
      </c>
      <c r="E6517" s="24" t="s">
        <v>109</v>
      </c>
      <c r="F6517" s="38" t="n">
        <v>2560</v>
      </c>
      <c r="G6517" s="42" t="n">
        <f aca="false">DATE(YEAR(B6517),MONTH(B6517),1)</f>
        <v>46143</v>
      </c>
      <c r="H6517" s="24" t="str">
        <f aca="false">INDEX(Customers!$B$2:$B$601,MATCH(C6517,Customers!$A$2:$A$601,0))</f>
        <v>Nairobi</v>
      </c>
      <c r="I6517" s="43" t="n">
        <f aca="false">ROUND(MIN(INDEX(Assumptions!$D$13:$D$18,MATCH(E6517,Assumptions!$A$13:$A$18,0)),MAX(INDEX(Assumptions!$C$13:$C$18,MATCH(E6517,Assumptions!$A$13:$A$18,0)),INDEX(Assumptions!$B$13:$B$18,MATCH(E6517,Assumptions!$A$13:$A$18,0))*F6517)),2)</f>
        <v>10.24</v>
      </c>
    </row>
    <row r="6518" customFormat="false" ht="15" hidden="false" customHeight="false" outlineLevel="0" collapsed="false">
      <c r="A6518" s="24" t="s">
        <v>7341</v>
      </c>
      <c r="B6518" s="39" t="n">
        <v>46164</v>
      </c>
      <c r="C6518" s="24" t="s">
        <v>440</v>
      </c>
      <c r="D6518" s="24" t="s">
        <v>826</v>
      </c>
      <c r="E6518" s="24" t="s">
        <v>109</v>
      </c>
      <c r="F6518" s="38" t="n">
        <v>4700</v>
      </c>
      <c r="G6518" s="42" t="n">
        <f aca="false">DATE(YEAR(B6518),MONTH(B6518),1)</f>
        <v>46143</v>
      </c>
      <c r="H6518" s="24" t="str">
        <f aca="false">INDEX(Customers!$B$2:$B$601,MATCH(C6518,Customers!$A$2:$A$601,0))</f>
        <v>Nairobi</v>
      </c>
      <c r="I6518" s="43" t="n">
        <f aca="false">ROUND(MIN(INDEX(Assumptions!$D$13:$D$18,MATCH(E6518,Assumptions!$A$13:$A$18,0)),MAX(INDEX(Assumptions!$C$13:$C$18,MATCH(E6518,Assumptions!$A$13:$A$18,0)),INDEX(Assumptions!$B$13:$B$18,MATCH(E6518,Assumptions!$A$13:$A$18,0))*F6518)),2)</f>
        <v>18.8</v>
      </c>
    </row>
    <row r="6519" customFormat="false" ht="15" hidden="false" customHeight="false" outlineLevel="0" collapsed="false">
      <c r="A6519" s="24" t="s">
        <v>7342</v>
      </c>
      <c r="B6519" s="39" t="n">
        <v>46164</v>
      </c>
      <c r="C6519" s="24" t="s">
        <v>455</v>
      </c>
      <c r="D6519" s="24" t="s">
        <v>826</v>
      </c>
      <c r="E6519" s="24" t="s">
        <v>111</v>
      </c>
      <c r="F6519" s="38" t="n">
        <v>200</v>
      </c>
      <c r="G6519" s="42" t="n">
        <f aca="false">DATE(YEAR(B6519),MONTH(B6519),1)</f>
        <v>46143</v>
      </c>
      <c r="H6519" s="24" t="str">
        <f aca="false">INDEX(Customers!$B$2:$B$601,MATCH(C6519,Customers!$A$2:$A$601,0))</f>
        <v>Rift Valley</v>
      </c>
      <c r="I6519" s="43" t="n">
        <f aca="false">ROUND(MIN(INDEX(Assumptions!$D$13:$D$18,MATCH(E6519,Assumptions!$A$13:$A$18,0)),MAX(INDEX(Assumptions!$C$13:$C$18,MATCH(E6519,Assumptions!$A$13:$A$18,0)),INDEX(Assumptions!$B$13:$B$18,MATCH(E6519,Assumptions!$A$13:$A$18,0))*F6519)),2)</f>
        <v>8</v>
      </c>
    </row>
    <row r="6520" customFormat="false" ht="15" hidden="false" customHeight="false" outlineLevel="0" collapsed="false">
      <c r="A6520" s="24" t="s">
        <v>7343</v>
      </c>
      <c r="B6520" s="39" t="n">
        <v>46164</v>
      </c>
      <c r="C6520" s="24" t="s">
        <v>486</v>
      </c>
      <c r="D6520" s="24" t="s">
        <v>826</v>
      </c>
      <c r="E6520" s="24" t="s">
        <v>103</v>
      </c>
      <c r="F6520" s="38" t="n">
        <v>520</v>
      </c>
      <c r="G6520" s="42" t="n">
        <f aca="false">DATE(YEAR(B6520),MONTH(B6520),1)</f>
        <v>46143</v>
      </c>
      <c r="H6520" s="24" t="str">
        <f aca="false">INDEX(Customers!$B$2:$B$601,MATCH(C6520,Customers!$A$2:$A$601,0))</f>
        <v>Nairobi</v>
      </c>
      <c r="I6520" s="43" t="n">
        <f aca="false">ROUND(MIN(INDEX(Assumptions!$D$13:$D$18,MATCH(E6520,Assumptions!$A$13:$A$18,0)),MAX(INDEX(Assumptions!$C$13:$C$18,MATCH(E6520,Assumptions!$A$13:$A$18,0)),INDEX(Assumptions!$B$13:$B$18,MATCH(E6520,Assumptions!$A$13:$A$18,0))*F6520)),2)</f>
        <v>5.2</v>
      </c>
    </row>
    <row r="6521" customFormat="false" ht="15" hidden="false" customHeight="false" outlineLevel="0" collapsed="false">
      <c r="A6521" s="24" t="s">
        <v>7344</v>
      </c>
      <c r="B6521" s="39" t="n">
        <v>46164</v>
      </c>
      <c r="C6521" s="24" t="s">
        <v>496</v>
      </c>
      <c r="D6521" s="24" t="s">
        <v>173</v>
      </c>
      <c r="E6521" s="24" t="s">
        <v>105</v>
      </c>
      <c r="F6521" s="38" t="n">
        <v>1580</v>
      </c>
      <c r="G6521" s="42" t="n">
        <f aca="false">DATE(YEAR(B6521),MONTH(B6521),1)</f>
        <v>46143</v>
      </c>
      <c r="H6521" s="24" t="str">
        <f aca="false">INDEX(Customers!$B$2:$B$601,MATCH(C6521,Customers!$A$2:$A$601,0))</f>
        <v>Rift Valley</v>
      </c>
      <c r="I6521" s="43" t="n">
        <f aca="false">ROUND(MIN(INDEX(Assumptions!$D$13:$D$18,MATCH(E6521,Assumptions!$A$13:$A$18,0)),MAX(INDEX(Assumptions!$C$13:$C$18,MATCH(E6521,Assumptions!$A$13:$A$18,0)),INDEX(Assumptions!$B$13:$B$18,MATCH(E6521,Assumptions!$A$13:$A$18,0))*F6521)),2)</f>
        <v>23.7</v>
      </c>
    </row>
    <row r="6522" customFormat="false" ht="15" hidden="false" customHeight="false" outlineLevel="0" collapsed="false">
      <c r="A6522" s="24" t="s">
        <v>7345</v>
      </c>
      <c r="B6522" s="39" t="n">
        <v>46164</v>
      </c>
      <c r="C6522" s="24" t="s">
        <v>503</v>
      </c>
      <c r="D6522" s="24" t="s">
        <v>826</v>
      </c>
      <c r="E6522" s="24" t="s">
        <v>113</v>
      </c>
      <c r="F6522" s="38" t="n">
        <v>250</v>
      </c>
      <c r="G6522" s="42" t="n">
        <f aca="false">DATE(YEAR(B6522),MONTH(B6522),1)</f>
        <v>46143</v>
      </c>
      <c r="H6522" s="24" t="str">
        <f aca="false">INDEX(Customers!$B$2:$B$601,MATCH(C6522,Customers!$A$2:$A$601,0))</f>
        <v>Nairobi</v>
      </c>
      <c r="I6522" s="43" t="n">
        <f aca="false">ROUND(MIN(INDEX(Assumptions!$D$13:$D$18,MATCH(E6522,Assumptions!$A$13:$A$18,0)),MAX(INDEX(Assumptions!$C$13:$C$18,MATCH(E6522,Assumptions!$A$13:$A$18,0)),INDEX(Assumptions!$B$13:$B$18,MATCH(E6522,Assumptions!$A$13:$A$18,0))*F6522)),2)</f>
        <v>12.5</v>
      </c>
    </row>
    <row r="6523" customFormat="false" ht="15" hidden="false" customHeight="false" outlineLevel="0" collapsed="false">
      <c r="A6523" s="24" t="s">
        <v>7346</v>
      </c>
      <c r="B6523" s="39" t="n">
        <v>46164</v>
      </c>
      <c r="C6523" s="24" t="s">
        <v>504</v>
      </c>
      <c r="D6523" s="24" t="s">
        <v>183</v>
      </c>
      <c r="E6523" s="24" t="s">
        <v>105</v>
      </c>
      <c r="F6523" s="38" t="n">
        <v>17300</v>
      </c>
      <c r="G6523" s="42" t="n">
        <f aca="false">DATE(YEAR(B6523),MONTH(B6523),1)</f>
        <v>46143</v>
      </c>
      <c r="H6523" s="24" t="str">
        <f aca="false">INDEX(Customers!$B$2:$B$601,MATCH(C6523,Customers!$A$2:$A$601,0))</f>
        <v>Coast</v>
      </c>
      <c r="I6523" s="43" t="n">
        <f aca="false">ROUND(MIN(INDEX(Assumptions!$D$13:$D$18,MATCH(E6523,Assumptions!$A$13:$A$18,0)),MAX(INDEX(Assumptions!$C$13:$C$18,MATCH(E6523,Assumptions!$A$13:$A$18,0)),INDEX(Assumptions!$B$13:$B$18,MATCH(E6523,Assumptions!$A$13:$A$18,0))*F6523)),2)</f>
        <v>200</v>
      </c>
    </row>
    <row r="6524" customFormat="false" ht="15" hidden="false" customHeight="false" outlineLevel="0" collapsed="false">
      <c r="A6524" s="24" t="s">
        <v>7347</v>
      </c>
      <c r="B6524" s="39" t="n">
        <v>46164</v>
      </c>
      <c r="C6524" s="24" t="s">
        <v>551</v>
      </c>
      <c r="D6524" s="24" t="s">
        <v>826</v>
      </c>
      <c r="E6524" s="24" t="s">
        <v>111</v>
      </c>
      <c r="F6524" s="38" t="n">
        <v>100</v>
      </c>
      <c r="G6524" s="42" t="n">
        <f aca="false">DATE(YEAR(B6524),MONTH(B6524),1)</f>
        <v>46143</v>
      </c>
      <c r="H6524" s="24" t="str">
        <f aca="false">INDEX(Customers!$B$2:$B$601,MATCH(C6524,Customers!$A$2:$A$601,0))</f>
        <v>Central</v>
      </c>
      <c r="I6524" s="43" t="n">
        <f aca="false">ROUND(MIN(INDEX(Assumptions!$D$13:$D$18,MATCH(E6524,Assumptions!$A$13:$A$18,0)),MAX(INDEX(Assumptions!$C$13:$C$18,MATCH(E6524,Assumptions!$A$13:$A$18,0)),INDEX(Assumptions!$B$13:$B$18,MATCH(E6524,Assumptions!$A$13:$A$18,0))*F6524)),2)</f>
        <v>4</v>
      </c>
    </row>
    <row r="6525" customFormat="false" ht="15" hidden="false" customHeight="false" outlineLevel="0" collapsed="false">
      <c r="A6525" s="24" t="s">
        <v>7348</v>
      </c>
      <c r="B6525" s="39" t="n">
        <v>46164</v>
      </c>
      <c r="C6525" s="24" t="s">
        <v>551</v>
      </c>
      <c r="D6525" s="24" t="s">
        <v>826</v>
      </c>
      <c r="E6525" s="24" t="s">
        <v>113</v>
      </c>
      <c r="F6525" s="38" t="n">
        <v>1000</v>
      </c>
      <c r="G6525" s="42" t="n">
        <f aca="false">DATE(YEAR(B6525),MONTH(B6525),1)</f>
        <v>46143</v>
      </c>
      <c r="H6525" s="24" t="str">
        <f aca="false">INDEX(Customers!$B$2:$B$601,MATCH(C6525,Customers!$A$2:$A$601,0))</f>
        <v>Central</v>
      </c>
      <c r="I6525" s="43" t="n">
        <f aca="false">ROUND(MIN(INDEX(Assumptions!$D$13:$D$18,MATCH(E6525,Assumptions!$A$13:$A$18,0)),MAX(INDEX(Assumptions!$C$13:$C$18,MATCH(E6525,Assumptions!$A$13:$A$18,0)),INDEX(Assumptions!$B$13:$B$18,MATCH(E6525,Assumptions!$A$13:$A$18,0))*F6525)),2)</f>
        <v>50</v>
      </c>
    </row>
    <row r="6526" customFormat="false" ht="15" hidden="false" customHeight="false" outlineLevel="0" collapsed="false">
      <c r="A6526" s="24" t="s">
        <v>7349</v>
      </c>
      <c r="B6526" s="39" t="n">
        <v>46164</v>
      </c>
      <c r="C6526" s="24" t="s">
        <v>555</v>
      </c>
      <c r="D6526" s="24" t="s">
        <v>826</v>
      </c>
      <c r="E6526" s="24" t="s">
        <v>103</v>
      </c>
      <c r="F6526" s="38" t="n">
        <v>1570</v>
      </c>
      <c r="G6526" s="42" t="n">
        <f aca="false">DATE(YEAR(B6526),MONTH(B6526),1)</f>
        <v>46143</v>
      </c>
      <c r="H6526" s="24" t="str">
        <f aca="false">INDEX(Customers!$B$2:$B$601,MATCH(C6526,Customers!$A$2:$A$601,0))</f>
        <v>Coast</v>
      </c>
      <c r="I6526" s="43" t="n">
        <f aca="false">ROUND(MIN(INDEX(Assumptions!$D$13:$D$18,MATCH(E6526,Assumptions!$A$13:$A$18,0)),MAX(INDEX(Assumptions!$C$13:$C$18,MATCH(E6526,Assumptions!$A$13:$A$18,0)),INDEX(Assumptions!$B$13:$B$18,MATCH(E6526,Assumptions!$A$13:$A$18,0))*F6526)),2)</f>
        <v>15.7</v>
      </c>
    </row>
    <row r="6527" customFormat="false" ht="15" hidden="false" customHeight="false" outlineLevel="0" collapsed="false">
      <c r="A6527" s="24" t="s">
        <v>7350</v>
      </c>
      <c r="B6527" s="39" t="n">
        <v>46164</v>
      </c>
      <c r="C6527" s="24" t="s">
        <v>576</v>
      </c>
      <c r="D6527" s="24" t="s">
        <v>826</v>
      </c>
      <c r="E6527" s="24" t="s">
        <v>111</v>
      </c>
      <c r="F6527" s="38" t="n">
        <v>50</v>
      </c>
      <c r="G6527" s="42" t="n">
        <f aca="false">DATE(YEAR(B6527),MONTH(B6527),1)</f>
        <v>46143</v>
      </c>
      <c r="H6527" s="24" t="str">
        <f aca="false">INDEX(Customers!$B$2:$B$601,MATCH(C6527,Customers!$A$2:$A$601,0))</f>
        <v>Coast</v>
      </c>
      <c r="I6527" s="43" t="n">
        <f aca="false">ROUND(MIN(INDEX(Assumptions!$D$13:$D$18,MATCH(E6527,Assumptions!$A$13:$A$18,0)),MAX(INDEX(Assumptions!$C$13:$C$18,MATCH(E6527,Assumptions!$A$13:$A$18,0)),INDEX(Assumptions!$B$13:$B$18,MATCH(E6527,Assumptions!$A$13:$A$18,0))*F6527)),2)</f>
        <v>2</v>
      </c>
    </row>
    <row r="6528" customFormat="false" ht="15" hidden="false" customHeight="false" outlineLevel="0" collapsed="false">
      <c r="A6528" s="24" t="s">
        <v>7351</v>
      </c>
      <c r="B6528" s="39" t="n">
        <v>46164</v>
      </c>
      <c r="C6528" s="24" t="s">
        <v>586</v>
      </c>
      <c r="D6528" s="24" t="s">
        <v>826</v>
      </c>
      <c r="E6528" s="24" t="s">
        <v>109</v>
      </c>
      <c r="F6528" s="38" t="n">
        <v>1000</v>
      </c>
      <c r="G6528" s="42" t="n">
        <f aca="false">DATE(YEAR(B6528),MONTH(B6528),1)</f>
        <v>46143</v>
      </c>
      <c r="H6528" s="24" t="str">
        <f aca="false">INDEX(Customers!$B$2:$B$601,MATCH(C6528,Customers!$A$2:$A$601,0))</f>
        <v>Central</v>
      </c>
      <c r="I6528" s="43" t="n">
        <f aca="false">ROUND(MIN(INDEX(Assumptions!$D$13:$D$18,MATCH(E6528,Assumptions!$A$13:$A$18,0)),MAX(INDEX(Assumptions!$C$13:$C$18,MATCH(E6528,Assumptions!$A$13:$A$18,0)),INDEX(Assumptions!$B$13:$B$18,MATCH(E6528,Assumptions!$A$13:$A$18,0))*F6528)),2)</f>
        <v>4</v>
      </c>
    </row>
    <row r="6529" customFormat="false" ht="15" hidden="false" customHeight="false" outlineLevel="0" collapsed="false">
      <c r="A6529" s="24" t="s">
        <v>7352</v>
      </c>
      <c r="B6529" s="39" t="n">
        <v>46164</v>
      </c>
      <c r="C6529" s="24" t="s">
        <v>588</v>
      </c>
      <c r="D6529" s="24" t="s">
        <v>153</v>
      </c>
      <c r="E6529" s="24" t="s">
        <v>107</v>
      </c>
      <c r="F6529" s="38" t="n">
        <v>5680</v>
      </c>
      <c r="G6529" s="42" t="n">
        <f aca="false">DATE(YEAR(B6529),MONTH(B6529),1)</f>
        <v>46143</v>
      </c>
      <c r="H6529" s="24" t="str">
        <f aca="false">INDEX(Customers!$B$2:$B$601,MATCH(C6529,Customers!$A$2:$A$601,0))</f>
        <v>Nairobi</v>
      </c>
      <c r="I6529" s="43" t="n">
        <f aca="false">ROUND(MIN(INDEX(Assumptions!$D$13:$D$18,MATCH(E6529,Assumptions!$A$13:$A$18,0)),MAX(INDEX(Assumptions!$C$13:$C$18,MATCH(E6529,Assumptions!$A$13:$A$18,0)),INDEX(Assumptions!$B$13:$B$18,MATCH(E6529,Assumptions!$A$13:$A$18,0))*F6529)),2)</f>
        <v>0</v>
      </c>
    </row>
    <row r="6530" customFormat="false" ht="15" hidden="false" customHeight="false" outlineLevel="0" collapsed="false">
      <c r="A6530" s="24" t="s">
        <v>7353</v>
      </c>
      <c r="B6530" s="39" t="n">
        <v>46164</v>
      </c>
      <c r="C6530" s="24" t="s">
        <v>609</v>
      </c>
      <c r="D6530" s="24" t="s">
        <v>826</v>
      </c>
      <c r="E6530" s="24" t="s">
        <v>103</v>
      </c>
      <c r="F6530" s="38" t="n">
        <v>1090</v>
      </c>
      <c r="G6530" s="42" t="n">
        <f aca="false">DATE(YEAR(B6530),MONTH(B6530),1)</f>
        <v>46143</v>
      </c>
      <c r="H6530" s="24" t="str">
        <f aca="false">INDEX(Customers!$B$2:$B$601,MATCH(C6530,Customers!$A$2:$A$601,0))</f>
        <v>Rift Valley</v>
      </c>
      <c r="I6530" s="43" t="n">
        <f aca="false">ROUND(MIN(INDEX(Assumptions!$D$13:$D$18,MATCH(E6530,Assumptions!$A$13:$A$18,0)),MAX(INDEX(Assumptions!$C$13:$C$18,MATCH(E6530,Assumptions!$A$13:$A$18,0)),INDEX(Assumptions!$B$13:$B$18,MATCH(E6530,Assumptions!$A$13:$A$18,0))*F6530)),2)</f>
        <v>10.9</v>
      </c>
    </row>
    <row r="6531" customFormat="false" ht="15" hidden="false" customHeight="false" outlineLevel="0" collapsed="false">
      <c r="A6531" s="24" t="s">
        <v>7354</v>
      </c>
      <c r="B6531" s="39" t="n">
        <v>46164</v>
      </c>
      <c r="C6531" s="24" t="s">
        <v>626</v>
      </c>
      <c r="D6531" s="24" t="s">
        <v>190</v>
      </c>
      <c r="E6531" s="24" t="s">
        <v>105</v>
      </c>
      <c r="F6531" s="38" t="n">
        <v>4560</v>
      </c>
      <c r="G6531" s="42" t="n">
        <f aca="false">DATE(YEAR(B6531),MONTH(B6531),1)</f>
        <v>46143</v>
      </c>
      <c r="H6531" s="24" t="str">
        <f aca="false">INDEX(Customers!$B$2:$B$601,MATCH(C6531,Customers!$A$2:$A$601,0))</f>
        <v>Coast</v>
      </c>
      <c r="I6531" s="43" t="n">
        <f aca="false">ROUND(MIN(INDEX(Assumptions!$D$13:$D$18,MATCH(E6531,Assumptions!$A$13:$A$18,0)),MAX(INDEX(Assumptions!$C$13:$C$18,MATCH(E6531,Assumptions!$A$13:$A$18,0)),INDEX(Assumptions!$B$13:$B$18,MATCH(E6531,Assumptions!$A$13:$A$18,0))*F6531)),2)</f>
        <v>68.4</v>
      </c>
    </row>
    <row r="6532" customFormat="false" ht="15" hidden="false" customHeight="false" outlineLevel="0" collapsed="false">
      <c r="A6532" s="24" t="s">
        <v>7355</v>
      </c>
      <c r="B6532" s="39" t="n">
        <v>46164</v>
      </c>
      <c r="C6532" s="24" t="s">
        <v>649</v>
      </c>
      <c r="D6532" s="24" t="s">
        <v>826</v>
      </c>
      <c r="E6532" s="24" t="s">
        <v>113</v>
      </c>
      <c r="F6532" s="38" t="n">
        <v>99</v>
      </c>
      <c r="G6532" s="42" t="n">
        <f aca="false">DATE(YEAR(B6532),MONTH(B6532),1)</f>
        <v>46143</v>
      </c>
      <c r="H6532" s="24" t="str">
        <f aca="false">INDEX(Customers!$B$2:$B$601,MATCH(C6532,Customers!$A$2:$A$601,0))</f>
        <v>Eastern</v>
      </c>
      <c r="I6532" s="43" t="n">
        <f aca="false">ROUND(MIN(INDEX(Assumptions!$D$13:$D$18,MATCH(E6532,Assumptions!$A$13:$A$18,0)),MAX(INDEX(Assumptions!$C$13:$C$18,MATCH(E6532,Assumptions!$A$13:$A$18,0)),INDEX(Assumptions!$B$13:$B$18,MATCH(E6532,Assumptions!$A$13:$A$18,0))*F6532)),2)</f>
        <v>4.95</v>
      </c>
    </row>
    <row r="6533" customFormat="false" ht="15" hidden="false" customHeight="false" outlineLevel="0" collapsed="false">
      <c r="A6533" s="24" t="s">
        <v>7356</v>
      </c>
      <c r="B6533" s="39" t="n">
        <v>46164</v>
      </c>
      <c r="C6533" s="24" t="s">
        <v>680</v>
      </c>
      <c r="D6533" s="24" t="s">
        <v>826</v>
      </c>
      <c r="E6533" s="24" t="s">
        <v>111</v>
      </c>
      <c r="F6533" s="38" t="n">
        <v>50</v>
      </c>
      <c r="G6533" s="42" t="n">
        <f aca="false">DATE(YEAR(B6533),MONTH(B6533),1)</f>
        <v>46143</v>
      </c>
      <c r="H6533" s="24" t="str">
        <f aca="false">INDEX(Customers!$B$2:$B$601,MATCH(C6533,Customers!$A$2:$A$601,0))</f>
        <v>Nairobi</v>
      </c>
      <c r="I6533" s="43" t="n">
        <f aca="false">ROUND(MIN(INDEX(Assumptions!$D$13:$D$18,MATCH(E6533,Assumptions!$A$13:$A$18,0)),MAX(INDEX(Assumptions!$C$13:$C$18,MATCH(E6533,Assumptions!$A$13:$A$18,0)),INDEX(Assumptions!$B$13:$B$18,MATCH(E6533,Assumptions!$A$13:$A$18,0))*F6533)),2)</f>
        <v>2</v>
      </c>
    </row>
    <row r="6534" customFormat="false" ht="15" hidden="false" customHeight="false" outlineLevel="0" collapsed="false">
      <c r="A6534" s="24" t="s">
        <v>7357</v>
      </c>
      <c r="B6534" s="39" t="n">
        <v>46164</v>
      </c>
      <c r="C6534" s="24" t="s">
        <v>686</v>
      </c>
      <c r="D6534" s="24" t="s">
        <v>826</v>
      </c>
      <c r="E6534" s="24" t="s">
        <v>109</v>
      </c>
      <c r="F6534" s="38" t="n">
        <v>2040</v>
      </c>
      <c r="G6534" s="42" t="n">
        <f aca="false">DATE(YEAR(B6534),MONTH(B6534),1)</f>
        <v>46143</v>
      </c>
      <c r="H6534" s="24" t="str">
        <f aca="false">INDEX(Customers!$B$2:$B$601,MATCH(C6534,Customers!$A$2:$A$601,0))</f>
        <v>Nairobi</v>
      </c>
      <c r="I6534" s="43" t="n">
        <f aca="false">ROUND(MIN(INDEX(Assumptions!$D$13:$D$18,MATCH(E6534,Assumptions!$A$13:$A$18,0)),MAX(INDEX(Assumptions!$C$13:$C$18,MATCH(E6534,Assumptions!$A$13:$A$18,0)),INDEX(Assumptions!$B$13:$B$18,MATCH(E6534,Assumptions!$A$13:$A$18,0))*F6534)),2)</f>
        <v>8.16</v>
      </c>
    </row>
    <row r="6535" customFormat="false" ht="15" hidden="false" customHeight="false" outlineLevel="0" collapsed="false">
      <c r="A6535" s="24" t="s">
        <v>7358</v>
      </c>
      <c r="B6535" s="39" t="n">
        <v>46164</v>
      </c>
      <c r="C6535" s="24" t="s">
        <v>687</v>
      </c>
      <c r="D6535" s="24" t="s">
        <v>165</v>
      </c>
      <c r="E6535" s="24" t="s">
        <v>105</v>
      </c>
      <c r="F6535" s="38" t="n">
        <v>8060</v>
      </c>
      <c r="G6535" s="42" t="n">
        <f aca="false">DATE(YEAR(B6535),MONTH(B6535),1)</f>
        <v>46143</v>
      </c>
      <c r="H6535" s="24" t="str">
        <f aca="false">INDEX(Customers!$B$2:$B$601,MATCH(C6535,Customers!$A$2:$A$601,0))</f>
        <v>Central</v>
      </c>
      <c r="I6535" s="43" t="n">
        <f aca="false">ROUND(MIN(INDEX(Assumptions!$D$13:$D$18,MATCH(E6535,Assumptions!$A$13:$A$18,0)),MAX(INDEX(Assumptions!$C$13:$C$18,MATCH(E6535,Assumptions!$A$13:$A$18,0)),INDEX(Assumptions!$B$13:$B$18,MATCH(E6535,Assumptions!$A$13:$A$18,0))*F6535)),2)</f>
        <v>120.9</v>
      </c>
    </row>
    <row r="6536" customFormat="false" ht="15" hidden="false" customHeight="false" outlineLevel="0" collapsed="false">
      <c r="A6536" s="24" t="s">
        <v>7359</v>
      </c>
      <c r="B6536" s="39" t="n">
        <v>46164</v>
      </c>
      <c r="C6536" s="24" t="s">
        <v>729</v>
      </c>
      <c r="D6536" s="24" t="s">
        <v>826</v>
      </c>
      <c r="E6536" s="24" t="s">
        <v>109</v>
      </c>
      <c r="F6536" s="38" t="n">
        <v>2300</v>
      </c>
      <c r="G6536" s="42" t="n">
        <f aca="false">DATE(YEAR(B6536),MONTH(B6536),1)</f>
        <v>46143</v>
      </c>
      <c r="H6536" s="24" t="str">
        <f aca="false">INDEX(Customers!$B$2:$B$601,MATCH(C6536,Customers!$A$2:$A$601,0))</f>
        <v>Central</v>
      </c>
      <c r="I6536" s="43" t="n">
        <f aca="false">ROUND(MIN(INDEX(Assumptions!$D$13:$D$18,MATCH(E6536,Assumptions!$A$13:$A$18,0)),MAX(INDEX(Assumptions!$C$13:$C$18,MATCH(E6536,Assumptions!$A$13:$A$18,0)),INDEX(Assumptions!$B$13:$B$18,MATCH(E6536,Assumptions!$A$13:$A$18,0))*F6536)),2)</f>
        <v>9.2</v>
      </c>
    </row>
    <row r="6537" customFormat="false" ht="15" hidden="false" customHeight="false" outlineLevel="0" collapsed="false">
      <c r="A6537" s="24" t="s">
        <v>7360</v>
      </c>
      <c r="B6537" s="39" t="n">
        <v>46164</v>
      </c>
      <c r="C6537" s="24" t="s">
        <v>781</v>
      </c>
      <c r="D6537" s="24" t="s">
        <v>826</v>
      </c>
      <c r="E6537" s="24" t="s">
        <v>111</v>
      </c>
      <c r="F6537" s="38" t="n">
        <v>100</v>
      </c>
      <c r="G6537" s="42" t="n">
        <f aca="false">DATE(YEAR(B6537),MONTH(B6537),1)</f>
        <v>46143</v>
      </c>
      <c r="H6537" s="24" t="str">
        <f aca="false">INDEX(Customers!$B$2:$B$601,MATCH(C6537,Customers!$A$2:$A$601,0))</f>
        <v>Eastern</v>
      </c>
      <c r="I6537" s="43" t="n">
        <f aca="false">ROUND(MIN(INDEX(Assumptions!$D$13:$D$18,MATCH(E6537,Assumptions!$A$13:$A$18,0)),MAX(INDEX(Assumptions!$C$13:$C$18,MATCH(E6537,Assumptions!$A$13:$A$18,0)),INDEX(Assumptions!$B$13:$B$18,MATCH(E6537,Assumptions!$A$13:$A$18,0))*F6537)),2)</f>
        <v>4</v>
      </c>
    </row>
    <row r="6538" customFormat="false" ht="15" hidden="false" customHeight="false" outlineLevel="0" collapsed="false">
      <c r="A6538" s="24" t="s">
        <v>7361</v>
      </c>
      <c r="B6538" s="39" t="n">
        <v>46165</v>
      </c>
      <c r="C6538" s="24" t="s">
        <v>219</v>
      </c>
      <c r="D6538" s="24" t="s">
        <v>157</v>
      </c>
      <c r="E6538" s="24" t="s">
        <v>105</v>
      </c>
      <c r="F6538" s="38" t="n">
        <v>2220</v>
      </c>
      <c r="G6538" s="42" t="n">
        <f aca="false">DATE(YEAR(B6538),MONTH(B6538),1)</f>
        <v>46143</v>
      </c>
      <c r="H6538" s="24" t="str">
        <f aca="false">INDEX(Customers!$B$2:$B$601,MATCH(C6538,Customers!$A$2:$A$601,0))</f>
        <v>Rift Valley</v>
      </c>
      <c r="I6538" s="43" t="n">
        <f aca="false">ROUND(MIN(INDEX(Assumptions!$D$13:$D$18,MATCH(E6538,Assumptions!$A$13:$A$18,0)),MAX(INDEX(Assumptions!$C$13:$C$18,MATCH(E6538,Assumptions!$A$13:$A$18,0)),INDEX(Assumptions!$B$13:$B$18,MATCH(E6538,Assumptions!$A$13:$A$18,0))*F6538)),2)</f>
        <v>33.3</v>
      </c>
    </row>
    <row r="6539" customFormat="false" ht="15" hidden="false" customHeight="false" outlineLevel="0" collapsed="false">
      <c r="A6539" s="24" t="s">
        <v>7362</v>
      </c>
      <c r="B6539" s="39" t="n">
        <v>46165</v>
      </c>
      <c r="C6539" s="24" t="s">
        <v>236</v>
      </c>
      <c r="D6539" s="24" t="s">
        <v>826</v>
      </c>
      <c r="E6539" s="24" t="s">
        <v>113</v>
      </c>
      <c r="F6539" s="38" t="n">
        <v>99</v>
      </c>
      <c r="G6539" s="42" t="n">
        <f aca="false">DATE(YEAR(B6539),MONTH(B6539),1)</f>
        <v>46143</v>
      </c>
      <c r="H6539" s="24" t="str">
        <f aca="false">INDEX(Customers!$B$2:$B$601,MATCH(C6539,Customers!$A$2:$A$601,0))</f>
        <v>Rift Valley</v>
      </c>
      <c r="I6539" s="43" t="n">
        <f aca="false">ROUND(MIN(INDEX(Assumptions!$D$13:$D$18,MATCH(E6539,Assumptions!$A$13:$A$18,0)),MAX(INDEX(Assumptions!$C$13:$C$18,MATCH(E6539,Assumptions!$A$13:$A$18,0)),INDEX(Assumptions!$B$13:$B$18,MATCH(E6539,Assumptions!$A$13:$A$18,0))*F6539)),2)</f>
        <v>4.95</v>
      </c>
    </row>
    <row r="6540" customFormat="false" ht="15" hidden="false" customHeight="false" outlineLevel="0" collapsed="false">
      <c r="A6540" s="24" t="s">
        <v>7363</v>
      </c>
      <c r="B6540" s="39" t="n">
        <v>46165</v>
      </c>
      <c r="C6540" s="24" t="s">
        <v>243</v>
      </c>
      <c r="D6540" s="24" t="s">
        <v>826</v>
      </c>
      <c r="E6540" s="24" t="s">
        <v>111</v>
      </c>
      <c r="F6540" s="38" t="n">
        <v>50</v>
      </c>
      <c r="G6540" s="42" t="n">
        <f aca="false">DATE(YEAR(B6540),MONTH(B6540),1)</f>
        <v>46143</v>
      </c>
      <c r="H6540" s="24" t="str">
        <f aca="false">INDEX(Customers!$B$2:$B$601,MATCH(C6540,Customers!$A$2:$A$601,0))</f>
        <v>Coast</v>
      </c>
      <c r="I6540" s="43" t="n">
        <f aca="false">ROUND(MIN(INDEX(Assumptions!$D$13:$D$18,MATCH(E6540,Assumptions!$A$13:$A$18,0)),MAX(INDEX(Assumptions!$C$13:$C$18,MATCH(E6540,Assumptions!$A$13:$A$18,0)),INDEX(Assumptions!$B$13:$B$18,MATCH(E6540,Assumptions!$A$13:$A$18,0))*F6540)),2)</f>
        <v>2</v>
      </c>
    </row>
    <row r="6541" customFormat="false" ht="15" hidden="false" customHeight="false" outlineLevel="0" collapsed="false">
      <c r="A6541" s="24" t="s">
        <v>7364</v>
      </c>
      <c r="B6541" s="39" t="n">
        <v>46165</v>
      </c>
      <c r="C6541" s="24" t="s">
        <v>266</v>
      </c>
      <c r="D6541" s="24" t="s">
        <v>826</v>
      </c>
      <c r="E6541" s="24" t="s">
        <v>103</v>
      </c>
      <c r="F6541" s="38" t="n">
        <v>360</v>
      </c>
      <c r="G6541" s="42" t="n">
        <f aca="false">DATE(YEAR(B6541),MONTH(B6541),1)</f>
        <v>46143</v>
      </c>
      <c r="H6541" s="24" t="str">
        <f aca="false">INDEX(Customers!$B$2:$B$601,MATCH(C6541,Customers!$A$2:$A$601,0))</f>
        <v>Rift Valley</v>
      </c>
      <c r="I6541" s="43" t="n">
        <f aca="false">ROUND(MIN(INDEX(Assumptions!$D$13:$D$18,MATCH(E6541,Assumptions!$A$13:$A$18,0)),MAX(INDEX(Assumptions!$C$13:$C$18,MATCH(E6541,Assumptions!$A$13:$A$18,0)),INDEX(Assumptions!$B$13:$B$18,MATCH(E6541,Assumptions!$A$13:$A$18,0))*F6541)),2)</f>
        <v>5</v>
      </c>
    </row>
    <row r="6542" customFormat="false" ht="15" hidden="false" customHeight="false" outlineLevel="0" collapsed="false">
      <c r="A6542" s="24" t="s">
        <v>7365</v>
      </c>
      <c r="B6542" s="39" t="n">
        <v>46165</v>
      </c>
      <c r="C6542" s="24" t="s">
        <v>271</v>
      </c>
      <c r="D6542" s="24" t="s">
        <v>826</v>
      </c>
      <c r="E6542" s="24" t="s">
        <v>109</v>
      </c>
      <c r="F6542" s="38" t="n">
        <v>1970</v>
      </c>
      <c r="G6542" s="42" t="n">
        <f aca="false">DATE(YEAR(B6542),MONTH(B6542),1)</f>
        <v>46143</v>
      </c>
      <c r="H6542" s="24" t="str">
        <f aca="false">INDEX(Customers!$B$2:$B$601,MATCH(C6542,Customers!$A$2:$A$601,0))</f>
        <v>Coast</v>
      </c>
      <c r="I6542" s="43" t="n">
        <f aca="false">ROUND(MIN(INDEX(Assumptions!$D$13:$D$18,MATCH(E6542,Assumptions!$A$13:$A$18,0)),MAX(INDEX(Assumptions!$C$13:$C$18,MATCH(E6542,Assumptions!$A$13:$A$18,0)),INDEX(Assumptions!$B$13:$B$18,MATCH(E6542,Assumptions!$A$13:$A$18,0))*F6542)),2)</f>
        <v>7.88</v>
      </c>
    </row>
    <row r="6543" customFormat="false" ht="15" hidden="false" customHeight="false" outlineLevel="0" collapsed="false">
      <c r="A6543" s="24" t="s">
        <v>7366</v>
      </c>
      <c r="B6543" s="39" t="n">
        <v>46165</v>
      </c>
      <c r="C6543" s="24" t="s">
        <v>291</v>
      </c>
      <c r="D6543" s="24" t="s">
        <v>826</v>
      </c>
      <c r="E6543" s="24" t="s">
        <v>109</v>
      </c>
      <c r="F6543" s="38" t="n">
        <v>6600</v>
      </c>
      <c r="G6543" s="42" t="n">
        <f aca="false">DATE(YEAR(B6543),MONTH(B6543),1)</f>
        <v>46143</v>
      </c>
      <c r="H6543" s="24" t="str">
        <f aca="false">INDEX(Customers!$B$2:$B$601,MATCH(C6543,Customers!$A$2:$A$601,0))</f>
        <v>Rift Valley</v>
      </c>
      <c r="I6543" s="43" t="n">
        <f aca="false">ROUND(MIN(INDEX(Assumptions!$D$13:$D$18,MATCH(E6543,Assumptions!$A$13:$A$18,0)),MAX(INDEX(Assumptions!$C$13:$C$18,MATCH(E6543,Assumptions!$A$13:$A$18,0)),INDEX(Assumptions!$B$13:$B$18,MATCH(E6543,Assumptions!$A$13:$A$18,0))*F6543)),2)</f>
        <v>26.4</v>
      </c>
    </row>
    <row r="6544" customFormat="false" ht="15" hidden="false" customHeight="false" outlineLevel="0" collapsed="false">
      <c r="A6544" s="24" t="s">
        <v>7367</v>
      </c>
      <c r="B6544" s="39" t="n">
        <v>46165</v>
      </c>
      <c r="C6544" s="24" t="s">
        <v>291</v>
      </c>
      <c r="D6544" s="24" t="s">
        <v>826</v>
      </c>
      <c r="E6544" s="24" t="s">
        <v>113</v>
      </c>
      <c r="F6544" s="38" t="n">
        <v>500</v>
      </c>
      <c r="G6544" s="42" t="n">
        <f aca="false">DATE(YEAR(B6544),MONTH(B6544),1)</f>
        <v>46143</v>
      </c>
      <c r="H6544" s="24" t="str">
        <f aca="false">INDEX(Customers!$B$2:$B$601,MATCH(C6544,Customers!$A$2:$A$601,0))</f>
        <v>Rift Valley</v>
      </c>
      <c r="I6544" s="43" t="n">
        <f aca="false">ROUND(MIN(INDEX(Assumptions!$D$13:$D$18,MATCH(E6544,Assumptions!$A$13:$A$18,0)),MAX(INDEX(Assumptions!$C$13:$C$18,MATCH(E6544,Assumptions!$A$13:$A$18,0)),INDEX(Assumptions!$B$13:$B$18,MATCH(E6544,Assumptions!$A$13:$A$18,0))*F6544)),2)</f>
        <v>25</v>
      </c>
    </row>
    <row r="6545" customFormat="false" ht="15" hidden="false" customHeight="false" outlineLevel="0" collapsed="false">
      <c r="A6545" s="24" t="s">
        <v>7368</v>
      </c>
      <c r="B6545" s="39" t="n">
        <v>46165</v>
      </c>
      <c r="C6545" s="24" t="s">
        <v>293</v>
      </c>
      <c r="D6545" s="24" t="s">
        <v>826</v>
      </c>
      <c r="E6545" s="24" t="s">
        <v>103</v>
      </c>
      <c r="F6545" s="38" t="n">
        <v>2210</v>
      </c>
      <c r="G6545" s="42" t="n">
        <f aca="false">DATE(YEAR(B6545),MONTH(B6545),1)</f>
        <v>46143</v>
      </c>
      <c r="H6545" s="24" t="str">
        <f aca="false">INDEX(Customers!$B$2:$B$601,MATCH(C6545,Customers!$A$2:$A$601,0))</f>
        <v>Western</v>
      </c>
      <c r="I6545" s="43" t="n">
        <f aca="false">ROUND(MIN(INDEX(Assumptions!$D$13:$D$18,MATCH(E6545,Assumptions!$A$13:$A$18,0)),MAX(INDEX(Assumptions!$C$13:$C$18,MATCH(E6545,Assumptions!$A$13:$A$18,0)),INDEX(Assumptions!$B$13:$B$18,MATCH(E6545,Assumptions!$A$13:$A$18,0))*F6545)),2)</f>
        <v>22.1</v>
      </c>
    </row>
    <row r="6546" customFormat="false" ht="15" hidden="false" customHeight="false" outlineLevel="0" collapsed="false">
      <c r="A6546" s="24" t="s">
        <v>7369</v>
      </c>
      <c r="B6546" s="39" t="n">
        <v>46165</v>
      </c>
      <c r="C6546" s="24" t="s">
        <v>297</v>
      </c>
      <c r="D6546" s="24" t="s">
        <v>826</v>
      </c>
      <c r="E6546" s="24" t="s">
        <v>103</v>
      </c>
      <c r="F6546" s="38" t="n">
        <v>3990</v>
      </c>
      <c r="G6546" s="42" t="n">
        <f aca="false">DATE(YEAR(B6546),MONTH(B6546),1)</f>
        <v>46143</v>
      </c>
      <c r="H6546" s="24" t="str">
        <f aca="false">INDEX(Customers!$B$2:$B$601,MATCH(C6546,Customers!$A$2:$A$601,0))</f>
        <v>Nairobi</v>
      </c>
      <c r="I6546" s="43" t="n">
        <f aca="false">ROUND(MIN(INDEX(Assumptions!$D$13:$D$18,MATCH(E6546,Assumptions!$A$13:$A$18,0)),MAX(INDEX(Assumptions!$C$13:$C$18,MATCH(E6546,Assumptions!$A$13:$A$18,0)),INDEX(Assumptions!$B$13:$B$18,MATCH(E6546,Assumptions!$A$13:$A$18,0))*F6546)),2)</f>
        <v>39.9</v>
      </c>
    </row>
    <row r="6547" customFormat="false" ht="15" hidden="false" customHeight="false" outlineLevel="0" collapsed="false">
      <c r="A6547" s="24" t="s">
        <v>7370</v>
      </c>
      <c r="B6547" s="39" t="n">
        <v>46165</v>
      </c>
      <c r="C6547" s="24" t="s">
        <v>298</v>
      </c>
      <c r="D6547" s="24" t="s">
        <v>826</v>
      </c>
      <c r="E6547" s="24" t="s">
        <v>103</v>
      </c>
      <c r="F6547" s="38" t="n">
        <v>2630</v>
      </c>
      <c r="G6547" s="42" t="n">
        <f aca="false">DATE(YEAR(B6547),MONTH(B6547),1)</f>
        <v>46143</v>
      </c>
      <c r="H6547" s="24" t="str">
        <f aca="false">INDEX(Customers!$B$2:$B$601,MATCH(C6547,Customers!$A$2:$A$601,0))</f>
        <v>Eastern</v>
      </c>
      <c r="I6547" s="43" t="n">
        <f aca="false">ROUND(MIN(INDEX(Assumptions!$D$13:$D$18,MATCH(E6547,Assumptions!$A$13:$A$18,0)),MAX(INDEX(Assumptions!$C$13:$C$18,MATCH(E6547,Assumptions!$A$13:$A$18,0)),INDEX(Assumptions!$B$13:$B$18,MATCH(E6547,Assumptions!$A$13:$A$18,0))*F6547)),2)</f>
        <v>26.3</v>
      </c>
    </row>
    <row r="6548" customFormat="false" ht="15" hidden="false" customHeight="false" outlineLevel="0" collapsed="false">
      <c r="A6548" s="24" t="s">
        <v>7371</v>
      </c>
      <c r="B6548" s="39" t="n">
        <v>46165</v>
      </c>
      <c r="C6548" s="24" t="s">
        <v>306</v>
      </c>
      <c r="D6548" s="24" t="s">
        <v>826</v>
      </c>
      <c r="E6548" s="24" t="s">
        <v>111</v>
      </c>
      <c r="F6548" s="38" t="n">
        <v>100</v>
      </c>
      <c r="G6548" s="42" t="n">
        <f aca="false">DATE(YEAR(B6548),MONTH(B6548),1)</f>
        <v>46143</v>
      </c>
      <c r="H6548" s="24" t="str">
        <f aca="false">INDEX(Customers!$B$2:$B$601,MATCH(C6548,Customers!$A$2:$A$601,0))</f>
        <v>Rift Valley</v>
      </c>
      <c r="I6548" s="43" t="n">
        <f aca="false">ROUND(MIN(INDEX(Assumptions!$D$13:$D$18,MATCH(E6548,Assumptions!$A$13:$A$18,0)),MAX(INDEX(Assumptions!$C$13:$C$18,MATCH(E6548,Assumptions!$A$13:$A$18,0)),INDEX(Assumptions!$B$13:$B$18,MATCH(E6548,Assumptions!$A$13:$A$18,0))*F6548)),2)</f>
        <v>4</v>
      </c>
    </row>
    <row r="6549" customFormat="false" ht="15" hidden="false" customHeight="false" outlineLevel="0" collapsed="false">
      <c r="A6549" s="24" t="s">
        <v>7372</v>
      </c>
      <c r="B6549" s="39" t="n">
        <v>46165</v>
      </c>
      <c r="C6549" s="24" t="s">
        <v>321</v>
      </c>
      <c r="D6549" s="24" t="s">
        <v>194</v>
      </c>
      <c r="E6549" s="24" t="s">
        <v>105</v>
      </c>
      <c r="F6549" s="38" t="n">
        <v>5440</v>
      </c>
      <c r="G6549" s="42" t="n">
        <f aca="false">DATE(YEAR(B6549),MONTH(B6549),1)</f>
        <v>46143</v>
      </c>
      <c r="H6549" s="24" t="str">
        <f aca="false">INDEX(Customers!$B$2:$B$601,MATCH(C6549,Customers!$A$2:$A$601,0))</f>
        <v>Western</v>
      </c>
      <c r="I6549" s="43" t="n">
        <f aca="false">ROUND(MIN(INDEX(Assumptions!$D$13:$D$18,MATCH(E6549,Assumptions!$A$13:$A$18,0)),MAX(INDEX(Assumptions!$C$13:$C$18,MATCH(E6549,Assumptions!$A$13:$A$18,0)),INDEX(Assumptions!$B$13:$B$18,MATCH(E6549,Assumptions!$A$13:$A$18,0))*F6549)),2)</f>
        <v>81.6</v>
      </c>
    </row>
    <row r="6550" customFormat="false" ht="15" hidden="false" customHeight="false" outlineLevel="0" collapsed="false">
      <c r="A6550" s="24" t="s">
        <v>7373</v>
      </c>
      <c r="B6550" s="39" t="n">
        <v>46165</v>
      </c>
      <c r="C6550" s="24" t="s">
        <v>339</v>
      </c>
      <c r="D6550" s="24" t="s">
        <v>826</v>
      </c>
      <c r="E6550" s="24" t="s">
        <v>103</v>
      </c>
      <c r="F6550" s="38" t="n">
        <v>1400</v>
      </c>
      <c r="G6550" s="42" t="n">
        <f aca="false">DATE(YEAR(B6550),MONTH(B6550),1)</f>
        <v>46143</v>
      </c>
      <c r="H6550" s="24" t="str">
        <f aca="false">INDEX(Customers!$B$2:$B$601,MATCH(C6550,Customers!$A$2:$A$601,0))</f>
        <v>Nairobi</v>
      </c>
      <c r="I6550" s="43" t="n">
        <f aca="false">ROUND(MIN(INDEX(Assumptions!$D$13:$D$18,MATCH(E6550,Assumptions!$A$13:$A$18,0)),MAX(INDEX(Assumptions!$C$13:$C$18,MATCH(E6550,Assumptions!$A$13:$A$18,0)),INDEX(Assumptions!$B$13:$B$18,MATCH(E6550,Assumptions!$A$13:$A$18,0))*F6550)),2)</f>
        <v>14</v>
      </c>
    </row>
    <row r="6551" customFormat="false" ht="15" hidden="false" customHeight="false" outlineLevel="0" collapsed="false">
      <c r="A6551" s="24" t="s">
        <v>7374</v>
      </c>
      <c r="B6551" s="39" t="n">
        <v>46165</v>
      </c>
      <c r="C6551" s="24" t="s">
        <v>343</v>
      </c>
      <c r="D6551" s="24" t="s">
        <v>826</v>
      </c>
      <c r="E6551" s="24" t="s">
        <v>109</v>
      </c>
      <c r="F6551" s="38" t="n">
        <v>16280</v>
      </c>
      <c r="G6551" s="42" t="n">
        <f aca="false">DATE(YEAR(B6551),MONTH(B6551),1)</f>
        <v>46143</v>
      </c>
      <c r="H6551" s="24" t="str">
        <f aca="false">INDEX(Customers!$B$2:$B$601,MATCH(C6551,Customers!$A$2:$A$601,0))</f>
        <v>Central</v>
      </c>
      <c r="I6551" s="43" t="n">
        <f aca="false">ROUND(MIN(INDEX(Assumptions!$D$13:$D$18,MATCH(E6551,Assumptions!$A$13:$A$18,0)),MAX(INDEX(Assumptions!$C$13:$C$18,MATCH(E6551,Assumptions!$A$13:$A$18,0)),INDEX(Assumptions!$B$13:$B$18,MATCH(E6551,Assumptions!$A$13:$A$18,0))*F6551)),2)</f>
        <v>40</v>
      </c>
    </row>
    <row r="6552" customFormat="false" ht="15" hidden="false" customHeight="false" outlineLevel="0" collapsed="false">
      <c r="A6552" s="24" t="s">
        <v>7375</v>
      </c>
      <c r="B6552" s="39" t="n">
        <v>46165</v>
      </c>
      <c r="C6552" s="24" t="s">
        <v>358</v>
      </c>
      <c r="D6552" s="24" t="s">
        <v>826</v>
      </c>
      <c r="E6552" s="24" t="s">
        <v>111</v>
      </c>
      <c r="F6552" s="38" t="n">
        <v>100</v>
      </c>
      <c r="G6552" s="42" t="n">
        <f aca="false">DATE(YEAR(B6552),MONTH(B6552),1)</f>
        <v>46143</v>
      </c>
      <c r="H6552" s="24" t="str">
        <f aca="false">INDEX(Customers!$B$2:$B$601,MATCH(C6552,Customers!$A$2:$A$601,0))</f>
        <v>Western</v>
      </c>
      <c r="I6552" s="43" t="n">
        <f aca="false">ROUND(MIN(INDEX(Assumptions!$D$13:$D$18,MATCH(E6552,Assumptions!$A$13:$A$18,0)),MAX(INDEX(Assumptions!$C$13:$C$18,MATCH(E6552,Assumptions!$A$13:$A$18,0)),INDEX(Assumptions!$B$13:$B$18,MATCH(E6552,Assumptions!$A$13:$A$18,0))*F6552)),2)</f>
        <v>4</v>
      </c>
    </row>
    <row r="6553" customFormat="false" ht="15" hidden="false" customHeight="false" outlineLevel="0" collapsed="false">
      <c r="A6553" s="24" t="s">
        <v>7376</v>
      </c>
      <c r="B6553" s="39" t="n">
        <v>46165</v>
      </c>
      <c r="C6553" s="24" t="s">
        <v>365</v>
      </c>
      <c r="D6553" s="24" t="s">
        <v>826</v>
      </c>
      <c r="E6553" s="24" t="s">
        <v>103</v>
      </c>
      <c r="F6553" s="38" t="n">
        <v>1830</v>
      </c>
      <c r="G6553" s="42" t="n">
        <f aca="false">DATE(YEAR(B6553),MONTH(B6553),1)</f>
        <v>46143</v>
      </c>
      <c r="H6553" s="24" t="str">
        <f aca="false">INDEX(Customers!$B$2:$B$601,MATCH(C6553,Customers!$A$2:$A$601,0))</f>
        <v>Eastern</v>
      </c>
      <c r="I6553" s="43" t="n">
        <f aca="false">ROUND(MIN(INDEX(Assumptions!$D$13:$D$18,MATCH(E6553,Assumptions!$A$13:$A$18,0)),MAX(INDEX(Assumptions!$C$13:$C$18,MATCH(E6553,Assumptions!$A$13:$A$18,0)),INDEX(Assumptions!$B$13:$B$18,MATCH(E6553,Assumptions!$A$13:$A$18,0))*F6553)),2)</f>
        <v>18.3</v>
      </c>
    </row>
    <row r="6554" customFormat="false" ht="15" hidden="false" customHeight="false" outlineLevel="0" collapsed="false">
      <c r="A6554" s="24" t="s">
        <v>7377</v>
      </c>
      <c r="B6554" s="39" t="n">
        <v>46165</v>
      </c>
      <c r="C6554" s="24" t="s">
        <v>372</v>
      </c>
      <c r="D6554" s="24" t="s">
        <v>826</v>
      </c>
      <c r="E6554" s="24" t="s">
        <v>103</v>
      </c>
      <c r="F6554" s="38" t="n">
        <v>1130</v>
      </c>
      <c r="G6554" s="42" t="n">
        <f aca="false">DATE(YEAR(B6554),MONTH(B6554),1)</f>
        <v>46143</v>
      </c>
      <c r="H6554" s="24" t="str">
        <f aca="false">INDEX(Customers!$B$2:$B$601,MATCH(C6554,Customers!$A$2:$A$601,0))</f>
        <v>Central</v>
      </c>
      <c r="I6554" s="43" t="n">
        <f aca="false">ROUND(MIN(INDEX(Assumptions!$D$13:$D$18,MATCH(E6554,Assumptions!$A$13:$A$18,0)),MAX(INDEX(Assumptions!$C$13:$C$18,MATCH(E6554,Assumptions!$A$13:$A$18,0)),INDEX(Assumptions!$B$13:$B$18,MATCH(E6554,Assumptions!$A$13:$A$18,0))*F6554)),2)</f>
        <v>11.3</v>
      </c>
    </row>
    <row r="6555" customFormat="false" ht="15" hidden="false" customHeight="false" outlineLevel="0" collapsed="false">
      <c r="A6555" s="24" t="s">
        <v>7378</v>
      </c>
      <c r="B6555" s="39" t="n">
        <v>46165</v>
      </c>
      <c r="C6555" s="24" t="s">
        <v>391</v>
      </c>
      <c r="D6555" s="24" t="s">
        <v>826</v>
      </c>
      <c r="E6555" s="24" t="s">
        <v>111</v>
      </c>
      <c r="F6555" s="38" t="n">
        <v>100</v>
      </c>
      <c r="G6555" s="42" t="n">
        <f aca="false">DATE(YEAR(B6555),MONTH(B6555),1)</f>
        <v>46143</v>
      </c>
      <c r="H6555" s="24" t="str">
        <f aca="false">INDEX(Customers!$B$2:$B$601,MATCH(C6555,Customers!$A$2:$A$601,0))</f>
        <v>Nairobi</v>
      </c>
      <c r="I6555" s="43" t="n">
        <f aca="false">ROUND(MIN(INDEX(Assumptions!$D$13:$D$18,MATCH(E6555,Assumptions!$A$13:$A$18,0)),MAX(INDEX(Assumptions!$C$13:$C$18,MATCH(E6555,Assumptions!$A$13:$A$18,0)),INDEX(Assumptions!$B$13:$B$18,MATCH(E6555,Assumptions!$A$13:$A$18,0))*F6555)),2)</f>
        <v>4</v>
      </c>
    </row>
    <row r="6556" customFormat="false" ht="15" hidden="false" customHeight="false" outlineLevel="0" collapsed="false">
      <c r="A6556" s="24" t="s">
        <v>7379</v>
      </c>
      <c r="B6556" s="39" t="n">
        <v>46165</v>
      </c>
      <c r="C6556" s="24" t="s">
        <v>410</v>
      </c>
      <c r="D6556" s="24" t="s">
        <v>164</v>
      </c>
      <c r="E6556" s="24" t="s">
        <v>107</v>
      </c>
      <c r="F6556" s="38" t="n">
        <v>770</v>
      </c>
      <c r="G6556" s="42" t="n">
        <f aca="false">DATE(YEAR(B6556),MONTH(B6556),1)</f>
        <v>46143</v>
      </c>
      <c r="H6556" s="24" t="str">
        <f aca="false">INDEX(Customers!$B$2:$B$601,MATCH(C6556,Customers!$A$2:$A$601,0))</f>
        <v>Central</v>
      </c>
      <c r="I6556" s="43" t="n">
        <f aca="false">ROUND(MIN(INDEX(Assumptions!$D$13:$D$18,MATCH(E6556,Assumptions!$A$13:$A$18,0)),MAX(INDEX(Assumptions!$C$13:$C$18,MATCH(E6556,Assumptions!$A$13:$A$18,0)),INDEX(Assumptions!$B$13:$B$18,MATCH(E6556,Assumptions!$A$13:$A$18,0))*F6556)),2)</f>
        <v>0</v>
      </c>
    </row>
    <row r="6557" customFormat="false" ht="15" hidden="false" customHeight="false" outlineLevel="0" collapsed="false">
      <c r="A6557" s="24" t="s">
        <v>7380</v>
      </c>
      <c r="B6557" s="39" t="n">
        <v>46165</v>
      </c>
      <c r="C6557" s="24" t="s">
        <v>412</v>
      </c>
      <c r="D6557" s="24" t="s">
        <v>826</v>
      </c>
      <c r="E6557" s="24" t="s">
        <v>103</v>
      </c>
      <c r="F6557" s="38" t="n">
        <v>120</v>
      </c>
      <c r="G6557" s="42" t="n">
        <f aca="false">DATE(YEAR(B6557),MONTH(B6557),1)</f>
        <v>46143</v>
      </c>
      <c r="H6557" s="24" t="str">
        <f aca="false">INDEX(Customers!$B$2:$B$601,MATCH(C6557,Customers!$A$2:$A$601,0))</f>
        <v>Rift Valley</v>
      </c>
      <c r="I6557" s="43" t="n">
        <f aca="false">ROUND(MIN(INDEX(Assumptions!$D$13:$D$18,MATCH(E6557,Assumptions!$A$13:$A$18,0)),MAX(INDEX(Assumptions!$C$13:$C$18,MATCH(E6557,Assumptions!$A$13:$A$18,0)),INDEX(Assumptions!$B$13:$B$18,MATCH(E6557,Assumptions!$A$13:$A$18,0))*F6557)),2)</f>
        <v>5</v>
      </c>
    </row>
    <row r="6558" customFormat="false" ht="15" hidden="false" customHeight="false" outlineLevel="0" collapsed="false">
      <c r="A6558" s="24" t="s">
        <v>7381</v>
      </c>
      <c r="B6558" s="39" t="n">
        <v>46165</v>
      </c>
      <c r="C6558" s="24" t="s">
        <v>413</v>
      </c>
      <c r="D6558" s="24" t="s">
        <v>826</v>
      </c>
      <c r="E6558" s="24" t="s">
        <v>103</v>
      </c>
      <c r="F6558" s="38" t="n">
        <v>1990</v>
      </c>
      <c r="G6558" s="42" t="n">
        <f aca="false">DATE(YEAR(B6558),MONTH(B6558),1)</f>
        <v>46143</v>
      </c>
      <c r="H6558" s="24" t="str">
        <f aca="false">INDEX(Customers!$B$2:$B$601,MATCH(C6558,Customers!$A$2:$A$601,0))</f>
        <v>Rift Valley</v>
      </c>
      <c r="I6558" s="43" t="n">
        <f aca="false">ROUND(MIN(INDEX(Assumptions!$D$13:$D$18,MATCH(E6558,Assumptions!$A$13:$A$18,0)),MAX(INDEX(Assumptions!$C$13:$C$18,MATCH(E6558,Assumptions!$A$13:$A$18,0)),INDEX(Assumptions!$B$13:$B$18,MATCH(E6558,Assumptions!$A$13:$A$18,0))*F6558)),2)</f>
        <v>19.9</v>
      </c>
    </row>
    <row r="6559" customFormat="false" ht="15" hidden="false" customHeight="false" outlineLevel="0" collapsed="false">
      <c r="A6559" s="24" t="s">
        <v>7382</v>
      </c>
      <c r="B6559" s="39" t="n">
        <v>46165</v>
      </c>
      <c r="C6559" s="24" t="s">
        <v>433</v>
      </c>
      <c r="D6559" s="24" t="s">
        <v>826</v>
      </c>
      <c r="E6559" s="24" t="s">
        <v>103</v>
      </c>
      <c r="F6559" s="38" t="n">
        <v>4980</v>
      </c>
      <c r="G6559" s="42" t="n">
        <f aca="false">DATE(YEAR(B6559),MONTH(B6559),1)</f>
        <v>46143</v>
      </c>
      <c r="H6559" s="24" t="str">
        <f aca="false">INDEX(Customers!$B$2:$B$601,MATCH(C6559,Customers!$A$2:$A$601,0))</f>
        <v>Nairobi</v>
      </c>
      <c r="I6559" s="43" t="n">
        <f aca="false">ROUND(MIN(INDEX(Assumptions!$D$13:$D$18,MATCH(E6559,Assumptions!$A$13:$A$18,0)),MAX(INDEX(Assumptions!$C$13:$C$18,MATCH(E6559,Assumptions!$A$13:$A$18,0)),INDEX(Assumptions!$B$13:$B$18,MATCH(E6559,Assumptions!$A$13:$A$18,0))*F6559)),2)</f>
        <v>49.8</v>
      </c>
    </row>
    <row r="6560" customFormat="false" ht="15" hidden="false" customHeight="false" outlineLevel="0" collapsed="false">
      <c r="A6560" s="24" t="s">
        <v>7383</v>
      </c>
      <c r="B6560" s="39" t="n">
        <v>46165</v>
      </c>
      <c r="C6560" s="24" t="s">
        <v>437</v>
      </c>
      <c r="D6560" s="24" t="s">
        <v>826</v>
      </c>
      <c r="E6560" s="24" t="s">
        <v>113</v>
      </c>
      <c r="F6560" s="38" t="n">
        <v>250</v>
      </c>
      <c r="G6560" s="42" t="n">
        <f aca="false">DATE(YEAR(B6560),MONTH(B6560),1)</f>
        <v>46143</v>
      </c>
      <c r="H6560" s="24" t="str">
        <f aca="false">INDEX(Customers!$B$2:$B$601,MATCH(C6560,Customers!$A$2:$A$601,0))</f>
        <v>Nairobi</v>
      </c>
      <c r="I6560" s="43" t="n">
        <f aca="false">ROUND(MIN(INDEX(Assumptions!$D$13:$D$18,MATCH(E6560,Assumptions!$A$13:$A$18,0)),MAX(INDEX(Assumptions!$C$13:$C$18,MATCH(E6560,Assumptions!$A$13:$A$18,0)),INDEX(Assumptions!$B$13:$B$18,MATCH(E6560,Assumptions!$A$13:$A$18,0))*F6560)),2)</f>
        <v>12.5</v>
      </c>
    </row>
    <row r="6561" customFormat="false" ht="15" hidden="false" customHeight="false" outlineLevel="0" collapsed="false">
      <c r="A6561" s="24" t="s">
        <v>7384</v>
      </c>
      <c r="B6561" s="39" t="n">
        <v>46165</v>
      </c>
      <c r="C6561" s="24" t="s">
        <v>444</v>
      </c>
      <c r="D6561" s="24" t="s">
        <v>173</v>
      </c>
      <c r="E6561" s="24" t="s">
        <v>107</v>
      </c>
      <c r="F6561" s="38" t="n">
        <v>17320</v>
      </c>
      <c r="G6561" s="42" t="n">
        <f aca="false">DATE(YEAR(B6561),MONTH(B6561),1)</f>
        <v>46143</v>
      </c>
      <c r="H6561" s="24" t="str">
        <f aca="false">INDEX(Customers!$B$2:$B$601,MATCH(C6561,Customers!$A$2:$A$601,0))</f>
        <v>Rift Valley</v>
      </c>
      <c r="I6561" s="43" t="n">
        <f aca="false">ROUND(MIN(INDEX(Assumptions!$D$13:$D$18,MATCH(E6561,Assumptions!$A$13:$A$18,0)),MAX(INDEX(Assumptions!$C$13:$C$18,MATCH(E6561,Assumptions!$A$13:$A$18,0)),INDEX(Assumptions!$B$13:$B$18,MATCH(E6561,Assumptions!$A$13:$A$18,0))*F6561)),2)</f>
        <v>0</v>
      </c>
    </row>
    <row r="6562" customFormat="false" ht="15" hidden="false" customHeight="false" outlineLevel="0" collapsed="false">
      <c r="A6562" s="24" t="s">
        <v>7385</v>
      </c>
      <c r="B6562" s="39" t="n">
        <v>46165</v>
      </c>
      <c r="C6562" s="24" t="s">
        <v>446</v>
      </c>
      <c r="D6562" s="24" t="s">
        <v>826</v>
      </c>
      <c r="E6562" s="24" t="s">
        <v>111</v>
      </c>
      <c r="F6562" s="38" t="n">
        <v>50</v>
      </c>
      <c r="G6562" s="42" t="n">
        <f aca="false">DATE(YEAR(B6562),MONTH(B6562),1)</f>
        <v>46143</v>
      </c>
      <c r="H6562" s="24" t="str">
        <f aca="false">INDEX(Customers!$B$2:$B$601,MATCH(C6562,Customers!$A$2:$A$601,0))</f>
        <v>Central</v>
      </c>
      <c r="I6562" s="43" t="n">
        <f aca="false">ROUND(MIN(INDEX(Assumptions!$D$13:$D$18,MATCH(E6562,Assumptions!$A$13:$A$18,0)),MAX(INDEX(Assumptions!$C$13:$C$18,MATCH(E6562,Assumptions!$A$13:$A$18,0)),INDEX(Assumptions!$B$13:$B$18,MATCH(E6562,Assumptions!$A$13:$A$18,0))*F6562)),2)</f>
        <v>2</v>
      </c>
    </row>
    <row r="6563" customFormat="false" ht="15" hidden="false" customHeight="false" outlineLevel="0" collapsed="false">
      <c r="A6563" s="24" t="s">
        <v>7386</v>
      </c>
      <c r="B6563" s="39" t="n">
        <v>46165</v>
      </c>
      <c r="C6563" s="24" t="s">
        <v>449</v>
      </c>
      <c r="D6563" s="24" t="s">
        <v>826</v>
      </c>
      <c r="E6563" s="24" t="s">
        <v>109</v>
      </c>
      <c r="F6563" s="38" t="n">
        <v>4590</v>
      </c>
      <c r="G6563" s="42" t="n">
        <f aca="false">DATE(YEAR(B6563),MONTH(B6563),1)</f>
        <v>46143</v>
      </c>
      <c r="H6563" s="24" t="str">
        <f aca="false">INDEX(Customers!$B$2:$B$601,MATCH(C6563,Customers!$A$2:$A$601,0))</f>
        <v>Rift Valley</v>
      </c>
      <c r="I6563" s="43" t="n">
        <f aca="false">ROUND(MIN(INDEX(Assumptions!$D$13:$D$18,MATCH(E6563,Assumptions!$A$13:$A$18,0)),MAX(INDEX(Assumptions!$C$13:$C$18,MATCH(E6563,Assumptions!$A$13:$A$18,0)),INDEX(Assumptions!$B$13:$B$18,MATCH(E6563,Assumptions!$A$13:$A$18,0))*F6563)),2)</f>
        <v>18.36</v>
      </c>
    </row>
    <row r="6564" customFormat="false" ht="15" hidden="false" customHeight="false" outlineLevel="0" collapsed="false">
      <c r="A6564" s="24" t="s">
        <v>7387</v>
      </c>
      <c r="B6564" s="39" t="n">
        <v>46165</v>
      </c>
      <c r="C6564" s="24" t="s">
        <v>451</v>
      </c>
      <c r="D6564" s="24" t="s">
        <v>826</v>
      </c>
      <c r="E6564" s="24" t="s">
        <v>109</v>
      </c>
      <c r="F6564" s="38" t="n">
        <v>50640</v>
      </c>
      <c r="G6564" s="42" t="n">
        <f aca="false">DATE(YEAR(B6564),MONTH(B6564),1)</f>
        <v>46143</v>
      </c>
      <c r="H6564" s="24" t="str">
        <f aca="false">INDEX(Customers!$B$2:$B$601,MATCH(C6564,Customers!$A$2:$A$601,0))</f>
        <v>Nairobi</v>
      </c>
      <c r="I6564" s="43" t="n">
        <f aca="false">ROUND(MIN(INDEX(Assumptions!$D$13:$D$18,MATCH(E6564,Assumptions!$A$13:$A$18,0)),MAX(INDEX(Assumptions!$C$13:$C$18,MATCH(E6564,Assumptions!$A$13:$A$18,0)),INDEX(Assumptions!$B$13:$B$18,MATCH(E6564,Assumptions!$A$13:$A$18,0))*F6564)),2)</f>
        <v>40</v>
      </c>
    </row>
    <row r="6565" customFormat="false" ht="15" hidden="false" customHeight="false" outlineLevel="0" collapsed="false">
      <c r="A6565" s="24" t="s">
        <v>7388</v>
      </c>
      <c r="B6565" s="39" t="n">
        <v>46165</v>
      </c>
      <c r="C6565" s="24" t="s">
        <v>466</v>
      </c>
      <c r="D6565" s="24" t="s">
        <v>826</v>
      </c>
      <c r="E6565" s="24" t="s">
        <v>111</v>
      </c>
      <c r="F6565" s="38" t="n">
        <v>500</v>
      </c>
      <c r="G6565" s="42" t="n">
        <f aca="false">DATE(YEAR(B6565),MONTH(B6565),1)</f>
        <v>46143</v>
      </c>
      <c r="H6565" s="24" t="str">
        <f aca="false">INDEX(Customers!$B$2:$B$601,MATCH(C6565,Customers!$A$2:$A$601,0))</f>
        <v>Nairobi</v>
      </c>
      <c r="I6565" s="43" t="n">
        <f aca="false">ROUND(MIN(INDEX(Assumptions!$D$13:$D$18,MATCH(E6565,Assumptions!$A$13:$A$18,0)),MAX(INDEX(Assumptions!$C$13:$C$18,MATCH(E6565,Assumptions!$A$13:$A$18,0)),INDEX(Assumptions!$B$13:$B$18,MATCH(E6565,Assumptions!$A$13:$A$18,0))*F6565)),2)</f>
        <v>20</v>
      </c>
    </row>
    <row r="6566" customFormat="false" ht="15" hidden="false" customHeight="false" outlineLevel="0" collapsed="false">
      <c r="A6566" s="24" t="s">
        <v>7389</v>
      </c>
      <c r="B6566" s="39" t="n">
        <v>46165</v>
      </c>
      <c r="C6566" s="24" t="s">
        <v>496</v>
      </c>
      <c r="D6566" s="24" t="s">
        <v>826</v>
      </c>
      <c r="E6566" s="24" t="s">
        <v>103</v>
      </c>
      <c r="F6566" s="38" t="n">
        <v>980</v>
      </c>
      <c r="G6566" s="42" t="n">
        <f aca="false">DATE(YEAR(B6566),MONTH(B6566),1)</f>
        <v>46143</v>
      </c>
      <c r="H6566" s="24" t="str">
        <f aca="false">INDEX(Customers!$B$2:$B$601,MATCH(C6566,Customers!$A$2:$A$601,0))</f>
        <v>Rift Valley</v>
      </c>
      <c r="I6566" s="43" t="n">
        <f aca="false">ROUND(MIN(INDEX(Assumptions!$D$13:$D$18,MATCH(E6566,Assumptions!$A$13:$A$18,0)),MAX(INDEX(Assumptions!$C$13:$C$18,MATCH(E6566,Assumptions!$A$13:$A$18,0)),INDEX(Assumptions!$B$13:$B$18,MATCH(E6566,Assumptions!$A$13:$A$18,0))*F6566)),2)</f>
        <v>9.8</v>
      </c>
    </row>
    <row r="6567" customFormat="false" ht="15" hidden="false" customHeight="false" outlineLevel="0" collapsed="false">
      <c r="A6567" s="24" t="s">
        <v>7390</v>
      </c>
      <c r="B6567" s="39" t="n">
        <v>46165</v>
      </c>
      <c r="C6567" s="24" t="s">
        <v>515</v>
      </c>
      <c r="D6567" s="24" t="s">
        <v>826</v>
      </c>
      <c r="E6567" s="24" t="s">
        <v>113</v>
      </c>
      <c r="F6567" s="38" t="n">
        <v>500</v>
      </c>
      <c r="G6567" s="42" t="n">
        <f aca="false">DATE(YEAR(B6567),MONTH(B6567),1)</f>
        <v>46143</v>
      </c>
      <c r="H6567" s="24" t="str">
        <f aca="false">INDEX(Customers!$B$2:$B$601,MATCH(C6567,Customers!$A$2:$A$601,0))</f>
        <v>Western</v>
      </c>
      <c r="I6567" s="43" t="n">
        <f aca="false">ROUND(MIN(INDEX(Assumptions!$D$13:$D$18,MATCH(E6567,Assumptions!$A$13:$A$18,0)),MAX(INDEX(Assumptions!$C$13:$C$18,MATCH(E6567,Assumptions!$A$13:$A$18,0)),INDEX(Assumptions!$B$13:$B$18,MATCH(E6567,Assumptions!$A$13:$A$18,0))*F6567)),2)</f>
        <v>25</v>
      </c>
    </row>
    <row r="6568" customFormat="false" ht="15" hidden="false" customHeight="false" outlineLevel="0" collapsed="false">
      <c r="A6568" s="24" t="s">
        <v>7391</v>
      </c>
      <c r="B6568" s="39" t="n">
        <v>46165</v>
      </c>
      <c r="C6568" s="24" t="s">
        <v>516</v>
      </c>
      <c r="D6568" s="24" t="s">
        <v>826</v>
      </c>
      <c r="E6568" s="24" t="s">
        <v>103</v>
      </c>
      <c r="F6568" s="38" t="n">
        <v>950</v>
      </c>
      <c r="G6568" s="42" t="n">
        <f aca="false">DATE(YEAR(B6568),MONTH(B6568),1)</f>
        <v>46143</v>
      </c>
      <c r="H6568" s="24" t="str">
        <f aca="false">INDEX(Customers!$B$2:$B$601,MATCH(C6568,Customers!$A$2:$A$601,0))</f>
        <v>Rift Valley</v>
      </c>
      <c r="I6568" s="43" t="n">
        <f aca="false">ROUND(MIN(INDEX(Assumptions!$D$13:$D$18,MATCH(E6568,Assumptions!$A$13:$A$18,0)),MAX(INDEX(Assumptions!$C$13:$C$18,MATCH(E6568,Assumptions!$A$13:$A$18,0)),INDEX(Assumptions!$B$13:$B$18,MATCH(E6568,Assumptions!$A$13:$A$18,0))*F6568)),2)</f>
        <v>9.5</v>
      </c>
    </row>
    <row r="6569" customFormat="false" ht="15" hidden="false" customHeight="false" outlineLevel="0" collapsed="false">
      <c r="A6569" s="24" t="s">
        <v>7392</v>
      </c>
      <c r="B6569" s="39" t="n">
        <v>46165</v>
      </c>
      <c r="C6569" s="24" t="s">
        <v>528</v>
      </c>
      <c r="D6569" s="24" t="s">
        <v>826</v>
      </c>
      <c r="E6569" s="24" t="s">
        <v>109</v>
      </c>
      <c r="F6569" s="38" t="n">
        <v>16630</v>
      </c>
      <c r="G6569" s="42" t="n">
        <f aca="false">DATE(YEAR(B6569),MONTH(B6569),1)</f>
        <v>46143</v>
      </c>
      <c r="H6569" s="24" t="str">
        <f aca="false">INDEX(Customers!$B$2:$B$601,MATCH(C6569,Customers!$A$2:$A$601,0))</f>
        <v>Central</v>
      </c>
      <c r="I6569" s="43" t="n">
        <f aca="false">ROUND(MIN(INDEX(Assumptions!$D$13:$D$18,MATCH(E6569,Assumptions!$A$13:$A$18,0)),MAX(INDEX(Assumptions!$C$13:$C$18,MATCH(E6569,Assumptions!$A$13:$A$18,0)),INDEX(Assumptions!$B$13:$B$18,MATCH(E6569,Assumptions!$A$13:$A$18,0))*F6569)),2)</f>
        <v>40</v>
      </c>
    </row>
    <row r="6570" customFormat="false" ht="15" hidden="false" customHeight="false" outlineLevel="0" collapsed="false">
      <c r="A6570" s="24" t="s">
        <v>7393</v>
      </c>
      <c r="B6570" s="39" t="n">
        <v>46165</v>
      </c>
      <c r="C6570" s="24" t="s">
        <v>551</v>
      </c>
      <c r="D6570" s="24" t="s">
        <v>826</v>
      </c>
      <c r="E6570" s="24" t="s">
        <v>103</v>
      </c>
      <c r="F6570" s="38" t="n">
        <v>320</v>
      </c>
      <c r="G6570" s="42" t="n">
        <f aca="false">DATE(YEAR(B6570),MONTH(B6570),1)</f>
        <v>46143</v>
      </c>
      <c r="H6570" s="24" t="str">
        <f aca="false">INDEX(Customers!$B$2:$B$601,MATCH(C6570,Customers!$A$2:$A$601,0))</f>
        <v>Central</v>
      </c>
      <c r="I6570" s="43" t="n">
        <f aca="false">ROUND(MIN(INDEX(Assumptions!$D$13:$D$18,MATCH(E6570,Assumptions!$A$13:$A$18,0)),MAX(INDEX(Assumptions!$C$13:$C$18,MATCH(E6570,Assumptions!$A$13:$A$18,0)),INDEX(Assumptions!$B$13:$B$18,MATCH(E6570,Assumptions!$A$13:$A$18,0))*F6570)),2)</f>
        <v>5</v>
      </c>
    </row>
    <row r="6571" customFormat="false" ht="15" hidden="false" customHeight="false" outlineLevel="0" collapsed="false">
      <c r="A6571" s="24" t="s">
        <v>7394</v>
      </c>
      <c r="B6571" s="39" t="n">
        <v>46165</v>
      </c>
      <c r="C6571" s="24" t="s">
        <v>556</v>
      </c>
      <c r="D6571" s="24" t="s">
        <v>826</v>
      </c>
      <c r="E6571" s="24" t="s">
        <v>109</v>
      </c>
      <c r="F6571" s="38" t="n">
        <v>6260</v>
      </c>
      <c r="G6571" s="42" t="n">
        <f aca="false">DATE(YEAR(B6571),MONTH(B6571),1)</f>
        <v>46143</v>
      </c>
      <c r="H6571" s="24" t="str">
        <f aca="false">INDEX(Customers!$B$2:$B$601,MATCH(C6571,Customers!$A$2:$A$601,0))</f>
        <v>Central</v>
      </c>
      <c r="I6571" s="43" t="n">
        <f aca="false">ROUND(MIN(INDEX(Assumptions!$D$13:$D$18,MATCH(E6571,Assumptions!$A$13:$A$18,0)),MAX(INDEX(Assumptions!$C$13:$C$18,MATCH(E6571,Assumptions!$A$13:$A$18,0)),INDEX(Assumptions!$B$13:$B$18,MATCH(E6571,Assumptions!$A$13:$A$18,0))*F6571)),2)</f>
        <v>25.04</v>
      </c>
    </row>
    <row r="6572" customFormat="false" ht="15" hidden="false" customHeight="false" outlineLevel="0" collapsed="false">
      <c r="A6572" s="24" t="s">
        <v>7395</v>
      </c>
      <c r="B6572" s="39" t="n">
        <v>46165</v>
      </c>
      <c r="C6572" s="24" t="s">
        <v>566</v>
      </c>
      <c r="D6572" s="24" t="s">
        <v>826</v>
      </c>
      <c r="E6572" s="24" t="s">
        <v>113</v>
      </c>
      <c r="F6572" s="38" t="n">
        <v>50</v>
      </c>
      <c r="G6572" s="42" t="n">
        <f aca="false">DATE(YEAR(B6572),MONTH(B6572),1)</f>
        <v>46143</v>
      </c>
      <c r="H6572" s="24" t="str">
        <f aca="false">INDEX(Customers!$B$2:$B$601,MATCH(C6572,Customers!$A$2:$A$601,0))</f>
        <v>Rift Valley</v>
      </c>
      <c r="I6572" s="43" t="n">
        <f aca="false">ROUND(MIN(INDEX(Assumptions!$D$13:$D$18,MATCH(E6572,Assumptions!$A$13:$A$18,0)),MAX(INDEX(Assumptions!$C$13:$C$18,MATCH(E6572,Assumptions!$A$13:$A$18,0)),INDEX(Assumptions!$B$13:$B$18,MATCH(E6572,Assumptions!$A$13:$A$18,0))*F6572)),2)</f>
        <v>2.5</v>
      </c>
    </row>
    <row r="6573" customFormat="false" ht="15" hidden="false" customHeight="false" outlineLevel="0" collapsed="false">
      <c r="A6573" s="24" t="s">
        <v>7396</v>
      </c>
      <c r="B6573" s="39" t="n">
        <v>46165</v>
      </c>
      <c r="C6573" s="24" t="s">
        <v>588</v>
      </c>
      <c r="D6573" s="24" t="s">
        <v>826</v>
      </c>
      <c r="E6573" s="24" t="s">
        <v>103</v>
      </c>
      <c r="F6573" s="38" t="n">
        <v>310</v>
      </c>
      <c r="G6573" s="42" t="n">
        <f aca="false">DATE(YEAR(B6573),MONTH(B6573),1)</f>
        <v>46143</v>
      </c>
      <c r="H6573" s="24" t="str">
        <f aca="false">INDEX(Customers!$B$2:$B$601,MATCH(C6573,Customers!$A$2:$A$601,0))</f>
        <v>Nairobi</v>
      </c>
      <c r="I6573" s="43" t="n">
        <f aca="false">ROUND(MIN(INDEX(Assumptions!$D$13:$D$18,MATCH(E6573,Assumptions!$A$13:$A$18,0)),MAX(INDEX(Assumptions!$C$13:$C$18,MATCH(E6573,Assumptions!$A$13:$A$18,0)),INDEX(Assumptions!$B$13:$B$18,MATCH(E6573,Assumptions!$A$13:$A$18,0))*F6573)),2)</f>
        <v>5</v>
      </c>
    </row>
    <row r="6574" customFormat="false" ht="15" hidden="false" customHeight="false" outlineLevel="0" collapsed="false">
      <c r="A6574" s="24" t="s">
        <v>7397</v>
      </c>
      <c r="B6574" s="39" t="n">
        <v>46165</v>
      </c>
      <c r="C6574" s="24" t="s">
        <v>598</v>
      </c>
      <c r="D6574" s="24" t="s">
        <v>826</v>
      </c>
      <c r="E6574" s="24" t="s">
        <v>109</v>
      </c>
      <c r="F6574" s="38" t="n">
        <v>11360</v>
      </c>
      <c r="G6574" s="42" t="n">
        <f aca="false">DATE(YEAR(B6574),MONTH(B6574),1)</f>
        <v>46143</v>
      </c>
      <c r="H6574" s="24" t="str">
        <f aca="false">INDEX(Customers!$B$2:$B$601,MATCH(C6574,Customers!$A$2:$A$601,0))</f>
        <v>Central</v>
      </c>
      <c r="I6574" s="43" t="n">
        <f aca="false">ROUND(MIN(INDEX(Assumptions!$D$13:$D$18,MATCH(E6574,Assumptions!$A$13:$A$18,0)),MAX(INDEX(Assumptions!$C$13:$C$18,MATCH(E6574,Assumptions!$A$13:$A$18,0)),INDEX(Assumptions!$B$13:$B$18,MATCH(E6574,Assumptions!$A$13:$A$18,0))*F6574)),2)</f>
        <v>40</v>
      </c>
    </row>
    <row r="6575" customFormat="false" ht="15" hidden="false" customHeight="false" outlineLevel="0" collapsed="false">
      <c r="A6575" s="24" t="s">
        <v>7398</v>
      </c>
      <c r="B6575" s="39" t="n">
        <v>46165</v>
      </c>
      <c r="C6575" s="24" t="s">
        <v>627</v>
      </c>
      <c r="D6575" s="24" t="s">
        <v>826</v>
      </c>
      <c r="E6575" s="24" t="s">
        <v>109</v>
      </c>
      <c r="F6575" s="38" t="n">
        <v>13000</v>
      </c>
      <c r="G6575" s="42" t="n">
        <f aca="false">DATE(YEAR(B6575),MONTH(B6575),1)</f>
        <v>46143</v>
      </c>
      <c r="H6575" s="24" t="str">
        <f aca="false">INDEX(Customers!$B$2:$B$601,MATCH(C6575,Customers!$A$2:$A$601,0))</f>
        <v>Central</v>
      </c>
      <c r="I6575" s="43" t="n">
        <f aca="false">ROUND(MIN(INDEX(Assumptions!$D$13:$D$18,MATCH(E6575,Assumptions!$A$13:$A$18,0)),MAX(INDEX(Assumptions!$C$13:$C$18,MATCH(E6575,Assumptions!$A$13:$A$18,0)),INDEX(Assumptions!$B$13:$B$18,MATCH(E6575,Assumptions!$A$13:$A$18,0))*F6575)),2)</f>
        <v>40</v>
      </c>
    </row>
    <row r="6576" customFormat="false" ht="15" hidden="false" customHeight="false" outlineLevel="0" collapsed="false">
      <c r="A6576" s="24" t="s">
        <v>7399</v>
      </c>
      <c r="B6576" s="39" t="n">
        <v>46165</v>
      </c>
      <c r="C6576" s="24" t="s">
        <v>629</v>
      </c>
      <c r="D6576" s="24" t="s">
        <v>826</v>
      </c>
      <c r="E6576" s="24" t="s">
        <v>111</v>
      </c>
      <c r="F6576" s="38" t="n">
        <v>50</v>
      </c>
      <c r="G6576" s="42" t="n">
        <f aca="false">DATE(YEAR(B6576),MONTH(B6576),1)</f>
        <v>46143</v>
      </c>
      <c r="H6576" s="24" t="str">
        <f aca="false">INDEX(Customers!$B$2:$B$601,MATCH(C6576,Customers!$A$2:$A$601,0))</f>
        <v>Nairobi</v>
      </c>
      <c r="I6576" s="43" t="n">
        <f aca="false">ROUND(MIN(INDEX(Assumptions!$D$13:$D$18,MATCH(E6576,Assumptions!$A$13:$A$18,0)),MAX(INDEX(Assumptions!$C$13:$C$18,MATCH(E6576,Assumptions!$A$13:$A$18,0)),INDEX(Assumptions!$B$13:$B$18,MATCH(E6576,Assumptions!$A$13:$A$18,0))*F6576)),2)</f>
        <v>2</v>
      </c>
    </row>
    <row r="6577" customFormat="false" ht="15" hidden="false" customHeight="false" outlineLevel="0" collapsed="false">
      <c r="A6577" s="24" t="s">
        <v>7400</v>
      </c>
      <c r="B6577" s="39" t="n">
        <v>46165</v>
      </c>
      <c r="C6577" s="24" t="s">
        <v>665</v>
      </c>
      <c r="D6577" s="24" t="s">
        <v>152</v>
      </c>
      <c r="E6577" s="24" t="s">
        <v>107</v>
      </c>
      <c r="F6577" s="38" t="n">
        <v>6480</v>
      </c>
      <c r="G6577" s="42" t="n">
        <f aca="false">DATE(YEAR(B6577),MONTH(B6577),1)</f>
        <v>46143</v>
      </c>
      <c r="H6577" s="24" t="str">
        <f aca="false">INDEX(Customers!$B$2:$B$601,MATCH(C6577,Customers!$A$2:$A$601,0))</f>
        <v>Nairobi</v>
      </c>
      <c r="I6577" s="43" t="n">
        <f aca="false">ROUND(MIN(INDEX(Assumptions!$D$13:$D$18,MATCH(E6577,Assumptions!$A$13:$A$18,0)),MAX(INDEX(Assumptions!$C$13:$C$18,MATCH(E6577,Assumptions!$A$13:$A$18,0)),INDEX(Assumptions!$B$13:$B$18,MATCH(E6577,Assumptions!$A$13:$A$18,0))*F6577)),2)</f>
        <v>0</v>
      </c>
    </row>
    <row r="6578" customFormat="false" ht="15" hidden="false" customHeight="false" outlineLevel="0" collapsed="false">
      <c r="A6578" s="24" t="s">
        <v>7401</v>
      </c>
      <c r="B6578" s="39" t="n">
        <v>46165</v>
      </c>
      <c r="C6578" s="24" t="s">
        <v>696</v>
      </c>
      <c r="D6578" s="24" t="s">
        <v>826</v>
      </c>
      <c r="E6578" s="24" t="s">
        <v>111</v>
      </c>
      <c r="F6578" s="38" t="n">
        <v>200</v>
      </c>
      <c r="G6578" s="42" t="n">
        <f aca="false">DATE(YEAR(B6578),MONTH(B6578),1)</f>
        <v>46143</v>
      </c>
      <c r="H6578" s="24" t="str">
        <f aca="false">INDEX(Customers!$B$2:$B$601,MATCH(C6578,Customers!$A$2:$A$601,0))</f>
        <v>Western</v>
      </c>
      <c r="I6578" s="43" t="n">
        <f aca="false">ROUND(MIN(INDEX(Assumptions!$D$13:$D$18,MATCH(E6578,Assumptions!$A$13:$A$18,0)),MAX(INDEX(Assumptions!$C$13:$C$18,MATCH(E6578,Assumptions!$A$13:$A$18,0)),INDEX(Assumptions!$B$13:$B$18,MATCH(E6578,Assumptions!$A$13:$A$18,0))*F6578)),2)</f>
        <v>8</v>
      </c>
    </row>
    <row r="6579" customFormat="false" ht="15" hidden="false" customHeight="false" outlineLevel="0" collapsed="false">
      <c r="A6579" s="24" t="s">
        <v>7402</v>
      </c>
      <c r="B6579" s="39" t="n">
        <v>46165</v>
      </c>
      <c r="C6579" s="24" t="s">
        <v>696</v>
      </c>
      <c r="D6579" s="24" t="s">
        <v>826</v>
      </c>
      <c r="E6579" s="24" t="s">
        <v>111</v>
      </c>
      <c r="F6579" s="38" t="n">
        <v>500</v>
      </c>
      <c r="G6579" s="42" t="n">
        <f aca="false">DATE(YEAR(B6579),MONTH(B6579),1)</f>
        <v>46143</v>
      </c>
      <c r="H6579" s="24" t="str">
        <f aca="false">INDEX(Customers!$B$2:$B$601,MATCH(C6579,Customers!$A$2:$A$601,0))</f>
        <v>Western</v>
      </c>
      <c r="I6579" s="43" t="n">
        <f aca="false">ROUND(MIN(INDEX(Assumptions!$D$13:$D$18,MATCH(E6579,Assumptions!$A$13:$A$18,0)),MAX(INDEX(Assumptions!$C$13:$C$18,MATCH(E6579,Assumptions!$A$13:$A$18,0)),INDEX(Assumptions!$B$13:$B$18,MATCH(E6579,Assumptions!$A$13:$A$18,0))*F6579)),2)</f>
        <v>20</v>
      </c>
    </row>
    <row r="6580" customFormat="false" ht="15" hidden="false" customHeight="false" outlineLevel="0" collapsed="false">
      <c r="A6580" s="24" t="s">
        <v>7403</v>
      </c>
      <c r="B6580" s="39" t="n">
        <v>46165</v>
      </c>
      <c r="C6580" s="24" t="s">
        <v>711</v>
      </c>
      <c r="D6580" s="24" t="s">
        <v>174</v>
      </c>
      <c r="E6580" s="24" t="s">
        <v>107</v>
      </c>
      <c r="F6580" s="38" t="n">
        <v>31210</v>
      </c>
      <c r="G6580" s="42" t="n">
        <f aca="false">DATE(YEAR(B6580),MONTH(B6580),1)</f>
        <v>46143</v>
      </c>
      <c r="H6580" s="24" t="str">
        <f aca="false">INDEX(Customers!$B$2:$B$601,MATCH(C6580,Customers!$A$2:$A$601,0))</f>
        <v>Rift Valley</v>
      </c>
      <c r="I6580" s="43" t="n">
        <f aca="false">ROUND(MIN(INDEX(Assumptions!$D$13:$D$18,MATCH(E6580,Assumptions!$A$13:$A$18,0)),MAX(INDEX(Assumptions!$C$13:$C$18,MATCH(E6580,Assumptions!$A$13:$A$18,0)),INDEX(Assumptions!$B$13:$B$18,MATCH(E6580,Assumptions!$A$13:$A$18,0))*F6580)),2)</f>
        <v>0</v>
      </c>
    </row>
    <row r="6581" customFormat="false" ht="15" hidden="false" customHeight="false" outlineLevel="0" collapsed="false">
      <c r="A6581" s="24" t="s">
        <v>7404</v>
      </c>
      <c r="B6581" s="39" t="n">
        <v>46165</v>
      </c>
      <c r="C6581" s="24" t="s">
        <v>743</v>
      </c>
      <c r="D6581" s="24" t="s">
        <v>826</v>
      </c>
      <c r="E6581" s="24" t="s">
        <v>103</v>
      </c>
      <c r="F6581" s="38" t="n">
        <v>11120</v>
      </c>
      <c r="G6581" s="42" t="n">
        <f aca="false">DATE(YEAR(B6581),MONTH(B6581),1)</f>
        <v>46143</v>
      </c>
      <c r="H6581" s="24" t="str">
        <f aca="false">INDEX(Customers!$B$2:$B$601,MATCH(C6581,Customers!$A$2:$A$601,0))</f>
        <v>Eastern</v>
      </c>
      <c r="I6581" s="43" t="n">
        <f aca="false">ROUND(MIN(INDEX(Assumptions!$D$13:$D$18,MATCH(E6581,Assumptions!$A$13:$A$18,0)),MAX(INDEX(Assumptions!$C$13:$C$18,MATCH(E6581,Assumptions!$A$13:$A$18,0)),INDEX(Assumptions!$B$13:$B$18,MATCH(E6581,Assumptions!$A$13:$A$18,0))*F6581)),2)</f>
        <v>105</v>
      </c>
    </row>
    <row r="6582" customFormat="false" ht="15" hidden="false" customHeight="false" outlineLevel="0" collapsed="false">
      <c r="A6582" s="24" t="s">
        <v>7405</v>
      </c>
      <c r="B6582" s="39" t="n">
        <v>46165</v>
      </c>
      <c r="C6582" s="24" t="s">
        <v>803</v>
      </c>
      <c r="D6582" s="24" t="s">
        <v>826</v>
      </c>
      <c r="E6582" s="24" t="s">
        <v>109</v>
      </c>
      <c r="F6582" s="38" t="n">
        <v>1740</v>
      </c>
      <c r="G6582" s="42" t="n">
        <f aca="false">DATE(YEAR(B6582),MONTH(B6582),1)</f>
        <v>46143</v>
      </c>
      <c r="H6582" s="24" t="str">
        <f aca="false">INDEX(Customers!$B$2:$B$601,MATCH(C6582,Customers!$A$2:$A$601,0))</f>
        <v>Nairobi</v>
      </c>
      <c r="I6582" s="43" t="n">
        <f aca="false">ROUND(MIN(INDEX(Assumptions!$D$13:$D$18,MATCH(E6582,Assumptions!$A$13:$A$18,0)),MAX(INDEX(Assumptions!$C$13:$C$18,MATCH(E6582,Assumptions!$A$13:$A$18,0)),INDEX(Assumptions!$B$13:$B$18,MATCH(E6582,Assumptions!$A$13:$A$18,0))*F6582)),2)</f>
        <v>6.96</v>
      </c>
    </row>
    <row r="6583" customFormat="false" ht="15" hidden="false" customHeight="false" outlineLevel="0" collapsed="false">
      <c r="A6583" s="24" t="s">
        <v>7406</v>
      </c>
      <c r="B6583" s="39" t="n">
        <v>46165</v>
      </c>
      <c r="C6583" s="24" t="s">
        <v>807</v>
      </c>
      <c r="D6583" s="24" t="s">
        <v>826</v>
      </c>
      <c r="E6583" s="24" t="s">
        <v>113</v>
      </c>
      <c r="F6583" s="38" t="n">
        <v>250</v>
      </c>
      <c r="G6583" s="42" t="n">
        <f aca="false">DATE(YEAR(B6583),MONTH(B6583),1)</f>
        <v>46143</v>
      </c>
      <c r="H6583" s="24" t="str">
        <f aca="false">INDEX(Customers!$B$2:$B$601,MATCH(C6583,Customers!$A$2:$A$601,0))</f>
        <v>Nairobi</v>
      </c>
      <c r="I6583" s="43" t="n">
        <f aca="false">ROUND(MIN(INDEX(Assumptions!$D$13:$D$18,MATCH(E6583,Assumptions!$A$13:$A$18,0)),MAX(INDEX(Assumptions!$C$13:$C$18,MATCH(E6583,Assumptions!$A$13:$A$18,0)),INDEX(Assumptions!$B$13:$B$18,MATCH(E6583,Assumptions!$A$13:$A$18,0))*F6583)),2)</f>
        <v>12.5</v>
      </c>
    </row>
    <row r="6584" customFormat="false" ht="15" hidden="false" customHeight="false" outlineLevel="0" collapsed="false">
      <c r="A6584" s="24" t="s">
        <v>7407</v>
      </c>
      <c r="B6584" s="39" t="n">
        <v>46165</v>
      </c>
      <c r="C6584" s="24" t="s">
        <v>814</v>
      </c>
      <c r="D6584" s="24" t="s">
        <v>162</v>
      </c>
      <c r="E6584" s="24" t="s">
        <v>105</v>
      </c>
      <c r="F6584" s="38" t="n">
        <v>3890</v>
      </c>
      <c r="G6584" s="42" t="n">
        <f aca="false">DATE(YEAR(B6584),MONTH(B6584),1)</f>
        <v>46143</v>
      </c>
      <c r="H6584" s="24" t="str">
        <f aca="false">INDEX(Customers!$B$2:$B$601,MATCH(C6584,Customers!$A$2:$A$601,0))</f>
        <v>Nairobi</v>
      </c>
      <c r="I6584" s="43" t="n">
        <f aca="false">ROUND(MIN(INDEX(Assumptions!$D$13:$D$18,MATCH(E6584,Assumptions!$A$13:$A$18,0)),MAX(INDEX(Assumptions!$C$13:$C$18,MATCH(E6584,Assumptions!$A$13:$A$18,0)),INDEX(Assumptions!$B$13:$B$18,MATCH(E6584,Assumptions!$A$13:$A$18,0))*F6584)),2)</f>
        <v>58.35</v>
      </c>
    </row>
    <row r="6585" customFormat="false" ht="15" hidden="false" customHeight="false" outlineLevel="0" collapsed="false">
      <c r="A6585" s="24" t="s">
        <v>7408</v>
      </c>
      <c r="B6585" s="39" t="n">
        <v>46166</v>
      </c>
      <c r="C6585" s="24" t="s">
        <v>243</v>
      </c>
      <c r="D6585" s="24" t="s">
        <v>826</v>
      </c>
      <c r="E6585" s="24" t="s">
        <v>103</v>
      </c>
      <c r="F6585" s="38" t="n">
        <v>1110</v>
      </c>
      <c r="G6585" s="42" t="n">
        <f aca="false">DATE(YEAR(B6585),MONTH(B6585),1)</f>
        <v>46143</v>
      </c>
      <c r="H6585" s="24" t="str">
        <f aca="false">INDEX(Customers!$B$2:$B$601,MATCH(C6585,Customers!$A$2:$A$601,0))</f>
        <v>Coast</v>
      </c>
      <c r="I6585" s="43" t="n">
        <f aca="false">ROUND(MIN(INDEX(Assumptions!$D$13:$D$18,MATCH(E6585,Assumptions!$A$13:$A$18,0)),MAX(INDEX(Assumptions!$C$13:$C$18,MATCH(E6585,Assumptions!$A$13:$A$18,0)),INDEX(Assumptions!$B$13:$B$18,MATCH(E6585,Assumptions!$A$13:$A$18,0))*F6585)),2)</f>
        <v>11.1</v>
      </c>
    </row>
    <row r="6586" customFormat="false" ht="15" hidden="false" customHeight="false" outlineLevel="0" collapsed="false">
      <c r="A6586" s="24" t="s">
        <v>7409</v>
      </c>
      <c r="B6586" s="39" t="n">
        <v>46166</v>
      </c>
      <c r="C6586" s="24" t="s">
        <v>245</v>
      </c>
      <c r="D6586" s="24" t="s">
        <v>193</v>
      </c>
      <c r="E6586" s="24" t="s">
        <v>105</v>
      </c>
      <c r="F6586" s="38" t="n">
        <v>1650</v>
      </c>
      <c r="G6586" s="42" t="n">
        <f aca="false">DATE(YEAR(B6586),MONTH(B6586),1)</f>
        <v>46143</v>
      </c>
      <c r="H6586" s="24" t="str">
        <f aca="false">INDEX(Customers!$B$2:$B$601,MATCH(C6586,Customers!$A$2:$A$601,0))</f>
        <v>Rift Valley</v>
      </c>
      <c r="I6586" s="43" t="n">
        <f aca="false">ROUND(MIN(INDEX(Assumptions!$D$13:$D$18,MATCH(E6586,Assumptions!$A$13:$A$18,0)),MAX(INDEX(Assumptions!$C$13:$C$18,MATCH(E6586,Assumptions!$A$13:$A$18,0)),INDEX(Assumptions!$B$13:$B$18,MATCH(E6586,Assumptions!$A$13:$A$18,0))*F6586)),2)</f>
        <v>24.75</v>
      </c>
    </row>
    <row r="6587" customFormat="false" ht="15" hidden="false" customHeight="false" outlineLevel="0" collapsed="false">
      <c r="A6587" s="24" t="s">
        <v>7410</v>
      </c>
      <c r="B6587" s="39" t="n">
        <v>46166</v>
      </c>
      <c r="C6587" s="24" t="s">
        <v>249</v>
      </c>
      <c r="D6587" s="24" t="s">
        <v>826</v>
      </c>
      <c r="E6587" s="24" t="s">
        <v>109</v>
      </c>
      <c r="F6587" s="38" t="n">
        <v>5860</v>
      </c>
      <c r="G6587" s="42" t="n">
        <f aca="false">DATE(YEAR(B6587),MONTH(B6587),1)</f>
        <v>46143</v>
      </c>
      <c r="H6587" s="24" t="str">
        <f aca="false">INDEX(Customers!$B$2:$B$601,MATCH(C6587,Customers!$A$2:$A$601,0))</f>
        <v>Central</v>
      </c>
      <c r="I6587" s="43" t="n">
        <f aca="false">ROUND(MIN(INDEX(Assumptions!$D$13:$D$18,MATCH(E6587,Assumptions!$A$13:$A$18,0)),MAX(INDEX(Assumptions!$C$13:$C$18,MATCH(E6587,Assumptions!$A$13:$A$18,0)),INDEX(Assumptions!$B$13:$B$18,MATCH(E6587,Assumptions!$A$13:$A$18,0))*F6587)),2)</f>
        <v>23.44</v>
      </c>
    </row>
    <row r="6588" customFormat="false" ht="15" hidden="false" customHeight="false" outlineLevel="0" collapsed="false">
      <c r="A6588" s="24" t="s">
        <v>7411</v>
      </c>
      <c r="B6588" s="39" t="n">
        <v>46166</v>
      </c>
      <c r="C6588" s="24" t="s">
        <v>271</v>
      </c>
      <c r="D6588" s="24" t="s">
        <v>826</v>
      </c>
      <c r="E6588" s="24" t="s">
        <v>109</v>
      </c>
      <c r="F6588" s="38" t="n">
        <v>12210</v>
      </c>
      <c r="G6588" s="42" t="n">
        <f aca="false">DATE(YEAR(B6588),MONTH(B6588),1)</f>
        <v>46143</v>
      </c>
      <c r="H6588" s="24" t="str">
        <f aca="false">INDEX(Customers!$B$2:$B$601,MATCH(C6588,Customers!$A$2:$A$601,0))</f>
        <v>Coast</v>
      </c>
      <c r="I6588" s="43" t="n">
        <f aca="false">ROUND(MIN(INDEX(Assumptions!$D$13:$D$18,MATCH(E6588,Assumptions!$A$13:$A$18,0)),MAX(INDEX(Assumptions!$C$13:$C$18,MATCH(E6588,Assumptions!$A$13:$A$18,0)),INDEX(Assumptions!$B$13:$B$18,MATCH(E6588,Assumptions!$A$13:$A$18,0))*F6588)),2)</f>
        <v>40</v>
      </c>
    </row>
    <row r="6589" customFormat="false" ht="15" hidden="false" customHeight="false" outlineLevel="0" collapsed="false">
      <c r="A6589" s="24" t="s">
        <v>7412</v>
      </c>
      <c r="B6589" s="39" t="n">
        <v>46166</v>
      </c>
      <c r="C6589" s="24" t="s">
        <v>294</v>
      </c>
      <c r="D6589" s="24" t="s">
        <v>826</v>
      </c>
      <c r="E6589" s="24" t="s">
        <v>103</v>
      </c>
      <c r="F6589" s="38" t="n">
        <v>2010</v>
      </c>
      <c r="G6589" s="42" t="n">
        <f aca="false">DATE(YEAR(B6589),MONTH(B6589),1)</f>
        <v>46143</v>
      </c>
      <c r="H6589" s="24" t="str">
        <f aca="false">INDEX(Customers!$B$2:$B$601,MATCH(C6589,Customers!$A$2:$A$601,0))</f>
        <v>Eastern</v>
      </c>
      <c r="I6589" s="43" t="n">
        <f aca="false">ROUND(MIN(INDEX(Assumptions!$D$13:$D$18,MATCH(E6589,Assumptions!$A$13:$A$18,0)),MAX(INDEX(Assumptions!$C$13:$C$18,MATCH(E6589,Assumptions!$A$13:$A$18,0)),INDEX(Assumptions!$B$13:$B$18,MATCH(E6589,Assumptions!$A$13:$A$18,0))*F6589)),2)</f>
        <v>20.1</v>
      </c>
    </row>
    <row r="6590" customFormat="false" ht="15" hidden="false" customHeight="false" outlineLevel="0" collapsed="false">
      <c r="A6590" s="24" t="s">
        <v>7413</v>
      </c>
      <c r="B6590" s="39" t="n">
        <v>46166</v>
      </c>
      <c r="C6590" s="24" t="s">
        <v>312</v>
      </c>
      <c r="D6590" s="24" t="s">
        <v>826</v>
      </c>
      <c r="E6590" s="24" t="s">
        <v>111</v>
      </c>
      <c r="F6590" s="38" t="n">
        <v>200</v>
      </c>
      <c r="G6590" s="42" t="n">
        <f aca="false">DATE(YEAR(B6590),MONTH(B6590),1)</f>
        <v>46143</v>
      </c>
      <c r="H6590" s="24" t="str">
        <f aca="false">INDEX(Customers!$B$2:$B$601,MATCH(C6590,Customers!$A$2:$A$601,0))</f>
        <v>Nairobi</v>
      </c>
      <c r="I6590" s="43" t="n">
        <f aca="false">ROUND(MIN(INDEX(Assumptions!$D$13:$D$18,MATCH(E6590,Assumptions!$A$13:$A$18,0)),MAX(INDEX(Assumptions!$C$13:$C$18,MATCH(E6590,Assumptions!$A$13:$A$18,0)),INDEX(Assumptions!$B$13:$B$18,MATCH(E6590,Assumptions!$A$13:$A$18,0))*F6590)),2)</f>
        <v>8</v>
      </c>
    </row>
    <row r="6591" customFormat="false" ht="15" hidden="false" customHeight="false" outlineLevel="0" collapsed="false">
      <c r="A6591" s="24" t="s">
        <v>7414</v>
      </c>
      <c r="B6591" s="39" t="n">
        <v>46166</v>
      </c>
      <c r="C6591" s="24" t="s">
        <v>317</v>
      </c>
      <c r="D6591" s="24" t="s">
        <v>826</v>
      </c>
      <c r="E6591" s="24" t="s">
        <v>111</v>
      </c>
      <c r="F6591" s="38" t="n">
        <v>100</v>
      </c>
      <c r="G6591" s="42" t="n">
        <f aca="false">DATE(YEAR(B6591),MONTH(B6591),1)</f>
        <v>46143</v>
      </c>
      <c r="H6591" s="24" t="str">
        <f aca="false">INDEX(Customers!$B$2:$B$601,MATCH(C6591,Customers!$A$2:$A$601,0))</f>
        <v>Rift Valley</v>
      </c>
      <c r="I6591" s="43" t="n">
        <f aca="false">ROUND(MIN(INDEX(Assumptions!$D$13:$D$18,MATCH(E6591,Assumptions!$A$13:$A$18,0)),MAX(INDEX(Assumptions!$C$13:$C$18,MATCH(E6591,Assumptions!$A$13:$A$18,0)),INDEX(Assumptions!$B$13:$B$18,MATCH(E6591,Assumptions!$A$13:$A$18,0))*F6591)),2)</f>
        <v>4</v>
      </c>
    </row>
    <row r="6592" customFormat="false" ht="15" hidden="false" customHeight="false" outlineLevel="0" collapsed="false">
      <c r="A6592" s="24" t="s">
        <v>7415</v>
      </c>
      <c r="B6592" s="39" t="n">
        <v>46166</v>
      </c>
      <c r="C6592" s="24" t="s">
        <v>334</v>
      </c>
      <c r="D6592" s="24" t="s">
        <v>826</v>
      </c>
      <c r="E6592" s="24" t="s">
        <v>109</v>
      </c>
      <c r="F6592" s="38" t="n">
        <v>13640</v>
      </c>
      <c r="G6592" s="42" t="n">
        <f aca="false">DATE(YEAR(B6592),MONTH(B6592),1)</f>
        <v>46143</v>
      </c>
      <c r="H6592" s="24" t="str">
        <f aca="false">INDEX(Customers!$B$2:$B$601,MATCH(C6592,Customers!$A$2:$A$601,0))</f>
        <v>Nairobi</v>
      </c>
      <c r="I6592" s="43" t="n">
        <f aca="false">ROUND(MIN(INDEX(Assumptions!$D$13:$D$18,MATCH(E6592,Assumptions!$A$13:$A$18,0)),MAX(INDEX(Assumptions!$C$13:$C$18,MATCH(E6592,Assumptions!$A$13:$A$18,0)),INDEX(Assumptions!$B$13:$B$18,MATCH(E6592,Assumptions!$A$13:$A$18,0))*F6592)),2)</f>
        <v>40</v>
      </c>
    </row>
    <row r="6593" customFormat="false" ht="15" hidden="false" customHeight="false" outlineLevel="0" collapsed="false">
      <c r="A6593" s="24" t="s">
        <v>7416</v>
      </c>
      <c r="B6593" s="39" t="n">
        <v>46166</v>
      </c>
      <c r="C6593" s="24" t="s">
        <v>340</v>
      </c>
      <c r="D6593" s="24" t="s">
        <v>826</v>
      </c>
      <c r="E6593" s="24" t="s">
        <v>109</v>
      </c>
      <c r="F6593" s="38" t="n">
        <v>1150</v>
      </c>
      <c r="G6593" s="42" t="n">
        <f aca="false">DATE(YEAR(B6593),MONTH(B6593),1)</f>
        <v>46143</v>
      </c>
      <c r="H6593" s="24" t="str">
        <f aca="false">INDEX(Customers!$B$2:$B$601,MATCH(C6593,Customers!$A$2:$A$601,0))</f>
        <v>Rift Valley</v>
      </c>
      <c r="I6593" s="43" t="n">
        <f aca="false">ROUND(MIN(INDEX(Assumptions!$D$13:$D$18,MATCH(E6593,Assumptions!$A$13:$A$18,0)),MAX(INDEX(Assumptions!$C$13:$C$18,MATCH(E6593,Assumptions!$A$13:$A$18,0)),INDEX(Assumptions!$B$13:$B$18,MATCH(E6593,Assumptions!$A$13:$A$18,0))*F6593)),2)</f>
        <v>4.6</v>
      </c>
    </row>
    <row r="6594" customFormat="false" ht="15" hidden="false" customHeight="false" outlineLevel="0" collapsed="false">
      <c r="A6594" s="24" t="s">
        <v>7417</v>
      </c>
      <c r="B6594" s="39" t="n">
        <v>46166</v>
      </c>
      <c r="C6594" s="24" t="s">
        <v>348</v>
      </c>
      <c r="D6594" s="24" t="s">
        <v>826</v>
      </c>
      <c r="E6594" s="24" t="s">
        <v>103</v>
      </c>
      <c r="F6594" s="38" t="n">
        <v>2500</v>
      </c>
      <c r="G6594" s="42" t="n">
        <f aca="false">DATE(YEAR(B6594),MONTH(B6594),1)</f>
        <v>46143</v>
      </c>
      <c r="H6594" s="24" t="str">
        <f aca="false">INDEX(Customers!$B$2:$B$601,MATCH(C6594,Customers!$A$2:$A$601,0))</f>
        <v>Western</v>
      </c>
      <c r="I6594" s="43" t="n">
        <f aca="false">ROUND(MIN(INDEX(Assumptions!$D$13:$D$18,MATCH(E6594,Assumptions!$A$13:$A$18,0)),MAX(INDEX(Assumptions!$C$13:$C$18,MATCH(E6594,Assumptions!$A$13:$A$18,0)),INDEX(Assumptions!$B$13:$B$18,MATCH(E6594,Assumptions!$A$13:$A$18,0))*F6594)),2)</f>
        <v>25</v>
      </c>
    </row>
    <row r="6595" customFormat="false" ht="15" hidden="false" customHeight="false" outlineLevel="0" collapsed="false">
      <c r="A6595" s="24" t="s">
        <v>7418</v>
      </c>
      <c r="B6595" s="39" t="n">
        <v>46166</v>
      </c>
      <c r="C6595" s="24" t="s">
        <v>356</v>
      </c>
      <c r="D6595" s="24" t="s">
        <v>189</v>
      </c>
      <c r="E6595" s="24" t="s">
        <v>107</v>
      </c>
      <c r="F6595" s="38" t="n">
        <v>1680</v>
      </c>
      <c r="G6595" s="42" t="n">
        <f aca="false">DATE(YEAR(B6595),MONTH(B6595),1)</f>
        <v>46143</v>
      </c>
      <c r="H6595" s="24" t="str">
        <f aca="false">INDEX(Customers!$B$2:$B$601,MATCH(C6595,Customers!$A$2:$A$601,0))</f>
        <v>Coast</v>
      </c>
      <c r="I6595" s="43" t="n">
        <f aca="false">ROUND(MIN(INDEX(Assumptions!$D$13:$D$18,MATCH(E6595,Assumptions!$A$13:$A$18,0)),MAX(INDEX(Assumptions!$C$13:$C$18,MATCH(E6595,Assumptions!$A$13:$A$18,0)),INDEX(Assumptions!$B$13:$B$18,MATCH(E6595,Assumptions!$A$13:$A$18,0))*F6595)),2)</f>
        <v>0</v>
      </c>
    </row>
    <row r="6596" customFormat="false" ht="15" hidden="false" customHeight="false" outlineLevel="0" collapsed="false">
      <c r="A6596" s="24" t="s">
        <v>7419</v>
      </c>
      <c r="B6596" s="39" t="n">
        <v>46166</v>
      </c>
      <c r="C6596" s="24" t="s">
        <v>363</v>
      </c>
      <c r="D6596" s="24" t="s">
        <v>826</v>
      </c>
      <c r="E6596" s="24" t="s">
        <v>113</v>
      </c>
      <c r="F6596" s="38" t="n">
        <v>1000</v>
      </c>
      <c r="G6596" s="42" t="n">
        <f aca="false">DATE(YEAR(B6596),MONTH(B6596),1)</f>
        <v>46143</v>
      </c>
      <c r="H6596" s="24" t="str">
        <f aca="false">INDEX(Customers!$B$2:$B$601,MATCH(C6596,Customers!$A$2:$A$601,0))</f>
        <v>Nairobi</v>
      </c>
      <c r="I6596" s="43" t="n">
        <f aca="false">ROUND(MIN(INDEX(Assumptions!$D$13:$D$18,MATCH(E6596,Assumptions!$A$13:$A$18,0)),MAX(INDEX(Assumptions!$C$13:$C$18,MATCH(E6596,Assumptions!$A$13:$A$18,0)),INDEX(Assumptions!$B$13:$B$18,MATCH(E6596,Assumptions!$A$13:$A$18,0))*F6596)),2)</f>
        <v>50</v>
      </c>
    </row>
    <row r="6597" customFormat="false" ht="15" hidden="false" customHeight="false" outlineLevel="0" collapsed="false">
      <c r="A6597" s="24" t="s">
        <v>7420</v>
      </c>
      <c r="B6597" s="39" t="n">
        <v>46166</v>
      </c>
      <c r="C6597" s="24" t="s">
        <v>379</v>
      </c>
      <c r="D6597" s="24" t="s">
        <v>826</v>
      </c>
      <c r="E6597" s="24" t="s">
        <v>103</v>
      </c>
      <c r="F6597" s="38" t="n">
        <v>4320</v>
      </c>
      <c r="G6597" s="42" t="n">
        <f aca="false">DATE(YEAR(B6597),MONTH(B6597),1)</f>
        <v>46143</v>
      </c>
      <c r="H6597" s="24" t="str">
        <f aca="false">INDEX(Customers!$B$2:$B$601,MATCH(C6597,Customers!$A$2:$A$601,0))</f>
        <v>Nairobi</v>
      </c>
      <c r="I6597" s="43" t="n">
        <f aca="false">ROUND(MIN(INDEX(Assumptions!$D$13:$D$18,MATCH(E6597,Assumptions!$A$13:$A$18,0)),MAX(INDEX(Assumptions!$C$13:$C$18,MATCH(E6597,Assumptions!$A$13:$A$18,0)),INDEX(Assumptions!$B$13:$B$18,MATCH(E6597,Assumptions!$A$13:$A$18,0))*F6597)),2)</f>
        <v>43.2</v>
      </c>
    </row>
    <row r="6598" customFormat="false" ht="15" hidden="false" customHeight="false" outlineLevel="0" collapsed="false">
      <c r="A6598" s="24" t="s">
        <v>7421</v>
      </c>
      <c r="B6598" s="39" t="n">
        <v>46166</v>
      </c>
      <c r="C6598" s="24" t="s">
        <v>385</v>
      </c>
      <c r="D6598" s="24" t="s">
        <v>826</v>
      </c>
      <c r="E6598" s="24" t="s">
        <v>113</v>
      </c>
      <c r="F6598" s="38" t="n">
        <v>250</v>
      </c>
      <c r="G6598" s="42" t="n">
        <f aca="false">DATE(YEAR(B6598),MONTH(B6598),1)</f>
        <v>46143</v>
      </c>
      <c r="H6598" s="24" t="str">
        <f aca="false">INDEX(Customers!$B$2:$B$601,MATCH(C6598,Customers!$A$2:$A$601,0))</f>
        <v>Central</v>
      </c>
      <c r="I6598" s="43" t="n">
        <f aca="false">ROUND(MIN(INDEX(Assumptions!$D$13:$D$18,MATCH(E6598,Assumptions!$A$13:$A$18,0)),MAX(INDEX(Assumptions!$C$13:$C$18,MATCH(E6598,Assumptions!$A$13:$A$18,0)),INDEX(Assumptions!$B$13:$B$18,MATCH(E6598,Assumptions!$A$13:$A$18,0))*F6598)),2)</f>
        <v>12.5</v>
      </c>
    </row>
    <row r="6599" customFormat="false" ht="15" hidden="false" customHeight="false" outlineLevel="0" collapsed="false">
      <c r="A6599" s="24" t="s">
        <v>7422</v>
      </c>
      <c r="B6599" s="39" t="n">
        <v>46166</v>
      </c>
      <c r="C6599" s="24" t="s">
        <v>385</v>
      </c>
      <c r="D6599" s="24" t="s">
        <v>166</v>
      </c>
      <c r="E6599" s="24" t="s">
        <v>105</v>
      </c>
      <c r="F6599" s="38" t="n">
        <v>14230</v>
      </c>
      <c r="G6599" s="42" t="n">
        <f aca="false">DATE(YEAR(B6599),MONTH(B6599),1)</f>
        <v>46143</v>
      </c>
      <c r="H6599" s="24" t="str">
        <f aca="false">INDEX(Customers!$B$2:$B$601,MATCH(C6599,Customers!$A$2:$A$601,0))</f>
        <v>Central</v>
      </c>
      <c r="I6599" s="43" t="n">
        <f aca="false">ROUND(MIN(INDEX(Assumptions!$D$13:$D$18,MATCH(E6599,Assumptions!$A$13:$A$18,0)),MAX(INDEX(Assumptions!$C$13:$C$18,MATCH(E6599,Assumptions!$A$13:$A$18,0)),INDEX(Assumptions!$B$13:$B$18,MATCH(E6599,Assumptions!$A$13:$A$18,0))*F6599)),2)</f>
        <v>200</v>
      </c>
    </row>
    <row r="6600" customFormat="false" ht="15" hidden="false" customHeight="false" outlineLevel="0" collapsed="false">
      <c r="A6600" s="24" t="s">
        <v>7423</v>
      </c>
      <c r="B6600" s="39" t="n">
        <v>46166</v>
      </c>
      <c r="C6600" s="24" t="s">
        <v>385</v>
      </c>
      <c r="D6600" s="24" t="s">
        <v>826</v>
      </c>
      <c r="E6600" s="24" t="s">
        <v>111</v>
      </c>
      <c r="F6600" s="38" t="n">
        <v>50</v>
      </c>
      <c r="G6600" s="42" t="n">
        <f aca="false">DATE(YEAR(B6600),MONTH(B6600),1)</f>
        <v>46143</v>
      </c>
      <c r="H6600" s="24" t="str">
        <f aca="false">INDEX(Customers!$B$2:$B$601,MATCH(C6600,Customers!$A$2:$A$601,0))</f>
        <v>Central</v>
      </c>
      <c r="I6600" s="43" t="n">
        <f aca="false">ROUND(MIN(INDEX(Assumptions!$D$13:$D$18,MATCH(E6600,Assumptions!$A$13:$A$18,0)),MAX(INDEX(Assumptions!$C$13:$C$18,MATCH(E6600,Assumptions!$A$13:$A$18,0)),INDEX(Assumptions!$B$13:$B$18,MATCH(E6600,Assumptions!$A$13:$A$18,0))*F6600)),2)</f>
        <v>2</v>
      </c>
    </row>
    <row r="6601" customFormat="false" ht="15" hidden="false" customHeight="false" outlineLevel="0" collapsed="false">
      <c r="A6601" s="24" t="s">
        <v>7424</v>
      </c>
      <c r="B6601" s="39" t="n">
        <v>46166</v>
      </c>
      <c r="C6601" s="24" t="s">
        <v>406</v>
      </c>
      <c r="D6601" s="24" t="s">
        <v>184</v>
      </c>
      <c r="E6601" s="24" t="s">
        <v>105</v>
      </c>
      <c r="F6601" s="38" t="n">
        <v>3750</v>
      </c>
      <c r="G6601" s="42" t="n">
        <f aca="false">DATE(YEAR(B6601),MONTH(B6601),1)</f>
        <v>46143</v>
      </c>
      <c r="H6601" s="24" t="str">
        <f aca="false">INDEX(Customers!$B$2:$B$601,MATCH(C6601,Customers!$A$2:$A$601,0))</f>
        <v>Coast</v>
      </c>
      <c r="I6601" s="43" t="n">
        <f aca="false">ROUND(MIN(INDEX(Assumptions!$D$13:$D$18,MATCH(E6601,Assumptions!$A$13:$A$18,0)),MAX(INDEX(Assumptions!$C$13:$C$18,MATCH(E6601,Assumptions!$A$13:$A$18,0)),INDEX(Assumptions!$B$13:$B$18,MATCH(E6601,Assumptions!$A$13:$A$18,0))*F6601)),2)</f>
        <v>56.25</v>
      </c>
    </row>
    <row r="6602" customFormat="false" ht="15" hidden="false" customHeight="false" outlineLevel="0" collapsed="false">
      <c r="A6602" s="24" t="s">
        <v>7425</v>
      </c>
      <c r="B6602" s="39" t="n">
        <v>46166</v>
      </c>
      <c r="C6602" s="24" t="s">
        <v>411</v>
      </c>
      <c r="D6602" s="24" t="s">
        <v>826</v>
      </c>
      <c r="E6602" s="24" t="s">
        <v>103</v>
      </c>
      <c r="F6602" s="38" t="n">
        <v>1010</v>
      </c>
      <c r="G6602" s="42" t="n">
        <f aca="false">DATE(YEAR(B6602),MONTH(B6602),1)</f>
        <v>46143</v>
      </c>
      <c r="H6602" s="24" t="str">
        <f aca="false">INDEX(Customers!$B$2:$B$601,MATCH(C6602,Customers!$A$2:$A$601,0))</f>
        <v>Nairobi</v>
      </c>
      <c r="I6602" s="43" t="n">
        <f aca="false">ROUND(MIN(INDEX(Assumptions!$D$13:$D$18,MATCH(E6602,Assumptions!$A$13:$A$18,0)),MAX(INDEX(Assumptions!$C$13:$C$18,MATCH(E6602,Assumptions!$A$13:$A$18,0)),INDEX(Assumptions!$B$13:$B$18,MATCH(E6602,Assumptions!$A$13:$A$18,0))*F6602)),2)</f>
        <v>10.1</v>
      </c>
    </row>
    <row r="6603" customFormat="false" ht="15" hidden="false" customHeight="false" outlineLevel="0" collapsed="false">
      <c r="A6603" s="24" t="s">
        <v>7426</v>
      </c>
      <c r="B6603" s="39" t="n">
        <v>46166</v>
      </c>
      <c r="C6603" s="24" t="s">
        <v>412</v>
      </c>
      <c r="D6603" s="24" t="s">
        <v>182</v>
      </c>
      <c r="E6603" s="24" t="s">
        <v>105</v>
      </c>
      <c r="F6603" s="38" t="n">
        <v>2200</v>
      </c>
      <c r="G6603" s="42" t="n">
        <f aca="false">DATE(YEAR(B6603),MONTH(B6603),1)</f>
        <v>46143</v>
      </c>
      <c r="H6603" s="24" t="str">
        <f aca="false">INDEX(Customers!$B$2:$B$601,MATCH(C6603,Customers!$A$2:$A$601,0))</f>
        <v>Rift Valley</v>
      </c>
      <c r="I6603" s="43" t="n">
        <f aca="false">ROUND(MIN(INDEX(Assumptions!$D$13:$D$18,MATCH(E6603,Assumptions!$A$13:$A$18,0)),MAX(INDEX(Assumptions!$C$13:$C$18,MATCH(E6603,Assumptions!$A$13:$A$18,0)),INDEX(Assumptions!$B$13:$B$18,MATCH(E6603,Assumptions!$A$13:$A$18,0))*F6603)),2)</f>
        <v>33</v>
      </c>
    </row>
    <row r="6604" customFormat="false" ht="15" hidden="false" customHeight="false" outlineLevel="0" collapsed="false">
      <c r="A6604" s="24" t="s">
        <v>7427</v>
      </c>
      <c r="B6604" s="39" t="n">
        <v>46166</v>
      </c>
      <c r="C6604" s="24" t="s">
        <v>423</v>
      </c>
      <c r="D6604" s="24" t="s">
        <v>826</v>
      </c>
      <c r="E6604" s="24" t="s">
        <v>103</v>
      </c>
      <c r="F6604" s="38" t="n">
        <v>7360</v>
      </c>
      <c r="G6604" s="42" t="n">
        <f aca="false">DATE(YEAR(B6604),MONTH(B6604),1)</f>
        <v>46143</v>
      </c>
      <c r="H6604" s="24" t="str">
        <f aca="false">INDEX(Customers!$B$2:$B$601,MATCH(C6604,Customers!$A$2:$A$601,0))</f>
        <v>Nairobi</v>
      </c>
      <c r="I6604" s="43" t="n">
        <f aca="false">ROUND(MIN(INDEX(Assumptions!$D$13:$D$18,MATCH(E6604,Assumptions!$A$13:$A$18,0)),MAX(INDEX(Assumptions!$C$13:$C$18,MATCH(E6604,Assumptions!$A$13:$A$18,0)),INDEX(Assumptions!$B$13:$B$18,MATCH(E6604,Assumptions!$A$13:$A$18,0))*F6604)),2)</f>
        <v>73.6</v>
      </c>
    </row>
    <row r="6605" customFormat="false" ht="15" hidden="false" customHeight="false" outlineLevel="0" collapsed="false">
      <c r="A6605" s="24" t="s">
        <v>7428</v>
      </c>
      <c r="B6605" s="39" t="n">
        <v>46166</v>
      </c>
      <c r="C6605" s="24" t="s">
        <v>429</v>
      </c>
      <c r="D6605" s="24" t="s">
        <v>204</v>
      </c>
      <c r="E6605" s="24" t="s">
        <v>107</v>
      </c>
      <c r="F6605" s="38" t="n">
        <v>7440</v>
      </c>
      <c r="G6605" s="42" t="n">
        <f aca="false">DATE(YEAR(B6605),MONTH(B6605),1)</f>
        <v>46143</v>
      </c>
      <c r="H6605" s="24" t="str">
        <f aca="false">INDEX(Customers!$B$2:$B$601,MATCH(C6605,Customers!$A$2:$A$601,0))</f>
        <v>Eastern</v>
      </c>
      <c r="I6605" s="43" t="n">
        <f aca="false">ROUND(MIN(INDEX(Assumptions!$D$13:$D$18,MATCH(E6605,Assumptions!$A$13:$A$18,0)),MAX(INDEX(Assumptions!$C$13:$C$18,MATCH(E6605,Assumptions!$A$13:$A$18,0)),INDEX(Assumptions!$B$13:$B$18,MATCH(E6605,Assumptions!$A$13:$A$18,0))*F6605)),2)</f>
        <v>0</v>
      </c>
    </row>
    <row r="6606" customFormat="false" ht="15" hidden="false" customHeight="false" outlineLevel="0" collapsed="false">
      <c r="A6606" s="24" t="s">
        <v>7429</v>
      </c>
      <c r="B6606" s="39" t="n">
        <v>46166</v>
      </c>
      <c r="C6606" s="24" t="s">
        <v>437</v>
      </c>
      <c r="D6606" s="24" t="s">
        <v>826</v>
      </c>
      <c r="E6606" s="24" t="s">
        <v>111</v>
      </c>
      <c r="F6606" s="38" t="n">
        <v>200</v>
      </c>
      <c r="G6606" s="42" t="n">
        <f aca="false">DATE(YEAR(B6606),MONTH(B6606),1)</f>
        <v>46143</v>
      </c>
      <c r="H6606" s="24" t="str">
        <f aca="false">INDEX(Customers!$B$2:$B$601,MATCH(C6606,Customers!$A$2:$A$601,0))</f>
        <v>Nairobi</v>
      </c>
      <c r="I6606" s="43" t="n">
        <f aca="false">ROUND(MIN(INDEX(Assumptions!$D$13:$D$18,MATCH(E6606,Assumptions!$A$13:$A$18,0)),MAX(INDEX(Assumptions!$C$13:$C$18,MATCH(E6606,Assumptions!$A$13:$A$18,0)),INDEX(Assumptions!$B$13:$B$18,MATCH(E6606,Assumptions!$A$13:$A$18,0))*F6606)),2)</f>
        <v>8</v>
      </c>
    </row>
    <row r="6607" customFormat="false" ht="15" hidden="false" customHeight="false" outlineLevel="0" collapsed="false">
      <c r="A6607" s="24" t="s">
        <v>7430</v>
      </c>
      <c r="B6607" s="39" t="n">
        <v>46166</v>
      </c>
      <c r="C6607" s="24" t="s">
        <v>440</v>
      </c>
      <c r="D6607" s="24" t="s">
        <v>826</v>
      </c>
      <c r="E6607" s="24" t="s">
        <v>111</v>
      </c>
      <c r="F6607" s="38" t="n">
        <v>100</v>
      </c>
      <c r="G6607" s="42" t="n">
        <f aca="false">DATE(YEAR(B6607),MONTH(B6607),1)</f>
        <v>46143</v>
      </c>
      <c r="H6607" s="24" t="str">
        <f aca="false">INDEX(Customers!$B$2:$B$601,MATCH(C6607,Customers!$A$2:$A$601,0))</f>
        <v>Nairobi</v>
      </c>
      <c r="I6607" s="43" t="n">
        <f aca="false">ROUND(MIN(INDEX(Assumptions!$D$13:$D$18,MATCH(E6607,Assumptions!$A$13:$A$18,0)),MAX(INDEX(Assumptions!$C$13:$C$18,MATCH(E6607,Assumptions!$A$13:$A$18,0)),INDEX(Assumptions!$B$13:$B$18,MATCH(E6607,Assumptions!$A$13:$A$18,0))*F6607)),2)</f>
        <v>4</v>
      </c>
    </row>
    <row r="6608" customFormat="false" ht="15" hidden="false" customHeight="false" outlineLevel="0" collapsed="false">
      <c r="A6608" s="24" t="s">
        <v>7431</v>
      </c>
      <c r="B6608" s="39" t="n">
        <v>46166</v>
      </c>
      <c r="C6608" s="24" t="s">
        <v>442</v>
      </c>
      <c r="D6608" s="24" t="s">
        <v>826</v>
      </c>
      <c r="E6608" s="24" t="s">
        <v>103</v>
      </c>
      <c r="F6608" s="38" t="n">
        <v>1340</v>
      </c>
      <c r="G6608" s="42" t="n">
        <f aca="false">DATE(YEAR(B6608),MONTH(B6608),1)</f>
        <v>46143</v>
      </c>
      <c r="H6608" s="24" t="str">
        <f aca="false">INDEX(Customers!$B$2:$B$601,MATCH(C6608,Customers!$A$2:$A$601,0))</f>
        <v>Rift Valley</v>
      </c>
      <c r="I6608" s="43" t="n">
        <f aca="false">ROUND(MIN(INDEX(Assumptions!$D$13:$D$18,MATCH(E6608,Assumptions!$A$13:$A$18,0)),MAX(INDEX(Assumptions!$C$13:$C$18,MATCH(E6608,Assumptions!$A$13:$A$18,0)),INDEX(Assumptions!$B$13:$B$18,MATCH(E6608,Assumptions!$A$13:$A$18,0))*F6608)),2)</f>
        <v>13.4</v>
      </c>
    </row>
    <row r="6609" customFormat="false" ht="15" hidden="false" customHeight="false" outlineLevel="0" collapsed="false">
      <c r="A6609" s="24" t="s">
        <v>7432</v>
      </c>
      <c r="B6609" s="39" t="n">
        <v>46166</v>
      </c>
      <c r="C6609" s="24" t="s">
        <v>447</v>
      </c>
      <c r="D6609" s="24" t="s">
        <v>826</v>
      </c>
      <c r="E6609" s="24" t="s">
        <v>111</v>
      </c>
      <c r="F6609" s="38" t="n">
        <v>20</v>
      </c>
      <c r="G6609" s="42" t="n">
        <f aca="false">DATE(YEAR(B6609),MONTH(B6609),1)</f>
        <v>46143</v>
      </c>
      <c r="H6609" s="24" t="str">
        <f aca="false">INDEX(Customers!$B$2:$B$601,MATCH(C6609,Customers!$A$2:$A$601,0))</f>
        <v>Rift Valley</v>
      </c>
      <c r="I6609" s="43" t="n">
        <f aca="false">ROUND(MIN(INDEX(Assumptions!$D$13:$D$18,MATCH(E6609,Assumptions!$A$13:$A$18,0)),MAX(INDEX(Assumptions!$C$13:$C$18,MATCH(E6609,Assumptions!$A$13:$A$18,0)),INDEX(Assumptions!$B$13:$B$18,MATCH(E6609,Assumptions!$A$13:$A$18,0))*F6609)),2)</f>
        <v>0.8</v>
      </c>
    </row>
    <row r="6610" customFormat="false" ht="15" hidden="false" customHeight="false" outlineLevel="0" collapsed="false">
      <c r="A6610" s="24" t="s">
        <v>7433</v>
      </c>
      <c r="B6610" s="39" t="n">
        <v>46166</v>
      </c>
      <c r="C6610" s="24" t="s">
        <v>447</v>
      </c>
      <c r="D6610" s="24" t="s">
        <v>826</v>
      </c>
      <c r="E6610" s="24" t="s">
        <v>109</v>
      </c>
      <c r="F6610" s="38" t="n">
        <v>1060</v>
      </c>
      <c r="G6610" s="42" t="n">
        <f aca="false">DATE(YEAR(B6610),MONTH(B6610),1)</f>
        <v>46143</v>
      </c>
      <c r="H6610" s="24" t="str">
        <f aca="false">INDEX(Customers!$B$2:$B$601,MATCH(C6610,Customers!$A$2:$A$601,0))</f>
        <v>Rift Valley</v>
      </c>
      <c r="I6610" s="43" t="n">
        <f aca="false">ROUND(MIN(INDEX(Assumptions!$D$13:$D$18,MATCH(E6610,Assumptions!$A$13:$A$18,0)),MAX(INDEX(Assumptions!$C$13:$C$18,MATCH(E6610,Assumptions!$A$13:$A$18,0)),INDEX(Assumptions!$B$13:$B$18,MATCH(E6610,Assumptions!$A$13:$A$18,0))*F6610)),2)</f>
        <v>4.24</v>
      </c>
    </row>
    <row r="6611" customFormat="false" ht="15" hidden="false" customHeight="false" outlineLevel="0" collapsed="false">
      <c r="A6611" s="24" t="s">
        <v>7434</v>
      </c>
      <c r="B6611" s="39" t="n">
        <v>46166</v>
      </c>
      <c r="C6611" s="24" t="s">
        <v>461</v>
      </c>
      <c r="D6611" s="24" t="s">
        <v>202</v>
      </c>
      <c r="E6611" s="24" t="s">
        <v>105</v>
      </c>
      <c r="F6611" s="38" t="n">
        <v>3530</v>
      </c>
      <c r="G6611" s="42" t="n">
        <f aca="false">DATE(YEAR(B6611),MONTH(B6611),1)</f>
        <v>46143</v>
      </c>
      <c r="H6611" s="24" t="str">
        <f aca="false">INDEX(Customers!$B$2:$B$601,MATCH(C6611,Customers!$A$2:$A$601,0))</f>
        <v>Western</v>
      </c>
      <c r="I6611" s="43" t="n">
        <f aca="false">ROUND(MIN(INDEX(Assumptions!$D$13:$D$18,MATCH(E6611,Assumptions!$A$13:$A$18,0)),MAX(INDEX(Assumptions!$C$13:$C$18,MATCH(E6611,Assumptions!$A$13:$A$18,0)),INDEX(Assumptions!$B$13:$B$18,MATCH(E6611,Assumptions!$A$13:$A$18,0))*F6611)),2)</f>
        <v>52.95</v>
      </c>
    </row>
    <row r="6612" customFormat="false" ht="15" hidden="false" customHeight="false" outlineLevel="0" collapsed="false">
      <c r="A6612" s="24" t="s">
        <v>7435</v>
      </c>
      <c r="B6612" s="39" t="n">
        <v>46166</v>
      </c>
      <c r="C6612" s="24" t="s">
        <v>510</v>
      </c>
      <c r="D6612" s="24" t="s">
        <v>826</v>
      </c>
      <c r="E6612" s="24" t="s">
        <v>111</v>
      </c>
      <c r="F6612" s="38" t="n">
        <v>50</v>
      </c>
      <c r="G6612" s="42" t="n">
        <f aca="false">DATE(YEAR(B6612),MONTH(B6612),1)</f>
        <v>46143</v>
      </c>
      <c r="H6612" s="24" t="str">
        <f aca="false">INDEX(Customers!$B$2:$B$601,MATCH(C6612,Customers!$A$2:$A$601,0))</f>
        <v>Western</v>
      </c>
      <c r="I6612" s="43" t="n">
        <f aca="false">ROUND(MIN(INDEX(Assumptions!$D$13:$D$18,MATCH(E6612,Assumptions!$A$13:$A$18,0)),MAX(INDEX(Assumptions!$C$13:$C$18,MATCH(E6612,Assumptions!$A$13:$A$18,0)),INDEX(Assumptions!$B$13:$B$18,MATCH(E6612,Assumptions!$A$13:$A$18,0))*F6612)),2)</f>
        <v>2</v>
      </c>
    </row>
    <row r="6613" customFormat="false" ht="15" hidden="false" customHeight="false" outlineLevel="0" collapsed="false">
      <c r="A6613" s="24" t="s">
        <v>7436</v>
      </c>
      <c r="B6613" s="39" t="n">
        <v>46166</v>
      </c>
      <c r="C6613" s="24" t="s">
        <v>526</v>
      </c>
      <c r="D6613" s="24" t="s">
        <v>826</v>
      </c>
      <c r="E6613" s="24" t="s">
        <v>103</v>
      </c>
      <c r="F6613" s="38" t="n">
        <v>37840</v>
      </c>
      <c r="G6613" s="42" t="n">
        <f aca="false">DATE(YEAR(B6613),MONTH(B6613),1)</f>
        <v>46143</v>
      </c>
      <c r="H6613" s="24" t="str">
        <f aca="false">INDEX(Customers!$B$2:$B$601,MATCH(C6613,Customers!$A$2:$A$601,0))</f>
        <v>Central</v>
      </c>
      <c r="I6613" s="43" t="n">
        <f aca="false">ROUND(MIN(INDEX(Assumptions!$D$13:$D$18,MATCH(E6613,Assumptions!$A$13:$A$18,0)),MAX(INDEX(Assumptions!$C$13:$C$18,MATCH(E6613,Assumptions!$A$13:$A$18,0)),INDEX(Assumptions!$B$13:$B$18,MATCH(E6613,Assumptions!$A$13:$A$18,0))*F6613)),2)</f>
        <v>105</v>
      </c>
    </row>
    <row r="6614" customFormat="false" ht="15" hidden="false" customHeight="false" outlineLevel="0" collapsed="false">
      <c r="A6614" s="24" t="s">
        <v>7437</v>
      </c>
      <c r="B6614" s="39" t="n">
        <v>46166</v>
      </c>
      <c r="C6614" s="24" t="s">
        <v>532</v>
      </c>
      <c r="D6614" s="24" t="s">
        <v>195</v>
      </c>
      <c r="E6614" s="24" t="s">
        <v>105</v>
      </c>
      <c r="F6614" s="38" t="n">
        <v>2870</v>
      </c>
      <c r="G6614" s="42" t="n">
        <f aca="false">DATE(YEAR(B6614),MONTH(B6614),1)</f>
        <v>46143</v>
      </c>
      <c r="H6614" s="24" t="str">
        <f aca="false">INDEX(Customers!$B$2:$B$601,MATCH(C6614,Customers!$A$2:$A$601,0))</f>
        <v>Western</v>
      </c>
      <c r="I6614" s="43" t="n">
        <f aca="false">ROUND(MIN(INDEX(Assumptions!$D$13:$D$18,MATCH(E6614,Assumptions!$A$13:$A$18,0)),MAX(INDEX(Assumptions!$C$13:$C$18,MATCH(E6614,Assumptions!$A$13:$A$18,0)),INDEX(Assumptions!$B$13:$B$18,MATCH(E6614,Assumptions!$A$13:$A$18,0))*F6614)),2)</f>
        <v>43.05</v>
      </c>
    </row>
    <row r="6615" customFormat="false" ht="15" hidden="false" customHeight="false" outlineLevel="0" collapsed="false">
      <c r="A6615" s="24" t="s">
        <v>7438</v>
      </c>
      <c r="B6615" s="39" t="n">
        <v>46166</v>
      </c>
      <c r="C6615" s="24" t="s">
        <v>541</v>
      </c>
      <c r="D6615" s="24" t="s">
        <v>826</v>
      </c>
      <c r="E6615" s="24" t="s">
        <v>109</v>
      </c>
      <c r="F6615" s="38" t="n">
        <v>610</v>
      </c>
      <c r="G6615" s="42" t="n">
        <f aca="false">DATE(YEAR(B6615),MONTH(B6615),1)</f>
        <v>46143</v>
      </c>
      <c r="H6615" s="24" t="str">
        <f aca="false">INDEX(Customers!$B$2:$B$601,MATCH(C6615,Customers!$A$2:$A$601,0))</f>
        <v>Western</v>
      </c>
      <c r="I6615" s="43" t="n">
        <f aca="false">ROUND(MIN(INDEX(Assumptions!$D$13:$D$18,MATCH(E6615,Assumptions!$A$13:$A$18,0)),MAX(INDEX(Assumptions!$C$13:$C$18,MATCH(E6615,Assumptions!$A$13:$A$18,0)),INDEX(Assumptions!$B$13:$B$18,MATCH(E6615,Assumptions!$A$13:$A$18,0))*F6615)),2)</f>
        <v>2.44</v>
      </c>
    </row>
    <row r="6616" customFormat="false" ht="15" hidden="false" customHeight="false" outlineLevel="0" collapsed="false">
      <c r="A6616" s="24" t="s">
        <v>7439</v>
      </c>
      <c r="B6616" s="39" t="n">
        <v>46166</v>
      </c>
      <c r="C6616" s="24" t="s">
        <v>563</v>
      </c>
      <c r="D6616" s="24" t="s">
        <v>826</v>
      </c>
      <c r="E6616" s="24" t="s">
        <v>103</v>
      </c>
      <c r="F6616" s="38" t="n">
        <v>520</v>
      </c>
      <c r="G6616" s="42" t="n">
        <f aca="false">DATE(YEAR(B6616),MONTH(B6616),1)</f>
        <v>46143</v>
      </c>
      <c r="H6616" s="24" t="str">
        <f aca="false">INDEX(Customers!$B$2:$B$601,MATCH(C6616,Customers!$A$2:$A$601,0))</f>
        <v>Nairobi</v>
      </c>
      <c r="I6616" s="43" t="n">
        <f aca="false">ROUND(MIN(INDEX(Assumptions!$D$13:$D$18,MATCH(E6616,Assumptions!$A$13:$A$18,0)),MAX(INDEX(Assumptions!$C$13:$C$18,MATCH(E6616,Assumptions!$A$13:$A$18,0)),INDEX(Assumptions!$B$13:$B$18,MATCH(E6616,Assumptions!$A$13:$A$18,0))*F6616)),2)</f>
        <v>5.2</v>
      </c>
    </row>
    <row r="6617" customFormat="false" ht="15" hidden="false" customHeight="false" outlineLevel="0" collapsed="false">
      <c r="A6617" s="24" t="s">
        <v>7440</v>
      </c>
      <c r="B6617" s="39" t="n">
        <v>46166</v>
      </c>
      <c r="C6617" s="24" t="s">
        <v>573</v>
      </c>
      <c r="D6617" s="24" t="s">
        <v>153</v>
      </c>
      <c r="E6617" s="24" t="s">
        <v>105</v>
      </c>
      <c r="F6617" s="38" t="n">
        <v>600</v>
      </c>
      <c r="G6617" s="42" t="n">
        <f aca="false">DATE(YEAR(B6617),MONTH(B6617),1)</f>
        <v>46143</v>
      </c>
      <c r="H6617" s="24" t="str">
        <f aca="false">INDEX(Customers!$B$2:$B$601,MATCH(C6617,Customers!$A$2:$A$601,0))</f>
        <v>Nairobi</v>
      </c>
      <c r="I6617" s="43" t="n">
        <f aca="false">ROUND(MIN(INDEX(Assumptions!$D$13:$D$18,MATCH(E6617,Assumptions!$A$13:$A$18,0)),MAX(INDEX(Assumptions!$C$13:$C$18,MATCH(E6617,Assumptions!$A$13:$A$18,0)),INDEX(Assumptions!$B$13:$B$18,MATCH(E6617,Assumptions!$A$13:$A$18,0))*F6617)),2)</f>
        <v>10</v>
      </c>
    </row>
    <row r="6618" customFormat="false" ht="15" hidden="false" customHeight="false" outlineLevel="0" collapsed="false">
      <c r="A6618" s="24" t="s">
        <v>7441</v>
      </c>
      <c r="B6618" s="39" t="n">
        <v>46166</v>
      </c>
      <c r="C6618" s="24" t="s">
        <v>593</v>
      </c>
      <c r="D6618" s="24" t="s">
        <v>195</v>
      </c>
      <c r="E6618" s="24" t="s">
        <v>107</v>
      </c>
      <c r="F6618" s="38" t="n">
        <v>39860</v>
      </c>
      <c r="G6618" s="42" t="n">
        <f aca="false">DATE(YEAR(B6618),MONTH(B6618),1)</f>
        <v>46143</v>
      </c>
      <c r="H6618" s="24" t="str">
        <f aca="false">INDEX(Customers!$B$2:$B$601,MATCH(C6618,Customers!$A$2:$A$601,0))</f>
        <v>Western</v>
      </c>
      <c r="I6618" s="43" t="n">
        <f aca="false">ROUND(MIN(INDEX(Assumptions!$D$13:$D$18,MATCH(E6618,Assumptions!$A$13:$A$18,0)),MAX(INDEX(Assumptions!$C$13:$C$18,MATCH(E6618,Assumptions!$A$13:$A$18,0)),INDEX(Assumptions!$B$13:$B$18,MATCH(E6618,Assumptions!$A$13:$A$18,0))*F6618)),2)</f>
        <v>0</v>
      </c>
    </row>
    <row r="6619" customFormat="false" ht="15" hidden="false" customHeight="false" outlineLevel="0" collapsed="false">
      <c r="A6619" s="24" t="s">
        <v>7442</v>
      </c>
      <c r="B6619" s="39" t="n">
        <v>46166</v>
      </c>
      <c r="C6619" s="24" t="s">
        <v>661</v>
      </c>
      <c r="D6619" s="24" t="s">
        <v>183</v>
      </c>
      <c r="E6619" s="24" t="s">
        <v>105</v>
      </c>
      <c r="F6619" s="38" t="n">
        <v>26520</v>
      </c>
      <c r="G6619" s="42" t="n">
        <f aca="false">DATE(YEAR(B6619),MONTH(B6619),1)</f>
        <v>46143</v>
      </c>
      <c r="H6619" s="24" t="str">
        <f aca="false">INDEX(Customers!$B$2:$B$601,MATCH(C6619,Customers!$A$2:$A$601,0))</f>
        <v>Coast</v>
      </c>
      <c r="I6619" s="43" t="n">
        <f aca="false">ROUND(MIN(INDEX(Assumptions!$D$13:$D$18,MATCH(E6619,Assumptions!$A$13:$A$18,0)),MAX(INDEX(Assumptions!$C$13:$C$18,MATCH(E6619,Assumptions!$A$13:$A$18,0)),INDEX(Assumptions!$B$13:$B$18,MATCH(E6619,Assumptions!$A$13:$A$18,0))*F6619)),2)</f>
        <v>200</v>
      </c>
    </row>
    <row r="6620" customFormat="false" ht="15" hidden="false" customHeight="false" outlineLevel="0" collapsed="false">
      <c r="A6620" s="24" t="s">
        <v>7443</v>
      </c>
      <c r="B6620" s="39" t="n">
        <v>46166</v>
      </c>
      <c r="C6620" s="24" t="s">
        <v>699</v>
      </c>
      <c r="D6620" s="24" t="s">
        <v>152</v>
      </c>
      <c r="E6620" s="24" t="s">
        <v>105</v>
      </c>
      <c r="F6620" s="38" t="n">
        <v>1710</v>
      </c>
      <c r="G6620" s="42" t="n">
        <f aca="false">DATE(YEAR(B6620),MONTH(B6620),1)</f>
        <v>46143</v>
      </c>
      <c r="H6620" s="24" t="str">
        <f aca="false">INDEX(Customers!$B$2:$B$601,MATCH(C6620,Customers!$A$2:$A$601,0))</f>
        <v>Nairobi</v>
      </c>
      <c r="I6620" s="43" t="n">
        <f aca="false">ROUND(MIN(INDEX(Assumptions!$D$13:$D$18,MATCH(E6620,Assumptions!$A$13:$A$18,0)),MAX(INDEX(Assumptions!$C$13:$C$18,MATCH(E6620,Assumptions!$A$13:$A$18,0)),INDEX(Assumptions!$B$13:$B$18,MATCH(E6620,Assumptions!$A$13:$A$18,0))*F6620)),2)</f>
        <v>25.65</v>
      </c>
    </row>
    <row r="6621" customFormat="false" ht="15" hidden="false" customHeight="false" outlineLevel="0" collapsed="false">
      <c r="A6621" s="24" t="s">
        <v>7444</v>
      </c>
      <c r="B6621" s="39" t="n">
        <v>46166</v>
      </c>
      <c r="C6621" s="24" t="s">
        <v>701</v>
      </c>
      <c r="D6621" s="24" t="s">
        <v>153</v>
      </c>
      <c r="E6621" s="24" t="s">
        <v>107</v>
      </c>
      <c r="F6621" s="38" t="n">
        <v>60100</v>
      </c>
      <c r="G6621" s="42" t="n">
        <f aca="false">DATE(YEAR(B6621),MONTH(B6621),1)</f>
        <v>46143</v>
      </c>
      <c r="H6621" s="24" t="str">
        <f aca="false">INDEX(Customers!$B$2:$B$601,MATCH(C6621,Customers!$A$2:$A$601,0))</f>
        <v>Nairobi</v>
      </c>
      <c r="I6621" s="43" t="n">
        <f aca="false">ROUND(MIN(INDEX(Assumptions!$D$13:$D$18,MATCH(E6621,Assumptions!$A$13:$A$18,0)),MAX(INDEX(Assumptions!$C$13:$C$18,MATCH(E6621,Assumptions!$A$13:$A$18,0)),INDEX(Assumptions!$B$13:$B$18,MATCH(E6621,Assumptions!$A$13:$A$18,0))*F6621)),2)</f>
        <v>0</v>
      </c>
    </row>
    <row r="6622" customFormat="false" ht="15" hidden="false" customHeight="false" outlineLevel="0" collapsed="false">
      <c r="A6622" s="24" t="s">
        <v>7445</v>
      </c>
      <c r="B6622" s="39" t="n">
        <v>46166</v>
      </c>
      <c r="C6622" s="24" t="s">
        <v>704</v>
      </c>
      <c r="D6622" s="24" t="s">
        <v>175</v>
      </c>
      <c r="E6622" s="24" t="s">
        <v>105</v>
      </c>
      <c r="F6622" s="38" t="n">
        <v>35810</v>
      </c>
      <c r="G6622" s="42" t="n">
        <f aca="false">DATE(YEAR(B6622),MONTH(B6622),1)</f>
        <v>46143</v>
      </c>
      <c r="H6622" s="24" t="str">
        <f aca="false">INDEX(Customers!$B$2:$B$601,MATCH(C6622,Customers!$A$2:$A$601,0))</f>
        <v>Rift Valley</v>
      </c>
      <c r="I6622" s="43" t="n">
        <f aca="false">ROUND(MIN(INDEX(Assumptions!$D$13:$D$18,MATCH(E6622,Assumptions!$A$13:$A$18,0)),MAX(INDEX(Assumptions!$C$13:$C$18,MATCH(E6622,Assumptions!$A$13:$A$18,0)),INDEX(Assumptions!$B$13:$B$18,MATCH(E6622,Assumptions!$A$13:$A$18,0))*F6622)),2)</f>
        <v>200</v>
      </c>
    </row>
    <row r="6623" customFormat="false" ht="15" hidden="false" customHeight="false" outlineLevel="0" collapsed="false">
      <c r="A6623" s="24" t="s">
        <v>7446</v>
      </c>
      <c r="B6623" s="39" t="n">
        <v>46166</v>
      </c>
      <c r="C6623" s="24" t="s">
        <v>744</v>
      </c>
      <c r="D6623" s="24" t="s">
        <v>178</v>
      </c>
      <c r="E6623" s="24" t="s">
        <v>105</v>
      </c>
      <c r="F6623" s="38" t="n">
        <v>1070</v>
      </c>
      <c r="G6623" s="42" t="n">
        <f aca="false">DATE(YEAR(B6623),MONTH(B6623),1)</f>
        <v>46143</v>
      </c>
      <c r="H6623" s="24" t="str">
        <f aca="false">INDEX(Customers!$B$2:$B$601,MATCH(C6623,Customers!$A$2:$A$601,0))</f>
        <v>Rift Valley</v>
      </c>
      <c r="I6623" s="43" t="n">
        <f aca="false">ROUND(MIN(INDEX(Assumptions!$D$13:$D$18,MATCH(E6623,Assumptions!$A$13:$A$18,0)),MAX(INDEX(Assumptions!$C$13:$C$18,MATCH(E6623,Assumptions!$A$13:$A$18,0)),INDEX(Assumptions!$B$13:$B$18,MATCH(E6623,Assumptions!$A$13:$A$18,0))*F6623)),2)</f>
        <v>16.05</v>
      </c>
    </row>
    <row r="6624" customFormat="false" ht="15" hidden="false" customHeight="false" outlineLevel="0" collapsed="false">
      <c r="A6624" s="24" t="s">
        <v>7447</v>
      </c>
      <c r="B6624" s="39" t="n">
        <v>46166</v>
      </c>
      <c r="C6624" s="24" t="s">
        <v>786</v>
      </c>
      <c r="D6624" s="24" t="s">
        <v>826</v>
      </c>
      <c r="E6624" s="24" t="s">
        <v>109</v>
      </c>
      <c r="F6624" s="38" t="n">
        <v>1770</v>
      </c>
      <c r="G6624" s="42" t="n">
        <f aca="false">DATE(YEAR(B6624),MONTH(B6624),1)</f>
        <v>46143</v>
      </c>
      <c r="H6624" s="24" t="str">
        <f aca="false">INDEX(Customers!$B$2:$B$601,MATCH(C6624,Customers!$A$2:$A$601,0))</f>
        <v>Rift Valley</v>
      </c>
      <c r="I6624" s="43" t="n">
        <f aca="false">ROUND(MIN(INDEX(Assumptions!$D$13:$D$18,MATCH(E6624,Assumptions!$A$13:$A$18,0)),MAX(INDEX(Assumptions!$C$13:$C$18,MATCH(E6624,Assumptions!$A$13:$A$18,0)),INDEX(Assumptions!$B$13:$B$18,MATCH(E6624,Assumptions!$A$13:$A$18,0))*F6624)),2)</f>
        <v>7.08</v>
      </c>
    </row>
    <row r="6625" customFormat="false" ht="15" hidden="false" customHeight="false" outlineLevel="0" collapsed="false">
      <c r="A6625" s="24" t="s">
        <v>7448</v>
      </c>
      <c r="B6625" s="39" t="n">
        <v>46166</v>
      </c>
      <c r="C6625" s="24" t="s">
        <v>788</v>
      </c>
      <c r="D6625" s="24" t="s">
        <v>826</v>
      </c>
      <c r="E6625" s="24" t="s">
        <v>109</v>
      </c>
      <c r="F6625" s="38" t="n">
        <v>3460</v>
      </c>
      <c r="G6625" s="42" t="n">
        <f aca="false">DATE(YEAR(B6625),MONTH(B6625),1)</f>
        <v>46143</v>
      </c>
      <c r="H6625" s="24" t="str">
        <f aca="false">INDEX(Customers!$B$2:$B$601,MATCH(C6625,Customers!$A$2:$A$601,0))</f>
        <v>Coast</v>
      </c>
      <c r="I6625" s="43" t="n">
        <f aca="false">ROUND(MIN(INDEX(Assumptions!$D$13:$D$18,MATCH(E6625,Assumptions!$A$13:$A$18,0)),MAX(INDEX(Assumptions!$C$13:$C$18,MATCH(E6625,Assumptions!$A$13:$A$18,0)),INDEX(Assumptions!$B$13:$B$18,MATCH(E6625,Assumptions!$A$13:$A$18,0))*F6625)),2)</f>
        <v>13.84</v>
      </c>
    </row>
    <row r="6626" customFormat="false" ht="15" hidden="false" customHeight="false" outlineLevel="0" collapsed="false">
      <c r="A6626" s="24" t="s">
        <v>7449</v>
      </c>
      <c r="B6626" s="39" t="n">
        <v>46166</v>
      </c>
      <c r="C6626" s="24" t="s">
        <v>789</v>
      </c>
      <c r="D6626" s="24" t="s">
        <v>826</v>
      </c>
      <c r="E6626" s="24" t="s">
        <v>111</v>
      </c>
      <c r="F6626" s="38" t="n">
        <v>50</v>
      </c>
      <c r="G6626" s="42" t="n">
        <f aca="false">DATE(YEAR(B6626),MONTH(B6626),1)</f>
        <v>46143</v>
      </c>
      <c r="H6626" s="24" t="str">
        <f aca="false">INDEX(Customers!$B$2:$B$601,MATCH(C6626,Customers!$A$2:$A$601,0))</f>
        <v>Coast</v>
      </c>
      <c r="I6626" s="43" t="n">
        <f aca="false">ROUND(MIN(INDEX(Assumptions!$D$13:$D$18,MATCH(E6626,Assumptions!$A$13:$A$18,0)),MAX(INDEX(Assumptions!$C$13:$C$18,MATCH(E6626,Assumptions!$A$13:$A$18,0)),INDEX(Assumptions!$B$13:$B$18,MATCH(E6626,Assumptions!$A$13:$A$18,0))*F6626)),2)</f>
        <v>2</v>
      </c>
    </row>
    <row r="6627" customFormat="false" ht="15" hidden="false" customHeight="false" outlineLevel="0" collapsed="false">
      <c r="A6627" s="24" t="s">
        <v>7450</v>
      </c>
      <c r="B6627" s="39" t="n">
        <v>46166</v>
      </c>
      <c r="C6627" s="24" t="s">
        <v>816</v>
      </c>
      <c r="D6627" s="24" t="s">
        <v>152</v>
      </c>
      <c r="E6627" s="24" t="s">
        <v>105</v>
      </c>
      <c r="F6627" s="38" t="n">
        <v>950</v>
      </c>
      <c r="G6627" s="42" t="n">
        <f aca="false">DATE(YEAR(B6627),MONTH(B6627),1)</f>
        <v>46143</v>
      </c>
      <c r="H6627" s="24" t="str">
        <f aca="false">INDEX(Customers!$B$2:$B$601,MATCH(C6627,Customers!$A$2:$A$601,0))</f>
        <v>Nairobi</v>
      </c>
      <c r="I6627" s="43" t="n">
        <f aca="false">ROUND(MIN(INDEX(Assumptions!$D$13:$D$18,MATCH(E6627,Assumptions!$A$13:$A$18,0)),MAX(INDEX(Assumptions!$C$13:$C$18,MATCH(E6627,Assumptions!$A$13:$A$18,0)),INDEX(Assumptions!$B$13:$B$18,MATCH(E6627,Assumptions!$A$13:$A$18,0))*F6627)),2)</f>
        <v>14.25</v>
      </c>
    </row>
    <row r="6628" customFormat="false" ht="15" hidden="false" customHeight="false" outlineLevel="0" collapsed="false">
      <c r="A6628" s="24" t="s">
        <v>7451</v>
      </c>
      <c r="B6628" s="39" t="n">
        <v>46166</v>
      </c>
      <c r="C6628" s="24" t="s">
        <v>816</v>
      </c>
      <c r="D6628" s="24" t="s">
        <v>826</v>
      </c>
      <c r="E6628" s="24" t="s">
        <v>109</v>
      </c>
      <c r="F6628" s="38" t="n">
        <v>4070</v>
      </c>
      <c r="G6628" s="42" t="n">
        <f aca="false">DATE(YEAR(B6628),MONTH(B6628),1)</f>
        <v>46143</v>
      </c>
      <c r="H6628" s="24" t="str">
        <f aca="false">INDEX(Customers!$B$2:$B$601,MATCH(C6628,Customers!$A$2:$A$601,0))</f>
        <v>Nairobi</v>
      </c>
      <c r="I6628" s="43" t="n">
        <f aca="false">ROUND(MIN(INDEX(Assumptions!$D$13:$D$18,MATCH(E6628,Assumptions!$A$13:$A$18,0)),MAX(INDEX(Assumptions!$C$13:$C$18,MATCH(E6628,Assumptions!$A$13:$A$18,0)),INDEX(Assumptions!$B$13:$B$18,MATCH(E6628,Assumptions!$A$13:$A$18,0))*F6628)),2)</f>
        <v>16.28</v>
      </c>
    </row>
    <row r="6629" customFormat="false" ht="15" hidden="false" customHeight="false" outlineLevel="0" collapsed="false">
      <c r="A6629" s="24" t="s">
        <v>7452</v>
      </c>
      <c r="B6629" s="39" t="n">
        <v>46166</v>
      </c>
      <c r="C6629" s="24" t="s">
        <v>819</v>
      </c>
      <c r="D6629" s="24" t="s">
        <v>826</v>
      </c>
      <c r="E6629" s="24" t="s">
        <v>113</v>
      </c>
      <c r="F6629" s="38" t="n">
        <v>1000</v>
      </c>
      <c r="G6629" s="42" t="n">
        <f aca="false">DATE(YEAR(B6629),MONTH(B6629),1)</f>
        <v>46143</v>
      </c>
      <c r="H6629" s="24" t="str">
        <f aca="false">INDEX(Customers!$B$2:$B$601,MATCH(C6629,Customers!$A$2:$A$601,0))</f>
        <v>Eastern</v>
      </c>
      <c r="I6629" s="43" t="n">
        <f aca="false">ROUND(MIN(INDEX(Assumptions!$D$13:$D$18,MATCH(E6629,Assumptions!$A$13:$A$18,0)),MAX(INDEX(Assumptions!$C$13:$C$18,MATCH(E6629,Assumptions!$A$13:$A$18,0)),INDEX(Assumptions!$B$13:$B$18,MATCH(E6629,Assumptions!$A$13:$A$18,0))*F6629)),2)</f>
        <v>50</v>
      </c>
    </row>
    <row r="6630" customFormat="false" ht="15" hidden="false" customHeight="false" outlineLevel="0" collapsed="false">
      <c r="A6630" s="24" t="s">
        <v>7453</v>
      </c>
      <c r="B6630" s="39" t="n">
        <v>46167</v>
      </c>
      <c r="C6630" s="24" t="s">
        <v>277</v>
      </c>
      <c r="D6630" s="24" t="s">
        <v>826</v>
      </c>
      <c r="E6630" s="24" t="s">
        <v>113</v>
      </c>
      <c r="F6630" s="38" t="n">
        <v>500</v>
      </c>
      <c r="G6630" s="42" t="n">
        <f aca="false">DATE(YEAR(B6630),MONTH(B6630),1)</f>
        <v>46143</v>
      </c>
      <c r="H6630" s="24" t="str">
        <f aca="false">INDEX(Customers!$B$2:$B$601,MATCH(C6630,Customers!$A$2:$A$601,0))</f>
        <v>Rift Valley</v>
      </c>
      <c r="I6630" s="43" t="n">
        <f aca="false">ROUND(MIN(INDEX(Assumptions!$D$13:$D$18,MATCH(E6630,Assumptions!$A$13:$A$18,0)),MAX(INDEX(Assumptions!$C$13:$C$18,MATCH(E6630,Assumptions!$A$13:$A$18,0)),INDEX(Assumptions!$B$13:$B$18,MATCH(E6630,Assumptions!$A$13:$A$18,0))*F6630)),2)</f>
        <v>25</v>
      </c>
    </row>
    <row r="6631" customFormat="false" ht="15" hidden="false" customHeight="false" outlineLevel="0" collapsed="false">
      <c r="A6631" s="24" t="s">
        <v>7454</v>
      </c>
      <c r="B6631" s="39" t="n">
        <v>46167</v>
      </c>
      <c r="C6631" s="24" t="s">
        <v>278</v>
      </c>
      <c r="D6631" s="24" t="s">
        <v>826</v>
      </c>
      <c r="E6631" s="24" t="s">
        <v>109</v>
      </c>
      <c r="F6631" s="38" t="n">
        <v>6200</v>
      </c>
      <c r="G6631" s="42" t="n">
        <f aca="false">DATE(YEAR(B6631),MONTH(B6631),1)</f>
        <v>46143</v>
      </c>
      <c r="H6631" s="24" t="str">
        <f aca="false">INDEX(Customers!$B$2:$B$601,MATCH(C6631,Customers!$A$2:$A$601,0))</f>
        <v>Central</v>
      </c>
      <c r="I6631" s="43" t="n">
        <f aca="false">ROUND(MIN(INDEX(Assumptions!$D$13:$D$18,MATCH(E6631,Assumptions!$A$13:$A$18,0)),MAX(INDEX(Assumptions!$C$13:$C$18,MATCH(E6631,Assumptions!$A$13:$A$18,0)),INDEX(Assumptions!$B$13:$B$18,MATCH(E6631,Assumptions!$A$13:$A$18,0))*F6631)),2)</f>
        <v>24.8</v>
      </c>
    </row>
    <row r="6632" customFormat="false" ht="15" hidden="false" customHeight="false" outlineLevel="0" collapsed="false">
      <c r="A6632" s="24" t="s">
        <v>7455</v>
      </c>
      <c r="B6632" s="39" t="n">
        <v>46167</v>
      </c>
      <c r="C6632" s="24" t="s">
        <v>279</v>
      </c>
      <c r="D6632" s="24" t="s">
        <v>152</v>
      </c>
      <c r="E6632" s="24" t="s">
        <v>107</v>
      </c>
      <c r="F6632" s="38" t="n">
        <v>6800</v>
      </c>
      <c r="G6632" s="42" t="n">
        <f aca="false">DATE(YEAR(B6632),MONTH(B6632),1)</f>
        <v>46143</v>
      </c>
      <c r="H6632" s="24" t="str">
        <f aca="false">INDEX(Customers!$B$2:$B$601,MATCH(C6632,Customers!$A$2:$A$601,0))</f>
        <v>Nairobi</v>
      </c>
      <c r="I6632" s="43" t="n">
        <f aca="false">ROUND(MIN(INDEX(Assumptions!$D$13:$D$18,MATCH(E6632,Assumptions!$A$13:$A$18,0)),MAX(INDEX(Assumptions!$C$13:$C$18,MATCH(E6632,Assumptions!$A$13:$A$18,0)),INDEX(Assumptions!$B$13:$B$18,MATCH(E6632,Assumptions!$A$13:$A$18,0))*F6632)),2)</f>
        <v>0</v>
      </c>
    </row>
    <row r="6633" customFormat="false" ht="15" hidden="false" customHeight="false" outlineLevel="0" collapsed="false">
      <c r="A6633" s="24" t="s">
        <v>7456</v>
      </c>
      <c r="B6633" s="39" t="n">
        <v>46167</v>
      </c>
      <c r="C6633" s="24" t="s">
        <v>321</v>
      </c>
      <c r="D6633" s="24" t="s">
        <v>826</v>
      </c>
      <c r="E6633" s="24" t="s">
        <v>103</v>
      </c>
      <c r="F6633" s="38" t="n">
        <v>780</v>
      </c>
      <c r="G6633" s="42" t="n">
        <f aca="false">DATE(YEAR(B6633),MONTH(B6633),1)</f>
        <v>46143</v>
      </c>
      <c r="H6633" s="24" t="str">
        <f aca="false">INDEX(Customers!$B$2:$B$601,MATCH(C6633,Customers!$A$2:$A$601,0))</f>
        <v>Western</v>
      </c>
      <c r="I6633" s="43" t="n">
        <f aca="false">ROUND(MIN(INDEX(Assumptions!$D$13:$D$18,MATCH(E6633,Assumptions!$A$13:$A$18,0)),MAX(INDEX(Assumptions!$C$13:$C$18,MATCH(E6633,Assumptions!$A$13:$A$18,0)),INDEX(Assumptions!$B$13:$B$18,MATCH(E6633,Assumptions!$A$13:$A$18,0))*F6633)),2)</f>
        <v>7.8</v>
      </c>
    </row>
    <row r="6634" customFormat="false" ht="15" hidden="false" customHeight="false" outlineLevel="0" collapsed="false">
      <c r="A6634" s="24" t="s">
        <v>7457</v>
      </c>
      <c r="B6634" s="39" t="n">
        <v>46167</v>
      </c>
      <c r="C6634" s="24" t="s">
        <v>341</v>
      </c>
      <c r="D6634" s="24" t="s">
        <v>826</v>
      </c>
      <c r="E6634" s="24" t="s">
        <v>113</v>
      </c>
      <c r="F6634" s="38" t="n">
        <v>500</v>
      </c>
      <c r="G6634" s="42" t="n">
        <f aca="false">DATE(YEAR(B6634),MONTH(B6634),1)</f>
        <v>46143</v>
      </c>
      <c r="H6634" s="24" t="str">
        <f aca="false">INDEX(Customers!$B$2:$B$601,MATCH(C6634,Customers!$A$2:$A$601,0))</f>
        <v>Coast</v>
      </c>
      <c r="I6634" s="43" t="n">
        <f aca="false">ROUND(MIN(INDEX(Assumptions!$D$13:$D$18,MATCH(E6634,Assumptions!$A$13:$A$18,0)),MAX(INDEX(Assumptions!$C$13:$C$18,MATCH(E6634,Assumptions!$A$13:$A$18,0)),INDEX(Assumptions!$B$13:$B$18,MATCH(E6634,Assumptions!$A$13:$A$18,0))*F6634)),2)</f>
        <v>25</v>
      </c>
    </row>
    <row r="6635" customFormat="false" ht="15" hidden="false" customHeight="false" outlineLevel="0" collapsed="false">
      <c r="A6635" s="24" t="s">
        <v>7458</v>
      </c>
      <c r="B6635" s="39" t="n">
        <v>46167</v>
      </c>
      <c r="C6635" s="24" t="s">
        <v>362</v>
      </c>
      <c r="D6635" s="24" t="s">
        <v>826</v>
      </c>
      <c r="E6635" s="24" t="s">
        <v>111</v>
      </c>
      <c r="F6635" s="38" t="n">
        <v>50</v>
      </c>
      <c r="G6635" s="42" t="n">
        <f aca="false">DATE(YEAR(B6635),MONTH(B6635),1)</f>
        <v>46143</v>
      </c>
      <c r="H6635" s="24" t="str">
        <f aca="false">INDEX(Customers!$B$2:$B$601,MATCH(C6635,Customers!$A$2:$A$601,0))</f>
        <v>Central</v>
      </c>
      <c r="I6635" s="43" t="n">
        <f aca="false">ROUND(MIN(INDEX(Assumptions!$D$13:$D$18,MATCH(E6635,Assumptions!$A$13:$A$18,0)),MAX(INDEX(Assumptions!$C$13:$C$18,MATCH(E6635,Assumptions!$A$13:$A$18,0)),INDEX(Assumptions!$B$13:$B$18,MATCH(E6635,Assumptions!$A$13:$A$18,0))*F6635)),2)</f>
        <v>2</v>
      </c>
    </row>
    <row r="6636" customFormat="false" ht="15" hidden="false" customHeight="false" outlineLevel="0" collapsed="false">
      <c r="A6636" s="24" t="s">
        <v>7459</v>
      </c>
      <c r="B6636" s="39" t="n">
        <v>46167</v>
      </c>
      <c r="C6636" s="24" t="s">
        <v>363</v>
      </c>
      <c r="D6636" s="24" t="s">
        <v>826</v>
      </c>
      <c r="E6636" s="24" t="s">
        <v>103</v>
      </c>
      <c r="F6636" s="38" t="n">
        <v>5830</v>
      </c>
      <c r="G6636" s="42" t="n">
        <f aca="false">DATE(YEAR(B6636),MONTH(B6636),1)</f>
        <v>46143</v>
      </c>
      <c r="H6636" s="24" t="str">
        <f aca="false">INDEX(Customers!$B$2:$B$601,MATCH(C6636,Customers!$A$2:$A$601,0))</f>
        <v>Nairobi</v>
      </c>
      <c r="I6636" s="43" t="n">
        <f aca="false">ROUND(MIN(INDEX(Assumptions!$D$13:$D$18,MATCH(E6636,Assumptions!$A$13:$A$18,0)),MAX(INDEX(Assumptions!$C$13:$C$18,MATCH(E6636,Assumptions!$A$13:$A$18,0)),INDEX(Assumptions!$B$13:$B$18,MATCH(E6636,Assumptions!$A$13:$A$18,0))*F6636)),2)</f>
        <v>58.3</v>
      </c>
    </row>
    <row r="6637" customFormat="false" ht="15" hidden="false" customHeight="false" outlineLevel="0" collapsed="false">
      <c r="A6637" s="24" t="s">
        <v>7460</v>
      </c>
      <c r="B6637" s="39" t="n">
        <v>46167</v>
      </c>
      <c r="C6637" s="24" t="s">
        <v>379</v>
      </c>
      <c r="D6637" s="24" t="s">
        <v>826</v>
      </c>
      <c r="E6637" s="24" t="s">
        <v>103</v>
      </c>
      <c r="F6637" s="38" t="n">
        <v>1360</v>
      </c>
      <c r="G6637" s="42" t="n">
        <f aca="false">DATE(YEAR(B6637),MONTH(B6637),1)</f>
        <v>46143</v>
      </c>
      <c r="H6637" s="24" t="str">
        <f aca="false">INDEX(Customers!$B$2:$B$601,MATCH(C6637,Customers!$A$2:$A$601,0))</f>
        <v>Nairobi</v>
      </c>
      <c r="I6637" s="43" t="n">
        <f aca="false">ROUND(MIN(INDEX(Assumptions!$D$13:$D$18,MATCH(E6637,Assumptions!$A$13:$A$18,0)),MAX(INDEX(Assumptions!$C$13:$C$18,MATCH(E6637,Assumptions!$A$13:$A$18,0)),INDEX(Assumptions!$B$13:$B$18,MATCH(E6637,Assumptions!$A$13:$A$18,0))*F6637)),2)</f>
        <v>13.6</v>
      </c>
    </row>
    <row r="6638" customFormat="false" ht="15" hidden="false" customHeight="false" outlineLevel="0" collapsed="false">
      <c r="A6638" s="24" t="s">
        <v>7461</v>
      </c>
      <c r="B6638" s="39" t="n">
        <v>46167</v>
      </c>
      <c r="C6638" s="24" t="s">
        <v>385</v>
      </c>
      <c r="D6638" s="24" t="s">
        <v>165</v>
      </c>
      <c r="E6638" s="24" t="s">
        <v>105</v>
      </c>
      <c r="F6638" s="38" t="n">
        <v>3160</v>
      </c>
      <c r="G6638" s="42" t="n">
        <f aca="false">DATE(YEAR(B6638),MONTH(B6638),1)</f>
        <v>46143</v>
      </c>
      <c r="H6638" s="24" t="str">
        <f aca="false">INDEX(Customers!$B$2:$B$601,MATCH(C6638,Customers!$A$2:$A$601,0))</f>
        <v>Central</v>
      </c>
      <c r="I6638" s="43" t="n">
        <f aca="false">ROUND(MIN(INDEX(Assumptions!$D$13:$D$18,MATCH(E6638,Assumptions!$A$13:$A$18,0)),MAX(INDEX(Assumptions!$C$13:$C$18,MATCH(E6638,Assumptions!$A$13:$A$18,0)),INDEX(Assumptions!$B$13:$B$18,MATCH(E6638,Assumptions!$A$13:$A$18,0))*F6638)),2)</f>
        <v>47.4</v>
      </c>
    </row>
    <row r="6639" customFormat="false" ht="15" hidden="false" customHeight="false" outlineLevel="0" collapsed="false">
      <c r="A6639" s="24" t="s">
        <v>7462</v>
      </c>
      <c r="B6639" s="39" t="n">
        <v>46167</v>
      </c>
      <c r="C6639" s="24" t="s">
        <v>385</v>
      </c>
      <c r="D6639" s="24" t="s">
        <v>826</v>
      </c>
      <c r="E6639" s="24" t="s">
        <v>113</v>
      </c>
      <c r="F6639" s="38" t="n">
        <v>250</v>
      </c>
      <c r="G6639" s="42" t="n">
        <f aca="false">DATE(YEAR(B6639),MONTH(B6639),1)</f>
        <v>46143</v>
      </c>
      <c r="H6639" s="24" t="str">
        <f aca="false">INDEX(Customers!$B$2:$B$601,MATCH(C6639,Customers!$A$2:$A$601,0))</f>
        <v>Central</v>
      </c>
      <c r="I6639" s="43" t="n">
        <f aca="false">ROUND(MIN(INDEX(Assumptions!$D$13:$D$18,MATCH(E6639,Assumptions!$A$13:$A$18,0)),MAX(INDEX(Assumptions!$C$13:$C$18,MATCH(E6639,Assumptions!$A$13:$A$18,0)),INDEX(Assumptions!$B$13:$B$18,MATCH(E6639,Assumptions!$A$13:$A$18,0))*F6639)),2)</f>
        <v>12.5</v>
      </c>
    </row>
    <row r="6640" customFormat="false" ht="15" hidden="false" customHeight="false" outlineLevel="0" collapsed="false">
      <c r="A6640" s="24" t="s">
        <v>7463</v>
      </c>
      <c r="B6640" s="39" t="n">
        <v>46167</v>
      </c>
      <c r="C6640" s="24" t="s">
        <v>390</v>
      </c>
      <c r="D6640" s="24" t="s">
        <v>826</v>
      </c>
      <c r="E6640" s="24" t="s">
        <v>103</v>
      </c>
      <c r="F6640" s="38" t="n">
        <v>630</v>
      </c>
      <c r="G6640" s="42" t="n">
        <f aca="false">DATE(YEAR(B6640),MONTH(B6640),1)</f>
        <v>46143</v>
      </c>
      <c r="H6640" s="24" t="str">
        <f aca="false">INDEX(Customers!$B$2:$B$601,MATCH(C6640,Customers!$A$2:$A$601,0))</f>
        <v>Rift Valley</v>
      </c>
      <c r="I6640" s="43" t="n">
        <f aca="false">ROUND(MIN(INDEX(Assumptions!$D$13:$D$18,MATCH(E6640,Assumptions!$A$13:$A$18,0)),MAX(INDEX(Assumptions!$C$13:$C$18,MATCH(E6640,Assumptions!$A$13:$A$18,0)),INDEX(Assumptions!$B$13:$B$18,MATCH(E6640,Assumptions!$A$13:$A$18,0))*F6640)),2)</f>
        <v>6.3</v>
      </c>
    </row>
    <row r="6641" customFormat="false" ht="15" hidden="false" customHeight="false" outlineLevel="0" collapsed="false">
      <c r="A6641" s="24" t="s">
        <v>7464</v>
      </c>
      <c r="B6641" s="39" t="n">
        <v>46167</v>
      </c>
      <c r="C6641" s="24" t="s">
        <v>405</v>
      </c>
      <c r="D6641" s="24" t="s">
        <v>826</v>
      </c>
      <c r="E6641" s="24" t="s">
        <v>103</v>
      </c>
      <c r="F6641" s="38" t="n">
        <v>1360</v>
      </c>
      <c r="G6641" s="42" t="n">
        <f aca="false">DATE(YEAR(B6641),MONTH(B6641),1)</f>
        <v>46143</v>
      </c>
      <c r="H6641" s="24" t="str">
        <f aca="false">INDEX(Customers!$B$2:$B$601,MATCH(C6641,Customers!$A$2:$A$601,0))</f>
        <v>Nairobi</v>
      </c>
      <c r="I6641" s="43" t="n">
        <f aca="false">ROUND(MIN(INDEX(Assumptions!$D$13:$D$18,MATCH(E6641,Assumptions!$A$13:$A$18,0)),MAX(INDEX(Assumptions!$C$13:$C$18,MATCH(E6641,Assumptions!$A$13:$A$18,0)),INDEX(Assumptions!$B$13:$B$18,MATCH(E6641,Assumptions!$A$13:$A$18,0))*F6641)),2)</f>
        <v>13.6</v>
      </c>
    </row>
    <row r="6642" customFormat="false" ht="15" hidden="false" customHeight="false" outlineLevel="0" collapsed="false">
      <c r="A6642" s="24" t="s">
        <v>7465</v>
      </c>
      <c r="B6642" s="39" t="n">
        <v>46167</v>
      </c>
      <c r="C6642" s="24" t="s">
        <v>411</v>
      </c>
      <c r="D6642" s="24" t="s">
        <v>826</v>
      </c>
      <c r="E6642" s="24" t="s">
        <v>111</v>
      </c>
      <c r="F6642" s="38" t="n">
        <v>50</v>
      </c>
      <c r="G6642" s="42" t="n">
        <f aca="false">DATE(YEAR(B6642),MONTH(B6642),1)</f>
        <v>46143</v>
      </c>
      <c r="H6642" s="24" t="str">
        <f aca="false">INDEX(Customers!$B$2:$B$601,MATCH(C6642,Customers!$A$2:$A$601,0))</f>
        <v>Nairobi</v>
      </c>
      <c r="I6642" s="43" t="n">
        <f aca="false">ROUND(MIN(INDEX(Assumptions!$D$13:$D$18,MATCH(E6642,Assumptions!$A$13:$A$18,0)),MAX(INDEX(Assumptions!$C$13:$C$18,MATCH(E6642,Assumptions!$A$13:$A$18,0)),INDEX(Assumptions!$B$13:$B$18,MATCH(E6642,Assumptions!$A$13:$A$18,0))*F6642)),2)</f>
        <v>2</v>
      </c>
    </row>
    <row r="6643" customFormat="false" ht="15" hidden="false" customHeight="false" outlineLevel="0" collapsed="false">
      <c r="A6643" s="24" t="s">
        <v>7466</v>
      </c>
      <c r="B6643" s="39" t="n">
        <v>46167</v>
      </c>
      <c r="C6643" s="24" t="s">
        <v>421</v>
      </c>
      <c r="D6643" s="24" t="s">
        <v>826</v>
      </c>
      <c r="E6643" s="24" t="s">
        <v>103</v>
      </c>
      <c r="F6643" s="38" t="n">
        <v>2190</v>
      </c>
      <c r="G6643" s="42" t="n">
        <f aca="false">DATE(YEAR(B6643),MONTH(B6643),1)</f>
        <v>46143</v>
      </c>
      <c r="H6643" s="24" t="str">
        <f aca="false">INDEX(Customers!$B$2:$B$601,MATCH(C6643,Customers!$A$2:$A$601,0))</f>
        <v>Western</v>
      </c>
      <c r="I6643" s="43" t="n">
        <f aca="false">ROUND(MIN(INDEX(Assumptions!$D$13:$D$18,MATCH(E6643,Assumptions!$A$13:$A$18,0)),MAX(INDEX(Assumptions!$C$13:$C$18,MATCH(E6643,Assumptions!$A$13:$A$18,0)),INDEX(Assumptions!$B$13:$B$18,MATCH(E6643,Assumptions!$A$13:$A$18,0))*F6643)),2)</f>
        <v>21.9</v>
      </c>
    </row>
    <row r="6644" customFormat="false" ht="15" hidden="false" customHeight="false" outlineLevel="0" collapsed="false">
      <c r="A6644" s="24" t="s">
        <v>7467</v>
      </c>
      <c r="B6644" s="39" t="n">
        <v>46167</v>
      </c>
      <c r="C6644" s="24" t="s">
        <v>433</v>
      </c>
      <c r="D6644" s="24" t="s">
        <v>826</v>
      </c>
      <c r="E6644" s="24" t="s">
        <v>109</v>
      </c>
      <c r="F6644" s="38" t="n">
        <v>51070</v>
      </c>
      <c r="G6644" s="42" t="n">
        <f aca="false">DATE(YEAR(B6644),MONTH(B6644),1)</f>
        <v>46143</v>
      </c>
      <c r="H6644" s="24" t="str">
        <f aca="false">INDEX(Customers!$B$2:$B$601,MATCH(C6644,Customers!$A$2:$A$601,0))</f>
        <v>Nairobi</v>
      </c>
      <c r="I6644" s="43" t="n">
        <f aca="false">ROUND(MIN(INDEX(Assumptions!$D$13:$D$18,MATCH(E6644,Assumptions!$A$13:$A$18,0)),MAX(INDEX(Assumptions!$C$13:$C$18,MATCH(E6644,Assumptions!$A$13:$A$18,0)),INDEX(Assumptions!$B$13:$B$18,MATCH(E6644,Assumptions!$A$13:$A$18,0))*F6644)),2)</f>
        <v>40</v>
      </c>
    </row>
    <row r="6645" customFormat="false" ht="15" hidden="false" customHeight="false" outlineLevel="0" collapsed="false">
      <c r="A6645" s="24" t="s">
        <v>7468</v>
      </c>
      <c r="B6645" s="39" t="n">
        <v>46167</v>
      </c>
      <c r="C6645" s="24" t="s">
        <v>438</v>
      </c>
      <c r="D6645" s="24" t="s">
        <v>826</v>
      </c>
      <c r="E6645" s="24" t="s">
        <v>103</v>
      </c>
      <c r="F6645" s="38" t="n">
        <v>1710</v>
      </c>
      <c r="G6645" s="42" t="n">
        <f aca="false">DATE(YEAR(B6645),MONTH(B6645),1)</f>
        <v>46143</v>
      </c>
      <c r="H6645" s="24" t="str">
        <f aca="false">INDEX(Customers!$B$2:$B$601,MATCH(C6645,Customers!$A$2:$A$601,0))</f>
        <v>Eastern</v>
      </c>
      <c r="I6645" s="43" t="n">
        <f aca="false">ROUND(MIN(INDEX(Assumptions!$D$13:$D$18,MATCH(E6645,Assumptions!$A$13:$A$18,0)),MAX(INDEX(Assumptions!$C$13:$C$18,MATCH(E6645,Assumptions!$A$13:$A$18,0)),INDEX(Assumptions!$B$13:$B$18,MATCH(E6645,Assumptions!$A$13:$A$18,0))*F6645)),2)</f>
        <v>17.1</v>
      </c>
    </row>
    <row r="6646" customFormat="false" ht="15" hidden="false" customHeight="false" outlineLevel="0" collapsed="false">
      <c r="A6646" s="24" t="s">
        <v>7469</v>
      </c>
      <c r="B6646" s="39" t="n">
        <v>46167</v>
      </c>
      <c r="C6646" s="24" t="s">
        <v>446</v>
      </c>
      <c r="D6646" s="24" t="s">
        <v>826</v>
      </c>
      <c r="E6646" s="24" t="s">
        <v>111</v>
      </c>
      <c r="F6646" s="38" t="n">
        <v>20</v>
      </c>
      <c r="G6646" s="42" t="n">
        <f aca="false">DATE(YEAR(B6646),MONTH(B6646),1)</f>
        <v>46143</v>
      </c>
      <c r="H6646" s="24" t="str">
        <f aca="false">INDEX(Customers!$B$2:$B$601,MATCH(C6646,Customers!$A$2:$A$601,0))</f>
        <v>Central</v>
      </c>
      <c r="I6646" s="43" t="n">
        <f aca="false">ROUND(MIN(INDEX(Assumptions!$D$13:$D$18,MATCH(E6646,Assumptions!$A$13:$A$18,0)),MAX(INDEX(Assumptions!$C$13:$C$18,MATCH(E6646,Assumptions!$A$13:$A$18,0)),INDEX(Assumptions!$B$13:$B$18,MATCH(E6646,Assumptions!$A$13:$A$18,0))*F6646)),2)</f>
        <v>0.8</v>
      </c>
    </row>
    <row r="6647" customFormat="false" ht="15" hidden="false" customHeight="false" outlineLevel="0" collapsed="false">
      <c r="A6647" s="24" t="s">
        <v>7470</v>
      </c>
      <c r="B6647" s="39" t="n">
        <v>46167</v>
      </c>
      <c r="C6647" s="24" t="s">
        <v>451</v>
      </c>
      <c r="D6647" s="24" t="s">
        <v>826</v>
      </c>
      <c r="E6647" s="24" t="s">
        <v>111</v>
      </c>
      <c r="F6647" s="38" t="n">
        <v>200</v>
      </c>
      <c r="G6647" s="42" t="n">
        <f aca="false">DATE(YEAR(B6647),MONTH(B6647),1)</f>
        <v>46143</v>
      </c>
      <c r="H6647" s="24" t="str">
        <f aca="false">INDEX(Customers!$B$2:$B$601,MATCH(C6647,Customers!$A$2:$A$601,0))</f>
        <v>Nairobi</v>
      </c>
      <c r="I6647" s="43" t="n">
        <f aca="false">ROUND(MIN(INDEX(Assumptions!$D$13:$D$18,MATCH(E6647,Assumptions!$A$13:$A$18,0)),MAX(INDEX(Assumptions!$C$13:$C$18,MATCH(E6647,Assumptions!$A$13:$A$18,0)),INDEX(Assumptions!$B$13:$B$18,MATCH(E6647,Assumptions!$A$13:$A$18,0))*F6647)),2)</f>
        <v>8</v>
      </c>
    </row>
    <row r="6648" customFormat="false" ht="15" hidden="false" customHeight="false" outlineLevel="0" collapsed="false">
      <c r="A6648" s="24" t="s">
        <v>7471</v>
      </c>
      <c r="B6648" s="39" t="n">
        <v>46167</v>
      </c>
      <c r="C6648" s="24" t="s">
        <v>453</v>
      </c>
      <c r="D6648" s="24" t="s">
        <v>193</v>
      </c>
      <c r="E6648" s="24" t="s">
        <v>107</v>
      </c>
      <c r="F6648" s="38" t="n">
        <v>11460</v>
      </c>
      <c r="G6648" s="42" t="n">
        <f aca="false">DATE(YEAR(B6648),MONTH(B6648),1)</f>
        <v>46143</v>
      </c>
      <c r="H6648" s="24" t="str">
        <f aca="false">INDEX(Customers!$B$2:$B$601,MATCH(C6648,Customers!$A$2:$A$601,0))</f>
        <v>Western</v>
      </c>
      <c r="I6648" s="43" t="n">
        <f aca="false">ROUND(MIN(INDEX(Assumptions!$D$13:$D$18,MATCH(E6648,Assumptions!$A$13:$A$18,0)),MAX(INDEX(Assumptions!$C$13:$C$18,MATCH(E6648,Assumptions!$A$13:$A$18,0)),INDEX(Assumptions!$B$13:$B$18,MATCH(E6648,Assumptions!$A$13:$A$18,0))*F6648)),2)</f>
        <v>0</v>
      </c>
    </row>
    <row r="6649" customFormat="false" ht="15" hidden="false" customHeight="false" outlineLevel="0" collapsed="false">
      <c r="A6649" s="24" t="s">
        <v>7472</v>
      </c>
      <c r="B6649" s="39" t="n">
        <v>46167</v>
      </c>
      <c r="C6649" s="24" t="s">
        <v>455</v>
      </c>
      <c r="D6649" s="24" t="s">
        <v>826</v>
      </c>
      <c r="E6649" s="24" t="s">
        <v>113</v>
      </c>
      <c r="F6649" s="38" t="n">
        <v>250</v>
      </c>
      <c r="G6649" s="42" t="n">
        <f aca="false">DATE(YEAR(B6649),MONTH(B6649),1)</f>
        <v>46143</v>
      </c>
      <c r="H6649" s="24" t="str">
        <f aca="false">INDEX(Customers!$B$2:$B$601,MATCH(C6649,Customers!$A$2:$A$601,0))</f>
        <v>Rift Valley</v>
      </c>
      <c r="I6649" s="43" t="n">
        <f aca="false">ROUND(MIN(INDEX(Assumptions!$D$13:$D$18,MATCH(E6649,Assumptions!$A$13:$A$18,0)),MAX(INDEX(Assumptions!$C$13:$C$18,MATCH(E6649,Assumptions!$A$13:$A$18,0)),INDEX(Assumptions!$B$13:$B$18,MATCH(E6649,Assumptions!$A$13:$A$18,0))*F6649)),2)</f>
        <v>12.5</v>
      </c>
    </row>
    <row r="6650" customFormat="false" ht="15" hidden="false" customHeight="false" outlineLevel="0" collapsed="false">
      <c r="A6650" s="24" t="s">
        <v>7473</v>
      </c>
      <c r="B6650" s="39" t="n">
        <v>46167</v>
      </c>
      <c r="C6650" s="24" t="s">
        <v>466</v>
      </c>
      <c r="D6650" s="24" t="s">
        <v>156</v>
      </c>
      <c r="E6650" s="24" t="s">
        <v>107</v>
      </c>
      <c r="F6650" s="38" t="n">
        <v>17430</v>
      </c>
      <c r="G6650" s="42" t="n">
        <f aca="false">DATE(YEAR(B6650),MONTH(B6650),1)</f>
        <v>46143</v>
      </c>
      <c r="H6650" s="24" t="str">
        <f aca="false">INDEX(Customers!$B$2:$B$601,MATCH(C6650,Customers!$A$2:$A$601,0))</f>
        <v>Nairobi</v>
      </c>
      <c r="I6650" s="43" t="n">
        <f aca="false">ROUND(MIN(INDEX(Assumptions!$D$13:$D$18,MATCH(E6650,Assumptions!$A$13:$A$18,0)),MAX(INDEX(Assumptions!$C$13:$C$18,MATCH(E6650,Assumptions!$A$13:$A$18,0)),INDEX(Assumptions!$B$13:$B$18,MATCH(E6650,Assumptions!$A$13:$A$18,0))*F6650)),2)</f>
        <v>0</v>
      </c>
    </row>
    <row r="6651" customFormat="false" ht="15" hidden="false" customHeight="false" outlineLevel="0" collapsed="false">
      <c r="A6651" s="24" t="s">
        <v>7474</v>
      </c>
      <c r="B6651" s="39" t="n">
        <v>46167</v>
      </c>
      <c r="C6651" s="24" t="s">
        <v>467</v>
      </c>
      <c r="D6651" s="24" t="s">
        <v>826</v>
      </c>
      <c r="E6651" s="24" t="s">
        <v>103</v>
      </c>
      <c r="F6651" s="38" t="n">
        <v>1060</v>
      </c>
      <c r="G6651" s="42" t="n">
        <f aca="false">DATE(YEAR(B6651),MONTH(B6651),1)</f>
        <v>46143</v>
      </c>
      <c r="H6651" s="24" t="str">
        <f aca="false">INDEX(Customers!$B$2:$B$601,MATCH(C6651,Customers!$A$2:$A$601,0))</f>
        <v>Rift Valley</v>
      </c>
      <c r="I6651" s="43" t="n">
        <f aca="false">ROUND(MIN(INDEX(Assumptions!$D$13:$D$18,MATCH(E6651,Assumptions!$A$13:$A$18,0)),MAX(INDEX(Assumptions!$C$13:$C$18,MATCH(E6651,Assumptions!$A$13:$A$18,0)),INDEX(Assumptions!$B$13:$B$18,MATCH(E6651,Assumptions!$A$13:$A$18,0))*F6651)),2)</f>
        <v>10.6</v>
      </c>
    </row>
    <row r="6652" customFormat="false" ht="15" hidden="false" customHeight="false" outlineLevel="0" collapsed="false">
      <c r="A6652" s="24" t="s">
        <v>7475</v>
      </c>
      <c r="B6652" s="39" t="n">
        <v>46167</v>
      </c>
      <c r="C6652" s="24" t="s">
        <v>480</v>
      </c>
      <c r="D6652" s="24" t="s">
        <v>182</v>
      </c>
      <c r="E6652" s="24" t="s">
        <v>107</v>
      </c>
      <c r="F6652" s="38" t="n">
        <v>1310</v>
      </c>
      <c r="G6652" s="42" t="n">
        <f aca="false">DATE(YEAR(B6652),MONTH(B6652),1)</f>
        <v>46143</v>
      </c>
      <c r="H6652" s="24" t="str">
        <f aca="false">INDEX(Customers!$B$2:$B$601,MATCH(C6652,Customers!$A$2:$A$601,0))</f>
        <v>Rift Valley</v>
      </c>
      <c r="I6652" s="43" t="n">
        <f aca="false">ROUND(MIN(INDEX(Assumptions!$D$13:$D$18,MATCH(E6652,Assumptions!$A$13:$A$18,0)),MAX(INDEX(Assumptions!$C$13:$C$18,MATCH(E6652,Assumptions!$A$13:$A$18,0)),INDEX(Assumptions!$B$13:$B$18,MATCH(E6652,Assumptions!$A$13:$A$18,0))*F6652)),2)</f>
        <v>0</v>
      </c>
    </row>
    <row r="6653" customFormat="false" ht="15" hidden="false" customHeight="false" outlineLevel="0" collapsed="false">
      <c r="A6653" s="24" t="s">
        <v>7476</v>
      </c>
      <c r="B6653" s="39" t="n">
        <v>46167</v>
      </c>
      <c r="C6653" s="24" t="s">
        <v>484</v>
      </c>
      <c r="D6653" s="24" t="s">
        <v>826</v>
      </c>
      <c r="E6653" s="24" t="s">
        <v>111</v>
      </c>
      <c r="F6653" s="38" t="n">
        <v>100</v>
      </c>
      <c r="G6653" s="42" t="n">
        <f aca="false">DATE(YEAR(B6653),MONTH(B6653),1)</f>
        <v>46143</v>
      </c>
      <c r="H6653" s="24" t="str">
        <f aca="false">INDEX(Customers!$B$2:$B$601,MATCH(C6653,Customers!$A$2:$A$601,0))</f>
        <v>Western</v>
      </c>
      <c r="I6653" s="43" t="n">
        <f aca="false">ROUND(MIN(INDEX(Assumptions!$D$13:$D$18,MATCH(E6653,Assumptions!$A$13:$A$18,0)),MAX(INDEX(Assumptions!$C$13:$C$18,MATCH(E6653,Assumptions!$A$13:$A$18,0)),INDEX(Assumptions!$B$13:$B$18,MATCH(E6653,Assumptions!$A$13:$A$18,0))*F6653)),2)</f>
        <v>4</v>
      </c>
    </row>
    <row r="6654" customFormat="false" ht="15" hidden="false" customHeight="false" outlineLevel="0" collapsed="false">
      <c r="A6654" s="24" t="s">
        <v>7477</v>
      </c>
      <c r="B6654" s="39" t="n">
        <v>46167</v>
      </c>
      <c r="C6654" s="24" t="s">
        <v>488</v>
      </c>
      <c r="D6654" s="24" t="s">
        <v>156</v>
      </c>
      <c r="E6654" s="24" t="s">
        <v>107</v>
      </c>
      <c r="F6654" s="38" t="n">
        <v>2010</v>
      </c>
      <c r="G6654" s="42" t="n">
        <f aca="false">DATE(YEAR(B6654),MONTH(B6654),1)</f>
        <v>46143</v>
      </c>
      <c r="H6654" s="24" t="str">
        <f aca="false">INDEX(Customers!$B$2:$B$601,MATCH(C6654,Customers!$A$2:$A$601,0))</f>
        <v>Nairobi</v>
      </c>
      <c r="I6654" s="43" t="n">
        <f aca="false">ROUND(MIN(INDEX(Assumptions!$D$13:$D$18,MATCH(E6654,Assumptions!$A$13:$A$18,0)),MAX(INDEX(Assumptions!$C$13:$C$18,MATCH(E6654,Assumptions!$A$13:$A$18,0)),INDEX(Assumptions!$B$13:$B$18,MATCH(E6654,Assumptions!$A$13:$A$18,0))*F6654)),2)</f>
        <v>0</v>
      </c>
    </row>
    <row r="6655" customFormat="false" ht="15" hidden="false" customHeight="false" outlineLevel="0" collapsed="false">
      <c r="A6655" s="24" t="s">
        <v>7478</v>
      </c>
      <c r="B6655" s="39" t="n">
        <v>46167</v>
      </c>
      <c r="C6655" s="24" t="s">
        <v>492</v>
      </c>
      <c r="D6655" s="24" t="s">
        <v>206</v>
      </c>
      <c r="E6655" s="24" t="s">
        <v>105</v>
      </c>
      <c r="F6655" s="38" t="n">
        <v>1250</v>
      </c>
      <c r="G6655" s="42" t="n">
        <f aca="false">DATE(YEAR(B6655),MONTH(B6655),1)</f>
        <v>46143</v>
      </c>
      <c r="H6655" s="24" t="str">
        <f aca="false">INDEX(Customers!$B$2:$B$601,MATCH(C6655,Customers!$A$2:$A$601,0))</f>
        <v>Eastern</v>
      </c>
      <c r="I6655" s="43" t="n">
        <f aca="false">ROUND(MIN(INDEX(Assumptions!$D$13:$D$18,MATCH(E6655,Assumptions!$A$13:$A$18,0)),MAX(INDEX(Assumptions!$C$13:$C$18,MATCH(E6655,Assumptions!$A$13:$A$18,0)),INDEX(Assumptions!$B$13:$B$18,MATCH(E6655,Assumptions!$A$13:$A$18,0))*F6655)),2)</f>
        <v>18.75</v>
      </c>
    </row>
    <row r="6656" customFormat="false" ht="15" hidden="false" customHeight="false" outlineLevel="0" collapsed="false">
      <c r="A6656" s="24" t="s">
        <v>7479</v>
      </c>
      <c r="B6656" s="39" t="n">
        <v>46167</v>
      </c>
      <c r="C6656" s="24" t="s">
        <v>525</v>
      </c>
      <c r="D6656" s="24" t="s">
        <v>826</v>
      </c>
      <c r="E6656" s="24" t="s">
        <v>111</v>
      </c>
      <c r="F6656" s="38" t="n">
        <v>500</v>
      </c>
      <c r="G6656" s="42" t="n">
        <f aca="false">DATE(YEAR(B6656),MONTH(B6656),1)</f>
        <v>46143</v>
      </c>
      <c r="H6656" s="24" t="str">
        <f aca="false">INDEX(Customers!$B$2:$B$601,MATCH(C6656,Customers!$A$2:$A$601,0))</f>
        <v>Nairobi</v>
      </c>
      <c r="I6656" s="43" t="n">
        <f aca="false">ROUND(MIN(INDEX(Assumptions!$D$13:$D$18,MATCH(E6656,Assumptions!$A$13:$A$18,0)),MAX(INDEX(Assumptions!$C$13:$C$18,MATCH(E6656,Assumptions!$A$13:$A$18,0)),INDEX(Assumptions!$B$13:$B$18,MATCH(E6656,Assumptions!$A$13:$A$18,0))*F6656)),2)</f>
        <v>20</v>
      </c>
    </row>
    <row r="6657" customFormat="false" ht="15" hidden="false" customHeight="false" outlineLevel="0" collapsed="false">
      <c r="A6657" s="24" t="s">
        <v>7480</v>
      </c>
      <c r="B6657" s="39" t="n">
        <v>46167</v>
      </c>
      <c r="C6657" s="24" t="s">
        <v>526</v>
      </c>
      <c r="D6657" s="24" t="s">
        <v>826</v>
      </c>
      <c r="E6657" s="24" t="s">
        <v>109</v>
      </c>
      <c r="F6657" s="38" t="n">
        <v>8770</v>
      </c>
      <c r="G6657" s="42" t="n">
        <f aca="false">DATE(YEAR(B6657),MONTH(B6657),1)</f>
        <v>46143</v>
      </c>
      <c r="H6657" s="24" t="str">
        <f aca="false">INDEX(Customers!$B$2:$B$601,MATCH(C6657,Customers!$A$2:$A$601,0))</f>
        <v>Central</v>
      </c>
      <c r="I6657" s="43" t="n">
        <f aca="false">ROUND(MIN(INDEX(Assumptions!$D$13:$D$18,MATCH(E6657,Assumptions!$A$13:$A$18,0)),MAX(INDEX(Assumptions!$C$13:$C$18,MATCH(E6657,Assumptions!$A$13:$A$18,0)),INDEX(Assumptions!$B$13:$B$18,MATCH(E6657,Assumptions!$A$13:$A$18,0))*F6657)),2)</f>
        <v>35.08</v>
      </c>
    </row>
    <row r="6658" customFormat="false" ht="15" hidden="false" customHeight="false" outlineLevel="0" collapsed="false">
      <c r="A6658" s="24" t="s">
        <v>7481</v>
      </c>
      <c r="B6658" s="39" t="n">
        <v>46167</v>
      </c>
      <c r="C6658" s="24" t="s">
        <v>532</v>
      </c>
      <c r="D6658" s="24" t="s">
        <v>826</v>
      </c>
      <c r="E6658" s="24" t="s">
        <v>111</v>
      </c>
      <c r="F6658" s="38" t="n">
        <v>20</v>
      </c>
      <c r="G6658" s="42" t="n">
        <f aca="false">DATE(YEAR(B6658),MONTH(B6658),1)</f>
        <v>46143</v>
      </c>
      <c r="H6658" s="24" t="str">
        <f aca="false">INDEX(Customers!$B$2:$B$601,MATCH(C6658,Customers!$A$2:$A$601,0))</f>
        <v>Western</v>
      </c>
      <c r="I6658" s="43" t="n">
        <f aca="false">ROUND(MIN(INDEX(Assumptions!$D$13:$D$18,MATCH(E6658,Assumptions!$A$13:$A$18,0)),MAX(INDEX(Assumptions!$C$13:$C$18,MATCH(E6658,Assumptions!$A$13:$A$18,0)),INDEX(Assumptions!$B$13:$B$18,MATCH(E6658,Assumptions!$A$13:$A$18,0))*F6658)),2)</f>
        <v>0.8</v>
      </c>
    </row>
    <row r="6659" customFormat="false" ht="15" hidden="false" customHeight="false" outlineLevel="0" collapsed="false">
      <c r="A6659" s="24" t="s">
        <v>7482</v>
      </c>
      <c r="B6659" s="39" t="n">
        <v>46167</v>
      </c>
      <c r="C6659" s="24" t="s">
        <v>548</v>
      </c>
      <c r="D6659" s="24" t="s">
        <v>193</v>
      </c>
      <c r="E6659" s="24" t="s">
        <v>107</v>
      </c>
      <c r="F6659" s="38" t="n">
        <v>2100</v>
      </c>
      <c r="G6659" s="42" t="n">
        <f aca="false">DATE(YEAR(B6659),MONTH(B6659),1)</f>
        <v>46143</v>
      </c>
      <c r="H6659" s="24" t="str">
        <f aca="false">INDEX(Customers!$B$2:$B$601,MATCH(C6659,Customers!$A$2:$A$601,0))</f>
        <v>Rift Valley</v>
      </c>
      <c r="I6659" s="43" t="n">
        <f aca="false">ROUND(MIN(INDEX(Assumptions!$D$13:$D$18,MATCH(E6659,Assumptions!$A$13:$A$18,0)),MAX(INDEX(Assumptions!$C$13:$C$18,MATCH(E6659,Assumptions!$A$13:$A$18,0)),INDEX(Assumptions!$B$13:$B$18,MATCH(E6659,Assumptions!$A$13:$A$18,0))*F6659)),2)</f>
        <v>0</v>
      </c>
    </row>
    <row r="6660" customFormat="false" ht="15" hidden="false" customHeight="false" outlineLevel="0" collapsed="false">
      <c r="A6660" s="24" t="s">
        <v>7483</v>
      </c>
      <c r="B6660" s="39" t="n">
        <v>46167</v>
      </c>
      <c r="C6660" s="24" t="s">
        <v>551</v>
      </c>
      <c r="D6660" s="24" t="s">
        <v>826</v>
      </c>
      <c r="E6660" s="24" t="s">
        <v>103</v>
      </c>
      <c r="F6660" s="38" t="n">
        <v>250</v>
      </c>
      <c r="G6660" s="42" t="n">
        <f aca="false">DATE(YEAR(B6660),MONTH(B6660),1)</f>
        <v>46143</v>
      </c>
      <c r="H6660" s="24" t="str">
        <f aca="false">INDEX(Customers!$B$2:$B$601,MATCH(C6660,Customers!$A$2:$A$601,0))</f>
        <v>Central</v>
      </c>
      <c r="I6660" s="43" t="n">
        <f aca="false">ROUND(MIN(INDEX(Assumptions!$D$13:$D$18,MATCH(E6660,Assumptions!$A$13:$A$18,0)),MAX(INDEX(Assumptions!$C$13:$C$18,MATCH(E6660,Assumptions!$A$13:$A$18,0)),INDEX(Assumptions!$B$13:$B$18,MATCH(E6660,Assumptions!$A$13:$A$18,0))*F6660)),2)</f>
        <v>5</v>
      </c>
    </row>
    <row r="6661" customFormat="false" ht="15" hidden="false" customHeight="false" outlineLevel="0" collapsed="false">
      <c r="A6661" s="24" t="s">
        <v>7484</v>
      </c>
      <c r="B6661" s="39" t="n">
        <v>46167</v>
      </c>
      <c r="C6661" s="24" t="s">
        <v>584</v>
      </c>
      <c r="D6661" s="24" t="s">
        <v>826</v>
      </c>
      <c r="E6661" s="24" t="s">
        <v>111</v>
      </c>
      <c r="F6661" s="38" t="n">
        <v>20</v>
      </c>
      <c r="G6661" s="42" t="n">
        <f aca="false">DATE(YEAR(B6661),MONTH(B6661),1)</f>
        <v>46143</v>
      </c>
      <c r="H6661" s="24" t="str">
        <f aca="false">INDEX(Customers!$B$2:$B$601,MATCH(C6661,Customers!$A$2:$A$601,0))</f>
        <v>Western</v>
      </c>
      <c r="I6661" s="43" t="n">
        <f aca="false">ROUND(MIN(INDEX(Assumptions!$D$13:$D$18,MATCH(E6661,Assumptions!$A$13:$A$18,0)),MAX(INDEX(Assumptions!$C$13:$C$18,MATCH(E6661,Assumptions!$A$13:$A$18,0)),INDEX(Assumptions!$B$13:$B$18,MATCH(E6661,Assumptions!$A$13:$A$18,0))*F6661)),2)</f>
        <v>0.8</v>
      </c>
    </row>
    <row r="6662" customFormat="false" ht="15" hidden="false" customHeight="false" outlineLevel="0" collapsed="false">
      <c r="A6662" s="24" t="s">
        <v>7485</v>
      </c>
      <c r="B6662" s="39" t="n">
        <v>46167</v>
      </c>
      <c r="C6662" s="24" t="s">
        <v>587</v>
      </c>
      <c r="D6662" s="24" t="s">
        <v>201</v>
      </c>
      <c r="E6662" s="24" t="s">
        <v>107</v>
      </c>
      <c r="F6662" s="38" t="n">
        <v>5010</v>
      </c>
      <c r="G6662" s="42" t="n">
        <f aca="false">DATE(YEAR(B6662),MONTH(B6662),1)</f>
        <v>46143</v>
      </c>
      <c r="H6662" s="24" t="str">
        <f aca="false">INDEX(Customers!$B$2:$B$601,MATCH(C6662,Customers!$A$2:$A$601,0))</f>
        <v>Western</v>
      </c>
      <c r="I6662" s="43" t="n">
        <f aca="false">ROUND(MIN(INDEX(Assumptions!$D$13:$D$18,MATCH(E6662,Assumptions!$A$13:$A$18,0)),MAX(INDEX(Assumptions!$C$13:$C$18,MATCH(E6662,Assumptions!$A$13:$A$18,0)),INDEX(Assumptions!$B$13:$B$18,MATCH(E6662,Assumptions!$A$13:$A$18,0))*F6662)),2)</f>
        <v>0</v>
      </c>
    </row>
    <row r="6663" customFormat="false" ht="15" hidden="false" customHeight="false" outlineLevel="0" collapsed="false">
      <c r="A6663" s="24" t="s">
        <v>7486</v>
      </c>
      <c r="B6663" s="39" t="n">
        <v>46167</v>
      </c>
      <c r="C6663" s="24" t="s">
        <v>608</v>
      </c>
      <c r="D6663" s="24" t="s">
        <v>207</v>
      </c>
      <c r="E6663" s="24" t="s">
        <v>105</v>
      </c>
      <c r="F6663" s="38" t="n">
        <v>24150</v>
      </c>
      <c r="G6663" s="42" t="n">
        <f aca="false">DATE(YEAR(B6663),MONTH(B6663),1)</f>
        <v>46143</v>
      </c>
      <c r="H6663" s="24" t="str">
        <f aca="false">INDEX(Customers!$B$2:$B$601,MATCH(C6663,Customers!$A$2:$A$601,0))</f>
        <v>Eastern</v>
      </c>
      <c r="I6663" s="43" t="n">
        <f aca="false">ROUND(MIN(INDEX(Assumptions!$D$13:$D$18,MATCH(E6663,Assumptions!$A$13:$A$18,0)),MAX(INDEX(Assumptions!$C$13:$C$18,MATCH(E6663,Assumptions!$A$13:$A$18,0)),INDEX(Assumptions!$B$13:$B$18,MATCH(E6663,Assumptions!$A$13:$A$18,0))*F6663)),2)</f>
        <v>200</v>
      </c>
    </row>
    <row r="6664" customFormat="false" ht="15" hidden="false" customHeight="false" outlineLevel="0" collapsed="false">
      <c r="A6664" s="24" t="s">
        <v>7487</v>
      </c>
      <c r="B6664" s="39" t="n">
        <v>46167</v>
      </c>
      <c r="C6664" s="24" t="s">
        <v>626</v>
      </c>
      <c r="D6664" s="24" t="s">
        <v>826</v>
      </c>
      <c r="E6664" s="24" t="s">
        <v>111</v>
      </c>
      <c r="F6664" s="38" t="n">
        <v>100</v>
      </c>
      <c r="G6664" s="42" t="n">
        <f aca="false">DATE(YEAR(B6664),MONTH(B6664),1)</f>
        <v>46143</v>
      </c>
      <c r="H6664" s="24" t="str">
        <f aca="false">INDEX(Customers!$B$2:$B$601,MATCH(C6664,Customers!$A$2:$A$601,0))</f>
        <v>Coast</v>
      </c>
      <c r="I6664" s="43" t="n">
        <f aca="false">ROUND(MIN(INDEX(Assumptions!$D$13:$D$18,MATCH(E6664,Assumptions!$A$13:$A$18,0)),MAX(INDEX(Assumptions!$C$13:$C$18,MATCH(E6664,Assumptions!$A$13:$A$18,0)),INDEX(Assumptions!$B$13:$B$18,MATCH(E6664,Assumptions!$A$13:$A$18,0))*F6664)),2)</f>
        <v>4</v>
      </c>
    </row>
    <row r="6665" customFormat="false" ht="15" hidden="false" customHeight="false" outlineLevel="0" collapsed="false">
      <c r="A6665" s="24" t="s">
        <v>7488</v>
      </c>
      <c r="B6665" s="39" t="n">
        <v>46167</v>
      </c>
      <c r="C6665" s="24" t="s">
        <v>632</v>
      </c>
      <c r="D6665" s="24" t="s">
        <v>826</v>
      </c>
      <c r="E6665" s="24" t="s">
        <v>103</v>
      </c>
      <c r="F6665" s="38" t="n">
        <v>520</v>
      </c>
      <c r="G6665" s="42" t="n">
        <f aca="false">DATE(YEAR(B6665),MONTH(B6665),1)</f>
        <v>46143</v>
      </c>
      <c r="H6665" s="24" t="str">
        <f aca="false">INDEX(Customers!$B$2:$B$601,MATCH(C6665,Customers!$A$2:$A$601,0))</f>
        <v>Western</v>
      </c>
      <c r="I6665" s="43" t="n">
        <f aca="false">ROUND(MIN(INDEX(Assumptions!$D$13:$D$18,MATCH(E6665,Assumptions!$A$13:$A$18,0)),MAX(INDEX(Assumptions!$C$13:$C$18,MATCH(E6665,Assumptions!$A$13:$A$18,0)),INDEX(Assumptions!$B$13:$B$18,MATCH(E6665,Assumptions!$A$13:$A$18,0))*F6665)),2)</f>
        <v>5.2</v>
      </c>
    </row>
    <row r="6666" customFormat="false" ht="15" hidden="false" customHeight="false" outlineLevel="0" collapsed="false">
      <c r="A6666" s="24" t="s">
        <v>7489</v>
      </c>
      <c r="B6666" s="39" t="n">
        <v>46167</v>
      </c>
      <c r="C6666" s="24" t="s">
        <v>640</v>
      </c>
      <c r="D6666" s="24" t="s">
        <v>181</v>
      </c>
      <c r="E6666" s="24" t="s">
        <v>107</v>
      </c>
      <c r="F6666" s="38" t="n">
        <v>5640</v>
      </c>
      <c r="G6666" s="42" t="n">
        <f aca="false">DATE(YEAR(B6666),MONTH(B6666),1)</f>
        <v>46143</v>
      </c>
      <c r="H6666" s="24" t="str">
        <f aca="false">INDEX(Customers!$B$2:$B$601,MATCH(C6666,Customers!$A$2:$A$601,0))</f>
        <v>Rift Valley</v>
      </c>
      <c r="I6666" s="43" t="n">
        <f aca="false">ROUND(MIN(INDEX(Assumptions!$D$13:$D$18,MATCH(E6666,Assumptions!$A$13:$A$18,0)),MAX(INDEX(Assumptions!$C$13:$C$18,MATCH(E6666,Assumptions!$A$13:$A$18,0)),INDEX(Assumptions!$B$13:$B$18,MATCH(E6666,Assumptions!$A$13:$A$18,0))*F6666)),2)</f>
        <v>0</v>
      </c>
    </row>
    <row r="6667" customFormat="false" ht="15" hidden="false" customHeight="false" outlineLevel="0" collapsed="false">
      <c r="A6667" s="24" t="s">
        <v>7490</v>
      </c>
      <c r="B6667" s="39" t="n">
        <v>46167</v>
      </c>
      <c r="C6667" s="24" t="s">
        <v>644</v>
      </c>
      <c r="D6667" s="24" t="s">
        <v>826</v>
      </c>
      <c r="E6667" s="24" t="s">
        <v>103</v>
      </c>
      <c r="F6667" s="38" t="n">
        <v>1270</v>
      </c>
      <c r="G6667" s="42" t="n">
        <f aca="false">DATE(YEAR(B6667),MONTH(B6667),1)</f>
        <v>46143</v>
      </c>
      <c r="H6667" s="24" t="str">
        <f aca="false">INDEX(Customers!$B$2:$B$601,MATCH(C6667,Customers!$A$2:$A$601,0))</f>
        <v>Western</v>
      </c>
      <c r="I6667" s="43" t="n">
        <f aca="false">ROUND(MIN(INDEX(Assumptions!$D$13:$D$18,MATCH(E6667,Assumptions!$A$13:$A$18,0)),MAX(INDEX(Assumptions!$C$13:$C$18,MATCH(E6667,Assumptions!$A$13:$A$18,0)),INDEX(Assumptions!$B$13:$B$18,MATCH(E6667,Assumptions!$A$13:$A$18,0))*F6667)),2)</f>
        <v>12.7</v>
      </c>
    </row>
    <row r="6668" customFormat="false" ht="15" hidden="false" customHeight="false" outlineLevel="0" collapsed="false">
      <c r="A6668" s="24" t="s">
        <v>7491</v>
      </c>
      <c r="B6668" s="39" t="n">
        <v>46167</v>
      </c>
      <c r="C6668" s="24" t="s">
        <v>658</v>
      </c>
      <c r="D6668" s="24" t="s">
        <v>826</v>
      </c>
      <c r="E6668" s="24" t="s">
        <v>111</v>
      </c>
      <c r="F6668" s="38" t="n">
        <v>500</v>
      </c>
      <c r="G6668" s="42" t="n">
        <f aca="false">DATE(YEAR(B6668),MONTH(B6668),1)</f>
        <v>46143</v>
      </c>
      <c r="H6668" s="24" t="str">
        <f aca="false">INDEX(Customers!$B$2:$B$601,MATCH(C6668,Customers!$A$2:$A$601,0))</f>
        <v>Central</v>
      </c>
      <c r="I6668" s="43" t="n">
        <f aca="false">ROUND(MIN(INDEX(Assumptions!$D$13:$D$18,MATCH(E6668,Assumptions!$A$13:$A$18,0)),MAX(INDEX(Assumptions!$C$13:$C$18,MATCH(E6668,Assumptions!$A$13:$A$18,0)),INDEX(Assumptions!$B$13:$B$18,MATCH(E6668,Assumptions!$A$13:$A$18,0))*F6668)),2)</f>
        <v>20</v>
      </c>
    </row>
    <row r="6669" customFormat="false" ht="15" hidden="false" customHeight="false" outlineLevel="0" collapsed="false">
      <c r="A6669" s="24" t="s">
        <v>7492</v>
      </c>
      <c r="B6669" s="39" t="n">
        <v>46167</v>
      </c>
      <c r="C6669" s="24" t="s">
        <v>659</v>
      </c>
      <c r="D6669" s="24" t="s">
        <v>165</v>
      </c>
      <c r="E6669" s="24" t="s">
        <v>105</v>
      </c>
      <c r="F6669" s="38" t="n">
        <v>11580</v>
      </c>
      <c r="G6669" s="42" t="n">
        <f aca="false">DATE(YEAR(B6669),MONTH(B6669),1)</f>
        <v>46143</v>
      </c>
      <c r="H6669" s="24" t="str">
        <f aca="false">INDEX(Customers!$B$2:$B$601,MATCH(C6669,Customers!$A$2:$A$601,0))</f>
        <v>Central</v>
      </c>
      <c r="I6669" s="43" t="n">
        <f aca="false">ROUND(MIN(INDEX(Assumptions!$D$13:$D$18,MATCH(E6669,Assumptions!$A$13:$A$18,0)),MAX(INDEX(Assumptions!$C$13:$C$18,MATCH(E6669,Assumptions!$A$13:$A$18,0)),INDEX(Assumptions!$B$13:$B$18,MATCH(E6669,Assumptions!$A$13:$A$18,0))*F6669)),2)</f>
        <v>173.7</v>
      </c>
    </row>
    <row r="6670" customFormat="false" ht="15" hidden="false" customHeight="false" outlineLevel="0" collapsed="false">
      <c r="A6670" s="24" t="s">
        <v>7493</v>
      </c>
      <c r="B6670" s="39" t="n">
        <v>46167</v>
      </c>
      <c r="C6670" s="24" t="s">
        <v>663</v>
      </c>
      <c r="D6670" s="24" t="s">
        <v>826</v>
      </c>
      <c r="E6670" s="24" t="s">
        <v>111</v>
      </c>
      <c r="F6670" s="38" t="n">
        <v>50</v>
      </c>
      <c r="G6670" s="42" t="n">
        <f aca="false">DATE(YEAR(B6670),MONTH(B6670),1)</f>
        <v>46143</v>
      </c>
      <c r="H6670" s="24" t="str">
        <f aca="false">INDEX(Customers!$B$2:$B$601,MATCH(C6670,Customers!$A$2:$A$601,0))</f>
        <v>Western</v>
      </c>
      <c r="I6670" s="43" t="n">
        <f aca="false">ROUND(MIN(INDEX(Assumptions!$D$13:$D$18,MATCH(E6670,Assumptions!$A$13:$A$18,0)),MAX(INDEX(Assumptions!$C$13:$C$18,MATCH(E6670,Assumptions!$A$13:$A$18,0)),INDEX(Assumptions!$B$13:$B$18,MATCH(E6670,Assumptions!$A$13:$A$18,0))*F6670)),2)</f>
        <v>2</v>
      </c>
    </row>
    <row r="6671" customFormat="false" ht="15" hidden="false" customHeight="false" outlineLevel="0" collapsed="false">
      <c r="A6671" s="24" t="s">
        <v>7494</v>
      </c>
      <c r="B6671" s="39" t="n">
        <v>46167</v>
      </c>
      <c r="C6671" s="24" t="s">
        <v>667</v>
      </c>
      <c r="D6671" s="24" t="s">
        <v>826</v>
      </c>
      <c r="E6671" s="24" t="s">
        <v>103</v>
      </c>
      <c r="F6671" s="38" t="n">
        <v>1490</v>
      </c>
      <c r="G6671" s="42" t="n">
        <f aca="false">DATE(YEAR(B6671),MONTH(B6671),1)</f>
        <v>46143</v>
      </c>
      <c r="H6671" s="24" t="str">
        <f aca="false">INDEX(Customers!$B$2:$B$601,MATCH(C6671,Customers!$A$2:$A$601,0))</f>
        <v>Western</v>
      </c>
      <c r="I6671" s="43" t="n">
        <f aca="false">ROUND(MIN(INDEX(Assumptions!$D$13:$D$18,MATCH(E6671,Assumptions!$A$13:$A$18,0)),MAX(INDEX(Assumptions!$C$13:$C$18,MATCH(E6671,Assumptions!$A$13:$A$18,0)),INDEX(Assumptions!$B$13:$B$18,MATCH(E6671,Assumptions!$A$13:$A$18,0))*F6671)),2)</f>
        <v>14.9</v>
      </c>
    </row>
    <row r="6672" customFormat="false" ht="15" hidden="false" customHeight="false" outlineLevel="0" collapsed="false">
      <c r="A6672" s="24" t="s">
        <v>7495</v>
      </c>
      <c r="B6672" s="39" t="n">
        <v>46167</v>
      </c>
      <c r="C6672" s="24" t="s">
        <v>677</v>
      </c>
      <c r="D6672" s="24" t="s">
        <v>826</v>
      </c>
      <c r="E6672" s="24" t="s">
        <v>113</v>
      </c>
      <c r="F6672" s="38" t="n">
        <v>99</v>
      </c>
      <c r="G6672" s="42" t="n">
        <f aca="false">DATE(YEAR(B6672),MONTH(B6672),1)</f>
        <v>46143</v>
      </c>
      <c r="H6672" s="24" t="str">
        <f aca="false">INDEX(Customers!$B$2:$B$601,MATCH(C6672,Customers!$A$2:$A$601,0))</f>
        <v>Eastern</v>
      </c>
      <c r="I6672" s="43" t="n">
        <f aca="false">ROUND(MIN(INDEX(Assumptions!$D$13:$D$18,MATCH(E6672,Assumptions!$A$13:$A$18,0)),MAX(INDEX(Assumptions!$C$13:$C$18,MATCH(E6672,Assumptions!$A$13:$A$18,0)),INDEX(Assumptions!$B$13:$B$18,MATCH(E6672,Assumptions!$A$13:$A$18,0))*F6672)),2)</f>
        <v>4.95</v>
      </c>
    </row>
    <row r="6673" customFormat="false" ht="15" hidden="false" customHeight="false" outlineLevel="0" collapsed="false">
      <c r="A6673" s="24" t="s">
        <v>7496</v>
      </c>
      <c r="B6673" s="39" t="n">
        <v>46167</v>
      </c>
      <c r="C6673" s="24" t="s">
        <v>701</v>
      </c>
      <c r="D6673" s="24" t="s">
        <v>154</v>
      </c>
      <c r="E6673" s="24" t="s">
        <v>107</v>
      </c>
      <c r="F6673" s="38" t="n">
        <v>21360</v>
      </c>
      <c r="G6673" s="42" t="n">
        <f aca="false">DATE(YEAR(B6673),MONTH(B6673),1)</f>
        <v>46143</v>
      </c>
      <c r="H6673" s="24" t="str">
        <f aca="false">INDEX(Customers!$B$2:$B$601,MATCH(C6673,Customers!$A$2:$A$601,0))</f>
        <v>Nairobi</v>
      </c>
      <c r="I6673" s="43" t="n">
        <f aca="false">ROUND(MIN(INDEX(Assumptions!$D$13:$D$18,MATCH(E6673,Assumptions!$A$13:$A$18,0)),MAX(INDEX(Assumptions!$C$13:$C$18,MATCH(E6673,Assumptions!$A$13:$A$18,0)),INDEX(Assumptions!$B$13:$B$18,MATCH(E6673,Assumptions!$A$13:$A$18,0))*F6673)),2)</f>
        <v>0</v>
      </c>
    </row>
    <row r="6674" customFormat="false" ht="15" hidden="false" customHeight="false" outlineLevel="0" collapsed="false">
      <c r="A6674" s="24" t="s">
        <v>7497</v>
      </c>
      <c r="B6674" s="39" t="n">
        <v>46167</v>
      </c>
      <c r="C6674" s="24" t="s">
        <v>711</v>
      </c>
      <c r="D6674" s="24" t="s">
        <v>173</v>
      </c>
      <c r="E6674" s="24" t="s">
        <v>107</v>
      </c>
      <c r="F6674" s="38" t="n">
        <v>23490</v>
      </c>
      <c r="G6674" s="42" t="n">
        <f aca="false">DATE(YEAR(B6674),MONTH(B6674),1)</f>
        <v>46143</v>
      </c>
      <c r="H6674" s="24" t="str">
        <f aca="false">INDEX(Customers!$B$2:$B$601,MATCH(C6674,Customers!$A$2:$A$601,0))</f>
        <v>Rift Valley</v>
      </c>
      <c r="I6674" s="43" t="n">
        <f aca="false">ROUND(MIN(INDEX(Assumptions!$D$13:$D$18,MATCH(E6674,Assumptions!$A$13:$A$18,0)),MAX(INDEX(Assumptions!$C$13:$C$18,MATCH(E6674,Assumptions!$A$13:$A$18,0)),INDEX(Assumptions!$B$13:$B$18,MATCH(E6674,Assumptions!$A$13:$A$18,0))*F6674)),2)</f>
        <v>0</v>
      </c>
    </row>
    <row r="6675" customFormat="false" ht="15" hidden="false" customHeight="false" outlineLevel="0" collapsed="false">
      <c r="A6675" s="24" t="s">
        <v>7498</v>
      </c>
      <c r="B6675" s="39" t="n">
        <v>46167</v>
      </c>
      <c r="C6675" s="24" t="s">
        <v>711</v>
      </c>
      <c r="D6675" s="24" t="s">
        <v>826</v>
      </c>
      <c r="E6675" s="24" t="s">
        <v>103</v>
      </c>
      <c r="F6675" s="38" t="n">
        <v>8470</v>
      </c>
      <c r="G6675" s="42" t="n">
        <f aca="false">DATE(YEAR(B6675),MONTH(B6675),1)</f>
        <v>46143</v>
      </c>
      <c r="H6675" s="24" t="str">
        <f aca="false">INDEX(Customers!$B$2:$B$601,MATCH(C6675,Customers!$A$2:$A$601,0))</f>
        <v>Rift Valley</v>
      </c>
      <c r="I6675" s="43" t="n">
        <f aca="false">ROUND(MIN(INDEX(Assumptions!$D$13:$D$18,MATCH(E6675,Assumptions!$A$13:$A$18,0)),MAX(INDEX(Assumptions!$C$13:$C$18,MATCH(E6675,Assumptions!$A$13:$A$18,0)),INDEX(Assumptions!$B$13:$B$18,MATCH(E6675,Assumptions!$A$13:$A$18,0))*F6675)),2)</f>
        <v>84.7</v>
      </c>
    </row>
    <row r="6676" customFormat="false" ht="15" hidden="false" customHeight="false" outlineLevel="0" collapsed="false">
      <c r="A6676" s="24" t="s">
        <v>7499</v>
      </c>
      <c r="B6676" s="39" t="n">
        <v>46167</v>
      </c>
      <c r="C6676" s="24" t="s">
        <v>731</v>
      </c>
      <c r="D6676" s="24" t="s">
        <v>826</v>
      </c>
      <c r="E6676" s="24" t="s">
        <v>103</v>
      </c>
      <c r="F6676" s="38" t="n">
        <v>2180</v>
      </c>
      <c r="G6676" s="42" t="n">
        <f aca="false">DATE(YEAR(B6676),MONTH(B6676),1)</f>
        <v>46143</v>
      </c>
      <c r="H6676" s="24" t="str">
        <f aca="false">INDEX(Customers!$B$2:$B$601,MATCH(C6676,Customers!$A$2:$A$601,0))</f>
        <v>Central</v>
      </c>
      <c r="I6676" s="43" t="n">
        <f aca="false">ROUND(MIN(INDEX(Assumptions!$D$13:$D$18,MATCH(E6676,Assumptions!$A$13:$A$18,0)),MAX(INDEX(Assumptions!$C$13:$C$18,MATCH(E6676,Assumptions!$A$13:$A$18,0)),INDEX(Assumptions!$B$13:$B$18,MATCH(E6676,Assumptions!$A$13:$A$18,0))*F6676)),2)</f>
        <v>21.8</v>
      </c>
    </row>
    <row r="6677" customFormat="false" ht="15" hidden="false" customHeight="false" outlineLevel="0" collapsed="false">
      <c r="A6677" s="24" t="s">
        <v>7500</v>
      </c>
      <c r="B6677" s="39" t="n">
        <v>46167</v>
      </c>
      <c r="C6677" s="24" t="s">
        <v>735</v>
      </c>
      <c r="D6677" s="24" t="s">
        <v>182</v>
      </c>
      <c r="E6677" s="24" t="s">
        <v>105</v>
      </c>
      <c r="F6677" s="38" t="n">
        <v>7110</v>
      </c>
      <c r="G6677" s="42" t="n">
        <f aca="false">DATE(YEAR(B6677),MONTH(B6677),1)</f>
        <v>46143</v>
      </c>
      <c r="H6677" s="24" t="str">
        <f aca="false">INDEX(Customers!$B$2:$B$601,MATCH(C6677,Customers!$A$2:$A$601,0))</f>
        <v>Rift Valley</v>
      </c>
      <c r="I6677" s="43" t="n">
        <f aca="false">ROUND(MIN(INDEX(Assumptions!$D$13:$D$18,MATCH(E6677,Assumptions!$A$13:$A$18,0)),MAX(INDEX(Assumptions!$C$13:$C$18,MATCH(E6677,Assumptions!$A$13:$A$18,0)),INDEX(Assumptions!$B$13:$B$18,MATCH(E6677,Assumptions!$A$13:$A$18,0))*F6677)),2)</f>
        <v>106.65</v>
      </c>
    </row>
    <row r="6678" customFormat="false" ht="15" hidden="false" customHeight="false" outlineLevel="0" collapsed="false">
      <c r="A6678" s="24" t="s">
        <v>7501</v>
      </c>
      <c r="B6678" s="39" t="n">
        <v>46167</v>
      </c>
      <c r="C6678" s="24" t="s">
        <v>742</v>
      </c>
      <c r="D6678" s="24" t="s">
        <v>206</v>
      </c>
      <c r="E6678" s="24" t="s">
        <v>105</v>
      </c>
      <c r="F6678" s="38" t="n">
        <v>2630</v>
      </c>
      <c r="G6678" s="42" t="n">
        <f aca="false">DATE(YEAR(B6678),MONTH(B6678),1)</f>
        <v>46143</v>
      </c>
      <c r="H6678" s="24" t="str">
        <f aca="false">INDEX(Customers!$B$2:$B$601,MATCH(C6678,Customers!$A$2:$A$601,0))</f>
        <v>Eastern</v>
      </c>
      <c r="I6678" s="43" t="n">
        <f aca="false">ROUND(MIN(INDEX(Assumptions!$D$13:$D$18,MATCH(E6678,Assumptions!$A$13:$A$18,0)),MAX(INDEX(Assumptions!$C$13:$C$18,MATCH(E6678,Assumptions!$A$13:$A$18,0)),INDEX(Assumptions!$B$13:$B$18,MATCH(E6678,Assumptions!$A$13:$A$18,0))*F6678)),2)</f>
        <v>39.45</v>
      </c>
    </row>
    <row r="6679" customFormat="false" ht="15" hidden="false" customHeight="false" outlineLevel="0" collapsed="false">
      <c r="A6679" s="24" t="s">
        <v>7502</v>
      </c>
      <c r="B6679" s="39" t="n">
        <v>46167</v>
      </c>
      <c r="C6679" s="24" t="s">
        <v>750</v>
      </c>
      <c r="D6679" s="24" t="s">
        <v>204</v>
      </c>
      <c r="E6679" s="24" t="s">
        <v>105</v>
      </c>
      <c r="F6679" s="38" t="n">
        <v>2360</v>
      </c>
      <c r="G6679" s="42" t="n">
        <f aca="false">DATE(YEAR(B6679),MONTH(B6679),1)</f>
        <v>46143</v>
      </c>
      <c r="H6679" s="24" t="str">
        <f aca="false">INDEX(Customers!$B$2:$B$601,MATCH(C6679,Customers!$A$2:$A$601,0))</f>
        <v>Eastern</v>
      </c>
      <c r="I6679" s="43" t="n">
        <f aca="false">ROUND(MIN(INDEX(Assumptions!$D$13:$D$18,MATCH(E6679,Assumptions!$A$13:$A$18,0)),MAX(INDEX(Assumptions!$C$13:$C$18,MATCH(E6679,Assumptions!$A$13:$A$18,0)),INDEX(Assumptions!$B$13:$B$18,MATCH(E6679,Assumptions!$A$13:$A$18,0))*F6679)),2)</f>
        <v>35.4</v>
      </c>
    </row>
    <row r="6680" customFormat="false" ht="15" hidden="false" customHeight="false" outlineLevel="0" collapsed="false">
      <c r="A6680" s="24" t="s">
        <v>7503</v>
      </c>
      <c r="B6680" s="39" t="n">
        <v>46167</v>
      </c>
      <c r="C6680" s="24" t="s">
        <v>751</v>
      </c>
      <c r="D6680" s="24" t="s">
        <v>189</v>
      </c>
      <c r="E6680" s="24" t="s">
        <v>107</v>
      </c>
      <c r="F6680" s="38" t="n">
        <v>3570</v>
      </c>
      <c r="G6680" s="42" t="n">
        <f aca="false">DATE(YEAR(B6680),MONTH(B6680),1)</f>
        <v>46143</v>
      </c>
      <c r="H6680" s="24" t="str">
        <f aca="false">INDEX(Customers!$B$2:$B$601,MATCH(C6680,Customers!$A$2:$A$601,0))</f>
        <v>Coast</v>
      </c>
      <c r="I6680" s="43" t="n">
        <f aca="false">ROUND(MIN(INDEX(Assumptions!$D$13:$D$18,MATCH(E6680,Assumptions!$A$13:$A$18,0)),MAX(INDEX(Assumptions!$C$13:$C$18,MATCH(E6680,Assumptions!$A$13:$A$18,0)),INDEX(Assumptions!$B$13:$B$18,MATCH(E6680,Assumptions!$A$13:$A$18,0))*F6680)),2)</f>
        <v>0</v>
      </c>
    </row>
    <row r="6681" customFormat="false" ht="15" hidden="false" customHeight="false" outlineLevel="0" collapsed="false">
      <c r="A6681" s="24" t="s">
        <v>7504</v>
      </c>
      <c r="B6681" s="39" t="n">
        <v>46167</v>
      </c>
      <c r="C6681" s="24" t="s">
        <v>755</v>
      </c>
      <c r="D6681" s="24" t="s">
        <v>826</v>
      </c>
      <c r="E6681" s="24" t="s">
        <v>109</v>
      </c>
      <c r="F6681" s="38" t="n">
        <v>2750</v>
      </c>
      <c r="G6681" s="42" t="n">
        <f aca="false">DATE(YEAR(B6681),MONTH(B6681),1)</f>
        <v>46143</v>
      </c>
      <c r="H6681" s="24" t="str">
        <f aca="false">INDEX(Customers!$B$2:$B$601,MATCH(C6681,Customers!$A$2:$A$601,0))</f>
        <v>Western</v>
      </c>
      <c r="I6681" s="43" t="n">
        <f aca="false">ROUND(MIN(INDEX(Assumptions!$D$13:$D$18,MATCH(E6681,Assumptions!$A$13:$A$18,0)),MAX(INDEX(Assumptions!$C$13:$C$18,MATCH(E6681,Assumptions!$A$13:$A$18,0)),INDEX(Assumptions!$B$13:$B$18,MATCH(E6681,Assumptions!$A$13:$A$18,0))*F6681)),2)</f>
        <v>11</v>
      </c>
    </row>
    <row r="6682" customFormat="false" ht="15" hidden="false" customHeight="false" outlineLevel="0" collapsed="false">
      <c r="A6682" s="24" t="s">
        <v>7505</v>
      </c>
      <c r="B6682" s="39" t="n">
        <v>46167</v>
      </c>
      <c r="C6682" s="24" t="s">
        <v>762</v>
      </c>
      <c r="D6682" s="24" t="s">
        <v>826</v>
      </c>
      <c r="E6682" s="24" t="s">
        <v>103</v>
      </c>
      <c r="F6682" s="38" t="n">
        <v>1500</v>
      </c>
      <c r="G6682" s="42" t="n">
        <f aca="false">DATE(YEAR(B6682),MONTH(B6682),1)</f>
        <v>46143</v>
      </c>
      <c r="H6682" s="24" t="str">
        <f aca="false">INDEX(Customers!$B$2:$B$601,MATCH(C6682,Customers!$A$2:$A$601,0))</f>
        <v>Western</v>
      </c>
      <c r="I6682" s="43" t="n">
        <f aca="false">ROUND(MIN(INDEX(Assumptions!$D$13:$D$18,MATCH(E6682,Assumptions!$A$13:$A$18,0)),MAX(INDEX(Assumptions!$C$13:$C$18,MATCH(E6682,Assumptions!$A$13:$A$18,0)),INDEX(Assumptions!$B$13:$B$18,MATCH(E6682,Assumptions!$A$13:$A$18,0))*F6682)),2)</f>
        <v>15</v>
      </c>
    </row>
    <row r="6683" customFormat="false" ht="15" hidden="false" customHeight="false" outlineLevel="0" collapsed="false">
      <c r="A6683" s="24" t="s">
        <v>7506</v>
      </c>
      <c r="B6683" s="39" t="n">
        <v>46167</v>
      </c>
      <c r="C6683" s="24" t="s">
        <v>764</v>
      </c>
      <c r="D6683" s="24" t="s">
        <v>202</v>
      </c>
      <c r="E6683" s="24" t="s">
        <v>105</v>
      </c>
      <c r="F6683" s="38" t="n">
        <v>1390</v>
      </c>
      <c r="G6683" s="42" t="n">
        <f aca="false">DATE(YEAR(B6683),MONTH(B6683),1)</f>
        <v>46143</v>
      </c>
      <c r="H6683" s="24" t="str">
        <f aca="false">INDEX(Customers!$B$2:$B$601,MATCH(C6683,Customers!$A$2:$A$601,0))</f>
        <v>Nairobi</v>
      </c>
      <c r="I6683" s="43" t="n">
        <f aca="false">ROUND(MIN(INDEX(Assumptions!$D$13:$D$18,MATCH(E6683,Assumptions!$A$13:$A$18,0)),MAX(INDEX(Assumptions!$C$13:$C$18,MATCH(E6683,Assumptions!$A$13:$A$18,0)),INDEX(Assumptions!$B$13:$B$18,MATCH(E6683,Assumptions!$A$13:$A$18,0))*F6683)),2)</f>
        <v>20.85</v>
      </c>
    </row>
    <row r="6684" customFormat="false" ht="15" hidden="false" customHeight="false" outlineLevel="0" collapsed="false">
      <c r="A6684" s="24" t="s">
        <v>7507</v>
      </c>
      <c r="B6684" s="39" t="n">
        <v>46167</v>
      </c>
      <c r="C6684" s="24" t="s">
        <v>767</v>
      </c>
      <c r="D6684" s="24" t="s">
        <v>826</v>
      </c>
      <c r="E6684" s="24" t="s">
        <v>103</v>
      </c>
      <c r="F6684" s="38" t="n">
        <v>700</v>
      </c>
      <c r="G6684" s="42" t="n">
        <f aca="false">DATE(YEAR(B6684),MONTH(B6684),1)</f>
        <v>46143</v>
      </c>
      <c r="H6684" s="24" t="str">
        <f aca="false">INDEX(Customers!$B$2:$B$601,MATCH(C6684,Customers!$A$2:$A$601,0))</f>
        <v>Nairobi</v>
      </c>
      <c r="I6684" s="43" t="n">
        <f aca="false">ROUND(MIN(INDEX(Assumptions!$D$13:$D$18,MATCH(E6684,Assumptions!$A$13:$A$18,0)),MAX(INDEX(Assumptions!$C$13:$C$18,MATCH(E6684,Assumptions!$A$13:$A$18,0)),INDEX(Assumptions!$B$13:$B$18,MATCH(E6684,Assumptions!$A$13:$A$18,0))*F6684)),2)</f>
        <v>7</v>
      </c>
    </row>
    <row r="6685" customFormat="false" ht="15" hidden="false" customHeight="false" outlineLevel="0" collapsed="false">
      <c r="A6685" s="24" t="s">
        <v>7508</v>
      </c>
      <c r="B6685" s="39" t="n">
        <v>46167</v>
      </c>
      <c r="C6685" s="24" t="s">
        <v>770</v>
      </c>
      <c r="D6685" s="24" t="s">
        <v>826</v>
      </c>
      <c r="E6685" s="24" t="s">
        <v>103</v>
      </c>
      <c r="F6685" s="38" t="n">
        <v>850</v>
      </c>
      <c r="G6685" s="42" t="n">
        <f aca="false">DATE(YEAR(B6685),MONTH(B6685),1)</f>
        <v>46143</v>
      </c>
      <c r="H6685" s="24" t="str">
        <f aca="false">INDEX(Customers!$B$2:$B$601,MATCH(C6685,Customers!$A$2:$A$601,0))</f>
        <v>Western</v>
      </c>
      <c r="I6685" s="43" t="n">
        <f aca="false">ROUND(MIN(INDEX(Assumptions!$D$13:$D$18,MATCH(E6685,Assumptions!$A$13:$A$18,0)),MAX(INDEX(Assumptions!$C$13:$C$18,MATCH(E6685,Assumptions!$A$13:$A$18,0)),INDEX(Assumptions!$B$13:$B$18,MATCH(E6685,Assumptions!$A$13:$A$18,0))*F6685)),2)</f>
        <v>8.5</v>
      </c>
    </row>
    <row r="6686" customFormat="false" ht="15" hidden="false" customHeight="false" outlineLevel="0" collapsed="false">
      <c r="A6686" s="24" t="s">
        <v>7509</v>
      </c>
      <c r="B6686" s="39" t="n">
        <v>46167</v>
      </c>
      <c r="C6686" s="24" t="s">
        <v>786</v>
      </c>
      <c r="D6686" s="24" t="s">
        <v>826</v>
      </c>
      <c r="E6686" s="24" t="s">
        <v>109</v>
      </c>
      <c r="F6686" s="38" t="n">
        <v>4210</v>
      </c>
      <c r="G6686" s="42" t="n">
        <f aca="false">DATE(YEAR(B6686),MONTH(B6686),1)</f>
        <v>46143</v>
      </c>
      <c r="H6686" s="24" t="str">
        <f aca="false">INDEX(Customers!$B$2:$B$601,MATCH(C6686,Customers!$A$2:$A$601,0))</f>
        <v>Rift Valley</v>
      </c>
      <c r="I6686" s="43" t="n">
        <f aca="false">ROUND(MIN(INDEX(Assumptions!$D$13:$D$18,MATCH(E6686,Assumptions!$A$13:$A$18,0)),MAX(INDEX(Assumptions!$C$13:$C$18,MATCH(E6686,Assumptions!$A$13:$A$18,0)),INDEX(Assumptions!$B$13:$B$18,MATCH(E6686,Assumptions!$A$13:$A$18,0))*F6686)),2)</f>
        <v>16.84</v>
      </c>
    </row>
    <row r="6687" customFormat="false" ht="15" hidden="false" customHeight="false" outlineLevel="0" collapsed="false">
      <c r="A6687" s="24" t="s">
        <v>7510</v>
      </c>
      <c r="B6687" s="39" t="n">
        <v>46167</v>
      </c>
      <c r="C6687" s="24" t="s">
        <v>786</v>
      </c>
      <c r="D6687" s="24" t="s">
        <v>826</v>
      </c>
      <c r="E6687" s="24" t="s">
        <v>111</v>
      </c>
      <c r="F6687" s="38" t="n">
        <v>50</v>
      </c>
      <c r="G6687" s="42" t="n">
        <f aca="false">DATE(YEAR(B6687),MONTH(B6687),1)</f>
        <v>46143</v>
      </c>
      <c r="H6687" s="24" t="str">
        <f aca="false">INDEX(Customers!$B$2:$B$601,MATCH(C6687,Customers!$A$2:$A$601,0))</f>
        <v>Rift Valley</v>
      </c>
      <c r="I6687" s="43" t="n">
        <f aca="false">ROUND(MIN(INDEX(Assumptions!$D$13:$D$18,MATCH(E6687,Assumptions!$A$13:$A$18,0)),MAX(INDEX(Assumptions!$C$13:$C$18,MATCH(E6687,Assumptions!$A$13:$A$18,0)),INDEX(Assumptions!$B$13:$B$18,MATCH(E6687,Assumptions!$A$13:$A$18,0))*F6687)),2)</f>
        <v>2</v>
      </c>
    </row>
    <row r="6688" customFormat="false" ht="15" hidden="false" customHeight="false" outlineLevel="0" collapsed="false">
      <c r="A6688" s="24" t="s">
        <v>7511</v>
      </c>
      <c r="B6688" s="39" t="n">
        <v>46167</v>
      </c>
      <c r="C6688" s="24" t="s">
        <v>803</v>
      </c>
      <c r="D6688" s="24" t="s">
        <v>826</v>
      </c>
      <c r="E6688" s="24" t="s">
        <v>111</v>
      </c>
      <c r="F6688" s="38" t="n">
        <v>1000</v>
      </c>
      <c r="G6688" s="42" t="n">
        <f aca="false">DATE(YEAR(B6688),MONTH(B6688),1)</f>
        <v>46143</v>
      </c>
      <c r="H6688" s="24" t="str">
        <f aca="false">INDEX(Customers!$B$2:$B$601,MATCH(C6688,Customers!$A$2:$A$601,0))</f>
        <v>Nairobi</v>
      </c>
      <c r="I6688" s="43" t="n">
        <f aca="false">ROUND(MIN(INDEX(Assumptions!$D$13:$D$18,MATCH(E6688,Assumptions!$A$13:$A$18,0)),MAX(INDEX(Assumptions!$C$13:$C$18,MATCH(E6688,Assumptions!$A$13:$A$18,0)),INDEX(Assumptions!$B$13:$B$18,MATCH(E6688,Assumptions!$A$13:$A$18,0))*F6688)),2)</f>
        <v>40</v>
      </c>
    </row>
    <row r="6689" customFormat="false" ht="15" hidden="false" customHeight="false" outlineLevel="0" collapsed="false">
      <c r="A6689" s="24" t="s">
        <v>7512</v>
      </c>
      <c r="B6689" s="39" t="n">
        <v>46167</v>
      </c>
      <c r="C6689" s="24" t="s">
        <v>807</v>
      </c>
      <c r="D6689" s="24" t="s">
        <v>826</v>
      </c>
      <c r="E6689" s="24" t="s">
        <v>113</v>
      </c>
      <c r="F6689" s="38" t="n">
        <v>250</v>
      </c>
      <c r="G6689" s="42" t="n">
        <f aca="false">DATE(YEAR(B6689),MONTH(B6689),1)</f>
        <v>46143</v>
      </c>
      <c r="H6689" s="24" t="str">
        <f aca="false">INDEX(Customers!$B$2:$B$601,MATCH(C6689,Customers!$A$2:$A$601,0))</f>
        <v>Nairobi</v>
      </c>
      <c r="I6689" s="43" t="n">
        <f aca="false">ROUND(MIN(INDEX(Assumptions!$D$13:$D$18,MATCH(E6689,Assumptions!$A$13:$A$18,0)),MAX(INDEX(Assumptions!$C$13:$C$18,MATCH(E6689,Assumptions!$A$13:$A$18,0)),INDEX(Assumptions!$B$13:$B$18,MATCH(E6689,Assumptions!$A$13:$A$18,0))*F6689)),2)</f>
        <v>12.5</v>
      </c>
    </row>
    <row r="6690" customFormat="false" ht="15" hidden="false" customHeight="false" outlineLevel="0" collapsed="false">
      <c r="A6690" s="24" t="s">
        <v>7513</v>
      </c>
      <c r="B6690" s="39" t="n">
        <v>46167</v>
      </c>
      <c r="C6690" s="24" t="s">
        <v>808</v>
      </c>
      <c r="D6690" s="24" t="s">
        <v>826</v>
      </c>
      <c r="E6690" s="24" t="s">
        <v>113</v>
      </c>
      <c r="F6690" s="38" t="n">
        <v>250</v>
      </c>
      <c r="G6690" s="42" t="n">
        <f aca="false">DATE(YEAR(B6690),MONTH(B6690),1)</f>
        <v>46143</v>
      </c>
      <c r="H6690" s="24" t="str">
        <f aca="false">INDEX(Customers!$B$2:$B$601,MATCH(C6690,Customers!$A$2:$A$601,0))</f>
        <v>Western</v>
      </c>
      <c r="I6690" s="43" t="n">
        <f aca="false">ROUND(MIN(INDEX(Assumptions!$D$13:$D$18,MATCH(E6690,Assumptions!$A$13:$A$18,0)),MAX(INDEX(Assumptions!$C$13:$C$18,MATCH(E6690,Assumptions!$A$13:$A$18,0)),INDEX(Assumptions!$B$13:$B$18,MATCH(E6690,Assumptions!$A$13:$A$18,0))*F6690)),2)</f>
        <v>12.5</v>
      </c>
    </row>
    <row r="6691" customFormat="false" ht="15" hidden="false" customHeight="false" outlineLevel="0" collapsed="false">
      <c r="A6691" s="24" t="s">
        <v>7514</v>
      </c>
      <c r="B6691" s="39" t="n">
        <v>46167</v>
      </c>
      <c r="C6691" s="24" t="s">
        <v>809</v>
      </c>
      <c r="D6691" s="24" t="s">
        <v>826</v>
      </c>
      <c r="E6691" s="24" t="s">
        <v>113</v>
      </c>
      <c r="F6691" s="38" t="n">
        <v>250</v>
      </c>
      <c r="G6691" s="42" t="n">
        <f aca="false">DATE(YEAR(B6691),MONTH(B6691),1)</f>
        <v>46143</v>
      </c>
      <c r="H6691" s="24" t="str">
        <f aca="false">INDEX(Customers!$B$2:$B$601,MATCH(C6691,Customers!$A$2:$A$601,0))</f>
        <v>Nairobi</v>
      </c>
      <c r="I6691" s="43" t="n">
        <f aca="false">ROUND(MIN(INDEX(Assumptions!$D$13:$D$18,MATCH(E6691,Assumptions!$A$13:$A$18,0)),MAX(INDEX(Assumptions!$C$13:$C$18,MATCH(E6691,Assumptions!$A$13:$A$18,0)),INDEX(Assumptions!$B$13:$B$18,MATCH(E6691,Assumptions!$A$13:$A$18,0))*F6691)),2)</f>
        <v>12.5</v>
      </c>
    </row>
    <row r="6692" customFormat="false" ht="15" hidden="false" customHeight="false" outlineLevel="0" collapsed="false">
      <c r="A6692" s="24" t="s">
        <v>7515</v>
      </c>
      <c r="B6692" s="39" t="n">
        <v>46168</v>
      </c>
      <c r="C6692" s="24" t="s">
        <v>238</v>
      </c>
      <c r="D6692" s="24" t="s">
        <v>153</v>
      </c>
      <c r="E6692" s="24" t="s">
        <v>107</v>
      </c>
      <c r="F6692" s="38" t="n">
        <v>1110</v>
      </c>
      <c r="G6692" s="42" t="n">
        <f aca="false">DATE(YEAR(B6692),MONTH(B6692),1)</f>
        <v>46143</v>
      </c>
      <c r="H6692" s="24" t="str">
        <f aca="false">INDEX(Customers!$B$2:$B$601,MATCH(C6692,Customers!$A$2:$A$601,0))</f>
        <v>Nairobi</v>
      </c>
      <c r="I6692" s="43" t="n">
        <f aca="false">ROUND(MIN(INDEX(Assumptions!$D$13:$D$18,MATCH(E6692,Assumptions!$A$13:$A$18,0)),MAX(INDEX(Assumptions!$C$13:$C$18,MATCH(E6692,Assumptions!$A$13:$A$18,0)),INDEX(Assumptions!$B$13:$B$18,MATCH(E6692,Assumptions!$A$13:$A$18,0))*F6692)),2)</f>
        <v>0</v>
      </c>
    </row>
    <row r="6693" customFormat="false" ht="15" hidden="false" customHeight="false" outlineLevel="0" collapsed="false">
      <c r="A6693" s="24" t="s">
        <v>7516</v>
      </c>
      <c r="B6693" s="39" t="n">
        <v>46168</v>
      </c>
      <c r="C6693" s="24" t="s">
        <v>263</v>
      </c>
      <c r="D6693" s="24" t="s">
        <v>826</v>
      </c>
      <c r="E6693" s="24" t="s">
        <v>103</v>
      </c>
      <c r="F6693" s="38" t="n">
        <v>1980</v>
      </c>
      <c r="G6693" s="42" t="n">
        <f aca="false">DATE(YEAR(B6693),MONTH(B6693),1)</f>
        <v>46143</v>
      </c>
      <c r="H6693" s="24" t="str">
        <f aca="false">INDEX(Customers!$B$2:$B$601,MATCH(C6693,Customers!$A$2:$A$601,0))</f>
        <v>Nairobi</v>
      </c>
      <c r="I6693" s="43" t="n">
        <f aca="false">ROUND(MIN(INDEX(Assumptions!$D$13:$D$18,MATCH(E6693,Assumptions!$A$13:$A$18,0)),MAX(INDEX(Assumptions!$C$13:$C$18,MATCH(E6693,Assumptions!$A$13:$A$18,0)),INDEX(Assumptions!$B$13:$B$18,MATCH(E6693,Assumptions!$A$13:$A$18,0))*F6693)),2)</f>
        <v>19.8</v>
      </c>
    </row>
    <row r="6694" customFormat="false" ht="15" hidden="false" customHeight="false" outlineLevel="0" collapsed="false">
      <c r="A6694" s="24" t="s">
        <v>7517</v>
      </c>
      <c r="B6694" s="39" t="n">
        <v>46168</v>
      </c>
      <c r="C6694" s="24" t="s">
        <v>267</v>
      </c>
      <c r="D6694" s="24" t="s">
        <v>826</v>
      </c>
      <c r="E6694" s="24" t="s">
        <v>103</v>
      </c>
      <c r="F6694" s="38" t="n">
        <v>2260</v>
      </c>
      <c r="G6694" s="42" t="n">
        <f aca="false">DATE(YEAR(B6694),MONTH(B6694),1)</f>
        <v>46143</v>
      </c>
      <c r="H6694" s="24" t="str">
        <f aca="false">INDEX(Customers!$B$2:$B$601,MATCH(C6694,Customers!$A$2:$A$601,0))</f>
        <v>Rift Valley</v>
      </c>
      <c r="I6694" s="43" t="n">
        <f aca="false">ROUND(MIN(INDEX(Assumptions!$D$13:$D$18,MATCH(E6694,Assumptions!$A$13:$A$18,0)),MAX(INDEX(Assumptions!$C$13:$C$18,MATCH(E6694,Assumptions!$A$13:$A$18,0)),INDEX(Assumptions!$B$13:$B$18,MATCH(E6694,Assumptions!$A$13:$A$18,0))*F6694)),2)</f>
        <v>22.6</v>
      </c>
    </row>
    <row r="6695" customFormat="false" ht="15" hidden="false" customHeight="false" outlineLevel="0" collapsed="false">
      <c r="A6695" s="24" t="s">
        <v>7518</v>
      </c>
      <c r="B6695" s="39" t="n">
        <v>46168</v>
      </c>
      <c r="C6695" s="24" t="s">
        <v>269</v>
      </c>
      <c r="D6695" s="24" t="s">
        <v>826</v>
      </c>
      <c r="E6695" s="24" t="s">
        <v>109</v>
      </c>
      <c r="F6695" s="38" t="n">
        <v>14210</v>
      </c>
      <c r="G6695" s="42" t="n">
        <f aca="false">DATE(YEAR(B6695),MONTH(B6695),1)</f>
        <v>46143</v>
      </c>
      <c r="H6695" s="24" t="str">
        <f aca="false">INDEX(Customers!$B$2:$B$601,MATCH(C6695,Customers!$A$2:$A$601,0))</f>
        <v>Coast</v>
      </c>
      <c r="I6695" s="43" t="n">
        <f aca="false">ROUND(MIN(INDEX(Assumptions!$D$13:$D$18,MATCH(E6695,Assumptions!$A$13:$A$18,0)),MAX(INDEX(Assumptions!$C$13:$C$18,MATCH(E6695,Assumptions!$A$13:$A$18,0)),INDEX(Assumptions!$B$13:$B$18,MATCH(E6695,Assumptions!$A$13:$A$18,0))*F6695)),2)</f>
        <v>40</v>
      </c>
    </row>
    <row r="6696" customFormat="false" ht="15" hidden="false" customHeight="false" outlineLevel="0" collapsed="false">
      <c r="A6696" s="24" t="s">
        <v>7519</v>
      </c>
      <c r="B6696" s="39" t="n">
        <v>46168</v>
      </c>
      <c r="C6696" s="24" t="s">
        <v>269</v>
      </c>
      <c r="D6696" s="24" t="s">
        <v>826</v>
      </c>
      <c r="E6696" s="24" t="s">
        <v>109</v>
      </c>
      <c r="F6696" s="38" t="n">
        <v>5200</v>
      </c>
      <c r="G6696" s="42" t="n">
        <f aca="false">DATE(YEAR(B6696),MONTH(B6696),1)</f>
        <v>46143</v>
      </c>
      <c r="H6696" s="24" t="str">
        <f aca="false">INDEX(Customers!$B$2:$B$601,MATCH(C6696,Customers!$A$2:$A$601,0))</f>
        <v>Coast</v>
      </c>
      <c r="I6696" s="43" t="n">
        <f aca="false">ROUND(MIN(INDEX(Assumptions!$D$13:$D$18,MATCH(E6696,Assumptions!$A$13:$A$18,0)),MAX(INDEX(Assumptions!$C$13:$C$18,MATCH(E6696,Assumptions!$A$13:$A$18,0)),INDEX(Assumptions!$B$13:$B$18,MATCH(E6696,Assumptions!$A$13:$A$18,0))*F6696)),2)</f>
        <v>20.8</v>
      </c>
    </row>
    <row r="6697" customFormat="false" ht="15" hidden="false" customHeight="false" outlineLevel="0" collapsed="false">
      <c r="A6697" s="24" t="s">
        <v>7520</v>
      </c>
      <c r="B6697" s="39" t="n">
        <v>46168</v>
      </c>
      <c r="C6697" s="24" t="s">
        <v>273</v>
      </c>
      <c r="D6697" s="24" t="s">
        <v>826</v>
      </c>
      <c r="E6697" s="24" t="s">
        <v>103</v>
      </c>
      <c r="F6697" s="38" t="n">
        <v>340</v>
      </c>
      <c r="G6697" s="42" t="n">
        <f aca="false">DATE(YEAR(B6697),MONTH(B6697),1)</f>
        <v>46143</v>
      </c>
      <c r="H6697" s="24" t="str">
        <f aca="false">INDEX(Customers!$B$2:$B$601,MATCH(C6697,Customers!$A$2:$A$601,0))</f>
        <v>Central</v>
      </c>
      <c r="I6697" s="43" t="n">
        <f aca="false">ROUND(MIN(INDEX(Assumptions!$D$13:$D$18,MATCH(E6697,Assumptions!$A$13:$A$18,0)),MAX(INDEX(Assumptions!$C$13:$C$18,MATCH(E6697,Assumptions!$A$13:$A$18,0)),INDEX(Assumptions!$B$13:$B$18,MATCH(E6697,Assumptions!$A$13:$A$18,0))*F6697)),2)</f>
        <v>5</v>
      </c>
    </row>
    <row r="6698" customFormat="false" ht="15" hidden="false" customHeight="false" outlineLevel="0" collapsed="false">
      <c r="A6698" s="24" t="s">
        <v>7521</v>
      </c>
      <c r="B6698" s="39" t="n">
        <v>46168</v>
      </c>
      <c r="C6698" s="24" t="s">
        <v>280</v>
      </c>
      <c r="D6698" s="24" t="s">
        <v>826</v>
      </c>
      <c r="E6698" s="24" t="s">
        <v>113</v>
      </c>
      <c r="F6698" s="38" t="n">
        <v>99</v>
      </c>
      <c r="G6698" s="42" t="n">
        <f aca="false">DATE(YEAR(B6698),MONTH(B6698),1)</f>
        <v>46143</v>
      </c>
      <c r="H6698" s="24" t="str">
        <f aca="false">INDEX(Customers!$B$2:$B$601,MATCH(C6698,Customers!$A$2:$A$601,0))</f>
        <v>Western</v>
      </c>
      <c r="I6698" s="43" t="n">
        <f aca="false">ROUND(MIN(INDEX(Assumptions!$D$13:$D$18,MATCH(E6698,Assumptions!$A$13:$A$18,0)),MAX(INDEX(Assumptions!$C$13:$C$18,MATCH(E6698,Assumptions!$A$13:$A$18,0)),INDEX(Assumptions!$B$13:$B$18,MATCH(E6698,Assumptions!$A$13:$A$18,0))*F6698)),2)</f>
        <v>4.95</v>
      </c>
    </row>
    <row r="6699" customFormat="false" ht="15" hidden="false" customHeight="false" outlineLevel="0" collapsed="false">
      <c r="A6699" s="24" t="s">
        <v>7522</v>
      </c>
      <c r="B6699" s="39" t="n">
        <v>46168</v>
      </c>
      <c r="C6699" s="24" t="s">
        <v>283</v>
      </c>
      <c r="D6699" s="24" t="s">
        <v>826</v>
      </c>
      <c r="E6699" s="24" t="s">
        <v>113</v>
      </c>
      <c r="F6699" s="38" t="n">
        <v>250</v>
      </c>
      <c r="G6699" s="42" t="n">
        <f aca="false">DATE(YEAR(B6699),MONTH(B6699),1)</f>
        <v>46143</v>
      </c>
      <c r="H6699" s="24" t="str">
        <f aca="false">INDEX(Customers!$B$2:$B$601,MATCH(C6699,Customers!$A$2:$A$601,0))</f>
        <v>Rift Valley</v>
      </c>
      <c r="I6699" s="43" t="n">
        <f aca="false">ROUND(MIN(INDEX(Assumptions!$D$13:$D$18,MATCH(E6699,Assumptions!$A$13:$A$18,0)),MAX(INDEX(Assumptions!$C$13:$C$18,MATCH(E6699,Assumptions!$A$13:$A$18,0)),INDEX(Assumptions!$B$13:$B$18,MATCH(E6699,Assumptions!$A$13:$A$18,0))*F6699)),2)</f>
        <v>12.5</v>
      </c>
    </row>
    <row r="6700" customFormat="false" ht="15" hidden="false" customHeight="false" outlineLevel="0" collapsed="false">
      <c r="A6700" s="24" t="s">
        <v>7523</v>
      </c>
      <c r="B6700" s="39" t="n">
        <v>46168</v>
      </c>
      <c r="C6700" s="24" t="s">
        <v>285</v>
      </c>
      <c r="D6700" s="24" t="s">
        <v>200</v>
      </c>
      <c r="E6700" s="24" t="s">
        <v>107</v>
      </c>
      <c r="F6700" s="38" t="n">
        <v>33240</v>
      </c>
      <c r="G6700" s="42" t="n">
        <f aca="false">DATE(YEAR(B6700),MONTH(B6700),1)</f>
        <v>46143</v>
      </c>
      <c r="H6700" s="24" t="str">
        <f aca="false">INDEX(Customers!$B$2:$B$601,MATCH(C6700,Customers!$A$2:$A$601,0))</f>
        <v>Eastern</v>
      </c>
      <c r="I6700" s="43" t="n">
        <f aca="false">ROUND(MIN(INDEX(Assumptions!$D$13:$D$18,MATCH(E6700,Assumptions!$A$13:$A$18,0)),MAX(INDEX(Assumptions!$C$13:$C$18,MATCH(E6700,Assumptions!$A$13:$A$18,0)),INDEX(Assumptions!$B$13:$B$18,MATCH(E6700,Assumptions!$A$13:$A$18,0))*F6700)),2)</f>
        <v>0</v>
      </c>
    </row>
    <row r="6701" customFormat="false" ht="15" hidden="false" customHeight="false" outlineLevel="0" collapsed="false">
      <c r="A6701" s="24" t="s">
        <v>7524</v>
      </c>
      <c r="B6701" s="39" t="n">
        <v>46168</v>
      </c>
      <c r="C6701" s="24" t="s">
        <v>288</v>
      </c>
      <c r="D6701" s="24" t="s">
        <v>826</v>
      </c>
      <c r="E6701" s="24" t="s">
        <v>103</v>
      </c>
      <c r="F6701" s="38" t="n">
        <v>1620</v>
      </c>
      <c r="G6701" s="42" t="n">
        <f aca="false">DATE(YEAR(B6701),MONTH(B6701),1)</f>
        <v>46143</v>
      </c>
      <c r="H6701" s="24" t="str">
        <f aca="false">INDEX(Customers!$B$2:$B$601,MATCH(C6701,Customers!$A$2:$A$601,0))</f>
        <v>Central</v>
      </c>
      <c r="I6701" s="43" t="n">
        <f aca="false">ROUND(MIN(INDEX(Assumptions!$D$13:$D$18,MATCH(E6701,Assumptions!$A$13:$A$18,0)),MAX(INDEX(Assumptions!$C$13:$C$18,MATCH(E6701,Assumptions!$A$13:$A$18,0)),INDEX(Assumptions!$B$13:$B$18,MATCH(E6701,Assumptions!$A$13:$A$18,0))*F6701)),2)</f>
        <v>16.2</v>
      </c>
    </row>
    <row r="6702" customFormat="false" ht="15" hidden="false" customHeight="false" outlineLevel="0" collapsed="false">
      <c r="A6702" s="24" t="s">
        <v>7525</v>
      </c>
      <c r="B6702" s="39" t="n">
        <v>46168</v>
      </c>
      <c r="C6702" s="24" t="s">
        <v>303</v>
      </c>
      <c r="D6702" s="24" t="s">
        <v>826</v>
      </c>
      <c r="E6702" s="24" t="s">
        <v>103</v>
      </c>
      <c r="F6702" s="38" t="n">
        <v>25600</v>
      </c>
      <c r="G6702" s="42" t="n">
        <f aca="false">DATE(YEAR(B6702),MONTH(B6702),1)</f>
        <v>46143</v>
      </c>
      <c r="H6702" s="24" t="str">
        <f aca="false">INDEX(Customers!$B$2:$B$601,MATCH(C6702,Customers!$A$2:$A$601,0))</f>
        <v>Rift Valley</v>
      </c>
      <c r="I6702" s="43" t="n">
        <f aca="false">ROUND(MIN(INDEX(Assumptions!$D$13:$D$18,MATCH(E6702,Assumptions!$A$13:$A$18,0)),MAX(INDEX(Assumptions!$C$13:$C$18,MATCH(E6702,Assumptions!$A$13:$A$18,0)),INDEX(Assumptions!$B$13:$B$18,MATCH(E6702,Assumptions!$A$13:$A$18,0))*F6702)),2)</f>
        <v>105</v>
      </c>
    </row>
    <row r="6703" customFormat="false" ht="15" hidden="false" customHeight="false" outlineLevel="0" collapsed="false">
      <c r="A6703" s="24" t="s">
        <v>7526</v>
      </c>
      <c r="B6703" s="39" t="n">
        <v>46168</v>
      </c>
      <c r="C6703" s="24" t="s">
        <v>322</v>
      </c>
      <c r="D6703" s="24" t="s">
        <v>826</v>
      </c>
      <c r="E6703" s="24" t="s">
        <v>113</v>
      </c>
      <c r="F6703" s="38" t="n">
        <v>50</v>
      </c>
      <c r="G6703" s="42" t="n">
        <f aca="false">DATE(YEAR(B6703),MONTH(B6703),1)</f>
        <v>46143</v>
      </c>
      <c r="H6703" s="24" t="str">
        <f aca="false">INDEX(Customers!$B$2:$B$601,MATCH(C6703,Customers!$A$2:$A$601,0))</f>
        <v>Nairobi</v>
      </c>
      <c r="I6703" s="43" t="n">
        <f aca="false">ROUND(MIN(INDEX(Assumptions!$D$13:$D$18,MATCH(E6703,Assumptions!$A$13:$A$18,0)),MAX(INDEX(Assumptions!$C$13:$C$18,MATCH(E6703,Assumptions!$A$13:$A$18,0)),INDEX(Assumptions!$B$13:$B$18,MATCH(E6703,Assumptions!$A$13:$A$18,0))*F6703)),2)</f>
        <v>2.5</v>
      </c>
    </row>
    <row r="6704" customFormat="false" ht="15" hidden="false" customHeight="false" outlineLevel="0" collapsed="false">
      <c r="A6704" s="24" t="s">
        <v>7527</v>
      </c>
      <c r="B6704" s="39" t="n">
        <v>46168</v>
      </c>
      <c r="C6704" s="24" t="s">
        <v>328</v>
      </c>
      <c r="D6704" s="24" t="s">
        <v>193</v>
      </c>
      <c r="E6704" s="24" t="s">
        <v>107</v>
      </c>
      <c r="F6704" s="38" t="n">
        <v>5770</v>
      </c>
      <c r="G6704" s="42" t="n">
        <f aca="false">DATE(YEAR(B6704),MONTH(B6704),1)</f>
        <v>46143</v>
      </c>
      <c r="H6704" s="24" t="str">
        <f aca="false">INDEX(Customers!$B$2:$B$601,MATCH(C6704,Customers!$A$2:$A$601,0))</f>
        <v>Western</v>
      </c>
      <c r="I6704" s="43" t="n">
        <f aca="false">ROUND(MIN(INDEX(Assumptions!$D$13:$D$18,MATCH(E6704,Assumptions!$A$13:$A$18,0)),MAX(INDEX(Assumptions!$C$13:$C$18,MATCH(E6704,Assumptions!$A$13:$A$18,0)),INDEX(Assumptions!$B$13:$B$18,MATCH(E6704,Assumptions!$A$13:$A$18,0))*F6704)),2)</f>
        <v>0</v>
      </c>
    </row>
    <row r="6705" customFormat="false" ht="15" hidden="false" customHeight="false" outlineLevel="0" collapsed="false">
      <c r="A6705" s="24" t="s">
        <v>7528</v>
      </c>
      <c r="B6705" s="39" t="n">
        <v>46168</v>
      </c>
      <c r="C6705" s="24" t="s">
        <v>346</v>
      </c>
      <c r="D6705" s="24" t="s">
        <v>152</v>
      </c>
      <c r="E6705" s="24" t="s">
        <v>107</v>
      </c>
      <c r="F6705" s="38" t="n">
        <v>7490</v>
      </c>
      <c r="G6705" s="42" t="n">
        <f aca="false">DATE(YEAR(B6705),MONTH(B6705),1)</f>
        <v>46143</v>
      </c>
      <c r="H6705" s="24" t="str">
        <f aca="false">INDEX(Customers!$B$2:$B$601,MATCH(C6705,Customers!$A$2:$A$601,0))</f>
        <v>Nairobi</v>
      </c>
      <c r="I6705" s="43" t="n">
        <f aca="false">ROUND(MIN(INDEX(Assumptions!$D$13:$D$18,MATCH(E6705,Assumptions!$A$13:$A$18,0)),MAX(INDEX(Assumptions!$C$13:$C$18,MATCH(E6705,Assumptions!$A$13:$A$18,0)),INDEX(Assumptions!$B$13:$B$18,MATCH(E6705,Assumptions!$A$13:$A$18,0))*F6705)),2)</f>
        <v>0</v>
      </c>
    </row>
    <row r="6706" customFormat="false" ht="15" hidden="false" customHeight="false" outlineLevel="0" collapsed="false">
      <c r="A6706" s="24" t="s">
        <v>7529</v>
      </c>
      <c r="B6706" s="39" t="n">
        <v>46168</v>
      </c>
      <c r="C6706" s="24" t="s">
        <v>361</v>
      </c>
      <c r="D6706" s="24" t="s">
        <v>826</v>
      </c>
      <c r="E6706" s="24" t="s">
        <v>109</v>
      </c>
      <c r="F6706" s="38" t="n">
        <v>9850</v>
      </c>
      <c r="G6706" s="42" t="n">
        <f aca="false">DATE(YEAR(B6706),MONTH(B6706),1)</f>
        <v>46143</v>
      </c>
      <c r="H6706" s="24" t="str">
        <f aca="false">INDEX(Customers!$B$2:$B$601,MATCH(C6706,Customers!$A$2:$A$601,0))</f>
        <v>Rift Valley</v>
      </c>
      <c r="I6706" s="43" t="n">
        <f aca="false">ROUND(MIN(INDEX(Assumptions!$D$13:$D$18,MATCH(E6706,Assumptions!$A$13:$A$18,0)),MAX(INDEX(Assumptions!$C$13:$C$18,MATCH(E6706,Assumptions!$A$13:$A$18,0)),INDEX(Assumptions!$B$13:$B$18,MATCH(E6706,Assumptions!$A$13:$A$18,0))*F6706)),2)</f>
        <v>39.4</v>
      </c>
    </row>
    <row r="6707" customFormat="false" ht="15" hidden="false" customHeight="false" outlineLevel="0" collapsed="false">
      <c r="A6707" s="24" t="s">
        <v>7530</v>
      </c>
      <c r="B6707" s="39" t="n">
        <v>46168</v>
      </c>
      <c r="C6707" s="24" t="s">
        <v>372</v>
      </c>
      <c r="D6707" s="24" t="s">
        <v>165</v>
      </c>
      <c r="E6707" s="24" t="s">
        <v>107</v>
      </c>
      <c r="F6707" s="38" t="n">
        <v>58030</v>
      </c>
      <c r="G6707" s="42" t="n">
        <f aca="false">DATE(YEAR(B6707),MONTH(B6707),1)</f>
        <v>46143</v>
      </c>
      <c r="H6707" s="24" t="str">
        <f aca="false">INDEX(Customers!$B$2:$B$601,MATCH(C6707,Customers!$A$2:$A$601,0))</f>
        <v>Central</v>
      </c>
      <c r="I6707" s="43" t="n">
        <f aca="false">ROUND(MIN(INDEX(Assumptions!$D$13:$D$18,MATCH(E6707,Assumptions!$A$13:$A$18,0)),MAX(INDEX(Assumptions!$C$13:$C$18,MATCH(E6707,Assumptions!$A$13:$A$18,0)),INDEX(Assumptions!$B$13:$B$18,MATCH(E6707,Assumptions!$A$13:$A$18,0))*F6707)),2)</f>
        <v>0</v>
      </c>
    </row>
    <row r="6708" customFormat="false" ht="15" hidden="false" customHeight="false" outlineLevel="0" collapsed="false">
      <c r="A6708" s="24" t="s">
        <v>7531</v>
      </c>
      <c r="B6708" s="39" t="n">
        <v>46168</v>
      </c>
      <c r="C6708" s="24" t="s">
        <v>373</v>
      </c>
      <c r="D6708" s="24" t="s">
        <v>826</v>
      </c>
      <c r="E6708" s="24" t="s">
        <v>109</v>
      </c>
      <c r="F6708" s="38" t="n">
        <v>5250</v>
      </c>
      <c r="G6708" s="42" t="n">
        <f aca="false">DATE(YEAR(B6708),MONTH(B6708),1)</f>
        <v>46143</v>
      </c>
      <c r="H6708" s="24" t="str">
        <f aca="false">INDEX(Customers!$B$2:$B$601,MATCH(C6708,Customers!$A$2:$A$601,0))</f>
        <v>Rift Valley</v>
      </c>
      <c r="I6708" s="43" t="n">
        <f aca="false">ROUND(MIN(INDEX(Assumptions!$D$13:$D$18,MATCH(E6708,Assumptions!$A$13:$A$18,0)),MAX(INDEX(Assumptions!$C$13:$C$18,MATCH(E6708,Assumptions!$A$13:$A$18,0)),INDEX(Assumptions!$B$13:$B$18,MATCH(E6708,Assumptions!$A$13:$A$18,0))*F6708)),2)</f>
        <v>21</v>
      </c>
    </row>
    <row r="6709" customFormat="false" ht="15" hidden="false" customHeight="false" outlineLevel="0" collapsed="false">
      <c r="A6709" s="24" t="s">
        <v>7532</v>
      </c>
      <c r="B6709" s="39" t="n">
        <v>46168</v>
      </c>
      <c r="C6709" s="24" t="s">
        <v>373</v>
      </c>
      <c r="D6709" s="24" t="s">
        <v>826</v>
      </c>
      <c r="E6709" s="24" t="s">
        <v>113</v>
      </c>
      <c r="F6709" s="38" t="n">
        <v>99</v>
      </c>
      <c r="G6709" s="42" t="n">
        <f aca="false">DATE(YEAR(B6709),MONTH(B6709),1)</f>
        <v>46143</v>
      </c>
      <c r="H6709" s="24" t="str">
        <f aca="false">INDEX(Customers!$B$2:$B$601,MATCH(C6709,Customers!$A$2:$A$601,0))</f>
        <v>Rift Valley</v>
      </c>
      <c r="I6709" s="43" t="n">
        <f aca="false">ROUND(MIN(INDEX(Assumptions!$D$13:$D$18,MATCH(E6709,Assumptions!$A$13:$A$18,0)),MAX(INDEX(Assumptions!$C$13:$C$18,MATCH(E6709,Assumptions!$A$13:$A$18,0)),INDEX(Assumptions!$B$13:$B$18,MATCH(E6709,Assumptions!$A$13:$A$18,0))*F6709)),2)</f>
        <v>4.95</v>
      </c>
    </row>
    <row r="6710" customFormat="false" ht="15" hidden="false" customHeight="false" outlineLevel="0" collapsed="false">
      <c r="A6710" s="24" t="s">
        <v>7533</v>
      </c>
      <c r="B6710" s="39" t="n">
        <v>46168</v>
      </c>
      <c r="C6710" s="24" t="s">
        <v>380</v>
      </c>
      <c r="D6710" s="24" t="s">
        <v>826</v>
      </c>
      <c r="E6710" s="24" t="s">
        <v>103</v>
      </c>
      <c r="F6710" s="38" t="n">
        <v>9690</v>
      </c>
      <c r="G6710" s="42" t="n">
        <f aca="false">DATE(YEAR(B6710),MONTH(B6710),1)</f>
        <v>46143</v>
      </c>
      <c r="H6710" s="24" t="str">
        <f aca="false">INDEX(Customers!$B$2:$B$601,MATCH(C6710,Customers!$A$2:$A$601,0))</f>
        <v>Western</v>
      </c>
      <c r="I6710" s="43" t="n">
        <f aca="false">ROUND(MIN(INDEX(Assumptions!$D$13:$D$18,MATCH(E6710,Assumptions!$A$13:$A$18,0)),MAX(INDEX(Assumptions!$C$13:$C$18,MATCH(E6710,Assumptions!$A$13:$A$18,0)),INDEX(Assumptions!$B$13:$B$18,MATCH(E6710,Assumptions!$A$13:$A$18,0))*F6710)),2)</f>
        <v>96.9</v>
      </c>
    </row>
    <row r="6711" customFormat="false" ht="15" hidden="false" customHeight="false" outlineLevel="0" collapsed="false">
      <c r="A6711" s="24" t="s">
        <v>7534</v>
      </c>
      <c r="B6711" s="39" t="n">
        <v>46168</v>
      </c>
      <c r="C6711" s="24" t="s">
        <v>380</v>
      </c>
      <c r="D6711" s="24" t="s">
        <v>826</v>
      </c>
      <c r="E6711" s="24" t="s">
        <v>111</v>
      </c>
      <c r="F6711" s="38" t="n">
        <v>50</v>
      </c>
      <c r="G6711" s="42" t="n">
        <f aca="false">DATE(YEAR(B6711),MONTH(B6711),1)</f>
        <v>46143</v>
      </c>
      <c r="H6711" s="24" t="str">
        <f aca="false">INDEX(Customers!$B$2:$B$601,MATCH(C6711,Customers!$A$2:$A$601,0))</f>
        <v>Western</v>
      </c>
      <c r="I6711" s="43" t="n">
        <f aca="false">ROUND(MIN(INDEX(Assumptions!$D$13:$D$18,MATCH(E6711,Assumptions!$A$13:$A$18,0)),MAX(INDEX(Assumptions!$C$13:$C$18,MATCH(E6711,Assumptions!$A$13:$A$18,0)),INDEX(Assumptions!$B$13:$B$18,MATCH(E6711,Assumptions!$A$13:$A$18,0))*F6711)),2)</f>
        <v>2</v>
      </c>
    </row>
    <row r="6712" customFormat="false" ht="15" hidden="false" customHeight="false" outlineLevel="0" collapsed="false">
      <c r="A6712" s="24" t="s">
        <v>7535</v>
      </c>
      <c r="B6712" s="39" t="n">
        <v>46168</v>
      </c>
      <c r="C6712" s="24" t="s">
        <v>404</v>
      </c>
      <c r="D6712" s="24" t="s">
        <v>826</v>
      </c>
      <c r="E6712" s="24" t="s">
        <v>103</v>
      </c>
      <c r="F6712" s="38" t="n">
        <v>1140</v>
      </c>
      <c r="G6712" s="42" t="n">
        <f aca="false">DATE(YEAR(B6712),MONTH(B6712),1)</f>
        <v>46143</v>
      </c>
      <c r="H6712" s="24" t="str">
        <f aca="false">INDEX(Customers!$B$2:$B$601,MATCH(C6712,Customers!$A$2:$A$601,0))</f>
        <v>Eastern</v>
      </c>
      <c r="I6712" s="43" t="n">
        <f aca="false">ROUND(MIN(INDEX(Assumptions!$D$13:$D$18,MATCH(E6712,Assumptions!$A$13:$A$18,0)),MAX(INDEX(Assumptions!$C$13:$C$18,MATCH(E6712,Assumptions!$A$13:$A$18,0)),INDEX(Assumptions!$B$13:$B$18,MATCH(E6712,Assumptions!$A$13:$A$18,0))*F6712)),2)</f>
        <v>11.4</v>
      </c>
    </row>
    <row r="6713" customFormat="false" ht="15" hidden="false" customHeight="false" outlineLevel="0" collapsed="false">
      <c r="A6713" s="24" t="s">
        <v>7536</v>
      </c>
      <c r="B6713" s="39" t="n">
        <v>46168</v>
      </c>
      <c r="C6713" s="24" t="s">
        <v>451</v>
      </c>
      <c r="D6713" s="24" t="s">
        <v>152</v>
      </c>
      <c r="E6713" s="24" t="s">
        <v>107</v>
      </c>
      <c r="F6713" s="38" t="n">
        <v>11160</v>
      </c>
      <c r="G6713" s="42" t="n">
        <f aca="false">DATE(YEAR(B6713),MONTH(B6713),1)</f>
        <v>46143</v>
      </c>
      <c r="H6713" s="24" t="str">
        <f aca="false">INDEX(Customers!$B$2:$B$601,MATCH(C6713,Customers!$A$2:$A$601,0))</f>
        <v>Nairobi</v>
      </c>
      <c r="I6713" s="43" t="n">
        <f aca="false">ROUND(MIN(INDEX(Assumptions!$D$13:$D$18,MATCH(E6713,Assumptions!$A$13:$A$18,0)),MAX(INDEX(Assumptions!$C$13:$C$18,MATCH(E6713,Assumptions!$A$13:$A$18,0)),INDEX(Assumptions!$B$13:$B$18,MATCH(E6713,Assumptions!$A$13:$A$18,0))*F6713)),2)</f>
        <v>0</v>
      </c>
    </row>
    <row r="6714" customFormat="false" ht="15" hidden="false" customHeight="false" outlineLevel="0" collapsed="false">
      <c r="A6714" s="24" t="s">
        <v>7537</v>
      </c>
      <c r="B6714" s="39" t="n">
        <v>46168</v>
      </c>
      <c r="C6714" s="24" t="s">
        <v>453</v>
      </c>
      <c r="D6714" s="24" t="s">
        <v>826</v>
      </c>
      <c r="E6714" s="24" t="s">
        <v>113</v>
      </c>
      <c r="F6714" s="38" t="n">
        <v>500</v>
      </c>
      <c r="G6714" s="42" t="n">
        <f aca="false">DATE(YEAR(B6714),MONTH(B6714),1)</f>
        <v>46143</v>
      </c>
      <c r="H6714" s="24" t="str">
        <f aca="false">INDEX(Customers!$B$2:$B$601,MATCH(C6714,Customers!$A$2:$A$601,0))</f>
        <v>Western</v>
      </c>
      <c r="I6714" s="43" t="n">
        <f aca="false">ROUND(MIN(INDEX(Assumptions!$D$13:$D$18,MATCH(E6714,Assumptions!$A$13:$A$18,0)),MAX(INDEX(Assumptions!$C$13:$C$18,MATCH(E6714,Assumptions!$A$13:$A$18,0)),INDEX(Assumptions!$B$13:$B$18,MATCH(E6714,Assumptions!$A$13:$A$18,0))*F6714)),2)</f>
        <v>25</v>
      </c>
    </row>
    <row r="6715" customFormat="false" ht="15" hidden="false" customHeight="false" outlineLevel="0" collapsed="false">
      <c r="A6715" s="24" t="s">
        <v>7538</v>
      </c>
      <c r="B6715" s="39" t="n">
        <v>46168</v>
      </c>
      <c r="C6715" s="24" t="s">
        <v>455</v>
      </c>
      <c r="D6715" s="24" t="s">
        <v>826</v>
      </c>
      <c r="E6715" s="24" t="s">
        <v>109</v>
      </c>
      <c r="F6715" s="38" t="n">
        <v>4730</v>
      </c>
      <c r="G6715" s="42" t="n">
        <f aca="false">DATE(YEAR(B6715),MONTH(B6715),1)</f>
        <v>46143</v>
      </c>
      <c r="H6715" s="24" t="str">
        <f aca="false">INDEX(Customers!$B$2:$B$601,MATCH(C6715,Customers!$A$2:$A$601,0))</f>
        <v>Rift Valley</v>
      </c>
      <c r="I6715" s="43" t="n">
        <f aca="false">ROUND(MIN(INDEX(Assumptions!$D$13:$D$18,MATCH(E6715,Assumptions!$A$13:$A$18,0)),MAX(INDEX(Assumptions!$C$13:$C$18,MATCH(E6715,Assumptions!$A$13:$A$18,0)),INDEX(Assumptions!$B$13:$B$18,MATCH(E6715,Assumptions!$A$13:$A$18,0))*F6715)),2)</f>
        <v>18.92</v>
      </c>
    </row>
    <row r="6716" customFormat="false" ht="15" hidden="false" customHeight="false" outlineLevel="0" collapsed="false">
      <c r="A6716" s="24" t="s">
        <v>7539</v>
      </c>
      <c r="B6716" s="39" t="n">
        <v>46168</v>
      </c>
      <c r="C6716" s="24" t="s">
        <v>464</v>
      </c>
      <c r="D6716" s="24" t="s">
        <v>176</v>
      </c>
      <c r="E6716" s="24" t="s">
        <v>107</v>
      </c>
      <c r="F6716" s="38" t="n">
        <v>6170</v>
      </c>
      <c r="G6716" s="42" t="n">
        <f aca="false">DATE(YEAR(B6716),MONTH(B6716),1)</f>
        <v>46143</v>
      </c>
      <c r="H6716" s="24" t="str">
        <f aca="false">INDEX(Customers!$B$2:$B$601,MATCH(C6716,Customers!$A$2:$A$601,0))</f>
        <v>Rift Valley</v>
      </c>
      <c r="I6716" s="43" t="n">
        <f aca="false">ROUND(MIN(INDEX(Assumptions!$D$13:$D$18,MATCH(E6716,Assumptions!$A$13:$A$18,0)),MAX(INDEX(Assumptions!$C$13:$C$18,MATCH(E6716,Assumptions!$A$13:$A$18,0)),INDEX(Assumptions!$B$13:$B$18,MATCH(E6716,Assumptions!$A$13:$A$18,0))*F6716)),2)</f>
        <v>0</v>
      </c>
    </row>
    <row r="6717" customFormat="false" ht="15" hidden="false" customHeight="false" outlineLevel="0" collapsed="false">
      <c r="A6717" s="24" t="s">
        <v>7540</v>
      </c>
      <c r="B6717" s="39" t="n">
        <v>46168</v>
      </c>
      <c r="C6717" s="24" t="s">
        <v>475</v>
      </c>
      <c r="D6717" s="24" t="s">
        <v>188</v>
      </c>
      <c r="E6717" s="24" t="s">
        <v>107</v>
      </c>
      <c r="F6717" s="38" t="n">
        <v>12240</v>
      </c>
      <c r="G6717" s="42" t="n">
        <f aca="false">DATE(YEAR(B6717),MONTH(B6717),1)</f>
        <v>46143</v>
      </c>
      <c r="H6717" s="24" t="str">
        <f aca="false">INDEX(Customers!$B$2:$B$601,MATCH(C6717,Customers!$A$2:$A$601,0))</f>
        <v>Coast</v>
      </c>
      <c r="I6717" s="43" t="n">
        <f aca="false">ROUND(MIN(INDEX(Assumptions!$D$13:$D$18,MATCH(E6717,Assumptions!$A$13:$A$18,0)),MAX(INDEX(Assumptions!$C$13:$C$18,MATCH(E6717,Assumptions!$A$13:$A$18,0)),INDEX(Assumptions!$B$13:$B$18,MATCH(E6717,Assumptions!$A$13:$A$18,0))*F6717)),2)</f>
        <v>0</v>
      </c>
    </row>
    <row r="6718" customFormat="false" ht="15" hidden="false" customHeight="false" outlineLevel="0" collapsed="false">
      <c r="A6718" s="24" t="s">
        <v>7541</v>
      </c>
      <c r="B6718" s="39" t="n">
        <v>46168</v>
      </c>
      <c r="C6718" s="24" t="s">
        <v>487</v>
      </c>
      <c r="D6718" s="24" t="s">
        <v>826</v>
      </c>
      <c r="E6718" s="24" t="s">
        <v>103</v>
      </c>
      <c r="F6718" s="38" t="n">
        <v>2750</v>
      </c>
      <c r="G6718" s="42" t="n">
        <f aca="false">DATE(YEAR(B6718),MONTH(B6718),1)</f>
        <v>46143</v>
      </c>
      <c r="H6718" s="24" t="str">
        <f aca="false">INDEX(Customers!$B$2:$B$601,MATCH(C6718,Customers!$A$2:$A$601,0))</f>
        <v>Rift Valley</v>
      </c>
      <c r="I6718" s="43" t="n">
        <f aca="false">ROUND(MIN(INDEX(Assumptions!$D$13:$D$18,MATCH(E6718,Assumptions!$A$13:$A$18,0)),MAX(INDEX(Assumptions!$C$13:$C$18,MATCH(E6718,Assumptions!$A$13:$A$18,0)),INDEX(Assumptions!$B$13:$B$18,MATCH(E6718,Assumptions!$A$13:$A$18,0))*F6718)),2)</f>
        <v>27.5</v>
      </c>
    </row>
    <row r="6719" customFormat="false" ht="15" hidden="false" customHeight="false" outlineLevel="0" collapsed="false">
      <c r="A6719" s="24" t="s">
        <v>7542</v>
      </c>
      <c r="B6719" s="39" t="n">
        <v>46168</v>
      </c>
      <c r="C6719" s="24" t="s">
        <v>492</v>
      </c>
      <c r="D6719" s="24" t="s">
        <v>206</v>
      </c>
      <c r="E6719" s="24" t="s">
        <v>105</v>
      </c>
      <c r="F6719" s="38" t="n">
        <v>4350</v>
      </c>
      <c r="G6719" s="42" t="n">
        <f aca="false">DATE(YEAR(B6719),MONTH(B6719),1)</f>
        <v>46143</v>
      </c>
      <c r="H6719" s="24" t="str">
        <f aca="false">INDEX(Customers!$B$2:$B$601,MATCH(C6719,Customers!$A$2:$A$601,0))</f>
        <v>Eastern</v>
      </c>
      <c r="I6719" s="43" t="n">
        <f aca="false">ROUND(MIN(INDEX(Assumptions!$D$13:$D$18,MATCH(E6719,Assumptions!$A$13:$A$18,0)),MAX(INDEX(Assumptions!$C$13:$C$18,MATCH(E6719,Assumptions!$A$13:$A$18,0)),INDEX(Assumptions!$B$13:$B$18,MATCH(E6719,Assumptions!$A$13:$A$18,0))*F6719)),2)</f>
        <v>65.25</v>
      </c>
    </row>
    <row r="6720" customFormat="false" ht="15" hidden="false" customHeight="false" outlineLevel="0" collapsed="false">
      <c r="A6720" s="24" t="s">
        <v>7543</v>
      </c>
      <c r="B6720" s="39" t="n">
        <v>46168</v>
      </c>
      <c r="C6720" s="24" t="s">
        <v>505</v>
      </c>
      <c r="D6720" s="24" t="s">
        <v>208</v>
      </c>
      <c r="E6720" s="24" t="s">
        <v>107</v>
      </c>
      <c r="F6720" s="38" t="n">
        <v>34260</v>
      </c>
      <c r="G6720" s="42" t="n">
        <f aca="false">DATE(YEAR(B6720),MONTH(B6720),1)</f>
        <v>46143</v>
      </c>
      <c r="H6720" s="24" t="str">
        <f aca="false">INDEX(Customers!$B$2:$B$601,MATCH(C6720,Customers!$A$2:$A$601,0))</f>
        <v>Eastern</v>
      </c>
      <c r="I6720" s="43" t="n">
        <f aca="false">ROUND(MIN(INDEX(Assumptions!$D$13:$D$18,MATCH(E6720,Assumptions!$A$13:$A$18,0)),MAX(INDEX(Assumptions!$C$13:$C$18,MATCH(E6720,Assumptions!$A$13:$A$18,0)),INDEX(Assumptions!$B$13:$B$18,MATCH(E6720,Assumptions!$A$13:$A$18,0))*F6720)),2)</f>
        <v>0</v>
      </c>
    </row>
    <row r="6721" customFormat="false" ht="15" hidden="false" customHeight="false" outlineLevel="0" collapsed="false">
      <c r="A6721" s="24" t="s">
        <v>7544</v>
      </c>
      <c r="B6721" s="39" t="n">
        <v>46168</v>
      </c>
      <c r="C6721" s="24" t="s">
        <v>518</v>
      </c>
      <c r="D6721" s="24" t="s">
        <v>826</v>
      </c>
      <c r="E6721" s="24" t="s">
        <v>109</v>
      </c>
      <c r="F6721" s="38" t="n">
        <v>1600</v>
      </c>
      <c r="G6721" s="42" t="n">
        <f aca="false">DATE(YEAR(B6721),MONTH(B6721),1)</f>
        <v>46143</v>
      </c>
      <c r="H6721" s="24" t="str">
        <f aca="false">INDEX(Customers!$B$2:$B$601,MATCH(C6721,Customers!$A$2:$A$601,0))</f>
        <v>Nairobi</v>
      </c>
      <c r="I6721" s="43" t="n">
        <f aca="false">ROUND(MIN(INDEX(Assumptions!$D$13:$D$18,MATCH(E6721,Assumptions!$A$13:$A$18,0)),MAX(INDEX(Assumptions!$C$13:$C$18,MATCH(E6721,Assumptions!$A$13:$A$18,0)),INDEX(Assumptions!$B$13:$B$18,MATCH(E6721,Assumptions!$A$13:$A$18,0))*F6721)),2)</f>
        <v>6.4</v>
      </c>
    </row>
    <row r="6722" customFormat="false" ht="15" hidden="false" customHeight="false" outlineLevel="0" collapsed="false">
      <c r="A6722" s="24" t="s">
        <v>7545</v>
      </c>
      <c r="B6722" s="39" t="n">
        <v>46168</v>
      </c>
      <c r="C6722" s="24" t="s">
        <v>522</v>
      </c>
      <c r="D6722" s="24" t="s">
        <v>163</v>
      </c>
      <c r="E6722" s="24" t="s">
        <v>105</v>
      </c>
      <c r="F6722" s="38" t="n">
        <v>4350</v>
      </c>
      <c r="G6722" s="42" t="n">
        <f aca="false">DATE(YEAR(B6722),MONTH(B6722),1)</f>
        <v>46143</v>
      </c>
      <c r="H6722" s="24" t="str">
        <f aca="false">INDEX(Customers!$B$2:$B$601,MATCH(C6722,Customers!$A$2:$A$601,0))</f>
        <v>Central</v>
      </c>
      <c r="I6722" s="43" t="n">
        <f aca="false">ROUND(MIN(INDEX(Assumptions!$D$13:$D$18,MATCH(E6722,Assumptions!$A$13:$A$18,0)),MAX(INDEX(Assumptions!$C$13:$C$18,MATCH(E6722,Assumptions!$A$13:$A$18,0)),INDEX(Assumptions!$B$13:$B$18,MATCH(E6722,Assumptions!$A$13:$A$18,0))*F6722)),2)</f>
        <v>65.25</v>
      </c>
    </row>
    <row r="6723" customFormat="false" ht="15" hidden="false" customHeight="false" outlineLevel="0" collapsed="false">
      <c r="A6723" s="24" t="s">
        <v>7546</v>
      </c>
      <c r="B6723" s="39" t="n">
        <v>46168</v>
      </c>
      <c r="C6723" s="24" t="s">
        <v>527</v>
      </c>
      <c r="D6723" s="24" t="s">
        <v>826</v>
      </c>
      <c r="E6723" s="24" t="s">
        <v>109</v>
      </c>
      <c r="F6723" s="38" t="n">
        <v>10010</v>
      </c>
      <c r="G6723" s="42" t="n">
        <f aca="false">DATE(YEAR(B6723),MONTH(B6723),1)</f>
        <v>46143</v>
      </c>
      <c r="H6723" s="24" t="str">
        <f aca="false">INDEX(Customers!$B$2:$B$601,MATCH(C6723,Customers!$A$2:$A$601,0))</f>
        <v>Rift Valley</v>
      </c>
      <c r="I6723" s="43" t="n">
        <f aca="false">ROUND(MIN(INDEX(Assumptions!$D$13:$D$18,MATCH(E6723,Assumptions!$A$13:$A$18,0)),MAX(INDEX(Assumptions!$C$13:$C$18,MATCH(E6723,Assumptions!$A$13:$A$18,0)),INDEX(Assumptions!$B$13:$B$18,MATCH(E6723,Assumptions!$A$13:$A$18,0))*F6723)),2)</f>
        <v>40</v>
      </c>
    </row>
    <row r="6724" customFormat="false" ht="15" hidden="false" customHeight="false" outlineLevel="0" collapsed="false">
      <c r="A6724" s="24" t="s">
        <v>7547</v>
      </c>
      <c r="B6724" s="39" t="n">
        <v>46168</v>
      </c>
      <c r="C6724" s="24" t="s">
        <v>527</v>
      </c>
      <c r="D6724" s="24" t="s">
        <v>178</v>
      </c>
      <c r="E6724" s="24" t="s">
        <v>105</v>
      </c>
      <c r="F6724" s="38" t="n">
        <v>11780</v>
      </c>
      <c r="G6724" s="42" t="n">
        <f aca="false">DATE(YEAR(B6724),MONTH(B6724),1)</f>
        <v>46143</v>
      </c>
      <c r="H6724" s="24" t="str">
        <f aca="false">INDEX(Customers!$B$2:$B$601,MATCH(C6724,Customers!$A$2:$A$601,0))</f>
        <v>Rift Valley</v>
      </c>
      <c r="I6724" s="43" t="n">
        <f aca="false">ROUND(MIN(INDEX(Assumptions!$D$13:$D$18,MATCH(E6724,Assumptions!$A$13:$A$18,0)),MAX(INDEX(Assumptions!$C$13:$C$18,MATCH(E6724,Assumptions!$A$13:$A$18,0)),INDEX(Assumptions!$B$13:$B$18,MATCH(E6724,Assumptions!$A$13:$A$18,0))*F6724)),2)</f>
        <v>176.7</v>
      </c>
    </row>
    <row r="6725" customFormat="false" ht="15" hidden="false" customHeight="false" outlineLevel="0" collapsed="false">
      <c r="A6725" s="24" t="s">
        <v>7548</v>
      </c>
      <c r="B6725" s="39" t="n">
        <v>46168</v>
      </c>
      <c r="C6725" s="24" t="s">
        <v>533</v>
      </c>
      <c r="D6725" s="24" t="s">
        <v>826</v>
      </c>
      <c r="E6725" s="24" t="s">
        <v>111</v>
      </c>
      <c r="F6725" s="38" t="n">
        <v>50</v>
      </c>
      <c r="G6725" s="42" t="n">
        <f aca="false">DATE(YEAR(B6725),MONTH(B6725),1)</f>
        <v>46143</v>
      </c>
      <c r="H6725" s="24" t="str">
        <f aca="false">INDEX(Customers!$B$2:$B$601,MATCH(C6725,Customers!$A$2:$A$601,0))</f>
        <v>Rift Valley</v>
      </c>
      <c r="I6725" s="43" t="n">
        <f aca="false">ROUND(MIN(INDEX(Assumptions!$D$13:$D$18,MATCH(E6725,Assumptions!$A$13:$A$18,0)),MAX(INDEX(Assumptions!$C$13:$C$18,MATCH(E6725,Assumptions!$A$13:$A$18,0)),INDEX(Assumptions!$B$13:$B$18,MATCH(E6725,Assumptions!$A$13:$A$18,0))*F6725)),2)</f>
        <v>2</v>
      </c>
    </row>
    <row r="6726" customFormat="false" ht="15" hidden="false" customHeight="false" outlineLevel="0" collapsed="false">
      <c r="A6726" s="24" t="s">
        <v>7549</v>
      </c>
      <c r="B6726" s="39" t="n">
        <v>46168</v>
      </c>
      <c r="C6726" s="24" t="s">
        <v>537</v>
      </c>
      <c r="D6726" s="24" t="s">
        <v>826</v>
      </c>
      <c r="E6726" s="24" t="s">
        <v>111</v>
      </c>
      <c r="F6726" s="38" t="n">
        <v>200</v>
      </c>
      <c r="G6726" s="42" t="n">
        <f aca="false">DATE(YEAR(B6726),MONTH(B6726),1)</f>
        <v>46143</v>
      </c>
      <c r="H6726" s="24" t="str">
        <f aca="false">INDEX(Customers!$B$2:$B$601,MATCH(C6726,Customers!$A$2:$A$601,0))</f>
        <v>Central</v>
      </c>
      <c r="I6726" s="43" t="n">
        <f aca="false">ROUND(MIN(INDEX(Assumptions!$D$13:$D$18,MATCH(E6726,Assumptions!$A$13:$A$18,0)),MAX(INDEX(Assumptions!$C$13:$C$18,MATCH(E6726,Assumptions!$A$13:$A$18,0)),INDEX(Assumptions!$B$13:$B$18,MATCH(E6726,Assumptions!$A$13:$A$18,0))*F6726)),2)</f>
        <v>8</v>
      </c>
    </row>
    <row r="6727" customFormat="false" ht="15" hidden="false" customHeight="false" outlineLevel="0" collapsed="false">
      <c r="A6727" s="24" t="s">
        <v>7550</v>
      </c>
      <c r="B6727" s="39" t="n">
        <v>46168</v>
      </c>
      <c r="C6727" s="24" t="s">
        <v>543</v>
      </c>
      <c r="D6727" s="24" t="s">
        <v>826</v>
      </c>
      <c r="E6727" s="24" t="s">
        <v>103</v>
      </c>
      <c r="F6727" s="38" t="n">
        <v>6120</v>
      </c>
      <c r="G6727" s="42" t="n">
        <f aca="false">DATE(YEAR(B6727),MONTH(B6727),1)</f>
        <v>46143</v>
      </c>
      <c r="H6727" s="24" t="str">
        <f aca="false">INDEX(Customers!$B$2:$B$601,MATCH(C6727,Customers!$A$2:$A$601,0))</f>
        <v>Central</v>
      </c>
      <c r="I6727" s="43" t="n">
        <f aca="false">ROUND(MIN(INDEX(Assumptions!$D$13:$D$18,MATCH(E6727,Assumptions!$A$13:$A$18,0)),MAX(INDEX(Assumptions!$C$13:$C$18,MATCH(E6727,Assumptions!$A$13:$A$18,0)),INDEX(Assumptions!$B$13:$B$18,MATCH(E6727,Assumptions!$A$13:$A$18,0))*F6727)),2)</f>
        <v>61.2</v>
      </c>
    </row>
    <row r="6728" customFormat="false" ht="15" hidden="false" customHeight="false" outlineLevel="0" collapsed="false">
      <c r="A6728" s="24" t="s">
        <v>7551</v>
      </c>
      <c r="B6728" s="39" t="n">
        <v>46168</v>
      </c>
      <c r="C6728" s="24" t="s">
        <v>543</v>
      </c>
      <c r="D6728" s="24" t="s">
        <v>165</v>
      </c>
      <c r="E6728" s="24" t="s">
        <v>107</v>
      </c>
      <c r="F6728" s="38" t="n">
        <v>15390</v>
      </c>
      <c r="G6728" s="42" t="n">
        <f aca="false">DATE(YEAR(B6728),MONTH(B6728),1)</f>
        <v>46143</v>
      </c>
      <c r="H6728" s="24" t="str">
        <f aca="false">INDEX(Customers!$B$2:$B$601,MATCH(C6728,Customers!$A$2:$A$601,0))</f>
        <v>Central</v>
      </c>
      <c r="I6728" s="43" t="n">
        <f aca="false">ROUND(MIN(INDEX(Assumptions!$D$13:$D$18,MATCH(E6728,Assumptions!$A$13:$A$18,0)),MAX(INDEX(Assumptions!$C$13:$C$18,MATCH(E6728,Assumptions!$A$13:$A$18,0)),INDEX(Assumptions!$B$13:$B$18,MATCH(E6728,Assumptions!$A$13:$A$18,0))*F6728)),2)</f>
        <v>0</v>
      </c>
    </row>
    <row r="6729" customFormat="false" ht="15" hidden="false" customHeight="false" outlineLevel="0" collapsed="false">
      <c r="A6729" s="24" t="s">
        <v>7552</v>
      </c>
      <c r="B6729" s="39" t="n">
        <v>46168</v>
      </c>
      <c r="C6729" s="24" t="s">
        <v>544</v>
      </c>
      <c r="D6729" s="24" t="s">
        <v>826</v>
      </c>
      <c r="E6729" s="24" t="s">
        <v>103</v>
      </c>
      <c r="F6729" s="38" t="n">
        <v>10460</v>
      </c>
      <c r="G6729" s="42" t="n">
        <f aca="false">DATE(YEAR(B6729),MONTH(B6729),1)</f>
        <v>46143</v>
      </c>
      <c r="H6729" s="24" t="str">
        <f aca="false">INDEX(Customers!$B$2:$B$601,MATCH(C6729,Customers!$A$2:$A$601,0))</f>
        <v>Coast</v>
      </c>
      <c r="I6729" s="43" t="n">
        <f aca="false">ROUND(MIN(INDEX(Assumptions!$D$13:$D$18,MATCH(E6729,Assumptions!$A$13:$A$18,0)),MAX(INDEX(Assumptions!$C$13:$C$18,MATCH(E6729,Assumptions!$A$13:$A$18,0)),INDEX(Assumptions!$B$13:$B$18,MATCH(E6729,Assumptions!$A$13:$A$18,0))*F6729)),2)</f>
        <v>104.6</v>
      </c>
    </row>
    <row r="6730" customFormat="false" ht="15" hidden="false" customHeight="false" outlineLevel="0" collapsed="false">
      <c r="A6730" s="24" t="s">
        <v>7553</v>
      </c>
      <c r="B6730" s="39" t="n">
        <v>46168</v>
      </c>
      <c r="C6730" s="24" t="s">
        <v>548</v>
      </c>
      <c r="D6730" s="24" t="s">
        <v>826</v>
      </c>
      <c r="E6730" s="24" t="s">
        <v>111</v>
      </c>
      <c r="F6730" s="38" t="n">
        <v>200</v>
      </c>
      <c r="G6730" s="42" t="n">
        <f aca="false">DATE(YEAR(B6730),MONTH(B6730),1)</f>
        <v>46143</v>
      </c>
      <c r="H6730" s="24" t="str">
        <f aca="false">INDEX(Customers!$B$2:$B$601,MATCH(C6730,Customers!$A$2:$A$601,0))</f>
        <v>Rift Valley</v>
      </c>
      <c r="I6730" s="43" t="n">
        <f aca="false">ROUND(MIN(INDEX(Assumptions!$D$13:$D$18,MATCH(E6730,Assumptions!$A$13:$A$18,0)),MAX(INDEX(Assumptions!$C$13:$C$18,MATCH(E6730,Assumptions!$A$13:$A$18,0)),INDEX(Assumptions!$B$13:$B$18,MATCH(E6730,Assumptions!$A$13:$A$18,0))*F6730)),2)</f>
        <v>8</v>
      </c>
    </row>
    <row r="6731" customFormat="false" ht="15" hidden="false" customHeight="false" outlineLevel="0" collapsed="false">
      <c r="A6731" s="24" t="s">
        <v>7554</v>
      </c>
      <c r="B6731" s="39" t="n">
        <v>46168</v>
      </c>
      <c r="C6731" s="24" t="s">
        <v>570</v>
      </c>
      <c r="D6731" s="24" t="s">
        <v>826</v>
      </c>
      <c r="E6731" s="24" t="s">
        <v>103</v>
      </c>
      <c r="F6731" s="38" t="n">
        <v>220</v>
      </c>
      <c r="G6731" s="42" t="n">
        <f aca="false">DATE(YEAR(B6731),MONTH(B6731),1)</f>
        <v>46143</v>
      </c>
      <c r="H6731" s="24" t="str">
        <f aca="false">INDEX(Customers!$B$2:$B$601,MATCH(C6731,Customers!$A$2:$A$601,0))</f>
        <v>Western</v>
      </c>
      <c r="I6731" s="43" t="n">
        <f aca="false">ROUND(MIN(INDEX(Assumptions!$D$13:$D$18,MATCH(E6731,Assumptions!$A$13:$A$18,0)),MAX(INDEX(Assumptions!$C$13:$C$18,MATCH(E6731,Assumptions!$A$13:$A$18,0)),INDEX(Assumptions!$B$13:$B$18,MATCH(E6731,Assumptions!$A$13:$A$18,0))*F6731)),2)</f>
        <v>5</v>
      </c>
    </row>
    <row r="6732" customFormat="false" ht="15" hidden="false" customHeight="false" outlineLevel="0" collapsed="false">
      <c r="A6732" s="24" t="s">
        <v>7555</v>
      </c>
      <c r="B6732" s="39" t="n">
        <v>46168</v>
      </c>
      <c r="C6732" s="24" t="s">
        <v>584</v>
      </c>
      <c r="D6732" s="24" t="s">
        <v>826</v>
      </c>
      <c r="E6732" s="24" t="s">
        <v>111</v>
      </c>
      <c r="F6732" s="38" t="n">
        <v>200</v>
      </c>
      <c r="G6732" s="42" t="n">
        <f aca="false">DATE(YEAR(B6732),MONTH(B6732),1)</f>
        <v>46143</v>
      </c>
      <c r="H6732" s="24" t="str">
        <f aca="false">INDEX(Customers!$B$2:$B$601,MATCH(C6732,Customers!$A$2:$A$601,0))</f>
        <v>Western</v>
      </c>
      <c r="I6732" s="43" t="n">
        <f aca="false">ROUND(MIN(INDEX(Assumptions!$D$13:$D$18,MATCH(E6732,Assumptions!$A$13:$A$18,0)),MAX(INDEX(Assumptions!$C$13:$C$18,MATCH(E6732,Assumptions!$A$13:$A$18,0)),INDEX(Assumptions!$B$13:$B$18,MATCH(E6732,Assumptions!$A$13:$A$18,0))*F6732)),2)</f>
        <v>8</v>
      </c>
    </row>
    <row r="6733" customFormat="false" ht="15" hidden="false" customHeight="false" outlineLevel="0" collapsed="false">
      <c r="A6733" s="24" t="s">
        <v>7556</v>
      </c>
      <c r="B6733" s="39" t="n">
        <v>46168</v>
      </c>
      <c r="C6733" s="24" t="s">
        <v>588</v>
      </c>
      <c r="D6733" s="24" t="s">
        <v>826</v>
      </c>
      <c r="E6733" s="24" t="s">
        <v>111</v>
      </c>
      <c r="F6733" s="38" t="n">
        <v>20</v>
      </c>
      <c r="G6733" s="42" t="n">
        <f aca="false">DATE(YEAR(B6733),MONTH(B6733),1)</f>
        <v>46143</v>
      </c>
      <c r="H6733" s="24" t="str">
        <f aca="false">INDEX(Customers!$B$2:$B$601,MATCH(C6733,Customers!$A$2:$A$601,0))</f>
        <v>Nairobi</v>
      </c>
      <c r="I6733" s="43" t="n">
        <f aca="false">ROUND(MIN(INDEX(Assumptions!$D$13:$D$18,MATCH(E6733,Assumptions!$A$13:$A$18,0)),MAX(INDEX(Assumptions!$C$13:$C$18,MATCH(E6733,Assumptions!$A$13:$A$18,0)),INDEX(Assumptions!$B$13:$B$18,MATCH(E6733,Assumptions!$A$13:$A$18,0))*F6733)),2)</f>
        <v>0.8</v>
      </c>
    </row>
    <row r="6734" customFormat="false" ht="15" hidden="false" customHeight="false" outlineLevel="0" collapsed="false">
      <c r="A6734" s="24" t="s">
        <v>7557</v>
      </c>
      <c r="B6734" s="39" t="n">
        <v>46168</v>
      </c>
      <c r="C6734" s="24" t="s">
        <v>602</v>
      </c>
      <c r="D6734" s="24" t="s">
        <v>826</v>
      </c>
      <c r="E6734" s="24" t="s">
        <v>111</v>
      </c>
      <c r="F6734" s="38" t="n">
        <v>500</v>
      </c>
      <c r="G6734" s="42" t="n">
        <f aca="false">DATE(YEAR(B6734),MONTH(B6734),1)</f>
        <v>46143</v>
      </c>
      <c r="H6734" s="24" t="str">
        <f aca="false">INDEX(Customers!$B$2:$B$601,MATCH(C6734,Customers!$A$2:$A$601,0))</f>
        <v>Rift Valley</v>
      </c>
      <c r="I6734" s="43" t="n">
        <f aca="false">ROUND(MIN(INDEX(Assumptions!$D$13:$D$18,MATCH(E6734,Assumptions!$A$13:$A$18,0)),MAX(INDEX(Assumptions!$C$13:$C$18,MATCH(E6734,Assumptions!$A$13:$A$18,0)),INDEX(Assumptions!$B$13:$B$18,MATCH(E6734,Assumptions!$A$13:$A$18,0))*F6734)),2)</f>
        <v>20</v>
      </c>
    </row>
    <row r="6735" customFormat="false" ht="15" hidden="false" customHeight="false" outlineLevel="0" collapsed="false">
      <c r="A6735" s="24" t="s">
        <v>7558</v>
      </c>
      <c r="B6735" s="39" t="n">
        <v>46168</v>
      </c>
      <c r="C6735" s="24" t="s">
        <v>616</v>
      </c>
      <c r="D6735" s="24" t="s">
        <v>826</v>
      </c>
      <c r="E6735" s="24" t="s">
        <v>111</v>
      </c>
      <c r="F6735" s="38" t="n">
        <v>1000</v>
      </c>
      <c r="G6735" s="42" t="n">
        <f aca="false">DATE(YEAR(B6735),MONTH(B6735),1)</f>
        <v>46143</v>
      </c>
      <c r="H6735" s="24" t="str">
        <f aca="false">INDEX(Customers!$B$2:$B$601,MATCH(C6735,Customers!$A$2:$A$601,0))</f>
        <v>Coast</v>
      </c>
      <c r="I6735" s="43" t="n">
        <f aca="false">ROUND(MIN(INDEX(Assumptions!$D$13:$D$18,MATCH(E6735,Assumptions!$A$13:$A$18,0)),MAX(INDEX(Assumptions!$C$13:$C$18,MATCH(E6735,Assumptions!$A$13:$A$18,0)),INDEX(Assumptions!$B$13:$B$18,MATCH(E6735,Assumptions!$A$13:$A$18,0))*F6735)),2)</f>
        <v>40</v>
      </c>
    </row>
    <row r="6736" customFormat="false" ht="15" hidden="false" customHeight="false" outlineLevel="0" collapsed="false">
      <c r="A6736" s="24" t="s">
        <v>7559</v>
      </c>
      <c r="B6736" s="39" t="n">
        <v>46168</v>
      </c>
      <c r="C6736" s="24" t="s">
        <v>625</v>
      </c>
      <c r="D6736" s="24" t="s">
        <v>826</v>
      </c>
      <c r="E6736" s="24" t="s">
        <v>103</v>
      </c>
      <c r="F6736" s="38" t="n">
        <v>6800</v>
      </c>
      <c r="G6736" s="42" t="n">
        <f aca="false">DATE(YEAR(B6736),MONTH(B6736),1)</f>
        <v>46143</v>
      </c>
      <c r="H6736" s="24" t="str">
        <f aca="false">INDEX(Customers!$B$2:$B$601,MATCH(C6736,Customers!$A$2:$A$601,0))</f>
        <v>Nairobi</v>
      </c>
      <c r="I6736" s="43" t="n">
        <f aca="false">ROUND(MIN(INDEX(Assumptions!$D$13:$D$18,MATCH(E6736,Assumptions!$A$13:$A$18,0)),MAX(INDEX(Assumptions!$C$13:$C$18,MATCH(E6736,Assumptions!$A$13:$A$18,0)),INDEX(Assumptions!$B$13:$B$18,MATCH(E6736,Assumptions!$A$13:$A$18,0))*F6736)),2)</f>
        <v>68</v>
      </c>
    </row>
    <row r="6737" customFormat="false" ht="15" hidden="false" customHeight="false" outlineLevel="0" collapsed="false">
      <c r="A6737" s="24" t="s">
        <v>7560</v>
      </c>
      <c r="B6737" s="39" t="n">
        <v>46168</v>
      </c>
      <c r="C6737" s="24" t="s">
        <v>629</v>
      </c>
      <c r="D6737" s="24" t="s">
        <v>150</v>
      </c>
      <c r="E6737" s="24" t="s">
        <v>107</v>
      </c>
      <c r="F6737" s="38" t="n">
        <v>1900</v>
      </c>
      <c r="G6737" s="42" t="n">
        <f aca="false">DATE(YEAR(B6737),MONTH(B6737),1)</f>
        <v>46143</v>
      </c>
      <c r="H6737" s="24" t="str">
        <f aca="false">INDEX(Customers!$B$2:$B$601,MATCH(C6737,Customers!$A$2:$A$601,0))</f>
        <v>Nairobi</v>
      </c>
      <c r="I6737" s="43" t="n">
        <f aca="false">ROUND(MIN(INDEX(Assumptions!$D$13:$D$18,MATCH(E6737,Assumptions!$A$13:$A$18,0)),MAX(INDEX(Assumptions!$C$13:$C$18,MATCH(E6737,Assumptions!$A$13:$A$18,0)),INDEX(Assumptions!$B$13:$B$18,MATCH(E6737,Assumptions!$A$13:$A$18,0))*F6737)),2)</f>
        <v>0</v>
      </c>
    </row>
    <row r="6738" customFormat="false" ht="15" hidden="false" customHeight="false" outlineLevel="0" collapsed="false">
      <c r="A6738" s="24" t="s">
        <v>7561</v>
      </c>
      <c r="B6738" s="39" t="n">
        <v>46168</v>
      </c>
      <c r="C6738" s="24" t="s">
        <v>664</v>
      </c>
      <c r="D6738" s="24" t="s">
        <v>826</v>
      </c>
      <c r="E6738" s="24" t="s">
        <v>103</v>
      </c>
      <c r="F6738" s="38" t="n">
        <v>1570</v>
      </c>
      <c r="G6738" s="42" t="n">
        <f aca="false">DATE(YEAR(B6738),MONTH(B6738),1)</f>
        <v>46143</v>
      </c>
      <c r="H6738" s="24" t="str">
        <f aca="false">INDEX(Customers!$B$2:$B$601,MATCH(C6738,Customers!$A$2:$A$601,0))</f>
        <v>Rift Valley</v>
      </c>
      <c r="I6738" s="43" t="n">
        <f aca="false">ROUND(MIN(INDEX(Assumptions!$D$13:$D$18,MATCH(E6738,Assumptions!$A$13:$A$18,0)),MAX(INDEX(Assumptions!$C$13:$C$18,MATCH(E6738,Assumptions!$A$13:$A$18,0)),INDEX(Assumptions!$B$13:$B$18,MATCH(E6738,Assumptions!$A$13:$A$18,0))*F6738)),2)</f>
        <v>15.7</v>
      </c>
    </row>
    <row r="6739" customFormat="false" ht="15" hidden="false" customHeight="false" outlineLevel="0" collapsed="false">
      <c r="A6739" s="24" t="s">
        <v>7562</v>
      </c>
      <c r="B6739" s="39" t="n">
        <v>46168</v>
      </c>
      <c r="C6739" s="24" t="s">
        <v>664</v>
      </c>
      <c r="D6739" s="24" t="s">
        <v>826</v>
      </c>
      <c r="E6739" s="24" t="s">
        <v>103</v>
      </c>
      <c r="F6739" s="38" t="n">
        <v>9480</v>
      </c>
      <c r="G6739" s="42" t="n">
        <f aca="false">DATE(YEAR(B6739),MONTH(B6739),1)</f>
        <v>46143</v>
      </c>
      <c r="H6739" s="24" t="str">
        <f aca="false">INDEX(Customers!$B$2:$B$601,MATCH(C6739,Customers!$A$2:$A$601,0))</f>
        <v>Rift Valley</v>
      </c>
      <c r="I6739" s="43" t="n">
        <f aca="false">ROUND(MIN(INDEX(Assumptions!$D$13:$D$18,MATCH(E6739,Assumptions!$A$13:$A$18,0)),MAX(INDEX(Assumptions!$C$13:$C$18,MATCH(E6739,Assumptions!$A$13:$A$18,0)),INDEX(Assumptions!$B$13:$B$18,MATCH(E6739,Assumptions!$A$13:$A$18,0))*F6739)),2)</f>
        <v>94.8</v>
      </c>
    </row>
    <row r="6740" customFormat="false" ht="15" hidden="false" customHeight="false" outlineLevel="0" collapsed="false">
      <c r="A6740" s="24" t="s">
        <v>7563</v>
      </c>
      <c r="B6740" s="39" t="n">
        <v>46168</v>
      </c>
      <c r="C6740" s="24" t="s">
        <v>676</v>
      </c>
      <c r="D6740" s="24" t="s">
        <v>826</v>
      </c>
      <c r="E6740" s="24" t="s">
        <v>111</v>
      </c>
      <c r="F6740" s="38" t="n">
        <v>50</v>
      </c>
      <c r="G6740" s="42" t="n">
        <f aca="false">DATE(YEAR(B6740),MONTH(B6740),1)</f>
        <v>46143</v>
      </c>
      <c r="H6740" s="24" t="str">
        <f aca="false">INDEX(Customers!$B$2:$B$601,MATCH(C6740,Customers!$A$2:$A$601,0))</f>
        <v>Nairobi</v>
      </c>
      <c r="I6740" s="43" t="n">
        <f aca="false">ROUND(MIN(INDEX(Assumptions!$D$13:$D$18,MATCH(E6740,Assumptions!$A$13:$A$18,0)),MAX(INDEX(Assumptions!$C$13:$C$18,MATCH(E6740,Assumptions!$A$13:$A$18,0)),INDEX(Assumptions!$B$13:$B$18,MATCH(E6740,Assumptions!$A$13:$A$18,0))*F6740)),2)</f>
        <v>2</v>
      </c>
    </row>
    <row r="6741" customFormat="false" ht="15" hidden="false" customHeight="false" outlineLevel="0" collapsed="false">
      <c r="A6741" s="24" t="s">
        <v>7564</v>
      </c>
      <c r="B6741" s="39" t="n">
        <v>46168</v>
      </c>
      <c r="C6741" s="24" t="s">
        <v>677</v>
      </c>
      <c r="D6741" s="24" t="s">
        <v>826</v>
      </c>
      <c r="E6741" s="24" t="s">
        <v>111</v>
      </c>
      <c r="F6741" s="38" t="n">
        <v>1000</v>
      </c>
      <c r="G6741" s="42" t="n">
        <f aca="false">DATE(YEAR(B6741),MONTH(B6741),1)</f>
        <v>46143</v>
      </c>
      <c r="H6741" s="24" t="str">
        <f aca="false">INDEX(Customers!$B$2:$B$601,MATCH(C6741,Customers!$A$2:$A$601,0))</f>
        <v>Eastern</v>
      </c>
      <c r="I6741" s="43" t="n">
        <f aca="false">ROUND(MIN(INDEX(Assumptions!$D$13:$D$18,MATCH(E6741,Assumptions!$A$13:$A$18,0)),MAX(INDEX(Assumptions!$C$13:$C$18,MATCH(E6741,Assumptions!$A$13:$A$18,0)),INDEX(Assumptions!$B$13:$B$18,MATCH(E6741,Assumptions!$A$13:$A$18,0))*F6741)),2)</f>
        <v>40</v>
      </c>
    </row>
    <row r="6742" customFormat="false" ht="15" hidden="false" customHeight="false" outlineLevel="0" collapsed="false">
      <c r="A6742" s="24" t="s">
        <v>7565</v>
      </c>
      <c r="B6742" s="39" t="n">
        <v>46168</v>
      </c>
      <c r="C6742" s="24" t="s">
        <v>682</v>
      </c>
      <c r="D6742" s="24" t="s">
        <v>173</v>
      </c>
      <c r="E6742" s="24" t="s">
        <v>107</v>
      </c>
      <c r="F6742" s="38" t="n">
        <v>5140</v>
      </c>
      <c r="G6742" s="42" t="n">
        <f aca="false">DATE(YEAR(B6742),MONTH(B6742),1)</f>
        <v>46143</v>
      </c>
      <c r="H6742" s="24" t="str">
        <f aca="false">INDEX(Customers!$B$2:$B$601,MATCH(C6742,Customers!$A$2:$A$601,0))</f>
        <v>Rift Valley</v>
      </c>
      <c r="I6742" s="43" t="n">
        <f aca="false">ROUND(MIN(INDEX(Assumptions!$D$13:$D$18,MATCH(E6742,Assumptions!$A$13:$A$18,0)),MAX(INDEX(Assumptions!$C$13:$C$18,MATCH(E6742,Assumptions!$A$13:$A$18,0)),INDEX(Assumptions!$B$13:$B$18,MATCH(E6742,Assumptions!$A$13:$A$18,0))*F6742)),2)</f>
        <v>0</v>
      </c>
    </row>
    <row r="6743" customFormat="false" ht="15" hidden="false" customHeight="false" outlineLevel="0" collapsed="false">
      <c r="A6743" s="24" t="s">
        <v>7566</v>
      </c>
      <c r="B6743" s="39" t="n">
        <v>46168</v>
      </c>
      <c r="C6743" s="24" t="s">
        <v>688</v>
      </c>
      <c r="D6743" s="24" t="s">
        <v>184</v>
      </c>
      <c r="E6743" s="24" t="s">
        <v>105</v>
      </c>
      <c r="F6743" s="38" t="n">
        <v>2010</v>
      </c>
      <c r="G6743" s="42" t="n">
        <f aca="false">DATE(YEAR(B6743),MONTH(B6743),1)</f>
        <v>46143</v>
      </c>
      <c r="H6743" s="24" t="str">
        <f aca="false">INDEX(Customers!$B$2:$B$601,MATCH(C6743,Customers!$A$2:$A$601,0))</f>
        <v>Coast</v>
      </c>
      <c r="I6743" s="43" t="n">
        <f aca="false">ROUND(MIN(INDEX(Assumptions!$D$13:$D$18,MATCH(E6743,Assumptions!$A$13:$A$18,0)),MAX(INDEX(Assumptions!$C$13:$C$18,MATCH(E6743,Assumptions!$A$13:$A$18,0)),INDEX(Assumptions!$B$13:$B$18,MATCH(E6743,Assumptions!$A$13:$A$18,0))*F6743)),2)</f>
        <v>30.15</v>
      </c>
    </row>
    <row r="6744" customFormat="false" ht="15" hidden="false" customHeight="false" outlineLevel="0" collapsed="false">
      <c r="A6744" s="24" t="s">
        <v>7567</v>
      </c>
      <c r="B6744" s="39" t="n">
        <v>46168</v>
      </c>
      <c r="C6744" s="24" t="s">
        <v>696</v>
      </c>
      <c r="D6744" s="24" t="s">
        <v>826</v>
      </c>
      <c r="E6744" s="24" t="s">
        <v>113</v>
      </c>
      <c r="F6744" s="38" t="n">
        <v>99</v>
      </c>
      <c r="G6744" s="42" t="n">
        <f aca="false">DATE(YEAR(B6744),MONTH(B6744),1)</f>
        <v>46143</v>
      </c>
      <c r="H6744" s="24" t="str">
        <f aca="false">INDEX(Customers!$B$2:$B$601,MATCH(C6744,Customers!$A$2:$A$601,0))</f>
        <v>Western</v>
      </c>
      <c r="I6744" s="43" t="n">
        <f aca="false">ROUND(MIN(INDEX(Assumptions!$D$13:$D$18,MATCH(E6744,Assumptions!$A$13:$A$18,0)),MAX(INDEX(Assumptions!$C$13:$C$18,MATCH(E6744,Assumptions!$A$13:$A$18,0)),INDEX(Assumptions!$B$13:$B$18,MATCH(E6744,Assumptions!$A$13:$A$18,0))*F6744)),2)</f>
        <v>4.95</v>
      </c>
    </row>
    <row r="6745" customFormat="false" ht="15" hidden="false" customHeight="false" outlineLevel="0" collapsed="false">
      <c r="A6745" s="24" t="s">
        <v>7568</v>
      </c>
      <c r="B6745" s="39" t="n">
        <v>46168</v>
      </c>
      <c r="C6745" s="24" t="s">
        <v>701</v>
      </c>
      <c r="D6745" s="24" t="s">
        <v>150</v>
      </c>
      <c r="E6745" s="24" t="s">
        <v>107</v>
      </c>
      <c r="F6745" s="38" t="n">
        <v>2080</v>
      </c>
      <c r="G6745" s="42" t="n">
        <f aca="false">DATE(YEAR(B6745),MONTH(B6745),1)</f>
        <v>46143</v>
      </c>
      <c r="H6745" s="24" t="str">
        <f aca="false">INDEX(Customers!$B$2:$B$601,MATCH(C6745,Customers!$A$2:$A$601,0))</f>
        <v>Nairobi</v>
      </c>
      <c r="I6745" s="43" t="n">
        <f aca="false">ROUND(MIN(INDEX(Assumptions!$D$13:$D$18,MATCH(E6745,Assumptions!$A$13:$A$18,0)),MAX(INDEX(Assumptions!$C$13:$C$18,MATCH(E6745,Assumptions!$A$13:$A$18,0)),INDEX(Assumptions!$B$13:$B$18,MATCH(E6745,Assumptions!$A$13:$A$18,0))*F6745)),2)</f>
        <v>0</v>
      </c>
    </row>
    <row r="6746" customFormat="false" ht="15" hidden="false" customHeight="false" outlineLevel="0" collapsed="false">
      <c r="A6746" s="24" t="s">
        <v>7569</v>
      </c>
      <c r="B6746" s="39" t="n">
        <v>46168</v>
      </c>
      <c r="C6746" s="24" t="s">
        <v>701</v>
      </c>
      <c r="D6746" s="24" t="s">
        <v>156</v>
      </c>
      <c r="E6746" s="24" t="s">
        <v>105</v>
      </c>
      <c r="F6746" s="38" t="n">
        <v>4140</v>
      </c>
      <c r="G6746" s="42" t="n">
        <f aca="false">DATE(YEAR(B6746),MONTH(B6746),1)</f>
        <v>46143</v>
      </c>
      <c r="H6746" s="24" t="str">
        <f aca="false">INDEX(Customers!$B$2:$B$601,MATCH(C6746,Customers!$A$2:$A$601,0))</f>
        <v>Nairobi</v>
      </c>
      <c r="I6746" s="43" t="n">
        <f aca="false">ROUND(MIN(INDEX(Assumptions!$D$13:$D$18,MATCH(E6746,Assumptions!$A$13:$A$18,0)),MAX(INDEX(Assumptions!$C$13:$C$18,MATCH(E6746,Assumptions!$A$13:$A$18,0)),INDEX(Assumptions!$B$13:$B$18,MATCH(E6746,Assumptions!$A$13:$A$18,0))*F6746)),2)</f>
        <v>62.1</v>
      </c>
    </row>
    <row r="6747" customFormat="false" ht="15" hidden="false" customHeight="false" outlineLevel="0" collapsed="false">
      <c r="A6747" s="24" t="s">
        <v>7570</v>
      </c>
      <c r="B6747" s="39" t="n">
        <v>46168</v>
      </c>
      <c r="C6747" s="24" t="s">
        <v>708</v>
      </c>
      <c r="D6747" s="24" t="s">
        <v>175</v>
      </c>
      <c r="E6747" s="24" t="s">
        <v>107</v>
      </c>
      <c r="F6747" s="38" t="n">
        <v>1830</v>
      </c>
      <c r="G6747" s="42" t="n">
        <f aca="false">DATE(YEAR(B6747),MONTH(B6747),1)</f>
        <v>46143</v>
      </c>
      <c r="H6747" s="24" t="str">
        <f aca="false">INDEX(Customers!$B$2:$B$601,MATCH(C6747,Customers!$A$2:$A$601,0))</f>
        <v>Rift Valley</v>
      </c>
      <c r="I6747" s="43" t="n">
        <f aca="false">ROUND(MIN(INDEX(Assumptions!$D$13:$D$18,MATCH(E6747,Assumptions!$A$13:$A$18,0)),MAX(INDEX(Assumptions!$C$13:$C$18,MATCH(E6747,Assumptions!$A$13:$A$18,0)),INDEX(Assumptions!$B$13:$B$18,MATCH(E6747,Assumptions!$A$13:$A$18,0))*F6747)),2)</f>
        <v>0</v>
      </c>
    </row>
    <row r="6748" customFormat="false" ht="15" hidden="false" customHeight="false" outlineLevel="0" collapsed="false">
      <c r="A6748" s="24" t="s">
        <v>7571</v>
      </c>
      <c r="B6748" s="39" t="n">
        <v>46168</v>
      </c>
      <c r="C6748" s="24" t="s">
        <v>711</v>
      </c>
      <c r="D6748" s="24" t="s">
        <v>826</v>
      </c>
      <c r="E6748" s="24" t="s">
        <v>103</v>
      </c>
      <c r="F6748" s="38" t="n">
        <v>3410</v>
      </c>
      <c r="G6748" s="42" t="n">
        <f aca="false">DATE(YEAR(B6748),MONTH(B6748),1)</f>
        <v>46143</v>
      </c>
      <c r="H6748" s="24" t="str">
        <f aca="false">INDEX(Customers!$B$2:$B$601,MATCH(C6748,Customers!$A$2:$A$601,0))</f>
        <v>Rift Valley</v>
      </c>
      <c r="I6748" s="43" t="n">
        <f aca="false">ROUND(MIN(INDEX(Assumptions!$D$13:$D$18,MATCH(E6748,Assumptions!$A$13:$A$18,0)),MAX(INDEX(Assumptions!$C$13:$C$18,MATCH(E6748,Assumptions!$A$13:$A$18,0)),INDEX(Assumptions!$B$13:$B$18,MATCH(E6748,Assumptions!$A$13:$A$18,0))*F6748)),2)</f>
        <v>34.1</v>
      </c>
    </row>
    <row r="6749" customFormat="false" ht="15" hidden="false" customHeight="false" outlineLevel="0" collapsed="false">
      <c r="A6749" s="24" t="s">
        <v>7572</v>
      </c>
      <c r="B6749" s="39" t="n">
        <v>46168</v>
      </c>
      <c r="C6749" s="24" t="s">
        <v>742</v>
      </c>
      <c r="D6749" s="24" t="s">
        <v>205</v>
      </c>
      <c r="E6749" s="24" t="s">
        <v>105</v>
      </c>
      <c r="F6749" s="38" t="n">
        <v>2800</v>
      </c>
      <c r="G6749" s="42" t="n">
        <f aca="false">DATE(YEAR(B6749),MONTH(B6749),1)</f>
        <v>46143</v>
      </c>
      <c r="H6749" s="24" t="str">
        <f aca="false">INDEX(Customers!$B$2:$B$601,MATCH(C6749,Customers!$A$2:$A$601,0))</f>
        <v>Eastern</v>
      </c>
      <c r="I6749" s="43" t="n">
        <f aca="false">ROUND(MIN(INDEX(Assumptions!$D$13:$D$18,MATCH(E6749,Assumptions!$A$13:$A$18,0)),MAX(INDEX(Assumptions!$C$13:$C$18,MATCH(E6749,Assumptions!$A$13:$A$18,0)),INDEX(Assumptions!$B$13:$B$18,MATCH(E6749,Assumptions!$A$13:$A$18,0))*F6749)),2)</f>
        <v>42</v>
      </c>
    </row>
    <row r="6750" customFormat="false" ht="15" hidden="false" customHeight="false" outlineLevel="0" collapsed="false">
      <c r="A6750" s="24" t="s">
        <v>7573</v>
      </c>
      <c r="B6750" s="39" t="n">
        <v>46168</v>
      </c>
      <c r="C6750" s="24" t="s">
        <v>746</v>
      </c>
      <c r="D6750" s="24" t="s">
        <v>826</v>
      </c>
      <c r="E6750" s="24" t="s">
        <v>103</v>
      </c>
      <c r="F6750" s="38" t="n">
        <v>1100</v>
      </c>
      <c r="G6750" s="42" t="n">
        <f aca="false">DATE(YEAR(B6750),MONTH(B6750),1)</f>
        <v>46143</v>
      </c>
      <c r="H6750" s="24" t="str">
        <f aca="false">INDEX(Customers!$B$2:$B$601,MATCH(C6750,Customers!$A$2:$A$601,0))</f>
        <v>Coast</v>
      </c>
      <c r="I6750" s="43" t="n">
        <f aca="false">ROUND(MIN(INDEX(Assumptions!$D$13:$D$18,MATCH(E6750,Assumptions!$A$13:$A$18,0)),MAX(INDEX(Assumptions!$C$13:$C$18,MATCH(E6750,Assumptions!$A$13:$A$18,0)),INDEX(Assumptions!$B$13:$B$18,MATCH(E6750,Assumptions!$A$13:$A$18,0))*F6750)),2)</f>
        <v>11</v>
      </c>
    </row>
    <row r="6751" customFormat="false" ht="15" hidden="false" customHeight="false" outlineLevel="0" collapsed="false">
      <c r="A6751" s="24" t="s">
        <v>7574</v>
      </c>
      <c r="B6751" s="39" t="n">
        <v>46168</v>
      </c>
      <c r="C6751" s="24" t="s">
        <v>774</v>
      </c>
      <c r="D6751" s="24" t="s">
        <v>193</v>
      </c>
      <c r="E6751" s="24" t="s">
        <v>105</v>
      </c>
      <c r="F6751" s="38" t="n">
        <v>3720</v>
      </c>
      <c r="G6751" s="42" t="n">
        <f aca="false">DATE(YEAR(B6751),MONTH(B6751),1)</f>
        <v>46143</v>
      </c>
      <c r="H6751" s="24" t="str">
        <f aca="false">INDEX(Customers!$B$2:$B$601,MATCH(C6751,Customers!$A$2:$A$601,0))</f>
        <v>Western</v>
      </c>
      <c r="I6751" s="43" t="n">
        <f aca="false">ROUND(MIN(INDEX(Assumptions!$D$13:$D$18,MATCH(E6751,Assumptions!$A$13:$A$18,0)),MAX(INDEX(Assumptions!$C$13:$C$18,MATCH(E6751,Assumptions!$A$13:$A$18,0)),INDEX(Assumptions!$B$13:$B$18,MATCH(E6751,Assumptions!$A$13:$A$18,0))*F6751)),2)</f>
        <v>55.8</v>
      </c>
    </row>
    <row r="6752" customFormat="false" ht="15" hidden="false" customHeight="false" outlineLevel="0" collapsed="false">
      <c r="A6752" s="24" t="s">
        <v>7575</v>
      </c>
      <c r="B6752" s="39" t="n">
        <v>46168</v>
      </c>
      <c r="C6752" s="24" t="s">
        <v>774</v>
      </c>
      <c r="D6752" s="24" t="s">
        <v>195</v>
      </c>
      <c r="E6752" s="24" t="s">
        <v>105</v>
      </c>
      <c r="F6752" s="38" t="n">
        <v>36300</v>
      </c>
      <c r="G6752" s="42" t="n">
        <f aca="false">DATE(YEAR(B6752),MONTH(B6752),1)</f>
        <v>46143</v>
      </c>
      <c r="H6752" s="24" t="str">
        <f aca="false">INDEX(Customers!$B$2:$B$601,MATCH(C6752,Customers!$A$2:$A$601,0))</f>
        <v>Western</v>
      </c>
      <c r="I6752" s="43" t="n">
        <f aca="false">ROUND(MIN(INDEX(Assumptions!$D$13:$D$18,MATCH(E6752,Assumptions!$A$13:$A$18,0)),MAX(INDEX(Assumptions!$C$13:$C$18,MATCH(E6752,Assumptions!$A$13:$A$18,0)),INDEX(Assumptions!$B$13:$B$18,MATCH(E6752,Assumptions!$A$13:$A$18,0))*F6752)),2)</f>
        <v>200</v>
      </c>
    </row>
    <row r="6753" customFormat="false" ht="15" hidden="false" customHeight="false" outlineLevel="0" collapsed="false">
      <c r="A6753" s="24" t="s">
        <v>7576</v>
      </c>
      <c r="B6753" s="39" t="n">
        <v>46168</v>
      </c>
      <c r="C6753" s="24" t="s">
        <v>796</v>
      </c>
      <c r="D6753" s="24" t="s">
        <v>826</v>
      </c>
      <c r="E6753" s="24" t="s">
        <v>103</v>
      </c>
      <c r="F6753" s="38" t="n">
        <v>1720</v>
      </c>
      <c r="G6753" s="42" t="n">
        <f aca="false">DATE(YEAR(B6753),MONTH(B6753),1)</f>
        <v>46143</v>
      </c>
      <c r="H6753" s="24" t="str">
        <f aca="false">INDEX(Customers!$B$2:$B$601,MATCH(C6753,Customers!$A$2:$A$601,0))</f>
        <v>Nairobi</v>
      </c>
      <c r="I6753" s="43" t="n">
        <f aca="false">ROUND(MIN(INDEX(Assumptions!$D$13:$D$18,MATCH(E6753,Assumptions!$A$13:$A$18,0)),MAX(INDEX(Assumptions!$C$13:$C$18,MATCH(E6753,Assumptions!$A$13:$A$18,0)),INDEX(Assumptions!$B$13:$B$18,MATCH(E6753,Assumptions!$A$13:$A$18,0))*F6753)),2)</f>
        <v>17.2</v>
      </c>
    </row>
    <row r="6754" customFormat="false" ht="15" hidden="false" customHeight="false" outlineLevel="0" collapsed="false">
      <c r="A6754" s="24" t="s">
        <v>7577</v>
      </c>
      <c r="B6754" s="39" t="n">
        <v>46168</v>
      </c>
      <c r="C6754" s="24" t="s">
        <v>800</v>
      </c>
      <c r="D6754" s="24" t="s">
        <v>826</v>
      </c>
      <c r="E6754" s="24" t="s">
        <v>113</v>
      </c>
      <c r="F6754" s="38" t="n">
        <v>2000</v>
      </c>
      <c r="G6754" s="42" t="n">
        <f aca="false">DATE(YEAR(B6754),MONTH(B6754),1)</f>
        <v>46143</v>
      </c>
      <c r="H6754" s="24" t="str">
        <f aca="false">INDEX(Customers!$B$2:$B$601,MATCH(C6754,Customers!$A$2:$A$601,0))</f>
        <v>Coast</v>
      </c>
      <c r="I6754" s="43" t="n">
        <f aca="false">ROUND(MIN(INDEX(Assumptions!$D$13:$D$18,MATCH(E6754,Assumptions!$A$13:$A$18,0)),MAX(INDEX(Assumptions!$C$13:$C$18,MATCH(E6754,Assumptions!$A$13:$A$18,0)),INDEX(Assumptions!$B$13:$B$18,MATCH(E6754,Assumptions!$A$13:$A$18,0))*F6754)),2)</f>
        <v>100</v>
      </c>
    </row>
    <row r="6755" customFormat="false" ht="15" hidden="false" customHeight="false" outlineLevel="0" collapsed="false">
      <c r="A6755" s="24" t="s">
        <v>7578</v>
      </c>
      <c r="B6755" s="39" t="n">
        <v>46168</v>
      </c>
      <c r="C6755" s="24" t="s">
        <v>808</v>
      </c>
      <c r="D6755" s="24" t="s">
        <v>193</v>
      </c>
      <c r="E6755" s="24" t="s">
        <v>107</v>
      </c>
      <c r="F6755" s="38" t="n">
        <v>2950</v>
      </c>
      <c r="G6755" s="42" t="n">
        <f aca="false">DATE(YEAR(B6755),MONTH(B6755),1)</f>
        <v>46143</v>
      </c>
      <c r="H6755" s="24" t="str">
        <f aca="false">INDEX(Customers!$B$2:$B$601,MATCH(C6755,Customers!$A$2:$A$601,0))</f>
        <v>Western</v>
      </c>
      <c r="I6755" s="43" t="n">
        <f aca="false">ROUND(MIN(INDEX(Assumptions!$D$13:$D$18,MATCH(E6755,Assumptions!$A$13:$A$18,0)),MAX(INDEX(Assumptions!$C$13:$C$18,MATCH(E6755,Assumptions!$A$13:$A$18,0)),INDEX(Assumptions!$B$13:$B$18,MATCH(E6755,Assumptions!$A$13:$A$18,0))*F6755)),2)</f>
        <v>0</v>
      </c>
    </row>
    <row r="6756" customFormat="false" ht="15" hidden="false" customHeight="false" outlineLevel="0" collapsed="false">
      <c r="A6756" s="24" t="s">
        <v>7579</v>
      </c>
      <c r="B6756" s="39" t="n">
        <v>46168</v>
      </c>
      <c r="C6756" s="24" t="s">
        <v>811</v>
      </c>
      <c r="D6756" s="24" t="s">
        <v>177</v>
      </c>
      <c r="E6756" s="24" t="s">
        <v>107</v>
      </c>
      <c r="F6756" s="38" t="n">
        <v>4610</v>
      </c>
      <c r="G6756" s="42" t="n">
        <f aca="false">DATE(YEAR(B6756),MONTH(B6756),1)</f>
        <v>46143</v>
      </c>
      <c r="H6756" s="24" t="str">
        <f aca="false">INDEX(Customers!$B$2:$B$601,MATCH(C6756,Customers!$A$2:$A$601,0))</f>
        <v>Rift Valley</v>
      </c>
      <c r="I6756" s="43" t="n">
        <f aca="false">ROUND(MIN(INDEX(Assumptions!$D$13:$D$18,MATCH(E6756,Assumptions!$A$13:$A$18,0)),MAX(INDEX(Assumptions!$C$13:$C$18,MATCH(E6756,Assumptions!$A$13:$A$18,0)),INDEX(Assumptions!$B$13:$B$18,MATCH(E6756,Assumptions!$A$13:$A$18,0))*F6756)),2)</f>
        <v>0</v>
      </c>
    </row>
    <row r="6757" customFormat="false" ht="15" hidden="false" customHeight="false" outlineLevel="0" collapsed="false">
      <c r="A6757" s="24" t="s">
        <v>7580</v>
      </c>
      <c r="B6757" s="39" t="n">
        <v>46168</v>
      </c>
      <c r="C6757" s="24" t="s">
        <v>816</v>
      </c>
      <c r="D6757" s="24" t="s">
        <v>826</v>
      </c>
      <c r="E6757" s="24" t="s">
        <v>103</v>
      </c>
      <c r="F6757" s="38" t="n">
        <v>36860</v>
      </c>
      <c r="G6757" s="42" t="n">
        <f aca="false">DATE(YEAR(B6757),MONTH(B6757),1)</f>
        <v>46143</v>
      </c>
      <c r="H6757" s="24" t="str">
        <f aca="false">INDEX(Customers!$B$2:$B$601,MATCH(C6757,Customers!$A$2:$A$601,0))</f>
        <v>Nairobi</v>
      </c>
      <c r="I6757" s="43" t="n">
        <f aca="false">ROUND(MIN(INDEX(Assumptions!$D$13:$D$18,MATCH(E6757,Assumptions!$A$13:$A$18,0)),MAX(INDEX(Assumptions!$C$13:$C$18,MATCH(E6757,Assumptions!$A$13:$A$18,0)),INDEX(Assumptions!$B$13:$B$18,MATCH(E6757,Assumptions!$A$13:$A$18,0))*F6757)),2)</f>
        <v>105</v>
      </c>
    </row>
    <row r="6758" customFormat="false" ht="15" hidden="false" customHeight="false" outlineLevel="0" collapsed="false">
      <c r="A6758" s="24" t="s">
        <v>7581</v>
      </c>
      <c r="B6758" s="39" t="n">
        <v>46169</v>
      </c>
      <c r="C6758" s="24" t="s">
        <v>255</v>
      </c>
      <c r="D6758" s="24" t="s">
        <v>165</v>
      </c>
      <c r="E6758" s="24" t="s">
        <v>107</v>
      </c>
      <c r="F6758" s="38" t="n">
        <v>25890</v>
      </c>
      <c r="G6758" s="42" t="n">
        <f aca="false">DATE(YEAR(B6758),MONTH(B6758),1)</f>
        <v>46143</v>
      </c>
      <c r="H6758" s="24" t="str">
        <f aca="false">INDEX(Customers!$B$2:$B$601,MATCH(C6758,Customers!$A$2:$A$601,0))</f>
        <v>Central</v>
      </c>
      <c r="I6758" s="43" t="n">
        <f aca="false">ROUND(MIN(INDEX(Assumptions!$D$13:$D$18,MATCH(E6758,Assumptions!$A$13:$A$18,0)),MAX(INDEX(Assumptions!$C$13:$C$18,MATCH(E6758,Assumptions!$A$13:$A$18,0)),INDEX(Assumptions!$B$13:$B$18,MATCH(E6758,Assumptions!$A$13:$A$18,0))*F6758)),2)</f>
        <v>0</v>
      </c>
    </row>
    <row r="6759" customFormat="false" ht="15" hidden="false" customHeight="false" outlineLevel="0" collapsed="false">
      <c r="A6759" s="24" t="s">
        <v>7582</v>
      </c>
      <c r="B6759" s="39" t="n">
        <v>46169</v>
      </c>
      <c r="C6759" s="24" t="s">
        <v>273</v>
      </c>
      <c r="D6759" s="24" t="s">
        <v>826</v>
      </c>
      <c r="E6759" s="24" t="s">
        <v>113</v>
      </c>
      <c r="F6759" s="38" t="n">
        <v>99</v>
      </c>
      <c r="G6759" s="42" t="n">
        <f aca="false">DATE(YEAR(B6759),MONTH(B6759),1)</f>
        <v>46143</v>
      </c>
      <c r="H6759" s="24" t="str">
        <f aca="false">INDEX(Customers!$B$2:$B$601,MATCH(C6759,Customers!$A$2:$A$601,0))</f>
        <v>Central</v>
      </c>
      <c r="I6759" s="43" t="n">
        <f aca="false">ROUND(MIN(INDEX(Assumptions!$D$13:$D$18,MATCH(E6759,Assumptions!$A$13:$A$18,0)),MAX(INDEX(Assumptions!$C$13:$C$18,MATCH(E6759,Assumptions!$A$13:$A$18,0)),INDEX(Assumptions!$B$13:$B$18,MATCH(E6759,Assumptions!$A$13:$A$18,0))*F6759)),2)</f>
        <v>4.95</v>
      </c>
    </row>
    <row r="6760" customFormat="false" ht="15" hidden="false" customHeight="false" outlineLevel="0" collapsed="false">
      <c r="A6760" s="24" t="s">
        <v>7583</v>
      </c>
      <c r="B6760" s="39" t="n">
        <v>46169</v>
      </c>
      <c r="C6760" s="24" t="s">
        <v>275</v>
      </c>
      <c r="D6760" s="24" t="s">
        <v>150</v>
      </c>
      <c r="E6760" s="24" t="s">
        <v>107</v>
      </c>
      <c r="F6760" s="38" t="n">
        <v>17830</v>
      </c>
      <c r="G6760" s="42" t="n">
        <f aca="false">DATE(YEAR(B6760),MONTH(B6760),1)</f>
        <v>46143</v>
      </c>
      <c r="H6760" s="24" t="str">
        <f aca="false">INDEX(Customers!$B$2:$B$601,MATCH(C6760,Customers!$A$2:$A$601,0))</f>
        <v>Rift Valley</v>
      </c>
      <c r="I6760" s="43" t="n">
        <f aca="false">ROUND(MIN(INDEX(Assumptions!$D$13:$D$18,MATCH(E6760,Assumptions!$A$13:$A$18,0)),MAX(INDEX(Assumptions!$C$13:$C$18,MATCH(E6760,Assumptions!$A$13:$A$18,0)),INDEX(Assumptions!$B$13:$B$18,MATCH(E6760,Assumptions!$A$13:$A$18,0))*F6760)),2)</f>
        <v>0</v>
      </c>
    </row>
    <row r="6761" customFormat="false" ht="15" hidden="false" customHeight="false" outlineLevel="0" collapsed="false">
      <c r="A6761" s="24" t="s">
        <v>7584</v>
      </c>
      <c r="B6761" s="39" t="n">
        <v>46169</v>
      </c>
      <c r="C6761" s="24" t="s">
        <v>282</v>
      </c>
      <c r="D6761" s="24" t="s">
        <v>826</v>
      </c>
      <c r="E6761" s="24" t="s">
        <v>111</v>
      </c>
      <c r="F6761" s="38" t="n">
        <v>50</v>
      </c>
      <c r="G6761" s="42" t="n">
        <f aca="false">DATE(YEAR(B6761),MONTH(B6761),1)</f>
        <v>46143</v>
      </c>
      <c r="H6761" s="24" t="str">
        <f aca="false">INDEX(Customers!$B$2:$B$601,MATCH(C6761,Customers!$A$2:$A$601,0))</f>
        <v>Central</v>
      </c>
      <c r="I6761" s="43" t="n">
        <f aca="false">ROUND(MIN(INDEX(Assumptions!$D$13:$D$18,MATCH(E6761,Assumptions!$A$13:$A$18,0)),MAX(INDEX(Assumptions!$C$13:$C$18,MATCH(E6761,Assumptions!$A$13:$A$18,0)),INDEX(Assumptions!$B$13:$B$18,MATCH(E6761,Assumptions!$A$13:$A$18,0))*F6761)),2)</f>
        <v>2</v>
      </c>
    </row>
    <row r="6762" customFormat="false" ht="15" hidden="false" customHeight="false" outlineLevel="0" collapsed="false">
      <c r="A6762" s="24" t="s">
        <v>7585</v>
      </c>
      <c r="B6762" s="39" t="n">
        <v>46169</v>
      </c>
      <c r="C6762" s="24" t="s">
        <v>283</v>
      </c>
      <c r="D6762" s="24" t="s">
        <v>826</v>
      </c>
      <c r="E6762" s="24" t="s">
        <v>113</v>
      </c>
      <c r="F6762" s="38" t="n">
        <v>500</v>
      </c>
      <c r="G6762" s="42" t="n">
        <f aca="false">DATE(YEAR(B6762),MONTH(B6762),1)</f>
        <v>46143</v>
      </c>
      <c r="H6762" s="24" t="str">
        <f aca="false">INDEX(Customers!$B$2:$B$601,MATCH(C6762,Customers!$A$2:$A$601,0))</f>
        <v>Rift Valley</v>
      </c>
      <c r="I6762" s="43" t="n">
        <f aca="false">ROUND(MIN(INDEX(Assumptions!$D$13:$D$18,MATCH(E6762,Assumptions!$A$13:$A$18,0)),MAX(INDEX(Assumptions!$C$13:$C$18,MATCH(E6762,Assumptions!$A$13:$A$18,0)),INDEX(Assumptions!$B$13:$B$18,MATCH(E6762,Assumptions!$A$13:$A$18,0))*F6762)),2)</f>
        <v>25</v>
      </c>
    </row>
    <row r="6763" customFormat="false" ht="15" hidden="false" customHeight="false" outlineLevel="0" collapsed="false">
      <c r="A6763" s="24" t="s">
        <v>7586</v>
      </c>
      <c r="B6763" s="39" t="n">
        <v>46169</v>
      </c>
      <c r="C6763" s="24" t="s">
        <v>284</v>
      </c>
      <c r="D6763" s="24" t="s">
        <v>826</v>
      </c>
      <c r="E6763" s="24" t="s">
        <v>103</v>
      </c>
      <c r="F6763" s="38" t="n">
        <v>270</v>
      </c>
      <c r="G6763" s="42" t="n">
        <f aca="false">DATE(YEAR(B6763),MONTH(B6763),1)</f>
        <v>46143</v>
      </c>
      <c r="H6763" s="24" t="str">
        <f aca="false">INDEX(Customers!$B$2:$B$601,MATCH(C6763,Customers!$A$2:$A$601,0))</f>
        <v>Nairobi</v>
      </c>
      <c r="I6763" s="43" t="n">
        <f aca="false">ROUND(MIN(INDEX(Assumptions!$D$13:$D$18,MATCH(E6763,Assumptions!$A$13:$A$18,0)),MAX(INDEX(Assumptions!$C$13:$C$18,MATCH(E6763,Assumptions!$A$13:$A$18,0)),INDEX(Assumptions!$B$13:$B$18,MATCH(E6763,Assumptions!$A$13:$A$18,0))*F6763)),2)</f>
        <v>5</v>
      </c>
    </row>
    <row r="6764" customFormat="false" ht="15" hidden="false" customHeight="false" outlineLevel="0" collapsed="false">
      <c r="A6764" s="24" t="s">
        <v>7587</v>
      </c>
      <c r="B6764" s="39" t="n">
        <v>46169</v>
      </c>
      <c r="C6764" s="24" t="s">
        <v>285</v>
      </c>
      <c r="D6764" s="24" t="s">
        <v>826</v>
      </c>
      <c r="E6764" s="24" t="s">
        <v>109</v>
      </c>
      <c r="F6764" s="38" t="n">
        <v>13090</v>
      </c>
      <c r="G6764" s="42" t="n">
        <f aca="false">DATE(YEAR(B6764),MONTH(B6764),1)</f>
        <v>46143</v>
      </c>
      <c r="H6764" s="24" t="str">
        <f aca="false">INDEX(Customers!$B$2:$B$601,MATCH(C6764,Customers!$A$2:$A$601,0))</f>
        <v>Eastern</v>
      </c>
      <c r="I6764" s="43" t="n">
        <f aca="false">ROUND(MIN(INDEX(Assumptions!$D$13:$D$18,MATCH(E6764,Assumptions!$A$13:$A$18,0)),MAX(INDEX(Assumptions!$C$13:$C$18,MATCH(E6764,Assumptions!$A$13:$A$18,0)),INDEX(Assumptions!$B$13:$B$18,MATCH(E6764,Assumptions!$A$13:$A$18,0))*F6764)),2)</f>
        <v>40</v>
      </c>
    </row>
    <row r="6765" customFormat="false" ht="15" hidden="false" customHeight="false" outlineLevel="0" collapsed="false">
      <c r="A6765" s="24" t="s">
        <v>7588</v>
      </c>
      <c r="B6765" s="39" t="n">
        <v>46169</v>
      </c>
      <c r="C6765" s="24" t="s">
        <v>288</v>
      </c>
      <c r="D6765" s="24" t="s">
        <v>171</v>
      </c>
      <c r="E6765" s="24" t="s">
        <v>105</v>
      </c>
      <c r="F6765" s="38" t="n">
        <v>33170</v>
      </c>
      <c r="G6765" s="42" t="n">
        <f aca="false">DATE(YEAR(B6765),MONTH(B6765),1)</f>
        <v>46143</v>
      </c>
      <c r="H6765" s="24" t="str">
        <f aca="false">INDEX(Customers!$B$2:$B$601,MATCH(C6765,Customers!$A$2:$A$601,0))</f>
        <v>Central</v>
      </c>
      <c r="I6765" s="43" t="n">
        <f aca="false">ROUND(MIN(INDEX(Assumptions!$D$13:$D$18,MATCH(E6765,Assumptions!$A$13:$A$18,0)),MAX(INDEX(Assumptions!$C$13:$C$18,MATCH(E6765,Assumptions!$A$13:$A$18,0)),INDEX(Assumptions!$B$13:$B$18,MATCH(E6765,Assumptions!$A$13:$A$18,0))*F6765)),2)</f>
        <v>200</v>
      </c>
    </row>
    <row r="6766" customFormat="false" ht="15" hidden="false" customHeight="false" outlineLevel="0" collapsed="false">
      <c r="A6766" s="24" t="s">
        <v>7589</v>
      </c>
      <c r="B6766" s="39" t="n">
        <v>46169</v>
      </c>
      <c r="C6766" s="24" t="s">
        <v>296</v>
      </c>
      <c r="D6766" s="24" t="s">
        <v>188</v>
      </c>
      <c r="E6766" s="24" t="s">
        <v>105</v>
      </c>
      <c r="F6766" s="38" t="n">
        <v>1200</v>
      </c>
      <c r="G6766" s="42" t="n">
        <f aca="false">DATE(YEAR(B6766),MONTH(B6766),1)</f>
        <v>46143</v>
      </c>
      <c r="H6766" s="24" t="str">
        <f aca="false">INDEX(Customers!$B$2:$B$601,MATCH(C6766,Customers!$A$2:$A$601,0))</f>
        <v>Coast</v>
      </c>
      <c r="I6766" s="43" t="n">
        <f aca="false">ROUND(MIN(INDEX(Assumptions!$D$13:$D$18,MATCH(E6766,Assumptions!$A$13:$A$18,0)),MAX(INDEX(Assumptions!$C$13:$C$18,MATCH(E6766,Assumptions!$A$13:$A$18,0)),INDEX(Assumptions!$B$13:$B$18,MATCH(E6766,Assumptions!$A$13:$A$18,0))*F6766)),2)</f>
        <v>18</v>
      </c>
    </row>
    <row r="6767" customFormat="false" ht="15" hidden="false" customHeight="false" outlineLevel="0" collapsed="false">
      <c r="A6767" s="24" t="s">
        <v>7590</v>
      </c>
      <c r="B6767" s="39" t="n">
        <v>46169</v>
      </c>
      <c r="C6767" s="24" t="s">
        <v>310</v>
      </c>
      <c r="D6767" s="24" t="s">
        <v>209</v>
      </c>
      <c r="E6767" s="24" t="s">
        <v>107</v>
      </c>
      <c r="F6767" s="38" t="n">
        <v>6520</v>
      </c>
      <c r="G6767" s="42" t="n">
        <f aca="false">DATE(YEAR(B6767),MONTH(B6767),1)</f>
        <v>46143</v>
      </c>
      <c r="H6767" s="24" t="str">
        <f aca="false">INDEX(Customers!$B$2:$B$601,MATCH(C6767,Customers!$A$2:$A$601,0))</f>
        <v>Eastern</v>
      </c>
      <c r="I6767" s="43" t="n">
        <f aca="false">ROUND(MIN(INDEX(Assumptions!$D$13:$D$18,MATCH(E6767,Assumptions!$A$13:$A$18,0)),MAX(INDEX(Assumptions!$C$13:$C$18,MATCH(E6767,Assumptions!$A$13:$A$18,0)),INDEX(Assumptions!$B$13:$B$18,MATCH(E6767,Assumptions!$A$13:$A$18,0))*F6767)),2)</f>
        <v>0</v>
      </c>
    </row>
    <row r="6768" customFormat="false" ht="15" hidden="false" customHeight="false" outlineLevel="0" collapsed="false">
      <c r="A6768" s="24" t="s">
        <v>7591</v>
      </c>
      <c r="B6768" s="39" t="n">
        <v>46169</v>
      </c>
      <c r="C6768" s="24" t="s">
        <v>334</v>
      </c>
      <c r="D6768" s="24" t="s">
        <v>826</v>
      </c>
      <c r="E6768" s="24" t="s">
        <v>109</v>
      </c>
      <c r="F6768" s="38" t="n">
        <v>6930</v>
      </c>
      <c r="G6768" s="42" t="n">
        <f aca="false">DATE(YEAR(B6768),MONTH(B6768),1)</f>
        <v>46143</v>
      </c>
      <c r="H6768" s="24" t="str">
        <f aca="false">INDEX(Customers!$B$2:$B$601,MATCH(C6768,Customers!$A$2:$A$601,0))</f>
        <v>Nairobi</v>
      </c>
      <c r="I6768" s="43" t="n">
        <f aca="false">ROUND(MIN(INDEX(Assumptions!$D$13:$D$18,MATCH(E6768,Assumptions!$A$13:$A$18,0)),MAX(INDEX(Assumptions!$C$13:$C$18,MATCH(E6768,Assumptions!$A$13:$A$18,0)),INDEX(Assumptions!$B$13:$B$18,MATCH(E6768,Assumptions!$A$13:$A$18,0))*F6768)),2)</f>
        <v>27.72</v>
      </c>
    </row>
    <row r="6769" customFormat="false" ht="15" hidden="false" customHeight="false" outlineLevel="0" collapsed="false">
      <c r="A6769" s="24" t="s">
        <v>7592</v>
      </c>
      <c r="B6769" s="39" t="n">
        <v>46169</v>
      </c>
      <c r="C6769" s="24" t="s">
        <v>347</v>
      </c>
      <c r="D6769" s="24" t="s">
        <v>826</v>
      </c>
      <c r="E6769" s="24" t="s">
        <v>109</v>
      </c>
      <c r="F6769" s="38" t="n">
        <v>5240</v>
      </c>
      <c r="G6769" s="42" t="n">
        <f aca="false">DATE(YEAR(B6769),MONTH(B6769),1)</f>
        <v>46143</v>
      </c>
      <c r="H6769" s="24" t="str">
        <f aca="false">INDEX(Customers!$B$2:$B$601,MATCH(C6769,Customers!$A$2:$A$601,0))</f>
        <v>Coast</v>
      </c>
      <c r="I6769" s="43" t="n">
        <f aca="false">ROUND(MIN(INDEX(Assumptions!$D$13:$D$18,MATCH(E6769,Assumptions!$A$13:$A$18,0)),MAX(INDEX(Assumptions!$C$13:$C$18,MATCH(E6769,Assumptions!$A$13:$A$18,0)),INDEX(Assumptions!$B$13:$B$18,MATCH(E6769,Assumptions!$A$13:$A$18,0))*F6769)),2)</f>
        <v>20.96</v>
      </c>
    </row>
    <row r="6770" customFormat="false" ht="15" hidden="false" customHeight="false" outlineLevel="0" collapsed="false">
      <c r="A6770" s="24" t="s">
        <v>7593</v>
      </c>
      <c r="B6770" s="39" t="n">
        <v>46169</v>
      </c>
      <c r="C6770" s="24" t="s">
        <v>382</v>
      </c>
      <c r="D6770" s="24" t="s">
        <v>826</v>
      </c>
      <c r="E6770" s="24" t="s">
        <v>113</v>
      </c>
      <c r="F6770" s="38" t="n">
        <v>500</v>
      </c>
      <c r="G6770" s="42" t="n">
        <f aca="false">DATE(YEAR(B6770),MONTH(B6770),1)</f>
        <v>46143</v>
      </c>
      <c r="H6770" s="24" t="str">
        <f aca="false">INDEX(Customers!$B$2:$B$601,MATCH(C6770,Customers!$A$2:$A$601,0))</f>
        <v>Central</v>
      </c>
      <c r="I6770" s="43" t="n">
        <f aca="false">ROUND(MIN(INDEX(Assumptions!$D$13:$D$18,MATCH(E6770,Assumptions!$A$13:$A$18,0)),MAX(INDEX(Assumptions!$C$13:$C$18,MATCH(E6770,Assumptions!$A$13:$A$18,0)),INDEX(Assumptions!$B$13:$B$18,MATCH(E6770,Assumptions!$A$13:$A$18,0))*F6770)),2)</f>
        <v>25</v>
      </c>
    </row>
    <row r="6771" customFormat="false" ht="15" hidden="false" customHeight="false" outlineLevel="0" collapsed="false">
      <c r="A6771" s="24" t="s">
        <v>7594</v>
      </c>
      <c r="B6771" s="39" t="n">
        <v>46169</v>
      </c>
      <c r="C6771" s="24" t="s">
        <v>382</v>
      </c>
      <c r="D6771" s="24" t="s">
        <v>826</v>
      </c>
      <c r="E6771" s="24" t="s">
        <v>103</v>
      </c>
      <c r="F6771" s="38" t="n">
        <v>1140</v>
      </c>
      <c r="G6771" s="42" t="n">
        <f aca="false">DATE(YEAR(B6771),MONTH(B6771),1)</f>
        <v>46143</v>
      </c>
      <c r="H6771" s="24" t="str">
        <f aca="false">INDEX(Customers!$B$2:$B$601,MATCH(C6771,Customers!$A$2:$A$601,0))</f>
        <v>Central</v>
      </c>
      <c r="I6771" s="43" t="n">
        <f aca="false">ROUND(MIN(INDEX(Assumptions!$D$13:$D$18,MATCH(E6771,Assumptions!$A$13:$A$18,0)),MAX(INDEX(Assumptions!$C$13:$C$18,MATCH(E6771,Assumptions!$A$13:$A$18,0)),INDEX(Assumptions!$B$13:$B$18,MATCH(E6771,Assumptions!$A$13:$A$18,0))*F6771)),2)</f>
        <v>11.4</v>
      </c>
    </row>
    <row r="6772" customFormat="false" ht="15" hidden="false" customHeight="false" outlineLevel="0" collapsed="false">
      <c r="A6772" s="24" t="s">
        <v>7595</v>
      </c>
      <c r="B6772" s="39" t="n">
        <v>46169</v>
      </c>
      <c r="C6772" s="24" t="s">
        <v>408</v>
      </c>
      <c r="D6772" s="24" t="s">
        <v>153</v>
      </c>
      <c r="E6772" s="24" t="s">
        <v>107</v>
      </c>
      <c r="F6772" s="38" t="n">
        <v>35450</v>
      </c>
      <c r="G6772" s="42" t="n">
        <f aca="false">DATE(YEAR(B6772),MONTH(B6772),1)</f>
        <v>46143</v>
      </c>
      <c r="H6772" s="24" t="str">
        <f aca="false">INDEX(Customers!$B$2:$B$601,MATCH(C6772,Customers!$A$2:$A$601,0))</f>
        <v>Nairobi</v>
      </c>
      <c r="I6772" s="43" t="n">
        <f aca="false">ROUND(MIN(INDEX(Assumptions!$D$13:$D$18,MATCH(E6772,Assumptions!$A$13:$A$18,0)),MAX(INDEX(Assumptions!$C$13:$C$18,MATCH(E6772,Assumptions!$A$13:$A$18,0)),INDEX(Assumptions!$B$13:$B$18,MATCH(E6772,Assumptions!$A$13:$A$18,0))*F6772)),2)</f>
        <v>0</v>
      </c>
    </row>
    <row r="6773" customFormat="false" ht="15" hidden="false" customHeight="false" outlineLevel="0" collapsed="false">
      <c r="A6773" s="24" t="s">
        <v>7596</v>
      </c>
      <c r="B6773" s="39" t="n">
        <v>46169</v>
      </c>
      <c r="C6773" s="24" t="s">
        <v>412</v>
      </c>
      <c r="D6773" s="24" t="s">
        <v>826</v>
      </c>
      <c r="E6773" s="24" t="s">
        <v>111</v>
      </c>
      <c r="F6773" s="38" t="n">
        <v>100</v>
      </c>
      <c r="G6773" s="42" t="n">
        <f aca="false">DATE(YEAR(B6773),MONTH(B6773),1)</f>
        <v>46143</v>
      </c>
      <c r="H6773" s="24" t="str">
        <f aca="false">INDEX(Customers!$B$2:$B$601,MATCH(C6773,Customers!$A$2:$A$601,0))</f>
        <v>Rift Valley</v>
      </c>
      <c r="I6773" s="43" t="n">
        <f aca="false">ROUND(MIN(INDEX(Assumptions!$D$13:$D$18,MATCH(E6773,Assumptions!$A$13:$A$18,0)),MAX(INDEX(Assumptions!$C$13:$C$18,MATCH(E6773,Assumptions!$A$13:$A$18,0)),INDEX(Assumptions!$B$13:$B$18,MATCH(E6773,Assumptions!$A$13:$A$18,0))*F6773)),2)</f>
        <v>4</v>
      </c>
    </row>
    <row r="6774" customFormat="false" ht="15" hidden="false" customHeight="false" outlineLevel="0" collapsed="false">
      <c r="A6774" s="24" t="s">
        <v>7597</v>
      </c>
      <c r="B6774" s="39" t="n">
        <v>46169</v>
      </c>
      <c r="C6774" s="24" t="s">
        <v>420</v>
      </c>
      <c r="D6774" s="24" t="s">
        <v>165</v>
      </c>
      <c r="E6774" s="24" t="s">
        <v>107</v>
      </c>
      <c r="F6774" s="38" t="n">
        <v>3870</v>
      </c>
      <c r="G6774" s="42" t="n">
        <f aca="false">DATE(YEAR(B6774),MONTH(B6774),1)</f>
        <v>46143</v>
      </c>
      <c r="H6774" s="24" t="str">
        <f aca="false">INDEX(Customers!$B$2:$B$601,MATCH(C6774,Customers!$A$2:$A$601,0))</f>
        <v>Central</v>
      </c>
      <c r="I6774" s="43" t="n">
        <f aca="false">ROUND(MIN(INDEX(Assumptions!$D$13:$D$18,MATCH(E6774,Assumptions!$A$13:$A$18,0)),MAX(INDEX(Assumptions!$C$13:$C$18,MATCH(E6774,Assumptions!$A$13:$A$18,0)),INDEX(Assumptions!$B$13:$B$18,MATCH(E6774,Assumptions!$A$13:$A$18,0))*F6774)),2)</f>
        <v>0</v>
      </c>
    </row>
    <row r="6775" customFormat="false" ht="15" hidden="false" customHeight="false" outlineLevel="0" collapsed="false">
      <c r="A6775" s="24" t="s">
        <v>7598</v>
      </c>
      <c r="B6775" s="39" t="n">
        <v>46169</v>
      </c>
      <c r="C6775" s="24" t="s">
        <v>433</v>
      </c>
      <c r="D6775" s="24" t="s">
        <v>826</v>
      </c>
      <c r="E6775" s="24" t="s">
        <v>103</v>
      </c>
      <c r="F6775" s="38" t="n">
        <v>7420</v>
      </c>
      <c r="G6775" s="42" t="n">
        <f aca="false">DATE(YEAR(B6775),MONTH(B6775),1)</f>
        <v>46143</v>
      </c>
      <c r="H6775" s="24" t="str">
        <f aca="false">INDEX(Customers!$B$2:$B$601,MATCH(C6775,Customers!$A$2:$A$601,0))</f>
        <v>Nairobi</v>
      </c>
      <c r="I6775" s="43" t="n">
        <f aca="false">ROUND(MIN(INDEX(Assumptions!$D$13:$D$18,MATCH(E6775,Assumptions!$A$13:$A$18,0)),MAX(INDEX(Assumptions!$C$13:$C$18,MATCH(E6775,Assumptions!$A$13:$A$18,0)),INDEX(Assumptions!$B$13:$B$18,MATCH(E6775,Assumptions!$A$13:$A$18,0))*F6775)),2)</f>
        <v>74.2</v>
      </c>
    </row>
    <row r="6776" customFormat="false" ht="15" hidden="false" customHeight="false" outlineLevel="0" collapsed="false">
      <c r="A6776" s="24" t="s">
        <v>7599</v>
      </c>
      <c r="B6776" s="39" t="n">
        <v>46169</v>
      </c>
      <c r="C6776" s="24" t="s">
        <v>439</v>
      </c>
      <c r="D6776" s="24" t="s">
        <v>826</v>
      </c>
      <c r="E6776" s="24" t="s">
        <v>113</v>
      </c>
      <c r="F6776" s="38" t="n">
        <v>50</v>
      </c>
      <c r="G6776" s="42" t="n">
        <f aca="false">DATE(YEAR(B6776),MONTH(B6776),1)</f>
        <v>46143</v>
      </c>
      <c r="H6776" s="24" t="str">
        <f aca="false">INDEX(Customers!$B$2:$B$601,MATCH(C6776,Customers!$A$2:$A$601,0))</f>
        <v>Rift Valley</v>
      </c>
      <c r="I6776" s="43" t="n">
        <f aca="false">ROUND(MIN(INDEX(Assumptions!$D$13:$D$18,MATCH(E6776,Assumptions!$A$13:$A$18,0)),MAX(INDEX(Assumptions!$C$13:$C$18,MATCH(E6776,Assumptions!$A$13:$A$18,0)),INDEX(Assumptions!$B$13:$B$18,MATCH(E6776,Assumptions!$A$13:$A$18,0))*F6776)),2)</f>
        <v>2.5</v>
      </c>
    </row>
    <row r="6777" customFormat="false" ht="15" hidden="false" customHeight="false" outlineLevel="0" collapsed="false">
      <c r="A6777" s="24" t="s">
        <v>7600</v>
      </c>
      <c r="B6777" s="39" t="n">
        <v>46169</v>
      </c>
      <c r="C6777" s="24" t="s">
        <v>450</v>
      </c>
      <c r="D6777" s="24" t="s">
        <v>826</v>
      </c>
      <c r="E6777" s="24" t="s">
        <v>103</v>
      </c>
      <c r="F6777" s="38" t="n">
        <v>450</v>
      </c>
      <c r="G6777" s="42" t="n">
        <f aca="false">DATE(YEAR(B6777),MONTH(B6777),1)</f>
        <v>46143</v>
      </c>
      <c r="H6777" s="24" t="str">
        <f aca="false">INDEX(Customers!$B$2:$B$601,MATCH(C6777,Customers!$A$2:$A$601,0))</f>
        <v>Eastern</v>
      </c>
      <c r="I6777" s="43" t="n">
        <f aca="false">ROUND(MIN(INDEX(Assumptions!$D$13:$D$18,MATCH(E6777,Assumptions!$A$13:$A$18,0)),MAX(INDEX(Assumptions!$C$13:$C$18,MATCH(E6777,Assumptions!$A$13:$A$18,0)),INDEX(Assumptions!$B$13:$B$18,MATCH(E6777,Assumptions!$A$13:$A$18,0))*F6777)),2)</f>
        <v>5</v>
      </c>
    </row>
    <row r="6778" customFormat="false" ht="15" hidden="false" customHeight="false" outlineLevel="0" collapsed="false">
      <c r="A6778" s="24" t="s">
        <v>7601</v>
      </c>
      <c r="B6778" s="39" t="n">
        <v>46169</v>
      </c>
      <c r="C6778" s="24" t="s">
        <v>454</v>
      </c>
      <c r="D6778" s="24" t="s">
        <v>826</v>
      </c>
      <c r="E6778" s="24" t="s">
        <v>111</v>
      </c>
      <c r="F6778" s="38" t="n">
        <v>1000</v>
      </c>
      <c r="G6778" s="42" t="n">
        <f aca="false">DATE(YEAR(B6778),MONTH(B6778),1)</f>
        <v>46143</v>
      </c>
      <c r="H6778" s="24" t="str">
        <f aca="false">INDEX(Customers!$B$2:$B$601,MATCH(C6778,Customers!$A$2:$A$601,0))</f>
        <v>Rift Valley</v>
      </c>
      <c r="I6778" s="43" t="n">
        <f aca="false">ROUND(MIN(INDEX(Assumptions!$D$13:$D$18,MATCH(E6778,Assumptions!$A$13:$A$18,0)),MAX(INDEX(Assumptions!$C$13:$C$18,MATCH(E6778,Assumptions!$A$13:$A$18,0)),INDEX(Assumptions!$B$13:$B$18,MATCH(E6778,Assumptions!$A$13:$A$18,0))*F6778)),2)</f>
        <v>40</v>
      </c>
    </row>
    <row r="6779" customFormat="false" ht="15" hidden="false" customHeight="false" outlineLevel="0" collapsed="false">
      <c r="A6779" s="24" t="s">
        <v>7602</v>
      </c>
      <c r="B6779" s="39" t="n">
        <v>46169</v>
      </c>
      <c r="C6779" s="24" t="s">
        <v>456</v>
      </c>
      <c r="D6779" s="24" t="s">
        <v>826</v>
      </c>
      <c r="E6779" s="24" t="s">
        <v>103</v>
      </c>
      <c r="F6779" s="38" t="n">
        <v>910</v>
      </c>
      <c r="G6779" s="42" t="n">
        <f aca="false">DATE(YEAR(B6779),MONTH(B6779),1)</f>
        <v>46143</v>
      </c>
      <c r="H6779" s="24" t="str">
        <f aca="false">INDEX(Customers!$B$2:$B$601,MATCH(C6779,Customers!$A$2:$A$601,0))</f>
        <v>Central</v>
      </c>
      <c r="I6779" s="43" t="n">
        <f aca="false">ROUND(MIN(INDEX(Assumptions!$D$13:$D$18,MATCH(E6779,Assumptions!$A$13:$A$18,0)),MAX(INDEX(Assumptions!$C$13:$C$18,MATCH(E6779,Assumptions!$A$13:$A$18,0)),INDEX(Assumptions!$B$13:$B$18,MATCH(E6779,Assumptions!$A$13:$A$18,0))*F6779)),2)</f>
        <v>9.1</v>
      </c>
    </row>
    <row r="6780" customFormat="false" ht="15" hidden="false" customHeight="false" outlineLevel="0" collapsed="false">
      <c r="A6780" s="24" t="s">
        <v>7603</v>
      </c>
      <c r="B6780" s="39" t="n">
        <v>46169</v>
      </c>
      <c r="C6780" s="24" t="s">
        <v>461</v>
      </c>
      <c r="D6780" s="24" t="s">
        <v>826</v>
      </c>
      <c r="E6780" s="24" t="s">
        <v>109</v>
      </c>
      <c r="F6780" s="38" t="n">
        <v>370</v>
      </c>
      <c r="G6780" s="42" t="n">
        <f aca="false">DATE(YEAR(B6780),MONTH(B6780),1)</f>
        <v>46143</v>
      </c>
      <c r="H6780" s="24" t="str">
        <f aca="false">INDEX(Customers!$B$2:$B$601,MATCH(C6780,Customers!$A$2:$A$601,0))</f>
        <v>Western</v>
      </c>
      <c r="I6780" s="43" t="n">
        <f aca="false">ROUND(MIN(INDEX(Assumptions!$D$13:$D$18,MATCH(E6780,Assumptions!$A$13:$A$18,0)),MAX(INDEX(Assumptions!$C$13:$C$18,MATCH(E6780,Assumptions!$A$13:$A$18,0)),INDEX(Assumptions!$B$13:$B$18,MATCH(E6780,Assumptions!$A$13:$A$18,0))*F6780)),2)</f>
        <v>1.48</v>
      </c>
    </row>
    <row r="6781" customFormat="false" ht="15" hidden="false" customHeight="false" outlineLevel="0" collapsed="false">
      <c r="A6781" s="24" t="s">
        <v>7604</v>
      </c>
      <c r="B6781" s="39" t="n">
        <v>46169</v>
      </c>
      <c r="C6781" s="24" t="s">
        <v>483</v>
      </c>
      <c r="D6781" s="24" t="s">
        <v>826</v>
      </c>
      <c r="E6781" s="24" t="s">
        <v>111</v>
      </c>
      <c r="F6781" s="38" t="n">
        <v>50</v>
      </c>
      <c r="G6781" s="42" t="n">
        <f aca="false">DATE(YEAR(B6781),MONTH(B6781),1)</f>
        <v>46143</v>
      </c>
      <c r="H6781" s="24" t="str">
        <f aca="false">INDEX(Customers!$B$2:$B$601,MATCH(C6781,Customers!$A$2:$A$601,0))</f>
        <v>Central</v>
      </c>
      <c r="I6781" s="43" t="n">
        <f aca="false">ROUND(MIN(INDEX(Assumptions!$D$13:$D$18,MATCH(E6781,Assumptions!$A$13:$A$18,0)),MAX(INDEX(Assumptions!$C$13:$C$18,MATCH(E6781,Assumptions!$A$13:$A$18,0)),INDEX(Assumptions!$B$13:$B$18,MATCH(E6781,Assumptions!$A$13:$A$18,0))*F6781)),2)</f>
        <v>2</v>
      </c>
    </row>
    <row r="6782" customFormat="false" ht="15" hidden="false" customHeight="false" outlineLevel="0" collapsed="false">
      <c r="A6782" s="24" t="s">
        <v>7605</v>
      </c>
      <c r="B6782" s="39" t="n">
        <v>46169</v>
      </c>
      <c r="C6782" s="24" t="s">
        <v>486</v>
      </c>
      <c r="D6782" s="24" t="s">
        <v>157</v>
      </c>
      <c r="E6782" s="24" t="s">
        <v>105</v>
      </c>
      <c r="F6782" s="38" t="n">
        <v>1300</v>
      </c>
      <c r="G6782" s="42" t="n">
        <f aca="false">DATE(YEAR(B6782),MONTH(B6782),1)</f>
        <v>46143</v>
      </c>
      <c r="H6782" s="24" t="str">
        <f aca="false">INDEX(Customers!$B$2:$B$601,MATCH(C6782,Customers!$A$2:$A$601,0))</f>
        <v>Nairobi</v>
      </c>
      <c r="I6782" s="43" t="n">
        <f aca="false">ROUND(MIN(INDEX(Assumptions!$D$13:$D$18,MATCH(E6782,Assumptions!$A$13:$A$18,0)),MAX(INDEX(Assumptions!$C$13:$C$18,MATCH(E6782,Assumptions!$A$13:$A$18,0)),INDEX(Assumptions!$B$13:$B$18,MATCH(E6782,Assumptions!$A$13:$A$18,0))*F6782)),2)</f>
        <v>19.5</v>
      </c>
    </row>
    <row r="6783" customFormat="false" ht="15" hidden="false" customHeight="false" outlineLevel="0" collapsed="false">
      <c r="A6783" s="24" t="s">
        <v>7606</v>
      </c>
      <c r="B6783" s="39" t="n">
        <v>46169</v>
      </c>
      <c r="C6783" s="24" t="s">
        <v>494</v>
      </c>
      <c r="D6783" s="24" t="s">
        <v>826</v>
      </c>
      <c r="E6783" s="24" t="s">
        <v>113</v>
      </c>
      <c r="F6783" s="38" t="n">
        <v>1000</v>
      </c>
      <c r="G6783" s="42" t="n">
        <f aca="false">DATE(YEAR(B6783),MONTH(B6783),1)</f>
        <v>46143</v>
      </c>
      <c r="H6783" s="24" t="str">
        <f aca="false">INDEX(Customers!$B$2:$B$601,MATCH(C6783,Customers!$A$2:$A$601,0))</f>
        <v>Coast</v>
      </c>
      <c r="I6783" s="43" t="n">
        <f aca="false">ROUND(MIN(INDEX(Assumptions!$D$13:$D$18,MATCH(E6783,Assumptions!$A$13:$A$18,0)),MAX(INDEX(Assumptions!$C$13:$C$18,MATCH(E6783,Assumptions!$A$13:$A$18,0)),INDEX(Assumptions!$B$13:$B$18,MATCH(E6783,Assumptions!$A$13:$A$18,0))*F6783)),2)</f>
        <v>50</v>
      </c>
    </row>
    <row r="6784" customFormat="false" ht="15" hidden="false" customHeight="false" outlineLevel="0" collapsed="false">
      <c r="A6784" s="24" t="s">
        <v>7607</v>
      </c>
      <c r="B6784" s="39" t="n">
        <v>46169</v>
      </c>
      <c r="C6784" s="24" t="s">
        <v>498</v>
      </c>
      <c r="D6784" s="24" t="s">
        <v>826</v>
      </c>
      <c r="E6784" s="24" t="s">
        <v>103</v>
      </c>
      <c r="F6784" s="38" t="n">
        <v>1580</v>
      </c>
      <c r="G6784" s="42" t="n">
        <f aca="false">DATE(YEAR(B6784),MONTH(B6784),1)</f>
        <v>46143</v>
      </c>
      <c r="H6784" s="24" t="str">
        <f aca="false">INDEX(Customers!$B$2:$B$601,MATCH(C6784,Customers!$A$2:$A$601,0))</f>
        <v>Nairobi</v>
      </c>
      <c r="I6784" s="43" t="n">
        <f aca="false">ROUND(MIN(INDEX(Assumptions!$D$13:$D$18,MATCH(E6784,Assumptions!$A$13:$A$18,0)),MAX(INDEX(Assumptions!$C$13:$C$18,MATCH(E6784,Assumptions!$A$13:$A$18,0)),INDEX(Assumptions!$B$13:$B$18,MATCH(E6784,Assumptions!$A$13:$A$18,0))*F6784)),2)</f>
        <v>15.8</v>
      </c>
    </row>
    <row r="6785" customFormat="false" ht="15" hidden="false" customHeight="false" outlineLevel="0" collapsed="false">
      <c r="A6785" s="24" t="s">
        <v>7608</v>
      </c>
      <c r="B6785" s="39" t="n">
        <v>46169</v>
      </c>
      <c r="C6785" s="24" t="s">
        <v>500</v>
      </c>
      <c r="D6785" s="24" t="s">
        <v>826</v>
      </c>
      <c r="E6785" s="24" t="s">
        <v>103</v>
      </c>
      <c r="F6785" s="38" t="n">
        <v>4080</v>
      </c>
      <c r="G6785" s="42" t="n">
        <f aca="false">DATE(YEAR(B6785),MONTH(B6785),1)</f>
        <v>46143</v>
      </c>
      <c r="H6785" s="24" t="str">
        <f aca="false">INDEX(Customers!$B$2:$B$601,MATCH(C6785,Customers!$A$2:$A$601,0))</f>
        <v>Central</v>
      </c>
      <c r="I6785" s="43" t="n">
        <f aca="false">ROUND(MIN(INDEX(Assumptions!$D$13:$D$18,MATCH(E6785,Assumptions!$A$13:$A$18,0)),MAX(INDEX(Assumptions!$C$13:$C$18,MATCH(E6785,Assumptions!$A$13:$A$18,0)),INDEX(Assumptions!$B$13:$B$18,MATCH(E6785,Assumptions!$A$13:$A$18,0))*F6785)),2)</f>
        <v>40.8</v>
      </c>
    </row>
    <row r="6786" customFormat="false" ht="15" hidden="false" customHeight="false" outlineLevel="0" collapsed="false">
      <c r="A6786" s="24" t="s">
        <v>7609</v>
      </c>
      <c r="B6786" s="39" t="n">
        <v>46169</v>
      </c>
      <c r="C6786" s="24" t="s">
        <v>502</v>
      </c>
      <c r="D6786" s="24" t="s">
        <v>826</v>
      </c>
      <c r="E6786" s="24" t="s">
        <v>103</v>
      </c>
      <c r="F6786" s="38" t="n">
        <v>3650</v>
      </c>
      <c r="G6786" s="42" t="n">
        <f aca="false">DATE(YEAR(B6786),MONTH(B6786),1)</f>
        <v>46143</v>
      </c>
      <c r="H6786" s="24" t="str">
        <f aca="false">INDEX(Customers!$B$2:$B$601,MATCH(C6786,Customers!$A$2:$A$601,0))</f>
        <v>Nairobi</v>
      </c>
      <c r="I6786" s="43" t="n">
        <f aca="false">ROUND(MIN(INDEX(Assumptions!$D$13:$D$18,MATCH(E6786,Assumptions!$A$13:$A$18,0)),MAX(INDEX(Assumptions!$C$13:$C$18,MATCH(E6786,Assumptions!$A$13:$A$18,0)),INDEX(Assumptions!$B$13:$B$18,MATCH(E6786,Assumptions!$A$13:$A$18,0))*F6786)),2)</f>
        <v>36.5</v>
      </c>
    </row>
    <row r="6787" customFormat="false" ht="15" hidden="false" customHeight="false" outlineLevel="0" collapsed="false">
      <c r="A6787" s="24" t="s">
        <v>7610</v>
      </c>
      <c r="B6787" s="39" t="n">
        <v>46169</v>
      </c>
      <c r="C6787" s="24" t="s">
        <v>506</v>
      </c>
      <c r="D6787" s="24" t="s">
        <v>197</v>
      </c>
      <c r="E6787" s="24" t="s">
        <v>105</v>
      </c>
      <c r="F6787" s="38" t="n">
        <v>2260</v>
      </c>
      <c r="G6787" s="42" t="n">
        <f aca="false">DATE(YEAR(B6787),MONTH(B6787),1)</f>
        <v>46143</v>
      </c>
      <c r="H6787" s="24" t="str">
        <f aca="false">INDEX(Customers!$B$2:$B$601,MATCH(C6787,Customers!$A$2:$A$601,0))</f>
        <v>Western</v>
      </c>
      <c r="I6787" s="43" t="n">
        <f aca="false">ROUND(MIN(INDEX(Assumptions!$D$13:$D$18,MATCH(E6787,Assumptions!$A$13:$A$18,0)),MAX(INDEX(Assumptions!$C$13:$C$18,MATCH(E6787,Assumptions!$A$13:$A$18,0)),INDEX(Assumptions!$B$13:$B$18,MATCH(E6787,Assumptions!$A$13:$A$18,0))*F6787)),2)</f>
        <v>33.9</v>
      </c>
    </row>
    <row r="6788" customFormat="false" ht="15" hidden="false" customHeight="false" outlineLevel="0" collapsed="false">
      <c r="A6788" s="24" t="s">
        <v>7611</v>
      </c>
      <c r="B6788" s="39" t="n">
        <v>46169</v>
      </c>
      <c r="C6788" s="24" t="s">
        <v>510</v>
      </c>
      <c r="D6788" s="24" t="s">
        <v>195</v>
      </c>
      <c r="E6788" s="24" t="s">
        <v>105</v>
      </c>
      <c r="F6788" s="38" t="n">
        <v>3480</v>
      </c>
      <c r="G6788" s="42" t="n">
        <f aca="false">DATE(YEAR(B6788),MONTH(B6788),1)</f>
        <v>46143</v>
      </c>
      <c r="H6788" s="24" t="str">
        <f aca="false">INDEX(Customers!$B$2:$B$601,MATCH(C6788,Customers!$A$2:$A$601,0))</f>
        <v>Western</v>
      </c>
      <c r="I6788" s="43" t="n">
        <f aca="false">ROUND(MIN(INDEX(Assumptions!$D$13:$D$18,MATCH(E6788,Assumptions!$A$13:$A$18,0)),MAX(INDEX(Assumptions!$C$13:$C$18,MATCH(E6788,Assumptions!$A$13:$A$18,0)),INDEX(Assumptions!$B$13:$B$18,MATCH(E6788,Assumptions!$A$13:$A$18,0))*F6788)),2)</f>
        <v>52.2</v>
      </c>
    </row>
    <row r="6789" customFormat="false" ht="15" hidden="false" customHeight="false" outlineLevel="0" collapsed="false">
      <c r="A6789" s="24" t="s">
        <v>7612</v>
      </c>
      <c r="B6789" s="39" t="n">
        <v>46169</v>
      </c>
      <c r="C6789" s="24" t="s">
        <v>526</v>
      </c>
      <c r="D6789" s="24" t="s">
        <v>826</v>
      </c>
      <c r="E6789" s="24" t="s">
        <v>111</v>
      </c>
      <c r="F6789" s="38" t="n">
        <v>500</v>
      </c>
      <c r="G6789" s="42" t="n">
        <f aca="false">DATE(YEAR(B6789),MONTH(B6789),1)</f>
        <v>46143</v>
      </c>
      <c r="H6789" s="24" t="str">
        <f aca="false">INDEX(Customers!$B$2:$B$601,MATCH(C6789,Customers!$A$2:$A$601,0))</f>
        <v>Central</v>
      </c>
      <c r="I6789" s="43" t="n">
        <f aca="false">ROUND(MIN(INDEX(Assumptions!$D$13:$D$18,MATCH(E6789,Assumptions!$A$13:$A$18,0)),MAX(INDEX(Assumptions!$C$13:$C$18,MATCH(E6789,Assumptions!$A$13:$A$18,0)),INDEX(Assumptions!$B$13:$B$18,MATCH(E6789,Assumptions!$A$13:$A$18,0))*F6789)),2)</f>
        <v>20</v>
      </c>
    </row>
    <row r="6790" customFormat="false" ht="15" hidden="false" customHeight="false" outlineLevel="0" collapsed="false">
      <c r="A6790" s="24" t="s">
        <v>7613</v>
      </c>
      <c r="B6790" s="39" t="n">
        <v>46169</v>
      </c>
      <c r="C6790" s="24" t="s">
        <v>532</v>
      </c>
      <c r="D6790" s="24" t="s">
        <v>826</v>
      </c>
      <c r="E6790" s="24" t="s">
        <v>111</v>
      </c>
      <c r="F6790" s="38" t="n">
        <v>200</v>
      </c>
      <c r="G6790" s="42" t="n">
        <f aca="false">DATE(YEAR(B6790),MONTH(B6790),1)</f>
        <v>46143</v>
      </c>
      <c r="H6790" s="24" t="str">
        <f aca="false">INDEX(Customers!$B$2:$B$601,MATCH(C6790,Customers!$A$2:$A$601,0))</f>
        <v>Western</v>
      </c>
      <c r="I6790" s="43" t="n">
        <f aca="false">ROUND(MIN(INDEX(Assumptions!$D$13:$D$18,MATCH(E6790,Assumptions!$A$13:$A$18,0)),MAX(INDEX(Assumptions!$C$13:$C$18,MATCH(E6790,Assumptions!$A$13:$A$18,0)),INDEX(Assumptions!$B$13:$B$18,MATCH(E6790,Assumptions!$A$13:$A$18,0))*F6790)),2)</f>
        <v>8</v>
      </c>
    </row>
    <row r="6791" customFormat="false" ht="15" hidden="false" customHeight="false" outlineLevel="0" collapsed="false">
      <c r="A6791" s="24" t="s">
        <v>7614</v>
      </c>
      <c r="B6791" s="39" t="n">
        <v>46169</v>
      </c>
      <c r="C6791" s="24" t="s">
        <v>543</v>
      </c>
      <c r="D6791" s="24" t="s">
        <v>826</v>
      </c>
      <c r="E6791" s="24" t="s">
        <v>111</v>
      </c>
      <c r="F6791" s="38" t="n">
        <v>100</v>
      </c>
      <c r="G6791" s="42" t="n">
        <f aca="false">DATE(YEAR(B6791),MONTH(B6791),1)</f>
        <v>46143</v>
      </c>
      <c r="H6791" s="24" t="str">
        <f aca="false">INDEX(Customers!$B$2:$B$601,MATCH(C6791,Customers!$A$2:$A$601,0))</f>
        <v>Central</v>
      </c>
      <c r="I6791" s="43" t="n">
        <f aca="false">ROUND(MIN(INDEX(Assumptions!$D$13:$D$18,MATCH(E6791,Assumptions!$A$13:$A$18,0)),MAX(INDEX(Assumptions!$C$13:$C$18,MATCH(E6791,Assumptions!$A$13:$A$18,0)),INDEX(Assumptions!$B$13:$B$18,MATCH(E6791,Assumptions!$A$13:$A$18,0))*F6791)),2)</f>
        <v>4</v>
      </c>
    </row>
    <row r="6792" customFormat="false" ht="15" hidden="false" customHeight="false" outlineLevel="0" collapsed="false">
      <c r="A6792" s="24" t="s">
        <v>7615</v>
      </c>
      <c r="B6792" s="39" t="n">
        <v>46169</v>
      </c>
      <c r="C6792" s="24" t="s">
        <v>553</v>
      </c>
      <c r="D6792" s="24" t="s">
        <v>826</v>
      </c>
      <c r="E6792" s="24" t="s">
        <v>103</v>
      </c>
      <c r="F6792" s="38" t="n">
        <v>1420</v>
      </c>
      <c r="G6792" s="42" t="n">
        <f aca="false">DATE(YEAR(B6792),MONTH(B6792),1)</f>
        <v>46143</v>
      </c>
      <c r="H6792" s="24" t="str">
        <f aca="false">INDEX(Customers!$B$2:$B$601,MATCH(C6792,Customers!$A$2:$A$601,0))</f>
        <v>Central</v>
      </c>
      <c r="I6792" s="43" t="n">
        <f aca="false">ROUND(MIN(INDEX(Assumptions!$D$13:$D$18,MATCH(E6792,Assumptions!$A$13:$A$18,0)),MAX(INDEX(Assumptions!$C$13:$C$18,MATCH(E6792,Assumptions!$A$13:$A$18,0)),INDEX(Assumptions!$B$13:$B$18,MATCH(E6792,Assumptions!$A$13:$A$18,0))*F6792)),2)</f>
        <v>14.2</v>
      </c>
    </row>
    <row r="6793" customFormat="false" ht="15" hidden="false" customHeight="false" outlineLevel="0" collapsed="false">
      <c r="A6793" s="24" t="s">
        <v>7616</v>
      </c>
      <c r="B6793" s="39" t="n">
        <v>46169</v>
      </c>
      <c r="C6793" s="24" t="s">
        <v>563</v>
      </c>
      <c r="D6793" s="24" t="s">
        <v>826</v>
      </c>
      <c r="E6793" s="24" t="s">
        <v>103</v>
      </c>
      <c r="F6793" s="38" t="n">
        <v>250</v>
      </c>
      <c r="G6793" s="42" t="n">
        <f aca="false">DATE(YEAR(B6793),MONTH(B6793),1)</f>
        <v>46143</v>
      </c>
      <c r="H6793" s="24" t="str">
        <f aca="false">INDEX(Customers!$B$2:$B$601,MATCH(C6793,Customers!$A$2:$A$601,0))</f>
        <v>Nairobi</v>
      </c>
      <c r="I6793" s="43" t="n">
        <f aca="false">ROUND(MIN(INDEX(Assumptions!$D$13:$D$18,MATCH(E6793,Assumptions!$A$13:$A$18,0)),MAX(INDEX(Assumptions!$C$13:$C$18,MATCH(E6793,Assumptions!$A$13:$A$18,0)),INDEX(Assumptions!$B$13:$B$18,MATCH(E6793,Assumptions!$A$13:$A$18,0))*F6793)),2)</f>
        <v>5</v>
      </c>
    </row>
    <row r="6794" customFormat="false" ht="15" hidden="false" customHeight="false" outlineLevel="0" collapsed="false">
      <c r="A6794" s="24" t="s">
        <v>7617</v>
      </c>
      <c r="B6794" s="39" t="n">
        <v>46169</v>
      </c>
      <c r="C6794" s="24" t="s">
        <v>572</v>
      </c>
      <c r="D6794" s="24" t="s">
        <v>826</v>
      </c>
      <c r="E6794" s="24" t="s">
        <v>109</v>
      </c>
      <c r="F6794" s="38" t="n">
        <v>5060</v>
      </c>
      <c r="G6794" s="42" t="n">
        <f aca="false">DATE(YEAR(B6794),MONTH(B6794),1)</f>
        <v>46143</v>
      </c>
      <c r="H6794" s="24" t="str">
        <f aca="false">INDEX(Customers!$B$2:$B$601,MATCH(C6794,Customers!$A$2:$A$601,0))</f>
        <v>Coast</v>
      </c>
      <c r="I6794" s="43" t="n">
        <f aca="false">ROUND(MIN(INDEX(Assumptions!$D$13:$D$18,MATCH(E6794,Assumptions!$A$13:$A$18,0)),MAX(INDEX(Assumptions!$C$13:$C$18,MATCH(E6794,Assumptions!$A$13:$A$18,0)),INDEX(Assumptions!$B$13:$B$18,MATCH(E6794,Assumptions!$A$13:$A$18,0))*F6794)),2)</f>
        <v>20.24</v>
      </c>
    </row>
    <row r="6795" customFormat="false" ht="15" hidden="false" customHeight="false" outlineLevel="0" collapsed="false">
      <c r="A6795" s="24" t="s">
        <v>7618</v>
      </c>
      <c r="B6795" s="39" t="n">
        <v>46169</v>
      </c>
      <c r="C6795" s="24" t="s">
        <v>629</v>
      </c>
      <c r="D6795" s="24" t="s">
        <v>152</v>
      </c>
      <c r="E6795" s="24" t="s">
        <v>107</v>
      </c>
      <c r="F6795" s="38" t="n">
        <v>7880</v>
      </c>
      <c r="G6795" s="42" t="n">
        <f aca="false">DATE(YEAR(B6795),MONTH(B6795),1)</f>
        <v>46143</v>
      </c>
      <c r="H6795" s="24" t="str">
        <f aca="false">INDEX(Customers!$B$2:$B$601,MATCH(C6795,Customers!$A$2:$A$601,0))</f>
        <v>Nairobi</v>
      </c>
      <c r="I6795" s="43" t="n">
        <f aca="false">ROUND(MIN(INDEX(Assumptions!$D$13:$D$18,MATCH(E6795,Assumptions!$A$13:$A$18,0)),MAX(INDEX(Assumptions!$C$13:$C$18,MATCH(E6795,Assumptions!$A$13:$A$18,0)),INDEX(Assumptions!$B$13:$B$18,MATCH(E6795,Assumptions!$A$13:$A$18,0))*F6795)),2)</f>
        <v>0</v>
      </c>
    </row>
    <row r="6796" customFormat="false" ht="15" hidden="false" customHeight="false" outlineLevel="0" collapsed="false">
      <c r="A6796" s="24" t="s">
        <v>7619</v>
      </c>
      <c r="B6796" s="39" t="n">
        <v>46169</v>
      </c>
      <c r="C6796" s="24" t="s">
        <v>640</v>
      </c>
      <c r="D6796" s="24" t="s">
        <v>826</v>
      </c>
      <c r="E6796" s="24" t="s">
        <v>109</v>
      </c>
      <c r="F6796" s="38" t="n">
        <v>5480</v>
      </c>
      <c r="G6796" s="42" t="n">
        <f aca="false">DATE(YEAR(B6796),MONTH(B6796),1)</f>
        <v>46143</v>
      </c>
      <c r="H6796" s="24" t="str">
        <f aca="false">INDEX(Customers!$B$2:$B$601,MATCH(C6796,Customers!$A$2:$A$601,0))</f>
        <v>Rift Valley</v>
      </c>
      <c r="I6796" s="43" t="n">
        <f aca="false">ROUND(MIN(INDEX(Assumptions!$D$13:$D$18,MATCH(E6796,Assumptions!$A$13:$A$18,0)),MAX(INDEX(Assumptions!$C$13:$C$18,MATCH(E6796,Assumptions!$A$13:$A$18,0)),INDEX(Assumptions!$B$13:$B$18,MATCH(E6796,Assumptions!$A$13:$A$18,0))*F6796)),2)</f>
        <v>21.92</v>
      </c>
    </row>
    <row r="6797" customFormat="false" ht="15" hidden="false" customHeight="false" outlineLevel="0" collapsed="false">
      <c r="A6797" s="24" t="s">
        <v>7620</v>
      </c>
      <c r="B6797" s="39" t="n">
        <v>46169</v>
      </c>
      <c r="C6797" s="24" t="s">
        <v>643</v>
      </c>
      <c r="D6797" s="24" t="s">
        <v>826</v>
      </c>
      <c r="E6797" s="24" t="s">
        <v>111</v>
      </c>
      <c r="F6797" s="38" t="n">
        <v>50</v>
      </c>
      <c r="G6797" s="42" t="n">
        <f aca="false">DATE(YEAR(B6797),MONTH(B6797),1)</f>
        <v>46143</v>
      </c>
      <c r="H6797" s="24" t="str">
        <f aca="false">INDEX(Customers!$B$2:$B$601,MATCH(C6797,Customers!$A$2:$A$601,0))</f>
        <v>Rift Valley</v>
      </c>
      <c r="I6797" s="43" t="n">
        <f aca="false">ROUND(MIN(INDEX(Assumptions!$D$13:$D$18,MATCH(E6797,Assumptions!$A$13:$A$18,0)),MAX(INDEX(Assumptions!$C$13:$C$18,MATCH(E6797,Assumptions!$A$13:$A$18,0)),INDEX(Assumptions!$B$13:$B$18,MATCH(E6797,Assumptions!$A$13:$A$18,0))*F6797)),2)</f>
        <v>2</v>
      </c>
    </row>
    <row r="6798" customFormat="false" ht="15" hidden="false" customHeight="false" outlineLevel="0" collapsed="false">
      <c r="A6798" s="24" t="s">
        <v>7621</v>
      </c>
      <c r="B6798" s="39" t="n">
        <v>46169</v>
      </c>
      <c r="C6798" s="24" t="s">
        <v>681</v>
      </c>
      <c r="D6798" s="24" t="s">
        <v>826</v>
      </c>
      <c r="E6798" s="24" t="s">
        <v>103</v>
      </c>
      <c r="F6798" s="38" t="n">
        <v>7620</v>
      </c>
      <c r="G6798" s="42" t="n">
        <f aca="false">DATE(YEAR(B6798),MONTH(B6798),1)</f>
        <v>46143</v>
      </c>
      <c r="H6798" s="24" t="str">
        <f aca="false">INDEX(Customers!$B$2:$B$601,MATCH(C6798,Customers!$A$2:$A$601,0))</f>
        <v>Western</v>
      </c>
      <c r="I6798" s="43" t="n">
        <f aca="false">ROUND(MIN(INDEX(Assumptions!$D$13:$D$18,MATCH(E6798,Assumptions!$A$13:$A$18,0)),MAX(INDEX(Assumptions!$C$13:$C$18,MATCH(E6798,Assumptions!$A$13:$A$18,0)),INDEX(Assumptions!$B$13:$B$18,MATCH(E6798,Assumptions!$A$13:$A$18,0))*F6798)),2)</f>
        <v>76.2</v>
      </c>
    </row>
    <row r="6799" customFormat="false" ht="15" hidden="false" customHeight="false" outlineLevel="0" collapsed="false">
      <c r="A6799" s="24" t="s">
        <v>7622</v>
      </c>
      <c r="B6799" s="39" t="n">
        <v>46169</v>
      </c>
      <c r="C6799" s="24" t="s">
        <v>706</v>
      </c>
      <c r="D6799" s="24" t="s">
        <v>826</v>
      </c>
      <c r="E6799" s="24" t="s">
        <v>109</v>
      </c>
      <c r="F6799" s="38" t="n">
        <v>1810</v>
      </c>
      <c r="G6799" s="42" t="n">
        <f aca="false">DATE(YEAR(B6799),MONTH(B6799),1)</f>
        <v>46143</v>
      </c>
      <c r="H6799" s="24" t="str">
        <f aca="false">INDEX(Customers!$B$2:$B$601,MATCH(C6799,Customers!$A$2:$A$601,0))</f>
        <v>Eastern</v>
      </c>
      <c r="I6799" s="43" t="n">
        <f aca="false">ROUND(MIN(INDEX(Assumptions!$D$13:$D$18,MATCH(E6799,Assumptions!$A$13:$A$18,0)),MAX(INDEX(Assumptions!$C$13:$C$18,MATCH(E6799,Assumptions!$A$13:$A$18,0)),INDEX(Assumptions!$B$13:$B$18,MATCH(E6799,Assumptions!$A$13:$A$18,0))*F6799)),2)</f>
        <v>7.24</v>
      </c>
    </row>
    <row r="6800" customFormat="false" ht="15" hidden="false" customHeight="false" outlineLevel="0" collapsed="false">
      <c r="A6800" s="24" t="s">
        <v>7623</v>
      </c>
      <c r="B6800" s="39" t="n">
        <v>46169</v>
      </c>
      <c r="C6800" s="24" t="s">
        <v>711</v>
      </c>
      <c r="D6800" s="24" t="s">
        <v>826</v>
      </c>
      <c r="E6800" s="24" t="s">
        <v>109</v>
      </c>
      <c r="F6800" s="38" t="n">
        <v>2400</v>
      </c>
      <c r="G6800" s="42" t="n">
        <f aca="false">DATE(YEAR(B6800),MONTH(B6800),1)</f>
        <v>46143</v>
      </c>
      <c r="H6800" s="24" t="str">
        <f aca="false">INDEX(Customers!$B$2:$B$601,MATCH(C6800,Customers!$A$2:$A$601,0))</f>
        <v>Rift Valley</v>
      </c>
      <c r="I6800" s="43" t="n">
        <f aca="false">ROUND(MIN(INDEX(Assumptions!$D$13:$D$18,MATCH(E6800,Assumptions!$A$13:$A$18,0)),MAX(INDEX(Assumptions!$C$13:$C$18,MATCH(E6800,Assumptions!$A$13:$A$18,0)),INDEX(Assumptions!$B$13:$B$18,MATCH(E6800,Assumptions!$A$13:$A$18,0))*F6800)),2)</f>
        <v>9.6</v>
      </c>
    </row>
    <row r="6801" customFormat="false" ht="15" hidden="false" customHeight="false" outlineLevel="0" collapsed="false">
      <c r="A6801" s="24" t="s">
        <v>7624</v>
      </c>
      <c r="B6801" s="39" t="n">
        <v>46169</v>
      </c>
      <c r="C6801" s="24" t="s">
        <v>724</v>
      </c>
      <c r="D6801" s="24" t="s">
        <v>826</v>
      </c>
      <c r="E6801" s="24" t="s">
        <v>109</v>
      </c>
      <c r="F6801" s="38" t="n">
        <v>26760</v>
      </c>
      <c r="G6801" s="42" t="n">
        <f aca="false">DATE(YEAR(B6801),MONTH(B6801),1)</f>
        <v>46143</v>
      </c>
      <c r="H6801" s="24" t="str">
        <f aca="false">INDEX(Customers!$B$2:$B$601,MATCH(C6801,Customers!$A$2:$A$601,0))</f>
        <v>Central</v>
      </c>
      <c r="I6801" s="43" t="n">
        <f aca="false">ROUND(MIN(INDEX(Assumptions!$D$13:$D$18,MATCH(E6801,Assumptions!$A$13:$A$18,0)),MAX(INDEX(Assumptions!$C$13:$C$18,MATCH(E6801,Assumptions!$A$13:$A$18,0)),INDEX(Assumptions!$B$13:$B$18,MATCH(E6801,Assumptions!$A$13:$A$18,0))*F6801)),2)</f>
        <v>40</v>
      </c>
    </row>
    <row r="6802" customFormat="false" ht="15" hidden="false" customHeight="false" outlineLevel="0" collapsed="false">
      <c r="A6802" s="24" t="s">
        <v>7625</v>
      </c>
      <c r="B6802" s="39" t="n">
        <v>46169</v>
      </c>
      <c r="C6802" s="24" t="s">
        <v>735</v>
      </c>
      <c r="D6802" s="24" t="s">
        <v>175</v>
      </c>
      <c r="E6802" s="24" t="s">
        <v>107</v>
      </c>
      <c r="F6802" s="38" t="n">
        <v>9000</v>
      </c>
      <c r="G6802" s="42" t="n">
        <f aca="false">DATE(YEAR(B6802),MONTH(B6802),1)</f>
        <v>46143</v>
      </c>
      <c r="H6802" s="24" t="str">
        <f aca="false">INDEX(Customers!$B$2:$B$601,MATCH(C6802,Customers!$A$2:$A$601,0))</f>
        <v>Rift Valley</v>
      </c>
      <c r="I6802" s="43" t="n">
        <f aca="false">ROUND(MIN(INDEX(Assumptions!$D$13:$D$18,MATCH(E6802,Assumptions!$A$13:$A$18,0)),MAX(INDEX(Assumptions!$C$13:$C$18,MATCH(E6802,Assumptions!$A$13:$A$18,0)),INDEX(Assumptions!$B$13:$B$18,MATCH(E6802,Assumptions!$A$13:$A$18,0))*F6802)),2)</f>
        <v>0</v>
      </c>
    </row>
    <row r="6803" customFormat="false" ht="15" hidden="false" customHeight="false" outlineLevel="0" collapsed="false">
      <c r="A6803" s="24" t="s">
        <v>7626</v>
      </c>
      <c r="B6803" s="39" t="n">
        <v>46169</v>
      </c>
      <c r="C6803" s="24" t="s">
        <v>739</v>
      </c>
      <c r="D6803" s="24" t="s">
        <v>826</v>
      </c>
      <c r="E6803" s="24" t="s">
        <v>111</v>
      </c>
      <c r="F6803" s="38" t="n">
        <v>50</v>
      </c>
      <c r="G6803" s="42" t="n">
        <f aca="false">DATE(YEAR(B6803),MONTH(B6803),1)</f>
        <v>46143</v>
      </c>
      <c r="H6803" s="24" t="str">
        <f aca="false">INDEX(Customers!$B$2:$B$601,MATCH(C6803,Customers!$A$2:$A$601,0))</f>
        <v>Rift Valley</v>
      </c>
      <c r="I6803" s="43" t="n">
        <f aca="false">ROUND(MIN(INDEX(Assumptions!$D$13:$D$18,MATCH(E6803,Assumptions!$A$13:$A$18,0)),MAX(INDEX(Assumptions!$C$13:$C$18,MATCH(E6803,Assumptions!$A$13:$A$18,0)),INDEX(Assumptions!$B$13:$B$18,MATCH(E6803,Assumptions!$A$13:$A$18,0))*F6803)),2)</f>
        <v>2</v>
      </c>
    </row>
    <row r="6804" customFormat="false" ht="15" hidden="false" customHeight="false" outlineLevel="0" collapsed="false">
      <c r="A6804" s="24" t="s">
        <v>7627</v>
      </c>
      <c r="B6804" s="39" t="n">
        <v>46169</v>
      </c>
      <c r="C6804" s="24" t="s">
        <v>753</v>
      </c>
      <c r="D6804" s="24" t="s">
        <v>159</v>
      </c>
      <c r="E6804" s="24" t="s">
        <v>107</v>
      </c>
      <c r="F6804" s="38" t="n">
        <v>2910</v>
      </c>
      <c r="G6804" s="42" t="n">
        <f aca="false">DATE(YEAR(B6804),MONTH(B6804),1)</f>
        <v>46143</v>
      </c>
      <c r="H6804" s="24" t="str">
        <f aca="false">INDEX(Customers!$B$2:$B$601,MATCH(C6804,Customers!$A$2:$A$601,0))</f>
        <v>Nairobi</v>
      </c>
      <c r="I6804" s="43" t="n">
        <f aca="false">ROUND(MIN(INDEX(Assumptions!$D$13:$D$18,MATCH(E6804,Assumptions!$A$13:$A$18,0)),MAX(INDEX(Assumptions!$C$13:$C$18,MATCH(E6804,Assumptions!$A$13:$A$18,0)),INDEX(Assumptions!$B$13:$B$18,MATCH(E6804,Assumptions!$A$13:$A$18,0))*F6804)),2)</f>
        <v>0</v>
      </c>
    </row>
    <row r="6805" customFormat="false" ht="15" hidden="false" customHeight="false" outlineLevel="0" collapsed="false">
      <c r="A6805" s="24" t="s">
        <v>7628</v>
      </c>
      <c r="B6805" s="39" t="n">
        <v>46169</v>
      </c>
      <c r="C6805" s="24" t="s">
        <v>785</v>
      </c>
      <c r="D6805" s="24" t="s">
        <v>826</v>
      </c>
      <c r="E6805" s="24" t="s">
        <v>103</v>
      </c>
      <c r="F6805" s="38" t="n">
        <v>1670</v>
      </c>
      <c r="G6805" s="42" t="n">
        <f aca="false">DATE(YEAR(B6805),MONTH(B6805),1)</f>
        <v>46143</v>
      </c>
      <c r="H6805" s="24" t="str">
        <f aca="false">INDEX(Customers!$B$2:$B$601,MATCH(C6805,Customers!$A$2:$A$601,0))</f>
        <v>Central</v>
      </c>
      <c r="I6805" s="43" t="n">
        <f aca="false">ROUND(MIN(INDEX(Assumptions!$D$13:$D$18,MATCH(E6805,Assumptions!$A$13:$A$18,0)),MAX(INDEX(Assumptions!$C$13:$C$18,MATCH(E6805,Assumptions!$A$13:$A$18,0)),INDEX(Assumptions!$B$13:$B$18,MATCH(E6805,Assumptions!$A$13:$A$18,0))*F6805)),2)</f>
        <v>16.7</v>
      </c>
    </row>
    <row r="6806" customFormat="false" ht="15" hidden="false" customHeight="false" outlineLevel="0" collapsed="false">
      <c r="A6806" s="24" t="s">
        <v>7629</v>
      </c>
      <c r="B6806" s="39" t="n">
        <v>46169</v>
      </c>
      <c r="C6806" s="24" t="s">
        <v>790</v>
      </c>
      <c r="D6806" s="24" t="s">
        <v>206</v>
      </c>
      <c r="E6806" s="24" t="s">
        <v>107</v>
      </c>
      <c r="F6806" s="38" t="n">
        <v>8180</v>
      </c>
      <c r="G6806" s="42" t="n">
        <f aca="false">DATE(YEAR(B6806),MONTH(B6806),1)</f>
        <v>46143</v>
      </c>
      <c r="H6806" s="24" t="str">
        <f aca="false">INDEX(Customers!$B$2:$B$601,MATCH(C6806,Customers!$A$2:$A$601,0))</f>
        <v>Eastern</v>
      </c>
      <c r="I6806" s="43" t="n">
        <f aca="false">ROUND(MIN(INDEX(Assumptions!$D$13:$D$18,MATCH(E6806,Assumptions!$A$13:$A$18,0)),MAX(INDEX(Assumptions!$C$13:$C$18,MATCH(E6806,Assumptions!$A$13:$A$18,0)),INDEX(Assumptions!$B$13:$B$18,MATCH(E6806,Assumptions!$A$13:$A$18,0))*F6806)),2)</f>
        <v>0</v>
      </c>
    </row>
    <row r="6807" customFormat="false" ht="15" hidden="false" customHeight="false" outlineLevel="0" collapsed="false">
      <c r="A6807" s="24" t="s">
        <v>7630</v>
      </c>
      <c r="B6807" s="39" t="n">
        <v>46169</v>
      </c>
      <c r="C6807" s="24" t="s">
        <v>801</v>
      </c>
      <c r="D6807" s="24" t="s">
        <v>187</v>
      </c>
      <c r="E6807" s="24" t="s">
        <v>105</v>
      </c>
      <c r="F6807" s="38" t="n">
        <v>9720</v>
      </c>
      <c r="G6807" s="42" t="n">
        <f aca="false">DATE(YEAR(B6807),MONTH(B6807),1)</f>
        <v>46143</v>
      </c>
      <c r="H6807" s="24" t="str">
        <f aca="false">INDEX(Customers!$B$2:$B$601,MATCH(C6807,Customers!$A$2:$A$601,0))</f>
        <v>Coast</v>
      </c>
      <c r="I6807" s="43" t="n">
        <f aca="false">ROUND(MIN(INDEX(Assumptions!$D$13:$D$18,MATCH(E6807,Assumptions!$A$13:$A$18,0)),MAX(INDEX(Assumptions!$C$13:$C$18,MATCH(E6807,Assumptions!$A$13:$A$18,0)),INDEX(Assumptions!$B$13:$B$18,MATCH(E6807,Assumptions!$A$13:$A$18,0))*F6807)),2)</f>
        <v>145.8</v>
      </c>
    </row>
    <row r="6808" customFormat="false" ht="15" hidden="false" customHeight="false" outlineLevel="0" collapsed="false">
      <c r="A6808" s="24" t="s">
        <v>7631</v>
      </c>
      <c r="B6808" s="39" t="n">
        <v>46169</v>
      </c>
      <c r="C6808" s="24" t="s">
        <v>807</v>
      </c>
      <c r="D6808" s="24" t="s">
        <v>826</v>
      </c>
      <c r="E6808" s="24" t="s">
        <v>111</v>
      </c>
      <c r="F6808" s="38" t="n">
        <v>50</v>
      </c>
      <c r="G6808" s="42" t="n">
        <f aca="false">DATE(YEAR(B6808),MONTH(B6808),1)</f>
        <v>46143</v>
      </c>
      <c r="H6808" s="24" t="str">
        <f aca="false">INDEX(Customers!$B$2:$B$601,MATCH(C6808,Customers!$A$2:$A$601,0))</f>
        <v>Nairobi</v>
      </c>
      <c r="I6808" s="43" t="n">
        <f aca="false">ROUND(MIN(INDEX(Assumptions!$D$13:$D$18,MATCH(E6808,Assumptions!$A$13:$A$18,0)),MAX(INDEX(Assumptions!$C$13:$C$18,MATCH(E6808,Assumptions!$A$13:$A$18,0)),INDEX(Assumptions!$B$13:$B$18,MATCH(E6808,Assumptions!$A$13:$A$18,0))*F6808)),2)</f>
        <v>2</v>
      </c>
    </row>
    <row r="6809" customFormat="false" ht="15" hidden="false" customHeight="false" outlineLevel="0" collapsed="false">
      <c r="A6809" s="24" t="s">
        <v>7632</v>
      </c>
      <c r="B6809" s="39" t="n">
        <v>46170</v>
      </c>
      <c r="C6809" s="24" t="s">
        <v>216</v>
      </c>
      <c r="D6809" s="24" t="s">
        <v>826</v>
      </c>
      <c r="E6809" s="24" t="s">
        <v>113</v>
      </c>
      <c r="F6809" s="38" t="n">
        <v>250</v>
      </c>
      <c r="G6809" s="42" t="n">
        <f aca="false">DATE(YEAR(B6809),MONTH(B6809),1)</f>
        <v>46143</v>
      </c>
      <c r="H6809" s="24" t="str">
        <f aca="false">INDEX(Customers!$B$2:$B$601,MATCH(C6809,Customers!$A$2:$A$601,0))</f>
        <v>Nairobi</v>
      </c>
      <c r="I6809" s="43" t="n">
        <f aca="false">ROUND(MIN(INDEX(Assumptions!$D$13:$D$18,MATCH(E6809,Assumptions!$A$13:$A$18,0)),MAX(INDEX(Assumptions!$C$13:$C$18,MATCH(E6809,Assumptions!$A$13:$A$18,0)),INDEX(Assumptions!$B$13:$B$18,MATCH(E6809,Assumptions!$A$13:$A$18,0))*F6809)),2)</f>
        <v>12.5</v>
      </c>
    </row>
    <row r="6810" customFormat="false" ht="15" hidden="false" customHeight="false" outlineLevel="0" collapsed="false">
      <c r="A6810" s="24" t="s">
        <v>7633</v>
      </c>
      <c r="B6810" s="39" t="n">
        <v>46170</v>
      </c>
      <c r="C6810" s="24" t="s">
        <v>224</v>
      </c>
      <c r="D6810" s="24" t="s">
        <v>826</v>
      </c>
      <c r="E6810" s="24" t="s">
        <v>111</v>
      </c>
      <c r="F6810" s="38" t="n">
        <v>100</v>
      </c>
      <c r="G6810" s="42" t="n">
        <f aca="false">DATE(YEAR(B6810),MONTH(B6810),1)</f>
        <v>46143</v>
      </c>
      <c r="H6810" s="24" t="str">
        <f aca="false">INDEX(Customers!$B$2:$B$601,MATCH(C6810,Customers!$A$2:$A$601,0))</f>
        <v>Western</v>
      </c>
      <c r="I6810" s="43" t="n">
        <f aca="false">ROUND(MIN(INDEX(Assumptions!$D$13:$D$18,MATCH(E6810,Assumptions!$A$13:$A$18,0)),MAX(INDEX(Assumptions!$C$13:$C$18,MATCH(E6810,Assumptions!$A$13:$A$18,0)),INDEX(Assumptions!$B$13:$B$18,MATCH(E6810,Assumptions!$A$13:$A$18,0))*F6810)),2)</f>
        <v>4</v>
      </c>
    </row>
    <row r="6811" customFormat="false" ht="15" hidden="false" customHeight="false" outlineLevel="0" collapsed="false">
      <c r="A6811" s="24" t="s">
        <v>7634</v>
      </c>
      <c r="B6811" s="39" t="n">
        <v>46170</v>
      </c>
      <c r="C6811" s="24" t="s">
        <v>241</v>
      </c>
      <c r="D6811" s="24" t="s">
        <v>826</v>
      </c>
      <c r="E6811" s="24" t="s">
        <v>113</v>
      </c>
      <c r="F6811" s="38" t="n">
        <v>250</v>
      </c>
      <c r="G6811" s="42" t="n">
        <f aca="false">DATE(YEAR(B6811),MONTH(B6811),1)</f>
        <v>46143</v>
      </c>
      <c r="H6811" s="24" t="str">
        <f aca="false">INDEX(Customers!$B$2:$B$601,MATCH(C6811,Customers!$A$2:$A$601,0))</f>
        <v>Rift Valley</v>
      </c>
      <c r="I6811" s="43" t="n">
        <f aca="false">ROUND(MIN(INDEX(Assumptions!$D$13:$D$18,MATCH(E6811,Assumptions!$A$13:$A$18,0)),MAX(INDEX(Assumptions!$C$13:$C$18,MATCH(E6811,Assumptions!$A$13:$A$18,0)),INDEX(Assumptions!$B$13:$B$18,MATCH(E6811,Assumptions!$A$13:$A$18,0))*F6811)),2)</f>
        <v>12.5</v>
      </c>
    </row>
    <row r="6812" customFormat="false" ht="15" hidden="false" customHeight="false" outlineLevel="0" collapsed="false">
      <c r="A6812" s="24" t="s">
        <v>7635</v>
      </c>
      <c r="B6812" s="39" t="n">
        <v>46170</v>
      </c>
      <c r="C6812" s="24" t="s">
        <v>251</v>
      </c>
      <c r="D6812" s="24" t="s">
        <v>826</v>
      </c>
      <c r="E6812" s="24" t="s">
        <v>111</v>
      </c>
      <c r="F6812" s="38" t="n">
        <v>50</v>
      </c>
      <c r="G6812" s="42" t="n">
        <f aca="false">DATE(YEAR(B6812),MONTH(B6812),1)</f>
        <v>46143</v>
      </c>
      <c r="H6812" s="24" t="str">
        <f aca="false">INDEX(Customers!$B$2:$B$601,MATCH(C6812,Customers!$A$2:$A$601,0))</f>
        <v>Nairobi</v>
      </c>
      <c r="I6812" s="43" t="n">
        <f aca="false">ROUND(MIN(INDEX(Assumptions!$D$13:$D$18,MATCH(E6812,Assumptions!$A$13:$A$18,0)),MAX(INDEX(Assumptions!$C$13:$C$18,MATCH(E6812,Assumptions!$A$13:$A$18,0)),INDEX(Assumptions!$B$13:$B$18,MATCH(E6812,Assumptions!$A$13:$A$18,0))*F6812)),2)</f>
        <v>2</v>
      </c>
    </row>
    <row r="6813" customFormat="false" ht="15" hidden="false" customHeight="false" outlineLevel="0" collapsed="false">
      <c r="A6813" s="24" t="s">
        <v>7636</v>
      </c>
      <c r="B6813" s="39" t="n">
        <v>46170</v>
      </c>
      <c r="C6813" s="24" t="s">
        <v>253</v>
      </c>
      <c r="D6813" s="24" t="s">
        <v>826</v>
      </c>
      <c r="E6813" s="24" t="s">
        <v>109</v>
      </c>
      <c r="F6813" s="38" t="n">
        <v>2520</v>
      </c>
      <c r="G6813" s="42" t="n">
        <f aca="false">DATE(YEAR(B6813),MONTH(B6813),1)</f>
        <v>46143</v>
      </c>
      <c r="H6813" s="24" t="str">
        <f aca="false">INDEX(Customers!$B$2:$B$601,MATCH(C6813,Customers!$A$2:$A$601,0))</f>
        <v>Western</v>
      </c>
      <c r="I6813" s="43" t="n">
        <f aca="false">ROUND(MIN(INDEX(Assumptions!$D$13:$D$18,MATCH(E6813,Assumptions!$A$13:$A$18,0)),MAX(INDEX(Assumptions!$C$13:$C$18,MATCH(E6813,Assumptions!$A$13:$A$18,0)),INDEX(Assumptions!$B$13:$B$18,MATCH(E6813,Assumptions!$A$13:$A$18,0))*F6813)),2)</f>
        <v>10.08</v>
      </c>
    </row>
    <row r="6814" customFormat="false" ht="15" hidden="false" customHeight="false" outlineLevel="0" collapsed="false">
      <c r="A6814" s="24" t="s">
        <v>7637</v>
      </c>
      <c r="B6814" s="39" t="n">
        <v>46170</v>
      </c>
      <c r="C6814" s="24" t="s">
        <v>273</v>
      </c>
      <c r="D6814" s="24" t="s">
        <v>164</v>
      </c>
      <c r="E6814" s="24" t="s">
        <v>105</v>
      </c>
      <c r="F6814" s="38" t="n">
        <v>8480</v>
      </c>
      <c r="G6814" s="42" t="n">
        <f aca="false">DATE(YEAR(B6814),MONTH(B6814),1)</f>
        <v>46143</v>
      </c>
      <c r="H6814" s="24" t="str">
        <f aca="false">INDEX(Customers!$B$2:$B$601,MATCH(C6814,Customers!$A$2:$A$601,0))</f>
        <v>Central</v>
      </c>
      <c r="I6814" s="43" t="n">
        <f aca="false">ROUND(MIN(INDEX(Assumptions!$D$13:$D$18,MATCH(E6814,Assumptions!$A$13:$A$18,0)),MAX(INDEX(Assumptions!$C$13:$C$18,MATCH(E6814,Assumptions!$A$13:$A$18,0)),INDEX(Assumptions!$B$13:$B$18,MATCH(E6814,Assumptions!$A$13:$A$18,0))*F6814)),2)</f>
        <v>127.2</v>
      </c>
    </row>
    <row r="6815" customFormat="false" ht="15" hidden="false" customHeight="false" outlineLevel="0" collapsed="false">
      <c r="A6815" s="24" t="s">
        <v>7638</v>
      </c>
      <c r="B6815" s="39" t="n">
        <v>46170</v>
      </c>
      <c r="C6815" s="24" t="s">
        <v>278</v>
      </c>
      <c r="D6815" s="24" t="s">
        <v>169</v>
      </c>
      <c r="E6815" s="24" t="s">
        <v>107</v>
      </c>
      <c r="F6815" s="38" t="n">
        <v>8450</v>
      </c>
      <c r="G6815" s="42" t="n">
        <f aca="false">DATE(YEAR(B6815),MONTH(B6815),1)</f>
        <v>46143</v>
      </c>
      <c r="H6815" s="24" t="str">
        <f aca="false">INDEX(Customers!$B$2:$B$601,MATCH(C6815,Customers!$A$2:$A$601,0))</f>
        <v>Central</v>
      </c>
      <c r="I6815" s="43" t="n">
        <f aca="false">ROUND(MIN(INDEX(Assumptions!$D$13:$D$18,MATCH(E6815,Assumptions!$A$13:$A$18,0)),MAX(INDEX(Assumptions!$C$13:$C$18,MATCH(E6815,Assumptions!$A$13:$A$18,0)),INDEX(Assumptions!$B$13:$B$18,MATCH(E6815,Assumptions!$A$13:$A$18,0))*F6815)),2)</f>
        <v>0</v>
      </c>
    </row>
    <row r="6816" customFormat="false" ht="15" hidden="false" customHeight="false" outlineLevel="0" collapsed="false">
      <c r="A6816" s="24" t="s">
        <v>7639</v>
      </c>
      <c r="B6816" s="39" t="n">
        <v>46170</v>
      </c>
      <c r="C6816" s="24" t="s">
        <v>288</v>
      </c>
      <c r="D6816" s="24" t="s">
        <v>165</v>
      </c>
      <c r="E6816" s="24" t="s">
        <v>105</v>
      </c>
      <c r="F6816" s="38" t="n">
        <v>18930</v>
      </c>
      <c r="G6816" s="42" t="n">
        <f aca="false">DATE(YEAR(B6816),MONTH(B6816),1)</f>
        <v>46143</v>
      </c>
      <c r="H6816" s="24" t="str">
        <f aca="false">INDEX(Customers!$B$2:$B$601,MATCH(C6816,Customers!$A$2:$A$601,0))</f>
        <v>Central</v>
      </c>
      <c r="I6816" s="43" t="n">
        <f aca="false">ROUND(MIN(INDEX(Assumptions!$D$13:$D$18,MATCH(E6816,Assumptions!$A$13:$A$18,0)),MAX(INDEX(Assumptions!$C$13:$C$18,MATCH(E6816,Assumptions!$A$13:$A$18,0)),INDEX(Assumptions!$B$13:$B$18,MATCH(E6816,Assumptions!$A$13:$A$18,0))*F6816)),2)</f>
        <v>200</v>
      </c>
    </row>
    <row r="6817" customFormat="false" ht="15" hidden="false" customHeight="false" outlineLevel="0" collapsed="false">
      <c r="A6817" s="24" t="s">
        <v>7640</v>
      </c>
      <c r="B6817" s="39" t="n">
        <v>46170</v>
      </c>
      <c r="C6817" s="24" t="s">
        <v>299</v>
      </c>
      <c r="D6817" s="24" t="s">
        <v>826</v>
      </c>
      <c r="E6817" s="24" t="s">
        <v>103</v>
      </c>
      <c r="F6817" s="38" t="n">
        <v>11690</v>
      </c>
      <c r="G6817" s="42" t="n">
        <f aca="false">DATE(YEAR(B6817),MONTH(B6817),1)</f>
        <v>46143</v>
      </c>
      <c r="H6817" s="24" t="str">
        <f aca="false">INDEX(Customers!$B$2:$B$601,MATCH(C6817,Customers!$A$2:$A$601,0))</f>
        <v>Nairobi</v>
      </c>
      <c r="I6817" s="43" t="n">
        <f aca="false">ROUND(MIN(INDEX(Assumptions!$D$13:$D$18,MATCH(E6817,Assumptions!$A$13:$A$18,0)),MAX(INDEX(Assumptions!$C$13:$C$18,MATCH(E6817,Assumptions!$A$13:$A$18,0)),INDEX(Assumptions!$B$13:$B$18,MATCH(E6817,Assumptions!$A$13:$A$18,0))*F6817)),2)</f>
        <v>105</v>
      </c>
    </row>
    <row r="6818" customFormat="false" ht="15" hidden="false" customHeight="false" outlineLevel="0" collapsed="false">
      <c r="A6818" s="24" t="s">
        <v>7641</v>
      </c>
      <c r="B6818" s="39" t="n">
        <v>46170</v>
      </c>
      <c r="C6818" s="24" t="s">
        <v>310</v>
      </c>
      <c r="D6818" s="24" t="s">
        <v>206</v>
      </c>
      <c r="E6818" s="24" t="s">
        <v>107</v>
      </c>
      <c r="F6818" s="38" t="n">
        <v>6130</v>
      </c>
      <c r="G6818" s="42" t="n">
        <f aca="false">DATE(YEAR(B6818),MONTH(B6818),1)</f>
        <v>46143</v>
      </c>
      <c r="H6818" s="24" t="str">
        <f aca="false">INDEX(Customers!$B$2:$B$601,MATCH(C6818,Customers!$A$2:$A$601,0))</f>
        <v>Eastern</v>
      </c>
      <c r="I6818" s="43" t="n">
        <f aca="false">ROUND(MIN(INDEX(Assumptions!$D$13:$D$18,MATCH(E6818,Assumptions!$A$13:$A$18,0)),MAX(INDEX(Assumptions!$C$13:$C$18,MATCH(E6818,Assumptions!$A$13:$A$18,0)),INDEX(Assumptions!$B$13:$B$18,MATCH(E6818,Assumptions!$A$13:$A$18,0))*F6818)),2)</f>
        <v>0</v>
      </c>
    </row>
    <row r="6819" customFormat="false" ht="15" hidden="false" customHeight="false" outlineLevel="0" collapsed="false">
      <c r="A6819" s="24" t="s">
        <v>7642</v>
      </c>
      <c r="B6819" s="39" t="n">
        <v>46170</v>
      </c>
      <c r="C6819" s="24" t="s">
        <v>345</v>
      </c>
      <c r="D6819" s="24" t="s">
        <v>826</v>
      </c>
      <c r="E6819" s="24" t="s">
        <v>113</v>
      </c>
      <c r="F6819" s="38" t="n">
        <v>250</v>
      </c>
      <c r="G6819" s="42" t="n">
        <f aca="false">DATE(YEAR(B6819),MONTH(B6819),1)</f>
        <v>46143</v>
      </c>
      <c r="H6819" s="24" t="str">
        <f aca="false">INDEX(Customers!$B$2:$B$601,MATCH(C6819,Customers!$A$2:$A$601,0))</f>
        <v>Central</v>
      </c>
      <c r="I6819" s="43" t="n">
        <f aca="false">ROUND(MIN(INDEX(Assumptions!$D$13:$D$18,MATCH(E6819,Assumptions!$A$13:$A$18,0)),MAX(INDEX(Assumptions!$C$13:$C$18,MATCH(E6819,Assumptions!$A$13:$A$18,0)),INDEX(Assumptions!$B$13:$B$18,MATCH(E6819,Assumptions!$A$13:$A$18,0))*F6819)),2)</f>
        <v>12.5</v>
      </c>
    </row>
    <row r="6820" customFormat="false" ht="15" hidden="false" customHeight="false" outlineLevel="0" collapsed="false">
      <c r="A6820" s="24" t="s">
        <v>7643</v>
      </c>
      <c r="B6820" s="39" t="n">
        <v>46170</v>
      </c>
      <c r="C6820" s="24" t="s">
        <v>365</v>
      </c>
      <c r="D6820" s="24" t="s">
        <v>826</v>
      </c>
      <c r="E6820" s="24" t="s">
        <v>103</v>
      </c>
      <c r="F6820" s="38" t="n">
        <v>2410</v>
      </c>
      <c r="G6820" s="42" t="n">
        <f aca="false">DATE(YEAR(B6820),MONTH(B6820),1)</f>
        <v>46143</v>
      </c>
      <c r="H6820" s="24" t="str">
        <f aca="false">INDEX(Customers!$B$2:$B$601,MATCH(C6820,Customers!$A$2:$A$601,0))</f>
        <v>Eastern</v>
      </c>
      <c r="I6820" s="43" t="n">
        <f aca="false">ROUND(MIN(INDEX(Assumptions!$D$13:$D$18,MATCH(E6820,Assumptions!$A$13:$A$18,0)),MAX(INDEX(Assumptions!$C$13:$C$18,MATCH(E6820,Assumptions!$A$13:$A$18,0)),INDEX(Assumptions!$B$13:$B$18,MATCH(E6820,Assumptions!$A$13:$A$18,0))*F6820)),2)</f>
        <v>24.1</v>
      </c>
    </row>
    <row r="6821" customFormat="false" ht="15" hidden="false" customHeight="false" outlineLevel="0" collapsed="false">
      <c r="A6821" s="24" t="s">
        <v>7644</v>
      </c>
      <c r="B6821" s="39" t="n">
        <v>46170</v>
      </c>
      <c r="C6821" s="24" t="s">
        <v>374</v>
      </c>
      <c r="D6821" s="24" t="s">
        <v>152</v>
      </c>
      <c r="E6821" s="24" t="s">
        <v>105</v>
      </c>
      <c r="F6821" s="38" t="n">
        <v>4640</v>
      </c>
      <c r="G6821" s="42" t="n">
        <f aca="false">DATE(YEAR(B6821),MONTH(B6821),1)</f>
        <v>46143</v>
      </c>
      <c r="H6821" s="24" t="str">
        <f aca="false">INDEX(Customers!$B$2:$B$601,MATCH(C6821,Customers!$A$2:$A$601,0))</f>
        <v>Nairobi</v>
      </c>
      <c r="I6821" s="43" t="n">
        <f aca="false">ROUND(MIN(INDEX(Assumptions!$D$13:$D$18,MATCH(E6821,Assumptions!$A$13:$A$18,0)),MAX(INDEX(Assumptions!$C$13:$C$18,MATCH(E6821,Assumptions!$A$13:$A$18,0)),INDEX(Assumptions!$B$13:$B$18,MATCH(E6821,Assumptions!$A$13:$A$18,0))*F6821)),2)</f>
        <v>69.6</v>
      </c>
    </row>
    <row r="6822" customFormat="false" ht="15" hidden="false" customHeight="false" outlineLevel="0" collapsed="false">
      <c r="A6822" s="24" t="s">
        <v>7645</v>
      </c>
      <c r="B6822" s="39" t="n">
        <v>46170</v>
      </c>
      <c r="C6822" s="24" t="s">
        <v>381</v>
      </c>
      <c r="D6822" s="24" t="s">
        <v>194</v>
      </c>
      <c r="E6822" s="24" t="s">
        <v>105</v>
      </c>
      <c r="F6822" s="38" t="n">
        <v>14710</v>
      </c>
      <c r="G6822" s="42" t="n">
        <f aca="false">DATE(YEAR(B6822),MONTH(B6822),1)</f>
        <v>46143</v>
      </c>
      <c r="H6822" s="24" t="str">
        <f aca="false">INDEX(Customers!$B$2:$B$601,MATCH(C6822,Customers!$A$2:$A$601,0))</f>
        <v>Rift Valley</v>
      </c>
      <c r="I6822" s="43" t="n">
        <f aca="false">ROUND(MIN(INDEX(Assumptions!$D$13:$D$18,MATCH(E6822,Assumptions!$A$13:$A$18,0)),MAX(INDEX(Assumptions!$C$13:$C$18,MATCH(E6822,Assumptions!$A$13:$A$18,0)),INDEX(Assumptions!$B$13:$B$18,MATCH(E6822,Assumptions!$A$13:$A$18,0))*F6822)),2)</f>
        <v>200</v>
      </c>
    </row>
    <row r="6823" customFormat="false" ht="15" hidden="false" customHeight="false" outlineLevel="0" collapsed="false">
      <c r="A6823" s="24" t="s">
        <v>7646</v>
      </c>
      <c r="B6823" s="39" t="n">
        <v>46170</v>
      </c>
      <c r="C6823" s="24" t="s">
        <v>382</v>
      </c>
      <c r="D6823" s="24" t="s">
        <v>170</v>
      </c>
      <c r="E6823" s="24" t="s">
        <v>107</v>
      </c>
      <c r="F6823" s="38" t="n">
        <v>8720</v>
      </c>
      <c r="G6823" s="42" t="n">
        <f aca="false">DATE(YEAR(B6823),MONTH(B6823),1)</f>
        <v>46143</v>
      </c>
      <c r="H6823" s="24" t="str">
        <f aca="false">INDEX(Customers!$B$2:$B$601,MATCH(C6823,Customers!$A$2:$A$601,0))</f>
        <v>Central</v>
      </c>
      <c r="I6823" s="43" t="n">
        <f aca="false">ROUND(MIN(INDEX(Assumptions!$D$13:$D$18,MATCH(E6823,Assumptions!$A$13:$A$18,0)),MAX(INDEX(Assumptions!$C$13:$C$18,MATCH(E6823,Assumptions!$A$13:$A$18,0)),INDEX(Assumptions!$B$13:$B$18,MATCH(E6823,Assumptions!$A$13:$A$18,0))*F6823)),2)</f>
        <v>0</v>
      </c>
    </row>
    <row r="6824" customFormat="false" ht="15" hidden="false" customHeight="false" outlineLevel="0" collapsed="false">
      <c r="A6824" s="24" t="s">
        <v>7647</v>
      </c>
      <c r="B6824" s="39" t="n">
        <v>46170</v>
      </c>
      <c r="C6824" s="24" t="s">
        <v>386</v>
      </c>
      <c r="D6824" s="24" t="s">
        <v>826</v>
      </c>
      <c r="E6824" s="24" t="s">
        <v>103</v>
      </c>
      <c r="F6824" s="38" t="n">
        <v>1250</v>
      </c>
      <c r="G6824" s="42" t="n">
        <f aca="false">DATE(YEAR(B6824),MONTH(B6824),1)</f>
        <v>46143</v>
      </c>
      <c r="H6824" s="24" t="str">
        <f aca="false">INDEX(Customers!$B$2:$B$601,MATCH(C6824,Customers!$A$2:$A$601,0))</f>
        <v>Nairobi</v>
      </c>
      <c r="I6824" s="43" t="n">
        <f aca="false">ROUND(MIN(INDEX(Assumptions!$D$13:$D$18,MATCH(E6824,Assumptions!$A$13:$A$18,0)),MAX(INDEX(Assumptions!$C$13:$C$18,MATCH(E6824,Assumptions!$A$13:$A$18,0)),INDEX(Assumptions!$B$13:$B$18,MATCH(E6824,Assumptions!$A$13:$A$18,0))*F6824)),2)</f>
        <v>12.5</v>
      </c>
    </row>
    <row r="6825" customFormat="false" ht="15" hidden="false" customHeight="false" outlineLevel="0" collapsed="false">
      <c r="A6825" s="24" t="s">
        <v>7648</v>
      </c>
      <c r="B6825" s="39" t="n">
        <v>46170</v>
      </c>
      <c r="C6825" s="24" t="s">
        <v>402</v>
      </c>
      <c r="D6825" s="24" t="s">
        <v>826</v>
      </c>
      <c r="E6825" s="24" t="s">
        <v>111</v>
      </c>
      <c r="F6825" s="38" t="n">
        <v>200</v>
      </c>
      <c r="G6825" s="42" t="n">
        <f aca="false">DATE(YEAR(B6825),MONTH(B6825),1)</f>
        <v>46143</v>
      </c>
      <c r="H6825" s="24" t="str">
        <f aca="false">INDEX(Customers!$B$2:$B$601,MATCH(C6825,Customers!$A$2:$A$601,0))</f>
        <v>Coast</v>
      </c>
      <c r="I6825" s="43" t="n">
        <f aca="false">ROUND(MIN(INDEX(Assumptions!$D$13:$D$18,MATCH(E6825,Assumptions!$A$13:$A$18,0)),MAX(INDEX(Assumptions!$C$13:$C$18,MATCH(E6825,Assumptions!$A$13:$A$18,0)),INDEX(Assumptions!$B$13:$B$18,MATCH(E6825,Assumptions!$A$13:$A$18,0))*F6825)),2)</f>
        <v>8</v>
      </c>
    </row>
    <row r="6826" customFormat="false" ht="15" hidden="false" customHeight="false" outlineLevel="0" collapsed="false">
      <c r="A6826" s="24" t="s">
        <v>7649</v>
      </c>
      <c r="B6826" s="39" t="n">
        <v>46170</v>
      </c>
      <c r="C6826" s="24" t="s">
        <v>404</v>
      </c>
      <c r="D6826" s="24" t="s">
        <v>826</v>
      </c>
      <c r="E6826" s="24" t="s">
        <v>103</v>
      </c>
      <c r="F6826" s="38" t="n">
        <v>1420</v>
      </c>
      <c r="G6826" s="42" t="n">
        <f aca="false">DATE(YEAR(B6826),MONTH(B6826),1)</f>
        <v>46143</v>
      </c>
      <c r="H6826" s="24" t="str">
        <f aca="false">INDEX(Customers!$B$2:$B$601,MATCH(C6826,Customers!$A$2:$A$601,0))</f>
        <v>Eastern</v>
      </c>
      <c r="I6826" s="43" t="n">
        <f aca="false">ROUND(MIN(INDEX(Assumptions!$D$13:$D$18,MATCH(E6826,Assumptions!$A$13:$A$18,0)),MAX(INDEX(Assumptions!$C$13:$C$18,MATCH(E6826,Assumptions!$A$13:$A$18,0)),INDEX(Assumptions!$B$13:$B$18,MATCH(E6826,Assumptions!$A$13:$A$18,0))*F6826)),2)</f>
        <v>14.2</v>
      </c>
    </row>
    <row r="6827" customFormat="false" ht="15" hidden="false" customHeight="false" outlineLevel="0" collapsed="false">
      <c r="A6827" s="24" t="s">
        <v>7650</v>
      </c>
      <c r="B6827" s="39" t="n">
        <v>46170</v>
      </c>
      <c r="C6827" s="24" t="s">
        <v>412</v>
      </c>
      <c r="D6827" s="24" t="s">
        <v>826</v>
      </c>
      <c r="E6827" s="24" t="s">
        <v>103</v>
      </c>
      <c r="F6827" s="38" t="n">
        <v>800</v>
      </c>
      <c r="G6827" s="42" t="n">
        <f aca="false">DATE(YEAR(B6827),MONTH(B6827),1)</f>
        <v>46143</v>
      </c>
      <c r="H6827" s="24" t="str">
        <f aca="false">INDEX(Customers!$B$2:$B$601,MATCH(C6827,Customers!$A$2:$A$601,0))</f>
        <v>Rift Valley</v>
      </c>
      <c r="I6827" s="43" t="n">
        <f aca="false">ROUND(MIN(INDEX(Assumptions!$D$13:$D$18,MATCH(E6827,Assumptions!$A$13:$A$18,0)),MAX(INDEX(Assumptions!$C$13:$C$18,MATCH(E6827,Assumptions!$A$13:$A$18,0)),INDEX(Assumptions!$B$13:$B$18,MATCH(E6827,Assumptions!$A$13:$A$18,0))*F6827)),2)</f>
        <v>8</v>
      </c>
    </row>
    <row r="6828" customFormat="false" ht="15" hidden="false" customHeight="false" outlineLevel="0" collapsed="false">
      <c r="A6828" s="24" t="s">
        <v>7651</v>
      </c>
      <c r="B6828" s="39" t="n">
        <v>46170</v>
      </c>
      <c r="C6828" s="24" t="s">
        <v>414</v>
      </c>
      <c r="D6828" s="24" t="s">
        <v>826</v>
      </c>
      <c r="E6828" s="24" t="s">
        <v>103</v>
      </c>
      <c r="F6828" s="38" t="n">
        <v>440</v>
      </c>
      <c r="G6828" s="42" t="n">
        <f aca="false">DATE(YEAR(B6828),MONTH(B6828),1)</f>
        <v>46143</v>
      </c>
      <c r="H6828" s="24" t="str">
        <f aca="false">INDEX(Customers!$B$2:$B$601,MATCH(C6828,Customers!$A$2:$A$601,0))</f>
        <v>Rift Valley</v>
      </c>
      <c r="I6828" s="43" t="n">
        <f aca="false">ROUND(MIN(INDEX(Assumptions!$D$13:$D$18,MATCH(E6828,Assumptions!$A$13:$A$18,0)),MAX(INDEX(Assumptions!$C$13:$C$18,MATCH(E6828,Assumptions!$A$13:$A$18,0)),INDEX(Assumptions!$B$13:$B$18,MATCH(E6828,Assumptions!$A$13:$A$18,0))*F6828)),2)</f>
        <v>5</v>
      </c>
    </row>
    <row r="6829" customFormat="false" ht="15" hidden="false" customHeight="false" outlineLevel="0" collapsed="false">
      <c r="A6829" s="24" t="s">
        <v>7652</v>
      </c>
      <c r="B6829" s="39" t="n">
        <v>46170</v>
      </c>
      <c r="C6829" s="24" t="s">
        <v>424</v>
      </c>
      <c r="D6829" s="24" t="s">
        <v>826</v>
      </c>
      <c r="E6829" s="24" t="s">
        <v>109</v>
      </c>
      <c r="F6829" s="38" t="n">
        <v>6400</v>
      </c>
      <c r="G6829" s="42" t="n">
        <f aca="false">DATE(YEAR(B6829),MONTH(B6829),1)</f>
        <v>46143</v>
      </c>
      <c r="H6829" s="24" t="str">
        <f aca="false">INDEX(Customers!$B$2:$B$601,MATCH(C6829,Customers!$A$2:$A$601,0))</f>
        <v>Western</v>
      </c>
      <c r="I6829" s="43" t="n">
        <f aca="false">ROUND(MIN(INDEX(Assumptions!$D$13:$D$18,MATCH(E6829,Assumptions!$A$13:$A$18,0)),MAX(INDEX(Assumptions!$C$13:$C$18,MATCH(E6829,Assumptions!$A$13:$A$18,0)),INDEX(Assumptions!$B$13:$B$18,MATCH(E6829,Assumptions!$A$13:$A$18,0))*F6829)),2)</f>
        <v>25.6</v>
      </c>
    </row>
    <row r="6830" customFormat="false" ht="15" hidden="false" customHeight="false" outlineLevel="0" collapsed="false">
      <c r="A6830" s="24" t="s">
        <v>7653</v>
      </c>
      <c r="B6830" s="39" t="n">
        <v>46170</v>
      </c>
      <c r="C6830" s="24" t="s">
        <v>440</v>
      </c>
      <c r="D6830" s="24" t="s">
        <v>826</v>
      </c>
      <c r="E6830" s="24" t="s">
        <v>111</v>
      </c>
      <c r="F6830" s="38" t="n">
        <v>200</v>
      </c>
      <c r="G6830" s="42" t="n">
        <f aca="false">DATE(YEAR(B6830),MONTH(B6830),1)</f>
        <v>46143</v>
      </c>
      <c r="H6830" s="24" t="str">
        <f aca="false">INDEX(Customers!$B$2:$B$601,MATCH(C6830,Customers!$A$2:$A$601,0))</f>
        <v>Nairobi</v>
      </c>
      <c r="I6830" s="43" t="n">
        <f aca="false">ROUND(MIN(INDEX(Assumptions!$D$13:$D$18,MATCH(E6830,Assumptions!$A$13:$A$18,0)),MAX(INDEX(Assumptions!$C$13:$C$18,MATCH(E6830,Assumptions!$A$13:$A$18,0)),INDEX(Assumptions!$B$13:$B$18,MATCH(E6830,Assumptions!$A$13:$A$18,0))*F6830)),2)</f>
        <v>8</v>
      </c>
    </row>
    <row r="6831" customFormat="false" ht="15" hidden="false" customHeight="false" outlineLevel="0" collapsed="false">
      <c r="A6831" s="24" t="s">
        <v>7654</v>
      </c>
      <c r="B6831" s="39" t="n">
        <v>46170</v>
      </c>
      <c r="C6831" s="24" t="s">
        <v>451</v>
      </c>
      <c r="D6831" s="24" t="s">
        <v>826</v>
      </c>
      <c r="E6831" s="24" t="s">
        <v>109</v>
      </c>
      <c r="F6831" s="38" t="n">
        <v>81250</v>
      </c>
      <c r="G6831" s="42" t="n">
        <f aca="false">DATE(YEAR(B6831),MONTH(B6831),1)</f>
        <v>46143</v>
      </c>
      <c r="H6831" s="24" t="str">
        <f aca="false">INDEX(Customers!$B$2:$B$601,MATCH(C6831,Customers!$A$2:$A$601,0))</f>
        <v>Nairobi</v>
      </c>
      <c r="I6831" s="43" t="n">
        <f aca="false">ROUND(MIN(INDEX(Assumptions!$D$13:$D$18,MATCH(E6831,Assumptions!$A$13:$A$18,0)),MAX(INDEX(Assumptions!$C$13:$C$18,MATCH(E6831,Assumptions!$A$13:$A$18,0)),INDEX(Assumptions!$B$13:$B$18,MATCH(E6831,Assumptions!$A$13:$A$18,0))*F6831)),2)</f>
        <v>40</v>
      </c>
    </row>
    <row r="6832" customFormat="false" ht="15" hidden="false" customHeight="false" outlineLevel="0" collapsed="false">
      <c r="A6832" s="24" t="s">
        <v>7655</v>
      </c>
      <c r="B6832" s="39" t="n">
        <v>46170</v>
      </c>
      <c r="C6832" s="24" t="s">
        <v>454</v>
      </c>
      <c r="D6832" s="24" t="s">
        <v>826</v>
      </c>
      <c r="E6832" s="24" t="s">
        <v>111</v>
      </c>
      <c r="F6832" s="38" t="n">
        <v>50</v>
      </c>
      <c r="G6832" s="42" t="n">
        <f aca="false">DATE(YEAR(B6832),MONTH(B6832),1)</f>
        <v>46143</v>
      </c>
      <c r="H6832" s="24" t="str">
        <f aca="false">INDEX(Customers!$B$2:$B$601,MATCH(C6832,Customers!$A$2:$A$601,0))</f>
        <v>Rift Valley</v>
      </c>
      <c r="I6832" s="43" t="n">
        <f aca="false">ROUND(MIN(INDEX(Assumptions!$D$13:$D$18,MATCH(E6832,Assumptions!$A$13:$A$18,0)),MAX(INDEX(Assumptions!$C$13:$C$18,MATCH(E6832,Assumptions!$A$13:$A$18,0)),INDEX(Assumptions!$B$13:$B$18,MATCH(E6832,Assumptions!$A$13:$A$18,0))*F6832)),2)</f>
        <v>2</v>
      </c>
    </row>
    <row r="6833" customFormat="false" ht="15" hidden="false" customHeight="false" outlineLevel="0" collapsed="false">
      <c r="A6833" s="24" t="s">
        <v>7656</v>
      </c>
      <c r="B6833" s="39" t="n">
        <v>46170</v>
      </c>
      <c r="C6833" s="24" t="s">
        <v>455</v>
      </c>
      <c r="D6833" s="24" t="s">
        <v>826</v>
      </c>
      <c r="E6833" s="24" t="s">
        <v>109</v>
      </c>
      <c r="F6833" s="38" t="n">
        <v>740</v>
      </c>
      <c r="G6833" s="42" t="n">
        <f aca="false">DATE(YEAR(B6833),MONTH(B6833),1)</f>
        <v>46143</v>
      </c>
      <c r="H6833" s="24" t="str">
        <f aca="false">INDEX(Customers!$B$2:$B$601,MATCH(C6833,Customers!$A$2:$A$601,0))</f>
        <v>Rift Valley</v>
      </c>
      <c r="I6833" s="43" t="n">
        <f aca="false">ROUND(MIN(INDEX(Assumptions!$D$13:$D$18,MATCH(E6833,Assumptions!$A$13:$A$18,0)),MAX(INDEX(Assumptions!$C$13:$C$18,MATCH(E6833,Assumptions!$A$13:$A$18,0)),INDEX(Assumptions!$B$13:$B$18,MATCH(E6833,Assumptions!$A$13:$A$18,0))*F6833)),2)</f>
        <v>2.96</v>
      </c>
    </row>
    <row r="6834" customFormat="false" ht="15" hidden="false" customHeight="false" outlineLevel="0" collapsed="false">
      <c r="A6834" s="24" t="s">
        <v>7657</v>
      </c>
      <c r="B6834" s="39" t="n">
        <v>46170</v>
      </c>
      <c r="C6834" s="24" t="s">
        <v>460</v>
      </c>
      <c r="D6834" s="24" t="s">
        <v>826</v>
      </c>
      <c r="E6834" s="24" t="s">
        <v>109</v>
      </c>
      <c r="F6834" s="38" t="n">
        <v>2500</v>
      </c>
      <c r="G6834" s="42" t="n">
        <f aca="false">DATE(YEAR(B6834),MONTH(B6834),1)</f>
        <v>46143</v>
      </c>
      <c r="H6834" s="24" t="str">
        <f aca="false">INDEX(Customers!$B$2:$B$601,MATCH(C6834,Customers!$A$2:$A$601,0))</f>
        <v>Central</v>
      </c>
      <c r="I6834" s="43" t="n">
        <f aca="false">ROUND(MIN(INDEX(Assumptions!$D$13:$D$18,MATCH(E6834,Assumptions!$A$13:$A$18,0)),MAX(INDEX(Assumptions!$C$13:$C$18,MATCH(E6834,Assumptions!$A$13:$A$18,0)),INDEX(Assumptions!$B$13:$B$18,MATCH(E6834,Assumptions!$A$13:$A$18,0))*F6834)),2)</f>
        <v>10</v>
      </c>
    </row>
    <row r="6835" customFormat="false" ht="15" hidden="false" customHeight="false" outlineLevel="0" collapsed="false">
      <c r="A6835" s="24" t="s">
        <v>7658</v>
      </c>
      <c r="B6835" s="39" t="n">
        <v>46170</v>
      </c>
      <c r="C6835" s="24" t="s">
        <v>466</v>
      </c>
      <c r="D6835" s="24" t="s">
        <v>826</v>
      </c>
      <c r="E6835" s="24" t="s">
        <v>113</v>
      </c>
      <c r="F6835" s="38" t="n">
        <v>99</v>
      </c>
      <c r="G6835" s="42" t="n">
        <f aca="false">DATE(YEAR(B6835),MONTH(B6835),1)</f>
        <v>46143</v>
      </c>
      <c r="H6835" s="24" t="str">
        <f aca="false">INDEX(Customers!$B$2:$B$601,MATCH(C6835,Customers!$A$2:$A$601,0))</f>
        <v>Nairobi</v>
      </c>
      <c r="I6835" s="43" t="n">
        <f aca="false">ROUND(MIN(INDEX(Assumptions!$D$13:$D$18,MATCH(E6835,Assumptions!$A$13:$A$18,0)),MAX(INDEX(Assumptions!$C$13:$C$18,MATCH(E6835,Assumptions!$A$13:$A$18,0)),INDEX(Assumptions!$B$13:$B$18,MATCH(E6835,Assumptions!$A$13:$A$18,0))*F6835)),2)</f>
        <v>4.95</v>
      </c>
    </row>
    <row r="6836" customFormat="false" ht="15" hidden="false" customHeight="false" outlineLevel="0" collapsed="false">
      <c r="A6836" s="24" t="s">
        <v>7659</v>
      </c>
      <c r="B6836" s="39" t="n">
        <v>46170</v>
      </c>
      <c r="C6836" s="24" t="s">
        <v>473</v>
      </c>
      <c r="D6836" s="24" t="s">
        <v>826</v>
      </c>
      <c r="E6836" s="24" t="s">
        <v>111</v>
      </c>
      <c r="F6836" s="38" t="n">
        <v>50</v>
      </c>
      <c r="G6836" s="42" t="n">
        <f aca="false">DATE(YEAR(B6836),MONTH(B6836),1)</f>
        <v>46143</v>
      </c>
      <c r="H6836" s="24" t="str">
        <f aca="false">INDEX(Customers!$B$2:$B$601,MATCH(C6836,Customers!$A$2:$A$601,0))</f>
        <v>Nairobi</v>
      </c>
      <c r="I6836" s="43" t="n">
        <f aca="false">ROUND(MIN(INDEX(Assumptions!$D$13:$D$18,MATCH(E6836,Assumptions!$A$13:$A$18,0)),MAX(INDEX(Assumptions!$C$13:$C$18,MATCH(E6836,Assumptions!$A$13:$A$18,0)),INDEX(Assumptions!$B$13:$B$18,MATCH(E6836,Assumptions!$A$13:$A$18,0))*F6836)),2)</f>
        <v>2</v>
      </c>
    </row>
    <row r="6837" customFormat="false" ht="15" hidden="false" customHeight="false" outlineLevel="0" collapsed="false">
      <c r="A6837" s="24" t="s">
        <v>7660</v>
      </c>
      <c r="B6837" s="39" t="n">
        <v>46170</v>
      </c>
      <c r="C6837" s="24" t="s">
        <v>482</v>
      </c>
      <c r="D6837" s="24" t="s">
        <v>826</v>
      </c>
      <c r="E6837" s="24" t="s">
        <v>109</v>
      </c>
      <c r="F6837" s="38" t="n">
        <v>1740</v>
      </c>
      <c r="G6837" s="42" t="n">
        <f aca="false">DATE(YEAR(B6837),MONTH(B6837),1)</f>
        <v>46143</v>
      </c>
      <c r="H6837" s="24" t="str">
        <f aca="false">INDEX(Customers!$B$2:$B$601,MATCH(C6837,Customers!$A$2:$A$601,0))</f>
        <v>Rift Valley</v>
      </c>
      <c r="I6837" s="43" t="n">
        <f aca="false">ROUND(MIN(INDEX(Assumptions!$D$13:$D$18,MATCH(E6837,Assumptions!$A$13:$A$18,0)),MAX(INDEX(Assumptions!$C$13:$C$18,MATCH(E6837,Assumptions!$A$13:$A$18,0)),INDEX(Assumptions!$B$13:$B$18,MATCH(E6837,Assumptions!$A$13:$A$18,0))*F6837)),2)</f>
        <v>6.96</v>
      </c>
    </row>
    <row r="6838" customFormat="false" ht="15" hidden="false" customHeight="false" outlineLevel="0" collapsed="false">
      <c r="A6838" s="24" t="s">
        <v>7661</v>
      </c>
      <c r="B6838" s="39" t="n">
        <v>46170</v>
      </c>
      <c r="C6838" s="24" t="s">
        <v>487</v>
      </c>
      <c r="D6838" s="24" t="s">
        <v>826</v>
      </c>
      <c r="E6838" s="24" t="s">
        <v>103</v>
      </c>
      <c r="F6838" s="38" t="n">
        <v>7820</v>
      </c>
      <c r="G6838" s="42" t="n">
        <f aca="false">DATE(YEAR(B6838),MONTH(B6838),1)</f>
        <v>46143</v>
      </c>
      <c r="H6838" s="24" t="str">
        <f aca="false">INDEX(Customers!$B$2:$B$601,MATCH(C6838,Customers!$A$2:$A$601,0))</f>
        <v>Rift Valley</v>
      </c>
      <c r="I6838" s="43" t="n">
        <f aca="false">ROUND(MIN(INDEX(Assumptions!$D$13:$D$18,MATCH(E6838,Assumptions!$A$13:$A$18,0)),MAX(INDEX(Assumptions!$C$13:$C$18,MATCH(E6838,Assumptions!$A$13:$A$18,0)),INDEX(Assumptions!$B$13:$B$18,MATCH(E6838,Assumptions!$A$13:$A$18,0))*F6838)),2)</f>
        <v>78.2</v>
      </c>
    </row>
    <row r="6839" customFormat="false" ht="15" hidden="false" customHeight="false" outlineLevel="0" collapsed="false">
      <c r="A6839" s="24" t="s">
        <v>7662</v>
      </c>
      <c r="B6839" s="39" t="n">
        <v>46170</v>
      </c>
      <c r="C6839" s="24" t="s">
        <v>492</v>
      </c>
      <c r="D6839" s="24" t="s">
        <v>204</v>
      </c>
      <c r="E6839" s="24" t="s">
        <v>105</v>
      </c>
      <c r="F6839" s="38" t="n">
        <v>8000</v>
      </c>
      <c r="G6839" s="42" t="n">
        <f aca="false">DATE(YEAR(B6839),MONTH(B6839),1)</f>
        <v>46143</v>
      </c>
      <c r="H6839" s="24" t="str">
        <f aca="false">INDEX(Customers!$B$2:$B$601,MATCH(C6839,Customers!$A$2:$A$601,0))</f>
        <v>Eastern</v>
      </c>
      <c r="I6839" s="43" t="n">
        <f aca="false">ROUND(MIN(INDEX(Assumptions!$D$13:$D$18,MATCH(E6839,Assumptions!$A$13:$A$18,0)),MAX(INDEX(Assumptions!$C$13:$C$18,MATCH(E6839,Assumptions!$A$13:$A$18,0)),INDEX(Assumptions!$B$13:$B$18,MATCH(E6839,Assumptions!$A$13:$A$18,0))*F6839)),2)</f>
        <v>120</v>
      </c>
    </row>
    <row r="6840" customFormat="false" ht="15" hidden="false" customHeight="false" outlineLevel="0" collapsed="false">
      <c r="A6840" s="24" t="s">
        <v>7663</v>
      </c>
      <c r="B6840" s="39" t="n">
        <v>46170</v>
      </c>
      <c r="C6840" s="24" t="s">
        <v>506</v>
      </c>
      <c r="D6840" s="24" t="s">
        <v>826</v>
      </c>
      <c r="E6840" s="24" t="s">
        <v>113</v>
      </c>
      <c r="F6840" s="38" t="n">
        <v>99</v>
      </c>
      <c r="G6840" s="42" t="n">
        <f aca="false">DATE(YEAR(B6840),MONTH(B6840),1)</f>
        <v>46143</v>
      </c>
      <c r="H6840" s="24" t="str">
        <f aca="false">INDEX(Customers!$B$2:$B$601,MATCH(C6840,Customers!$A$2:$A$601,0))</f>
        <v>Western</v>
      </c>
      <c r="I6840" s="43" t="n">
        <f aca="false">ROUND(MIN(INDEX(Assumptions!$D$13:$D$18,MATCH(E6840,Assumptions!$A$13:$A$18,0)),MAX(INDEX(Assumptions!$C$13:$C$18,MATCH(E6840,Assumptions!$A$13:$A$18,0)),INDEX(Assumptions!$B$13:$B$18,MATCH(E6840,Assumptions!$A$13:$A$18,0))*F6840)),2)</f>
        <v>4.95</v>
      </c>
    </row>
    <row r="6841" customFormat="false" ht="15" hidden="false" customHeight="false" outlineLevel="0" collapsed="false">
      <c r="A6841" s="24" t="s">
        <v>7664</v>
      </c>
      <c r="B6841" s="39" t="n">
        <v>46170</v>
      </c>
      <c r="C6841" s="24" t="s">
        <v>522</v>
      </c>
      <c r="D6841" s="24" t="s">
        <v>826</v>
      </c>
      <c r="E6841" s="24" t="s">
        <v>103</v>
      </c>
      <c r="F6841" s="38" t="n">
        <v>3820</v>
      </c>
      <c r="G6841" s="42" t="n">
        <f aca="false">DATE(YEAR(B6841),MONTH(B6841),1)</f>
        <v>46143</v>
      </c>
      <c r="H6841" s="24" t="str">
        <f aca="false">INDEX(Customers!$B$2:$B$601,MATCH(C6841,Customers!$A$2:$A$601,0))</f>
        <v>Central</v>
      </c>
      <c r="I6841" s="43" t="n">
        <f aca="false">ROUND(MIN(INDEX(Assumptions!$D$13:$D$18,MATCH(E6841,Assumptions!$A$13:$A$18,0)),MAX(INDEX(Assumptions!$C$13:$C$18,MATCH(E6841,Assumptions!$A$13:$A$18,0)),INDEX(Assumptions!$B$13:$B$18,MATCH(E6841,Assumptions!$A$13:$A$18,0))*F6841)),2)</f>
        <v>38.2</v>
      </c>
    </row>
    <row r="6842" customFormat="false" ht="15" hidden="false" customHeight="false" outlineLevel="0" collapsed="false">
      <c r="A6842" s="24" t="s">
        <v>7665</v>
      </c>
      <c r="B6842" s="39" t="n">
        <v>46170</v>
      </c>
      <c r="C6842" s="24" t="s">
        <v>530</v>
      </c>
      <c r="D6842" s="24" t="s">
        <v>152</v>
      </c>
      <c r="E6842" s="24" t="s">
        <v>107</v>
      </c>
      <c r="F6842" s="38" t="n">
        <v>28530</v>
      </c>
      <c r="G6842" s="42" t="n">
        <f aca="false">DATE(YEAR(B6842),MONTH(B6842),1)</f>
        <v>46143</v>
      </c>
      <c r="H6842" s="24" t="str">
        <f aca="false">INDEX(Customers!$B$2:$B$601,MATCH(C6842,Customers!$A$2:$A$601,0))</f>
        <v>Nairobi</v>
      </c>
      <c r="I6842" s="43" t="n">
        <f aca="false">ROUND(MIN(INDEX(Assumptions!$D$13:$D$18,MATCH(E6842,Assumptions!$A$13:$A$18,0)),MAX(INDEX(Assumptions!$C$13:$C$18,MATCH(E6842,Assumptions!$A$13:$A$18,0)),INDEX(Assumptions!$B$13:$B$18,MATCH(E6842,Assumptions!$A$13:$A$18,0))*F6842)),2)</f>
        <v>0</v>
      </c>
    </row>
    <row r="6843" customFormat="false" ht="15" hidden="false" customHeight="false" outlineLevel="0" collapsed="false">
      <c r="A6843" s="24" t="s">
        <v>7666</v>
      </c>
      <c r="B6843" s="39" t="n">
        <v>46170</v>
      </c>
      <c r="C6843" s="24" t="s">
        <v>530</v>
      </c>
      <c r="D6843" s="24" t="s">
        <v>826</v>
      </c>
      <c r="E6843" s="24" t="s">
        <v>109</v>
      </c>
      <c r="F6843" s="38" t="n">
        <v>3330</v>
      </c>
      <c r="G6843" s="42" t="n">
        <f aca="false">DATE(YEAR(B6843),MONTH(B6843),1)</f>
        <v>46143</v>
      </c>
      <c r="H6843" s="24" t="str">
        <f aca="false">INDEX(Customers!$B$2:$B$601,MATCH(C6843,Customers!$A$2:$A$601,0))</f>
        <v>Nairobi</v>
      </c>
      <c r="I6843" s="43" t="n">
        <f aca="false">ROUND(MIN(INDEX(Assumptions!$D$13:$D$18,MATCH(E6843,Assumptions!$A$13:$A$18,0)),MAX(INDEX(Assumptions!$C$13:$C$18,MATCH(E6843,Assumptions!$A$13:$A$18,0)),INDEX(Assumptions!$B$13:$B$18,MATCH(E6843,Assumptions!$A$13:$A$18,0))*F6843)),2)</f>
        <v>13.32</v>
      </c>
    </row>
    <row r="6844" customFormat="false" ht="15" hidden="false" customHeight="false" outlineLevel="0" collapsed="false">
      <c r="A6844" s="24" t="s">
        <v>7667</v>
      </c>
      <c r="B6844" s="39" t="n">
        <v>46170</v>
      </c>
      <c r="C6844" s="24" t="s">
        <v>537</v>
      </c>
      <c r="D6844" s="24" t="s">
        <v>826</v>
      </c>
      <c r="E6844" s="24" t="s">
        <v>111</v>
      </c>
      <c r="F6844" s="38" t="n">
        <v>50</v>
      </c>
      <c r="G6844" s="42" t="n">
        <f aca="false">DATE(YEAR(B6844),MONTH(B6844),1)</f>
        <v>46143</v>
      </c>
      <c r="H6844" s="24" t="str">
        <f aca="false">INDEX(Customers!$B$2:$B$601,MATCH(C6844,Customers!$A$2:$A$601,0))</f>
        <v>Central</v>
      </c>
      <c r="I6844" s="43" t="n">
        <f aca="false">ROUND(MIN(INDEX(Assumptions!$D$13:$D$18,MATCH(E6844,Assumptions!$A$13:$A$18,0)),MAX(INDEX(Assumptions!$C$13:$C$18,MATCH(E6844,Assumptions!$A$13:$A$18,0)),INDEX(Assumptions!$B$13:$B$18,MATCH(E6844,Assumptions!$A$13:$A$18,0))*F6844)),2)</f>
        <v>2</v>
      </c>
    </row>
    <row r="6845" customFormat="false" ht="15" hidden="false" customHeight="false" outlineLevel="0" collapsed="false">
      <c r="A6845" s="24" t="s">
        <v>7668</v>
      </c>
      <c r="B6845" s="39" t="n">
        <v>46170</v>
      </c>
      <c r="C6845" s="24" t="s">
        <v>544</v>
      </c>
      <c r="D6845" s="24" t="s">
        <v>826</v>
      </c>
      <c r="E6845" s="24" t="s">
        <v>103</v>
      </c>
      <c r="F6845" s="38" t="n">
        <v>1040</v>
      </c>
      <c r="G6845" s="42" t="n">
        <f aca="false">DATE(YEAR(B6845),MONTH(B6845),1)</f>
        <v>46143</v>
      </c>
      <c r="H6845" s="24" t="str">
        <f aca="false">INDEX(Customers!$B$2:$B$601,MATCH(C6845,Customers!$A$2:$A$601,0))</f>
        <v>Coast</v>
      </c>
      <c r="I6845" s="43" t="n">
        <f aca="false">ROUND(MIN(INDEX(Assumptions!$D$13:$D$18,MATCH(E6845,Assumptions!$A$13:$A$18,0)),MAX(INDEX(Assumptions!$C$13:$C$18,MATCH(E6845,Assumptions!$A$13:$A$18,0)),INDEX(Assumptions!$B$13:$B$18,MATCH(E6845,Assumptions!$A$13:$A$18,0))*F6845)),2)</f>
        <v>10.4</v>
      </c>
    </row>
    <row r="6846" customFormat="false" ht="15" hidden="false" customHeight="false" outlineLevel="0" collapsed="false">
      <c r="A6846" s="24" t="s">
        <v>7669</v>
      </c>
      <c r="B6846" s="39" t="n">
        <v>46170</v>
      </c>
      <c r="C6846" s="24" t="s">
        <v>545</v>
      </c>
      <c r="D6846" s="24" t="s">
        <v>826</v>
      </c>
      <c r="E6846" s="24" t="s">
        <v>103</v>
      </c>
      <c r="F6846" s="38" t="n">
        <v>930</v>
      </c>
      <c r="G6846" s="42" t="n">
        <f aca="false">DATE(YEAR(B6846),MONTH(B6846),1)</f>
        <v>46143</v>
      </c>
      <c r="H6846" s="24" t="str">
        <f aca="false">INDEX(Customers!$B$2:$B$601,MATCH(C6846,Customers!$A$2:$A$601,0))</f>
        <v>Rift Valley</v>
      </c>
      <c r="I6846" s="43" t="n">
        <f aca="false">ROUND(MIN(INDEX(Assumptions!$D$13:$D$18,MATCH(E6846,Assumptions!$A$13:$A$18,0)),MAX(INDEX(Assumptions!$C$13:$C$18,MATCH(E6846,Assumptions!$A$13:$A$18,0)),INDEX(Assumptions!$B$13:$B$18,MATCH(E6846,Assumptions!$A$13:$A$18,0))*F6846)),2)</f>
        <v>9.3</v>
      </c>
    </row>
    <row r="6847" customFormat="false" ht="15" hidden="false" customHeight="false" outlineLevel="0" collapsed="false">
      <c r="A6847" s="24" t="s">
        <v>7670</v>
      </c>
      <c r="B6847" s="39" t="n">
        <v>46170</v>
      </c>
      <c r="C6847" s="24" t="s">
        <v>551</v>
      </c>
      <c r="D6847" s="24" t="s">
        <v>826</v>
      </c>
      <c r="E6847" s="24" t="s">
        <v>109</v>
      </c>
      <c r="F6847" s="38" t="n">
        <v>4570</v>
      </c>
      <c r="G6847" s="42" t="n">
        <f aca="false">DATE(YEAR(B6847),MONTH(B6847),1)</f>
        <v>46143</v>
      </c>
      <c r="H6847" s="24" t="str">
        <f aca="false">INDEX(Customers!$B$2:$B$601,MATCH(C6847,Customers!$A$2:$A$601,0))</f>
        <v>Central</v>
      </c>
      <c r="I6847" s="43" t="n">
        <f aca="false">ROUND(MIN(INDEX(Assumptions!$D$13:$D$18,MATCH(E6847,Assumptions!$A$13:$A$18,0)),MAX(INDEX(Assumptions!$C$13:$C$18,MATCH(E6847,Assumptions!$A$13:$A$18,0)),INDEX(Assumptions!$B$13:$B$18,MATCH(E6847,Assumptions!$A$13:$A$18,0))*F6847)),2)</f>
        <v>18.28</v>
      </c>
    </row>
    <row r="6848" customFormat="false" ht="15" hidden="false" customHeight="false" outlineLevel="0" collapsed="false">
      <c r="A6848" s="24" t="s">
        <v>7671</v>
      </c>
      <c r="B6848" s="39" t="n">
        <v>46170</v>
      </c>
      <c r="C6848" s="24" t="s">
        <v>551</v>
      </c>
      <c r="D6848" s="24" t="s">
        <v>826</v>
      </c>
      <c r="E6848" s="24" t="s">
        <v>111</v>
      </c>
      <c r="F6848" s="38" t="n">
        <v>100</v>
      </c>
      <c r="G6848" s="42" t="n">
        <f aca="false">DATE(YEAR(B6848),MONTH(B6848),1)</f>
        <v>46143</v>
      </c>
      <c r="H6848" s="24" t="str">
        <f aca="false">INDEX(Customers!$B$2:$B$601,MATCH(C6848,Customers!$A$2:$A$601,0))</f>
        <v>Central</v>
      </c>
      <c r="I6848" s="43" t="n">
        <f aca="false">ROUND(MIN(INDEX(Assumptions!$D$13:$D$18,MATCH(E6848,Assumptions!$A$13:$A$18,0)),MAX(INDEX(Assumptions!$C$13:$C$18,MATCH(E6848,Assumptions!$A$13:$A$18,0)),INDEX(Assumptions!$B$13:$B$18,MATCH(E6848,Assumptions!$A$13:$A$18,0))*F6848)),2)</f>
        <v>4</v>
      </c>
    </row>
    <row r="6849" customFormat="false" ht="15" hidden="false" customHeight="false" outlineLevel="0" collapsed="false">
      <c r="A6849" s="24" t="s">
        <v>7672</v>
      </c>
      <c r="B6849" s="39" t="n">
        <v>46170</v>
      </c>
      <c r="C6849" s="24" t="s">
        <v>565</v>
      </c>
      <c r="D6849" s="24" t="s">
        <v>826</v>
      </c>
      <c r="E6849" s="24" t="s">
        <v>111</v>
      </c>
      <c r="F6849" s="38" t="n">
        <v>500</v>
      </c>
      <c r="G6849" s="42" t="n">
        <f aca="false">DATE(YEAR(B6849),MONTH(B6849),1)</f>
        <v>46143</v>
      </c>
      <c r="H6849" s="24" t="str">
        <f aca="false">INDEX(Customers!$B$2:$B$601,MATCH(C6849,Customers!$A$2:$A$601,0))</f>
        <v>Western</v>
      </c>
      <c r="I6849" s="43" t="n">
        <f aca="false">ROUND(MIN(INDEX(Assumptions!$D$13:$D$18,MATCH(E6849,Assumptions!$A$13:$A$18,0)),MAX(INDEX(Assumptions!$C$13:$C$18,MATCH(E6849,Assumptions!$A$13:$A$18,0)),INDEX(Assumptions!$B$13:$B$18,MATCH(E6849,Assumptions!$A$13:$A$18,0))*F6849)),2)</f>
        <v>20</v>
      </c>
    </row>
    <row r="6850" customFormat="false" ht="15" hidden="false" customHeight="false" outlineLevel="0" collapsed="false">
      <c r="A6850" s="24" t="s">
        <v>7673</v>
      </c>
      <c r="B6850" s="39" t="n">
        <v>46170</v>
      </c>
      <c r="C6850" s="24" t="s">
        <v>565</v>
      </c>
      <c r="D6850" s="24" t="s">
        <v>826</v>
      </c>
      <c r="E6850" s="24" t="s">
        <v>103</v>
      </c>
      <c r="F6850" s="38" t="n">
        <v>2120</v>
      </c>
      <c r="G6850" s="42" t="n">
        <f aca="false">DATE(YEAR(B6850),MONTH(B6850),1)</f>
        <v>46143</v>
      </c>
      <c r="H6850" s="24" t="str">
        <f aca="false">INDEX(Customers!$B$2:$B$601,MATCH(C6850,Customers!$A$2:$A$601,0))</f>
        <v>Western</v>
      </c>
      <c r="I6850" s="43" t="n">
        <f aca="false">ROUND(MIN(INDEX(Assumptions!$D$13:$D$18,MATCH(E6850,Assumptions!$A$13:$A$18,0)),MAX(INDEX(Assumptions!$C$13:$C$18,MATCH(E6850,Assumptions!$A$13:$A$18,0)),INDEX(Assumptions!$B$13:$B$18,MATCH(E6850,Assumptions!$A$13:$A$18,0))*F6850)),2)</f>
        <v>21.2</v>
      </c>
    </row>
    <row r="6851" customFormat="false" ht="15" hidden="false" customHeight="false" outlineLevel="0" collapsed="false">
      <c r="A6851" s="24" t="s">
        <v>7674</v>
      </c>
      <c r="B6851" s="39" t="n">
        <v>46170</v>
      </c>
      <c r="C6851" s="24" t="s">
        <v>577</v>
      </c>
      <c r="D6851" s="24" t="s">
        <v>826</v>
      </c>
      <c r="E6851" s="24" t="s">
        <v>109</v>
      </c>
      <c r="F6851" s="38" t="n">
        <v>1770</v>
      </c>
      <c r="G6851" s="42" t="n">
        <f aca="false">DATE(YEAR(B6851),MONTH(B6851),1)</f>
        <v>46143</v>
      </c>
      <c r="H6851" s="24" t="str">
        <f aca="false">INDEX(Customers!$B$2:$B$601,MATCH(C6851,Customers!$A$2:$A$601,0))</f>
        <v>Nairobi</v>
      </c>
      <c r="I6851" s="43" t="n">
        <f aca="false">ROUND(MIN(INDEX(Assumptions!$D$13:$D$18,MATCH(E6851,Assumptions!$A$13:$A$18,0)),MAX(INDEX(Assumptions!$C$13:$C$18,MATCH(E6851,Assumptions!$A$13:$A$18,0)),INDEX(Assumptions!$B$13:$B$18,MATCH(E6851,Assumptions!$A$13:$A$18,0))*F6851)),2)</f>
        <v>7.08</v>
      </c>
    </row>
    <row r="6852" customFormat="false" ht="15" hidden="false" customHeight="false" outlineLevel="0" collapsed="false">
      <c r="A6852" s="24" t="s">
        <v>7675</v>
      </c>
      <c r="B6852" s="39" t="n">
        <v>46170</v>
      </c>
      <c r="C6852" s="24" t="s">
        <v>611</v>
      </c>
      <c r="D6852" s="24" t="s">
        <v>826</v>
      </c>
      <c r="E6852" s="24" t="s">
        <v>103</v>
      </c>
      <c r="F6852" s="38" t="n">
        <v>220</v>
      </c>
      <c r="G6852" s="42" t="n">
        <f aca="false">DATE(YEAR(B6852),MONTH(B6852),1)</f>
        <v>46143</v>
      </c>
      <c r="H6852" s="24" t="str">
        <f aca="false">INDEX(Customers!$B$2:$B$601,MATCH(C6852,Customers!$A$2:$A$601,0))</f>
        <v>Western</v>
      </c>
      <c r="I6852" s="43" t="n">
        <f aca="false">ROUND(MIN(INDEX(Assumptions!$D$13:$D$18,MATCH(E6852,Assumptions!$A$13:$A$18,0)),MAX(INDEX(Assumptions!$C$13:$C$18,MATCH(E6852,Assumptions!$A$13:$A$18,0)),INDEX(Assumptions!$B$13:$B$18,MATCH(E6852,Assumptions!$A$13:$A$18,0))*F6852)),2)</f>
        <v>5</v>
      </c>
    </row>
    <row r="6853" customFormat="false" ht="15" hidden="false" customHeight="false" outlineLevel="0" collapsed="false">
      <c r="A6853" s="24" t="s">
        <v>7676</v>
      </c>
      <c r="B6853" s="39" t="n">
        <v>46170</v>
      </c>
      <c r="C6853" s="24" t="s">
        <v>649</v>
      </c>
      <c r="D6853" s="24" t="s">
        <v>826</v>
      </c>
      <c r="E6853" s="24" t="s">
        <v>109</v>
      </c>
      <c r="F6853" s="38" t="n">
        <v>6310</v>
      </c>
      <c r="G6853" s="42" t="n">
        <f aca="false">DATE(YEAR(B6853),MONTH(B6853),1)</f>
        <v>46143</v>
      </c>
      <c r="H6853" s="24" t="str">
        <f aca="false">INDEX(Customers!$B$2:$B$601,MATCH(C6853,Customers!$A$2:$A$601,0))</f>
        <v>Eastern</v>
      </c>
      <c r="I6853" s="43" t="n">
        <f aca="false">ROUND(MIN(INDEX(Assumptions!$D$13:$D$18,MATCH(E6853,Assumptions!$A$13:$A$18,0)),MAX(INDEX(Assumptions!$C$13:$C$18,MATCH(E6853,Assumptions!$A$13:$A$18,0)),INDEX(Assumptions!$B$13:$B$18,MATCH(E6853,Assumptions!$A$13:$A$18,0))*F6853)),2)</f>
        <v>25.24</v>
      </c>
    </row>
    <row r="6854" customFormat="false" ht="15" hidden="false" customHeight="false" outlineLevel="0" collapsed="false">
      <c r="A6854" s="24" t="s">
        <v>7677</v>
      </c>
      <c r="B6854" s="39" t="n">
        <v>46170</v>
      </c>
      <c r="C6854" s="24" t="s">
        <v>677</v>
      </c>
      <c r="D6854" s="24" t="s">
        <v>826</v>
      </c>
      <c r="E6854" s="24" t="s">
        <v>113</v>
      </c>
      <c r="F6854" s="38" t="n">
        <v>500</v>
      </c>
      <c r="G6854" s="42" t="n">
        <f aca="false">DATE(YEAR(B6854),MONTH(B6854),1)</f>
        <v>46143</v>
      </c>
      <c r="H6854" s="24" t="str">
        <f aca="false">INDEX(Customers!$B$2:$B$601,MATCH(C6854,Customers!$A$2:$A$601,0))</f>
        <v>Eastern</v>
      </c>
      <c r="I6854" s="43" t="n">
        <f aca="false">ROUND(MIN(INDEX(Assumptions!$D$13:$D$18,MATCH(E6854,Assumptions!$A$13:$A$18,0)),MAX(INDEX(Assumptions!$C$13:$C$18,MATCH(E6854,Assumptions!$A$13:$A$18,0)),INDEX(Assumptions!$B$13:$B$18,MATCH(E6854,Assumptions!$A$13:$A$18,0))*F6854)),2)</f>
        <v>25</v>
      </c>
    </row>
    <row r="6855" customFormat="false" ht="15" hidden="false" customHeight="false" outlineLevel="0" collapsed="false">
      <c r="A6855" s="24" t="s">
        <v>7678</v>
      </c>
      <c r="B6855" s="39" t="n">
        <v>46170</v>
      </c>
      <c r="C6855" s="24" t="s">
        <v>681</v>
      </c>
      <c r="D6855" s="24" t="s">
        <v>826</v>
      </c>
      <c r="E6855" s="24" t="s">
        <v>109</v>
      </c>
      <c r="F6855" s="38" t="n">
        <v>1920</v>
      </c>
      <c r="G6855" s="42" t="n">
        <f aca="false">DATE(YEAR(B6855),MONTH(B6855),1)</f>
        <v>46143</v>
      </c>
      <c r="H6855" s="24" t="str">
        <f aca="false">INDEX(Customers!$B$2:$B$601,MATCH(C6855,Customers!$A$2:$A$601,0))</f>
        <v>Western</v>
      </c>
      <c r="I6855" s="43" t="n">
        <f aca="false">ROUND(MIN(INDEX(Assumptions!$D$13:$D$18,MATCH(E6855,Assumptions!$A$13:$A$18,0)),MAX(INDEX(Assumptions!$C$13:$C$18,MATCH(E6855,Assumptions!$A$13:$A$18,0)),INDEX(Assumptions!$B$13:$B$18,MATCH(E6855,Assumptions!$A$13:$A$18,0))*F6855)),2)</f>
        <v>7.68</v>
      </c>
    </row>
    <row r="6856" customFormat="false" ht="15" hidden="false" customHeight="false" outlineLevel="0" collapsed="false">
      <c r="A6856" s="24" t="s">
        <v>7679</v>
      </c>
      <c r="B6856" s="39" t="n">
        <v>46170</v>
      </c>
      <c r="C6856" s="24" t="s">
        <v>686</v>
      </c>
      <c r="D6856" s="24" t="s">
        <v>826</v>
      </c>
      <c r="E6856" s="24" t="s">
        <v>103</v>
      </c>
      <c r="F6856" s="38" t="n">
        <v>1780</v>
      </c>
      <c r="G6856" s="42" t="n">
        <f aca="false">DATE(YEAR(B6856),MONTH(B6856),1)</f>
        <v>46143</v>
      </c>
      <c r="H6856" s="24" t="str">
        <f aca="false">INDEX(Customers!$B$2:$B$601,MATCH(C6856,Customers!$A$2:$A$601,0))</f>
        <v>Nairobi</v>
      </c>
      <c r="I6856" s="43" t="n">
        <f aca="false">ROUND(MIN(INDEX(Assumptions!$D$13:$D$18,MATCH(E6856,Assumptions!$A$13:$A$18,0)),MAX(INDEX(Assumptions!$C$13:$C$18,MATCH(E6856,Assumptions!$A$13:$A$18,0)),INDEX(Assumptions!$B$13:$B$18,MATCH(E6856,Assumptions!$A$13:$A$18,0))*F6856)),2)</f>
        <v>17.8</v>
      </c>
    </row>
    <row r="6857" customFormat="false" ht="15" hidden="false" customHeight="false" outlineLevel="0" collapsed="false">
      <c r="A6857" s="24" t="s">
        <v>7680</v>
      </c>
      <c r="B6857" s="39" t="n">
        <v>46170</v>
      </c>
      <c r="C6857" s="24" t="s">
        <v>687</v>
      </c>
      <c r="D6857" s="24" t="s">
        <v>165</v>
      </c>
      <c r="E6857" s="24" t="s">
        <v>107</v>
      </c>
      <c r="F6857" s="38" t="n">
        <v>5740</v>
      </c>
      <c r="G6857" s="42" t="n">
        <f aca="false">DATE(YEAR(B6857),MONTH(B6857),1)</f>
        <v>46143</v>
      </c>
      <c r="H6857" s="24" t="str">
        <f aca="false">INDEX(Customers!$B$2:$B$601,MATCH(C6857,Customers!$A$2:$A$601,0))</f>
        <v>Central</v>
      </c>
      <c r="I6857" s="43" t="n">
        <f aca="false">ROUND(MIN(INDEX(Assumptions!$D$13:$D$18,MATCH(E6857,Assumptions!$A$13:$A$18,0)),MAX(INDEX(Assumptions!$C$13:$C$18,MATCH(E6857,Assumptions!$A$13:$A$18,0)),INDEX(Assumptions!$B$13:$B$18,MATCH(E6857,Assumptions!$A$13:$A$18,0))*F6857)),2)</f>
        <v>0</v>
      </c>
    </row>
    <row r="6858" customFormat="false" ht="15" hidden="false" customHeight="false" outlineLevel="0" collapsed="false">
      <c r="A6858" s="24" t="s">
        <v>7681</v>
      </c>
      <c r="B6858" s="39" t="n">
        <v>46170</v>
      </c>
      <c r="C6858" s="24" t="s">
        <v>688</v>
      </c>
      <c r="D6858" s="24" t="s">
        <v>826</v>
      </c>
      <c r="E6858" s="24" t="s">
        <v>111</v>
      </c>
      <c r="F6858" s="38" t="n">
        <v>50</v>
      </c>
      <c r="G6858" s="42" t="n">
        <f aca="false">DATE(YEAR(B6858),MONTH(B6858),1)</f>
        <v>46143</v>
      </c>
      <c r="H6858" s="24" t="str">
        <f aca="false">INDEX(Customers!$B$2:$B$601,MATCH(C6858,Customers!$A$2:$A$601,0))</f>
        <v>Coast</v>
      </c>
      <c r="I6858" s="43" t="n">
        <f aca="false">ROUND(MIN(INDEX(Assumptions!$D$13:$D$18,MATCH(E6858,Assumptions!$A$13:$A$18,0)),MAX(INDEX(Assumptions!$C$13:$C$18,MATCH(E6858,Assumptions!$A$13:$A$18,0)),INDEX(Assumptions!$B$13:$B$18,MATCH(E6858,Assumptions!$A$13:$A$18,0))*F6858)),2)</f>
        <v>2</v>
      </c>
    </row>
    <row r="6859" customFormat="false" ht="15" hidden="false" customHeight="false" outlineLevel="0" collapsed="false">
      <c r="A6859" s="24" t="s">
        <v>7682</v>
      </c>
      <c r="B6859" s="39" t="n">
        <v>46170</v>
      </c>
      <c r="C6859" s="24" t="s">
        <v>701</v>
      </c>
      <c r="D6859" s="24" t="s">
        <v>826</v>
      </c>
      <c r="E6859" s="24" t="s">
        <v>113</v>
      </c>
      <c r="F6859" s="38" t="n">
        <v>1000</v>
      </c>
      <c r="G6859" s="42" t="n">
        <f aca="false">DATE(YEAR(B6859),MONTH(B6859),1)</f>
        <v>46143</v>
      </c>
      <c r="H6859" s="24" t="str">
        <f aca="false">INDEX(Customers!$B$2:$B$601,MATCH(C6859,Customers!$A$2:$A$601,0))</f>
        <v>Nairobi</v>
      </c>
      <c r="I6859" s="43" t="n">
        <f aca="false">ROUND(MIN(INDEX(Assumptions!$D$13:$D$18,MATCH(E6859,Assumptions!$A$13:$A$18,0)),MAX(INDEX(Assumptions!$C$13:$C$18,MATCH(E6859,Assumptions!$A$13:$A$18,0)),INDEX(Assumptions!$B$13:$B$18,MATCH(E6859,Assumptions!$A$13:$A$18,0))*F6859)),2)</f>
        <v>50</v>
      </c>
    </row>
    <row r="6860" customFormat="false" ht="15" hidden="false" customHeight="false" outlineLevel="0" collapsed="false">
      <c r="A6860" s="24" t="s">
        <v>7683</v>
      </c>
      <c r="B6860" s="39" t="n">
        <v>46170</v>
      </c>
      <c r="C6860" s="24" t="s">
        <v>741</v>
      </c>
      <c r="D6860" s="24" t="s">
        <v>826</v>
      </c>
      <c r="E6860" s="24" t="s">
        <v>103</v>
      </c>
      <c r="F6860" s="38" t="n">
        <v>2590</v>
      </c>
      <c r="G6860" s="42" t="n">
        <f aca="false">DATE(YEAR(B6860),MONTH(B6860),1)</f>
        <v>46143</v>
      </c>
      <c r="H6860" s="24" t="str">
        <f aca="false">INDEX(Customers!$B$2:$B$601,MATCH(C6860,Customers!$A$2:$A$601,0))</f>
        <v>Coast</v>
      </c>
      <c r="I6860" s="43" t="n">
        <f aca="false">ROUND(MIN(INDEX(Assumptions!$D$13:$D$18,MATCH(E6860,Assumptions!$A$13:$A$18,0)),MAX(INDEX(Assumptions!$C$13:$C$18,MATCH(E6860,Assumptions!$A$13:$A$18,0)),INDEX(Assumptions!$B$13:$B$18,MATCH(E6860,Assumptions!$A$13:$A$18,0))*F6860)),2)</f>
        <v>25.9</v>
      </c>
    </row>
    <row r="6861" customFormat="false" ht="15" hidden="false" customHeight="false" outlineLevel="0" collapsed="false">
      <c r="A6861" s="24" t="s">
        <v>7684</v>
      </c>
      <c r="B6861" s="39" t="n">
        <v>46170</v>
      </c>
      <c r="C6861" s="24" t="s">
        <v>744</v>
      </c>
      <c r="D6861" s="24" t="s">
        <v>180</v>
      </c>
      <c r="E6861" s="24" t="s">
        <v>105</v>
      </c>
      <c r="F6861" s="38" t="n">
        <v>3460</v>
      </c>
      <c r="G6861" s="42" t="n">
        <f aca="false">DATE(YEAR(B6861),MONTH(B6861),1)</f>
        <v>46143</v>
      </c>
      <c r="H6861" s="24" t="str">
        <f aca="false">INDEX(Customers!$B$2:$B$601,MATCH(C6861,Customers!$A$2:$A$601,0))</f>
        <v>Rift Valley</v>
      </c>
      <c r="I6861" s="43" t="n">
        <f aca="false">ROUND(MIN(INDEX(Assumptions!$D$13:$D$18,MATCH(E6861,Assumptions!$A$13:$A$18,0)),MAX(INDEX(Assumptions!$C$13:$C$18,MATCH(E6861,Assumptions!$A$13:$A$18,0)),INDEX(Assumptions!$B$13:$B$18,MATCH(E6861,Assumptions!$A$13:$A$18,0))*F6861)),2)</f>
        <v>51.9</v>
      </c>
    </row>
    <row r="6862" customFormat="false" ht="15" hidden="false" customHeight="false" outlineLevel="0" collapsed="false">
      <c r="A6862" s="24" t="s">
        <v>7685</v>
      </c>
      <c r="B6862" s="39" t="n">
        <v>46170</v>
      </c>
      <c r="C6862" s="24" t="s">
        <v>745</v>
      </c>
      <c r="D6862" s="24" t="s">
        <v>826</v>
      </c>
      <c r="E6862" s="24" t="s">
        <v>113</v>
      </c>
      <c r="F6862" s="38" t="n">
        <v>250</v>
      </c>
      <c r="G6862" s="42" t="n">
        <f aca="false">DATE(YEAR(B6862),MONTH(B6862),1)</f>
        <v>46143</v>
      </c>
      <c r="H6862" s="24" t="str">
        <f aca="false">INDEX(Customers!$B$2:$B$601,MATCH(C6862,Customers!$A$2:$A$601,0))</f>
        <v>Central</v>
      </c>
      <c r="I6862" s="43" t="n">
        <f aca="false">ROUND(MIN(INDEX(Assumptions!$D$13:$D$18,MATCH(E6862,Assumptions!$A$13:$A$18,0)),MAX(INDEX(Assumptions!$C$13:$C$18,MATCH(E6862,Assumptions!$A$13:$A$18,0)),INDEX(Assumptions!$B$13:$B$18,MATCH(E6862,Assumptions!$A$13:$A$18,0))*F6862)),2)</f>
        <v>12.5</v>
      </c>
    </row>
    <row r="6863" customFormat="false" ht="15" hidden="false" customHeight="false" outlineLevel="0" collapsed="false">
      <c r="A6863" s="24" t="s">
        <v>7686</v>
      </c>
      <c r="B6863" s="39" t="n">
        <v>46170</v>
      </c>
      <c r="C6863" s="24" t="s">
        <v>791</v>
      </c>
      <c r="D6863" s="24" t="s">
        <v>826</v>
      </c>
      <c r="E6863" s="24" t="s">
        <v>111</v>
      </c>
      <c r="F6863" s="38" t="n">
        <v>100</v>
      </c>
      <c r="G6863" s="42" t="n">
        <f aca="false">DATE(YEAR(B6863),MONTH(B6863),1)</f>
        <v>46143</v>
      </c>
      <c r="H6863" s="24" t="str">
        <f aca="false">INDEX(Customers!$B$2:$B$601,MATCH(C6863,Customers!$A$2:$A$601,0))</f>
        <v>Coast</v>
      </c>
      <c r="I6863" s="43" t="n">
        <f aca="false">ROUND(MIN(INDEX(Assumptions!$D$13:$D$18,MATCH(E6863,Assumptions!$A$13:$A$18,0)),MAX(INDEX(Assumptions!$C$13:$C$18,MATCH(E6863,Assumptions!$A$13:$A$18,0)),INDEX(Assumptions!$B$13:$B$18,MATCH(E6863,Assumptions!$A$13:$A$18,0))*F6863)),2)</f>
        <v>4</v>
      </c>
    </row>
    <row r="6864" customFormat="false" ht="15" hidden="false" customHeight="false" outlineLevel="0" collapsed="false">
      <c r="A6864" s="24" t="s">
        <v>7687</v>
      </c>
      <c r="B6864" s="39" t="n">
        <v>46170</v>
      </c>
      <c r="C6864" s="24" t="s">
        <v>792</v>
      </c>
      <c r="D6864" s="24" t="s">
        <v>826</v>
      </c>
      <c r="E6864" s="24" t="s">
        <v>109</v>
      </c>
      <c r="F6864" s="38" t="n">
        <v>1410</v>
      </c>
      <c r="G6864" s="42" t="n">
        <f aca="false">DATE(YEAR(B6864),MONTH(B6864),1)</f>
        <v>46143</v>
      </c>
      <c r="H6864" s="24" t="str">
        <f aca="false">INDEX(Customers!$B$2:$B$601,MATCH(C6864,Customers!$A$2:$A$601,0))</f>
        <v>Eastern</v>
      </c>
      <c r="I6864" s="43" t="n">
        <f aca="false">ROUND(MIN(INDEX(Assumptions!$D$13:$D$18,MATCH(E6864,Assumptions!$A$13:$A$18,0)),MAX(INDEX(Assumptions!$C$13:$C$18,MATCH(E6864,Assumptions!$A$13:$A$18,0)),INDEX(Assumptions!$B$13:$B$18,MATCH(E6864,Assumptions!$A$13:$A$18,0))*F6864)),2)</f>
        <v>5.64</v>
      </c>
    </row>
    <row r="6865" customFormat="false" ht="15" hidden="false" customHeight="false" outlineLevel="0" collapsed="false">
      <c r="A6865" s="24" t="s">
        <v>7688</v>
      </c>
      <c r="B6865" s="39" t="n">
        <v>46170</v>
      </c>
      <c r="C6865" s="24" t="s">
        <v>807</v>
      </c>
      <c r="D6865" s="24" t="s">
        <v>154</v>
      </c>
      <c r="E6865" s="24" t="s">
        <v>107</v>
      </c>
      <c r="F6865" s="38" t="n">
        <v>5650</v>
      </c>
      <c r="G6865" s="42" t="n">
        <f aca="false">DATE(YEAR(B6865),MONTH(B6865),1)</f>
        <v>46143</v>
      </c>
      <c r="H6865" s="24" t="str">
        <f aca="false">INDEX(Customers!$B$2:$B$601,MATCH(C6865,Customers!$A$2:$A$601,0))</f>
        <v>Nairobi</v>
      </c>
      <c r="I6865" s="43" t="n">
        <f aca="false">ROUND(MIN(INDEX(Assumptions!$D$13:$D$18,MATCH(E6865,Assumptions!$A$13:$A$18,0)),MAX(INDEX(Assumptions!$C$13:$C$18,MATCH(E6865,Assumptions!$A$13:$A$18,0)),INDEX(Assumptions!$B$13:$B$18,MATCH(E6865,Assumptions!$A$13:$A$18,0))*F6865)),2)</f>
        <v>0</v>
      </c>
    </row>
    <row r="6866" customFormat="false" ht="15" hidden="false" customHeight="false" outlineLevel="0" collapsed="false">
      <c r="A6866" s="24" t="s">
        <v>7689</v>
      </c>
      <c r="B6866" s="39" t="n">
        <v>46170</v>
      </c>
      <c r="C6866" s="24" t="s">
        <v>807</v>
      </c>
      <c r="D6866" s="24" t="s">
        <v>153</v>
      </c>
      <c r="E6866" s="24" t="s">
        <v>105</v>
      </c>
      <c r="F6866" s="38" t="n">
        <v>12600</v>
      </c>
      <c r="G6866" s="42" t="n">
        <f aca="false">DATE(YEAR(B6866),MONTH(B6866),1)</f>
        <v>46143</v>
      </c>
      <c r="H6866" s="24" t="str">
        <f aca="false">INDEX(Customers!$B$2:$B$601,MATCH(C6866,Customers!$A$2:$A$601,0))</f>
        <v>Nairobi</v>
      </c>
      <c r="I6866" s="43" t="n">
        <f aca="false">ROUND(MIN(INDEX(Assumptions!$D$13:$D$18,MATCH(E6866,Assumptions!$A$13:$A$18,0)),MAX(INDEX(Assumptions!$C$13:$C$18,MATCH(E6866,Assumptions!$A$13:$A$18,0)),INDEX(Assumptions!$B$13:$B$18,MATCH(E6866,Assumptions!$A$13:$A$18,0))*F6866)),2)</f>
        <v>189</v>
      </c>
    </row>
    <row r="6867" customFormat="false" ht="15" hidden="false" customHeight="false" outlineLevel="0" collapsed="false">
      <c r="A6867" s="24" t="s">
        <v>7690</v>
      </c>
      <c r="B6867" s="39" t="n">
        <v>46171</v>
      </c>
      <c r="C6867" s="24" t="s">
        <v>243</v>
      </c>
      <c r="D6867" s="24" t="s">
        <v>826</v>
      </c>
      <c r="E6867" s="24" t="s">
        <v>113</v>
      </c>
      <c r="F6867" s="38" t="n">
        <v>99</v>
      </c>
      <c r="G6867" s="42" t="n">
        <f aca="false">DATE(YEAR(B6867),MONTH(B6867),1)</f>
        <v>46143</v>
      </c>
      <c r="H6867" s="24" t="str">
        <f aca="false">INDEX(Customers!$B$2:$B$601,MATCH(C6867,Customers!$A$2:$A$601,0))</f>
        <v>Coast</v>
      </c>
      <c r="I6867" s="43" t="n">
        <f aca="false">ROUND(MIN(INDEX(Assumptions!$D$13:$D$18,MATCH(E6867,Assumptions!$A$13:$A$18,0)),MAX(INDEX(Assumptions!$C$13:$C$18,MATCH(E6867,Assumptions!$A$13:$A$18,0)),INDEX(Assumptions!$B$13:$B$18,MATCH(E6867,Assumptions!$A$13:$A$18,0))*F6867)),2)</f>
        <v>4.95</v>
      </c>
    </row>
    <row r="6868" customFormat="false" ht="15" hidden="false" customHeight="false" outlineLevel="0" collapsed="false">
      <c r="A6868" s="24" t="s">
        <v>7691</v>
      </c>
      <c r="B6868" s="39" t="n">
        <v>46171</v>
      </c>
      <c r="C6868" s="24" t="s">
        <v>251</v>
      </c>
      <c r="D6868" s="24" t="s">
        <v>153</v>
      </c>
      <c r="E6868" s="24" t="s">
        <v>105</v>
      </c>
      <c r="F6868" s="38" t="n">
        <v>4530</v>
      </c>
      <c r="G6868" s="42" t="n">
        <f aca="false">DATE(YEAR(B6868),MONTH(B6868),1)</f>
        <v>46143</v>
      </c>
      <c r="H6868" s="24" t="str">
        <f aca="false">INDEX(Customers!$B$2:$B$601,MATCH(C6868,Customers!$A$2:$A$601,0))</f>
        <v>Nairobi</v>
      </c>
      <c r="I6868" s="43" t="n">
        <f aca="false">ROUND(MIN(INDEX(Assumptions!$D$13:$D$18,MATCH(E6868,Assumptions!$A$13:$A$18,0)),MAX(INDEX(Assumptions!$C$13:$C$18,MATCH(E6868,Assumptions!$A$13:$A$18,0)),INDEX(Assumptions!$B$13:$B$18,MATCH(E6868,Assumptions!$A$13:$A$18,0))*F6868)),2)</f>
        <v>67.95</v>
      </c>
    </row>
    <row r="6869" customFormat="false" ht="15" hidden="false" customHeight="false" outlineLevel="0" collapsed="false">
      <c r="A6869" s="24" t="s">
        <v>7692</v>
      </c>
      <c r="B6869" s="39" t="n">
        <v>46171</v>
      </c>
      <c r="C6869" s="24" t="s">
        <v>261</v>
      </c>
      <c r="D6869" s="24" t="s">
        <v>188</v>
      </c>
      <c r="E6869" s="24" t="s">
        <v>105</v>
      </c>
      <c r="F6869" s="38" t="n">
        <v>1520</v>
      </c>
      <c r="G6869" s="42" t="n">
        <f aca="false">DATE(YEAR(B6869),MONTH(B6869),1)</f>
        <v>46143</v>
      </c>
      <c r="H6869" s="24" t="str">
        <f aca="false">INDEX(Customers!$B$2:$B$601,MATCH(C6869,Customers!$A$2:$A$601,0))</f>
        <v>Coast</v>
      </c>
      <c r="I6869" s="43" t="n">
        <f aca="false">ROUND(MIN(INDEX(Assumptions!$D$13:$D$18,MATCH(E6869,Assumptions!$A$13:$A$18,0)),MAX(INDEX(Assumptions!$C$13:$C$18,MATCH(E6869,Assumptions!$A$13:$A$18,0)),INDEX(Assumptions!$B$13:$B$18,MATCH(E6869,Assumptions!$A$13:$A$18,0))*F6869)),2)</f>
        <v>22.8</v>
      </c>
    </row>
    <row r="6870" customFormat="false" ht="15" hidden="false" customHeight="false" outlineLevel="0" collapsed="false">
      <c r="A6870" s="24" t="s">
        <v>7693</v>
      </c>
      <c r="B6870" s="39" t="n">
        <v>46171</v>
      </c>
      <c r="C6870" s="24" t="s">
        <v>271</v>
      </c>
      <c r="D6870" s="24" t="s">
        <v>826</v>
      </c>
      <c r="E6870" s="24" t="s">
        <v>109</v>
      </c>
      <c r="F6870" s="38" t="n">
        <v>1960</v>
      </c>
      <c r="G6870" s="42" t="n">
        <f aca="false">DATE(YEAR(B6870),MONTH(B6870),1)</f>
        <v>46143</v>
      </c>
      <c r="H6870" s="24" t="str">
        <f aca="false">INDEX(Customers!$B$2:$B$601,MATCH(C6870,Customers!$A$2:$A$601,0))</f>
        <v>Coast</v>
      </c>
      <c r="I6870" s="43" t="n">
        <f aca="false">ROUND(MIN(INDEX(Assumptions!$D$13:$D$18,MATCH(E6870,Assumptions!$A$13:$A$18,0)),MAX(INDEX(Assumptions!$C$13:$C$18,MATCH(E6870,Assumptions!$A$13:$A$18,0)),INDEX(Assumptions!$B$13:$B$18,MATCH(E6870,Assumptions!$A$13:$A$18,0))*F6870)),2)</f>
        <v>7.84</v>
      </c>
    </row>
    <row r="6871" customFormat="false" ht="15" hidden="false" customHeight="false" outlineLevel="0" collapsed="false">
      <c r="A6871" s="24" t="s">
        <v>7694</v>
      </c>
      <c r="B6871" s="39" t="n">
        <v>46171</v>
      </c>
      <c r="C6871" s="24" t="s">
        <v>279</v>
      </c>
      <c r="D6871" s="24" t="s">
        <v>153</v>
      </c>
      <c r="E6871" s="24" t="s">
        <v>107</v>
      </c>
      <c r="F6871" s="38" t="n">
        <v>2390</v>
      </c>
      <c r="G6871" s="42" t="n">
        <f aca="false">DATE(YEAR(B6871),MONTH(B6871),1)</f>
        <v>46143</v>
      </c>
      <c r="H6871" s="24" t="str">
        <f aca="false">INDEX(Customers!$B$2:$B$601,MATCH(C6871,Customers!$A$2:$A$601,0))</f>
        <v>Nairobi</v>
      </c>
      <c r="I6871" s="43" t="n">
        <f aca="false">ROUND(MIN(INDEX(Assumptions!$D$13:$D$18,MATCH(E6871,Assumptions!$A$13:$A$18,0)),MAX(INDEX(Assumptions!$C$13:$C$18,MATCH(E6871,Assumptions!$A$13:$A$18,0)),INDEX(Assumptions!$B$13:$B$18,MATCH(E6871,Assumptions!$A$13:$A$18,0))*F6871)),2)</f>
        <v>0</v>
      </c>
    </row>
    <row r="6872" customFormat="false" ht="15" hidden="false" customHeight="false" outlineLevel="0" collapsed="false">
      <c r="A6872" s="24" t="s">
        <v>7695</v>
      </c>
      <c r="B6872" s="39" t="n">
        <v>46171</v>
      </c>
      <c r="C6872" s="24" t="s">
        <v>285</v>
      </c>
      <c r="D6872" s="24" t="s">
        <v>153</v>
      </c>
      <c r="E6872" s="24" t="s">
        <v>107</v>
      </c>
      <c r="F6872" s="38" t="n">
        <v>18120</v>
      </c>
      <c r="G6872" s="42" t="n">
        <f aca="false">DATE(YEAR(B6872),MONTH(B6872),1)</f>
        <v>46143</v>
      </c>
      <c r="H6872" s="24" t="str">
        <f aca="false">INDEX(Customers!$B$2:$B$601,MATCH(C6872,Customers!$A$2:$A$601,0))</f>
        <v>Eastern</v>
      </c>
      <c r="I6872" s="43" t="n">
        <f aca="false">ROUND(MIN(INDEX(Assumptions!$D$13:$D$18,MATCH(E6872,Assumptions!$A$13:$A$18,0)),MAX(INDEX(Assumptions!$C$13:$C$18,MATCH(E6872,Assumptions!$A$13:$A$18,0)),INDEX(Assumptions!$B$13:$B$18,MATCH(E6872,Assumptions!$A$13:$A$18,0))*F6872)),2)</f>
        <v>0</v>
      </c>
    </row>
    <row r="6873" customFormat="false" ht="15" hidden="false" customHeight="false" outlineLevel="0" collapsed="false">
      <c r="A6873" s="24" t="s">
        <v>7696</v>
      </c>
      <c r="B6873" s="39" t="n">
        <v>46171</v>
      </c>
      <c r="C6873" s="24" t="s">
        <v>289</v>
      </c>
      <c r="D6873" s="24" t="s">
        <v>826</v>
      </c>
      <c r="E6873" s="24" t="s">
        <v>109</v>
      </c>
      <c r="F6873" s="38" t="n">
        <v>2150</v>
      </c>
      <c r="G6873" s="42" t="n">
        <f aca="false">DATE(YEAR(B6873),MONTH(B6873),1)</f>
        <v>46143</v>
      </c>
      <c r="H6873" s="24" t="str">
        <f aca="false">INDEX(Customers!$B$2:$B$601,MATCH(C6873,Customers!$A$2:$A$601,0))</f>
        <v>Coast</v>
      </c>
      <c r="I6873" s="43" t="n">
        <f aca="false">ROUND(MIN(INDEX(Assumptions!$D$13:$D$18,MATCH(E6873,Assumptions!$A$13:$A$18,0)),MAX(INDEX(Assumptions!$C$13:$C$18,MATCH(E6873,Assumptions!$A$13:$A$18,0)),INDEX(Assumptions!$B$13:$B$18,MATCH(E6873,Assumptions!$A$13:$A$18,0))*F6873)),2)</f>
        <v>8.6</v>
      </c>
    </row>
    <row r="6874" customFormat="false" ht="15" hidden="false" customHeight="false" outlineLevel="0" collapsed="false">
      <c r="A6874" s="24" t="s">
        <v>7697</v>
      </c>
      <c r="B6874" s="39" t="n">
        <v>46171</v>
      </c>
      <c r="C6874" s="24" t="s">
        <v>331</v>
      </c>
      <c r="D6874" s="24" t="s">
        <v>826</v>
      </c>
      <c r="E6874" s="24" t="s">
        <v>103</v>
      </c>
      <c r="F6874" s="38" t="n">
        <v>3330</v>
      </c>
      <c r="G6874" s="42" t="n">
        <f aca="false">DATE(YEAR(B6874),MONTH(B6874),1)</f>
        <v>46143</v>
      </c>
      <c r="H6874" s="24" t="str">
        <f aca="false">INDEX(Customers!$B$2:$B$601,MATCH(C6874,Customers!$A$2:$A$601,0))</f>
        <v>Coast</v>
      </c>
      <c r="I6874" s="43" t="n">
        <f aca="false">ROUND(MIN(INDEX(Assumptions!$D$13:$D$18,MATCH(E6874,Assumptions!$A$13:$A$18,0)),MAX(INDEX(Assumptions!$C$13:$C$18,MATCH(E6874,Assumptions!$A$13:$A$18,0)),INDEX(Assumptions!$B$13:$B$18,MATCH(E6874,Assumptions!$A$13:$A$18,0))*F6874)),2)</f>
        <v>33.3</v>
      </c>
    </row>
    <row r="6875" customFormat="false" ht="15" hidden="false" customHeight="false" outlineLevel="0" collapsed="false">
      <c r="A6875" s="24" t="s">
        <v>7698</v>
      </c>
      <c r="B6875" s="39" t="n">
        <v>46171</v>
      </c>
      <c r="C6875" s="24" t="s">
        <v>351</v>
      </c>
      <c r="D6875" s="24" t="s">
        <v>826</v>
      </c>
      <c r="E6875" s="24" t="s">
        <v>103</v>
      </c>
      <c r="F6875" s="38" t="n">
        <v>180</v>
      </c>
      <c r="G6875" s="42" t="n">
        <f aca="false">DATE(YEAR(B6875),MONTH(B6875),1)</f>
        <v>46143</v>
      </c>
      <c r="H6875" s="24" t="str">
        <f aca="false">INDEX(Customers!$B$2:$B$601,MATCH(C6875,Customers!$A$2:$A$601,0))</f>
        <v>Eastern</v>
      </c>
      <c r="I6875" s="43" t="n">
        <f aca="false">ROUND(MIN(INDEX(Assumptions!$D$13:$D$18,MATCH(E6875,Assumptions!$A$13:$A$18,0)),MAX(INDEX(Assumptions!$C$13:$C$18,MATCH(E6875,Assumptions!$A$13:$A$18,0)),INDEX(Assumptions!$B$13:$B$18,MATCH(E6875,Assumptions!$A$13:$A$18,0))*F6875)),2)</f>
        <v>5</v>
      </c>
    </row>
    <row r="6876" customFormat="false" ht="15" hidden="false" customHeight="false" outlineLevel="0" collapsed="false">
      <c r="A6876" s="24" t="s">
        <v>7699</v>
      </c>
      <c r="B6876" s="39" t="n">
        <v>46171</v>
      </c>
      <c r="C6876" s="24" t="s">
        <v>361</v>
      </c>
      <c r="D6876" s="24" t="s">
        <v>826</v>
      </c>
      <c r="E6876" s="24" t="s">
        <v>103</v>
      </c>
      <c r="F6876" s="38" t="n">
        <v>7010</v>
      </c>
      <c r="G6876" s="42" t="n">
        <f aca="false">DATE(YEAR(B6876),MONTH(B6876),1)</f>
        <v>46143</v>
      </c>
      <c r="H6876" s="24" t="str">
        <f aca="false">INDEX(Customers!$B$2:$B$601,MATCH(C6876,Customers!$A$2:$A$601,0))</f>
        <v>Rift Valley</v>
      </c>
      <c r="I6876" s="43" t="n">
        <f aca="false">ROUND(MIN(INDEX(Assumptions!$D$13:$D$18,MATCH(E6876,Assumptions!$A$13:$A$18,0)),MAX(INDEX(Assumptions!$C$13:$C$18,MATCH(E6876,Assumptions!$A$13:$A$18,0)),INDEX(Assumptions!$B$13:$B$18,MATCH(E6876,Assumptions!$A$13:$A$18,0))*F6876)),2)</f>
        <v>70.1</v>
      </c>
    </row>
    <row r="6877" customFormat="false" ht="15" hidden="false" customHeight="false" outlineLevel="0" collapsed="false">
      <c r="A6877" s="24" t="s">
        <v>7700</v>
      </c>
      <c r="B6877" s="39" t="n">
        <v>46171</v>
      </c>
      <c r="C6877" s="24" t="s">
        <v>373</v>
      </c>
      <c r="D6877" s="24" t="s">
        <v>826</v>
      </c>
      <c r="E6877" s="24" t="s">
        <v>109</v>
      </c>
      <c r="F6877" s="38" t="n">
        <v>22790</v>
      </c>
      <c r="G6877" s="42" t="n">
        <f aca="false">DATE(YEAR(B6877),MONTH(B6877),1)</f>
        <v>46143</v>
      </c>
      <c r="H6877" s="24" t="str">
        <f aca="false">INDEX(Customers!$B$2:$B$601,MATCH(C6877,Customers!$A$2:$A$601,0))</f>
        <v>Rift Valley</v>
      </c>
      <c r="I6877" s="43" t="n">
        <f aca="false">ROUND(MIN(INDEX(Assumptions!$D$13:$D$18,MATCH(E6877,Assumptions!$A$13:$A$18,0)),MAX(INDEX(Assumptions!$C$13:$C$18,MATCH(E6877,Assumptions!$A$13:$A$18,0)),INDEX(Assumptions!$B$13:$B$18,MATCH(E6877,Assumptions!$A$13:$A$18,0))*F6877)),2)</f>
        <v>40</v>
      </c>
    </row>
    <row r="6878" customFormat="false" ht="15" hidden="false" customHeight="false" outlineLevel="0" collapsed="false">
      <c r="A6878" s="24" t="s">
        <v>7701</v>
      </c>
      <c r="B6878" s="39" t="n">
        <v>46171</v>
      </c>
      <c r="C6878" s="24" t="s">
        <v>376</v>
      </c>
      <c r="D6878" s="24" t="s">
        <v>150</v>
      </c>
      <c r="E6878" s="24" t="s">
        <v>105</v>
      </c>
      <c r="F6878" s="38" t="n">
        <v>2250</v>
      </c>
      <c r="G6878" s="42" t="n">
        <f aca="false">DATE(YEAR(B6878),MONTH(B6878),1)</f>
        <v>46143</v>
      </c>
      <c r="H6878" s="24" t="str">
        <f aca="false">INDEX(Customers!$B$2:$B$601,MATCH(C6878,Customers!$A$2:$A$601,0))</f>
        <v>Nairobi</v>
      </c>
      <c r="I6878" s="43" t="n">
        <f aca="false">ROUND(MIN(INDEX(Assumptions!$D$13:$D$18,MATCH(E6878,Assumptions!$A$13:$A$18,0)),MAX(INDEX(Assumptions!$C$13:$C$18,MATCH(E6878,Assumptions!$A$13:$A$18,0)),INDEX(Assumptions!$B$13:$B$18,MATCH(E6878,Assumptions!$A$13:$A$18,0))*F6878)),2)</f>
        <v>33.75</v>
      </c>
    </row>
    <row r="6879" customFormat="false" ht="15" hidden="false" customHeight="false" outlineLevel="0" collapsed="false">
      <c r="A6879" s="24" t="s">
        <v>7702</v>
      </c>
      <c r="B6879" s="39" t="n">
        <v>46171</v>
      </c>
      <c r="C6879" s="24" t="s">
        <v>379</v>
      </c>
      <c r="D6879" s="24" t="s">
        <v>826</v>
      </c>
      <c r="E6879" s="24" t="s">
        <v>103</v>
      </c>
      <c r="F6879" s="38" t="n">
        <v>880</v>
      </c>
      <c r="G6879" s="42" t="n">
        <f aca="false">DATE(YEAR(B6879),MONTH(B6879),1)</f>
        <v>46143</v>
      </c>
      <c r="H6879" s="24" t="str">
        <f aca="false">INDEX(Customers!$B$2:$B$601,MATCH(C6879,Customers!$A$2:$A$601,0))</f>
        <v>Nairobi</v>
      </c>
      <c r="I6879" s="43" t="n">
        <f aca="false">ROUND(MIN(INDEX(Assumptions!$D$13:$D$18,MATCH(E6879,Assumptions!$A$13:$A$18,0)),MAX(INDEX(Assumptions!$C$13:$C$18,MATCH(E6879,Assumptions!$A$13:$A$18,0)),INDEX(Assumptions!$B$13:$B$18,MATCH(E6879,Assumptions!$A$13:$A$18,0))*F6879)),2)</f>
        <v>8.8</v>
      </c>
    </row>
    <row r="6880" customFormat="false" ht="15" hidden="false" customHeight="false" outlineLevel="0" collapsed="false">
      <c r="A6880" s="24" t="s">
        <v>7703</v>
      </c>
      <c r="B6880" s="39" t="n">
        <v>46171</v>
      </c>
      <c r="C6880" s="24" t="s">
        <v>397</v>
      </c>
      <c r="D6880" s="24" t="s">
        <v>826</v>
      </c>
      <c r="E6880" s="24" t="s">
        <v>103</v>
      </c>
      <c r="F6880" s="38" t="n">
        <v>590</v>
      </c>
      <c r="G6880" s="42" t="n">
        <f aca="false">DATE(YEAR(B6880),MONTH(B6880),1)</f>
        <v>46143</v>
      </c>
      <c r="H6880" s="24" t="str">
        <f aca="false">INDEX(Customers!$B$2:$B$601,MATCH(C6880,Customers!$A$2:$A$601,0))</f>
        <v>Western</v>
      </c>
      <c r="I6880" s="43" t="n">
        <f aca="false">ROUND(MIN(INDEX(Assumptions!$D$13:$D$18,MATCH(E6880,Assumptions!$A$13:$A$18,0)),MAX(INDEX(Assumptions!$C$13:$C$18,MATCH(E6880,Assumptions!$A$13:$A$18,0)),INDEX(Assumptions!$B$13:$B$18,MATCH(E6880,Assumptions!$A$13:$A$18,0))*F6880)),2)</f>
        <v>5.9</v>
      </c>
    </row>
    <row r="6881" customFormat="false" ht="15" hidden="false" customHeight="false" outlineLevel="0" collapsed="false">
      <c r="A6881" s="24" t="s">
        <v>7704</v>
      </c>
      <c r="B6881" s="39" t="n">
        <v>46171</v>
      </c>
      <c r="C6881" s="24" t="s">
        <v>414</v>
      </c>
      <c r="D6881" s="24" t="s">
        <v>826</v>
      </c>
      <c r="E6881" s="24" t="s">
        <v>103</v>
      </c>
      <c r="F6881" s="38" t="n">
        <v>300</v>
      </c>
      <c r="G6881" s="42" t="n">
        <f aca="false">DATE(YEAR(B6881),MONTH(B6881),1)</f>
        <v>46143</v>
      </c>
      <c r="H6881" s="24" t="str">
        <f aca="false">INDEX(Customers!$B$2:$B$601,MATCH(C6881,Customers!$A$2:$A$601,0))</f>
        <v>Rift Valley</v>
      </c>
      <c r="I6881" s="43" t="n">
        <f aca="false">ROUND(MIN(INDEX(Assumptions!$D$13:$D$18,MATCH(E6881,Assumptions!$A$13:$A$18,0)),MAX(INDEX(Assumptions!$C$13:$C$18,MATCH(E6881,Assumptions!$A$13:$A$18,0)),INDEX(Assumptions!$B$13:$B$18,MATCH(E6881,Assumptions!$A$13:$A$18,0))*F6881)),2)</f>
        <v>5</v>
      </c>
    </row>
    <row r="6882" customFormat="false" ht="15" hidden="false" customHeight="false" outlineLevel="0" collapsed="false">
      <c r="A6882" s="24" t="s">
        <v>7705</v>
      </c>
      <c r="B6882" s="39" t="n">
        <v>46171</v>
      </c>
      <c r="C6882" s="24" t="s">
        <v>431</v>
      </c>
      <c r="D6882" s="24" t="s">
        <v>826</v>
      </c>
      <c r="E6882" s="24" t="s">
        <v>111</v>
      </c>
      <c r="F6882" s="38" t="n">
        <v>20</v>
      </c>
      <c r="G6882" s="42" t="n">
        <f aca="false">DATE(YEAR(B6882),MONTH(B6882),1)</f>
        <v>46143</v>
      </c>
      <c r="H6882" s="24" t="str">
        <f aca="false">INDEX(Customers!$B$2:$B$601,MATCH(C6882,Customers!$A$2:$A$601,0))</f>
        <v>Nairobi</v>
      </c>
      <c r="I6882" s="43" t="n">
        <f aca="false">ROUND(MIN(INDEX(Assumptions!$D$13:$D$18,MATCH(E6882,Assumptions!$A$13:$A$18,0)),MAX(INDEX(Assumptions!$C$13:$C$18,MATCH(E6882,Assumptions!$A$13:$A$18,0)),INDEX(Assumptions!$B$13:$B$18,MATCH(E6882,Assumptions!$A$13:$A$18,0))*F6882)),2)</f>
        <v>0.8</v>
      </c>
    </row>
    <row r="6883" customFormat="false" ht="15" hidden="false" customHeight="false" outlineLevel="0" collapsed="false">
      <c r="A6883" s="24" t="s">
        <v>7706</v>
      </c>
      <c r="B6883" s="39" t="n">
        <v>46171</v>
      </c>
      <c r="C6883" s="24" t="s">
        <v>432</v>
      </c>
      <c r="D6883" s="24" t="s">
        <v>181</v>
      </c>
      <c r="E6883" s="24" t="s">
        <v>107</v>
      </c>
      <c r="F6883" s="38" t="n">
        <v>8370</v>
      </c>
      <c r="G6883" s="42" t="n">
        <f aca="false">DATE(YEAR(B6883),MONTH(B6883),1)</f>
        <v>46143</v>
      </c>
      <c r="H6883" s="24" t="str">
        <f aca="false">INDEX(Customers!$B$2:$B$601,MATCH(C6883,Customers!$A$2:$A$601,0))</f>
        <v>Rift Valley</v>
      </c>
      <c r="I6883" s="43" t="n">
        <f aca="false">ROUND(MIN(INDEX(Assumptions!$D$13:$D$18,MATCH(E6883,Assumptions!$A$13:$A$18,0)),MAX(INDEX(Assumptions!$C$13:$C$18,MATCH(E6883,Assumptions!$A$13:$A$18,0)),INDEX(Assumptions!$B$13:$B$18,MATCH(E6883,Assumptions!$A$13:$A$18,0))*F6883)),2)</f>
        <v>0</v>
      </c>
    </row>
    <row r="6884" customFormat="false" ht="15" hidden="false" customHeight="false" outlineLevel="0" collapsed="false">
      <c r="A6884" s="24" t="s">
        <v>7707</v>
      </c>
      <c r="B6884" s="39" t="n">
        <v>46171</v>
      </c>
      <c r="C6884" s="24" t="s">
        <v>461</v>
      </c>
      <c r="D6884" s="24" t="s">
        <v>826</v>
      </c>
      <c r="E6884" s="24" t="s">
        <v>103</v>
      </c>
      <c r="F6884" s="38" t="n">
        <v>630</v>
      </c>
      <c r="G6884" s="42" t="n">
        <f aca="false">DATE(YEAR(B6884),MONTH(B6884),1)</f>
        <v>46143</v>
      </c>
      <c r="H6884" s="24" t="str">
        <f aca="false">INDEX(Customers!$B$2:$B$601,MATCH(C6884,Customers!$A$2:$A$601,0))</f>
        <v>Western</v>
      </c>
      <c r="I6884" s="43" t="n">
        <f aca="false">ROUND(MIN(INDEX(Assumptions!$D$13:$D$18,MATCH(E6884,Assumptions!$A$13:$A$18,0)),MAX(INDEX(Assumptions!$C$13:$C$18,MATCH(E6884,Assumptions!$A$13:$A$18,0)),INDEX(Assumptions!$B$13:$B$18,MATCH(E6884,Assumptions!$A$13:$A$18,0))*F6884)),2)</f>
        <v>6.3</v>
      </c>
    </row>
    <row r="6885" customFormat="false" ht="15" hidden="false" customHeight="false" outlineLevel="0" collapsed="false">
      <c r="A6885" s="24" t="s">
        <v>7708</v>
      </c>
      <c r="B6885" s="39" t="n">
        <v>46171</v>
      </c>
      <c r="C6885" s="24" t="s">
        <v>464</v>
      </c>
      <c r="D6885" s="24" t="s">
        <v>173</v>
      </c>
      <c r="E6885" s="24" t="s">
        <v>107</v>
      </c>
      <c r="F6885" s="38" t="n">
        <v>2110</v>
      </c>
      <c r="G6885" s="42" t="n">
        <f aca="false">DATE(YEAR(B6885),MONTH(B6885),1)</f>
        <v>46143</v>
      </c>
      <c r="H6885" s="24" t="str">
        <f aca="false">INDEX(Customers!$B$2:$B$601,MATCH(C6885,Customers!$A$2:$A$601,0))</f>
        <v>Rift Valley</v>
      </c>
      <c r="I6885" s="43" t="n">
        <f aca="false">ROUND(MIN(INDEX(Assumptions!$D$13:$D$18,MATCH(E6885,Assumptions!$A$13:$A$18,0)),MAX(INDEX(Assumptions!$C$13:$C$18,MATCH(E6885,Assumptions!$A$13:$A$18,0)),INDEX(Assumptions!$B$13:$B$18,MATCH(E6885,Assumptions!$A$13:$A$18,0))*F6885)),2)</f>
        <v>0</v>
      </c>
    </row>
    <row r="6886" customFormat="false" ht="15" hidden="false" customHeight="false" outlineLevel="0" collapsed="false">
      <c r="A6886" s="24" t="s">
        <v>7709</v>
      </c>
      <c r="B6886" s="39" t="n">
        <v>46171</v>
      </c>
      <c r="C6886" s="24" t="s">
        <v>467</v>
      </c>
      <c r="D6886" s="24" t="s">
        <v>179</v>
      </c>
      <c r="E6886" s="24" t="s">
        <v>107</v>
      </c>
      <c r="F6886" s="38" t="n">
        <v>12250</v>
      </c>
      <c r="G6886" s="42" t="n">
        <f aca="false">DATE(YEAR(B6886),MONTH(B6886),1)</f>
        <v>46143</v>
      </c>
      <c r="H6886" s="24" t="str">
        <f aca="false">INDEX(Customers!$B$2:$B$601,MATCH(C6886,Customers!$A$2:$A$601,0))</f>
        <v>Rift Valley</v>
      </c>
      <c r="I6886" s="43" t="n">
        <f aca="false">ROUND(MIN(INDEX(Assumptions!$D$13:$D$18,MATCH(E6886,Assumptions!$A$13:$A$18,0)),MAX(INDEX(Assumptions!$C$13:$C$18,MATCH(E6886,Assumptions!$A$13:$A$18,0)),INDEX(Assumptions!$B$13:$B$18,MATCH(E6886,Assumptions!$A$13:$A$18,0))*F6886)),2)</f>
        <v>0</v>
      </c>
    </row>
    <row r="6887" customFormat="false" ht="15" hidden="false" customHeight="false" outlineLevel="0" collapsed="false">
      <c r="A6887" s="24" t="s">
        <v>7710</v>
      </c>
      <c r="B6887" s="39" t="n">
        <v>46171</v>
      </c>
      <c r="C6887" s="24" t="s">
        <v>475</v>
      </c>
      <c r="D6887" s="24" t="s">
        <v>826</v>
      </c>
      <c r="E6887" s="24" t="s">
        <v>103</v>
      </c>
      <c r="F6887" s="38" t="n">
        <v>590</v>
      </c>
      <c r="G6887" s="42" t="n">
        <f aca="false">DATE(YEAR(B6887),MONTH(B6887),1)</f>
        <v>46143</v>
      </c>
      <c r="H6887" s="24" t="str">
        <f aca="false">INDEX(Customers!$B$2:$B$601,MATCH(C6887,Customers!$A$2:$A$601,0))</f>
        <v>Coast</v>
      </c>
      <c r="I6887" s="43" t="n">
        <f aca="false">ROUND(MIN(INDEX(Assumptions!$D$13:$D$18,MATCH(E6887,Assumptions!$A$13:$A$18,0)),MAX(INDEX(Assumptions!$C$13:$C$18,MATCH(E6887,Assumptions!$A$13:$A$18,0)),INDEX(Assumptions!$B$13:$B$18,MATCH(E6887,Assumptions!$A$13:$A$18,0))*F6887)),2)</f>
        <v>5.9</v>
      </c>
    </row>
    <row r="6888" customFormat="false" ht="15" hidden="false" customHeight="false" outlineLevel="0" collapsed="false">
      <c r="A6888" s="24" t="s">
        <v>7711</v>
      </c>
      <c r="B6888" s="39" t="n">
        <v>46171</v>
      </c>
      <c r="C6888" s="24" t="s">
        <v>487</v>
      </c>
      <c r="D6888" s="24" t="s">
        <v>175</v>
      </c>
      <c r="E6888" s="24" t="s">
        <v>105</v>
      </c>
      <c r="F6888" s="38" t="n">
        <v>2990</v>
      </c>
      <c r="G6888" s="42" t="n">
        <f aca="false">DATE(YEAR(B6888),MONTH(B6888),1)</f>
        <v>46143</v>
      </c>
      <c r="H6888" s="24" t="str">
        <f aca="false">INDEX(Customers!$B$2:$B$601,MATCH(C6888,Customers!$A$2:$A$601,0))</f>
        <v>Rift Valley</v>
      </c>
      <c r="I6888" s="43" t="n">
        <f aca="false">ROUND(MIN(INDEX(Assumptions!$D$13:$D$18,MATCH(E6888,Assumptions!$A$13:$A$18,0)),MAX(INDEX(Assumptions!$C$13:$C$18,MATCH(E6888,Assumptions!$A$13:$A$18,0)),INDEX(Assumptions!$B$13:$B$18,MATCH(E6888,Assumptions!$A$13:$A$18,0))*F6888)),2)</f>
        <v>44.85</v>
      </c>
    </row>
    <row r="6889" customFormat="false" ht="15" hidden="false" customHeight="false" outlineLevel="0" collapsed="false">
      <c r="A6889" s="24" t="s">
        <v>7712</v>
      </c>
      <c r="B6889" s="39" t="n">
        <v>46171</v>
      </c>
      <c r="C6889" s="24" t="s">
        <v>498</v>
      </c>
      <c r="D6889" s="24" t="s">
        <v>826</v>
      </c>
      <c r="E6889" s="24" t="s">
        <v>103</v>
      </c>
      <c r="F6889" s="38" t="n">
        <v>290</v>
      </c>
      <c r="G6889" s="42" t="n">
        <f aca="false">DATE(YEAR(B6889),MONTH(B6889),1)</f>
        <v>46143</v>
      </c>
      <c r="H6889" s="24" t="str">
        <f aca="false">INDEX(Customers!$B$2:$B$601,MATCH(C6889,Customers!$A$2:$A$601,0))</f>
        <v>Nairobi</v>
      </c>
      <c r="I6889" s="43" t="n">
        <f aca="false">ROUND(MIN(INDEX(Assumptions!$D$13:$D$18,MATCH(E6889,Assumptions!$A$13:$A$18,0)),MAX(INDEX(Assumptions!$C$13:$C$18,MATCH(E6889,Assumptions!$A$13:$A$18,0)),INDEX(Assumptions!$B$13:$B$18,MATCH(E6889,Assumptions!$A$13:$A$18,0))*F6889)),2)</f>
        <v>5</v>
      </c>
    </row>
    <row r="6890" customFormat="false" ht="15" hidden="false" customHeight="false" outlineLevel="0" collapsed="false">
      <c r="A6890" s="24" t="s">
        <v>7713</v>
      </c>
      <c r="B6890" s="39" t="n">
        <v>46171</v>
      </c>
      <c r="C6890" s="24" t="s">
        <v>501</v>
      </c>
      <c r="D6890" s="24" t="s">
        <v>197</v>
      </c>
      <c r="E6890" s="24" t="s">
        <v>107</v>
      </c>
      <c r="F6890" s="38" t="n">
        <v>7230</v>
      </c>
      <c r="G6890" s="42" t="n">
        <f aca="false">DATE(YEAR(B6890),MONTH(B6890),1)</f>
        <v>46143</v>
      </c>
      <c r="H6890" s="24" t="str">
        <f aca="false">INDEX(Customers!$B$2:$B$601,MATCH(C6890,Customers!$A$2:$A$601,0))</f>
        <v>Western</v>
      </c>
      <c r="I6890" s="43" t="n">
        <f aca="false">ROUND(MIN(INDEX(Assumptions!$D$13:$D$18,MATCH(E6890,Assumptions!$A$13:$A$18,0)),MAX(INDEX(Assumptions!$C$13:$C$18,MATCH(E6890,Assumptions!$A$13:$A$18,0)),INDEX(Assumptions!$B$13:$B$18,MATCH(E6890,Assumptions!$A$13:$A$18,0))*F6890)),2)</f>
        <v>0</v>
      </c>
    </row>
    <row r="6891" customFormat="false" ht="15" hidden="false" customHeight="false" outlineLevel="0" collapsed="false">
      <c r="A6891" s="24" t="s">
        <v>7714</v>
      </c>
      <c r="B6891" s="39" t="n">
        <v>46171</v>
      </c>
      <c r="C6891" s="24" t="s">
        <v>504</v>
      </c>
      <c r="D6891" s="24" t="s">
        <v>190</v>
      </c>
      <c r="E6891" s="24" t="s">
        <v>105</v>
      </c>
      <c r="F6891" s="38" t="n">
        <v>10460</v>
      </c>
      <c r="G6891" s="42" t="n">
        <f aca="false">DATE(YEAR(B6891),MONTH(B6891),1)</f>
        <v>46143</v>
      </c>
      <c r="H6891" s="24" t="str">
        <f aca="false">INDEX(Customers!$B$2:$B$601,MATCH(C6891,Customers!$A$2:$A$601,0))</f>
        <v>Coast</v>
      </c>
      <c r="I6891" s="43" t="n">
        <f aca="false">ROUND(MIN(INDEX(Assumptions!$D$13:$D$18,MATCH(E6891,Assumptions!$A$13:$A$18,0)),MAX(INDEX(Assumptions!$C$13:$C$18,MATCH(E6891,Assumptions!$A$13:$A$18,0)),INDEX(Assumptions!$B$13:$B$18,MATCH(E6891,Assumptions!$A$13:$A$18,0))*F6891)),2)</f>
        <v>156.9</v>
      </c>
    </row>
    <row r="6892" customFormat="false" ht="15" hidden="false" customHeight="false" outlineLevel="0" collapsed="false">
      <c r="A6892" s="24" t="s">
        <v>7715</v>
      </c>
      <c r="B6892" s="39" t="n">
        <v>46171</v>
      </c>
      <c r="C6892" s="24" t="s">
        <v>532</v>
      </c>
      <c r="D6892" s="24" t="s">
        <v>193</v>
      </c>
      <c r="E6892" s="24" t="s">
        <v>105</v>
      </c>
      <c r="F6892" s="38" t="n">
        <v>2640</v>
      </c>
      <c r="G6892" s="42" t="n">
        <f aca="false">DATE(YEAR(B6892),MONTH(B6892),1)</f>
        <v>46143</v>
      </c>
      <c r="H6892" s="24" t="str">
        <f aca="false">INDEX(Customers!$B$2:$B$601,MATCH(C6892,Customers!$A$2:$A$601,0))</f>
        <v>Western</v>
      </c>
      <c r="I6892" s="43" t="n">
        <f aca="false">ROUND(MIN(INDEX(Assumptions!$D$13:$D$18,MATCH(E6892,Assumptions!$A$13:$A$18,0)),MAX(INDEX(Assumptions!$C$13:$C$18,MATCH(E6892,Assumptions!$A$13:$A$18,0)),INDEX(Assumptions!$B$13:$B$18,MATCH(E6892,Assumptions!$A$13:$A$18,0))*F6892)),2)</f>
        <v>39.6</v>
      </c>
    </row>
    <row r="6893" customFormat="false" ht="15" hidden="false" customHeight="false" outlineLevel="0" collapsed="false">
      <c r="A6893" s="24" t="s">
        <v>7716</v>
      </c>
      <c r="B6893" s="39" t="n">
        <v>46171</v>
      </c>
      <c r="C6893" s="24" t="s">
        <v>537</v>
      </c>
      <c r="D6893" s="24" t="s">
        <v>826</v>
      </c>
      <c r="E6893" s="24" t="s">
        <v>103</v>
      </c>
      <c r="F6893" s="38" t="n">
        <v>3210</v>
      </c>
      <c r="G6893" s="42" t="n">
        <f aca="false">DATE(YEAR(B6893),MONTH(B6893),1)</f>
        <v>46143</v>
      </c>
      <c r="H6893" s="24" t="str">
        <f aca="false">INDEX(Customers!$B$2:$B$601,MATCH(C6893,Customers!$A$2:$A$601,0))</f>
        <v>Central</v>
      </c>
      <c r="I6893" s="43" t="n">
        <f aca="false">ROUND(MIN(INDEX(Assumptions!$D$13:$D$18,MATCH(E6893,Assumptions!$A$13:$A$18,0)),MAX(INDEX(Assumptions!$C$13:$C$18,MATCH(E6893,Assumptions!$A$13:$A$18,0)),INDEX(Assumptions!$B$13:$B$18,MATCH(E6893,Assumptions!$A$13:$A$18,0))*F6893)),2)</f>
        <v>32.1</v>
      </c>
    </row>
    <row r="6894" customFormat="false" ht="15" hidden="false" customHeight="false" outlineLevel="0" collapsed="false">
      <c r="A6894" s="24" t="s">
        <v>7717</v>
      </c>
      <c r="B6894" s="39" t="n">
        <v>46171</v>
      </c>
      <c r="C6894" s="24" t="s">
        <v>543</v>
      </c>
      <c r="D6894" s="24" t="s">
        <v>163</v>
      </c>
      <c r="E6894" s="24" t="s">
        <v>105</v>
      </c>
      <c r="F6894" s="38" t="n">
        <v>13250</v>
      </c>
      <c r="G6894" s="42" t="n">
        <f aca="false">DATE(YEAR(B6894),MONTH(B6894),1)</f>
        <v>46143</v>
      </c>
      <c r="H6894" s="24" t="str">
        <f aca="false">INDEX(Customers!$B$2:$B$601,MATCH(C6894,Customers!$A$2:$A$601,0))</f>
        <v>Central</v>
      </c>
      <c r="I6894" s="43" t="n">
        <f aca="false">ROUND(MIN(INDEX(Assumptions!$D$13:$D$18,MATCH(E6894,Assumptions!$A$13:$A$18,0)),MAX(INDEX(Assumptions!$C$13:$C$18,MATCH(E6894,Assumptions!$A$13:$A$18,0)),INDEX(Assumptions!$B$13:$B$18,MATCH(E6894,Assumptions!$A$13:$A$18,0))*F6894)),2)</f>
        <v>198.75</v>
      </c>
    </row>
    <row r="6895" customFormat="false" ht="15" hidden="false" customHeight="false" outlineLevel="0" collapsed="false">
      <c r="A6895" s="24" t="s">
        <v>7718</v>
      </c>
      <c r="B6895" s="39" t="n">
        <v>46171</v>
      </c>
      <c r="C6895" s="24" t="s">
        <v>554</v>
      </c>
      <c r="D6895" s="24" t="s">
        <v>184</v>
      </c>
      <c r="E6895" s="24" t="s">
        <v>107</v>
      </c>
      <c r="F6895" s="38" t="n">
        <v>37260</v>
      </c>
      <c r="G6895" s="42" t="n">
        <f aca="false">DATE(YEAR(B6895),MONTH(B6895),1)</f>
        <v>46143</v>
      </c>
      <c r="H6895" s="24" t="str">
        <f aca="false">INDEX(Customers!$B$2:$B$601,MATCH(C6895,Customers!$A$2:$A$601,0))</f>
        <v>Coast</v>
      </c>
      <c r="I6895" s="43" t="n">
        <f aca="false">ROUND(MIN(INDEX(Assumptions!$D$13:$D$18,MATCH(E6895,Assumptions!$A$13:$A$18,0)),MAX(INDEX(Assumptions!$C$13:$C$18,MATCH(E6895,Assumptions!$A$13:$A$18,0)),INDEX(Assumptions!$B$13:$B$18,MATCH(E6895,Assumptions!$A$13:$A$18,0))*F6895)),2)</f>
        <v>0</v>
      </c>
    </row>
    <row r="6896" customFormat="false" ht="15" hidden="false" customHeight="false" outlineLevel="0" collapsed="false">
      <c r="A6896" s="24" t="s">
        <v>7719</v>
      </c>
      <c r="B6896" s="39" t="n">
        <v>46171</v>
      </c>
      <c r="C6896" s="24" t="s">
        <v>554</v>
      </c>
      <c r="D6896" s="24" t="s">
        <v>826</v>
      </c>
      <c r="E6896" s="24" t="s">
        <v>113</v>
      </c>
      <c r="F6896" s="38" t="n">
        <v>50</v>
      </c>
      <c r="G6896" s="42" t="n">
        <f aca="false">DATE(YEAR(B6896),MONTH(B6896),1)</f>
        <v>46143</v>
      </c>
      <c r="H6896" s="24" t="str">
        <f aca="false">INDEX(Customers!$B$2:$B$601,MATCH(C6896,Customers!$A$2:$A$601,0))</f>
        <v>Coast</v>
      </c>
      <c r="I6896" s="43" t="n">
        <f aca="false">ROUND(MIN(INDEX(Assumptions!$D$13:$D$18,MATCH(E6896,Assumptions!$A$13:$A$18,0)),MAX(INDEX(Assumptions!$C$13:$C$18,MATCH(E6896,Assumptions!$A$13:$A$18,0)),INDEX(Assumptions!$B$13:$B$18,MATCH(E6896,Assumptions!$A$13:$A$18,0))*F6896)),2)</f>
        <v>2.5</v>
      </c>
    </row>
    <row r="6897" customFormat="false" ht="15" hidden="false" customHeight="false" outlineLevel="0" collapsed="false">
      <c r="A6897" s="24" t="s">
        <v>7720</v>
      </c>
      <c r="B6897" s="39" t="n">
        <v>46171</v>
      </c>
      <c r="C6897" s="24" t="s">
        <v>554</v>
      </c>
      <c r="D6897" s="24" t="s">
        <v>826</v>
      </c>
      <c r="E6897" s="24" t="s">
        <v>103</v>
      </c>
      <c r="F6897" s="38" t="n">
        <v>5470</v>
      </c>
      <c r="G6897" s="42" t="n">
        <f aca="false">DATE(YEAR(B6897),MONTH(B6897),1)</f>
        <v>46143</v>
      </c>
      <c r="H6897" s="24" t="str">
        <f aca="false">INDEX(Customers!$B$2:$B$601,MATCH(C6897,Customers!$A$2:$A$601,0))</f>
        <v>Coast</v>
      </c>
      <c r="I6897" s="43" t="n">
        <f aca="false">ROUND(MIN(INDEX(Assumptions!$D$13:$D$18,MATCH(E6897,Assumptions!$A$13:$A$18,0)),MAX(INDEX(Assumptions!$C$13:$C$18,MATCH(E6897,Assumptions!$A$13:$A$18,0)),INDEX(Assumptions!$B$13:$B$18,MATCH(E6897,Assumptions!$A$13:$A$18,0))*F6897)),2)</f>
        <v>54.7</v>
      </c>
    </row>
    <row r="6898" customFormat="false" ht="15" hidden="false" customHeight="false" outlineLevel="0" collapsed="false">
      <c r="A6898" s="24" t="s">
        <v>7721</v>
      </c>
      <c r="B6898" s="39" t="n">
        <v>46171</v>
      </c>
      <c r="C6898" s="24" t="s">
        <v>563</v>
      </c>
      <c r="D6898" s="24" t="s">
        <v>826</v>
      </c>
      <c r="E6898" s="24" t="s">
        <v>103</v>
      </c>
      <c r="F6898" s="38" t="n">
        <v>1150</v>
      </c>
      <c r="G6898" s="42" t="n">
        <f aca="false">DATE(YEAR(B6898),MONTH(B6898),1)</f>
        <v>46143</v>
      </c>
      <c r="H6898" s="24" t="str">
        <f aca="false">INDEX(Customers!$B$2:$B$601,MATCH(C6898,Customers!$A$2:$A$601,0))</f>
        <v>Nairobi</v>
      </c>
      <c r="I6898" s="43" t="n">
        <f aca="false">ROUND(MIN(INDEX(Assumptions!$D$13:$D$18,MATCH(E6898,Assumptions!$A$13:$A$18,0)),MAX(INDEX(Assumptions!$C$13:$C$18,MATCH(E6898,Assumptions!$A$13:$A$18,0)),INDEX(Assumptions!$B$13:$B$18,MATCH(E6898,Assumptions!$A$13:$A$18,0))*F6898)),2)</f>
        <v>11.5</v>
      </c>
    </row>
    <row r="6899" customFormat="false" ht="15" hidden="false" customHeight="false" outlineLevel="0" collapsed="false">
      <c r="A6899" s="24" t="s">
        <v>7722</v>
      </c>
      <c r="B6899" s="39" t="n">
        <v>46171</v>
      </c>
      <c r="C6899" s="24" t="s">
        <v>582</v>
      </c>
      <c r="D6899" s="24" t="s">
        <v>154</v>
      </c>
      <c r="E6899" s="24" t="s">
        <v>107</v>
      </c>
      <c r="F6899" s="38" t="n">
        <v>13210</v>
      </c>
      <c r="G6899" s="42" t="n">
        <f aca="false">DATE(YEAR(B6899),MONTH(B6899),1)</f>
        <v>46143</v>
      </c>
      <c r="H6899" s="24" t="str">
        <f aca="false">INDEX(Customers!$B$2:$B$601,MATCH(C6899,Customers!$A$2:$A$601,0))</f>
        <v>Nairobi</v>
      </c>
      <c r="I6899" s="43" t="n">
        <f aca="false">ROUND(MIN(INDEX(Assumptions!$D$13:$D$18,MATCH(E6899,Assumptions!$A$13:$A$18,0)),MAX(INDEX(Assumptions!$C$13:$C$18,MATCH(E6899,Assumptions!$A$13:$A$18,0)),INDEX(Assumptions!$B$13:$B$18,MATCH(E6899,Assumptions!$A$13:$A$18,0))*F6899)),2)</f>
        <v>0</v>
      </c>
    </row>
    <row r="6900" customFormat="false" ht="15" hidden="false" customHeight="false" outlineLevel="0" collapsed="false">
      <c r="A6900" s="24" t="s">
        <v>7723</v>
      </c>
      <c r="B6900" s="39" t="n">
        <v>46171</v>
      </c>
      <c r="C6900" s="24" t="s">
        <v>603</v>
      </c>
      <c r="D6900" s="24" t="s">
        <v>826</v>
      </c>
      <c r="E6900" s="24" t="s">
        <v>103</v>
      </c>
      <c r="F6900" s="38" t="n">
        <v>910</v>
      </c>
      <c r="G6900" s="42" t="n">
        <f aca="false">DATE(YEAR(B6900),MONTH(B6900),1)</f>
        <v>46143</v>
      </c>
      <c r="H6900" s="24" t="str">
        <f aca="false">INDEX(Customers!$B$2:$B$601,MATCH(C6900,Customers!$A$2:$A$601,0))</f>
        <v>Rift Valley</v>
      </c>
      <c r="I6900" s="43" t="n">
        <f aca="false">ROUND(MIN(INDEX(Assumptions!$D$13:$D$18,MATCH(E6900,Assumptions!$A$13:$A$18,0)),MAX(INDEX(Assumptions!$C$13:$C$18,MATCH(E6900,Assumptions!$A$13:$A$18,0)),INDEX(Assumptions!$B$13:$B$18,MATCH(E6900,Assumptions!$A$13:$A$18,0))*F6900)),2)</f>
        <v>9.1</v>
      </c>
    </row>
    <row r="6901" customFormat="false" ht="15" hidden="false" customHeight="false" outlineLevel="0" collapsed="false">
      <c r="A6901" s="24" t="s">
        <v>7724</v>
      </c>
      <c r="B6901" s="39" t="n">
        <v>46171</v>
      </c>
      <c r="C6901" s="24" t="s">
        <v>619</v>
      </c>
      <c r="D6901" s="24" t="s">
        <v>173</v>
      </c>
      <c r="E6901" s="24" t="s">
        <v>105</v>
      </c>
      <c r="F6901" s="38" t="n">
        <v>3040</v>
      </c>
      <c r="G6901" s="42" t="n">
        <f aca="false">DATE(YEAR(B6901),MONTH(B6901),1)</f>
        <v>46143</v>
      </c>
      <c r="H6901" s="24" t="str">
        <f aca="false">INDEX(Customers!$B$2:$B$601,MATCH(C6901,Customers!$A$2:$A$601,0))</f>
        <v>Rift Valley</v>
      </c>
      <c r="I6901" s="43" t="n">
        <f aca="false">ROUND(MIN(INDEX(Assumptions!$D$13:$D$18,MATCH(E6901,Assumptions!$A$13:$A$18,0)),MAX(INDEX(Assumptions!$C$13:$C$18,MATCH(E6901,Assumptions!$A$13:$A$18,0)),INDEX(Assumptions!$B$13:$B$18,MATCH(E6901,Assumptions!$A$13:$A$18,0))*F6901)),2)</f>
        <v>45.6</v>
      </c>
    </row>
    <row r="6902" customFormat="false" ht="15" hidden="false" customHeight="false" outlineLevel="0" collapsed="false">
      <c r="A6902" s="24" t="s">
        <v>7725</v>
      </c>
      <c r="B6902" s="39" t="n">
        <v>46171</v>
      </c>
      <c r="C6902" s="24" t="s">
        <v>627</v>
      </c>
      <c r="D6902" s="24" t="s">
        <v>826</v>
      </c>
      <c r="E6902" s="24" t="s">
        <v>103</v>
      </c>
      <c r="F6902" s="38" t="n">
        <v>6080</v>
      </c>
      <c r="G6902" s="42" t="n">
        <f aca="false">DATE(YEAR(B6902),MONTH(B6902),1)</f>
        <v>46143</v>
      </c>
      <c r="H6902" s="24" t="str">
        <f aca="false">INDEX(Customers!$B$2:$B$601,MATCH(C6902,Customers!$A$2:$A$601,0))</f>
        <v>Central</v>
      </c>
      <c r="I6902" s="43" t="n">
        <f aca="false">ROUND(MIN(INDEX(Assumptions!$D$13:$D$18,MATCH(E6902,Assumptions!$A$13:$A$18,0)),MAX(INDEX(Assumptions!$C$13:$C$18,MATCH(E6902,Assumptions!$A$13:$A$18,0)),INDEX(Assumptions!$B$13:$B$18,MATCH(E6902,Assumptions!$A$13:$A$18,0))*F6902)),2)</f>
        <v>60.8</v>
      </c>
    </row>
    <row r="6903" customFormat="false" ht="15" hidden="false" customHeight="false" outlineLevel="0" collapsed="false">
      <c r="A6903" s="24" t="s">
        <v>7726</v>
      </c>
      <c r="B6903" s="39" t="n">
        <v>46171</v>
      </c>
      <c r="C6903" s="24" t="s">
        <v>634</v>
      </c>
      <c r="D6903" s="24" t="s">
        <v>826</v>
      </c>
      <c r="E6903" s="24" t="s">
        <v>111</v>
      </c>
      <c r="F6903" s="38" t="n">
        <v>200</v>
      </c>
      <c r="G6903" s="42" t="n">
        <f aca="false">DATE(YEAR(B6903),MONTH(B6903),1)</f>
        <v>46143</v>
      </c>
      <c r="H6903" s="24" t="str">
        <f aca="false">INDEX(Customers!$B$2:$B$601,MATCH(C6903,Customers!$A$2:$A$601,0))</f>
        <v>Coast</v>
      </c>
      <c r="I6903" s="43" t="n">
        <f aca="false">ROUND(MIN(INDEX(Assumptions!$D$13:$D$18,MATCH(E6903,Assumptions!$A$13:$A$18,0)),MAX(INDEX(Assumptions!$C$13:$C$18,MATCH(E6903,Assumptions!$A$13:$A$18,0)),INDEX(Assumptions!$B$13:$B$18,MATCH(E6903,Assumptions!$A$13:$A$18,0))*F6903)),2)</f>
        <v>8</v>
      </c>
    </row>
    <row r="6904" customFormat="false" ht="15" hidden="false" customHeight="false" outlineLevel="0" collapsed="false">
      <c r="A6904" s="24" t="s">
        <v>7727</v>
      </c>
      <c r="B6904" s="39" t="n">
        <v>46171</v>
      </c>
      <c r="C6904" s="24" t="s">
        <v>641</v>
      </c>
      <c r="D6904" s="24" t="s">
        <v>826</v>
      </c>
      <c r="E6904" s="24" t="s">
        <v>103</v>
      </c>
      <c r="F6904" s="38" t="n">
        <v>1170</v>
      </c>
      <c r="G6904" s="42" t="n">
        <f aca="false">DATE(YEAR(B6904),MONTH(B6904),1)</f>
        <v>46143</v>
      </c>
      <c r="H6904" s="24" t="str">
        <f aca="false">INDEX(Customers!$B$2:$B$601,MATCH(C6904,Customers!$A$2:$A$601,0))</f>
        <v>Nairobi</v>
      </c>
      <c r="I6904" s="43" t="n">
        <f aca="false">ROUND(MIN(INDEX(Assumptions!$D$13:$D$18,MATCH(E6904,Assumptions!$A$13:$A$18,0)),MAX(INDEX(Assumptions!$C$13:$C$18,MATCH(E6904,Assumptions!$A$13:$A$18,0)),INDEX(Assumptions!$B$13:$B$18,MATCH(E6904,Assumptions!$A$13:$A$18,0))*F6904)),2)</f>
        <v>11.7</v>
      </c>
    </row>
    <row r="6905" customFormat="false" ht="15" hidden="false" customHeight="false" outlineLevel="0" collapsed="false">
      <c r="A6905" s="24" t="s">
        <v>7728</v>
      </c>
      <c r="B6905" s="39" t="n">
        <v>46171</v>
      </c>
      <c r="C6905" s="24" t="s">
        <v>642</v>
      </c>
      <c r="D6905" s="24" t="s">
        <v>175</v>
      </c>
      <c r="E6905" s="24" t="s">
        <v>105</v>
      </c>
      <c r="F6905" s="38" t="n">
        <v>750</v>
      </c>
      <c r="G6905" s="42" t="n">
        <f aca="false">DATE(YEAR(B6905),MONTH(B6905),1)</f>
        <v>46143</v>
      </c>
      <c r="H6905" s="24" t="str">
        <f aca="false">INDEX(Customers!$B$2:$B$601,MATCH(C6905,Customers!$A$2:$A$601,0))</f>
        <v>Rift Valley</v>
      </c>
      <c r="I6905" s="43" t="n">
        <f aca="false">ROUND(MIN(INDEX(Assumptions!$D$13:$D$18,MATCH(E6905,Assumptions!$A$13:$A$18,0)),MAX(INDEX(Assumptions!$C$13:$C$18,MATCH(E6905,Assumptions!$A$13:$A$18,0)),INDEX(Assumptions!$B$13:$B$18,MATCH(E6905,Assumptions!$A$13:$A$18,0))*F6905)),2)</f>
        <v>11.25</v>
      </c>
    </row>
    <row r="6906" customFormat="false" ht="15" hidden="false" customHeight="false" outlineLevel="0" collapsed="false">
      <c r="A6906" s="24" t="s">
        <v>7729</v>
      </c>
      <c r="B6906" s="39" t="n">
        <v>46171</v>
      </c>
      <c r="C6906" s="24" t="s">
        <v>648</v>
      </c>
      <c r="D6906" s="24" t="s">
        <v>152</v>
      </c>
      <c r="E6906" s="24" t="s">
        <v>107</v>
      </c>
      <c r="F6906" s="38" t="n">
        <v>5260</v>
      </c>
      <c r="G6906" s="42" t="n">
        <f aca="false">DATE(YEAR(B6906),MONTH(B6906),1)</f>
        <v>46143</v>
      </c>
      <c r="H6906" s="24" t="str">
        <f aca="false">INDEX(Customers!$B$2:$B$601,MATCH(C6906,Customers!$A$2:$A$601,0))</f>
        <v>Nairobi</v>
      </c>
      <c r="I6906" s="43" t="n">
        <f aca="false">ROUND(MIN(INDEX(Assumptions!$D$13:$D$18,MATCH(E6906,Assumptions!$A$13:$A$18,0)),MAX(INDEX(Assumptions!$C$13:$C$18,MATCH(E6906,Assumptions!$A$13:$A$18,0)),INDEX(Assumptions!$B$13:$B$18,MATCH(E6906,Assumptions!$A$13:$A$18,0))*F6906)),2)</f>
        <v>0</v>
      </c>
    </row>
    <row r="6907" customFormat="false" ht="15" hidden="false" customHeight="false" outlineLevel="0" collapsed="false">
      <c r="A6907" s="24" t="s">
        <v>7730</v>
      </c>
      <c r="B6907" s="39" t="n">
        <v>46171</v>
      </c>
      <c r="C6907" s="24" t="s">
        <v>649</v>
      </c>
      <c r="D6907" s="24" t="s">
        <v>174</v>
      </c>
      <c r="E6907" s="24" t="s">
        <v>107</v>
      </c>
      <c r="F6907" s="38" t="n">
        <v>20950</v>
      </c>
      <c r="G6907" s="42" t="n">
        <f aca="false">DATE(YEAR(B6907),MONTH(B6907),1)</f>
        <v>46143</v>
      </c>
      <c r="H6907" s="24" t="str">
        <f aca="false">INDEX(Customers!$B$2:$B$601,MATCH(C6907,Customers!$A$2:$A$601,0))</f>
        <v>Eastern</v>
      </c>
      <c r="I6907" s="43" t="n">
        <f aca="false">ROUND(MIN(INDEX(Assumptions!$D$13:$D$18,MATCH(E6907,Assumptions!$A$13:$A$18,0)),MAX(INDEX(Assumptions!$C$13:$C$18,MATCH(E6907,Assumptions!$A$13:$A$18,0)),INDEX(Assumptions!$B$13:$B$18,MATCH(E6907,Assumptions!$A$13:$A$18,0))*F6907)),2)</f>
        <v>0</v>
      </c>
    </row>
    <row r="6908" customFormat="false" ht="15" hidden="false" customHeight="false" outlineLevel="0" collapsed="false">
      <c r="A6908" s="24" t="s">
        <v>7731</v>
      </c>
      <c r="B6908" s="39" t="n">
        <v>46171</v>
      </c>
      <c r="C6908" s="24" t="s">
        <v>651</v>
      </c>
      <c r="D6908" s="24" t="s">
        <v>826</v>
      </c>
      <c r="E6908" s="24" t="s">
        <v>111</v>
      </c>
      <c r="F6908" s="38" t="n">
        <v>50</v>
      </c>
      <c r="G6908" s="42" t="n">
        <f aca="false">DATE(YEAR(B6908),MONTH(B6908),1)</f>
        <v>46143</v>
      </c>
      <c r="H6908" s="24" t="str">
        <f aca="false">INDEX(Customers!$B$2:$B$601,MATCH(C6908,Customers!$A$2:$A$601,0))</f>
        <v>Rift Valley</v>
      </c>
      <c r="I6908" s="43" t="n">
        <f aca="false">ROUND(MIN(INDEX(Assumptions!$D$13:$D$18,MATCH(E6908,Assumptions!$A$13:$A$18,0)),MAX(INDEX(Assumptions!$C$13:$C$18,MATCH(E6908,Assumptions!$A$13:$A$18,0)),INDEX(Assumptions!$B$13:$B$18,MATCH(E6908,Assumptions!$A$13:$A$18,0))*F6908)),2)</f>
        <v>2</v>
      </c>
    </row>
    <row r="6909" customFormat="false" ht="15" hidden="false" customHeight="false" outlineLevel="0" collapsed="false">
      <c r="A6909" s="24" t="s">
        <v>7732</v>
      </c>
      <c r="B6909" s="39" t="n">
        <v>46171</v>
      </c>
      <c r="C6909" s="24" t="s">
        <v>657</v>
      </c>
      <c r="D6909" s="24" t="s">
        <v>193</v>
      </c>
      <c r="E6909" s="24" t="s">
        <v>105</v>
      </c>
      <c r="F6909" s="38" t="n">
        <v>3720</v>
      </c>
      <c r="G6909" s="42" t="n">
        <f aca="false">DATE(YEAR(B6909),MONTH(B6909),1)</f>
        <v>46143</v>
      </c>
      <c r="H6909" s="24" t="str">
        <f aca="false">INDEX(Customers!$B$2:$B$601,MATCH(C6909,Customers!$A$2:$A$601,0))</f>
        <v>Western</v>
      </c>
      <c r="I6909" s="43" t="n">
        <f aca="false">ROUND(MIN(INDEX(Assumptions!$D$13:$D$18,MATCH(E6909,Assumptions!$A$13:$A$18,0)),MAX(INDEX(Assumptions!$C$13:$C$18,MATCH(E6909,Assumptions!$A$13:$A$18,0)),INDEX(Assumptions!$B$13:$B$18,MATCH(E6909,Assumptions!$A$13:$A$18,0))*F6909)),2)</f>
        <v>55.8</v>
      </c>
    </row>
    <row r="6910" customFormat="false" ht="15" hidden="false" customHeight="false" outlineLevel="0" collapsed="false">
      <c r="A6910" s="24" t="s">
        <v>7733</v>
      </c>
      <c r="B6910" s="39" t="n">
        <v>46171</v>
      </c>
      <c r="C6910" s="24" t="s">
        <v>659</v>
      </c>
      <c r="D6910" s="24" t="s">
        <v>826</v>
      </c>
      <c r="E6910" s="24" t="s">
        <v>109</v>
      </c>
      <c r="F6910" s="38" t="n">
        <v>4620</v>
      </c>
      <c r="G6910" s="42" t="n">
        <f aca="false">DATE(YEAR(B6910),MONTH(B6910),1)</f>
        <v>46143</v>
      </c>
      <c r="H6910" s="24" t="str">
        <f aca="false">INDEX(Customers!$B$2:$B$601,MATCH(C6910,Customers!$A$2:$A$601,0))</f>
        <v>Central</v>
      </c>
      <c r="I6910" s="43" t="n">
        <f aca="false">ROUND(MIN(INDEX(Assumptions!$D$13:$D$18,MATCH(E6910,Assumptions!$A$13:$A$18,0)),MAX(INDEX(Assumptions!$C$13:$C$18,MATCH(E6910,Assumptions!$A$13:$A$18,0)),INDEX(Assumptions!$B$13:$B$18,MATCH(E6910,Assumptions!$A$13:$A$18,0))*F6910)),2)</f>
        <v>18.48</v>
      </c>
    </row>
    <row r="6911" customFormat="false" ht="15" hidden="false" customHeight="false" outlineLevel="0" collapsed="false">
      <c r="A6911" s="24" t="s">
        <v>7734</v>
      </c>
      <c r="B6911" s="39" t="n">
        <v>46171</v>
      </c>
      <c r="C6911" s="24" t="s">
        <v>661</v>
      </c>
      <c r="D6911" s="24" t="s">
        <v>183</v>
      </c>
      <c r="E6911" s="24" t="s">
        <v>105</v>
      </c>
      <c r="F6911" s="38" t="n">
        <v>62010</v>
      </c>
      <c r="G6911" s="42" t="n">
        <f aca="false">DATE(YEAR(B6911),MONTH(B6911),1)</f>
        <v>46143</v>
      </c>
      <c r="H6911" s="24" t="str">
        <f aca="false">INDEX(Customers!$B$2:$B$601,MATCH(C6911,Customers!$A$2:$A$601,0))</f>
        <v>Coast</v>
      </c>
      <c r="I6911" s="43" t="n">
        <f aca="false">ROUND(MIN(INDEX(Assumptions!$D$13:$D$18,MATCH(E6911,Assumptions!$A$13:$A$18,0)),MAX(INDEX(Assumptions!$C$13:$C$18,MATCH(E6911,Assumptions!$A$13:$A$18,0)),INDEX(Assumptions!$B$13:$B$18,MATCH(E6911,Assumptions!$A$13:$A$18,0))*F6911)),2)</f>
        <v>200</v>
      </c>
    </row>
    <row r="6912" customFormat="false" ht="15" hidden="false" customHeight="false" outlineLevel="0" collapsed="false">
      <c r="A6912" s="24" t="s">
        <v>7735</v>
      </c>
      <c r="B6912" s="39" t="n">
        <v>46171</v>
      </c>
      <c r="C6912" s="24" t="s">
        <v>681</v>
      </c>
      <c r="D6912" s="24" t="s">
        <v>196</v>
      </c>
      <c r="E6912" s="24" t="s">
        <v>107</v>
      </c>
      <c r="F6912" s="38" t="n">
        <v>14730</v>
      </c>
      <c r="G6912" s="42" t="n">
        <f aca="false">DATE(YEAR(B6912),MONTH(B6912),1)</f>
        <v>46143</v>
      </c>
      <c r="H6912" s="24" t="str">
        <f aca="false">INDEX(Customers!$B$2:$B$601,MATCH(C6912,Customers!$A$2:$A$601,0))</f>
        <v>Western</v>
      </c>
      <c r="I6912" s="43" t="n">
        <f aca="false">ROUND(MIN(INDEX(Assumptions!$D$13:$D$18,MATCH(E6912,Assumptions!$A$13:$A$18,0)),MAX(INDEX(Assumptions!$C$13:$C$18,MATCH(E6912,Assumptions!$A$13:$A$18,0)),INDEX(Assumptions!$B$13:$B$18,MATCH(E6912,Assumptions!$A$13:$A$18,0))*F6912)),2)</f>
        <v>0</v>
      </c>
    </row>
    <row r="6913" customFormat="false" ht="15" hidden="false" customHeight="false" outlineLevel="0" collapsed="false">
      <c r="A6913" s="24" t="s">
        <v>7736</v>
      </c>
      <c r="B6913" s="39" t="n">
        <v>46171</v>
      </c>
      <c r="C6913" s="24" t="s">
        <v>686</v>
      </c>
      <c r="D6913" s="24" t="s">
        <v>154</v>
      </c>
      <c r="E6913" s="24" t="s">
        <v>105</v>
      </c>
      <c r="F6913" s="38" t="n">
        <v>680</v>
      </c>
      <c r="G6913" s="42" t="n">
        <f aca="false">DATE(YEAR(B6913),MONTH(B6913),1)</f>
        <v>46143</v>
      </c>
      <c r="H6913" s="24" t="str">
        <f aca="false">INDEX(Customers!$B$2:$B$601,MATCH(C6913,Customers!$A$2:$A$601,0))</f>
        <v>Nairobi</v>
      </c>
      <c r="I6913" s="43" t="n">
        <f aca="false">ROUND(MIN(INDEX(Assumptions!$D$13:$D$18,MATCH(E6913,Assumptions!$A$13:$A$18,0)),MAX(INDEX(Assumptions!$C$13:$C$18,MATCH(E6913,Assumptions!$A$13:$A$18,0)),INDEX(Assumptions!$B$13:$B$18,MATCH(E6913,Assumptions!$A$13:$A$18,0))*F6913)),2)</f>
        <v>10.2</v>
      </c>
    </row>
    <row r="6914" customFormat="false" ht="15" hidden="false" customHeight="false" outlineLevel="0" collapsed="false">
      <c r="A6914" s="24" t="s">
        <v>7737</v>
      </c>
      <c r="B6914" s="39" t="n">
        <v>46171</v>
      </c>
      <c r="C6914" s="24" t="s">
        <v>688</v>
      </c>
      <c r="D6914" s="24" t="s">
        <v>184</v>
      </c>
      <c r="E6914" s="24" t="s">
        <v>107</v>
      </c>
      <c r="F6914" s="38" t="n">
        <v>1990</v>
      </c>
      <c r="G6914" s="42" t="n">
        <f aca="false">DATE(YEAR(B6914),MONTH(B6914),1)</f>
        <v>46143</v>
      </c>
      <c r="H6914" s="24" t="str">
        <f aca="false">INDEX(Customers!$B$2:$B$601,MATCH(C6914,Customers!$A$2:$A$601,0))</f>
        <v>Coast</v>
      </c>
      <c r="I6914" s="43" t="n">
        <f aca="false">ROUND(MIN(INDEX(Assumptions!$D$13:$D$18,MATCH(E6914,Assumptions!$A$13:$A$18,0)),MAX(INDEX(Assumptions!$C$13:$C$18,MATCH(E6914,Assumptions!$A$13:$A$18,0)),INDEX(Assumptions!$B$13:$B$18,MATCH(E6914,Assumptions!$A$13:$A$18,0))*F6914)),2)</f>
        <v>0</v>
      </c>
    </row>
    <row r="6915" customFormat="false" ht="15" hidden="false" customHeight="false" outlineLevel="0" collapsed="false">
      <c r="A6915" s="24" t="s">
        <v>7738</v>
      </c>
      <c r="B6915" s="39" t="n">
        <v>46171</v>
      </c>
      <c r="C6915" s="24" t="s">
        <v>698</v>
      </c>
      <c r="D6915" s="24" t="s">
        <v>826</v>
      </c>
      <c r="E6915" s="24" t="s">
        <v>113</v>
      </c>
      <c r="F6915" s="38" t="n">
        <v>250</v>
      </c>
      <c r="G6915" s="42" t="n">
        <f aca="false">DATE(YEAR(B6915),MONTH(B6915),1)</f>
        <v>46143</v>
      </c>
      <c r="H6915" s="24" t="str">
        <f aca="false">INDEX(Customers!$B$2:$B$601,MATCH(C6915,Customers!$A$2:$A$601,0))</f>
        <v>Eastern</v>
      </c>
      <c r="I6915" s="43" t="n">
        <f aca="false">ROUND(MIN(INDEX(Assumptions!$D$13:$D$18,MATCH(E6915,Assumptions!$A$13:$A$18,0)),MAX(INDEX(Assumptions!$C$13:$C$18,MATCH(E6915,Assumptions!$A$13:$A$18,0)),INDEX(Assumptions!$B$13:$B$18,MATCH(E6915,Assumptions!$A$13:$A$18,0))*F6915)),2)</f>
        <v>12.5</v>
      </c>
    </row>
    <row r="6916" customFormat="false" ht="15" hidden="false" customHeight="false" outlineLevel="0" collapsed="false">
      <c r="A6916" s="24" t="s">
        <v>7739</v>
      </c>
      <c r="B6916" s="39" t="n">
        <v>46171</v>
      </c>
      <c r="C6916" s="24" t="s">
        <v>701</v>
      </c>
      <c r="D6916" s="24" t="s">
        <v>152</v>
      </c>
      <c r="E6916" s="24" t="s">
        <v>107</v>
      </c>
      <c r="F6916" s="38" t="n">
        <v>39930</v>
      </c>
      <c r="G6916" s="42" t="n">
        <f aca="false">DATE(YEAR(B6916),MONTH(B6916),1)</f>
        <v>46143</v>
      </c>
      <c r="H6916" s="24" t="str">
        <f aca="false">INDEX(Customers!$B$2:$B$601,MATCH(C6916,Customers!$A$2:$A$601,0))</f>
        <v>Nairobi</v>
      </c>
      <c r="I6916" s="43" t="n">
        <f aca="false">ROUND(MIN(INDEX(Assumptions!$D$13:$D$18,MATCH(E6916,Assumptions!$A$13:$A$18,0)),MAX(INDEX(Assumptions!$C$13:$C$18,MATCH(E6916,Assumptions!$A$13:$A$18,0)),INDEX(Assumptions!$B$13:$B$18,MATCH(E6916,Assumptions!$A$13:$A$18,0))*F6916)),2)</f>
        <v>0</v>
      </c>
    </row>
    <row r="6917" customFormat="false" ht="15" hidden="false" customHeight="false" outlineLevel="0" collapsed="false">
      <c r="A6917" s="24" t="s">
        <v>7740</v>
      </c>
      <c r="B6917" s="39" t="n">
        <v>46171</v>
      </c>
      <c r="C6917" s="24" t="s">
        <v>735</v>
      </c>
      <c r="D6917" s="24" t="s">
        <v>826</v>
      </c>
      <c r="E6917" s="24" t="s">
        <v>103</v>
      </c>
      <c r="F6917" s="38" t="n">
        <v>1660</v>
      </c>
      <c r="G6917" s="42" t="n">
        <f aca="false">DATE(YEAR(B6917),MONTH(B6917),1)</f>
        <v>46143</v>
      </c>
      <c r="H6917" s="24" t="str">
        <f aca="false">INDEX(Customers!$B$2:$B$601,MATCH(C6917,Customers!$A$2:$A$601,0))</f>
        <v>Rift Valley</v>
      </c>
      <c r="I6917" s="43" t="n">
        <f aca="false">ROUND(MIN(INDEX(Assumptions!$D$13:$D$18,MATCH(E6917,Assumptions!$A$13:$A$18,0)),MAX(INDEX(Assumptions!$C$13:$C$18,MATCH(E6917,Assumptions!$A$13:$A$18,0)),INDEX(Assumptions!$B$13:$B$18,MATCH(E6917,Assumptions!$A$13:$A$18,0))*F6917)),2)</f>
        <v>16.6</v>
      </c>
    </row>
    <row r="6918" customFormat="false" ht="15" hidden="false" customHeight="false" outlineLevel="0" collapsed="false">
      <c r="A6918" s="24" t="s">
        <v>7741</v>
      </c>
      <c r="B6918" s="39" t="n">
        <v>46171</v>
      </c>
      <c r="C6918" s="24" t="s">
        <v>738</v>
      </c>
      <c r="D6918" s="24" t="s">
        <v>826</v>
      </c>
      <c r="E6918" s="24" t="s">
        <v>111</v>
      </c>
      <c r="F6918" s="38" t="n">
        <v>50</v>
      </c>
      <c r="G6918" s="42" t="n">
        <f aca="false">DATE(YEAR(B6918),MONTH(B6918),1)</f>
        <v>46143</v>
      </c>
      <c r="H6918" s="24" t="str">
        <f aca="false">INDEX(Customers!$B$2:$B$601,MATCH(C6918,Customers!$A$2:$A$601,0))</f>
        <v>Rift Valley</v>
      </c>
      <c r="I6918" s="43" t="n">
        <f aca="false">ROUND(MIN(INDEX(Assumptions!$D$13:$D$18,MATCH(E6918,Assumptions!$A$13:$A$18,0)),MAX(INDEX(Assumptions!$C$13:$C$18,MATCH(E6918,Assumptions!$A$13:$A$18,0)),INDEX(Assumptions!$B$13:$B$18,MATCH(E6918,Assumptions!$A$13:$A$18,0))*F6918)),2)</f>
        <v>2</v>
      </c>
    </row>
    <row r="6919" customFormat="false" ht="15" hidden="false" customHeight="false" outlineLevel="0" collapsed="false">
      <c r="A6919" s="24" t="s">
        <v>7742</v>
      </c>
      <c r="B6919" s="39" t="n">
        <v>46171</v>
      </c>
      <c r="C6919" s="24" t="s">
        <v>742</v>
      </c>
      <c r="D6919" s="24" t="s">
        <v>206</v>
      </c>
      <c r="E6919" s="24" t="s">
        <v>107</v>
      </c>
      <c r="F6919" s="38" t="n">
        <v>16580</v>
      </c>
      <c r="G6919" s="42" t="n">
        <f aca="false">DATE(YEAR(B6919),MONTH(B6919),1)</f>
        <v>46143</v>
      </c>
      <c r="H6919" s="24" t="str">
        <f aca="false">INDEX(Customers!$B$2:$B$601,MATCH(C6919,Customers!$A$2:$A$601,0))</f>
        <v>Eastern</v>
      </c>
      <c r="I6919" s="43" t="n">
        <f aca="false">ROUND(MIN(INDEX(Assumptions!$D$13:$D$18,MATCH(E6919,Assumptions!$A$13:$A$18,0)),MAX(INDEX(Assumptions!$C$13:$C$18,MATCH(E6919,Assumptions!$A$13:$A$18,0)),INDEX(Assumptions!$B$13:$B$18,MATCH(E6919,Assumptions!$A$13:$A$18,0))*F6919)),2)</f>
        <v>0</v>
      </c>
    </row>
    <row r="6920" customFormat="false" ht="15" hidden="false" customHeight="false" outlineLevel="0" collapsed="false">
      <c r="A6920" s="24" t="s">
        <v>7743</v>
      </c>
      <c r="B6920" s="39" t="n">
        <v>46171</v>
      </c>
      <c r="C6920" s="24" t="s">
        <v>756</v>
      </c>
      <c r="D6920" s="24" t="s">
        <v>826</v>
      </c>
      <c r="E6920" s="24" t="s">
        <v>111</v>
      </c>
      <c r="F6920" s="38" t="n">
        <v>50</v>
      </c>
      <c r="G6920" s="42" t="n">
        <f aca="false">DATE(YEAR(B6920),MONTH(B6920),1)</f>
        <v>46143</v>
      </c>
      <c r="H6920" s="24" t="str">
        <f aca="false">INDEX(Customers!$B$2:$B$601,MATCH(C6920,Customers!$A$2:$A$601,0))</f>
        <v>Nairobi</v>
      </c>
      <c r="I6920" s="43" t="n">
        <f aca="false">ROUND(MIN(INDEX(Assumptions!$D$13:$D$18,MATCH(E6920,Assumptions!$A$13:$A$18,0)),MAX(INDEX(Assumptions!$C$13:$C$18,MATCH(E6920,Assumptions!$A$13:$A$18,0)),INDEX(Assumptions!$B$13:$B$18,MATCH(E6920,Assumptions!$A$13:$A$18,0))*F6920)),2)</f>
        <v>2</v>
      </c>
    </row>
    <row r="6921" customFormat="false" ht="15" hidden="false" customHeight="false" outlineLevel="0" collapsed="false">
      <c r="A6921" s="24" t="s">
        <v>7744</v>
      </c>
      <c r="B6921" s="39" t="n">
        <v>46171</v>
      </c>
      <c r="C6921" s="24" t="s">
        <v>765</v>
      </c>
      <c r="D6921" s="24" t="s">
        <v>826</v>
      </c>
      <c r="E6921" s="24" t="s">
        <v>109</v>
      </c>
      <c r="F6921" s="38" t="n">
        <v>2700</v>
      </c>
      <c r="G6921" s="42" t="n">
        <f aca="false">DATE(YEAR(B6921),MONTH(B6921),1)</f>
        <v>46143</v>
      </c>
      <c r="H6921" s="24" t="str">
        <f aca="false">INDEX(Customers!$B$2:$B$601,MATCH(C6921,Customers!$A$2:$A$601,0))</f>
        <v>Western</v>
      </c>
      <c r="I6921" s="43" t="n">
        <f aca="false">ROUND(MIN(INDEX(Assumptions!$D$13:$D$18,MATCH(E6921,Assumptions!$A$13:$A$18,0)),MAX(INDEX(Assumptions!$C$13:$C$18,MATCH(E6921,Assumptions!$A$13:$A$18,0)),INDEX(Assumptions!$B$13:$B$18,MATCH(E6921,Assumptions!$A$13:$A$18,0))*F6921)),2)</f>
        <v>10.8</v>
      </c>
    </row>
    <row r="6922" customFormat="false" ht="15" hidden="false" customHeight="false" outlineLevel="0" collapsed="false">
      <c r="A6922" s="24" t="s">
        <v>7745</v>
      </c>
      <c r="B6922" s="39" t="n">
        <v>46171</v>
      </c>
      <c r="C6922" s="24" t="s">
        <v>786</v>
      </c>
      <c r="D6922" s="24" t="s">
        <v>826</v>
      </c>
      <c r="E6922" s="24" t="s">
        <v>109</v>
      </c>
      <c r="F6922" s="38" t="n">
        <v>5180</v>
      </c>
      <c r="G6922" s="42" t="n">
        <f aca="false">DATE(YEAR(B6922),MONTH(B6922),1)</f>
        <v>46143</v>
      </c>
      <c r="H6922" s="24" t="str">
        <f aca="false">INDEX(Customers!$B$2:$B$601,MATCH(C6922,Customers!$A$2:$A$601,0))</f>
        <v>Rift Valley</v>
      </c>
      <c r="I6922" s="43" t="n">
        <f aca="false">ROUND(MIN(INDEX(Assumptions!$D$13:$D$18,MATCH(E6922,Assumptions!$A$13:$A$18,0)),MAX(INDEX(Assumptions!$C$13:$C$18,MATCH(E6922,Assumptions!$A$13:$A$18,0)),INDEX(Assumptions!$B$13:$B$18,MATCH(E6922,Assumptions!$A$13:$A$18,0))*F6922)),2)</f>
        <v>20.72</v>
      </c>
    </row>
    <row r="6923" customFormat="false" ht="15" hidden="false" customHeight="false" outlineLevel="0" collapsed="false">
      <c r="A6923" s="24" t="s">
        <v>7746</v>
      </c>
      <c r="B6923" s="39" t="n">
        <v>46171</v>
      </c>
      <c r="C6923" s="24" t="s">
        <v>796</v>
      </c>
      <c r="D6923" s="24" t="s">
        <v>150</v>
      </c>
      <c r="E6923" s="24" t="s">
        <v>105</v>
      </c>
      <c r="F6923" s="38" t="n">
        <v>8120</v>
      </c>
      <c r="G6923" s="42" t="n">
        <f aca="false">DATE(YEAR(B6923),MONTH(B6923),1)</f>
        <v>46143</v>
      </c>
      <c r="H6923" s="24" t="str">
        <f aca="false">INDEX(Customers!$B$2:$B$601,MATCH(C6923,Customers!$A$2:$A$601,0))</f>
        <v>Nairobi</v>
      </c>
      <c r="I6923" s="43" t="n">
        <f aca="false">ROUND(MIN(INDEX(Assumptions!$D$13:$D$18,MATCH(E6923,Assumptions!$A$13:$A$18,0)),MAX(INDEX(Assumptions!$C$13:$C$18,MATCH(E6923,Assumptions!$A$13:$A$18,0)),INDEX(Assumptions!$B$13:$B$18,MATCH(E6923,Assumptions!$A$13:$A$18,0))*F6923)),2)</f>
        <v>121.8</v>
      </c>
    </row>
    <row r="6924" customFormat="false" ht="15" hidden="false" customHeight="false" outlineLevel="0" collapsed="false">
      <c r="A6924" s="24" t="s">
        <v>7747</v>
      </c>
      <c r="B6924" s="39" t="n">
        <v>46172</v>
      </c>
      <c r="C6924" s="24" t="s">
        <v>247</v>
      </c>
      <c r="D6924" s="24" t="s">
        <v>826</v>
      </c>
      <c r="E6924" s="24" t="s">
        <v>109</v>
      </c>
      <c r="F6924" s="38" t="n">
        <v>570</v>
      </c>
      <c r="G6924" s="42" t="n">
        <f aca="false">DATE(YEAR(B6924),MONTH(B6924),1)</f>
        <v>46143</v>
      </c>
      <c r="H6924" s="24" t="str">
        <f aca="false">INDEX(Customers!$B$2:$B$601,MATCH(C6924,Customers!$A$2:$A$601,0))</f>
        <v>Nairobi</v>
      </c>
      <c r="I6924" s="43" t="n">
        <f aca="false">ROUND(MIN(INDEX(Assumptions!$D$13:$D$18,MATCH(E6924,Assumptions!$A$13:$A$18,0)),MAX(INDEX(Assumptions!$C$13:$C$18,MATCH(E6924,Assumptions!$A$13:$A$18,0)),INDEX(Assumptions!$B$13:$B$18,MATCH(E6924,Assumptions!$A$13:$A$18,0))*F6924)),2)</f>
        <v>2.28</v>
      </c>
    </row>
    <row r="6925" customFormat="false" ht="15" hidden="false" customHeight="false" outlineLevel="0" collapsed="false">
      <c r="A6925" s="24" t="s">
        <v>7748</v>
      </c>
      <c r="B6925" s="39" t="n">
        <v>46172</v>
      </c>
      <c r="C6925" s="24" t="s">
        <v>259</v>
      </c>
      <c r="D6925" s="24" t="s">
        <v>826</v>
      </c>
      <c r="E6925" s="24" t="s">
        <v>103</v>
      </c>
      <c r="F6925" s="38" t="n">
        <v>3640</v>
      </c>
      <c r="G6925" s="42" t="n">
        <f aca="false">DATE(YEAR(B6925),MONTH(B6925),1)</f>
        <v>46143</v>
      </c>
      <c r="H6925" s="24" t="str">
        <f aca="false">INDEX(Customers!$B$2:$B$601,MATCH(C6925,Customers!$A$2:$A$601,0))</f>
        <v>Eastern</v>
      </c>
      <c r="I6925" s="43" t="n">
        <f aca="false">ROUND(MIN(INDEX(Assumptions!$D$13:$D$18,MATCH(E6925,Assumptions!$A$13:$A$18,0)),MAX(INDEX(Assumptions!$C$13:$C$18,MATCH(E6925,Assumptions!$A$13:$A$18,0)),INDEX(Assumptions!$B$13:$B$18,MATCH(E6925,Assumptions!$A$13:$A$18,0))*F6925)),2)</f>
        <v>36.4</v>
      </c>
    </row>
    <row r="6926" customFormat="false" ht="15" hidden="false" customHeight="false" outlineLevel="0" collapsed="false">
      <c r="A6926" s="24" t="s">
        <v>7749</v>
      </c>
      <c r="B6926" s="39" t="n">
        <v>46172</v>
      </c>
      <c r="C6926" s="24" t="s">
        <v>282</v>
      </c>
      <c r="D6926" s="24" t="s">
        <v>826</v>
      </c>
      <c r="E6926" s="24" t="s">
        <v>113</v>
      </c>
      <c r="F6926" s="38" t="n">
        <v>1000</v>
      </c>
      <c r="G6926" s="42" t="n">
        <f aca="false">DATE(YEAR(B6926),MONTH(B6926),1)</f>
        <v>46143</v>
      </c>
      <c r="H6926" s="24" t="str">
        <f aca="false">INDEX(Customers!$B$2:$B$601,MATCH(C6926,Customers!$A$2:$A$601,0))</f>
        <v>Central</v>
      </c>
      <c r="I6926" s="43" t="n">
        <f aca="false">ROUND(MIN(INDEX(Assumptions!$D$13:$D$18,MATCH(E6926,Assumptions!$A$13:$A$18,0)),MAX(INDEX(Assumptions!$C$13:$C$18,MATCH(E6926,Assumptions!$A$13:$A$18,0)),INDEX(Assumptions!$B$13:$B$18,MATCH(E6926,Assumptions!$A$13:$A$18,0))*F6926)),2)</f>
        <v>50</v>
      </c>
    </row>
    <row r="6927" customFormat="false" ht="15" hidden="false" customHeight="false" outlineLevel="0" collapsed="false">
      <c r="A6927" s="24" t="s">
        <v>7750</v>
      </c>
      <c r="B6927" s="39" t="n">
        <v>46172</v>
      </c>
      <c r="C6927" s="24" t="s">
        <v>285</v>
      </c>
      <c r="D6927" s="24" t="s">
        <v>826</v>
      </c>
      <c r="E6927" s="24" t="s">
        <v>109</v>
      </c>
      <c r="F6927" s="38" t="n">
        <v>19710</v>
      </c>
      <c r="G6927" s="42" t="n">
        <f aca="false">DATE(YEAR(B6927),MONTH(B6927),1)</f>
        <v>46143</v>
      </c>
      <c r="H6927" s="24" t="str">
        <f aca="false">INDEX(Customers!$B$2:$B$601,MATCH(C6927,Customers!$A$2:$A$601,0))</f>
        <v>Eastern</v>
      </c>
      <c r="I6927" s="43" t="n">
        <f aca="false">ROUND(MIN(INDEX(Assumptions!$D$13:$D$18,MATCH(E6927,Assumptions!$A$13:$A$18,0)),MAX(INDEX(Assumptions!$C$13:$C$18,MATCH(E6927,Assumptions!$A$13:$A$18,0)),INDEX(Assumptions!$B$13:$B$18,MATCH(E6927,Assumptions!$A$13:$A$18,0))*F6927)),2)</f>
        <v>40</v>
      </c>
    </row>
    <row r="6928" customFormat="false" ht="15" hidden="false" customHeight="false" outlineLevel="0" collapsed="false">
      <c r="A6928" s="24" t="s">
        <v>7751</v>
      </c>
      <c r="B6928" s="39" t="n">
        <v>46172</v>
      </c>
      <c r="C6928" s="24" t="s">
        <v>288</v>
      </c>
      <c r="D6928" s="24" t="s">
        <v>826</v>
      </c>
      <c r="E6928" s="24" t="s">
        <v>113</v>
      </c>
      <c r="F6928" s="38" t="n">
        <v>250</v>
      </c>
      <c r="G6928" s="42" t="n">
        <f aca="false">DATE(YEAR(B6928),MONTH(B6928),1)</f>
        <v>46143</v>
      </c>
      <c r="H6928" s="24" t="str">
        <f aca="false">INDEX(Customers!$B$2:$B$601,MATCH(C6928,Customers!$A$2:$A$601,0))</f>
        <v>Central</v>
      </c>
      <c r="I6928" s="43" t="n">
        <f aca="false">ROUND(MIN(INDEX(Assumptions!$D$13:$D$18,MATCH(E6928,Assumptions!$A$13:$A$18,0)),MAX(INDEX(Assumptions!$C$13:$C$18,MATCH(E6928,Assumptions!$A$13:$A$18,0)),INDEX(Assumptions!$B$13:$B$18,MATCH(E6928,Assumptions!$A$13:$A$18,0))*F6928)),2)</f>
        <v>12.5</v>
      </c>
    </row>
    <row r="6929" customFormat="false" ht="15" hidden="false" customHeight="false" outlineLevel="0" collapsed="false">
      <c r="A6929" s="24" t="s">
        <v>7752</v>
      </c>
      <c r="B6929" s="39" t="n">
        <v>46172</v>
      </c>
      <c r="C6929" s="24" t="s">
        <v>291</v>
      </c>
      <c r="D6929" s="24" t="s">
        <v>826</v>
      </c>
      <c r="E6929" s="24" t="s">
        <v>103</v>
      </c>
      <c r="F6929" s="38" t="n">
        <v>2420</v>
      </c>
      <c r="G6929" s="42" t="n">
        <f aca="false">DATE(YEAR(B6929),MONTH(B6929),1)</f>
        <v>46143</v>
      </c>
      <c r="H6929" s="24" t="str">
        <f aca="false">INDEX(Customers!$B$2:$B$601,MATCH(C6929,Customers!$A$2:$A$601,0))</f>
        <v>Rift Valley</v>
      </c>
      <c r="I6929" s="43" t="n">
        <f aca="false">ROUND(MIN(INDEX(Assumptions!$D$13:$D$18,MATCH(E6929,Assumptions!$A$13:$A$18,0)),MAX(INDEX(Assumptions!$C$13:$C$18,MATCH(E6929,Assumptions!$A$13:$A$18,0)),INDEX(Assumptions!$B$13:$B$18,MATCH(E6929,Assumptions!$A$13:$A$18,0))*F6929)),2)</f>
        <v>24.2</v>
      </c>
    </row>
    <row r="6930" customFormat="false" ht="15" hidden="false" customHeight="false" outlineLevel="0" collapsed="false">
      <c r="A6930" s="24" t="s">
        <v>7753</v>
      </c>
      <c r="B6930" s="39" t="n">
        <v>46172</v>
      </c>
      <c r="C6930" s="24" t="s">
        <v>310</v>
      </c>
      <c r="D6930" s="24" t="s">
        <v>826</v>
      </c>
      <c r="E6930" s="24" t="s">
        <v>103</v>
      </c>
      <c r="F6930" s="38" t="n">
        <v>14660</v>
      </c>
      <c r="G6930" s="42" t="n">
        <f aca="false">DATE(YEAR(B6930),MONTH(B6930),1)</f>
        <v>46143</v>
      </c>
      <c r="H6930" s="24" t="str">
        <f aca="false">INDEX(Customers!$B$2:$B$601,MATCH(C6930,Customers!$A$2:$A$601,0))</f>
        <v>Eastern</v>
      </c>
      <c r="I6930" s="43" t="n">
        <f aca="false">ROUND(MIN(INDEX(Assumptions!$D$13:$D$18,MATCH(E6930,Assumptions!$A$13:$A$18,0)),MAX(INDEX(Assumptions!$C$13:$C$18,MATCH(E6930,Assumptions!$A$13:$A$18,0)),INDEX(Assumptions!$B$13:$B$18,MATCH(E6930,Assumptions!$A$13:$A$18,0))*F6930)),2)</f>
        <v>105</v>
      </c>
    </row>
    <row r="6931" customFormat="false" ht="15" hidden="false" customHeight="false" outlineLevel="0" collapsed="false">
      <c r="A6931" s="24" t="s">
        <v>7754</v>
      </c>
      <c r="B6931" s="39" t="n">
        <v>46172</v>
      </c>
      <c r="C6931" s="24" t="s">
        <v>314</v>
      </c>
      <c r="D6931" s="24" t="s">
        <v>826</v>
      </c>
      <c r="E6931" s="24" t="s">
        <v>103</v>
      </c>
      <c r="F6931" s="38" t="n">
        <v>340</v>
      </c>
      <c r="G6931" s="42" t="n">
        <f aca="false">DATE(YEAR(B6931),MONTH(B6931),1)</f>
        <v>46143</v>
      </c>
      <c r="H6931" s="24" t="str">
        <f aca="false">INDEX(Customers!$B$2:$B$601,MATCH(C6931,Customers!$A$2:$A$601,0))</f>
        <v>Western</v>
      </c>
      <c r="I6931" s="43" t="n">
        <f aca="false">ROUND(MIN(INDEX(Assumptions!$D$13:$D$18,MATCH(E6931,Assumptions!$A$13:$A$18,0)),MAX(INDEX(Assumptions!$C$13:$C$18,MATCH(E6931,Assumptions!$A$13:$A$18,0)),INDEX(Assumptions!$B$13:$B$18,MATCH(E6931,Assumptions!$A$13:$A$18,0))*F6931)),2)</f>
        <v>5</v>
      </c>
    </row>
    <row r="6932" customFormat="false" ht="15" hidden="false" customHeight="false" outlineLevel="0" collapsed="false">
      <c r="A6932" s="24" t="s">
        <v>7755</v>
      </c>
      <c r="B6932" s="39" t="n">
        <v>46172</v>
      </c>
      <c r="C6932" s="24" t="s">
        <v>317</v>
      </c>
      <c r="D6932" s="24" t="s">
        <v>826</v>
      </c>
      <c r="E6932" s="24" t="s">
        <v>113</v>
      </c>
      <c r="F6932" s="38" t="n">
        <v>99</v>
      </c>
      <c r="G6932" s="42" t="n">
        <f aca="false">DATE(YEAR(B6932),MONTH(B6932),1)</f>
        <v>46143</v>
      </c>
      <c r="H6932" s="24" t="str">
        <f aca="false">INDEX(Customers!$B$2:$B$601,MATCH(C6932,Customers!$A$2:$A$601,0))</f>
        <v>Rift Valley</v>
      </c>
      <c r="I6932" s="43" t="n">
        <f aca="false">ROUND(MIN(INDEX(Assumptions!$D$13:$D$18,MATCH(E6932,Assumptions!$A$13:$A$18,0)),MAX(INDEX(Assumptions!$C$13:$C$18,MATCH(E6932,Assumptions!$A$13:$A$18,0)),INDEX(Assumptions!$B$13:$B$18,MATCH(E6932,Assumptions!$A$13:$A$18,0))*F6932)),2)</f>
        <v>4.95</v>
      </c>
    </row>
    <row r="6933" customFormat="false" ht="15" hidden="false" customHeight="false" outlineLevel="0" collapsed="false">
      <c r="A6933" s="24" t="s">
        <v>7756</v>
      </c>
      <c r="B6933" s="39" t="n">
        <v>46172</v>
      </c>
      <c r="C6933" s="24" t="s">
        <v>321</v>
      </c>
      <c r="D6933" s="24" t="s">
        <v>826</v>
      </c>
      <c r="E6933" s="24" t="s">
        <v>103</v>
      </c>
      <c r="F6933" s="38" t="n">
        <v>710</v>
      </c>
      <c r="G6933" s="42" t="n">
        <f aca="false">DATE(YEAR(B6933),MONTH(B6933),1)</f>
        <v>46143</v>
      </c>
      <c r="H6933" s="24" t="str">
        <f aca="false">INDEX(Customers!$B$2:$B$601,MATCH(C6933,Customers!$A$2:$A$601,0))</f>
        <v>Western</v>
      </c>
      <c r="I6933" s="43" t="n">
        <f aca="false">ROUND(MIN(INDEX(Assumptions!$D$13:$D$18,MATCH(E6933,Assumptions!$A$13:$A$18,0)),MAX(INDEX(Assumptions!$C$13:$C$18,MATCH(E6933,Assumptions!$A$13:$A$18,0)),INDEX(Assumptions!$B$13:$B$18,MATCH(E6933,Assumptions!$A$13:$A$18,0))*F6933)),2)</f>
        <v>7.1</v>
      </c>
    </row>
    <row r="6934" customFormat="false" ht="15" hidden="false" customHeight="false" outlineLevel="0" collapsed="false">
      <c r="A6934" s="24" t="s">
        <v>7757</v>
      </c>
      <c r="B6934" s="39" t="n">
        <v>46172</v>
      </c>
      <c r="C6934" s="24" t="s">
        <v>345</v>
      </c>
      <c r="D6934" s="24" t="s">
        <v>826</v>
      </c>
      <c r="E6934" s="24" t="s">
        <v>113</v>
      </c>
      <c r="F6934" s="38" t="n">
        <v>99</v>
      </c>
      <c r="G6934" s="42" t="n">
        <f aca="false">DATE(YEAR(B6934),MONTH(B6934),1)</f>
        <v>46143</v>
      </c>
      <c r="H6934" s="24" t="str">
        <f aca="false">INDEX(Customers!$B$2:$B$601,MATCH(C6934,Customers!$A$2:$A$601,0))</f>
        <v>Central</v>
      </c>
      <c r="I6934" s="43" t="n">
        <f aca="false">ROUND(MIN(INDEX(Assumptions!$D$13:$D$18,MATCH(E6934,Assumptions!$A$13:$A$18,0)),MAX(INDEX(Assumptions!$C$13:$C$18,MATCH(E6934,Assumptions!$A$13:$A$18,0)),INDEX(Assumptions!$B$13:$B$18,MATCH(E6934,Assumptions!$A$13:$A$18,0))*F6934)),2)</f>
        <v>4.95</v>
      </c>
    </row>
    <row r="6935" customFormat="false" ht="15" hidden="false" customHeight="false" outlineLevel="0" collapsed="false">
      <c r="A6935" s="24" t="s">
        <v>7758</v>
      </c>
      <c r="B6935" s="39" t="n">
        <v>46172</v>
      </c>
      <c r="C6935" s="24" t="s">
        <v>347</v>
      </c>
      <c r="D6935" s="24" t="s">
        <v>186</v>
      </c>
      <c r="E6935" s="24" t="s">
        <v>105</v>
      </c>
      <c r="F6935" s="38" t="n">
        <v>2700</v>
      </c>
      <c r="G6935" s="42" t="n">
        <f aca="false">DATE(YEAR(B6935),MONTH(B6935),1)</f>
        <v>46143</v>
      </c>
      <c r="H6935" s="24" t="str">
        <f aca="false">INDEX(Customers!$B$2:$B$601,MATCH(C6935,Customers!$A$2:$A$601,0))</f>
        <v>Coast</v>
      </c>
      <c r="I6935" s="43" t="n">
        <f aca="false">ROUND(MIN(INDEX(Assumptions!$D$13:$D$18,MATCH(E6935,Assumptions!$A$13:$A$18,0)),MAX(INDEX(Assumptions!$C$13:$C$18,MATCH(E6935,Assumptions!$A$13:$A$18,0)),INDEX(Assumptions!$B$13:$B$18,MATCH(E6935,Assumptions!$A$13:$A$18,0))*F6935)),2)</f>
        <v>40.5</v>
      </c>
    </row>
    <row r="6936" customFormat="false" ht="15" hidden="false" customHeight="false" outlineLevel="0" collapsed="false">
      <c r="A6936" s="24" t="s">
        <v>7759</v>
      </c>
      <c r="B6936" s="39" t="n">
        <v>46172</v>
      </c>
      <c r="C6936" s="24" t="s">
        <v>347</v>
      </c>
      <c r="D6936" s="24" t="s">
        <v>826</v>
      </c>
      <c r="E6936" s="24" t="s">
        <v>109</v>
      </c>
      <c r="F6936" s="38" t="n">
        <v>4120</v>
      </c>
      <c r="G6936" s="42" t="n">
        <f aca="false">DATE(YEAR(B6936),MONTH(B6936),1)</f>
        <v>46143</v>
      </c>
      <c r="H6936" s="24" t="str">
        <f aca="false">INDEX(Customers!$B$2:$B$601,MATCH(C6936,Customers!$A$2:$A$601,0))</f>
        <v>Coast</v>
      </c>
      <c r="I6936" s="43" t="n">
        <f aca="false">ROUND(MIN(INDEX(Assumptions!$D$13:$D$18,MATCH(E6936,Assumptions!$A$13:$A$18,0)),MAX(INDEX(Assumptions!$C$13:$C$18,MATCH(E6936,Assumptions!$A$13:$A$18,0)),INDEX(Assumptions!$B$13:$B$18,MATCH(E6936,Assumptions!$A$13:$A$18,0))*F6936)),2)</f>
        <v>16.48</v>
      </c>
    </row>
    <row r="6937" customFormat="false" ht="15" hidden="false" customHeight="false" outlineLevel="0" collapsed="false">
      <c r="A6937" s="24" t="s">
        <v>7760</v>
      </c>
      <c r="B6937" s="39" t="n">
        <v>46172</v>
      </c>
      <c r="C6937" s="24" t="s">
        <v>371</v>
      </c>
      <c r="D6937" s="24" t="s">
        <v>826</v>
      </c>
      <c r="E6937" s="24" t="s">
        <v>111</v>
      </c>
      <c r="F6937" s="38" t="n">
        <v>100</v>
      </c>
      <c r="G6937" s="42" t="n">
        <f aca="false">DATE(YEAR(B6937),MONTH(B6937),1)</f>
        <v>46143</v>
      </c>
      <c r="H6937" s="24" t="str">
        <f aca="false">INDEX(Customers!$B$2:$B$601,MATCH(C6937,Customers!$A$2:$A$601,0))</f>
        <v>Eastern</v>
      </c>
      <c r="I6937" s="43" t="n">
        <f aca="false">ROUND(MIN(INDEX(Assumptions!$D$13:$D$18,MATCH(E6937,Assumptions!$A$13:$A$18,0)),MAX(INDEX(Assumptions!$C$13:$C$18,MATCH(E6937,Assumptions!$A$13:$A$18,0)),INDEX(Assumptions!$B$13:$B$18,MATCH(E6937,Assumptions!$A$13:$A$18,0))*F6937)),2)</f>
        <v>4</v>
      </c>
    </row>
    <row r="6938" customFormat="false" ht="15" hidden="false" customHeight="false" outlineLevel="0" collapsed="false">
      <c r="A6938" s="24" t="s">
        <v>7761</v>
      </c>
      <c r="B6938" s="39" t="n">
        <v>46172</v>
      </c>
      <c r="C6938" s="24" t="s">
        <v>373</v>
      </c>
      <c r="D6938" s="24" t="s">
        <v>826</v>
      </c>
      <c r="E6938" s="24" t="s">
        <v>113</v>
      </c>
      <c r="F6938" s="38" t="n">
        <v>500</v>
      </c>
      <c r="G6938" s="42" t="n">
        <f aca="false">DATE(YEAR(B6938),MONTH(B6938),1)</f>
        <v>46143</v>
      </c>
      <c r="H6938" s="24" t="str">
        <f aca="false">INDEX(Customers!$B$2:$B$601,MATCH(C6938,Customers!$A$2:$A$601,0))</f>
        <v>Rift Valley</v>
      </c>
      <c r="I6938" s="43" t="n">
        <f aca="false">ROUND(MIN(INDEX(Assumptions!$D$13:$D$18,MATCH(E6938,Assumptions!$A$13:$A$18,0)),MAX(INDEX(Assumptions!$C$13:$C$18,MATCH(E6938,Assumptions!$A$13:$A$18,0)),INDEX(Assumptions!$B$13:$B$18,MATCH(E6938,Assumptions!$A$13:$A$18,0))*F6938)),2)</f>
        <v>25</v>
      </c>
    </row>
    <row r="6939" customFormat="false" ht="15" hidden="false" customHeight="false" outlineLevel="0" collapsed="false">
      <c r="A6939" s="24" t="s">
        <v>7762</v>
      </c>
      <c r="B6939" s="39" t="n">
        <v>46172</v>
      </c>
      <c r="C6939" s="24" t="s">
        <v>397</v>
      </c>
      <c r="D6939" s="24" t="s">
        <v>826</v>
      </c>
      <c r="E6939" s="24" t="s">
        <v>109</v>
      </c>
      <c r="F6939" s="38" t="n">
        <v>6780</v>
      </c>
      <c r="G6939" s="42" t="n">
        <f aca="false">DATE(YEAR(B6939),MONTH(B6939),1)</f>
        <v>46143</v>
      </c>
      <c r="H6939" s="24" t="str">
        <f aca="false">INDEX(Customers!$B$2:$B$601,MATCH(C6939,Customers!$A$2:$A$601,0))</f>
        <v>Western</v>
      </c>
      <c r="I6939" s="43" t="n">
        <f aca="false">ROUND(MIN(INDEX(Assumptions!$D$13:$D$18,MATCH(E6939,Assumptions!$A$13:$A$18,0)),MAX(INDEX(Assumptions!$C$13:$C$18,MATCH(E6939,Assumptions!$A$13:$A$18,0)),INDEX(Assumptions!$B$13:$B$18,MATCH(E6939,Assumptions!$A$13:$A$18,0))*F6939)),2)</f>
        <v>27.12</v>
      </c>
    </row>
    <row r="6940" customFormat="false" ht="15" hidden="false" customHeight="false" outlineLevel="0" collapsed="false">
      <c r="A6940" s="24" t="s">
        <v>7763</v>
      </c>
      <c r="B6940" s="39" t="n">
        <v>46172</v>
      </c>
      <c r="C6940" s="24" t="s">
        <v>401</v>
      </c>
      <c r="D6940" s="24" t="s">
        <v>826</v>
      </c>
      <c r="E6940" s="24" t="s">
        <v>113</v>
      </c>
      <c r="F6940" s="38" t="n">
        <v>500</v>
      </c>
      <c r="G6940" s="42" t="n">
        <f aca="false">DATE(YEAR(B6940),MONTH(B6940),1)</f>
        <v>46143</v>
      </c>
      <c r="H6940" s="24" t="str">
        <f aca="false">INDEX(Customers!$B$2:$B$601,MATCH(C6940,Customers!$A$2:$A$601,0))</f>
        <v>Coast</v>
      </c>
      <c r="I6940" s="43" t="n">
        <f aca="false">ROUND(MIN(INDEX(Assumptions!$D$13:$D$18,MATCH(E6940,Assumptions!$A$13:$A$18,0)),MAX(INDEX(Assumptions!$C$13:$C$18,MATCH(E6940,Assumptions!$A$13:$A$18,0)),INDEX(Assumptions!$B$13:$B$18,MATCH(E6940,Assumptions!$A$13:$A$18,0))*F6940)),2)</f>
        <v>25</v>
      </c>
    </row>
    <row r="6941" customFormat="false" ht="15" hidden="false" customHeight="false" outlineLevel="0" collapsed="false">
      <c r="A6941" s="24" t="s">
        <v>7764</v>
      </c>
      <c r="B6941" s="39" t="n">
        <v>46172</v>
      </c>
      <c r="C6941" s="24" t="s">
        <v>405</v>
      </c>
      <c r="D6941" s="24" t="s">
        <v>826</v>
      </c>
      <c r="E6941" s="24" t="s">
        <v>103</v>
      </c>
      <c r="F6941" s="38" t="n">
        <v>280</v>
      </c>
      <c r="G6941" s="42" t="n">
        <f aca="false">DATE(YEAR(B6941),MONTH(B6941),1)</f>
        <v>46143</v>
      </c>
      <c r="H6941" s="24" t="str">
        <f aca="false">INDEX(Customers!$B$2:$B$601,MATCH(C6941,Customers!$A$2:$A$601,0))</f>
        <v>Nairobi</v>
      </c>
      <c r="I6941" s="43" t="n">
        <f aca="false">ROUND(MIN(INDEX(Assumptions!$D$13:$D$18,MATCH(E6941,Assumptions!$A$13:$A$18,0)),MAX(INDEX(Assumptions!$C$13:$C$18,MATCH(E6941,Assumptions!$A$13:$A$18,0)),INDEX(Assumptions!$B$13:$B$18,MATCH(E6941,Assumptions!$A$13:$A$18,0))*F6941)),2)</f>
        <v>5</v>
      </c>
    </row>
    <row r="6942" customFormat="false" ht="15" hidden="false" customHeight="false" outlineLevel="0" collapsed="false">
      <c r="A6942" s="24" t="s">
        <v>7765</v>
      </c>
      <c r="B6942" s="39" t="n">
        <v>46172</v>
      </c>
      <c r="C6942" s="24" t="s">
        <v>412</v>
      </c>
      <c r="D6942" s="24" t="s">
        <v>826</v>
      </c>
      <c r="E6942" s="24" t="s">
        <v>103</v>
      </c>
      <c r="F6942" s="38" t="n">
        <v>600</v>
      </c>
      <c r="G6942" s="42" t="n">
        <f aca="false">DATE(YEAR(B6942),MONTH(B6942),1)</f>
        <v>46143</v>
      </c>
      <c r="H6942" s="24" t="str">
        <f aca="false">INDEX(Customers!$B$2:$B$601,MATCH(C6942,Customers!$A$2:$A$601,0))</f>
        <v>Rift Valley</v>
      </c>
      <c r="I6942" s="43" t="n">
        <f aca="false">ROUND(MIN(INDEX(Assumptions!$D$13:$D$18,MATCH(E6942,Assumptions!$A$13:$A$18,0)),MAX(INDEX(Assumptions!$C$13:$C$18,MATCH(E6942,Assumptions!$A$13:$A$18,0)),INDEX(Assumptions!$B$13:$B$18,MATCH(E6942,Assumptions!$A$13:$A$18,0))*F6942)),2)</f>
        <v>6</v>
      </c>
    </row>
    <row r="6943" customFormat="false" ht="15" hidden="false" customHeight="false" outlineLevel="0" collapsed="false">
      <c r="A6943" s="24" t="s">
        <v>7766</v>
      </c>
      <c r="B6943" s="39" t="n">
        <v>46172</v>
      </c>
      <c r="C6943" s="24" t="s">
        <v>437</v>
      </c>
      <c r="D6943" s="24" t="s">
        <v>826</v>
      </c>
      <c r="E6943" s="24" t="s">
        <v>103</v>
      </c>
      <c r="F6943" s="38" t="n">
        <v>2570</v>
      </c>
      <c r="G6943" s="42" t="n">
        <f aca="false">DATE(YEAR(B6943),MONTH(B6943),1)</f>
        <v>46143</v>
      </c>
      <c r="H6943" s="24" t="str">
        <f aca="false">INDEX(Customers!$B$2:$B$601,MATCH(C6943,Customers!$A$2:$A$601,0))</f>
        <v>Nairobi</v>
      </c>
      <c r="I6943" s="43" t="n">
        <f aca="false">ROUND(MIN(INDEX(Assumptions!$D$13:$D$18,MATCH(E6943,Assumptions!$A$13:$A$18,0)),MAX(INDEX(Assumptions!$C$13:$C$18,MATCH(E6943,Assumptions!$A$13:$A$18,0)),INDEX(Assumptions!$B$13:$B$18,MATCH(E6943,Assumptions!$A$13:$A$18,0))*F6943)),2)</f>
        <v>25.7</v>
      </c>
    </row>
    <row r="6944" customFormat="false" ht="15" hidden="false" customHeight="false" outlineLevel="0" collapsed="false">
      <c r="A6944" s="24" t="s">
        <v>7767</v>
      </c>
      <c r="B6944" s="39" t="n">
        <v>46172</v>
      </c>
      <c r="C6944" s="24" t="s">
        <v>446</v>
      </c>
      <c r="D6944" s="24" t="s">
        <v>826</v>
      </c>
      <c r="E6944" s="24" t="s">
        <v>111</v>
      </c>
      <c r="F6944" s="38" t="n">
        <v>50</v>
      </c>
      <c r="G6944" s="42" t="n">
        <f aca="false">DATE(YEAR(B6944),MONTH(B6944),1)</f>
        <v>46143</v>
      </c>
      <c r="H6944" s="24" t="str">
        <f aca="false">INDEX(Customers!$B$2:$B$601,MATCH(C6944,Customers!$A$2:$A$601,0))</f>
        <v>Central</v>
      </c>
      <c r="I6944" s="43" t="n">
        <f aca="false">ROUND(MIN(INDEX(Assumptions!$D$13:$D$18,MATCH(E6944,Assumptions!$A$13:$A$18,0)),MAX(INDEX(Assumptions!$C$13:$C$18,MATCH(E6944,Assumptions!$A$13:$A$18,0)),INDEX(Assumptions!$B$13:$B$18,MATCH(E6944,Assumptions!$A$13:$A$18,0))*F6944)),2)</f>
        <v>2</v>
      </c>
    </row>
    <row r="6945" customFormat="false" ht="15" hidden="false" customHeight="false" outlineLevel="0" collapsed="false">
      <c r="A6945" s="24" t="s">
        <v>7768</v>
      </c>
      <c r="B6945" s="39" t="n">
        <v>46172</v>
      </c>
      <c r="C6945" s="24" t="s">
        <v>447</v>
      </c>
      <c r="D6945" s="24" t="s">
        <v>826</v>
      </c>
      <c r="E6945" s="24" t="s">
        <v>109</v>
      </c>
      <c r="F6945" s="38" t="n">
        <v>1600</v>
      </c>
      <c r="G6945" s="42" t="n">
        <f aca="false">DATE(YEAR(B6945),MONTH(B6945),1)</f>
        <v>46143</v>
      </c>
      <c r="H6945" s="24" t="str">
        <f aca="false">INDEX(Customers!$B$2:$B$601,MATCH(C6945,Customers!$A$2:$A$601,0))</f>
        <v>Rift Valley</v>
      </c>
      <c r="I6945" s="43" t="n">
        <f aca="false">ROUND(MIN(INDEX(Assumptions!$D$13:$D$18,MATCH(E6945,Assumptions!$A$13:$A$18,0)),MAX(INDEX(Assumptions!$C$13:$C$18,MATCH(E6945,Assumptions!$A$13:$A$18,0)),INDEX(Assumptions!$B$13:$B$18,MATCH(E6945,Assumptions!$A$13:$A$18,0))*F6945)),2)</f>
        <v>6.4</v>
      </c>
    </row>
    <row r="6946" customFormat="false" ht="15" hidden="false" customHeight="false" outlineLevel="0" collapsed="false">
      <c r="A6946" s="24" t="s">
        <v>7769</v>
      </c>
      <c r="B6946" s="39" t="n">
        <v>46172</v>
      </c>
      <c r="C6946" s="24" t="s">
        <v>456</v>
      </c>
      <c r="D6946" s="24" t="s">
        <v>826</v>
      </c>
      <c r="E6946" s="24" t="s">
        <v>113</v>
      </c>
      <c r="F6946" s="38" t="n">
        <v>250</v>
      </c>
      <c r="G6946" s="42" t="n">
        <f aca="false">DATE(YEAR(B6946),MONTH(B6946),1)</f>
        <v>46143</v>
      </c>
      <c r="H6946" s="24" t="str">
        <f aca="false">INDEX(Customers!$B$2:$B$601,MATCH(C6946,Customers!$A$2:$A$601,0))</f>
        <v>Central</v>
      </c>
      <c r="I6946" s="43" t="n">
        <f aca="false">ROUND(MIN(INDEX(Assumptions!$D$13:$D$18,MATCH(E6946,Assumptions!$A$13:$A$18,0)),MAX(INDEX(Assumptions!$C$13:$C$18,MATCH(E6946,Assumptions!$A$13:$A$18,0)),INDEX(Assumptions!$B$13:$B$18,MATCH(E6946,Assumptions!$A$13:$A$18,0))*F6946)),2)</f>
        <v>12.5</v>
      </c>
    </row>
    <row r="6947" customFormat="false" ht="15" hidden="false" customHeight="false" outlineLevel="0" collapsed="false">
      <c r="A6947" s="24" t="s">
        <v>7770</v>
      </c>
      <c r="B6947" s="39" t="n">
        <v>46172</v>
      </c>
      <c r="C6947" s="24" t="s">
        <v>463</v>
      </c>
      <c r="D6947" s="24" t="s">
        <v>826</v>
      </c>
      <c r="E6947" s="24" t="s">
        <v>111</v>
      </c>
      <c r="F6947" s="38" t="n">
        <v>100</v>
      </c>
      <c r="G6947" s="42" t="n">
        <f aca="false">DATE(YEAR(B6947),MONTH(B6947),1)</f>
        <v>46143</v>
      </c>
      <c r="H6947" s="24" t="str">
        <f aca="false">INDEX(Customers!$B$2:$B$601,MATCH(C6947,Customers!$A$2:$A$601,0))</f>
        <v>Eastern</v>
      </c>
      <c r="I6947" s="43" t="n">
        <f aca="false">ROUND(MIN(INDEX(Assumptions!$D$13:$D$18,MATCH(E6947,Assumptions!$A$13:$A$18,0)),MAX(INDEX(Assumptions!$C$13:$C$18,MATCH(E6947,Assumptions!$A$13:$A$18,0)),INDEX(Assumptions!$B$13:$B$18,MATCH(E6947,Assumptions!$A$13:$A$18,0))*F6947)),2)</f>
        <v>4</v>
      </c>
    </row>
    <row r="6948" customFormat="false" ht="15" hidden="false" customHeight="false" outlineLevel="0" collapsed="false">
      <c r="A6948" s="24" t="s">
        <v>7771</v>
      </c>
      <c r="B6948" s="39" t="n">
        <v>46172</v>
      </c>
      <c r="C6948" s="24" t="s">
        <v>486</v>
      </c>
      <c r="D6948" s="24" t="s">
        <v>826</v>
      </c>
      <c r="E6948" s="24" t="s">
        <v>113</v>
      </c>
      <c r="F6948" s="38" t="n">
        <v>99</v>
      </c>
      <c r="G6948" s="42" t="n">
        <f aca="false">DATE(YEAR(B6948),MONTH(B6948),1)</f>
        <v>46143</v>
      </c>
      <c r="H6948" s="24" t="str">
        <f aca="false">INDEX(Customers!$B$2:$B$601,MATCH(C6948,Customers!$A$2:$A$601,0))</f>
        <v>Nairobi</v>
      </c>
      <c r="I6948" s="43" t="n">
        <f aca="false">ROUND(MIN(INDEX(Assumptions!$D$13:$D$18,MATCH(E6948,Assumptions!$A$13:$A$18,0)),MAX(INDEX(Assumptions!$C$13:$C$18,MATCH(E6948,Assumptions!$A$13:$A$18,0)),INDEX(Assumptions!$B$13:$B$18,MATCH(E6948,Assumptions!$A$13:$A$18,0))*F6948)),2)</f>
        <v>4.95</v>
      </c>
    </row>
    <row r="6949" customFormat="false" ht="15" hidden="false" customHeight="false" outlineLevel="0" collapsed="false">
      <c r="A6949" s="24" t="s">
        <v>7772</v>
      </c>
      <c r="B6949" s="39" t="n">
        <v>46172</v>
      </c>
      <c r="C6949" s="24" t="s">
        <v>502</v>
      </c>
      <c r="D6949" s="24" t="s">
        <v>826</v>
      </c>
      <c r="E6949" s="24" t="s">
        <v>103</v>
      </c>
      <c r="F6949" s="38" t="n">
        <v>1240</v>
      </c>
      <c r="G6949" s="42" t="n">
        <f aca="false">DATE(YEAR(B6949),MONTH(B6949),1)</f>
        <v>46143</v>
      </c>
      <c r="H6949" s="24" t="str">
        <f aca="false">INDEX(Customers!$B$2:$B$601,MATCH(C6949,Customers!$A$2:$A$601,0))</f>
        <v>Nairobi</v>
      </c>
      <c r="I6949" s="43" t="n">
        <f aca="false">ROUND(MIN(INDEX(Assumptions!$D$13:$D$18,MATCH(E6949,Assumptions!$A$13:$A$18,0)),MAX(INDEX(Assumptions!$C$13:$C$18,MATCH(E6949,Assumptions!$A$13:$A$18,0)),INDEX(Assumptions!$B$13:$B$18,MATCH(E6949,Assumptions!$A$13:$A$18,0))*F6949)),2)</f>
        <v>12.4</v>
      </c>
    </row>
    <row r="6950" customFormat="false" ht="15" hidden="false" customHeight="false" outlineLevel="0" collapsed="false">
      <c r="A6950" s="24" t="s">
        <v>7773</v>
      </c>
      <c r="B6950" s="39" t="n">
        <v>46172</v>
      </c>
      <c r="C6950" s="24" t="s">
        <v>514</v>
      </c>
      <c r="D6950" s="24" t="s">
        <v>826</v>
      </c>
      <c r="E6950" s="24" t="s">
        <v>113</v>
      </c>
      <c r="F6950" s="38" t="n">
        <v>99</v>
      </c>
      <c r="G6950" s="42" t="n">
        <f aca="false">DATE(YEAR(B6950),MONTH(B6950),1)</f>
        <v>46143</v>
      </c>
      <c r="H6950" s="24" t="str">
        <f aca="false">INDEX(Customers!$B$2:$B$601,MATCH(C6950,Customers!$A$2:$A$601,0))</f>
        <v>Central</v>
      </c>
      <c r="I6950" s="43" t="n">
        <f aca="false">ROUND(MIN(INDEX(Assumptions!$D$13:$D$18,MATCH(E6950,Assumptions!$A$13:$A$18,0)),MAX(INDEX(Assumptions!$C$13:$C$18,MATCH(E6950,Assumptions!$A$13:$A$18,0)),INDEX(Assumptions!$B$13:$B$18,MATCH(E6950,Assumptions!$A$13:$A$18,0))*F6950)),2)</f>
        <v>4.95</v>
      </c>
    </row>
    <row r="6951" customFormat="false" ht="15" hidden="false" customHeight="false" outlineLevel="0" collapsed="false">
      <c r="A6951" s="24" t="s">
        <v>7774</v>
      </c>
      <c r="B6951" s="39" t="n">
        <v>46172</v>
      </c>
      <c r="C6951" s="24" t="s">
        <v>522</v>
      </c>
      <c r="D6951" s="24" t="s">
        <v>826</v>
      </c>
      <c r="E6951" s="24" t="s">
        <v>103</v>
      </c>
      <c r="F6951" s="38" t="n">
        <v>22320</v>
      </c>
      <c r="G6951" s="42" t="n">
        <f aca="false">DATE(YEAR(B6951),MONTH(B6951),1)</f>
        <v>46143</v>
      </c>
      <c r="H6951" s="24" t="str">
        <f aca="false">INDEX(Customers!$B$2:$B$601,MATCH(C6951,Customers!$A$2:$A$601,0))</f>
        <v>Central</v>
      </c>
      <c r="I6951" s="43" t="n">
        <f aca="false">ROUND(MIN(INDEX(Assumptions!$D$13:$D$18,MATCH(E6951,Assumptions!$A$13:$A$18,0)),MAX(INDEX(Assumptions!$C$13:$C$18,MATCH(E6951,Assumptions!$A$13:$A$18,0)),INDEX(Assumptions!$B$13:$B$18,MATCH(E6951,Assumptions!$A$13:$A$18,0))*F6951)),2)</f>
        <v>105</v>
      </c>
    </row>
    <row r="6952" customFormat="false" ht="15" hidden="false" customHeight="false" outlineLevel="0" collapsed="false">
      <c r="A6952" s="24" t="s">
        <v>7775</v>
      </c>
      <c r="B6952" s="39" t="n">
        <v>46172</v>
      </c>
      <c r="C6952" s="24" t="s">
        <v>523</v>
      </c>
      <c r="D6952" s="24" t="s">
        <v>826</v>
      </c>
      <c r="E6952" s="24" t="s">
        <v>111</v>
      </c>
      <c r="F6952" s="38" t="n">
        <v>50</v>
      </c>
      <c r="G6952" s="42" t="n">
        <f aca="false">DATE(YEAR(B6952),MONTH(B6952),1)</f>
        <v>46143</v>
      </c>
      <c r="H6952" s="24" t="str">
        <f aca="false">INDEX(Customers!$B$2:$B$601,MATCH(C6952,Customers!$A$2:$A$601,0))</f>
        <v>Nairobi</v>
      </c>
      <c r="I6952" s="43" t="n">
        <f aca="false">ROUND(MIN(INDEX(Assumptions!$D$13:$D$18,MATCH(E6952,Assumptions!$A$13:$A$18,0)),MAX(INDEX(Assumptions!$C$13:$C$18,MATCH(E6952,Assumptions!$A$13:$A$18,0)),INDEX(Assumptions!$B$13:$B$18,MATCH(E6952,Assumptions!$A$13:$A$18,0))*F6952)),2)</f>
        <v>2</v>
      </c>
    </row>
    <row r="6953" customFormat="false" ht="15" hidden="false" customHeight="false" outlineLevel="0" collapsed="false">
      <c r="A6953" s="24" t="s">
        <v>7776</v>
      </c>
      <c r="B6953" s="39" t="n">
        <v>46172</v>
      </c>
      <c r="C6953" s="24" t="s">
        <v>543</v>
      </c>
      <c r="D6953" s="24" t="s">
        <v>163</v>
      </c>
      <c r="E6953" s="24" t="s">
        <v>107</v>
      </c>
      <c r="F6953" s="38" t="n">
        <v>10900</v>
      </c>
      <c r="G6953" s="42" t="n">
        <f aca="false">DATE(YEAR(B6953),MONTH(B6953),1)</f>
        <v>46143</v>
      </c>
      <c r="H6953" s="24" t="str">
        <f aca="false">INDEX(Customers!$B$2:$B$601,MATCH(C6953,Customers!$A$2:$A$601,0))</f>
        <v>Central</v>
      </c>
      <c r="I6953" s="43" t="n">
        <f aca="false">ROUND(MIN(INDEX(Assumptions!$D$13:$D$18,MATCH(E6953,Assumptions!$A$13:$A$18,0)),MAX(INDEX(Assumptions!$C$13:$C$18,MATCH(E6953,Assumptions!$A$13:$A$18,0)),INDEX(Assumptions!$B$13:$B$18,MATCH(E6953,Assumptions!$A$13:$A$18,0))*F6953)),2)</f>
        <v>0</v>
      </c>
    </row>
    <row r="6954" customFormat="false" ht="15" hidden="false" customHeight="false" outlineLevel="0" collapsed="false">
      <c r="A6954" s="24" t="s">
        <v>7777</v>
      </c>
      <c r="B6954" s="39" t="n">
        <v>46172</v>
      </c>
      <c r="C6954" s="24" t="s">
        <v>552</v>
      </c>
      <c r="D6954" s="24" t="s">
        <v>208</v>
      </c>
      <c r="E6954" s="24" t="s">
        <v>107</v>
      </c>
      <c r="F6954" s="38" t="n">
        <v>4320</v>
      </c>
      <c r="G6954" s="42" t="n">
        <f aca="false">DATE(YEAR(B6954),MONTH(B6954),1)</f>
        <v>46143</v>
      </c>
      <c r="H6954" s="24" t="str">
        <f aca="false">INDEX(Customers!$B$2:$B$601,MATCH(C6954,Customers!$A$2:$A$601,0))</f>
        <v>Eastern</v>
      </c>
      <c r="I6954" s="43" t="n">
        <f aca="false">ROUND(MIN(INDEX(Assumptions!$D$13:$D$18,MATCH(E6954,Assumptions!$A$13:$A$18,0)),MAX(INDEX(Assumptions!$C$13:$C$18,MATCH(E6954,Assumptions!$A$13:$A$18,0)),INDEX(Assumptions!$B$13:$B$18,MATCH(E6954,Assumptions!$A$13:$A$18,0))*F6954)),2)</f>
        <v>0</v>
      </c>
    </row>
    <row r="6955" customFormat="false" ht="15" hidden="false" customHeight="false" outlineLevel="0" collapsed="false">
      <c r="A6955" s="24" t="s">
        <v>7778</v>
      </c>
      <c r="B6955" s="39" t="n">
        <v>46172</v>
      </c>
      <c r="C6955" s="24" t="s">
        <v>563</v>
      </c>
      <c r="D6955" s="24" t="s">
        <v>826</v>
      </c>
      <c r="E6955" s="24" t="s">
        <v>103</v>
      </c>
      <c r="F6955" s="38" t="n">
        <v>420</v>
      </c>
      <c r="G6955" s="42" t="n">
        <f aca="false">DATE(YEAR(B6955),MONTH(B6955),1)</f>
        <v>46143</v>
      </c>
      <c r="H6955" s="24" t="str">
        <f aca="false">INDEX(Customers!$B$2:$B$601,MATCH(C6955,Customers!$A$2:$A$601,0))</f>
        <v>Nairobi</v>
      </c>
      <c r="I6955" s="43" t="n">
        <f aca="false">ROUND(MIN(INDEX(Assumptions!$D$13:$D$18,MATCH(E6955,Assumptions!$A$13:$A$18,0)),MAX(INDEX(Assumptions!$C$13:$C$18,MATCH(E6955,Assumptions!$A$13:$A$18,0)),INDEX(Assumptions!$B$13:$B$18,MATCH(E6955,Assumptions!$A$13:$A$18,0))*F6955)),2)</f>
        <v>5</v>
      </c>
    </row>
    <row r="6956" customFormat="false" ht="15" hidden="false" customHeight="false" outlineLevel="0" collapsed="false">
      <c r="A6956" s="24" t="s">
        <v>7779</v>
      </c>
      <c r="B6956" s="39" t="n">
        <v>46172</v>
      </c>
      <c r="C6956" s="24" t="s">
        <v>570</v>
      </c>
      <c r="D6956" s="24" t="s">
        <v>826</v>
      </c>
      <c r="E6956" s="24" t="s">
        <v>113</v>
      </c>
      <c r="F6956" s="38" t="n">
        <v>500</v>
      </c>
      <c r="G6956" s="42" t="n">
        <f aca="false">DATE(YEAR(B6956),MONTH(B6956),1)</f>
        <v>46143</v>
      </c>
      <c r="H6956" s="24" t="str">
        <f aca="false">INDEX(Customers!$B$2:$B$601,MATCH(C6956,Customers!$A$2:$A$601,0))</f>
        <v>Western</v>
      </c>
      <c r="I6956" s="43" t="n">
        <f aca="false">ROUND(MIN(INDEX(Assumptions!$D$13:$D$18,MATCH(E6956,Assumptions!$A$13:$A$18,0)),MAX(INDEX(Assumptions!$C$13:$C$18,MATCH(E6956,Assumptions!$A$13:$A$18,0)),INDEX(Assumptions!$B$13:$B$18,MATCH(E6956,Assumptions!$A$13:$A$18,0))*F6956)),2)</f>
        <v>25</v>
      </c>
    </row>
    <row r="6957" customFormat="false" ht="15" hidden="false" customHeight="false" outlineLevel="0" collapsed="false">
      <c r="A6957" s="24" t="s">
        <v>7780</v>
      </c>
      <c r="B6957" s="39" t="n">
        <v>46172</v>
      </c>
      <c r="C6957" s="24" t="s">
        <v>575</v>
      </c>
      <c r="D6957" s="24" t="s">
        <v>153</v>
      </c>
      <c r="E6957" s="24" t="s">
        <v>105</v>
      </c>
      <c r="F6957" s="38" t="n">
        <v>3820</v>
      </c>
      <c r="G6957" s="42" t="n">
        <f aca="false">DATE(YEAR(B6957),MONTH(B6957),1)</f>
        <v>46143</v>
      </c>
      <c r="H6957" s="24" t="str">
        <f aca="false">INDEX(Customers!$B$2:$B$601,MATCH(C6957,Customers!$A$2:$A$601,0))</f>
        <v>Nairobi</v>
      </c>
      <c r="I6957" s="43" t="n">
        <f aca="false">ROUND(MIN(INDEX(Assumptions!$D$13:$D$18,MATCH(E6957,Assumptions!$A$13:$A$18,0)),MAX(INDEX(Assumptions!$C$13:$C$18,MATCH(E6957,Assumptions!$A$13:$A$18,0)),INDEX(Assumptions!$B$13:$B$18,MATCH(E6957,Assumptions!$A$13:$A$18,0))*F6957)),2)</f>
        <v>57.3</v>
      </c>
    </row>
    <row r="6958" customFormat="false" ht="15" hidden="false" customHeight="false" outlineLevel="0" collapsed="false">
      <c r="A6958" s="24" t="s">
        <v>7781</v>
      </c>
      <c r="B6958" s="39" t="n">
        <v>46172</v>
      </c>
      <c r="C6958" s="24" t="s">
        <v>578</v>
      </c>
      <c r="D6958" s="24" t="s">
        <v>826</v>
      </c>
      <c r="E6958" s="24" t="s">
        <v>103</v>
      </c>
      <c r="F6958" s="38" t="n">
        <v>6280</v>
      </c>
      <c r="G6958" s="42" t="n">
        <f aca="false">DATE(YEAR(B6958),MONTH(B6958),1)</f>
        <v>46143</v>
      </c>
      <c r="H6958" s="24" t="str">
        <f aca="false">INDEX(Customers!$B$2:$B$601,MATCH(C6958,Customers!$A$2:$A$601,0))</f>
        <v>Rift Valley</v>
      </c>
      <c r="I6958" s="43" t="n">
        <f aca="false">ROUND(MIN(INDEX(Assumptions!$D$13:$D$18,MATCH(E6958,Assumptions!$A$13:$A$18,0)),MAX(INDEX(Assumptions!$C$13:$C$18,MATCH(E6958,Assumptions!$A$13:$A$18,0)),INDEX(Assumptions!$B$13:$B$18,MATCH(E6958,Assumptions!$A$13:$A$18,0))*F6958)),2)</f>
        <v>62.8</v>
      </c>
    </row>
    <row r="6959" customFormat="false" ht="15" hidden="false" customHeight="false" outlineLevel="0" collapsed="false">
      <c r="A6959" s="24" t="s">
        <v>7782</v>
      </c>
      <c r="B6959" s="39" t="n">
        <v>46172</v>
      </c>
      <c r="C6959" s="24" t="s">
        <v>584</v>
      </c>
      <c r="D6959" s="24" t="s">
        <v>826</v>
      </c>
      <c r="E6959" s="24" t="s">
        <v>111</v>
      </c>
      <c r="F6959" s="38" t="n">
        <v>20</v>
      </c>
      <c r="G6959" s="42" t="n">
        <f aca="false">DATE(YEAR(B6959),MONTH(B6959),1)</f>
        <v>46143</v>
      </c>
      <c r="H6959" s="24" t="str">
        <f aca="false">INDEX(Customers!$B$2:$B$601,MATCH(C6959,Customers!$A$2:$A$601,0))</f>
        <v>Western</v>
      </c>
      <c r="I6959" s="43" t="n">
        <f aca="false">ROUND(MIN(INDEX(Assumptions!$D$13:$D$18,MATCH(E6959,Assumptions!$A$13:$A$18,0)),MAX(INDEX(Assumptions!$C$13:$C$18,MATCH(E6959,Assumptions!$A$13:$A$18,0)),INDEX(Assumptions!$B$13:$B$18,MATCH(E6959,Assumptions!$A$13:$A$18,0))*F6959)),2)</f>
        <v>0.8</v>
      </c>
    </row>
    <row r="6960" customFormat="false" ht="15" hidden="false" customHeight="false" outlineLevel="0" collapsed="false">
      <c r="A6960" s="24" t="s">
        <v>7783</v>
      </c>
      <c r="B6960" s="39" t="n">
        <v>46172</v>
      </c>
      <c r="C6960" s="24" t="s">
        <v>585</v>
      </c>
      <c r="D6960" s="24" t="s">
        <v>206</v>
      </c>
      <c r="E6960" s="24" t="s">
        <v>107</v>
      </c>
      <c r="F6960" s="38" t="n">
        <v>7660</v>
      </c>
      <c r="G6960" s="42" t="n">
        <f aca="false">DATE(YEAR(B6960),MONTH(B6960),1)</f>
        <v>46143</v>
      </c>
      <c r="H6960" s="24" t="str">
        <f aca="false">INDEX(Customers!$B$2:$B$601,MATCH(C6960,Customers!$A$2:$A$601,0))</f>
        <v>Eastern</v>
      </c>
      <c r="I6960" s="43" t="n">
        <f aca="false">ROUND(MIN(INDEX(Assumptions!$D$13:$D$18,MATCH(E6960,Assumptions!$A$13:$A$18,0)),MAX(INDEX(Assumptions!$C$13:$C$18,MATCH(E6960,Assumptions!$A$13:$A$18,0)),INDEX(Assumptions!$B$13:$B$18,MATCH(E6960,Assumptions!$A$13:$A$18,0))*F6960)),2)</f>
        <v>0</v>
      </c>
    </row>
    <row r="6961" customFormat="false" ht="15" hidden="false" customHeight="false" outlineLevel="0" collapsed="false">
      <c r="A6961" s="24" t="s">
        <v>7784</v>
      </c>
      <c r="B6961" s="39" t="n">
        <v>46172</v>
      </c>
      <c r="C6961" s="24" t="s">
        <v>591</v>
      </c>
      <c r="D6961" s="24" t="s">
        <v>826</v>
      </c>
      <c r="E6961" s="24" t="s">
        <v>103</v>
      </c>
      <c r="F6961" s="38" t="n">
        <v>2360</v>
      </c>
      <c r="G6961" s="42" t="n">
        <f aca="false">DATE(YEAR(B6961),MONTH(B6961),1)</f>
        <v>46143</v>
      </c>
      <c r="H6961" s="24" t="str">
        <f aca="false">INDEX(Customers!$B$2:$B$601,MATCH(C6961,Customers!$A$2:$A$601,0))</f>
        <v>Central</v>
      </c>
      <c r="I6961" s="43" t="n">
        <f aca="false">ROUND(MIN(INDEX(Assumptions!$D$13:$D$18,MATCH(E6961,Assumptions!$A$13:$A$18,0)),MAX(INDEX(Assumptions!$C$13:$C$18,MATCH(E6961,Assumptions!$A$13:$A$18,0)),INDEX(Assumptions!$B$13:$B$18,MATCH(E6961,Assumptions!$A$13:$A$18,0))*F6961)),2)</f>
        <v>23.6</v>
      </c>
    </row>
    <row r="6962" customFormat="false" ht="15" hidden="false" customHeight="false" outlineLevel="0" collapsed="false">
      <c r="A6962" s="24" t="s">
        <v>7785</v>
      </c>
      <c r="B6962" s="39" t="n">
        <v>46172</v>
      </c>
      <c r="C6962" s="24" t="s">
        <v>644</v>
      </c>
      <c r="D6962" s="24" t="s">
        <v>826</v>
      </c>
      <c r="E6962" s="24" t="s">
        <v>103</v>
      </c>
      <c r="F6962" s="38" t="n">
        <v>930</v>
      </c>
      <c r="G6962" s="42" t="n">
        <f aca="false">DATE(YEAR(B6962),MONTH(B6962),1)</f>
        <v>46143</v>
      </c>
      <c r="H6962" s="24" t="str">
        <f aca="false">INDEX(Customers!$B$2:$B$601,MATCH(C6962,Customers!$A$2:$A$601,0))</f>
        <v>Western</v>
      </c>
      <c r="I6962" s="43" t="n">
        <f aca="false">ROUND(MIN(INDEX(Assumptions!$D$13:$D$18,MATCH(E6962,Assumptions!$A$13:$A$18,0)),MAX(INDEX(Assumptions!$C$13:$C$18,MATCH(E6962,Assumptions!$A$13:$A$18,0)),INDEX(Assumptions!$B$13:$B$18,MATCH(E6962,Assumptions!$A$13:$A$18,0))*F6962)),2)</f>
        <v>9.3</v>
      </c>
    </row>
    <row r="6963" customFormat="false" ht="15" hidden="false" customHeight="false" outlineLevel="0" collapsed="false">
      <c r="A6963" s="24" t="s">
        <v>7786</v>
      </c>
      <c r="B6963" s="39" t="n">
        <v>46172</v>
      </c>
      <c r="C6963" s="24" t="s">
        <v>661</v>
      </c>
      <c r="D6963" s="24" t="s">
        <v>826</v>
      </c>
      <c r="E6963" s="24" t="s">
        <v>109</v>
      </c>
      <c r="F6963" s="38" t="n">
        <v>13100</v>
      </c>
      <c r="G6963" s="42" t="n">
        <f aca="false">DATE(YEAR(B6963),MONTH(B6963),1)</f>
        <v>46143</v>
      </c>
      <c r="H6963" s="24" t="str">
        <f aca="false">INDEX(Customers!$B$2:$B$601,MATCH(C6963,Customers!$A$2:$A$601,0))</f>
        <v>Coast</v>
      </c>
      <c r="I6963" s="43" t="n">
        <f aca="false">ROUND(MIN(INDEX(Assumptions!$D$13:$D$18,MATCH(E6963,Assumptions!$A$13:$A$18,0)),MAX(INDEX(Assumptions!$C$13:$C$18,MATCH(E6963,Assumptions!$A$13:$A$18,0)),INDEX(Assumptions!$B$13:$B$18,MATCH(E6963,Assumptions!$A$13:$A$18,0))*F6963)),2)</f>
        <v>40</v>
      </c>
    </row>
    <row r="6964" customFormat="false" ht="15" hidden="false" customHeight="false" outlineLevel="0" collapsed="false">
      <c r="A6964" s="24" t="s">
        <v>7787</v>
      </c>
      <c r="B6964" s="39" t="n">
        <v>46172</v>
      </c>
      <c r="C6964" s="24" t="s">
        <v>667</v>
      </c>
      <c r="D6964" s="24" t="s">
        <v>826</v>
      </c>
      <c r="E6964" s="24" t="s">
        <v>111</v>
      </c>
      <c r="F6964" s="38" t="n">
        <v>100</v>
      </c>
      <c r="G6964" s="42" t="n">
        <f aca="false">DATE(YEAR(B6964),MONTH(B6964),1)</f>
        <v>46143</v>
      </c>
      <c r="H6964" s="24" t="str">
        <f aca="false">INDEX(Customers!$B$2:$B$601,MATCH(C6964,Customers!$A$2:$A$601,0))</f>
        <v>Western</v>
      </c>
      <c r="I6964" s="43" t="n">
        <f aca="false">ROUND(MIN(INDEX(Assumptions!$D$13:$D$18,MATCH(E6964,Assumptions!$A$13:$A$18,0)),MAX(INDEX(Assumptions!$C$13:$C$18,MATCH(E6964,Assumptions!$A$13:$A$18,0)),INDEX(Assumptions!$B$13:$B$18,MATCH(E6964,Assumptions!$A$13:$A$18,0))*F6964)),2)</f>
        <v>4</v>
      </c>
    </row>
    <row r="6965" customFormat="false" ht="15" hidden="false" customHeight="false" outlineLevel="0" collapsed="false">
      <c r="A6965" s="24" t="s">
        <v>7788</v>
      </c>
      <c r="B6965" s="39" t="n">
        <v>46172</v>
      </c>
      <c r="C6965" s="24" t="s">
        <v>667</v>
      </c>
      <c r="D6965" s="24" t="s">
        <v>826</v>
      </c>
      <c r="E6965" s="24" t="s">
        <v>103</v>
      </c>
      <c r="F6965" s="38" t="n">
        <v>840</v>
      </c>
      <c r="G6965" s="42" t="n">
        <f aca="false">DATE(YEAR(B6965),MONTH(B6965),1)</f>
        <v>46143</v>
      </c>
      <c r="H6965" s="24" t="str">
        <f aca="false">INDEX(Customers!$B$2:$B$601,MATCH(C6965,Customers!$A$2:$A$601,0))</f>
        <v>Western</v>
      </c>
      <c r="I6965" s="43" t="n">
        <f aca="false">ROUND(MIN(INDEX(Assumptions!$D$13:$D$18,MATCH(E6965,Assumptions!$A$13:$A$18,0)),MAX(INDEX(Assumptions!$C$13:$C$18,MATCH(E6965,Assumptions!$A$13:$A$18,0)),INDEX(Assumptions!$B$13:$B$18,MATCH(E6965,Assumptions!$A$13:$A$18,0))*F6965)),2)</f>
        <v>8.4</v>
      </c>
    </row>
    <row r="6966" customFormat="false" ht="15" hidden="false" customHeight="false" outlineLevel="0" collapsed="false">
      <c r="A6966" s="24" t="s">
        <v>7789</v>
      </c>
      <c r="B6966" s="39" t="n">
        <v>46172</v>
      </c>
      <c r="C6966" s="24" t="s">
        <v>701</v>
      </c>
      <c r="D6966" s="24" t="s">
        <v>162</v>
      </c>
      <c r="E6966" s="24" t="s">
        <v>105</v>
      </c>
      <c r="F6966" s="38" t="n">
        <v>9860</v>
      </c>
      <c r="G6966" s="42" t="n">
        <f aca="false">DATE(YEAR(B6966),MONTH(B6966),1)</f>
        <v>46143</v>
      </c>
      <c r="H6966" s="24" t="str">
        <f aca="false">INDEX(Customers!$B$2:$B$601,MATCH(C6966,Customers!$A$2:$A$601,0))</f>
        <v>Nairobi</v>
      </c>
      <c r="I6966" s="43" t="n">
        <f aca="false">ROUND(MIN(INDEX(Assumptions!$D$13:$D$18,MATCH(E6966,Assumptions!$A$13:$A$18,0)),MAX(INDEX(Assumptions!$C$13:$C$18,MATCH(E6966,Assumptions!$A$13:$A$18,0)),INDEX(Assumptions!$B$13:$B$18,MATCH(E6966,Assumptions!$A$13:$A$18,0))*F6966)),2)</f>
        <v>147.9</v>
      </c>
    </row>
    <row r="6967" customFormat="false" ht="15" hidden="false" customHeight="false" outlineLevel="0" collapsed="false">
      <c r="A6967" s="24" t="s">
        <v>7790</v>
      </c>
      <c r="B6967" s="39" t="n">
        <v>46172</v>
      </c>
      <c r="C6967" s="24" t="s">
        <v>708</v>
      </c>
      <c r="D6967" s="24" t="s">
        <v>175</v>
      </c>
      <c r="E6967" s="24" t="s">
        <v>107</v>
      </c>
      <c r="F6967" s="38" t="n">
        <v>4980</v>
      </c>
      <c r="G6967" s="42" t="n">
        <f aca="false">DATE(YEAR(B6967),MONTH(B6967),1)</f>
        <v>46143</v>
      </c>
      <c r="H6967" s="24" t="str">
        <f aca="false">INDEX(Customers!$B$2:$B$601,MATCH(C6967,Customers!$A$2:$A$601,0))</f>
        <v>Rift Valley</v>
      </c>
      <c r="I6967" s="43" t="n">
        <f aca="false">ROUND(MIN(INDEX(Assumptions!$D$13:$D$18,MATCH(E6967,Assumptions!$A$13:$A$18,0)),MAX(INDEX(Assumptions!$C$13:$C$18,MATCH(E6967,Assumptions!$A$13:$A$18,0)),INDEX(Assumptions!$B$13:$B$18,MATCH(E6967,Assumptions!$A$13:$A$18,0))*F6967)),2)</f>
        <v>0</v>
      </c>
    </row>
    <row r="6968" customFormat="false" ht="15" hidden="false" customHeight="false" outlineLevel="0" collapsed="false">
      <c r="A6968" s="24" t="s">
        <v>7791</v>
      </c>
      <c r="B6968" s="39" t="n">
        <v>46172</v>
      </c>
      <c r="C6968" s="24" t="s">
        <v>749</v>
      </c>
      <c r="D6968" s="24" t="s">
        <v>826</v>
      </c>
      <c r="E6968" s="24" t="s">
        <v>113</v>
      </c>
      <c r="F6968" s="38" t="n">
        <v>2000</v>
      </c>
      <c r="G6968" s="42" t="n">
        <f aca="false">DATE(YEAR(B6968),MONTH(B6968),1)</f>
        <v>46143</v>
      </c>
      <c r="H6968" s="24" t="str">
        <f aca="false">INDEX(Customers!$B$2:$B$601,MATCH(C6968,Customers!$A$2:$A$601,0))</f>
        <v>Nairobi</v>
      </c>
      <c r="I6968" s="43" t="n">
        <f aca="false">ROUND(MIN(INDEX(Assumptions!$D$13:$D$18,MATCH(E6968,Assumptions!$A$13:$A$18,0)),MAX(INDEX(Assumptions!$C$13:$C$18,MATCH(E6968,Assumptions!$A$13:$A$18,0)),INDEX(Assumptions!$B$13:$B$18,MATCH(E6968,Assumptions!$A$13:$A$18,0))*F6968)),2)</f>
        <v>100</v>
      </c>
    </row>
    <row r="6969" customFormat="false" ht="15" hidden="false" customHeight="false" outlineLevel="0" collapsed="false">
      <c r="A6969" s="24" t="s">
        <v>7792</v>
      </c>
      <c r="B6969" s="39" t="n">
        <v>46172</v>
      </c>
      <c r="C6969" s="24" t="s">
        <v>751</v>
      </c>
      <c r="D6969" s="24" t="s">
        <v>186</v>
      </c>
      <c r="E6969" s="24" t="s">
        <v>105</v>
      </c>
      <c r="F6969" s="38" t="n">
        <v>3220</v>
      </c>
      <c r="G6969" s="42" t="n">
        <f aca="false">DATE(YEAR(B6969),MONTH(B6969),1)</f>
        <v>46143</v>
      </c>
      <c r="H6969" s="24" t="str">
        <f aca="false">INDEX(Customers!$B$2:$B$601,MATCH(C6969,Customers!$A$2:$A$601,0))</f>
        <v>Coast</v>
      </c>
      <c r="I6969" s="43" t="n">
        <f aca="false">ROUND(MIN(INDEX(Assumptions!$D$13:$D$18,MATCH(E6969,Assumptions!$A$13:$A$18,0)),MAX(INDEX(Assumptions!$C$13:$C$18,MATCH(E6969,Assumptions!$A$13:$A$18,0)),INDEX(Assumptions!$B$13:$B$18,MATCH(E6969,Assumptions!$A$13:$A$18,0))*F6969)),2)</f>
        <v>48.3</v>
      </c>
    </row>
    <row r="6970" customFormat="false" ht="15" hidden="false" customHeight="false" outlineLevel="0" collapsed="false">
      <c r="A6970" s="24" t="s">
        <v>7793</v>
      </c>
      <c r="B6970" s="39" t="n">
        <v>46172</v>
      </c>
      <c r="C6970" s="24" t="s">
        <v>760</v>
      </c>
      <c r="D6970" s="24" t="s">
        <v>826</v>
      </c>
      <c r="E6970" s="24" t="s">
        <v>103</v>
      </c>
      <c r="F6970" s="38" t="n">
        <v>1600</v>
      </c>
      <c r="G6970" s="42" t="n">
        <f aca="false">DATE(YEAR(B6970),MONTH(B6970),1)</f>
        <v>46143</v>
      </c>
      <c r="H6970" s="24" t="str">
        <f aca="false">INDEX(Customers!$B$2:$B$601,MATCH(C6970,Customers!$A$2:$A$601,0))</f>
        <v>Rift Valley</v>
      </c>
      <c r="I6970" s="43" t="n">
        <f aca="false">ROUND(MIN(INDEX(Assumptions!$D$13:$D$18,MATCH(E6970,Assumptions!$A$13:$A$18,0)),MAX(INDEX(Assumptions!$C$13:$C$18,MATCH(E6970,Assumptions!$A$13:$A$18,0)),INDEX(Assumptions!$B$13:$B$18,MATCH(E6970,Assumptions!$A$13:$A$18,0))*F6970)),2)</f>
        <v>16</v>
      </c>
    </row>
    <row r="6971" customFormat="false" ht="15" hidden="false" customHeight="false" outlineLevel="0" collapsed="false">
      <c r="A6971" s="24" t="s">
        <v>7794</v>
      </c>
      <c r="B6971" s="39" t="n">
        <v>46172</v>
      </c>
      <c r="C6971" s="24" t="s">
        <v>762</v>
      </c>
      <c r="D6971" s="24" t="s">
        <v>826</v>
      </c>
      <c r="E6971" s="24" t="s">
        <v>103</v>
      </c>
      <c r="F6971" s="38" t="n">
        <v>960</v>
      </c>
      <c r="G6971" s="42" t="n">
        <f aca="false">DATE(YEAR(B6971),MONTH(B6971),1)</f>
        <v>46143</v>
      </c>
      <c r="H6971" s="24" t="str">
        <f aca="false">INDEX(Customers!$B$2:$B$601,MATCH(C6971,Customers!$A$2:$A$601,0))</f>
        <v>Western</v>
      </c>
      <c r="I6971" s="43" t="n">
        <f aca="false">ROUND(MIN(INDEX(Assumptions!$D$13:$D$18,MATCH(E6971,Assumptions!$A$13:$A$18,0)),MAX(INDEX(Assumptions!$C$13:$C$18,MATCH(E6971,Assumptions!$A$13:$A$18,0)),INDEX(Assumptions!$B$13:$B$18,MATCH(E6971,Assumptions!$A$13:$A$18,0))*F6971)),2)</f>
        <v>9.6</v>
      </c>
    </row>
    <row r="6972" customFormat="false" ht="15" hidden="false" customHeight="false" outlineLevel="0" collapsed="false">
      <c r="A6972" s="24" t="s">
        <v>7795</v>
      </c>
      <c r="B6972" s="39" t="n">
        <v>46172</v>
      </c>
      <c r="C6972" s="24" t="s">
        <v>780</v>
      </c>
      <c r="D6972" s="24" t="s">
        <v>826</v>
      </c>
      <c r="E6972" s="24" t="s">
        <v>103</v>
      </c>
      <c r="F6972" s="38" t="n">
        <v>250</v>
      </c>
      <c r="G6972" s="42" t="n">
        <f aca="false">DATE(YEAR(B6972),MONTH(B6972),1)</f>
        <v>46143</v>
      </c>
      <c r="H6972" s="24" t="str">
        <f aca="false">INDEX(Customers!$B$2:$B$601,MATCH(C6972,Customers!$A$2:$A$601,0))</f>
        <v>Rift Valley</v>
      </c>
      <c r="I6972" s="43" t="n">
        <f aca="false">ROUND(MIN(INDEX(Assumptions!$D$13:$D$18,MATCH(E6972,Assumptions!$A$13:$A$18,0)),MAX(INDEX(Assumptions!$C$13:$C$18,MATCH(E6972,Assumptions!$A$13:$A$18,0)),INDEX(Assumptions!$B$13:$B$18,MATCH(E6972,Assumptions!$A$13:$A$18,0))*F6972)),2)</f>
        <v>5</v>
      </c>
    </row>
    <row r="6973" customFormat="false" ht="15" hidden="false" customHeight="false" outlineLevel="0" collapsed="false">
      <c r="A6973" s="24" t="s">
        <v>7796</v>
      </c>
      <c r="B6973" s="39" t="n">
        <v>46172</v>
      </c>
      <c r="C6973" s="24" t="s">
        <v>782</v>
      </c>
      <c r="D6973" s="24" t="s">
        <v>826</v>
      </c>
      <c r="E6973" s="24" t="s">
        <v>113</v>
      </c>
      <c r="F6973" s="38" t="n">
        <v>250</v>
      </c>
      <c r="G6973" s="42" t="n">
        <f aca="false">DATE(YEAR(B6973),MONTH(B6973),1)</f>
        <v>46143</v>
      </c>
      <c r="H6973" s="24" t="str">
        <f aca="false">INDEX(Customers!$B$2:$B$601,MATCH(C6973,Customers!$A$2:$A$601,0))</f>
        <v>Central</v>
      </c>
      <c r="I6973" s="43" t="n">
        <f aca="false">ROUND(MIN(INDEX(Assumptions!$D$13:$D$18,MATCH(E6973,Assumptions!$A$13:$A$18,0)),MAX(INDEX(Assumptions!$C$13:$C$18,MATCH(E6973,Assumptions!$A$13:$A$18,0)),INDEX(Assumptions!$B$13:$B$18,MATCH(E6973,Assumptions!$A$13:$A$18,0))*F6973)),2)</f>
        <v>12.5</v>
      </c>
    </row>
    <row r="6974" customFormat="false" ht="15" hidden="false" customHeight="false" outlineLevel="0" collapsed="false">
      <c r="A6974" s="24" t="s">
        <v>7797</v>
      </c>
      <c r="B6974" s="39" t="n">
        <v>46172</v>
      </c>
      <c r="C6974" s="24" t="s">
        <v>800</v>
      </c>
      <c r="D6974" s="24" t="s">
        <v>826</v>
      </c>
      <c r="E6974" s="24" t="s">
        <v>103</v>
      </c>
      <c r="F6974" s="38" t="n">
        <v>660</v>
      </c>
      <c r="G6974" s="42" t="n">
        <f aca="false">DATE(YEAR(B6974),MONTH(B6974),1)</f>
        <v>46143</v>
      </c>
      <c r="H6974" s="24" t="str">
        <f aca="false">INDEX(Customers!$B$2:$B$601,MATCH(C6974,Customers!$A$2:$A$601,0))</f>
        <v>Coast</v>
      </c>
      <c r="I6974" s="43" t="n">
        <f aca="false">ROUND(MIN(INDEX(Assumptions!$D$13:$D$18,MATCH(E6974,Assumptions!$A$13:$A$18,0)),MAX(INDEX(Assumptions!$C$13:$C$18,MATCH(E6974,Assumptions!$A$13:$A$18,0)),INDEX(Assumptions!$B$13:$B$18,MATCH(E6974,Assumptions!$A$13:$A$18,0))*F6974)),2)</f>
        <v>6.6</v>
      </c>
    </row>
    <row r="6975" customFormat="false" ht="15" hidden="false" customHeight="false" outlineLevel="0" collapsed="false">
      <c r="A6975" s="24" t="s">
        <v>7798</v>
      </c>
      <c r="B6975" s="39" t="n">
        <v>46172</v>
      </c>
      <c r="C6975" s="24" t="s">
        <v>810</v>
      </c>
      <c r="D6975" s="24" t="s">
        <v>826</v>
      </c>
      <c r="E6975" s="24" t="s">
        <v>109</v>
      </c>
      <c r="F6975" s="38" t="n">
        <v>1320</v>
      </c>
      <c r="G6975" s="42" t="n">
        <f aca="false">DATE(YEAR(B6975),MONTH(B6975),1)</f>
        <v>46143</v>
      </c>
      <c r="H6975" s="24" t="str">
        <f aca="false">INDEX(Customers!$B$2:$B$601,MATCH(C6975,Customers!$A$2:$A$601,0))</f>
        <v>Central</v>
      </c>
      <c r="I6975" s="43" t="n">
        <f aca="false">ROUND(MIN(INDEX(Assumptions!$D$13:$D$18,MATCH(E6975,Assumptions!$A$13:$A$18,0)),MAX(INDEX(Assumptions!$C$13:$C$18,MATCH(E6975,Assumptions!$A$13:$A$18,0)),INDEX(Assumptions!$B$13:$B$18,MATCH(E6975,Assumptions!$A$13:$A$18,0))*F6975)),2)</f>
        <v>5.28</v>
      </c>
    </row>
    <row r="6976" customFormat="false" ht="15" hidden="false" customHeight="false" outlineLevel="0" collapsed="false">
      <c r="A6976" s="24" t="s">
        <v>7799</v>
      </c>
      <c r="B6976" s="39" t="n">
        <v>46173</v>
      </c>
      <c r="C6976" s="24" t="s">
        <v>230</v>
      </c>
      <c r="D6976" s="24" t="s">
        <v>826</v>
      </c>
      <c r="E6976" s="24" t="s">
        <v>109</v>
      </c>
      <c r="F6976" s="38" t="n">
        <v>1630</v>
      </c>
      <c r="G6976" s="42" t="n">
        <f aca="false">DATE(YEAR(B6976),MONTH(B6976),1)</f>
        <v>46143</v>
      </c>
      <c r="H6976" s="24" t="str">
        <f aca="false">INDEX(Customers!$B$2:$B$601,MATCH(C6976,Customers!$A$2:$A$601,0))</f>
        <v>Eastern</v>
      </c>
      <c r="I6976" s="43" t="n">
        <f aca="false">ROUND(MIN(INDEX(Assumptions!$D$13:$D$18,MATCH(E6976,Assumptions!$A$13:$A$18,0)),MAX(INDEX(Assumptions!$C$13:$C$18,MATCH(E6976,Assumptions!$A$13:$A$18,0)),INDEX(Assumptions!$B$13:$B$18,MATCH(E6976,Assumptions!$A$13:$A$18,0))*F6976)),2)</f>
        <v>6.52</v>
      </c>
    </row>
    <row r="6977" customFormat="false" ht="15" hidden="false" customHeight="false" outlineLevel="0" collapsed="false">
      <c r="A6977" s="24" t="s">
        <v>7800</v>
      </c>
      <c r="B6977" s="39" t="n">
        <v>46173</v>
      </c>
      <c r="C6977" s="24" t="s">
        <v>244</v>
      </c>
      <c r="D6977" s="24" t="s">
        <v>150</v>
      </c>
      <c r="E6977" s="24" t="s">
        <v>107</v>
      </c>
      <c r="F6977" s="38" t="n">
        <v>6360</v>
      </c>
      <c r="G6977" s="42" t="n">
        <f aca="false">DATE(YEAR(B6977),MONTH(B6977),1)</f>
        <v>46143</v>
      </c>
      <c r="H6977" s="24" t="str">
        <f aca="false">INDEX(Customers!$B$2:$B$601,MATCH(C6977,Customers!$A$2:$A$601,0))</f>
        <v>Nairobi</v>
      </c>
      <c r="I6977" s="43" t="n">
        <f aca="false">ROUND(MIN(INDEX(Assumptions!$D$13:$D$18,MATCH(E6977,Assumptions!$A$13:$A$18,0)),MAX(INDEX(Assumptions!$C$13:$C$18,MATCH(E6977,Assumptions!$A$13:$A$18,0)),INDEX(Assumptions!$B$13:$B$18,MATCH(E6977,Assumptions!$A$13:$A$18,0))*F6977)),2)</f>
        <v>0</v>
      </c>
    </row>
    <row r="6978" customFormat="false" ht="15" hidden="false" customHeight="false" outlineLevel="0" collapsed="false">
      <c r="A6978" s="24" t="s">
        <v>7801</v>
      </c>
      <c r="B6978" s="39" t="n">
        <v>46173</v>
      </c>
      <c r="C6978" s="24" t="s">
        <v>249</v>
      </c>
      <c r="D6978" s="24" t="s">
        <v>169</v>
      </c>
      <c r="E6978" s="24" t="s">
        <v>105</v>
      </c>
      <c r="F6978" s="38" t="n">
        <v>2670</v>
      </c>
      <c r="G6978" s="42" t="n">
        <f aca="false">DATE(YEAR(B6978),MONTH(B6978),1)</f>
        <v>46143</v>
      </c>
      <c r="H6978" s="24" t="str">
        <f aca="false">INDEX(Customers!$B$2:$B$601,MATCH(C6978,Customers!$A$2:$A$601,0))</f>
        <v>Central</v>
      </c>
      <c r="I6978" s="43" t="n">
        <f aca="false">ROUND(MIN(INDEX(Assumptions!$D$13:$D$18,MATCH(E6978,Assumptions!$A$13:$A$18,0)),MAX(INDEX(Assumptions!$C$13:$C$18,MATCH(E6978,Assumptions!$A$13:$A$18,0)),INDEX(Assumptions!$B$13:$B$18,MATCH(E6978,Assumptions!$A$13:$A$18,0))*F6978)),2)</f>
        <v>40.05</v>
      </c>
    </row>
    <row r="6979" customFormat="false" ht="15" hidden="false" customHeight="false" outlineLevel="0" collapsed="false">
      <c r="A6979" s="24" t="s">
        <v>7802</v>
      </c>
      <c r="B6979" s="39" t="n">
        <v>46173</v>
      </c>
      <c r="C6979" s="24" t="s">
        <v>255</v>
      </c>
      <c r="D6979" s="24" t="s">
        <v>826</v>
      </c>
      <c r="E6979" s="24" t="s">
        <v>111</v>
      </c>
      <c r="F6979" s="38" t="n">
        <v>50</v>
      </c>
      <c r="G6979" s="42" t="n">
        <f aca="false">DATE(YEAR(B6979),MONTH(B6979),1)</f>
        <v>46143</v>
      </c>
      <c r="H6979" s="24" t="str">
        <f aca="false">INDEX(Customers!$B$2:$B$601,MATCH(C6979,Customers!$A$2:$A$601,0))</f>
        <v>Central</v>
      </c>
      <c r="I6979" s="43" t="n">
        <f aca="false">ROUND(MIN(INDEX(Assumptions!$D$13:$D$18,MATCH(E6979,Assumptions!$A$13:$A$18,0)),MAX(INDEX(Assumptions!$C$13:$C$18,MATCH(E6979,Assumptions!$A$13:$A$18,0)),INDEX(Assumptions!$B$13:$B$18,MATCH(E6979,Assumptions!$A$13:$A$18,0))*F6979)),2)</f>
        <v>2</v>
      </c>
    </row>
    <row r="6980" customFormat="false" ht="15" hidden="false" customHeight="false" outlineLevel="0" collapsed="false">
      <c r="A6980" s="24" t="s">
        <v>7803</v>
      </c>
      <c r="B6980" s="39" t="n">
        <v>46173</v>
      </c>
      <c r="C6980" s="24" t="s">
        <v>256</v>
      </c>
      <c r="D6980" s="24" t="s">
        <v>826</v>
      </c>
      <c r="E6980" s="24" t="s">
        <v>111</v>
      </c>
      <c r="F6980" s="38" t="n">
        <v>100</v>
      </c>
      <c r="G6980" s="42" t="n">
        <f aca="false">DATE(YEAR(B6980),MONTH(B6980),1)</f>
        <v>46143</v>
      </c>
      <c r="H6980" s="24" t="str">
        <f aca="false">INDEX(Customers!$B$2:$B$601,MATCH(C6980,Customers!$A$2:$A$601,0))</f>
        <v>Eastern</v>
      </c>
      <c r="I6980" s="43" t="n">
        <f aca="false">ROUND(MIN(INDEX(Assumptions!$D$13:$D$18,MATCH(E6980,Assumptions!$A$13:$A$18,0)),MAX(INDEX(Assumptions!$C$13:$C$18,MATCH(E6980,Assumptions!$A$13:$A$18,0)),INDEX(Assumptions!$B$13:$B$18,MATCH(E6980,Assumptions!$A$13:$A$18,0))*F6980)),2)</f>
        <v>4</v>
      </c>
    </row>
    <row r="6981" customFormat="false" ht="15" hidden="false" customHeight="false" outlineLevel="0" collapsed="false">
      <c r="A6981" s="24" t="s">
        <v>7804</v>
      </c>
      <c r="B6981" s="39" t="n">
        <v>46173</v>
      </c>
      <c r="C6981" s="24" t="s">
        <v>257</v>
      </c>
      <c r="D6981" s="24" t="s">
        <v>826</v>
      </c>
      <c r="E6981" s="24" t="s">
        <v>109</v>
      </c>
      <c r="F6981" s="38" t="n">
        <v>3230</v>
      </c>
      <c r="G6981" s="42" t="n">
        <f aca="false">DATE(YEAR(B6981),MONTH(B6981),1)</f>
        <v>46143</v>
      </c>
      <c r="H6981" s="24" t="str">
        <f aca="false">INDEX(Customers!$B$2:$B$601,MATCH(C6981,Customers!$A$2:$A$601,0))</f>
        <v>Rift Valley</v>
      </c>
      <c r="I6981" s="43" t="n">
        <f aca="false">ROUND(MIN(INDEX(Assumptions!$D$13:$D$18,MATCH(E6981,Assumptions!$A$13:$A$18,0)),MAX(INDEX(Assumptions!$C$13:$C$18,MATCH(E6981,Assumptions!$A$13:$A$18,0)),INDEX(Assumptions!$B$13:$B$18,MATCH(E6981,Assumptions!$A$13:$A$18,0))*F6981)),2)</f>
        <v>12.92</v>
      </c>
    </row>
    <row r="6982" customFormat="false" ht="15" hidden="false" customHeight="false" outlineLevel="0" collapsed="false">
      <c r="A6982" s="24" t="s">
        <v>7805</v>
      </c>
      <c r="B6982" s="39" t="n">
        <v>46173</v>
      </c>
      <c r="C6982" s="24" t="s">
        <v>267</v>
      </c>
      <c r="D6982" s="24" t="s">
        <v>826</v>
      </c>
      <c r="E6982" s="24" t="s">
        <v>103</v>
      </c>
      <c r="F6982" s="38" t="n">
        <v>21960</v>
      </c>
      <c r="G6982" s="42" t="n">
        <f aca="false">DATE(YEAR(B6982),MONTH(B6982),1)</f>
        <v>46143</v>
      </c>
      <c r="H6982" s="24" t="str">
        <f aca="false">INDEX(Customers!$B$2:$B$601,MATCH(C6982,Customers!$A$2:$A$601,0))</f>
        <v>Rift Valley</v>
      </c>
      <c r="I6982" s="43" t="n">
        <f aca="false">ROUND(MIN(INDEX(Assumptions!$D$13:$D$18,MATCH(E6982,Assumptions!$A$13:$A$18,0)),MAX(INDEX(Assumptions!$C$13:$C$18,MATCH(E6982,Assumptions!$A$13:$A$18,0)),INDEX(Assumptions!$B$13:$B$18,MATCH(E6982,Assumptions!$A$13:$A$18,0))*F6982)),2)</f>
        <v>105</v>
      </c>
    </row>
    <row r="6983" customFormat="false" ht="15" hidden="false" customHeight="false" outlineLevel="0" collapsed="false">
      <c r="A6983" s="24" t="s">
        <v>7806</v>
      </c>
      <c r="B6983" s="39" t="n">
        <v>46173</v>
      </c>
      <c r="C6983" s="24" t="s">
        <v>268</v>
      </c>
      <c r="D6983" s="24" t="s">
        <v>826</v>
      </c>
      <c r="E6983" s="24" t="s">
        <v>103</v>
      </c>
      <c r="F6983" s="38" t="n">
        <v>4500</v>
      </c>
      <c r="G6983" s="42" t="n">
        <f aca="false">DATE(YEAR(B6983),MONTH(B6983),1)</f>
        <v>46143</v>
      </c>
      <c r="H6983" s="24" t="str">
        <f aca="false">INDEX(Customers!$B$2:$B$601,MATCH(C6983,Customers!$A$2:$A$601,0))</f>
        <v>Nairobi</v>
      </c>
      <c r="I6983" s="43" t="n">
        <f aca="false">ROUND(MIN(INDEX(Assumptions!$D$13:$D$18,MATCH(E6983,Assumptions!$A$13:$A$18,0)),MAX(INDEX(Assumptions!$C$13:$C$18,MATCH(E6983,Assumptions!$A$13:$A$18,0)),INDEX(Assumptions!$B$13:$B$18,MATCH(E6983,Assumptions!$A$13:$A$18,0))*F6983)),2)</f>
        <v>45</v>
      </c>
    </row>
    <row r="6984" customFormat="false" ht="15" hidden="false" customHeight="false" outlineLevel="0" collapsed="false">
      <c r="A6984" s="24" t="s">
        <v>7807</v>
      </c>
      <c r="B6984" s="39" t="n">
        <v>46173</v>
      </c>
      <c r="C6984" s="24" t="s">
        <v>269</v>
      </c>
      <c r="D6984" s="24" t="s">
        <v>826</v>
      </c>
      <c r="E6984" s="24" t="s">
        <v>103</v>
      </c>
      <c r="F6984" s="38" t="n">
        <v>620</v>
      </c>
      <c r="G6984" s="42" t="n">
        <f aca="false">DATE(YEAR(B6984),MONTH(B6984),1)</f>
        <v>46143</v>
      </c>
      <c r="H6984" s="24" t="str">
        <f aca="false">INDEX(Customers!$B$2:$B$601,MATCH(C6984,Customers!$A$2:$A$601,0))</f>
        <v>Coast</v>
      </c>
      <c r="I6984" s="43" t="n">
        <f aca="false">ROUND(MIN(INDEX(Assumptions!$D$13:$D$18,MATCH(E6984,Assumptions!$A$13:$A$18,0)),MAX(INDEX(Assumptions!$C$13:$C$18,MATCH(E6984,Assumptions!$A$13:$A$18,0)),INDEX(Assumptions!$B$13:$B$18,MATCH(E6984,Assumptions!$A$13:$A$18,0))*F6984)),2)</f>
        <v>6.2</v>
      </c>
    </row>
    <row r="6985" customFormat="false" ht="15" hidden="false" customHeight="false" outlineLevel="0" collapsed="false">
      <c r="A6985" s="24" t="s">
        <v>7808</v>
      </c>
      <c r="B6985" s="39" t="n">
        <v>46173</v>
      </c>
      <c r="C6985" s="24" t="s">
        <v>271</v>
      </c>
      <c r="D6985" s="24" t="s">
        <v>826</v>
      </c>
      <c r="E6985" s="24" t="s">
        <v>109</v>
      </c>
      <c r="F6985" s="38" t="n">
        <v>3740</v>
      </c>
      <c r="G6985" s="42" t="n">
        <f aca="false">DATE(YEAR(B6985),MONTH(B6985),1)</f>
        <v>46143</v>
      </c>
      <c r="H6985" s="24" t="str">
        <f aca="false">INDEX(Customers!$B$2:$B$601,MATCH(C6985,Customers!$A$2:$A$601,0))</f>
        <v>Coast</v>
      </c>
      <c r="I6985" s="43" t="n">
        <f aca="false">ROUND(MIN(INDEX(Assumptions!$D$13:$D$18,MATCH(E6985,Assumptions!$A$13:$A$18,0)),MAX(INDEX(Assumptions!$C$13:$C$18,MATCH(E6985,Assumptions!$A$13:$A$18,0)),INDEX(Assumptions!$B$13:$B$18,MATCH(E6985,Assumptions!$A$13:$A$18,0))*F6985)),2)</f>
        <v>14.96</v>
      </c>
    </row>
    <row r="6986" customFormat="false" ht="15" hidden="false" customHeight="false" outlineLevel="0" collapsed="false">
      <c r="A6986" s="24" t="s">
        <v>7809</v>
      </c>
      <c r="B6986" s="39" t="n">
        <v>46173</v>
      </c>
      <c r="C6986" s="24" t="s">
        <v>302</v>
      </c>
      <c r="D6986" s="24" t="s">
        <v>826</v>
      </c>
      <c r="E6986" s="24" t="s">
        <v>103</v>
      </c>
      <c r="F6986" s="38" t="n">
        <v>3580</v>
      </c>
      <c r="G6986" s="42" t="n">
        <f aca="false">DATE(YEAR(B6986),MONTH(B6986),1)</f>
        <v>46143</v>
      </c>
      <c r="H6986" s="24" t="str">
        <f aca="false">INDEX(Customers!$B$2:$B$601,MATCH(C6986,Customers!$A$2:$A$601,0))</f>
        <v>Coast</v>
      </c>
      <c r="I6986" s="43" t="n">
        <f aca="false">ROUND(MIN(INDEX(Assumptions!$D$13:$D$18,MATCH(E6986,Assumptions!$A$13:$A$18,0)),MAX(INDEX(Assumptions!$C$13:$C$18,MATCH(E6986,Assumptions!$A$13:$A$18,0)),INDEX(Assumptions!$B$13:$B$18,MATCH(E6986,Assumptions!$A$13:$A$18,0))*F6986)),2)</f>
        <v>35.8</v>
      </c>
    </row>
    <row r="6987" customFormat="false" ht="15" hidden="false" customHeight="false" outlineLevel="0" collapsed="false">
      <c r="A6987" s="24" t="s">
        <v>7810</v>
      </c>
      <c r="B6987" s="39" t="n">
        <v>46173</v>
      </c>
      <c r="C6987" s="24" t="s">
        <v>310</v>
      </c>
      <c r="D6987" s="24" t="s">
        <v>206</v>
      </c>
      <c r="E6987" s="24" t="s">
        <v>107</v>
      </c>
      <c r="F6987" s="38" t="n">
        <v>12160</v>
      </c>
      <c r="G6987" s="42" t="n">
        <f aca="false">DATE(YEAR(B6987),MONTH(B6987),1)</f>
        <v>46143</v>
      </c>
      <c r="H6987" s="24" t="str">
        <f aca="false">INDEX(Customers!$B$2:$B$601,MATCH(C6987,Customers!$A$2:$A$601,0))</f>
        <v>Eastern</v>
      </c>
      <c r="I6987" s="43" t="n">
        <f aca="false">ROUND(MIN(INDEX(Assumptions!$D$13:$D$18,MATCH(E6987,Assumptions!$A$13:$A$18,0)),MAX(INDEX(Assumptions!$C$13:$C$18,MATCH(E6987,Assumptions!$A$13:$A$18,0)),INDEX(Assumptions!$B$13:$B$18,MATCH(E6987,Assumptions!$A$13:$A$18,0))*F6987)),2)</f>
        <v>0</v>
      </c>
    </row>
    <row r="6988" customFormat="false" ht="15" hidden="false" customHeight="false" outlineLevel="0" collapsed="false">
      <c r="A6988" s="24" t="s">
        <v>7811</v>
      </c>
      <c r="B6988" s="39" t="n">
        <v>46173</v>
      </c>
      <c r="C6988" s="24" t="s">
        <v>328</v>
      </c>
      <c r="D6988" s="24" t="s">
        <v>197</v>
      </c>
      <c r="E6988" s="24" t="s">
        <v>105</v>
      </c>
      <c r="F6988" s="38" t="n">
        <v>6610</v>
      </c>
      <c r="G6988" s="42" t="n">
        <f aca="false">DATE(YEAR(B6988),MONTH(B6988),1)</f>
        <v>46143</v>
      </c>
      <c r="H6988" s="24" t="str">
        <f aca="false">INDEX(Customers!$B$2:$B$601,MATCH(C6988,Customers!$A$2:$A$601,0))</f>
        <v>Western</v>
      </c>
      <c r="I6988" s="43" t="n">
        <f aca="false">ROUND(MIN(INDEX(Assumptions!$D$13:$D$18,MATCH(E6988,Assumptions!$A$13:$A$18,0)),MAX(INDEX(Assumptions!$C$13:$C$18,MATCH(E6988,Assumptions!$A$13:$A$18,0)),INDEX(Assumptions!$B$13:$B$18,MATCH(E6988,Assumptions!$A$13:$A$18,0))*F6988)),2)</f>
        <v>99.15</v>
      </c>
    </row>
    <row r="6989" customFormat="false" ht="15" hidden="false" customHeight="false" outlineLevel="0" collapsed="false">
      <c r="A6989" s="24" t="s">
        <v>7812</v>
      </c>
      <c r="B6989" s="39" t="n">
        <v>46173</v>
      </c>
      <c r="C6989" s="24" t="s">
        <v>332</v>
      </c>
      <c r="D6989" s="24" t="s">
        <v>826</v>
      </c>
      <c r="E6989" s="24" t="s">
        <v>109</v>
      </c>
      <c r="F6989" s="38" t="n">
        <v>8250</v>
      </c>
      <c r="G6989" s="42" t="n">
        <f aca="false">DATE(YEAR(B6989),MONTH(B6989),1)</f>
        <v>46143</v>
      </c>
      <c r="H6989" s="24" t="str">
        <f aca="false">INDEX(Customers!$B$2:$B$601,MATCH(C6989,Customers!$A$2:$A$601,0))</f>
        <v>Central</v>
      </c>
      <c r="I6989" s="43" t="n">
        <f aca="false">ROUND(MIN(INDEX(Assumptions!$D$13:$D$18,MATCH(E6989,Assumptions!$A$13:$A$18,0)),MAX(INDEX(Assumptions!$C$13:$C$18,MATCH(E6989,Assumptions!$A$13:$A$18,0)),INDEX(Assumptions!$B$13:$B$18,MATCH(E6989,Assumptions!$A$13:$A$18,0))*F6989)),2)</f>
        <v>33</v>
      </c>
    </row>
    <row r="6990" customFormat="false" ht="15" hidden="false" customHeight="false" outlineLevel="0" collapsed="false">
      <c r="A6990" s="24" t="s">
        <v>7813</v>
      </c>
      <c r="B6990" s="39" t="n">
        <v>46173</v>
      </c>
      <c r="C6990" s="24" t="s">
        <v>335</v>
      </c>
      <c r="D6990" s="24" t="s">
        <v>826</v>
      </c>
      <c r="E6990" s="24" t="s">
        <v>109</v>
      </c>
      <c r="F6990" s="38" t="n">
        <v>4120</v>
      </c>
      <c r="G6990" s="42" t="n">
        <f aca="false">DATE(YEAR(B6990),MONTH(B6990),1)</f>
        <v>46143</v>
      </c>
      <c r="H6990" s="24" t="str">
        <f aca="false">INDEX(Customers!$B$2:$B$601,MATCH(C6990,Customers!$A$2:$A$601,0))</f>
        <v>Nairobi</v>
      </c>
      <c r="I6990" s="43" t="n">
        <f aca="false">ROUND(MIN(INDEX(Assumptions!$D$13:$D$18,MATCH(E6990,Assumptions!$A$13:$A$18,0)),MAX(INDEX(Assumptions!$C$13:$C$18,MATCH(E6990,Assumptions!$A$13:$A$18,0)),INDEX(Assumptions!$B$13:$B$18,MATCH(E6990,Assumptions!$A$13:$A$18,0))*F6990)),2)</f>
        <v>16.48</v>
      </c>
    </row>
    <row r="6991" customFormat="false" ht="15" hidden="false" customHeight="false" outlineLevel="0" collapsed="false">
      <c r="A6991" s="24" t="s">
        <v>7814</v>
      </c>
      <c r="B6991" s="39" t="n">
        <v>46173</v>
      </c>
      <c r="C6991" s="24" t="s">
        <v>343</v>
      </c>
      <c r="D6991" s="24" t="s">
        <v>164</v>
      </c>
      <c r="E6991" s="24" t="s">
        <v>107</v>
      </c>
      <c r="F6991" s="38" t="n">
        <v>31910</v>
      </c>
      <c r="G6991" s="42" t="n">
        <f aca="false">DATE(YEAR(B6991),MONTH(B6991),1)</f>
        <v>46143</v>
      </c>
      <c r="H6991" s="24" t="str">
        <f aca="false">INDEX(Customers!$B$2:$B$601,MATCH(C6991,Customers!$A$2:$A$601,0))</f>
        <v>Central</v>
      </c>
      <c r="I6991" s="43" t="n">
        <f aca="false">ROUND(MIN(INDEX(Assumptions!$D$13:$D$18,MATCH(E6991,Assumptions!$A$13:$A$18,0)),MAX(INDEX(Assumptions!$C$13:$C$18,MATCH(E6991,Assumptions!$A$13:$A$18,0)),INDEX(Assumptions!$B$13:$B$18,MATCH(E6991,Assumptions!$A$13:$A$18,0))*F6991)),2)</f>
        <v>0</v>
      </c>
    </row>
    <row r="6992" customFormat="false" ht="15" hidden="false" customHeight="false" outlineLevel="0" collapsed="false">
      <c r="A6992" s="24" t="s">
        <v>7815</v>
      </c>
      <c r="B6992" s="39" t="n">
        <v>46173</v>
      </c>
      <c r="C6992" s="24" t="s">
        <v>348</v>
      </c>
      <c r="D6992" s="24" t="s">
        <v>826</v>
      </c>
      <c r="E6992" s="24" t="s">
        <v>103</v>
      </c>
      <c r="F6992" s="38" t="n">
        <v>4500</v>
      </c>
      <c r="G6992" s="42" t="n">
        <f aca="false">DATE(YEAR(B6992),MONTH(B6992),1)</f>
        <v>46143</v>
      </c>
      <c r="H6992" s="24" t="str">
        <f aca="false">INDEX(Customers!$B$2:$B$601,MATCH(C6992,Customers!$A$2:$A$601,0))</f>
        <v>Western</v>
      </c>
      <c r="I6992" s="43" t="n">
        <f aca="false">ROUND(MIN(INDEX(Assumptions!$D$13:$D$18,MATCH(E6992,Assumptions!$A$13:$A$18,0)),MAX(INDEX(Assumptions!$C$13:$C$18,MATCH(E6992,Assumptions!$A$13:$A$18,0)),INDEX(Assumptions!$B$13:$B$18,MATCH(E6992,Assumptions!$A$13:$A$18,0))*F6992)),2)</f>
        <v>45</v>
      </c>
    </row>
    <row r="6993" customFormat="false" ht="15" hidden="false" customHeight="false" outlineLevel="0" collapsed="false">
      <c r="A6993" s="24" t="s">
        <v>7816</v>
      </c>
      <c r="B6993" s="39" t="n">
        <v>46173</v>
      </c>
      <c r="C6993" s="24" t="s">
        <v>380</v>
      </c>
      <c r="D6993" s="24" t="s">
        <v>826</v>
      </c>
      <c r="E6993" s="24" t="s">
        <v>103</v>
      </c>
      <c r="F6993" s="38" t="n">
        <v>450</v>
      </c>
      <c r="G6993" s="42" t="n">
        <f aca="false">DATE(YEAR(B6993),MONTH(B6993),1)</f>
        <v>46143</v>
      </c>
      <c r="H6993" s="24" t="str">
        <f aca="false">INDEX(Customers!$B$2:$B$601,MATCH(C6993,Customers!$A$2:$A$601,0))</f>
        <v>Western</v>
      </c>
      <c r="I6993" s="43" t="n">
        <f aca="false">ROUND(MIN(INDEX(Assumptions!$D$13:$D$18,MATCH(E6993,Assumptions!$A$13:$A$18,0)),MAX(INDEX(Assumptions!$C$13:$C$18,MATCH(E6993,Assumptions!$A$13:$A$18,0)),INDEX(Assumptions!$B$13:$B$18,MATCH(E6993,Assumptions!$A$13:$A$18,0))*F6993)),2)</f>
        <v>5</v>
      </c>
    </row>
    <row r="6994" customFormat="false" ht="15" hidden="false" customHeight="false" outlineLevel="0" collapsed="false">
      <c r="A6994" s="24" t="s">
        <v>7817</v>
      </c>
      <c r="B6994" s="39" t="n">
        <v>46173</v>
      </c>
      <c r="C6994" s="24" t="s">
        <v>382</v>
      </c>
      <c r="D6994" s="24" t="s">
        <v>164</v>
      </c>
      <c r="E6994" s="24" t="s">
        <v>107</v>
      </c>
      <c r="F6994" s="38" t="n">
        <v>75360</v>
      </c>
      <c r="G6994" s="42" t="n">
        <f aca="false">DATE(YEAR(B6994),MONTH(B6994),1)</f>
        <v>46143</v>
      </c>
      <c r="H6994" s="24" t="str">
        <f aca="false">INDEX(Customers!$B$2:$B$601,MATCH(C6994,Customers!$A$2:$A$601,0))</f>
        <v>Central</v>
      </c>
      <c r="I6994" s="43" t="n">
        <f aca="false">ROUND(MIN(INDEX(Assumptions!$D$13:$D$18,MATCH(E6994,Assumptions!$A$13:$A$18,0)),MAX(INDEX(Assumptions!$C$13:$C$18,MATCH(E6994,Assumptions!$A$13:$A$18,0)),INDEX(Assumptions!$B$13:$B$18,MATCH(E6994,Assumptions!$A$13:$A$18,0))*F6994)),2)</f>
        <v>0</v>
      </c>
    </row>
    <row r="6995" customFormat="false" ht="15" hidden="false" customHeight="false" outlineLevel="0" collapsed="false">
      <c r="A6995" s="24" t="s">
        <v>7818</v>
      </c>
      <c r="B6995" s="39" t="n">
        <v>46173</v>
      </c>
      <c r="C6995" s="24" t="s">
        <v>404</v>
      </c>
      <c r="D6995" s="24" t="s">
        <v>826</v>
      </c>
      <c r="E6995" s="24" t="s">
        <v>103</v>
      </c>
      <c r="F6995" s="38" t="n">
        <v>630</v>
      </c>
      <c r="G6995" s="42" t="n">
        <f aca="false">DATE(YEAR(B6995),MONTH(B6995),1)</f>
        <v>46143</v>
      </c>
      <c r="H6995" s="24" t="str">
        <f aca="false">INDEX(Customers!$B$2:$B$601,MATCH(C6995,Customers!$A$2:$A$601,0))</f>
        <v>Eastern</v>
      </c>
      <c r="I6995" s="43" t="n">
        <f aca="false">ROUND(MIN(INDEX(Assumptions!$D$13:$D$18,MATCH(E6995,Assumptions!$A$13:$A$18,0)),MAX(INDEX(Assumptions!$C$13:$C$18,MATCH(E6995,Assumptions!$A$13:$A$18,0)),INDEX(Assumptions!$B$13:$B$18,MATCH(E6995,Assumptions!$A$13:$A$18,0))*F6995)),2)</f>
        <v>6.3</v>
      </c>
    </row>
    <row r="6996" customFormat="false" ht="15" hidden="false" customHeight="false" outlineLevel="0" collapsed="false">
      <c r="A6996" s="24" t="s">
        <v>7819</v>
      </c>
      <c r="B6996" s="39" t="n">
        <v>46173</v>
      </c>
      <c r="C6996" s="24" t="s">
        <v>412</v>
      </c>
      <c r="D6996" s="24" t="s">
        <v>826</v>
      </c>
      <c r="E6996" s="24" t="s">
        <v>113</v>
      </c>
      <c r="F6996" s="38" t="n">
        <v>1000</v>
      </c>
      <c r="G6996" s="42" t="n">
        <f aca="false">DATE(YEAR(B6996),MONTH(B6996),1)</f>
        <v>46143</v>
      </c>
      <c r="H6996" s="24" t="str">
        <f aca="false">INDEX(Customers!$B$2:$B$601,MATCH(C6996,Customers!$A$2:$A$601,0))</f>
        <v>Rift Valley</v>
      </c>
      <c r="I6996" s="43" t="n">
        <f aca="false">ROUND(MIN(INDEX(Assumptions!$D$13:$D$18,MATCH(E6996,Assumptions!$A$13:$A$18,0)),MAX(INDEX(Assumptions!$C$13:$C$18,MATCH(E6996,Assumptions!$A$13:$A$18,0)),INDEX(Assumptions!$B$13:$B$18,MATCH(E6996,Assumptions!$A$13:$A$18,0))*F6996)),2)</f>
        <v>50</v>
      </c>
    </row>
    <row r="6997" customFormat="false" ht="15" hidden="false" customHeight="false" outlineLevel="0" collapsed="false">
      <c r="A6997" s="24" t="s">
        <v>7820</v>
      </c>
      <c r="B6997" s="39" t="n">
        <v>46173</v>
      </c>
      <c r="C6997" s="24" t="s">
        <v>413</v>
      </c>
      <c r="D6997" s="24" t="s">
        <v>826</v>
      </c>
      <c r="E6997" s="24" t="s">
        <v>113</v>
      </c>
      <c r="F6997" s="38" t="n">
        <v>99</v>
      </c>
      <c r="G6997" s="42" t="n">
        <f aca="false">DATE(YEAR(B6997),MONTH(B6997),1)</f>
        <v>46143</v>
      </c>
      <c r="H6997" s="24" t="str">
        <f aca="false">INDEX(Customers!$B$2:$B$601,MATCH(C6997,Customers!$A$2:$A$601,0))</f>
        <v>Rift Valley</v>
      </c>
      <c r="I6997" s="43" t="n">
        <f aca="false">ROUND(MIN(INDEX(Assumptions!$D$13:$D$18,MATCH(E6997,Assumptions!$A$13:$A$18,0)),MAX(INDEX(Assumptions!$C$13:$C$18,MATCH(E6997,Assumptions!$A$13:$A$18,0)),INDEX(Assumptions!$B$13:$B$18,MATCH(E6997,Assumptions!$A$13:$A$18,0))*F6997)),2)</f>
        <v>4.95</v>
      </c>
    </row>
    <row r="6998" customFormat="false" ht="15" hidden="false" customHeight="false" outlineLevel="0" collapsed="false">
      <c r="A6998" s="24" t="s">
        <v>7821</v>
      </c>
      <c r="B6998" s="39" t="n">
        <v>46173</v>
      </c>
      <c r="C6998" s="24" t="s">
        <v>430</v>
      </c>
      <c r="D6998" s="24" t="s">
        <v>826</v>
      </c>
      <c r="E6998" s="24" t="s">
        <v>109</v>
      </c>
      <c r="F6998" s="38" t="n">
        <v>11450</v>
      </c>
      <c r="G6998" s="42" t="n">
        <f aca="false">DATE(YEAR(B6998),MONTH(B6998),1)</f>
        <v>46143</v>
      </c>
      <c r="H6998" s="24" t="str">
        <f aca="false">INDEX(Customers!$B$2:$B$601,MATCH(C6998,Customers!$A$2:$A$601,0))</f>
        <v>Western</v>
      </c>
      <c r="I6998" s="43" t="n">
        <f aca="false">ROUND(MIN(INDEX(Assumptions!$D$13:$D$18,MATCH(E6998,Assumptions!$A$13:$A$18,0)),MAX(INDEX(Assumptions!$C$13:$C$18,MATCH(E6998,Assumptions!$A$13:$A$18,0)),INDEX(Assumptions!$B$13:$B$18,MATCH(E6998,Assumptions!$A$13:$A$18,0))*F6998)),2)</f>
        <v>40</v>
      </c>
    </row>
    <row r="6999" customFormat="false" ht="15" hidden="false" customHeight="false" outlineLevel="0" collapsed="false">
      <c r="A6999" s="24" t="s">
        <v>7822</v>
      </c>
      <c r="B6999" s="39" t="n">
        <v>46173</v>
      </c>
      <c r="C6999" s="24" t="s">
        <v>433</v>
      </c>
      <c r="D6999" s="24" t="s">
        <v>826</v>
      </c>
      <c r="E6999" s="24" t="s">
        <v>103</v>
      </c>
      <c r="F6999" s="38" t="n">
        <v>1850</v>
      </c>
      <c r="G6999" s="42" t="n">
        <f aca="false">DATE(YEAR(B6999),MONTH(B6999),1)</f>
        <v>46143</v>
      </c>
      <c r="H6999" s="24" t="str">
        <f aca="false">INDEX(Customers!$B$2:$B$601,MATCH(C6999,Customers!$A$2:$A$601,0))</f>
        <v>Nairobi</v>
      </c>
      <c r="I6999" s="43" t="n">
        <f aca="false">ROUND(MIN(INDEX(Assumptions!$D$13:$D$18,MATCH(E6999,Assumptions!$A$13:$A$18,0)),MAX(INDEX(Assumptions!$C$13:$C$18,MATCH(E6999,Assumptions!$A$13:$A$18,0)),INDEX(Assumptions!$B$13:$B$18,MATCH(E6999,Assumptions!$A$13:$A$18,0))*F6999)),2)</f>
        <v>18.5</v>
      </c>
    </row>
    <row r="7000" customFormat="false" ht="15" hidden="false" customHeight="false" outlineLevel="0" collapsed="false">
      <c r="A7000" s="24" t="s">
        <v>7823</v>
      </c>
      <c r="B7000" s="39" t="n">
        <v>46173</v>
      </c>
      <c r="C7000" s="24" t="s">
        <v>443</v>
      </c>
      <c r="D7000" s="24" t="s">
        <v>826</v>
      </c>
      <c r="E7000" s="24" t="s">
        <v>109</v>
      </c>
      <c r="F7000" s="38" t="n">
        <v>920</v>
      </c>
      <c r="G7000" s="42" t="n">
        <f aca="false">DATE(YEAR(B7000),MONTH(B7000),1)</f>
        <v>46143</v>
      </c>
      <c r="H7000" s="24" t="str">
        <f aca="false">INDEX(Customers!$B$2:$B$601,MATCH(C7000,Customers!$A$2:$A$601,0))</f>
        <v>Coast</v>
      </c>
      <c r="I7000" s="43" t="n">
        <f aca="false">ROUND(MIN(INDEX(Assumptions!$D$13:$D$18,MATCH(E7000,Assumptions!$A$13:$A$18,0)),MAX(INDEX(Assumptions!$C$13:$C$18,MATCH(E7000,Assumptions!$A$13:$A$18,0)),INDEX(Assumptions!$B$13:$B$18,MATCH(E7000,Assumptions!$A$13:$A$18,0))*F7000)),2)</f>
        <v>3.68</v>
      </c>
    </row>
    <row r="7001" customFormat="false" ht="15" hidden="false" customHeight="false" outlineLevel="0" collapsed="false">
      <c r="A7001" s="24" t="s">
        <v>7824</v>
      </c>
      <c r="B7001" s="39" t="n">
        <v>46173</v>
      </c>
      <c r="C7001" s="24" t="s">
        <v>500</v>
      </c>
      <c r="D7001" s="24" t="s">
        <v>826</v>
      </c>
      <c r="E7001" s="24" t="s">
        <v>111</v>
      </c>
      <c r="F7001" s="38" t="n">
        <v>50</v>
      </c>
      <c r="G7001" s="42" t="n">
        <f aca="false">DATE(YEAR(B7001),MONTH(B7001),1)</f>
        <v>46143</v>
      </c>
      <c r="H7001" s="24" t="str">
        <f aca="false">INDEX(Customers!$B$2:$B$601,MATCH(C7001,Customers!$A$2:$A$601,0))</f>
        <v>Central</v>
      </c>
      <c r="I7001" s="43" t="n">
        <f aca="false">ROUND(MIN(INDEX(Assumptions!$D$13:$D$18,MATCH(E7001,Assumptions!$A$13:$A$18,0)),MAX(INDEX(Assumptions!$C$13:$C$18,MATCH(E7001,Assumptions!$A$13:$A$18,0)),INDEX(Assumptions!$B$13:$B$18,MATCH(E7001,Assumptions!$A$13:$A$18,0))*F7001)),2)</f>
        <v>2</v>
      </c>
    </row>
    <row r="7002" customFormat="false" ht="15" hidden="false" customHeight="false" outlineLevel="0" collapsed="false">
      <c r="A7002" s="24" t="s">
        <v>7825</v>
      </c>
      <c r="B7002" s="39" t="n">
        <v>46173</v>
      </c>
      <c r="C7002" s="24" t="s">
        <v>501</v>
      </c>
      <c r="D7002" s="24" t="s">
        <v>826</v>
      </c>
      <c r="E7002" s="24" t="s">
        <v>103</v>
      </c>
      <c r="F7002" s="38" t="n">
        <v>1550</v>
      </c>
      <c r="G7002" s="42" t="n">
        <f aca="false">DATE(YEAR(B7002),MONTH(B7002),1)</f>
        <v>46143</v>
      </c>
      <c r="H7002" s="24" t="str">
        <f aca="false">INDEX(Customers!$B$2:$B$601,MATCH(C7002,Customers!$A$2:$A$601,0))</f>
        <v>Western</v>
      </c>
      <c r="I7002" s="43" t="n">
        <f aca="false">ROUND(MIN(INDEX(Assumptions!$D$13:$D$18,MATCH(E7002,Assumptions!$A$13:$A$18,0)),MAX(INDEX(Assumptions!$C$13:$C$18,MATCH(E7002,Assumptions!$A$13:$A$18,0)),INDEX(Assumptions!$B$13:$B$18,MATCH(E7002,Assumptions!$A$13:$A$18,0))*F7002)),2)</f>
        <v>15.5</v>
      </c>
    </row>
    <row r="7003" customFormat="false" ht="15" hidden="false" customHeight="false" outlineLevel="0" collapsed="false">
      <c r="A7003" s="24" t="s">
        <v>7826</v>
      </c>
      <c r="B7003" s="39" t="n">
        <v>46173</v>
      </c>
      <c r="C7003" s="24" t="s">
        <v>502</v>
      </c>
      <c r="D7003" s="24" t="s">
        <v>826</v>
      </c>
      <c r="E7003" s="24" t="s">
        <v>103</v>
      </c>
      <c r="F7003" s="38" t="n">
        <v>3990</v>
      </c>
      <c r="G7003" s="42" t="n">
        <f aca="false">DATE(YEAR(B7003),MONTH(B7003),1)</f>
        <v>46143</v>
      </c>
      <c r="H7003" s="24" t="str">
        <f aca="false">INDEX(Customers!$B$2:$B$601,MATCH(C7003,Customers!$A$2:$A$601,0))</f>
        <v>Nairobi</v>
      </c>
      <c r="I7003" s="43" t="n">
        <f aca="false">ROUND(MIN(INDEX(Assumptions!$D$13:$D$18,MATCH(E7003,Assumptions!$A$13:$A$18,0)),MAX(INDEX(Assumptions!$C$13:$C$18,MATCH(E7003,Assumptions!$A$13:$A$18,0)),INDEX(Assumptions!$B$13:$B$18,MATCH(E7003,Assumptions!$A$13:$A$18,0))*F7003)),2)</f>
        <v>39.9</v>
      </c>
    </row>
    <row r="7004" customFormat="false" ht="15" hidden="false" customHeight="false" outlineLevel="0" collapsed="false">
      <c r="A7004" s="24" t="s">
        <v>7827</v>
      </c>
      <c r="B7004" s="39" t="n">
        <v>46173</v>
      </c>
      <c r="C7004" s="24" t="s">
        <v>504</v>
      </c>
      <c r="D7004" s="24" t="s">
        <v>826</v>
      </c>
      <c r="E7004" s="24" t="s">
        <v>103</v>
      </c>
      <c r="F7004" s="38" t="n">
        <v>2730</v>
      </c>
      <c r="G7004" s="42" t="n">
        <f aca="false">DATE(YEAR(B7004),MONTH(B7004),1)</f>
        <v>46143</v>
      </c>
      <c r="H7004" s="24" t="str">
        <f aca="false">INDEX(Customers!$B$2:$B$601,MATCH(C7004,Customers!$A$2:$A$601,0))</f>
        <v>Coast</v>
      </c>
      <c r="I7004" s="43" t="n">
        <f aca="false">ROUND(MIN(INDEX(Assumptions!$D$13:$D$18,MATCH(E7004,Assumptions!$A$13:$A$18,0)),MAX(INDEX(Assumptions!$C$13:$C$18,MATCH(E7004,Assumptions!$A$13:$A$18,0)),INDEX(Assumptions!$B$13:$B$18,MATCH(E7004,Assumptions!$A$13:$A$18,0))*F7004)),2)</f>
        <v>27.3</v>
      </c>
    </row>
    <row r="7005" customFormat="false" ht="15" hidden="false" customHeight="false" outlineLevel="0" collapsed="false">
      <c r="A7005" s="24" t="s">
        <v>7828</v>
      </c>
      <c r="B7005" s="39" t="n">
        <v>46173</v>
      </c>
      <c r="C7005" s="24" t="s">
        <v>516</v>
      </c>
      <c r="D7005" s="24" t="s">
        <v>826</v>
      </c>
      <c r="E7005" s="24" t="s">
        <v>113</v>
      </c>
      <c r="F7005" s="38" t="n">
        <v>2000</v>
      </c>
      <c r="G7005" s="42" t="n">
        <f aca="false">DATE(YEAR(B7005),MONTH(B7005),1)</f>
        <v>46143</v>
      </c>
      <c r="H7005" s="24" t="str">
        <f aca="false">INDEX(Customers!$B$2:$B$601,MATCH(C7005,Customers!$A$2:$A$601,0))</f>
        <v>Rift Valley</v>
      </c>
      <c r="I7005" s="43" t="n">
        <f aca="false">ROUND(MIN(INDEX(Assumptions!$D$13:$D$18,MATCH(E7005,Assumptions!$A$13:$A$18,0)),MAX(INDEX(Assumptions!$C$13:$C$18,MATCH(E7005,Assumptions!$A$13:$A$18,0)),INDEX(Assumptions!$B$13:$B$18,MATCH(E7005,Assumptions!$A$13:$A$18,0))*F7005)),2)</f>
        <v>100</v>
      </c>
    </row>
    <row r="7006" customFormat="false" ht="15" hidden="false" customHeight="false" outlineLevel="0" collapsed="false">
      <c r="A7006" s="24" t="s">
        <v>7829</v>
      </c>
      <c r="B7006" s="39" t="n">
        <v>46173</v>
      </c>
      <c r="C7006" s="24" t="s">
        <v>520</v>
      </c>
      <c r="D7006" s="24" t="s">
        <v>183</v>
      </c>
      <c r="E7006" s="24" t="s">
        <v>107</v>
      </c>
      <c r="F7006" s="38" t="n">
        <v>3110</v>
      </c>
      <c r="G7006" s="42" t="n">
        <f aca="false">DATE(YEAR(B7006),MONTH(B7006),1)</f>
        <v>46143</v>
      </c>
      <c r="H7006" s="24" t="str">
        <f aca="false">INDEX(Customers!$B$2:$B$601,MATCH(C7006,Customers!$A$2:$A$601,0))</f>
        <v>Coast</v>
      </c>
      <c r="I7006" s="43" t="n">
        <f aca="false">ROUND(MIN(INDEX(Assumptions!$D$13:$D$18,MATCH(E7006,Assumptions!$A$13:$A$18,0)),MAX(INDEX(Assumptions!$C$13:$C$18,MATCH(E7006,Assumptions!$A$13:$A$18,0)),INDEX(Assumptions!$B$13:$B$18,MATCH(E7006,Assumptions!$A$13:$A$18,0))*F7006)),2)</f>
        <v>0</v>
      </c>
    </row>
    <row r="7007" customFormat="false" ht="15" hidden="false" customHeight="false" outlineLevel="0" collapsed="false">
      <c r="A7007" s="24" t="s">
        <v>7830</v>
      </c>
      <c r="B7007" s="39" t="n">
        <v>46173</v>
      </c>
      <c r="C7007" s="24" t="s">
        <v>522</v>
      </c>
      <c r="D7007" s="24" t="s">
        <v>826</v>
      </c>
      <c r="E7007" s="24" t="s">
        <v>109</v>
      </c>
      <c r="F7007" s="38" t="n">
        <v>9410</v>
      </c>
      <c r="G7007" s="42" t="n">
        <f aca="false">DATE(YEAR(B7007),MONTH(B7007),1)</f>
        <v>46143</v>
      </c>
      <c r="H7007" s="24" t="str">
        <f aca="false">INDEX(Customers!$B$2:$B$601,MATCH(C7007,Customers!$A$2:$A$601,0))</f>
        <v>Central</v>
      </c>
      <c r="I7007" s="43" t="n">
        <f aca="false">ROUND(MIN(INDEX(Assumptions!$D$13:$D$18,MATCH(E7007,Assumptions!$A$13:$A$18,0)),MAX(INDEX(Assumptions!$C$13:$C$18,MATCH(E7007,Assumptions!$A$13:$A$18,0)),INDEX(Assumptions!$B$13:$B$18,MATCH(E7007,Assumptions!$A$13:$A$18,0))*F7007)),2)</f>
        <v>37.64</v>
      </c>
    </row>
    <row r="7008" customFormat="false" ht="15" hidden="false" customHeight="false" outlineLevel="0" collapsed="false">
      <c r="A7008" s="24" t="s">
        <v>7831</v>
      </c>
      <c r="B7008" s="39" t="n">
        <v>46173</v>
      </c>
      <c r="C7008" s="24" t="s">
        <v>532</v>
      </c>
      <c r="D7008" s="24" t="s">
        <v>826</v>
      </c>
      <c r="E7008" s="24" t="s">
        <v>111</v>
      </c>
      <c r="F7008" s="38" t="n">
        <v>1000</v>
      </c>
      <c r="G7008" s="42" t="n">
        <f aca="false">DATE(YEAR(B7008),MONTH(B7008),1)</f>
        <v>46143</v>
      </c>
      <c r="H7008" s="24" t="str">
        <f aca="false">INDEX(Customers!$B$2:$B$601,MATCH(C7008,Customers!$A$2:$A$601,0))</f>
        <v>Western</v>
      </c>
      <c r="I7008" s="43" t="n">
        <f aca="false">ROUND(MIN(INDEX(Assumptions!$D$13:$D$18,MATCH(E7008,Assumptions!$A$13:$A$18,0)),MAX(INDEX(Assumptions!$C$13:$C$18,MATCH(E7008,Assumptions!$A$13:$A$18,0)),INDEX(Assumptions!$B$13:$B$18,MATCH(E7008,Assumptions!$A$13:$A$18,0))*F7008)),2)</f>
        <v>40</v>
      </c>
    </row>
    <row r="7009" customFormat="false" ht="15" hidden="false" customHeight="false" outlineLevel="0" collapsed="false">
      <c r="A7009" s="24" t="s">
        <v>7832</v>
      </c>
      <c r="B7009" s="39" t="n">
        <v>46173</v>
      </c>
      <c r="C7009" s="24" t="s">
        <v>548</v>
      </c>
      <c r="D7009" s="24" t="s">
        <v>826</v>
      </c>
      <c r="E7009" s="24" t="s">
        <v>103</v>
      </c>
      <c r="F7009" s="38" t="n">
        <v>650</v>
      </c>
      <c r="G7009" s="42" t="n">
        <f aca="false">DATE(YEAR(B7009),MONTH(B7009),1)</f>
        <v>46143</v>
      </c>
      <c r="H7009" s="24" t="str">
        <f aca="false">INDEX(Customers!$B$2:$B$601,MATCH(C7009,Customers!$A$2:$A$601,0))</f>
        <v>Rift Valley</v>
      </c>
      <c r="I7009" s="43" t="n">
        <f aca="false">ROUND(MIN(INDEX(Assumptions!$D$13:$D$18,MATCH(E7009,Assumptions!$A$13:$A$18,0)),MAX(INDEX(Assumptions!$C$13:$C$18,MATCH(E7009,Assumptions!$A$13:$A$18,0)),INDEX(Assumptions!$B$13:$B$18,MATCH(E7009,Assumptions!$A$13:$A$18,0))*F7009)),2)</f>
        <v>6.5</v>
      </c>
    </row>
    <row r="7010" customFormat="false" ht="15" hidden="false" customHeight="false" outlineLevel="0" collapsed="false">
      <c r="A7010" s="24" t="s">
        <v>7833</v>
      </c>
      <c r="B7010" s="39" t="n">
        <v>46173</v>
      </c>
      <c r="C7010" s="24" t="s">
        <v>551</v>
      </c>
      <c r="D7010" s="24" t="s">
        <v>826</v>
      </c>
      <c r="E7010" s="24" t="s">
        <v>111</v>
      </c>
      <c r="F7010" s="38" t="n">
        <v>50</v>
      </c>
      <c r="G7010" s="42" t="n">
        <f aca="false">DATE(YEAR(B7010),MONTH(B7010),1)</f>
        <v>46143</v>
      </c>
      <c r="H7010" s="24" t="str">
        <f aca="false">INDEX(Customers!$B$2:$B$601,MATCH(C7010,Customers!$A$2:$A$601,0))</f>
        <v>Central</v>
      </c>
      <c r="I7010" s="43" t="n">
        <f aca="false">ROUND(MIN(INDEX(Assumptions!$D$13:$D$18,MATCH(E7010,Assumptions!$A$13:$A$18,0)),MAX(INDEX(Assumptions!$C$13:$C$18,MATCH(E7010,Assumptions!$A$13:$A$18,0)),INDEX(Assumptions!$B$13:$B$18,MATCH(E7010,Assumptions!$A$13:$A$18,0))*F7010)),2)</f>
        <v>2</v>
      </c>
    </row>
    <row r="7011" customFormat="false" ht="15" hidden="false" customHeight="false" outlineLevel="0" collapsed="false">
      <c r="A7011" s="24" t="s">
        <v>7834</v>
      </c>
      <c r="B7011" s="39" t="n">
        <v>46173</v>
      </c>
      <c r="C7011" s="24" t="s">
        <v>552</v>
      </c>
      <c r="D7011" s="24" t="s">
        <v>826</v>
      </c>
      <c r="E7011" s="24" t="s">
        <v>103</v>
      </c>
      <c r="F7011" s="38" t="n">
        <v>1360</v>
      </c>
      <c r="G7011" s="42" t="n">
        <f aca="false">DATE(YEAR(B7011),MONTH(B7011),1)</f>
        <v>46143</v>
      </c>
      <c r="H7011" s="24" t="str">
        <f aca="false">INDEX(Customers!$B$2:$B$601,MATCH(C7011,Customers!$A$2:$A$601,0))</f>
        <v>Eastern</v>
      </c>
      <c r="I7011" s="43" t="n">
        <f aca="false">ROUND(MIN(INDEX(Assumptions!$D$13:$D$18,MATCH(E7011,Assumptions!$A$13:$A$18,0)),MAX(INDEX(Assumptions!$C$13:$C$18,MATCH(E7011,Assumptions!$A$13:$A$18,0)),INDEX(Assumptions!$B$13:$B$18,MATCH(E7011,Assumptions!$A$13:$A$18,0))*F7011)),2)</f>
        <v>13.6</v>
      </c>
    </row>
    <row r="7012" customFormat="false" ht="15" hidden="false" customHeight="false" outlineLevel="0" collapsed="false">
      <c r="A7012" s="24" t="s">
        <v>7835</v>
      </c>
      <c r="B7012" s="39" t="n">
        <v>46173</v>
      </c>
      <c r="C7012" s="24" t="s">
        <v>556</v>
      </c>
      <c r="D7012" s="24" t="s">
        <v>826</v>
      </c>
      <c r="E7012" s="24" t="s">
        <v>111</v>
      </c>
      <c r="F7012" s="38" t="n">
        <v>1000</v>
      </c>
      <c r="G7012" s="42" t="n">
        <f aca="false">DATE(YEAR(B7012),MONTH(B7012),1)</f>
        <v>46143</v>
      </c>
      <c r="H7012" s="24" t="str">
        <f aca="false">INDEX(Customers!$B$2:$B$601,MATCH(C7012,Customers!$A$2:$A$601,0))</f>
        <v>Central</v>
      </c>
      <c r="I7012" s="43" t="n">
        <f aca="false">ROUND(MIN(INDEX(Assumptions!$D$13:$D$18,MATCH(E7012,Assumptions!$A$13:$A$18,0)),MAX(INDEX(Assumptions!$C$13:$C$18,MATCH(E7012,Assumptions!$A$13:$A$18,0)),INDEX(Assumptions!$B$13:$B$18,MATCH(E7012,Assumptions!$A$13:$A$18,0))*F7012)),2)</f>
        <v>40</v>
      </c>
    </row>
    <row r="7013" customFormat="false" ht="15" hidden="false" customHeight="false" outlineLevel="0" collapsed="false">
      <c r="A7013" s="24" t="s">
        <v>7836</v>
      </c>
      <c r="B7013" s="39" t="n">
        <v>46173</v>
      </c>
      <c r="C7013" s="24" t="s">
        <v>563</v>
      </c>
      <c r="D7013" s="24" t="s">
        <v>826</v>
      </c>
      <c r="E7013" s="24" t="s">
        <v>111</v>
      </c>
      <c r="F7013" s="38" t="n">
        <v>100</v>
      </c>
      <c r="G7013" s="42" t="n">
        <f aca="false">DATE(YEAR(B7013),MONTH(B7013),1)</f>
        <v>46143</v>
      </c>
      <c r="H7013" s="24" t="str">
        <f aca="false">INDEX(Customers!$B$2:$B$601,MATCH(C7013,Customers!$A$2:$A$601,0))</f>
        <v>Nairobi</v>
      </c>
      <c r="I7013" s="43" t="n">
        <f aca="false">ROUND(MIN(INDEX(Assumptions!$D$13:$D$18,MATCH(E7013,Assumptions!$A$13:$A$18,0)),MAX(INDEX(Assumptions!$C$13:$C$18,MATCH(E7013,Assumptions!$A$13:$A$18,0)),INDEX(Assumptions!$B$13:$B$18,MATCH(E7013,Assumptions!$A$13:$A$18,0))*F7013)),2)</f>
        <v>4</v>
      </c>
    </row>
    <row r="7014" customFormat="false" ht="15" hidden="false" customHeight="false" outlineLevel="0" collapsed="false">
      <c r="A7014" s="24" t="s">
        <v>7837</v>
      </c>
      <c r="B7014" s="39" t="n">
        <v>46173</v>
      </c>
      <c r="C7014" s="24" t="s">
        <v>583</v>
      </c>
      <c r="D7014" s="24" t="s">
        <v>826</v>
      </c>
      <c r="E7014" s="24" t="s">
        <v>103</v>
      </c>
      <c r="F7014" s="38" t="n">
        <v>370</v>
      </c>
      <c r="G7014" s="42" t="n">
        <f aca="false">DATE(YEAR(B7014),MONTH(B7014),1)</f>
        <v>46143</v>
      </c>
      <c r="H7014" s="24" t="str">
        <f aca="false">INDEX(Customers!$B$2:$B$601,MATCH(C7014,Customers!$A$2:$A$601,0))</f>
        <v>Western</v>
      </c>
      <c r="I7014" s="43" t="n">
        <f aca="false">ROUND(MIN(INDEX(Assumptions!$D$13:$D$18,MATCH(E7014,Assumptions!$A$13:$A$18,0)),MAX(INDEX(Assumptions!$C$13:$C$18,MATCH(E7014,Assumptions!$A$13:$A$18,0)),INDEX(Assumptions!$B$13:$B$18,MATCH(E7014,Assumptions!$A$13:$A$18,0))*F7014)),2)</f>
        <v>5</v>
      </c>
    </row>
    <row r="7015" customFormat="false" ht="15" hidden="false" customHeight="false" outlineLevel="0" collapsed="false">
      <c r="A7015" s="24" t="s">
        <v>7838</v>
      </c>
      <c r="B7015" s="39" t="n">
        <v>46173</v>
      </c>
      <c r="C7015" s="24" t="s">
        <v>585</v>
      </c>
      <c r="D7015" s="24" t="s">
        <v>826</v>
      </c>
      <c r="E7015" s="24" t="s">
        <v>109</v>
      </c>
      <c r="F7015" s="38" t="n">
        <v>34020</v>
      </c>
      <c r="G7015" s="42" t="n">
        <f aca="false">DATE(YEAR(B7015),MONTH(B7015),1)</f>
        <v>46143</v>
      </c>
      <c r="H7015" s="24" t="str">
        <f aca="false">INDEX(Customers!$B$2:$B$601,MATCH(C7015,Customers!$A$2:$A$601,0))</f>
        <v>Eastern</v>
      </c>
      <c r="I7015" s="43" t="n">
        <f aca="false">ROUND(MIN(INDEX(Assumptions!$D$13:$D$18,MATCH(E7015,Assumptions!$A$13:$A$18,0)),MAX(INDEX(Assumptions!$C$13:$C$18,MATCH(E7015,Assumptions!$A$13:$A$18,0)),INDEX(Assumptions!$B$13:$B$18,MATCH(E7015,Assumptions!$A$13:$A$18,0))*F7015)),2)</f>
        <v>40</v>
      </c>
    </row>
    <row r="7016" customFormat="false" ht="15" hidden="false" customHeight="false" outlineLevel="0" collapsed="false">
      <c r="A7016" s="24" t="s">
        <v>7839</v>
      </c>
      <c r="B7016" s="39" t="n">
        <v>46173</v>
      </c>
      <c r="C7016" s="24" t="s">
        <v>587</v>
      </c>
      <c r="D7016" s="24" t="s">
        <v>826</v>
      </c>
      <c r="E7016" s="24" t="s">
        <v>103</v>
      </c>
      <c r="F7016" s="38" t="n">
        <v>1550</v>
      </c>
      <c r="G7016" s="42" t="n">
        <f aca="false">DATE(YEAR(B7016),MONTH(B7016),1)</f>
        <v>46143</v>
      </c>
      <c r="H7016" s="24" t="str">
        <f aca="false">INDEX(Customers!$B$2:$B$601,MATCH(C7016,Customers!$A$2:$A$601,0))</f>
        <v>Western</v>
      </c>
      <c r="I7016" s="43" t="n">
        <f aca="false">ROUND(MIN(INDEX(Assumptions!$D$13:$D$18,MATCH(E7016,Assumptions!$A$13:$A$18,0)),MAX(INDEX(Assumptions!$C$13:$C$18,MATCH(E7016,Assumptions!$A$13:$A$18,0)),INDEX(Assumptions!$B$13:$B$18,MATCH(E7016,Assumptions!$A$13:$A$18,0))*F7016)),2)</f>
        <v>15.5</v>
      </c>
    </row>
    <row r="7017" customFormat="false" ht="15" hidden="false" customHeight="false" outlineLevel="0" collapsed="false">
      <c r="A7017" s="24" t="s">
        <v>7840</v>
      </c>
      <c r="B7017" s="39" t="n">
        <v>46173</v>
      </c>
      <c r="C7017" s="24" t="s">
        <v>614</v>
      </c>
      <c r="D7017" s="24" t="s">
        <v>826</v>
      </c>
      <c r="E7017" s="24" t="s">
        <v>103</v>
      </c>
      <c r="F7017" s="38" t="n">
        <v>2660</v>
      </c>
      <c r="G7017" s="42" t="n">
        <f aca="false">DATE(YEAR(B7017),MONTH(B7017),1)</f>
        <v>46143</v>
      </c>
      <c r="H7017" s="24" t="str">
        <f aca="false">INDEX(Customers!$B$2:$B$601,MATCH(C7017,Customers!$A$2:$A$601,0))</f>
        <v>Central</v>
      </c>
      <c r="I7017" s="43" t="n">
        <f aca="false">ROUND(MIN(INDEX(Assumptions!$D$13:$D$18,MATCH(E7017,Assumptions!$A$13:$A$18,0)),MAX(INDEX(Assumptions!$C$13:$C$18,MATCH(E7017,Assumptions!$A$13:$A$18,0)),INDEX(Assumptions!$B$13:$B$18,MATCH(E7017,Assumptions!$A$13:$A$18,0))*F7017)),2)</f>
        <v>26.6</v>
      </c>
    </row>
    <row r="7018" customFormat="false" ht="15" hidden="false" customHeight="false" outlineLevel="0" collapsed="false">
      <c r="A7018" s="24" t="s">
        <v>7841</v>
      </c>
      <c r="B7018" s="39" t="n">
        <v>46173</v>
      </c>
      <c r="C7018" s="24" t="s">
        <v>619</v>
      </c>
      <c r="D7018" s="24" t="s">
        <v>826</v>
      </c>
      <c r="E7018" s="24" t="s">
        <v>113</v>
      </c>
      <c r="F7018" s="38" t="n">
        <v>500</v>
      </c>
      <c r="G7018" s="42" t="n">
        <f aca="false">DATE(YEAR(B7018),MONTH(B7018),1)</f>
        <v>46143</v>
      </c>
      <c r="H7018" s="24" t="str">
        <f aca="false">INDEX(Customers!$B$2:$B$601,MATCH(C7018,Customers!$A$2:$A$601,0))</f>
        <v>Rift Valley</v>
      </c>
      <c r="I7018" s="43" t="n">
        <f aca="false">ROUND(MIN(INDEX(Assumptions!$D$13:$D$18,MATCH(E7018,Assumptions!$A$13:$A$18,0)),MAX(INDEX(Assumptions!$C$13:$C$18,MATCH(E7018,Assumptions!$A$13:$A$18,0)),INDEX(Assumptions!$B$13:$B$18,MATCH(E7018,Assumptions!$A$13:$A$18,0))*F7018)),2)</f>
        <v>25</v>
      </c>
    </row>
    <row r="7019" customFormat="false" ht="15" hidden="false" customHeight="false" outlineLevel="0" collapsed="false">
      <c r="A7019" s="24" t="s">
        <v>7842</v>
      </c>
      <c r="B7019" s="39" t="n">
        <v>46173</v>
      </c>
      <c r="C7019" s="24" t="s">
        <v>628</v>
      </c>
      <c r="D7019" s="24" t="s">
        <v>184</v>
      </c>
      <c r="E7019" s="24" t="s">
        <v>105</v>
      </c>
      <c r="F7019" s="38" t="n">
        <v>3380</v>
      </c>
      <c r="G7019" s="42" t="n">
        <f aca="false">DATE(YEAR(B7019),MONTH(B7019),1)</f>
        <v>46143</v>
      </c>
      <c r="H7019" s="24" t="str">
        <f aca="false">INDEX(Customers!$B$2:$B$601,MATCH(C7019,Customers!$A$2:$A$601,0))</f>
        <v>Coast</v>
      </c>
      <c r="I7019" s="43" t="n">
        <f aca="false">ROUND(MIN(INDEX(Assumptions!$D$13:$D$18,MATCH(E7019,Assumptions!$A$13:$A$18,0)),MAX(INDEX(Assumptions!$C$13:$C$18,MATCH(E7019,Assumptions!$A$13:$A$18,0)),INDEX(Assumptions!$B$13:$B$18,MATCH(E7019,Assumptions!$A$13:$A$18,0))*F7019)),2)</f>
        <v>50.7</v>
      </c>
    </row>
    <row r="7020" customFormat="false" ht="15" hidden="false" customHeight="false" outlineLevel="0" collapsed="false">
      <c r="A7020" s="24" t="s">
        <v>7843</v>
      </c>
      <c r="B7020" s="39" t="n">
        <v>46173</v>
      </c>
      <c r="C7020" s="24" t="s">
        <v>637</v>
      </c>
      <c r="D7020" s="24" t="s">
        <v>826</v>
      </c>
      <c r="E7020" s="24" t="s">
        <v>103</v>
      </c>
      <c r="F7020" s="38" t="n">
        <v>2180</v>
      </c>
      <c r="G7020" s="42" t="n">
        <f aca="false">DATE(YEAR(B7020),MONTH(B7020),1)</f>
        <v>46143</v>
      </c>
      <c r="H7020" s="24" t="str">
        <f aca="false">INDEX(Customers!$B$2:$B$601,MATCH(C7020,Customers!$A$2:$A$601,0))</f>
        <v>Western</v>
      </c>
      <c r="I7020" s="43" t="n">
        <f aca="false">ROUND(MIN(INDEX(Assumptions!$D$13:$D$18,MATCH(E7020,Assumptions!$A$13:$A$18,0)),MAX(INDEX(Assumptions!$C$13:$C$18,MATCH(E7020,Assumptions!$A$13:$A$18,0)),INDEX(Assumptions!$B$13:$B$18,MATCH(E7020,Assumptions!$A$13:$A$18,0))*F7020)),2)</f>
        <v>21.8</v>
      </c>
    </row>
    <row r="7021" customFormat="false" ht="15" hidden="false" customHeight="false" outlineLevel="0" collapsed="false">
      <c r="A7021" s="24" t="s">
        <v>7844</v>
      </c>
      <c r="B7021" s="39" t="n">
        <v>46173</v>
      </c>
      <c r="C7021" s="24" t="s">
        <v>642</v>
      </c>
      <c r="D7021" s="24" t="s">
        <v>826</v>
      </c>
      <c r="E7021" s="24" t="s">
        <v>109</v>
      </c>
      <c r="F7021" s="38" t="n">
        <v>11940</v>
      </c>
      <c r="G7021" s="42" t="n">
        <f aca="false">DATE(YEAR(B7021),MONTH(B7021),1)</f>
        <v>46143</v>
      </c>
      <c r="H7021" s="24" t="str">
        <f aca="false">INDEX(Customers!$B$2:$B$601,MATCH(C7021,Customers!$A$2:$A$601,0))</f>
        <v>Rift Valley</v>
      </c>
      <c r="I7021" s="43" t="n">
        <f aca="false">ROUND(MIN(INDEX(Assumptions!$D$13:$D$18,MATCH(E7021,Assumptions!$A$13:$A$18,0)),MAX(INDEX(Assumptions!$C$13:$C$18,MATCH(E7021,Assumptions!$A$13:$A$18,0)),INDEX(Assumptions!$B$13:$B$18,MATCH(E7021,Assumptions!$A$13:$A$18,0))*F7021)),2)</f>
        <v>40</v>
      </c>
    </row>
    <row r="7022" customFormat="false" ht="15" hidden="false" customHeight="false" outlineLevel="0" collapsed="false">
      <c r="A7022" s="24" t="s">
        <v>7845</v>
      </c>
      <c r="B7022" s="39" t="n">
        <v>46173</v>
      </c>
      <c r="C7022" s="24" t="s">
        <v>648</v>
      </c>
      <c r="D7022" s="24" t="s">
        <v>826</v>
      </c>
      <c r="E7022" s="24" t="s">
        <v>103</v>
      </c>
      <c r="F7022" s="38" t="n">
        <v>3920</v>
      </c>
      <c r="G7022" s="42" t="n">
        <f aca="false">DATE(YEAR(B7022),MONTH(B7022),1)</f>
        <v>46143</v>
      </c>
      <c r="H7022" s="24" t="str">
        <f aca="false">INDEX(Customers!$B$2:$B$601,MATCH(C7022,Customers!$A$2:$A$601,0))</f>
        <v>Nairobi</v>
      </c>
      <c r="I7022" s="43" t="n">
        <f aca="false">ROUND(MIN(INDEX(Assumptions!$D$13:$D$18,MATCH(E7022,Assumptions!$A$13:$A$18,0)),MAX(INDEX(Assumptions!$C$13:$C$18,MATCH(E7022,Assumptions!$A$13:$A$18,0)),INDEX(Assumptions!$B$13:$B$18,MATCH(E7022,Assumptions!$A$13:$A$18,0))*F7022)),2)</f>
        <v>39.2</v>
      </c>
    </row>
    <row r="7023" customFormat="false" ht="15" hidden="false" customHeight="false" outlineLevel="0" collapsed="false">
      <c r="A7023" s="24" t="s">
        <v>7846</v>
      </c>
      <c r="B7023" s="39" t="n">
        <v>46173</v>
      </c>
      <c r="C7023" s="24" t="s">
        <v>650</v>
      </c>
      <c r="D7023" s="24" t="s">
        <v>206</v>
      </c>
      <c r="E7023" s="24" t="s">
        <v>105</v>
      </c>
      <c r="F7023" s="38" t="n">
        <v>14520</v>
      </c>
      <c r="G7023" s="42" t="n">
        <f aca="false">DATE(YEAR(B7023),MONTH(B7023),1)</f>
        <v>46143</v>
      </c>
      <c r="H7023" s="24" t="str">
        <f aca="false">INDEX(Customers!$B$2:$B$601,MATCH(C7023,Customers!$A$2:$A$601,0))</f>
        <v>Eastern</v>
      </c>
      <c r="I7023" s="43" t="n">
        <f aca="false">ROUND(MIN(INDEX(Assumptions!$D$13:$D$18,MATCH(E7023,Assumptions!$A$13:$A$18,0)),MAX(INDEX(Assumptions!$C$13:$C$18,MATCH(E7023,Assumptions!$A$13:$A$18,0)),INDEX(Assumptions!$B$13:$B$18,MATCH(E7023,Assumptions!$A$13:$A$18,0))*F7023)),2)</f>
        <v>200</v>
      </c>
    </row>
    <row r="7024" customFormat="false" ht="15" hidden="false" customHeight="false" outlineLevel="0" collapsed="false">
      <c r="A7024" s="24" t="s">
        <v>7847</v>
      </c>
      <c r="B7024" s="39" t="n">
        <v>46173</v>
      </c>
      <c r="C7024" s="24" t="s">
        <v>657</v>
      </c>
      <c r="D7024" s="24" t="s">
        <v>199</v>
      </c>
      <c r="E7024" s="24" t="s">
        <v>105</v>
      </c>
      <c r="F7024" s="38" t="n">
        <v>3020</v>
      </c>
      <c r="G7024" s="42" t="n">
        <f aca="false">DATE(YEAR(B7024),MONTH(B7024),1)</f>
        <v>46143</v>
      </c>
      <c r="H7024" s="24" t="str">
        <f aca="false">INDEX(Customers!$B$2:$B$601,MATCH(C7024,Customers!$A$2:$A$601,0))</f>
        <v>Western</v>
      </c>
      <c r="I7024" s="43" t="n">
        <f aca="false">ROUND(MIN(INDEX(Assumptions!$D$13:$D$18,MATCH(E7024,Assumptions!$A$13:$A$18,0)),MAX(INDEX(Assumptions!$C$13:$C$18,MATCH(E7024,Assumptions!$A$13:$A$18,0)),INDEX(Assumptions!$B$13:$B$18,MATCH(E7024,Assumptions!$A$13:$A$18,0))*F7024)),2)</f>
        <v>45.3</v>
      </c>
    </row>
    <row r="7025" customFormat="false" ht="15" hidden="false" customHeight="false" outlineLevel="0" collapsed="false">
      <c r="A7025" s="24" t="s">
        <v>7848</v>
      </c>
      <c r="B7025" s="39" t="n">
        <v>46173</v>
      </c>
      <c r="C7025" s="24" t="s">
        <v>663</v>
      </c>
      <c r="D7025" s="24" t="s">
        <v>826</v>
      </c>
      <c r="E7025" s="24" t="s">
        <v>111</v>
      </c>
      <c r="F7025" s="38" t="n">
        <v>200</v>
      </c>
      <c r="G7025" s="42" t="n">
        <f aca="false">DATE(YEAR(B7025),MONTH(B7025),1)</f>
        <v>46143</v>
      </c>
      <c r="H7025" s="24" t="str">
        <f aca="false">INDEX(Customers!$B$2:$B$601,MATCH(C7025,Customers!$A$2:$A$601,0))</f>
        <v>Western</v>
      </c>
      <c r="I7025" s="43" t="n">
        <f aca="false">ROUND(MIN(INDEX(Assumptions!$D$13:$D$18,MATCH(E7025,Assumptions!$A$13:$A$18,0)),MAX(INDEX(Assumptions!$C$13:$C$18,MATCH(E7025,Assumptions!$A$13:$A$18,0)),INDEX(Assumptions!$B$13:$B$18,MATCH(E7025,Assumptions!$A$13:$A$18,0))*F7025)),2)</f>
        <v>8</v>
      </c>
    </row>
    <row r="7026" customFormat="false" ht="15" hidden="false" customHeight="false" outlineLevel="0" collapsed="false">
      <c r="A7026" s="24" t="s">
        <v>7849</v>
      </c>
      <c r="B7026" s="39" t="n">
        <v>46173</v>
      </c>
      <c r="C7026" s="24" t="s">
        <v>665</v>
      </c>
      <c r="D7026" s="24" t="s">
        <v>826</v>
      </c>
      <c r="E7026" s="24" t="s">
        <v>109</v>
      </c>
      <c r="F7026" s="38" t="n">
        <v>10520</v>
      </c>
      <c r="G7026" s="42" t="n">
        <f aca="false">DATE(YEAR(B7026),MONTH(B7026),1)</f>
        <v>46143</v>
      </c>
      <c r="H7026" s="24" t="str">
        <f aca="false">INDEX(Customers!$B$2:$B$601,MATCH(C7026,Customers!$A$2:$A$601,0))</f>
        <v>Nairobi</v>
      </c>
      <c r="I7026" s="43" t="n">
        <f aca="false">ROUND(MIN(INDEX(Assumptions!$D$13:$D$18,MATCH(E7026,Assumptions!$A$13:$A$18,0)),MAX(INDEX(Assumptions!$C$13:$C$18,MATCH(E7026,Assumptions!$A$13:$A$18,0)),INDEX(Assumptions!$B$13:$B$18,MATCH(E7026,Assumptions!$A$13:$A$18,0))*F7026)),2)</f>
        <v>40</v>
      </c>
    </row>
    <row r="7027" customFormat="false" ht="15" hidden="false" customHeight="false" outlineLevel="0" collapsed="false">
      <c r="A7027" s="24" t="s">
        <v>7850</v>
      </c>
      <c r="B7027" s="39" t="n">
        <v>46173</v>
      </c>
      <c r="C7027" s="24" t="s">
        <v>670</v>
      </c>
      <c r="D7027" s="24" t="s">
        <v>173</v>
      </c>
      <c r="E7027" s="24" t="s">
        <v>107</v>
      </c>
      <c r="F7027" s="38" t="n">
        <v>6360</v>
      </c>
      <c r="G7027" s="42" t="n">
        <f aca="false">DATE(YEAR(B7027),MONTH(B7027),1)</f>
        <v>46143</v>
      </c>
      <c r="H7027" s="24" t="str">
        <f aca="false">INDEX(Customers!$B$2:$B$601,MATCH(C7027,Customers!$A$2:$A$601,0))</f>
        <v>Rift Valley</v>
      </c>
      <c r="I7027" s="43" t="n">
        <f aca="false">ROUND(MIN(INDEX(Assumptions!$D$13:$D$18,MATCH(E7027,Assumptions!$A$13:$A$18,0)),MAX(INDEX(Assumptions!$C$13:$C$18,MATCH(E7027,Assumptions!$A$13:$A$18,0)),INDEX(Assumptions!$B$13:$B$18,MATCH(E7027,Assumptions!$A$13:$A$18,0))*F7027)),2)</f>
        <v>0</v>
      </c>
    </row>
    <row r="7028" customFormat="false" ht="15" hidden="false" customHeight="false" outlineLevel="0" collapsed="false">
      <c r="A7028" s="24" t="s">
        <v>7851</v>
      </c>
      <c r="B7028" s="39" t="n">
        <v>46173</v>
      </c>
      <c r="C7028" s="24" t="s">
        <v>674</v>
      </c>
      <c r="D7028" s="24" t="s">
        <v>826</v>
      </c>
      <c r="E7028" s="24" t="s">
        <v>103</v>
      </c>
      <c r="F7028" s="38" t="n">
        <v>1120</v>
      </c>
      <c r="G7028" s="42" t="n">
        <f aca="false">DATE(YEAR(B7028),MONTH(B7028),1)</f>
        <v>46143</v>
      </c>
      <c r="H7028" s="24" t="str">
        <f aca="false">INDEX(Customers!$B$2:$B$601,MATCH(C7028,Customers!$A$2:$A$601,0))</f>
        <v>Coast</v>
      </c>
      <c r="I7028" s="43" t="n">
        <f aca="false">ROUND(MIN(INDEX(Assumptions!$D$13:$D$18,MATCH(E7028,Assumptions!$A$13:$A$18,0)),MAX(INDEX(Assumptions!$C$13:$C$18,MATCH(E7028,Assumptions!$A$13:$A$18,0)),INDEX(Assumptions!$B$13:$B$18,MATCH(E7028,Assumptions!$A$13:$A$18,0))*F7028)),2)</f>
        <v>11.2</v>
      </c>
    </row>
    <row r="7029" customFormat="false" ht="15" hidden="false" customHeight="false" outlineLevel="0" collapsed="false">
      <c r="A7029" s="24" t="s">
        <v>7852</v>
      </c>
      <c r="B7029" s="39" t="n">
        <v>46173</v>
      </c>
      <c r="C7029" s="24" t="s">
        <v>678</v>
      </c>
      <c r="D7029" s="24" t="s">
        <v>826</v>
      </c>
      <c r="E7029" s="24" t="s">
        <v>103</v>
      </c>
      <c r="F7029" s="38" t="n">
        <v>80</v>
      </c>
      <c r="G7029" s="42" t="n">
        <f aca="false">DATE(YEAR(B7029),MONTH(B7029),1)</f>
        <v>46143</v>
      </c>
      <c r="H7029" s="24" t="str">
        <f aca="false">INDEX(Customers!$B$2:$B$601,MATCH(C7029,Customers!$A$2:$A$601,0))</f>
        <v>Coast</v>
      </c>
      <c r="I7029" s="43" t="n">
        <f aca="false">ROUND(MIN(INDEX(Assumptions!$D$13:$D$18,MATCH(E7029,Assumptions!$A$13:$A$18,0)),MAX(INDEX(Assumptions!$C$13:$C$18,MATCH(E7029,Assumptions!$A$13:$A$18,0)),INDEX(Assumptions!$B$13:$B$18,MATCH(E7029,Assumptions!$A$13:$A$18,0))*F7029)),2)</f>
        <v>5</v>
      </c>
    </row>
    <row r="7030" customFormat="false" ht="15" hidden="false" customHeight="false" outlineLevel="0" collapsed="false">
      <c r="A7030" s="24" t="s">
        <v>7853</v>
      </c>
      <c r="B7030" s="39" t="n">
        <v>46173</v>
      </c>
      <c r="C7030" s="24" t="s">
        <v>699</v>
      </c>
      <c r="D7030" s="24" t="s">
        <v>159</v>
      </c>
      <c r="E7030" s="24" t="s">
        <v>105</v>
      </c>
      <c r="F7030" s="38" t="n">
        <v>3230</v>
      </c>
      <c r="G7030" s="42" t="n">
        <f aca="false">DATE(YEAR(B7030),MONTH(B7030),1)</f>
        <v>46143</v>
      </c>
      <c r="H7030" s="24" t="str">
        <f aca="false">INDEX(Customers!$B$2:$B$601,MATCH(C7030,Customers!$A$2:$A$601,0))</f>
        <v>Nairobi</v>
      </c>
      <c r="I7030" s="43" t="n">
        <f aca="false">ROUND(MIN(INDEX(Assumptions!$D$13:$D$18,MATCH(E7030,Assumptions!$A$13:$A$18,0)),MAX(INDEX(Assumptions!$C$13:$C$18,MATCH(E7030,Assumptions!$A$13:$A$18,0)),INDEX(Assumptions!$B$13:$B$18,MATCH(E7030,Assumptions!$A$13:$A$18,0))*F7030)),2)</f>
        <v>48.45</v>
      </c>
    </row>
    <row r="7031" customFormat="false" ht="15" hidden="false" customHeight="false" outlineLevel="0" collapsed="false">
      <c r="A7031" s="24" t="s">
        <v>7854</v>
      </c>
      <c r="B7031" s="39" t="n">
        <v>46173</v>
      </c>
      <c r="C7031" s="24" t="s">
        <v>708</v>
      </c>
      <c r="D7031" s="24" t="s">
        <v>173</v>
      </c>
      <c r="E7031" s="24" t="s">
        <v>107</v>
      </c>
      <c r="F7031" s="38" t="n">
        <v>1090</v>
      </c>
      <c r="G7031" s="42" t="n">
        <f aca="false">DATE(YEAR(B7031),MONTH(B7031),1)</f>
        <v>46143</v>
      </c>
      <c r="H7031" s="24" t="str">
        <f aca="false">INDEX(Customers!$B$2:$B$601,MATCH(C7031,Customers!$A$2:$A$601,0))</f>
        <v>Rift Valley</v>
      </c>
      <c r="I7031" s="43" t="n">
        <f aca="false">ROUND(MIN(INDEX(Assumptions!$D$13:$D$18,MATCH(E7031,Assumptions!$A$13:$A$18,0)),MAX(INDEX(Assumptions!$C$13:$C$18,MATCH(E7031,Assumptions!$A$13:$A$18,0)),INDEX(Assumptions!$B$13:$B$18,MATCH(E7031,Assumptions!$A$13:$A$18,0))*F7031)),2)</f>
        <v>0</v>
      </c>
    </row>
    <row r="7032" customFormat="false" ht="15" hidden="false" customHeight="false" outlineLevel="0" collapsed="false">
      <c r="A7032" s="24" t="s">
        <v>7855</v>
      </c>
      <c r="B7032" s="39" t="n">
        <v>46173</v>
      </c>
      <c r="C7032" s="24" t="s">
        <v>727</v>
      </c>
      <c r="D7032" s="24" t="s">
        <v>826</v>
      </c>
      <c r="E7032" s="24" t="s">
        <v>103</v>
      </c>
      <c r="F7032" s="38" t="n">
        <v>1700</v>
      </c>
      <c r="G7032" s="42" t="n">
        <f aca="false">DATE(YEAR(B7032),MONTH(B7032),1)</f>
        <v>46143</v>
      </c>
      <c r="H7032" s="24" t="str">
        <f aca="false">INDEX(Customers!$B$2:$B$601,MATCH(C7032,Customers!$A$2:$A$601,0))</f>
        <v>Central</v>
      </c>
      <c r="I7032" s="43" t="n">
        <f aca="false">ROUND(MIN(INDEX(Assumptions!$D$13:$D$18,MATCH(E7032,Assumptions!$A$13:$A$18,0)),MAX(INDEX(Assumptions!$C$13:$C$18,MATCH(E7032,Assumptions!$A$13:$A$18,0)),INDEX(Assumptions!$B$13:$B$18,MATCH(E7032,Assumptions!$A$13:$A$18,0))*F7032)),2)</f>
        <v>17</v>
      </c>
    </row>
    <row r="7033" customFormat="false" ht="15" hidden="false" customHeight="false" outlineLevel="0" collapsed="false">
      <c r="A7033" s="24" t="s">
        <v>7856</v>
      </c>
      <c r="B7033" s="39" t="n">
        <v>46173</v>
      </c>
      <c r="C7033" s="24" t="s">
        <v>728</v>
      </c>
      <c r="D7033" s="24" t="s">
        <v>150</v>
      </c>
      <c r="E7033" s="24" t="s">
        <v>105</v>
      </c>
      <c r="F7033" s="38" t="n">
        <v>840</v>
      </c>
      <c r="G7033" s="42" t="n">
        <f aca="false">DATE(YEAR(B7033),MONTH(B7033),1)</f>
        <v>46143</v>
      </c>
      <c r="H7033" s="24" t="str">
        <f aca="false">INDEX(Customers!$B$2:$B$601,MATCH(C7033,Customers!$A$2:$A$601,0))</f>
        <v>Nairobi</v>
      </c>
      <c r="I7033" s="43" t="n">
        <f aca="false">ROUND(MIN(INDEX(Assumptions!$D$13:$D$18,MATCH(E7033,Assumptions!$A$13:$A$18,0)),MAX(INDEX(Assumptions!$C$13:$C$18,MATCH(E7033,Assumptions!$A$13:$A$18,0)),INDEX(Assumptions!$B$13:$B$18,MATCH(E7033,Assumptions!$A$13:$A$18,0))*F7033)),2)</f>
        <v>12.6</v>
      </c>
    </row>
    <row r="7034" customFormat="false" ht="15" hidden="false" customHeight="false" outlineLevel="0" collapsed="false">
      <c r="A7034" s="24" t="s">
        <v>7857</v>
      </c>
      <c r="B7034" s="39" t="n">
        <v>46173</v>
      </c>
      <c r="C7034" s="24" t="s">
        <v>729</v>
      </c>
      <c r="D7034" s="24" t="s">
        <v>826</v>
      </c>
      <c r="E7034" s="24" t="s">
        <v>111</v>
      </c>
      <c r="F7034" s="38" t="n">
        <v>20</v>
      </c>
      <c r="G7034" s="42" t="n">
        <f aca="false">DATE(YEAR(B7034),MONTH(B7034),1)</f>
        <v>46143</v>
      </c>
      <c r="H7034" s="24" t="str">
        <f aca="false">INDEX(Customers!$B$2:$B$601,MATCH(C7034,Customers!$A$2:$A$601,0))</f>
        <v>Central</v>
      </c>
      <c r="I7034" s="43" t="n">
        <f aca="false">ROUND(MIN(INDEX(Assumptions!$D$13:$D$18,MATCH(E7034,Assumptions!$A$13:$A$18,0)),MAX(INDEX(Assumptions!$C$13:$C$18,MATCH(E7034,Assumptions!$A$13:$A$18,0)),INDEX(Assumptions!$B$13:$B$18,MATCH(E7034,Assumptions!$A$13:$A$18,0))*F7034)),2)</f>
        <v>0.8</v>
      </c>
    </row>
    <row r="7035" customFormat="false" ht="15" hidden="false" customHeight="false" outlineLevel="0" collapsed="false">
      <c r="A7035" s="24" t="s">
        <v>7858</v>
      </c>
      <c r="B7035" s="39" t="n">
        <v>46173</v>
      </c>
      <c r="C7035" s="24" t="s">
        <v>765</v>
      </c>
      <c r="D7035" s="24" t="s">
        <v>826</v>
      </c>
      <c r="E7035" s="24" t="s">
        <v>113</v>
      </c>
      <c r="F7035" s="38" t="n">
        <v>250</v>
      </c>
      <c r="G7035" s="42" t="n">
        <f aca="false">DATE(YEAR(B7035),MONTH(B7035),1)</f>
        <v>46143</v>
      </c>
      <c r="H7035" s="24" t="str">
        <f aca="false">INDEX(Customers!$B$2:$B$601,MATCH(C7035,Customers!$A$2:$A$601,0))</f>
        <v>Western</v>
      </c>
      <c r="I7035" s="43" t="n">
        <f aca="false">ROUND(MIN(INDEX(Assumptions!$D$13:$D$18,MATCH(E7035,Assumptions!$A$13:$A$18,0)),MAX(INDEX(Assumptions!$C$13:$C$18,MATCH(E7035,Assumptions!$A$13:$A$18,0)),INDEX(Assumptions!$B$13:$B$18,MATCH(E7035,Assumptions!$A$13:$A$18,0))*F7035)),2)</f>
        <v>12.5</v>
      </c>
    </row>
    <row r="7036" customFormat="false" ht="15" hidden="false" customHeight="false" outlineLevel="0" collapsed="false">
      <c r="A7036" s="24" t="s">
        <v>7859</v>
      </c>
      <c r="B7036" s="39" t="n">
        <v>46173</v>
      </c>
      <c r="C7036" s="24" t="s">
        <v>766</v>
      </c>
      <c r="D7036" s="24" t="s">
        <v>826</v>
      </c>
      <c r="E7036" s="24" t="s">
        <v>113</v>
      </c>
      <c r="F7036" s="38" t="n">
        <v>250</v>
      </c>
      <c r="G7036" s="42" t="n">
        <f aca="false">DATE(YEAR(B7036),MONTH(B7036),1)</f>
        <v>46143</v>
      </c>
      <c r="H7036" s="24" t="str">
        <f aca="false">INDEX(Customers!$B$2:$B$601,MATCH(C7036,Customers!$A$2:$A$601,0))</f>
        <v>Rift Valley</v>
      </c>
      <c r="I7036" s="43" t="n">
        <f aca="false">ROUND(MIN(INDEX(Assumptions!$D$13:$D$18,MATCH(E7036,Assumptions!$A$13:$A$18,0)),MAX(INDEX(Assumptions!$C$13:$C$18,MATCH(E7036,Assumptions!$A$13:$A$18,0)),INDEX(Assumptions!$B$13:$B$18,MATCH(E7036,Assumptions!$A$13:$A$18,0))*F7036)),2)</f>
        <v>12.5</v>
      </c>
    </row>
    <row r="7037" customFormat="false" ht="15" hidden="false" customHeight="false" outlineLevel="0" collapsed="false">
      <c r="A7037" s="24" t="s">
        <v>7860</v>
      </c>
      <c r="B7037" s="39" t="n">
        <v>46173</v>
      </c>
      <c r="C7037" s="24" t="s">
        <v>766</v>
      </c>
      <c r="D7037" s="24" t="s">
        <v>826</v>
      </c>
      <c r="E7037" s="24" t="s">
        <v>113</v>
      </c>
      <c r="F7037" s="38" t="n">
        <v>250</v>
      </c>
      <c r="G7037" s="42" t="n">
        <f aca="false">DATE(YEAR(B7037),MONTH(B7037),1)</f>
        <v>46143</v>
      </c>
      <c r="H7037" s="24" t="str">
        <f aca="false">INDEX(Customers!$B$2:$B$601,MATCH(C7037,Customers!$A$2:$A$601,0))</f>
        <v>Rift Valley</v>
      </c>
      <c r="I7037" s="43" t="n">
        <f aca="false">ROUND(MIN(INDEX(Assumptions!$D$13:$D$18,MATCH(E7037,Assumptions!$A$13:$A$18,0)),MAX(INDEX(Assumptions!$C$13:$C$18,MATCH(E7037,Assumptions!$A$13:$A$18,0)),INDEX(Assumptions!$B$13:$B$18,MATCH(E7037,Assumptions!$A$13:$A$18,0))*F7037)),2)</f>
        <v>12.5</v>
      </c>
    </row>
    <row r="7038" customFormat="false" ht="15" hidden="false" customHeight="false" outlineLevel="0" collapsed="false">
      <c r="A7038" s="24" t="s">
        <v>7861</v>
      </c>
      <c r="B7038" s="39" t="n">
        <v>46174</v>
      </c>
      <c r="C7038" s="24" t="s">
        <v>223</v>
      </c>
      <c r="D7038" s="24" t="s">
        <v>826</v>
      </c>
      <c r="E7038" s="24" t="s">
        <v>103</v>
      </c>
      <c r="F7038" s="38" t="n">
        <v>11300</v>
      </c>
      <c r="G7038" s="42" t="n">
        <f aca="false">DATE(YEAR(B7038),MONTH(B7038),1)</f>
        <v>46174</v>
      </c>
      <c r="H7038" s="24" t="str">
        <f aca="false">INDEX(Customers!$B$2:$B$601,MATCH(C7038,Customers!$A$2:$A$601,0))</f>
        <v>Central</v>
      </c>
      <c r="I7038" s="43" t="n">
        <f aca="false">ROUND(MIN(INDEX(Assumptions!$D$13:$D$18,MATCH(E7038,Assumptions!$A$13:$A$18,0)),MAX(INDEX(Assumptions!$C$13:$C$18,MATCH(E7038,Assumptions!$A$13:$A$18,0)),INDEX(Assumptions!$B$13:$B$18,MATCH(E7038,Assumptions!$A$13:$A$18,0))*F7038)),2)</f>
        <v>105</v>
      </c>
    </row>
    <row r="7039" customFormat="false" ht="15" hidden="false" customHeight="false" outlineLevel="0" collapsed="false">
      <c r="A7039" s="24" t="s">
        <v>7862</v>
      </c>
      <c r="B7039" s="39" t="n">
        <v>46174</v>
      </c>
      <c r="C7039" s="24" t="s">
        <v>229</v>
      </c>
      <c r="D7039" s="24" t="s">
        <v>826</v>
      </c>
      <c r="E7039" s="24" t="s">
        <v>103</v>
      </c>
      <c r="F7039" s="38" t="n">
        <v>230</v>
      </c>
      <c r="G7039" s="42" t="n">
        <f aca="false">DATE(YEAR(B7039),MONTH(B7039),1)</f>
        <v>46174</v>
      </c>
      <c r="H7039" s="24" t="str">
        <f aca="false">INDEX(Customers!$B$2:$B$601,MATCH(C7039,Customers!$A$2:$A$601,0))</f>
        <v>Nairobi</v>
      </c>
      <c r="I7039" s="43" t="n">
        <f aca="false">ROUND(MIN(INDEX(Assumptions!$D$13:$D$18,MATCH(E7039,Assumptions!$A$13:$A$18,0)),MAX(INDEX(Assumptions!$C$13:$C$18,MATCH(E7039,Assumptions!$A$13:$A$18,0)),INDEX(Assumptions!$B$13:$B$18,MATCH(E7039,Assumptions!$A$13:$A$18,0))*F7039)),2)</f>
        <v>5</v>
      </c>
    </row>
    <row r="7040" customFormat="false" ht="15" hidden="false" customHeight="false" outlineLevel="0" collapsed="false">
      <c r="A7040" s="24" t="s">
        <v>7863</v>
      </c>
      <c r="B7040" s="39" t="n">
        <v>46174</v>
      </c>
      <c r="C7040" s="24" t="s">
        <v>269</v>
      </c>
      <c r="D7040" s="24" t="s">
        <v>826</v>
      </c>
      <c r="E7040" s="24" t="s">
        <v>113</v>
      </c>
      <c r="F7040" s="38" t="n">
        <v>50</v>
      </c>
      <c r="G7040" s="42" t="n">
        <f aca="false">DATE(YEAR(B7040),MONTH(B7040),1)</f>
        <v>46174</v>
      </c>
      <c r="H7040" s="24" t="str">
        <f aca="false">INDEX(Customers!$B$2:$B$601,MATCH(C7040,Customers!$A$2:$A$601,0))</f>
        <v>Coast</v>
      </c>
      <c r="I7040" s="43" t="n">
        <f aca="false">ROUND(MIN(INDEX(Assumptions!$D$13:$D$18,MATCH(E7040,Assumptions!$A$13:$A$18,0)),MAX(INDEX(Assumptions!$C$13:$C$18,MATCH(E7040,Assumptions!$A$13:$A$18,0)),INDEX(Assumptions!$B$13:$B$18,MATCH(E7040,Assumptions!$A$13:$A$18,0))*F7040)),2)</f>
        <v>2.5</v>
      </c>
    </row>
    <row r="7041" customFormat="false" ht="15" hidden="false" customHeight="false" outlineLevel="0" collapsed="false">
      <c r="A7041" s="24" t="s">
        <v>7864</v>
      </c>
      <c r="B7041" s="39" t="n">
        <v>46174</v>
      </c>
      <c r="C7041" s="24" t="s">
        <v>271</v>
      </c>
      <c r="D7041" s="24" t="s">
        <v>826</v>
      </c>
      <c r="E7041" s="24" t="s">
        <v>103</v>
      </c>
      <c r="F7041" s="38" t="n">
        <v>2470</v>
      </c>
      <c r="G7041" s="42" t="n">
        <f aca="false">DATE(YEAR(B7041),MONTH(B7041),1)</f>
        <v>46174</v>
      </c>
      <c r="H7041" s="24" t="str">
        <f aca="false">INDEX(Customers!$B$2:$B$601,MATCH(C7041,Customers!$A$2:$A$601,0))</f>
        <v>Coast</v>
      </c>
      <c r="I7041" s="43" t="n">
        <f aca="false">ROUND(MIN(INDEX(Assumptions!$D$13:$D$18,MATCH(E7041,Assumptions!$A$13:$A$18,0)),MAX(INDEX(Assumptions!$C$13:$C$18,MATCH(E7041,Assumptions!$A$13:$A$18,0)),INDEX(Assumptions!$B$13:$B$18,MATCH(E7041,Assumptions!$A$13:$A$18,0))*F7041)),2)</f>
        <v>24.7</v>
      </c>
    </row>
    <row r="7042" customFormat="false" ht="15" hidden="false" customHeight="false" outlineLevel="0" collapsed="false">
      <c r="A7042" s="24" t="s">
        <v>7865</v>
      </c>
      <c r="B7042" s="39" t="n">
        <v>46174</v>
      </c>
      <c r="C7042" s="24" t="s">
        <v>282</v>
      </c>
      <c r="D7042" s="24" t="s">
        <v>826</v>
      </c>
      <c r="E7042" s="24" t="s">
        <v>111</v>
      </c>
      <c r="F7042" s="38" t="n">
        <v>100</v>
      </c>
      <c r="G7042" s="42" t="n">
        <f aca="false">DATE(YEAR(B7042),MONTH(B7042),1)</f>
        <v>46174</v>
      </c>
      <c r="H7042" s="24" t="str">
        <f aca="false">INDEX(Customers!$B$2:$B$601,MATCH(C7042,Customers!$A$2:$A$601,0))</f>
        <v>Central</v>
      </c>
      <c r="I7042" s="43" t="n">
        <f aca="false">ROUND(MIN(INDEX(Assumptions!$D$13:$D$18,MATCH(E7042,Assumptions!$A$13:$A$18,0)),MAX(INDEX(Assumptions!$C$13:$C$18,MATCH(E7042,Assumptions!$A$13:$A$18,0)),INDEX(Assumptions!$B$13:$B$18,MATCH(E7042,Assumptions!$A$13:$A$18,0))*F7042)),2)</f>
        <v>4</v>
      </c>
    </row>
    <row r="7043" customFormat="false" ht="15" hidden="false" customHeight="false" outlineLevel="0" collapsed="false">
      <c r="A7043" s="24" t="s">
        <v>7866</v>
      </c>
      <c r="B7043" s="39" t="n">
        <v>46174</v>
      </c>
      <c r="C7043" s="24" t="s">
        <v>293</v>
      </c>
      <c r="D7043" s="24" t="s">
        <v>826</v>
      </c>
      <c r="E7043" s="24" t="s">
        <v>111</v>
      </c>
      <c r="F7043" s="38" t="n">
        <v>50</v>
      </c>
      <c r="G7043" s="42" t="n">
        <f aca="false">DATE(YEAR(B7043),MONTH(B7043),1)</f>
        <v>46174</v>
      </c>
      <c r="H7043" s="24" t="str">
        <f aca="false">INDEX(Customers!$B$2:$B$601,MATCH(C7043,Customers!$A$2:$A$601,0))</f>
        <v>Western</v>
      </c>
      <c r="I7043" s="43" t="n">
        <f aca="false">ROUND(MIN(INDEX(Assumptions!$D$13:$D$18,MATCH(E7043,Assumptions!$A$13:$A$18,0)),MAX(INDEX(Assumptions!$C$13:$C$18,MATCH(E7043,Assumptions!$A$13:$A$18,0)),INDEX(Assumptions!$B$13:$B$18,MATCH(E7043,Assumptions!$A$13:$A$18,0))*F7043)),2)</f>
        <v>2</v>
      </c>
    </row>
    <row r="7044" customFormat="false" ht="15" hidden="false" customHeight="false" outlineLevel="0" collapsed="false">
      <c r="A7044" s="24" t="s">
        <v>7867</v>
      </c>
      <c r="B7044" s="39" t="n">
        <v>46174</v>
      </c>
      <c r="C7044" s="24" t="s">
        <v>303</v>
      </c>
      <c r="D7044" s="24" t="s">
        <v>175</v>
      </c>
      <c r="E7044" s="24" t="s">
        <v>107</v>
      </c>
      <c r="F7044" s="38" t="n">
        <v>11500</v>
      </c>
      <c r="G7044" s="42" t="n">
        <f aca="false">DATE(YEAR(B7044),MONTH(B7044),1)</f>
        <v>46174</v>
      </c>
      <c r="H7044" s="24" t="str">
        <f aca="false">INDEX(Customers!$B$2:$B$601,MATCH(C7044,Customers!$A$2:$A$601,0))</f>
        <v>Rift Valley</v>
      </c>
      <c r="I7044" s="43" t="n">
        <f aca="false">ROUND(MIN(INDEX(Assumptions!$D$13:$D$18,MATCH(E7044,Assumptions!$A$13:$A$18,0)),MAX(INDEX(Assumptions!$C$13:$C$18,MATCH(E7044,Assumptions!$A$13:$A$18,0)),INDEX(Assumptions!$B$13:$B$18,MATCH(E7044,Assumptions!$A$13:$A$18,0))*F7044)),2)</f>
        <v>0</v>
      </c>
    </row>
    <row r="7045" customFormat="false" ht="15" hidden="false" customHeight="false" outlineLevel="0" collapsed="false">
      <c r="A7045" s="24" t="s">
        <v>7868</v>
      </c>
      <c r="B7045" s="39" t="n">
        <v>46174</v>
      </c>
      <c r="C7045" s="24" t="s">
        <v>322</v>
      </c>
      <c r="D7045" s="24" t="s">
        <v>826</v>
      </c>
      <c r="E7045" s="24" t="s">
        <v>111</v>
      </c>
      <c r="F7045" s="38" t="n">
        <v>1000</v>
      </c>
      <c r="G7045" s="42" t="n">
        <f aca="false">DATE(YEAR(B7045),MONTH(B7045),1)</f>
        <v>46174</v>
      </c>
      <c r="H7045" s="24" t="str">
        <f aca="false">INDEX(Customers!$B$2:$B$601,MATCH(C7045,Customers!$A$2:$A$601,0))</f>
        <v>Nairobi</v>
      </c>
      <c r="I7045" s="43" t="n">
        <f aca="false">ROUND(MIN(INDEX(Assumptions!$D$13:$D$18,MATCH(E7045,Assumptions!$A$13:$A$18,0)),MAX(INDEX(Assumptions!$C$13:$C$18,MATCH(E7045,Assumptions!$A$13:$A$18,0)),INDEX(Assumptions!$B$13:$B$18,MATCH(E7045,Assumptions!$A$13:$A$18,0))*F7045)),2)</f>
        <v>40</v>
      </c>
    </row>
    <row r="7046" customFormat="false" ht="15" hidden="false" customHeight="false" outlineLevel="0" collapsed="false">
      <c r="A7046" s="24" t="s">
        <v>7869</v>
      </c>
      <c r="B7046" s="39" t="n">
        <v>46174</v>
      </c>
      <c r="C7046" s="24" t="s">
        <v>322</v>
      </c>
      <c r="D7046" s="24" t="s">
        <v>826</v>
      </c>
      <c r="E7046" s="24" t="s">
        <v>111</v>
      </c>
      <c r="F7046" s="38" t="n">
        <v>200</v>
      </c>
      <c r="G7046" s="42" t="n">
        <f aca="false">DATE(YEAR(B7046),MONTH(B7046),1)</f>
        <v>46174</v>
      </c>
      <c r="H7046" s="24" t="str">
        <f aca="false">INDEX(Customers!$B$2:$B$601,MATCH(C7046,Customers!$A$2:$A$601,0))</f>
        <v>Nairobi</v>
      </c>
      <c r="I7046" s="43" t="n">
        <f aca="false">ROUND(MIN(INDEX(Assumptions!$D$13:$D$18,MATCH(E7046,Assumptions!$A$13:$A$18,0)),MAX(INDEX(Assumptions!$C$13:$C$18,MATCH(E7046,Assumptions!$A$13:$A$18,0)),INDEX(Assumptions!$B$13:$B$18,MATCH(E7046,Assumptions!$A$13:$A$18,0))*F7046)),2)</f>
        <v>8</v>
      </c>
    </row>
    <row r="7047" customFormat="false" ht="15" hidden="false" customHeight="false" outlineLevel="0" collapsed="false">
      <c r="A7047" s="24" t="s">
        <v>7870</v>
      </c>
      <c r="B7047" s="39" t="n">
        <v>46174</v>
      </c>
      <c r="C7047" s="24" t="s">
        <v>327</v>
      </c>
      <c r="D7047" s="24" t="s">
        <v>826</v>
      </c>
      <c r="E7047" s="24" t="s">
        <v>111</v>
      </c>
      <c r="F7047" s="38" t="n">
        <v>50</v>
      </c>
      <c r="G7047" s="42" t="n">
        <f aca="false">DATE(YEAR(B7047),MONTH(B7047),1)</f>
        <v>46174</v>
      </c>
      <c r="H7047" s="24" t="str">
        <f aca="false">INDEX(Customers!$B$2:$B$601,MATCH(C7047,Customers!$A$2:$A$601,0))</f>
        <v>Rift Valley</v>
      </c>
      <c r="I7047" s="43" t="n">
        <f aca="false">ROUND(MIN(INDEX(Assumptions!$D$13:$D$18,MATCH(E7047,Assumptions!$A$13:$A$18,0)),MAX(INDEX(Assumptions!$C$13:$C$18,MATCH(E7047,Assumptions!$A$13:$A$18,0)),INDEX(Assumptions!$B$13:$B$18,MATCH(E7047,Assumptions!$A$13:$A$18,0))*F7047)),2)</f>
        <v>2</v>
      </c>
    </row>
    <row r="7048" customFormat="false" ht="15" hidden="false" customHeight="false" outlineLevel="0" collapsed="false">
      <c r="A7048" s="24" t="s">
        <v>7871</v>
      </c>
      <c r="B7048" s="39" t="n">
        <v>46174</v>
      </c>
      <c r="C7048" s="24" t="s">
        <v>343</v>
      </c>
      <c r="D7048" s="24" t="s">
        <v>826</v>
      </c>
      <c r="E7048" s="24" t="s">
        <v>109</v>
      </c>
      <c r="F7048" s="38" t="n">
        <v>21670</v>
      </c>
      <c r="G7048" s="42" t="n">
        <f aca="false">DATE(YEAR(B7048),MONTH(B7048),1)</f>
        <v>46174</v>
      </c>
      <c r="H7048" s="24" t="str">
        <f aca="false">INDEX(Customers!$B$2:$B$601,MATCH(C7048,Customers!$A$2:$A$601,0))</f>
        <v>Central</v>
      </c>
      <c r="I7048" s="43" t="n">
        <f aca="false">ROUND(MIN(INDEX(Assumptions!$D$13:$D$18,MATCH(E7048,Assumptions!$A$13:$A$18,0)),MAX(INDEX(Assumptions!$C$13:$C$18,MATCH(E7048,Assumptions!$A$13:$A$18,0)),INDEX(Assumptions!$B$13:$B$18,MATCH(E7048,Assumptions!$A$13:$A$18,0))*F7048)),2)</f>
        <v>40</v>
      </c>
    </row>
    <row r="7049" customFormat="false" ht="15" hidden="false" customHeight="false" outlineLevel="0" collapsed="false">
      <c r="A7049" s="24" t="s">
        <v>7872</v>
      </c>
      <c r="B7049" s="39" t="n">
        <v>46174</v>
      </c>
      <c r="C7049" s="24" t="s">
        <v>355</v>
      </c>
      <c r="D7049" s="24" t="s">
        <v>826</v>
      </c>
      <c r="E7049" s="24" t="s">
        <v>111</v>
      </c>
      <c r="F7049" s="38" t="n">
        <v>1000</v>
      </c>
      <c r="G7049" s="42" t="n">
        <f aca="false">DATE(YEAR(B7049),MONTH(B7049),1)</f>
        <v>46174</v>
      </c>
      <c r="H7049" s="24" t="str">
        <f aca="false">INDEX(Customers!$B$2:$B$601,MATCH(C7049,Customers!$A$2:$A$601,0))</f>
        <v>Nairobi</v>
      </c>
      <c r="I7049" s="43" t="n">
        <f aca="false">ROUND(MIN(INDEX(Assumptions!$D$13:$D$18,MATCH(E7049,Assumptions!$A$13:$A$18,0)),MAX(INDEX(Assumptions!$C$13:$C$18,MATCH(E7049,Assumptions!$A$13:$A$18,0)),INDEX(Assumptions!$B$13:$B$18,MATCH(E7049,Assumptions!$A$13:$A$18,0))*F7049)),2)</f>
        <v>40</v>
      </c>
    </row>
    <row r="7050" customFormat="false" ht="15" hidden="false" customHeight="false" outlineLevel="0" collapsed="false">
      <c r="A7050" s="24" t="s">
        <v>7873</v>
      </c>
      <c r="B7050" s="39" t="n">
        <v>46174</v>
      </c>
      <c r="C7050" s="24" t="s">
        <v>362</v>
      </c>
      <c r="D7050" s="24" t="s">
        <v>826</v>
      </c>
      <c r="E7050" s="24" t="s">
        <v>111</v>
      </c>
      <c r="F7050" s="38" t="n">
        <v>500</v>
      </c>
      <c r="G7050" s="42" t="n">
        <f aca="false">DATE(YEAR(B7050),MONTH(B7050),1)</f>
        <v>46174</v>
      </c>
      <c r="H7050" s="24" t="str">
        <f aca="false">INDEX(Customers!$B$2:$B$601,MATCH(C7050,Customers!$A$2:$A$601,0))</f>
        <v>Central</v>
      </c>
      <c r="I7050" s="43" t="n">
        <f aca="false">ROUND(MIN(INDEX(Assumptions!$D$13:$D$18,MATCH(E7050,Assumptions!$A$13:$A$18,0)),MAX(INDEX(Assumptions!$C$13:$C$18,MATCH(E7050,Assumptions!$A$13:$A$18,0)),INDEX(Assumptions!$B$13:$B$18,MATCH(E7050,Assumptions!$A$13:$A$18,0))*F7050)),2)</f>
        <v>20</v>
      </c>
    </row>
    <row r="7051" customFormat="false" ht="15" hidden="false" customHeight="false" outlineLevel="0" collapsed="false">
      <c r="A7051" s="24" t="s">
        <v>7874</v>
      </c>
      <c r="B7051" s="39" t="n">
        <v>46174</v>
      </c>
      <c r="C7051" s="24" t="s">
        <v>373</v>
      </c>
      <c r="D7051" s="24" t="s">
        <v>826</v>
      </c>
      <c r="E7051" s="24" t="s">
        <v>109</v>
      </c>
      <c r="F7051" s="38" t="n">
        <v>4170</v>
      </c>
      <c r="G7051" s="42" t="n">
        <f aca="false">DATE(YEAR(B7051),MONTH(B7051),1)</f>
        <v>46174</v>
      </c>
      <c r="H7051" s="24" t="str">
        <f aca="false">INDEX(Customers!$B$2:$B$601,MATCH(C7051,Customers!$A$2:$A$601,0))</f>
        <v>Rift Valley</v>
      </c>
      <c r="I7051" s="43" t="n">
        <f aca="false">ROUND(MIN(INDEX(Assumptions!$D$13:$D$18,MATCH(E7051,Assumptions!$A$13:$A$18,0)),MAX(INDEX(Assumptions!$C$13:$C$18,MATCH(E7051,Assumptions!$A$13:$A$18,0)),INDEX(Assumptions!$B$13:$B$18,MATCH(E7051,Assumptions!$A$13:$A$18,0))*F7051)),2)</f>
        <v>16.68</v>
      </c>
    </row>
    <row r="7052" customFormat="false" ht="15" hidden="false" customHeight="false" outlineLevel="0" collapsed="false">
      <c r="A7052" s="24" t="s">
        <v>7875</v>
      </c>
      <c r="B7052" s="39" t="n">
        <v>46174</v>
      </c>
      <c r="C7052" s="24" t="s">
        <v>376</v>
      </c>
      <c r="D7052" s="24" t="s">
        <v>152</v>
      </c>
      <c r="E7052" s="24" t="s">
        <v>105</v>
      </c>
      <c r="F7052" s="38" t="n">
        <v>6010</v>
      </c>
      <c r="G7052" s="42" t="n">
        <f aca="false">DATE(YEAR(B7052),MONTH(B7052),1)</f>
        <v>46174</v>
      </c>
      <c r="H7052" s="24" t="str">
        <f aca="false">INDEX(Customers!$B$2:$B$601,MATCH(C7052,Customers!$A$2:$A$601,0))</f>
        <v>Nairobi</v>
      </c>
      <c r="I7052" s="43" t="n">
        <f aca="false">ROUND(MIN(INDEX(Assumptions!$D$13:$D$18,MATCH(E7052,Assumptions!$A$13:$A$18,0)),MAX(INDEX(Assumptions!$C$13:$C$18,MATCH(E7052,Assumptions!$A$13:$A$18,0)),INDEX(Assumptions!$B$13:$B$18,MATCH(E7052,Assumptions!$A$13:$A$18,0))*F7052)),2)</f>
        <v>90.15</v>
      </c>
    </row>
    <row r="7053" customFormat="false" ht="15" hidden="false" customHeight="false" outlineLevel="0" collapsed="false">
      <c r="A7053" s="24" t="s">
        <v>7876</v>
      </c>
      <c r="B7053" s="39" t="n">
        <v>46174</v>
      </c>
      <c r="C7053" s="24" t="s">
        <v>376</v>
      </c>
      <c r="D7053" s="24" t="s">
        <v>153</v>
      </c>
      <c r="E7053" s="24" t="s">
        <v>105</v>
      </c>
      <c r="F7053" s="38" t="n">
        <v>9700</v>
      </c>
      <c r="G7053" s="42" t="n">
        <f aca="false">DATE(YEAR(B7053),MONTH(B7053),1)</f>
        <v>46174</v>
      </c>
      <c r="H7053" s="24" t="str">
        <f aca="false">INDEX(Customers!$B$2:$B$601,MATCH(C7053,Customers!$A$2:$A$601,0))</f>
        <v>Nairobi</v>
      </c>
      <c r="I7053" s="43" t="n">
        <f aca="false">ROUND(MIN(INDEX(Assumptions!$D$13:$D$18,MATCH(E7053,Assumptions!$A$13:$A$18,0)),MAX(INDEX(Assumptions!$C$13:$C$18,MATCH(E7053,Assumptions!$A$13:$A$18,0)),INDEX(Assumptions!$B$13:$B$18,MATCH(E7053,Assumptions!$A$13:$A$18,0))*F7053)),2)</f>
        <v>145.5</v>
      </c>
    </row>
    <row r="7054" customFormat="false" ht="15" hidden="false" customHeight="false" outlineLevel="0" collapsed="false">
      <c r="A7054" s="24" t="s">
        <v>7877</v>
      </c>
      <c r="B7054" s="39" t="n">
        <v>46174</v>
      </c>
      <c r="C7054" s="24" t="s">
        <v>382</v>
      </c>
      <c r="D7054" s="24" t="s">
        <v>826</v>
      </c>
      <c r="E7054" s="24" t="s">
        <v>109</v>
      </c>
      <c r="F7054" s="38" t="n">
        <v>6470</v>
      </c>
      <c r="G7054" s="42" t="n">
        <f aca="false">DATE(YEAR(B7054),MONTH(B7054),1)</f>
        <v>46174</v>
      </c>
      <c r="H7054" s="24" t="str">
        <f aca="false">INDEX(Customers!$B$2:$B$601,MATCH(C7054,Customers!$A$2:$A$601,0))</f>
        <v>Central</v>
      </c>
      <c r="I7054" s="43" t="n">
        <f aca="false">ROUND(MIN(INDEX(Assumptions!$D$13:$D$18,MATCH(E7054,Assumptions!$A$13:$A$18,0)),MAX(INDEX(Assumptions!$C$13:$C$18,MATCH(E7054,Assumptions!$A$13:$A$18,0)),INDEX(Assumptions!$B$13:$B$18,MATCH(E7054,Assumptions!$A$13:$A$18,0))*F7054)),2)</f>
        <v>25.88</v>
      </c>
    </row>
    <row r="7055" customFormat="false" ht="15" hidden="false" customHeight="false" outlineLevel="0" collapsed="false">
      <c r="A7055" s="24" t="s">
        <v>7878</v>
      </c>
      <c r="B7055" s="39" t="n">
        <v>46174</v>
      </c>
      <c r="C7055" s="24" t="s">
        <v>386</v>
      </c>
      <c r="D7055" s="24" t="s">
        <v>156</v>
      </c>
      <c r="E7055" s="24" t="s">
        <v>107</v>
      </c>
      <c r="F7055" s="38" t="n">
        <v>10810</v>
      </c>
      <c r="G7055" s="42" t="n">
        <f aca="false">DATE(YEAR(B7055),MONTH(B7055),1)</f>
        <v>46174</v>
      </c>
      <c r="H7055" s="24" t="str">
        <f aca="false">INDEX(Customers!$B$2:$B$601,MATCH(C7055,Customers!$A$2:$A$601,0))</f>
        <v>Nairobi</v>
      </c>
      <c r="I7055" s="43" t="n">
        <f aca="false">ROUND(MIN(INDEX(Assumptions!$D$13:$D$18,MATCH(E7055,Assumptions!$A$13:$A$18,0)),MAX(INDEX(Assumptions!$C$13:$C$18,MATCH(E7055,Assumptions!$A$13:$A$18,0)),INDEX(Assumptions!$B$13:$B$18,MATCH(E7055,Assumptions!$A$13:$A$18,0))*F7055)),2)</f>
        <v>0</v>
      </c>
    </row>
    <row r="7056" customFormat="false" ht="15" hidden="false" customHeight="false" outlineLevel="0" collapsed="false">
      <c r="A7056" s="24" t="s">
        <v>7879</v>
      </c>
      <c r="B7056" s="39" t="n">
        <v>46174</v>
      </c>
      <c r="C7056" s="24" t="s">
        <v>397</v>
      </c>
      <c r="D7056" s="24" t="s">
        <v>826</v>
      </c>
      <c r="E7056" s="24" t="s">
        <v>103</v>
      </c>
      <c r="F7056" s="38" t="n">
        <v>4660</v>
      </c>
      <c r="G7056" s="42" t="n">
        <f aca="false">DATE(YEAR(B7056),MONTH(B7056),1)</f>
        <v>46174</v>
      </c>
      <c r="H7056" s="24" t="str">
        <f aca="false">INDEX(Customers!$B$2:$B$601,MATCH(C7056,Customers!$A$2:$A$601,0))</f>
        <v>Western</v>
      </c>
      <c r="I7056" s="43" t="n">
        <f aca="false">ROUND(MIN(INDEX(Assumptions!$D$13:$D$18,MATCH(E7056,Assumptions!$A$13:$A$18,0)),MAX(INDEX(Assumptions!$C$13:$C$18,MATCH(E7056,Assumptions!$A$13:$A$18,0)),INDEX(Assumptions!$B$13:$B$18,MATCH(E7056,Assumptions!$A$13:$A$18,0))*F7056)),2)</f>
        <v>46.6</v>
      </c>
    </row>
    <row r="7057" customFormat="false" ht="15" hidden="false" customHeight="false" outlineLevel="0" collapsed="false">
      <c r="A7057" s="24" t="s">
        <v>7880</v>
      </c>
      <c r="B7057" s="39" t="n">
        <v>46174</v>
      </c>
      <c r="C7057" s="24" t="s">
        <v>428</v>
      </c>
      <c r="D7057" s="24" t="s">
        <v>826</v>
      </c>
      <c r="E7057" s="24" t="s">
        <v>113</v>
      </c>
      <c r="F7057" s="38" t="n">
        <v>99</v>
      </c>
      <c r="G7057" s="42" t="n">
        <f aca="false">DATE(YEAR(B7057),MONTH(B7057),1)</f>
        <v>46174</v>
      </c>
      <c r="H7057" s="24" t="str">
        <f aca="false">INDEX(Customers!$B$2:$B$601,MATCH(C7057,Customers!$A$2:$A$601,0))</f>
        <v>Nairobi</v>
      </c>
      <c r="I7057" s="43" t="n">
        <f aca="false">ROUND(MIN(INDEX(Assumptions!$D$13:$D$18,MATCH(E7057,Assumptions!$A$13:$A$18,0)),MAX(INDEX(Assumptions!$C$13:$C$18,MATCH(E7057,Assumptions!$A$13:$A$18,0)),INDEX(Assumptions!$B$13:$B$18,MATCH(E7057,Assumptions!$A$13:$A$18,0))*F7057)),2)</f>
        <v>4.95</v>
      </c>
    </row>
    <row r="7058" customFormat="false" ht="15" hidden="false" customHeight="false" outlineLevel="0" collapsed="false">
      <c r="A7058" s="24" t="s">
        <v>7881</v>
      </c>
      <c r="B7058" s="39" t="n">
        <v>46174</v>
      </c>
      <c r="C7058" s="24" t="s">
        <v>447</v>
      </c>
      <c r="D7058" s="24" t="s">
        <v>826</v>
      </c>
      <c r="E7058" s="24" t="s">
        <v>111</v>
      </c>
      <c r="F7058" s="38" t="n">
        <v>200</v>
      </c>
      <c r="G7058" s="42" t="n">
        <f aca="false">DATE(YEAR(B7058),MONTH(B7058),1)</f>
        <v>46174</v>
      </c>
      <c r="H7058" s="24" t="str">
        <f aca="false">INDEX(Customers!$B$2:$B$601,MATCH(C7058,Customers!$A$2:$A$601,0))</f>
        <v>Rift Valley</v>
      </c>
      <c r="I7058" s="43" t="n">
        <f aca="false">ROUND(MIN(INDEX(Assumptions!$D$13:$D$18,MATCH(E7058,Assumptions!$A$13:$A$18,0)),MAX(INDEX(Assumptions!$C$13:$C$18,MATCH(E7058,Assumptions!$A$13:$A$18,0)),INDEX(Assumptions!$B$13:$B$18,MATCH(E7058,Assumptions!$A$13:$A$18,0))*F7058)),2)</f>
        <v>8</v>
      </c>
    </row>
    <row r="7059" customFormat="false" ht="15" hidden="false" customHeight="false" outlineLevel="0" collapsed="false">
      <c r="A7059" s="24" t="s">
        <v>7882</v>
      </c>
      <c r="B7059" s="39" t="n">
        <v>46174</v>
      </c>
      <c r="C7059" s="24" t="s">
        <v>458</v>
      </c>
      <c r="D7059" s="24" t="s">
        <v>180</v>
      </c>
      <c r="E7059" s="24" t="s">
        <v>107</v>
      </c>
      <c r="F7059" s="38" t="n">
        <v>3340</v>
      </c>
      <c r="G7059" s="42" t="n">
        <f aca="false">DATE(YEAR(B7059),MONTH(B7059),1)</f>
        <v>46174</v>
      </c>
      <c r="H7059" s="24" t="str">
        <f aca="false">INDEX(Customers!$B$2:$B$601,MATCH(C7059,Customers!$A$2:$A$601,0))</f>
        <v>Coast</v>
      </c>
      <c r="I7059" s="43" t="n">
        <f aca="false">ROUND(MIN(INDEX(Assumptions!$D$13:$D$18,MATCH(E7059,Assumptions!$A$13:$A$18,0)),MAX(INDEX(Assumptions!$C$13:$C$18,MATCH(E7059,Assumptions!$A$13:$A$18,0)),INDEX(Assumptions!$B$13:$B$18,MATCH(E7059,Assumptions!$A$13:$A$18,0))*F7059)),2)</f>
        <v>0</v>
      </c>
    </row>
    <row r="7060" customFormat="false" ht="15" hidden="false" customHeight="false" outlineLevel="0" collapsed="false">
      <c r="A7060" s="24" t="s">
        <v>7883</v>
      </c>
      <c r="B7060" s="39" t="n">
        <v>46174</v>
      </c>
      <c r="C7060" s="24" t="s">
        <v>466</v>
      </c>
      <c r="D7060" s="24" t="s">
        <v>826</v>
      </c>
      <c r="E7060" s="24" t="s">
        <v>103</v>
      </c>
      <c r="F7060" s="38" t="n">
        <v>780</v>
      </c>
      <c r="G7060" s="42" t="n">
        <f aca="false">DATE(YEAR(B7060),MONTH(B7060),1)</f>
        <v>46174</v>
      </c>
      <c r="H7060" s="24" t="str">
        <f aca="false">INDEX(Customers!$B$2:$B$601,MATCH(C7060,Customers!$A$2:$A$601,0))</f>
        <v>Nairobi</v>
      </c>
      <c r="I7060" s="43" t="n">
        <f aca="false">ROUND(MIN(INDEX(Assumptions!$D$13:$D$18,MATCH(E7060,Assumptions!$A$13:$A$18,0)),MAX(INDEX(Assumptions!$C$13:$C$18,MATCH(E7060,Assumptions!$A$13:$A$18,0)),INDEX(Assumptions!$B$13:$B$18,MATCH(E7060,Assumptions!$A$13:$A$18,0))*F7060)),2)</f>
        <v>7.8</v>
      </c>
    </row>
    <row r="7061" customFormat="false" ht="15" hidden="false" customHeight="false" outlineLevel="0" collapsed="false">
      <c r="A7061" s="24" t="s">
        <v>7884</v>
      </c>
      <c r="B7061" s="39" t="n">
        <v>46174</v>
      </c>
      <c r="C7061" s="24" t="s">
        <v>474</v>
      </c>
      <c r="D7061" s="24" t="s">
        <v>826</v>
      </c>
      <c r="E7061" s="24" t="s">
        <v>113</v>
      </c>
      <c r="F7061" s="38" t="n">
        <v>99</v>
      </c>
      <c r="G7061" s="42" t="n">
        <f aca="false">DATE(YEAR(B7061),MONTH(B7061),1)</f>
        <v>46174</v>
      </c>
      <c r="H7061" s="24" t="str">
        <f aca="false">INDEX(Customers!$B$2:$B$601,MATCH(C7061,Customers!$A$2:$A$601,0))</f>
        <v>Eastern</v>
      </c>
      <c r="I7061" s="43" t="n">
        <f aca="false">ROUND(MIN(INDEX(Assumptions!$D$13:$D$18,MATCH(E7061,Assumptions!$A$13:$A$18,0)),MAX(INDEX(Assumptions!$C$13:$C$18,MATCH(E7061,Assumptions!$A$13:$A$18,0)),INDEX(Assumptions!$B$13:$B$18,MATCH(E7061,Assumptions!$A$13:$A$18,0))*F7061)),2)</f>
        <v>4.95</v>
      </c>
    </row>
    <row r="7062" customFormat="false" ht="15" hidden="false" customHeight="false" outlineLevel="0" collapsed="false">
      <c r="A7062" s="24" t="s">
        <v>7885</v>
      </c>
      <c r="B7062" s="39" t="n">
        <v>46174</v>
      </c>
      <c r="C7062" s="24" t="s">
        <v>478</v>
      </c>
      <c r="D7062" s="24" t="s">
        <v>826</v>
      </c>
      <c r="E7062" s="24" t="s">
        <v>109</v>
      </c>
      <c r="F7062" s="38" t="n">
        <v>8380</v>
      </c>
      <c r="G7062" s="42" t="n">
        <f aca="false">DATE(YEAR(B7062),MONTH(B7062),1)</f>
        <v>46174</v>
      </c>
      <c r="H7062" s="24" t="str">
        <f aca="false">INDEX(Customers!$B$2:$B$601,MATCH(C7062,Customers!$A$2:$A$601,0))</f>
        <v>Eastern</v>
      </c>
      <c r="I7062" s="43" t="n">
        <f aca="false">ROUND(MIN(INDEX(Assumptions!$D$13:$D$18,MATCH(E7062,Assumptions!$A$13:$A$18,0)),MAX(INDEX(Assumptions!$C$13:$C$18,MATCH(E7062,Assumptions!$A$13:$A$18,0)),INDEX(Assumptions!$B$13:$B$18,MATCH(E7062,Assumptions!$A$13:$A$18,0))*F7062)),2)</f>
        <v>33.52</v>
      </c>
    </row>
    <row r="7063" customFormat="false" ht="15" hidden="false" customHeight="false" outlineLevel="0" collapsed="false">
      <c r="A7063" s="24" t="s">
        <v>7886</v>
      </c>
      <c r="B7063" s="39" t="n">
        <v>46174</v>
      </c>
      <c r="C7063" s="24" t="s">
        <v>492</v>
      </c>
      <c r="D7063" s="24" t="s">
        <v>205</v>
      </c>
      <c r="E7063" s="24" t="s">
        <v>105</v>
      </c>
      <c r="F7063" s="38" t="n">
        <v>3540</v>
      </c>
      <c r="G7063" s="42" t="n">
        <f aca="false">DATE(YEAR(B7063),MONTH(B7063),1)</f>
        <v>46174</v>
      </c>
      <c r="H7063" s="24" t="str">
        <f aca="false">INDEX(Customers!$B$2:$B$601,MATCH(C7063,Customers!$A$2:$A$601,0))</f>
        <v>Eastern</v>
      </c>
      <c r="I7063" s="43" t="n">
        <f aca="false">ROUND(MIN(INDEX(Assumptions!$D$13:$D$18,MATCH(E7063,Assumptions!$A$13:$A$18,0)),MAX(INDEX(Assumptions!$C$13:$C$18,MATCH(E7063,Assumptions!$A$13:$A$18,0)),INDEX(Assumptions!$B$13:$B$18,MATCH(E7063,Assumptions!$A$13:$A$18,0))*F7063)),2)</f>
        <v>53.1</v>
      </c>
    </row>
    <row r="7064" customFormat="false" ht="15" hidden="false" customHeight="false" outlineLevel="0" collapsed="false">
      <c r="A7064" s="24" t="s">
        <v>7887</v>
      </c>
      <c r="B7064" s="39" t="n">
        <v>46174</v>
      </c>
      <c r="C7064" s="24" t="s">
        <v>492</v>
      </c>
      <c r="D7064" s="24" t="s">
        <v>209</v>
      </c>
      <c r="E7064" s="24" t="s">
        <v>105</v>
      </c>
      <c r="F7064" s="38" t="n">
        <v>7260</v>
      </c>
      <c r="G7064" s="42" t="n">
        <f aca="false">DATE(YEAR(B7064),MONTH(B7064),1)</f>
        <v>46174</v>
      </c>
      <c r="H7064" s="24" t="str">
        <f aca="false">INDEX(Customers!$B$2:$B$601,MATCH(C7064,Customers!$A$2:$A$601,0))</f>
        <v>Eastern</v>
      </c>
      <c r="I7064" s="43" t="n">
        <f aca="false">ROUND(MIN(INDEX(Assumptions!$D$13:$D$18,MATCH(E7064,Assumptions!$A$13:$A$18,0)),MAX(INDEX(Assumptions!$C$13:$C$18,MATCH(E7064,Assumptions!$A$13:$A$18,0)),INDEX(Assumptions!$B$13:$B$18,MATCH(E7064,Assumptions!$A$13:$A$18,0))*F7064)),2)</f>
        <v>108.9</v>
      </c>
    </row>
    <row r="7065" customFormat="false" ht="15" hidden="false" customHeight="false" outlineLevel="0" collapsed="false">
      <c r="A7065" s="24" t="s">
        <v>7888</v>
      </c>
      <c r="B7065" s="39" t="n">
        <v>46174</v>
      </c>
      <c r="C7065" s="24" t="s">
        <v>514</v>
      </c>
      <c r="D7065" s="24" t="s">
        <v>169</v>
      </c>
      <c r="E7065" s="24" t="s">
        <v>105</v>
      </c>
      <c r="F7065" s="38" t="n">
        <v>3220</v>
      </c>
      <c r="G7065" s="42" t="n">
        <f aca="false">DATE(YEAR(B7065),MONTH(B7065),1)</f>
        <v>46174</v>
      </c>
      <c r="H7065" s="24" t="str">
        <f aca="false">INDEX(Customers!$B$2:$B$601,MATCH(C7065,Customers!$A$2:$A$601,0))</f>
        <v>Central</v>
      </c>
      <c r="I7065" s="43" t="n">
        <f aca="false">ROUND(MIN(INDEX(Assumptions!$D$13:$D$18,MATCH(E7065,Assumptions!$A$13:$A$18,0)),MAX(INDEX(Assumptions!$C$13:$C$18,MATCH(E7065,Assumptions!$A$13:$A$18,0)),INDEX(Assumptions!$B$13:$B$18,MATCH(E7065,Assumptions!$A$13:$A$18,0))*F7065)),2)</f>
        <v>48.3</v>
      </c>
    </row>
    <row r="7066" customFormat="false" ht="15" hidden="false" customHeight="false" outlineLevel="0" collapsed="false">
      <c r="A7066" s="24" t="s">
        <v>7889</v>
      </c>
      <c r="B7066" s="39" t="n">
        <v>46174</v>
      </c>
      <c r="C7066" s="24" t="s">
        <v>523</v>
      </c>
      <c r="D7066" s="24" t="s">
        <v>159</v>
      </c>
      <c r="E7066" s="24" t="s">
        <v>105</v>
      </c>
      <c r="F7066" s="38" t="n">
        <v>2800</v>
      </c>
      <c r="G7066" s="42" t="n">
        <f aca="false">DATE(YEAR(B7066),MONTH(B7066),1)</f>
        <v>46174</v>
      </c>
      <c r="H7066" s="24" t="str">
        <f aca="false">INDEX(Customers!$B$2:$B$601,MATCH(C7066,Customers!$A$2:$A$601,0))</f>
        <v>Nairobi</v>
      </c>
      <c r="I7066" s="43" t="n">
        <f aca="false">ROUND(MIN(INDEX(Assumptions!$D$13:$D$18,MATCH(E7066,Assumptions!$A$13:$A$18,0)),MAX(INDEX(Assumptions!$C$13:$C$18,MATCH(E7066,Assumptions!$A$13:$A$18,0)),INDEX(Assumptions!$B$13:$B$18,MATCH(E7066,Assumptions!$A$13:$A$18,0))*F7066)),2)</f>
        <v>42</v>
      </c>
    </row>
    <row r="7067" customFormat="false" ht="15" hidden="false" customHeight="false" outlineLevel="0" collapsed="false">
      <c r="A7067" s="24" t="s">
        <v>7890</v>
      </c>
      <c r="B7067" s="39" t="n">
        <v>46174</v>
      </c>
      <c r="C7067" s="24" t="s">
        <v>526</v>
      </c>
      <c r="D7067" s="24" t="s">
        <v>165</v>
      </c>
      <c r="E7067" s="24" t="s">
        <v>107</v>
      </c>
      <c r="F7067" s="38" t="n">
        <v>15770</v>
      </c>
      <c r="G7067" s="42" t="n">
        <f aca="false">DATE(YEAR(B7067),MONTH(B7067),1)</f>
        <v>46174</v>
      </c>
      <c r="H7067" s="24" t="str">
        <f aca="false">INDEX(Customers!$B$2:$B$601,MATCH(C7067,Customers!$A$2:$A$601,0))</f>
        <v>Central</v>
      </c>
      <c r="I7067" s="43" t="n">
        <f aca="false">ROUND(MIN(INDEX(Assumptions!$D$13:$D$18,MATCH(E7067,Assumptions!$A$13:$A$18,0)),MAX(INDEX(Assumptions!$C$13:$C$18,MATCH(E7067,Assumptions!$A$13:$A$18,0)),INDEX(Assumptions!$B$13:$B$18,MATCH(E7067,Assumptions!$A$13:$A$18,0))*F7067)),2)</f>
        <v>0</v>
      </c>
    </row>
    <row r="7068" customFormat="false" ht="15" hidden="false" customHeight="false" outlineLevel="0" collapsed="false">
      <c r="A7068" s="24" t="s">
        <v>7891</v>
      </c>
      <c r="B7068" s="39" t="n">
        <v>46174</v>
      </c>
      <c r="C7068" s="24" t="s">
        <v>531</v>
      </c>
      <c r="D7068" s="24" t="s">
        <v>826</v>
      </c>
      <c r="E7068" s="24" t="s">
        <v>103</v>
      </c>
      <c r="F7068" s="38" t="n">
        <v>2450</v>
      </c>
      <c r="G7068" s="42" t="n">
        <f aca="false">DATE(YEAR(B7068),MONTH(B7068),1)</f>
        <v>46174</v>
      </c>
      <c r="H7068" s="24" t="str">
        <f aca="false">INDEX(Customers!$B$2:$B$601,MATCH(C7068,Customers!$A$2:$A$601,0))</f>
        <v>Nairobi</v>
      </c>
      <c r="I7068" s="43" t="n">
        <f aca="false">ROUND(MIN(INDEX(Assumptions!$D$13:$D$18,MATCH(E7068,Assumptions!$A$13:$A$18,0)),MAX(INDEX(Assumptions!$C$13:$C$18,MATCH(E7068,Assumptions!$A$13:$A$18,0)),INDEX(Assumptions!$B$13:$B$18,MATCH(E7068,Assumptions!$A$13:$A$18,0))*F7068)),2)</f>
        <v>24.5</v>
      </c>
    </row>
    <row r="7069" customFormat="false" ht="15" hidden="false" customHeight="false" outlineLevel="0" collapsed="false">
      <c r="A7069" s="24" t="s">
        <v>7892</v>
      </c>
      <c r="B7069" s="39" t="n">
        <v>46174</v>
      </c>
      <c r="C7069" s="24" t="s">
        <v>536</v>
      </c>
      <c r="D7069" s="24" t="s">
        <v>826</v>
      </c>
      <c r="E7069" s="24" t="s">
        <v>113</v>
      </c>
      <c r="F7069" s="38" t="n">
        <v>99</v>
      </c>
      <c r="G7069" s="42" t="n">
        <f aca="false">DATE(YEAR(B7069),MONTH(B7069),1)</f>
        <v>46174</v>
      </c>
      <c r="H7069" s="24" t="str">
        <f aca="false">INDEX(Customers!$B$2:$B$601,MATCH(C7069,Customers!$A$2:$A$601,0))</f>
        <v>Nairobi</v>
      </c>
      <c r="I7069" s="43" t="n">
        <f aca="false">ROUND(MIN(INDEX(Assumptions!$D$13:$D$18,MATCH(E7069,Assumptions!$A$13:$A$18,0)),MAX(INDEX(Assumptions!$C$13:$C$18,MATCH(E7069,Assumptions!$A$13:$A$18,0)),INDEX(Assumptions!$B$13:$B$18,MATCH(E7069,Assumptions!$A$13:$A$18,0))*F7069)),2)</f>
        <v>4.95</v>
      </c>
    </row>
    <row r="7070" customFormat="false" ht="15" hidden="false" customHeight="false" outlineLevel="0" collapsed="false">
      <c r="A7070" s="24" t="s">
        <v>7893</v>
      </c>
      <c r="B7070" s="39" t="n">
        <v>46174</v>
      </c>
      <c r="C7070" s="24" t="s">
        <v>543</v>
      </c>
      <c r="D7070" s="24" t="s">
        <v>826</v>
      </c>
      <c r="E7070" s="24" t="s">
        <v>103</v>
      </c>
      <c r="F7070" s="38" t="n">
        <v>980</v>
      </c>
      <c r="G7070" s="42" t="n">
        <f aca="false">DATE(YEAR(B7070),MONTH(B7070),1)</f>
        <v>46174</v>
      </c>
      <c r="H7070" s="24" t="str">
        <f aca="false">INDEX(Customers!$B$2:$B$601,MATCH(C7070,Customers!$A$2:$A$601,0))</f>
        <v>Central</v>
      </c>
      <c r="I7070" s="43" t="n">
        <f aca="false">ROUND(MIN(INDEX(Assumptions!$D$13:$D$18,MATCH(E7070,Assumptions!$A$13:$A$18,0)),MAX(INDEX(Assumptions!$C$13:$C$18,MATCH(E7070,Assumptions!$A$13:$A$18,0)),INDEX(Assumptions!$B$13:$B$18,MATCH(E7070,Assumptions!$A$13:$A$18,0))*F7070)),2)</f>
        <v>9.8</v>
      </c>
    </row>
    <row r="7071" customFormat="false" ht="15" hidden="false" customHeight="false" outlineLevel="0" collapsed="false">
      <c r="A7071" s="24" t="s">
        <v>7894</v>
      </c>
      <c r="B7071" s="39" t="n">
        <v>46174</v>
      </c>
      <c r="C7071" s="24" t="s">
        <v>550</v>
      </c>
      <c r="D7071" s="24" t="s">
        <v>195</v>
      </c>
      <c r="E7071" s="24" t="s">
        <v>105</v>
      </c>
      <c r="F7071" s="38" t="n">
        <v>7750</v>
      </c>
      <c r="G7071" s="42" t="n">
        <f aca="false">DATE(YEAR(B7071),MONTH(B7071),1)</f>
        <v>46174</v>
      </c>
      <c r="H7071" s="24" t="str">
        <f aca="false">INDEX(Customers!$B$2:$B$601,MATCH(C7071,Customers!$A$2:$A$601,0))</f>
        <v>Western</v>
      </c>
      <c r="I7071" s="43" t="n">
        <f aca="false">ROUND(MIN(INDEX(Assumptions!$D$13:$D$18,MATCH(E7071,Assumptions!$A$13:$A$18,0)),MAX(INDEX(Assumptions!$C$13:$C$18,MATCH(E7071,Assumptions!$A$13:$A$18,0)),INDEX(Assumptions!$B$13:$B$18,MATCH(E7071,Assumptions!$A$13:$A$18,0))*F7071)),2)</f>
        <v>116.25</v>
      </c>
    </row>
    <row r="7072" customFormat="false" ht="15" hidden="false" customHeight="false" outlineLevel="0" collapsed="false">
      <c r="A7072" s="24" t="s">
        <v>7895</v>
      </c>
      <c r="B7072" s="39" t="n">
        <v>46174</v>
      </c>
      <c r="C7072" s="24" t="s">
        <v>563</v>
      </c>
      <c r="D7072" s="24" t="s">
        <v>826</v>
      </c>
      <c r="E7072" s="24" t="s">
        <v>103</v>
      </c>
      <c r="F7072" s="38" t="n">
        <v>6230</v>
      </c>
      <c r="G7072" s="42" t="n">
        <f aca="false">DATE(YEAR(B7072),MONTH(B7072),1)</f>
        <v>46174</v>
      </c>
      <c r="H7072" s="24" t="str">
        <f aca="false">INDEX(Customers!$B$2:$B$601,MATCH(C7072,Customers!$A$2:$A$601,0))</f>
        <v>Nairobi</v>
      </c>
      <c r="I7072" s="43" t="n">
        <f aca="false">ROUND(MIN(INDEX(Assumptions!$D$13:$D$18,MATCH(E7072,Assumptions!$A$13:$A$18,0)),MAX(INDEX(Assumptions!$C$13:$C$18,MATCH(E7072,Assumptions!$A$13:$A$18,0)),INDEX(Assumptions!$B$13:$B$18,MATCH(E7072,Assumptions!$A$13:$A$18,0))*F7072)),2)</f>
        <v>62.3</v>
      </c>
    </row>
    <row r="7073" customFormat="false" ht="15" hidden="false" customHeight="false" outlineLevel="0" collapsed="false">
      <c r="A7073" s="24" t="s">
        <v>7896</v>
      </c>
      <c r="B7073" s="39" t="n">
        <v>46174</v>
      </c>
      <c r="C7073" s="24" t="s">
        <v>570</v>
      </c>
      <c r="D7073" s="24" t="s">
        <v>826</v>
      </c>
      <c r="E7073" s="24" t="s">
        <v>111</v>
      </c>
      <c r="F7073" s="38" t="n">
        <v>50</v>
      </c>
      <c r="G7073" s="42" t="n">
        <f aca="false">DATE(YEAR(B7073),MONTH(B7073),1)</f>
        <v>46174</v>
      </c>
      <c r="H7073" s="24" t="str">
        <f aca="false">INDEX(Customers!$B$2:$B$601,MATCH(C7073,Customers!$A$2:$A$601,0))</f>
        <v>Western</v>
      </c>
      <c r="I7073" s="43" t="n">
        <f aca="false">ROUND(MIN(INDEX(Assumptions!$D$13:$D$18,MATCH(E7073,Assumptions!$A$13:$A$18,0)),MAX(INDEX(Assumptions!$C$13:$C$18,MATCH(E7073,Assumptions!$A$13:$A$18,0)),INDEX(Assumptions!$B$13:$B$18,MATCH(E7073,Assumptions!$A$13:$A$18,0))*F7073)),2)</f>
        <v>2</v>
      </c>
    </row>
    <row r="7074" customFormat="false" ht="15" hidden="false" customHeight="false" outlineLevel="0" collapsed="false">
      <c r="A7074" s="24" t="s">
        <v>7897</v>
      </c>
      <c r="B7074" s="39" t="n">
        <v>46174</v>
      </c>
      <c r="C7074" s="24" t="s">
        <v>585</v>
      </c>
      <c r="D7074" s="24" t="s">
        <v>204</v>
      </c>
      <c r="E7074" s="24" t="s">
        <v>105</v>
      </c>
      <c r="F7074" s="38" t="n">
        <v>15360</v>
      </c>
      <c r="G7074" s="42" t="n">
        <f aca="false">DATE(YEAR(B7074),MONTH(B7074),1)</f>
        <v>46174</v>
      </c>
      <c r="H7074" s="24" t="str">
        <f aca="false">INDEX(Customers!$B$2:$B$601,MATCH(C7074,Customers!$A$2:$A$601,0))</f>
        <v>Eastern</v>
      </c>
      <c r="I7074" s="43" t="n">
        <f aca="false">ROUND(MIN(INDEX(Assumptions!$D$13:$D$18,MATCH(E7074,Assumptions!$A$13:$A$18,0)),MAX(INDEX(Assumptions!$C$13:$C$18,MATCH(E7074,Assumptions!$A$13:$A$18,0)),INDEX(Assumptions!$B$13:$B$18,MATCH(E7074,Assumptions!$A$13:$A$18,0))*F7074)),2)</f>
        <v>200</v>
      </c>
    </row>
    <row r="7075" customFormat="false" ht="15" hidden="false" customHeight="false" outlineLevel="0" collapsed="false">
      <c r="A7075" s="24" t="s">
        <v>7898</v>
      </c>
      <c r="B7075" s="39" t="n">
        <v>46174</v>
      </c>
      <c r="C7075" s="24" t="s">
        <v>591</v>
      </c>
      <c r="D7075" s="24" t="s">
        <v>205</v>
      </c>
      <c r="E7075" s="24" t="s">
        <v>105</v>
      </c>
      <c r="F7075" s="38" t="n">
        <v>540</v>
      </c>
      <c r="G7075" s="42" t="n">
        <f aca="false">DATE(YEAR(B7075),MONTH(B7075),1)</f>
        <v>46174</v>
      </c>
      <c r="H7075" s="24" t="str">
        <f aca="false">INDEX(Customers!$B$2:$B$601,MATCH(C7075,Customers!$A$2:$A$601,0))</f>
        <v>Central</v>
      </c>
      <c r="I7075" s="43" t="n">
        <f aca="false">ROUND(MIN(INDEX(Assumptions!$D$13:$D$18,MATCH(E7075,Assumptions!$A$13:$A$18,0)),MAX(INDEX(Assumptions!$C$13:$C$18,MATCH(E7075,Assumptions!$A$13:$A$18,0)),INDEX(Assumptions!$B$13:$B$18,MATCH(E7075,Assumptions!$A$13:$A$18,0))*F7075)),2)</f>
        <v>10</v>
      </c>
    </row>
    <row r="7076" customFormat="false" ht="15" hidden="false" customHeight="false" outlineLevel="0" collapsed="false">
      <c r="A7076" s="24" t="s">
        <v>7899</v>
      </c>
      <c r="B7076" s="39" t="n">
        <v>46174</v>
      </c>
      <c r="C7076" s="24" t="s">
        <v>600</v>
      </c>
      <c r="D7076" s="24" t="s">
        <v>826</v>
      </c>
      <c r="E7076" s="24" t="s">
        <v>111</v>
      </c>
      <c r="F7076" s="38" t="n">
        <v>20</v>
      </c>
      <c r="G7076" s="42" t="n">
        <f aca="false">DATE(YEAR(B7076),MONTH(B7076),1)</f>
        <v>46174</v>
      </c>
      <c r="H7076" s="24" t="str">
        <f aca="false">INDEX(Customers!$B$2:$B$601,MATCH(C7076,Customers!$A$2:$A$601,0))</f>
        <v>Coast</v>
      </c>
      <c r="I7076" s="43" t="n">
        <f aca="false">ROUND(MIN(INDEX(Assumptions!$D$13:$D$18,MATCH(E7076,Assumptions!$A$13:$A$18,0)),MAX(INDEX(Assumptions!$C$13:$C$18,MATCH(E7076,Assumptions!$A$13:$A$18,0)),INDEX(Assumptions!$B$13:$B$18,MATCH(E7076,Assumptions!$A$13:$A$18,0))*F7076)),2)</f>
        <v>0.8</v>
      </c>
    </row>
    <row r="7077" customFormat="false" ht="15" hidden="false" customHeight="false" outlineLevel="0" collapsed="false">
      <c r="A7077" s="24" t="s">
        <v>7900</v>
      </c>
      <c r="B7077" s="39" t="n">
        <v>46174</v>
      </c>
      <c r="C7077" s="24" t="s">
        <v>609</v>
      </c>
      <c r="D7077" s="24" t="s">
        <v>826</v>
      </c>
      <c r="E7077" s="24" t="s">
        <v>109</v>
      </c>
      <c r="F7077" s="38" t="n">
        <v>23450</v>
      </c>
      <c r="G7077" s="42" t="n">
        <f aca="false">DATE(YEAR(B7077),MONTH(B7077),1)</f>
        <v>46174</v>
      </c>
      <c r="H7077" s="24" t="str">
        <f aca="false">INDEX(Customers!$B$2:$B$601,MATCH(C7077,Customers!$A$2:$A$601,0))</f>
        <v>Rift Valley</v>
      </c>
      <c r="I7077" s="43" t="n">
        <f aca="false">ROUND(MIN(INDEX(Assumptions!$D$13:$D$18,MATCH(E7077,Assumptions!$A$13:$A$18,0)),MAX(INDEX(Assumptions!$C$13:$C$18,MATCH(E7077,Assumptions!$A$13:$A$18,0)),INDEX(Assumptions!$B$13:$B$18,MATCH(E7077,Assumptions!$A$13:$A$18,0))*F7077)),2)</f>
        <v>40</v>
      </c>
    </row>
    <row r="7078" customFormat="false" ht="15" hidden="false" customHeight="false" outlineLevel="0" collapsed="false">
      <c r="A7078" s="24" t="s">
        <v>7901</v>
      </c>
      <c r="B7078" s="39" t="n">
        <v>46174</v>
      </c>
      <c r="C7078" s="24" t="s">
        <v>614</v>
      </c>
      <c r="D7078" s="24" t="s">
        <v>826</v>
      </c>
      <c r="E7078" s="24" t="s">
        <v>103</v>
      </c>
      <c r="F7078" s="38" t="n">
        <v>2460</v>
      </c>
      <c r="G7078" s="42" t="n">
        <f aca="false">DATE(YEAR(B7078),MONTH(B7078),1)</f>
        <v>46174</v>
      </c>
      <c r="H7078" s="24" t="str">
        <f aca="false">INDEX(Customers!$B$2:$B$601,MATCH(C7078,Customers!$A$2:$A$601,0))</f>
        <v>Central</v>
      </c>
      <c r="I7078" s="43" t="n">
        <f aca="false">ROUND(MIN(INDEX(Assumptions!$D$13:$D$18,MATCH(E7078,Assumptions!$A$13:$A$18,0)),MAX(INDEX(Assumptions!$C$13:$C$18,MATCH(E7078,Assumptions!$A$13:$A$18,0)),INDEX(Assumptions!$B$13:$B$18,MATCH(E7078,Assumptions!$A$13:$A$18,0))*F7078)),2)</f>
        <v>24.6</v>
      </c>
    </row>
    <row r="7079" customFormat="false" ht="15" hidden="false" customHeight="false" outlineLevel="0" collapsed="false">
      <c r="A7079" s="24" t="s">
        <v>7902</v>
      </c>
      <c r="B7079" s="39" t="n">
        <v>46174</v>
      </c>
      <c r="C7079" s="24" t="s">
        <v>614</v>
      </c>
      <c r="D7079" s="24" t="s">
        <v>826</v>
      </c>
      <c r="E7079" s="24" t="s">
        <v>103</v>
      </c>
      <c r="F7079" s="38" t="n">
        <v>12590</v>
      </c>
      <c r="G7079" s="42" t="n">
        <f aca="false">DATE(YEAR(B7079),MONTH(B7079),1)</f>
        <v>46174</v>
      </c>
      <c r="H7079" s="24" t="str">
        <f aca="false">INDEX(Customers!$B$2:$B$601,MATCH(C7079,Customers!$A$2:$A$601,0))</f>
        <v>Central</v>
      </c>
      <c r="I7079" s="43" t="n">
        <f aca="false">ROUND(MIN(INDEX(Assumptions!$D$13:$D$18,MATCH(E7079,Assumptions!$A$13:$A$18,0)),MAX(INDEX(Assumptions!$C$13:$C$18,MATCH(E7079,Assumptions!$A$13:$A$18,0)),INDEX(Assumptions!$B$13:$B$18,MATCH(E7079,Assumptions!$A$13:$A$18,0))*F7079)),2)</f>
        <v>105</v>
      </c>
    </row>
    <row r="7080" customFormat="false" ht="15" hidden="false" customHeight="false" outlineLevel="0" collapsed="false">
      <c r="A7080" s="24" t="s">
        <v>7903</v>
      </c>
      <c r="B7080" s="39" t="n">
        <v>46174</v>
      </c>
      <c r="C7080" s="24" t="s">
        <v>615</v>
      </c>
      <c r="D7080" s="24" t="s">
        <v>826</v>
      </c>
      <c r="E7080" s="24" t="s">
        <v>113</v>
      </c>
      <c r="F7080" s="38" t="n">
        <v>1000</v>
      </c>
      <c r="G7080" s="42" t="n">
        <f aca="false">DATE(YEAR(B7080),MONTH(B7080),1)</f>
        <v>46174</v>
      </c>
      <c r="H7080" s="24" t="str">
        <f aca="false">INDEX(Customers!$B$2:$B$601,MATCH(C7080,Customers!$A$2:$A$601,0))</f>
        <v>Coast</v>
      </c>
      <c r="I7080" s="43" t="n">
        <f aca="false">ROUND(MIN(INDEX(Assumptions!$D$13:$D$18,MATCH(E7080,Assumptions!$A$13:$A$18,0)),MAX(INDEX(Assumptions!$C$13:$C$18,MATCH(E7080,Assumptions!$A$13:$A$18,0)),INDEX(Assumptions!$B$13:$B$18,MATCH(E7080,Assumptions!$A$13:$A$18,0))*F7080)),2)</f>
        <v>50</v>
      </c>
    </row>
    <row r="7081" customFormat="false" ht="15" hidden="false" customHeight="false" outlineLevel="0" collapsed="false">
      <c r="A7081" s="24" t="s">
        <v>7904</v>
      </c>
      <c r="B7081" s="39" t="n">
        <v>46174</v>
      </c>
      <c r="C7081" s="24" t="s">
        <v>624</v>
      </c>
      <c r="D7081" s="24" t="s">
        <v>157</v>
      </c>
      <c r="E7081" s="24" t="s">
        <v>105</v>
      </c>
      <c r="F7081" s="38" t="n">
        <v>5560</v>
      </c>
      <c r="G7081" s="42" t="n">
        <f aca="false">DATE(YEAR(B7081),MONTH(B7081),1)</f>
        <v>46174</v>
      </c>
      <c r="H7081" s="24" t="str">
        <f aca="false">INDEX(Customers!$B$2:$B$601,MATCH(C7081,Customers!$A$2:$A$601,0))</f>
        <v>Nairobi</v>
      </c>
      <c r="I7081" s="43" t="n">
        <f aca="false">ROUND(MIN(INDEX(Assumptions!$D$13:$D$18,MATCH(E7081,Assumptions!$A$13:$A$18,0)),MAX(INDEX(Assumptions!$C$13:$C$18,MATCH(E7081,Assumptions!$A$13:$A$18,0)),INDEX(Assumptions!$B$13:$B$18,MATCH(E7081,Assumptions!$A$13:$A$18,0))*F7081)),2)</f>
        <v>83.4</v>
      </c>
    </row>
    <row r="7082" customFormat="false" ht="15" hidden="false" customHeight="false" outlineLevel="0" collapsed="false">
      <c r="A7082" s="24" t="s">
        <v>7905</v>
      </c>
      <c r="B7082" s="39" t="n">
        <v>46174</v>
      </c>
      <c r="C7082" s="24" t="s">
        <v>628</v>
      </c>
      <c r="D7082" s="24" t="s">
        <v>826</v>
      </c>
      <c r="E7082" s="24" t="s">
        <v>103</v>
      </c>
      <c r="F7082" s="38" t="n">
        <v>930</v>
      </c>
      <c r="G7082" s="42" t="n">
        <f aca="false">DATE(YEAR(B7082),MONTH(B7082),1)</f>
        <v>46174</v>
      </c>
      <c r="H7082" s="24" t="str">
        <f aca="false">INDEX(Customers!$B$2:$B$601,MATCH(C7082,Customers!$A$2:$A$601,0))</f>
        <v>Coast</v>
      </c>
      <c r="I7082" s="43" t="n">
        <f aca="false">ROUND(MIN(INDEX(Assumptions!$D$13:$D$18,MATCH(E7082,Assumptions!$A$13:$A$18,0)),MAX(INDEX(Assumptions!$C$13:$C$18,MATCH(E7082,Assumptions!$A$13:$A$18,0)),INDEX(Assumptions!$B$13:$B$18,MATCH(E7082,Assumptions!$A$13:$A$18,0))*F7082)),2)</f>
        <v>9.3</v>
      </c>
    </row>
    <row r="7083" customFormat="false" ht="15" hidden="false" customHeight="false" outlineLevel="0" collapsed="false">
      <c r="A7083" s="24" t="s">
        <v>7906</v>
      </c>
      <c r="B7083" s="39" t="n">
        <v>46174</v>
      </c>
      <c r="C7083" s="24" t="s">
        <v>643</v>
      </c>
      <c r="D7083" s="24" t="s">
        <v>826</v>
      </c>
      <c r="E7083" s="24" t="s">
        <v>103</v>
      </c>
      <c r="F7083" s="38" t="n">
        <v>1120</v>
      </c>
      <c r="G7083" s="42" t="n">
        <f aca="false">DATE(YEAR(B7083),MONTH(B7083),1)</f>
        <v>46174</v>
      </c>
      <c r="H7083" s="24" t="str">
        <f aca="false">INDEX(Customers!$B$2:$B$601,MATCH(C7083,Customers!$A$2:$A$601,0))</f>
        <v>Rift Valley</v>
      </c>
      <c r="I7083" s="43" t="n">
        <f aca="false">ROUND(MIN(INDEX(Assumptions!$D$13:$D$18,MATCH(E7083,Assumptions!$A$13:$A$18,0)),MAX(INDEX(Assumptions!$C$13:$C$18,MATCH(E7083,Assumptions!$A$13:$A$18,0)),INDEX(Assumptions!$B$13:$B$18,MATCH(E7083,Assumptions!$A$13:$A$18,0))*F7083)),2)</f>
        <v>11.2</v>
      </c>
    </row>
    <row r="7084" customFormat="false" ht="15" hidden="false" customHeight="false" outlineLevel="0" collapsed="false">
      <c r="A7084" s="24" t="s">
        <v>7907</v>
      </c>
      <c r="B7084" s="39" t="n">
        <v>46174</v>
      </c>
      <c r="C7084" s="24" t="s">
        <v>657</v>
      </c>
      <c r="D7084" s="24" t="s">
        <v>826</v>
      </c>
      <c r="E7084" s="24" t="s">
        <v>111</v>
      </c>
      <c r="F7084" s="38" t="n">
        <v>50</v>
      </c>
      <c r="G7084" s="42" t="n">
        <f aca="false">DATE(YEAR(B7084),MONTH(B7084),1)</f>
        <v>46174</v>
      </c>
      <c r="H7084" s="24" t="str">
        <f aca="false">INDEX(Customers!$B$2:$B$601,MATCH(C7084,Customers!$A$2:$A$601,0))</f>
        <v>Western</v>
      </c>
      <c r="I7084" s="43" t="n">
        <f aca="false">ROUND(MIN(INDEX(Assumptions!$D$13:$D$18,MATCH(E7084,Assumptions!$A$13:$A$18,0)),MAX(INDEX(Assumptions!$C$13:$C$18,MATCH(E7084,Assumptions!$A$13:$A$18,0)),INDEX(Assumptions!$B$13:$B$18,MATCH(E7084,Assumptions!$A$13:$A$18,0))*F7084)),2)</f>
        <v>2</v>
      </c>
    </row>
    <row r="7085" customFormat="false" ht="15" hidden="false" customHeight="false" outlineLevel="0" collapsed="false">
      <c r="A7085" s="24" t="s">
        <v>7908</v>
      </c>
      <c r="B7085" s="39" t="n">
        <v>46174</v>
      </c>
      <c r="C7085" s="24" t="s">
        <v>665</v>
      </c>
      <c r="D7085" s="24" t="s">
        <v>826</v>
      </c>
      <c r="E7085" s="24" t="s">
        <v>109</v>
      </c>
      <c r="F7085" s="38" t="n">
        <v>3680</v>
      </c>
      <c r="G7085" s="42" t="n">
        <f aca="false">DATE(YEAR(B7085),MONTH(B7085),1)</f>
        <v>46174</v>
      </c>
      <c r="H7085" s="24" t="str">
        <f aca="false">INDEX(Customers!$B$2:$B$601,MATCH(C7085,Customers!$A$2:$A$601,0))</f>
        <v>Nairobi</v>
      </c>
      <c r="I7085" s="43" t="n">
        <f aca="false">ROUND(MIN(INDEX(Assumptions!$D$13:$D$18,MATCH(E7085,Assumptions!$A$13:$A$18,0)),MAX(INDEX(Assumptions!$C$13:$C$18,MATCH(E7085,Assumptions!$A$13:$A$18,0)),INDEX(Assumptions!$B$13:$B$18,MATCH(E7085,Assumptions!$A$13:$A$18,0))*F7085)),2)</f>
        <v>14.72</v>
      </c>
    </row>
    <row r="7086" customFormat="false" ht="15" hidden="false" customHeight="false" outlineLevel="0" collapsed="false">
      <c r="A7086" s="24" t="s">
        <v>7909</v>
      </c>
      <c r="B7086" s="39" t="n">
        <v>46174</v>
      </c>
      <c r="C7086" s="24" t="s">
        <v>692</v>
      </c>
      <c r="D7086" s="24" t="s">
        <v>826</v>
      </c>
      <c r="E7086" s="24" t="s">
        <v>103</v>
      </c>
      <c r="F7086" s="38" t="n">
        <v>3300</v>
      </c>
      <c r="G7086" s="42" t="n">
        <f aca="false">DATE(YEAR(B7086),MONTH(B7086),1)</f>
        <v>46174</v>
      </c>
      <c r="H7086" s="24" t="str">
        <f aca="false">INDEX(Customers!$B$2:$B$601,MATCH(C7086,Customers!$A$2:$A$601,0))</f>
        <v>Coast</v>
      </c>
      <c r="I7086" s="43" t="n">
        <f aca="false">ROUND(MIN(INDEX(Assumptions!$D$13:$D$18,MATCH(E7086,Assumptions!$A$13:$A$18,0)),MAX(INDEX(Assumptions!$C$13:$C$18,MATCH(E7086,Assumptions!$A$13:$A$18,0)),INDEX(Assumptions!$B$13:$B$18,MATCH(E7086,Assumptions!$A$13:$A$18,0))*F7086)),2)</f>
        <v>33</v>
      </c>
    </row>
    <row r="7087" customFormat="false" ht="15" hidden="false" customHeight="false" outlineLevel="0" collapsed="false">
      <c r="A7087" s="24" t="s">
        <v>7910</v>
      </c>
      <c r="B7087" s="39" t="n">
        <v>46174</v>
      </c>
      <c r="C7087" s="24" t="s">
        <v>701</v>
      </c>
      <c r="D7087" s="24" t="s">
        <v>150</v>
      </c>
      <c r="E7087" s="24" t="s">
        <v>105</v>
      </c>
      <c r="F7087" s="38" t="n">
        <v>23840</v>
      </c>
      <c r="G7087" s="42" t="n">
        <f aca="false">DATE(YEAR(B7087),MONTH(B7087),1)</f>
        <v>46174</v>
      </c>
      <c r="H7087" s="24" t="str">
        <f aca="false">INDEX(Customers!$B$2:$B$601,MATCH(C7087,Customers!$A$2:$A$601,0))</f>
        <v>Nairobi</v>
      </c>
      <c r="I7087" s="43" t="n">
        <f aca="false">ROUND(MIN(INDEX(Assumptions!$D$13:$D$18,MATCH(E7087,Assumptions!$A$13:$A$18,0)),MAX(INDEX(Assumptions!$C$13:$C$18,MATCH(E7087,Assumptions!$A$13:$A$18,0)),INDEX(Assumptions!$B$13:$B$18,MATCH(E7087,Assumptions!$A$13:$A$18,0))*F7087)),2)</f>
        <v>200</v>
      </c>
    </row>
    <row r="7088" customFormat="false" ht="15" hidden="false" customHeight="false" outlineLevel="0" collapsed="false">
      <c r="A7088" s="24" t="s">
        <v>7911</v>
      </c>
      <c r="B7088" s="39" t="n">
        <v>46174</v>
      </c>
      <c r="C7088" s="24" t="s">
        <v>701</v>
      </c>
      <c r="D7088" s="24" t="s">
        <v>826</v>
      </c>
      <c r="E7088" s="24" t="s">
        <v>113</v>
      </c>
      <c r="F7088" s="38" t="n">
        <v>99</v>
      </c>
      <c r="G7088" s="42" t="n">
        <f aca="false">DATE(YEAR(B7088),MONTH(B7088),1)</f>
        <v>46174</v>
      </c>
      <c r="H7088" s="24" t="str">
        <f aca="false">INDEX(Customers!$B$2:$B$601,MATCH(C7088,Customers!$A$2:$A$601,0))</f>
        <v>Nairobi</v>
      </c>
      <c r="I7088" s="43" t="n">
        <f aca="false">ROUND(MIN(INDEX(Assumptions!$D$13:$D$18,MATCH(E7088,Assumptions!$A$13:$A$18,0)),MAX(INDEX(Assumptions!$C$13:$C$18,MATCH(E7088,Assumptions!$A$13:$A$18,0)),INDEX(Assumptions!$B$13:$B$18,MATCH(E7088,Assumptions!$A$13:$A$18,0))*F7088)),2)</f>
        <v>4.95</v>
      </c>
    </row>
    <row r="7089" customFormat="false" ht="15" hidden="false" customHeight="false" outlineLevel="0" collapsed="false">
      <c r="A7089" s="24" t="s">
        <v>7912</v>
      </c>
      <c r="B7089" s="39" t="n">
        <v>46174</v>
      </c>
      <c r="C7089" s="24" t="s">
        <v>723</v>
      </c>
      <c r="D7089" s="24" t="s">
        <v>209</v>
      </c>
      <c r="E7089" s="24" t="s">
        <v>105</v>
      </c>
      <c r="F7089" s="38" t="n">
        <v>1920</v>
      </c>
      <c r="G7089" s="42" t="n">
        <f aca="false">DATE(YEAR(B7089),MONTH(B7089),1)</f>
        <v>46174</v>
      </c>
      <c r="H7089" s="24" t="str">
        <f aca="false">INDEX(Customers!$B$2:$B$601,MATCH(C7089,Customers!$A$2:$A$601,0))</f>
        <v>Eastern</v>
      </c>
      <c r="I7089" s="43" t="n">
        <f aca="false">ROUND(MIN(INDEX(Assumptions!$D$13:$D$18,MATCH(E7089,Assumptions!$A$13:$A$18,0)),MAX(INDEX(Assumptions!$C$13:$C$18,MATCH(E7089,Assumptions!$A$13:$A$18,0)),INDEX(Assumptions!$B$13:$B$18,MATCH(E7089,Assumptions!$A$13:$A$18,0))*F7089)),2)</f>
        <v>28.8</v>
      </c>
    </row>
    <row r="7090" customFormat="false" ht="15" hidden="false" customHeight="false" outlineLevel="0" collapsed="false">
      <c r="A7090" s="24" t="s">
        <v>7913</v>
      </c>
      <c r="B7090" s="39" t="n">
        <v>46174</v>
      </c>
      <c r="C7090" s="24" t="s">
        <v>739</v>
      </c>
      <c r="D7090" s="24" t="s">
        <v>826</v>
      </c>
      <c r="E7090" s="24" t="s">
        <v>103</v>
      </c>
      <c r="F7090" s="38" t="n">
        <v>1110</v>
      </c>
      <c r="G7090" s="42" t="n">
        <f aca="false">DATE(YEAR(B7090),MONTH(B7090),1)</f>
        <v>46174</v>
      </c>
      <c r="H7090" s="24" t="str">
        <f aca="false">INDEX(Customers!$B$2:$B$601,MATCH(C7090,Customers!$A$2:$A$601,0))</f>
        <v>Rift Valley</v>
      </c>
      <c r="I7090" s="43" t="n">
        <f aca="false">ROUND(MIN(INDEX(Assumptions!$D$13:$D$18,MATCH(E7090,Assumptions!$A$13:$A$18,0)),MAX(INDEX(Assumptions!$C$13:$C$18,MATCH(E7090,Assumptions!$A$13:$A$18,0)),INDEX(Assumptions!$B$13:$B$18,MATCH(E7090,Assumptions!$A$13:$A$18,0))*F7090)),2)</f>
        <v>11.1</v>
      </c>
    </row>
    <row r="7091" customFormat="false" ht="15" hidden="false" customHeight="false" outlineLevel="0" collapsed="false">
      <c r="A7091" s="24" t="s">
        <v>7914</v>
      </c>
      <c r="B7091" s="39" t="n">
        <v>46174</v>
      </c>
      <c r="C7091" s="24" t="s">
        <v>760</v>
      </c>
      <c r="D7091" s="24" t="s">
        <v>826</v>
      </c>
      <c r="E7091" s="24" t="s">
        <v>103</v>
      </c>
      <c r="F7091" s="38" t="n">
        <v>1630</v>
      </c>
      <c r="G7091" s="42" t="n">
        <f aca="false">DATE(YEAR(B7091),MONTH(B7091),1)</f>
        <v>46174</v>
      </c>
      <c r="H7091" s="24" t="str">
        <f aca="false">INDEX(Customers!$B$2:$B$601,MATCH(C7091,Customers!$A$2:$A$601,0))</f>
        <v>Rift Valley</v>
      </c>
      <c r="I7091" s="43" t="n">
        <f aca="false">ROUND(MIN(INDEX(Assumptions!$D$13:$D$18,MATCH(E7091,Assumptions!$A$13:$A$18,0)),MAX(INDEX(Assumptions!$C$13:$C$18,MATCH(E7091,Assumptions!$A$13:$A$18,0)),INDEX(Assumptions!$B$13:$B$18,MATCH(E7091,Assumptions!$A$13:$A$18,0))*F7091)),2)</f>
        <v>16.3</v>
      </c>
    </row>
    <row r="7092" customFormat="false" ht="15" hidden="false" customHeight="false" outlineLevel="0" collapsed="false">
      <c r="A7092" s="24" t="s">
        <v>7915</v>
      </c>
      <c r="B7092" s="39" t="n">
        <v>46174</v>
      </c>
      <c r="C7092" s="24" t="s">
        <v>761</v>
      </c>
      <c r="D7092" s="24" t="s">
        <v>207</v>
      </c>
      <c r="E7092" s="24" t="s">
        <v>107</v>
      </c>
      <c r="F7092" s="38" t="n">
        <v>1540</v>
      </c>
      <c r="G7092" s="42" t="n">
        <f aca="false">DATE(YEAR(B7092),MONTH(B7092),1)</f>
        <v>46174</v>
      </c>
      <c r="H7092" s="24" t="str">
        <f aca="false">INDEX(Customers!$B$2:$B$601,MATCH(C7092,Customers!$A$2:$A$601,0))</f>
        <v>Rift Valley</v>
      </c>
      <c r="I7092" s="43" t="n">
        <f aca="false">ROUND(MIN(INDEX(Assumptions!$D$13:$D$18,MATCH(E7092,Assumptions!$A$13:$A$18,0)),MAX(INDEX(Assumptions!$C$13:$C$18,MATCH(E7092,Assumptions!$A$13:$A$18,0)),INDEX(Assumptions!$B$13:$B$18,MATCH(E7092,Assumptions!$A$13:$A$18,0))*F7092)),2)</f>
        <v>0</v>
      </c>
    </row>
    <row r="7093" customFormat="false" ht="15" hidden="false" customHeight="false" outlineLevel="0" collapsed="false">
      <c r="A7093" s="24" t="s">
        <v>7916</v>
      </c>
      <c r="B7093" s="39" t="n">
        <v>46174</v>
      </c>
      <c r="C7093" s="24" t="s">
        <v>783</v>
      </c>
      <c r="D7093" s="24" t="s">
        <v>154</v>
      </c>
      <c r="E7093" s="24" t="s">
        <v>105</v>
      </c>
      <c r="F7093" s="38" t="n">
        <v>16270</v>
      </c>
      <c r="G7093" s="42" t="n">
        <f aca="false">DATE(YEAR(B7093),MONTH(B7093),1)</f>
        <v>46174</v>
      </c>
      <c r="H7093" s="24" t="str">
        <f aca="false">INDEX(Customers!$B$2:$B$601,MATCH(C7093,Customers!$A$2:$A$601,0))</f>
        <v>Nairobi</v>
      </c>
      <c r="I7093" s="43" t="n">
        <f aca="false">ROUND(MIN(INDEX(Assumptions!$D$13:$D$18,MATCH(E7093,Assumptions!$A$13:$A$18,0)),MAX(INDEX(Assumptions!$C$13:$C$18,MATCH(E7093,Assumptions!$A$13:$A$18,0)),INDEX(Assumptions!$B$13:$B$18,MATCH(E7093,Assumptions!$A$13:$A$18,0))*F7093)),2)</f>
        <v>200</v>
      </c>
    </row>
    <row r="7094" customFormat="false" ht="15" hidden="false" customHeight="false" outlineLevel="0" collapsed="false">
      <c r="A7094" s="24" t="s">
        <v>7917</v>
      </c>
      <c r="B7094" s="39" t="n">
        <v>46174</v>
      </c>
      <c r="C7094" s="24" t="s">
        <v>801</v>
      </c>
      <c r="D7094" s="24" t="s">
        <v>183</v>
      </c>
      <c r="E7094" s="24" t="s">
        <v>105</v>
      </c>
      <c r="F7094" s="38" t="n">
        <v>1910</v>
      </c>
      <c r="G7094" s="42" t="n">
        <f aca="false">DATE(YEAR(B7094),MONTH(B7094),1)</f>
        <v>46174</v>
      </c>
      <c r="H7094" s="24" t="str">
        <f aca="false">INDEX(Customers!$B$2:$B$601,MATCH(C7094,Customers!$A$2:$A$601,0))</f>
        <v>Coast</v>
      </c>
      <c r="I7094" s="43" t="n">
        <f aca="false">ROUND(MIN(INDEX(Assumptions!$D$13:$D$18,MATCH(E7094,Assumptions!$A$13:$A$18,0)),MAX(INDEX(Assumptions!$C$13:$C$18,MATCH(E7094,Assumptions!$A$13:$A$18,0)),INDEX(Assumptions!$B$13:$B$18,MATCH(E7094,Assumptions!$A$13:$A$18,0))*F7094)),2)</f>
        <v>28.65</v>
      </c>
    </row>
    <row r="7095" customFormat="false" ht="15" hidden="false" customHeight="false" outlineLevel="0" collapsed="false">
      <c r="A7095" s="24" t="s">
        <v>7918</v>
      </c>
      <c r="B7095" s="39" t="n">
        <v>46174</v>
      </c>
      <c r="C7095" s="24" t="s">
        <v>808</v>
      </c>
      <c r="D7095" s="24" t="s">
        <v>826</v>
      </c>
      <c r="E7095" s="24" t="s">
        <v>113</v>
      </c>
      <c r="F7095" s="38" t="n">
        <v>2000</v>
      </c>
      <c r="G7095" s="42" t="n">
        <f aca="false">DATE(YEAR(B7095),MONTH(B7095),1)</f>
        <v>46174</v>
      </c>
      <c r="H7095" s="24" t="str">
        <f aca="false">INDEX(Customers!$B$2:$B$601,MATCH(C7095,Customers!$A$2:$A$601,0))</f>
        <v>Western</v>
      </c>
      <c r="I7095" s="43" t="n">
        <f aca="false">ROUND(MIN(INDEX(Assumptions!$D$13:$D$18,MATCH(E7095,Assumptions!$A$13:$A$18,0)),MAX(INDEX(Assumptions!$C$13:$C$18,MATCH(E7095,Assumptions!$A$13:$A$18,0)),INDEX(Assumptions!$B$13:$B$18,MATCH(E7095,Assumptions!$A$13:$A$18,0))*F7095)),2)</f>
        <v>100</v>
      </c>
    </row>
    <row r="7096" customFormat="false" ht="15" hidden="false" customHeight="false" outlineLevel="0" collapsed="false">
      <c r="A7096" s="24" t="s">
        <v>7919</v>
      </c>
      <c r="B7096" s="39" t="n">
        <v>46174</v>
      </c>
      <c r="C7096" s="24" t="s">
        <v>816</v>
      </c>
      <c r="D7096" s="24" t="s">
        <v>826</v>
      </c>
      <c r="E7096" s="24" t="s">
        <v>111</v>
      </c>
      <c r="F7096" s="38" t="n">
        <v>100</v>
      </c>
      <c r="G7096" s="42" t="n">
        <f aca="false">DATE(YEAR(B7096),MONTH(B7096),1)</f>
        <v>46174</v>
      </c>
      <c r="H7096" s="24" t="str">
        <f aca="false">INDEX(Customers!$B$2:$B$601,MATCH(C7096,Customers!$A$2:$A$601,0))</f>
        <v>Nairobi</v>
      </c>
      <c r="I7096" s="43" t="n">
        <f aca="false">ROUND(MIN(INDEX(Assumptions!$D$13:$D$18,MATCH(E7096,Assumptions!$A$13:$A$18,0)),MAX(INDEX(Assumptions!$C$13:$C$18,MATCH(E7096,Assumptions!$A$13:$A$18,0)),INDEX(Assumptions!$B$13:$B$18,MATCH(E7096,Assumptions!$A$13:$A$18,0))*F7096)),2)</f>
        <v>4</v>
      </c>
    </row>
    <row r="7097" customFormat="false" ht="15" hidden="false" customHeight="false" outlineLevel="0" collapsed="false">
      <c r="A7097" s="24" t="s">
        <v>7920</v>
      </c>
      <c r="B7097" s="39" t="n">
        <v>46175</v>
      </c>
      <c r="C7097" s="24" t="s">
        <v>247</v>
      </c>
      <c r="D7097" s="24" t="s">
        <v>826</v>
      </c>
      <c r="E7097" s="24" t="s">
        <v>109</v>
      </c>
      <c r="F7097" s="38" t="n">
        <v>2450</v>
      </c>
      <c r="G7097" s="42" t="n">
        <f aca="false">DATE(YEAR(B7097),MONTH(B7097),1)</f>
        <v>46174</v>
      </c>
      <c r="H7097" s="24" t="str">
        <f aca="false">INDEX(Customers!$B$2:$B$601,MATCH(C7097,Customers!$A$2:$A$601,0))</f>
        <v>Nairobi</v>
      </c>
      <c r="I7097" s="43" t="n">
        <f aca="false">ROUND(MIN(INDEX(Assumptions!$D$13:$D$18,MATCH(E7097,Assumptions!$A$13:$A$18,0)),MAX(INDEX(Assumptions!$C$13:$C$18,MATCH(E7097,Assumptions!$A$13:$A$18,0)),INDEX(Assumptions!$B$13:$B$18,MATCH(E7097,Assumptions!$A$13:$A$18,0))*F7097)),2)</f>
        <v>9.8</v>
      </c>
    </row>
    <row r="7098" customFormat="false" ht="15" hidden="false" customHeight="false" outlineLevel="0" collapsed="false">
      <c r="A7098" s="24" t="s">
        <v>7921</v>
      </c>
      <c r="B7098" s="39" t="n">
        <v>46175</v>
      </c>
      <c r="C7098" s="24" t="s">
        <v>261</v>
      </c>
      <c r="D7098" s="24" t="s">
        <v>826</v>
      </c>
      <c r="E7098" s="24" t="s">
        <v>111</v>
      </c>
      <c r="F7098" s="38" t="n">
        <v>100</v>
      </c>
      <c r="G7098" s="42" t="n">
        <f aca="false">DATE(YEAR(B7098),MONTH(B7098),1)</f>
        <v>46174</v>
      </c>
      <c r="H7098" s="24" t="str">
        <f aca="false">INDEX(Customers!$B$2:$B$601,MATCH(C7098,Customers!$A$2:$A$601,0))</f>
        <v>Coast</v>
      </c>
      <c r="I7098" s="43" t="n">
        <f aca="false">ROUND(MIN(INDEX(Assumptions!$D$13:$D$18,MATCH(E7098,Assumptions!$A$13:$A$18,0)),MAX(INDEX(Assumptions!$C$13:$C$18,MATCH(E7098,Assumptions!$A$13:$A$18,0)),INDEX(Assumptions!$B$13:$B$18,MATCH(E7098,Assumptions!$A$13:$A$18,0))*F7098)),2)</f>
        <v>4</v>
      </c>
    </row>
    <row r="7099" customFormat="false" ht="15" hidden="false" customHeight="false" outlineLevel="0" collapsed="false">
      <c r="A7099" s="24" t="s">
        <v>7922</v>
      </c>
      <c r="B7099" s="39" t="n">
        <v>46175</v>
      </c>
      <c r="C7099" s="24" t="s">
        <v>270</v>
      </c>
      <c r="D7099" s="24" t="s">
        <v>826</v>
      </c>
      <c r="E7099" s="24" t="s">
        <v>109</v>
      </c>
      <c r="F7099" s="38" t="n">
        <v>7290</v>
      </c>
      <c r="G7099" s="42" t="n">
        <f aca="false">DATE(YEAR(B7099),MONTH(B7099),1)</f>
        <v>46174</v>
      </c>
      <c r="H7099" s="24" t="str">
        <f aca="false">INDEX(Customers!$B$2:$B$601,MATCH(C7099,Customers!$A$2:$A$601,0))</f>
        <v>Rift Valley</v>
      </c>
      <c r="I7099" s="43" t="n">
        <f aca="false">ROUND(MIN(INDEX(Assumptions!$D$13:$D$18,MATCH(E7099,Assumptions!$A$13:$A$18,0)),MAX(INDEX(Assumptions!$C$13:$C$18,MATCH(E7099,Assumptions!$A$13:$A$18,0)),INDEX(Assumptions!$B$13:$B$18,MATCH(E7099,Assumptions!$A$13:$A$18,0))*F7099)),2)</f>
        <v>29.16</v>
      </c>
    </row>
    <row r="7100" customFormat="false" ht="15" hidden="false" customHeight="false" outlineLevel="0" collapsed="false">
      <c r="A7100" s="24" t="s">
        <v>7923</v>
      </c>
      <c r="B7100" s="39" t="n">
        <v>46175</v>
      </c>
      <c r="C7100" s="24" t="s">
        <v>278</v>
      </c>
      <c r="D7100" s="24" t="s">
        <v>826</v>
      </c>
      <c r="E7100" s="24" t="s">
        <v>109</v>
      </c>
      <c r="F7100" s="38" t="n">
        <v>3770</v>
      </c>
      <c r="G7100" s="42" t="n">
        <f aca="false">DATE(YEAR(B7100),MONTH(B7100),1)</f>
        <v>46174</v>
      </c>
      <c r="H7100" s="24" t="str">
        <f aca="false">INDEX(Customers!$B$2:$B$601,MATCH(C7100,Customers!$A$2:$A$601,0))</f>
        <v>Central</v>
      </c>
      <c r="I7100" s="43" t="n">
        <f aca="false">ROUND(MIN(INDEX(Assumptions!$D$13:$D$18,MATCH(E7100,Assumptions!$A$13:$A$18,0)),MAX(INDEX(Assumptions!$C$13:$C$18,MATCH(E7100,Assumptions!$A$13:$A$18,0)),INDEX(Assumptions!$B$13:$B$18,MATCH(E7100,Assumptions!$A$13:$A$18,0))*F7100)),2)</f>
        <v>15.08</v>
      </c>
    </row>
    <row r="7101" customFormat="false" ht="15" hidden="false" customHeight="false" outlineLevel="0" collapsed="false">
      <c r="A7101" s="24" t="s">
        <v>7924</v>
      </c>
      <c r="B7101" s="39" t="n">
        <v>46175</v>
      </c>
      <c r="C7101" s="24" t="s">
        <v>280</v>
      </c>
      <c r="D7101" s="24" t="s">
        <v>199</v>
      </c>
      <c r="E7101" s="24" t="s">
        <v>107</v>
      </c>
      <c r="F7101" s="38" t="n">
        <v>11890</v>
      </c>
      <c r="G7101" s="42" t="n">
        <f aca="false">DATE(YEAR(B7101),MONTH(B7101),1)</f>
        <v>46174</v>
      </c>
      <c r="H7101" s="24" t="str">
        <f aca="false">INDEX(Customers!$B$2:$B$601,MATCH(C7101,Customers!$A$2:$A$601,0))</f>
        <v>Western</v>
      </c>
      <c r="I7101" s="43" t="n">
        <f aca="false">ROUND(MIN(INDEX(Assumptions!$D$13:$D$18,MATCH(E7101,Assumptions!$A$13:$A$18,0)),MAX(INDEX(Assumptions!$C$13:$C$18,MATCH(E7101,Assumptions!$A$13:$A$18,0)),INDEX(Assumptions!$B$13:$B$18,MATCH(E7101,Assumptions!$A$13:$A$18,0))*F7101)),2)</f>
        <v>0</v>
      </c>
    </row>
    <row r="7102" customFormat="false" ht="15" hidden="false" customHeight="false" outlineLevel="0" collapsed="false">
      <c r="A7102" s="24" t="s">
        <v>7925</v>
      </c>
      <c r="B7102" s="39" t="n">
        <v>46175</v>
      </c>
      <c r="C7102" s="24" t="s">
        <v>288</v>
      </c>
      <c r="D7102" s="24" t="s">
        <v>826</v>
      </c>
      <c r="E7102" s="24" t="s">
        <v>103</v>
      </c>
      <c r="F7102" s="38" t="n">
        <v>39290</v>
      </c>
      <c r="G7102" s="42" t="n">
        <f aca="false">DATE(YEAR(B7102),MONTH(B7102),1)</f>
        <v>46174</v>
      </c>
      <c r="H7102" s="24" t="str">
        <f aca="false">INDEX(Customers!$B$2:$B$601,MATCH(C7102,Customers!$A$2:$A$601,0))</f>
        <v>Central</v>
      </c>
      <c r="I7102" s="43" t="n">
        <f aca="false">ROUND(MIN(INDEX(Assumptions!$D$13:$D$18,MATCH(E7102,Assumptions!$A$13:$A$18,0)),MAX(INDEX(Assumptions!$C$13:$C$18,MATCH(E7102,Assumptions!$A$13:$A$18,0)),INDEX(Assumptions!$B$13:$B$18,MATCH(E7102,Assumptions!$A$13:$A$18,0))*F7102)),2)</f>
        <v>105</v>
      </c>
    </row>
    <row r="7103" customFormat="false" ht="15" hidden="false" customHeight="false" outlineLevel="0" collapsed="false">
      <c r="A7103" s="24" t="s">
        <v>7926</v>
      </c>
      <c r="B7103" s="39" t="n">
        <v>46175</v>
      </c>
      <c r="C7103" s="24" t="s">
        <v>313</v>
      </c>
      <c r="D7103" s="24" t="s">
        <v>826</v>
      </c>
      <c r="E7103" s="24" t="s">
        <v>109</v>
      </c>
      <c r="F7103" s="38" t="n">
        <v>3380</v>
      </c>
      <c r="G7103" s="42" t="n">
        <f aca="false">DATE(YEAR(B7103),MONTH(B7103),1)</f>
        <v>46174</v>
      </c>
      <c r="H7103" s="24" t="str">
        <f aca="false">INDEX(Customers!$B$2:$B$601,MATCH(C7103,Customers!$A$2:$A$601,0))</f>
        <v>Eastern</v>
      </c>
      <c r="I7103" s="43" t="n">
        <f aca="false">ROUND(MIN(INDEX(Assumptions!$D$13:$D$18,MATCH(E7103,Assumptions!$A$13:$A$18,0)),MAX(INDEX(Assumptions!$C$13:$C$18,MATCH(E7103,Assumptions!$A$13:$A$18,0)),INDEX(Assumptions!$B$13:$B$18,MATCH(E7103,Assumptions!$A$13:$A$18,0))*F7103)),2)</f>
        <v>13.52</v>
      </c>
    </row>
    <row r="7104" customFormat="false" ht="15" hidden="false" customHeight="false" outlineLevel="0" collapsed="false">
      <c r="A7104" s="24" t="s">
        <v>7927</v>
      </c>
      <c r="B7104" s="39" t="n">
        <v>46175</v>
      </c>
      <c r="C7104" s="24" t="s">
        <v>332</v>
      </c>
      <c r="D7104" s="24" t="s">
        <v>826</v>
      </c>
      <c r="E7104" s="24" t="s">
        <v>103</v>
      </c>
      <c r="F7104" s="38" t="n">
        <v>5790</v>
      </c>
      <c r="G7104" s="42" t="n">
        <f aca="false">DATE(YEAR(B7104),MONTH(B7104),1)</f>
        <v>46174</v>
      </c>
      <c r="H7104" s="24" t="str">
        <f aca="false">INDEX(Customers!$B$2:$B$601,MATCH(C7104,Customers!$A$2:$A$601,0))</f>
        <v>Central</v>
      </c>
      <c r="I7104" s="43" t="n">
        <f aca="false">ROUND(MIN(INDEX(Assumptions!$D$13:$D$18,MATCH(E7104,Assumptions!$A$13:$A$18,0)),MAX(INDEX(Assumptions!$C$13:$C$18,MATCH(E7104,Assumptions!$A$13:$A$18,0)),INDEX(Assumptions!$B$13:$B$18,MATCH(E7104,Assumptions!$A$13:$A$18,0))*F7104)),2)</f>
        <v>57.9</v>
      </c>
    </row>
    <row r="7105" customFormat="false" ht="15" hidden="false" customHeight="false" outlineLevel="0" collapsed="false">
      <c r="A7105" s="24" t="s">
        <v>7928</v>
      </c>
      <c r="B7105" s="39" t="n">
        <v>46175</v>
      </c>
      <c r="C7105" s="24" t="s">
        <v>343</v>
      </c>
      <c r="D7105" s="24" t="s">
        <v>826</v>
      </c>
      <c r="E7105" s="24" t="s">
        <v>109</v>
      </c>
      <c r="F7105" s="38" t="n">
        <v>2470</v>
      </c>
      <c r="G7105" s="42" t="n">
        <f aca="false">DATE(YEAR(B7105),MONTH(B7105),1)</f>
        <v>46174</v>
      </c>
      <c r="H7105" s="24" t="str">
        <f aca="false">INDEX(Customers!$B$2:$B$601,MATCH(C7105,Customers!$A$2:$A$601,0))</f>
        <v>Central</v>
      </c>
      <c r="I7105" s="43" t="n">
        <f aca="false">ROUND(MIN(INDEX(Assumptions!$D$13:$D$18,MATCH(E7105,Assumptions!$A$13:$A$18,0)),MAX(INDEX(Assumptions!$C$13:$C$18,MATCH(E7105,Assumptions!$A$13:$A$18,0)),INDEX(Assumptions!$B$13:$B$18,MATCH(E7105,Assumptions!$A$13:$A$18,0))*F7105)),2)</f>
        <v>9.88</v>
      </c>
    </row>
    <row r="7106" customFormat="false" ht="15" hidden="false" customHeight="false" outlineLevel="0" collapsed="false">
      <c r="A7106" s="24" t="s">
        <v>7929</v>
      </c>
      <c r="B7106" s="39" t="n">
        <v>46175</v>
      </c>
      <c r="C7106" s="24" t="s">
        <v>344</v>
      </c>
      <c r="D7106" s="24" t="s">
        <v>165</v>
      </c>
      <c r="E7106" s="24" t="s">
        <v>105</v>
      </c>
      <c r="F7106" s="38" t="n">
        <v>2670</v>
      </c>
      <c r="G7106" s="42" t="n">
        <f aca="false">DATE(YEAR(B7106),MONTH(B7106),1)</f>
        <v>46174</v>
      </c>
      <c r="H7106" s="24" t="str">
        <f aca="false">INDEX(Customers!$B$2:$B$601,MATCH(C7106,Customers!$A$2:$A$601,0))</f>
        <v>Central</v>
      </c>
      <c r="I7106" s="43" t="n">
        <f aca="false">ROUND(MIN(INDEX(Assumptions!$D$13:$D$18,MATCH(E7106,Assumptions!$A$13:$A$18,0)),MAX(INDEX(Assumptions!$C$13:$C$18,MATCH(E7106,Assumptions!$A$13:$A$18,0)),INDEX(Assumptions!$B$13:$B$18,MATCH(E7106,Assumptions!$A$13:$A$18,0))*F7106)),2)</f>
        <v>40.05</v>
      </c>
    </row>
    <row r="7107" customFormat="false" ht="15" hidden="false" customHeight="false" outlineLevel="0" collapsed="false">
      <c r="A7107" s="24" t="s">
        <v>7930</v>
      </c>
      <c r="B7107" s="39" t="n">
        <v>46175</v>
      </c>
      <c r="C7107" s="24" t="s">
        <v>373</v>
      </c>
      <c r="D7107" s="24" t="s">
        <v>826</v>
      </c>
      <c r="E7107" s="24" t="s">
        <v>109</v>
      </c>
      <c r="F7107" s="38" t="n">
        <v>2760</v>
      </c>
      <c r="G7107" s="42" t="n">
        <f aca="false">DATE(YEAR(B7107),MONTH(B7107),1)</f>
        <v>46174</v>
      </c>
      <c r="H7107" s="24" t="str">
        <f aca="false">INDEX(Customers!$B$2:$B$601,MATCH(C7107,Customers!$A$2:$A$601,0))</f>
        <v>Rift Valley</v>
      </c>
      <c r="I7107" s="43" t="n">
        <f aca="false">ROUND(MIN(INDEX(Assumptions!$D$13:$D$18,MATCH(E7107,Assumptions!$A$13:$A$18,0)),MAX(INDEX(Assumptions!$C$13:$C$18,MATCH(E7107,Assumptions!$A$13:$A$18,0)),INDEX(Assumptions!$B$13:$B$18,MATCH(E7107,Assumptions!$A$13:$A$18,0))*F7107)),2)</f>
        <v>11.04</v>
      </c>
    </row>
    <row r="7108" customFormat="false" ht="15" hidden="false" customHeight="false" outlineLevel="0" collapsed="false">
      <c r="A7108" s="24" t="s">
        <v>7931</v>
      </c>
      <c r="B7108" s="39" t="n">
        <v>46175</v>
      </c>
      <c r="C7108" s="24" t="s">
        <v>377</v>
      </c>
      <c r="D7108" s="24" t="s">
        <v>826</v>
      </c>
      <c r="E7108" s="24" t="s">
        <v>103</v>
      </c>
      <c r="F7108" s="38" t="n">
        <v>1420</v>
      </c>
      <c r="G7108" s="42" t="n">
        <f aca="false">DATE(YEAR(B7108),MONTH(B7108),1)</f>
        <v>46174</v>
      </c>
      <c r="H7108" s="24" t="str">
        <f aca="false">INDEX(Customers!$B$2:$B$601,MATCH(C7108,Customers!$A$2:$A$601,0))</f>
        <v>Western</v>
      </c>
      <c r="I7108" s="43" t="n">
        <f aca="false">ROUND(MIN(INDEX(Assumptions!$D$13:$D$18,MATCH(E7108,Assumptions!$A$13:$A$18,0)),MAX(INDEX(Assumptions!$C$13:$C$18,MATCH(E7108,Assumptions!$A$13:$A$18,0)),INDEX(Assumptions!$B$13:$B$18,MATCH(E7108,Assumptions!$A$13:$A$18,0))*F7108)),2)</f>
        <v>14.2</v>
      </c>
    </row>
    <row r="7109" customFormat="false" ht="15" hidden="false" customHeight="false" outlineLevel="0" collapsed="false">
      <c r="A7109" s="24" t="s">
        <v>7932</v>
      </c>
      <c r="B7109" s="39" t="n">
        <v>46175</v>
      </c>
      <c r="C7109" s="24" t="s">
        <v>385</v>
      </c>
      <c r="D7109" s="24" t="s">
        <v>165</v>
      </c>
      <c r="E7109" s="24" t="s">
        <v>107</v>
      </c>
      <c r="F7109" s="38" t="n">
        <v>8440</v>
      </c>
      <c r="G7109" s="42" t="n">
        <f aca="false">DATE(YEAR(B7109),MONTH(B7109),1)</f>
        <v>46174</v>
      </c>
      <c r="H7109" s="24" t="str">
        <f aca="false">INDEX(Customers!$B$2:$B$601,MATCH(C7109,Customers!$A$2:$A$601,0))</f>
        <v>Central</v>
      </c>
      <c r="I7109" s="43" t="n">
        <f aca="false">ROUND(MIN(INDEX(Assumptions!$D$13:$D$18,MATCH(E7109,Assumptions!$A$13:$A$18,0)),MAX(INDEX(Assumptions!$C$13:$C$18,MATCH(E7109,Assumptions!$A$13:$A$18,0)),INDEX(Assumptions!$B$13:$B$18,MATCH(E7109,Assumptions!$A$13:$A$18,0))*F7109)),2)</f>
        <v>0</v>
      </c>
    </row>
    <row r="7110" customFormat="false" ht="15" hidden="false" customHeight="false" outlineLevel="0" collapsed="false">
      <c r="A7110" s="24" t="s">
        <v>7933</v>
      </c>
      <c r="B7110" s="39" t="n">
        <v>46175</v>
      </c>
      <c r="C7110" s="24" t="s">
        <v>397</v>
      </c>
      <c r="D7110" s="24" t="s">
        <v>826</v>
      </c>
      <c r="E7110" s="24" t="s">
        <v>109</v>
      </c>
      <c r="F7110" s="38" t="n">
        <v>1030</v>
      </c>
      <c r="G7110" s="42" t="n">
        <f aca="false">DATE(YEAR(B7110),MONTH(B7110),1)</f>
        <v>46174</v>
      </c>
      <c r="H7110" s="24" t="str">
        <f aca="false">INDEX(Customers!$B$2:$B$601,MATCH(C7110,Customers!$A$2:$A$601,0))</f>
        <v>Western</v>
      </c>
      <c r="I7110" s="43" t="n">
        <f aca="false">ROUND(MIN(INDEX(Assumptions!$D$13:$D$18,MATCH(E7110,Assumptions!$A$13:$A$18,0)),MAX(INDEX(Assumptions!$C$13:$C$18,MATCH(E7110,Assumptions!$A$13:$A$18,0)),INDEX(Assumptions!$B$13:$B$18,MATCH(E7110,Assumptions!$A$13:$A$18,0))*F7110)),2)</f>
        <v>4.12</v>
      </c>
    </row>
    <row r="7111" customFormat="false" ht="15" hidden="false" customHeight="false" outlineLevel="0" collapsed="false">
      <c r="A7111" s="24" t="s">
        <v>7934</v>
      </c>
      <c r="B7111" s="39" t="n">
        <v>46175</v>
      </c>
      <c r="C7111" s="24" t="s">
        <v>411</v>
      </c>
      <c r="D7111" s="24" t="s">
        <v>826</v>
      </c>
      <c r="E7111" s="24" t="s">
        <v>111</v>
      </c>
      <c r="F7111" s="38" t="n">
        <v>1000</v>
      </c>
      <c r="G7111" s="42" t="n">
        <f aca="false">DATE(YEAR(B7111),MONTH(B7111),1)</f>
        <v>46174</v>
      </c>
      <c r="H7111" s="24" t="str">
        <f aca="false">INDEX(Customers!$B$2:$B$601,MATCH(C7111,Customers!$A$2:$A$601,0))</f>
        <v>Nairobi</v>
      </c>
      <c r="I7111" s="43" t="n">
        <f aca="false">ROUND(MIN(INDEX(Assumptions!$D$13:$D$18,MATCH(E7111,Assumptions!$A$13:$A$18,0)),MAX(INDEX(Assumptions!$C$13:$C$18,MATCH(E7111,Assumptions!$A$13:$A$18,0)),INDEX(Assumptions!$B$13:$B$18,MATCH(E7111,Assumptions!$A$13:$A$18,0))*F7111)),2)</f>
        <v>40</v>
      </c>
    </row>
    <row r="7112" customFormat="false" ht="15" hidden="false" customHeight="false" outlineLevel="0" collapsed="false">
      <c r="A7112" s="24" t="s">
        <v>7935</v>
      </c>
      <c r="B7112" s="39" t="n">
        <v>46175</v>
      </c>
      <c r="C7112" s="24" t="s">
        <v>423</v>
      </c>
      <c r="D7112" s="24" t="s">
        <v>826</v>
      </c>
      <c r="E7112" s="24" t="s">
        <v>109</v>
      </c>
      <c r="F7112" s="38" t="n">
        <v>4090</v>
      </c>
      <c r="G7112" s="42" t="n">
        <f aca="false">DATE(YEAR(B7112),MONTH(B7112),1)</f>
        <v>46174</v>
      </c>
      <c r="H7112" s="24" t="str">
        <f aca="false">INDEX(Customers!$B$2:$B$601,MATCH(C7112,Customers!$A$2:$A$601,0))</f>
        <v>Nairobi</v>
      </c>
      <c r="I7112" s="43" t="n">
        <f aca="false">ROUND(MIN(INDEX(Assumptions!$D$13:$D$18,MATCH(E7112,Assumptions!$A$13:$A$18,0)),MAX(INDEX(Assumptions!$C$13:$C$18,MATCH(E7112,Assumptions!$A$13:$A$18,0)),INDEX(Assumptions!$B$13:$B$18,MATCH(E7112,Assumptions!$A$13:$A$18,0))*F7112)),2)</f>
        <v>16.36</v>
      </c>
    </row>
    <row r="7113" customFormat="false" ht="15" hidden="false" customHeight="false" outlineLevel="0" collapsed="false">
      <c r="A7113" s="24" t="s">
        <v>7936</v>
      </c>
      <c r="B7113" s="39" t="n">
        <v>46175</v>
      </c>
      <c r="C7113" s="24" t="s">
        <v>433</v>
      </c>
      <c r="D7113" s="24" t="s">
        <v>826</v>
      </c>
      <c r="E7113" s="24" t="s">
        <v>109</v>
      </c>
      <c r="F7113" s="38" t="n">
        <v>5600</v>
      </c>
      <c r="G7113" s="42" t="n">
        <f aca="false">DATE(YEAR(B7113),MONTH(B7113),1)</f>
        <v>46174</v>
      </c>
      <c r="H7113" s="24" t="str">
        <f aca="false">INDEX(Customers!$B$2:$B$601,MATCH(C7113,Customers!$A$2:$A$601,0))</f>
        <v>Nairobi</v>
      </c>
      <c r="I7113" s="43" t="n">
        <f aca="false">ROUND(MIN(INDEX(Assumptions!$D$13:$D$18,MATCH(E7113,Assumptions!$A$13:$A$18,0)),MAX(INDEX(Assumptions!$C$13:$C$18,MATCH(E7113,Assumptions!$A$13:$A$18,0)),INDEX(Assumptions!$B$13:$B$18,MATCH(E7113,Assumptions!$A$13:$A$18,0))*F7113)),2)</f>
        <v>22.4</v>
      </c>
    </row>
    <row r="7114" customFormat="false" ht="15" hidden="false" customHeight="false" outlineLevel="0" collapsed="false">
      <c r="A7114" s="24" t="s">
        <v>7937</v>
      </c>
      <c r="B7114" s="39" t="n">
        <v>46175</v>
      </c>
      <c r="C7114" s="24" t="s">
        <v>438</v>
      </c>
      <c r="D7114" s="24" t="s">
        <v>826</v>
      </c>
      <c r="E7114" s="24" t="s">
        <v>103</v>
      </c>
      <c r="F7114" s="38" t="n">
        <v>4400</v>
      </c>
      <c r="G7114" s="42" t="n">
        <f aca="false">DATE(YEAR(B7114),MONTH(B7114),1)</f>
        <v>46174</v>
      </c>
      <c r="H7114" s="24" t="str">
        <f aca="false">INDEX(Customers!$B$2:$B$601,MATCH(C7114,Customers!$A$2:$A$601,0))</f>
        <v>Eastern</v>
      </c>
      <c r="I7114" s="43" t="n">
        <f aca="false">ROUND(MIN(INDEX(Assumptions!$D$13:$D$18,MATCH(E7114,Assumptions!$A$13:$A$18,0)),MAX(INDEX(Assumptions!$C$13:$C$18,MATCH(E7114,Assumptions!$A$13:$A$18,0)),INDEX(Assumptions!$B$13:$B$18,MATCH(E7114,Assumptions!$A$13:$A$18,0))*F7114)),2)</f>
        <v>44</v>
      </c>
    </row>
    <row r="7115" customFormat="false" ht="15" hidden="false" customHeight="false" outlineLevel="0" collapsed="false">
      <c r="A7115" s="24" t="s">
        <v>7938</v>
      </c>
      <c r="B7115" s="39" t="n">
        <v>46175</v>
      </c>
      <c r="C7115" s="24" t="s">
        <v>440</v>
      </c>
      <c r="D7115" s="24" t="s">
        <v>152</v>
      </c>
      <c r="E7115" s="24" t="s">
        <v>105</v>
      </c>
      <c r="F7115" s="38" t="n">
        <v>21200</v>
      </c>
      <c r="G7115" s="42" t="n">
        <f aca="false">DATE(YEAR(B7115),MONTH(B7115),1)</f>
        <v>46174</v>
      </c>
      <c r="H7115" s="24" t="str">
        <f aca="false">INDEX(Customers!$B$2:$B$601,MATCH(C7115,Customers!$A$2:$A$601,0))</f>
        <v>Nairobi</v>
      </c>
      <c r="I7115" s="43" t="n">
        <f aca="false">ROUND(MIN(INDEX(Assumptions!$D$13:$D$18,MATCH(E7115,Assumptions!$A$13:$A$18,0)),MAX(INDEX(Assumptions!$C$13:$C$18,MATCH(E7115,Assumptions!$A$13:$A$18,0)),INDEX(Assumptions!$B$13:$B$18,MATCH(E7115,Assumptions!$A$13:$A$18,0))*F7115)),2)</f>
        <v>200</v>
      </c>
    </row>
    <row r="7116" customFormat="false" ht="15" hidden="false" customHeight="false" outlineLevel="0" collapsed="false">
      <c r="A7116" s="24" t="s">
        <v>7939</v>
      </c>
      <c r="B7116" s="39" t="n">
        <v>46175</v>
      </c>
      <c r="C7116" s="24" t="s">
        <v>446</v>
      </c>
      <c r="D7116" s="24" t="s">
        <v>165</v>
      </c>
      <c r="E7116" s="24" t="s">
        <v>107</v>
      </c>
      <c r="F7116" s="38" t="n">
        <v>12030</v>
      </c>
      <c r="G7116" s="42" t="n">
        <f aca="false">DATE(YEAR(B7116),MONTH(B7116),1)</f>
        <v>46174</v>
      </c>
      <c r="H7116" s="24" t="str">
        <f aca="false">INDEX(Customers!$B$2:$B$601,MATCH(C7116,Customers!$A$2:$A$601,0))</f>
        <v>Central</v>
      </c>
      <c r="I7116" s="43" t="n">
        <f aca="false">ROUND(MIN(INDEX(Assumptions!$D$13:$D$18,MATCH(E7116,Assumptions!$A$13:$A$18,0)),MAX(INDEX(Assumptions!$C$13:$C$18,MATCH(E7116,Assumptions!$A$13:$A$18,0)),INDEX(Assumptions!$B$13:$B$18,MATCH(E7116,Assumptions!$A$13:$A$18,0))*F7116)),2)</f>
        <v>0</v>
      </c>
    </row>
    <row r="7117" customFormat="false" ht="15" hidden="false" customHeight="false" outlineLevel="0" collapsed="false">
      <c r="A7117" s="24" t="s">
        <v>7940</v>
      </c>
      <c r="B7117" s="39" t="n">
        <v>46175</v>
      </c>
      <c r="C7117" s="24" t="s">
        <v>447</v>
      </c>
      <c r="D7117" s="24" t="s">
        <v>173</v>
      </c>
      <c r="E7117" s="24" t="s">
        <v>107</v>
      </c>
      <c r="F7117" s="38" t="n">
        <v>960</v>
      </c>
      <c r="G7117" s="42" t="n">
        <f aca="false">DATE(YEAR(B7117),MONTH(B7117),1)</f>
        <v>46174</v>
      </c>
      <c r="H7117" s="24" t="str">
        <f aca="false">INDEX(Customers!$B$2:$B$601,MATCH(C7117,Customers!$A$2:$A$601,0))</f>
        <v>Rift Valley</v>
      </c>
      <c r="I7117" s="43" t="n">
        <f aca="false">ROUND(MIN(INDEX(Assumptions!$D$13:$D$18,MATCH(E7117,Assumptions!$A$13:$A$18,0)),MAX(INDEX(Assumptions!$C$13:$C$18,MATCH(E7117,Assumptions!$A$13:$A$18,0)),INDEX(Assumptions!$B$13:$B$18,MATCH(E7117,Assumptions!$A$13:$A$18,0))*F7117)),2)</f>
        <v>0</v>
      </c>
    </row>
    <row r="7118" customFormat="false" ht="15" hidden="false" customHeight="false" outlineLevel="0" collapsed="false">
      <c r="A7118" s="24" t="s">
        <v>7941</v>
      </c>
      <c r="B7118" s="39" t="n">
        <v>46175</v>
      </c>
      <c r="C7118" s="24" t="s">
        <v>475</v>
      </c>
      <c r="D7118" s="24" t="s">
        <v>826</v>
      </c>
      <c r="E7118" s="24" t="s">
        <v>103</v>
      </c>
      <c r="F7118" s="38" t="n">
        <v>490</v>
      </c>
      <c r="G7118" s="42" t="n">
        <f aca="false">DATE(YEAR(B7118),MONTH(B7118),1)</f>
        <v>46174</v>
      </c>
      <c r="H7118" s="24" t="str">
        <f aca="false">INDEX(Customers!$B$2:$B$601,MATCH(C7118,Customers!$A$2:$A$601,0))</f>
        <v>Coast</v>
      </c>
      <c r="I7118" s="43" t="n">
        <f aca="false">ROUND(MIN(INDEX(Assumptions!$D$13:$D$18,MATCH(E7118,Assumptions!$A$13:$A$18,0)),MAX(INDEX(Assumptions!$C$13:$C$18,MATCH(E7118,Assumptions!$A$13:$A$18,0)),INDEX(Assumptions!$B$13:$B$18,MATCH(E7118,Assumptions!$A$13:$A$18,0))*F7118)),2)</f>
        <v>5</v>
      </c>
    </row>
    <row r="7119" customFormat="false" ht="15" hidden="false" customHeight="false" outlineLevel="0" collapsed="false">
      <c r="A7119" s="24" t="s">
        <v>7942</v>
      </c>
      <c r="B7119" s="39" t="n">
        <v>46175</v>
      </c>
      <c r="C7119" s="24" t="s">
        <v>494</v>
      </c>
      <c r="D7119" s="24" t="s">
        <v>184</v>
      </c>
      <c r="E7119" s="24" t="s">
        <v>107</v>
      </c>
      <c r="F7119" s="38" t="n">
        <v>7260</v>
      </c>
      <c r="G7119" s="42" t="n">
        <f aca="false">DATE(YEAR(B7119),MONTH(B7119),1)</f>
        <v>46174</v>
      </c>
      <c r="H7119" s="24" t="str">
        <f aca="false">INDEX(Customers!$B$2:$B$601,MATCH(C7119,Customers!$A$2:$A$601,0))</f>
        <v>Coast</v>
      </c>
      <c r="I7119" s="43" t="n">
        <f aca="false">ROUND(MIN(INDEX(Assumptions!$D$13:$D$18,MATCH(E7119,Assumptions!$A$13:$A$18,0)),MAX(INDEX(Assumptions!$C$13:$C$18,MATCH(E7119,Assumptions!$A$13:$A$18,0)),INDEX(Assumptions!$B$13:$B$18,MATCH(E7119,Assumptions!$A$13:$A$18,0))*F7119)),2)</f>
        <v>0</v>
      </c>
    </row>
    <row r="7120" customFormat="false" ht="15" hidden="false" customHeight="false" outlineLevel="0" collapsed="false">
      <c r="A7120" s="24" t="s">
        <v>7943</v>
      </c>
      <c r="B7120" s="39" t="n">
        <v>46175</v>
      </c>
      <c r="C7120" s="24" t="s">
        <v>530</v>
      </c>
      <c r="D7120" s="24" t="s">
        <v>826</v>
      </c>
      <c r="E7120" s="24" t="s">
        <v>103</v>
      </c>
      <c r="F7120" s="38" t="n">
        <v>1340</v>
      </c>
      <c r="G7120" s="42" t="n">
        <f aca="false">DATE(YEAR(B7120),MONTH(B7120),1)</f>
        <v>46174</v>
      </c>
      <c r="H7120" s="24" t="str">
        <f aca="false">INDEX(Customers!$B$2:$B$601,MATCH(C7120,Customers!$A$2:$A$601,0))</f>
        <v>Nairobi</v>
      </c>
      <c r="I7120" s="43" t="n">
        <f aca="false">ROUND(MIN(INDEX(Assumptions!$D$13:$D$18,MATCH(E7120,Assumptions!$A$13:$A$18,0)),MAX(INDEX(Assumptions!$C$13:$C$18,MATCH(E7120,Assumptions!$A$13:$A$18,0)),INDEX(Assumptions!$B$13:$B$18,MATCH(E7120,Assumptions!$A$13:$A$18,0))*F7120)),2)</f>
        <v>13.4</v>
      </c>
    </row>
    <row r="7121" customFormat="false" ht="15" hidden="false" customHeight="false" outlineLevel="0" collapsed="false">
      <c r="A7121" s="24" t="s">
        <v>7944</v>
      </c>
      <c r="B7121" s="39" t="n">
        <v>46175</v>
      </c>
      <c r="C7121" s="24" t="s">
        <v>545</v>
      </c>
      <c r="D7121" s="24" t="s">
        <v>826</v>
      </c>
      <c r="E7121" s="24" t="s">
        <v>103</v>
      </c>
      <c r="F7121" s="38" t="n">
        <v>1110</v>
      </c>
      <c r="G7121" s="42" t="n">
        <f aca="false">DATE(YEAR(B7121),MONTH(B7121),1)</f>
        <v>46174</v>
      </c>
      <c r="H7121" s="24" t="str">
        <f aca="false">INDEX(Customers!$B$2:$B$601,MATCH(C7121,Customers!$A$2:$A$601,0))</f>
        <v>Rift Valley</v>
      </c>
      <c r="I7121" s="43" t="n">
        <f aca="false">ROUND(MIN(INDEX(Assumptions!$D$13:$D$18,MATCH(E7121,Assumptions!$A$13:$A$18,0)),MAX(INDEX(Assumptions!$C$13:$C$18,MATCH(E7121,Assumptions!$A$13:$A$18,0)),INDEX(Assumptions!$B$13:$B$18,MATCH(E7121,Assumptions!$A$13:$A$18,0))*F7121)),2)</f>
        <v>11.1</v>
      </c>
    </row>
    <row r="7122" customFormat="false" ht="15" hidden="false" customHeight="false" outlineLevel="0" collapsed="false">
      <c r="A7122" s="24" t="s">
        <v>7945</v>
      </c>
      <c r="B7122" s="39" t="n">
        <v>46175</v>
      </c>
      <c r="C7122" s="24" t="s">
        <v>550</v>
      </c>
      <c r="D7122" s="24" t="s">
        <v>826</v>
      </c>
      <c r="E7122" s="24" t="s">
        <v>109</v>
      </c>
      <c r="F7122" s="38" t="n">
        <v>1670</v>
      </c>
      <c r="G7122" s="42" t="n">
        <f aca="false">DATE(YEAR(B7122),MONTH(B7122),1)</f>
        <v>46174</v>
      </c>
      <c r="H7122" s="24" t="str">
        <f aca="false">INDEX(Customers!$B$2:$B$601,MATCH(C7122,Customers!$A$2:$A$601,0))</f>
        <v>Western</v>
      </c>
      <c r="I7122" s="43" t="n">
        <f aca="false">ROUND(MIN(INDEX(Assumptions!$D$13:$D$18,MATCH(E7122,Assumptions!$A$13:$A$18,0)),MAX(INDEX(Assumptions!$C$13:$C$18,MATCH(E7122,Assumptions!$A$13:$A$18,0)),INDEX(Assumptions!$B$13:$B$18,MATCH(E7122,Assumptions!$A$13:$A$18,0))*F7122)),2)</f>
        <v>6.68</v>
      </c>
    </row>
    <row r="7123" customFormat="false" ht="15" hidden="false" customHeight="false" outlineLevel="0" collapsed="false">
      <c r="A7123" s="24" t="s">
        <v>7946</v>
      </c>
      <c r="B7123" s="39" t="n">
        <v>46175</v>
      </c>
      <c r="C7123" s="24" t="s">
        <v>552</v>
      </c>
      <c r="D7123" s="24" t="s">
        <v>205</v>
      </c>
      <c r="E7123" s="24" t="s">
        <v>107</v>
      </c>
      <c r="F7123" s="38" t="n">
        <v>3110</v>
      </c>
      <c r="G7123" s="42" t="n">
        <f aca="false">DATE(YEAR(B7123),MONTH(B7123),1)</f>
        <v>46174</v>
      </c>
      <c r="H7123" s="24" t="str">
        <f aca="false">INDEX(Customers!$B$2:$B$601,MATCH(C7123,Customers!$A$2:$A$601,0))</f>
        <v>Eastern</v>
      </c>
      <c r="I7123" s="43" t="n">
        <f aca="false">ROUND(MIN(INDEX(Assumptions!$D$13:$D$18,MATCH(E7123,Assumptions!$A$13:$A$18,0)),MAX(INDEX(Assumptions!$C$13:$C$18,MATCH(E7123,Assumptions!$A$13:$A$18,0)),INDEX(Assumptions!$B$13:$B$18,MATCH(E7123,Assumptions!$A$13:$A$18,0))*F7123)),2)</f>
        <v>0</v>
      </c>
    </row>
    <row r="7124" customFormat="false" ht="15" hidden="false" customHeight="false" outlineLevel="0" collapsed="false">
      <c r="A7124" s="24" t="s">
        <v>7947</v>
      </c>
      <c r="B7124" s="39" t="n">
        <v>46175</v>
      </c>
      <c r="C7124" s="24" t="s">
        <v>562</v>
      </c>
      <c r="D7124" s="24" t="s">
        <v>826</v>
      </c>
      <c r="E7124" s="24" t="s">
        <v>103</v>
      </c>
      <c r="F7124" s="38" t="n">
        <v>3830</v>
      </c>
      <c r="G7124" s="42" t="n">
        <f aca="false">DATE(YEAR(B7124),MONTH(B7124),1)</f>
        <v>46174</v>
      </c>
      <c r="H7124" s="24" t="str">
        <f aca="false">INDEX(Customers!$B$2:$B$601,MATCH(C7124,Customers!$A$2:$A$601,0))</f>
        <v>Eastern</v>
      </c>
      <c r="I7124" s="43" t="n">
        <f aca="false">ROUND(MIN(INDEX(Assumptions!$D$13:$D$18,MATCH(E7124,Assumptions!$A$13:$A$18,0)),MAX(INDEX(Assumptions!$C$13:$C$18,MATCH(E7124,Assumptions!$A$13:$A$18,0)),INDEX(Assumptions!$B$13:$B$18,MATCH(E7124,Assumptions!$A$13:$A$18,0))*F7124)),2)</f>
        <v>38.3</v>
      </c>
    </row>
    <row r="7125" customFormat="false" ht="15" hidden="false" customHeight="false" outlineLevel="0" collapsed="false">
      <c r="A7125" s="24" t="s">
        <v>7948</v>
      </c>
      <c r="B7125" s="39" t="n">
        <v>46175</v>
      </c>
      <c r="C7125" s="24" t="s">
        <v>570</v>
      </c>
      <c r="D7125" s="24" t="s">
        <v>826</v>
      </c>
      <c r="E7125" s="24" t="s">
        <v>103</v>
      </c>
      <c r="F7125" s="38" t="n">
        <v>1490</v>
      </c>
      <c r="G7125" s="42" t="n">
        <f aca="false">DATE(YEAR(B7125),MONTH(B7125),1)</f>
        <v>46174</v>
      </c>
      <c r="H7125" s="24" t="str">
        <f aca="false">INDEX(Customers!$B$2:$B$601,MATCH(C7125,Customers!$A$2:$A$601,0))</f>
        <v>Western</v>
      </c>
      <c r="I7125" s="43" t="n">
        <f aca="false">ROUND(MIN(INDEX(Assumptions!$D$13:$D$18,MATCH(E7125,Assumptions!$A$13:$A$18,0)),MAX(INDEX(Assumptions!$C$13:$C$18,MATCH(E7125,Assumptions!$A$13:$A$18,0)),INDEX(Assumptions!$B$13:$B$18,MATCH(E7125,Assumptions!$A$13:$A$18,0))*F7125)),2)</f>
        <v>14.9</v>
      </c>
    </row>
    <row r="7126" customFormat="false" ht="15" hidden="false" customHeight="false" outlineLevel="0" collapsed="false">
      <c r="A7126" s="24" t="s">
        <v>7949</v>
      </c>
      <c r="B7126" s="39" t="n">
        <v>46175</v>
      </c>
      <c r="C7126" s="24" t="s">
        <v>572</v>
      </c>
      <c r="D7126" s="24" t="s">
        <v>826</v>
      </c>
      <c r="E7126" s="24" t="s">
        <v>111</v>
      </c>
      <c r="F7126" s="38" t="n">
        <v>20</v>
      </c>
      <c r="G7126" s="42" t="n">
        <f aca="false">DATE(YEAR(B7126),MONTH(B7126),1)</f>
        <v>46174</v>
      </c>
      <c r="H7126" s="24" t="str">
        <f aca="false">INDEX(Customers!$B$2:$B$601,MATCH(C7126,Customers!$A$2:$A$601,0))</f>
        <v>Coast</v>
      </c>
      <c r="I7126" s="43" t="n">
        <f aca="false">ROUND(MIN(INDEX(Assumptions!$D$13:$D$18,MATCH(E7126,Assumptions!$A$13:$A$18,0)),MAX(INDEX(Assumptions!$C$13:$C$18,MATCH(E7126,Assumptions!$A$13:$A$18,0)),INDEX(Assumptions!$B$13:$B$18,MATCH(E7126,Assumptions!$A$13:$A$18,0))*F7126)),2)</f>
        <v>0.8</v>
      </c>
    </row>
    <row r="7127" customFormat="false" ht="15" hidden="false" customHeight="false" outlineLevel="0" collapsed="false">
      <c r="A7127" s="24" t="s">
        <v>7950</v>
      </c>
      <c r="B7127" s="39" t="n">
        <v>46175</v>
      </c>
      <c r="C7127" s="24" t="s">
        <v>591</v>
      </c>
      <c r="D7127" s="24" t="s">
        <v>826</v>
      </c>
      <c r="E7127" s="24" t="s">
        <v>103</v>
      </c>
      <c r="F7127" s="38" t="n">
        <v>1720</v>
      </c>
      <c r="G7127" s="42" t="n">
        <f aca="false">DATE(YEAR(B7127),MONTH(B7127),1)</f>
        <v>46174</v>
      </c>
      <c r="H7127" s="24" t="str">
        <f aca="false">INDEX(Customers!$B$2:$B$601,MATCH(C7127,Customers!$A$2:$A$601,0))</f>
        <v>Central</v>
      </c>
      <c r="I7127" s="43" t="n">
        <f aca="false">ROUND(MIN(INDEX(Assumptions!$D$13:$D$18,MATCH(E7127,Assumptions!$A$13:$A$18,0)),MAX(INDEX(Assumptions!$C$13:$C$18,MATCH(E7127,Assumptions!$A$13:$A$18,0)),INDEX(Assumptions!$B$13:$B$18,MATCH(E7127,Assumptions!$A$13:$A$18,0))*F7127)),2)</f>
        <v>17.2</v>
      </c>
    </row>
    <row r="7128" customFormat="false" ht="15" hidden="false" customHeight="false" outlineLevel="0" collapsed="false">
      <c r="A7128" s="24" t="s">
        <v>7951</v>
      </c>
      <c r="B7128" s="39" t="n">
        <v>46175</v>
      </c>
      <c r="C7128" s="24" t="s">
        <v>601</v>
      </c>
      <c r="D7128" s="24" t="s">
        <v>153</v>
      </c>
      <c r="E7128" s="24" t="s">
        <v>105</v>
      </c>
      <c r="F7128" s="38" t="n">
        <v>6650</v>
      </c>
      <c r="G7128" s="42" t="n">
        <f aca="false">DATE(YEAR(B7128),MONTH(B7128),1)</f>
        <v>46174</v>
      </c>
      <c r="H7128" s="24" t="str">
        <f aca="false">INDEX(Customers!$B$2:$B$601,MATCH(C7128,Customers!$A$2:$A$601,0))</f>
        <v>Nairobi</v>
      </c>
      <c r="I7128" s="43" t="n">
        <f aca="false">ROUND(MIN(INDEX(Assumptions!$D$13:$D$18,MATCH(E7128,Assumptions!$A$13:$A$18,0)),MAX(INDEX(Assumptions!$C$13:$C$18,MATCH(E7128,Assumptions!$A$13:$A$18,0)),INDEX(Assumptions!$B$13:$B$18,MATCH(E7128,Assumptions!$A$13:$A$18,0))*F7128)),2)</f>
        <v>99.75</v>
      </c>
    </row>
    <row r="7129" customFormat="false" ht="15" hidden="false" customHeight="false" outlineLevel="0" collapsed="false">
      <c r="A7129" s="24" t="s">
        <v>7952</v>
      </c>
      <c r="B7129" s="39" t="n">
        <v>46175</v>
      </c>
      <c r="C7129" s="24" t="s">
        <v>605</v>
      </c>
      <c r="D7129" s="24" t="s">
        <v>165</v>
      </c>
      <c r="E7129" s="24" t="s">
        <v>105</v>
      </c>
      <c r="F7129" s="38" t="n">
        <v>22930</v>
      </c>
      <c r="G7129" s="42" t="n">
        <f aca="false">DATE(YEAR(B7129),MONTH(B7129),1)</f>
        <v>46174</v>
      </c>
      <c r="H7129" s="24" t="str">
        <f aca="false">INDEX(Customers!$B$2:$B$601,MATCH(C7129,Customers!$A$2:$A$601,0))</f>
        <v>Central</v>
      </c>
      <c r="I7129" s="43" t="n">
        <f aca="false">ROUND(MIN(INDEX(Assumptions!$D$13:$D$18,MATCH(E7129,Assumptions!$A$13:$A$18,0)),MAX(INDEX(Assumptions!$C$13:$C$18,MATCH(E7129,Assumptions!$A$13:$A$18,0)),INDEX(Assumptions!$B$13:$B$18,MATCH(E7129,Assumptions!$A$13:$A$18,0))*F7129)),2)</f>
        <v>200</v>
      </c>
    </row>
    <row r="7130" customFormat="false" ht="15" hidden="false" customHeight="false" outlineLevel="0" collapsed="false">
      <c r="A7130" s="24" t="s">
        <v>7953</v>
      </c>
      <c r="B7130" s="39" t="n">
        <v>46175</v>
      </c>
      <c r="C7130" s="24" t="s">
        <v>607</v>
      </c>
      <c r="D7130" s="24" t="s">
        <v>826</v>
      </c>
      <c r="E7130" s="24" t="s">
        <v>103</v>
      </c>
      <c r="F7130" s="38" t="n">
        <v>1180</v>
      </c>
      <c r="G7130" s="42" t="n">
        <f aca="false">DATE(YEAR(B7130),MONTH(B7130),1)</f>
        <v>46174</v>
      </c>
      <c r="H7130" s="24" t="str">
        <f aca="false">INDEX(Customers!$B$2:$B$601,MATCH(C7130,Customers!$A$2:$A$601,0))</f>
        <v>Nairobi</v>
      </c>
      <c r="I7130" s="43" t="n">
        <f aca="false">ROUND(MIN(INDEX(Assumptions!$D$13:$D$18,MATCH(E7130,Assumptions!$A$13:$A$18,0)),MAX(INDEX(Assumptions!$C$13:$C$18,MATCH(E7130,Assumptions!$A$13:$A$18,0)),INDEX(Assumptions!$B$13:$B$18,MATCH(E7130,Assumptions!$A$13:$A$18,0))*F7130)),2)</f>
        <v>11.8</v>
      </c>
    </row>
    <row r="7131" customFormat="false" ht="15" hidden="false" customHeight="false" outlineLevel="0" collapsed="false">
      <c r="A7131" s="24" t="s">
        <v>7954</v>
      </c>
      <c r="B7131" s="39" t="n">
        <v>46175</v>
      </c>
      <c r="C7131" s="24" t="s">
        <v>610</v>
      </c>
      <c r="D7131" s="24" t="s">
        <v>826</v>
      </c>
      <c r="E7131" s="24" t="s">
        <v>113</v>
      </c>
      <c r="F7131" s="38" t="n">
        <v>99</v>
      </c>
      <c r="G7131" s="42" t="n">
        <f aca="false">DATE(YEAR(B7131),MONTH(B7131),1)</f>
        <v>46174</v>
      </c>
      <c r="H7131" s="24" t="str">
        <f aca="false">INDEX(Customers!$B$2:$B$601,MATCH(C7131,Customers!$A$2:$A$601,0))</f>
        <v>Nairobi</v>
      </c>
      <c r="I7131" s="43" t="n">
        <f aca="false">ROUND(MIN(INDEX(Assumptions!$D$13:$D$18,MATCH(E7131,Assumptions!$A$13:$A$18,0)),MAX(INDEX(Assumptions!$C$13:$C$18,MATCH(E7131,Assumptions!$A$13:$A$18,0)),INDEX(Assumptions!$B$13:$B$18,MATCH(E7131,Assumptions!$A$13:$A$18,0))*F7131)),2)</f>
        <v>4.95</v>
      </c>
    </row>
    <row r="7132" customFormat="false" ht="15" hidden="false" customHeight="false" outlineLevel="0" collapsed="false">
      <c r="A7132" s="24" t="s">
        <v>7955</v>
      </c>
      <c r="B7132" s="39" t="n">
        <v>46175</v>
      </c>
      <c r="C7132" s="24" t="s">
        <v>614</v>
      </c>
      <c r="D7132" s="24" t="s">
        <v>826</v>
      </c>
      <c r="E7132" s="24" t="s">
        <v>113</v>
      </c>
      <c r="F7132" s="38" t="n">
        <v>250</v>
      </c>
      <c r="G7132" s="42" t="n">
        <f aca="false">DATE(YEAR(B7132),MONTH(B7132),1)</f>
        <v>46174</v>
      </c>
      <c r="H7132" s="24" t="str">
        <f aca="false">INDEX(Customers!$B$2:$B$601,MATCH(C7132,Customers!$A$2:$A$601,0))</f>
        <v>Central</v>
      </c>
      <c r="I7132" s="43" t="n">
        <f aca="false">ROUND(MIN(INDEX(Assumptions!$D$13:$D$18,MATCH(E7132,Assumptions!$A$13:$A$18,0)),MAX(INDEX(Assumptions!$C$13:$C$18,MATCH(E7132,Assumptions!$A$13:$A$18,0)),INDEX(Assumptions!$B$13:$B$18,MATCH(E7132,Assumptions!$A$13:$A$18,0))*F7132)),2)</f>
        <v>12.5</v>
      </c>
    </row>
    <row r="7133" customFormat="false" ht="15" hidden="false" customHeight="false" outlineLevel="0" collapsed="false">
      <c r="A7133" s="24" t="s">
        <v>7956</v>
      </c>
      <c r="B7133" s="39" t="n">
        <v>46175</v>
      </c>
      <c r="C7133" s="24" t="s">
        <v>627</v>
      </c>
      <c r="D7133" s="24" t="s">
        <v>164</v>
      </c>
      <c r="E7133" s="24" t="s">
        <v>105</v>
      </c>
      <c r="F7133" s="38" t="n">
        <v>15410</v>
      </c>
      <c r="G7133" s="42" t="n">
        <f aca="false">DATE(YEAR(B7133),MONTH(B7133),1)</f>
        <v>46174</v>
      </c>
      <c r="H7133" s="24" t="str">
        <f aca="false">INDEX(Customers!$B$2:$B$601,MATCH(C7133,Customers!$A$2:$A$601,0))</f>
        <v>Central</v>
      </c>
      <c r="I7133" s="43" t="n">
        <f aca="false">ROUND(MIN(INDEX(Assumptions!$D$13:$D$18,MATCH(E7133,Assumptions!$A$13:$A$18,0)),MAX(INDEX(Assumptions!$C$13:$C$18,MATCH(E7133,Assumptions!$A$13:$A$18,0)),INDEX(Assumptions!$B$13:$B$18,MATCH(E7133,Assumptions!$A$13:$A$18,0))*F7133)),2)</f>
        <v>200</v>
      </c>
    </row>
    <row r="7134" customFormat="false" ht="15" hidden="false" customHeight="false" outlineLevel="0" collapsed="false">
      <c r="A7134" s="24" t="s">
        <v>7957</v>
      </c>
      <c r="B7134" s="39" t="n">
        <v>46175</v>
      </c>
      <c r="C7134" s="24" t="s">
        <v>629</v>
      </c>
      <c r="D7134" s="24" t="s">
        <v>162</v>
      </c>
      <c r="E7134" s="24" t="s">
        <v>107</v>
      </c>
      <c r="F7134" s="38" t="n">
        <v>17160</v>
      </c>
      <c r="G7134" s="42" t="n">
        <f aca="false">DATE(YEAR(B7134),MONTH(B7134),1)</f>
        <v>46174</v>
      </c>
      <c r="H7134" s="24" t="str">
        <f aca="false">INDEX(Customers!$B$2:$B$601,MATCH(C7134,Customers!$A$2:$A$601,0))</f>
        <v>Nairobi</v>
      </c>
      <c r="I7134" s="43" t="n">
        <f aca="false">ROUND(MIN(INDEX(Assumptions!$D$13:$D$18,MATCH(E7134,Assumptions!$A$13:$A$18,0)),MAX(INDEX(Assumptions!$C$13:$C$18,MATCH(E7134,Assumptions!$A$13:$A$18,0)),INDEX(Assumptions!$B$13:$B$18,MATCH(E7134,Assumptions!$A$13:$A$18,0))*F7134)),2)</f>
        <v>0</v>
      </c>
    </row>
    <row r="7135" customFormat="false" ht="15" hidden="false" customHeight="false" outlineLevel="0" collapsed="false">
      <c r="A7135" s="24" t="s">
        <v>7958</v>
      </c>
      <c r="B7135" s="39" t="n">
        <v>46175</v>
      </c>
      <c r="C7135" s="24" t="s">
        <v>642</v>
      </c>
      <c r="D7135" s="24" t="s">
        <v>826</v>
      </c>
      <c r="E7135" s="24" t="s">
        <v>109</v>
      </c>
      <c r="F7135" s="38" t="n">
        <v>1380</v>
      </c>
      <c r="G7135" s="42" t="n">
        <f aca="false">DATE(YEAR(B7135),MONTH(B7135),1)</f>
        <v>46174</v>
      </c>
      <c r="H7135" s="24" t="str">
        <f aca="false">INDEX(Customers!$B$2:$B$601,MATCH(C7135,Customers!$A$2:$A$601,0))</f>
        <v>Rift Valley</v>
      </c>
      <c r="I7135" s="43" t="n">
        <f aca="false">ROUND(MIN(INDEX(Assumptions!$D$13:$D$18,MATCH(E7135,Assumptions!$A$13:$A$18,0)),MAX(INDEX(Assumptions!$C$13:$C$18,MATCH(E7135,Assumptions!$A$13:$A$18,0)),INDEX(Assumptions!$B$13:$B$18,MATCH(E7135,Assumptions!$A$13:$A$18,0))*F7135)),2)</f>
        <v>5.52</v>
      </c>
    </row>
    <row r="7136" customFormat="false" ht="15" hidden="false" customHeight="false" outlineLevel="0" collapsed="false">
      <c r="A7136" s="24" t="s">
        <v>7959</v>
      </c>
      <c r="B7136" s="39" t="n">
        <v>46175</v>
      </c>
      <c r="C7136" s="24" t="s">
        <v>665</v>
      </c>
      <c r="D7136" s="24" t="s">
        <v>152</v>
      </c>
      <c r="E7136" s="24" t="s">
        <v>107</v>
      </c>
      <c r="F7136" s="38" t="n">
        <v>1090</v>
      </c>
      <c r="G7136" s="42" t="n">
        <f aca="false">DATE(YEAR(B7136),MONTH(B7136),1)</f>
        <v>46174</v>
      </c>
      <c r="H7136" s="24" t="str">
        <f aca="false">INDEX(Customers!$B$2:$B$601,MATCH(C7136,Customers!$A$2:$A$601,0))</f>
        <v>Nairobi</v>
      </c>
      <c r="I7136" s="43" t="n">
        <f aca="false">ROUND(MIN(INDEX(Assumptions!$D$13:$D$18,MATCH(E7136,Assumptions!$A$13:$A$18,0)),MAX(INDEX(Assumptions!$C$13:$C$18,MATCH(E7136,Assumptions!$A$13:$A$18,0)),INDEX(Assumptions!$B$13:$B$18,MATCH(E7136,Assumptions!$A$13:$A$18,0))*F7136)),2)</f>
        <v>0</v>
      </c>
    </row>
    <row r="7137" customFormat="false" ht="15" hidden="false" customHeight="false" outlineLevel="0" collapsed="false">
      <c r="A7137" s="24" t="s">
        <v>7960</v>
      </c>
      <c r="B7137" s="39" t="n">
        <v>46175</v>
      </c>
      <c r="C7137" s="24" t="s">
        <v>727</v>
      </c>
      <c r="D7137" s="24" t="s">
        <v>826</v>
      </c>
      <c r="E7137" s="24" t="s">
        <v>113</v>
      </c>
      <c r="F7137" s="38" t="n">
        <v>50</v>
      </c>
      <c r="G7137" s="42" t="n">
        <f aca="false">DATE(YEAR(B7137),MONTH(B7137),1)</f>
        <v>46174</v>
      </c>
      <c r="H7137" s="24" t="str">
        <f aca="false">INDEX(Customers!$B$2:$B$601,MATCH(C7137,Customers!$A$2:$A$601,0))</f>
        <v>Central</v>
      </c>
      <c r="I7137" s="43" t="n">
        <f aca="false">ROUND(MIN(INDEX(Assumptions!$D$13:$D$18,MATCH(E7137,Assumptions!$A$13:$A$18,0)),MAX(INDEX(Assumptions!$C$13:$C$18,MATCH(E7137,Assumptions!$A$13:$A$18,0)),INDEX(Assumptions!$B$13:$B$18,MATCH(E7137,Assumptions!$A$13:$A$18,0))*F7137)),2)</f>
        <v>2.5</v>
      </c>
    </row>
    <row r="7138" customFormat="false" ht="15" hidden="false" customHeight="false" outlineLevel="0" collapsed="false">
      <c r="A7138" s="24" t="s">
        <v>7961</v>
      </c>
      <c r="B7138" s="39" t="n">
        <v>46175</v>
      </c>
      <c r="C7138" s="24" t="s">
        <v>728</v>
      </c>
      <c r="D7138" s="24" t="s">
        <v>156</v>
      </c>
      <c r="E7138" s="24" t="s">
        <v>107</v>
      </c>
      <c r="F7138" s="38" t="n">
        <v>4430</v>
      </c>
      <c r="G7138" s="42" t="n">
        <f aca="false">DATE(YEAR(B7138),MONTH(B7138),1)</f>
        <v>46174</v>
      </c>
      <c r="H7138" s="24" t="str">
        <f aca="false">INDEX(Customers!$B$2:$B$601,MATCH(C7138,Customers!$A$2:$A$601,0))</f>
        <v>Nairobi</v>
      </c>
      <c r="I7138" s="43" t="n">
        <f aca="false">ROUND(MIN(INDEX(Assumptions!$D$13:$D$18,MATCH(E7138,Assumptions!$A$13:$A$18,0)),MAX(INDEX(Assumptions!$C$13:$C$18,MATCH(E7138,Assumptions!$A$13:$A$18,0)),INDEX(Assumptions!$B$13:$B$18,MATCH(E7138,Assumptions!$A$13:$A$18,0))*F7138)),2)</f>
        <v>0</v>
      </c>
    </row>
    <row r="7139" customFormat="false" ht="15" hidden="false" customHeight="false" outlineLevel="0" collapsed="false">
      <c r="A7139" s="24" t="s">
        <v>7962</v>
      </c>
      <c r="B7139" s="39" t="n">
        <v>46175</v>
      </c>
      <c r="C7139" s="24" t="s">
        <v>738</v>
      </c>
      <c r="D7139" s="24" t="s">
        <v>826</v>
      </c>
      <c r="E7139" s="24" t="s">
        <v>111</v>
      </c>
      <c r="F7139" s="38" t="n">
        <v>50</v>
      </c>
      <c r="G7139" s="42" t="n">
        <f aca="false">DATE(YEAR(B7139),MONTH(B7139),1)</f>
        <v>46174</v>
      </c>
      <c r="H7139" s="24" t="str">
        <f aca="false">INDEX(Customers!$B$2:$B$601,MATCH(C7139,Customers!$A$2:$A$601,0))</f>
        <v>Rift Valley</v>
      </c>
      <c r="I7139" s="43" t="n">
        <f aca="false">ROUND(MIN(INDEX(Assumptions!$D$13:$D$18,MATCH(E7139,Assumptions!$A$13:$A$18,0)),MAX(INDEX(Assumptions!$C$13:$C$18,MATCH(E7139,Assumptions!$A$13:$A$18,0)),INDEX(Assumptions!$B$13:$B$18,MATCH(E7139,Assumptions!$A$13:$A$18,0))*F7139)),2)</f>
        <v>2</v>
      </c>
    </row>
    <row r="7140" customFormat="false" ht="15" hidden="false" customHeight="false" outlineLevel="0" collapsed="false">
      <c r="A7140" s="24" t="s">
        <v>7963</v>
      </c>
      <c r="B7140" s="39" t="n">
        <v>46175</v>
      </c>
      <c r="C7140" s="24" t="s">
        <v>751</v>
      </c>
      <c r="D7140" s="24" t="s">
        <v>826</v>
      </c>
      <c r="E7140" s="24" t="s">
        <v>109</v>
      </c>
      <c r="F7140" s="38" t="n">
        <v>4310</v>
      </c>
      <c r="G7140" s="42" t="n">
        <f aca="false">DATE(YEAR(B7140),MONTH(B7140),1)</f>
        <v>46174</v>
      </c>
      <c r="H7140" s="24" t="str">
        <f aca="false">INDEX(Customers!$B$2:$B$601,MATCH(C7140,Customers!$A$2:$A$601,0))</f>
        <v>Coast</v>
      </c>
      <c r="I7140" s="43" t="n">
        <f aca="false">ROUND(MIN(INDEX(Assumptions!$D$13:$D$18,MATCH(E7140,Assumptions!$A$13:$A$18,0)),MAX(INDEX(Assumptions!$C$13:$C$18,MATCH(E7140,Assumptions!$A$13:$A$18,0)),INDEX(Assumptions!$B$13:$B$18,MATCH(E7140,Assumptions!$A$13:$A$18,0))*F7140)),2)</f>
        <v>17.24</v>
      </c>
    </row>
    <row r="7141" customFormat="false" ht="15" hidden="false" customHeight="false" outlineLevel="0" collapsed="false">
      <c r="A7141" s="24" t="s">
        <v>7964</v>
      </c>
      <c r="B7141" s="39" t="n">
        <v>46175</v>
      </c>
      <c r="C7141" s="24" t="s">
        <v>786</v>
      </c>
      <c r="D7141" s="24" t="s">
        <v>826</v>
      </c>
      <c r="E7141" s="24" t="s">
        <v>109</v>
      </c>
      <c r="F7141" s="38" t="n">
        <v>15360</v>
      </c>
      <c r="G7141" s="42" t="n">
        <f aca="false">DATE(YEAR(B7141),MONTH(B7141),1)</f>
        <v>46174</v>
      </c>
      <c r="H7141" s="24" t="str">
        <f aca="false">INDEX(Customers!$B$2:$B$601,MATCH(C7141,Customers!$A$2:$A$601,0))</f>
        <v>Rift Valley</v>
      </c>
      <c r="I7141" s="43" t="n">
        <f aca="false">ROUND(MIN(INDEX(Assumptions!$D$13:$D$18,MATCH(E7141,Assumptions!$A$13:$A$18,0)),MAX(INDEX(Assumptions!$C$13:$C$18,MATCH(E7141,Assumptions!$A$13:$A$18,0)),INDEX(Assumptions!$B$13:$B$18,MATCH(E7141,Assumptions!$A$13:$A$18,0))*F7141)),2)</f>
        <v>40</v>
      </c>
    </row>
    <row r="7142" customFormat="false" ht="15" hidden="false" customHeight="false" outlineLevel="0" collapsed="false">
      <c r="A7142" s="24" t="s">
        <v>7965</v>
      </c>
      <c r="B7142" s="39" t="n">
        <v>46175</v>
      </c>
      <c r="C7142" s="24" t="s">
        <v>792</v>
      </c>
      <c r="D7142" s="24" t="s">
        <v>206</v>
      </c>
      <c r="E7142" s="24" t="s">
        <v>105</v>
      </c>
      <c r="F7142" s="38" t="n">
        <v>6030</v>
      </c>
      <c r="G7142" s="42" t="n">
        <f aca="false">DATE(YEAR(B7142),MONTH(B7142),1)</f>
        <v>46174</v>
      </c>
      <c r="H7142" s="24" t="str">
        <f aca="false">INDEX(Customers!$B$2:$B$601,MATCH(C7142,Customers!$A$2:$A$601,0))</f>
        <v>Eastern</v>
      </c>
      <c r="I7142" s="43" t="n">
        <f aca="false">ROUND(MIN(INDEX(Assumptions!$D$13:$D$18,MATCH(E7142,Assumptions!$A$13:$A$18,0)),MAX(INDEX(Assumptions!$C$13:$C$18,MATCH(E7142,Assumptions!$A$13:$A$18,0)),INDEX(Assumptions!$B$13:$B$18,MATCH(E7142,Assumptions!$A$13:$A$18,0))*F7142)),2)</f>
        <v>90.45</v>
      </c>
    </row>
    <row r="7143" customFormat="false" ht="15" hidden="false" customHeight="false" outlineLevel="0" collapsed="false">
      <c r="A7143" s="24" t="s">
        <v>7966</v>
      </c>
      <c r="B7143" s="39" t="n">
        <v>46175</v>
      </c>
      <c r="C7143" s="24" t="s">
        <v>806</v>
      </c>
      <c r="D7143" s="24" t="s">
        <v>826</v>
      </c>
      <c r="E7143" s="24" t="s">
        <v>103</v>
      </c>
      <c r="F7143" s="38" t="n">
        <v>7120</v>
      </c>
      <c r="G7143" s="42" t="n">
        <f aca="false">DATE(YEAR(B7143),MONTH(B7143),1)</f>
        <v>46174</v>
      </c>
      <c r="H7143" s="24" t="str">
        <f aca="false">INDEX(Customers!$B$2:$B$601,MATCH(C7143,Customers!$A$2:$A$601,0))</f>
        <v>Rift Valley</v>
      </c>
      <c r="I7143" s="43" t="n">
        <f aca="false">ROUND(MIN(INDEX(Assumptions!$D$13:$D$18,MATCH(E7143,Assumptions!$A$13:$A$18,0)),MAX(INDEX(Assumptions!$C$13:$C$18,MATCH(E7143,Assumptions!$A$13:$A$18,0)),INDEX(Assumptions!$B$13:$B$18,MATCH(E7143,Assumptions!$A$13:$A$18,0))*F7143)),2)</f>
        <v>71.2</v>
      </c>
    </row>
    <row r="7144" customFormat="false" ht="15" hidden="false" customHeight="false" outlineLevel="0" collapsed="false">
      <c r="A7144" s="24" t="s">
        <v>7967</v>
      </c>
      <c r="B7144" s="39" t="n">
        <v>46176</v>
      </c>
      <c r="C7144" s="24" t="s">
        <v>261</v>
      </c>
      <c r="D7144" s="24" t="s">
        <v>163</v>
      </c>
      <c r="E7144" s="24" t="s">
        <v>107</v>
      </c>
      <c r="F7144" s="38" t="n">
        <v>6800</v>
      </c>
      <c r="G7144" s="42" t="n">
        <f aca="false">DATE(YEAR(B7144),MONTH(B7144),1)</f>
        <v>46174</v>
      </c>
      <c r="H7144" s="24" t="str">
        <f aca="false">INDEX(Customers!$B$2:$B$601,MATCH(C7144,Customers!$A$2:$A$601,0))</f>
        <v>Coast</v>
      </c>
      <c r="I7144" s="43" t="n">
        <f aca="false">ROUND(MIN(INDEX(Assumptions!$D$13:$D$18,MATCH(E7144,Assumptions!$A$13:$A$18,0)),MAX(INDEX(Assumptions!$C$13:$C$18,MATCH(E7144,Assumptions!$A$13:$A$18,0)),INDEX(Assumptions!$B$13:$B$18,MATCH(E7144,Assumptions!$A$13:$A$18,0))*F7144)),2)</f>
        <v>0</v>
      </c>
    </row>
    <row r="7145" customFormat="false" ht="15" hidden="false" customHeight="false" outlineLevel="0" collapsed="false">
      <c r="A7145" s="24" t="s">
        <v>7968</v>
      </c>
      <c r="B7145" s="39" t="n">
        <v>46176</v>
      </c>
      <c r="C7145" s="24" t="s">
        <v>263</v>
      </c>
      <c r="D7145" s="24" t="s">
        <v>826</v>
      </c>
      <c r="E7145" s="24" t="s">
        <v>103</v>
      </c>
      <c r="F7145" s="38" t="n">
        <v>3140</v>
      </c>
      <c r="G7145" s="42" t="n">
        <f aca="false">DATE(YEAR(B7145),MONTH(B7145),1)</f>
        <v>46174</v>
      </c>
      <c r="H7145" s="24" t="str">
        <f aca="false">INDEX(Customers!$B$2:$B$601,MATCH(C7145,Customers!$A$2:$A$601,0))</f>
        <v>Nairobi</v>
      </c>
      <c r="I7145" s="43" t="n">
        <f aca="false">ROUND(MIN(INDEX(Assumptions!$D$13:$D$18,MATCH(E7145,Assumptions!$A$13:$A$18,0)),MAX(INDEX(Assumptions!$C$13:$C$18,MATCH(E7145,Assumptions!$A$13:$A$18,0)),INDEX(Assumptions!$B$13:$B$18,MATCH(E7145,Assumptions!$A$13:$A$18,0))*F7145)),2)</f>
        <v>31.4</v>
      </c>
    </row>
    <row r="7146" customFormat="false" ht="15" hidden="false" customHeight="false" outlineLevel="0" collapsed="false">
      <c r="A7146" s="24" t="s">
        <v>7969</v>
      </c>
      <c r="B7146" s="39" t="n">
        <v>46176</v>
      </c>
      <c r="C7146" s="24" t="s">
        <v>270</v>
      </c>
      <c r="D7146" s="24" t="s">
        <v>826</v>
      </c>
      <c r="E7146" s="24" t="s">
        <v>103</v>
      </c>
      <c r="F7146" s="38" t="n">
        <v>950</v>
      </c>
      <c r="G7146" s="42" t="n">
        <f aca="false">DATE(YEAR(B7146),MONTH(B7146),1)</f>
        <v>46174</v>
      </c>
      <c r="H7146" s="24" t="str">
        <f aca="false">INDEX(Customers!$B$2:$B$601,MATCH(C7146,Customers!$A$2:$A$601,0))</f>
        <v>Rift Valley</v>
      </c>
      <c r="I7146" s="43" t="n">
        <f aca="false">ROUND(MIN(INDEX(Assumptions!$D$13:$D$18,MATCH(E7146,Assumptions!$A$13:$A$18,0)),MAX(INDEX(Assumptions!$C$13:$C$18,MATCH(E7146,Assumptions!$A$13:$A$18,0)),INDEX(Assumptions!$B$13:$B$18,MATCH(E7146,Assumptions!$A$13:$A$18,0))*F7146)),2)</f>
        <v>9.5</v>
      </c>
    </row>
    <row r="7147" customFormat="false" ht="15" hidden="false" customHeight="false" outlineLevel="0" collapsed="false">
      <c r="A7147" s="24" t="s">
        <v>7970</v>
      </c>
      <c r="B7147" s="39" t="n">
        <v>46176</v>
      </c>
      <c r="C7147" s="24" t="s">
        <v>273</v>
      </c>
      <c r="D7147" s="24" t="s">
        <v>826</v>
      </c>
      <c r="E7147" s="24" t="s">
        <v>103</v>
      </c>
      <c r="F7147" s="38" t="n">
        <v>1830</v>
      </c>
      <c r="G7147" s="42" t="n">
        <f aca="false">DATE(YEAR(B7147),MONTH(B7147),1)</f>
        <v>46174</v>
      </c>
      <c r="H7147" s="24" t="str">
        <f aca="false">INDEX(Customers!$B$2:$B$601,MATCH(C7147,Customers!$A$2:$A$601,0))</f>
        <v>Central</v>
      </c>
      <c r="I7147" s="43" t="n">
        <f aca="false">ROUND(MIN(INDEX(Assumptions!$D$13:$D$18,MATCH(E7147,Assumptions!$A$13:$A$18,0)),MAX(INDEX(Assumptions!$C$13:$C$18,MATCH(E7147,Assumptions!$A$13:$A$18,0)),INDEX(Assumptions!$B$13:$B$18,MATCH(E7147,Assumptions!$A$13:$A$18,0))*F7147)),2)</f>
        <v>18.3</v>
      </c>
    </row>
    <row r="7148" customFormat="false" ht="15" hidden="false" customHeight="false" outlineLevel="0" collapsed="false">
      <c r="A7148" s="24" t="s">
        <v>7971</v>
      </c>
      <c r="B7148" s="39" t="n">
        <v>46176</v>
      </c>
      <c r="C7148" s="24" t="s">
        <v>280</v>
      </c>
      <c r="D7148" s="24" t="s">
        <v>197</v>
      </c>
      <c r="E7148" s="24" t="s">
        <v>107</v>
      </c>
      <c r="F7148" s="38" t="n">
        <v>3460</v>
      </c>
      <c r="G7148" s="42" t="n">
        <f aca="false">DATE(YEAR(B7148),MONTH(B7148),1)</f>
        <v>46174</v>
      </c>
      <c r="H7148" s="24" t="str">
        <f aca="false">INDEX(Customers!$B$2:$B$601,MATCH(C7148,Customers!$A$2:$A$601,0))</f>
        <v>Western</v>
      </c>
      <c r="I7148" s="43" t="n">
        <f aca="false">ROUND(MIN(INDEX(Assumptions!$D$13:$D$18,MATCH(E7148,Assumptions!$A$13:$A$18,0)),MAX(INDEX(Assumptions!$C$13:$C$18,MATCH(E7148,Assumptions!$A$13:$A$18,0)),INDEX(Assumptions!$B$13:$B$18,MATCH(E7148,Assumptions!$A$13:$A$18,0))*F7148)),2)</f>
        <v>0</v>
      </c>
    </row>
    <row r="7149" customFormat="false" ht="15" hidden="false" customHeight="false" outlineLevel="0" collapsed="false">
      <c r="A7149" s="24" t="s">
        <v>7972</v>
      </c>
      <c r="B7149" s="39" t="n">
        <v>46176</v>
      </c>
      <c r="C7149" s="24" t="s">
        <v>286</v>
      </c>
      <c r="D7149" s="24" t="s">
        <v>205</v>
      </c>
      <c r="E7149" s="24" t="s">
        <v>107</v>
      </c>
      <c r="F7149" s="38" t="n">
        <v>1030</v>
      </c>
      <c r="G7149" s="42" t="n">
        <f aca="false">DATE(YEAR(B7149),MONTH(B7149),1)</f>
        <v>46174</v>
      </c>
      <c r="H7149" s="24" t="str">
        <f aca="false">INDEX(Customers!$B$2:$B$601,MATCH(C7149,Customers!$A$2:$A$601,0))</f>
        <v>Eastern</v>
      </c>
      <c r="I7149" s="43" t="n">
        <f aca="false">ROUND(MIN(INDEX(Assumptions!$D$13:$D$18,MATCH(E7149,Assumptions!$A$13:$A$18,0)),MAX(INDEX(Assumptions!$C$13:$C$18,MATCH(E7149,Assumptions!$A$13:$A$18,0)),INDEX(Assumptions!$B$13:$B$18,MATCH(E7149,Assumptions!$A$13:$A$18,0))*F7149)),2)</f>
        <v>0</v>
      </c>
    </row>
    <row r="7150" customFormat="false" ht="15" hidden="false" customHeight="false" outlineLevel="0" collapsed="false">
      <c r="A7150" s="24" t="s">
        <v>7973</v>
      </c>
      <c r="B7150" s="39" t="n">
        <v>46176</v>
      </c>
      <c r="C7150" s="24" t="s">
        <v>343</v>
      </c>
      <c r="D7150" s="24" t="s">
        <v>826</v>
      </c>
      <c r="E7150" s="24" t="s">
        <v>113</v>
      </c>
      <c r="F7150" s="38" t="n">
        <v>250</v>
      </c>
      <c r="G7150" s="42" t="n">
        <f aca="false">DATE(YEAR(B7150),MONTH(B7150),1)</f>
        <v>46174</v>
      </c>
      <c r="H7150" s="24" t="str">
        <f aca="false">INDEX(Customers!$B$2:$B$601,MATCH(C7150,Customers!$A$2:$A$601,0))</f>
        <v>Central</v>
      </c>
      <c r="I7150" s="43" t="n">
        <f aca="false">ROUND(MIN(INDEX(Assumptions!$D$13:$D$18,MATCH(E7150,Assumptions!$A$13:$A$18,0)),MAX(INDEX(Assumptions!$C$13:$C$18,MATCH(E7150,Assumptions!$A$13:$A$18,0)),INDEX(Assumptions!$B$13:$B$18,MATCH(E7150,Assumptions!$A$13:$A$18,0))*F7150)),2)</f>
        <v>12.5</v>
      </c>
    </row>
    <row r="7151" customFormat="false" ht="15" hidden="false" customHeight="false" outlineLevel="0" collapsed="false">
      <c r="A7151" s="24" t="s">
        <v>7974</v>
      </c>
      <c r="B7151" s="39" t="n">
        <v>46176</v>
      </c>
      <c r="C7151" s="24" t="s">
        <v>358</v>
      </c>
      <c r="D7151" s="24" t="s">
        <v>826</v>
      </c>
      <c r="E7151" s="24" t="s">
        <v>103</v>
      </c>
      <c r="F7151" s="38" t="n">
        <v>270</v>
      </c>
      <c r="G7151" s="42" t="n">
        <f aca="false">DATE(YEAR(B7151),MONTH(B7151),1)</f>
        <v>46174</v>
      </c>
      <c r="H7151" s="24" t="str">
        <f aca="false">INDEX(Customers!$B$2:$B$601,MATCH(C7151,Customers!$A$2:$A$601,0))</f>
        <v>Western</v>
      </c>
      <c r="I7151" s="43" t="n">
        <f aca="false">ROUND(MIN(INDEX(Assumptions!$D$13:$D$18,MATCH(E7151,Assumptions!$A$13:$A$18,0)),MAX(INDEX(Assumptions!$C$13:$C$18,MATCH(E7151,Assumptions!$A$13:$A$18,0)),INDEX(Assumptions!$B$13:$B$18,MATCH(E7151,Assumptions!$A$13:$A$18,0))*F7151)),2)</f>
        <v>5</v>
      </c>
    </row>
    <row r="7152" customFormat="false" ht="15" hidden="false" customHeight="false" outlineLevel="0" collapsed="false">
      <c r="A7152" s="24" t="s">
        <v>7975</v>
      </c>
      <c r="B7152" s="39" t="n">
        <v>46176</v>
      </c>
      <c r="C7152" s="24" t="s">
        <v>373</v>
      </c>
      <c r="D7152" s="24" t="s">
        <v>826</v>
      </c>
      <c r="E7152" s="24" t="s">
        <v>109</v>
      </c>
      <c r="F7152" s="38" t="n">
        <v>2470</v>
      </c>
      <c r="G7152" s="42" t="n">
        <f aca="false">DATE(YEAR(B7152),MONTH(B7152),1)</f>
        <v>46174</v>
      </c>
      <c r="H7152" s="24" t="str">
        <f aca="false">INDEX(Customers!$B$2:$B$601,MATCH(C7152,Customers!$A$2:$A$601,0))</f>
        <v>Rift Valley</v>
      </c>
      <c r="I7152" s="43" t="n">
        <f aca="false">ROUND(MIN(INDEX(Assumptions!$D$13:$D$18,MATCH(E7152,Assumptions!$A$13:$A$18,0)),MAX(INDEX(Assumptions!$C$13:$C$18,MATCH(E7152,Assumptions!$A$13:$A$18,0)),INDEX(Assumptions!$B$13:$B$18,MATCH(E7152,Assumptions!$A$13:$A$18,0))*F7152)),2)</f>
        <v>9.88</v>
      </c>
    </row>
    <row r="7153" customFormat="false" ht="15" hidden="false" customHeight="false" outlineLevel="0" collapsed="false">
      <c r="A7153" s="24" t="s">
        <v>7976</v>
      </c>
      <c r="B7153" s="39" t="n">
        <v>46176</v>
      </c>
      <c r="C7153" s="24" t="s">
        <v>380</v>
      </c>
      <c r="D7153" s="24" t="s">
        <v>201</v>
      </c>
      <c r="E7153" s="24" t="s">
        <v>107</v>
      </c>
      <c r="F7153" s="38" t="n">
        <v>4200</v>
      </c>
      <c r="G7153" s="42" t="n">
        <f aca="false">DATE(YEAR(B7153),MONTH(B7153),1)</f>
        <v>46174</v>
      </c>
      <c r="H7153" s="24" t="str">
        <f aca="false">INDEX(Customers!$B$2:$B$601,MATCH(C7153,Customers!$A$2:$A$601,0))</f>
        <v>Western</v>
      </c>
      <c r="I7153" s="43" t="n">
        <f aca="false">ROUND(MIN(INDEX(Assumptions!$D$13:$D$18,MATCH(E7153,Assumptions!$A$13:$A$18,0)),MAX(INDEX(Assumptions!$C$13:$C$18,MATCH(E7153,Assumptions!$A$13:$A$18,0)),INDEX(Assumptions!$B$13:$B$18,MATCH(E7153,Assumptions!$A$13:$A$18,0))*F7153)),2)</f>
        <v>0</v>
      </c>
    </row>
    <row r="7154" customFormat="false" ht="15" hidden="false" customHeight="false" outlineLevel="0" collapsed="false">
      <c r="A7154" s="24" t="s">
        <v>7977</v>
      </c>
      <c r="B7154" s="39" t="n">
        <v>46176</v>
      </c>
      <c r="C7154" s="24" t="s">
        <v>380</v>
      </c>
      <c r="D7154" s="24" t="s">
        <v>198</v>
      </c>
      <c r="E7154" s="24" t="s">
        <v>107</v>
      </c>
      <c r="F7154" s="38" t="n">
        <v>6330</v>
      </c>
      <c r="G7154" s="42" t="n">
        <f aca="false">DATE(YEAR(B7154),MONTH(B7154),1)</f>
        <v>46174</v>
      </c>
      <c r="H7154" s="24" t="str">
        <f aca="false">INDEX(Customers!$B$2:$B$601,MATCH(C7154,Customers!$A$2:$A$601,0))</f>
        <v>Western</v>
      </c>
      <c r="I7154" s="43" t="n">
        <f aca="false">ROUND(MIN(INDEX(Assumptions!$D$13:$D$18,MATCH(E7154,Assumptions!$A$13:$A$18,0)),MAX(INDEX(Assumptions!$C$13:$C$18,MATCH(E7154,Assumptions!$A$13:$A$18,0)),INDEX(Assumptions!$B$13:$B$18,MATCH(E7154,Assumptions!$A$13:$A$18,0))*F7154)),2)</f>
        <v>0</v>
      </c>
    </row>
    <row r="7155" customFormat="false" ht="15" hidden="false" customHeight="false" outlineLevel="0" collapsed="false">
      <c r="A7155" s="24" t="s">
        <v>7978</v>
      </c>
      <c r="B7155" s="39" t="n">
        <v>46176</v>
      </c>
      <c r="C7155" s="24" t="s">
        <v>391</v>
      </c>
      <c r="D7155" s="24" t="s">
        <v>826</v>
      </c>
      <c r="E7155" s="24" t="s">
        <v>103</v>
      </c>
      <c r="F7155" s="38" t="n">
        <v>29800</v>
      </c>
      <c r="G7155" s="42" t="n">
        <f aca="false">DATE(YEAR(B7155),MONTH(B7155),1)</f>
        <v>46174</v>
      </c>
      <c r="H7155" s="24" t="str">
        <f aca="false">INDEX(Customers!$B$2:$B$601,MATCH(C7155,Customers!$A$2:$A$601,0))</f>
        <v>Nairobi</v>
      </c>
      <c r="I7155" s="43" t="n">
        <f aca="false">ROUND(MIN(INDEX(Assumptions!$D$13:$D$18,MATCH(E7155,Assumptions!$A$13:$A$18,0)),MAX(INDEX(Assumptions!$C$13:$C$18,MATCH(E7155,Assumptions!$A$13:$A$18,0)),INDEX(Assumptions!$B$13:$B$18,MATCH(E7155,Assumptions!$A$13:$A$18,0))*F7155)),2)</f>
        <v>105</v>
      </c>
    </row>
    <row r="7156" customFormat="false" ht="15" hidden="false" customHeight="false" outlineLevel="0" collapsed="false">
      <c r="A7156" s="24" t="s">
        <v>7979</v>
      </c>
      <c r="B7156" s="39" t="n">
        <v>46176</v>
      </c>
      <c r="C7156" s="24" t="s">
        <v>395</v>
      </c>
      <c r="D7156" s="24" t="s">
        <v>203</v>
      </c>
      <c r="E7156" s="24" t="s">
        <v>107</v>
      </c>
      <c r="F7156" s="38" t="n">
        <v>2580</v>
      </c>
      <c r="G7156" s="42" t="n">
        <f aca="false">DATE(YEAR(B7156),MONTH(B7156),1)</f>
        <v>46174</v>
      </c>
      <c r="H7156" s="24" t="str">
        <f aca="false">INDEX(Customers!$B$2:$B$601,MATCH(C7156,Customers!$A$2:$A$601,0))</f>
        <v>Eastern</v>
      </c>
      <c r="I7156" s="43" t="n">
        <f aca="false">ROUND(MIN(INDEX(Assumptions!$D$13:$D$18,MATCH(E7156,Assumptions!$A$13:$A$18,0)),MAX(INDEX(Assumptions!$C$13:$C$18,MATCH(E7156,Assumptions!$A$13:$A$18,0)),INDEX(Assumptions!$B$13:$B$18,MATCH(E7156,Assumptions!$A$13:$A$18,0))*F7156)),2)</f>
        <v>0</v>
      </c>
    </row>
    <row r="7157" customFormat="false" ht="15" hidden="false" customHeight="false" outlineLevel="0" collapsed="false">
      <c r="A7157" s="24" t="s">
        <v>7980</v>
      </c>
      <c r="B7157" s="39" t="n">
        <v>46176</v>
      </c>
      <c r="C7157" s="24" t="s">
        <v>422</v>
      </c>
      <c r="D7157" s="24" t="s">
        <v>826</v>
      </c>
      <c r="E7157" s="24" t="s">
        <v>111</v>
      </c>
      <c r="F7157" s="38" t="n">
        <v>100</v>
      </c>
      <c r="G7157" s="42" t="n">
        <f aca="false">DATE(YEAR(B7157),MONTH(B7157),1)</f>
        <v>46174</v>
      </c>
      <c r="H7157" s="24" t="str">
        <f aca="false">INDEX(Customers!$B$2:$B$601,MATCH(C7157,Customers!$A$2:$A$601,0))</f>
        <v>Coast</v>
      </c>
      <c r="I7157" s="43" t="n">
        <f aca="false">ROUND(MIN(INDEX(Assumptions!$D$13:$D$18,MATCH(E7157,Assumptions!$A$13:$A$18,0)),MAX(INDEX(Assumptions!$C$13:$C$18,MATCH(E7157,Assumptions!$A$13:$A$18,0)),INDEX(Assumptions!$B$13:$B$18,MATCH(E7157,Assumptions!$A$13:$A$18,0))*F7157)),2)</f>
        <v>4</v>
      </c>
    </row>
    <row r="7158" customFormat="false" ht="15" hidden="false" customHeight="false" outlineLevel="0" collapsed="false">
      <c r="A7158" s="24" t="s">
        <v>7981</v>
      </c>
      <c r="B7158" s="39" t="n">
        <v>46176</v>
      </c>
      <c r="C7158" s="24" t="s">
        <v>427</v>
      </c>
      <c r="D7158" s="24" t="s">
        <v>826</v>
      </c>
      <c r="E7158" s="24" t="s">
        <v>111</v>
      </c>
      <c r="F7158" s="38" t="n">
        <v>100</v>
      </c>
      <c r="G7158" s="42" t="n">
        <f aca="false">DATE(YEAR(B7158),MONTH(B7158),1)</f>
        <v>46174</v>
      </c>
      <c r="H7158" s="24" t="str">
        <f aca="false">INDEX(Customers!$B$2:$B$601,MATCH(C7158,Customers!$A$2:$A$601,0))</f>
        <v>Nairobi</v>
      </c>
      <c r="I7158" s="43" t="n">
        <f aca="false">ROUND(MIN(INDEX(Assumptions!$D$13:$D$18,MATCH(E7158,Assumptions!$A$13:$A$18,0)),MAX(INDEX(Assumptions!$C$13:$C$18,MATCH(E7158,Assumptions!$A$13:$A$18,0)),INDEX(Assumptions!$B$13:$B$18,MATCH(E7158,Assumptions!$A$13:$A$18,0))*F7158)),2)</f>
        <v>4</v>
      </c>
    </row>
    <row r="7159" customFormat="false" ht="15" hidden="false" customHeight="false" outlineLevel="0" collapsed="false">
      <c r="A7159" s="24" t="s">
        <v>7982</v>
      </c>
      <c r="B7159" s="39" t="n">
        <v>46176</v>
      </c>
      <c r="C7159" s="24" t="s">
        <v>433</v>
      </c>
      <c r="D7159" s="24" t="s">
        <v>826</v>
      </c>
      <c r="E7159" s="24" t="s">
        <v>103</v>
      </c>
      <c r="F7159" s="38" t="n">
        <v>1630</v>
      </c>
      <c r="G7159" s="42" t="n">
        <f aca="false">DATE(YEAR(B7159),MONTH(B7159),1)</f>
        <v>46174</v>
      </c>
      <c r="H7159" s="24" t="str">
        <f aca="false">INDEX(Customers!$B$2:$B$601,MATCH(C7159,Customers!$A$2:$A$601,0))</f>
        <v>Nairobi</v>
      </c>
      <c r="I7159" s="43" t="n">
        <f aca="false">ROUND(MIN(INDEX(Assumptions!$D$13:$D$18,MATCH(E7159,Assumptions!$A$13:$A$18,0)),MAX(INDEX(Assumptions!$C$13:$C$18,MATCH(E7159,Assumptions!$A$13:$A$18,0)),INDEX(Assumptions!$B$13:$B$18,MATCH(E7159,Assumptions!$A$13:$A$18,0))*F7159)),2)</f>
        <v>16.3</v>
      </c>
    </row>
    <row r="7160" customFormat="false" ht="15" hidden="false" customHeight="false" outlineLevel="0" collapsed="false">
      <c r="A7160" s="24" t="s">
        <v>7983</v>
      </c>
      <c r="B7160" s="39" t="n">
        <v>46176</v>
      </c>
      <c r="C7160" s="24" t="s">
        <v>446</v>
      </c>
      <c r="D7160" s="24" t="s">
        <v>826</v>
      </c>
      <c r="E7160" s="24" t="s">
        <v>111</v>
      </c>
      <c r="F7160" s="38" t="n">
        <v>50</v>
      </c>
      <c r="G7160" s="42" t="n">
        <f aca="false">DATE(YEAR(B7160),MONTH(B7160),1)</f>
        <v>46174</v>
      </c>
      <c r="H7160" s="24" t="str">
        <f aca="false">INDEX(Customers!$B$2:$B$601,MATCH(C7160,Customers!$A$2:$A$601,0))</f>
        <v>Central</v>
      </c>
      <c r="I7160" s="43" t="n">
        <f aca="false">ROUND(MIN(INDEX(Assumptions!$D$13:$D$18,MATCH(E7160,Assumptions!$A$13:$A$18,0)),MAX(INDEX(Assumptions!$C$13:$C$18,MATCH(E7160,Assumptions!$A$13:$A$18,0)),INDEX(Assumptions!$B$13:$B$18,MATCH(E7160,Assumptions!$A$13:$A$18,0))*F7160)),2)</f>
        <v>2</v>
      </c>
    </row>
    <row r="7161" customFormat="false" ht="15" hidden="false" customHeight="false" outlineLevel="0" collapsed="false">
      <c r="A7161" s="24" t="s">
        <v>7984</v>
      </c>
      <c r="B7161" s="39" t="n">
        <v>46176</v>
      </c>
      <c r="C7161" s="24" t="s">
        <v>449</v>
      </c>
      <c r="D7161" s="24" t="s">
        <v>826</v>
      </c>
      <c r="E7161" s="24" t="s">
        <v>113</v>
      </c>
      <c r="F7161" s="38" t="n">
        <v>2000</v>
      </c>
      <c r="G7161" s="42" t="n">
        <f aca="false">DATE(YEAR(B7161),MONTH(B7161),1)</f>
        <v>46174</v>
      </c>
      <c r="H7161" s="24" t="str">
        <f aca="false">INDEX(Customers!$B$2:$B$601,MATCH(C7161,Customers!$A$2:$A$601,0))</f>
        <v>Rift Valley</v>
      </c>
      <c r="I7161" s="43" t="n">
        <f aca="false">ROUND(MIN(INDEX(Assumptions!$D$13:$D$18,MATCH(E7161,Assumptions!$A$13:$A$18,0)),MAX(INDEX(Assumptions!$C$13:$C$18,MATCH(E7161,Assumptions!$A$13:$A$18,0)),INDEX(Assumptions!$B$13:$B$18,MATCH(E7161,Assumptions!$A$13:$A$18,0))*F7161)),2)</f>
        <v>100</v>
      </c>
    </row>
    <row r="7162" customFormat="false" ht="15" hidden="false" customHeight="false" outlineLevel="0" collapsed="false">
      <c r="A7162" s="24" t="s">
        <v>7985</v>
      </c>
      <c r="B7162" s="39" t="n">
        <v>46176</v>
      </c>
      <c r="C7162" s="24" t="s">
        <v>449</v>
      </c>
      <c r="D7162" s="24" t="s">
        <v>826</v>
      </c>
      <c r="E7162" s="24" t="s">
        <v>103</v>
      </c>
      <c r="F7162" s="38" t="n">
        <v>390</v>
      </c>
      <c r="G7162" s="42" t="n">
        <f aca="false">DATE(YEAR(B7162),MONTH(B7162),1)</f>
        <v>46174</v>
      </c>
      <c r="H7162" s="24" t="str">
        <f aca="false">INDEX(Customers!$B$2:$B$601,MATCH(C7162,Customers!$A$2:$A$601,0))</f>
        <v>Rift Valley</v>
      </c>
      <c r="I7162" s="43" t="n">
        <f aca="false">ROUND(MIN(INDEX(Assumptions!$D$13:$D$18,MATCH(E7162,Assumptions!$A$13:$A$18,0)),MAX(INDEX(Assumptions!$C$13:$C$18,MATCH(E7162,Assumptions!$A$13:$A$18,0)),INDEX(Assumptions!$B$13:$B$18,MATCH(E7162,Assumptions!$A$13:$A$18,0))*F7162)),2)</f>
        <v>5</v>
      </c>
    </row>
    <row r="7163" customFormat="false" ht="15" hidden="false" customHeight="false" outlineLevel="0" collapsed="false">
      <c r="A7163" s="24" t="s">
        <v>7986</v>
      </c>
      <c r="B7163" s="39" t="n">
        <v>46176</v>
      </c>
      <c r="C7163" s="24" t="s">
        <v>458</v>
      </c>
      <c r="D7163" s="24" t="s">
        <v>826</v>
      </c>
      <c r="E7163" s="24" t="s">
        <v>113</v>
      </c>
      <c r="F7163" s="38" t="n">
        <v>50</v>
      </c>
      <c r="G7163" s="42" t="n">
        <f aca="false">DATE(YEAR(B7163),MONTH(B7163),1)</f>
        <v>46174</v>
      </c>
      <c r="H7163" s="24" t="str">
        <f aca="false">INDEX(Customers!$B$2:$B$601,MATCH(C7163,Customers!$A$2:$A$601,0))</f>
        <v>Coast</v>
      </c>
      <c r="I7163" s="43" t="n">
        <f aca="false">ROUND(MIN(INDEX(Assumptions!$D$13:$D$18,MATCH(E7163,Assumptions!$A$13:$A$18,0)),MAX(INDEX(Assumptions!$C$13:$C$18,MATCH(E7163,Assumptions!$A$13:$A$18,0)),INDEX(Assumptions!$B$13:$B$18,MATCH(E7163,Assumptions!$A$13:$A$18,0))*F7163)),2)</f>
        <v>2.5</v>
      </c>
    </row>
    <row r="7164" customFormat="false" ht="15" hidden="false" customHeight="false" outlineLevel="0" collapsed="false">
      <c r="A7164" s="24" t="s">
        <v>7987</v>
      </c>
      <c r="B7164" s="39" t="n">
        <v>46176</v>
      </c>
      <c r="C7164" s="24" t="s">
        <v>470</v>
      </c>
      <c r="D7164" s="24" t="s">
        <v>826</v>
      </c>
      <c r="E7164" s="24" t="s">
        <v>103</v>
      </c>
      <c r="F7164" s="38" t="n">
        <v>5630</v>
      </c>
      <c r="G7164" s="42" t="n">
        <f aca="false">DATE(YEAR(B7164),MONTH(B7164),1)</f>
        <v>46174</v>
      </c>
      <c r="H7164" s="24" t="str">
        <f aca="false">INDEX(Customers!$B$2:$B$601,MATCH(C7164,Customers!$A$2:$A$601,0))</f>
        <v>Nairobi</v>
      </c>
      <c r="I7164" s="43" t="n">
        <f aca="false">ROUND(MIN(INDEX(Assumptions!$D$13:$D$18,MATCH(E7164,Assumptions!$A$13:$A$18,0)),MAX(INDEX(Assumptions!$C$13:$C$18,MATCH(E7164,Assumptions!$A$13:$A$18,0)),INDEX(Assumptions!$B$13:$B$18,MATCH(E7164,Assumptions!$A$13:$A$18,0))*F7164)),2)</f>
        <v>56.3</v>
      </c>
    </row>
    <row r="7165" customFormat="false" ht="15" hidden="false" customHeight="false" outlineLevel="0" collapsed="false">
      <c r="A7165" s="24" t="s">
        <v>7988</v>
      </c>
      <c r="B7165" s="39" t="n">
        <v>46176</v>
      </c>
      <c r="C7165" s="24" t="s">
        <v>480</v>
      </c>
      <c r="D7165" s="24" t="s">
        <v>178</v>
      </c>
      <c r="E7165" s="24" t="s">
        <v>105</v>
      </c>
      <c r="F7165" s="38" t="n">
        <v>2930</v>
      </c>
      <c r="G7165" s="42" t="n">
        <f aca="false">DATE(YEAR(B7165),MONTH(B7165),1)</f>
        <v>46174</v>
      </c>
      <c r="H7165" s="24" t="str">
        <f aca="false">INDEX(Customers!$B$2:$B$601,MATCH(C7165,Customers!$A$2:$A$601,0))</f>
        <v>Rift Valley</v>
      </c>
      <c r="I7165" s="43" t="n">
        <f aca="false">ROUND(MIN(INDEX(Assumptions!$D$13:$D$18,MATCH(E7165,Assumptions!$A$13:$A$18,0)),MAX(INDEX(Assumptions!$C$13:$C$18,MATCH(E7165,Assumptions!$A$13:$A$18,0)),INDEX(Assumptions!$B$13:$B$18,MATCH(E7165,Assumptions!$A$13:$A$18,0))*F7165)),2)</f>
        <v>43.95</v>
      </c>
    </row>
    <row r="7166" customFormat="false" ht="15" hidden="false" customHeight="false" outlineLevel="0" collapsed="false">
      <c r="A7166" s="24" t="s">
        <v>7989</v>
      </c>
      <c r="B7166" s="39" t="n">
        <v>46176</v>
      </c>
      <c r="C7166" s="24" t="s">
        <v>481</v>
      </c>
      <c r="D7166" s="24" t="s">
        <v>826</v>
      </c>
      <c r="E7166" s="24" t="s">
        <v>103</v>
      </c>
      <c r="F7166" s="38" t="n">
        <v>3960</v>
      </c>
      <c r="G7166" s="42" t="n">
        <f aca="false">DATE(YEAR(B7166),MONTH(B7166),1)</f>
        <v>46174</v>
      </c>
      <c r="H7166" s="24" t="str">
        <f aca="false">INDEX(Customers!$B$2:$B$601,MATCH(C7166,Customers!$A$2:$A$601,0))</f>
        <v>Eastern</v>
      </c>
      <c r="I7166" s="43" t="n">
        <f aca="false">ROUND(MIN(INDEX(Assumptions!$D$13:$D$18,MATCH(E7166,Assumptions!$A$13:$A$18,0)),MAX(INDEX(Assumptions!$C$13:$C$18,MATCH(E7166,Assumptions!$A$13:$A$18,0)),INDEX(Assumptions!$B$13:$B$18,MATCH(E7166,Assumptions!$A$13:$A$18,0))*F7166)),2)</f>
        <v>39.6</v>
      </c>
    </row>
    <row r="7167" customFormat="false" ht="15" hidden="false" customHeight="false" outlineLevel="0" collapsed="false">
      <c r="A7167" s="24" t="s">
        <v>7990</v>
      </c>
      <c r="B7167" s="39" t="n">
        <v>46176</v>
      </c>
      <c r="C7167" s="24" t="s">
        <v>483</v>
      </c>
      <c r="D7167" s="24" t="s">
        <v>826</v>
      </c>
      <c r="E7167" s="24" t="s">
        <v>103</v>
      </c>
      <c r="F7167" s="38" t="n">
        <v>370</v>
      </c>
      <c r="G7167" s="42" t="n">
        <f aca="false">DATE(YEAR(B7167),MONTH(B7167),1)</f>
        <v>46174</v>
      </c>
      <c r="H7167" s="24" t="str">
        <f aca="false">INDEX(Customers!$B$2:$B$601,MATCH(C7167,Customers!$A$2:$A$601,0))</f>
        <v>Central</v>
      </c>
      <c r="I7167" s="43" t="n">
        <f aca="false">ROUND(MIN(INDEX(Assumptions!$D$13:$D$18,MATCH(E7167,Assumptions!$A$13:$A$18,0)),MAX(INDEX(Assumptions!$C$13:$C$18,MATCH(E7167,Assumptions!$A$13:$A$18,0)),INDEX(Assumptions!$B$13:$B$18,MATCH(E7167,Assumptions!$A$13:$A$18,0))*F7167)),2)</f>
        <v>5</v>
      </c>
    </row>
    <row r="7168" customFormat="false" ht="15" hidden="false" customHeight="false" outlineLevel="0" collapsed="false">
      <c r="A7168" s="24" t="s">
        <v>7991</v>
      </c>
      <c r="B7168" s="39" t="n">
        <v>46176</v>
      </c>
      <c r="C7168" s="24" t="s">
        <v>506</v>
      </c>
      <c r="D7168" s="24" t="s">
        <v>202</v>
      </c>
      <c r="E7168" s="24" t="s">
        <v>105</v>
      </c>
      <c r="F7168" s="38" t="n">
        <v>5250</v>
      </c>
      <c r="G7168" s="42" t="n">
        <f aca="false">DATE(YEAR(B7168),MONTH(B7168),1)</f>
        <v>46174</v>
      </c>
      <c r="H7168" s="24" t="str">
        <f aca="false">INDEX(Customers!$B$2:$B$601,MATCH(C7168,Customers!$A$2:$A$601,0))</f>
        <v>Western</v>
      </c>
      <c r="I7168" s="43" t="n">
        <f aca="false">ROUND(MIN(INDEX(Assumptions!$D$13:$D$18,MATCH(E7168,Assumptions!$A$13:$A$18,0)),MAX(INDEX(Assumptions!$C$13:$C$18,MATCH(E7168,Assumptions!$A$13:$A$18,0)),INDEX(Assumptions!$B$13:$B$18,MATCH(E7168,Assumptions!$A$13:$A$18,0))*F7168)),2)</f>
        <v>78.75</v>
      </c>
    </row>
    <row r="7169" customFormat="false" ht="15" hidden="false" customHeight="false" outlineLevel="0" collapsed="false">
      <c r="A7169" s="24" t="s">
        <v>7992</v>
      </c>
      <c r="B7169" s="39" t="n">
        <v>46176</v>
      </c>
      <c r="C7169" s="24" t="s">
        <v>509</v>
      </c>
      <c r="D7169" s="24" t="s">
        <v>174</v>
      </c>
      <c r="E7169" s="24" t="s">
        <v>105</v>
      </c>
      <c r="F7169" s="38" t="n">
        <v>3200</v>
      </c>
      <c r="G7169" s="42" t="n">
        <f aca="false">DATE(YEAR(B7169),MONTH(B7169),1)</f>
        <v>46174</v>
      </c>
      <c r="H7169" s="24" t="str">
        <f aca="false">INDEX(Customers!$B$2:$B$601,MATCH(C7169,Customers!$A$2:$A$601,0))</f>
        <v>Rift Valley</v>
      </c>
      <c r="I7169" s="43" t="n">
        <f aca="false">ROUND(MIN(INDEX(Assumptions!$D$13:$D$18,MATCH(E7169,Assumptions!$A$13:$A$18,0)),MAX(INDEX(Assumptions!$C$13:$C$18,MATCH(E7169,Assumptions!$A$13:$A$18,0)),INDEX(Assumptions!$B$13:$B$18,MATCH(E7169,Assumptions!$A$13:$A$18,0))*F7169)),2)</f>
        <v>48</v>
      </c>
    </row>
    <row r="7170" customFormat="false" ht="15" hidden="false" customHeight="false" outlineLevel="0" collapsed="false">
      <c r="A7170" s="24" t="s">
        <v>7993</v>
      </c>
      <c r="B7170" s="39" t="n">
        <v>46176</v>
      </c>
      <c r="C7170" s="24" t="s">
        <v>510</v>
      </c>
      <c r="D7170" s="24" t="s">
        <v>826</v>
      </c>
      <c r="E7170" s="24" t="s">
        <v>111</v>
      </c>
      <c r="F7170" s="38" t="n">
        <v>500</v>
      </c>
      <c r="G7170" s="42" t="n">
        <f aca="false">DATE(YEAR(B7170),MONTH(B7170),1)</f>
        <v>46174</v>
      </c>
      <c r="H7170" s="24" t="str">
        <f aca="false">INDEX(Customers!$B$2:$B$601,MATCH(C7170,Customers!$A$2:$A$601,0))</f>
        <v>Western</v>
      </c>
      <c r="I7170" s="43" t="n">
        <f aca="false">ROUND(MIN(INDEX(Assumptions!$D$13:$D$18,MATCH(E7170,Assumptions!$A$13:$A$18,0)),MAX(INDEX(Assumptions!$C$13:$C$18,MATCH(E7170,Assumptions!$A$13:$A$18,0)),INDEX(Assumptions!$B$13:$B$18,MATCH(E7170,Assumptions!$A$13:$A$18,0))*F7170)),2)</f>
        <v>20</v>
      </c>
    </row>
    <row r="7171" customFormat="false" ht="15" hidden="false" customHeight="false" outlineLevel="0" collapsed="false">
      <c r="A7171" s="24" t="s">
        <v>7994</v>
      </c>
      <c r="B7171" s="39" t="n">
        <v>46176</v>
      </c>
      <c r="C7171" s="24" t="s">
        <v>516</v>
      </c>
      <c r="D7171" s="24" t="s">
        <v>173</v>
      </c>
      <c r="E7171" s="24" t="s">
        <v>107</v>
      </c>
      <c r="F7171" s="38" t="n">
        <v>2540</v>
      </c>
      <c r="G7171" s="42" t="n">
        <f aca="false">DATE(YEAR(B7171),MONTH(B7171),1)</f>
        <v>46174</v>
      </c>
      <c r="H7171" s="24" t="str">
        <f aca="false">INDEX(Customers!$B$2:$B$601,MATCH(C7171,Customers!$A$2:$A$601,0))</f>
        <v>Rift Valley</v>
      </c>
      <c r="I7171" s="43" t="n">
        <f aca="false">ROUND(MIN(INDEX(Assumptions!$D$13:$D$18,MATCH(E7171,Assumptions!$A$13:$A$18,0)),MAX(INDEX(Assumptions!$C$13:$C$18,MATCH(E7171,Assumptions!$A$13:$A$18,0)),INDEX(Assumptions!$B$13:$B$18,MATCH(E7171,Assumptions!$A$13:$A$18,0))*F7171)),2)</f>
        <v>0</v>
      </c>
    </row>
    <row r="7172" customFormat="false" ht="15" hidden="false" customHeight="false" outlineLevel="0" collapsed="false">
      <c r="A7172" s="24" t="s">
        <v>7995</v>
      </c>
      <c r="B7172" s="39" t="n">
        <v>46176</v>
      </c>
      <c r="C7172" s="24" t="s">
        <v>522</v>
      </c>
      <c r="D7172" s="24" t="s">
        <v>826</v>
      </c>
      <c r="E7172" s="24" t="s">
        <v>109</v>
      </c>
      <c r="F7172" s="38" t="n">
        <v>10890</v>
      </c>
      <c r="G7172" s="42" t="n">
        <f aca="false">DATE(YEAR(B7172),MONTH(B7172),1)</f>
        <v>46174</v>
      </c>
      <c r="H7172" s="24" t="str">
        <f aca="false">INDEX(Customers!$B$2:$B$601,MATCH(C7172,Customers!$A$2:$A$601,0))</f>
        <v>Central</v>
      </c>
      <c r="I7172" s="43" t="n">
        <f aca="false">ROUND(MIN(INDEX(Assumptions!$D$13:$D$18,MATCH(E7172,Assumptions!$A$13:$A$18,0)),MAX(INDEX(Assumptions!$C$13:$C$18,MATCH(E7172,Assumptions!$A$13:$A$18,0)),INDEX(Assumptions!$B$13:$B$18,MATCH(E7172,Assumptions!$A$13:$A$18,0))*F7172)),2)</f>
        <v>40</v>
      </c>
    </row>
    <row r="7173" customFormat="false" ht="15" hidden="false" customHeight="false" outlineLevel="0" collapsed="false">
      <c r="A7173" s="24" t="s">
        <v>7996</v>
      </c>
      <c r="B7173" s="39" t="n">
        <v>46176</v>
      </c>
      <c r="C7173" s="24" t="s">
        <v>529</v>
      </c>
      <c r="D7173" s="24" t="s">
        <v>826</v>
      </c>
      <c r="E7173" s="24" t="s">
        <v>111</v>
      </c>
      <c r="F7173" s="38" t="n">
        <v>1000</v>
      </c>
      <c r="G7173" s="42" t="n">
        <f aca="false">DATE(YEAR(B7173),MONTH(B7173),1)</f>
        <v>46174</v>
      </c>
      <c r="H7173" s="24" t="str">
        <f aca="false">INDEX(Customers!$B$2:$B$601,MATCH(C7173,Customers!$A$2:$A$601,0))</f>
        <v>Rift Valley</v>
      </c>
      <c r="I7173" s="43" t="n">
        <f aca="false">ROUND(MIN(INDEX(Assumptions!$D$13:$D$18,MATCH(E7173,Assumptions!$A$13:$A$18,0)),MAX(INDEX(Assumptions!$C$13:$C$18,MATCH(E7173,Assumptions!$A$13:$A$18,0)),INDEX(Assumptions!$B$13:$B$18,MATCH(E7173,Assumptions!$A$13:$A$18,0))*F7173)),2)</f>
        <v>40</v>
      </c>
    </row>
    <row r="7174" customFormat="false" ht="15" hidden="false" customHeight="false" outlineLevel="0" collapsed="false">
      <c r="A7174" s="24" t="s">
        <v>7997</v>
      </c>
      <c r="B7174" s="39" t="n">
        <v>46176</v>
      </c>
      <c r="C7174" s="24" t="s">
        <v>545</v>
      </c>
      <c r="D7174" s="24" t="s">
        <v>826</v>
      </c>
      <c r="E7174" s="24" t="s">
        <v>111</v>
      </c>
      <c r="F7174" s="38" t="n">
        <v>20</v>
      </c>
      <c r="G7174" s="42" t="n">
        <f aca="false">DATE(YEAR(B7174),MONTH(B7174),1)</f>
        <v>46174</v>
      </c>
      <c r="H7174" s="24" t="str">
        <f aca="false">INDEX(Customers!$B$2:$B$601,MATCH(C7174,Customers!$A$2:$A$601,0))</f>
        <v>Rift Valley</v>
      </c>
      <c r="I7174" s="43" t="n">
        <f aca="false">ROUND(MIN(INDEX(Assumptions!$D$13:$D$18,MATCH(E7174,Assumptions!$A$13:$A$18,0)),MAX(INDEX(Assumptions!$C$13:$C$18,MATCH(E7174,Assumptions!$A$13:$A$18,0)),INDEX(Assumptions!$B$13:$B$18,MATCH(E7174,Assumptions!$A$13:$A$18,0))*F7174)),2)</f>
        <v>0.8</v>
      </c>
    </row>
    <row r="7175" customFormat="false" ht="15" hidden="false" customHeight="false" outlineLevel="0" collapsed="false">
      <c r="A7175" s="24" t="s">
        <v>7998</v>
      </c>
      <c r="B7175" s="39" t="n">
        <v>46176</v>
      </c>
      <c r="C7175" s="24" t="s">
        <v>552</v>
      </c>
      <c r="D7175" s="24" t="s">
        <v>204</v>
      </c>
      <c r="E7175" s="24" t="s">
        <v>107</v>
      </c>
      <c r="F7175" s="38" t="n">
        <v>12150</v>
      </c>
      <c r="G7175" s="42" t="n">
        <f aca="false">DATE(YEAR(B7175),MONTH(B7175),1)</f>
        <v>46174</v>
      </c>
      <c r="H7175" s="24" t="str">
        <f aca="false">INDEX(Customers!$B$2:$B$601,MATCH(C7175,Customers!$A$2:$A$601,0))</f>
        <v>Eastern</v>
      </c>
      <c r="I7175" s="43" t="n">
        <f aca="false">ROUND(MIN(INDEX(Assumptions!$D$13:$D$18,MATCH(E7175,Assumptions!$A$13:$A$18,0)),MAX(INDEX(Assumptions!$C$13:$C$18,MATCH(E7175,Assumptions!$A$13:$A$18,0)),INDEX(Assumptions!$B$13:$B$18,MATCH(E7175,Assumptions!$A$13:$A$18,0))*F7175)),2)</f>
        <v>0</v>
      </c>
    </row>
    <row r="7176" customFormat="false" ht="15" hidden="false" customHeight="false" outlineLevel="0" collapsed="false">
      <c r="A7176" s="24" t="s">
        <v>7999</v>
      </c>
      <c r="B7176" s="39" t="n">
        <v>46176</v>
      </c>
      <c r="C7176" s="24" t="s">
        <v>557</v>
      </c>
      <c r="D7176" s="24" t="s">
        <v>826</v>
      </c>
      <c r="E7176" s="24" t="s">
        <v>111</v>
      </c>
      <c r="F7176" s="38" t="n">
        <v>100</v>
      </c>
      <c r="G7176" s="42" t="n">
        <f aca="false">DATE(YEAR(B7176),MONTH(B7176),1)</f>
        <v>46174</v>
      </c>
      <c r="H7176" s="24" t="str">
        <f aca="false">INDEX(Customers!$B$2:$B$601,MATCH(C7176,Customers!$A$2:$A$601,0))</f>
        <v>Western</v>
      </c>
      <c r="I7176" s="43" t="n">
        <f aca="false">ROUND(MIN(INDEX(Assumptions!$D$13:$D$18,MATCH(E7176,Assumptions!$A$13:$A$18,0)),MAX(INDEX(Assumptions!$C$13:$C$18,MATCH(E7176,Assumptions!$A$13:$A$18,0)),INDEX(Assumptions!$B$13:$B$18,MATCH(E7176,Assumptions!$A$13:$A$18,0))*F7176)),2)</f>
        <v>4</v>
      </c>
    </row>
    <row r="7177" customFormat="false" ht="15" hidden="false" customHeight="false" outlineLevel="0" collapsed="false">
      <c r="A7177" s="24" t="s">
        <v>8000</v>
      </c>
      <c r="B7177" s="39" t="n">
        <v>46176</v>
      </c>
      <c r="C7177" s="24" t="s">
        <v>563</v>
      </c>
      <c r="D7177" s="24" t="s">
        <v>826</v>
      </c>
      <c r="E7177" s="24" t="s">
        <v>103</v>
      </c>
      <c r="F7177" s="38" t="n">
        <v>2990</v>
      </c>
      <c r="G7177" s="42" t="n">
        <f aca="false">DATE(YEAR(B7177),MONTH(B7177),1)</f>
        <v>46174</v>
      </c>
      <c r="H7177" s="24" t="str">
        <f aca="false">INDEX(Customers!$B$2:$B$601,MATCH(C7177,Customers!$A$2:$A$601,0))</f>
        <v>Nairobi</v>
      </c>
      <c r="I7177" s="43" t="n">
        <f aca="false">ROUND(MIN(INDEX(Assumptions!$D$13:$D$18,MATCH(E7177,Assumptions!$A$13:$A$18,0)),MAX(INDEX(Assumptions!$C$13:$C$18,MATCH(E7177,Assumptions!$A$13:$A$18,0)),INDEX(Assumptions!$B$13:$B$18,MATCH(E7177,Assumptions!$A$13:$A$18,0))*F7177)),2)</f>
        <v>29.9</v>
      </c>
    </row>
    <row r="7178" customFormat="false" ht="15" hidden="false" customHeight="false" outlineLevel="0" collapsed="false">
      <c r="A7178" s="24" t="s">
        <v>8001</v>
      </c>
      <c r="B7178" s="39" t="n">
        <v>46176</v>
      </c>
      <c r="C7178" s="24" t="s">
        <v>570</v>
      </c>
      <c r="D7178" s="24" t="s">
        <v>195</v>
      </c>
      <c r="E7178" s="24" t="s">
        <v>105</v>
      </c>
      <c r="F7178" s="38" t="n">
        <v>3640</v>
      </c>
      <c r="G7178" s="42" t="n">
        <f aca="false">DATE(YEAR(B7178),MONTH(B7178),1)</f>
        <v>46174</v>
      </c>
      <c r="H7178" s="24" t="str">
        <f aca="false">INDEX(Customers!$B$2:$B$601,MATCH(C7178,Customers!$A$2:$A$601,0))</f>
        <v>Western</v>
      </c>
      <c r="I7178" s="43" t="n">
        <f aca="false">ROUND(MIN(INDEX(Assumptions!$D$13:$D$18,MATCH(E7178,Assumptions!$A$13:$A$18,0)),MAX(INDEX(Assumptions!$C$13:$C$18,MATCH(E7178,Assumptions!$A$13:$A$18,0)),INDEX(Assumptions!$B$13:$B$18,MATCH(E7178,Assumptions!$A$13:$A$18,0))*F7178)),2)</f>
        <v>54.6</v>
      </c>
    </row>
    <row r="7179" customFormat="false" ht="15" hidden="false" customHeight="false" outlineLevel="0" collapsed="false">
      <c r="A7179" s="24" t="s">
        <v>8002</v>
      </c>
      <c r="B7179" s="39" t="n">
        <v>46176</v>
      </c>
      <c r="C7179" s="24" t="s">
        <v>610</v>
      </c>
      <c r="D7179" s="24" t="s">
        <v>150</v>
      </c>
      <c r="E7179" s="24" t="s">
        <v>107</v>
      </c>
      <c r="F7179" s="38" t="n">
        <v>3300</v>
      </c>
      <c r="G7179" s="42" t="n">
        <f aca="false">DATE(YEAR(B7179),MONTH(B7179),1)</f>
        <v>46174</v>
      </c>
      <c r="H7179" s="24" t="str">
        <f aca="false">INDEX(Customers!$B$2:$B$601,MATCH(C7179,Customers!$A$2:$A$601,0))</f>
        <v>Nairobi</v>
      </c>
      <c r="I7179" s="43" t="n">
        <f aca="false">ROUND(MIN(INDEX(Assumptions!$D$13:$D$18,MATCH(E7179,Assumptions!$A$13:$A$18,0)),MAX(INDEX(Assumptions!$C$13:$C$18,MATCH(E7179,Assumptions!$A$13:$A$18,0)),INDEX(Assumptions!$B$13:$B$18,MATCH(E7179,Assumptions!$A$13:$A$18,0))*F7179)),2)</f>
        <v>0</v>
      </c>
    </row>
    <row r="7180" customFormat="false" ht="15" hidden="false" customHeight="false" outlineLevel="0" collapsed="false">
      <c r="A7180" s="24" t="s">
        <v>8003</v>
      </c>
      <c r="B7180" s="39" t="n">
        <v>46176</v>
      </c>
      <c r="C7180" s="24" t="s">
        <v>614</v>
      </c>
      <c r="D7180" s="24" t="s">
        <v>826</v>
      </c>
      <c r="E7180" s="24" t="s">
        <v>109</v>
      </c>
      <c r="F7180" s="38" t="n">
        <v>4080</v>
      </c>
      <c r="G7180" s="42" t="n">
        <f aca="false">DATE(YEAR(B7180),MONTH(B7180),1)</f>
        <v>46174</v>
      </c>
      <c r="H7180" s="24" t="str">
        <f aca="false">INDEX(Customers!$B$2:$B$601,MATCH(C7180,Customers!$A$2:$A$601,0))</f>
        <v>Central</v>
      </c>
      <c r="I7180" s="43" t="n">
        <f aca="false">ROUND(MIN(INDEX(Assumptions!$D$13:$D$18,MATCH(E7180,Assumptions!$A$13:$A$18,0)),MAX(INDEX(Assumptions!$C$13:$C$18,MATCH(E7180,Assumptions!$A$13:$A$18,0)),INDEX(Assumptions!$B$13:$B$18,MATCH(E7180,Assumptions!$A$13:$A$18,0))*F7180)),2)</f>
        <v>16.32</v>
      </c>
    </row>
    <row r="7181" customFormat="false" ht="15" hidden="false" customHeight="false" outlineLevel="0" collapsed="false">
      <c r="A7181" s="24" t="s">
        <v>8004</v>
      </c>
      <c r="B7181" s="39" t="n">
        <v>46176</v>
      </c>
      <c r="C7181" s="24" t="s">
        <v>625</v>
      </c>
      <c r="D7181" s="24" t="s">
        <v>826</v>
      </c>
      <c r="E7181" s="24" t="s">
        <v>103</v>
      </c>
      <c r="F7181" s="38" t="n">
        <v>1580</v>
      </c>
      <c r="G7181" s="42" t="n">
        <f aca="false">DATE(YEAR(B7181),MONTH(B7181),1)</f>
        <v>46174</v>
      </c>
      <c r="H7181" s="24" t="str">
        <f aca="false">INDEX(Customers!$B$2:$B$601,MATCH(C7181,Customers!$A$2:$A$601,0))</f>
        <v>Nairobi</v>
      </c>
      <c r="I7181" s="43" t="n">
        <f aca="false">ROUND(MIN(INDEX(Assumptions!$D$13:$D$18,MATCH(E7181,Assumptions!$A$13:$A$18,0)),MAX(INDEX(Assumptions!$C$13:$C$18,MATCH(E7181,Assumptions!$A$13:$A$18,0)),INDEX(Assumptions!$B$13:$B$18,MATCH(E7181,Assumptions!$A$13:$A$18,0))*F7181)),2)</f>
        <v>15.8</v>
      </c>
    </row>
    <row r="7182" customFormat="false" ht="15" hidden="false" customHeight="false" outlineLevel="0" collapsed="false">
      <c r="A7182" s="24" t="s">
        <v>8005</v>
      </c>
      <c r="B7182" s="39" t="n">
        <v>46176</v>
      </c>
      <c r="C7182" s="24" t="s">
        <v>629</v>
      </c>
      <c r="D7182" s="24" t="s">
        <v>826</v>
      </c>
      <c r="E7182" s="24" t="s">
        <v>113</v>
      </c>
      <c r="F7182" s="38" t="n">
        <v>500</v>
      </c>
      <c r="G7182" s="42" t="n">
        <f aca="false">DATE(YEAR(B7182),MONTH(B7182),1)</f>
        <v>46174</v>
      </c>
      <c r="H7182" s="24" t="str">
        <f aca="false">INDEX(Customers!$B$2:$B$601,MATCH(C7182,Customers!$A$2:$A$601,0))</f>
        <v>Nairobi</v>
      </c>
      <c r="I7182" s="43" t="n">
        <f aca="false">ROUND(MIN(INDEX(Assumptions!$D$13:$D$18,MATCH(E7182,Assumptions!$A$13:$A$18,0)),MAX(INDEX(Assumptions!$C$13:$C$18,MATCH(E7182,Assumptions!$A$13:$A$18,0)),INDEX(Assumptions!$B$13:$B$18,MATCH(E7182,Assumptions!$A$13:$A$18,0))*F7182)),2)</f>
        <v>25</v>
      </c>
    </row>
    <row r="7183" customFormat="false" ht="15" hidden="false" customHeight="false" outlineLevel="0" collapsed="false">
      <c r="A7183" s="24" t="s">
        <v>8006</v>
      </c>
      <c r="B7183" s="39" t="n">
        <v>46176</v>
      </c>
      <c r="C7183" s="24" t="s">
        <v>634</v>
      </c>
      <c r="D7183" s="24" t="s">
        <v>184</v>
      </c>
      <c r="E7183" s="24" t="s">
        <v>107</v>
      </c>
      <c r="F7183" s="38" t="n">
        <v>21670</v>
      </c>
      <c r="G7183" s="42" t="n">
        <f aca="false">DATE(YEAR(B7183),MONTH(B7183),1)</f>
        <v>46174</v>
      </c>
      <c r="H7183" s="24" t="str">
        <f aca="false">INDEX(Customers!$B$2:$B$601,MATCH(C7183,Customers!$A$2:$A$601,0))</f>
        <v>Coast</v>
      </c>
      <c r="I7183" s="43" t="n">
        <f aca="false">ROUND(MIN(INDEX(Assumptions!$D$13:$D$18,MATCH(E7183,Assumptions!$A$13:$A$18,0)),MAX(INDEX(Assumptions!$C$13:$C$18,MATCH(E7183,Assumptions!$A$13:$A$18,0)),INDEX(Assumptions!$B$13:$B$18,MATCH(E7183,Assumptions!$A$13:$A$18,0))*F7183)),2)</f>
        <v>0</v>
      </c>
    </row>
    <row r="7184" customFormat="false" ht="15" hidden="false" customHeight="false" outlineLevel="0" collapsed="false">
      <c r="A7184" s="24" t="s">
        <v>8007</v>
      </c>
      <c r="B7184" s="39" t="n">
        <v>46176</v>
      </c>
      <c r="C7184" s="24" t="s">
        <v>642</v>
      </c>
      <c r="D7184" s="24" t="s">
        <v>826</v>
      </c>
      <c r="E7184" s="24" t="s">
        <v>113</v>
      </c>
      <c r="F7184" s="38" t="n">
        <v>99</v>
      </c>
      <c r="G7184" s="42" t="n">
        <f aca="false">DATE(YEAR(B7184),MONTH(B7184),1)</f>
        <v>46174</v>
      </c>
      <c r="H7184" s="24" t="str">
        <f aca="false">INDEX(Customers!$B$2:$B$601,MATCH(C7184,Customers!$A$2:$A$601,0))</f>
        <v>Rift Valley</v>
      </c>
      <c r="I7184" s="43" t="n">
        <f aca="false">ROUND(MIN(INDEX(Assumptions!$D$13:$D$18,MATCH(E7184,Assumptions!$A$13:$A$18,0)),MAX(INDEX(Assumptions!$C$13:$C$18,MATCH(E7184,Assumptions!$A$13:$A$18,0)),INDEX(Assumptions!$B$13:$B$18,MATCH(E7184,Assumptions!$A$13:$A$18,0))*F7184)),2)</f>
        <v>4.95</v>
      </c>
    </row>
    <row r="7185" customFormat="false" ht="15" hidden="false" customHeight="false" outlineLevel="0" collapsed="false">
      <c r="A7185" s="24" t="s">
        <v>8008</v>
      </c>
      <c r="B7185" s="39" t="n">
        <v>46176</v>
      </c>
      <c r="C7185" s="24" t="s">
        <v>711</v>
      </c>
      <c r="D7185" s="24" t="s">
        <v>826</v>
      </c>
      <c r="E7185" s="24" t="s">
        <v>103</v>
      </c>
      <c r="F7185" s="38" t="n">
        <v>2390</v>
      </c>
      <c r="G7185" s="42" t="n">
        <f aca="false">DATE(YEAR(B7185),MONTH(B7185),1)</f>
        <v>46174</v>
      </c>
      <c r="H7185" s="24" t="str">
        <f aca="false">INDEX(Customers!$B$2:$B$601,MATCH(C7185,Customers!$A$2:$A$601,0))</f>
        <v>Rift Valley</v>
      </c>
      <c r="I7185" s="43" t="n">
        <f aca="false">ROUND(MIN(INDEX(Assumptions!$D$13:$D$18,MATCH(E7185,Assumptions!$A$13:$A$18,0)),MAX(INDEX(Assumptions!$C$13:$C$18,MATCH(E7185,Assumptions!$A$13:$A$18,0)),INDEX(Assumptions!$B$13:$B$18,MATCH(E7185,Assumptions!$A$13:$A$18,0))*F7185)),2)</f>
        <v>23.9</v>
      </c>
    </row>
    <row r="7186" customFormat="false" ht="15" hidden="false" customHeight="false" outlineLevel="0" collapsed="false">
      <c r="A7186" s="24" t="s">
        <v>8009</v>
      </c>
      <c r="B7186" s="39" t="n">
        <v>46176</v>
      </c>
      <c r="C7186" s="24" t="s">
        <v>716</v>
      </c>
      <c r="D7186" s="24" t="s">
        <v>194</v>
      </c>
      <c r="E7186" s="24" t="s">
        <v>105</v>
      </c>
      <c r="F7186" s="38" t="n">
        <v>2790</v>
      </c>
      <c r="G7186" s="42" t="n">
        <f aca="false">DATE(YEAR(B7186),MONTH(B7186),1)</f>
        <v>46174</v>
      </c>
      <c r="H7186" s="24" t="str">
        <f aca="false">INDEX(Customers!$B$2:$B$601,MATCH(C7186,Customers!$A$2:$A$601,0))</f>
        <v>Western</v>
      </c>
      <c r="I7186" s="43" t="n">
        <f aca="false">ROUND(MIN(INDEX(Assumptions!$D$13:$D$18,MATCH(E7186,Assumptions!$A$13:$A$18,0)),MAX(INDEX(Assumptions!$C$13:$C$18,MATCH(E7186,Assumptions!$A$13:$A$18,0)),INDEX(Assumptions!$B$13:$B$18,MATCH(E7186,Assumptions!$A$13:$A$18,0))*F7186)),2)</f>
        <v>41.85</v>
      </c>
    </row>
    <row r="7187" customFormat="false" ht="15" hidden="false" customHeight="false" outlineLevel="0" collapsed="false">
      <c r="A7187" s="24" t="s">
        <v>8010</v>
      </c>
      <c r="B7187" s="39" t="n">
        <v>46176</v>
      </c>
      <c r="C7187" s="24" t="s">
        <v>724</v>
      </c>
      <c r="D7187" s="24" t="s">
        <v>826</v>
      </c>
      <c r="E7187" s="24" t="s">
        <v>113</v>
      </c>
      <c r="F7187" s="38" t="n">
        <v>250</v>
      </c>
      <c r="G7187" s="42" t="n">
        <f aca="false">DATE(YEAR(B7187),MONTH(B7187),1)</f>
        <v>46174</v>
      </c>
      <c r="H7187" s="24" t="str">
        <f aca="false">INDEX(Customers!$B$2:$B$601,MATCH(C7187,Customers!$A$2:$A$601,0))</f>
        <v>Central</v>
      </c>
      <c r="I7187" s="43" t="n">
        <f aca="false">ROUND(MIN(INDEX(Assumptions!$D$13:$D$18,MATCH(E7187,Assumptions!$A$13:$A$18,0)),MAX(INDEX(Assumptions!$C$13:$C$18,MATCH(E7187,Assumptions!$A$13:$A$18,0)),INDEX(Assumptions!$B$13:$B$18,MATCH(E7187,Assumptions!$A$13:$A$18,0))*F7187)),2)</f>
        <v>12.5</v>
      </c>
    </row>
    <row r="7188" customFormat="false" ht="15" hidden="false" customHeight="false" outlineLevel="0" collapsed="false">
      <c r="A7188" s="24" t="s">
        <v>8011</v>
      </c>
      <c r="B7188" s="39" t="n">
        <v>46176</v>
      </c>
      <c r="C7188" s="24" t="s">
        <v>730</v>
      </c>
      <c r="D7188" s="24" t="s">
        <v>197</v>
      </c>
      <c r="E7188" s="24" t="s">
        <v>105</v>
      </c>
      <c r="F7188" s="38" t="n">
        <v>1190</v>
      </c>
      <c r="G7188" s="42" t="n">
        <f aca="false">DATE(YEAR(B7188),MONTH(B7188),1)</f>
        <v>46174</v>
      </c>
      <c r="H7188" s="24" t="str">
        <f aca="false">INDEX(Customers!$B$2:$B$601,MATCH(C7188,Customers!$A$2:$A$601,0))</f>
        <v>Western</v>
      </c>
      <c r="I7188" s="43" t="n">
        <f aca="false">ROUND(MIN(INDEX(Assumptions!$D$13:$D$18,MATCH(E7188,Assumptions!$A$13:$A$18,0)),MAX(INDEX(Assumptions!$C$13:$C$18,MATCH(E7188,Assumptions!$A$13:$A$18,0)),INDEX(Assumptions!$B$13:$B$18,MATCH(E7188,Assumptions!$A$13:$A$18,0))*F7188)),2)</f>
        <v>17.85</v>
      </c>
    </row>
    <row r="7189" customFormat="false" ht="15" hidden="false" customHeight="false" outlineLevel="0" collapsed="false">
      <c r="A7189" s="24" t="s">
        <v>8012</v>
      </c>
      <c r="B7189" s="39" t="n">
        <v>46176</v>
      </c>
      <c r="C7189" s="24" t="s">
        <v>754</v>
      </c>
      <c r="D7189" s="24" t="s">
        <v>204</v>
      </c>
      <c r="E7189" s="24" t="s">
        <v>105</v>
      </c>
      <c r="F7189" s="38" t="n">
        <v>4320</v>
      </c>
      <c r="G7189" s="42" t="n">
        <f aca="false">DATE(YEAR(B7189),MONTH(B7189),1)</f>
        <v>46174</v>
      </c>
      <c r="H7189" s="24" t="str">
        <f aca="false">INDEX(Customers!$B$2:$B$601,MATCH(C7189,Customers!$A$2:$A$601,0))</f>
        <v>Eastern</v>
      </c>
      <c r="I7189" s="43" t="n">
        <f aca="false">ROUND(MIN(INDEX(Assumptions!$D$13:$D$18,MATCH(E7189,Assumptions!$A$13:$A$18,0)),MAX(INDEX(Assumptions!$C$13:$C$18,MATCH(E7189,Assumptions!$A$13:$A$18,0)),INDEX(Assumptions!$B$13:$B$18,MATCH(E7189,Assumptions!$A$13:$A$18,0))*F7189)),2)</f>
        <v>64.8</v>
      </c>
    </row>
    <row r="7190" customFormat="false" ht="15" hidden="false" customHeight="false" outlineLevel="0" collapsed="false">
      <c r="A7190" s="24" t="s">
        <v>8013</v>
      </c>
      <c r="B7190" s="39" t="n">
        <v>46176</v>
      </c>
      <c r="C7190" s="24" t="s">
        <v>754</v>
      </c>
      <c r="D7190" s="24" t="s">
        <v>826</v>
      </c>
      <c r="E7190" s="24" t="s">
        <v>109</v>
      </c>
      <c r="F7190" s="38" t="n">
        <v>1440</v>
      </c>
      <c r="G7190" s="42" t="n">
        <f aca="false">DATE(YEAR(B7190),MONTH(B7190),1)</f>
        <v>46174</v>
      </c>
      <c r="H7190" s="24" t="str">
        <f aca="false">INDEX(Customers!$B$2:$B$601,MATCH(C7190,Customers!$A$2:$A$601,0))</f>
        <v>Eastern</v>
      </c>
      <c r="I7190" s="43" t="n">
        <f aca="false">ROUND(MIN(INDEX(Assumptions!$D$13:$D$18,MATCH(E7190,Assumptions!$A$13:$A$18,0)),MAX(INDEX(Assumptions!$C$13:$C$18,MATCH(E7190,Assumptions!$A$13:$A$18,0)),INDEX(Assumptions!$B$13:$B$18,MATCH(E7190,Assumptions!$A$13:$A$18,0))*F7190)),2)</f>
        <v>5.76</v>
      </c>
    </row>
    <row r="7191" customFormat="false" ht="15" hidden="false" customHeight="false" outlineLevel="0" collapsed="false">
      <c r="A7191" s="24" t="s">
        <v>8014</v>
      </c>
      <c r="B7191" s="39" t="n">
        <v>46176</v>
      </c>
      <c r="C7191" s="24" t="s">
        <v>765</v>
      </c>
      <c r="D7191" s="24" t="s">
        <v>826</v>
      </c>
      <c r="E7191" s="24" t="s">
        <v>109</v>
      </c>
      <c r="F7191" s="38" t="n">
        <v>740</v>
      </c>
      <c r="G7191" s="42" t="n">
        <f aca="false">DATE(YEAR(B7191),MONTH(B7191),1)</f>
        <v>46174</v>
      </c>
      <c r="H7191" s="24" t="str">
        <f aca="false">INDEX(Customers!$B$2:$B$601,MATCH(C7191,Customers!$A$2:$A$601,0))</f>
        <v>Western</v>
      </c>
      <c r="I7191" s="43" t="n">
        <f aca="false">ROUND(MIN(INDEX(Assumptions!$D$13:$D$18,MATCH(E7191,Assumptions!$A$13:$A$18,0)),MAX(INDEX(Assumptions!$C$13:$C$18,MATCH(E7191,Assumptions!$A$13:$A$18,0)),INDEX(Assumptions!$B$13:$B$18,MATCH(E7191,Assumptions!$A$13:$A$18,0))*F7191)),2)</f>
        <v>2.96</v>
      </c>
    </row>
    <row r="7192" customFormat="false" ht="15" hidden="false" customHeight="false" outlineLevel="0" collapsed="false">
      <c r="A7192" s="24" t="s">
        <v>8015</v>
      </c>
      <c r="B7192" s="39" t="n">
        <v>46176</v>
      </c>
      <c r="C7192" s="24" t="s">
        <v>788</v>
      </c>
      <c r="D7192" s="24" t="s">
        <v>826</v>
      </c>
      <c r="E7192" s="24" t="s">
        <v>109</v>
      </c>
      <c r="F7192" s="38" t="n">
        <v>44100</v>
      </c>
      <c r="G7192" s="42" t="n">
        <f aca="false">DATE(YEAR(B7192),MONTH(B7192),1)</f>
        <v>46174</v>
      </c>
      <c r="H7192" s="24" t="str">
        <f aca="false">INDEX(Customers!$B$2:$B$601,MATCH(C7192,Customers!$A$2:$A$601,0))</f>
        <v>Coast</v>
      </c>
      <c r="I7192" s="43" t="n">
        <f aca="false">ROUND(MIN(INDEX(Assumptions!$D$13:$D$18,MATCH(E7192,Assumptions!$A$13:$A$18,0)),MAX(INDEX(Assumptions!$C$13:$C$18,MATCH(E7192,Assumptions!$A$13:$A$18,0)),INDEX(Assumptions!$B$13:$B$18,MATCH(E7192,Assumptions!$A$13:$A$18,0))*F7192)),2)</f>
        <v>40</v>
      </c>
    </row>
    <row r="7193" customFormat="false" ht="15" hidden="false" customHeight="false" outlineLevel="0" collapsed="false">
      <c r="A7193" s="24" t="s">
        <v>8016</v>
      </c>
      <c r="B7193" s="39" t="n">
        <v>46176</v>
      </c>
      <c r="C7193" s="24" t="s">
        <v>788</v>
      </c>
      <c r="D7193" s="24" t="s">
        <v>826</v>
      </c>
      <c r="E7193" s="24" t="s">
        <v>109</v>
      </c>
      <c r="F7193" s="38" t="n">
        <v>3770</v>
      </c>
      <c r="G7193" s="42" t="n">
        <f aca="false">DATE(YEAR(B7193),MONTH(B7193),1)</f>
        <v>46174</v>
      </c>
      <c r="H7193" s="24" t="str">
        <f aca="false">INDEX(Customers!$B$2:$B$601,MATCH(C7193,Customers!$A$2:$A$601,0))</f>
        <v>Coast</v>
      </c>
      <c r="I7193" s="43" t="n">
        <f aca="false">ROUND(MIN(INDEX(Assumptions!$D$13:$D$18,MATCH(E7193,Assumptions!$A$13:$A$18,0)),MAX(INDEX(Assumptions!$C$13:$C$18,MATCH(E7193,Assumptions!$A$13:$A$18,0)),INDEX(Assumptions!$B$13:$B$18,MATCH(E7193,Assumptions!$A$13:$A$18,0))*F7193)),2)</f>
        <v>15.08</v>
      </c>
    </row>
    <row r="7194" customFormat="false" ht="15" hidden="false" customHeight="false" outlineLevel="0" collapsed="false">
      <c r="A7194" s="24" t="s">
        <v>8017</v>
      </c>
      <c r="B7194" s="39" t="n">
        <v>46176</v>
      </c>
      <c r="C7194" s="24" t="s">
        <v>800</v>
      </c>
      <c r="D7194" s="24" t="s">
        <v>826</v>
      </c>
      <c r="E7194" s="24" t="s">
        <v>113</v>
      </c>
      <c r="F7194" s="38" t="n">
        <v>50</v>
      </c>
      <c r="G7194" s="42" t="n">
        <f aca="false">DATE(YEAR(B7194),MONTH(B7194),1)</f>
        <v>46174</v>
      </c>
      <c r="H7194" s="24" t="str">
        <f aca="false">INDEX(Customers!$B$2:$B$601,MATCH(C7194,Customers!$A$2:$A$601,0))</f>
        <v>Coast</v>
      </c>
      <c r="I7194" s="43" t="n">
        <f aca="false">ROUND(MIN(INDEX(Assumptions!$D$13:$D$18,MATCH(E7194,Assumptions!$A$13:$A$18,0)),MAX(INDEX(Assumptions!$C$13:$C$18,MATCH(E7194,Assumptions!$A$13:$A$18,0)),INDEX(Assumptions!$B$13:$B$18,MATCH(E7194,Assumptions!$A$13:$A$18,0))*F7194)),2)</f>
        <v>2.5</v>
      </c>
    </row>
    <row r="7195" customFormat="false" ht="15" hidden="false" customHeight="false" outlineLevel="0" collapsed="false">
      <c r="A7195" s="24" t="s">
        <v>8018</v>
      </c>
      <c r="B7195" s="39" t="n">
        <v>46176</v>
      </c>
      <c r="C7195" s="24" t="s">
        <v>807</v>
      </c>
      <c r="D7195" s="24" t="s">
        <v>826</v>
      </c>
      <c r="E7195" s="24" t="s">
        <v>113</v>
      </c>
      <c r="F7195" s="38" t="n">
        <v>99</v>
      </c>
      <c r="G7195" s="42" t="n">
        <f aca="false">DATE(YEAR(B7195),MONTH(B7195),1)</f>
        <v>46174</v>
      </c>
      <c r="H7195" s="24" t="str">
        <f aca="false">INDEX(Customers!$B$2:$B$601,MATCH(C7195,Customers!$A$2:$A$601,0))</f>
        <v>Nairobi</v>
      </c>
      <c r="I7195" s="43" t="n">
        <f aca="false">ROUND(MIN(INDEX(Assumptions!$D$13:$D$18,MATCH(E7195,Assumptions!$A$13:$A$18,0)),MAX(INDEX(Assumptions!$C$13:$C$18,MATCH(E7195,Assumptions!$A$13:$A$18,0)),INDEX(Assumptions!$B$13:$B$18,MATCH(E7195,Assumptions!$A$13:$A$18,0))*F7195)),2)</f>
        <v>4.95</v>
      </c>
    </row>
    <row r="7196" customFormat="false" ht="15" hidden="false" customHeight="false" outlineLevel="0" collapsed="false">
      <c r="A7196" s="24" t="s">
        <v>8019</v>
      </c>
      <c r="B7196" s="39" t="n">
        <v>46176</v>
      </c>
      <c r="C7196" s="24" t="s">
        <v>810</v>
      </c>
      <c r="D7196" s="24" t="s">
        <v>826</v>
      </c>
      <c r="E7196" s="24" t="s">
        <v>103</v>
      </c>
      <c r="F7196" s="38" t="n">
        <v>290</v>
      </c>
      <c r="G7196" s="42" t="n">
        <f aca="false">DATE(YEAR(B7196),MONTH(B7196),1)</f>
        <v>46174</v>
      </c>
      <c r="H7196" s="24" t="str">
        <f aca="false">INDEX(Customers!$B$2:$B$601,MATCH(C7196,Customers!$A$2:$A$601,0))</f>
        <v>Central</v>
      </c>
      <c r="I7196" s="43" t="n">
        <f aca="false">ROUND(MIN(INDEX(Assumptions!$D$13:$D$18,MATCH(E7196,Assumptions!$A$13:$A$18,0)),MAX(INDEX(Assumptions!$C$13:$C$18,MATCH(E7196,Assumptions!$A$13:$A$18,0)),INDEX(Assumptions!$B$13:$B$18,MATCH(E7196,Assumptions!$A$13:$A$18,0))*F7196)),2)</f>
        <v>5</v>
      </c>
    </row>
    <row r="7197" customFormat="false" ht="15" hidden="false" customHeight="false" outlineLevel="0" collapsed="false">
      <c r="A7197" s="24" t="s">
        <v>8020</v>
      </c>
      <c r="B7197" s="39" t="n">
        <v>46177</v>
      </c>
      <c r="C7197" s="24" t="s">
        <v>231</v>
      </c>
      <c r="D7197" s="24" t="s">
        <v>826</v>
      </c>
      <c r="E7197" s="24" t="s">
        <v>113</v>
      </c>
      <c r="F7197" s="38" t="n">
        <v>250</v>
      </c>
      <c r="G7197" s="42" t="n">
        <f aca="false">DATE(YEAR(B7197),MONTH(B7197),1)</f>
        <v>46174</v>
      </c>
      <c r="H7197" s="24" t="str">
        <f aca="false">INDEX(Customers!$B$2:$B$601,MATCH(C7197,Customers!$A$2:$A$601,0))</f>
        <v>Eastern</v>
      </c>
      <c r="I7197" s="43" t="n">
        <f aca="false">ROUND(MIN(INDEX(Assumptions!$D$13:$D$18,MATCH(E7197,Assumptions!$A$13:$A$18,0)),MAX(INDEX(Assumptions!$C$13:$C$18,MATCH(E7197,Assumptions!$A$13:$A$18,0)),INDEX(Assumptions!$B$13:$B$18,MATCH(E7197,Assumptions!$A$13:$A$18,0))*F7197)),2)</f>
        <v>12.5</v>
      </c>
    </row>
    <row r="7198" customFormat="false" ht="15" hidden="false" customHeight="false" outlineLevel="0" collapsed="false">
      <c r="A7198" s="24" t="s">
        <v>8021</v>
      </c>
      <c r="B7198" s="39" t="n">
        <v>46177</v>
      </c>
      <c r="C7198" s="24" t="s">
        <v>231</v>
      </c>
      <c r="D7198" s="24" t="s">
        <v>826</v>
      </c>
      <c r="E7198" s="24" t="s">
        <v>113</v>
      </c>
      <c r="F7198" s="38" t="n">
        <v>250</v>
      </c>
      <c r="G7198" s="42" t="n">
        <f aca="false">DATE(YEAR(B7198),MONTH(B7198),1)</f>
        <v>46174</v>
      </c>
      <c r="H7198" s="24" t="str">
        <f aca="false">INDEX(Customers!$B$2:$B$601,MATCH(C7198,Customers!$A$2:$A$601,0))</f>
        <v>Eastern</v>
      </c>
      <c r="I7198" s="43" t="n">
        <f aca="false">ROUND(MIN(INDEX(Assumptions!$D$13:$D$18,MATCH(E7198,Assumptions!$A$13:$A$18,0)),MAX(INDEX(Assumptions!$C$13:$C$18,MATCH(E7198,Assumptions!$A$13:$A$18,0)),INDEX(Assumptions!$B$13:$B$18,MATCH(E7198,Assumptions!$A$13:$A$18,0))*F7198)),2)</f>
        <v>12.5</v>
      </c>
    </row>
    <row r="7199" customFormat="false" ht="15" hidden="false" customHeight="false" outlineLevel="0" collapsed="false">
      <c r="A7199" s="24" t="s">
        <v>8022</v>
      </c>
      <c r="B7199" s="39" t="n">
        <v>46177</v>
      </c>
      <c r="C7199" s="24" t="s">
        <v>245</v>
      </c>
      <c r="D7199" s="24" t="s">
        <v>176</v>
      </c>
      <c r="E7199" s="24" t="s">
        <v>105</v>
      </c>
      <c r="F7199" s="38" t="n">
        <v>610</v>
      </c>
      <c r="G7199" s="42" t="n">
        <f aca="false">DATE(YEAR(B7199),MONTH(B7199),1)</f>
        <v>46174</v>
      </c>
      <c r="H7199" s="24" t="str">
        <f aca="false">INDEX(Customers!$B$2:$B$601,MATCH(C7199,Customers!$A$2:$A$601,0))</f>
        <v>Rift Valley</v>
      </c>
      <c r="I7199" s="43" t="n">
        <f aca="false">ROUND(MIN(INDEX(Assumptions!$D$13:$D$18,MATCH(E7199,Assumptions!$A$13:$A$18,0)),MAX(INDEX(Assumptions!$C$13:$C$18,MATCH(E7199,Assumptions!$A$13:$A$18,0)),INDEX(Assumptions!$B$13:$B$18,MATCH(E7199,Assumptions!$A$13:$A$18,0))*F7199)),2)</f>
        <v>10</v>
      </c>
    </row>
    <row r="7200" customFormat="false" ht="15" hidden="false" customHeight="false" outlineLevel="0" collapsed="false">
      <c r="A7200" s="24" t="s">
        <v>8023</v>
      </c>
      <c r="B7200" s="39" t="n">
        <v>46177</v>
      </c>
      <c r="C7200" s="24" t="s">
        <v>277</v>
      </c>
      <c r="D7200" s="24" t="s">
        <v>181</v>
      </c>
      <c r="E7200" s="24" t="s">
        <v>107</v>
      </c>
      <c r="F7200" s="38" t="n">
        <v>18260</v>
      </c>
      <c r="G7200" s="42" t="n">
        <f aca="false">DATE(YEAR(B7200),MONTH(B7200),1)</f>
        <v>46174</v>
      </c>
      <c r="H7200" s="24" t="str">
        <f aca="false">INDEX(Customers!$B$2:$B$601,MATCH(C7200,Customers!$A$2:$A$601,0))</f>
        <v>Rift Valley</v>
      </c>
      <c r="I7200" s="43" t="n">
        <f aca="false">ROUND(MIN(INDEX(Assumptions!$D$13:$D$18,MATCH(E7200,Assumptions!$A$13:$A$18,0)),MAX(INDEX(Assumptions!$C$13:$C$18,MATCH(E7200,Assumptions!$A$13:$A$18,0)),INDEX(Assumptions!$B$13:$B$18,MATCH(E7200,Assumptions!$A$13:$A$18,0))*F7200)),2)</f>
        <v>0</v>
      </c>
    </row>
    <row r="7201" customFormat="false" ht="15" hidden="false" customHeight="false" outlineLevel="0" collapsed="false">
      <c r="A7201" s="24" t="s">
        <v>8024</v>
      </c>
      <c r="B7201" s="39" t="n">
        <v>46177</v>
      </c>
      <c r="C7201" s="24" t="s">
        <v>277</v>
      </c>
      <c r="D7201" s="24" t="s">
        <v>826</v>
      </c>
      <c r="E7201" s="24" t="s">
        <v>113</v>
      </c>
      <c r="F7201" s="38" t="n">
        <v>99</v>
      </c>
      <c r="G7201" s="42" t="n">
        <f aca="false">DATE(YEAR(B7201),MONTH(B7201),1)</f>
        <v>46174</v>
      </c>
      <c r="H7201" s="24" t="str">
        <f aca="false">INDEX(Customers!$B$2:$B$601,MATCH(C7201,Customers!$A$2:$A$601,0))</f>
        <v>Rift Valley</v>
      </c>
      <c r="I7201" s="43" t="n">
        <f aca="false">ROUND(MIN(INDEX(Assumptions!$D$13:$D$18,MATCH(E7201,Assumptions!$A$13:$A$18,0)),MAX(INDEX(Assumptions!$C$13:$C$18,MATCH(E7201,Assumptions!$A$13:$A$18,0)),INDEX(Assumptions!$B$13:$B$18,MATCH(E7201,Assumptions!$A$13:$A$18,0))*F7201)),2)</f>
        <v>4.95</v>
      </c>
    </row>
    <row r="7202" customFormat="false" ht="15" hidden="false" customHeight="false" outlineLevel="0" collapsed="false">
      <c r="A7202" s="24" t="s">
        <v>8025</v>
      </c>
      <c r="B7202" s="39" t="n">
        <v>46177</v>
      </c>
      <c r="C7202" s="24" t="s">
        <v>283</v>
      </c>
      <c r="D7202" s="24" t="s">
        <v>826</v>
      </c>
      <c r="E7202" s="24" t="s">
        <v>113</v>
      </c>
      <c r="F7202" s="38" t="n">
        <v>250</v>
      </c>
      <c r="G7202" s="42" t="n">
        <f aca="false">DATE(YEAR(B7202),MONTH(B7202),1)</f>
        <v>46174</v>
      </c>
      <c r="H7202" s="24" t="str">
        <f aca="false">INDEX(Customers!$B$2:$B$601,MATCH(C7202,Customers!$A$2:$A$601,0))</f>
        <v>Rift Valley</v>
      </c>
      <c r="I7202" s="43" t="n">
        <f aca="false">ROUND(MIN(INDEX(Assumptions!$D$13:$D$18,MATCH(E7202,Assumptions!$A$13:$A$18,0)),MAX(INDEX(Assumptions!$C$13:$C$18,MATCH(E7202,Assumptions!$A$13:$A$18,0)),INDEX(Assumptions!$B$13:$B$18,MATCH(E7202,Assumptions!$A$13:$A$18,0))*F7202)),2)</f>
        <v>12.5</v>
      </c>
    </row>
    <row r="7203" customFormat="false" ht="15" hidden="false" customHeight="false" outlineLevel="0" collapsed="false">
      <c r="A7203" s="24" t="s">
        <v>8026</v>
      </c>
      <c r="B7203" s="39" t="n">
        <v>46177</v>
      </c>
      <c r="C7203" s="24" t="s">
        <v>285</v>
      </c>
      <c r="D7203" s="24" t="s">
        <v>204</v>
      </c>
      <c r="E7203" s="24" t="s">
        <v>107</v>
      </c>
      <c r="F7203" s="38" t="n">
        <v>4760</v>
      </c>
      <c r="G7203" s="42" t="n">
        <f aca="false">DATE(YEAR(B7203),MONTH(B7203),1)</f>
        <v>46174</v>
      </c>
      <c r="H7203" s="24" t="str">
        <f aca="false">INDEX(Customers!$B$2:$B$601,MATCH(C7203,Customers!$A$2:$A$601,0))</f>
        <v>Eastern</v>
      </c>
      <c r="I7203" s="43" t="n">
        <f aca="false">ROUND(MIN(INDEX(Assumptions!$D$13:$D$18,MATCH(E7203,Assumptions!$A$13:$A$18,0)),MAX(INDEX(Assumptions!$C$13:$C$18,MATCH(E7203,Assumptions!$A$13:$A$18,0)),INDEX(Assumptions!$B$13:$B$18,MATCH(E7203,Assumptions!$A$13:$A$18,0))*F7203)),2)</f>
        <v>0</v>
      </c>
    </row>
    <row r="7204" customFormat="false" ht="15" hidden="false" customHeight="false" outlineLevel="0" collapsed="false">
      <c r="A7204" s="24" t="s">
        <v>8027</v>
      </c>
      <c r="B7204" s="39" t="n">
        <v>46177</v>
      </c>
      <c r="C7204" s="24" t="s">
        <v>300</v>
      </c>
      <c r="D7204" s="24" t="s">
        <v>826</v>
      </c>
      <c r="E7204" s="24" t="s">
        <v>103</v>
      </c>
      <c r="F7204" s="38" t="n">
        <v>2750</v>
      </c>
      <c r="G7204" s="42" t="n">
        <f aca="false">DATE(YEAR(B7204),MONTH(B7204),1)</f>
        <v>46174</v>
      </c>
      <c r="H7204" s="24" t="str">
        <f aca="false">INDEX(Customers!$B$2:$B$601,MATCH(C7204,Customers!$A$2:$A$601,0))</f>
        <v>Nairobi</v>
      </c>
      <c r="I7204" s="43" t="n">
        <f aca="false">ROUND(MIN(INDEX(Assumptions!$D$13:$D$18,MATCH(E7204,Assumptions!$A$13:$A$18,0)),MAX(INDEX(Assumptions!$C$13:$C$18,MATCH(E7204,Assumptions!$A$13:$A$18,0)),INDEX(Assumptions!$B$13:$B$18,MATCH(E7204,Assumptions!$A$13:$A$18,0))*F7204)),2)</f>
        <v>27.5</v>
      </c>
    </row>
    <row r="7205" customFormat="false" ht="15" hidden="false" customHeight="false" outlineLevel="0" collapsed="false">
      <c r="A7205" s="24" t="s">
        <v>8028</v>
      </c>
      <c r="B7205" s="39" t="n">
        <v>46177</v>
      </c>
      <c r="C7205" s="24" t="s">
        <v>303</v>
      </c>
      <c r="D7205" s="24" t="s">
        <v>826</v>
      </c>
      <c r="E7205" s="24" t="s">
        <v>103</v>
      </c>
      <c r="F7205" s="38" t="n">
        <v>2030</v>
      </c>
      <c r="G7205" s="42" t="n">
        <f aca="false">DATE(YEAR(B7205),MONTH(B7205),1)</f>
        <v>46174</v>
      </c>
      <c r="H7205" s="24" t="str">
        <f aca="false">INDEX(Customers!$B$2:$B$601,MATCH(C7205,Customers!$A$2:$A$601,0))</f>
        <v>Rift Valley</v>
      </c>
      <c r="I7205" s="43" t="n">
        <f aca="false">ROUND(MIN(INDEX(Assumptions!$D$13:$D$18,MATCH(E7205,Assumptions!$A$13:$A$18,0)),MAX(INDEX(Assumptions!$C$13:$C$18,MATCH(E7205,Assumptions!$A$13:$A$18,0)),INDEX(Assumptions!$B$13:$B$18,MATCH(E7205,Assumptions!$A$13:$A$18,0))*F7205)),2)</f>
        <v>20.3</v>
      </c>
    </row>
    <row r="7206" customFormat="false" ht="15" hidden="false" customHeight="false" outlineLevel="0" collapsed="false">
      <c r="A7206" s="24" t="s">
        <v>8029</v>
      </c>
      <c r="B7206" s="39" t="n">
        <v>46177</v>
      </c>
      <c r="C7206" s="24" t="s">
        <v>305</v>
      </c>
      <c r="D7206" s="24" t="s">
        <v>826</v>
      </c>
      <c r="E7206" s="24" t="s">
        <v>103</v>
      </c>
      <c r="F7206" s="38" t="n">
        <v>170</v>
      </c>
      <c r="G7206" s="42" t="n">
        <f aca="false">DATE(YEAR(B7206),MONTH(B7206),1)</f>
        <v>46174</v>
      </c>
      <c r="H7206" s="24" t="str">
        <f aca="false">INDEX(Customers!$B$2:$B$601,MATCH(C7206,Customers!$A$2:$A$601,0))</f>
        <v>Nairobi</v>
      </c>
      <c r="I7206" s="43" t="n">
        <f aca="false">ROUND(MIN(INDEX(Assumptions!$D$13:$D$18,MATCH(E7206,Assumptions!$A$13:$A$18,0)),MAX(INDEX(Assumptions!$C$13:$C$18,MATCH(E7206,Assumptions!$A$13:$A$18,0)),INDEX(Assumptions!$B$13:$B$18,MATCH(E7206,Assumptions!$A$13:$A$18,0))*F7206)),2)</f>
        <v>5</v>
      </c>
    </row>
    <row r="7207" customFormat="false" ht="15" hidden="false" customHeight="false" outlineLevel="0" collapsed="false">
      <c r="A7207" s="24" t="s">
        <v>8030</v>
      </c>
      <c r="B7207" s="39" t="n">
        <v>46177</v>
      </c>
      <c r="C7207" s="24" t="s">
        <v>328</v>
      </c>
      <c r="D7207" s="24" t="s">
        <v>194</v>
      </c>
      <c r="E7207" s="24" t="s">
        <v>105</v>
      </c>
      <c r="F7207" s="38" t="n">
        <v>970</v>
      </c>
      <c r="G7207" s="42" t="n">
        <f aca="false">DATE(YEAR(B7207),MONTH(B7207),1)</f>
        <v>46174</v>
      </c>
      <c r="H7207" s="24" t="str">
        <f aca="false">INDEX(Customers!$B$2:$B$601,MATCH(C7207,Customers!$A$2:$A$601,0))</f>
        <v>Western</v>
      </c>
      <c r="I7207" s="43" t="n">
        <f aca="false">ROUND(MIN(INDEX(Assumptions!$D$13:$D$18,MATCH(E7207,Assumptions!$A$13:$A$18,0)),MAX(INDEX(Assumptions!$C$13:$C$18,MATCH(E7207,Assumptions!$A$13:$A$18,0)),INDEX(Assumptions!$B$13:$B$18,MATCH(E7207,Assumptions!$A$13:$A$18,0))*F7207)),2)</f>
        <v>14.55</v>
      </c>
    </row>
    <row r="7208" customFormat="false" ht="15" hidden="false" customHeight="false" outlineLevel="0" collapsed="false">
      <c r="A7208" s="24" t="s">
        <v>8031</v>
      </c>
      <c r="B7208" s="39" t="n">
        <v>46177</v>
      </c>
      <c r="C7208" s="24" t="s">
        <v>339</v>
      </c>
      <c r="D7208" s="24" t="s">
        <v>826</v>
      </c>
      <c r="E7208" s="24" t="s">
        <v>111</v>
      </c>
      <c r="F7208" s="38" t="n">
        <v>50</v>
      </c>
      <c r="G7208" s="42" t="n">
        <f aca="false">DATE(YEAR(B7208),MONTH(B7208),1)</f>
        <v>46174</v>
      </c>
      <c r="H7208" s="24" t="str">
        <f aca="false">INDEX(Customers!$B$2:$B$601,MATCH(C7208,Customers!$A$2:$A$601,0))</f>
        <v>Nairobi</v>
      </c>
      <c r="I7208" s="43" t="n">
        <f aca="false">ROUND(MIN(INDEX(Assumptions!$D$13:$D$18,MATCH(E7208,Assumptions!$A$13:$A$18,0)),MAX(INDEX(Assumptions!$C$13:$C$18,MATCH(E7208,Assumptions!$A$13:$A$18,0)),INDEX(Assumptions!$B$13:$B$18,MATCH(E7208,Assumptions!$A$13:$A$18,0))*F7208)),2)</f>
        <v>2</v>
      </c>
    </row>
    <row r="7209" customFormat="false" ht="15" hidden="false" customHeight="false" outlineLevel="0" collapsed="false">
      <c r="A7209" s="24" t="s">
        <v>8032</v>
      </c>
      <c r="B7209" s="39" t="n">
        <v>46177</v>
      </c>
      <c r="C7209" s="24" t="s">
        <v>347</v>
      </c>
      <c r="D7209" s="24" t="s">
        <v>183</v>
      </c>
      <c r="E7209" s="24" t="s">
        <v>105</v>
      </c>
      <c r="F7209" s="38" t="n">
        <v>7240</v>
      </c>
      <c r="G7209" s="42" t="n">
        <f aca="false">DATE(YEAR(B7209),MONTH(B7209),1)</f>
        <v>46174</v>
      </c>
      <c r="H7209" s="24" t="str">
        <f aca="false">INDEX(Customers!$B$2:$B$601,MATCH(C7209,Customers!$A$2:$A$601,0))</f>
        <v>Coast</v>
      </c>
      <c r="I7209" s="43" t="n">
        <f aca="false">ROUND(MIN(INDEX(Assumptions!$D$13:$D$18,MATCH(E7209,Assumptions!$A$13:$A$18,0)),MAX(INDEX(Assumptions!$C$13:$C$18,MATCH(E7209,Assumptions!$A$13:$A$18,0)),INDEX(Assumptions!$B$13:$B$18,MATCH(E7209,Assumptions!$A$13:$A$18,0))*F7209)),2)</f>
        <v>108.6</v>
      </c>
    </row>
    <row r="7210" customFormat="false" ht="15" hidden="false" customHeight="false" outlineLevel="0" collapsed="false">
      <c r="A7210" s="24" t="s">
        <v>8033</v>
      </c>
      <c r="B7210" s="39" t="n">
        <v>46177</v>
      </c>
      <c r="C7210" s="24" t="s">
        <v>356</v>
      </c>
      <c r="D7210" s="24" t="s">
        <v>826</v>
      </c>
      <c r="E7210" s="24" t="s">
        <v>103</v>
      </c>
      <c r="F7210" s="38" t="n">
        <v>770</v>
      </c>
      <c r="G7210" s="42" t="n">
        <f aca="false">DATE(YEAR(B7210),MONTH(B7210),1)</f>
        <v>46174</v>
      </c>
      <c r="H7210" s="24" t="str">
        <f aca="false">INDEX(Customers!$B$2:$B$601,MATCH(C7210,Customers!$A$2:$A$601,0))</f>
        <v>Coast</v>
      </c>
      <c r="I7210" s="43" t="n">
        <f aca="false">ROUND(MIN(INDEX(Assumptions!$D$13:$D$18,MATCH(E7210,Assumptions!$A$13:$A$18,0)),MAX(INDEX(Assumptions!$C$13:$C$18,MATCH(E7210,Assumptions!$A$13:$A$18,0)),INDEX(Assumptions!$B$13:$B$18,MATCH(E7210,Assumptions!$A$13:$A$18,0))*F7210)),2)</f>
        <v>7.7</v>
      </c>
    </row>
    <row r="7211" customFormat="false" ht="15" hidden="false" customHeight="false" outlineLevel="0" collapsed="false">
      <c r="A7211" s="24" t="s">
        <v>8034</v>
      </c>
      <c r="B7211" s="39" t="n">
        <v>46177</v>
      </c>
      <c r="C7211" s="24" t="s">
        <v>382</v>
      </c>
      <c r="D7211" s="24" t="s">
        <v>195</v>
      </c>
      <c r="E7211" s="24" t="s">
        <v>105</v>
      </c>
      <c r="F7211" s="38" t="n">
        <v>8270</v>
      </c>
      <c r="G7211" s="42" t="n">
        <f aca="false">DATE(YEAR(B7211),MONTH(B7211),1)</f>
        <v>46174</v>
      </c>
      <c r="H7211" s="24" t="str">
        <f aca="false">INDEX(Customers!$B$2:$B$601,MATCH(C7211,Customers!$A$2:$A$601,0))</f>
        <v>Central</v>
      </c>
      <c r="I7211" s="43" t="n">
        <f aca="false">ROUND(MIN(INDEX(Assumptions!$D$13:$D$18,MATCH(E7211,Assumptions!$A$13:$A$18,0)),MAX(INDEX(Assumptions!$C$13:$C$18,MATCH(E7211,Assumptions!$A$13:$A$18,0)),INDEX(Assumptions!$B$13:$B$18,MATCH(E7211,Assumptions!$A$13:$A$18,0))*F7211)),2)</f>
        <v>124.05</v>
      </c>
    </row>
    <row r="7212" customFormat="false" ht="15" hidden="false" customHeight="false" outlineLevel="0" collapsed="false">
      <c r="A7212" s="24" t="s">
        <v>8035</v>
      </c>
      <c r="B7212" s="39" t="n">
        <v>46177</v>
      </c>
      <c r="C7212" s="24" t="s">
        <v>385</v>
      </c>
      <c r="D7212" s="24" t="s">
        <v>164</v>
      </c>
      <c r="E7212" s="24" t="s">
        <v>105</v>
      </c>
      <c r="F7212" s="38" t="n">
        <v>3260</v>
      </c>
      <c r="G7212" s="42" t="n">
        <f aca="false">DATE(YEAR(B7212),MONTH(B7212),1)</f>
        <v>46174</v>
      </c>
      <c r="H7212" s="24" t="str">
        <f aca="false">INDEX(Customers!$B$2:$B$601,MATCH(C7212,Customers!$A$2:$A$601,0))</f>
        <v>Central</v>
      </c>
      <c r="I7212" s="43" t="n">
        <f aca="false">ROUND(MIN(INDEX(Assumptions!$D$13:$D$18,MATCH(E7212,Assumptions!$A$13:$A$18,0)),MAX(INDEX(Assumptions!$C$13:$C$18,MATCH(E7212,Assumptions!$A$13:$A$18,0)),INDEX(Assumptions!$B$13:$B$18,MATCH(E7212,Assumptions!$A$13:$A$18,0))*F7212)),2)</f>
        <v>48.9</v>
      </c>
    </row>
    <row r="7213" customFormat="false" ht="15" hidden="false" customHeight="false" outlineLevel="0" collapsed="false">
      <c r="A7213" s="24" t="s">
        <v>8036</v>
      </c>
      <c r="B7213" s="39" t="n">
        <v>46177</v>
      </c>
      <c r="C7213" s="24" t="s">
        <v>386</v>
      </c>
      <c r="D7213" s="24" t="s">
        <v>826</v>
      </c>
      <c r="E7213" s="24" t="s">
        <v>103</v>
      </c>
      <c r="F7213" s="38" t="n">
        <v>260</v>
      </c>
      <c r="G7213" s="42" t="n">
        <f aca="false">DATE(YEAR(B7213),MONTH(B7213),1)</f>
        <v>46174</v>
      </c>
      <c r="H7213" s="24" t="str">
        <f aca="false">INDEX(Customers!$B$2:$B$601,MATCH(C7213,Customers!$A$2:$A$601,0))</f>
        <v>Nairobi</v>
      </c>
      <c r="I7213" s="43" t="n">
        <f aca="false">ROUND(MIN(INDEX(Assumptions!$D$13:$D$18,MATCH(E7213,Assumptions!$A$13:$A$18,0)),MAX(INDEX(Assumptions!$C$13:$C$18,MATCH(E7213,Assumptions!$A$13:$A$18,0)),INDEX(Assumptions!$B$13:$B$18,MATCH(E7213,Assumptions!$A$13:$A$18,0))*F7213)),2)</f>
        <v>5</v>
      </c>
    </row>
    <row r="7214" customFormat="false" ht="15" hidden="false" customHeight="false" outlineLevel="0" collapsed="false">
      <c r="A7214" s="24" t="s">
        <v>8037</v>
      </c>
      <c r="B7214" s="39" t="n">
        <v>46177</v>
      </c>
      <c r="C7214" s="24" t="s">
        <v>393</v>
      </c>
      <c r="D7214" s="24" t="s">
        <v>175</v>
      </c>
      <c r="E7214" s="24" t="s">
        <v>105</v>
      </c>
      <c r="F7214" s="38" t="n">
        <v>8250</v>
      </c>
      <c r="G7214" s="42" t="n">
        <f aca="false">DATE(YEAR(B7214),MONTH(B7214),1)</f>
        <v>46174</v>
      </c>
      <c r="H7214" s="24" t="str">
        <f aca="false">INDEX(Customers!$B$2:$B$601,MATCH(C7214,Customers!$A$2:$A$601,0))</f>
        <v>Rift Valley</v>
      </c>
      <c r="I7214" s="43" t="n">
        <f aca="false">ROUND(MIN(INDEX(Assumptions!$D$13:$D$18,MATCH(E7214,Assumptions!$A$13:$A$18,0)),MAX(INDEX(Assumptions!$C$13:$C$18,MATCH(E7214,Assumptions!$A$13:$A$18,0)),INDEX(Assumptions!$B$13:$B$18,MATCH(E7214,Assumptions!$A$13:$A$18,0))*F7214)),2)</f>
        <v>123.75</v>
      </c>
    </row>
    <row r="7215" customFormat="false" ht="15" hidden="false" customHeight="false" outlineLevel="0" collapsed="false">
      <c r="A7215" s="24" t="s">
        <v>8038</v>
      </c>
      <c r="B7215" s="39" t="n">
        <v>46177</v>
      </c>
      <c r="C7215" s="24" t="s">
        <v>404</v>
      </c>
      <c r="D7215" s="24" t="s">
        <v>826</v>
      </c>
      <c r="E7215" s="24" t="s">
        <v>103</v>
      </c>
      <c r="F7215" s="38" t="n">
        <v>740</v>
      </c>
      <c r="G7215" s="42" t="n">
        <f aca="false">DATE(YEAR(B7215),MONTH(B7215),1)</f>
        <v>46174</v>
      </c>
      <c r="H7215" s="24" t="str">
        <f aca="false">INDEX(Customers!$B$2:$B$601,MATCH(C7215,Customers!$A$2:$A$601,0))</f>
        <v>Eastern</v>
      </c>
      <c r="I7215" s="43" t="n">
        <f aca="false">ROUND(MIN(INDEX(Assumptions!$D$13:$D$18,MATCH(E7215,Assumptions!$A$13:$A$18,0)),MAX(INDEX(Assumptions!$C$13:$C$18,MATCH(E7215,Assumptions!$A$13:$A$18,0)),INDEX(Assumptions!$B$13:$B$18,MATCH(E7215,Assumptions!$A$13:$A$18,0))*F7215)),2)</f>
        <v>7.4</v>
      </c>
    </row>
    <row r="7216" customFormat="false" ht="15" hidden="false" customHeight="false" outlineLevel="0" collapsed="false">
      <c r="A7216" s="24" t="s">
        <v>8039</v>
      </c>
      <c r="B7216" s="39" t="n">
        <v>46177</v>
      </c>
      <c r="C7216" s="24" t="s">
        <v>413</v>
      </c>
      <c r="D7216" s="24" t="s">
        <v>826</v>
      </c>
      <c r="E7216" s="24" t="s">
        <v>111</v>
      </c>
      <c r="F7216" s="38" t="n">
        <v>200</v>
      </c>
      <c r="G7216" s="42" t="n">
        <f aca="false">DATE(YEAR(B7216),MONTH(B7216),1)</f>
        <v>46174</v>
      </c>
      <c r="H7216" s="24" t="str">
        <f aca="false">INDEX(Customers!$B$2:$B$601,MATCH(C7216,Customers!$A$2:$A$601,0))</f>
        <v>Rift Valley</v>
      </c>
      <c r="I7216" s="43" t="n">
        <f aca="false">ROUND(MIN(INDEX(Assumptions!$D$13:$D$18,MATCH(E7216,Assumptions!$A$13:$A$18,0)),MAX(INDEX(Assumptions!$C$13:$C$18,MATCH(E7216,Assumptions!$A$13:$A$18,0)),INDEX(Assumptions!$B$13:$B$18,MATCH(E7216,Assumptions!$A$13:$A$18,0))*F7216)),2)</f>
        <v>8</v>
      </c>
    </row>
    <row r="7217" customFormat="false" ht="15" hidden="false" customHeight="false" outlineLevel="0" collapsed="false">
      <c r="A7217" s="24" t="s">
        <v>8040</v>
      </c>
      <c r="B7217" s="39" t="n">
        <v>46177</v>
      </c>
      <c r="C7217" s="24" t="s">
        <v>414</v>
      </c>
      <c r="D7217" s="24" t="s">
        <v>826</v>
      </c>
      <c r="E7217" s="24" t="s">
        <v>103</v>
      </c>
      <c r="F7217" s="38" t="n">
        <v>720</v>
      </c>
      <c r="G7217" s="42" t="n">
        <f aca="false">DATE(YEAR(B7217),MONTH(B7217),1)</f>
        <v>46174</v>
      </c>
      <c r="H7217" s="24" t="str">
        <f aca="false">INDEX(Customers!$B$2:$B$601,MATCH(C7217,Customers!$A$2:$A$601,0))</f>
        <v>Rift Valley</v>
      </c>
      <c r="I7217" s="43" t="n">
        <f aca="false">ROUND(MIN(INDEX(Assumptions!$D$13:$D$18,MATCH(E7217,Assumptions!$A$13:$A$18,0)),MAX(INDEX(Assumptions!$C$13:$C$18,MATCH(E7217,Assumptions!$A$13:$A$18,0)),INDEX(Assumptions!$B$13:$B$18,MATCH(E7217,Assumptions!$A$13:$A$18,0))*F7217)),2)</f>
        <v>7.2</v>
      </c>
    </row>
    <row r="7218" customFormat="false" ht="15" hidden="false" customHeight="false" outlineLevel="0" collapsed="false">
      <c r="A7218" s="24" t="s">
        <v>8041</v>
      </c>
      <c r="B7218" s="39" t="n">
        <v>46177</v>
      </c>
      <c r="C7218" s="24" t="s">
        <v>437</v>
      </c>
      <c r="D7218" s="24" t="s">
        <v>826</v>
      </c>
      <c r="E7218" s="24" t="s">
        <v>113</v>
      </c>
      <c r="F7218" s="38" t="n">
        <v>50</v>
      </c>
      <c r="G7218" s="42" t="n">
        <f aca="false">DATE(YEAR(B7218),MONTH(B7218),1)</f>
        <v>46174</v>
      </c>
      <c r="H7218" s="24" t="str">
        <f aca="false">INDEX(Customers!$B$2:$B$601,MATCH(C7218,Customers!$A$2:$A$601,0))</f>
        <v>Nairobi</v>
      </c>
      <c r="I7218" s="43" t="n">
        <f aca="false">ROUND(MIN(INDEX(Assumptions!$D$13:$D$18,MATCH(E7218,Assumptions!$A$13:$A$18,0)),MAX(INDEX(Assumptions!$C$13:$C$18,MATCH(E7218,Assumptions!$A$13:$A$18,0)),INDEX(Assumptions!$B$13:$B$18,MATCH(E7218,Assumptions!$A$13:$A$18,0))*F7218)),2)</f>
        <v>2.5</v>
      </c>
    </row>
    <row r="7219" customFormat="false" ht="15" hidden="false" customHeight="false" outlineLevel="0" collapsed="false">
      <c r="A7219" s="24" t="s">
        <v>8042</v>
      </c>
      <c r="B7219" s="39" t="n">
        <v>46177</v>
      </c>
      <c r="C7219" s="24" t="s">
        <v>437</v>
      </c>
      <c r="D7219" s="24" t="s">
        <v>826</v>
      </c>
      <c r="E7219" s="24" t="s">
        <v>113</v>
      </c>
      <c r="F7219" s="38" t="n">
        <v>250</v>
      </c>
      <c r="G7219" s="42" t="n">
        <f aca="false">DATE(YEAR(B7219),MONTH(B7219),1)</f>
        <v>46174</v>
      </c>
      <c r="H7219" s="24" t="str">
        <f aca="false">INDEX(Customers!$B$2:$B$601,MATCH(C7219,Customers!$A$2:$A$601,0))</f>
        <v>Nairobi</v>
      </c>
      <c r="I7219" s="43" t="n">
        <f aca="false">ROUND(MIN(INDEX(Assumptions!$D$13:$D$18,MATCH(E7219,Assumptions!$A$13:$A$18,0)),MAX(INDEX(Assumptions!$C$13:$C$18,MATCH(E7219,Assumptions!$A$13:$A$18,0)),INDEX(Assumptions!$B$13:$B$18,MATCH(E7219,Assumptions!$A$13:$A$18,0))*F7219)),2)</f>
        <v>12.5</v>
      </c>
    </row>
    <row r="7220" customFormat="false" ht="15" hidden="false" customHeight="false" outlineLevel="0" collapsed="false">
      <c r="A7220" s="24" t="s">
        <v>8043</v>
      </c>
      <c r="B7220" s="39" t="n">
        <v>46177</v>
      </c>
      <c r="C7220" s="24" t="s">
        <v>444</v>
      </c>
      <c r="D7220" s="24" t="s">
        <v>826</v>
      </c>
      <c r="E7220" s="24" t="s">
        <v>103</v>
      </c>
      <c r="F7220" s="38" t="n">
        <v>5370</v>
      </c>
      <c r="G7220" s="42" t="n">
        <f aca="false">DATE(YEAR(B7220),MONTH(B7220),1)</f>
        <v>46174</v>
      </c>
      <c r="H7220" s="24" t="str">
        <f aca="false">INDEX(Customers!$B$2:$B$601,MATCH(C7220,Customers!$A$2:$A$601,0))</f>
        <v>Rift Valley</v>
      </c>
      <c r="I7220" s="43" t="n">
        <f aca="false">ROUND(MIN(INDEX(Assumptions!$D$13:$D$18,MATCH(E7220,Assumptions!$A$13:$A$18,0)),MAX(INDEX(Assumptions!$C$13:$C$18,MATCH(E7220,Assumptions!$A$13:$A$18,0)),INDEX(Assumptions!$B$13:$B$18,MATCH(E7220,Assumptions!$A$13:$A$18,0))*F7220)),2)</f>
        <v>53.7</v>
      </c>
    </row>
    <row r="7221" customFormat="false" ht="15" hidden="false" customHeight="false" outlineLevel="0" collapsed="false">
      <c r="A7221" s="24" t="s">
        <v>8044</v>
      </c>
      <c r="B7221" s="39" t="n">
        <v>46177</v>
      </c>
      <c r="C7221" s="24" t="s">
        <v>446</v>
      </c>
      <c r="D7221" s="24" t="s">
        <v>826</v>
      </c>
      <c r="E7221" s="24" t="s">
        <v>111</v>
      </c>
      <c r="F7221" s="38" t="n">
        <v>50</v>
      </c>
      <c r="G7221" s="42" t="n">
        <f aca="false">DATE(YEAR(B7221),MONTH(B7221),1)</f>
        <v>46174</v>
      </c>
      <c r="H7221" s="24" t="str">
        <f aca="false">INDEX(Customers!$B$2:$B$601,MATCH(C7221,Customers!$A$2:$A$601,0))</f>
        <v>Central</v>
      </c>
      <c r="I7221" s="43" t="n">
        <f aca="false">ROUND(MIN(INDEX(Assumptions!$D$13:$D$18,MATCH(E7221,Assumptions!$A$13:$A$18,0)),MAX(INDEX(Assumptions!$C$13:$C$18,MATCH(E7221,Assumptions!$A$13:$A$18,0)),INDEX(Assumptions!$B$13:$B$18,MATCH(E7221,Assumptions!$A$13:$A$18,0))*F7221)),2)</f>
        <v>2</v>
      </c>
    </row>
    <row r="7222" customFormat="false" ht="15" hidden="false" customHeight="false" outlineLevel="0" collapsed="false">
      <c r="A7222" s="24" t="s">
        <v>8045</v>
      </c>
      <c r="B7222" s="39" t="n">
        <v>46177</v>
      </c>
      <c r="C7222" s="24" t="s">
        <v>451</v>
      </c>
      <c r="D7222" s="24" t="s">
        <v>826</v>
      </c>
      <c r="E7222" s="24" t="s">
        <v>109</v>
      </c>
      <c r="F7222" s="38" t="n">
        <v>7880</v>
      </c>
      <c r="G7222" s="42" t="n">
        <f aca="false">DATE(YEAR(B7222),MONTH(B7222),1)</f>
        <v>46174</v>
      </c>
      <c r="H7222" s="24" t="str">
        <f aca="false">INDEX(Customers!$B$2:$B$601,MATCH(C7222,Customers!$A$2:$A$601,0))</f>
        <v>Nairobi</v>
      </c>
      <c r="I7222" s="43" t="n">
        <f aca="false">ROUND(MIN(INDEX(Assumptions!$D$13:$D$18,MATCH(E7222,Assumptions!$A$13:$A$18,0)),MAX(INDEX(Assumptions!$C$13:$C$18,MATCH(E7222,Assumptions!$A$13:$A$18,0)),INDEX(Assumptions!$B$13:$B$18,MATCH(E7222,Assumptions!$A$13:$A$18,0))*F7222)),2)</f>
        <v>31.52</v>
      </c>
    </row>
    <row r="7223" customFormat="false" ht="15" hidden="false" customHeight="false" outlineLevel="0" collapsed="false">
      <c r="A7223" s="24" t="s">
        <v>8046</v>
      </c>
      <c r="B7223" s="39" t="n">
        <v>46177</v>
      </c>
      <c r="C7223" s="24" t="s">
        <v>451</v>
      </c>
      <c r="D7223" s="24" t="s">
        <v>826</v>
      </c>
      <c r="E7223" s="24" t="s">
        <v>109</v>
      </c>
      <c r="F7223" s="38" t="n">
        <v>4260</v>
      </c>
      <c r="G7223" s="42" t="n">
        <f aca="false">DATE(YEAR(B7223),MONTH(B7223),1)</f>
        <v>46174</v>
      </c>
      <c r="H7223" s="24" t="str">
        <f aca="false">INDEX(Customers!$B$2:$B$601,MATCH(C7223,Customers!$A$2:$A$601,0))</f>
        <v>Nairobi</v>
      </c>
      <c r="I7223" s="43" t="n">
        <f aca="false">ROUND(MIN(INDEX(Assumptions!$D$13:$D$18,MATCH(E7223,Assumptions!$A$13:$A$18,0)),MAX(INDEX(Assumptions!$C$13:$C$18,MATCH(E7223,Assumptions!$A$13:$A$18,0)),INDEX(Assumptions!$B$13:$B$18,MATCH(E7223,Assumptions!$A$13:$A$18,0))*F7223)),2)</f>
        <v>17.04</v>
      </c>
    </row>
    <row r="7224" customFormat="false" ht="15" hidden="false" customHeight="false" outlineLevel="0" collapsed="false">
      <c r="A7224" s="24" t="s">
        <v>8047</v>
      </c>
      <c r="B7224" s="39" t="n">
        <v>46177</v>
      </c>
      <c r="C7224" s="24" t="s">
        <v>466</v>
      </c>
      <c r="D7224" s="24" t="s">
        <v>826</v>
      </c>
      <c r="E7224" s="24" t="s">
        <v>103</v>
      </c>
      <c r="F7224" s="38" t="n">
        <v>5120</v>
      </c>
      <c r="G7224" s="42" t="n">
        <f aca="false">DATE(YEAR(B7224),MONTH(B7224),1)</f>
        <v>46174</v>
      </c>
      <c r="H7224" s="24" t="str">
        <f aca="false">INDEX(Customers!$B$2:$B$601,MATCH(C7224,Customers!$A$2:$A$601,0))</f>
        <v>Nairobi</v>
      </c>
      <c r="I7224" s="43" t="n">
        <f aca="false">ROUND(MIN(INDEX(Assumptions!$D$13:$D$18,MATCH(E7224,Assumptions!$A$13:$A$18,0)),MAX(INDEX(Assumptions!$C$13:$C$18,MATCH(E7224,Assumptions!$A$13:$A$18,0)),INDEX(Assumptions!$B$13:$B$18,MATCH(E7224,Assumptions!$A$13:$A$18,0))*F7224)),2)</f>
        <v>51.2</v>
      </c>
    </row>
    <row r="7225" customFormat="false" ht="15" hidden="false" customHeight="false" outlineLevel="0" collapsed="false">
      <c r="A7225" s="24" t="s">
        <v>8048</v>
      </c>
      <c r="B7225" s="39" t="n">
        <v>46177</v>
      </c>
      <c r="C7225" s="24" t="s">
        <v>479</v>
      </c>
      <c r="D7225" s="24" t="s">
        <v>826</v>
      </c>
      <c r="E7225" s="24" t="s">
        <v>111</v>
      </c>
      <c r="F7225" s="38" t="n">
        <v>50</v>
      </c>
      <c r="G7225" s="42" t="n">
        <f aca="false">DATE(YEAR(B7225),MONTH(B7225),1)</f>
        <v>46174</v>
      </c>
      <c r="H7225" s="24" t="str">
        <f aca="false">INDEX(Customers!$B$2:$B$601,MATCH(C7225,Customers!$A$2:$A$601,0))</f>
        <v>Eastern</v>
      </c>
      <c r="I7225" s="43" t="n">
        <f aca="false">ROUND(MIN(INDEX(Assumptions!$D$13:$D$18,MATCH(E7225,Assumptions!$A$13:$A$18,0)),MAX(INDEX(Assumptions!$C$13:$C$18,MATCH(E7225,Assumptions!$A$13:$A$18,0)),INDEX(Assumptions!$B$13:$B$18,MATCH(E7225,Assumptions!$A$13:$A$18,0))*F7225)),2)</f>
        <v>2</v>
      </c>
    </row>
    <row r="7226" customFormat="false" ht="15" hidden="false" customHeight="false" outlineLevel="0" collapsed="false">
      <c r="A7226" s="24" t="s">
        <v>8049</v>
      </c>
      <c r="B7226" s="39" t="n">
        <v>46177</v>
      </c>
      <c r="C7226" s="24" t="s">
        <v>487</v>
      </c>
      <c r="D7226" s="24" t="s">
        <v>826</v>
      </c>
      <c r="E7226" s="24" t="s">
        <v>113</v>
      </c>
      <c r="F7226" s="38" t="n">
        <v>500</v>
      </c>
      <c r="G7226" s="42" t="n">
        <f aca="false">DATE(YEAR(B7226),MONTH(B7226),1)</f>
        <v>46174</v>
      </c>
      <c r="H7226" s="24" t="str">
        <f aca="false">INDEX(Customers!$B$2:$B$601,MATCH(C7226,Customers!$A$2:$A$601,0))</f>
        <v>Rift Valley</v>
      </c>
      <c r="I7226" s="43" t="n">
        <f aca="false">ROUND(MIN(INDEX(Assumptions!$D$13:$D$18,MATCH(E7226,Assumptions!$A$13:$A$18,0)),MAX(INDEX(Assumptions!$C$13:$C$18,MATCH(E7226,Assumptions!$A$13:$A$18,0)),INDEX(Assumptions!$B$13:$B$18,MATCH(E7226,Assumptions!$A$13:$A$18,0))*F7226)),2)</f>
        <v>25</v>
      </c>
    </row>
    <row r="7227" customFormat="false" ht="15" hidden="false" customHeight="false" outlineLevel="0" collapsed="false">
      <c r="A7227" s="24" t="s">
        <v>8050</v>
      </c>
      <c r="B7227" s="39" t="n">
        <v>46177</v>
      </c>
      <c r="C7227" s="24" t="s">
        <v>501</v>
      </c>
      <c r="D7227" s="24" t="s">
        <v>826</v>
      </c>
      <c r="E7227" s="24" t="s">
        <v>113</v>
      </c>
      <c r="F7227" s="38" t="n">
        <v>500</v>
      </c>
      <c r="G7227" s="42" t="n">
        <f aca="false">DATE(YEAR(B7227),MONTH(B7227),1)</f>
        <v>46174</v>
      </c>
      <c r="H7227" s="24" t="str">
        <f aca="false">INDEX(Customers!$B$2:$B$601,MATCH(C7227,Customers!$A$2:$A$601,0))</f>
        <v>Western</v>
      </c>
      <c r="I7227" s="43" t="n">
        <f aca="false">ROUND(MIN(INDEX(Assumptions!$D$13:$D$18,MATCH(E7227,Assumptions!$A$13:$A$18,0)),MAX(INDEX(Assumptions!$C$13:$C$18,MATCH(E7227,Assumptions!$A$13:$A$18,0)),INDEX(Assumptions!$B$13:$B$18,MATCH(E7227,Assumptions!$A$13:$A$18,0))*F7227)),2)</f>
        <v>25</v>
      </c>
    </row>
    <row r="7228" customFormat="false" ht="15" hidden="false" customHeight="false" outlineLevel="0" collapsed="false">
      <c r="A7228" s="24" t="s">
        <v>8051</v>
      </c>
      <c r="B7228" s="39" t="n">
        <v>46177</v>
      </c>
      <c r="C7228" s="24" t="s">
        <v>502</v>
      </c>
      <c r="D7228" s="24" t="s">
        <v>826</v>
      </c>
      <c r="E7228" s="24" t="s">
        <v>111</v>
      </c>
      <c r="F7228" s="38" t="n">
        <v>50</v>
      </c>
      <c r="G7228" s="42" t="n">
        <f aca="false">DATE(YEAR(B7228),MONTH(B7228),1)</f>
        <v>46174</v>
      </c>
      <c r="H7228" s="24" t="str">
        <f aca="false">INDEX(Customers!$B$2:$B$601,MATCH(C7228,Customers!$A$2:$A$601,0))</f>
        <v>Nairobi</v>
      </c>
      <c r="I7228" s="43" t="n">
        <f aca="false">ROUND(MIN(INDEX(Assumptions!$D$13:$D$18,MATCH(E7228,Assumptions!$A$13:$A$18,0)),MAX(INDEX(Assumptions!$C$13:$C$18,MATCH(E7228,Assumptions!$A$13:$A$18,0)),INDEX(Assumptions!$B$13:$B$18,MATCH(E7228,Assumptions!$A$13:$A$18,0))*F7228)),2)</f>
        <v>2</v>
      </c>
    </row>
    <row r="7229" customFormat="false" ht="15" hidden="false" customHeight="false" outlineLevel="0" collapsed="false">
      <c r="A7229" s="24" t="s">
        <v>8052</v>
      </c>
      <c r="B7229" s="39" t="n">
        <v>46177</v>
      </c>
      <c r="C7229" s="24" t="s">
        <v>534</v>
      </c>
      <c r="D7229" s="24" t="s">
        <v>206</v>
      </c>
      <c r="E7229" s="24" t="s">
        <v>105</v>
      </c>
      <c r="F7229" s="38" t="n">
        <v>15660</v>
      </c>
      <c r="G7229" s="42" t="n">
        <f aca="false">DATE(YEAR(B7229),MONTH(B7229),1)</f>
        <v>46174</v>
      </c>
      <c r="H7229" s="24" t="str">
        <f aca="false">INDEX(Customers!$B$2:$B$601,MATCH(C7229,Customers!$A$2:$A$601,0))</f>
        <v>Eastern</v>
      </c>
      <c r="I7229" s="43" t="n">
        <f aca="false">ROUND(MIN(INDEX(Assumptions!$D$13:$D$18,MATCH(E7229,Assumptions!$A$13:$A$18,0)),MAX(INDEX(Assumptions!$C$13:$C$18,MATCH(E7229,Assumptions!$A$13:$A$18,0)),INDEX(Assumptions!$B$13:$B$18,MATCH(E7229,Assumptions!$A$13:$A$18,0))*F7229)),2)</f>
        <v>200</v>
      </c>
    </row>
    <row r="7230" customFormat="false" ht="15" hidden="false" customHeight="false" outlineLevel="0" collapsed="false">
      <c r="A7230" s="24" t="s">
        <v>8053</v>
      </c>
      <c r="B7230" s="39" t="n">
        <v>46177</v>
      </c>
      <c r="C7230" s="24" t="s">
        <v>552</v>
      </c>
      <c r="D7230" s="24" t="s">
        <v>203</v>
      </c>
      <c r="E7230" s="24" t="s">
        <v>107</v>
      </c>
      <c r="F7230" s="38" t="n">
        <v>5200</v>
      </c>
      <c r="G7230" s="42" t="n">
        <f aca="false">DATE(YEAR(B7230),MONTH(B7230),1)</f>
        <v>46174</v>
      </c>
      <c r="H7230" s="24" t="str">
        <f aca="false">INDEX(Customers!$B$2:$B$601,MATCH(C7230,Customers!$A$2:$A$601,0))</f>
        <v>Eastern</v>
      </c>
      <c r="I7230" s="43" t="n">
        <f aca="false">ROUND(MIN(INDEX(Assumptions!$D$13:$D$18,MATCH(E7230,Assumptions!$A$13:$A$18,0)),MAX(INDEX(Assumptions!$C$13:$C$18,MATCH(E7230,Assumptions!$A$13:$A$18,0)),INDEX(Assumptions!$B$13:$B$18,MATCH(E7230,Assumptions!$A$13:$A$18,0))*F7230)),2)</f>
        <v>0</v>
      </c>
    </row>
    <row r="7231" customFormat="false" ht="15" hidden="false" customHeight="false" outlineLevel="0" collapsed="false">
      <c r="A7231" s="24" t="s">
        <v>8054</v>
      </c>
      <c r="B7231" s="39" t="n">
        <v>46177</v>
      </c>
      <c r="C7231" s="24" t="s">
        <v>564</v>
      </c>
      <c r="D7231" s="24" t="s">
        <v>826</v>
      </c>
      <c r="E7231" s="24" t="s">
        <v>103</v>
      </c>
      <c r="F7231" s="38" t="n">
        <v>2280</v>
      </c>
      <c r="G7231" s="42" t="n">
        <f aca="false">DATE(YEAR(B7231),MONTH(B7231),1)</f>
        <v>46174</v>
      </c>
      <c r="H7231" s="24" t="str">
        <f aca="false">INDEX(Customers!$B$2:$B$601,MATCH(C7231,Customers!$A$2:$A$601,0))</f>
        <v>Coast</v>
      </c>
      <c r="I7231" s="43" t="n">
        <f aca="false">ROUND(MIN(INDEX(Assumptions!$D$13:$D$18,MATCH(E7231,Assumptions!$A$13:$A$18,0)),MAX(INDEX(Assumptions!$C$13:$C$18,MATCH(E7231,Assumptions!$A$13:$A$18,0)),INDEX(Assumptions!$B$13:$B$18,MATCH(E7231,Assumptions!$A$13:$A$18,0))*F7231)),2)</f>
        <v>22.8</v>
      </c>
    </row>
    <row r="7232" customFormat="false" ht="15" hidden="false" customHeight="false" outlineLevel="0" collapsed="false">
      <c r="A7232" s="24" t="s">
        <v>8055</v>
      </c>
      <c r="B7232" s="39" t="n">
        <v>46177</v>
      </c>
      <c r="C7232" s="24" t="s">
        <v>570</v>
      </c>
      <c r="D7232" s="24" t="s">
        <v>826</v>
      </c>
      <c r="E7232" s="24" t="s">
        <v>111</v>
      </c>
      <c r="F7232" s="38" t="n">
        <v>200</v>
      </c>
      <c r="G7232" s="42" t="n">
        <f aca="false">DATE(YEAR(B7232),MONTH(B7232),1)</f>
        <v>46174</v>
      </c>
      <c r="H7232" s="24" t="str">
        <f aca="false">INDEX(Customers!$B$2:$B$601,MATCH(C7232,Customers!$A$2:$A$601,0))</f>
        <v>Western</v>
      </c>
      <c r="I7232" s="43" t="n">
        <f aca="false">ROUND(MIN(INDEX(Assumptions!$D$13:$D$18,MATCH(E7232,Assumptions!$A$13:$A$18,0)),MAX(INDEX(Assumptions!$C$13:$C$18,MATCH(E7232,Assumptions!$A$13:$A$18,0)),INDEX(Assumptions!$B$13:$B$18,MATCH(E7232,Assumptions!$A$13:$A$18,0))*F7232)),2)</f>
        <v>8</v>
      </c>
    </row>
    <row r="7233" customFormat="false" ht="15" hidden="false" customHeight="false" outlineLevel="0" collapsed="false">
      <c r="A7233" s="24" t="s">
        <v>8056</v>
      </c>
      <c r="B7233" s="39" t="n">
        <v>46177</v>
      </c>
      <c r="C7233" s="24" t="s">
        <v>571</v>
      </c>
      <c r="D7233" s="24" t="s">
        <v>826</v>
      </c>
      <c r="E7233" s="24" t="s">
        <v>111</v>
      </c>
      <c r="F7233" s="38" t="n">
        <v>100</v>
      </c>
      <c r="G7233" s="42" t="n">
        <f aca="false">DATE(YEAR(B7233),MONTH(B7233),1)</f>
        <v>46174</v>
      </c>
      <c r="H7233" s="24" t="str">
        <f aca="false">INDEX(Customers!$B$2:$B$601,MATCH(C7233,Customers!$A$2:$A$601,0))</f>
        <v>Nairobi</v>
      </c>
      <c r="I7233" s="43" t="n">
        <f aca="false">ROUND(MIN(INDEX(Assumptions!$D$13:$D$18,MATCH(E7233,Assumptions!$A$13:$A$18,0)),MAX(INDEX(Assumptions!$C$13:$C$18,MATCH(E7233,Assumptions!$A$13:$A$18,0)),INDEX(Assumptions!$B$13:$B$18,MATCH(E7233,Assumptions!$A$13:$A$18,0))*F7233)),2)</f>
        <v>4</v>
      </c>
    </row>
    <row r="7234" customFormat="false" ht="15" hidden="false" customHeight="false" outlineLevel="0" collapsed="false">
      <c r="A7234" s="24" t="s">
        <v>8057</v>
      </c>
      <c r="B7234" s="39" t="n">
        <v>46177</v>
      </c>
      <c r="C7234" s="24" t="s">
        <v>584</v>
      </c>
      <c r="D7234" s="24" t="s">
        <v>826</v>
      </c>
      <c r="E7234" s="24" t="s">
        <v>113</v>
      </c>
      <c r="F7234" s="38" t="n">
        <v>250</v>
      </c>
      <c r="G7234" s="42" t="n">
        <f aca="false">DATE(YEAR(B7234),MONTH(B7234),1)</f>
        <v>46174</v>
      </c>
      <c r="H7234" s="24" t="str">
        <f aca="false">INDEX(Customers!$B$2:$B$601,MATCH(C7234,Customers!$A$2:$A$601,0))</f>
        <v>Western</v>
      </c>
      <c r="I7234" s="43" t="n">
        <f aca="false">ROUND(MIN(INDEX(Assumptions!$D$13:$D$18,MATCH(E7234,Assumptions!$A$13:$A$18,0)),MAX(INDEX(Assumptions!$C$13:$C$18,MATCH(E7234,Assumptions!$A$13:$A$18,0)),INDEX(Assumptions!$B$13:$B$18,MATCH(E7234,Assumptions!$A$13:$A$18,0))*F7234)),2)</f>
        <v>12.5</v>
      </c>
    </row>
    <row r="7235" customFormat="false" ht="15" hidden="false" customHeight="false" outlineLevel="0" collapsed="false">
      <c r="A7235" s="24" t="s">
        <v>8058</v>
      </c>
      <c r="B7235" s="39" t="n">
        <v>46177</v>
      </c>
      <c r="C7235" s="24" t="s">
        <v>590</v>
      </c>
      <c r="D7235" s="24" t="s">
        <v>153</v>
      </c>
      <c r="E7235" s="24" t="s">
        <v>105</v>
      </c>
      <c r="F7235" s="38" t="n">
        <v>2370</v>
      </c>
      <c r="G7235" s="42" t="n">
        <f aca="false">DATE(YEAR(B7235),MONTH(B7235),1)</f>
        <v>46174</v>
      </c>
      <c r="H7235" s="24" t="str">
        <f aca="false">INDEX(Customers!$B$2:$B$601,MATCH(C7235,Customers!$A$2:$A$601,0))</f>
        <v>Nairobi</v>
      </c>
      <c r="I7235" s="43" t="n">
        <f aca="false">ROUND(MIN(INDEX(Assumptions!$D$13:$D$18,MATCH(E7235,Assumptions!$A$13:$A$18,0)),MAX(INDEX(Assumptions!$C$13:$C$18,MATCH(E7235,Assumptions!$A$13:$A$18,0)),INDEX(Assumptions!$B$13:$B$18,MATCH(E7235,Assumptions!$A$13:$A$18,0))*F7235)),2)</f>
        <v>35.55</v>
      </c>
    </row>
    <row r="7236" customFormat="false" ht="15" hidden="false" customHeight="false" outlineLevel="0" collapsed="false">
      <c r="A7236" s="24" t="s">
        <v>8059</v>
      </c>
      <c r="B7236" s="39" t="n">
        <v>46177</v>
      </c>
      <c r="C7236" s="24" t="s">
        <v>595</v>
      </c>
      <c r="D7236" s="24" t="s">
        <v>826</v>
      </c>
      <c r="E7236" s="24" t="s">
        <v>113</v>
      </c>
      <c r="F7236" s="38" t="n">
        <v>500</v>
      </c>
      <c r="G7236" s="42" t="n">
        <f aca="false">DATE(YEAR(B7236),MONTH(B7236),1)</f>
        <v>46174</v>
      </c>
      <c r="H7236" s="24" t="str">
        <f aca="false">INDEX(Customers!$B$2:$B$601,MATCH(C7236,Customers!$A$2:$A$601,0))</f>
        <v>Eastern</v>
      </c>
      <c r="I7236" s="43" t="n">
        <f aca="false">ROUND(MIN(INDEX(Assumptions!$D$13:$D$18,MATCH(E7236,Assumptions!$A$13:$A$18,0)),MAX(INDEX(Assumptions!$C$13:$C$18,MATCH(E7236,Assumptions!$A$13:$A$18,0)),INDEX(Assumptions!$B$13:$B$18,MATCH(E7236,Assumptions!$A$13:$A$18,0))*F7236)),2)</f>
        <v>25</v>
      </c>
    </row>
    <row r="7237" customFormat="false" ht="15" hidden="false" customHeight="false" outlineLevel="0" collapsed="false">
      <c r="A7237" s="24" t="s">
        <v>8060</v>
      </c>
      <c r="B7237" s="39" t="n">
        <v>46177</v>
      </c>
      <c r="C7237" s="24" t="s">
        <v>604</v>
      </c>
      <c r="D7237" s="24" t="s">
        <v>161</v>
      </c>
      <c r="E7237" s="24" t="s">
        <v>105</v>
      </c>
      <c r="F7237" s="38" t="n">
        <v>3130</v>
      </c>
      <c r="G7237" s="42" t="n">
        <f aca="false">DATE(YEAR(B7237),MONTH(B7237),1)</f>
        <v>46174</v>
      </c>
      <c r="H7237" s="24" t="str">
        <f aca="false">INDEX(Customers!$B$2:$B$601,MATCH(C7237,Customers!$A$2:$A$601,0))</f>
        <v>Nairobi</v>
      </c>
      <c r="I7237" s="43" t="n">
        <f aca="false">ROUND(MIN(INDEX(Assumptions!$D$13:$D$18,MATCH(E7237,Assumptions!$A$13:$A$18,0)),MAX(INDEX(Assumptions!$C$13:$C$18,MATCH(E7237,Assumptions!$A$13:$A$18,0)),INDEX(Assumptions!$B$13:$B$18,MATCH(E7237,Assumptions!$A$13:$A$18,0))*F7237)),2)</f>
        <v>46.95</v>
      </c>
    </row>
    <row r="7238" customFormat="false" ht="15" hidden="false" customHeight="false" outlineLevel="0" collapsed="false">
      <c r="A7238" s="24" t="s">
        <v>8061</v>
      </c>
      <c r="B7238" s="39" t="n">
        <v>46177</v>
      </c>
      <c r="C7238" s="24" t="s">
        <v>608</v>
      </c>
      <c r="D7238" s="24" t="s">
        <v>826</v>
      </c>
      <c r="E7238" s="24" t="s">
        <v>109</v>
      </c>
      <c r="F7238" s="38" t="n">
        <v>19270</v>
      </c>
      <c r="G7238" s="42" t="n">
        <f aca="false">DATE(YEAR(B7238),MONTH(B7238),1)</f>
        <v>46174</v>
      </c>
      <c r="H7238" s="24" t="str">
        <f aca="false">INDEX(Customers!$B$2:$B$601,MATCH(C7238,Customers!$A$2:$A$601,0))</f>
        <v>Eastern</v>
      </c>
      <c r="I7238" s="43" t="n">
        <f aca="false">ROUND(MIN(INDEX(Assumptions!$D$13:$D$18,MATCH(E7238,Assumptions!$A$13:$A$18,0)),MAX(INDEX(Assumptions!$C$13:$C$18,MATCH(E7238,Assumptions!$A$13:$A$18,0)),INDEX(Assumptions!$B$13:$B$18,MATCH(E7238,Assumptions!$A$13:$A$18,0))*F7238)),2)</f>
        <v>40</v>
      </c>
    </row>
    <row r="7239" customFormat="false" ht="15" hidden="false" customHeight="false" outlineLevel="0" collapsed="false">
      <c r="A7239" s="24" t="s">
        <v>8062</v>
      </c>
      <c r="B7239" s="39" t="n">
        <v>46177</v>
      </c>
      <c r="C7239" s="24" t="s">
        <v>613</v>
      </c>
      <c r="D7239" s="24" t="s">
        <v>826</v>
      </c>
      <c r="E7239" s="24" t="s">
        <v>109</v>
      </c>
      <c r="F7239" s="38" t="n">
        <v>4530</v>
      </c>
      <c r="G7239" s="42" t="n">
        <f aca="false">DATE(YEAR(B7239),MONTH(B7239),1)</f>
        <v>46174</v>
      </c>
      <c r="H7239" s="24" t="str">
        <f aca="false">INDEX(Customers!$B$2:$B$601,MATCH(C7239,Customers!$A$2:$A$601,0))</f>
        <v>Rift Valley</v>
      </c>
      <c r="I7239" s="43" t="n">
        <f aca="false">ROUND(MIN(INDEX(Assumptions!$D$13:$D$18,MATCH(E7239,Assumptions!$A$13:$A$18,0)),MAX(INDEX(Assumptions!$C$13:$C$18,MATCH(E7239,Assumptions!$A$13:$A$18,0)),INDEX(Assumptions!$B$13:$B$18,MATCH(E7239,Assumptions!$A$13:$A$18,0))*F7239)),2)</f>
        <v>18.12</v>
      </c>
    </row>
    <row r="7240" customFormat="false" ht="15" hidden="false" customHeight="false" outlineLevel="0" collapsed="false">
      <c r="A7240" s="24" t="s">
        <v>8063</v>
      </c>
      <c r="B7240" s="39" t="n">
        <v>46177</v>
      </c>
      <c r="C7240" s="24" t="s">
        <v>621</v>
      </c>
      <c r="D7240" s="24" t="s">
        <v>826</v>
      </c>
      <c r="E7240" s="24" t="s">
        <v>103</v>
      </c>
      <c r="F7240" s="38" t="n">
        <v>3770</v>
      </c>
      <c r="G7240" s="42" t="n">
        <f aca="false">DATE(YEAR(B7240),MONTH(B7240),1)</f>
        <v>46174</v>
      </c>
      <c r="H7240" s="24" t="str">
        <f aca="false">INDEX(Customers!$B$2:$B$601,MATCH(C7240,Customers!$A$2:$A$601,0))</f>
        <v>Nairobi</v>
      </c>
      <c r="I7240" s="43" t="n">
        <f aca="false">ROUND(MIN(INDEX(Assumptions!$D$13:$D$18,MATCH(E7240,Assumptions!$A$13:$A$18,0)),MAX(INDEX(Assumptions!$C$13:$C$18,MATCH(E7240,Assumptions!$A$13:$A$18,0)),INDEX(Assumptions!$B$13:$B$18,MATCH(E7240,Assumptions!$A$13:$A$18,0))*F7240)),2)</f>
        <v>37.7</v>
      </c>
    </row>
    <row r="7241" customFormat="false" ht="15" hidden="false" customHeight="false" outlineLevel="0" collapsed="false">
      <c r="A7241" s="24" t="s">
        <v>8064</v>
      </c>
      <c r="B7241" s="39" t="n">
        <v>46177</v>
      </c>
      <c r="C7241" s="24" t="s">
        <v>625</v>
      </c>
      <c r="D7241" s="24" t="s">
        <v>826</v>
      </c>
      <c r="E7241" s="24" t="s">
        <v>103</v>
      </c>
      <c r="F7241" s="38" t="n">
        <v>3830</v>
      </c>
      <c r="G7241" s="42" t="n">
        <f aca="false">DATE(YEAR(B7241),MONTH(B7241),1)</f>
        <v>46174</v>
      </c>
      <c r="H7241" s="24" t="str">
        <f aca="false">INDEX(Customers!$B$2:$B$601,MATCH(C7241,Customers!$A$2:$A$601,0))</f>
        <v>Nairobi</v>
      </c>
      <c r="I7241" s="43" t="n">
        <f aca="false">ROUND(MIN(INDEX(Assumptions!$D$13:$D$18,MATCH(E7241,Assumptions!$A$13:$A$18,0)),MAX(INDEX(Assumptions!$C$13:$C$18,MATCH(E7241,Assumptions!$A$13:$A$18,0)),INDEX(Assumptions!$B$13:$B$18,MATCH(E7241,Assumptions!$A$13:$A$18,0))*F7241)),2)</f>
        <v>38.3</v>
      </c>
    </row>
    <row r="7242" customFormat="false" ht="15" hidden="false" customHeight="false" outlineLevel="0" collapsed="false">
      <c r="A7242" s="24" t="s">
        <v>8065</v>
      </c>
      <c r="B7242" s="39" t="n">
        <v>46177</v>
      </c>
      <c r="C7242" s="24" t="s">
        <v>626</v>
      </c>
      <c r="D7242" s="24" t="s">
        <v>826</v>
      </c>
      <c r="E7242" s="24" t="s">
        <v>111</v>
      </c>
      <c r="F7242" s="38" t="n">
        <v>50</v>
      </c>
      <c r="G7242" s="42" t="n">
        <f aca="false">DATE(YEAR(B7242),MONTH(B7242),1)</f>
        <v>46174</v>
      </c>
      <c r="H7242" s="24" t="str">
        <f aca="false">INDEX(Customers!$B$2:$B$601,MATCH(C7242,Customers!$A$2:$A$601,0))</f>
        <v>Coast</v>
      </c>
      <c r="I7242" s="43" t="n">
        <f aca="false">ROUND(MIN(INDEX(Assumptions!$D$13:$D$18,MATCH(E7242,Assumptions!$A$13:$A$18,0)),MAX(INDEX(Assumptions!$C$13:$C$18,MATCH(E7242,Assumptions!$A$13:$A$18,0)),INDEX(Assumptions!$B$13:$B$18,MATCH(E7242,Assumptions!$A$13:$A$18,0))*F7242)),2)</f>
        <v>2</v>
      </c>
    </row>
    <row r="7243" customFormat="false" ht="15" hidden="false" customHeight="false" outlineLevel="0" collapsed="false">
      <c r="A7243" s="24" t="s">
        <v>8066</v>
      </c>
      <c r="B7243" s="39" t="n">
        <v>46177</v>
      </c>
      <c r="C7243" s="24" t="s">
        <v>635</v>
      </c>
      <c r="D7243" s="24" t="s">
        <v>165</v>
      </c>
      <c r="E7243" s="24" t="s">
        <v>105</v>
      </c>
      <c r="F7243" s="38" t="n">
        <v>3030</v>
      </c>
      <c r="G7243" s="42" t="n">
        <f aca="false">DATE(YEAR(B7243),MONTH(B7243),1)</f>
        <v>46174</v>
      </c>
      <c r="H7243" s="24" t="str">
        <f aca="false">INDEX(Customers!$B$2:$B$601,MATCH(C7243,Customers!$A$2:$A$601,0))</f>
        <v>Central</v>
      </c>
      <c r="I7243" s="43" t="n">
        <f aca="false">ROUND(MIN(INDEX(Assumptions!$D$13:$D$18,MATCH(E7243,Assumptions!$A$13:$A$18,0)),MAX(INDEX(Assumptions!$C$13:$C$18,MATCH(E7243,Assumptions!$A$13:$A$18,0)),INDEX(Assumptions!$B$13:$B$18,MATCH(E7243,Assumptions!$A$13:$A$18,0))*F7243)),2)</f>
        <v>45.45</v>
      </c>
    </row>
    <row r="7244" customFormat="false" ht="15" hidden="false" customHeight="false" outlineLevel="0" collapsed="false">
      <c r="A7244" s="24" t="s">
        <v>8067</v>
      </c>
      <c r="B7244" s="39" t="n">
        <v>46177</v>
      </c>
      <c r="C7244" s="24" t="s">
        <v>643</v>
      </c>
      <c r="D7244" s="24" t="s">
        <v>826</v>
      </c>
      <c r="E7244" s="24" t="s">
        <v>103</v>
      </c>
      <c r="F7244" s="38" t="n">
        <v>2540</v>
      </c>
      <c r="G7244" s="42" t="n">
        <f aca="false">DATE(YEAR(B7244),MONTH(B7244),1)</f>
        <v>46174</v>
      </c>
      <c r="H7244" s="24" t="str">
        <f aca="false">INDEX(Customers!$B$2:$B$601,MATCH(C7244,Customers!$A$2:$A$601,0))</f>
        <v>Rift Valley</v>
      </c>
      <c r="I7244" s="43" t="n">
        <f aca="false">ROUND(MIN(INDEX(Assumptions!$D$13:$D$18,MATCH(E7244,Assumptions!$A$13:$A$18,0)),MAX(INDEX(Assumptions!$C$13:$C$18,MATCH(E7244,Assumptions!$A$13:$A$18,0)),INDEX(Assumptions!$B$13:$B$18,MATCH(E7244,Assumptions!$A$13:$A$18,0))*F7244)),2)</f>
        <v>25.4</v>
      </c>
    </row>
    <row r="7245" customFormat="false" ht="15" hidden="false" customHeight="false" outlineLevel="0" collapsed="false">
      <c r="A7245" s="24" t="s">
        <v>8068</v>
      </c>
      <c r="B7245" s="39" t="n">
        <v>46177</v>
      </c>
      <c r="C7245" s="24" t="s">
        <v>645</v>
      </c>
      <c r="D7245" s="24" t="s">
        <v>156</v>
      </c>
      <c r="E7245" s="24" t="s">
        <v>105</v>
      </c>
      <c r="F7245" s="38" t="n">
        <v>10780</v>
      </c>
      <c r="G7245" s="42" t="n">
        <f aca="false">DATE(YEAR(B7245),MONTH(B7245),1)</f>
        <v>46174</v>
      </c>
      <c r="H7245" s="24" t="str">
        <f aca="false">INDEX(Customers!$B$2:$B$601,MATCH(C7245,Customers!$A$2:$A$601,0))</f>
        <v>Nairobi</v>
      </c>
      <c r="I7245" s="43" t="n">
        <f aca="false">ROUND(MIN(INDEX(Assumptions!$D$13:$D$18,MATCH(E7245,Assumptions!$A$13:$A$18,0)),MAX(INDEX(Assumptions!$C$13:$C$18,MATCH(E7245,Assumptions!$A$13:$A$18,0)),INDEX(Assumptions!$B$13:$B$18,MATCH(E7245,Assumptions!$A$13:$A$18,0))*F7245)),2)</f>
        <v>161.7</v>
      </c>
    </row>
    <row r="7246" customFormat="false" ht="15" hidden="false" customHeight="false" outlineLevel="0" collapsed="false">
      <c r="A7246" s="24" t="s">
        <v>8069</v>
      </c>
      <c r="B7246" s="39" t="n">
        <v>46177</v>
      </c>
      <c r="C7246" s="24" t="s">
        <v>656</v>
      </c>
      <c r="D7246" s="24" t="s">
        <v>826</v>
      </c>
      <c r="E7246" s="24" t="s">
        <v>103</v>
      </c>
      <c r="F7246" s="38" t="n">
        <v>5870</v>
      </c>
      <c r="G7246" s="42" t="n">
        <f aca="false">DATE(YEAR(B7246),MONTH(B7246),1)</f>
        <v>46174</v>
      </c>
      <c r="H7246" s="24" t="str">
        <f aca="false">INDEX(Customers!$B$2:$B$601,MATCH(C7246,Customers!$A$2:$A$601,0))</f>
        <v>Nairobi</v>
      </c>
      <c r="I7246" s="43" t="n">
        <f aca="false">ROUND(MIN(INDEX(Assumptions!$D$13:$D$18,MATCH(E7246,Assumptions!$A$13:$A$18,0)),MAX(INDEX(Assumptions!$C$13:$C$18,MATCH(E7246,Assumptions!$A$13:$A$18,0)),INDEX(Assumptions!$B$13:$B$18,MATCH(E7246,Assumptions!$A$13:$A$18,0))*F7246)),2)</f>
        <v>58.7</v>
      </c>
    </row>
    <row r="7247" customFormat="false" ht="15" hidden="false" customHeight="false" outlineLevel="0" collapsed="false">
      <c r="A7247" s="24" t="s">
        <v>8070</v>
      </c>
      <c r="B7247" s="39" t="n">
        <v>46177</v>
      </c>
      <c r="C7247" s="24" t="s">
        <v>664</v>
      </c>
      <c r="D7247" s="24" t="s">
        <v>826</v>
      </c>
      <c r="E7247" s="24" t="s">
        <v>113</v>
      </c>
      <c r="F7247" s="38" t="n">
        <v>500</v>
      </c>
      <c r="G7247" s="42" t="n">
        <f aca="false">DATE(YEAR(B7247),MONTH(B7247),1)</f>
        <v>46174</v>
      </c>
      <c r="H7247" s="24" t="str">
        <f aca="false">INDEX(Customers!$B$2:$B$601,MATCH(C7247,Customers!$A$2:$A$601,0))</f>
        <v>Rift Valley</v>
      </c>
      <c r="I7247" s="43" t="n">
        <f aca="false">ROUND(MIN(INDEX(Assumptions!$D$13:$D$18,MATCH(E7247,Assumptions!$A$13:$A$18,0)),MAX(INDEX(Assumptions!$C$13:$C$18,MATCH(E7247,Assumptions!$A$13:$A$18,0)),INDEX(Assumptions!$B$13:$B$18,MATCH(E7247,Assumptions!$A$13:$A$18,0))*F7247)),2)</f>
        <v>25</v>
      </c>
    </row>
    <row r="7248" customFormat="false" ht="15" hidden="false" customHeight="false" outlineLevel="0" collapsed="false">
      <c r="A7248" s="24" t="s">
        <v>8071</v>
      </c>
      <c r="B7248" s="39" t="n">
        <v>46177</v>
      </c>
      <c r="C7248" s="24" t="s">
        <v>665</v>
      </c>
      <c r="D7248" s="24" t="s">
        <v>826</v>
      </c>
      <c r="E7248" s="24" t="s">
        <v>111</v>
      </c>
      <c r="F7248" s="38" t="n">
        <v>20</v>
      </c>
      <c r="G7248" s="42" t="n">
        <f aca="false">DATE(YEAR(B7248),MONTH(B7248),1)</f>
        <v>46174</v>
      </c>
      <c r="H7248" s="24" t="str">
        <f aca="false">INDEX(Customers!$B$2:$B$601,MATCH(C7248,Customers!$A$2:$A$601,0))</f>
        <v>Nairobi</v>
      </c>
      <c r="I7248" s="43" t="n">
        <f aca="false">ROUND(MIN(INDEX(Assumptions!$D$13:$D$18,MATCH(E7248,Assumptions!$A$13:$A$18,0)),MAX(INDEX(Assumptions!$C$13:$C$18,MATCH(E7248,Assumptions!$A$13:$A$18,0)),INDEX(Assumptions!$B$13:$B$18,MATCH(E7248,Assumptions!$A$13:$A$18,0))*F7248)),2)</f>
        <v>0.8</v>
      </c>
    </row>
    <row r="7249" customFormat="false" ht="15" hidden="false" customHeight="false" outlineLevel="0" collapsed="false">
      <c r="A7249" s="24" t="s">
        <v>8072</v>
      </c>
      <c r="B7249" s="39" t="n">
        <v>46177</v>
      </c>
      <c r="C7249" s="24" t="s">
        <v>670</v>
      </c>
      <c r="D7249" s="24" t="s">
        <v>178</v>
      </c>
      <c r="E7249" s="24" t="s">
        <v>107</v>
      </c>
      <c r="F7249" s="38" t="n">
        <v>3020</v>
      </c>
      <c r="G7249" s="42" t="n">
        <f aca="false">DATE(YEAR(B7249),MONTH(B7249),1)</f>
        <v>46174</v>
      </c>
      <c r="H7249" s="24" t="str">
        <f aca="false">INDEX(Customers!$B$2:$B$601,MATCH(C7249,Customers!$A$2:$A$601,0))</f>
        <v>Rift Valley</v>
      </c>
      <c r="I7249" s="43" t="n">
        <f aca="false">ROUND(MIN(INDEX(Assumptions!$D$13:$D$18,MATCH(E7249,Assumptions!$A$13:$A$18,0)),MAX(INDEX(Assumptions!$C$13:$C$18,MATCH(E7249,Assumptions!$A$13:$A$18,0)),INDEX(Assumptions!$B$13:$B$18,MATCH(E7249,Assumptions!$A$13:$A$18,0))*F7249)),2)</f>
        <v>0</v>
      </c>
    </row>
    <row r="7250" customFormat="false" ht="15" hidden="false" customHeight="false" outlineLevel="0" collapsed="false">
      <c r="A7250" s="24" t="s">
        <v>8073</v>
      </c>
      <c r="B7250" s="39" t="n">
        <v>46177</v>
      </c>
      <c r="C7250" s="24" t="s">
        <v>694</v>
      </c>
      <c r="D7250" s="24" t="s">
        <v>826</v>
      </c>
      <c r="E7250" s="24" t="s">
        <v>111</v>
      </c>
      <c r="F7250" s="38" t="n">
        <v>200</v>
      </c>
      <c r="G7250" s="42" t="n">
        <f aca="false">DATE(YEAR(B7250),MONTH(B7250),1)</f>
        <v>46174</v>
      </c>
      <c r="H7250" s="24" t="str">
        <f aca="false">INDEX(Customers!$B$2:$B$601,MATCH(C7250,Customers!$A$2:$A$601,0))</f>
        <v>Western</v>
      </c>
      <c r="I7250" s="43" t="n">
        <f aca="false">ROUND(MIN(INDEX(Assumptions!$D$13:$D$18,MATCH(E7250,Assumptions!$A$13:$A$18,0)),MAX(INDEX(Assumptions!$C$13:$C$18,MATCH(E7250,Assumptions!$A$13:$A$18,0)),INDEX(Assumptions!$B$13:$B$18,MATCH(E7250,Assumptions!$A$13:$A$18,0))*F7250)),2)</f>
        <v>8</v>
      </c>
    </row>
    <row r="7251" customFormat="false" ht="15" hidden="false" customHeight="false" outlineLevel="0" collapsed="false">
      <c r="A7251" s="24" t="s">
        <v>8074</v>
      </c>
      <c r="B7251" s="39" t="n">
        <v>46177</v>
      </c>
      <c r="C7251" s="24" t="s">
        <v>696</v>
      </c>
      <c r="D7251" s="24" t="s">
        <v>201</v>
      </c>
      <c r="E7251" s="24" t="s">
        <v>107</v>
      </c>
      <c r="F7251" s="38" t="n">
        <v>3790</v>
      </c>
      <c r="G7251" s="42" t="n">
        <f aca="false">DATE(YEAR(B7251),MONTH(B7251),1)</f>
        <v>46174</v>
      </c>
      <c r="H7251" s="24" t="str">
        <f aca="false">INDEX(Customers!$B$2:$B$601,MATCH(C7251,Customers!$A$2:$A$601,0))</f>
        <v>Western</v>
      </c>
      <c r="I7251" s="43" t="n">
        <f aca="false">ROUND(MIN(INDEX(Assumptions!$D$13:$D$18,MATCH(E7251,Assumptions!$A$13:$A$18,0)),MAX(INDEX(Assumptions!$C$13:$C$18,MATCH(E7251,Assumptions!$A$13:$A$18,0)),INDEX(Assumptions!$B$13:$B$18,MATCH(E7251,Assumptions!$A$13:$A$18,0))*F7251)),2)</f>
        <v>0</v>
      </c>
    </row>
    <row r="7252" customFormat="false" ht="15" hidden="false" customHeight="false" outlineLevel="0" collapsed="false">
      <c r="A7252" s="24" t="s">
        <v>8075</v>
      </c>
      <c r="B7252" s="39" t="n">
        <v>46177</v>
      </c>
      <c r="C7252" s="24" t="s">
        <v>723</v>
      </c>
      <c r="D7252" s="24" t="s">
        <v>826</v>
      </c>
      <c r="E7252" s="24" t="s">
        <v>113</v>
      </c>
      <c r="F7252" s="38" t="n">
        <v>500</v>
      </c>
      <c r="G7252" s="42" t="n">
        <f aca="false">DATE(YEAR(B7252),MONTH(B7252),1)</f>
        <v>46174</v>
      </c>
      <c r="H7252" s="24" t="str">
        <f aca="false">INDEX(Customers!$B$2:$B$601,MATCH(C7252,Customers!$A$2:$A$601,0))</f>
        <v>Eastern</v>
      </c>
      <c r="I7252" s="43" t="n">
        <f aca="false">ROUND(MIN(INDEX(Assumptions!$D$13:$D$18,MATCH(E7252,Assumptions!$A$13:$A$18,0)),MAX(INDEX(Assumptions!$C$13:$C$18,MATCH(E7252,Assumptions!$A$13:$A$18,0)),INDEX(Assumptions!$B$13:$B$18,MATCH(E7252,Assumptions!$A$13:$A$18,0))*F7252)),2)</f>
        <v>25</v>
      </c>
    </row>
    <row r="7253" customFormat="false" ht="15" hidden="false" customHeight="false" outlineLevel="0" collapsed="false">
      <c r="A7253" s="24" t="s">
        <v>8076</v>
      </c>
      <c r="B7253" s="39" t="n">
        <v>46177</v>
      </c>
      <c r="C7253" s="24" t="s">
        <v>734</v>
      </c>
      <c r="D7253" s="24" t="s">
        <v>826</v>
      </c>
      <c r="E7253" s="24" t="s">
        <v>113</v>
      </c>
      <c r="F7253" s="38" t="n">
        <v>50</v>
      </c>
      <c r="G7253" s="42" t="n">
        <f aca="false">DATE(YEAR(B7253),MONTH(B7253),1)</f>
        <v>46174</v>
      </c>
      <c r="H7253" s="24" t="str">
        <f aca="false">INDEX(Customers!$B$2:$B$601,MATCH(C7253,Customers!$A$2:$A$601,0))</f>
        <v>Nairobi</v>
      </c>
      <c r="I7253" s="43" t="n">
        <f aca="false">ROUND(MIN(INDEX(Assumptions!$D$13:$D$18,MATCH(E7253,Assumptions!$A$13:$A$18,0)),MAX(INDEX(Assumptions!$C$13:$C$18,MATCH(E7253,Assumptions!$A$13:$A$18,0)),INDEX(Assumptions!$B$13:$B$18,MATCH(E7253,Assumptions!$A$13:$A$18,0))*F7253)),2)</f>
        <v>2.5</v>
      </c>
    </row>
    <row r="7254" customFormat="false" ht="15" hidden="false" customHeight="false" outlineLevel="0" collapsed="false">
      <c r="A7254" s="24" t="s">
        <v>8077</v>
      </c>
      <c r="B7254" s="39" t="n">
        <v>46177</v>
      </c>
      <c r="C7254" s="24" t="s">
        <v>751</v>
      </c>
      <c r="D7254" s="24" t="s">
        <v>826</v>
      </c>
      <c r="E7254" s="24" t="s">
        <v>109</v>
      </c>
      <c r="F7254" s="38" t="n">
        <v>4170</v>
      </c>
      <c r="G7254" s="42" t="n">
        <f aca="false">DATE(YEAR(B7254),MONTH(B7254),1)</f>
        <v>46174</v>
      </c>
      <c r="H7254" s="24" t="str">
        <f aca="false">INDEX(Customers!$B$2:$B$601,MATCH(C7254,Customers!$A$2:$A$601,0))</f>
        <v>Coast</v>
      </c>
      <c r="I7254" s="43" t="n">
        <f aca="false">ROUND(MIN(INDEX(Assumptions!$D$13:$D$18,MATCH(E7254,Assumptions!$A$13:$A$18,0)),MAX(INDEX(Assumptions!$C$13:$C$18,MATCH(E7254,Assumptions!$A$13:$A$18,0)),INDEX(Assumptions!$B$13:$B$18,MATCH(E7254,Assumptions!$A$13:$A$18,0))*F7254)),2)</f>
        <v>16.68</v>
      </c>
    </row>
    <row r="7255" customFormat="false" ht="15" hidden="false" customHeight="false" outlineLevel="0" collapsed="false">
      <c r="A7255" s="24" t="s">
        <v>8078</v>
      </c>
      <c r="B7255" s="39" t="n">
        <v>46177</v>
      </c>
      <c r="C7255" s="24" t="s">
        <v>772</v>
      </c>
      <c r="D7255" s="24" t="s">
        <v>826</v>
      </c>
      <c r="E7255" s="24" t="s">
        <v>111</v>
      </c>
      <c r="F7255" s="38" t="n">
        <v>200</v>
      </c>
      <c r="G7255" s="42" t="n">
        <f aca="false">DATE(YEAR(B7255),MONTH(B7255),1)</f>
        <v>46174</v>
      </c>
      <c r="H7255" s="24" t="str">
        <f aca="false">INDEX(Customers!$B$2:$B$601,MATCH(C7255,Customers!$A$2:$A$601,0))</f>
        <v>Nairobi</v>
      </c>
      <c r="I7255" s="43" t="n">
        <f aca="false">ROUND(MIN(INDEX(Assumptions!$D$13:$D$18,MATCH(E7255,Assumptions!$A$13:$A$18,0)),MAX(INDEX(Assumptions!$C$13:$C$18,MATCH(E7255,Assumptions!$A$13:$A$18,0)),INDEX(Assumptions!$B$13:$B$18,MATCH(E7255,Assumptions!$A$13:$A$18,0))*F7255)),2)</f>
        <v>8</v>
      </c>
    </row>
    <row r="7256" customFormat="false" ht="15" hidden="false" customHeight="false" outlineLevel="0" collapsed="false">
      <c r="A7256" s="24" t="s">
        <v>8079</v>
      </c>
      <c r="B7256" s="39" t="n">
        <v>46177</v>
      </c>
      <c r="C7256" s="24" t="s">
        <v>786</v>
      </c>
      <c r="D7256" s="24" t="s">
        <v>826</v>
      </c>
      <c r="E7256" s="24" t="s">
        <v>109</v>
      </c>
      <c r="F7256" s="38" t="n">
        <v>2450</v>
      </c>
      <c r="G7256" s="42" t="n">
        <f aca="false">DATE(YEAR(B7256),MONTH(B7256),1)</f>
        <v>46174</v>
      </c>
      <c r="H7256" s="24" t="str">
        <f aca="false">INDEX(Customers!$B$2:$B$601,MATCH(C7256,Customers!$A$2:$A$601,0))</f>
        <v>Rift Valley</v>
      </c>
      <c r="I7256" s="43" t="n">
        <f aca="false">ROUND(MIN(INDEX(Assumptions!$D$13:$D$18,MATCH(E7256,Assumptions!$A$13:$A$18,0)),MAX(INDEX(Assumptions!$C$13:$C$18,MATCH(E7256,Assumptions!$A$13:$A$18,0)),INDEX(Assumptions!$B$13:$B$18,MATCH(E7256,Assumptions!$A$13:$A$18,0))*F7256)),2)</f>
        <v>9.8</v>
      </c>
    </row>
    <row r="7257" customFormat="false" ht="15" hidden="false" customHeight="false" outlineLevel="0" collapsed="false">
      <c r="A7257" s="24" t="s">
        <v>8080</v>
      </c>
      <c r="B7257" s="39" t="n">
        <v>46177</v>
      </c>
      <c r="C7257" s="24" t="s">
        <v>797</v>
      </c>
      <c r="D7257" s="24" t="s">
        <v>826</v>
      </c>
      <c r="E7257" s="24" t="s">
        <v>111</v>
      </c>
      <c r="F7257" s="38" t="n">
        <v>500</v>
      </c>
      <c r="G7257" s="42" t="n">
        <f aca="false">DATE(YEAR(B7257),MONTH(B7257),1)</f>
        <v>46174</v>
      </c>
      <c r="H7257" s="24" t="str">
        <f aca="false">INDEX(Customers!$B$2:$B$601,MATCH(C7257,Customers!$A$2:$A$601,0))</f>
        <v>Rift Valley</v>
      </c>
      <c r="I7257" s="43" t="n">
        <f aca="false">ROUND(MIN(INDEX(Assumptions!$D$13:$D$18,MATCH(E7257,Assumptions!$A$13:$A$18,0)),MAX(INDEX(Assumptions!$C$13:$C$18,MATCH(E7257,Assumptions!$A$13:$A$18,0)),INDEX(Assumptions!$B$13:$B$18,MATCH(E7257,Assumptions!$A$13:$A$18,0))*F7257)),2)</f>
        <v>20</v>
      </c>
    </row>
    <row r="7258" customFormat="false" ht="15" hidden="false" customHeight="false" outlineLevel="0" collapsed="false">
      <c r="A7258" s="24" t="s">
        <v>8081</v>
      </c>
      <c r="B7258" s="39" t="n">
        <v>46177</v>
      </c>
      <c r="C7258" s="24" t="s">
        <v>808</v>
      </c>
      <c r="D7258" s="24" t="s">
        <v>196</v>
      </c>
      <c r="E7258" s="24" t="s">
        <v>107</v>
      </c>
      <c r="F7258" s="38" t="n">
        <v>1630</v>
      </c>
      <c r="G7258" s="42" t="n">
        <f aca="false">DATE(YEAR(B7258),MONTH(B7258),1)</f>
        <v>46174</v>
      </c>
      <c r="H7258" s="24" t="str">
        <f aca="false">INDEX(Customers!$B$2:$B$601,MATCH(C7258,Customers!$A$2:$A$601,0))</f>
        <v>Western</v>
      </c>
      <c r="I7258" s="43" t="n">
        <f aca="false">ROUND(MIN(INDEX(Assumptions!$D$13:$D$18,MATCH(E7258,Assumptions!$A$13:$A$18,0)),MAX(INDEX(Assumptions!$C$13:$C$18,MATCH(E7258,Assumptions!$A$13:$A$18,0)),INDEX(Assumptions!$B$13:$B$18,MATCH(E7258,Assumptions!$A$13:$A$18,0))*F7258)),2)</f>
        <v>0</v>
      </c>
    </row>
    <row r="7259" customFormat="false" ht="15" hidden="false" customHeight="false" outlineLevel="0" collapsed="false">
      <c r="A7259" s="24" t="s">
        <v>8082</v>
      </c>
      <c r="B7259" s="39" t="n">
        <v>46177</v>
      </c>
      <c r="C7259" s="24" t="s">
        <v>808</v>
      </c>
      <c r="D7259" s="24" t="s">
        <v>826</v>
      </c>
      <c r="E7259" s="24" t="s">
        <v>113</v>
      </c>
      <c r="F7259" s="38" t="n">
        <v>500</v>
      </c>
      <c r="G7259" s="42" t="n">
        <f aca="false">DATE(YEAR(B7259),MONTH(B7259),1)</f>
        <v>46174</v>
      </c>
      <c r="H7259" s="24" t="str">
        <f aca="false">INDEX(Customers!$B$2:$B$601,MATCH(C7259,Customers!$A$2:$A$601,0))</f>
        <v>Western</v>
      </c>
      <c r="I7259" s="43" t="n">
        <f aca="false">ROUND(MIN(INDEX(Assumptions!$D$13:$D$18,MATCH(E7259,Assumptions!$A$13:$A$18,0)),MAX(INDEX(Assumptions!$C$13:$C$18,MATCH(E7259,Assumptions!$A$13:$A$18,0)),INDEX(Assumptions!$B$13:$B$18,MATCH(E7259,Assumptions!$A$13:$A$18,0))*F7259)),2)</f>
        <v>25</v>
      </c>
    </row>
    <row r="7260" customFormat="false" ht="15" hidden="false" customHeight="false" outlineLevel="0" collapsed="false">
      <c r="A7260" s="24" t="s">
        <v>8083</v>
      </c>
      <c r="B7260" s="39" t="n">
        <v>46178</v>
      </c>
      <c r="C7260" s="24" t="s">
        <v>218</v>
      </c>
      <c r="D7260" s="24" t="s">
        <v>826</v>
      </c>
      <c r="E7260" s="24" t="s">
        <v>113</v>
      </c>
      <c r="F7260" s="38" t="n">
        <v>250</v>
      </c>
      <c r="G7260" s="42" t="n">
        <f aca="false">DATE(YEAR(B7260),MONTH(B7260),1)</f>
        <v>46174</v>
      </c>
      <c r="H7260" s="24" t="str">
        <f aca="false">INDEX(Customers!$B$2:$B$601,MATCH(C7260,Customers!$A$2:$A$601,0))</f>
        <v>Coast</v>
      </c>
      <c r="I7260" s="43" t="n">
        <f aca="false">ROUND(MIN(INDEX(Assumptions!$D$13:$D$18,MATCH(E7260,Assumptions!$A$13:$A$18,0)),MAX(INDEX(Assumptions!$C$13:$C$18,MATCH(E7260,Assumptions!$A$13:$A$18,0)),INDEX(Assumptions!$B$13:$B$18,MATCH(E7260,Assumptions!$A$13:$A$18,0))*F7260)),2)</f>
        <v>12.5</v>
      </c>
    </row>
    <row r="7261" customFormat="false" ht="15" hidden="false" customHeight="false" outlineLevel="0" collapsed="false">
      <c r="A7261" s="24" t="s">
        <v>8084</v>
      </c>
      <c r="B7261" s="39" t="n">
        <v>46178</v>
      </c>
      <c r="C7261" s="24" t="s">
        <v>241</v>
      </c>
      <c r="D7261" s="24" t="s">
        <v>826</v>
      </c>
      <c r="E7261" s="24" t="s">
        <v>113</v>
      </c>
      <c r="F7261" s="38" t="n">
        <v>500</v>
      </c>
      <c r="G7261" s="42" t="n">
        <f aca="false">DATE(YEAR(B7261),MONTH(B7261),1)</f>
        <v>46174</v>
      </c>
      <c r="H7261" s="24" t="str">
        <f aca="false">INDEX(Customers!$B$2:$B$601,MATCH(C7261,Customers!$A$2:$A$601,0))</f>
        <v>Rift Valley</v>
      </c>
      <c r="I7261" s="43" t="n">
        <f aca="false">ROUND(MIN(INDEX(Assumptions!$D$13:$D$18,MATCH(E7261,Assumptions!$A$13:$A$18,0)),MAX(INDEX(Assumptions!$C$13:$C$18,MATCH(E7261,Assumptions!$A$13:$A$18,0)),INDEX(Assumptions!$B$13:$B$18,MATCH(E7261,Assumptions!$A$13:$A$18,0))*F7261)),2)</f>
        <v>25</v>
      </c>
    </row>
    <row r="7262" customFormat="false" ht="15" hidden="false" customHeight="false" outlineLevel="0" collapsed="false">
      <c r="A7262" s="24" t="s">
        <v>8085</v>
      </c>
      <c r="B7262" s="39" t="n">
        <v>46178</v>
      </c>
      <c r="C7262" s="24" t="s">
        <v>248</v>
      </c>
      <c r="D7262" s="24" t="s">
        <v>826</v>
      </c>
      <c r="E7262" s="24" t="s">
        <v>103</v>
      </c>
      <c r="F7262" s="38" t="n">
        <v>1720</v>
      </c>
      <c r="G7262" s="42" t="n">
        <f aca="false">DATE(YEAR(B7262),MONTH(B7262),1)</f>
        <v>46174</v>
      </c>
      <c r="H7262" s="24" t="str">
        <f aca="false">INDEX(Customers!$B$2:$B$601,MATCH(C7262,Customers!$A$2:$A$601,0))</f>
        <v>Rift Valley</v>
      </c>
      <c r="I7262" s="43" t="n">
        <f aca="false">ROUND(MIN(INDEX(Assumptions!$D$13:$D$18,MATCH(E7262,Assumptions!$A$13:$A$18,0)),MAX(INDEX(Assumptions!$C$13:$C$18,MATCH(E7262,Assumptions!$A$13:$A$18,0)),INDEX(Assumptions!$B$13:$B$18,MATCH(E7262,Assumptions!$A$13:$A$18,0))*F7262)),2)</f>
        <v>17.2</v>
      </c>
    </row>
    <row r="7263" customFormat="false" ht="15" hidden="false" customHeight="false" outlineLevel="0" collapsed="false">
      <c r="A7263" s="24" t="s">
        <v>8086</v>
      </c>
      <c r="B7263" s="39" t="n">
        <v>46178</v>
      </c>
      <c r="C7263" s="24" t="s">
        <v>251</v>
      </c>
      <c r="D7263" s="24" t="s">
        <v>826</v>
      </c>
      <c r="E7263" s="24" t="s">
        <v>111</v>
      </c>
      <c r="F7263" s="38" t="n">
        <v>200</v>
      </c>
      <c r="G7263" s="42" t="n">
        <f aca="false">DATE(YEAR(B7263),MONTH(B7263),1)</f>
        <v>46174</v>
      </c>
      <c r="H7263" s="24" t="str">
        <f aca="false">INDEX(Customers!$B$2:$B$601,MATCH(C7263,Customers!$A$2:$A$601,0))</f>
        <v>Nairobi</v>
      </c>
      <c r="I7263" s="43" t="n">
        <f aca="false">ROUND(MIN(INDEX(Assumptions!$D$13:$D$18,MATCH(E7263,Assumptions!$A$13:$A$18,0)),MAX(INDEX(Assumptions!$C$13:$C$18,MATCH(E7263,Assumptions!$A$13:$A$18,0)),INDEX(Assumptions!$B$13:$B$18,MATCH(E7263,Assumptions!$A$13:$A$18,0))*F7263)),2)</f>
        <v>8</v>
      </c>
    </row>
    <row r="7264" customFormat="false" ht="15" hidden="false" customHeight="false" outlineLevel="0" collapsed="false">
      <c r="A7264" s="24" t="s">
        <v>8087</v>
      </c>
      <c r="B7264" s="39" t="n">
        <v>46178</v>
      </c>
      <c r="C7264" s="24" t="s">
        <v>258</v>
      </c>
      <c r="D7264" s="24" t="s">
        <v>164</v>
      </c>
      <c r="E7264" s="24" t="s">
        <v>105</v>
      </c>
      <c r="F7264" s="38" t="n">
        <v>52000</v>
      </c>
      <c r="G7264" s="42" t="n">
        <f aca="false">DATE(YEAR(B7264),MONTH(B7264),1)</f>
        <v>46174</v>
      </c>
      <c r="H7264" s="24" t="str">
        <f aca="false">INDEX(Customers!$B$2:$B$601,MATCH(C7264,Customers!$A$2:$A$601,0))</f>
        <v>Central</v>
      </c>
      <c r="I7264" s="43" t="n">
        <f aca="false">ROUND(MIN(INDEX(Assumptions!$D$13:$D$18,MATCH(E7264,Assumptions!$A$13:$A$18,0)),MAX(INDEX(Assumptions!$C$13:$C$18,MATCH(E7264,Assumptions!$A$13:$A$18,0)),INDEX(Assumptions!$B$13:$B$18,MATCH(E7264,Assumptions!$A$13:$A$18,0))*F7264)),2)</f>
        <v>200</v>
      </c>
    </row>
    <row r="7265" customFormat="false" ht="15" hidden="false" customHeight="false" outlineLevel="0" collapsed="false">
      <c r="A7265" s="24" t="s">
        <v>8088</v>
      </c>
      <c r="B7265" s="39" t="n">
        <v>46178</v>
      </c>
      <c r="C7265" s="24" t="s">
        <v>265</v>
      </c>
      <c r="D7265" s="24" t="s">
        <v>150</v>
      </c>
      <c r="E7265" s="24" t="s">
        <v>105</v>
      </c>
      <c r="F7265" s="38" t="n">
        <v>2920</v>
      </c>
      <c r="G7265" s="42" t="n">
        <f aca="false">DATE(YEAR(B7265),MONTH(B7265),1)</f>
        <v>46174</v>
      </c>
      <c r="H7265" s="24" t="str">
        <f aca="false">INDEX(Customers!$B$2:$B$601,MATCH(C7265,Customers!$A$2:$A$601,0))</f>
        <v>Nairobi</v>
      </c>
      <c r="I7265" s="43" t="n">
        <f aca="false">ROUND(MIN(INDEX(Assumptions!$D$13:$D$18,MATCH(E7265,Assumptions!$A$13:$A$18,0)),MAX(INDEX(Assumptions!$C$13:$C$18,MATCH(E7265,Assumptions!$A$13:$A$18,0)),INDEX(Assumptions!$B$13:$B$18,MATCH(E7265,Assumptions!$A$13:$A$18,0))*F7265)),2)</f>
        <v>43.8</v>
      </c>
    </row>
    <row r="7266" customFormat="false" ht="15" hidden="false" customHeight="false" outlineLevel="0" collapsed="false">
      <c r="A7266" s="24" t="s">
        <v>8089</v>
      </c>
      <c r="B7266" s="39" t="n">
        <v>46178</v>
      </c>
      <c r="C7266" s="24" t="s">
        <v>277</v>
      </c>
      <c r="D7266" s="24" t="s">
        <v>173</v>
      </c>
      <c r="E7266" s="24" t="s">
        <v>107</v>
      </c>
      <c r="F7266" s="38" t="n">
        <v>10080</v>
      </c>
      <c r="G7266" s="42" t="n">
        <f aca="false">DATE(YEAR(B7266),MONTH(B7266),1)</f>
        <v>46174</v>
      </c>
      <c r="H7266" s="24" t="str">
        <f aca="false">INDEX(Customers!$B$2:$B$601,MATCH(C7266,Customers!$A$2:$A$601,0))</f>
        <v>Rift Valley</v>
      </c>
      <c r="I7266" s="43" t="n">
        <f aca="false">ROUND(MIN(INDEX(Assumptions!$D$13:$D$18,MATCH(E7266,Assumptions!$A$13:$A$18,0)),MAX(INDEX(Assumptions!$C$13:$C$18,MATCH(E7266,Assumptions!$A$13:$A$18,0)),INDEX(Assumptions!$B$13:$B$18,MATCH(E7266,Assumptions!$A$13:$A$18,0))*F7266)),2)</f>
        <v>0</v>
      </c>
    </row>
    <row r="7267" customFormat="false" ht="15" hidden="false" customHeight="false" outlineLevel="0" collapsed="false">
      <c r="A7267" s="24" t="s">
        <v>8090</v>
      </c>
      <c r="B7267" s="39" t="n">
        <v>46178</v>
      </c>
      <c r="C7267" s="24" t="s">
        <v>288</v>
      </c>
      <c r="D7267" s="24" t="s">
        <v>826</v>
      </c>
      <c r="E7267" s="24" t="s">
        <v>103</v>
      </c>
      <c r="F7267" s="38" t="n">
        <v>670</v>
      </c>
      <c r="G7267" s="42" t="n">
        <f aca="false">DATE(YEAR(B7267),MONTH(B7267),1)</f>
        <v>46174</v>
      </c>
      <c r="H7267" s="24" t="str">
        <f aca="false">INDEX(Customers!$B$2:$B$601,MATCH(C7267,Customers!$A$2:$A$601,0))</f>
        <v>Central</v>
      </c>
      <c r="I7267" s="43" t="n">
        <f aca="false">ROUND(MIN(INDEX(Assumptions!$D$13:$D$18,MATCH(E7267,Assumptions!$A$13:$A$18,0)),MAX(INDEX(Assumptions!$C$13:$C$18,MATCH(E7267,Assumptions!$A$13:$A$18,0)),INDEX(Assumptions!$B$13:$B$18,MATCH(E7267,Assumptions!$A$13:$A$18,0))*F7267)),2)</f>
        <v>6.7</v>
      </c>
    </row>
    <row r="7268" customFormat="false" ht="15" hidden="false" customHeight="false" outlineLevel="0" collapsed="false">
      <c r="A7268" s="24" t="s">
        <v>8091</v>
      </c>
      <c r="B7268" s="39" t="n">
        <v>46178</v>
      </c>
      <c r="C7268" s="24" t="s">
        <v>296</v>
      </c>
      <c r="D7268" s="24" t="s">
        <v>826</v>
      </c>
      <c r="E7268" s="24" t="s">
        <v>111</v>
      </c>
      <c r="F7268" s="38" t="n">
        <v>50</v>
      </c>
      <c r="G7268" s="42" t="n">
        <f aca="false">DATE(YEAR(B7268),MONTH(B7268),1)</f>
        <v>46174</v>
      </c>
      <c r="H7268" s="24" t="str">
        <f aca="false">INDEX(Customers!$B$2:$B$601,MATCH(C7268,Customers!$A$2:$A$601,0))</f>
        <v>Coast</v>
      </c>
      <c r="I7268" s="43" t="n">
        <f aca="false">ROUND(MIN(INDEX(Assumptions!$D$13:$D$18,MATCH(E7268,Assumptions!$A$13:$A$18,0)),MAX(INDEX(Assumptions!$C$13:$C$18,MATCH(E7268,Assumptions!$A$13:$A$18,0)),INDEX(Assumptions!$B$13:$B$18,MATCH(E7268,Assumptions!$A$13:$A$18,0))*F7268)),2)</f>
        <v>2</v>
      </c>
    </row>
    <row r="7269" customFormat="false" ht="15" hidden="false" customHeight="false" outlineLevel="0" collapsed="false">
      <c r="A7269" s="24" t="s">
        <v>8092</v>
      </c>
      <c r="B7269" s="39" t="n">
        <v>46178</v>
      </c>
      <c r="C7269" s="24" t="s">
        <v>297</v>
      </c>
      <c r="D7269" s="24" t="s">
        <v>826</v>
      </c>
      <c r="E7269" s="24" t="s">
        <v>103</v>
      </c>
      <c r="F7269" s="38" t="n">
        <v>560</v>
      </c>
      <c r="G7269" s="42" t="n">
        <f aca="false">DATE(YEAR(B7269),MONTH(B7269),1)</f>
        <v>46174</v>
      </c>
      <c r="H7269" s="24" t="str">
        <f aca="false">INDEX(Customers!$B$2:$B$601,MATCH(C7269,Customers!$A$2:$A$601,0))</f>
        <v>Nairobi</v>
      </c>
      <c r="I7269" s="43" t="n">
        <f aca="false">ROUND(MIN(INDEX(Assumptions!$D$13:$D$18,MATCH(E7269,Assumptions!$A$13:$A$18,0)),MAX(INDEX(Assumptions!$C$13:$C$18,MATCH(E7269,Assumptions!$A$13:$A$18,0)),INDEX(Assumptions!$B$13:$B$18,MATCH(E7269,Assumptions!$A$13:$A$18,0))*F7269)),2)</f>
        <v>5.6</v>
      </c>
    </row>
    <row r="7270" customFormat="false" ht="15" hidden="false" customHeight="false" outlineLevel="0" collapsed="false">
      <c r="A7270" s="24" t="s">
        <v>8093</v>
      </c>
      <c r="B7270" s="39" t="n">
        <v>46178</v>
      </c>
      <c r="C7270" s="24" t="s">
        <v>310</v>
      </c>
      <c r="D7270" s="24" t="s">
        <v>826</v>
      </c>
      <c r="E7270" s="24" t="s">
        <v>113</v>
      </c>
      <c r="F7270" s="38" t="n">
        <v>250</v>
      </c>
      <c r="G7270" s="42" t="n">
        <f aca="false">DATE(YEAR(B7270),MONTH(B7270),1)</f>
        <v>46174</v>
      </c>
      <c r="H7270" s="24" t="str">
        <f aca="false">INDEX(Customers!$B$2:$B$601,MATCH(C7270,Customers!$A$2:$A$601,0))</f>
        <v>Eastern</v>
      </c>
      <c r="I7270" s="43" t="n">
        <f aca="false">ROUND(MIN(INDEX(Assumptions!$D$13:$D$18,MATCH(E7270,Assumptions!$A$13:$A$18,0)),MAX(INDEX(Assumptions!$C$13:$C$18,MATCH(E7270,Assumptions!$A$13:$A$18,0)),INDEX(Assumptions!$B$13:$B$18,MATCH(E7270,Assumptions!$A$13:$A$18,0))*F7270)),2)</f>
        <v>12.5</v>
      </c>
    </row>
    <row r="7271" customFormat="false" ht="15" hidden="false" customHeight="false" outlineLevel="0" collapsed="false">
      <c r="A7271" s="24" t="s">
        <v>8094</v>
      </c>
      <c r="B7271" s="39" t="n">
        <v>46178</v>
      </c>
      <c r="C7271" s="24" t="s">
        <v>341</v>
      </c>
      <c r="D7271" s="24" t="s">
        <v>826</v>
      </c>
      <c r="E7271" s="24" t="s">
        <v>109</v>
      </c>
      <c r="F7271" s="38" t="n">
        <v>3760</v>
      </c>
      <c r="G7271" s="42" t="n">
        <f aca="false">DATE(YEAR(B7271),MONTH(B7271),1)</f>
        <v>46174</v>
      </c>
      <c r="H7271" s="24" t="str">
        <f aca="false">INDEX(Customers!$B$2:$B$601,MATCH(C7271,Customers!$A$2:$A$601,0))</f>
        <v>Coast</v>
      </c>
      <c r="I7271" s="43" t="n">
        <f aca="false">ROUND(MIN(INDEX(Assumptions!$D$13:$D$18,MATCH(E7271,Assumptions!$A$13:$A$18,0)),MAX(INDEX(Assumptions!$C$13:$C$18,MATCH(E7271,Assumptions!$A$13:$A$18,0)),INDEX(Assumptions!$B$13:$B$18,MATCH(E7271,Assumptions!$A$13:$A$18,0))*F7271)),2)</f>
        <v>15.04</v>
      </c>
    </row>
    <row r="7272" customFormat="false" ht="15" hidden="false" customHeight="false" outlineLevel="0" collapsed="false">
      <c r="A7272" s="24" t="s">
        <v>8095</v>
      </c>
      <c r="B7272" s="39" t="n">
        <v>46178</v>
      </c>
      <c r="C7272" s="24" t="s">
        <v>347</v>
      </c>
      <c r="D7272" s="24" t="s">
        <v>826</v>
      </c>
      <c r="E7272" s="24" t="s">
        <v>109</v>
      </c>
      <c r="F7272" s="38" t="n">
        <v>18940</v>
      </c>
      <c r="G7272" s="42" t="n">
        <f aca="false">DATE(YEAR(B7272),MONTH(B7272),1)</f>
        <v>46174</v>
      </c>
      <c r="H7272" s="24" t="str">
        <f aca="false">INDEX(Customers!$B$2:$B$601,MATCH(C7272,Customers!$A$2:$A$601,0))</f>
        <v>Coast</v>
      </c>
      <c r="I7272" s="43" t="n">
        <f aca="false">ROUND(MIN(INDEX(Assumptions!$D$13:$D$18,MATCH(E7272,Assumptions!$A$13:$A$18,0)),MAX(INDEX(Assumptions!$C$13:$C$18,MATCH(E7272,Assumptions!$A$13:$A$18,0)),INDEX(Assumptions!$B$13:$B$18,MATCH(E7272,Assumptions!$A$13:$A$18,0))*F7272)),2)</f>
        <v>40</v>
      </c>
    </row>
    <row r="7273" customFormat="false" ht="15" hidden="false" customHeight="false" outlineLevel="0" collapsed="false">
      <c r="A7273" s="24" t="s">
        <v>8096</v>
      </c>
      <c r="B7273" s="39" t="n">
        <v>46178</v>
      </c>
      <c r="C7273" s="24" t="s">
        <v>347</v>
      </c>
      <c r="D7273" s="24" t="s">
        <v>826</v>
      </c>
      <c r="E7273" s="24" t="s">
        <v>109</v>
      </c>
      <c r="F7273" s="38" t="n">
        <v>1670</v>
      </c>
      <c r="G7273" s="42" t="n">
        <f aca="false">DATE(YEAR(B7273),MONTH(B7273),1)</f>
        <v>46174</v>
      </c>
      <c r="H7273" s="24" t="str">
        <f aca="false">INDEX(Customers!$B$2:$B$601,MATCH(C7273,Customers!$A$2:$A$601,0))</f>
        <v>Coast</v>
      </c>
      <c r="I7273" s="43" t="n">
        <f aca="false">ROUND(MIN(INDEX(Assumptions!$D$13:$D$18,MATCH(E7273,Assumptions!$A$13:$A$18,0)),MAX(INDEX(Assumptions!$C$13:$C$18,MATCH(E7273,Assumptions!$A$13:$A$18,0)),INDEX(Assumptions!$B$13:$B$18,MATCH(E7273,Assumptions!$A$13:$A$18,0))*F7273)),2)</f>
        <v>6.68</v>
      </c>
    </row>
    <row r="7274" customFormat="false" ht="15" hidden="false" customHeight="false" outlineLevel="0" collapsed="false">
      <c r="A7274" s="24" t="s">
        <v>8097</v>
      </c>
      <c r="B7274" s="39" t="n">
        <v>46178</v>
      </c>
      <c r="C7274" s="24" t="s">
        <v>355</v>
      </c>
      <c r="D7274" s="24" t="s">
        <v>152</v>
      </c>
      <c r="E7274" s="24" t="s">
        <v>107</v>
      </c>
      <c r="F7274" s="38" t="n">
        <v>13660</v>
      </c>
      <c r="G7274" s="42" t="n">
        <f aca="false">DATE(YEAR(B7274),MONTH(B7274),1)</f>
        <v>46174</v>
      </c>
      <c r="H7274" s="24" t="str">
        <f aca="false">INDEX(Customers!$B$2:$B$601,MATCH(C7274,Customers!$A$2:$A$601,0))</f>
        <v>Nairobi</v>
      </c>
      <c r="I7274" s="43" t="n">
        <f aca="false">ROUND(MIN(INDEX(Assumptions!$D$13:$D$18,MATCH(E7274,Assumptions!$A$13:$A$18,0)),MAX(INDEX(Assumptions!$C$13:$C$18,MATCH(E7274,Assumptions!$A$13:$A$18,0)),INDEX(Assumptions!$B$13:$B$18,MATCH(E7274,Assumptions!$A$13:$A$18,0))*F7274)),2)</f>
        <v>0</v>
      </c>
    </row>
    <row r="7275" customFormat="false" ht="15" hidden="false" customHeight="false" outlineLevel="0" collapsed="false">
      <c r="A7275" s="24" t="s">
        <v>8098</v>
      </c>
      <c r="B7275" s="39" t="n">
        <v>46178</v>
      </c>
      <c r="C7275" s="24" t="s">
        <v>356</v>
      </c>
      <c r="D7275" s="24" t="s">
        <v>183</v>
      </c>
      <c r="E7275" s="24" t="s">
        <v>105</v>
      </c>
      <c r="F7275" s="38" t="n">
        <v>6120</v>
      </c>
      <c r="G7275" s="42" t="n">
        <f aca="false">DATE(YEAR(B7275),MONTH(B7275),1)</f>
        <v>46174</v>
      </c>
      <c r="H7275" s="24" t="str">
        <f aca="false">INDEX(Customers!$B$2:$B$601,MATCH(C7275,Customers!$A$2:$A$601,0))</f>
        <v>Coast</v>
      </c>
      <c r="I7275" s="43" t="n">
        <f aca="false">ROUND(MIN(INDEX(Assumptions!$D$13:$D$18,MATCH(E7275,Assumptions!$A$13:$A$18,0)),MAX(INDEX(Assumptions!$C$13:$C$18,MATCH(E7275,Assumptions!$A$13:$A$18,0)),INDEX(Assumptions!$B$13:$B$18,MATCH(E7275,Assumptions!$A$13:$A$18,0))*F7275)),2)</f>
        <v>91.8</v>
      </c>
    </row>
    <row r="7276" customFormat="false" ht="15" hidden="false" customHeight="false" outlineLevel="0" collapsed="false">
      <c r="A7276" s="24" t="s">
        <v>8099</v>
      </c>
      <c r="B7276" s="39" t="n">
        <v>46178</v>
      </c>
      <c r="C7276" s="24" t="s">
        <v>363</v>
      </c>
      <c r="D7276" s="24" t="s">
        <v>826</v>
      </c>
      <c r="E7276" s="24" t="s">
        <v>103</v>
      </c>
      <c r="F7276" s="38" t="n">
        <v>2210</v>
      </c>
      <c r="G7276" s="42" t="n">
        <f aca="false">DATE(YEAR(B7276),MONTH(B7276),1)</f>
        <v>46174</v>
      </c>
      <c r="H7276" s="24" t="str">
        <f aca="false">INDEX(Customers!$B$2:$B$601,MATCH(C7276,Customers!$A$2:$A$601,0))</f>
        <v>Nairobi</v>
      </c>
      <c r="I7276" s="43" t="n">
        <f aca="false">ROUND(MIN(INDEX(Assumptions!$D$13:$D$18,MATCH(E7276,Assumptions!$A$13:$A$18,0)),MAX(INDEX(Assumptions!$C$13:$C$18,MATCH(E7276,Assumptions!$A$13:$A$18,0)),INDEX(Assumptions!$B$13:$B$18,MATCH(E7276,Assumptions!$A$13:$A$18,0))*F7276)),2)</f>
        <v>22.1</v>
      </c>
    </row>
    <row r="7277" customFormat="false" ht="15" hidden="false" customHeight="false" outlineLevel="0" collapsed="false">
      <c r="A7277" s="24" t="s">
        <v>8100</v>
      </c>
      <c r="B7277" s="39" t="n">
        <v>46178</v>
      </c>
      <c r="C7277" s="24" t="s">
        <v>367</v>
      </c>
      <c r="D7277" s="24" t="s">
        <v>152</v>
      </c>
      <c r="E7277" s="24" t="s">
        <v>105</v>
      </c>
      <c r="F7277" s="38" t="n">
        <v>17030</v>
      </c>
      <c r="G7277" s="42" t="n">
        <f aca="false">DATE(YEAR(B7277),MONTH(B7277),1)</f>
        <v>46174</v>
      </c>
      <c r="H7277" s="24" t="str">
        <f aca="false">INDEX(Customers!$B$2:$B$601,MATCH(C7277,Customers!$A$2:$A$601,0))</f>
        <v>Nairobi</v>
      </c>
      <c r="I7277" s="43" t="n">
        <f aca="false">ROUND(MIN(INDEX(Assumptions!$D$13:$D$18,MATCH(E7277,Assumptions!$A$13:$A$18,0)),MAX(INDEX(Assumptions!$C$13:$C$18,MATCH(E7277,Assumptions!$A$13:$A$18,0)),INDEX(Assumptions!$B$13:$B$18,MATCH(E7277,Assumptions!$A$13:$A$18,0))*F7277)),2)</f>
        <v>200</v>
      </c>
    </row>
    <row r="7278" customFormat="false" ht="15" hidden="false" customHeight="false" outlineLevel="0" collapsed="false">
      <c r="A7278" s="24" t="s">
        <v>8101</v>
      </c>
      <c r="B7278" s="39" t="n">
        <v>46178</v>
      </c>
      <c r="C7278" s="24" t="s">
        <v>367</v>
      </c>
      <c r="D7278" s="24" t="s">
        <v>826</v>
      </c>
      <c r="E7278" s="24" t="s">
        <v>113</v>
      </c>
      <c r="F7278" s="38" t="n">
        <v>99</v>
      </c>
      <c r="G7278" s="42" t="n">
        <f aca="false">DATE(YEAR(B7278),MONTH(B7278),1)</f>
        <v>46174</v>
      </c>
      <c r="H7278" s="24" t="str">
        <f aca="false">INDEX(Customers!$B$2:$B$601,MATCH(C7278,Customers!$A$2:$A$601,0))</f>
        <v>Nairobi</v>
      </c>
      <c r="I7278" s="43" t="n">
        <f aca="false">ROUND(MIN(INDEX(Assumptions!$D$13:$D$18,MATCH(E7278,Assumptions!$A$13:$A$18,0)),MAX(INDEX(Assumptions!$C$13:$C$18,MATCH(E7278,Assumptions!$A$13:$A$18,0)),INDEX(Assumptions!$B$13:$B$18,MATCH(E7278,Assumptions!$A$13:$A$18,0))*F7278)),2)</f>
        <v>4.95</v>
      </c>
    </row>
    <row r="7279" customFormat="false" ht="15" hidden="false" customHeight="false" outlineLevel="0" collapsed="false">
      <c r="A7279" s="24" t="s">
        <v>8102</v>
      </c>
      <c r="B7279" s="39" t="n">
        <v>46178</v>
      </c>
      <c r="C7279" s="24" t="s">
        <v>370</v>
      </c>
      <c r="D7279" s="24" t="s">
        <v>826</v>
      </c>
      <c r="E7279" s="24" t="s">
        <v>111</v>
      </c>
      <c r="F7279" s="38" t="n">
        <v>100</v>
      </c>
      <c r="G7279" s="42" t="n">
        <f aca="false">DATE(YEAR(B7279),MONTH(B7279),1)</f>
        <v>46174</v>
      </c>
      <c r="H7279" s="24" t="str">
        <f aca="false">INDEX(Customers!$B$2:$B$601,MATCH(C7279,Customers!$A$2:$A$601,0))</f>
        <v>Nairobi</v>
      </c>
      <c r="I7279" s="43" t="n">
        <f aca="false">ROUND(MIN(INDEX(Assumptions!$D$13:$D$18,MATCH(E7279,Assumptions!$A$13:$A$18,0)),MAX(INDEX(Assumptions!$C$13:$C$18,MATCH(E7279,Assumptions!$A$13:$A$18,0)),INDEX(Assumptions!$B$13:$B$18,MATCH(E7279,Assumptions!$A$13:$A$18,0))*F7279)),2)</f>
        <v>4</v>
      </c>
    </row>
    <row r="7280" customFormat="false" ht="15" hidden="false" customHeight="false" outlineLevel="0" collapsed="false">
      <c r="A7280" s="24" t="s">
        <v>8103</v>
      </c>
      <c r="B7280" s="39" t="n">
        <v>46178</v>
      </c>
      <c r="C7280" s="24" t="s">
        <v>393</v>
      </c>
      <c r="D7280" s="24" t="s">
        <v>173</v>
      </c>
      <c r="E7280" s="24" t="s">
        <v>105</v>
      </c>
      <c r="F7280" s="38" t="n">
        <v>1970</v>
      </c>
      <c r="G7280" s="42" t="n">
        <f aca="false">DATE(YEAR(B7280),MONTH(B7280),1)</f>
        <v>46174</v>
      </c>
      <c r="H7280" s="24" t="str">
        <f aca="false">INDEX(Customers!$B$2:$B$601,MATCH(C7280,Customers!$A$2:$A$601,0))</f>
        <v>Rift Valley</v>
      </c>
      <c r="I7280" s="43" t="n">
        <f aca="false">ROUND(MIN(INDEX(Assumptions!$D$13:$D$18,MATCH(E7280,Assumptions!$A$13:$A$18,0)),MAX(INDEX(Assumptions!$C$13:$C$18,MATCH(E7280,Assumptions!$A$13:$A$18,0)),INDEX(Assumptions!$B$13:$B$18,MATCH(E7280,Assumptions!$A$13:$A$18,0))*F7280)),2)</f>
        <v>29.55</v>
      </c>
    </row>
    <row r="7281" customFormat="false" ht="15" hidden="false" customHeight="false" outlineLevel="0" collapsed="false">
      <c r="A7281" s="24" t="s">
        <v>8104</v>
      </c>
      <c r="B7281" s="39" t="n">
        <v>46178</v>
      </c>
      <c r="C7281" s="24" t="s">
        <v>430</v>
      </c>
      <c r="D7281" s="24" t="s">
        <v>826</v>
      </c>
      <c r="E7281" s="24" t="s">
        <v>103</v>
      </c>
      <c r="F7281" s="38" t="n">
        <v>9780</v>
      </c>
      <c r="G7281" s="42" t="n">
        <f aca="false">DATE(YEAR(B7281),MONTH(B7281),1)</f>
        <v>46174</v>
      </c>
      <c r="H7281" s="24" t="str">
        <f aca="false">INDEX(Customers!$B$2:$B$601,MATCH(C7281,Customers!$A$2:$A$601,0))</f>
        <v>Western</v>
      </c>
      <c r="I7281" s="43" t="n">
        <f aca="false">ROUND(MIN(INDEX(Assumptions!$D$13:$D$18,MATCH(E7281,Assumptions!$A$13:$A$18,0)),MAX(INDEX(Assumptions!$C$13:$C$18,MATCH(E7281,Assumptions!$A$13:$A$18,0)),INDEX(Assumptions!$B$13:$B$18,MATCH(E7281,Assumptions!$A$13:$A$18,0))*F7281)),2)</f>
        <v>97.8</v>
      </c>
    </row>
    <row r="7282" customFormat="false" ht="15" hidden="false" customHeight="false" outlineLevel="0" collapsed="false">
      <c r="A7282" s="24" t="s">
        <v>8105</v>
      </c>
      <c r="B7282" s="39" t="n">
        <v>46178</v>
      </c>
      <c r="C7282" s="24" t="s">
        <v>441</v>
      </c>
      <c r="D7282" s="24" t="s">
        <v>826</v>
      </c>
      <c r="E7282" s="24" t="s">
        <v>111</v>
      </c>
      <c r="F7282" s="38" t="n">
        <v>200</v>
      </c>
      <c r="G7282" s="42" t="n">
        <f aca="false">DATE(YEAR(B7282),MONTH(B7282),1)</f>
        <v>46174</v>
      </c>
      <c r="H7282" s="24" t="str">
        <f aca="false">INDEX(Customers!$B$2:$B$601,MATCH(C7282,Customers!$A$2:$A$601,0))</f>
        <v>Central</v>
      </c>
      <c r="I7282" s="43" t="n">
        <f aca="false">ROUND(MIN(INDEX(Assumptions!$D$13:$D$18,MATCH(E7282,Assumptions!$A$13:$A$18,0)),MAX(INDEX(Assumptions!$C$13:$C$18,MATCH(E7282,Assumptions!$A$13:$A$18,0)),INDEX(Assumptions!$B$13:$B$18,MATCH(E7282,Assumptions!$A$13:$A$18,0))*F7282)),2)</f>
        <v>8</v>
      </c>
    </row>
    <row r="7283" customFormat="false" ht="15" hidden="false" customHeight="false" outlineLevel="0" collapsed="false">
      <c r="A7283" s="24" t="s">
        <v>8106</v>
      </c>
      <c r="B7283" s="39" t="n">
        <v>46178</v>
      </c>
      <c r="C7283" s="24" t="s">
        <v>463</v>
      </c>
      <c r="D7283" s="24" t="s">
        <v>826</v>
      </c>
      <c r="E7283" s="24" t="s">
        <v>111</v>
      </c>
      <c r="F7283" s="38" t="n">
        <v>50</v>
      </c>
      <c r="G7283" s="42" t="n">
        <f aca="false">DATE(YEAR(B7283),MONTH(B7283),1)</f>
        <v>46174</v>
      </c>
      <c r="H7283" s="24" t="str">
        <f aca="false">INDEX(Customers!$B$2:$B$601,MATCH(C7283,Customers!$A$2:$A$601,0))</f>
        <v>Eastern</v>
      </c>
      <c r="I7283" s="43" t="n">
        <f aca="false">ROUND(MIN(INDEX(Assumptions!$D$13:$D$18,MATCH(E7283,Assumptions!$A$13:$A$18,0)),MAX(INDEX(Assumptions!$C$13:$C$18,MATCH(E7283,Assumptions!$A$13:$A$18,0)),INDEX(Assumptions!$B$13:$B$18,MATCH(E7283,Assumptions!$A$13:$A$18,0))*F7283)),2)</f>
        <v>2</v>
      </c>
    </row>
    <row r="7284" customFormat="false" ht="15" hidden="false" customHeight="false" outlineLevel="0" collapsed="false">
      <c r="A7284" s="24" t="s">
        <v>8107</v>
      </c>
      <c r="B7284" s="39" t="n">
        <v>46178</v>
      </c>
      <c r="C7284" s="24" t="s">
        <v>492</v>
      </c>
      <c r="D7284" s="24" t="s">
        <v>206</v>
      </c>
      <c r="E7284" s="24" t="s">
        <v>105</v>
      </c>
      <c r="F7284" s="38" t="n">
        <v>7300</v>
      </c>
      <c r="G7284" s="42" t="n">
        <f aca="false">DATE(YEAR(B7284),MONTH(B7284),1)</f>
        <v>46174</v>
      </c>
      <c r="H7284" s="24" t="str">
        <f aca="false">INDEX(Customers!$B$2:$B$601,MATCH(C7284,Customers!$A$2:$A$601,0))</f>
        <v>Eastern</v>
      </c>
      <c r="I7284" s="43" t="n">
        <f aca="false">ROUND(MIN(INDEX(Assumptions!$D$13:$D$18,MATCH(E7284,Assumptions!$A$13:$A$18,0)),MAX(INDEX(Assumptions!$C$13:$C$18,MATCH(E7284,Assumptions!$A$13:$A$18,0)),INDEX(Assumptions!$B$13:$B$18,MATCH(E7284,Assumptions!$A$13:$A$18,0))*F7284)),2)</f>
        <v>109.5</v>
      </c>
    </row>
    <row r="7285" customFormat="false" ht="15" hidden="false" customHeight="false" outlineLevel="0" collapsed="false">
      <c r="A7285" s="24" t="s">
        <v>8108</v>
      </c>
      <c r="B7285" s="39" t="n">
        <v>46178</v>
      </c>
      <c r="C7285" s="24" t="s">
        <v>497</v>
      </c>
      <c r="D7285" s="24" t="s">
        <v>826</v>
      </c>
      <c r="E7285" s="24" t="s">
        <v>113</v>
      </c>
      <c r="F7285" s="38" t="n">
        <v>1000</v>
      </c>
      <c r="G7285" s="42" t="n">
        <f aca="false">DATE(YEAR(B7285),MONTH(B7285),1)</f>
        <v>46174</v>
      </c>
      <c r="H7285" s="24" t="str">
        <f aca="false">INDEX(Customers!$B$2:$B$601,MATCH(C7285,Customers!$A$2:$A$601,0))</f>
        <v>Nairobi</v>
      </c>
      <c r="I7285" s="43" t="n">
        <f aca="false">ROUND(MIN(INDEX(Assumptions!$D$13:$D$18,MATCH(E7285,Assumptions!$A$13:$A$18,0)),MAX(INDEX(Assumptions!$C$13:$C$18,MATCH(E7285,Assumptions!$A$13:$A$18,0)),INDEX(Assumptions!$B$13:$B$18,MATCH(E7285,Assumptions!$A$13:$A$18,0))*F7285)),2)</f>
        <v>50</v>
      </c>
    </row>
    <row r="7286" customFormat="false" ht="15" hidden="false" customHeight="false" outlineLevel="0" collapsed="false">
      <c r="A7286" s="24" t="s">
        <v>8109</v>
      </c>
      <c r="B7286" s="39" t="n">
        <v>46178</v>
      </c>
      <c r="C7286" s="24" t="s">
        <v>508</v>
      </c>
      <c r="D7286" s="24" t="s">
        <v>175</v>
      </c>
      <c r="E7286" s="24" t="s">
        <v>105</v>
      </c>
      <c r="F7286" s="38" t="n">
        <v>1050</v>
      </c>
      <c r="G7286" s="42" t="n">
        <f aca="false">DATE(YEAR(B7286),MONTH(B7286),1)</f>
        <v>46174</v>
      </c>
      <c r="H7286" s="24" t="str">
        <f aca="false">INDEX(Customers!$B$2:$B$601,MATCH(C7286,Customers!$A$2:$A$601,0))</f>
        <v>Eastern</v>
      </c>
      <c r="I7286" s="43" t="n">
        <f aca="false">ROUND(MIN(INDEX(Assumptions!$D$13:$D$18,MATCH(E7286,Assumptions!$A$13:$A$18,0)),MAX(INDEX(Assumptions!$C$13:$C$18,MATCH(E7286,Assumptions!$A$13:$A$18,0)),INDEX(Assumptions!$B$13:$B$18,MATCH(E7286,Assumptions!$A$13:$A$18,0))*F7286)),2)</f>
        <v>15.75</v>
      </c>
    </row>
    <row r="7287" customFormat="false" ht="15" hidden="false" customHeight="false" outlineLevel="0" collapsed="false">
      <c r="A7287" s="24" t="s">
        <v>8110</v>
      </c>
      <c r="B7287" s="39" t="n">
        <v>46178</v>
      </c>
      <c r="C7287" s="24" t="s">
        <v>522</v>
      </c>
      <c r="D7287" s="24" t="s">
        <v>826</v>
      </c>
      <c r="E7287" s="24" t="s">
        <v>103</v>
      </c>
      <c r="F7287" s="38" t="n">
        <v>1700</v>
      </c>
      <c r="G7287" s="42" t="n">
        <f aca="false">DATE(YEAR(B7287),MONTH(B7287),1)</f>
        <v>46174</v>
      </c>
      <c r="H7287" s="24" t="str">
        <f aca="false">INDEX(Customers!$B$2:$B$601,MATCH(C7287,Customers!$A$2:$A$601,0))</f>
        <v>Central</v>
      </c>
      <c r="I7287" s="43" t="n">
        <f aca="false">ROUND(MIN(INDEX(Assumptions!$D$13:$D$18,MATCH(E7287,Assumptions!$A$13:$A$18,0)),MAX(INDEX(Assumptions!$C$13:$C$18,MATCH(E7287,Assumptions!$A$13:$A$18,0)),INDEX(Assumptions!$B$13:$B$18,MATCH(E7287,Assumptions!$A$13:$A$18,0))*F7287)),2)</f>
        <v>17</v>
      </c>
    </row>
    <row r="7288" customFormat="false" ht="15" hidden="false" customHeight="false" outlineLevel="0" collapsed="false">
      <c r="A7288" s="24" t="s">
        <v>8111</v>
      </c>
      <c r="B7288" s="39" t="n">
        <v>46178</v>
      </c>
      <c r="C7288" s="24" t="s">
        <v>525</v>
      </c>
      <c r="D7288" s="24" t="s">
        <v>826</v>
      </c>
      <c r="E7288" s="24" t="s">
        <v>111</v>
      </c>
      <c r="F7288" s="38" t="n">
        <v>1000</v>
      </c>
      <c r="G7288" s="42" t="n">
        <f aca="false">DATE(YEAR(B7288),MONTH(B7288),1)</f>
        <v>46174</v>
      </c>
      <c r="H7288" s="24" t="str">
        <f aca="false">INDEX(Customers!$B$2:$B$601,MATCH(C7288,Customers!$A$2:$A$601,0))</f>
        <v>Nairobi</v>
      </c>
      <c r="I7288" s="43" t="n">
        <f aca="false">ROUND(MIN(INDEX(Assumptions!$D$13:$D$18,MATCH(E7288,Assumptions!$A$13:$A$18,0)),MAX(INDEX(Assumptions!$C$13:$C$18,MATCH(E7288,Assumptions!$A$13:$A$18,0)),INDEX(Assumptions!$B$13:$B$18,MATCH(E7288,Assumptions!$A$13:$A$18,0))*F7288)),2)</f>
        <v>40</v>
      </c>
    </row>
    <row r="7289" customFormat="false" ht="15" hidden="false" customHeight="false" outlineLevel="0" collapsed="false">
      <c r="A7289" s="24" t="s">
        <v>8112</v>
      </c>
      <c r="B7289" s="39" t="n">
        <v>46178</v>
      </c>
      <c r="C7289" s="24" t="s">
        <v>557</v>
      </c>
      <c r="D7289" s="24" t="s">
        <v>826</v>
      </c>
      <c r="E7289" s="24" t="s">
        <v>113</v>
      </c>
      <c r="F7289" s="38" t="n">
        <v>50</v>
      </c>
      <c r="G7289" s="42" t="n">
        <f aca="false">DATE(YEAR(B7289),MONTH(B7289),1)</f>
        <v>46174</v>
      </c>
      <c r="H7289" s="24" t="str">
        <f aca="false">INDEX(Customers!$B$2:$B$601,MATCH(C7289,Customers!$A$2:$A$601,0))</f>
        <v>Western</v>
      </c>
      <c r="I7289" s="43" t="n">
        <f aca="false">ROUND(MIN(INDEX(Assumptions!$D$13:$D$18,MATCH(E7289,Assumptions!$A$13:$A$18,0)),MAX(INDEX(Assumptions!$C$13:$C$18,MATCH(E7289,Assumptions!$A$13:$A$18,0)),INDEX(Assumptions!$B$13:$B$18,MATCH(E7289,Assumptions!$A$13:$A$18,0))*F7289)),2)</f>
        <v>2.5</v>
      </c>
    </row>
    <row r="7290" customFormat="false" ht="15" hidden="false" customHeight="false" outlineLevel="0" collapsed="false">
      <c r="A7290" s="24" t="s">
        <v>8113</v>
      </c>
      <c r="B7290" s="39" t="n">
        <v>46178</v>
      </c>
      <c r="C7290" s="24" t="s">
        <v>597</v>
      </c>
      <c r="D7290" s="24" t="s">
        <v>826</v>
      </c>
      <c r="E7290" s="24" t="s">
        <v>109</v>
      </c>
      <c r="F7290" s="38" t="n">
        <v>30970</v>
      </c>
      <c r="G7290" s="42" t="n">
        <f aca="false">DATE(YEAR(B7290),MONTH(B7290),1)</f>
        <v>46174</v>
      </c>
      <c r="H7290" s="24" t="str">
        <f aca="false">INDEX(Customers!$B$2:$B$601,MATCH(C7290,Customers!$A$2:$A$601,0))</f>
        <v>Eastern</v>
      </c>
      <c r="I7290" s="43" t="n">
        <f aca="false">ROUND(MIN(INDEX(Assumptions!$D$13:$D$18,MATCH(E7290,Assumptions!$A$13:$A$18,0)),MAX(INDEX(Assumptions!$C$13:$C$18,MATCH(E7290,Assumptions!$A$13:$A$18,0)),INDEX(Assumptions!$B$13:$B$18,MATCH(E7290,Assumptions!$A$13:$A$18,0))*F7290)),2)</f>
        <v>40</v>
      </c>
    </row>
    <row r="7291" customFormat="false" ht="15" hidden="false" customHeight="false" outlineLevel="0" collapsed="false">
      <c r="A7291" s="24" t="s">
        <v>8114</v>
      </c>
      <c r="B7291" s="39" t="n">
        <v>46178</v>
      </c>
      <c r="C7291" s="24" t="s">
        <v>598</v>
      </c>
      <c r="D7291" s="24" t="s">
        <v>826</v>
      </c>
      <c r="E7291" s="24" t="s">
        <v>113</v>
      </c>
      <c r="F7291" s="38" t="n">
        <v>250</v>
      </c>
      <c r="G7291" s="42" t="n">
        <f aca="false">DATE(YEAR(B7291),MONTH(B7291),1)</f>
        <v>46174</v>
      </c>
      <c r="H7291" s="24" t="str">
        <f aca="false">INDEX(Customers!$B$2:$B$601,MATCH(C7291,Customers!$A$2:$A$601,0))</f>
        <v>Central</v>
      </c>
      <c r="I7291" s="43" t="n">
        <f aca="false">ROUND(MIN(INDEX(Assumptions!$D$13:$D$18,MATCH(E7291,Assumptions!$A$13:$A$18,0)),MAX(INDEX(Assumptions!$C$13:$C$18,MATCH(E7291,Assumptions!$A$13:$A$18,0)),INDEX(Assumptions!$B$13:$B$18,MATCH(E7291,Assumptions!$A$13:$A$18,0))*F7291)),2)</f>
        <v>12.5</v>
      </c>
    </row>
    <row r="7292" customFormat="false" ht="15" hidden="false" customHeight="false" outlineLevel="0" collapsed="false">
      <c r="A7292" s="24" t="s">
        <v>8115</v>
      </c>
      <c r="B7292" s="39" t="n">
        <v>46178</v>
      </c>
      <c r="C7292" s="24" t="s">
        <v>617</v>
      </c>
      <c r="D7292" s="24" t="s">
        <v>826</v>
      </c>
      <c r="E7292" s="24" t="s">
        <v>103</v>
      </c>
      <c r="F7292" s="38" t="n">
        <v>13610</v>
      </c>
      <c r="G7292" s="42" t="n">
        <f aca="false">DATE(YEAR(B7292),MONTH(B7292),1)</f>
        <v>46174</v>
      </c>
      <c r="H7292" s="24" t="str">
        <f aca="false">INDEX(Customers!$B$2:$B$601,MATCH(C7292,Customers!$A$2:$A$601,0))</f>
        <v>Nairobi</v>
      </c>
      <c r="I7292" s="43" t="n">
        <f aca="false">ROUND(MIN(INDEX(Assumptions!$D$13:$D$18,MATCH(E7292,Assumptions!$A$13:$A$18,0)),MAX(INDEX(Assumptions!$C$13:$C$18,MATCH(E7292,Assumptions!$A$13:$A$18,0)),INDEX(Assumptions!$B$13:$B$18,MATCH(E7292,Assumptions!$A$13:$A$18,0))*F7292)),2)</f>
        <v>105</v>
      </c>
    </row>
    <row r="7293" customFormat="false" ht="15" hidden="false" customHeight="false" outlineLevel="0" collapsed="false">
      <c r="A7293" s="24" t="s">
        <v>8116</v>
      </c>
      <c r="B7293" s="39" t="n">
        <v>46178</v>
      </c>
      <c r="C7293" s="24" t="s">
        <v>627</v>
      </c>
      <c r="D7293" s="24" t="s">
        <v>826</v>
      </c>
      <c r="E7293" s="24" t="s">
        <v>109</v>
      </c>
      <c r="F7293" s="38" t="n">
        <v>2800</v>
      </c>
      <c r="G7293" s="42" t="n">
        <f aca="false">DATE(YEAR(B7293),MONTH(B7293),1)</f>
        <v>46174</v>
      </c>
      <c r="H7293" s="24" t="str">
        <f aca="false">INDEX(Customers!$B$2:$B$601,MATCH(C7293,Customers!$A$2:$A$601,0))</f>
        <v>Central</v>
      </c>
      <c r="I7293" s="43" t="n">
        <f aca="false">ROUND(MIN(INDEX(Assumptions!$D$13:$D$18,MATCH(E7293,Assumptions!$A$13:$A$18,0)),MAX(INDEX(Assumptions!$C$13:$C$18,MATCH(E7293,Assumptions!$A$13:$A$18,0)),INDEX(Assumptions!$B$13:$B$18,MATCH(E7293,Assumptions!$A$13:$A$18,0))*F7293)),2)</f>
        <v>11.2</v>
      </c>
    </row>
    <row r="7294" customFormat="false" ht="15" hidden="false" customHeight="false" outlineLevel="0" collapsed="false">
      <c r="A7294" s="24" t="s">
        <v>8117</v>
      </c>
      <c r="B7294" s="39" t="n">
        <v>46178</v>
      </c>
      <c r="C7294" s="24" t="s">
        <v>645</v>
      </c>
      <c r="D7294" s="24" t="s">
        <v>150</v>
      </c>
      <c r="E7294" s="24" t="s">
        <v>105</v>
      </c>
      <c r="F7294" s="38" t="n">
        <v>860</v>
      </c>
      <c r="G7294" s="42" t="n">
        <f aca="false">DATE(YEAR(B7294),MONTH(B7294),1)</f>
        <v>46174</v>
      </c>
      <c r="H7294" s="24" t="str">
        <f aca="false">INDEX(Customers!$B$2:$B$601,MATCH(C7294,Customers!$A$2:$A$601,0))</f>
        <v>Nairobi</v>
      </c>
      <c r="I7294" s="43" t="n">
        <f aca="false">ROUND(MIN(INDEX(Assumptions!$D$13:$D$18,MATCH(E7294,Assumptions!$A$13:$A$18,0)),MAX(INDEX(Assumptions!$C$13:$C$18,MATCH(E7294,Assumptions!$A$13:$A$18,0)),INDEX(Assumptions!$B$13:$B$18,MATCH(E7294,Assumptions!$A$13:$A$18,0))*F7294)),2)</f>
        <v>12.9</v>
      </c>
    </row>
    <row r="7295" customFormat="false" ht="15" hidden="false" customHeight="false" outlineLevel="0" collapsed="false">
      <c r="A7295" s="24" t="s">
        <v>8118</v>
      </c>
      <c r="B7295" s="39" t="n">
        <v>46178</v>
      </c>
      <c r="C7295" s="24" t="s">
        <v>647</v>
      </c>
      <c r="D7295" s="24" t="s">
        <v>826</v>
      </c>
      <c r="E7295" s="24" t="s">
        <v>103</v>
      </c>
      <c r="F7295" s="38" t="n">
        <v>730</v>
      </c>
      <c r="G7295" s="42" t="n">
        <f aca="false">DATE(YEAR(B7295),MONTH(B7295),1)</f>
        <v>46174</v>
      </c>
      <c r="H7295" s="24" t="str">
        <f aca="false">INDEX(Customers!$B$2:$B$601,MATCH(C7295,Customers!$A$2:$A$601,0))</f>
        <v>Central</v>
      </c>
      <c r="I7295" s="43" t="n">
        <f aca="false">ROUND(MIN(INDEX(Assumptions!$D$13:$D$18,MATCH(E7295,Assumptions!$A$13:$A$18,0)),MAX(INDEX(Assumptions!$C$13:$C$18,MATCH(E7295,Assumptions!$A$13:$A$18,0)),INDEX(Assumptions!$B$13:$B$18,MATCH(E7295,Assumptions!$A$13:$A$18,0))*F7295)),2)</f>
        <v>7.3</v>
      </c>
    </row>
    <row r="7296" customFormat="false" ht="15" hidden="false" customHeight="false" outlineLevel="0" collapsed="false">
      <c r="A7296" s="24" t="s">
        <v>8119</v>
      </c>
      <c r="B7296" s="39" t="n">
        <v>46178</v>
      </c>
      <c r="C7296" s="24" t="s">
        <v>660</v>
      </c>
      <c r="D7296" s="24" t="s">
        <v>826</v>
      </c>
      <c r="E7296" s="24" t="s">
        <v>111</v>
      </c>
      <c r="F7296" s="38" t="n">
        <v>20</v>
      </c>
      <c r="G7296" s="42" t="n">
        <f aca="false">DATE(YEAR(B7296),MONTH(B7296),1)</f>
        <v>46174</v>
      </c>
      <c r="H7296" s="24" t="str">
        <f aca="false">INDEX(Customers!$B$2:$B$601,MATCH(C7296,Customers!$A$2:$A$601,0))</f>
        <v>Central</v>
      </c>
      <c r="I7296" s="43" t="n">
        <f aca="false">ROUND(MIN(INDEX(Assumptions!$D$13:$D$18,MATCH(E7296,Assumptions!$A$13:$A$18,0)),MAX(INDEX(Assumptions!$C$13:$C$18,MATCH(E7296,Assumptions!$A$13:$A$18,0)),INDEX(Assumptions!$B$13:$B$18,MATCH(E7296,Assumptions!$A$13:$A$18,0))*F7296)),2)</f>
        <v>0.8</v>
      </c>
    </row>
    <row r="7297" customFormat="false" ht="15" hidden="false" customHeight="false" outlineLevel="0" collapsed="false">
      <c r="A7297" s="24" t="s">
        <v>8120</v>
      </c>
      <c r="B7297" s="39" t="n">
        <v>46178</v>
      </c>
      <c r="C7297" s="24" t="s">
        <v>661</v>
      </c>
      <c r="D7297" s="24" t="s">
        <v>826</v>
      </c>
      <c r="E7297" s="24" t="s">
        <v>113</v>
      </c>
      <c r="F7297" s="38" t="n">
        <v>1000</v>
      </c>
      <c r="G7297" s="42" t="n">
        <f aca="false">DATE(YEAR(B7297),MONTH(B7297),1)</f>
        <v>46174</v>
      </c>
      <c r="H7297" s="24" t="str">
        <f aca="false">INDEX(Customers!$B$2:$B$601,MATCH(C7297,Customers!$A$2:$A$601,0))</f>
        <v>Coast</v>
      </c>
      <c r="I7297" s="43" t="n">
        <f aca="false">ROUND(MIN(INDEX(Assumptions!$D$13:$D$18,MATCH(E7297,Assumptions!$A$13:$A$18,0)),MAX(INDEX(Assumptions!$C$13:$C$18,MATCH(E7297,Assumptions!$A$13:$A$18,0)),INDEX(Assumptions!$B$13:$B$18,MATCH(E7297,Assumptions!$A$13:$A$18,0))*F7297)),2)</f>
        <v>50</v>
      </c>
    </row>
    <row r="7298" customFormat="false" ht="15" hidden="false" customHeight="false" outlineLevel="0" collapsed="false">
      <c r="A7298" s="24" t="s">
        <v>8121</v>
      </c>
      <c r="B7298" s="39" t="n">
        <v>46178</v>
      </c>
      <c r="C7298" s="24" t="s">
        <v>676</v>
      </c>
      <c r="D7298" s="24" t="s">
        <v>826</v>
      </c>
      <c r="E7298" s="24" t="s">
        <v>111</v>
      </c>
      <c r="F7298" s="38" t="n">
        <v>100</v>
      </c>
      <c r="G7298" s="42" t="n">
        <f aca="false">DATE(YEAR(B7298),MONTH(B7298),1)</f>
        <v>46174</v>
      </c>
      <c r="H7298" s="24" t="str">
        <f aca="false">INDEX(Customers!$B$2:$B$601,MATCH(C7298,Customers!$A$2:$A$601,0))</f>
        <v>Nairobi</v>
      </c>
      <c r="I7298" s="43" t="n">
        <f aca="false">ROUND(MIN(INDEX(Assumptions!$D$13:$D$18,MATCH(E7298,Assumptions!$A$13:$A$18,0)),MAX(INDEX(Assumptions!$C$13:$C$18,MATCH(E7298,Assumptions!$A$13:$A$18,0)),INDEX(Assumptions!$B$13:$B$18,MATCH(E7298,Assumptions!$A$13:$A$18,0))*F7298)),2)</f>
        <v>4</v>
      </c>
    </row>
    <row r="7299" customFormat="false" ht="15" hidden="false" customHeight="false" outlineLevel="0" collapsed="false">
      <c r="A7299" s="24" t="s">
        <v>8122</v>
      </c>
      <c r="B7299" s="39" t="n">
        <v>46178</v>
      </c>
      <c r="C7299" s="24" t="s">
        <v>686</v>
      </c>
      <c r="D7299" s="24" t="s">
        <v>152</v>
      </c>
      <c r="E7299" s="24" t="s">
        <v>107</v>
      </c>
      <c r="F7299" s="38" t="n">
        <v>5260</v>
      </c>
      <c r="G7299" s="42" t="n">
        <f aca="false">DATE(YEAR(B7299),MONTH(B7299),1)</f>
        <v>46174</v>
      </c>
      <c r="H7299" s="24" t="str">
        <f aca="false">INDEX(Customers!$B$2:$B$601,MATCH(C7299,Customers!$A$2:$A$601,0))</f>
        <v>Nairobi</v>
      </c>
      <c r="I7299" s="43" t="n">
        <f aca="false">ROUND(MIN(INDEX(Assumptions!$D$13:$D$18,MATCH(E7299,Assumptions!$A$13:$A$18,0)),MAX(INDEX(Assumptions!$C$13:$C$18,MATCH(E7299,Assumptions!$A$13:$A$18,0)),INDEX(Assumptions!$B$13:$B$18,MATCH(E7299,Assumptions!$A$13:$A$18,0))*F7299)),2)</f>
        <v>0</v>
      </c>
    </row>
    <row r="7300" customFormat="false" ht="15" hidden="false" customHeight="false" outlineLevel="0" collapsed="false">
      <c r="A7300" s="24" t="s">
        <v>8123</v>
      </c>
      <c r="B7300" s="39" t="n">
        <v>46178</v>
      </c>
      <c r="C7300" s="24" t="s">
        <v>686</v>
      </c>
      <c r="D7300" s="24" t="s">
        <v>153</v>
      </c>
      <c r="E7300" s="24" t="s">
        <v>107</v>
      </c>
      <c r="F7300" s="38" t="n">
        <v>730</v>
      </c>
      <c r="G7300" s="42" t="n">
        <f aca="false">DATE(YEAR(B7300),MONTH(B7300),1)</f>
        <v>46174</v>
      </c>
      <c r="H7300" s="24" t="str">
        <f aca="false">INDEX(Customers!$B$2:$B$601,MATCH(C7300,Customers!$A$2:$A$601,0))</f>
        <v>Nairobi</v>
      </c>
      <c r="I7300" s="43" t="n">
        <f aca="false">ROUND(MIN(INDEX(Assumptions!$D$13:$D$18,MATCH(E7300,Assumptions!$A$13:$A$18,0)),MAX(INDEX(Assumptions!$C$13:$C$18,MATCH(E7300,Assumptions!$A$13:$A$18,0)),INDEX(Assumptions!$B$13:$B$18,MATCH(E7300,Assumptions!$A$13:$A$18,0))*F7300)),2)</f>
        <v>0</v>
      </c>
    </row>
    <row r="7301" customFormat="false" ht="15" hidden="false" customHeight="false" outlineLevel="0" collapsed="false">
      <c r="A7301" s="24" t="s">
        <v>8124</v>
      </c>
      <c r="B7301" s="39" t="n">
        <v>46178</v>
      </c>
      <c r="C7301" s="24" t="s">
        <v>688</v>
      </c>
      <c r="D7301" s="24" t="s">
        <v>826</v>
      </c>
      <c r="E7301" s="24" t="s">
        <v>111</v>
      </c>
      <c r="F7301" s="38" t="n">
        <v>50</v>
      </c>
      <c r="G7301" s="42" t="n">
        <f aca="false">DATE(YEAR(B7301),MONTH(B7301),1)</f>
        <v>46174</v>
      </c>
      <c r="H7301" s="24" t="str">
        <f aca="false">INDEX(Customers!$B$2:$B$601,MATCH(C7301,Customers!$A$2:$A$601,0))</f>
        <v>Coast</v>
      </c>
      <c r="I7301" s="43" t="n">
        <f aca="false">ROUND(MIN(INDEX(Assumptions!$D$13:$D$18,MATCH(E7301,Assumptions!$A$13:$A$18,0)),MAX(INDEX(Assumptions!$C$13:$C$18,MATCH(E7301,Assumptions!$A$13:$A$18,0)),INDEX(Assumptions!$B$13:$B$18,MATCH(E7301,Assumptions!$A$13:$A$18,0))*F7301)),2)</f>
        <v>2</v>
      </c>
    </row>
    <row r="7302" customFormat="false" ht="15" hidden="false" customHeight="false" outlineLevel="0" collapsed="false">
      <c r="A7302" s="24" t="s">
        <v>8125</v>
      </c>
      <c r="B7302" s="39" t="n">
        <v>46178</v>
      </c>
      <c r="C7302" s="24" t="s">
        <v>696</v>
      </c>
      <c r="D7302" s="24" t="s">
        <v>826</v>
      </c>
      <c r="E7302" s="24" t="s">
        <v>113</v>
      </c>
      <c r="F7302" s="38" t="n">
        <v>50</v>
      </c>
      <c r="G7302" s="42" t="n">
        <f aca="false">DATE(YEAR(B7302),MONTH(B7302),1)</f>
        <v>46174</v>
      </c>
      <c r="H7302" s="24" t="str">
        <f aca="false">INDEX(Customers!$B$2:$B$601,MATCH(C7302,Customers!$A$2:$A$601,0))</f>
        <v>Western</v>
      </c>
      <c r="I7302" s="43" t="n">
        <f aca="false">ROUND(MIN(INDEX(Assumptions!$D$13:$D$18,MATCH(E7302,Assumptions!$A$13:$A$18,0)),MAX(INDEX(Assumptions!$C$13:$C$18,MATCH(E7302,Assumptions!$A$13:$A$18,0)),INDEX(Assumptions!$B$13:$B$18,MATCH(E7302,Assumptions!$A$13:$A$18,0))*F7302)),2)</f>
        <v>2.5</v>
      </c>
    </row>
    <row r="7303" customFormat="false" ht="15" hidden="false" customHeight="false" outlineLevel="0" collapsed="false">
      <c r="A7303" s="24" t="s">
        <v>8126</v>
      </c>
      <c r="B7303" s="39" t="n">
        <v>46178</v>
      </c>
      <c r="C7303" s="24" t="s">
        <v>711</v>
      </c>
      <c r="D7303" s="24" t="s">
        <v>153</v>
      </c>
      <c r="E7303" s="24" t="s">
        <v>107</v>
      </c>
      <c r="F7303" s="38" t="n">
        <v>16710</v>
      </c>
      <c r="G7303" s="42" t="n">
        <f aca="false">DATE(YEAR(B7303),MONTH(B7303),1)</f>
        <v>46174</v>
      </c>
      <c r="H7303" s="24" t="str">
        <f aca="false">INDEX(Customers!$B$2:$B$601,MATCH(C7303,Customers!$A$2:$A$601,0))</f>
        <v>Rift Valley</v>
      </c>
      <c r="I7303" s="43" t="n">
        <f aca="false">ROUND(MIN(INDEX(Assumptions!$D$13:$D$18,MATCH(E7303,Assumptions!$A$13:$A$18,0)),MAX(INDEX(Assumptions!$C$13:$C$18,MATCH(E7303,Assumptions!$A$13:$A$18,0)),INDEX(Assumptions!$B$13:$B$18,MATCH(E7303,Assumptions!$A$13:$A$18,0))*F7303)),2)</f>
        <v>0</v>
      </c>
    </row>
    <row r="7304" customFormat="false" ht="15" hidden="false" customHeight="false" outlineLevel="0" collapsed="false">
      <c r="A7304" s="24" t="s">
        <v>8127</v>
      </c>
      <c r="B7304" s="39" t="n">
        <v>46178</v>
      </c>
      <c r="C7304" s="24" t="s">
        <v>722</v>
      </c>
      <c r="D7304" s="24" t="s">
        <v>826</v>
      </c>
      <c r="E7304" s="24" t="s">
        <v>109</v>
      </c>
      <c r="F7304" s="38" t="n">
        <v>9150</v>
      </c>
      <c r="G7304" s="42" t="n">
        <f aca="false">DATE(YEAR(B7304),MONTH(B7304),1)</f>
        <v>46174</v>
      </c>
      <c r="H7304" s="24" t="str">
        <f aca="false">INDEX(Customers!$B$2:$B$601,MATCH(C7304,Customers!$A$2:$A$601,0))</f>
        <v>Nairobi</v>
      </c>
      <c r="I7304" s="43" t="n">
        <f aca="false">ROUND(MIN(INDEX(Assumptions!$D$13:$D$18,MATCH(E7304,Assumptions!$A$13:$A$18,0)),MAX(INDEX(Assumptions!$C$13:$C$18,MATCH(E7304,Assumptions!$A$13:$A$18,0)),INDEX(Assumptions!$B$13:$B$18,MATCH(E7304,Assumptions!$A$13:$A$18,0))*F7304)),2)</f>
        <v>36.6</v>
      </c>
    </row>
    <row r="7305" customFormat="false" ht="15" hidden="false" customHeight="false" outlineLevel="0" collapsed="false">
      <c r="A7305" s="24" t="s">
        <v>8128</v>
      </c>
      <c r="B7305" s="39" t="n">
        <v>46178</v>
      </c>
      <c r="C7305" s="24" t="s">
        <v>723</v>
      </c>
      <c r="D7305" s="24" t="s">
        <v>826</v>
      </c>
      <c r="E7305" s="24" t="s">
        <v>103</v>
      </c>
      <c r="F7305" s="38" t="n">
        <v>1110</v>
      </c>
      <c r="G7305" s="42" t="n">
        <f aca="false">DATE(YEAR(B7305),MONTH(B7305),1)</f>
        <v>46174</v>
      </c>
      <c r="H7305" s="24" t="str">
        <f aca="false">INDEX(Customers!$B$2:$B$601,MATCH(C7305,Customers!$A$2:$A$601,0))</f>
        <v>Eastern</v>
      </c>
      <c r="I7305" s="43" t="n">
        <f aca="false">ROUND(MIN(INDEX(Assumptions!$D$13:$D$18,MATCH(E7305,Assumptions!$A$13:$A$18,0)),MAX(INDEX(Assumptions!$C$13:$C$18,MATCH(E7305,Assumptions!$A$13:$A$18,0)),INDEX(Assumptions!$B$13:$B$18,MATCH(E7305,Assumptions!$A$13:$A$18,0))*F7305)),2)</f>
        <v>11.1</v>
      </c>
    </row>
    <row r="7306" customFormat="false" ht="15" hidden="false" customHeight="false" outlineLevel="0" collapsed="false">
      <c r="A7306" s="24" t="s">
        <v>8129</v>
      </c>
      <c r="B7306" s="39" t="n">
        <v>46178</v>
      </c>
      <c r="C7306" s="24" t="s">
        <v>724</v>
      </c>
      <c r="D7306" s="24" t="s">
        <v>169</v>
      </c>
      <c r="E7306" s="24" t="s">
        <v>105</v>
      </c>
      <c r="F7306" s="38" t="n">
        <v>6930</v>
      </c>
      <c r="G7306" s="42" t="n">
        <f aca="false">DATE(YEAR(B7306),MONTH(B7306),1)</f>
        <v>46174</v>
      </c>
      <c r="H7306" s="24" t="str">
        <f aca="false">INDEX(Customers!$B$2:$B$601,MATCH(C7306,Customers!$A$2:$A$601,0))</f>
        <v>Central</v>
      </c>
      <c r="I7306" s="43" t="n">
        <f aca="false">ROUND(MIN(INDEX(Assumptions!$D$13:$D$18,MATCH(E7306,Assumptions!$A$13:$A$18,0)),MAX(INDEX(Assumptions!$C$13:$C$18,MATCH(E7306,Assumptions!$A$13:$A$18,0)),INDEX(Assumptions!$B$13:$B$18,MATCH(E7306,Assumptions!$A$13:$A$18,0))*F7306)),2)</f>
        <v>103.95</v>
      </c>
    </row>
    <row r="7307" customFormat="false" ht="15" hidden="false" customHeight="false" outlineLevel="0" collapsed="false">
      <c r="A7307" s="24" t="s">
        <v>8130</v>
      </c>
      <c r="B7307" s="39" t="n">
        <v>46178</v>
      </c>
      <c r="C7307" s="24" t="s">
        <v>725</v>
      </c>
      <c r="D7307" s="24" t="s">
        <v>826</v>
      </c>
      <c r="E7307" s="24" t="s">
        <v>113</v>
      </c>
      <c r="F7307" s="38" t="n">
        <v>2000</v>
      </c>
      <c r="G7307" s="42" t="n">
        <f aca="false">DATE(YEAR(B7307),MONTH(B7307),1)</f>
        <v>46174</v>
      </c>
      <c r="H7307" s="24" t="str">
        <f aca="false">INDEX(Customers!$B$2:$B$601,MATCH(C7307,Customers!$A$2:$A$601,0))</f>
        <v>Nairobi</v>
      </c>
      <c r="I7307" s="43" t="n">
        <f aca="false">ROUND(MIN(INDEX(Assumptions!$D$13:$D$18,MATCH(E7307,Assumptions!$A$13:$A$18,0)),MAX(INDEX(Assumptions!$C$13:$C$18,MATCH(E7307,Assumptions!$A$13:$A$18,0)),INDEX(Assumptions!$B$13:$B$18,MATCH(E7307,Assumptions!$A$13:$A$18,0))*F7307)),2)</f>
        <v>100</v>
      </c>
    </row>
    <row r="7308" customFormat="false" ht="15" hidden="false" customHeight="false" outlineLevel="0" collapsed="false">
      <c r="A7308" s="24" t="s">
        <v>8131</v>
      </c>
      <c r="B7308" s="39" t="n">
        <v>46178</v>
      </c>
      <c r="C7308" s="24" t="s">
        <v>761</v>
      </c>
      <c r="D7308" s="24" t="s">
        <v>826</v>
      </c>
      <c r="E7308" s="24" t="s">
        <v>113</v>
      </c>
      <c r="F7308" s="38" t="n">
        <v>500</v>
      </c>
      <c r="G7308" s="42" t="n">
        <f aca="false">DATE(YEAR(B7308),MONTH(B7308),1)</f>
        <v>46174</v>
      </c>
      <c r="H7308" s="24" t="str">
        <f aca="false">INDEX(Customers!$B$2:$B$601,MATCH(C7308,Customers!$A$2:$A$601,0))</f>
        <v>Rift Valley</v>
      </c>
      <c r="I7308" s="43" t="n">
        <f aca="false">ROUND(MIN(INDEX(Assumptions!$D$13:$D$18,MATCH(E7308,Assumptions!$A$13:$A$18,0)),MAX(INDEX(Assumptions!$C$13:$C$18,MATCH(E7308,Assumptions!$A$13:$A$18,0)),INDEX(Assumptions!$B$13:$B$18,MATCH(E7308,Assumptions!$A$13:$A$18,0))*F7308)),2)</f>
        <v>25</v>
      </c>
    </row>
    <row r="7309" customFormat="false" ht="15" hidden="false" customHeight="false" outlineLevel="0" collapsed="false">
      <c r="A7309" s="24" t="s">
        <v>8132</v>
      </c>
      <c r="B7309" s="39" t="n">
        <v>46178</v>
      </c>
      <c r="C7309" s="24" t="s">
        <v>772</v>
      </c>
      <c r="D7309" s="24" t="s">
        <v>826</v>
      </c>
      <c r="E7309" s="24" t="s">
        <v>113</v>
      </c>
      <c r="F7309" s="38" t="n">
        <v>50</v>
      </c>
      <c r="G7309" s="42" t="n">
        <f aca="false">DATE(YEAR(B7309),MONTH(B7309),1)</f>
        <v>46174</v>
      </c>
      <c r="H7309" s="24" t="str">
        <f aca="false">INDEX(Customers!$B$2:$B$601,MATCH(C7309,Customers!$A$2:$A$601,0))</f>
        <v>Nairobi</v>
      </c>
      <c r="I7309" s="43" t="n">
        <f aca="false">ROUND(MIN(INDEX(Assumptions!$D$13:$D$18,MATCH(E7309,Assumptions!$A$13:$A$18,0)),MAX(INDEX(Assumptions!$C$13:$C$18,MATCH(E7309,Assumptions!$A$13:$A$18,0)),INDEX(Assumptions!$B$13:$B$18,MATCH(E7309,Assumptions!$A$13:$A$18,0))*F7309)),2)</f>
        <v>2.5</v>
      </c>
    </row>
    <row r="7310" customFormat="false" ht="15" hidden="false" customHeight="false" outlineLevel="0" collapsed="false">
      <c r="A7310" s="24" t="s">
        <v>8133</v>
      </c>
      <c r="B7310" s="39" t="n">
        <v>46178</v>
      </c>
      <c r="C7310" s="24" t="s">
        <v>778</v>
      </c>
      <c r="D7310" s="24" t="s">
        <v>826</v>
      </c>
      <c r="E7310" s="24" t="s">
        <v>109</v>
      </c>
      <c r="F7310" s="38" t="n">
        <v>2550</v>
      </c>
      <c r="G7310" s="42" t="n">
        <f aca="false">DATE(YEAR(B7310),MONTH(B7310),1)</f>
        <v>46174</v>
      </c>
      <c r="H7310" s="24" t="str">
        <f aca="false">INDEX(Customers!$B$2:$B$601,MATCH(C7310,Customers!$A$2:$A$601,0))</f>
        <v>Nairobi</v>
      </c>
      <c r="I7310" s="43" t="n">
        <f aca="false">ROUND(MIN(INDEX(Assumptions!$D$13:$D$18,MATCH(E7310,Assumptions!$A$13:$A$18,0)),MAX(INDEX(Assumptions!$C$13:$C$18,MATCH(E7310,Assumptions!$A$13:$A$18,0)),INDEX(Assumptions!$B$13:$B$18,MATCH(E7310,Assumptions!$A$13:$A$18,0))*F7310)),2)</f>
        <v>10.2</v>
      </c>
    </row>
    <row r="7311" customFormat="false" ht="15" hidden="false" customHeight="false" outlineLevel="0" collapsed="false">
      <c r="A7311" s="24" t="s">
        <v>8134</v>
      </c>
      <c r="B7311" s="39" t="n">
        <v>46178</v>
      </c>
      <c r="C7311" s="24" t="s">
        <v>815</v>
      </c>
      <c r="D7311" s="24" t="s">
        <v>826</v>
      </c>
      <c r="E7311" s="24" t="s">
        <v>111</v>
      </c>
      <c r="F7311" s="38" t="n">
        <v>200</v>
      </c>
      <c r="G7311" s="42" t="n">
        <f aca="false">DATE(YEAR(B7311),MONTH(B7311),1)</f>
        <v>46174</v>
      </c>
      <c r="H7311" s="24" t="str">
        <f aca="false">INDEX(Customers!$B$2:$B$601,MATCH(C7311,Customers!$A$2:$A$601,0))</f>
        <v>Nairobi</v>
      </c>
      <c r="I7311" s="43" t="n">
        <f aca="false">ROUND(MIN(INDEX(Assumptions!$D$13:$D$18,MATCH(E7311,Assumptions!$A$13:$A$18,0)),MAX(INDEX(Assumptions!$C$13:$C$18,MATCH(E7311,Assumptions!$A$13:$A$18,0)),INDEX(Assumptions!$B$13:$B$18,MATCH(E7311,Assumptions!$A$13:$A$18,0))*F7311)),2)</f>
        <v>8</v>
      </c>
    </row>
    <row r="7312" customFormat="false" ht="15" hidden="false" customHeight="false" outlineLevel="0" collapsed="false">
      <c r="A7312" s="24" t="s">
        <v>8135</v>
      </c>
      <c r="B7312" s="39" t="n">
        <v>46179</v>
      </c>
      <c r="C7312" s="24" t="s">
        <v>219</v>
      </c>
      <c r="D7312" s="24" t="s">
        <v>826</v>
      </c>
      <c r="E7312" s="24" t="s">
        <v>113</v>
      </c>
      <c r="F7312" s="38" t="n">
        <v>99</v>
      </c>
      <c r="G7312" s="42" t="n">
        <f aca="false">DATE(YEAR(B7312),MONTH(B7312),1)</f>
        <v>46174</v>
      </c>
      <c r="H7312" s="24" t="str">
        <f aca="false">INDEX(Customers!$B$2:$B$601,MATCH(C7312,Customers!$A$2:$A$601,0))</f>
        <v>Rift Valley</v>
      </c>
      <c r="I7312" s="43" t="n">
        <f aca="false">ROUND(MIN(INDEX(Assumptions!$D$13:$D$18,MATCH(E7312,Assumptions!$A$13:$A$18,0)),MAX(INDEX(Assumptions!$C$13:$C$18,MATCH(E7312,Assumptions!$A$13:$A$18,0)),INDEX(Assumptions!$B$13:$B$18,MATCH(E7312,Assumptions!$A$13:$A$18,0))*F7312)),2)</f>
        <v>4.95</v>
      </c>
    </row>
    <row r="7313" customFormat="false" ht="15" hidden="false" customHeight="false" outlineLevel="0" collapsed="false">
      <c r="A7313" s="24" t="s">
        <v>8136</v>
      </c>
      <c r="B7313" s="39" t="n">
        <v>46179</v>
      </c>
      <c r="C7313" s="24" t="s">
        <v>219</v>
      </c>
      <c r="D7313" s="24" t="s">
        <v>173</v>
      </c>
      <c r="E7313" s="24" t="s">
        <v>105</v>
      </c>
      <c r="F7313" s="38" t="n">
        <v>1090</v>
      </c>
      <c r="G7313" s="42" t="n">
        <f aca="false">DATE(YEAR(B7313),MONTH(B7313),1)</f>
        <v>46174</v>
      </c>
      <c r="H7313" s="24" t="str">
        <f aca="false">INDEX(Customers!$B$2:$B$601,MATCH(C7313,Customers!$A$2:$A$601,0))</f>
        <v>Rift Valley</v>
      </c>
      <c r="I7313" s="43" t="n">
        <f aca="false">ROUND(MIN(INDEX(Assumptions!$D$13:$D$18,MATCH(E7313,Assumptions!$A$13:$A$18,0)),MAX(INDEX(Assumptions!$C$13:$C$18,MATCH(E7313,Assumptions!$A$13:$A$18,0)),INDEX(Assumptions!$B$13:$B$18,MATCH(E7313,Assumptions!$A$13:$A$18,0))*F7313)),2)</f>
        <v>16.35</v>
      </c>
    </row>
    <row r="7314" customFormat="false" ht="15" hidden="false" customHeight="false" outlineLevel="0" collapsed="false">
      <c r="A7314" s="24" t="s">
        <v>8137</v>
      </c>
      <c r="B7314" s="39" t="n">
        <v>46179</v>
      </c>
      <c r="C7314" s="24" t="s">
        <v>224</v>
      </c>
      <c r="D7314" s="24" t="s">
        <v>826</v>
      </c>
      <c r="E7314" s="24" t="s">
        <v>103</v>
      </c>
      <c r="F7314" s="38" t="n">
        <v>1240</v>
      </c>
      <c r="G7314" s="42" t="n">
        <f aca="false">DATE(YEAR(B7314),MONTH(B7314),1)</f>
        <v>46174</v>
      </c>
      <c r="H7314" s="24" t="str">
        <f aca="false">INDEX(Customers!$B$2:$B$601,MATCH(C7314,Customers!$A$2:$A$601,0))</f>
        <v>Western</v>
      </c>
      <c r="I7314" s="43" t="n">
        <f aca="false">ROUND(MIN(INDEX(Assumptions!$D$13:$D$18,MATCH(E7314,Assumptions!$A$13:$A$18,0)),MAX(INDEX(Assumptions!$C$13:$C$18,MATCH(E7314,Assumptions!$A$13:$A$18,0)),INDEX(Assumptions!$B$13:$B$18,MATCH(E7314,Assumptions!$A$13:$A$18,0))*F7314)),2)</f>
        <v>12.4</v>
      </c>
    </row>
    <row r="7315" customFormat="false" ht="15" hidden="false" customHeight="false" outlineLevel="0" collapsed="false">
      <c r="A7315" s="24" t="s">
        <v>8138</v>
      </c>
      <c r="B7315" s="39" t="n">
        <v>46179</v>
      </c>
      <c r="C7315" s="24" t="s">
        <v>234</v>
      </c>
      <c r="D7315" s="24" t="s">
        <v>826</v>
      </c>
      <c r="E7315" s="24" t="s">
        <v>113</v>
      </c>
      <c r="F7315" s="38" t="n">
        <v>250</v>
      </c>
      <c r="G7315" s="42" t="n">
        <f aca="false">DATE(YEAR(B7315),MONTH(B7315),1)</f>
        <v>46174</v>
      </c>
      <c r="H7315" s="24" t="str">
        <f aca="false">INDEX(Customers!$B$2:$B$601,MATCH(C7315,Customers!$A$2:$A$601,0))</f>
        <v>Rift Valley</v>
      </c>
      <c r="I7315" s="43" t="n">
        <f aca="false">ROUND(MIN(INDEX(Assumptions!$D$13:$D$18,MATCH(E7315,Assumptions!$A$13:$A$18,0)),MAX(INDEX(Assumptions!$C$13:$C$18,MATCH(E7315,Assumptions!$A$13:$A$18,0)),INDEX(Assumptions!$B$13:$B$18,MATCH(E7315,Assumptions!$A$13:$A$18,0))*F7315)),2)</f>
        <v>12.5</v>
      </c>
    </row>
    <row r="7316" customFormat="false" ht="15" hidden="false" customHeight="false" outlineLevel="0" collapsed="false">
      <c r="A7316" s="24" t="s">
        <v>8139</v>
      </c>
      <c r="B7316" s="39" t="n">
        <v>46179</v>
      </c>
      <c r="C7316" s="24" t="s">
        <v>241</v>
      </c>
      <c r="D7316" s="24" t="s">
        <v>826</v>
      </c>
      <c r="E7316" s="24" t="s">
        <v>109</v>
      </c>
      <c r="F7316" s="38" t="n">
        <v>5380</v>
      </c>
      <c r="G7316" s="42" t="n">
        <f aca="false">DATE(YEAR(B7316),MONTH(B7316),1)</f>
        <v>46174</v>
      </c>
      <c r="H7316" s="24" t="str">
        <f aca="false">INDEX(Customers!$B$2:$B$601,MATCH(C7316,Customers!$A$2:$A$601,0))</f>
        <v>Rift Valley</v>
      </c>
      <c r="I7316" s="43" t="n">
        <f aca="false">ROUND(MIN(INDEX(Assumptions!$D$13:$D$18,MATCH(E7316,Assumptions!$A$13:$A$18,0)),MAX(INDEX(Assumptions!$C$13:$C$18,MATCH(E7316,Assumptions!$A$13:$A$18,0)),INDEX(Assumptions!$B$13:$B$18,MATCH(E7316,Assumptions!$A$13:$A$18,0))*F7316)),2)</f>
        <v>21.52</v>
      </c>
    </row>
    <row r="7317" customFormat="false" ht="15" hidden="false" customHeight="false" outlineLevel="0" collapsed="false">
      <c r="A7317" s="24" t="s">
        <v>8140</v>
      </c>
      <c r="B7317" s="39" t="n">
        <v>46179</v>
      </c>
      <c r="C7317" s="24" t="s">
        <v>242</v>
      </c>
      <c r="D7317" s="24" t="s">
        <v>826</v>
      </c>
      <c r="E7317" s="24" t="s">
        <v>113</v>
      </c>
      <c r="F7317" s="38" t="n">
        <v>99</v>
      </c>
      <c r="G7317" s="42" t="n">
        <f aca="false">DATE(YEAR(B7317),MONTH(B7317),1)</f>
        <v>46174</v>
      </c>
      <c r="H7317" s="24" t="str">
        <f aca="false">INDEX(Customers!$B$2:$B$601,MATCH(C7317,Customers!$A$2:$A$601,0))</f>
        <v>Central</v>
      </c>
      <c r="I7317" s="43" t="n">
        <f aca="false">ROUND(MIN(INDEX(Assumptions!$D$13:$D$18,MATCH(E7317,Assumptions!$A$13:$A$18,0)),MAX(INDEX(Assumptions!$C$13:$C$18,MATCH(E7317,Assumptions!$A$13:$A$18,0)),INDEX(Assumptions!$B$13:$B$18,MATCH(E7317,Assumptions!$A$13:$A$18,0))*F7317)),2)</f>
        <v>4.95</v>
      </c>
    </row>
    <row r="7318" customFormat="false" ht="15" hidden="false" customHeight="false" outlineLevel="0" collapsed="false">
      <c r="A7318" s="24" t="s">
        <v>8141</v>
      </c>
      <c r="B7318" s="39" t="n">
        <v>46179</v>
      </c>
      <c r="C7318" s="24" t="s">
        <v>244</v>
      </c>
      <c r="D7318" s="24" t="s">
        <v>826</v>
      </c>
      <c r="E7318" s="24" t="s">
        <v>113</v>
      </c>
      <c r="F7318" s="38" t="n">
        <v>250</v>
      </c>
      <c r="G7318" s="42" t="n">
        <f aca="false">DATE(YEAR(B7318),MONTH(B7318),1)</f>
        <v>46174</v>
      </c>
      <c r="H7318" s="24" t="str">
        <f aca="false">INDEX(Customers!$B$2:$B$601,MATCH(C7318,Customers!$A$2:$A$601,0))</f>
        <v>Nairobi</v>
      </c>
      <c r="I7318" s="43" t="n">
        <f aca="false">ROUND(MIN(INDEX(Assumptions!$D$13:$D$18,MATCH(E7318,Assumptions!$A$13:$A$18,0)),MAX(INDEX(Assumptions!$C$13:$C$18,MATCH(E7318,Assumptions!$A$13:$A$18,0)),INDEX(Assumptions!$B$13:$B$18,MATCH(E7318,Assumptions!$A$13:$A$18,0))*F7318)),2)</f>
        <v>12.5</v>
      </c>
    </row>
    <row r="7319" customFormat="false" ht="15" hidden="false" customHeight="false" outlineLevel="0" collapsed="false">
      <c r="A7319" s="24" t="s">
        <v>8142</v>
      </c>
      <c r="B7319" s="39" t="n">
        <v>46179</v>
      </c>
      <c r="C7319" s="24" t="s">
        <v>262</v>
      </c>
      <c r="D7319" s="24" t="s">
        <v>826</v>
      </c>
      <c r="E7319" s="24" t="s">
        <v>111</v>
      </c>
      <c r="F7319" s="38" t="n">
        <v>1000</v>
      </c>
      <c r="G7319" s="42" t="n">
        <f aca="false">DATE(YEAR(B7319),MONTH(B7319),1)</f>
        <v>46174</v>
      </c>
      <c r="H7319" s="24" t="str">
        <f aca="false">INDEX(Customers!$B$2:$B$601,MATCH(C7319,Customers!$A$2:$A$601,0))</f>
        <v>Central</v>
      </c>
      <c r="I7319" s="43" t="n">
        <f aca="false">ROUND(MIN(INDEX(Assumptions!$D$13:$D$18,MATCH(E7319,Assumptions!$A$13:$A$18,0)),MAX(INDEX(Assumptions!$C$13:$C$18,MATCH(E7319,Assumptions!$A$13:$A$18,0)),INDEX(Assumptions!$B$13:$B$18,MATCH(E7319,Assumptions!$A$13:$A$18,0))*F7319)),2)</f>
        <v>40</v>
      </c>
    </row>
    <row r="7320" customFormat="false" ht="15" hidden="false" customHeight="false" outlineLevel="0" collapsed="false">
      <c r="A7320" s="24" t="s">
        <v>8143</v>
      </c>
      <c r="B7320" s="39" t="n">
        <v>46179</v>
      </c>
      <c r="C7320" s="24" t="s">
        <v>269</v>
      </c>
      <c r="D7320" s="24" t="s">
        <v>826</v>
      </c>
      <c r="E7320" s="24" t="s">
        <v>109</v>
      </c>
      <c r="F7320" s="38" t="n">
        <v>8210</v>
      </c>
      <c r="G7320" s="42" t="n">
        <f aca="false">DATE(YEAR(B7320),MONTH(B7320),1)</f>
        <v>46174</v>
      </c>
      <c r="H7320" s="24" t="str">
        <f aca="false">INDEX(Customers!$B$2:$B$601,MATCH(C7320,Customers!$A$2:$A$601,0))</f>
        <v>Coast</v>
      </c>
      <c r="I7320" s="43" t="n">
        <f aca="false">ROUND(MIN(INDEX(Assumptions!$D$13:$D$18,MATCH(E7320,Assumptions!$A$13:$A$18,0)),MAX(INDEX(Assumptions!$C$13:$C$18,MATCH(E7320,Assumptions!$A$13:$A$18,0)),INDEX(Assumptions!$B$13:$B$18,MATCH(E7320,Assumptions!$A$13:$A$18,0))*F7320)),2)</f>
        <v>32.84</v>
      </c>
    </row>
    <row r="7321" customFormat="false" ht="15" hidden="false" customHeight="false" outlineLevel="0" collapsed="false">
      <c r="A7321" s="24" t="s">
        <v>8144</v>
      </c>
      <c r="B7321" s="39" t="n">
        <v>46179</v>
      </c>
      <c r="C7321" s="24" t="s">
        <v>280</v>
      </c>
      <c r="D7321" s="24" t="s">
        <v>201</v>
      </c>
      <c r="E7321" s="24" t="s">
        <v>107</v>
      </c>
      <c r="F7321" s="38" t="n">
        <v>2510</v>
      </c>
      <c r="G7321" s="42" t="n">
        <f aca="false">DATE(YEAR(B7321),MONTH(B7321),1)</f>
        <v>46174</v>
      </c>
      <c r="H7321" s="24" t="str">
        <f aca="false">INDEX(Customers!$B$2:$B$601,MATCH(C7321,Customers!$A$2:$A$601,0))</f>
        <v>Western</v>
      </c>
      <c r="I7321" s="43" t="n">
        <f aca="false">ROUND(MIN(INDEX(Assumptions!$D$13:$D$18,MATCH(E7321,Assumptions!$A$13:$A$18,0)),MAX(INDEX(Assumptions!$C$13:$C$18,MATCH(E7321,Assumptions!$A$13:$A$18,0)),INDEX(Assumptions!$B$13:$B$18,MATCH(E7321,Assumptions!$A$13:$A$18,0))*F7321)),2)</f>
        <v>0</v>
      </c>
    </row>
    <row r="7322" customFormat="false" ht="15" hidden="false" customHeight="false" outlineLevel="0" collapsed="false">
      <c r="A7322" s="24" t="s">
        <v>8145</v>
      </c>
      <c r="B7322" s="39" t="n">
        <v>46179</v>
      </c>
      <c r="C7322" s="24" t="s">
        <v>302</v>
      </c>
      <c r="D7322" s="24" t="s">
        <v>184</v>
      </c>
      <c r="E7322" s="24" t="s">
        <v>107</v>
      </c>
      <c r="F7322" s="38" t="n">
        <v>1710</v>
      </c>
      <c r="G7322" s="42" t="n">
        <f aca="false">DATE(YEAR(B7322),MONTH(B7322),1)</f>
        <v>46174</v>
      </c>
      <c r="H7322" s="24" t="str">
        <f aca="false">INDEX(Customers!$B$2:$B$601,MATCH(C7322,Customers!$A$2:$A$601,0))</f>
        <v>Coast</v>
      </c>
      <c r="I7322" s="43" t="n">
        <f aca="false">ROUND(MIN(INDEX(Assumptions!$D$13:$D$18,MATCH(E7322,Assumptions!$A$13:$A$18,0)),MAX(INDEX(Assumptions!$C$13:$C$18,MATCH(E7322,Assumptions!$A$13:$A$18,0)),INDEX(Assumptions!$B$13:$B$18,MATCH(E7322,Assumptions!$A$13:$A$18,0))*F7322)),2)</f>
        <v>0</v>
      </c>
    </row>
    <row r="7323" customFormat="false" ht="15" hidden="false" customHeight="false" outlineLevel="0" collapsed="false">
      <c r="A7323" s="24" t="s">
        <v>8146</v>
      </c>
      <c r="B7323" s="39" t="n">
        <v>46179</v>
      </c>
      <c r="C7323" s="24" t="s">
        <v>307</v>
      </c>
      <c r="D7323" s="24" t="s">
        <v>174</v>
      </c>
      <c r="E7323" s="24" t="s">
        <v>105</v>
      </c>
      <c r="F7323" s="38" t="n">
        <v>610</v>
      </c>
      <c r="G7323" s="42" t="n">
        <f aca="false">DATE(YEAR(B7323),MONTH(B7323),1)</f>
        <v>46174</v>
      </c>
      <c r="H7323" s="24" t="str">
        <f aca="false">INDEX(Customers!$B$2:$B$601,MATCH(C7323,Customers!$A$2:$A$601,0))</f>
        <v>Rift Valley</v>
      </c>
      <c r="I7323" s="43" t="n">
        <f aca="false">ROUND(MIN(INDEX(Assumptions!$D$13:$D$18,MATCH(E7323,Assumptions!$A$13:$A$18,0)),MAX(INDEX(Assumptions!$C$13:$C$18,MATCH(E7323,Assumptions!$A$13:$A$18,0)),INDEX(Assumptions!$B$13:$B$18,MATCH(E7323,Assumptions!$A$13:$A$18,0))*F7323)),2)</f>
        <v>10</v>
      </c>
    </row>
    <row r="7324" customFormat="false" ht="15" hidden="false" customHeight="false" outlineLevel="0" collapsed="false">
      <c r="A7324" s="24" t="s">
        <v>8147</v>
      </c>
      <c r="B7324" s="39" t="n">
        <v>46179</v>
      </c>
      <c r="C7324" s="24" t="s">
        <v>314</v>
      </c>
      <c r="D7324" s="24" t="s">
        <v>194</v>
      </c>
      <c r="E7324" s="24" t="s">
        <v>105</v>
      </c>
      <c r="F7324" s="38" t="n">
        <v>2990</v>
      </c>
      <c r="G7324" s="42" t="n">
        <f aca="false">DATE(YEAR(B7324),MONTH(B7324),1)</f>
        <v>46174</v>
      </c>
      <c r="H7324" s="24" t="str">
        <f aca="false">INDEX(Customers!$B$2:$B$601,MATCH(C7324,Customers!$A$2:$A$601,0))</f>
        <v>Western</v>
      </c>
      <c r="I7324" s="43" t="n">
        <f aca="false">ROUND(MIN(INDEX(Assumptions!$D$13:$D$18,MATCH(E7324,Assumptions!$A$13:$A$18,0)),MAX(INDEX(Assumptions!$C$13:$C$18,MATCH(E7324,Assumptions!$A$13:$A$18,0)),INDEX(Assumptions!$B$13:$B$18,MATCH(E7324,Assumptions!$A$13:$A$18,0))*F7324)),2)</f>
        <v>44.85</v>
      </c>
    </row>
    <row r="7325" customFormat="false" ht="15" hidden="false" customHeight="false" outlineLevel="0" collapsed="false">
      <c r="A7325" s="24" t="s">
        <v>8148</v>
      </c>
      <c r="B7325" s="39" t="n">
        <v>46179</v>
      </c>
      <c r="C7325" s="24" t="s">
        <v>317</v>
      </c>
      <c r="D7325" s="24" t="s">
        <v>826</v>
      </c>
      <c r="E7325" s="24" t="s">
        <v>109</v>
      </c>
      <c r="F7325" s="38" t="n">
        <v>1510</v>
      </c>
      <c r="G7325" s="42" t="n">
        <f aca="false">DATE(YEAR(B7325),MONTH(B7325),1)</f>
        <v>46174</v>
      </c>
      <c r="H7325" s="24" t="str">
        <f aca="false">INDEX(Customers!$B$2:$B$601,MATCH(C7325,Customers!$A$2:$A$601,0))</f>
        <v>Rift Valley</v>
      </c>
      <c r="I7325" s="43" t="n">
        <f aca="false">ROUND(MIN(INDEX(Assumptions!$D$13:$D$18,MATCH(E7325,Assumptions!$A$13:$A$18,0)),MAX(INDEX(Assumptions!$C$13:$C$18,MATCH(E7325,Assumptions!$A$13:$A$18,0)),INDEX(Assumptions!$B$13:$B$18,MATCH(E7325,Assumptions!$A$13:$A$18,0))*F7325)),2)</f>
        <v>6.04</v>
      </c>
    </row>
    <row r="7326" customFormat="false" ht="15" hidden="false" customHeight="false" outlineLevel="0" collapsed="false">
      <c r="A7326" s="24" t="s">
        <v>8149</v>
      </c>
      <c r="B7326" s="39" t="n">
        <v>46179</v>
      </c>
      <c r="C7326" s="24" t="s">
        <v>341</v>
      </c>
      <c r="D7326" s="24" t="s">
        <v>826</v>
      </c>
      <c r="E7326" s="24" t="s">
        <v>109</v>
      </c>
      <c r="F7326" s="38" t="n">
        <v>14210</v>
      </c>
      <c r="G7326" s="42" t="n">
        <f aca="false">DATE(YEAR(B7326),MONTH(B7326),1)</f>
        <v>46174</v>
      </c>
      <c r="H7326" s="24" t="str">
        <f aca="false">INDEX(Customers!$B$2:$B$601,MATCH(C7326,Customers!$A$2:$A$601,0))</f>
        <v>Coast</v>
      </c>
      <c r="I7326" s="43" t="n">
        <f aca="false">ROUND(MIN(INDEX(Assumptions!$D$13:$D$18,MATCH(E7326,Assumptions!$A$13:$A$18,0)),MAX(INDEX(Assumptions!$C$13:$C$18,MATCH(E7326,Assumptions!$A$13:$A$18,0)),INDEX(Assumptions!$B$13:$B$18,MATCH(E7326,Assumptions!$A$13:$A$18,0))*F7326)),2)</f>
        <v>40</v>
      </c>
    </row>
    <row r="7327" customFormat="false" ht="15" hidden="false" customHeight="false" outlineLevel="0" collapsed="false">
      <c r="A7327" s="24" t="s">
        <v>8150</v>
      </c>
      <c r="B7327" s="39" t="n">
        <v>46179</v>
      </c>
      <c r="C7327" s="24" t="s">
        <v>350</v>
      </c>
      <c r="D7327" s="24" t="s">
        <v>826</v>
      </c>
      <c r="E7327" s="24" t="s">
        <v>113</v>
      </c>
      <c r="F7327" s="38" t="n">
        <v>99</v>
      </c>
      <c r="G7327" s="42" t="n">
        <f aca="false">DATE(YEAR(B7327),MONTH(B7327),1)</f>
        <v>46174</v>
      </c>
      <c r="H7327" s="24" t="str">
        <f aca="false">INDEX(Customers!$B$2:$B$601,MATCH(C7327,Customers!$A$2:$A$601,0))</f>
        <v>Rift Valley</v>
      </c>
      <c r="I7327" s="43" t="n">
        <f aca="false">ROUND(MIN(INDEX(Assumptions!$D$13:$D$18,MATCH(E7327,Assumptions!$A$13:$A$18,0)),MAX(INDEX(Assumptions!$C$13:$C$18,MATCH(E7327,Assumptions!$A$13:$A$18,0)),INDEX(Assumptions!$B$13:$B$18,MATCH(E7327,Assumptions!$A$13:$A$18,0))*F7327)),2)</f>
        <v>4.95</v>
      </c>
    </row>
    <row r="7328" customFormat="false" ht="15" hidden="false" customHeight="false" outlineLevel="0" collapsed="false">
      <c r="A7328" s="24" t="s">
        <v>8151</v>
      </c>
      <c r="B7328" s="39" t="n">
        <v>46179</v>
      </c>
      <c r="C7328" s="24" t="s">
        <v>383</v>
      </c>
      <c r="D7328" s="24" t="s">
        <v>150</v>
      </c>
      <c r="E7328" s="24" t="s">
        <v>105</v>
      </c>
      <c r="F7328" s="38" t="n">
        <v>6240</v>
      </c>
      <c r="G7328" s="42" t="n">
        <f aca="false">DATE(YEAR(B7328),MONTH(B7328),1)</f>
        <v>46174</v>
      </c>
      <c r="H7328" s="24" t="str">
        <f aca="false">INDEX(Customers!$B$2:$B$601,MATCH(C7328,Customers!$A$2:$A$601,0))</f>
        <v>Nairobi</v>
      </c>
      <c r="I7328" s="43" t="n">
        <f aca="false">ROUND(MIN(INDEX(Assumptions!$D$13:$D$18,MATCH(E7328,Assumptions!$A$13:$A$18,0)),MAX(INDEX(Assumptions!$C$13:$C$18,MATCH(E7328,Assumptions!$A$13:$A$18,0)),INDEX(Assumptions!$B$13:$B$18,MATCH(E7328,Assumptions!$A$13:$A$18,0))*F7328)),2)</f>
        <v>93.6</v>
      </c>
    </row>
    <row r="7329" customFormat="false" ht="15" hidden="false" customHeight="false" outlineLevel="0" collapsed="false">
      <c r="A7329" s="24" t="s">
        <v>8152</v>
      </c>
      <c r="B7329" s="39" t="n">
        <v>46179</v>
      </c>
      <c r="C7329" s="24" t="s">
        <v>385</v>
      </c>
      <c r="D7329" s="24" t="s">
        <v>168</v>
      </c>
      <c r="E7329" s="24" t="s">
        <v>105</v>
      </c>
      <c r="F7329" s="38" t="n">
        <v>9090</v>
      </c>
      <c r="G7329" s="42" t="n">
        <f aca="false">DATE(YEAR(B7329),MONTH(B7329),1)</f>
        <v>46174</v>
      </c>
      <c r="H7329" s="24" t="str">
        <f aca="false">INDEX(Customers!$B$2:$B$601,MATCH(C7329,Customers!$A$2:$A$601,0))</f>
        <v>Central</v>
      </c>
      <c r="I7329" s="43" t="n">
        <f aca="false">ROUND(MIN(INDEX(Assumptions!$D$13:$D$18,MATCH(E7329,Assumptions!$A$13:$A$18,0)),MAX(INDEX(Assumptions!$C$13:$C$18,MATCH(E7329,Assumptions!$A$13:$A$18,0)),INDEX(Assumptions!$B$13:$B$18,MATCH(E7329,Assumptions!$A$13:$A$18,0))*F7329)),2)</f>
        <v>136.35</v>
      </c>
    </row>
    <row r="7330" customFormat="false" ht="15" hidden="false" customHeight="false" outlineLevel="0" collapsed="false">
      <c r="A7330" s="24" t="s">
        <v>8153</v>
      </c>
      <c r="B7330" s="39" t="n">
        <v>46179</v>
      </c>
      <c r="C7330" s="24" t="s">
        <v>389</v>
      </c>
      <c r="D7330" s="24" t="s">
        <v>826</v>
      </c>
      <c r="E7330" s="24" t="s">
        <v>103</v>
      </c>
      <c r="F7330" s="38" t="n">
        <v>780</v>
      </c>
      <c r="G7330" s="42" t="n">
        <f aca="false">DATE(YEAR(B7330),MONTH(B7330),1)</f>
        <v>46174</v>
      </c>
      <c r="H7330" s="24" t="str">
        <f aca="false">INDEX(Customers!$B$2:$B$601,MATCH(C7330,Customers!$A$2:$A$601,0))</f>
        <v>Nairobi</v>
      </c>
      <c r="I7330" s="43" t="n">
        <f aca="false">ROUND(MIN(INDEX(Assumptions!$D$13:$D$18,MATCH(E7330,Assumptions!$A$13:$A$18,0)),MAX(INDEX(Assumptions!$C$13:$C$18,MATCH(E7330,Assumptions!$A$13:$A$18,0)),INDEX(Assumptions!$B$13:$B$18,MATCH(E7330,Assumptions!$A$13:$A$18,0))*F7330)),2)</f>
        <v>7.8</v>
      </c>
    </row>
    <row r="7331" customFormat="false" ht="15" hidden="false" customHeight="false" outlineLevel="0" collapsed="false">
      <c r="A7331" s="24" t="s">
        <v>8154</v>
      </c>
      <c r="B7331" s="39" t="n">
        <v>46179</v>
      </c>
      <c r="C7331" s="24" t="s">
        <v>397</v>
      </c>
      <c r="D7331" s="24" t="s">
        <v>826</v>
      </c>
      <c r="E7331" s="24" t="s">
        <v>111</v>
      </c>
      <c r="F7331" s="38" t="n">
        <v>50</v>
      </c>
      <c r="G7331" s="42" t="n">
        <f aca="false">DATE(YEAR(B7331),MONTH(B7331),1)</f>
        <v>46174</v>
      </c>
      <c r="H7331" s="24" t="str">
        <f aca="false">INDEX(Customers!$B$2:$B$601,MATCH(C7331,Customers!$A$2:$A$601,0))</f>
        <v>Western</v>
      </c>
      <c r="I7331" s="43" t="n">
        <f aca="false">ROUND(MIN(INDEX(Assumptions!$D$13:$D$18,MATCH(E7331,Assumptions!$A$13:$A$18,0)),MAX(INDEX(Assumptions!$C$13:$C$18,MATCH(E7331,Assumptions!$A$13:$A$18,0)),INDEX(Assumptions!$B$13:$B$18,MATCH(E7331,Assumptions!$A$13:$A$18,0))*F7331)),2)</f>
        <v>2</v>
      </c>
    </row>
    <row r="7332" customFormat="false" ht="15" hidden="false" customHeight="false" outlineLevel="0" collapsed="false">
      <c r="A7332" s="24" t="s">
        <v>8155</v>
      </c>
      <c r="B7332" s="39" t="n">
        <v>46179</v>
      </c>
      <c r="C7332" s="24" t="s">
        <v>405</v>
      </c>
      <c r="D7332" s="24" t="s">
        <v>826</v>
      </c>
      <c r="E7332" s="24" t="s">
        <v>103</v>
      </c>
      <c r="F7332" s="38" t="n">
        <v>7210</v>
      </c>
      <c r="G7332" s="42" t="n">
        <f aca="false">DATE(YEAR(B7332),MONTH(B7332),1)</f>
        <v>46174</v>
      </c>
      <c r="H7332" s="24" t="str">
        <f aca="false">INDEX(Customers!$B$2:$B$601,MATCH(C7332,Customers!$A$2:$A$601,0))</f>
        <v>Nairobi</v>
      </c>
      <c r="I7332" s="43" t="n">
        <f aca="false">ROUND(MIN(INDEX(Assumptions!$D$13:$D$18,MATCH(E7332,Assumptions!$A$13:$A$18,0)),MAX(INDEX(Assumptions!$C$13:$C$18,MATCH(E7332,Assumptions!$A$13:$A$18,0)),INDEX(Assumptions!$B$13:$B$18,MATCH(E7332,Assumptions!$A$13:$A$18,0))*F7332)),2)</f>
        <v>72.1</v>
      </c>
    </row>
    <row r="7333" customFormat="false" ht="15" hidden="false" customHeight="false" outlineLevel="0" collapsed="false">
      <c r="A7333" s="24" t="s">
        <v>8156</v>
      </c>
      <c r="B7333" s="39" t="n">
        <v>46179</v>
      </c>
      <c r="C7333" s="24" t="s">
        <v>416</v>
      </c>
      <c r="D7333" s="24" t="s">
        <v>174</v>
      </c>
      <c r="E7333" s="24" t="s">
        <v>107</v>
      </c>
      <c r="F7333" s="38" t="n">
        <v>9750</v>
      </c>
      <c r="G7333" s="42" t="n">
        <f aca="false">DATE(YEAR(B7333),MONTH(B7333),1)</f>
        <v>46174</v>
      </c>
      <c r="H7333" s="24" t="str">
        <f aca="false">INDEX(Customers!$B$2:$B$601,MATCH(C7333,Customers!$A$2:$A$601,0))</f>
        <v>Rift Valley</v>
      </c>
      <c r="I7333" s="43" t="n">
        <f aca="false">ROUND(MIN(INDEX(Assumptions!$D$13:$D$18,MATCH(E7333,Assumptions!$A$13:$A$18,0)),MAX(INDEX(Assumptions!$C$13:$C$18,MATCH(E7333,Assumptions!$A$13:$A$18,0)),INDEX(Assumptions!$B$13:$B$18,MATCH(E7333,Assumptions!$A$13:$A$18,0))*F7333)),2)</f>
        <v>0</v>
      </c>
    </row>
    <row r="7334" customFormat="false" ht="15" hidden="false" customHeight="false" outlineLevel="0" collapsed="false">
      <c r="A7334" s="24" t="s">
        <v>8157</v>
      </c>
      <c r="B7334" s="39" t="n">
        <v>46179</v>
      </c>
      <c r="C7334" s="24" t="s">
        <v>423</v>
      </c>
      <c r="D7334" s="24" t="s">
        <v>826</v>
      </c>
      <c r="E7334" s="24" t="s">
        <v>109</v>
      </c>
      <c r="F7334" s="38" t="n">
        <v>3350</v>
      </c>
      <c r="G7334" s="42" t="n">
        <f aca="false">DATE(YEAR(B7334),MONTH(B7334),1)</f>
        <v>46174</v>
      </c>
      <c r="H7334" s="24" t="str">
        <f aca="false">INDEX(Customers!$B$2:$B$601,MATCH(C7334,Customers!$A$2:$A$601,0))</f>
        <v>Nairobi</v>
      </c>
      <c r="I7334" s="43" t="n">
        <f aca="false">ROUND(MIN(INDEX(Assumptions!$D$13:$D$18,MATCH(E7334,Assumptions!$A$13:$A$18,0)),MAX(INDEX(Assumptions!$C$13:$C$18,MATCH(E7334,Assumptions!$A$13:$A$18,0)),INDEX(Assumptions!$B$13:$B$18,MATCH(E7334,Assumptions!$A$13:$A$18,0))*F7334)),2)</f>
        <v>13.4</v>
      </c>
    </row>
    <row r="7335" customFormat="false" ht="15" hidden="false" customHeight="false" outlineLevel="0" collapsed="false">
      <c r="A7335" s="24" t="s">
        <v>8158</v>
      </c>
      <c r="B7335" s="39" t="n">
        <v>46179</v>
      </c>
      <c r="C7335" s="24" t="s">
        <v>424</v>
      </c>
      <c r="D7335" s="24" t="s">
        <v>826</v>
      </c>
      <c r="E7335" s="24" t="s">
        <v>103</v>
      </c>
      <c r="F7335" s="38" t="n">
        <v>310</v>
      </c>
      <c r="G7335" s="42" t="n">
        <f aca="false">DATE(YEAR(B7335),MONTH(B7335),1)</f>
        <v>46174</v>
      </c>
      <c r="H7335" s="24" t="str">
        <f aca="false">INDEX(Customers!$B$2:$B$601,MATCH(C7335,Customers!$A$2:$A$601,0))</f>
        <v>Western</v>
      </c>
      <c r="I7335" s="43" t="n">
        <f aca="false">ROUND(MIN(INDEX(Assumptions!$D$13:$D$18,MATCH(E7335,Assumptions!$A$13:$A$18,0)),MAX(INDEX(Assumptions!$C$13:$C$18,MATCH(E7335,Assumptions!$A$13:$A$18,0)),INDEX(Assumptions!$B$13:$B$18,MATCH(E7335,Assumptions!$A$13:$A$18,0))*F7335)),2)</f>
        <v>5</v>
      </c>
    </row>
    <row r="7336" customFormat="false" ht="15" hidden="false" customHeight="false" outlineLevel="0" collapsed="false">
      <c r="A7336" s="24" t="s">
        <v>8159</v>
      </c>
      <c r="B7336" s="39" t="n">
        <v>46179</v>
      </c>
      <c r="C7336" s="24" t="s">
        <v>433</v>
      </c>
      <c r="D7336" s="24" t="s">
        <v>826</v>
      </c>
      <c r="E7336" s="24" t="s">
        <v>103</v>
      </c>
      <c r="F7336" s="38" t="n">
        <v>8790</v>
      </c>
      <c r="G7336" s="42" t="n">
        <f aca="false">DATE(YEAR(B7336),MONTH(B7336),1)</f>
        <v>46174</v>
      </c>
      <c r="H7336" s="24" t="str">
        <f aca="false">INDEX(Customers!$B$2:$B$601,MATCH(C7336,Customers!$A$2:$A$601,0))</f>
        <v>Nairobi</v>
      </c>
      <c r="I7336" s="43" t="n">
        <f aca="false">ROUND(MIN(INDEX(Assumptions!$D$13:$D$18,MATCH(E7336,Assumptions!$A$13:$A$18,0)),MAX(INDEX(Assumptions!$C$13:$C$18,MATCH(E7336,Assumptions!$A$13:$A$18,0)),INDEX(Assumptions!$B$13:$B$18,MATCH(E7336,Assumptions!$A$13:$A$18,0))*F7336)),2)</f>
        <v>87.9</v>
      </c>
    </row>
    <row r="7337" customFormat="false" ht="15" hidden="false" customHeight="false" outlineLevel="0" collapsed="false">
      <c r="A7337" s="24" t="s">
        <v>8160</v>
      </c>
      <c r="B7337" s="39" t="n">
        <v>46179</v>
      </c>
      <c r="C7337" s="24" t="s">
        <v>448</v>
      </c>
      <c r="D7337" s="24" t="s">
        <v>204</v>
      </c>
      <c r="E7337" s="24" t="s">
        <v>107</v>
      </c>
      <c r="F7337" s="38" t="n">
        <v>4110</v>
      </c>
      <c r="G7337" s="42" t="n">
        <f aca="false">DATE(YEAR(B7337),MONTH(B7337),1)</f>
        <v>46174</v>
      </c>
      <c r="H7337" s="24" t="str">
        <f aca="false">INDEX(Customers!$B$2:$B$601,MATCH(C7337,Customers!$A$2:$A$601,0))</f>
        <v>Eastern</v>
      </c>
      <c r="I7337" s="43" t="n">
        <f aca="false">ROUND(MIN(INDEX(Assumptions!$D$13:$D$18,MATCH(E7337,Assumptions!$A$13:$A$18,0)),MAX(INDEX(Assumptions!$C$13:$C$18,MATCH(E7337,Assumptions!$A$13:$A$18,0)),INDEX(Assumptions!$B$13:$B$18,MATCH(E7337,Assumptions!$A$13:$A$18,0))*F7337)),2)</f>
        <v>0</v>
      </c>
    </row>
    <row r="7338" customFormat="false" ht="15" hidden="false" customHeight="false" outlineLevel="0" collapsed="false">
      <c r="A7338" s="24" t="s">
        <v>8161</v>
      </c>
      <c r="B7338" s="39" t="n">
        <v>46179</v>
      </c>
      <c r="C7338" s="24" t="s">
        <v>473</v>
      </c>
      <c r="D7338" s="24" t="s">
        <v>826</v>
      </c>
      <c r="E7338" s="24" t="s">
        <v>103</v>
      </c>
      <c r="F7338" s="38" t="n">
        <v>2790</v>
      </c>
      <c r="G7338" s="42" t="n">
        <f aca="false">DATE(YEAR(B7338),MONTH(B7338),1)</f>
        <v>46174</v>
      </c>
      <c r="H7338" s="24" t="str">
        <f aca="false">INDEX(Customers!$B$2:$B$601,MATCH(C7338,Customers!$A$2:$A$601,0))</f>
        <v>Nairobi</v>
      </c>
      <c r="I7338" s="43" t="n">
        <f aca="false">ROUND(MIN(INDEX(Assumptions!$D$13:$D$18,MATCH(E7338,Assumptions!$A$13:$A$18,0)),MAX(INDEX(Assumptions!$C$13:$C$18,MATCH(E7338,Assumptions!$A$13:$A$18,0)),INDEX(Assumptions!$B$13:$B$18,MATCH(E7338,Assumptions!$A$13:$A$18,0))*F7338)),2)</f>
        <v>27.9</v>
      </c>
    </row>
    <row r="7339" customFormat="false" ht="15" hidden="false" customHeight="false" outlineLevel="0" collapsed="false">
      <c r="A7339" s="24" t="s">
        <v>8162</v>
      </c>
      <c r="B7339" s="39" t="n">
        <v>46179</v>
      </c>
      <c r="C7339" s="24" t="s">
        <v>480</v>
      </c>
      <c r="D7339" s="24" t="s">
        <v>182</v>
      </c>
      <c r="E7339" s="24" t="s">
        <v>105</v>
      </c>
      <c r="F7339" s="38" t="n">
        <v>13140</v>
      </c>
      <c r="G7339" s="42" t="n">
        <f aca="false">DATE(YEAR(B7339),MONTH(B7339),1)</f>
        <v>46174</v>
      </c>
      <c r="H7339" s="24" t="str">
        <f aca="false">INDEX(Customers!$B$2:$B$601,MATCH(C7339,Customers!$A$2:$A$601,0))</f>
        <v>Rift Valley</v>
      </c>
      <c r="I7339" s="43" t="n">
        <f aca="false">ROUND(MIN(INDEX(Assumptions!$D$13:$D$18,MATCH(E7339,Assumptions!$A$13:$A$18,0)),MAX(INDEX(Assumptions!$C$13:$C$18,MATCH(E7339,Assumptions!$A$13:$A$18,0)),INDEX(Assumptions!$B$13:$B$18,MATCH(E7339,Assumptions!$A$13:$A$18,0))*F7339)),2)</f>
        <v>197.1</v>
      </c>
    </row>
    <row r="7340" customFormat="false" ht="15" hidden="false" customHeight="false" outlineLevel="0" collapsed="false">
      <c r="A7340" s="24" t="s">
        <v>8163</v>
      </c>
      <c r="B7340" s="39" t="n">
        <v>46179</v>
      </c>
      <c r="C7340" s="24" t="s">
        <v>480</v>
      </c>
      <c r="D7340" s="24" t="s">
        <v>182</v>
      </c>
      <c r="E7340" s="24" t="s">
        <v>105</v>
      </c>
      <c r="F7340" s="38" t="n">
        <v>3850</v>
      </c>
      <c r="G7340" s="42" t="n">
        <f aca="false">DATE(YEAR(B7340),MONTH(B7340),1)</f>
        <v>46174</v>
      </c>
      <c r="H7340" s="24" t="str">
        <f aca="false">INDEX(Customers!$B$2:$B$601,MATCH(C7340,Customers!$A$2:$A$601,0))</f>
        <v>Rift Valley</v>
      </c>
      <c r="I7340" s="43" t="n">
        <f aca="false">ROUND(MIN(INDEX(Assumptions!$D$13:$D$18,MATCH(E7340,Assumptions!$A$13:$A$18,0)),MAX(INDEX(Assumptions!$C$13:$C$18,MATCH(E7340,Assumptions!$A$13:$A$18,0)),INDEX(Assumptions!$B$13:$B$18,MATCH(E7340,Assumptions!$A$13:$A$18,0))*F7340)),2)</f>
        <v>57.75</v>
      </c>
    </row>
    <row r="7341" customFormat="false" ht="15" hidden="false" customHeight="false" outlineLevel="0" collapsed="false">
      <c r="A7341" s="24" t="s">
        <v>8164</v>
      </c>
      <c r="B7341" s="39" t="n">
        <v>46179</v>
      </c>
      <c r="C7341" s="24" t="s">
        <v>503</v>
      </c>
      <c r="D7341" s="24" t="s">
        <v>826</v>
      </c>
      <c r="E7341" s="24" t="s">
        <v>113</v>
      </c>
      <c r="F7341" s="38" t="n">
        <v>500</v>
      </c>
      <c r="G7341" s="42" t="n">
        <f aca="false">DATE(YEAR(B7341),MONTH(B7341),1)</f>
        <v>46174</v>
      </c>
      <c r="H7341" s="24" t="str">
        <f aca="false">INDEX(Customers!$B$2:$B$601,MATCH(C7341,Customers!$A$2:$A$601,0))</f>
        <v>Nairobi</v>
      </c>
      <c r="I7341" s="43" t="n">
        <f aca="false">ROUND(MIN(INDEX(Assumptions!$D$13:$D$18,MATCH(E7341,Assumptions!$A$13:$A$18,0)),MAX(INDEX(Assumptions!$C$13:$C$18,MATCH(E7341,Assumptions!$A$13:$A$18,0)),INDEX(Assumptions!$B$13:$B$18,MATCH(E7341,Assumptions!$A$13:$A$18,0))*F7341)),2)</f>
        <v>25</v>
      </c>
    </row>
    <row r="7342" customFormat="false" ht="15" hidden="false" customHeight="false" outlineLevel="0" collapsed="false">
      <c r="A7342" s="24" t="s">
        <v>8165</v>
      </c>
      <c r="B7342" s="39" t="n">
        <v>46179</v>
      </c>
      <c r="C7342" s="24" t="s">
        <v>508</v>
      </c>
      <c r="D7342" s="24" t="s">
        <v>207</v>
      </c>
      <c r="E7342" s="24" t="s">
        <v>105</v>
      </c>
      <c r="F7342" s="38" t="n">
        <v>780</v>
      </c>
      <c r="G7342" s="42" t="n">
        <f aca="false">DATE(YEAR(B7342),MONTH(B7342),1)</f>
        <v>46174</v>
      </c>
      <c r="H7342" s="24" t="str">
        <f aca="false">INDEX(Customers!$B$2:$B$601,MATCH(C7342,Customers!$A$2:$A$601,0))</f>
        <v>Eastern</v>
      </c>
      <c r="I7342" s="43" t="n">
        <f aca="false">ROUND(MIN(INDEX(Assumptions!$D$13:$D$18,MATCH(E7342,Assumptions!$A$13:$A$18,0)),MAX(INDEX(Assumptions!$C$13:$C$18,MATCH(E7342,Assumptions!$A$13:$A$18,0)),INDEX(Assumptions!$B$13:$B$18,MATCH(E7342,Assumptions!$A$13:$A$18,0))*F7342)),2)</f>
        <v>11.7</v>
      </c>
    </row>
    <row r="7343" customFormat="false" ht="15" hidden="false" customHeight="false" outlineLevel="0" collapsed="false">
      <c r="A7343" s="24" t="s">
        <v>8166</v>
      </c>
      <c r="B7343" s="39" t="n">
        <v>46179</v>
      </c>
      <c r="C7343" s="24" t="s">
        <v>516</v>
      </c>
      <c r="D7343" s="24" t="s">
        <v>826</v>
      </c>
      <c r="E7343" s="24" t="s">
        <v>111</v>
      </c>
      <c r="F7343" s="38" t="n">
        <v>100</v>
      </c>
      <c r="G7343" s="42" t="n">
        <f aca="false">DATE(YEAR(B7343),MONTH(B7343),1)</f>
        <v>46174</v>
      </c>
      <c r="H7343" s="24" t="str">
        <f aca="false">INDEX(Customers!$B$2:$B$601,MATCH(C7343,Customers!$A$2:$A$601,0))</f>
        <v>Rift Valley</v>
      </c>
      <c r="I7343" s="43" t="n">
        <f aca="false">ROUND(MIN(INDEX(Assumptions!$D$13:$D$18,MATCH(E7343,Assumptions!$A$13:$A$18,0)),MAX(INDEX(Assumptions!$C$13:$C$18,MATCH(E7343,Assumptions!$A$13:$A$18,0)),INDEX(Assumptions!$B$13:$B$18,MATCH(E7343,Assumptions!$A$13:$A$18,0))*F7343)),2)</f>
        <v>4</v>
      </c>
    </row>
    <row r="7344" customFormat="false" ht="15" hidden="false" customHeight="false" outlineLevel="0" collapsed="false">
      <c r="A7344" s="24" t="s">
        <v>8167</v>
      </c>
      <c r="B7344" s="39" t="n">
        <v>46179</v>
      </c>
      <c r="C7344" s="24" t="s">
        <v>520</v>
      </c>
      <c r="D7344" s="24" t="s">
        <v>184</v>
      </c>
      <c r="E7344" s="24" t="s">
        <v>107</v>
      </c>
      <c r="F7344" s="38" t="n">
        <v>6270</v>
      </c>
      <c r="G7344" s="42" t="n">
        <f aca="false">DATE(YEAR(B7344),MONTH(B7344),1)</f>
        <v>46174</v>
      </c>
      <c r="H7344" s="24" t="str">
        <f aca="false">INDEX(Customers!$B$2:$B$601,MATCH(C7344,Customers!$A$2:$A$601,0))</f>
        <v>Coast</v>
      </c>
      <c r="I7344" s="43" t="n">
        <f aca="false">ROUND(MIN(INDEX(Assumptions!$D$13:$D$18,MATCH(E7344,Assumptions!$A$13:$A$18,0)),MAX(INDEX(Assumptions!$C$13:$C$18,MATCH(E7344,Assumptions!$A$13:$A$18,0)),INDEX(Assumptions!$B$13:$B$18,MATCH(E7344,Assumptions!$A$13:$A$18,0))*F7344)),2)</f>
        <v>0</v>
      </c>
    </row>
    <row r="7345" customFormat="false" ht="15" hidden="false" customHeight="false" outlineLevel="0" collapsed="false">
      <c r="A7345" s="24" t="s">
        <v>8168</v>
      </c>
      <c r="B7345" s="39" t="n">
        <v>46179</v>
      </c>
      <c r="C7345" s="24" t="s">
        <v>522</v>
      </c>
      <c r="D7345" s="24" t="s">
        <v>826</v>
      </c>
      <c r="E7345" s="24" t="s">
        <v>109</v>
      </c>
      <c r="F7345" s="38" t="n">
        <v>19070</v>
      </c>
      <c r="G7345" s="42" t="n">
        <f aca="false">DATE(YEAR(B7345),MONTH(B7345),1)</f>
        <v>46174</v>
      </c>
      <c r="H7345" s="24" t="str">
        <f aca="false">INDEX(Customers!$B$2:$B$601,MATCH(C7345,Customers!$A$2:$A$601,0))</f>
        <v>Central</v>
      </c>
      <c r="I7345" s="43" t="n">
        <f aca="false">ROUND(MIN(INDEX(Assumptions!$D$13:$D$18,MATCH(E7345,Assumptions!$A$13:$A$18,0)),MAX(INDEX(Assumptions!$C$13:$C$18,MATCH(E7345,Assumptions!$A$13:$A$18,0)),INDEX(Assumptions!$B$13:$B$18,MATCH(E7345,Assumptions!$A$13:$A$18,0))*F7345)),2)</f>
        <v>40</v>
      </c>
    </row>
    <row r="7346" customFormat="false" ht="15" hidden="false" customHeight="false" outlineLevel="0" collapsed="false">
      <c r="A7346" s="24" t="s">
        <v>8169</v>
      </c>
      <c r="B7346" s="39" t="n">
        <v>46179</v>
      </c>
      <c r="C7346" s="24" t="s">
        <v>556</v>
      </c>
      <c r="D7346" s="24" t="s">
        <v>171</v>
      </c>
      <c r="E7346" s="24" t="s">
        <v>107</v>
      </c>
      <c r="F7346" s="38" t="n">
        <v>4550</v>
      </c>
      <c r="G7346" s="42" t="n">
        <f aca="false">DATE(YEAR(B7346),MONTH(B7346),1)</f>
        <v>46174</v>
      </c>
      <c r="H7346" s="24" t="str">
        <f aca="false">INDEX(Customers!$B$2:$B$601,MATCH(C7346,Customers!$A$2:$A$601,0))</f>
        <v>Central</v>
      </c>
      <c r="I7346" s="43" t="n">
        <f aca="false">ROUND(MIN(INDEX(Assumptions!$D$13:$D$18,MATCH(E7346,Assumptions!$A$13:$A$18,0)),MAX(INDEX(Assumptions!$C$13:$C$18,MATCH(E7346,Assumptions!$A$13:$A$18,0)),INDEX(Assumptions!$B$13:$B$18,MATCH(E7346,Assumptions!$A$13:$A$18,0))*F7346)),2)</f>
        <v>0</v>
      </c>
    </row>
    <row r="7347" customFormat="false" ht="15" hidden="false" customHeight="false" outlineLevel="0" collapsed="false">
      <c r="A7347" s="24" t="s">
        <v>8170</v>
      </c>
      <c r="B7347" s="39" t="n">
        <v>46179</v>
      </c>
      <c r="C7347" s="24" t="s">
        <v>563</v>
      </c>
      <c r="D7347" s="24" t="s">
        <v>826</v>
      </c>
      <c r="E7347" s="24" t="s">
        <v>103</v>
      </c>
      <c r="F7347" s="38" t="n">
        <v>3940</v>
      </c>
      <c r="G7347" s="42" t="n">
        <f aca="false">DATE(YEAR(B7347),MONTH(B7347),1)</f>
        <v>46174</v>
      </c>
      <c r="H7347" s="24" t="str">
        <f aca="false">INDEX(Customers!$B$2:$B$601,MATCH(C7347,Customers!$A$2:$A$601,0))</f>
        <v>Nairobi</v>
      </c>
      <c r="I7347" s="43" t="n">
        <f aca="false">ROUND(MIN(INDEX(Assumptions!$D$13:$D$18,MATCH(E7347,Assumptions!$A$13:$A$18,0)),MAX(INDEX(Assumptions!$C$13:$C$18,MATCH(E7347,Assumptions!$A$13:$A$18,0)),INDEX(Assumptions!$B$13:$B$18,MATCH(E7347,Assumptions!$A$13:$A$18,0))*F7347)),2)</f>
        <v>39.4</v>
      </c>
    </row>
    <row r="7348" customFormat="false" ht="15" hidden="false" customHeight="false" outlineLevel="0" collapsed="false">
      <c r="A7348" s="24" t="s">
        <v>8171</v>
      </c>
      <c r="B7348" s="39" t="n">
        <v>46179</v>
      </c>
      <c r="C7348" s="24" t="s">
        <v>651</v>
      </c>
      <c r="D7348" s="24" t="s">
        <v>826</v>
      </c>
      <c r="E7348" s="24" t="s">
        <v>109</v>
      </c>
      <c r="F7348" s="38" t="n">
        <v>470</v>
      </c>
      <c r="G7348" s="42" t="n">
        <f aca="false">DATE(YEAR(B7348),MONTH(B7348),1)</f>
        <v>46174</v>
      </c>
      <c r="H7348" s="24" t="str">
        <f aca="false">INDEX(Customers!$B$2:$B$601,MATCH(C7348,Customers!$A$2:$A$601,0))</f>
        <v>Rift Valley</v>
      </c>
      <c r="I7348" s="43" t="n">
        <f aca="false">ROUND(MIN(INDEX(Assumptions!$D$13:$D$18,MATCH(E7348,Assumptions!$A$13:$A$18,0)),MAX(INDEX(Assumptions!$C$13:$C$18,MATCH(E7348,Assumptions!$A$13:$A$18,0)),INDEX(Assumptions!$B$13:$B$18,MATCH(E7348,Assumptions!$A$13:$A$18,0))*F7348)),2)</f>
        <v>1.88</v>
      </c>
    </row>
    <row r="7349" customFormat="false" ht="15" hidden="false" customHeight="false" outlineLevel="0" collapsed="false">
      <c r="A7349" s="24" t="s">
        <v>8172</v>
      </c>
      <c r="B7349" s="39" t="n">
        <v>46179</v>
      </c>
      <c r="C7349" s="24" t="s">
        <v>674</v>
      </c>
      <c r="D7349" s="24" t="s">
        <v>826</v>
      </c>
      <c r="E7349" s="24" t="s">
        <v>103</v>
      </c>
      <c r="F7349" s="38" t="n">
        <v>5890</v>
      </c>
      <c r="G7349" s="42" t="n">
        <f aca="false">DATE(YEAR(B7349),MONTH(B7349),1)</f>
        <v>46174</v>
      </c>
      <c r="H7349" s="24" t="str">
        <f aca="false">INDEX(Customers!$B$2:$B$601,MATCH(C7349,Customers!$A$2:$A$601,0))</f>
        <v>Coast</v>
      </c>
      <c r="I7349" s="43" t="n">
        <f aca="false">ROUND(MIN(INDEX(Assumptions!$D$13:$D$18,MATCH(E7349,Assumptions!$A$13:$A$18,0)),MAX(INDEX(Assumptions!$C$13:$C$18,MATCH(E7349,Assumptions!$A$13:$A$18,0)),INDEX(Assumptions!$B$13:$B$18,MATCH(E7349,Assumptions!$A$13:$A$18,0))*F7349)),2)</f>
        <v>58.9</v>
      </c>
    </row>
    <row r="7350" customFormat="false" ht="15" hidden="false" customHeight="false" outlineLevel="0" collapsed="false">
      <c r="A7350" s="24" t="s">
        <v>8173</v>
      </c>
      <c r="B7350" s="39" t="n">
        <v>46179</v>
      </c>
      <c r="C7350" s="24" t="s">
        <v>685</v>
      </c>
      <c r="D7350" s="24" t="s">
        <v>150</v>
      </c>
      <c r="E7350" s="24" t="s">
        <v>107</v>
      </c>
      <c r="F7350" s="38" t="n">
        <v>500</v>
      </c>
      <c r="G7350" s="42" t="n">
        <f aca="false">DATE(YEAR(B7350),MONTH(B7350),1)</f>
        <v>46174</v>
      </c>
      <c r="H7350" s="24" t="str">
        <f aca="false">INDEX(Customers!$B$2:$B$601,MATCH(C7350,Customers!$A$2:$A$601,0))</f>
        <v>Nairobi</v>
      </c>
      <c r="I7350" s="43" t="n">
        <f aca="false">ROUND(MIN(INDEX(Assumptions!$D$13:$D$18,MATCH(E7350,Assumptions!$A$13:$A$18,0)),MAX(INDEX(Assumptions!$C$13:$C$18,MATCH(E7350,Assumptions!$A$13:$A$18,0)),INDEX(Assumptions!$B$13:$B$18,MATCH(E7350,Assumptions!$A$13:$A$18,0))*F7350)),2)</f>
        <v>0</v>
      </c>
    </row>
    <row r="7351" customFormat="false" ht="15" hidden="false" customHeight="false" outlineLevel="0" collapsed="false">
      <c r="A7351" s="24" t="s">
        <v>8174</v>
      </c>
      <c r="B7351" s="39" t="n">
        <v>46179</v>
      </c>
      <c r="C7351" s="24" t="s">
        <v>685</v>
      </c>
      <c r="D7351" s="24" t="s">
        <v>826</v>
      </c>
      <c r="E7351" s="24" t="s">
        <v>103</v>
      </c>
      <c r="F7351" s="38" t="n">
        <v>8680</v>
      </c>
      <c r="G7351" s="42" t="n">
        <f aca="false">DATE(YEAR(B7351),MONTH(B7351),1)</f>
        <v>46174</v>
      </c>
      <c r="H7351" s="24" t="str">
        <f aca="false">INDEX(Customers!$B$2:$B$601,MATCH(C7351,Customers!$A$2:$A$601,0))</f>
        <v>Nairobi</v>
      </c>
      <c r="I7351" s="43" t="n">
        <f aca="false">ROUND(MIN(INDEX(Assumptions!$D$13:$D$18,MATCH(E7351,Assumptions!$A$13:$A$18,0)),MAX(INDEX(Assumptions!$C$13:$C$18,MATCH(E7351,Assumptions!$A$13:$A$18,0)),INDEX(Assumptions!$B$13:$B$18,MATCH(E7351,Assumptions!$A$13:$A$18,0))*F7351)),2)</f>
        <v>86.8</v>
      </c>
    </row>
    <row r="7352" customFormat="false" ht="15" hidden="false" customHeight="false" outlineLevel="0" collapsed="false">
      <c r="A7352" s="24" t="s">
        <v>8175</v>
      </c>
      <c r="B7352" s="39" t="n">
        <v>46179</v>
      </c>
      <c r="C7352" s="24" t="s">
        <v>690</v>
      </c>
      <c r="D7352" s="24" t="s">
        <v>826</v>
      </c>
      <c r="E7352" s="24" t="s">
        <v>109</v>
      </c>
      <c r="F7352" s="38" t="n">
        <v>220</v>
      </c>
      <c r="G7352" s="42" t="n">
        <f aca="false">DATE(YEAR(B7352),MONTH(B7352),1)</f>
        <v>46174</v>
      </c>
      <c r="H7352" s="24" t="str">
        <f aca="false">INDEX(Customers!$B$2:$B$601,MATCH(C7352,Customers!$A$2:$A$601,0))</f>
        <v>Central</v>
      </c>
      <c r="I7352" s="43" t="n">
        <f aca="false">ROUND(MIN(INDEX(Assumptions!$D$13:$D$18,MATCH(E7352,Assumptions!$A$13:$A$18,0)),MAX(INDEX(Assumptions!$C$13:$C$18,MATCH(E7352,Assumptions!$A$13:$A$18,0)),INDEX(Assumptions!$B$13:$B$18,MATCH(E7352,Assumptions!$A$13:$A$18,0))*F7352)),2)</f>
        <v>0.88</v>
      </c>
    </row>
    <row r="7353" customFormat="false" ht="15" hidden="false" customHeight="false" outlineLevel="0" collapsed="false">
      <c r="A7353" s="24" t="s">
        <v>8176</v>
      </c>
      <c r="B7353" s="39" t="n">
        <v>46179</v>
      </c>
      <c r="C7353" s="24" t="s">
        <v>701</v>
      </c>
      <c r="D7353" s="24" t="s">
        <v>153</v>
      </c>
      <c r="E7353" s="24" t="s">
        <v>107</v>
      </c>
      <c r="F7353" s="38" t="n">
        <v>16690</v>
      </c>
      <c r="G7353" s="42" t="n">
        <f aca="false">DATE(YEAR(B7353),MONTH(B7353),1)</f>
        <v>46174</v>
      </c>
      <c r="H7353" s="24" t="str">
        <f aca="false">INDEX(Customers!$B$2:$B$601,MATCH(C7353,Customers!$A$2:$A$601,0))</f>
        <v>Nairobi</v>
      </c>
      <c r="I7353" s="43" t="n">
        <f aca="false">ROUND(MIN(INDEX(Assumptions!$D$13:$D$18,MATCH(E7353,Assumptions!$A$13:$A$18,0)),MAX(INDEX(Assumptions!$C$13:$C$18,MATCH(E7353,Assumptions!$A$13:$A$18,0)),INDEX(Assumptions!$B$13:$B$18,MATCH(E7353,Assumptions!$A$13:$A$18,0))*F7353)),2)</f>
        <v>0</v>
      </c>
    </row>
    <row r="7354" customFormat="false" ht="15" hidden="false" customHeight="false" outlineLevel="0" collapsed="false">
      <c r="A7354" s="24" t="s">
        <v>8177</v>
      </c>
      <c r="B7354" s="39" t="n">
        <v>46179</v>
      </c>
      <c r="C7354" s="24" t="s">
        <v>711</v>
      </c>
      <c r="D7354" s="24" t="s">
        <v>175</v>
      </c>
      <c r="E7354" s="24" t="s">
        <v>105</v>
      </c>
      <c r="F7354" s="38" t="n">
        <v>15340</v>
      </c>
      <c r="G7354" s="42" t="n">
        <f aca="false">DATE(YEAR(B7354),MONTH(B7354),1)</f>
        <v>46174</v>
      </c>
      <c r="H7354" s="24" t="str">
        <f aca="false">INDEX(Customers!$B$2:$B$601,MATCH(C7354,Customers!$A$2:$A$601,0))</f>
        <v>Rift Valley</v>
      </c>
      <c r="I7354" s="43" t="n">
        <f aca="false">ROUND(MIN(INDEX(Assumptions!$D$13:$D$18,MATCH(E7354,Assumptions!$A$13:$A$18,0)),MAX(INDEX(Assumptions!$C$13:$C$18,MATCH(E7354,Assumptions!$A$13:$A$18,0)),INDEX(Assumptions!$B$13:$B$18,MATCH(E7354,Assumptions!$A$13:$A$18,0))*F7354)),2)</f>
        <v>200</v>
      </c>
    </row>
    <row r="7355" customFormat="false" ht="15" hidden="false" customHeight="false" outlineLevel="0" collapsed="false">
      <c r="A7355" s="24" t="s">
        <v>8178</v>
      </c>
      <c r="B7355" s="39" t="n">
        <v>46179</v>
      </c>
      <c r="C7355" s="24" t="s">
        <v>742</v>
      </c>
      <c r="D7355" s="24" t="s">
        <v>826</v>
      </c>
      <c r="E7355" s="24" t="s">
        <v>111</v>
      </c>
      <c r="F7355" s="38" t="n">
        <v>20</v>
      </c>
      <c r="G7355" s="42" t="n">
        <f aca="false">DATE(YEAR(B7355),MONTH(B7355),1)</f>
        <v>46174</v>
      </c>
      <c r="H7355" s="24" t="str">
        <f aca="false">INDEX(Customers!$B$2:$B$601,MATCH(C7355,Customers!$A$2:$A$601,0))</f>
        <v>Eastern</v>
      </c>
      <c r="I7355" s="43" t="n">
        <f aca="false">ROUND(MIN(INDEX(Assumptions!$D$13:$D$18,MATCH(E7355,Assumptions!$A$13:$A$18,0)),MAX(INDEX(Assumptions!$C$13:$C$18,MATCH(E7355,Assumptions!$A$13:$A$18,0)),INDEX(Assumptions!$B$13:$B$18,MATCH(E7355,Assumptions!$A$13:$A$18,0))*F7355)),2)</f>
        <v>0.8</v>
      </c>
    </row>
    <row r="7356" customFormat="false" ht="15" hidden="false" customHeight="false" outlineLevel="0" collapsed="false">
      <c r="A7356" s="24" t="s">
        <v>8179</v>
      </c>
      <c r="B7356" s="39" t="n">
        <v>46179</v>
      </c>
      <c r="C7356" s="24" t="s">
        <v>803</v>
      </c>
      <c r="D7356" s="24" t="s">
        <v>826</v>
      </c>
      <c r="E7356" s="24" t="s">
        <v>111</v>
      </c>
      <c r="F7356" s="38" t="n">
        <v>200</v>
      </c>
      <c r="G7356" s="42" t="n">
        <f aca="false">DATE(YEAR(B7356),MONTH(B7356),1)</f>
        <v>46174</v>
      </c>
      <c r="H7356" s="24" t="str">
        <f aca="false">INDEX(Customers!$B$2:$B$601,MATCH(C7356,Customers!$A$2:$A$601,0))</f>
        <v>Nairobi</v>
      </c>
      <c r="I7356" s="43" t="n">
        <f aca="false">ROUND(MIN(INDEX(Assumptions!$D$13:$D$18,MATCH(E7356,Assumptions!$A$13:$A$18,0)),MAX(INDEX(Assumptions!$C$13:$C$18,MATCH(E7356,Assumptions!$A$13:$A$18,0)),INDEX(Assumptions!$B$13:$B$18,MATCH(E7356,Assumptions!$A$13:$A$18,0))*F7356)),2)</f>
        <v>8</v>
      </c>
    </row>
    <row r="7357" customFormat="false" ht="15" hidden="false" customHeight="false" outlineLevel="0" collapsed="false">
      <c r="A7357" s="24" t="s">
        <v>8180</v>
      </c>
      <c r="B7357" s="39" t="n">
        <v>46179</v>
      </c>
      <c r="C7357" s="24" t="s">
        <v>806</v>
      </c>
      <c r="D7357" s="24" t="s">
        <v>173</v>
      </c>
      <c r="E7357" s="24" t="s">
        <v>105</v>
      </c>
      <c r="F7357" s="38" t="n">
        <v>9320</v>
      </c>
      <c r="G7357" s="42" t="n">
        <f aca="false">DATE(YEAR(B7357),MONTH(B7357),1)</f>
        <v>46174</v>
      </c>
      <c r="H7357" s="24" t="str">
        <f aca="false">INDEX(Customers!$B$2:$B$601,MATCH(C7357,Customers!$A$2:$A$601,0))</f>
        <v>Rift Valley</v>
      </c>
      <c r="I7357" s="43" t="n">
        <f aca="false">ROUND(MIN(INDEX(Assumptions!$D$13:$D$18,MATCH(E7357,Assumptions!$A$13:$A$18,0)),MAX(INDEX(Assumptions!$C$13:$C$18,MATCH(E7357,Assumptions!$A$13:$A$18,0)),INDEX(Assumptions!$B$13:$B$18,MATCH(E7357,Assumptions!$A$13:$A$18,0))*F7357)),2)</f>
        <v>139.8</v>
      </c>
    </row>
    <row r="7358" customFormat="false" ht="15" hidden="false" customHeight="false" outlineLevel="0" collapsed="false">
      <c r="A7358" s="24" t="s">
        <v>8181</v>
      </c>
      <c r="B7358" s="39" t="n">
        <v>46180</v>
      </c>
      <c r="C7358" s="24" t="s">
        <v>219</v>
      </c>
      <c r="D7358" s="24" t="s">
        <v>826</v>
      </c>
      <c r="E7358" s="24" t="s">
        <v>113</v>
      </c>
      <c r="F7358" s="38" t="n">
        <v>99</v>
      </c>
      <c r="G7358" s="42" t="n">
        <f aca="false">DATE(YEAR(B7358),MONTH(B7358),1)</f>
        <v>46174</v>
      </c>
      <c r="H7358" s="24" t="str">
        <f aca="false">INDEX(Customers!$B$2:$B$601,MATCH(C7358,Customers!$A$2:$A$601,0))</f>
        <v>Rift Valley</v>
      </c>
      <c r="I7358" s="43" t="n">
        <f aca="false">ROUND(MIN(INDEX(Assumptions!$D$13:$D$18,MATCH(E7358,Assumptions!$A$13:$A$18,0)),MAX(INDEX(Assumptions!$C$13:$C$18,MATCH(E7358,Assumptions!$A$13:$A$18,0)),INDEX(Assumptions!$B$13:$B$18,MATCH(E7358,Assumptions!$A$13:$A$18,0))*F7358)),2)</f>
        <v>4.95</v>
      </c>
    </row>
    <row r="7359" customFormat="false" ht="15" hidden="false" customHeight="false" outlineLevel="0" collapsed="false">
      <c r="A7359" s="24" t="s">
        <v>8182</v>
      </c>
      <c r="B7359" s="39" t="n">
        <v>46180</v>
      </c>
      <c r="C7359" s="24" t="s">
        <v>246</v>
      </c>
      <c r="D7359" s="24" t="s">
        <v>826</v>
      </c>
      <c r="E7359" s="24" t="s">
        <v>113</v>
      </c>
      <c r="F7359" s="38" t="n">
        <v>1000</v>
      </c>
      <c r="G7359" s="42" t="n">
        <f aca="false">DATE(YEAR(B7359),MONTH(B7359),1)</f>
        <v>46174</v>
      </c>
      <c r="H7359" s="24" t="str">
        <f aca="false">INDEX(Customers!$B$2:$B$601,MATCH(C7359,Customers!$A$2:$A$601,0))</f>
        <v>Central</v>
      </c>
      <c r="I7359" s="43" t="n">
        <f aca="false">ROUND(MIN(INDEX(Assumptions!$D$13:$D$18,MATCH(E7359,Assumptions!$A$13:$A$18,0)),MAX(INDEX(Assumptions!$C$13:$C$18,MATCH(E7359,Assumptions!$A$13:$A$18,0)),INDEX(Assumptions!$B$13:$B$18,MATCH(E7359,Assumptions!$A$13:$A$18,0))*F7359)),2)</f>
        <v>50</v>
      </c>
    </row>
    <row r="7360" customFormat="false" ht="15" hidden="false" customHeight="false" outlineLevel="0" collapsed="false">
      <c r="A7360" s="24" t="s">
        <v>8183</v>
      </c>
      <c r="B7360" s="39" t="n">
        <v>46180</v>
      </c>
      <c r="C7360" s="24" t="s">
        <v>269</v>
      </c>
      <c r="D7360" s="24" t="s">
        <v>826</v>
      </c>
      <c r="E7360" s="24" t="s">
        <v>113</v>
      </c>
      <c r="F7360" s="38" t="n">
        <v>2000</v>
      </c>
      <c r="G7360" s="42" t="n">
        <f aca="false">DATE(YEAR(B7360),MONTH(B7360),1)</f>
        <v>46174</v>
      </c>
      <c r="H7360" s="24" t="str">
        <f aca="false">INDEX(Customers!$B$2:$B$601,MATCH(C7360,Customers!$A$2:$A$601,0))</f>
        <v>Coast</v>
      </c>
      <c r="I7360" s="43" t="n">
        <f aca="false">ROUND(MIN(INDEX(Assumptions!$D$13:$D$18,MATCH(E7360,Assumptions!$A$13:$A$18,0)),MAX(INDEX(Assumptions!$C$13:$C$18,MATCH(E7360,Assumptions!$A$13:$A$18,0)),INDEX(Assumptions!$B$13:$B$18,MATCH(E7360,Assumptions!$A$13:$A$18,0))*F7360)),2)</f>
        <v>100</v>
      </c>
    </row>
    <row r="7361" customFormat="false" ht="15" hidden="false" customHeight="false" outlineLevel="0" collapsed="false">
      <c r="A7361" s="24" t="s">
        <v>8184</v>
      </c>
      <c r="B7361" s="39" t="n">
        <v>46180</v>
      </c>
      <c r="C7361" s="24" t="s">
        <v>317</v>
      </c>
      <c r="D7361" s="24" t="s">
        <v>826</v>
      </c>
      <c r="E7361" s="24" t="s">
        <v>113</v>
      </c>
      <c r="F7361" s="38" t="n">
        <v>500</v>
      </c>
      <c r="G7361" s="42" t="n">
        <f aca="false">DATE(YEAR(B7361),MONTH(B7361),1)</f>
        <v>46174</v>
      </c>
      <c r="H7361" s="24" t="str">
        <f aca="false">INDEX(Customers!$B$2:$B$601,MATCH(C7361,Customers!$A$2:$A$601,0))</f>
        <v>Rift Valley</v>
      </c>
      <c r="I7361" s="43" t="n">
        <f aca="false">ROUND(MIN(INDEX(Assumptions!$D$13:$D$18,MATCH(E7361,Assumptions!$A$13:$A$18,0)),MAX(INDEX(Assumptions!$C$13:$C$18,MATCH(E7361,Assumptions!$A$13:$A$18,0)),INDEX(Assumptions!$B$13:$B$18,MATCH(E7361,Assumptions!$A$13:$A$18,0))*F7361)),2)</f>
        <v>25</v>
      </c>
    </row>
    <row r="7362" customFormat="false" ht="15" hidden="false" customHeight="false" outlineLevel="0" collapsed="false">
      <c r="A7362" s="24" t="s">
        <v>8185</v>
      </c>
      <c r="B7362" s="39" t="n">
        <v>46180</v>
      </c>
      <c r="C7362" s="24" t="s">
        <v>332</v>
      </c>
      <c r="D7362" s="24" t="s">
        <v>826</v>
      </c>
      <c r="E7362" s="24" t="s">
        <v>109</v>
      </c>
      <c r="F7362" s="38" t="n">
        <v>14230</v>
      </c>
      <c r="G7362" s="42" t="n">
        <f aca="false">DATE(YEAR(B7362),MONTH(B7362),1)</f>
        <v>46174</v>
      </c>
      <c r="H7362" s="24" t="str">
        <f aca="false">INDEX(Customers!$B$2:$B$601,MATCH(C7362,Customers!$A$2:$A$601,0))</f>
        <v>Central</v>
      </c>
      <c r="I7362" s="43" t="n">
        <f aca="false">ROUND(MIN(INDEX(Assumptions!$D$13:$D$18,MATCH(E7362,Assumptions!$A$13:$A$18,0)),MAX(INDEX(Assumptions!$C$13:$C$18,MATCH(E7362,Assumptions!$A$13:$A$18,0)),INDEX(Assumptions!$B$13:$B$18,MATCH(E7362,Assumptions!$A$13:$A$18,0))*F7362)),2)</f>
        <v>40</v>
      </c>
    </row>
    <row r="7363" customFormat="false" ht="15" hidden="false" customHeight="false" outlineLevel="0" collapsed="false">
      <c r="A7363" s="24" t="s">
        <v>8186</v>
      </c>
      <c r="B7363" s="39" t="n">
        <v>46180</v>
      </c>
      <c r="C7363" s="24" t="s">
        <v>339</v>
      </c>
      <c r="D7363" s="24" t="s">
        <v>826</v>
      </c>
      <c r="E7363" s="24" t="s">
        <v>109</v>
      </c>
      <c r="F7363" s="38" t="n">
        <v>580</v>
      </c>
      <c r="G7363" s="42" t="n">
        <f aca="false">DATE(YEAR(B7363),MONTH(B7363),1)</f>
        <v>46174</v>
      </c>
      <c r="H7363" s="24" t="str">
        <f aca="false">INDEX(Customers!$B$2:$B$601,MATCH(C7363,Customers!$A$2:$A$601,0))</f>
        <v>Nairobi</v>
      </c>
      <c r="I7363" s="43" t="n">
        <f aca="false">ROUND(MIN(INDEX(Assumptions!$D$13:$D$18,MATCH(E7363,Assumptions!$A$13:$A$18,0)),MAX(INDEX(Assumptions!$C$13:$C$18,MATCH(E7363,Assumptions!$A$13:$A$18,0)),INDEX(Assumptions!$B$13:$B$18,MATCH(E7363,Assumptions!$A$13:$A$18,0))*F7363)),2)</f>
        <v>2.32</v>
      </c>
    </row>
    <row r="7364" customFormat="false" ht="15" hidden="false" customHeight="false" outlineLevel="0" collapsed="false">
      <c r="A7364" s="24" t="s">
        <v>8187</v>
      </c>
      <c r="B7364" s="39" t="n">
        <v>46180</v>
      </c>
      <c r="C7364" s="24" t="s">
        <v>347</v>
      </c>
      <c r="D7364" s="24" t="s">
        <v>826</v>
      </c>
      <c r="E7364" s="24" t="s">
        <v>109</v>
      </c>
      <c r="F7364" s="38" t="n">
        <v>3280</v>
      </c>
      <c r="G7364" s="42" t="n">
        <f aca="false">DATE(YEAR(B7364),MONTH(B7364),1)</f>
        <v>46174</v>
      </c>
      <c r="H7364" s="24" t="str">
        <f aca="false">INDEX(Customers!$B$2:$B$601,MATCH(C7364,Customers!$A$2:$A$601,0))</f>
        <v>Coast</v>
      </c>
      <c r="I7364" s="43" t="n">
        <f aca="false">ROUND(MIN(INDEX(Assumptions!$D$13:$D$18,MATCH(E7364,Assumptions!$A$13:$A$18,0)),MAX(INDEX(Assumptions!$C$13:$C$18,MATCH(E7364,Assumptions!$A$13:$A$18,0)),INDEX(Assumptions!$B$13:$B$18,MATCH(E7364,Assumptions!$A$13:$A$18,0))*F7364)),2)</f>
        <v>13.12</v>
      </c>
    </row>
    <row r="7365" customFormat="false" ht="15" hidden="false" customHeight="false" outlineLevel="0" collapsed="false">
      <c r="A7365" s="24" t="s">
        <v>8188</v>
      </c>
      <c r="B7365" s="39" t="n">
        <v>46180</v>
      </c>
      <c r="C7365" s="24" t="s">
        <v>358</v>
      </c>
      <c r="D7365" s="24" t="s">
        <v>826</v>
      </c>
      <c r="E7365" s="24" t="s">
        <v>103</v>
      </c>
      <c r="F7365" s="38" t="n">
        <v>770</v>
      </c>
      <c r="G7365" s="42" t="n">
        <f aca="false">DATE(YEAR(B7365),MONTH(B7365),1)</f>
        <v>46174</v>
      </c>
      <c r="H7365" s="24" t="str">
        <f aca="false">INDEX(Customers!$B$2:$B$601,MATCH(C7365,Customers!$A$2:$A$601,0))</f>
        <v>Western</v>
      </c>
      <c r="I7365" s="43" t="n">
        <f aca="false">ROUND(MIN(INDEX(Assumptions!$D$13:$D$18,MATCH(E7365,Assumptions!$A$13:$A$18,0)),MAX(INDEX(Assumptions!$C$13:$C$18,MATCH(E7365,Assumptions!$A$13:$A$18,0)),INDEX(Assumptions!$B$13:$B$18,MATCH(E7365,Assumptions!$A$13:$A$18,0))*F7365)),2)</f>
        <v>7.7</v>
      </c>
    </row>
    <row r="7366" customFormat="false" ht="15" hidden="false" customHeight="false" outlineLevel="0" collapsed="false">
      <c r="A7366" s="24" t="s">
        <v>8189</v>
      </c>
      <c r="B7366" s="39" t="n">
        <v>46180</v>
      </c>
      <c r="C7366" s="24" t="s">
        <v>382</v>
      </c>
      <c r="D7366" s="24" t="s">
        <v>826</v>
      </c>
      <c r="E7366" s="24" t="s">
        <v>109</v>
      </c>
      <c r="F7366" s="38" t="n">
        <v>1360</v>
      </c>
      <c r="G7366" s="42" t="n">
        <f aca="false">DATE(YEAR(B7366),MONTH(B7366),1)</f>
        <v>46174</v>
      </c>
      <c r="H7366" s="24" t="str">
        <f aca="false">INDEX(Customers!$B$2:$B$601,MATCH(C7366,Customers!$A$2:$A$601,0))</f>
        <v>Central</v>
      </c>
      <c r="I7366" s="43" t="n">
        <f aca="false">ROUND(MIN(INDEX(Assumptions!$D$13:$D$18,MATCH(E7366,Assumptions!$A$13:$A$18,0)),MAX(INDEX(Assumptions!$C$13:$C$18,MATCH(E7366,Assumptions!$A$13:$A$18,0)),INDEX(Assumptions!$B$13:$B$18,MATCH(E7366,Assumptions!$A$13:$A$18,0))*F7366)),2)</f>
        <v>5.44</v>
      </c>
    </row>
    <row r="7367" customFormat="false" ht="15" hidden="false" customHeight="false" outlineLevel="0" collapsed="false">
      <c r="A7367" s="24" t="s">
        <v>8190</v>
      </c>
      <c r="B7367" s="39" t="n">
        <v>46180</v>
      </c>
      <c r="C7367" s="24" t="s">
        <v>395</v>
      </c>
      <c r="D7367" s="24" t="s">
        <v>826</v>
      </c>
      <c r="E7367" s="24" t="s">
        <v>113</v>
      </c>
      <c r="F7367" s="38" t="n">
        <v>2000</v>
      </c>
      <c r="G7367" s="42" t="n">
        <f aca="false">DATE(YEAR(B7367),MONTH(B7367),1)</f>
        <v>46174</v>
      </c>
      <c r="H7367" s="24" t="str">
        <f aca="false">INDEX(Customers!$B$2:$B$601,MATCH(C7367,Customers!$A$2:$A$601,0))</f>
        <v>Eastern</v>
      </c>
      <c r="I7367" s="43" t="n">
        <f aca="false">ROUND(MIN(INDEX(Assumptions!$D$13:$D$18,MATCH(E7367,Assumptions!$A$13:$A$18,0)),MAX(INDEX(Assumptions!$C$13:$C$18,MATCH(E7367,Assumptions!$A$13:$A$18,0)),INDEX(Assumptions!$B$13:$B$18,MATCH(E7367,Assumptions!$A$13:$A$18,0))*F7367)),2)</f>
        <v>100</v>
      </c>
    </row>
    <row r="7368" customFormat="false" ht="15" hidden="false" customHeight="false" outlineLevel="0" collapsed="false">
      <c r="A7368" s="24" t="s">
        <v>8191</v>
      </c>
      <c r="B7368" s="39" t="n">
        <v>46180</v>
      </c>
      <c r="C7368" s="24" t="s">
        <v>409</v>
      </c>
      <c r="D7368" s="24" t="s">
        <v>826</v>
      </c>
      <c r="E7368" s="24" t="s">
        <v>103</v>
      </c>
      <c r="F7368" s="38" t="n">
        <v>200</v>
      </c>
      <c r="G7368" s="42" t="n">
        <f aca="false">DATE(YEAR(B7368),MONTH(B7368),1)</f>
        <v>46174</v>
      </c>
      <c r="H7368" s="24" t="str">
        <f aca="false">INDEX(Customers!$B$2:$B$601,MATCH(C7368,Customers!$A$2:$A$601,0))</f>
        <v>Coast</v>
      </c>
      <c r="I7368" s="43" t="n">
        <f aca="false">ROUND(MIN(INDEX(Assumptions!$D$13:$D$18,MATCH(E7368,Assumptions!$A$13:$A$18,0)),MAX(INDEX(Assumptions!$C$13:$C$18,MATCH(E7368,Assumptions!$A$13:$A$18,0)),INDEX(Assumptions!$B$13:$B$18,MATCH(E7368,Assumptions!$A$13:$A$18,0))*F7368)),2)</f>
        <v>5</v>
      </c>
    </row>
    <row r="7369" customFormat="false" ht="15" hidden="false" customHeight="false" outlineLevel="0" collapsed="false">
      <c r="A7369" s="24" t="s">
        <v>8192</v>
      </c>
      <c r="B7369" s="39" t="n">
        <v>46180</v>
      </c>
      <c r="C7369" s="24" t="s">
        <v>450</v>
      </c>
      <c r="D7369" s="24" t="s">
        <v>207</v>
      </c>
      <c r="E7369" s="24" t="s">
        <v>105</v>
      </c>
      <c r="F7369" s="38" t="n">
        <v>2230</v>
      </c>
      <c r="G7369" s="42" t="n">
        <f aca="false">DATE(YEAR(B7369),MONTH(B7369),1)</f>
        <v>46174</v>
      </c>
      <c r="H7369" s="24" t="str">
        <f aca="false">INDEX(Customers!$B$2:$B$601,MATCH(C7369,Customers!$A$2:$A$601,0))</f>
        <v>Eastern</v>
      </c>
      <c r="I7369" s="43" t="n">
        <f aca="false">ROUND(MIN(INDEX(Assumptions!$D$13:$D$18,MATCH(E7369,Assumptions!$A$13:$A$18,0)),MAX(INDEX(Assumptions!$C$13:$C$18,MATCH(E7369,Assumptions!$A$13:$A$18,0)),INDEX(Assumptions!$B$13:$B$18,MATCH(E7369,Assumptions!$A$13:$A$18,0))*F7369)),2)</f>
        <v>33.45</v>
      </c>
    </row>
    <row r="7370" customFormat="false" ht="15" hidden="false" customHeight="false" outlineLevel="0" collapsed="false">
      <c r="A7370" s="24" t="s">
        <v>8193</v>
      </c>
      <c r="B7370" s="39" t="n">
        <v>46180</v>
      </c>
      <c r="C7370" s="24" t="s">
        <v>458</v>
      </c>
      <c r="D7370" s="24" t="s">
        <v>183</v>
      </c>
      <c r="E7370" s="24" t="s">
        <v>107</v>
      </c>
      <c r="F7370" s="38" t="n">
        <v>2770</v>
      </c>
      <c r="G7370" s="42" t="n">
        <f aca="false">DATE(YEAR(B7370),MONTH(B7370),1)</f>
        <v>46174</v>
      </c>
      <c r="H7370" s="24" t="str">
        <f aca="false">INDEX(Customers!$B$2:$B$601,MATCH(C7370,Customers!$A$2:$A$601,0))</f>
        <v>Coast</v>
      </c>
      <c r="I7370" s="43" t="n">
        <f aca="false">ROUND(MIN(INDEX(Assumptions!$D$13:$D$18,MATCH(E7370,Assumptions!$A$13:$A$18,0)),MAX(INDEX(Assumptions!$C$13:$C$18,MATCH(E7370,Assumptions!$A$13:$A$18,0)),INDEX(Assumptions!$B$13:$B$18,MATCH(E7370,Assumptions!$A$13:$A$18,0))*F7370)),2)</f>
        <v>0</v>
      </c>
    </row>
    <row r="7371" customFormat="false" ht="15" hidden="false" customHeight="false" outlineLevel="0" collapsed="false">
      <c r="A7371" s="24" t="s">
        <v>8194</v>
      </c>
      <c r="B7371" s="39" t="n">
        <v>46180</v>
      </c>
      <c r="C7371" s="24" t="s">
        <v>509</v>
      </c>
      <c r="D7371" s="24" t="s">
        <v>826</v>
      </c>
      <c r="E7371" s="24" t="s">
        <v>113</v>
      </c>
      <c r="F7371" s="38" t="n">
        <v>250</v>
      </c>
      <c r="G7371" s="42" t="n">
        <f aca="false">DATE(YEAR(B7371),MONTH(B7371),1)</f>
        <v>46174</v>
      </c>
      <c r="H7371" s="24" t="str">
        <f aca="false">INDEX(Customers!$B$2:$B$601,MATCH(C7371,Customers!$A$2:$A$601,0))</f>
        <v>Rift Valley</v>
      </c>
      <c r="I7371" s="43" t="n">
        <f aca="false">ROUND(MIN(INDEX(Assumptions!$D$13:$D$18,MATCH(E7371,Assumptions!$A$13:$A$18,0)),MAX(INDEX(Assumptions!$C$13:$C$18,MATCH(E7371,Assumptions!$A$13:$A$18,0)),INDEX(Assumptions!$B$13:$B$18,MATCH(E7371,Assumptions!$A$13:$A$18,0))*F7371)),2)</f>
        <v>12.5</v>
      </c>
    </row>
    <row r="7372" customFormat="false" ht="15" hidden="false" customHeight="false" outlineLevel="0" collapsed="false">
      <c r="A7372" s="24" t="s">
        <v>8195</v>
      </c>
      <c r="B7372" s="39" t="n">
        <v>46180</v>
      </c>
      <c r="C7372" s="24" t="s">
        <v>518</v>
      </c>
      <c r="D7372" s="24" t="s">
        <v>150</v>
      </c>
      <c r="E7372" s="24" t="s">
        <v>105</v>
      </c>
      <c r="F7372" s="38" t="n">
        <v>3710</v>
      </c>
      <c r="G7372" s="42" t="n">
        <f aca="false">DATE(YEAR(B7372),MONTH(B7372),1)</f>
        <v>46174</v>
      </c>
      <c r="H7372" s="24" t="str">
        <f aca="false">INDEX(Customers!$B$2:$B$601,MATCH(C7372,Customers!$A$2:$A$601,0))</f>
        <v>Nairobi</v>
      </c>
      <c r="I7372" s="43" t="n">
        <f aca="false">ROUND(MIN(INDEX(Assumptions!$D$13:$D$18,MATCH(E7372,Assumptions!$A$13:$A$18,0)),MAX(INDEX(Assumptions!$C$13:$C$18,MATCH(E7372,Assumptions!$A$13:$A$18,0)),INDEX(Assumptions!$B$13:$B$18,MATCH(E7372,Assumptions!$A$13:$A$18,0))*F7372)),2)</f>
        <v>55.65</v>
      </c>
    </row>
    <row r="7373" customFormat="false" ht="15" hidden="false" customHeight="false" outlineLevel="0" collapsed="false">
      <c r="A7373" s="24" t="s">
        <v>8196</v>
      </c>
      <c r="B7373" s="39" t="n">
        <v>46180</v>
      </c>
      <c r="C7373" s="24" t="s">
        <v>526</v>
      </c>
      <c r="D7373" s="24" t="s">
        <v>826</v>
      </c>
      <c r="E7373" s="24" t="s">
        <v>103</v>
      </c>
      <c r="F7373" s="38" t="n">
        <v>7560</v>
      </c>
      <c r="G7373" s="42" t="n">
        <f aca="false">DATE(YEAR(B7373),MONTH(B7373),1)</f>
        <v>46174</v>
      </c>
      <c r="H7373" s="24" t="str">
        <f aca="false">INDEX(Customers!$B$2:$B$601,MATCH(C7373,Customers!$A$2:$A$601,0))</f>
        <v>Central</v>
      </c>
      <c r="I7373" s="43" t="n">
        <f aca="false">ROUND(MIN(INDEX(Assumptions!$D$13:$D$18,MATCH(E7373,Assumptions!$A$13:$A$18,0)),MAX(INDEX(Assumptions!$C$13:$C$18,MATCH(E7373,Assumptions!$A$13:$A$18,0)),INDEX(Assumptions!$B$13:$B$18,MATCH(E7373,Assumptions!$A$13:$A$18,0))*F7373)),2)</f>
        <v>75.6</v>
      </c>
    </row>
    <row r="7374" customFormat="false" ht="15" hidden="false" customHeight="false" outlineLevel="0" collapsed="false">
      <c r="A7374" s="24" t="s">
        <v>8197</v>
      </c>
      <c r="B7374" s="39" t="n">
        <v>46180</v>
      </c>
      <c r="C7374" s="24" t="s">
        <v>532</v>
      </c>
      <c r="D7374" s="24" t="s">
        <v>826</v>
      </c>
      <c r="E7374" s="24" t="s">
        <v>111</v>
      </c>
      <c r="F7374" s="38" t="n">
        <v>200</v>
      </c>
      <c r="G7374" s="42" t="n">
        <f aca="false">DATE(YEAR(B7374),MONTH(B7374),1)</f>
        <v>46174</v>
      </c>
      <c r="H7374" s="24" t="str">
        <f aca="false">INDEX(Customers!$B$2:$B$601,MATCH(C7374,Customers!$A$2:$A$601,0))</f>
        <v>Western</v>
      </c>
      <c r="I7374" s="43" t="n">
        <f aca="false">ROUND(MIN(INDEX(Assumptions!$D$13:$D$18,MATCH(E7374,Assumptions!$A$13:$A$18,0)),MAX(INDEX(Assumptions!$C$13:$C$18,MATCH(E7374,Assumptions!$A$13:$A$18,0)),INDEX(Assumptions!$B$13:$B$18,MATCH(E7374,Assumptions!$A$13:$A$18,0))*F7374)),2)</f>
        <v>8</v>
      </c>
    </row>
    <row r="7375" customFormat="false" ht="15" hidden="false" customHeight="false" outlineLevel="0" collapsed="false">
      <c r="A7375" s="24" t="s">
        <v>8198</v>
      </c>
      <c r="B7375" s="39" t="n">
        <v>46180</v>
      </c>
      <c r="C7375" s="24" t="s">
        <v>548</v>
      </c>
      <c r="D7375" s="24" t="s">
        <v>176</v>
      </c>
      <c r="E7375" s="24" t="s">
        <v>105</v>
      </c>
      <c r="F7375" s="38" t="n">
        <v>1030</v>
      </c>
      <c r="G7375" s="42" t="n">
        <f aca="false">DATE(YEAR(B7375),MONTH(B7375),1)</f>
        <v>46174</v>
      </c>
      <c r="H7375" s="24" t="str">
        <f aca="false">INDEX(Customers!$B$2:$B$601,MATCH(C7375,Customers!$A$2:$A$601,0))</f>
        <v>Rift Valley</v>
      </c>
      <c r="I7375" s="43" t="n">
        <f aca="false">ROUND(MIN(INDEX(Assumptions!$D$13:$D$18,MATCH(E7375,Assumptions!$A$13:$A$18,0)),MAX(INDEX(Assumptions!$C$13:$C$18,MATCH(E7375,Assumptions!$A$13:$A$18,0)),INDEX(Assumptions!$B$13:$B$18,MATCH(E7375,Assumptions!$A$13:$A$18,0))*F7375)),2)</f>
        <v>15.45</v>
      </c>
    </row>
    <row r="7376" customFormat="false" ht="15" hidden="false" customHeight="false" outlineLevel="0" collapsed="false">
      <c r="A7376" s="24" t="s">
        <v>8199</v>
      </c>
      <c r="B7376" s="39" t="n">
        <v>46180</v>
      </c>
      <c r="C7376" s="24" t="s">
        <v>551</v>
      </c>
      <c r="D7376" s="24" t="s">
        <v>826</v>
      </c>
      <c r="E7376" s="24" t="s">
        <v>111</v>
      </c>
      <c r="F7376" s="38" t="n">
        <v>50</v>
      </c>
      <c r="G7376" s="42" t="n">
        <f aca="false">DATE(YEAR(B7376),MONTH(B7376),1)</f>
        <v>46174</v>
      </c>
      <c r="H7376" s="24" t="str">
        <f aca="false">INDEX(Customers!$B$2:$B$601,MATCH(C7376,Customers!$A$2:$A$601,0))</f>
        <v>Central</v>
      </c>
      <c r="I7376" s="43" t="n">
        <f aca="false">ROUND(MIN(INDEX(Assumptions!$D$13:$D$18,MATCH(E7376,Assumptions!$A$13:$A$18,0)),MAX(INDEX(Assumptions!$C$13:$C$18,MATCH(E7376,Assumptions!$A$13:$A$18,0)),INDEX(Assumptions!$B$13:$B$18,MATCH(E7376,Assumptions!$A$13:$A$18,0))*F7376)),2)</f>
        <v>2</v>
      </c>
    </row>
    <row r="7377" customFormat="false" ht="15" hidden="false" customHeight="false" outlineLevel="0" collapsed="false">
      <c r="A7377" s="24" t="s">
        <v>8200</v>
      </c>
      <c r="B7377" s="39" t="n">
        <v>46180</v>
      </c>
      <c r="C7377" s="24" t="s">
        <v>561</v>
      </c>
      <c r="D7377" s="24" t="s">
        <v>826</v>
      </c>
      <c r="E7377" s="24" t="s">
        <v>103</v>
      </c>
      <c r="F7377" s="38" t="n">
        <v>1500</v>
      </c>
      <c r="G7377" s="42" t="n">
        <f aca="false">DATE(YEAR(B7377),MONTH(B7377),1)</f>
        <v>46174</v>
      </c>
      <c r="H7377" s="24" t="str">
        <f aca="false">INDEX(Customers!$B$2:$B$601,MATCH(C7377,Customers!$A$2:$A$601,0))</f>
        <v>Eastern</v>
      </c>
      <c r="I7377" s="43" t="n">
        <f aca="false">ROUND(MIN(INDEX(Assumptions!$D$13:$D$18,MATCH(E7377,Assumptions!$A$13:$A$18,0)),MAX(INDEX(Assumptions!$C$13:$C$18,MATCH(E7377,Assumptions!$A$13:$A$18,0)),INDEX(Assumptions!$B$13:$B$18,MATCH(E7377,Assumptions!$A$13:$A$18,0))*F7377)),2)</f>
        <v>15</v>
      </c>
    </row>
    <row r="7378" customFormat="false" ht="15" hidden="false" customHeight="false" outlineLevel="0" collapsed="false">
      <c r="A7378" s="24" t="s">
        <v>8201</v>
      </c>
      <c r="B7378" s="39" t="n">
        <v>46180</v>
      </c>
      <c r="C7378" s="24" t="s">
        <v>563</v>
      </c>
      <c r="D7378" s="24" t="s">
        <v>826</v>
      </c>
      <c r="E7378" s="24" t="s">
        <v>103</v>
      </c>
      <c r="F7378" s="38" t="n">
        <v>7260</v>
      </c>
      <c r="G7378" s="42" t="n">
        <f aca="false">DATE(YEAR(B7378),MONTH(B7378),1)</f>
        <v>46174</v>
      </c>
      <c r="H7378" s="24" t="str">
        <f aca="false">INDEX(Customers!$B$2:$B$601,MATCH(C7378,Customers!$A$2:$A$601,0))</f>
        <v>Nairobi</v>
      </c>
      <c r="I7378" s="43" t="n">
        <f aca="false">ROUND(MIN(INDEX(Assumptions!$D$13:$D$18,MATCH(E7378,Assumptions!$A$13:$A$18,0)),MAX(INDEX(Assumptions!$C$13:$C$18,MATCH(E7378,Assumptions!$A$13:$A$18,0)),INDEX(Assumptions!$B$13:$B$18,MATCH(E7378,Assumptions!$A$13:$A$18,0))*F7378)),2)</f>
        <v>72.6</v>
      </c>
    </row>
    <row r="7379" customFormat="false" ht="15" hidden="false" customHeight="false" outlineLevel="0" collapsed="false">
      <c r="A7379" s="24" t="s">
        <v>8202</v>
      </c>
      <c r="B7379" s="39" t="n">
        <v>46180</v>
      </c>
      <c r="C7379" s="24" t="s">
        <v>593</v>
      </c>
      <c r="D7379" s="24" t="s">
        <v>195</v>
      </c>
      <c r="E7379" s="24" t="s">
        <v>105</v>
      </c>
      <c r="F7379" s="38" t="n">
        <v>880</v>
      </c>
      <c r="G7379" s="42" t="n">
        <f aca="false">DATE(YEAR(B7379),MONTH(B7379),1)</f>
        <v>46174</v>
      </c>
      <c r="H7379" s="24" t="str">
        <f aca="false">INDEX(Customers!$B$2:$B$601,MATCH(C7379,Customers!$A$2:$A$601,0))</f>
        <v>Western</v>
      </c>
      <c r="I7379" s="43" t="n">
        <f aca="false">ROUND(MIN(INDEX(Assumptions!$D$13:$D$18,MATCH(E7379,Assumptions!$A$13:$A$18,0)),MAX(INDEX(Assumptions!$C$13:$C$18,MATCH(E7379,Assumptions!$A$13:$A$18,0)),INDEX(Assumptions!$B$13:$B$18,MATCH(E7379,Assumptions!$A$13:$A$18,0))*F7379)),2)</f>
        <v>13.2</v>
      </c>
    </row>
    <row r="7380" customFormat="false" ht="15" hidden="false" customHeight="false" outlineLevel="0" collapsed="false">
      <c r="A7380" s="24" t="s">
        <v>8203</v>
      </c>
      <c r="B7380" s="39" t="n">
        <v>46180</v>
      </c>
      <c r="C7380" s="24" t="s">
        <v>606</v>
      </c>
      <c r="D7380" s="24" t="s">
        <v>826</v>
      </c>
      <c r="E7380" s="24" t="s">
        <v>103</v>
      </c>
      <c r="F7380" s="38" t="n">
        <v>4100</v>
      </c>
      <c r="G7380" s="42" t="n">
        <f aca="false">DATE(YEAR(B7380),MONTH(B7380),1)</f>
        <v>46174</v>
      </c>
      <c r="H7380" s="24" t="str">
        <f aca="false">INDEX(Customers!$B$2:$B$601,MATCH(C7380,Customers!$A$2:$A$601,0))</f>
        <v>Central</v>
      </c>
      <c r="I7380" s="43" t="n">
        <f aca="false">ROUND(MIN(INDEX(Assumptions!$D$13:$D$18,MATCH(E7380,Assumptions!$A$13:$A$18,0)),MAX(INDEX(Assumptions!$C$13:$C$18,MATCH(E7380,Assumptions!$A$13:$A$18,0)),INDEX(Assumptions!$B$13:$B$18,MATCH(E7380,Assumptions!$A$13:$A$18,0))*F7380)),2)</f>
        <v>41</v>
      </c>
    </row>
    <row r="7381" customFormat="false" ht="15" hidden="false" customHeight="false" outlineLevel="0" collapsed="false">
      <c r="A7381" s="24" t="s">
        <v>8204</v>
      </c>
      <c r="B7381" s="39" t="n">
        <v>46180</v>
      </c>
      <c r="C7381" s="24" t="s">
        <v>616</v>
      </c>
      <c r="D7381" s="24" t="s">
        <v>826</v>
      </c>
      <c r="E7381" s="24" t="s">
        <v>111</v>
      </c>
      <c r="F7381" s="38" t="n">
        <v>200</v>
      </c>
      <c r="G7381" s="42" t="n">
        <f aca="false">DATE(YEAR(B7381),MONTH(B7381),1)</f>
        <v>46174</v>
      </c>
      <c r="H7381" s="24" t="str">
        <f aca="false">INDEX(Customers!$B$2:$B$601,MATCH(C7381,Customers!$A$2:$A$601,0))</f>
        <v>Coast</v>
      </c>
      <c r="I7381" s="43" t="n">
        <f aca="false">ROUND(MIN(INDEX(Assumptions!$D$13:$D$18,MATCH(E7381,Assumptions!$A$13:$A$18,0)),MAX(INDEX(Assumptions!$C$13:$C$18,MATCH(E7381,Assumptions!$A$13:$A$18,0)),INDEX(Assumptions!$B$13:$B$18,MATCH(E7381,Assumptions!$A$13:$A$18,0))*F7381)),2)</f>
        <v>8</v>
      </c>
    </row>
    <row r="7382" customFormat="false" ht="15" hidden="false" customHeight="false" outlineLevel="0" collapsed="false">
      <c r="A7382" s="24" t="s">
        <v>8205</v>
      </c>
      <c r="B7382" s="39" t="n">
        <v>46180</v>
      </c>
      <c r="C7382" s="24" t="s">
        <v>623</v>
      </c>
      <c r="D7382" s="24" t="s">
        <v>826</v>
      </c>
      <c r="E7382" s="24" t="s">
        <v>113</v>
      </c>
      <c r="F7382" s="38" t="n">
        <v>1000</v>
      </c>
      <c r="G7382" s="42" t="n">
        <f aca="false">DATE(YEAR(B7382),MONTH(B7382),1)</f>
        <v>46174</v>
      </c>
      <c r="H7382" s="24" t="str">
        <f aca="false">INDEX(Customers!$B$2:$B$601,MATCH(C7382,Customers!$A$2:$A$601,0))</f>
        <v>Central</v>
      </c>
      <c r="I7382" s="43" t="n">
        <f aca="false">ROUND(MIN(INDEX(Assumptions!$D$13:$D$18,MATCH(E7382,Assumptions!$A$13:$A$18,0)),MAX(INDEX(Assumptions!$C$13:$C$18,MATCH(E7382,Assumptions!$A$13:$A$18,0)),INDEX(Assumptions!$B$13:$B$18,MATCH(E7382,Assumptions!$A$13:$A$18,0))*F7382)),2)</f>
        <v>50</v>
      </c>
    </row>
    <row r="7383" customFormat="false" ht="15" hidden="false" customHeight="false" outlineLevel="0" collapsed="false">
      <c r="A7383" s="24" t="s">
        <v>8206</v>
      </c>
      <c r="B7383" s="39" t="n">
        <v>46180</v>
      </c>
      <c r="C7383" s="24" t="s">
        <v>625</v>
      </c>
      <c r="D7383" s="24" t="s">
        <v>826</v>
      </c>
      <c r="E7383" s="24" t="s">
        <v>103</v>
      </c>
      <c r="F7383" s="38" t="n">
        <v>8720</v>
      </c>
      <c r="G7383" s="42" t="n">
        <f aca="false">DATE(YEAR(B7383),MONTH(B7383),1)</f>
        <v>46174</v>
      </c>
      <c r="H7383" s="24" t="str">
        <f aca="false">INDEX(Customers!$B$2:$B$601,MATCH(C7383,Customers!$A$2:$A$601,0))</f>
        <v>Nairobi</v>
      </c>
      <c r="I7383" s="43" t="n">
        <f aca="false">ROUND(MIN(INDEX(Assumptions!$D$13:$D$18,MATCH(E7383,Assumptions!$A$13:$A$18,0)),MAX(INDEX(Assumptions!$C$13:$C$18,MATCH(E7383,Assumptions!$A$13:$A$18,0)),INDEX(Assumptions!$B$13:$B$18,MATCH(E7383,Assumptions!$A$13:$A$18,0))*F7383)),2)</f>
        <v>87.2</v>
      </c>
    </row>
    <row r="7384" customFormat="false" ht="15" hidden="false" customHeight="false" outlineLevel="0" collapsed="false">
      <c r="A7384" s="24" t="s">
        <v>8207</v>
      </c>
      <c r="B7384" s="39" t="n">
        <v>46180</v>
      </c>
      <c r="C7384" s="24" t="s">
        <v>635</v>
      </c>
      <c r="D7384" s="24" t="s">
        <v>826</v>
      </c>
      <c r="E7384" s="24" t="s">
        <v>109</v>
      </c>
      <c r="F7384" s="38" t="n">
        <v>3770</v>
      </c>
      <c r="G7384" s="42" t="n">
        <f aca="false">DATE(YEAR(B7384),MONTH(B7384),1)</f>
        <v>46174</v>
      </c>
      <c r="H7384" s="24" t="str">
        <f aca="false">INDEX(Customers!$B$2:$B$601,MATCH(C7384,Customers!$A$2:$A$601,0))</f>
        <v>Central</v>
      </c>
      <c r="I7384" s="43" t="n">
        <f aca="false">ROUND(MIN(INDEX(Assumptions!$D$13:$D$18,MATCH(E7384,Assumptions!$A$13:$A$18,0)),MAX(INDEX(Assumptions!$C$13:$C$18,MATCH(E7384,Assumptions!$A$13:$A$18,0)),INDEX(Assumptions!$B$13:$B$18,MATCH(E7384,Assumptions!$A$13:$A$18,0))*F7384)),2)</f>
        <v>15.08</v>
      </c>
    </row>
    <row r="7385" customFormat="false" ht="15" hidden="false" customHeight="false" outlineLevel="0" collapsed="false">
      <c r="A7385" s="24" t="s">
        <v>8208</v>
      </c>
      <c r="B7385" s="39" t="n">
        <v>46180</v>
      </c>
      <c r="C7385" s="24" t="s">
        <v>658</v>
      </c>
      <c r="D7385" s="24" t="s">
        <v>164</v>
      </c>
      <c r="E7385" s="24" t="s">
        <v>105</v>
      </c>
      <c r="F7385" s="38" t="n">
        <v>960</v>
      </c>
      <c r="G7385" s="42" t="n">
        <f aca="false">DATE(YEAR(B7385),MONTH(B7385),1)</f>
        <v>46174</v>
      </c>
      <c r="H7385" s="24" t="str">
        <f aca="false">INDEX(Customers!$B$2:$B$601,MATCH(C7385,Customers!$A$2:$A$601,0))</f>
        <v>Central</v>
      </c>
      <c r="I7385" s="43" t="n">
        <f aca="false">ROUND(MIN(INDEX(Assumptions!$D$13:$D$18,MATCH(E7385,Assumptions!$A$13:$A$18,0)),MAX(INDEX(Assumptions!$C$13:$C$18,MATCH(E7385,Assumptions!$A$13:$A$18,0)),INDEX(Assumptions!$B$13:$B$18,MATCH(E7385,Assumptions!$A$13:$A$18,0))*F7385)),2)</f>
        <v>14.4</v>
      </c>
    </row>
    <row r="7386" customFormat="false" ht="15" hidden="false" customHeight="false" outlineLevel="0" collapsed="false">
      <c r="A7386" s="24" t="s">
        <v>8209</v>
      </c>
      <c r="B7386" s="39" t="n">
        <v>46180</v>
      </c>
      <c r="C7386" s="24" t="s">
        <v>663</v>
      </c>
      <c r="D7386" s="24" t="s">
        <v>826</v>
      </c>
      <c r="E7386" s="24" t="s">
        <v>111</v>
      </c>
      <c r="F7386" s="38" t="n">
        <v>50</v>
      </c>
      <c r="G7386" s="42" t="n">
        <f aca="false">DATE(YEAR(B7386),MONTH(B7386),1)</f>
        <v>46174</v>
      </c>
      <c r="H7386" s="24" t="str">
        <f aca="false">INDEX(Customers!$B$2:$B$601,MATCH(C7386,Customers!$A$2:$A$601,0))</f>
        <v>Western</v>
      </c>
      <c r="I7386" s="43" t="n">
        <f aca="false">ROUND(MIN(INDEX(Assumptions!$D$13:$D$18,MATCH(E7386,Assumptions!$A$13:$A$18,0)),MAX(INDEX(Assumptions!$C$13:$C$18,MATCH(E7386,Assumptions!$A$13:$A$18,0)),INDEX(Assumptions!$B$13:$B$18,MATCH(E7386,Assumptions!$A$13:$A$18,0))*F7386)),2)</f>
        <v>2</v>
      </c>
    </row>
    <row r="7387" customFormat="false" ht="15" hidden="false" customHeight="false" outlineLevel="0" collapsed="false">
      <c r="A7387" s="24" t="s">
        <v>8210</v>
      </c>
      <c r="B7387" s="39" t="n">
        <v>46180</v>
      </c>
      <c r="C7387" s="24" t="s">
        <v>665</v>
      </c>
      <c r="D7387" s="24" t="s">
        <v>826</v>
      </c>
      <c r="E7387" s="24" t="s">
        <v>103</v>
      </c>
      <c r="F7387" s="38" t="n">
        <v>4580</v>
      </c>
      <c r="G7387" s="42" t="n">
        <f aca="false">DATE(YEAR(B7387),MONTH(B7387),1)</f>
        <v>46174</v>
      </c>
      <c r="H7387" s="24" t="str">
        <f aca="false">INDEX(Customers!$B$2:$B$601,MATCH(C7387,Customers!$A$2:$A$601,0))</f>
        <v>Nairobi</v>
      </c>
      <c r="I7387" s="43" t="n">
        <f aca="false">ROUND(MIN(INDEX(Assumptions!$D$13:$D$18,MATCH(E7387,Assumptions!$A$13:$A$18,0)),MAX(INDEX(Assumptions!$C$13:$C$18,MATCH(E7387,Assumptions!$A$13:$A$18,0)),INDEX(Assumptions!$B$13:$B$18,MATCH(E7387,Assumptions!$A$13:$A$18,0))*F7387)),2)</f>
        <v>45.8</v>
      </c>
    </row>
    <row r="7388" customFormat="false" ht="15" hidden="false" customHeight="false" outlineLevel="0" collapsed="false">
      <c r="A7388" s="24" t="s">
        <v>8211</v>
      </c>
      <c r="B7388" s="39" t="n">
        <v>46180</v>
      </c>
      <c r="C7388" s="24" t="s">
        <v>670</v>
      </c>
      <c r="D7388" s="24" t="s">
        <v>826</v>
      </c>
      <c r="E7388" s="24" t="s">
        <v>103</v>
      </c>
      <c r="F7388" s="38" t="n">
        <v>1300</v>
      </c>
      <c r="G7388" s="42" t="n">
        <f aca="false">DATE(YEAR(B7388),MONTH(B7388),1)</f>
        <v>46174</v>
      </c>
      <c r="H7388" s="24" t="str">
        <f aca="false">INDEX(Customers!$B$2:$B$601,MATCH(C7388,Customers!$A$2:$A$601,0))</f>
        <v>Rift Valley</v>
      </c>
      <c r="I7388" s="43" t="n">
        <f aca="false">ROUND(MIN(INDEX(Assumptions!$D$13:$D$18,MATCH(E7388,Assumptions!$A$13:$A$18,0)),MAX(INDEX(Assumptions!$C$13:$C$18,MATCH(E7388,Assumptions!$A$13:$A$18,0)),INDEX(Assumptions!$B$13:$B$18,MATCH(E7388,Assumptions!$A$13:$A$18,0))*F7388)),2)</f>
        <v>13</v>
      </c>
    </row>
    <row r="7389" customFormat="false" ht="15" hidden="false" customHeight="false" outlineLevel="0" collapsed="false">
      <c r="A7389" s="24" t="s">
        <v>8212</v>
      </c>
      <c r="B7389" s="39" t="n">
        <v>46180</v>
      </c>
      <c r="C7389" s="24" t="s">
        <v>686</v>
      </c>
      <c r="D7389" s="24" t="s">
        <v>826</v>
      </c>
      <c r="E7389" s="24" t="s">
        <v>111</v>
      </c>
      <c r="F7389" s="38" t="n">
        <v>50</v>
      </c>
      <c r="G7389" s="42" t="n">
        <f aca="false">DATE(YEAR(B7389),MONTH(B7389),1)</f>
        <v>46174</v>
      </c>
      <c r="H7389" s="24" t="str">
        <f aca="false">INDEX(Customers!$B$2:$B$601,MATCH(C7389,Customers!$A$2:$A$601,0))</f>
        <v>Nairobi</v>
      </c>
      <c r="I7389" s="43" t="n">
        <f aca="false">ROUND(MIN(INDEX(Assumptions!$D$13:$D$18,MATCH(E7389,Assumptions!$A$13:$A$18,0)),MAX(INDEX(Assumptions!$C$13:$C$18,MATCH(E7389,Assumptions!$A$13:$A$18,0)),INDEX(Assumptions!$B$13:$B$18,MATCH(E7389,Assumptions!$A$13:$A$18,0))*F7389)),2)</f>
        <v>2</v>
      </c>
    </row>
    <row r="7390" customFormat="false" ht="15" hidden="false" customHeight="false" outlineLevel="0" collapsed="false">
      <c r="A7390" s="24" t="s">
        <v>8213</v>
      </c>
      <c r="B7390" s="39" t="n">
        <v>46180</v>
      </c>
      <c r="C7390" s="24" t="s">
        <v>694</v>
      </c>
      <c r="D7390" s="24" t="s">
        <v>826</v>
      </c>
      <c r="E7390" s="24" t="s">
        <v>113</v>
      </c>
      <c r="F7390" s="38" t="n">
        <v>2000</v>
      </c>
      <c r="G7390" s="42" t="n">
        <f aca="false">DATE(YEAR(B7390),MONTH(B7390),1)</f>
        <v>46174</v>
      </c>
      <c r="H7390" s="24" t="str">
        <f aca="false">INDEX(Customers!$B$2:$B$601,MATCH(C7390,Customers!$A$2:$A$601,0))</f>
        <v>Western</v>
      </c>
      <c r="I7390" s="43" t="n">
        <f aca="false">ROUND(MIN(INDEX(Assumptions!$D$13:$D$18,MATCH(E7390,Assumptions!$A$13:$A$18,0)),MAX(INDEX(Assumptions!$C$13:$C$18,MATCH(E7390,Assumptions!$A$13:$A$18,0)),INDEX(Assumptions!$B$13:$B$18,MATCH(E7390,Assumptions!$A$13:$A$18,0))*F7390)),2)</f>
        <v>100</v>
      </c>
    </row>
    <row r="7391" customFormat="false" ht="15" hidden="false" customHeight="false" outlineLevel="0" collapsed="false">
      <c r="A7391" s="24" t="s">
        <v>8214</v>
      </c>
      <c r="B7391" s="39" t="n">
        <v>46180</v>
      </c>
      <c r="C7391" s="24" t="s">
        <v>699</v>
      </c>
      <c r="D7391" s="24" t="s">
        <v>826</v>
      </c>
      <c r="E7391" s="24" t="s">
        <v>113</v>
      </c>
      <c r="F7391" s="38" t="n">
        <v>1000</v>
      </c>
      <c r="G7391" s="42" t="n">
        <f aca="false">DATE(YEAR(B7391),MONTH(B7391),1)</f>
        <v>46174</v>
      </c>
      <c r="H7391" s="24" t="str">
        <f aca="false">INDEX(Customers!$B$2:$B$601,MATCH(C7391,Customers!$A$2:$A$601,0))</f>
        <v>Nairobi</v>
      </c>
      <c r="I7391" s="43" t="n">
        <f aca="false">ROUND(MIN(INDEX(Assumptions!$D$13:$D$18,MATCH(E7391,Assumptions!$A$13:$A$18,0)),MAX(INDEX(Assumptions!$C$13:$C$18,MATCH(E7391,Assumptions!$A$13:$A$18,0)),INDEX(Assumptions!$B$13:$B$18,MATCH(E7391,Assumptions!$A$13:$A$18,0))*F7391)),2)</f>
        <v>50</v>
      </c>
    </row>
    <row r="7392" customFormat="false" ht="15" hidden="false" customHeight="false" outlineLevel="0" collapsed="false">
      <c r="A7392" s="24" t="s">
        <v>8215</v>
      </c>
      <c r="B7392" s="39" t="n">
        <v>46180</v>
      </c>
      <c r="C7392" s="24" t="s">
        <v>729</v>
      </c>
      <c r="D7392" s="24" t="s">
        <v>826</v>
      </c>
      <c r="E7392" s="24" t="s">
        <v>103</v>
      </c>
      <c r="F7392" s="38" t="n">
        <v>5980</v>
      </c>
      <c r="G7392" s="42" t="n">
        <f aca="false">DATE(YEAR(B7392),MONTH(B7392),1)</f>
        <v>46174</v>
      </c>
      <c r="H7392" s="24" t="str">
        <f aca="false">INDEX(Customers!$B$2:$B$601,MATCH(C7392,Customers!$A$2:$A$601,0))</f>
        <v>Central</v>
      </c>
      <c r="I7392" s="43" t="n">
        <f aca="false">ROUND(MIN(INDEX(Assumptions!$D$13:$D$18,MATCH(E7392,Assumptions!$A$13:$A$18,0)),MAX(INDEX(Assumptions!$C$13:$C$18,MATCH(E7392,Assumptions!$A$13:$A$18,0)),INDEX(Assumptions!$B$13:$B$18,MATCH(E7392,Assumptions!$A$13:$A$18,0))*F7392)),2)</f>
        <v>59.8</v>
      </c>
    </row>
    <row r="7393" customFormat="false" ht="15" hidden="false" customHeight="false" outlineLevel="0" collapsed="false">
      <c r="A7393" s="24" t="s">
        <v>8216</v>
      </c>
      <c r="B7393" s="39" t="n">
        <v>46180</v>
      </c>
      <c r="C7393" s="24" t="s">
        <v>741</v>
      </c>
      <c r="D7393" s="24" t="s">
        <v>826</v>
      </c>
      <c r="E7393" s="24" t="s">
        <v>111</v>
      </c>
      <c r="F7393" s="38" t="n">
        <v>50</v>
      </c>
      <c r="G7393" s="42" t="n">
        <f aca="false">DATE(YEAR(B7393),MONTH(B7393),1)</f>
        <v>46174</v>
      </c>
      <c r="H7393" s="24" t="str">
        <f aca="false">INDEX(Customers!$B$2:$B$601,MATCH(C7393,Customers!$A$2:$A$601,0))</f>
        <v>Coast</v>
      </c>
      <c r="I7393" s="43" t="n">
        <f aca="false">ROUND(MIN(INDEX(Assumptions!$D$13:$D$18,MATCH(E7393,Assumptions!$A$13:$A$18,0)),MAX(INDEX(Assumptions!$C$13:$C$18,MATCH(E7393,Assumptions!$A$13:$A$18,0)),INDEX(Assumptions!$B$13:$B$18,MATCH(E7393,Assumptions!$A$13:$A$18,0))*F7393)),2)</f>
        <v>2</v>
      </c>
    </row>
    <row r="7394" customFormat="false" ht="15" hidden="false" customHeight="false" outlineLevel="0" collapsed="false">
      <c r="A7394" s="24" t="s">
        <v>8217</v>
      </c>
      <c r="B7394" s="39" t="n">
        <v>46180</v>
      </c>
      <c r="C7394" s="24" t="s">
        <v>744</v>
      </c>
      <c r="D7394" s="24" t="s">
        <v>826</v>
      </c>
      <c r="E7394" s="24" t="s">
        <v>103</v>
      </c>
      <c r="F7394" s="38" t="n">
        <v>1160</v>
      </c>
      <c r="G7394" s="42" t="n">
        <f aca="false">DATE(YEAR(B7394),MONTH(B7394),1)</f>
        <v>46174</v>
      </c>
      <c r="H7394" s="24" t="str">
        <f aca="false">INDEX(Customers!$B$2:$B$601,MATCH(C7394,Customers!$A$2:$A$601,0))</f>
        <v>Rift Valley</v>
      </c>
      <c r="I7394" s="43" t="n">
        <f aca="false">ROUND(MIN(INDEX(Assumptions!$D$13:$D$18,MATCH(E7394,Assumptions!$A$13:$A$18,0)),MAX(INDEX(Assumptions!$C$13:$C$18,MATCH(E7394,Assumptions!$A$13:$A$18,0)),INDEX(Assumptions!$B$13:$B$18,MATCH(E7394,Assumptions!$A$13:$A$18,0))*F7394)),2)</f>
        <v>11.6</v>
      </c>
    </row>
    <row r="7395" customFormat="false" ht="15" hidden="false" customHeight="false" outlineLevel="0" collapsed="false">
      <c r="A7395" s="24" t="s">
        <v>8218</v>
      </c>
      <c r="B7395" s="39" t="n">
        <v>46180</v>
      </c>
      <c r="C7395" s="24" t="s">
        <v>748</v>
      </c>
      <c r="D7395" s="24" t="s">
        <v>152</v>
      </c>
      <c r="E7395" s="24" t="s">
        <v>107</v>
      </c>
      <c r="F7395" s="38" t="n">
        <v>26060</v>
      </c>
      <c r="G7395" s="42" t="n">
        <f aca="false">DATE(YEAR(B7395),MONTH(B7395),1)</f>
        <v>46174</v>
      </c>
      <c r="H7395" s="24" t="str">
        <f aca="false">INDEX(Customers!$B$2:$B$601,MATCH(C7395,Customers!$A$2:$A$601,0))</f>
        <v>Eastern</v>
      </c>
      <c r="I7395" s="43" t="n">
        <f aca="false">ROUND(MIN(INDEX(Assumptions!$D$13:$D$18,MATCH(E7395,Assumptions!$A$13:$A$18,0)),MAX(INDEX(Assumptions!$C$13:$C$18,MATCH(E7395,Assumptions!$A$13:$A$18,0)),INDEX(Assumptions!$B$13:$B$18,MATCH(E7395,Assumptions!$A$13:$A$18,0))*F7395)),2)</f>
        <v>0</v>
      </c>
    </row>
    <row r="7396" customFormat="false" ht="15" hidden="false" customHeight="false" outlineLevel="0" collapsed="false">
      <c r="A7396" s="24" t="s">
        <v>8219</v>
      </c>
      <c r="B7396" s="39" t="n">
        <v>46180</v>
      </c>
      <c r="C7396" s="24" t="s">
        <v>780</v>
      </c>
      <c r="D7396" s="24" t="s">
        <v>826</v>
      </c>
      <c r="E7396" s="24" t="s">
        <v>109</v>
      </c>
      <c r="F7396" s="38" t="n">
        <v>1030</v>
      </c>
      <c r="G7396" s="42" t="n">
        <f aca="false">DATE(YEAR(B7396),MONTH(B7396),1)</f>
        <v>46174</v>
      </c>
      <c r="H7396" s="24" t="str">
        <f aca="false">INDEX(Customers!$B$2:$B$601,MATCH(C7396,Customers!$A$2:$A$601,0))</f>
        <v>Rift Valley</v>
      </c>
      <c r="I7396" s="43" t="n">
        <f aca="false">ROUND(MIN(INDEX(Assumptions!$D$13:$D$18,MATCH(E7396,Assumptions!$A$13:$A$18,0)),MAX(INDEX(Assumptions!$C$13:$C$18,MATCH(E7396,Assumptions!$A$13:$A$18,0)),INDEX(Assumptions!$B$13:$B$18,MATCH(E7396,Assumptions!$A$13:$A$18,0))*F7396)),2)</f>
        <v>4.12</v>
      </c>
    </row>
    <row r="7397" customFormat="false" ht="15" hidden="false" customHeight="false" outlineLevel="0" collapsed="false">
      <c r="A7397" s="24" t="s">
        <v>8220</v>
      </c>
      <c r="B7397" s="39" t="n">
        <v>46180</v>
      </c>
      <c r="C7397" s="24" t="s">
        <v>789</v>
      </c>
      <c r="D7397" s="24" t="s">
        <v>826</v>
      </c>
      <c r="E7397" s="24" t="s">
        <v>111</v>
      </c>
      <c r="F7397" s="38" t="n">
        <v>500</v>
      </c>
      <c r="G7397" s="42" t="n">
        <f aca="false">DATE(YEAR(B7397),MONTH(B7397),1)</f>
        <v>46174</v>
      </c>
      <c r="H7397" s="24" t="str">
        <f aca="false">INDEX(Customers!$B$2:$B$601,MATCH(C7397,Customers!$A$2:$A$601,0))</f>
        <v>Coast</v>
      </c>
      <c r="I7397" s="43" t="n">
        <f aca="false">ROUND(MIN(INDEX(Assumptions!$D$13:$D$18,MATCH(E7397,Assumptions!$A$13:$A$18,0)),MAX(INDEX(Assumptions!$C$13:$C$18,MATCH(E7397,Assumptions!$A$13:$A$18,0)),INDEX(Assumptions!$B$13:$B$18,MATCH(E7397,Assumptions!$A$13:$A$18,0))*F7397)),2)</f>
        <v>20</v>
      </c>
    </row>
    <row r="7398" customFormat="false" ht="15" hidden="false" customHeight="false" outlineLevel="0" collapsed="false">
      <c r="A7398" s="24" t="s">
        <v>8221</v>
      </c>
      <c r="B7398" s="39" t="n">
        <v>46180</v>
      </c>
      <c r="C7398" s="24" t="s">
        <v>798</v>
      </c>
      <c r="D7398" s="24" t="s">
        <v>826</v>
      </c>
      <c r="E7398" s="24" t="s">
        <v>103</v>
      </c>
      <c r="F7398" s="38" t="n">
        <v>6280</v>
      </c>
      <c r="G7398" s="42" t="n">
        <f aca="false">DATE(YEAR(B7398),MONTH(B7398),1)</f>
        <v>46174</v>
      </c>
      <c r="H7398" s="24" t="str">
        <f aca="false">INDEX(Customers!$B$2:$B$601,MATCH(C7398,Customers!$A$2:$A$601,0))</f>
        <v>Nairobi</v>
      </c>
      <c r="I7398" s="43" t="n">
        <f aca="false">ROUND(MIN(INDEX(Assumptions!$D$13:$D$18,MATCH(E7398,Assumptions!$A$13:$A$18,0)),MAX(INDEX(Assumptions!$C$13:$C$18,MATCH(E7398,Assumptions!$A$13:$A$18,0)),INDEX(Assumptions!$B$13:$B$18,MATCH(E7398,Assumptions!$A$13:$A$18,0))*F7398)),2)</f>
        <v>62.8</v>
      </c>
    </row>
    <row r="7399" customFormat="false" ht="15" hidden="false" customHeight="false" outlineLevel="0" collapsed="false">
      <c r="A7399" s="24" t="s">
        <v>8222</v>
      </c>
      <c r="B7399" s="39" t="n">
        <v>46181</v>
      </c>
      <c r="C7399" s="24" t="s">
        <v>218</v>
      </c>
      <c r="D7399" s="24" t="s">
        <v>826</v>
      </c>
      <c r="E7399" s="24" t="s">
        <v>103</v>
      </c>
      <c r="F7399" s="38" t="n">
        <v>590</v>
      </c>
      <c r="G7399" s="42" t="n">
        <f aca="false">DATE(YEAR(B7399),MONTH(B7399),1)</f>
        <v>46174</v>
      </c>
      <c r="H7399" s="24" t="str">
        <f aca="false">INDEX(Customers!$B$2:$B$601,MATCH(C7399,Customers!$A$2:$A$601,0))</f>
        <v>Coast</v>
      </c>
      <c r="I7399" s="43" t="n">
        <f aca="false">ROUND(MIN(INDEX(Assumptions!$D$13:$D$18,MATCH(E7399,Assumptions!$A$13:$A$18,0)),MAX(INDEX(Assumptions!$C$13:$C$18,MATCH(E7399,Assumptions!$A$13:$A$18,0)),INDEX(Assumptions!$B$13:$B$18,MATCH(E7399,Assumptions!$A$13:$A$18,0))*F7399)),2)</f>
        <v>5.9</v>
      </c>
    </row>
    <row r="7400" customFormat="false" ht="15" hidden="false" customHeight="false" outlineLevel="0" collapsed="false">
      <c r="A7400" s="24" t="s">
        <v>8223</v>
      </c>
      <c r="B7400" s="39" t="n">
        <v>46181</v>
      </c>
      <c r="C7400" s="24" t="s">
        <v>232</v>
      </c>
      <c r="D7400" s="24" t="s">
        <v>826</v>
      </c>
      <c r="E7400" s="24" t="s">
        <v>109</v>
      </c>
      <c r="F7400" s="38" t="n">
        <v>1560</v>
      </c>
      <c r="G7400" s="42" t="n">
        <f aca="false">DATE(YEAR(B7400),MONTH(B7400),1)</f>
        <v>46174</v>
      </c>
      <c r="H7400" s="24" t="str">
        <f aca="false">INDEX(Customers!$B$2:$B$601,MATCH(C7400,Customers!$A$2:$A$601,0))</f>
        <v>Coast</v>
      </c>
      <c r="I7400" s="43" t="n">
        <f aca="false">ROUND(MIN(INDEX(Assumptions!$D$13:$D$18,MATCH(E7400,Assumptions!$A$13:$A$18,0)),MAX(INDEX(Assumptions!$C$13:$C$18,MATCH(E7400,Assumptions!$A$13:$A$18,0)),INDEX(Assumptions!$B$13:$B$18,MATCH(E7400,Assumptions!$A$13:$A$18,0))*F7400)),2)</f>
        <v>6.24</v>
      </c>
    </row>
    <row r="7401" customFormat="false" ht="15" hidden="false" customHeight="false" outlineLevel="0" collapsed="false">
      <c r="A7401" s="24" t="s">
        <v>8224</v>
      </c>
      <c r="B7401" s="39" t="n">
        <v>46181</v>
      </c>
      <c r="C7401" s="24" t="s">
        <v>265</v>
      </c>
      <c r="D7401" s="24" t="s">
        <v>153</v>
      </c>
      <c r="E7401" s="24" t="s">
        <v>105</v>
      </c>
      <c r="F7401" s="38" t="n">
        <v>4930</v>
      </c>
      <c r="G7401" s="42" t="n">
        <f aca="false">DATE(YEAR(B7401),MONTH(B7401),1)</f>
        <v>46174</v>
      </c>
      <c r="H7401" s="24" t="str">
        <f aca="false">INDEX(Customers!$B$2:$B$601,MATCH(C7401,Customers!$A$2:$A$601,0))</f>
        <v>Nairobi</v>
      </c>
      <c r="I7401" s="43" t="n">
        <f aca="false">ROUND(MIN(INDEX(Assumptions!$D$13:$D$18,MATCH(E7401,Assumptions!$A$13:$A$18,0)),MAX(INDEX(Assumptions!$C$13:$C$18,MATCH(E7401,Assumptions!$A$13:$A$18,0)),INDEX(Assumptions!$B$13:$B$18,MATCH(E7401,Assumptions!$A$13:$A$18,0))*F7401)),2)</f>
        <v>73.95</v>
      </c>
    </row>
    <row r="7402" customFormat="false" ht="15" hidden="false" customHeight="false" outlineLevel="0" collapsed="false">
      <c r="A7402" s="24" t="s">
        <v>8225</v>
      </c>
      <c r="B7402" s="39" t="n">
        <v>46181</v>
      </c>
      <c r="C7402" s="24" t="s">
        <v>294</v>
      </c>
      <c r="D7402" s="24" t="s">
        <v>205</v>
      </c>
      <c r="E7402" s="24" t="s">
        <v>107</v>
      </c>
      <c r="F7402" s="38" t="n">
        <v>7440</v>
      </c>
      <c r="G7402" s="42" t="n">
        <f aca="false">DATE(YEAR(B7402),MONTH(B7402),1)</f>
        <v>46174</v>
      </c>
      <c r="H7402" s="24" t="str">
        <f aca="false">INDEX(Customers!$B$2:$B$601,MATCH(C7402,Customers!$A$2:$A$601,0))</f>
        <v>Eastern</v>
      </c>
      <c r="I7402" s="43" t="n">
        <f aca="false">ROUND(MIN(INDEX(Assumptions!$D$13:$D$18,MATCH(E7402,Assumptions!$A$13:$A$18,0)),MAX(INDEX(Assumptions!$C$13:$C$18,MATCH(E7402,Assumptions!$A$13:$A$18,0)),INDEX(Assumptions!$B$13:$B$18,MATCH(E7402,Assumptions!$A$13:$A$18,0))*F7402)),2)</f>
        <v>0</v>
      </c>
    </row>
    <row r="7403" customFormat="false" ht="15" hidden="false" customHeight="false" outlineLevel="0" collapsed="false">
      <c r="A7403" s="24" t="s">
        <v>8226</v>
      </c>
      <c r="B7403" s="39" t="n">
        <v>46181</v>
      </c>
      <c r="C7403" s="24" t="s">
        <v>343</v>
      </c>
      <c r="D7403" s="24" t="s">
        <v>163</v>
      </c>
      <c r="E7403" s="24" t="s">
        <v>107</v>
      </c>
      <c r="F7403" s="38" t="n">
        <v>16150</v>
      </c>
      <c r="G7403" s="42" t="n">
        <f aca="false">DATE(YEAR(B7403),MONTH(B7403),1)</f>
        <v>46174</v>
      </c>
      <c r="H7403" s="24" t="str">
        <f aca="false">INDEX(Customers!$B$2:$B$601,MATCH(C7403,Customers!$A$2:$A$601,0))</f>
        <v>Central</v>
      </c>
      <c r="I7403" s="43" t="n">
        <f aca="false">ROUND(MIN(INDEX(Assumptions!$D$13:$D$18,MATCH(E7403,Assumptions!$A$13:$A$18,0)),MAX(INDEX(Assumptions!$C$13:$C$18,MATCH(E7403,Assumptions!$A$13:$A$18,0)),INDEX(Assumptions!$B$13:$B$18,MATCH(E7403,Assumptions!$A$13:$A$18,0))*F7403)),2)</f>
        <v>0</v>
      </c>
    </row>
    <row r="7404" customFormat="false" ht="15" hidden="false" customHeight="false" outlineLevel="0" collapsed="false">
      <c r="A7404" s="24" t="s">
        <v>8227</v>
      </c>
      <c r="B7404" s="39" t="n">
        <v>46181</v>
      </c>
      <c r="C7404" s="24" t="s">
        <v>347</v>
      </c>
      <c r="D7404" s="24" t="s">
        <v>826</v>
      </c>
      <c r="E7404" s="24" t="s">
        <v>109</v>
      </c>
      <c r="F7404" s="38" t="n">
        <v>27250</v>
      </c>
      <c r="G7404" s="42" t="n">
        <f aca="false">DATE(YEAR(B7404),MONTH(B7404),1)</f>
        <v>46174</v>
      </c>
      <c r="H7404" s="24" t="str">
        <f aca="false">INDEX(Customers!$B$2:$B$601,MATCH(C7404,Customers!$A$2:$A$601,0))</f>
        <v>Coast</v>
      </c>
      <c r="I7404" s="43" t="n">
        <f aca="false">ROUND(MIN(INDEX(Assumptions!$D$13:$D$18,MATCH(E7404,Assumptions!$A$13:$A$18,0)),MAX(INDEX(Assumptions!$C$13:$C$18,MATCH(E7404,Assumptions!$A$13:$A$18,0)),INDEX(Assumptions!$B$13:$B$18,MATCH(E7404,Assumptions!$A$13:$A$18,0))*F7404)),2)</f>
        <v>40</v>
      </c>
    </row>
    <row r="7405" customFormat="false" ht="15" hidden="false" customHeight="false" outlineLevel="0" collapsed="false">
      <c r="A7405" s="24" t="s">
        <v>8228</v>
      </c>
      <c r="B7405" s="39" t="n">
        <v>46181</v>
      </c>
      <c r="C7405" s="24" t="s">
        <v>360</v>
      </c>
      <c r="D7405" s="24" t="s">
        <v>826</v>
      </c>
      <c r="E7405" s="24" t="s">
        <v>111</v>
      </c>
      <c r="F7405" s="38" t="n">
        <v>50</v>
      </c>
      <c r="G7405" s="42" t="n">
        <f aca="false">DATE(YEAR(B7405),MONTH(B7405),1)</f>
        <v>46174</v>
      </c>
      <c r="H7405" s="24" t="str">
        <f aca="false">INDEX(Customers!$B$2:$B$601,MATCH(C7405,Customers!$A$2:$A$601,0))</f>
        <v>Coast</v>
      </c>
      <c r="I7405" s="43" t="n">
        <f aca="false">ROUND(MIN(INDEX(Assumptions!$D$13:$D$18,MATCH(E7405,Assumptions!$A$13:$A$18,0)),MAX(INDEX(Assumptions!$C$13:$C$18,MATCH(E7405,Assumptions!$A$13:$A$18,0)),INDEX(Assumptions!$B$13:$B$18,MATCH(E7405,Assumptions!$A$13:$A$18,0))*F7405)),2)</f>
        <v>2</v>
      </c>
    </row>
    <row r="7406" customFormat="false" ht="15" hidden="false" customHeight="false" outlineLevel="0" collapsed="false">
      <c r="A7406" s="24" t="s">
        <v>8229</v>
      </c>
      <c r="B7406" s="39" t="n">
        <v>46181</v>
      </c>
      <c r="C7406" s="24" t="s">
        <v>371</v>
      </c>
      <c r="D7406" s="24" t="s">
        <v>211</v>
      </c>
      <c r="E7406" s="24" t="s">
        <v>105</v>
      </c>
      <c r="F7406" s="38" t="n">
        <v>4850</v>
      </c>
      <c r="G7406" s="42" t="n">
        <f aca="false">DATE(YEAR(B7406),MONTH(B7406),1)</f>
        <v>46174</v>
      </c>
      <c r="H7406" s="24" t="str">
        <f aca="false">INDEX(Customers!$B$2:$B$601,MATCH(C7406,Customers!$A$2:$A$601,0))</f>
        <v>Eastern</v>
      </c>
      <c r="I7406" s="43" t="n">
        <f aca="false">ROUND(MIN(INDEX(Assumptions!$D$13:$D$18,MATCH(E7406,Assumptions!$A$13:$A$18,0)),MAX(INDEX(Assumptions!$C$13:$C$18,MATCH(E7406,Assumptions!$A$13:$A$18,0)),INDEX(Assumptions!$B$13:$B$18,MATCH(E7406,Assumptions!$A$13:$A$18,0))*F7406)),2)</f>
        <v>72.75</v>
      </c>
    </row>
    <row r="7407" customFormat="false" ht="15" hidden="false" customHeight="false" outlineLevel="0" collapsed="false">
      <c r="A7407" s="24" t="s">
        <v>8230</v>
      </c>
      <c r="B7407" s="39" t="n">
        <v>46181</v>
      </c>
      <c r="C7407" s="24" t="s">
        <v>376</v>
      </c>
      <c r="D7407" s="24" t="s">
        <v>153</v>
      </c>
      <c r="E7407" s="24" t="s">
        <v>105</v>
      </c>
      <c r="F7407" s="38" t="n">
        <v>900</v>
      </c>
      <c r="G7407" s="42" t="n">
        <f aca="false">DATE(YEAR(B7407),MONTH(B7407),1)</f>
        <v>46174</v>
      </c>
      <c r="H7407" s="24" t="str">
        <f aca="false">INDEX(Customers!$B$2:$B$601,MATCH(C7407,Customers!$A$2:$A$601,0))</f>
        <v>Nairobi</v>
      </c>
      <c r="I7407" s="43" t="n">
        <f aca="false">ROUND(MIN(INDEX(Assumptions!$D$13:$D$18,MATCH(E7407,Assumptions!$A$13:$A$18,0)),MAX(INDEX(Assumptions!$C$13:$C$18,MATCH(E7407,Assumptions!$A$13:$A$18,0)),INDEX(Assumptions!$B$13:$B$18,MATCH(E7407,Assumptions!$A$13:$A$18,0))*F7407)),2)</f>
        <v>13.5</v>
      </c>
    </row>
    <row r="7408" customFormat="false" ht="15" hidden="false" customHeight="false" outlineLevel="0" collapsed="false">
      <c r="A7408" s="24" t="s">
        <v>8231</v>
      </c>
      <c r="B7408" s="39" t="n">
        <v>46181</v>
      </c>
      <c r="C7408" s="24" t="s">
        <v>379</v>
      </c>
      <c r="D7408" s="24" t="s">
        <v>826</v>
      </c>
      <c r="E7408" s="24" t="s">
        <v>103</v>
      </c>
      <c r="F7408" s="38" t="n">
        <v>1650</v>
      </c>
      <c r="G7408" s="42" t="n">
        <f aca="false">DATE(YEAR(B7408),MONTH(B7408),1)</f>
        <v>46174</v>
      </c>
      <c r="H7408" s="24" t="str">
        <f aca="false">INDEX(Customers!$B$2:$B$601,MATCH(C7408,Customers!$A$2:$A$601,0))</f>
        <v>Nairobi</v>
      </c>
      <c r="I7408" s="43" t="n">
        <f aca="false">ROUND(MIN(INDEX(Assumptions!$D$13:$D$18,MATCH(E7408,Assumptions!$A$13:$A$18,0)),MAX(INDEX(Assumptions!$C$13:$C$18,MATCH(E7408,Assumptions!$A$13:$A$18,0)),INDEX(Assumptions!$B$13:$B$18,MATCH(E7408,Assumptions!$A$13:$A$18,0))*F7408)),2)</f>
        <v>16.5</v>
      </c>
    </row>
    <row r="7409" customFormat="false" ht="15" hidden="false" customHeight="false" outlineLevel="0" collapsed="false">
      <c r="A7409" s="24" t="s">
        <v>8232</v>
      </c>
      <c r="B7409" s="39" t="n">
        <v>46181</v>
      </c>
      <c r="C7409" s="24" t="s">
        <v>431</v>
      </c>
      <c r="D7409" s="24" t="s">
        <v>152</v>
      </c>
      <c r="E7409" s="24" t="s">
        <v>107</v>
      </c>
      <c r="F7409" s="38" t="n">
        <v>3840</v>
      </c>
      <c r="G7409" s="42" t="n">
        <f aca="false">DATE(YEAR(B7409),MONTH(B7409),1)</f>
        <v>46174</v>
      </c>
      <c r="H7409" s="24" t="str">
        <f aca="false">INDEX(Customers!$B$2:$B$601,MATCH(C7409,Customers!$A$2:$A$601,0))</f>
        <v>Nairobi</v>
      </c>
      <c r="I7409" s="43" t="n">
        <f aca="false">ROUND(MIN(INDEX(Assumptions!$D$13:$D$18,MATCH(E7409,Assumptions!$A$13:$A$18,0)),MAX(INDEX(Assumptions!$C$13:$C$18,MATCH(E7409,Assumptions!$A$13:$A$18,0)),INDEX(Assumptions!$B$13:$B$18,MATCH(E7409,Assumptions!$A$13:$A$18,0))*F7409)),2)</f>
        <v>0</v>
      </c>
    </row>
    <row r="7410" customFormat="false" ht="15" hidden="false" customHeight="false" outlineLevel="0" collapsed="false">
      <c r="A7410" s="24" t="s">
        <v>8233</v>
      </c>
      <c r="B7410" s="39" t="n">
        <v>46181</v>
      </c>
      <c r="C7410" s="24" t="s">
        <v>433</v>
      </c>
      <c r="D7410" s="24" t="s">
        <v>826</v>
      </c>
      <c r="E7410" s="24" t="s">
        <v>111</v>
      </c>
      <c r="F7410" s="38" t="n">
        <v>100</v>
      </c>
      <c r="G7410" s="42" t="n">
        <f aca="false">DATE(YEAR(B7410),MONTH(B7410),1)</f>
        <v>46174</v>
      </c>
      <c r="H7410" s="24" t="str">
        <f aca="false">INDEX(Customers!$B$2:$B$601,MATCH(C7410,Customers!$A$2:$A$601,0))</f>
        <v>Nairobi</v>
      </c>
      <c r="I7410" s="43" t="n">
        <f aca="false">ROUND(MIN(INDEX(Assumptions!$D$13:$D$18,MATCH(E7410,Assumptions!$A$13:$A$18,0)),MAX(INDEX(Assumptions!$C$13:$C$18,MATCH(E7410,Assumptions!$A$13:$A$18,0)),INDEX(Assumptions!$B$13:$B$18,MATCH(E7410,Assumptions!$A$13:$A$18,0))*F7410)),2)</f>
        <v>4</v>
      </c>
    </row>
    <row r="7411" customFormat="false" ht="15" hidden="false" customHeight="false" outlineLevel="0" collapsed="false">
      <c r="A7411" s="24" t="s">
        <v>8234</v>
      </c>
      <c r="B7411" s="39" t="n">
        <v>46181</v>
      </c>
      <c r="C7411" s="24" t="s">
        <v>440</v>
      </c>
      <c r="D7411" s="24" t="s">
        <v>152</v>
      </c>
      <c r="E7411" s="24" t="s">
        <v>105</v>
      </c>
      <c r="F7411" s="38" t="n">
        <v>20150</v>
      </c>
      <c r="G7411" s="42" t="n">
        <f aca="false">DATE(YEAR(B7411),MONTH(B7411),1)</f>
        <v>46174</v>
      </c>
      <c r="H7411" s="24" t="str">
        <f aca="false">INDEX(Customers!$B$2:$B$601,MATCH(C7411,Customers!$A$2:$A$601,0))</f>
        <v>Nairobi</v>
      </c>
      <c r="I7411" s="43" t="n">
        <f aca="false">ROUND(MIN(INDEX(Assumptions!$D$13:$D$18,MATCH(E7411,Assumptions!$A$13:$A$18,0)),MAX(INDEX(Assumptions!$C$13:$C$18,MATCH(E7411,Assumptions!$A$13:$A$18,0)),INDEX(Assumptions!$B$13:$B$18,MATCH(E7411,Assumptions!$A$13:$A$18,0))*F7411)),2)</f>
        <v>200</v>
      </c>
    </row>
    <row r="7412" customFormat="false" ht="15" hidden="false" customHeight="false" outlineLevel="0" collapsed="false">
      <c r="A7412" s="24" t="s">
        <v>8235</v>
      </c>
      <c r="B7412" s="39" t="n">
        <v>46181</v>
      </c>
      <c r="C7412" s="24" t="s">
        <v>440</v>
      </c>
      <c r="D7412" s="24" t="s">
        <v>826</v>
      </c>
      <c r="E7412" s="24" t="s">
        <v>103</v>
      </c>
      <c r="F7412" s="38" t="n">
        <v>6320</v>
      </c>
      <c r="G7412" s="42" t="n">
        <f aca="false">DATE(YEAR(B7412),MONTH(B7412),1)</f>
        <v>46174</v>
      </c>
      <c r="H7412" s="24" t="str">
        <f aca="false">INDEX(Customers!$B$2:$B$601,MATCH(C7412,Customers!$A$2:$A$601,0))</f>
        <v>Nairobi</v>
      </c>
      <c r="I7412" s="43" t="n">
        <f aca="false">ROUND(MIN(INDEX(Assumptions!$D$13:$D$18,MATCH(E7412,Assumptions!$A$13:$A$18,0)),MAX(INDEX(Assumptions!$C$13:$C$18,MATCH(E7412,Assumptions!$A$13:$A$18,0)),INDEX(Assumptions!$B$13:$B$18,MATCH(E7412,Assumptions!$A$13:$A$18,0))*F7412)),2)</f>
        <v>63.2</v>
      </c>
    </row>
    <row r="7413" customFormat="false" ht="15" hidden="false" customHeight="false" outlineLevel="0" collapsed="false">
      <c r="A7413" s="24" t="s">
        <v>8236</v>
      </c>
      <c r="B7413" s="39" t="n">
        <v>46181</v>
      </c>
      <c r="C7413" s="24" t="s">
        <v>451</v>
      </c>
      <c r="D7413" s="24" t="s">
        <v>826</v>
      </c>
      <c r="E7413" s="24" t="s">
        <v>113</v>
      </c>
      <c r="F7413" s="38" t="n">
        <v>500</v>
      </c>
      <c r="G7413" s="42" t="n">
        <f aca="false">DATE(YEAR(B7413),MONTH(B7413),1)</f>
        <v>46174</v>
      </c>
      <c r="H7413" s="24" t="str">
        <f aca="false">INDEX(Customers!$B$2:$B$601,MATCH(C7413,Customers!$A$2:$A$601,0))</f>
        <v>Nairobi</v>
      </c>
      <c r="I7413" s="43" t="n">
        <f aca="false">ROUND(MIN(INDEX(Assumptions!$D$13:$D$18,MATCH(E7413,Assumptions!$A$13:$A$18,0)),MAX(INDEX(Assumptions!$C$13:$C$18,MATCH(E7413,Assumptions!$A$13:$A$18,0)),INDEX(Assumptions!$B$13:$B$18,MATCH(E7413,Assumptions!$A$13:$A$18,0))*F7413)),2)</f>
        <v>25</v>
      </c>
    </row>
    <row r="7414" customFormat="false" ht="15" hidden="false" customHeight="false" outlineLevel="0" collapsed="false">
      <c r="A7414" s="24" t="s">
        <v>8237</v>
      </c>
      <c r="B7414" s="39" t="n">
        <v>46181</v>
      </c>
      <c r="C7414" s="24" t="s">
        <v>459</v>
      </c>
      <c r="D7414" s="24" t="s">
        <v>826</v>
      </c>
      <c r="E7414" s="24" t="s">
        <v>111</v>
      </c>
      <c r="F7414" s="38" t="n">
        <v>50</v>
      </c>
      <c r="G7414" s="42" t="n">
        <f aca="false">DATE(YEAR(B7414),MONTH(B7414),1)</f>
        <v>46174</v>
      </c>
      <c r="H7414" s="24" t="str">
        <f aca="false">INDEX(Customers!$B$2:$B$601,MATCH(C7414,Customers!$A$2:$A$601,0))</f>
        <v>Central</v>
      </c>
      <c r="I7414" s="43" t="n">
        <f aca="false">ROUND(MIN(INDEX(Assumptions!$D$13:$D$18,MATCH(E7414,Assumptions!$A$13:$A$18,0)),MAX(INDEX(Assumptions!$C$13:$C$18,MATCH(E7414,Assumptions!$A$13:$A$18,0)),INDEX(Assumptions!$B$13:$B$18,MATCH(E7414,Assumptions!$A$13:$A$18,0))*F7414)),2)</f>
        <v>2</v>
      </c>
    </row>
    <row r="7415" customFormat="false" ht="15" hidden="false" customHeight="false" outlineLevel="0" collapsed="false">
      <c r="A7415" s="24" t="s">
        <v>8238</v>
      </c>
      <c r="B7415" s="39" t="n">
        <v>46181</v>
      </c>
      <c r="C7415" s="24" t="s">
        <v>464</v>
      </c>
      <c r="D7415" s="24" t="s">
        <v>826</v>
      </c>
      <c r="E7415" s="24" t="s">
        <v>103</v>
      </c>
      <c r="F7415" s="38" t="n">
        <v>2510</v>
      </c>
      <c r="G7415" s="42" t="n">
        <f aca="false">DATE(YEAR(B7415),MONTH(B7415),1)</f>
        <v>46174</v>
      </c>
      <c r="H7415" s="24" t="str">
        <f aca="false">INDEX(Customers!$B$2:$B$601,MATCH(C7415,Customers!$A$2:$A$601,0))</f>
        <v>Rift Valley</v>
      </c>
      <c r="I7415" s="43" t="n">
        <f aca="false">ROUND(MIN(INDEX(Assumptions!$D$13:$D$18,MATCH(E7415,Assumptions!$A$13:$A$18,0)),MAX(INDEX(Assumptions!$C$13:$C$18,MATCH(E7415,Assumptions!$A$13:$A$18,0)),INDEX(Assumptions!$B$13:$B$18,MATCH(E7415,Assumptions!$A$13:$A$18,0))*F7415)),2)</f>
        <v>25.1</v>
      </c>
    </row>
    <row r="7416" customFormat="false" ht="15" hidden="false" customHeight="false" outlineLevel="0" collapsed="false">
      <c r="A7416" s="24" t="s">
        <v>8239</v>
      </c>
      <c r="B7416" s="39" t="n">
        <v>46181</v>
      </c>
      <c r="C7416" s="24" t="s">
        <v>465</v>
      </c>
      <c r="D7416" s="24" t="s">
        <v>826</v>
      </c>
      <c r="E7416" s="24" t="s">
        <v>113</v>
      </c>
      <c r="F7416" s="38" t="n">
        <v>500</v>
      </c>
      <c r="G7416" s="42" t="n">
        <f aca="false">DATE(YEAR(B7416),MONTH(B7416),1)</f>
        <v>46174</v>
      </c>
      <c r="H7416" s="24" t="str">
        <f aca="false">INDEX(Customers!$B$2:$B$601,MATCH(C7416,Customers!$A$2:$A$601,0))</f>
        <v>Nairobi</v>
      </c>
      <c r="I7416" s="43" t="n">
        <f aca="false">ROUND(MIN(INDEX(Assumptions!$D$13:$D$18,MATCH(E7416,Assumptions!$A$13:$A$18,0)),MAX(INDEX(Assumptions!$C$13:$C$18,MATCH(E7416,Assumptions!$A$13:$A$18,0)),INDEX(Assumptions!$B$13:$B$18,MATCH(E7416,Assumptions!$A$13:$A$18,0))*F7416)),2)</f>
        <v>25</v>
      </c>
    </row>
    <row r="7417" customFormat="false" ht="15" hidden="false" customHeight="false" outlineLevel="0" collapsed="false">
      <c r="A7417" s="24" t="s">
        <v>8240</v>
      </c>
      <c r="B7417" s="39" t="n">
        <v>46181</v>
      </c>
      <c r="C7417" s="24" t="s">
        <v>474</v>
      </c>
      <c r="D7417" s="24" t="s">
        <v>826</v>
      </c>
      <c r="E7417" s="24" t="s">
        <v>109</v>
      </c>
      <c r="F7417" s="38" t="n">
        <v>1470</v>
      </c>
      <c r="G7417" s="42" t="n">
        <f aca="false">DATE(YEAR(B7417),MONTH(B7417),1)</f>
        <v>46174</v>
      </c>
      <c r="H7417" s="24" t="str">
        <f aca="false">INDEX(Customers!$B$2:$B$601,MATCH(C7417,Customers!$A$2:$A$601,0))</f>
        <v>Eastern</v>
      </c>
      <c r="I7417" s="43" t="n">
        <f aca="false">ROUND(MIN(INDEX(Assumptions!$D$13:$D$18,MATCH(E7417,Assumptions!$A$13:$A$18,0)),MAX(INDEX(Assumptions!$C$13:$C$18,MATCH(E7417,Assumptions!$A$13:$A$18,0)),INDEX(Assumptions!$B$13:$B$18,MATCH(E7417,Assumptions!$A$13:$A$18,0))*F7417)),2)</f>
        <v>5.88</v>
      </c>
    </row>
    <row r="7418" customFormat="false" ht="15" hidden="false" customHeight="false" outlineLevel="0" collapsed="false">
      <c r="A7418" s="24" t="s">
        <v>8241</v>
      </c>
      <c r="B7418" s="39" t="n">
        <v>46181</v>
      </c>
      <c r="C7418" s="24" t="s">
        <v>486</v>
      </c>
      <c r="D7418" s="24" t="s">
        <v>150</v>
      </c>
      <c r="E7418" s="24" t="s">
        <v>105</v>
      </c>
      <c r="F7418" s="38" t="n">
        <v>1130</v>
      </c>
      <c r="G7418" s="42" t="n">
        <f aca="false">DATE(YEAR(B7418),MONTH(B7418),1)</f>
        <v>46174</v>
      </c>
      <c r="H7418" s="24" t="str">
        <f aca="false">INDEX(Customers!$B$2:$B$601,MATCH(C7418,Customers!$A$2:$A$601,0))</f>
        <v>Nairobi</v>
      </c>
      <c r="I7418" s="43" t="n">
        <f aca="false">ROUND(MIN(INDEX(Assumptions!$D$13:$D$18,MATCH(E7418,Assumptions!$A$13:$A$18,0)),MAX(INDEX(Assumptions!$C$13:$C$18,MATCH(E7418,Assumptions!$A$13:$A$18,0)),INDEX(Assumptions!$B$13:$B$18,MATCH(E7418,Assumptions!$A$13:$A$18,0))*F7418)),2)</f>
        <v>16.95</v>
      </c>
    </row>
    <row r="7419" customFormat="false" ht="15" hidden="false" customHeight="false" outlineLevel="0" collapsed="false">
      <c r="A7419" s="24" t="s">
        <v>8242</v>
      </c>
      <c r="B7419" s="39" t="n">
        <v>46181</v>
      </c>
      <c r="C7419" s="24" t="s">
        <v>524</v>
      </c>
      <c r="D7419" s="24" t="s">
        <v>826</v>
      </c>
      <c r="E7419" s="24" t="s">
        <v>111</v>
      </c>
      <c r="F7419" s="38" t="n">
        <v>100</v>
      </c>
      <c r="G7419" s="42" t="n">
        <f aca="false">DATE(YEAR(B7419),MONTH(B7419),1)</f>
        <v>46174</v>
      </c>
      <c r="H7419" s="24" t="str">
        <f aca="false">INDEX(Customers!$B$2:$B$601,MATCH(C7419,Customers!$A$2:$A$601,0))</f>
        <v>Rift Valley</v>
      </c>
      <c r="I7419" s="43" t="n">
        <f aca="false">ROUND(MIN(INDEX(Assumptions!$D$13:$D$18,MATCH(E7419,Assumptions!$A$13:$A$18,0)),MAX(INDEX(Assumptions!$C$13:$C$18,MATCH(E7419,Assumptions!$A$13:$A$18,0)),INDEX(Assumptions!$B$13:$B$18,MATCH(E7419,Assumptions!$A$13:$A$18,0))*F7419)),2)</f>
        <v>4</v>
      </c>
    </row>
    <row r="7420" customFormat="false" ht="15" hidden="false" customHeight="false" outlineLevel="0" collapsed="false">
      <c r="A7420" s="24" t="s">
        <v>8243</v>
      </c>
      <c r="B7420" s="39" t="n">
        <v>46181</v>
      </c>
      <c r="C7420" s="24" t="s">
        <v>526</v>
      </c>
      <c r="D7420" s="24" t="s">
        <v>826</v>
      </c>
      <c r="E7420" s="24" t="s">
        <v>111</v>
      </c>
      <c r="F7420" s="38" t="n">
        <v>100</v>
      </c>
      <c r="G7420" s="42" t="n">
        <f aca="false">DATE(YEAR(B7420),MONTH(B7420),1)</f>
        <v>46174</v>
      </c>
      <c r="H7420" s="24" t="str">
        <f aca="false">INDEX(Customers!$B$2:$B$601,MATCH(C7420,Customers!$A$2:$A$601,0))</f>
        <v>Central</v>
      </c>
      <c r="I7420" s="43" t="n">
        <f aca="false">ROUND(MIN(INDEX(Assumptions!$D$13:$D$18,MATCH(E7420,Assumptions!$A$13:$A$18,0)),MAX(INDEX(Assumptions!$C$13:$C$18,MATCH(E7420,Assumptions!$A$13:$A$18,0)),INDEX(Assumptions!$B$13:$B$18,MATCH(E7420,Assumptions!$A$13:$A$18,0))*F7420)),2)</f>
        <v>4</v>
      </c>
    </row>
    <row r="7421" customFormat="false" ht="15" hidden="false" customHeight="false" outlineLevel="0" collapsed="false">
      <c r="A7421" s="24" t="s">
        <v>8244</v>
      </c>
      <c r="B7421" s="39" t="n">
        <v>46181</v>
      </c>
      <c r="C7421" s="24" t="s">
        <v>536</v>
      </c>
      <c r="D7421" s="24" t="s">
        <v>826</v>
      </c>
      <c r="E7421" s="24" t="s">
        <v>109</v>
      </c>
      <c r="F7421" s="38" t="n">
        <v>3620</v>
      </c>
      <c r="G7421" s="42" t="n">
        <f aca="false">DATE(YEAR(B7421),MONTH(B7421),1)</f>
        <v>46174</v>
      </c>
      <c r="H7421" s="24" t="str">
        <f aca="false">INDEX(Customers!$B$2:$B$601,MATCH(C7421,Customers!$A$2:$A$601,0))</f>
        <v>Nairobi</v>
      </c>
      <c r="I7421" s="43" t="n">
        <f aca="false">ROUND(MIN(INDEX(Assumptions!$D$13:$D$18,MATCH(E7421,Assumptions!$A$13:$A$18,0)),MAX(INDEX(Assumptions!$C$13:$C$18,MATCH(E7421,Assumptions!$A$13:$A$18,0)),INDEX(Assumptions!$B$13:$B$18,MATCH(E7421,Assumptions!$A$13:$A$18,0))*F7421)),2)</f>
        <v>14.48</v>
      </c>
    </row>
    <row r="7422" customFormat="false" ht="15" hidden="false" customHeight="false" outlineLevel="0" collapsed="false">
      <c r="A7422" s="24" t="s">
        <v>8245</v>
      </c>
      <c r="B7422" s="39" t="n">
        <v>46181</v>
      </c>
      <c r="C7422" s="24" t="s">
        <v>543</v>
      </c>
      <c r="D7422" s="24" t="s">
        <v>165</v>
      </c>
      <c r="E7422" s="24" t="s">
        <v>107</v>
      </c>
      <c r="F7422" s="38" t="n">
        <v>15450</v>
      </c>
      <c r="G7422" s="42" t="n">
        <f aca="false">DATE(YEAR(B7422),MONTH(B7422),1)</f>
        <v>46174</v>
      </c>
      <c r="H7422" s="24" t="str">
        <f aca="false">INDEX(Customers!$B$2:$B$601,MATCH(C7422,Customers!$A$2:$A$601,0))</f>
        <v>Central</v>
      </c>
      <c r="I7422" s="43" t="n">
        <f aca="false">ROUND(MIN(INDEX(Assumptions!$D$13:$D$18,MATCH(E7422,Assumptions!$A$13:$A$18,0)),MAX(INDEX(Assumptions!$C$13:$C$18,MATCH(E7422,Assumptions!$A$13:$A$18,0)),INDEX(Assumptions!$B$13:$B$18,MATCH(E7422,Assumptions!$A$13:$A$18,0))*F7422)),2)</f>
        <v>0</v>
      </c>
    </row>
    <row r="7423" customFormat="false" ht="15" hidden="false" customHeight="false" outlineLevel="0" collapsed="false">
      <c r="A7423" s="24" t="s">
        <v>8246</v>
      </c>
      <c r="B7423" s="39" t="n">
        <v>46181</v>
      </c>
      <c r="C7423" s="24" t="s">
        <v>545</v>
      </c>
      <c r="D7423" s="24" t="s">
        <v>826</v>
      </c>
      <c r="E7423" s="24" t="s">
        <v>103</v>
      </c>
      <c r="F7423" s="38" t="n">
        <v>1110</v>
      </c>
      <c r="G7423" s="42" t="n">
        <f aca="false">DATE(YEAR(B7423),MONTH(B7423),1)</f>
        <v>46174</v>
      </c>
      <c r="H7423" s="24" t="str">
        <f aca="false">INDEX(Customers!$B$2:$B$601,MATCH(C7423,Customers!$A$2:$A$601,0))</f>
        <v>Rift Valley</v>
      </c>
      <c r="I7423" s="43" t="n">
        <f aca="false">ROUND(MIN(INDEX(Assumptions!$D$13:$D$18,MATCH(E7423,Assumptions!$A$13:$A$18,0)),MAX(INDEX(Assumptions!$C$13:$C$18,MATCH(E7423,Assumptions!$A$13:$A$18,0)),INDEX(Assumptions!$B$13:$B$18,MATCH(E7423,Assumptions!$A$13:$A$18,0))*F7423)),2)</f>
        <v>11.1</v>
      </c>
    </row>
    <row r="7424" customFormat="false" ht="15" hidden="false" customHeight="false" outlineLevel="0" collapsed="false">
      <c r="A7424" s="24" t="s">
        <v>8247</v>
      </c>
      <c r="B7424" s="39" t="n">
        <v>46181</v>
      </c>
      <c r="C7424" s="24" t="s">
        <v>552</v>
      </c>
      <c r="D7424" s="24" t="s">
        <v>205</v>
      </c>
      <c r="E7424" s="24" t="s">
        <v>107</v>
      </c>
      <c r="F7424" s="38" t="n">
        <v>5070</v>
      </c>
      <c r="G7424" s="42" t="n">
        <f aca="false">DATE(YEAR(B7424),MONTH(B7424),1)</f>
        <v>46174</v>
      </c>
      <c r="H7424" s="24" t="str">
        <f aca="false">INDEX(Customers!$B$2:$B$601,MATCH(C7424,Customers!$A$2:$A$601,0))</f>
        <v>Eastern</v>
      </c>
      <c r="I7424" s="43" t="n">
        <f aca="false">ROUND(MIN(INDEX(Assumptions!$D$13:$D$18,MATCH(E7424,Assumptions!$A$13:$A$18,0)),MAX(INDEX(Assumptions!$C$13:$C$18,MATCH(E7424,Assumptions!$A$13:$A$18,0)),INDEX(Assumptions!$B$13:$B$18,MATCH(E7424,Assumptions!$A$13:$A$18,0))*F7424)),2)</f>
        <v>0</v>
      </c>
    </row>
    <row r="7425" customFormat="false" ht="15" hidden="false" customHeight="false" outlineLevel="0" collapsed="false">
      <c r="A7425" s="24" t="s">
        <v>8248</v>
      </c>
      <c r="B7425" s="39" t="n">
        <v>46181</v>
      </c>
      <c r="C7425" s="24" t="s">
        <v>563</v>
      </c>
      <c r="D7425" s="24" t="s">
        <v>826</v>
      </c>
      <c r="E7425" s="24" t="s">
        <v>103</v>
      </c>
      <c r="F7425" s="38" t="n">
        <v>5380</v>
      </c>
      <c r="G7425" s="42" t="n">
        <f aca="false">DATE(YEAR(B7425),MONTH(B7425),1)</f>
        <v>46174</v>
      </c>
      <c r="H7425" s="24" t="str">
        <f aca="false">INDEX(Customers!$B$2:$B$601,MATCH(C7425,Customers!$A$2:$A$601,0))</f>
        <v>Nairobi</v>
      </c>
      <c r="I7425" s="43" t="n">
        <f aca="false">ROUND(MIN(INDEX(Assumptions!$D$13:$D$18,MATCH(E7425,Assumptions!$A$13:$A$18,0)),MAX(INDEX(Assumptions!$C$13:$C$18,MATCH(E7425,Assumptions!$A$13:$A$18,0)),INDEX(Assumptions!$B$13:$B$18,MATCH(E7425,Assumptions!$A$13:$A$18,0))*F7425)),2)</f>
        <v>53.8</v>
      </c>
    </row>
    <row r="7426" customFormat="false" ht="15" hidden="false" customHeight="false" outlineLevel="0" collapsed="false">
      <c r="A7426" s="24" t="s">
        <v>8249</v>
      </c>
      <c r="B7426" s="39" t="n">
        <v>46181</v>
      </c>
      <c r="C7426" s="24" t="s">
        <v>588</v>
      </c>
      <c r="D7426" s="24" t="s">
        <v>826</v>
      </c>
      <c r="E7426" s="24" t="s">
        <v>113</v>
      </c>
      <c r="F7426" s="38" t="n">
        <v>500</v>
      </c>
      <c r="G7426" s="42" t="n">
        <f aca="false">DATE(YEAR(B7426),MONTH(B7426),1)</f>
        <v>46174</v>
      </c>
      <c r="H7426" s="24" t="str">
        <f aca="false">INDEX(Customers!$B$2:$B$601,MATCH(C7426,Customers!$A$2:$A$601,0))</f>
        <v>Nairobi</v>
      </c>
      <c r="I7426" s="43" t="n">
        <f aca="false">ROUND(MIN(INDEX(Assumptions!$D$13:$D$18,MATCH(E7426,Assumptions!$A$13:$A$18,0)),MAX(INDEX(Assumptions!$C$13:$C$18,MATCH(E7426,Assumptions!$A$13:$A$18,0)),INDEX(Assumptions!$B$13:$B$18,MATCH(E7426,Assumptions!$A$13:$A$18,0))*F7426)),2)</f>
        <v>25</v>
      </c>
    </row>
    <row r="7427" customFormat="false" ht="15" hidden="false" customHeight="false" outlineLevel="0" collapsed="false">
      <c r="A7427" s="24" t="s">
        <v>8250</v>
      </c>
      <c r="B7427" s="39" t="n">
        <v>46181</v>
      </c>
      <c r="C7427" s="24" t="s">
        <v>598</v>
      </c>
      <c r="D7427" s="24" t="s">
        <v>165</v>
      </c>
      <c r="E7427" s="24" t="s">
        <v>107</v>
      </c>
      <c r="F7427" s="38" t="n">
        <v>17150</v>
      </c>
      <c r="G7427" s="42" t="n">
        <f aca="false">DATE(YEAR(B7427),MONTH(B7427),1)</f>
        <v>46174</v>
      </c>
      <c r="H7427" s="24" t="str">
        <f aca="false">INDEX(Customers!$B$2:$B$601,MATCH(C7427,Customers!$A$2:$A$601,0))</f>
        <v>Central</v>
      </c>
      <c r="I7427" s="43" t="n">
        <f aca="false">ROUND(MIN(INDEX(Assumptions!$D$13:$D$18,MATCH(E7427,Assumptions!$A$13:$A$18,0)),MAX(INDEX(Assumptions!$C$13:$C$18,MATCH(E7427,Assumptions!$A$13:$A$18,0)),INDEX(Assumptions!$B$13:$B$18,MATCH(E7427,Assumptions!$A$13:$A$18,0))*F7427)),2)</f>
        <v>0</v>
      </c>
    </row>
    <row r="7428" customFormat="false" ht="15" hidden="false" customHeight="false" outlineLevel="0" collapsed="false">
      <c r="A7428" s="24" t="s">
        <v>8251</v>
      </c>
      <c r="B7428" s="39" t="n">
        <v>46181</v>
      </c>
      <c r="C7428" s="24" t="s">
        <v>604</v>
      </c>
      <c r="D7428" s="24" t="s">
        <v>152</v>
      </c>
      <c r="E7428" s="24" t="s">
        <v>105</v>
      </c>
      <c r="F7428" s="38" t="n">
        <v>8720</v>
      </c>
      <c r="G7428" s="42" t="n">
        <f aca="false">DATE(YEAR(B7428),MONTH(B7428),1)</f>
        <v>46174</v>
      </c>
      <c r="H7428" s="24" t="str">
        <f aca="false">INDEX(Customers!$B$2:$B$601,MATCH(C7428,Customers!$A$2:$A$601,0))</f>
        <v>Nairobi</v>
      </c>
      <c r="I7428" s="43" t="n">
        <f aca="false">ROUND(MIN(INDEX(Assumptions!$D$13:$D$18,MATCH(E7428,Assumptions!$A$13:$A$18,0)),MAX(INDEX(Assumptions!$C$13:$C$18,MATCH(E7428,Assumptions!$A$13:$A$18,0)),INDEX(Assumptions!$B$13:$B$18,MATCH(E7428,Assumptions!$A$13:$A$18,0))*F7428)),2)</f>
        <v>130.8</v>
      </c>
    </row>
    <row r="7429" customFormat="false" ht="15" hidden="false" customHeight="false" outlineLevel="0" collapsed="false">
      <c r="A7429" s="24" t="s">
        <v>8252</v>
      </c>
      <c r="B7429" s="39" t="n">
        <v>46181</v>
      </c>
      <c r="C7429" s="24" t="s">
        <v>606</v>
      </c>
      <c r="D7429" s="24" t="s">
        <v>826</v>
      </c>
      <c r="E7429" s="24" t="s">
        <v>103</v>
      </c>
      <c r="F7429" s="38" t="n">
        <v>5380</v>
      </c>
      <c r="G7429" s="42" t="n">
        <f aca="false">DATE(YEAR(B7429),MONTH(B7429),1)</f>
        <v>46174</v>
      </c>
      <c r="H7429" s="24" t="str">
        <f aca="false">INDEX(Customers!$B$2:$B$601,MATCH(C7429,Customers!$A$2:$A$601,0))</f>
        <v>Central</v>
      </c>
      <c r="I7429" s="43" t="n">
        <f aca="false">ROUND(MIN(INDEX(Assumptions!$D$13:$D$18,MATCH(E7429,Assumptions!$A$13:$A$18,0)),MAX(INDEX(Assumptions!$C$13:$C$18,MATCH(E7429,Assumptions!$A$13:$A$18,0)),INDEX(Assumptions!$B$13:$B$18,MATCH(E7429,Assumptions!$A$13:$A$18,0))*F7429)),2)</f>
        <v>53.8</v>
      </c>
    </row>
    <row r="7430" customFormat="false" ht="15" hidden="false" customHeight="false" outlineLevel="0" collapsed="false">
      <c r="A7430" s="24" t="s">
        <v>8253</v>
      </c>
      <c r="B7430" s="39" t="n">
        <v>46181</v>
      </c>
      <c r="C7430" s="24" t="s">
        <v>627</v>
      </c>
      <c r="D7430" s="24" t="s">
        <v>826</v>
      </c>
      <c r="E7430" s="24" t="s">
        <v>109</v>
      </c>
      <c r="F7430" s="38" t="n">
        <v>13550</v>
      </c>
      <c r="G7430" s="42" t="n">
        <f aca="false">DATE(YEAR(B7430),MONTH(B7430),1)</f>
        <v>46174</v>
      </c>
      <c r="H7430" s="24" t="str">
        <f aca="false">INDEX(Customers!$B$2:$B$601,MATCH(C7430,Customers!$A$2:$A$601,0))</f>
        <v>Central</v>
      </c>
      <c r="I7430" s="43" t="n">
        <f aca="false">ROUND(MIN(INDEX(Assumptions!$D$13:$D$18,MATCH(E7430,Assumptions!$A$13:$A$18,0)),MAX(INDEX(Assumptions!$C$13:$C$18,MATCH(E7430,Assumptions!$A$13:$A$18,0)),INDEX(Assumptions!$B$13:$B$18,MATCH(E7430,Assumptions!$A$13:$A$18,0))*F7430)),2)</f>
        <v>40</v>
      </c>
    </row>
    <row r="7431" customFormat="false" ht="15" hidden="false" customHeight="false" outlineLevel="0" collapsed="false">
      <c r="A7431" s="24" t="s">
        <v>8254</v>
      </c>
      <c r="B7431" s="39" t="n">
        <v>46181</v>
      </c>
      <c r="C7431" s="24" t="s">
        <v>630</v>
      </c>
      <c r="D7431" s="24" t="s">
        <v>193</v>
      </c>
      <c r="E7431" s="24" t="s">
        <v>105</v>
      </c>
      <c r="F7431" s="38" t="n">
        <v>1260</v>
      </c>
      <c r="G7431" s="42" t="n">
        <f aca="false">DATE(YEAR(B7431),MONTH(B7431),1)</f>
        <v>46174</v>
      </c>
      <c r="H7431" s="24" t="str">
        <f aca="false">INDEX(Customers!$B$2:$B$601,MATCH(C7431,Customers!$A$2:$A$601,0))</f>
        <v>Western</v>
      </c>
      <c r="I7431" s="43" t="n">
        <f aca="false">ROUND(MIN(INDEX(Assumptions!$D$13:$D$18,MATCH(E7431,Assumptions!$A$13:$A$18,0)),MAX(INDEX(Assumptions!$C$13:$C$18,MATCH(E7431,Assumptions!$A$13:$A$18,0)),INDEX(Assumptions!$B$13:$B$18,MATCH(E7431,Assumptions!$A$13:$A$18,0))*F7431)),2)</f>
        <v>18.9</v>
      </c>
    </row>
    <row r="7432" customFormat="false" ht="15" hidden="false" customHeight="false" outlineLevel="0" collapsed="false">
      <c r="A7432" s="24" t="s">
        <v>8255</v>
      </c>
      <c r="B7432" s="39" t="n">
        <v>46181</v>
      </c>
      <c r="C7432" s="24" t="s">
        <v>649</v>
      </c>
      <c r="D7432" s="24" t="s">
        <v>826</v>
      </c>
      <c r="E7432" s="24" t="s">
        <v>109</v>
      </c>
      <c r="F7432" s="38" t="n">
        <v>32680</v>
      </c>
      <c r="G7432" s="42" t="n">
        <f aca="false">DATE(YEAR(B7432),MONTH(B7432),1)</f>
        <v>46174</v>
      </c>
      <c r="H7432" s="24" t="str">
        <f aca="false">INDEX(Customers!$B$2:$B$601,MATCH(C7432,Customers!$A$2:$A$601,0))</f>
        <v>Eastern</v>
      </c>
      <c r="I7432" s="43" t="n">
        <f aca="false">ROUND(MIN(INDEX(Assumptions!$D$13:$D$18,MATCH(E7432,Assumptions!$A$13:$A$18,0)),MAX(INDEX(Assumptions!$C$13:$C$18,MATCH(E7432,Assumptions!$A$13:$A$18,0)),INDEX(Assumptions!$B$13:$B$18,MATCH(E7432,Assumptions!$A$13:$A$18,0))*F7432)),2)</f>
        <v>40</v>
      </c>
    </row>
    <row r="7433" customFormat="false" ht="15" hidden="false" customHeight="false" outlineLevel="0" collapsed="false">
      <c r="A7433" s="24" t="s">
        <v>8256</v>
      </c>
      <c r="B7433" s="39" t="n">
        <v>46181</v>
      </c>
      <c r="C7433" s="24" t="s">
        <v>662</v>
      </c>
      <c r="D7433" s="24" t="s">
        <v>175</v>
      </c>
      <c r="E7433" s="24" t="s">
        <v>107</v>
      </c>
      <c r="F7433" s="38" t="n">
        <v>1830</v>
      </c>
      <c r="G7433" s="42" t="n">
        <f aca="false">DATE(YEAR(B7433),MONTH(B7433),1)</f>
        <v>46174</v>
      </c>
      <c r="H7433" s="24" t="str">
        <f aca="false">INDEX(Customers!$B$2:$B$601,MATCH(C7433,Customers!$A$2:$A$601,0))</f>
        <v>Rift Valley</v>
      </c>
      <c r="I7433" s="43" t="n">
        <f aca="false">ROUND(MIN(INDEX(Assumptions!$D$13:$D$18,MATCH(E7433,Assumptions!$A$13:$A$18,0)),MAX(INDEX(Assumptions!$C$13:$C$18,MATCH(E7433,Assumptions!$A$13:$A$18,0)),INDEX(Assumptions!$B$13:$B$18,MATCH(E7433,Assumptions!$A$13:$A$18,0))*F7433)),2)</f>
        <v>0</v>
      </c>
    </row>
    <row r="7434" customFormat="false" ht="15" hidden="false" customHeight="false" outlineLevel="0" collapsed="false">
      <c r="A7434" s="24" t="s">
        <v>8257</v>
      </c>
      <c r="B7434" s="39" t="n">
        <v>46181</v>
      </c>
      <c r="C7434" s="24" t="s">
        <v>664</v>
      </c>
      <c r="D7434" s="24" t="s">
        <v>826</v>
      </c>
      <c r="E7434" s="24" t="s">
        <v>113</v>
      </c>
      <c r="F7434" s="38" t="n">
        <v>500</v>
      </c>
      <c r="G7434" s="42" t="n">
        <f aca="false">DATE(YEAR(B7434),MONTH(B7434),1)</f>
        <v>46174</v>
      </c>
      <c r="H7434" s="24" t="str">
        <f aca="false">INDEX(Customers!$B$2:$B$601,MATCH(C7434,Customers!$A$2:$A$601,0))</f>
        <v>Rift Valley</v>
      </c>
      <c r="I7434" s="43" t="n">
        <f aca="false">ROUND(MIN(INDEX(Assumptions!$D$13:$D$18,MATCH(E7434,Assumptions!$A$13:$A$18,0)),MAX(INDEX(Assumptions!$C$13:$C$18,MATCH(E7434,Assumptions!$A$13:$A$18,0)),INDEX(Assumptions!$B$13:$B$18,MATCH(E7434,Assumptions!$A$13:$A$18,0))*F7434)),2)</f>
        <v>25</v>
      </c>
    </row>
    <row r="7435" customFormat="false" ht="15" hidden="false" customHeight="false" outlineLevel="0" collapsed="false">
      <c r="A7435" s="24" t="s">
        <v>8258</v>
      </c>
      <c r="B7435" s="39" t="n">
        <v>46181</v>
      </c>
      <c r="C7435" s="24" t="s">
        <v>668</v>
      </c>
      <c r="D7435" s="24" t="s">
        <v>826</v>
      </c>
      <c r="E7435" s="24" t="s">
        <v>113</v>
      </c>
      <c r="F7435" s="38" t="n">
        <v>1000</v>
      </c>
      <c r="G7435" s="42" t="n">
        <f aca="false">DATE(YEAR(B7435),MONTH(B7435),1)</f>
        <v>46174</v>
      </c>
      <c r="H7435" s="24" t="str">
        <f aca="false">INDEX(Customers!$B$2:$B$601,MATCH(C7435,Customers!$A$2:$A$601,0))</f>
        <v>Nairobi</v>
      </c>
      <c r="I7435" s="43" t="n">
        <f aca="false">ROUND(MIN(INDEX(Assumptions!$D$13:$D$18,MATCH(E7435,Assumptions!$A$13:$A$18,0)),MAX(INDEX(Assumptions!$C$13:$C$18,MATCH(E7435,Assumptions!$A$13:$A$18,0)),INDEX(Assumptions!$B$13:$B$18,MATCH(E7435,Assumptions!$A$13:$A$18,0))*F7435)),2)</f>
        <v>50</v>
      </c>
    </row>
    <row r="7436" customFormat="false" ht="15" hidden="false" customHeight="false" outlineLevel="0" collapsed="false">
      <c r="A7436" s="24" t="s">
        <v>8259</v>
      </c>
      <c r="B7436" s="39" t="n">
        <v>46181</v>
      </c>
      <c r="C7436" s="24" t="s">
        <v>698</v>
      </c>
      <c r="D7436" s="24" t="s">
        <v>826</v>
      </c>
      <c r="E7436" s="24" t="s">
        <v>111</v>
      </c>
      <c r="F7436" s="38" t="n">
        <v>100</v>
      </c>
      <c r="G7436" s="42" t="n">
        <f aca="false">DATE(YEAR(B7436),MONTH(B7436),1)</f>
        <v>46174</v>
      </c>
      <c r="H7436" s="24" t="str">
        <f aca="false">INDEX(Customers!$B$2:$B$601,MATCH(C7436,Customers!$A$2:$A$601,0))</f>
        <v>Eastern</v>
      </c>
      <c r="I7436" s="43" t="n">
        <f aca="false">ROUND(MIN(INDEX(Assumptions!$D$13:$D$18,MATCH(E7436,Assumptions!$A$13:$A$18,0)),MAX(INDEX(Assumptions!$C$13:$C$18,MATCH(E7436,Assumptions!$A$13:$A$18,0)),INDEX(Assumptions!$B$13:$B$18,MATCH(E7436,Assumptions!$A$13:$A$18,0))*F7436)),2)</f>
        <v>4</v>
      </c>
    </row>
    <row r="7437" customFormat="false" ht="15" hidden="false" customHeight="false" outlineLevel="0" collapsed="false">
      <c r="A7437" s="24" t="s">
        <v>8260</v>
      </c>
      <c r="B7437" s="39" t="n">
        <v>46181</v>
      </c>
      <c r="C7437" s="24" t="s">
        <v>711</v>
      </c>
      <c r="D7437" s="24" t="s">
        <v>826</v>
      </c>
      <c r="E7437" s="24" t="s">
        <v>103</v>
      </c>
      <c r="F7437" s="38" t="n">
        <v>8580</v>
      </c>
      <c r="G7437" s="42" t="n">
        <f aca="false">DATE(YEAR(B7437),MONTH(B7437),1)</f>
        <v>46174</v>
      </c>
      <c r="H7437" s="24" t="str">
        <f aca="false">INDEX(Customers!$B$2:$B$601,MATCH(C7437,Customers!$A$2:$A$601,0))</f>
        <v>Rift Valley</v>
      </c>
      <c r="I7437" s="43" t="n">
        <f aca="false">ROUND(MIN(INDEX(Assumptions!$D$13:$D$18,MATCH(E7437,Assumptions!$A$13:$A$18,0)),MAX(INDEX(Assumptions!$C$13:$C$18,MATCH(E7437,Assumptions!$A$13:$A$18,0)),INDEX(Assumptions!$B$13:$B$18,MATCH(E7437,Assumptions!$A$13:$A$18,0))*F7437)),2)</f>
        <v>85.8</v>
      </c>
    </row>
    <row r="7438" customFormat="false" ht="15" hidden="false" customHeight="false" outlineLevel="0" collapsed="false">
      <c r="A7438" s="24" t="s">
        <v>8261</v>
      </c>
      <c r="B7438" s="39" t="n">
        <v>46181</v>
      </c>
      <c r="C7438" s="24" t="s">
        <v>712</v>
      </c>
      <c r="D7438" s="24" t="s">
        <v>826</v>
      </c>
      <c r="E7438" s="24" t="s">
        <v>113</v>
      </c>
      <c r="F7438" s="38" t="n">
        <v>250</v>
      </c>
      <c r="G7438" s="42" t="n">
        <f aca="false">DATE(YEAR(B7438),MONTH(B7438),1)</f>
        <v>46174</v>
      </c>
      <c r="H7438" s="24" t="str">
        <f aca="false">INDEX(Customers!$B$2:$B$601,MATCH(C7438,Customers!$A$2:$A$601,0))</f>
        <v>Rift Valley</v>
      </c>
      <c r="I7438" s="43" t="n">
        <f aca="false">ROUND(MIN(INDEX(Assumptions!$D$13:$D$18,MATCH(E7438,Assumptions!$A$13:$A$18,0)),MAX(INDEX(Assumptions!$C$13:$C$18,MATCH(E7438,Assumptions!$A$13:$A$18,0)),INDEX(Assumptions!$B$13:$B$18,MATCH(E7438,Assumptions!$A$13:$A$18,0))*F7438)),2)</f>
        <v>12.5</v>
      </c>
    </row>
    <row r="7439" customFormat="false" ht="15" hidden="false" customHeight="false" outlineLevel="0" collapsed="false">
      <c r="A7439" s="24" t="s">
        <v>8262</v>
      </c>
      <c r="B7439" s="39" t="n">
        <v>46181</v>
      </c>
      <c r="C7439" s="24" t="s">
        <v>760</v>
      </c>
      <c r="D7439" s="24" t="s">
        <v>826</v>
      </c>
      <c r="E7439" s="24" t="s">
        <v>103</v>
      </c>
      <c r="F7439" s="38" t="n">
        <v>740</v>
      </c>
      <c r="G7439" s="42" t="n">
        <f aca="false">DATE(YEAR(B7439),MONTH(B7439),1)</f>
        <v>46174</v>
      </c>
      <c r="H7439" s="24" t="str">
        <f aca="false">INDEX(Customers!$B$2:$B$601,MATCH(C7439,Customers!$A$2:$A$601,0))</f>
        <v>Rift Valley</v>
      </c>
      <c r="I7439" s="43" t="n">
        <f aca="false">ROUND(MIN(INDEX(Assumptions!$D$13:$D$18,MATCH(E7439,Assumptions!$A$13:$A$18,0)),MAX(INDEX(Assumptions!$C$13:$C$18,MATCH(E7439,Assumptions!$A$13:$A$18,0)),INDEX(Assumptions!$B$13:$B$18,MATCH(E7439,Assumptions!$A$13:$A$18,0))*F7439)),2)</f>
        <v>7.4</v>
      </c>
    </row>
    <row r="7440" customFormat="false" ht="15" hidden="false" customHeight="false" outlineLevel="0" collapsed="false">
      <c r="A7440" s="24" t="s">
        <v>8263</v>
      </c>
      <c r="B7440" s="39" t="n">
        <v>46181</v>
      </c>
      <c r="C7440" s="24" t="s">
        <v>762</v>
      </c>
      <c r="D7440" s="24" t="s">
        <v>826</v>
      </c>
      <c r="E7440" s="24" t="s">
        <v>103</v>
      </c>
      <c r="F7440" s="38" t="n">
        <v>170</v>
      </c>
      <c r="G7440" s="42" t="n">
        <f aca="false">DATE(YEAR(B7440),MONTH(B7440),1)</f>
        <v>46174</v>
      </c>
      <c r="H7440" s="24" t="str">
        <f aca="false">INDEX(Customers!$B$2:$B$601,MATCH(C7440,Customers!$A$2:$A$601,0))</f>
        <v>Western</v>
      </c>
      <c r="I7440" s="43" t="n">
        <f aca="false">ROUND(MIN(INDEX(Assumptions!$D$13:$D$18,MATCH(E7440,Assumptions!$A$13:$A$18,0)),MAX(INDEX(Assumptions!$C$13:$C$18,MATCH(E7440,Assumptions!$A$13:$A$18,0)),INDEX(Assumptions!$B$13:$B$18,MATCH(E7440,Assumptions!$A$13:$A$18,0))*F7440)),2)</f>
        <v>5</v>
      </c>
    </row>
    <row r="7441" customFormat="false" ht="15" hidden="false" customHeight="false" outlineLevel="0" collapsed="false">
      <c r="A7441" s="24" t="s">
        <v>8264</v>
      </c>
      <c r="B7441" s="39" t="n">
        <v>46181</v>
      </c>
      <c r="C7441" s="24" t="s">
        <v>781</v>
      </c>
      <c r="D7441" s="24" t="s">
        <v>209</v>
      </c>
      <c r="E7441" s="24" t="s">
        <v>105</v>
      </c>
      <c r="F7441" s="38" t="n">
        <v>4480</v>
      </c>
      <c r="G7441" s="42" t="n">
        <f aca="false">DATE(YEAR(B7441),MONTH(B7441),1)</f>
        <v>46174</v>
      </c>
      <c r="H7441" s="24" t="str">
        <f aca="false">INDEX(Customers!$B$2:$B$601,MATCH(C7441,Customers!$A$2:$A$601,0))</f>
        <v>Eastern</v>
      </c>
      <c r="I7441" s="43" t="n">
        <f aca="false">ROUND(MIN(INDEX(Assumptions!$D$13:$D$18,MATCH(E7441,Assumptions!$A$13:$A$18,0)),MAX(INDEX(Assumptions!$C$13:$C$18,MATCH(E7441,Assumptions!$A$13:$A$18,0)),INDEX(Assumptions!$B$13:$B$18,MATCH(E7441,Assumptions!$A$13:$A$18,0))*F7441)),2)</f>
        <v>67.2</v>
      </c>
    </row>
    <row r="7442" customFormat="false" ht="15" hidden="false" customHeight="false" outlineLevel="0" collapsed="false">
      <c r="A7442" s="24" t="s">
        <v>8265</v>
      </c>
      <c r="B7442" s="39" t="n">
        <v>46181</v>
      </c>
      <c r="C7442" s="24" t="s">
        <v>807</v>
      </c>
      <c r="D7442" s="24" t="s">
        <v>162</v>
      </c>
      <c r="E7442" s="24" t="s">
        <v>105</v>
      </c>
      <c r="F7442" s="38" t="n">
        <v>7330</v>
      </c>
      <c r="G7442" s="42" t="n">
        <f aca="false">DATE(YEAR(B7442),MONTH(B7442),1)</f>
        <v>46174</v>
      </c>
      <c r="H7442" s="24" t="str">
        <f aca="false">INDEX(Customers!$B$2:$B$601,MATCH(C7442,Customers!$A$2:$A$601,0))</f>
        <v>Nairobi</v>
      </c>
      <c r="I7442" s="43" t="n">
        <f aca="false">ROUND(MIN(INDEX(Assumptions!$D$13:$D$18,MATCH(E7442,Assumptions!$A$13:$A$18,0)),MAX(INDEX(Assumptions!$C$13:$C$18,MATCH(E7442,Assumptions!$A$13:$A$18,0)),INDEX(Assumptions!$B$13:$B$18,MATCH(E7442,Assumptions!$A$13:$A$18,0))*F7442)),2)</f>
        <v>109.95</v>
      </c>
    </row>
    <row r="7443" customFormat="false" ht="15" hidden="false" customHeight="false" outlineLevel="0" collapsed="false">
      <c r="A7443" s="24" t="s">
        <v>8266</v>
      </c>
      <c r="B7443" s="39" t="n">
        <v>46181</v>
      </c>
      <c r="C7443" s="24" t="s">
        <v>807</v>
      </c>
      <c r="D7443" s="24" t="s">
        <v>826</v>
      </c>
      <c r="E7443" s="24" t="s">
        <v>109</v>
      </c>
      <c r="F7443" s="38" t="n">
        <v>78970</v>
      </c>
      <c r="G7443" s="42" t="n">
        <f aca="false">DATE(YEAR(B7443),MONTH(B7443),1)</f>
        <v>46174</v>
      </c>
      <c r="H7443" s="24" t="str">
        <f aca="false">INDEX(Customers!$B$2:$B$601,MATCH(C7443,Customers!$A$2:$A$601,0))</f>
        <v>Nairobi</v>
      </c>
      <c r="I7443" s="43" t="n">
        <f aca="false">ROUND(MIN(INDEX(Assumptions!$D$13:$D$18,MATCH(E7443,Assumptions!$A$13:$A$18,0)),MAX(INDEX(Assumptions!$C$13:$C$18,MATCH(E7443,Assumptions!$A$13:$A$18,0)),INDEX(Assumptions!$B$13:$B$18,MATCH(E7443,Assumptions!$A$13:$A$18,0))*F7443)),2)</f>
        <v>40</v>
      </c>
    </row>
    <row r="7444" customFormat="false" ht="15" hidden="false" customHeight="false" outlineLevel="0" collapsed="false">
      <c r="A7444" s="24" t="s">
        <v>8267</v>
      </c>
      <c r="B7444" s="39" t="n">
        <v>46181</v>
      </c>
      <c r="C7444" s="24" t="s">
        <v>809</v>
      </c>
      <c r="D7444" s="24" t="s">
        <v>152</v>
      </c>
      <c r="E7444" s="24" t="s">
        <v>105</v>
      </c>
      <c r="F7444" s="38" t="n">
        <v>5830</v>
      </c>
      <c r="G7444" s="42" t="n">
        <f aca="false">DATE(YEAR(B7444),MONTH(B7444),1)</f>
        <v>46174</v>
      </c>
      <c r="H7444" s="24" t="str">
        <f aca="false">INDEX(Customers!$B$2:$B$601,MATCH(C7444,Customers!$A$2:$A$601,0))</f>
        <v>Nairobi</v>
      </c>
      <c r="I7444" s="43" t="n">
        <f aca="false">ROUND(MIN(INDEX(Assumptions!$D$13:$D$18,MATCH(E7444,Assumptions!$A$13:$A$18,0)),MAX(INDEX(Assumptions!$C$13:$C$18,MATCH(E7444,Assumptions!$A$13:$A$18,0)),INDEX(Assumptions!$B$13:$B$18,MATCH(E7444,Assumptions!$A$13:$A$18,0))*F7444)),2)</f>
        <v>87.45</v>
      </c>
    </row>
    <row r="7445" customFormat="false" ht="15" hidden="false" customHeight="false" outlineLevel="0" collapsed="false">
      <c r="A7445" s="24" t="s">
        <v>8268</v>
      </c>
      <c r="B7445" s="39" t="n">
        <v>46181</v>
      </c>
      <c r="C7445" s="24" t="s">
        <v>816</v>
      </c>
      <c r="D7445" s="24" t="s">
        <v>826</v>
      </c>
      <c r="E7445" s="24" t="s">
        <v>113</v>
      </c>
      <c r="F7445" s="38" t="n">
        <v>250</v>
      </c>
      <c r="G7445" s="42" t="n">
        <f aca="false">DATE(YEAR(B7445),MONTH(B7445),1)</f>
        <v>46174</v>
      </c>
      <c r="H7445" s="24" t="str">
        <f aca="false">INDEX(Customers!$B$2:$B$601,MATCH(C7445,Customers!$A$2:$A$601,0))</f>
        <v>Nairobi</v>
      </c>
      <c r="I7445" s="43" t="n">
        <f aca="false">ROUND(MIN(INDEX(Assumptions!$D$13:$D$18,MATCH(E7445,Assumptions!$A$13:$A$18,0)),MAX(INDEX(Assumptions!$C$13:$C$18,MATCH(E7445,Assumptions!$A$13:$A$18,0)),INDEX(Assumptions!$B$13:$B$18,MATCH(E7445,Assumptions!$A$13:$A$18,0))*F7445)),2)</f>
        <v>12.5</v>
      </c>
    </row>
    <row r="7446" customFormat="false" ht="15" hidden="false" customHeight="false" outlineLevel="0" collapsed="false">
      <c r="A7446" s="24" t="s">
        <v>8269</v>
      </c>
      <c r="B7446" s="39" t="n">
        <v>46182</v>
      </c>
      <c r="C7446" s="24" t="s">
        <v>261</v>
      </c>
      <c r="D7446" s="24" t="s">
        <v>826</v>
      </c>
      <c r="E7446" s="24" t="s">
        <v>111</v>
      </c>
      <c r="F7446" s="38" t="n">
        <v>50</v>
      </c>
      <c r="G7446" s="42" t="n">
        <f aca="false">DATE(YEAR(B7446),MONTH(B7446),1)</f>
        <v>46174</v>
      </c>
      <c r="H7446" s="24" t="str">
        <f aca="false">INDEX(Customers!$B$2:$B$601,MATCH(C7446,Customers!$A$2:$A$601,0))</f>
        <v>Coast</v>
      </c>
      <c r="I7446" s="43" t="n">
        <f aca="false">ROUND(MIN(INDEX(Assumptions!$D$13:$D$18,MATCH(E7446,Assumptions!$A$13:$A$18,0)),MAX(INDEX(Assumptions!$C$13:$C$18,MATCH(E7446,Assumptions!$A$13:$A$18,0)),INDEX(Assumptions!$B$13:$B$18,MATCH(E7446,Assumptions!$A$13:$A$18,0))*F7446)),2)</f>
        <v>2</v>
      </c>
    </row>
    <row r="7447" customFormat="false" ht="15" hidden="false" customHeight="false" outlineLevel="0" collapsed="false">
      <c r="A7447" s="24" t="s">
        <v>8270</v>
      </c>
      <c r="B7447" s="39" t="n">
        <v>46182</v>
      </c>
      <c r="C7447" s="24" t="s">
        <v>274</v>
      </c>
      <c r="D7447" s="24" t="s">
        <v>826</v>
      </c>
      <c r="E7447" s="24" t="s">
        <v>111</v>
      </c>
      <c r="F7447" s="38" t="n">
        <v>50</v>
      </c>
      <c r="G7447" s="42" t="n">
        <f aca="false">DATE(YEAR(B7447),MONTH(B7447),1)</f>
        <v>46174</v>
      </c>
      <c r="H7447" s="24" t="str">
        <f aca="false">INDEX(Customers!$B$2:$B$601,MATCH(C7447,Customers!$A$2:$A$601,0))</f>
        <v>Rift Valley</v>
      </c>
      <c r="I7447" s="43" t="n">
        <f aca="false">ROUND(MIN(INDEX(Assumptions!$D$13:$D$18,MATCH(E7447,Assumptions!$A$13:$A$18,0)),MAX(INDEX(Assumptions!$C$13:$C$18,MATCH(E7447,Assumptions!$A$13:$A$18,0)),INDEX(Assumptions!$B$13:$B$18,MATCH(E7447,Assumptions!$A$13:$A$18,0))*F7447)),2)</f>
        <v>2</v>
      </c>
    </row>
    <row r="7448" customFormat="false" ht="15" hidden="false" customHeight="false" outlineLevel="0" collapsed="false">
      <c r="A7448" s="24" t="s">
        <v>8271</v>
      </c>
      <c r="B7448" s="39" t="n">
        <v>46182</v>
      </c>
      <c r="C7448" s="24" t="s">
        <v>288</v>
      </c>
      <c r="D7448" s="24" t="s">
        <v>165</v>
      </c>
      <c r="E7448" s="24" t="s">
        <v>105</v>
      </c>
      <c r="F7448" s="38" t="n">
        <v>22960</v>
      </c>
      <c r="G7448" s="42" t="n">
        <f aca="false">DATE(YEAR(B7448),MONTH(B7448),1)</f>
        <v>46174</v>
      </c>
      <c r="H7448" s="24" t="str">
        <f aca="false">INDEX(Customers!$B$2:$B$601,MATCH(C7448,Customers!$A$2:$A$601,0))</f>
        <v>Central</v>
      </c>
      <c r="I7448" s="43" t="n">
        <f aca="false">ROUND(MIN(INDEX(Assumptions!$D$13:$D$18,MATCH(E7448,Assumptions!$A$13:$A$18,0)),MAX(INDEX(Assumptions!$C$13:$C$18,MATCH(E7448,Assumptions!$A$13:$A$18,0)),INDEX(Assumptions!$B$13:$B$18,MATCH(E7448,Assumptions!$A$13:$A$18,0))*F7448)),2)</f>
        <v>200</v>
      </c>
    </row>
    <row r="7449" customFormat="false" ht="15" hidden="false" customHeight="false" outlineLevel="0" collapsed="false">
      <c r="A7449" s="24" t="s">
        <v>8272</v>
      </c>
      <c r="B7449" s="39" t="n">
        <v>46182</v>
      </c>
      <c r="C7449" s="24" t="s">
        <v>288</v>
      </c>
      <c r="D7449" s="24" t="s">
        <v>165</v>
      </c>
      <c r="E7449" s="24" t="s">
        <v>105</v>
      </c>
      <c r="F7449" s="38" t="n">
        <v>1940</v>
      </c>
      <c r="G7449" s="42" t="n">
        <f aca="false">DATE(YEAR(B7449),MONTH(B7449),1)</f>
        <v>46174</v>
      </c>
      <c r="H7449" s="24" t="str">
        <f aca="false">INDEX(Customers!$B$2:$B$601,MATCH(C7449,Customers!$A$2:$A$601,0))</f>
        <v>Central</v>
      </c>
      <c r="I7449" s="43" t="n">
        <f aca="false">ROUND(MIN(INDEX(Assumptions!$D$13:$D$18,MATCH(E7449,Assumptions!$A$13:$A$18,0)),MAX(INDEX(Assumptions!$C$13:$C$18,MATCH(E7449,Assumptions!$A$13:$A$18,0)),INDEX(Assumptions!$B$13:$B$18,MATCH(E7449,Assumptions!$A$13:$A$18,0))*F7449)),2)</f>
        <v>29.1</v>
      </c>
    </row>
    <row r="7450" customFormat="false" ht="15" hidden="false" customHeight="false" outlineLevel="0" collapsed="false">
      <c r="A7450" s="24" t="s">
        <v>8273</v>
      </c>
      <c r="B7450" s="39" t="n">
        <v>46182</v>
      </c>
      <c r="C7450" s="24" t="s">
        <v>288</v>
      </c>
      <c r="D7450" s="24" t="s">
        <v>163</v>
      </c>
      <c r="E7450" s="24" t="s">
        <v>107</v>
      </c>
      <c r="F7450" s="38" t="n">
        <v>17300</v>
      </c>
      <c r="G7450" s="42" t="n">
        <f aca="false">DATE(YEAR(B7450),MONTH(B7450),1)</f>
        <v>46174</v>
      </c>
      <c r="H7450" s="24" t="str">
        <f aca="false">INDEX(Customers!$B$2:$B$601,MATCH(C7450,Customers!$A$2:$A$601,0))</f>
        <v>Central</v>
      </c>
      <c r="I7450" s="43" t="n">
        <f aca="false">ROUND(MIN(INDEX(Assumptions!$D$13:$D$18,MATCH(E7450,Assumptions!$A$13:$A$18,0)),MAX(INDEX(Assumptions!$C$13:$C$18,MATCH(E7450,Assumptions!$A$13:$A$18,0)),INDEX(Assumptions!$B$13:$B$18,MATCH(E7450,Assumptions!$A$13:$A$18,0))*F7450)),2)</f>
        <v>0</v>
      </c>
    </row>
    <row r="7451" customFormat="false" ht="15" hidden="false" customHeight="false" outlineLevel="0" collapsed="false">
      <c r="A7451" s="24" t="s">
        <v>8274</v>
      </c>
      <c r="B7451" s="39" t="n">
        <v>46182</v>
      </c>
      <c r="C7451" s="24" t="s">
        <v>302</v>
      </c>
      <c r="D7451" s="24" t="s">
        <v>826</v>
      </c>
      <c r="E7451" s="24" t="s">
        <v>111</v>
      </c>
      <c r="F7451" s="38" t="n">
        <v>200</v>
      </c>
      <c r="G7451" s="42" t="n">
        <f aca="false">DATE(YEAR(B7451),MONTH(B7451),1)</f>
        <v>46174</v>
      </c>
      <c r="H7451" s="24" t="str">
        <f aca="false">INDEX(Customers!$B$2:$B$601,MATCH(C7451,Customers!$A$2:$A$601,0))</f>
        <v>Coast</v>
      </c>
      <c r="I7451" s="43" t="n">
        <f aca="false">ROUND(MIN(INDEX(Assumptions!$D$13:$D$18,MATCH(E7451,Assumptions!$A$13:$A$18,0)),MAX(INDEX(Assumptions!$C$13:$C$18,MATCH(E7451,Assumptions!$A$13:$A$18,0)),INDEX(Assumptions!$B$13:$B$18,MATCH(E7451,Assumptions!$A$13:$A$18,0))*F7451)),2)</f>
        <v>8</v>
      </c>
    </row>
    <row r="7452" customFormat="false" ht="15" hidden="false" customHeight="false" outlineLevel="0" collapsed="false">
      <c r="A7452" s="24" t="s">
        <v>8275</v>
      </c>
      <c r="B7452" s="39" t="n">
        <v>46182</v>
      </c>
      <c r="C7452" s="24" t="s">
        <v>313</v>
      </c>
      <c r="D7452" s="24" t="s">
        <v>826</v>
      </c>
      <c r="E7452" s="24" t="s">
        <v>109</v>
      </c>
      <c r="F7452" s="38" t="n">
        <v>5670</v>
      </c>
      <c r="G7452" s="42" t="n">
        <f aca="false">DATE(YEAR(B7452),MONTH(B7452),1)</f>
        <v>46174</v>
      </c>
      <c r="H7452" s="24" t="str">
        <f aca="false">INDEX(Customers!$B$2:$B$601,MATCH(C7452,Customers!$A$2:$A$601,0))</f>
        <v>Eastern</v>
      </c>
      <c r="I7452" s="43" t="n">
        <f aca="false">ROUND(MIN(INDEX(Assumptions!$D$13:$D$18,MATCH(E7452,Assumptions!$A$13:$A$18,0)),MAX(INDEX(Assumptions!$C$13:$C$18,MATCH(E7452,Assumptions!$A$13:$A$18,0)),INDEX(Assumptions!$B$13:$B$18,MATCH(E7452,Assumptions!$A$13:$A$18,0))*F7452)),2)</f>
        <v>22.68</v>
      </c>
    </row>
    <row r="7453" customFormat="false" ht="15" hidden="false" customHeight="false" outlineLevel="0" collapsed="false">
      <c r="A7453" s="24" t="s">
        <v>8276</v>
      </c>
      <c r="B7453" s="39" t="n">
        <v>46182</v>
      </c>
      <c r="C7453" s="24" t="s">
        <v>315</v>
      </c>
      <c r="D7453" s="24" t="s">
        <v>826</v>
      </c>
      <c r="E7453" s="24" t="s">
        <v>103</v>
      </c>
      <c r="F7453" s="38" t="n">
        <v>1700</v>
      </c>
      <c r="G7453" s="42" t="n">
        <f aca="false">DATE(YEAR(B7453),MONTH(B7453),1)</f>
        <v>46174</v>
      </c>
      <c r="H7453" s="24" t="str">
        <f aca="false">INDEX(Customers!$B$2:$B$601,MATCH(C7453,Customers!$A$2:$A$601,0))</f>
        <v>Coast</v>
      </c>
      <c r="I7453" s="43" t="n">
        <f aca="false">ROUND(MIN(INDEX(Assumptions!$D$13:$D$18,MATCH(E7453,Assumptions!$A$13:$A$18,0)),MAX(INDEX(Assumptions!$C$13:$C$18,MATCH(E7453,Assumptions!$A$13:$A$18,0)),INDEX(Assumptions!$B$13:$B$18,MATCH(E7453,Assumptions!$A$13:$A$18,0))*F7453)),2)</f>
        <v>17</v>
      </c>
    </row>
    <row r="7454" customFormat="false" ht="15" hidden="false" customHeight="false" outlineLevel="0" collapsed="false">
      <c r="A7454" s="24" t="s">
        <v>8277</v>
      </c>
      <c r="B7454" s="39" t="n">
        <v>46182</v>
      </c>
      <c r="C7454" s="24" t="s">
        <v>316</v>
      </c>
      <c r="D7454" s="24" t="s">
        <v>826</v>
      </c>
      <c r="E7454" s="24" t="s">
        <v>103</v>
      </c>
      <c r="F7454" s="38" t="n">
        <v>1110</v>
      </c>
      <c r="G7454" s="42" t="n">
        <f aca="false">DATE(YEAR(B7454),MONTH(B7454),1)</f>
        <v>46174</v>
      </c>
      <c r="H7454" s="24" t="str">
        <f aca="false">INDEX(Customers!$B$2:$B$601,MATCH(C7454,Customers!$A$2:$A$601,0))</f>
        <v>Coast</v>
      </c>
      <c r="I7454" s="43" t="n">
        <f aca="false">ROUND(MIN(INDEX(Assumptions!$D$13:$D$18,MATCH(E7454,Assumptions!$A$13:$A$18,0)),MAX(INDEX(Assumptions!$C$13:$C$18,MATCH(E7454,Assumptions!$A$13:$A$18,0)),INDEX(Assumptions!$B$13:$B$18,MATCH(E7454,Assumptions!$A$13:$A$18,0))*F7454)),2)</f>
        <v>11.1</v>
      </c>
    </row>
    <row r="7455" customFormat="false" ht="15" hidden="false" customHeight="false" outlineLevel="0" collapsed="false">
      <c r="A7455" s="24" t="s">
        <v>8278</v>
      </c>
      <c r="B7455" s="39" t="n">
        <v>46182</v>
      </c>
      <c r="C7455" s="24" t="s">
        <v>326</v>
      </c>
      <c r="D7455" s="24" t="s">
        <v>826</v>
      </c>
      <c r="E7455" s="24" t="s">
        <v>113</v>
      </c>
      <c r="F7455" s="38" t="n">
        <v>250</v>
      </c>
      <c r="G7455" s="42" t="n">
        <f aca="false">DATE(YEAR(B7455),MONTH(B7455),1)</f>
        <v>46174</v>
      </c>
      <c r="H7455" s="24" t="str">
        <f aca="false">INDEX(Customers!$B$2:$B$601,MATCH(C7455,Customers!$A$2:$A$601,0))</f>
        <v>Nairobi</v>
      </c>
      <c r="I7455" s="43" t="n">
        <f aca="false">ROUND(MIN(INDEX(Assumptions!$D$13:$D$18,MATCH(E7455,Assumptions!$A$13:$A$18,0)),MAX(INDEX(Assumptions!$C$13:$C$18,MATCH(E7455,Assumptions!$A$13:$A$18,0)),INDEX(Assumptions!$B$13:$B$18,MATCH(E7455,Assumptions!$A$13:$A$18,0))*F7455)),2)</f>
        <v>12.5</v>
      </c>
    </row>
    <row r="7456" customFormat="false" ht="15" hidden="false" customHeight="false" outlineLevel="0" collapsed="false">
      <c r="A7456" s="24" t="s">
        <v>8279</v>
      </c>
      <c r="B7456" s="39" t="n">
        <v>46182</v>
      </c>
      <c r="C7456" s="24" t="s">
        <v>375</v>
      </c>
      <c r="D7456" s="24" t="s">
        <v>826</v>
      </c>
      <c r="E7456" s="24" t="s">
        <v>111</v>
      </c>
      <c r="F7456" s="38" t="n">
        <v>100</v>
      </c>
      <c r="G7456" s="42" t="n">
        <f aca="false">DATE(YEAR(B7456),MONTH(B7456),1)</f>
        <v>46174</v>
      </c>
      <c r="H7456" s="24" t="str">
        <f aca="false">INDEX(Customers!$B$2:$B$601,MATCH(C7456,Customers!$A$2:$A$601,0))</f>
        <v>Coast</v>
      </c>
      <c r="I7456" s="43" t="n">
        <f aca="false">ROUND(MIN(INDEX(Assumptions!$D$13:$D$18,MATCH(E7456,Assumptions!$A$13:$A$18,0)),MAX(INDEX(Assumptions!$C$13:$C$18,MATCH(E7456,Assumptions!$A$13:$A$18,0)),INDEX(Assumptions!$B$13:$B$18,MATCH(E7456,Assumptions!$A$13:$A$18,0))*F7456)),2)</f>
        <v>4</v>
      </c>
    </row>
    <row r="7457" customFormat="false" ht="15" hidden="false" customHeight="false" outlineLevel="0" collapsed="false">
      <c r="A7457" s="24" t="s">
        <v>8280</v>
      </c>
      <c r="B7457" s="39" t="n">
        <v>46182</v>
      </c>
      <c r="C7457" s="24" t="s">
        <v>382</v>
      </c>
      <c r="D7457" s="24" t="s">
        <v>826</v>
      </c>
      <c r="E7457" s="24" t="s">
        <v>113</v>
      </c>
      <c r="F7457" s="38" t="n">
        <v>99</v>
      </c>
      <c r="G7457" s="42" t="n">
        <f aca="false">DATE(YEAR(B7457),MONTH(B7457),1)</f>
        <v>46174</v>
      </c>
      <c r="H7457" s="24" t="str">
        <f aca="false">INDEX(Customers!$B$2:$B$601,MATCH(C7457,Customers!$A$2:$A$601,0))</f>
        <v>Central</v>
      </c>
      <c r="I7457" s="43" t="n">
        <f aca="false">ROUND(MIN(INDEX(Assumptions!$D$13:$D$18,MATCH(E7457,Assumptions!$A$13:$A$18,0)),MAX(INDEX(Assumptions!$C$13:$C$18,MATCH(E7457,Assumptions!$A$13:$A$18,0)),INDEX(Assumptions!$B$13:$B$18,MATCH(E7457,Assumptions!$A$13:$A$18,0))*F7457)),2)</f>
        <v>4.95</v>
      </c>
    </row>
    <row r="7458" customFormat="false" ht="15" hidden="false" customHeight="false" outlineLevel="0" collapsed="false">
      <c r="A7458" s="24" t="s">
        <v>8281</v>
      </c>
      <c r="B7458" s="39" t="n">
        <v>46182</v>
      </c>
      <c r="C7458" s="24" t="s">
        <v>397</v>
      </c>
      <c r="D7458" s="24" t="s">
        <v>826</v>
      </c>
      <c r="E7458" s="24" t="s">
        <v>109</v>
      </c>
      <c r="F7458" s="38" t="n">
        <v>1960</v>
      </c>
      <c r="G7458" s="42" t="n">
        <f aca="false">DATE(YEAR(B7458),MONTH(B7458),1)</f>
        <v>46174</v>
      </c>
      <c r="H7458" s="24" t="str">
        <f aca="false">INDEX(Customers!$B$2:$B$601,MATCH(C7458,Customers!$A$2:$A$601,0))</f>
        <v>Western</v>
      </c>
      <c r="I7458" s="43" t="n">
        <f aca="false">ROUND(MIN(INDEX(Assumptions!$D$13:$D$18,MATCH(E7458,Assumptions!$A$13:$A$18,0)),MAX(INDEX(Assumptions!$C$13:$C$18,MATCH(E7458,Assumptions!$A$13:$A$18,0)),INDEX(Assumptions!$B$13:$B$18,MATCH(E7458,Assumptions!$A$13:$A$18,0))*F7458)),2)</f>
        <v>7.84</v>
      </c>
    </row>
    <row r="7459" customFormat="false" ht="15" hidden="false" customHeight="false" outlineLevel="0" collapsed="false">
      <c r="A7459" s="24" t="s">
        <v>8282</v>
      </c>
      <c r="B7459" s="39" t="n">
        <v>46182</v>
      </c>
      <c r="C7459" s="24" t="s">
        <v>401</v>
      </c>
      <c r="D7459" s="24" t="s">
        <v>826</v>
      </c>
      <c r="E7459" s="24" t="s">
        <v>109</v>
      </c>
      <c r="F7459" s="38" t="n">
        <v>1910</v>
      </c>
      <c r="G7459" s="42" t="n">
        <f aca="false">DATE(YEAR(B7459),MONTH(B7459),1)</f>
        <v>46174</v>
      </c>
      <c r="H7459" s="24" t="str">
        <f aca="false">INDEX(Customers!$B$2:$B$601,MATCH(C7459,Customers!$A$2:$A$601,0))</f>
        <v>Coast</v>
      </c>
      <c r="I7459" s="43" t="n">
        <f aca="false">ROUND(MIN(INDEX(Assumptions!$D$13:$D$18,MATCH(E7459,Assumptions!$A$13:$A$18,0)),MAX(INDEX(Assumptions!$C$13:$C$18,MATCH(E7459,Assumptions!$A$13:$A$18,0)),INDEX(Assumptions!$B$13:$B$18,MATCH(E7459,Assumptions!$A$13:$A$18,0))*F7459)),2)</f>
        <v>7.64</v>
      </c>
    </row>
    <row r="7460" customFormat="false" ht="15" hidden="false" customHeight="false" outlineLevel="0" collapsed="false">
      <c r="A7460" s="24" t="s">
        <v>8283</v>
      </c>
      <c r="B7460" s="39" t="n">
        <v>46182</v>
      </c>
      <c r="C7460" s="24" t="s">
        <v>409</v>
      </c>
      <c r="D7460" s="24" t="s">
        <v>826</v>
      </c>
      <c r="E7460" s="24" t="s">
        <v>111</v>
      </c>
      <c r="F7460" s="38" t="n">
        <v>200</v>
      </c>
      <c r="G7460" s="42" t="n">
        <f aca="false">DATE(YEAR(B7460),MONTH(B7460),1)</f>
        <v>46174</v>
      </c>
      <c r="H7460" s="24" t="str">
        <f aca="false">INDEX(Customers!$B$2:$B$601,MATCH(C7460,Customers!$A$2:$A$601,0))</f>
        <v>Coast</v>
      </c>
      <c r="I7460" s="43" t="n">
        <f aca="false">ROUND(MIN(INDEX(Assumptions!$D$13:$D$18,MATCH(E7460,Assumptions!$A$13:$A$18,0)),MAX(INDEX(Assumptions!$C$13:$C$18,MATCH(E7460,Assumptions!$A$13:$A$18,0)),INDEX(Assumptions!$B$13:$B$18,MATCH(E7460,Assumptions!$A$13:$A$18,0))*F7460)),2)</f>
        <v>8</v>
      </c>
    </row>
    <row r="7461" customFormat="false" ht="15" hidden="false" customHeight="false" outlineLevel="0" collapsed="false">
      <c r="A7461" s="24" t="s">
        <v>8284</v>
      </c>
      <c r="B7461" s="39" t="n">
        <v>46182</v>
      </c>
      <c r="C7461" s="24" t="s">
        <v>430</v>
      </c>
      <c r="D7461" s="24" t="s">
        <v>826</v>
      </c>
      <c r="E7461" s="24" t="s">
        <v>109</v>
      </c>
      <c r="F7461" s="38" t="n">
        <v>4810</v>
      </c>
      <c r="G7461" s="42" t="n">
        <f aca="false">DATE(YEAR(B7461),MONTH(B7461),1)</f>
        <v>46174</v>
      </c>
      <c r="H7461" s="24" t="str">
        <f aca="false">INDEX(Customers!$B$2:$B$601,MATCH(C7461,Customers!$A$2:$A$601,0))</f>
        <v>Western</v>
      </c>
      <c r="I7461" s="43" t="n">
        <f aca="false">ROUND(MIN(INDEX(Assumptions!$D$13:$D$18,MATCH(E7461,Assumptions!$A$13:$A$18,0)),MAX(INDEX(Assumptions!$C$13:$C$18,MATCH(E7461,Assumptions!$A$13:$A$18,0)),INDEX(Assumptions!$B$13:$B$18,MATCH(E7461,Assumptions!$A$13:$A$18,0))*F7461)),2)</f>
        <v>19.24</v>
      </c>
    </row>
    <row r="7462" customFormat="false" ht="15" hidden="false" customHeight="false" outlineLevel="0" collapsed="false">
      <c r="A7462" s="24" t="s">
        <v>8285</v>
      </c>
      <c r="B7462" s="39" t="n">
        <v>46182</v>
      </c>
      <c r="C7462" s="24" t="s">
        <v>433</v>
      </c>
      <c r="D7462" s="24" t="s">
        <v>152</v>
      </c>
      <c r="E7462" s="24" t="s">
        <v>107</v>
      </c>
      <c r="F7462" s="38" t="n">
        <v>2550</v>
      </c>
      <c r="G7462" s="42" t="n">
        <f aca="false">DATE(YEAR(B7462),MONTH(B7462),1)</f>
        <v>46174</v>
      </c>
      <c r="H7462" s="24" t="str">
        <f aca="false">INDEX(Customers!$B$2:$B$601,MATCH(C7462,Customers!$A$2:$A$601,0))</f>
        <v>Nairobi</v>
      </c>
      <c r="I7462" s="43" t="n">
        <f aca="false">ROUND(MIN(INDEX(Assumptions!$D$13:$D$18,MATCH(E7462,Assumptions!$A$13:$A$18,0)),MAX(INDEX(Assumptions!$C$13:$C$18,MATCH(E7462,Assumptions!$A$13:$A$18,0)),INDEX(Assumptions!$B$13:$B$18,MATCH(E7462,Assumptions!$A$13:$A$18,0))*F7462)),2)</f>
        <v>0</v>
      </c>
    </row>
    <row r="7463" customFormat="false" ht="15" hidden="false" customHeight="false" outlineLevel="0" collapsed="false">
      <c r="A7463" s="24" t="s">
        <v>8286</v>
      </c>
      <c r="B7463" s="39" t="n">
        <v>46182</v>
      </c>
      <c r="C7463" s="24" t="s">
        <v>436</v>
      </c>
      <c r="D7463" s="24" t="s">
        <v>826</v>
      </c>
      <c r="E7463" s="24" t="s">
        <v>103</v>
      </c>
      <c r="F7463" s="38" t="n">
        <v>18630</v>
      </c>
      <c r="G7463" s="42" t="n">
        <f aca="false">DATE(YEAR(B7463),MONTH(B7463),1)</f>
        <v>46174</v>
      </c>
      <c r="H7463" s="24" t="str">
        <f aca="false">INDEX(Customers!$B$2:$B$601,MATCH(C7463,Customers!$A$2:$A$601,0))</f>
        <v>Nairobi</v>
      </c>
      <c r="I7463" s="43" t="n">
        <f aca="false">ROUND(MIN(INDEX(Assumptions!$D$13:$D$18,MATCH(E7463,Assumptions!$A$13:$A$18,0)),MAX(INDEX(Assumptions!$C$13:$C$18,MATCH(E7463,Assumptions!$A$13:$A$18,0)),INDEX(Assumptions!$B$13:$B$18,MATCH(E7463,Assumptions!$A$13:$A$18,0))*F7463)),2)</f>
        <v>105</v>
      </c>
    </row>
    <row r="7464" customFormat="false" ht="15" hidden="false" customHeight="false" outlineLevel="0" collapsed="false">
      <c r="A7464" s="24" t="s">
        <v>8287</v>
      </c>
      <c r="B7464" s="39" t="n">
        <v>46182</v>
      </c>
      <c r="C7464" s="24" t="s">
        <v>438</v>
      </c>
      <c r="D7464" s="24" t="s">
        <v>826</v>
      </c>
      <c r="E7464" s="24" t="s">
        <v>113</v>
      </c>
      <c r="F7464" s="38" t="n">
        <v>250</v>
      </c>
      <c r="G7464" s="42" t="n">
        <f aca="false">DATE(YEAR(B7464),MONTH(B7464),1)</f>
        <v>46174</v>
      </c>
      <c r="H7464" s="24" t="str">
        <f aca="false">INDEX(Customers!$B$2:$B$601,MATCH(C7464,Customers!$A$2:$A$601,0))</f>
        <v>Eastern</v>
      </c>
      <c r="I7464" s="43" t="n">
        <f aca="false">ROUND(MIN(INDEX(Assumptions!$D$13:$D$18,MATCH(E7464,Assumptions!$A$13:$A$18,0)),MAX(INDEX(Assumptions!$C$13:$C$18,MATCH(E7464,Assumptions!$A$13:$A$18,0)),INDEX(Assumptions!$B$13:$B$18,MATCH(E7464,Assumptions!$A$13:$A$18,0))*F7464)),2)</f>
        <v>12.5</v>
      </c>
    </row>
    <row r="7465" customFormat="false" ht="15" hidden="false" customHeight="false" outlineLevel="0" collapsed="false">
      <c r="A7465" s="24" t="s">
        <v>8288</v>
      </c>
      <c r="B7465" s="39" t="n">
        <v>46182</v>
      </c>
      <c r="C7465" s="24" t="s">
        <v>445</v>
      </c>
      <c r="D7465" s="24" t="s">
        <v>826</v>
      </c>
      <c r="E7465" s="24" t="s">
        <v>109</v>
      </c>
      <c r="F7465" s="38" t="n">
        <v>1190</v>
      </c>
      <c r="G7465" s="42" t="n">
        <f aca="false">DATE(YEAR(B7465),MONTH(B7465),1)</f>
        <v>46174</v>
      </c>
      <c r="H7465" s="24" t="str">
        <f aca="false">INDEX(Customers!$B$2:$B$601,MATCH(C7465,Customers!$A$2:$A$601,0))</f>
        <v>Central</v>
      </c>
      <c r="I7465" s="43" t="n">
        <f aca="false">ROUND(MIN(INDEX(Assumptions!$D$13:$D$18,MATCH(E7465,Assumptions!$A$13:$A$18,0)),MAX(INDEX(Assumptions!$C$13:$C$18,MATCH(E7465,Assumptions!$A$13:$A$18,0)),INDEX(Assumptions!$B$13:$B$18,MATCH(E7465,Assumptions!$A$13:$A$18,0))*F7465)),2)</f>
        <v>4.76</v>
      </c>
    </row>
    <row r="7466" customFormat="false" ht="15" hidden="false" customHeight="false" outlineLevel="0" collapsed="false">
      <c r="A7466" s="24" t="s">
        <v>8289</v>
      </c>
      <c r="B7466" s="39" t="n">
        <v>46182</v>
      </c>
      <c r="C7466" s="24" t="s">
        <v>448</v>
      </c>
      <c r="D7466" s="24" t="s">
        <v>826</v>
      </c>
      <c r="E7466" s="24" t="s">
        <v>103</v>
      </c>
      <c r="F7466" s="38" t="n">
        <v>4090</v>
      </c>
      <c r="G7466" s="42" t="n">
        <f aca="false">DATE(YEAR(B7466),MONTH(B7466),1)</f>
        <v>46174</v>
      </c>
      <c r="H7466" s="24" t="str">
        <f aca="false">INDEX(Customers!$B$2:$B$601,MATCH(C7466,Customers!$A$2:$A$601,0))</f>
        <v>Eastern</v>
      </c>
      <c r="I7466" s="43" t="n">
        <f aca="false">ROUND(MIN(INDEX(Assumptions!$D$13:$D$18,MATCH(E7466,Assumptions!$A$13:$A$18,0)),MAX(INDEX(Assumptions!$C$13:$C$18,MATCH(E7466,Assumptions!$A$13:$A$18,0)),INDEX(Assumptions!$B$13:$B$18,MATCH(E7466,Assumptions!$A$13:$A$18,0))*F7466)),2)</f>
        <v>40.9</v>
      </c>
    </row>
    <row r="7467" customFormat="false" ht="15" hidden="false" customHeight="false" outlineLevel="0" collapsed="false">
      <c r="A7467" s="24" t="s">
        <v>8290</v>
      </c>
      <c r="B7467" s="39" t="n">
        <v>46182</v>
      </c>
      <c r="C7467" s="24" t="s">
        <v>463</v>
      </c>
      <c r="D7467" s="24" t="s">
        <v>826</v>
      </c>
      <c r="E7467" s="24" t="s">
        <v>111</v>
      </c>
      <c r="F7467" s="38" t="n">
        <v>20</v>
      </c>
      <c r="G7467" s="42" t="n">
        <f aca="false">DATE(YEAR(B7467),MONTH(B7467),1)</f>
        <v>46174</v>
      </c>
      <c r="H7467" s="24" t="str">
        <f aca="false">INDEX(Customers!$B$2:$B$601,MATCH(C7467,Customers!$A$2:$A$601,0))</f>
        <v>Eastern</v>
      </c>
      <c r="I7467" s="43" t="n">
        <f aca="false">ROUND(MIN(INDEX(Assumptions!$D$13:$D$18,MATCH(E7467,Assumptions!$A$13:$A$18,0)),MAX(INDEX(Assumptions!$C$13:$C$18,MATCH(E7467,Assumptions!$A$13:$A$18,0)),INDEX(Assumptions!$B$13:$B$18,MATCH(E7467,Assumptions!$A$13:$A$18,0))*F7467)),2)</f>
        <v>0.8</v>
      </c>
    </row>
    <row r="7468" customFormat="false" ht="15" hidden="false" customHeight="false" outlineLevel="0" collapsed="false">
      <c r="A7468" s="24" t="s">
        <v>8291</v>
      </c>
      <c r="B7468" s="39" t="n">
        <v>46182</v>
      </c>
      <c r="C7468" s="24" t="s">
        <v>467</v>
      </c>
      <c r="D7468" s="24" t="s">
        <v>826</v>
      </c>
      <c r="E7468" s="24" t="s">
        <v>103</v>
      </c>
      <c r="F7468" s="38" t="n">
        <v>6040</v>
      </c>
      <c r="G7468" s="42" t="n">
        <f aca="false">DATE(YEAR(B7468),MONTH(B7468),1)</f>
        <v>46174</v>
      </c>
      <c r="H7468" s="24" t="str">
        <f aca="false">INDEX(Customers!$B$2:$B$601,MATCH(C7468,Customers!$A$2:$A$601,0))</f>
        <v>Rift Valley</v>
      </c>
      <c r="I7468" s="43" t="n">
        <f aca="false">ROUND(MIN(INDEX(Assumptions!$D$13:$D$18,MATCH(E7468,Assumptions!$A$13:$A$18,0)),MAX(INDEX(Assumptions!$C$13:$C$18,MATCH(E7468,Assumptions!$A$13:$A$18,0)),INDEX(Assumptions!$B$13:$B$18,MATCH(E7468,Assumptions!$A$13:$A$18,0))*F7468)),2)</f>
        <v>60.4</v>
      </c>
    </row>
    <row r="7469" customFormat="false" ht="15" hidden="false" customHeight="false" outlineLevel="0" collapsed="false">
      <c r="A7469" s="24" t="s">
        <v>8292</v>
      </c>
      <c r="B7469" s="39" t="n">
        <v>46182</v>
      </c>
      <c r="C7469" s="24" t="s">
        <v>494</v>
      </c>
      <c r="D7469" s="24" t="s">
        <v>826</v>
      </c>
      <c r="E7469" s="24" t="s">
        <v>113</v>
      </c>
      <c r="F7469" s="38" t="n">
        <v>500</v>
      </c>
      <c r="G7469" s="42" t="n">
        <f aca="false">DATE(YEAR(B7469),MONTH(B7469),1)</f>
        <v>46174</v>
      </c>
      <c r="H7469" s="24" t="str">
        <f aca="false">INDEX(Customers!$B$2:$B$601,MATCH(C7469,Customers!$A$2:$A$601,0))</f>
        <v>Coast</v>
      </c>
      <c r="I7469" s="43" t="n">
        <f aca="false">ROUND(MIN(INDEX(Assumptions!$D$13:$D$18,MATCH(E7469,Assumptions!$A$13:$A$18,0)),MAX(INDEX(Assumptions!$C$13:$C$18,MATCH(E7469,Assumptions!$A$13:$A$18,0)),INDEX(Assumptions!$B$13:$B$18,MATCH(E7469,Assumptions!$A$13:$A$18,0))*F7469)),2)</f>
        <v>25</v>
      </c>
    </row>
    <row r="7470" customFormat="false" ht="15" hidden="false" customHeight="false" outlineLevel="0" collapsed="false">
      <c r="A7470" s="24" t="s">
        <v>8293</v>
      </c>
      <c r="B7470" s="39" t="n">
        <v>46182</v>
      </c>
      <c r="C7470" s="24" t="s">
        <v>501</v>
      </c>
      <c r="D7470" s="24" t="s">
        <v>193</v>
      </c>
      <c r="E7470" s="24" t="s">
        <v>105</v>
      </c>
      <c r="F7470" s="38" t="n">
        <v>1500</v>
      </c>
      <c r="G7470" s="42" t="n">
        <f aca="false">DATE(YEAR(B7470),MONTH(B7470),1)</f>
        <v>46174</v>
      </c>
      <c r="H7470" s="24" t="str">
        <f aca="false">INDEX(Customers!$B$2:$B$601,MATCH(C7470,Customers!$A$2:$A$601,0))</f>
        <v>Western</v>
      </c>
      <c r="I7470" s="43" t="n">
        <f aca="false">ROUND(MIN(INDEX(Assumptions!$D$13:$D$18,MATCH(E7470,Assumptions!$A$13:$A$18,0)),MAX(INDEX(Assumptions!$C$13:$C$18,MATCH(E7470,Assumptions!$A$13:$A$18,0)),INDEX(Assumptions!$B$13:$B$18,MATCH(E7470,Assumptions!$A$13:$A$18,0))*F7470)),2)</f>
        <v>22.5</v>
      </c>
    </row>
    <row r="7471" customFormat="false" ht="15" hidden="false" customHeight="false" outlineLevel="0" collapsed="false">
      <c r="A7471" s="24" t="s">
        <v>8294</v>
      </c>
      <c r="B7471" s="39" t="n">
        <v>46182</v>
      </c>
      <c r="C7471" s="24" t="s">
        <v>506</v>
      </c>
      <c r="D7471" s="24" t="s">
        <v>826</v>
      </c>
      <c r="E7471" s="24" t="s">
        <v>113</v>
      </c>
      <c r="F7471" s="38" t="n">
        <v>1000</v>
      </c>
      <c r="G7471" s="42" t="n">
        <f aca="false">DATE(YEAR(B7471),MONTH(B7471),1)</f>
        <v>46174</v>
      </c>
      <c r="H7471" s="24" t="str">
        <f aca="false">INDEX(Customers!$B$2:$B$601,MATCH(C7471,Customers!$A$2:$A$601,0))</f>
        <v>Western</v>
      </c>
      <c r="I7471" s="43" t="n">
        <f aca="false">ROUND(MIN(INDEX(Assumptions!$D$13:$D$18,MATCH(E7471,Assumptions!$A$13:$A$18,0)),MAX(INDEX(Assumptions!$C$13:$C$18,MATCH(E7471,Assumptions!$A$13:$A$18,0)),INDEX(Assumptions!$B$13:$B$18,MATCH(E7471,Assumptions!$A$13:$A$18,0))*F7471)),2)</f>
        <v>50</v>
      </c>
    </row>
    <row r="7472" customFormat="false" ht="15" hidden="false" customHeight="false" outlineLevel="0" collapsed="false">
      <c r="A7472" s="24" t="s">
        <v>8295</v>
      </c>
      <c r="B7472" s="39" t="n">
        <v>46182</v>
      </c>
      <c r="C7472" s="24" t="s">
        <v>532</v>
      </c>
      <c r="D7472" s="24" t="s">
        <v>826</v>
      </c>
      <c r="E7472" s="24" t="s">
        <v>111</v>
      </c>
      <c r="F7472" s="38" t="n">
        <v>200</v>
      </c>
      <c r="G7472" s="42" t="n">
        <f aca="false">DATE(YEAR(B7472),MONTH(B7472),1)</f>
        <v>46174</v>
      </c>
      <c r="H7472" s="24" t="str">
        <f aca="false">INDEX(Customers!$B$2:$B$601,MATCH(C7472,Customers!$A$2:$A$601,0))</f>
        <v>Western</v>
      </c>
      <c r="I7472" s="43" t="n">
        <f aca="false">ROUND(MIN(INDEX(Assumptions!$D$13:$D$18,MATCH(E7472,Assumptions!$A$13:$A$18,0)),MAX(INDEX(Assumptions!$C$13:$C$18,MATCH(E7472,Assumptions!$A$13:$A$18,0)),INDEX(Assumptions!$B$13:$B$18,MATCH(E7472,Assumptions!$A$13:$A$18,0))*F7472)),2)</f>
        <v>8</v>
      </c>
    </row>
    <row r="7473" customFormat="false" ht="15" hidden="false" customHeight="false" outlineLevel="0" collapsed="false">
      <c r="A7473" s="24" t="s">
        <v>8296</v>
      </c>
      <c r="B7473" s="39" t="n">
        <v>46182</v>
      </c>
      <c r="C7473" s="24" t="s">
        <v>537</v>
      </c>
      <c r="D7473" s="24" t="s">
        <v>826</v>
      </c>
      <c r="E7473" s="24" t="s">
        <v>111</v>
      </c>
      <c r="F7473" s="38" t="n">
        <v>500</v>
      </c>
      <c r="G7473" s="42" t="n">
        <f aca="false">DATE(YEAR(B7473),MONTH(B7473),1)</f>
        <v>46174</v>
      </c>
      <c r="H7473" s="24" t="str">
        <f aca="false">INDEX(Customers!$B$2:$B$601,MATCH(C7473,Customers!$A$2:$A$601,0))</f>
        <v>Central</v>
      </c>
      <c r="I7473" s="43" t="n">
        <f aca="false">ROUND(MIN(INDEX(Assumptions!$D$13:$D$18,MATCH(E7473,Assumptions!$A$13:$A$18,0)),MAX(INDEX(Assumptions!$C$13:$C$18,MATCH(E7473,Assumptions!$A$13:$A$18,0)),INDEX(Assumptions!$B$13:$B$18,MATCH(E7473,Assumptions!$A$13:$A$18,0))*F7473)),2)</f>
        <v>20</v>
      </c>
    </row>
    <row r="7474" customFormat="false" ht="15" hidden="false" customHeight="false" outlineLevel="0" collapsed="false">
      <c r="A7474" s="24" t="s">
        <v>8297</v>
      </c>
      <c r="B7474" s="39" t="n">
        <v>46182</v>
      </c>
      <c r="C7474" s="24" t="s">
        <v>550</v>
      </c>
      <c r="D7474" s="24" t="s">
        <v>826</v>
      </c>
      <c r="E7474" s="24" t="s">
        <v>109</v>
      </c>
      <c r="F7474" s="38" t="n">
        <v>2250</v>
      </c>
      <c r="G7474" s="42" t="n">
        <f aca="false">DATE(YEAR(B7474),MONTH(B7474),1)</f>
        <v>46174</v>
      </c>
      <c r="H7474" s="24" t="str">
        <f aca="false">INDEX(Customers!$B$2:$B$601,MATCH(C7474,Customers!$A$2:$A$601,0))</f>
        <v>Western</v>
      </c>
      <c r="I7474" s="43" t="n">
        <f aca="false">ROUND(MIN(INDEX(Assumptions!$D$13:$D$18,MATCH(E7474,Assumptions!$A$13:$A$18,0)),MAX(INDEX(Assumptions!$C$13:$C$18,MATCH(E7474,Assumptions!$A$13:$A$18,0)),INDEX(Assumptions!$B$13:$B$18,MATCH(E7474,Assumptions!$A$13:$A$18,0))*F7474)),2)</f>
        <v>9</v>
      </c>
    </row>
    <row r="7475" customFormat="false" ht="15" hidden="false" customHeight="false" outlineLevel="0" collapsed="false">
      <c r="A7475" s="24" t="s">
        <v>8298</v>
      </c>
      <c r="B7475" s="39" t="n">
        <v>46182</v>
      </c>
      <c r="C7475" s="24" t="s">
        <v>566</v>
      </c>
      <c r="D7475" s="24" t="s">
        <v>826</v>
      </c>
      <c r="E7475" s="24" t="s">
        <v>111</v>
      </c>
      <c r="F7475" s="38" t="n">
        <v>20</v>
      </c>
      <c r="G7475" s="42" t="n">
        <f aca="false">DATE(YEAR(B7475),MONTH(B7475),1)</f>
        <v>46174</v>
      </c>
      <c r="H7475" s="24" t="str">
        <f aca="false">INDEX(Customers!$B$2:$B$601,MATCH(C7475,Customers!$A$2:$A$601,0))</f>
        <v>Rift Valley</v>
      </c>
      <c r="I7475" s="43" t="n">
        <f aca="false">ROUND(MIN(INDEX(Assumptions!$D$13:$D$18,MATCH(E7475,Assumptions!$A$13:$A$18,0)),MAX(INDEX(Assumptions!$C$13:$C$18,MATCH(E7475,Assumptions!$A$13:$A$18,0)),INDEX(Assumptions!$B$13:$B$18,MATCH(E7475,Assumptions!$A$13:$A$18,0))*F7475)),2)</f>
        <v>0.8</v>
      </c>
    </row>
    <row r="7476" customFormat="false" ht="15" hidden="false" customHeight="false" outlineLevel="0" collapsed="false">
      <c r="A7476" s="24" t="s">
        <v>8299</v>
      </c>
      <c r="B7476" s="39" t="n">
        <v>46182</v>
      </c>
      <c r="C7476" s="24" t="s">
        <v>613</v>
      </c>
      <c r="D7476" s="24" t="s">
        <v>826</v>
      </c>
      <c r="E7476" s="24" t="s">
        <v>109</v>
      </c>
      <c r="F7476" s="38" t="n">
        <v>1040</v>
      </c>
      <c r="G7476" s="42" t="n">
        <f aca="false">DATE(YEAR(B7476),MONTH(B7476),1)</f>
        <v>46174</v>
      </c>
      <c r="H7476" s="24" t="str">
        <f aca="false">INDEX(Customers!$B$2:$B$601,MATCH(C7476,Customers!$A$2:$A$601,0))</f>
        <v>Rift Valley</v>
      </c>
      <c r="I7476" s="43" t="n">
        <f aca="false">ROUND(MIN(INDEX(Assumptions!$D$13:$D$18,MATCH(E7476,Assumptions!$A$13:$A$18,0)),MAX(INDEX(Assumptions!$C$13:$C$18,MATCH(E7476,Assumptions!$A$13:$A$18,0)),INDEX(Assumptions!$B$13:$B$18,MATCH(E7476,Assumptions!$A$13:$A$18,0))*F7476)),2)</f>
        <v>4.16</v>
      </c>
    </row>
    <row r="7477" customFormat="false" ht="15" hidden="false" customHeight="false" outlineLevel="0" collapsed="false">
      <c r="A7477" s="24" t="s">
        <v>8300</v>
      </c>
      <c r="B7477" s="39" t="n">
        <v>46182</v>
      </c>
      <c r="C7477" s="24" t="s">
        <v>627</v>
      </c>
      <c r="D7477" s="24" t="s">
        <v>826</v>
      </c>
      <c r="E7477" s="24" t="s">
        <v>109</v>
      </c>
      <c r="F7477" s="38" t="n">
        <v>7480</v>
      </c>
      <c r="G7477" s="42" t="n">
        <f aca="false">DATE(YEAR(B7477),MONTH(B7477),1)</f>
        <v>46174</v>
      </c>
      <c r="H7477" s="24" t="str">
        <f aca="false">INDEX(Customers!$B$2:$B$601,MATCH(C7477,Customers!$A$2:$A$601,0))</f>
        <v>Central</v>
      </c>
      <c r="I7477" s="43" t="n">
        <f aca="false">ROUND(MIN(INDEX(Assumptions!$D$13:$D$18,MATCH(E7477,Assumptions!$A$13:$A$18,0)),MAX(INDEX(Assumptions!$C$13:$C$18,MATCH(E7477,Assumptions!$A$13:$A$18,0)),INDEX(Assumptions!$B$13:$B$18,MATCH(E7477,Assumptions!$A$13:$A$18,0))*F7477)),2)</f>
        <v>29.92</v>
      </c>
    </row>
    <row r="7478" customFormat="false" ht="15" hidden="false" customHeight="false" outlineLevel="0" collapsed="false">
      <c r="A7478" s="24" t="s">
        <v>8301</v>
      </c>
      <c r="B7478" s="39" t="n">
        <v>46182</v>
      </c>
      <c r="C7478" s="24" t="s">
        <v>640</v>
      </c>
      <c r="D7478" s="24" t="s">
        <v>175</v>
      </c>
      <c r="E7478" s="24" t="s">
        <v>107</v>
      </c>
      <c r="F7478" s="38" t="n">
        <v>28930</v>
      </c>
      <c r="G7478" s="42" t="n">
        <f aca="false">DATE(YEAR(B7478),MONTH(B7478),1)</f>
        <v>46174</v>
      </c>
      <c r="H7478" s="24" t="str">
        <f aca="false">INDEX(Customers!$B$2:$B$601,MATCH(C7478,Customers!$A$2:$A$601,0))</f>
        <v>Rift Valley</v>
      </c>
      <c r="I7478" s="43" t="n">
        <f aca="false">ROUND(MIN(INDEX(Assumptions!$D$13:$D$18,MATCH(E7478,Assumptions!$A$13:$A$18,0)),MAX(INDEX(Assumptions!$C$13:$C$18,MATCH(E7478,Assumptions!$A$13:$A$18,0)),INDEX(Assumptions!$B$13:$B$18,MATCH(E7478,Assumptions!$A$13:$A$18,0))*F7478)),2)</f>
        <v>0</v>
      </c>
    </row>
    <row r="7479" customFormat="false" ht="15" hidden="false" customHeight="false" outlineLevel="0" collapsed="false">
      <c r="A7479" s="24" t="s">
        <v>8302</v>
      </c>
      <c r="B7479" s="39" t="n">
        <v>46182</v>
      </c>
      <c r="C7479" s="24" t="s">
        <v>643</v>
      </c>
      <c r="D7479" s="24" t="s">
        <v>826</v>
      </c>
      <c r="E7479" s="24" t="s">
        <v>103</v>
      </c>
      <c r="F7479" s="38" t="n">
        <v>3690</v>
      </c>
      <c r="G7479" s="42" t="n">
        <f aca="false">DATE(YEAR(B7479),MONTH(B7479),1)</f>
        <v>46174</v>
      </c>
      <c r="H7479" s="24" t="str">
        <f aca="false">INDEX(Customers!$B$2:$B$601,MATCH(C7479,Customers!$A$2:$A$601,0))</f>
        <v>Rift Valley</v>
      </c>
      <c r="I7479" s="43" t="n">
        <f aca="false">ROUND(MIN(INDEX(Assumptions!$D$13:$D$18,MATCH(E7479,Assumptions!$A$13:$A$18,0)),MAX(INDEX(Assumptions!$C$13:$C$18,MATCH(E7479,Assumptions!$A$13:$A$18,0)),INDEX(Assumptions!$B$13:$B$18,MATCH(E7479,Assumptions!$A$13:$A$18,0))*F7479)),2)</f>
        <v>36.9</v>
      </c>
    </row>
    <row r="7480" customFormat="false" ht="15" hidden="false" customHeight="false" outlineLevel="0" collapsed="false">
      <c r="A7480" s="24" t="s">
        <v>8303</v>
      </c>
      <c r="B7480" s="39" t="n">
        <v>46182</v>
      </c>
      <c r="C7480" s="24" t="s">
        <v>647</v>
      </c>
      <c r="D7480" s="24" t="s">
        <v>826</v>
      </c>
      <c r="E7480" s="24" t="s">
        <v>111</v>
      </c>
      <c r="F7480" s="38" t="n">
        <v>50</v>
      </c>
      <c r="G7480" s="42" t="n">
        <f aca="false">DATE(YEAR(B7480),MONTH(B7480),1)</f>
        <v>46174</v>
      </c>
      <c r="H7480" s="24" t="str">
        <f aca="false">INDEX(Customers!$B$2:$B$601,MATCH(C7480,Customers!$A$2:$A$601,0))</f>
        <v>Central</v>
      </c>
      <c r="I7480" s="43" t="n">
        <f aca="false">ROUND(MIN(INDEX(Assumptions!$D$13:$D$18,MATCH(E7480,Assumptions!$A$13:$A$18,0)),MAX(INDEX(Assumptions!$C$13:$C$18,MATCH(E7480,Assumptions!$A$13:$A$18,0)),INDEX(Assumptions!$B$13:$B$18,MATCH(E7480,Assumptions!$A$13:$A$18,0))*F7480)),2)</f>
        <v>2</v>
      </c>
    </row>
    <row r="7481" customFormat="false" ht="15" hidden="false" customHeight="false" outlineLevel="0" collapsed="false">
      <c r="A7481" s="24" t="s">
        <v>8304</v>
      </c>
      <c r="B7481" s="39" t="n">
        <v>46182</v>
      </c>
      <c r="C7481" s="24" t="s">
        <v>649</v>
      </c>
      <c r="D7481" s="24" t="s">
        <v>826</v>
      </c>
      <c r="E7481" s="24" t="s">
        <v>109</v>
      </c>
      <c r="F7481" s="38" t="n">
        <v>35170</v>
      </c>
      <c r="G7481" s="42" t="n">
        <f aca="false">DATE(YEAR(B7481),MONTH(B7481),1)</f>
        <v>46174</v>
      </c>
      <c r="H7481" s="24" t="str">
        <f aca="false">INDEX(Customers!$B$2:$B$601,MATCH(C7481,Customers!$A$2:$A$601,0))</f>
        <v>Eastern</v>
      </c>
      <c r="I7481" s="43" t="n">
        <f aca="false">ROUND(MIN(INDEX(Assumptions!$D$13:$D$18,MATCH(E7481,Assumptions!$A$13:$A$18,0)),MAX(INDEX(Assumptions!$C$13:$C$18,MATCH(E7481,Assumptions!$A$13:$A$18,0)),INDEX(Assumptions!$B$13:$B$18,MATCH(E7481,Assumptions!$A$13:$A$18,0))*F7481)),2)</f>
        <v>40</v>
      </c>
    </row>
    <row r="7482" customFormat="false" ht="15" hidden="false" customHeight="false" outlineLevel="0" collapsed="false">
      <c r="A7482" s="24" t="s">
        <v>8305</v>
      </c>
      <c r="B7482" s="39" t="n">
        <v>46182</v>
      </c>
      <c r="C7482" s="24" t="s">
        <v>650</v>
      </c>
      <c r="D7482" s="24" t="s">
        <v>826</v>
      </c>
      <c r="E7482" s="24" t="s">
        <v>103</v>
      </c>
      <c r="F7482" s="38" t="n">
        <v>9000</v>
      </c>
      <c r="G7482" s="42" t="n">
        <f aca="false">DATE(YEAR(B7482),MONTH(B7482),1)</f>
        <v>46174</v>
      </c>
      <c r="H7482" s="24" t="str">
        <f aca="false">INDEX(Customers!$B$2:$B$601,MATCH(C7482,Customers!$A$2:$A$601,0))</f>
        <v>Eastern</v>
      </c>
      <c r="I7482" s="43" t="n">
        <f aca="false">ROUND(MIN(INDEX(Assumptions!$D$13:$D$18,MATCH(E7482,Assumptions!$A$13:$A$18,0)),MAX(INDEX(Assumptions!$C$13:$C$18,MATCH(E7482,Assumptions!$A$13:$A$18,0)),INDEX(Assumptions!$B$13:$B$18,MATCH(E7482,Assumptions!$A$13:$A$18,0))*F7482)),2)</f>
        <v>90</v>
      </c>
    </row>
    <row r="7483" customFormat="false" ht="15" hidden="false" customHeight="false" outlineLevel="0" collapsed="false">
      <c r="A7483" s="24" t="s">
        <v>8306</v>
      </c>
      <c r="B7483" s="39" t="n">
        <v>46182</v>
      </c>
      <c r="C7483" s="24" t="s">
        <v>662</v>
      </c>
      <c r="D7483" s="24" t="s">
        <v>826</v>
      </c>
      <c r="E7483" s="24" t="s">
        <v>111</v>
      </c>
      <c r="F7483" s="38" t="n">
        <v>200</v>
      </c>
      <c r="G7483" s="42" t="n">
        <f aca="false">DATE(YEAR(B7483),MONTH(B7483),1)</f>
        <v>46174</v>
      </c>
      <c r="H7483" s="24" t="str">
        <f aca="false">INDEX(Customers!$B$2:$B$601,MATCH(C7483,Customers!$A$2:$A$601,0))</f>
        <v>Rift Valley</v>
      </c>
      <c r="I7483" s="43" t="n">
        <f aca="false">ROUND(MIN(INDEX(Assumptions!$D$13:$D$18,MATCH(E7483,Assumptions!$A$13:$A$18,0)),MAX(INDEX(Assumptions!$C$13:$C$18,MATCH(E7483,Assumptions!$A$13:$A$18,0)),INDEX(Assumptions!$B$13:$B$18,MATCH(E7483,Assumptions!$A$13:$A$18,0))*F7483)),2)</f>
        <v>8</v>
      </c>
    </row>
    <row r="7484" customFormat="false" ht="15" hidden="false" customHeight="false" outlineLevel="0" collapsed="false">
      <c r="A7484" s="24" t="s">
        <v>8307</v>
      </c>
      <c r="B7484" s="39" t="n">
        <v>46182</v>
      </c>
      <c r="C7484" s="24" t="s">
        <v>695</v>
      </c>
      <c r="D7484" s="24" t="s">
        <v>164</v>
      </c>
      <c r="E7484" s="24" t="s">
        <v>107</v>
      </c>
      <c r="F7484" s="38" t="n">
        <v>2890</v>
      </c>
      <c r="G7484" s="42" t="n">
        <f aca="false">DATE(YEAR(B7484),MONTH(B7484),1)</f>
        <v>46174</v>
      </c>
      <c r="H7484" s="24" t="str">
        <f aca="false">INDEX(Customers!$B$2:$B$601,MATCH(C7484,Customers!$A$2:$A$601,0))</f>
        <v>Central</v>
      </c>
      <c r="I7484" s="43" t="n">
        <f aca="false">ROUND(MIN(INDEX(Assumptions!$D$13:$D$18,MATCH(E7484,Assumptions!$A$13:$A$18,0)),MAX(INDEX(Assumptions!$C$13:$C$18,MATCH(E7484,Assumptions!$A$13:$A$18,0)),INDEX(Assumptions!$B$13:$B$18,MATCH(E7484,Assumptions!$A$13:$A$18,0))*F7484)),2)</f>
        <v>0</v>
      </c>
    </row>
    <row r="7485" customFormat="false" ht="15" hidden="false" customHeight="false" outlineLevel="0" collapsed="false">
      <c r="A7485" s="24" t="s">
        <v>8308</v>
      </c>
      <c r="B7485" s="39" t="n">
        <v>46182</v>
      </c>
      <c r="C7485" s="24" t="s">
        <v>721</v>
      </c>
      <c r="D7485" s="24" t="s">
        <v>826</v>
      </c>
      <c r="E7485" s="24" t="s">
        <v>103</v>
      </c>
      <c r="F7485" s="38" t="n">
        <v>1300</v>
      </c>
      <c r="G7485" s="42" t="n">
        <f aca="false">DATE(YEAR(B7485),MONTH(B7485),1)</f>
        <v>46174</v>
      </c>
      <c r="H7485" s="24" t="str">
        <f aca="false">INDEX(Customers!$B$2:$B$601,MATCH(C7485,Customers!$A$2:$A$601,0))</f>
        <v>Western</v>
      </c>
      <c r="I7485" s="43" t="n">
        <f aca="false">ROUND(MIN(INDEX(Assumptions!$D$13:$D$18,MATCH(E7485,Assumptions!$A$13:$A$18,0)),MAX(INDEX(Assumptions!$C$13:$C$18,MATCH(E7485,Assumptions!$A$13:$A$18,0)),INDEX(Assumptions!$B$13:$B$18,MATCH(E7485,Assumptions!$A$13:$A$18,0))*F7485)),2)</f>
        <v>13</v>
      </c>
    </row>
    <row r="7486" customFormat="false" ht="15" hidden="false" customHeight="false" outlineLevel="0" collapsed="false">
      <c r="A7486" s="24" t="s">
        <v>8309</v>
      </c>
      <c r="B7486" s="39" t="n">
        <v>46182</v>
      </c>
      <c r="C7486" s="24" t="s">
        <v>743</v>
      </c>
      <c r="D7486" s="24" t="s">
        <v>826</v>
      </c>
      <c r="E7486" s="24" t="s">
        <v>103</v>
      </c>
      <c r="F7486" s="38" t="n">
        <v>12010</v>
      </c>
      <c r="G7486" s="42" t="n">
        <f aca="false">DATE(YEAR(B7486),MONTH(B7486),1)</f>
        <v>46174</v>
      </c>
      <c r="H7486" s="24" t="str">
        <f aca="false">INDEX(Customers!$B$2:$B$601,MATCH(C7486,Customers!$A$2:$A$601,0))</f>
        <v>Eastern</v>
      </c>
      <c r="I7486" s="43" t="n">
        <f aca="false">ROUND(MIN(INDEX(Assumptions!$D$13:$D$18,MATCH(E7486,Assumptions!$A$13:$A$18,0)),MAX(INDEX(Assumptions!$C$13:$C$18,MATCH(E7486,Assumptions!$A$13:$A$18,0)),INDEX(Assumptions!$B$13:$B$18,MATCH(E7486,Assumptions!$A$13:$A$18,0))*F7486)),2)</f>
        <v>105</v>
      </c>
    </row>
    <row r="7487" customFormat="false" ht="15" hidden="false" customHeight="false" outlineLevel="0" collapsed="false">
      <c r="A7487" s="24" t="s">
        <v>8310</v>
      </c>
      <c r="B7487" s="39" t="n">
        <v>46182</v>
      </c>
      <c r="C7487" s="24" t="s">
        <v>759</v>
      </c>
      <c r="D7487" s="24" t="s">
        <v>826</v>
      </c>
      <c r="E7487" s="24" t="s">
        <v>103</v>
      </c>
      <c r="F7487" s="38" t="n">
        <v>1550</v>
      </c>
      <c r="G7487" s="42" t="n">
        <f aca="false">DATE(YEAR(B7487),MONTH(B7487),1)</f>
        <v>46174</v>
      </c>
      <c r="H7487" s="24" t="str">
        <f aca="false">INDEX(Customers!$B$2:$B$601,MATCH(C7487,Customers!$A$2:$A$601,0))</f>
        <v>Coast</v>
      </c>
      <c r="I7487" s="43" t="n">
        <f aca="false">ROUND(MIN(INDEX(Assumptions!$D$13:$D$18,MATCH(E7487,Assumptions!$A$13:$A$18,0)),MAX(INDEX(Assumptions!$C$13:$C$18,MATCH(E7487,Assumptions!$A$13:$A$18,0)),INDEX(Assumptions!$B$13:$B$18,MATCH(E7487,Assumptions!$A$13:$A$18,0))*F7487)),2)</f>
        <v>15.5</v>
      </c>
    </row>
    <row r="7488" customFormat="false" ht="15" hidden="false" customHeight="false" outlineLevel="0" collapsed="false">
      <c r="A7488" s="24" t="s">
        <v>8311</v>
      </c>
      <c r="B7488" s="39" t="n">
        <v>46182</v>
      </c>
      <c r="C7488" s="24" t="s">
        <v>774</v>
      </c>
      <c r="D7488" s="24" t="s">
        <v>826</v>
      </c>
      <c r="E7488" s="24" t="s">
        <v>113</v>
      </c>
      <c r="F7488" s="38" t="n">
        <v>250</v>
      </c>
      <c r="G7488" s="42" t="n">
        <f aca="false">DATE(YEAR(B7488),MONTH(B7488),1)</f>
        <v>46174</v>
      </c>
      <c r="H7488" s="24" t="str">
        <f aca="false">INDEX(Customers!$B$2:$B$601,MATCH(C7488,Customers!$A$2:$A$601,0))</f>
        <v>Western</v>
      </c>
      <c r="I7488" s="43" t="n">
        <f aca="false">ROUND(MIN(INDEX(Assumptions!$D$13:$D$18,MATCH(E7488,Assumptions!$A$13:$A$18,0)),MAX(INDEX(Assumptions!$C$13:$C$18,MATCH(E7488,Assumptions!$A$13:$A$18,0)),INDEX(Assumptions!$B$13:$B$18,MATCH(E7488,Assumptions!$A$13:$A$18,0))*F7488)),2)</f>
        <v>12.5</v>
      </c>
    </row>
    <row r="7489" customFormat="false" ht="15" hidden="false" customHeight="false" outlineLevel="0" collapsed="false">
      <c r="A7489" s="24" t="s">
        <v>8312</v>
      </c>
      <c r="B7489" s="39" t="n">
        <v>46183</v>
      </c>
      <c r="C7489" s="24" t="s">
        <v>243</v>
      </c>
      <c r="D7489" s="24" t="s">
        <v>826</v>
      </c>
      <c r="E7489" s="24" t="s">
        <v>113</v>
      </c>
      <c r="F7489" s="38" t="n">
        <v>1000</v>
      </c>
      <c r="G7489" s="42" t="n">
        <f aca="false">DATE(YEAR(B7489),MONTH(B7489),1)</f>
        <v>46174</v>
      </c>
      <c r="H7489" s="24" t="str">
        <f aca="false">INDEX(Customers!$B$2:$B$601,MATCH(C7489,Customers!$A$2:$A$601,0))</f>
        <v>Coast</v>
      </c>
      <c r="I7489" s="43" t="n">
        <f aca="false">ROUND(MIN(INDEX(Assumptions!$D$13:$D$18,MATCH(E7489,Assumptions!$A$13:$A$18,0)),MAX(INDEX(Assumptions!$C$13:$C$18,MATCH(E7489,Assumptions!$A$13:$A$18,0)),INDEX(Assumptions!$B$13:$B$18,MATCH(E7489,Assumptions!$A$13:$A$18,0))*F7489)),2)</f>
        <v>50</v>
      </c>
    </row>
    <row r="7490" customFormat="false" ht="15" hidden="false" customHeight="false" outlineLevel="0" collapsed="false">
      <c r="A7490" s="24" t="s">
        <v>8313</v>
      </c>
      <c r="B7490" s="39" t="n">
        <v>46183</v>
      </c>
      <c r="C7490" s="24" t="s">
        <v>244</v>
      </c>
      <c r="D7490" s="24" t="s">
        <v>826</v>
      </c>
      <c r="E7490" s="24" t="s">
        <v>103</v>
      </c>
      <c r="F7490" s="38" t="n">
        <v>2750</v>
      </c>
      <c r="G7490" s="42" t="n">
        <f aca="false">DATE(YEAR(B7490),MONTH(B7490),1)</f>
        <v>46174</v>
      </c>
      <c r="H7490" s="24" t="str">
        <f aca="false">INDEX(Customers!$B$2:$B$601,MATCH(C7490,Customers!$A$2:$A$601,0))</f>
        <v>Nairobi</v>
      </c>
      <c r="I7490" s="43" t="n">
        <f aca="false">ROUND(MIN(INDEX(Assumptions!$D$13:$D$18,MATCH(E7490,Assumptions!$A$13:$A$18,0)),MAX(INDEX(Assumptions!$C$13:$C$18,MATCH(E7490,Assumptions!$A$13:$A$18,0)),INDEX(Assumptions!$B$13:$B$18,MATCH(E7490,Assumptions!$A$13:$A$18,0))*F7490)),2)</f>
        <v>27.5</v>
      </c>
    </row>
    <row r="7491" customFormat="false" ht="15" hidden="false" customHeight="false" outlineLevel="0" collapsed="false">
      <c r="A7491" s="24" t="s">
        <v>8314</v>
      </c>
      <c r="B7491" s="39" t="n">
        <v>46183</v>
      </c>
      <c r="C7491" s="24" t="s">
        <v>268</v>
      </c>
      <c r="D7491" s="24" t="s">
        <v>826</v>
      </c>
      <c r="E7491" s="24" t="s">
        <v>103</v>
      </c>
      <c r="F7491" s="38" t="n">
        <v>2860</v>
      </c>
      <c r="G7491" s="42" t="n">
        <f aca="false">DATE(YEAR(B7491),MONTH(B7491),1)</f>
        <v>46174</v>
      </c>
      <c r="H7491" s="24" t="str">
        <f aca="false">INDEX(Customers!$B$2:$B$601,MATCH(C7491,Customers!$A$2:$A$601,0))</f>
        <v>Nairobi</v>
      </c>
      <c r="I7491" s="43" t="n">
        <f aca="false">ROUND(MIN(INDEX(Assumptions!$D$13:$D$18,MATCH(E7491,Assumptions!$A$13:$A$18,0)),MAX(INDEX(Assumptions!$C$13:$C$18,MATCH(E7491,Assumptions!$A$13:$A$18,0)),INDEX(Assumptions!$B$13:$B$18,MATCH(E7491,Assumptions!$A$13:$A$18,0))*F7491)),2)</f>
        <v>28.6</v>
      </c>
    </row>
    <row r="7492" customFormat="false" ht="15" hidden="false" customHeight="false" outlineLevel="0" collapsed="false">
      <c r="A7492" s="24" t="s">
        <v>8315</v>
      </c>
      <c r="B7492" s="39" t="n">
        <v>46183</v>
      </c>
      <c r="C7492" s="24" t="s">
        <v>280</v>
      </c>
      <c r="D7492" s="24" t="s">
        <v>826</v>
      </c>
      <c r="E7492" s="24" t="s">
        <v>103</v>
      </c>
      <c r="F7492" s="38" t="n">
        <v>5900</v>
      </c>
      <c r="G7492" s="42" t="n">
        <f aca="false">DATE(YEAR(B7492),MONTH(B7492),1)</f>
        <v>46174</v>
      </c>
      <c r="H7492" s="24" t="str">
        <f aca="false">INDEX(Customers!$B$2:$B$601,MATCH(C7492,Customers!$A$2:$A$601,0))</f>
        <v>Western</v>
      </c>
      <c r="I7492" s="43" t="n">
        <f aca="false">ROUND(MIN(INDEX(Assumptions!$D$13:$D$18,MATCH(E7492,Assumptions!$A$13:$A$18,0)),MAX(INDEX(Assumptions!$C$13:$C$18,MATCH(E7492,Assumptions!$A$13:$A$18,0)),INDEX(Assumptions!$B$13:$B$18,MATCH(E7492,Assumptions!$A$13:$A$18,0))*F7492)),2)</f>
        <v>59</v>
      </c>
    </row>
    <row r="7493" customFormat="false" ht="15" hidden="false" customHeight="false" outlineLevel="0" collapsed="false">
      <c r="A7493" s="24" t="s">
        <v>8316</v>
      </c>
      <c r="B7493" s="39" t="n">
        <v>46183</v>
      </c>
      <c r="C7493" s="24" t="s">
        <v>307</v>
      </c>
      <c r="D7493" s="24" t="s">
        <v>173</v>
      </c>
      <c r="E7493" s="24" t="s">
        <v>105</v>
      </c>
      <c r="F7493" s="38" t="n">
        <v>2560</v>
      </c>
      <c r="G7493" s="42" t="n">
        <f aca="false">DATE(YEAR(B7493),MONTH(B7493),1)</f>
        <v>46174</v>
      </c>
      <c r="H7493" s="24" t="str">
        <f aca="false">INDEX(Customers!$B$2:$B$601,MATCH(C7493,Customers!$A$2:$A$601,0))</f>
        <v>Rift Valley</v>
      </c>
      <c r="I7493" s="43" t="n">
        <f aca="false">ROUND(MIN(INDEX(Assumptions!$D$13:$D$18,MATCH(E7493,Assumptions!$A$13:$A$18,0)),MAX(INDEX(Assumptions!$C$13:$C$18,MATCH(E7493,Assumptions!$A$13:$A$18,0)),INDEX(Assumptions!$B$13:$B$18,MATCH(E7493,Assumptions!$A$13:$A$18,0))*F7493)),2)</f>
        <v>38.4</v>
      </c>
    </row>
    <row r="7494" customFormat="false" ht="15" hidden="false" customHeight="false" outlineLevel="0" collapsed="false">
      <c r="A7494" s="24" t="s">
        <v>8317</v>
      </c>
      <c r="B7494" s="39" t="n">
        <v>46183</v>
      </c>
      <c r="C7494" s="24" t="s">
        <v>322</v>
      </c>
      <c r="D7494" s="24" t="s">
        <v>826</v>
      </c>
      <c r="E7494" s="24" t="s">
        <v>111</v>
      </c>
      <c r="F7494" s="38" t="n">
        <v>100</v>
      </c>
      <c r="G7494" s="42" t="n">
        <f aca="false">DATE(YEAR(B7494),MONTH(B7494),1)</f>
        <v>46174</v>
      </c>
      <c r="H7494" s="24" t="str">
        <f aca="false">INDEX(Customers!$B$2:$B$601,MATCH(C7494,Customers!$A$2:$A$601,0))</f>
        <v>Nairobi</v>
      </c>
      <c r="I7494" s="43" t="n">
        <f aca="false">ROUND(MIN(INDEX(Assumptions!$D$13:$D$18,MATCH(E7494,Assumptions!$A$13:$A$18,0)),MAX(INDEX(Assumptions!$C$13:$C$18,MATCH(E7494,Assumptions!$A$13:$A$18,0)),INDEX(Assumptions!$B$13:$B$18,MATCH(E7494,Assumptions!$A$13:$A$18,0))*F7494)),2)</f>
        <v>4</v>
      </c>
    </row>
    <row r="7495" customFormat="false" ht="15" hidden="false" customHeight="false" outlineLevel="0" collapsed="false">
      <c r="A7495" s="24" t="s">
        <v>8318</v>
      </c>
      <c r="B7495" s="39" t="n">
        <v>46183</v>
      </c>
      <c r="C7495" s="24" t="s">
        <v>325</v>
      </c>
      <c r="D7495" s="24" t="s">
        <v>179</v>
      </c>
      <c r="E7495" s="24" t="s">
        <v>105</v>
      </c>
      <c r="F7495" s="38" t="n">
        <v>8160</v>
      </c>
      <c r="G7495" s="42" t="n">
        <f aca="false">DATE(YEAR(B7495),MONTH(B7495),1)</f>
        <v>46174</v>
      </c>
      <c r="H7495" s="24" t="str">
        <f aca="false">INDEX(Customers!$B$2:$B$601,MATCH(C7495,Customers!$A$2:$A$601,0))</f>
        <v>Western</v>
      </c>
      <c r="I7495" s="43" t="n">
        <f aca="false">ROUND(MIN(INDEX(Assumptions!$D$13:$D$18,MATCH(E7495,Assumptions!$A$13:$A$18,0)),MAX(INDEX(Assumptions!$C$13:$C$18,MATCH(E7495,Assumptions!$A$13:$A$18,0)),INDEX(Assumptions!$B$13:$B$18,MATCH(E7495,Assumptions!$A$13:$A$18,0))*F7495)),2)</f>
        <v>122.4</v>
      </c>
    </row>
    <row r="7496" customFormat="false" ht="15" hidden="false" customHeight="false" outlineLevel="0" collapsed="false">
      <c r="A7496" s="24" t="s">
        <v>8319</v>
      </c>
      <c r="B7496" s="39" t="n">
        <v>46183</v>
      </c>
      <c r="C7496" s="24" t="s">
        <v>345</v>
      </c>
      <c r="D7496" s="24" t="s">
        <v>826</v>
      </c>
      <c r="E7496" s="24" t="s">
        <v>111</v>
      </c>
      <c r="F7496" s="38" t="n">
        <v>20</v>
      </c>
      <c r="G7496" s="42" t="n">
        <f aca="false">DATE(YEAR(B7496),MONTH(B7496),1)</f>
        <v>46174</v>
      </c>
      <c r="H7496" s="24" t="str">
        <f aca="false">INDEX(Customers!$B$2:$B$601,MATCH(C7496,Customers!$A$2:$A$601,0))</f>
        <v>Central</v>
      </c>
      <c r="I7496" s="43" t="n">
        <f aca="false">ROUND(MIN(INDEX(Assumptions!$D$13:$D$18,MATCH(E7496,Assumptions!$A$13:$A$18,0)),MAX(INDEX(Assumptions!$C$13:$C$18,MATCH(E7496,Assumptions!$A$13:$A$18,0)),INDEX(Assumptions!$B$13:$B$18,MATCH(E7496,Assumptions!$A$13:$A$18,0))*F7496)),2)</f>
        <v>0.8</v>
      </c>
    </row>
    <row r="7497" customFormat="false" ht="15" hidden="false" customHeight="false" outlineLevel="0" collapsed="false">
      <c r="A7497" s="24" t="s">
        <v>8320</v>
      </c>
      <c r="B7497" s="39" t="n">
        <v>46183</v>
      </c>
      <c r="C7497" s="24" t="s">
        <v>359</v>
      </c>
      <c r="D7497" s="24" t="s">
        <v>826</v>
      </c>
      <c r="E7497" s="24" t="s">
        <v>109</v>
      </c>
      <c r="F7497" s="38" t="n">
        <v>15320</v>
      </c>
      <c r="G7497" s="42" t="n">
        <f aca="false">DATE(YEAR(B7497),MONTH(B7497),1)</f>
        <v>46174</v>
      </c>
      <c r="H7497" s="24" t="str">
        <f aca="false">INDEX(Customers!$B$2:$B$601,MATCH(C7497,Customers!$A$2:$A$601,0))</f>
        <v>Central</v>
      </c>
      <c r="I7497" s="43" t="n">
        <f aca="false">ROUND(MIN(INDEX(Assumptions!$D$13:$D$18,MATCH(E7497,Assumptions!$A$13:$A$18,0)),MAX(INDEX(Assumptions!$C$13:$C$18,MATCH(E7497,Assumptions!$A$13:$A$18,0)),INDEX(Assumptions!$B$13:$B$18,MATCH(E7497,Assumptions!$A$13:$A$18,0))*F7497)),2)</f>
        <v>40</v>
      </c>
    </row>
    <row r="7498" customFormat="false" ht="15" hidden="false" customHeight="false" outlineLevel="0" collapsed="false">
      <c r="A7498" s="24" t="s">
        <v>8321</v>
      </c>
      <c r="B7498" s="39" t="n">
        <v>46183</v>
      </c>
      <c r="C7498" s="24" t="s">
        <v>360</v>
      </c>
      <c r="D7498" s="24" t="s">
        <v>826</v>
      </c>
      <c r="E7498" s="24" t="s">
        <v>103</v>
      </c>
      <c r="F7498" s="38" t="n">
        <v>80</v>
      </c>
      <c r="G7498" s="42" t="n">
        <f aca="false">DATE(YEAR(B7498),MONTH(B7498),1)</f>
        <v>46174</v>
      </c>
      <c r="H7498" s="24" t="str">
        <f aca="false">INDEX(Customers!$B$2:$B$601,MATCH(C7498,Customers!$A$2:$A$601,0))</f>
        <v>Coast</v>
      </c>
      <c r="I7498" s="43" t="n">
        <f aca="false">ROUND(MIN(INDEX(Assumptions!$D$13:$D$18,MATCH(E7498,Assumptions!$A$13:$A$18,0)),MAX(INDEX(Assumptions!$C$13:$C$18,MATCH(E7498,Assumptions!$A$13:$A$18,0)),INDEX(Assumptions!$B$13:$B$18,MATCH(E7498,Assumptions!$A$13:$A$18,0))*F7498)),2)</f>
        <v>5</v>
      </c>
    </row>
    <row r="7499" customFormat="false" ht="15" hidden="false" customHeight="false" outlineLevel="0" collapsed="false">
      <c r="A7499" s="24" t="s">
        <v>8322</v>
      </c>
      <c r="B7499" s="39" t="n">
        <v>46183</v>
      </c>
      <c r="C7499" s="24" t="s">
        <v>376</v>
      </c>
      <c r="D7499" s="24" t="s">
        <v>150</v>
      </c>
      <c r="E7499" s="24" t="s">
        <v>105</v>
      </c>
      <c r="F7499" s="38" t="n">
        <v>10400</v>
      </c>
      <c r="G7499" s="42" t="n">
        <f aca="false">DATE(YEAR(B7499),MONTH(B7499),1)</f>
        <v>46174</v>
      </c>
      <c r="H7499" s="24" t="str">
        <f aca="false">INDEX(Customers!$B$2:$B$601,MATCH(C7499,Customers!$A$2:$A$601,0))</f>
        <v>Nairobi</v>
      </c>
      <c r="I7499" s="43" t="n">
        <f aca="false">ROUND(MIN(INDEX(Assumptions!$D$13:$D$18,MATCH(E7499,Assumptions!$A$13:$A$18,0)),MAX(INDEX(Assumptions!$C$13:$C$18,MATCH(E7499,Assumptions!$A$13:$A$18,0)),INDEX(Assumptions!$B$13:$B$18,MATCH(E7499,Assumptions!$A$13:$A$18,0))*F7499)),2)</f>
        <v>156</v>
      </c>
    </row>
    <row r="7500" customFormat="false" ht="15" hidden="false" customHeight="false" outlineLevel="0" collapsed="false">
      <c r="A7500" s="24" t="s">
        <v>8323</v>
      </c>
      <c r="B7500" s="39" t="n">
        <v>46183</v>
      </c>
      <c r="C7500" s="24" t="s">
        <v>376</v>
      </c>
      <c r="D7500" s="24" t="s">
        <v>150</v>
      </c>
      <c r="E7500" s="24" t="s">
        <v>105</v>
      </c>
      <c r="F7500" s="38" t="n">
        <v>1270</v>
      </c>
      <c r="G7500" s="42" t="n">
        <f aca="false">DATE(YEAR(B7500),MONTH(B7500),1)</f>
        <v>46174</v>
      </c>
      <c r="H7500" s="24" t="str">
        <f aca="false">INDEX(Customers!$B$2:$B$601,MATCH(C7500,Customers!$A$2:$A$601,0))</f>
        <v>Nairobi</v>
      </c>
      <c r="I7500" s="43" t="n">
        <f aca="false">ROUND(MIN(INDEX(Assumptions!$D$13:$D$18,MATCH(E7500,Assumptions!$A$13:$A$18,0)),MAX(INDEX(Assumptions!$C$13:$C$18,MATCH(E7500,Assumptions!$A$13:$A$18,0)),INDEX(Assumptions!$B$13:$B$18,MATCH(E7500,Assumptions!$A$13:$A$18,0))*F7500)),2)</f>
        <v>19.05</v>
      </c>
    </row>
    <row r="7501" customFormat="false" ht="15" hidden="false" customHeight="false" outlineLevel="0" collapsed="false">
      <c r="A7501" s="24" t="s">
        <v>8324</v>
      </c>
      <c r="B7501" s="39" t="n">
        <v>46183</v>
      </c>
      <c r="C7501" s="24" t="s">
        <v>385</v>
      </c>
      <c r="D7501" s="24" t="s">
        <v>164</v>
      </c>
      <c r="E7501" s="24" t="s">
        <v>105</v>
      </c>
      <c r="F7501" s="38" t="n">
        <v>20740</v>
      </c>
      <c r="G7501" s="42" t="n">
        <f aca="false">DATE(YEAR(B7501),MONTH(B7501),1)</f>
        <v>46174</v>
      </c>
      <c r="H7501" s="24" t="str">
        <f aca="false">INDEX(Customers!$B$2:$B$601,MATCH(C7501,Customers!$A$2:$A$601,0))</f>
        <v>Central</v>
      </c>
      <c r="I7501" s="43" t="n">
        <f aca="false">ROUND(MIN(INDEX(Assumptions!$D$13:$D$18,MATCH(E7501,Assumptions!$A$13:$A$18,0)),MAX(INDEX(Assumptions!$C$13:$C$18,MATCH(E7501,Assumptions!$A$13:$A$18,0)),INDEX(Assumptions!$B$13:$B$18,MATCH(E7501,Assumptions!$A$13:$A$18,0))*F7501)),2)</f>
        <v>200</v>
      </c>
    </row>
    <row r="7502" customFormat="false" ht="15" hidden="false" customHeight="false" outlineLevel="0" collapsed="false">
      <c r="A7502" s="24" t="s">
        <v>8325</v>
      </c>
      <c r="B7502" s="39" t="n">
        <v>46183</v>
      </c>
      <c r="C7502" s="24" t="s">
        <v>385</v>
      </c>
      <c r="D7502" s="24" t="s">
        <v>165</v>
      </c>
      <c r="E7502" s="24" t="s">
        <v>105</v>
      </c>
      <c r="F7502" s="38" t="n">
        <v>49650</v>
      </c>
      <c r="G7502" s="42" t="n">
        <f aca="false">DATE(YEAR(B7502),MONTH(B7502),1)</f>
        <v>46174</v>
      </c>
      <c r="H7502" s="24" t="str">
        <f aca="false">INDEX(Customers!$B$2:$B$601,MATCH(C7502,Customers!$A$2:$A$601,0))</f>
        <v>Central</v>
      </c>
      <c r="I7502" s="43" t="n">
        <f aca="false">ROUND(MIN(INDEX(Assumptions!$D$13:$D$18,MATCH(E7502,Assumptions!$A$13:$A$18,0)),MAX(INDEX(Assumptions!$C$13:$C$18,MATCH(E7502,Assumptions!$A$13:$A$18,0)),INDEX(Assumptions!$B$13:$B$18,MATCH(E7502,Assumptions!$A$13:$A$18,0))*F7502)),2)</f>
        <v>200</v>
      </c>
    </row>
    <row r="7503" customFormat="false" ht="15" hidden="false" customHeight="false" outlineLevel="0" collapsed="false">
      <c r="A7503" s="24" t="s">
        <v>8326</v>
      </c>
      <c r="B7503" s="39" t="n">
        <v>46183</v>
      </c>
      <c r="C7503" s="24" t="s">
        <v>390</v>
      </c>
      <c r="D7503" s="24" t="s">
        <v>176</v>
      </c>
      <c r="E7503" s="24" t="s">
        <v>107</v>
      </c>
      <c r="F7503" s="38" t="n">
        <v>890</v>
      </c>
      <c r="G7503" s="42" t="n">
        <f aca="false">DATE(YEAR(B7503),MONTH(B7503),1)</f>
        <v>46174</v>
      </c>
      <c r="H7503" s="24" t="str">
        <f aca="false">INDEX(Customers!$B$2:$B$601,MATCH(C7503,Customers!$A$2:$A$601,0))</f>
        <v>Rift Valley</v>
      </c>
      <c r="I7503" s="43" t="n">
        <f aca="false">ROUND(MIN(INDEX(Assumptions!$D$13:$D$18,MATCH(E7503,Assumptions!$A$13:$A$18,0)),MAX(INDEX(Assumptions!$C$13:$C$18,MATCH(E7503,Assumptions!$A$13:$A$18,0)),INDEX(Assumptions!$B$13:$B$18,MATCH(E7503,Assumptions!$A$13:$A$18,0))*F7503)),2)</f>
        <v>0</v>
      </c>
    </row>
    <row r="7504" customFormat="false" ht="15" hidden="false" customHeight="false" outlineLevel="0" collapsed="false">
      <c r="A7504" s="24" t="s">
        <v>8327</v>
      </c>
      <c r="B7504" s="39" t="n">
        <v>46183</v>
      </c>
      <c r="C7504" s="24" t="s">
        <v>391</v>
      </c>
      <c r="D7504" s="24" t="s">
        <v>826</v>
      </c>
      <c r="E7504" s="24" t="s">
        <v>103</v>
      </c>
      <c r="F7504" s="38" t="n">
        <v>5890</v>
      </c>
      <c r="G7504" s="42" t="n">
        <f aca="false">DATE(YEAR(B7504),MONTH(B7504),1)</f>
        <v>46174</v>
      </c>
      <c r="H7504" s="24" t="str">
        <f aca="false">INDEX(Customers!$B$2:$B$601,MATCH(C7504,Customers!$A$2:$A$601,0))</f>
        <v>Nairobi</v>
      </c>
      <c r="I7504" s="43" t="n">
        <f aca="false">ROUND(MIN(INDEX(Assumptions!$D$13:$D$18,MATCH(E7504,Assumptions!$A$13:$A$18,0)),MAX(INDEX(Assumptions!$C$13:$C$18,MATCH(E7504,Assumptions!$A$13:$A$18,0)),INDEX(Assumptions!$B$13:$B$18,MATCH(E7504,Assumptions!$A$13:$A$18,0))*F7504)),2)</f>
        <v>58.9</v>
      </c>
    </row>
    <row r="7505" customFormat="false" ht="15" hidden="false" customHeight="false" outlineLevel="0" collapsed="false">
      <c r="A7505" s="24" t="s">
        <v>8328</v>
      </c>
      <c r="B7505" s="39" t="n">
        <v>46183</v>
      </c>
      <c r="C7505" s="24" t="s">
        <v>440</v>
      </c>
      <c r="D7505" s="24" t="s">
        <v>150</v>
      </c>
      <c r="E7505" s="24" t="s">
        <v>107</v>
      </c>
      <c r="F7505" s="38" t="n">
        <v>34880</v>
      </c>
      <c r="G7505" s="42" t="n">
        <f aca="false">DATE(YEAR(B7505),MONTH(B7505),1)</f>
        <v>46174</v>
      </c>
      <c r="H7505" s="24" t="str">
        <f aca="false">INDEX(Customers!$B$2:$B$601,MATCH(C7505,Customers!$A$2:$A$601,0))</f>
        <v>Nairobi</v>
      </c>
      <c r="I7505" s="43" t="n">
        <f aca="false">ROUND(MIN(INDEX(Assumptions!$D$13:$D$18,MATCH(E7505,Assumptions!$A$13:$A$18,0)),MAX(INDEX(Assumptions!$C$13:$C$18,MATCH(E7505,Assumptions!$A$13:$A$18,0)),INDEX(Assumptions!$B$13:$B$18,MATCH(E7505,Assumptions!$A$13:$A$18,0))*F7505)),2)</f>
        <v>0</v>
      </c>
    </row>
    <row r="7506" customFormat="false" ht="15" hidden="false" customHeight="false" outlineLevel="0" collapsed="false">
      <c r="A7506" s="24" t="s">
        <v>8329</v>
      </c>
      <c r="B7506" s="39" t="n">
        <v>46183</v>
      </c>
      <c r="C7506" s="24" t="s">
        <v>464</v>
      </c>
      <c r="D7506" s="24" t="s">
        <v>826</v>
      </c>
      <c r="E7506" s="24" t="s">
        <v>103</v>
      </c>
      <c r="F7506" s="38" t="n">
        <v>1760</v>
      </c>
      <c r="G7506" s="42" t="n">
        <f aca="false">DATE(YEAR(B7506),MONTH(B7506),1)</f>
        <v>46174</v>
      </c>
      <c r="H7506" s="24" t="str">
        <f aca="false">INDEX(Customers!$B$2:$B$601,MATCH(C7506,Customers!$A$2:$A$601,0))</f>
        <v>Rift Valley</v>
      </c>
      <c r="I7506" s="43" t="n">
        <f aca="false">ROUND(MIN(INDEX(Assumptions!$D$13:$D$18,MATCH(E7506,Assumptions!$A$13:$A$18,0)),MAX(INDEX(Assumptions!$C$13:$C$18,MATCH(E7506,Assumptions!$A$13:$A$18,0)),INDEX(Assumptions!$B$13:$B$18,MATCH(E7506,Assumptions!$A$13:$A$18,0))*F7506)),2)</f>
        <v>17.6</v>
      </c>
    </row>
    <row r="7507" customFormat="false" ht="15" hidden="false" customHeight="false" outlineLevel="0" collapsed="false">
      <c r="A7507" s="24" t="s">
        <v>8330</v>
      </c>
      <c r="B7507" s="39" t="n">
        <v>46183</v>
      </c>
      <c r="C7507" s="24" t="s">
        <v>467</v>
      </c>
      <c r="D7507" s="24" t="s">
        <v>826</v>
      </c>
      <c r="E7507" s="24" t="s">
        <v>103</v>
      </c>
      <c r="F7507" s="38" t="n">
        <v>870</v>
      </c>
      <c r="G7507" s="42" t="n">
        <f aca="false">DATE(YEAR(B7507),MONTH(B7507),1)</f>
        <v>46174</v>
      </c>
      <c r="H7507" s="24" t="str">
        <f aca="false">INDEX(Customers!$B$2:$B$601,MATCH(C7507,Customers!$A$2:$A$601,0))</f>
        <v>Rift Valley</v>
      </c>
      <c r="I7507" s="43" t="n">
        <f aca="false">ROUND(MIN(INDEX(Assumptions!$D$13:$D$18,MATCH(E7507,Assumptions!$A$13:$A$18,0)),MAX(INDEX(Assumptions!$C$13:$C$18,MATCH(E7507,Assumptions!$A$13:$A$18,0)),INDEX(Assumptions!$B$13:$B$18,MATCH(E7507,Assumptions!$A$13:$A$18,0))*F7507)),2)</f>
        <v>8.7</v>
      </c>
    </row>
    <row r="7508" customFormat="false" ht="15" hidden="false" customHeight="false" outlineLevel="0" collapsed="false">
      <c r="A7508" s="24" t="s">
        <v>8331</v>
      </c>
      <c r="B7508" s="39" t="n">
        <v>46183</v>
      </c>
      <c r="C7508" s="24" t="s">
        <v>482</v>
      </c>
      <c r="D7508" s="24" t="s">
        <v>826</v>
      </c>
      <c r="E7508" s="24" t="s">
        <v>109</v>
      </c>
      <c r="F7508" s="38" t="n">
        <v>2550</v>
      </c>
      <c r="G7508" s="42" t="n">
        <f aca="false">DATE(YEAR(B7508),MONTH(B7508),1)</f>
        <v>46174</v>
      </c>
      <c r="H7508" s="24" t="str">
        <f aca="false">INDEX(Customers!$B$2:$B$601,MATCH(C7508,Customers!$A$2:$A$601,0))</f>
        <v>Rift Valley</v>
      </c>
      <c r="I7508" s="43" t="n">
        <f aca="false">ROUND(MIN(INDEX(Assumptions!$D$13:$D$18,MATCH(E7508,Assumptions!$A$13:$A$18,0)),MAX(INDEX(Assumptions!$C$13:$C$18,MATCH(E7508,Assumptions!$A$13:$A$18,0)),INDEX(Assumptions!$B$13:$B$18,MATCH(E7508,Assumptions!$A$13:$A$18,0))*F7508)),2)</f>
        <v>10.2</v>
      </c>
    </row>
    <row r="7509" customFormat="false" ht="15" hidden="false" customHeight="false" outlineLevel="0" collapsed="false">
      <c r="A7509" s="24" t="s">
        <v>8332</v>
      </c>
      <c r="B7509" s="39" t="n">
        <v>46183</v>
      </c>
      <c r="C7509" s="24" t="s">
        <v>505</v>
      </c>
      <c r="D7509" s="24" t="s">
        <v>826</v>
      </c>
      <c r="E7509" s="24" t="s">
        <v>103</v>
      </c>
      <c r="F7509" s="38" t="n">
        <v>810</v>
      </c>
      <c r="G7509" s="42" t="n">
        <f aca="false">DATE(YEAR(B7509),MONTH(B7509),1)</f>
        <v>46174</v>
      </c>
      <c r="H7509" s="24" t="str">
        <f aca="false">INDEX(Customers!$B$2:$B$601,MATCH(C7509,Customers!$A$2:$A$601,0))</f>
        <v>Eastern</v>
      </c>
      <c r="I7509" s="43" t="n">
        <f aca="false">ROUND(MIN(INDEX(Assumptions!$D$13:$D$18,MATCH(E7509,Assumptions!$A$13:$A$18,0)),MAX(INDEX(Assumptions!$C$13:$C$18,MATCH(E7509,Assumptions!$A$13:$A$18,0)),INDEX(Assumptions!$B$13:$B$18,MATCH(E7509,Assumptions!$A$13:$A$18,0))*F7509)),2)</f>
        <v>8.1</v>
      </c>
    </row>
    <row r="7510" customFormat="false" ht="15" hidden="false" customHeight="false" outlineLevel="0" collapsed="false">
      <c r="A7510" s="24" t="s">
        <v>8333</v>
      </c>
      <c r="B7510" s="39" t="n">
        <v>46183</v>
      </c>
      <c r="C7510" s="24" t="s">
        <v>520</v>
      </c>
      <c r="D7510" s="24" t="s">
        <v>183</v>
      </c>
      <c r="E7510" s="24" t="s">
        <v>107</v>
      </c>
      <c r="F7510" s="38" t="n">
        <v>2530</v>
      </c>
      <c r="G7510" s="42" t="n">
        <f aca="false">DATE(YEAR(B7510),MONTH(B7510),1)</f>
        <v>46174</v>
      </c>
      <c r="H7510" s="24" t="str">
        <f aca="false">INDEX(Customers!$B$2:$B$601,MATCH(C7510,Customers!$A$2:$A$601,0))</f>
        <v>Coast</v>
      </c>
      <c r="I7510" s="43" t="n">
        <f aca="false">ROUND(MIN(INDEX(Assumptions!$D$13:$D$18,MATCH(E7510,Assumptions!$A$13:$A$18,0)),MAX(INDEX(Assumptions!$C$13:$C$18,MATCH(E7510,Assumptions!$A$13:$A$18,0)),INDEX(Assumptions!$B$13:$B$18,MATCH(E7510,Assumptions!$A$13:$A$18,0))*F7510)),2)</f>
        <v>0</v>
      </c>
    </row>
    <row r="7511" customFormat="false" ht="15" hidden="false" customHeight="false" outlineLevel="0" collapsed="false">
      <c r="A7511" s="24" t="s">
        <v>8334</v>
      </c>
      <c r="B7511" s="39" t="n">
        <v>46183</v>
      </c>
      <c r="C7511" s="24" t="s">
        <v>522</v>
      </c>
      <c r="D7511" s="24" t="s">
        <v>826</v>
      </c>
      <c r="E7511" s="24" t="s">
        <v>103</v>
      </c>
      <c r="F7511" s="38" t="n">
        <v>2000</v>
      </c>
      <c r="G7511" s="42" t="n">
        <f aca="false">DATE(YEAR(B7511),MONTH(B7511),1)</f>
        <v>46174</v>
      </c>
      <c r="H7511" s="24" t="str">
        <f aca="false">INDEX(Customers!$B$2:$B$601,MATCH(C7511,Customers!$A$2:$A$601,0))</f>
        <v>Central</v>
      </c>
      <c r="I7511" s="43" t="n">
        <f aca="false">ROUND(MIN(INDEX(Assumptions!$D$13:$D$18,MATCH(E7511,Assumptions!$A$13:$A$18,0)),MAX(INDEX(Assumptions!$C$13:$C$18,MATCH(E7511,Assumptions!$A$13:$A$18,0)),INDEX(Assumptions!$B$13:$B$18,MATCH(E7511,Assumptions!$A$13:$A$18,0))*F7511)),2)</f>
        <v>20</v>
      </c>
    </row>
    <row r="7512" customFormat="false" ht="15" hidden="false" customHeight="false" outlineLevel="0" collapsed="false">
      <c r="A7512" s="24" t="s">
        <v>8335</v>
      </c>
      <c r="B7512" s="39" t="n">
        <v>46183</v>
      </c>
      <c r="C7512" s="24" t="s">
        <v>538</v>
      </c>
      <c r="D7512" s="24" t="s">
        <v>175</v>
      </c>
      <c r="E7512" s="24" t="s">
        <v>107</v>
      </c>
      <c r="F7512" s="38" t="n">
        <v>11460</v>
      </c>
      <c r="G7512" s="42" t="n">
        <f aca="false">DATE(YEAR(B7512),MONTH(B7512),1)</f>
        <v>46174</v>
      </c>
      <c r="H7512" s="24" t="str">
        <f aca="false">INDEX(Customers!$B$2:$B$601,MATCH(C7512,Customers!$A$2:$A$601,0))</f>
        <v>Rift Valley</v>
      </c>
      <c r="I7512" s="43" t="n">
        <f aca="false">ROUND(MIN(INDEX(Assumptions!$D$13:$D$18,MATCH(E7512,Assumptions!$A$13:$A$18,0)),MAX(INDEX(Assumptions!$C$13:$C$18,MATCH(E7512,Assumptions!$A$13:$A$18,0)),INDEX(Assumptions!$B$13:$B$18,MATCH(E7512,Assumptions!$A$13:$A$18,0))*F7512)),2)</f>
        <v>0</v>
      </c>
    </row>
    <row r="7513" customFormat="false" ht="15" hidden="false" customHeight="false" outlineLevel="0" collapsed="false">
      <c r="A7513" s="24" t="s">
        <v>8336</v>
      </c>
      <c r="B7513" s="39" t="n">
        <v>46183</v>
      </c>
      <c r="C7513" s="24" t="s">
        <v>543</v>
      </c>
      <c r="D7513" s="24" t="s">
        <v>164</v>
      </c>
      <c r="E7513" s="24" t="s">
        <v>107</v>
      </c>
      <c r="F7513" s="38" t="n">
        <v>17950</v>
      </c>
      <c r="G7513" s="42" t="n">
        <f aca="false">DATE(YEAR(B7513),MONTH(B7513),1)</f>
        <v>46174</v>
      </c>
      <c r="H7513" s="24" t="str">
        <f aca="false">INDEX(Customers!$B$2:$B$601,MATCH(C7513,Customers!$A$2:$A$601,0))</f>
        <v>Central</v>
      </c>
      <c r="I7513" s="43" t="n">
        <f aca="false">ROUND(MIN(INDEX(Assumptions!$D$13:$D$18,MATCH(E7513,Assumptions!$A$13:$A$18,0)),MAX(INDEX(Assumptions!$C$13:$C$18,MATCH(E7513,Assumptions!$A$13:$A$18,0)),INDEX(Assumptions!$B$13:$B$18,MATCH(E7513,Assumptions!$A$13:$A$18,0))*F7513)),2)</f>
        <v>0</v>
      </c>
    </row>
    <row r="7514" customFormat="false" ht="15" hidden="false" customHeight="false" outlineLevel="0" collapsed="false">
      <c r="A7514" s="24" t="s">
        <v>8337</v>
      </c>
      <c r="B7514" s="39" t="n">
        <v>46183</v>
      </c>
      <c r="C7514" s="24" t="s">
        <v>552</v>
      </c>
      <c r="D7514" s="24" t="s">
        <v>169</v>
      </c>
      <c r="E7514" s="24" t="s">
        <v>107</v>
      </c>
      <c r="F7514" s="38" t="n">
        <v>14470</v>
      </c>
      <c r="G7514" s="42" t="n">
        <f aca="false">DATE(YEAR(B7514),MONTH(B7514),1)</f>
        <v>46174</v>
      </c>
      <c r="H7514" s="24" t="str">
        <f aca="false">INDEX(Customers!$B$2:$B$601,MATCH(C7514,Customers!$A$2:$A$601,0))</f>
        <v>Eastern</v>
      </c>
      <c r="I7514" s="43" t="n">
        <f aca="false">ROUND(MIN(INDEX(Assumptions!$D$13:$D$18,MATCH(E7514,Assumptions!$A$13:$A$18,0)),MAX(INDEX(Assumptions!$C$13:$C$18,MATCH(E7514,Assumptions!$A$13:$A$18,0)),INDEX(Assumptions!$B$13:$B$18,MATCH(E7514,Assumptions!$A$13:$A$18,0))*F7514)),2)</f>
        <v>0</v>
      </c>
    </row>
    <row r="7515" customFormat="false" ht="15" hidden="false" customHeight="false" outlineLevel="0" collapsed="false">
      <c r="A7515" s="24" t="s">
        <v>8338</v>
      </c>
      <c r="B7515" s="39" t="n">
        <v>46183</v>
      </c>
      <c r="C7515" s="24" t="s">
        <v>554</v>
      </c>
      <c r="D7515" s="24" t="s">
        <v>183</v>
      </c>
      <c r="E7515" s="24" t="s">
        <v>107</v>
      </c>
      <c r="F7515" s="38" t="n">
        <v>117570</v>
      </c>
      <c r="G7515" s="42" t="n">
        <f aca="false">DATE(YEAR(B7515),MONTH(B7515),1)</f>
        <v>46174</v>
      </c>
      <c r="H7515" s="24" t="str">
        <f aca="false">INDEX(Customers!$B$2:$B$601,MATCH(C7515,Customers!$A$2:$A$601,0))</f>
        <v>Coast</v>
      </c>
      <c r="I7515" s="43" t="n">
        <f aca="false">ROUND(MIN(INDEX(Assumptions!$D$13:$D$18,MATCH(E7515,Assumptions!$A$13:$A$18,0)),MAX(INDEX(Assumptions!$C$13:$C$18,MATCH(E7515,Assumptions!$A$13:$A$18,0)),INDEX(Assumptions!$B$13:$B$18,MATCH(E7515,Assumptions!$A$13:$A$18,0))*F7515)),2)</f>
        <v>0</v>
      </c>
    </row>
    <row r="7516" customFormat="false" ht="15" hidden="false" customHeight="false" outlineLevel="0" collapsed="false">
      <c r="A7516" s="24" t="s">
        <v>8339</v>
      </c>
      <c r="B7516" s="39" t="n">
        <v>46183</v>
      </c>
      <c r="C7516" s="24" t="s">
        <v>563</v>
      </c>
      <c r="D7516" s="24" t="s">
        <v>826</v>
      </c>
      <c r="E7516" s="24" t="s">
        <v>103</v>
      </c>
      <c r="F7516" s="38" t="n">
        <v>390</v>
      </c>
      <c r="G7516" s="42" t="n">
        <f aca="false">DATE(YEAR(B7516),MONTH(B7516),1)</f>
        <v>46174</v>
      </c>
      <c r="H7516" s="24" t="str">
        <f aca="false">INDEX(Customers!$B$2:$B$601,MATCH(C7516,Customers!$A$2:$A$601,0))</f>
        <v>Nairobi</v>
      </c>
      <c r="I7516" s="43" t="n">
        <f aca="false">ROUND(MIN(INDEX(Assumptions!$D$13:$D$18,MATCH(E7516,Assumptions!$A$13:$A$18,0)),MAX(INDEX(Assumptions!$C$13:$C$18,MATCH(E7516,Assumptions!$A$13:$A$18,0)),INDEX(Assumptions!$B$13:$B$18,MATCH(E7516,Assumptions!$A$13:$A$18,0))*F7516)),2)</f>
        <v>5</v>
      </c>
    </row>
    <row r="7517" customFormat="false" ht="15" hidden="false" customHeight="false" outlineLevel="0" collapsed="false">
      <c r="A7517" s="24" t="s">
        <v>8340</v>
      </c>
      <c r="B7517" s="39" t="n">
        <v>46183</v>
      </c>
      <c r="C7517" s="24" t="s">
        <v>566</v>
      </c>
      <c r="D7517" s="24" t="s">
        <v>826</v>
      </c>
      <c r="E7517" s="24" t="s">
        <v>103</v>
      </c>
      <c r="F7517" s="38" t="n">
        <v>200</v>
      </c>
      <c r="G7517" s="42" t="n">
        <f aca="false">DATE(YEAR(B7517),MONTH(B7517),1)</f>
        <v>46174</v>
      </c>
      <c r="H7517" s="24" t="str">
        <f aca="false">INDEX(Customers!$B$2:$B$601,MATCH(C7517,Customers!$A$2:$A$601,0))</f>
        <v>Rift Valley</v>
      </c>
      <c r="I7517" s="43" t="n">
        <f aca="false">ROUND(MIN(INDEX(Assumptions!$D$13:$D$18,MATCH(E7517,Assumptions!$A$13:$A$18,0)),MAX(INDEX(Assumptions!$C$13:$C$18,MATCH(E7517,Assumptions!$A$13:$A$18,0)),INDEX(Assumptions!$B$13:$B$18,MATCH(E7517,Assumptions!$A$13:$A$18,0))*F7517)),2)</f>
        <v>5</v>
      </c>
    </row>
    <row r="7518" customFormat="false" ht="15" hidden="false" customHeight="false" outlineLevel="0" collapsed="false">
      <c r="A7518" s="24" t="s">
        <v>8341</v>
      </c>
      <c r="B7518" s="39" t="n">
        <v>46183</v>
      </c>
      <c r="C7518" s="24" t="s">
        <v>583</v>
      </c>
      <c r="D7518" s="24" t="s">
        <v>826</v>
      </c>
      <c r="E7518" s="24" t="s">
        <v>111</v>
      </c>
      <c r="F7518" s="38" t="n">
        <v>100</v>
      </c>
      <c r="G7518" s="42" t="n">
        <f aca="false">DATE(YEAR(B7518),MONTH(B7518),1)</f>
        <v>46174</v>
      </c>
      <c r="H7518" s="24" t="str">
        <f aca="false">INDEX(Customers!$B$2:$B$601,MATCH(C7518,Customers!$A$2:$A$601,0))</f>
        <v>Western</v>
      </c>
      <c r="I7518" s="43" t="n">
        <f aca="false">ROUND(MIN(INDEX(Assumptions!$D$13:$D$18,MATCH(E7518,Assumptions!$A$13:$A$18,0)),MAX(INDEX(Assumptions!$C$13:$C$18,MATCH(E7518,Assumptions!$A$13:$A$18,0)),INDEX(Assumptions!$B$13:$B$18,MATCH(E7518,Assumptions!$A$13:$A$18,0))*F7518)),2)</f>
        <v>4</v>
      </c>
    </row>
    <row r="7519" customFormat="false" ht="15" hidden="false" customHeight="false" outlineLevel="0" collapsed="false">
      <c r="A7519" s="24" t="s">
        <v>8342</v>
      </c>
      <c r="B7519" s="39" t="n">
        <v>46183</v>
      </c>
      <c r="C7519" s="24" t="s">
        <v>587</v>
      </c>
      <c r="D7519" s="24" t="s">
        <v>826</v>
      </c>
      <c r="E7519" s="24" t="s">
        <v>111</v>
      </c>
      <c r="F7519" s="38" t="n">
        <v>200</v>
      </c>
      <c r="G7519" s="42" t="n">
        <f aca="false">DATE(YEAR(B7519),MONTH(B7519),1)</f>
        <v>46174</v>
      </c>
      <c r="H7519" s="24" t="str">
        <f aca="false">INDEX(Customers!$B$2:$B$601,MATCH(C7519,Customers!$A$2:$A$601,0))</f>
        <v>Western</v>
      </c>
      <c r="I7519" s="43" t="n">
        <f aca="false">ROUND(MIN(INDEX(Assumptions!$D$13:$D$18,MATCH(E7519,Assumptions!$A$13:$A$18,0)),MAX(INDEX(Assumptions!$C$13:$C$18,MATCH(E7519,Assumptions!$A$13:$A$18,0)),INDEX(Assumptions!$B$13:$B$18,MATCH(E7519,Assumptions!$A$13:$A$18,0))*F7519)),2)</f>
        <v>8</v>
      </c>
    </row>
    <row r="7520" customFormat="false" ht="15" hidden="false" customHeight="false" outlineLevel="0" collapsed="false">
      <c r="A7520" s="24" t="s">
        <v>8343</v>
      </c>
      <c r="B7520" s="39" t="n">
        <v>46183</v>
      </c>
      <c r="C7520" s="24" t="s">
        <v>608</v>
      </c>
      <c r="D7520" s="24" t="s">
        <v>826</v>
      </c>
      <c r="E7520" s="24" t="s">
        <v>103</v>
      </c>
      <c r="F7520" s="38" t="n">
        <v>1340</v>
      </c>
      <c r="G7520" s="42" t="n">
        <f aca="false">DATE(YEAR(B7520),MONTH(B7520),1)</f>
        <v>46174</v>
      </c>
      <c r="H7520" s="24" t="str">
        <f aca="false">INDEX(Customers!$B$2:$B$601,MATCH(C7520,Customers!$A$2:$A$601,0))</f>
        <v>Eastern</v>
      </c>
      <c r="I7520" s="43" t="n">
        <f aca="false">ROUND(MIN(INDEX(Assumptions!$D$13:$D$18,MATCH(E7520,Assumptions!$A$13:$A$18,0)),MAX(INDEX(Assumptions!$C$13:$C$18,MATCH(E7520,Assumptions!$A$13:$A$18,0)),INDEX(Assumptions!$B$13:$B$18,MATCH(E7520,Assumptions!$A$13:$A$18,0))*F7520)),2)</f>
        <v>13.4</v>
      </c>
    </row>
    <row r="7521" customFormat="false" ht="15" hidden="false" customHeight="false" outlineLevel="0" collapsed="false">
      <c r="A7521" s="24" t="s">
        <v>8344</v>
      </c>
      <c r="B7521" s="39" t="n">
        <v>46183</v>
      </c>
      <c r="C7521" s="24" t="s">
        <v>614</v>
      </c>
      <c r="D7521" s="24" t="s">
        <v>826</v>
      </c>
      <c r="E7521" s="24" t="s">
        <v>103</v>
      </c>
      <c r="F7521" s="38" t="n">
        <v>1040</v>
      </c>
      <c r="G7521" s="42" t="n">
        <f aca="false">DATE(YEAR(B7521),MONTH(B7521),1)</f>
        <v>46174</v>
      </c>
      <c r="H7521" s="24" t="str">
        <f aca="false">INDEX(Customers!$B$2:$B$601,MATCH(C7521,Customers!$A$2:$A$601,0))</f>
        <v>Central</v>
      </c>
      <c r="I7521" s="43" t="n">
        <f aca="false">ROUND(MIN(INDEX(Assumptions!$D$13:$D$18,MATCH(E7521,Assumptions!$A$13:$A$18,0)),MAX(INDEX(Assumptions!$C$13:$C$18,MATCH(E7521,Assumptions!$A$13:$A$18,0)),INDEX(Assumptions!$B$13:$B$18,MATCH(E7521,Assumptions!$A$13:$A$18,0))*F7521)),2)</f>
        <v>10.4</v>
      </c>
    </row>
    <row r="7522" customFormat="false" ht="15" hidden="false" customHeight="false" outlineLevel="0" collapsed="false">
      <c r="A7522" s="24" t="s">
        <v>8345</v>
      </c>
      <c r="B7522" s="39" t="n">
        <v>46183</v>
      </c>
      <c r="C7522" s="24" t="s">
        <v>623</v>
      </c>
      <c r="D7522" s="24" t="s">
        <v>826</v>
      </c>
      <c r="E7522" s="24" t="s">
        <v>111</v>
      </c>
      <c r="F7522" s="38" t="n">
        <v>1000</v>
      </c>
      <c r="G7522" s="42" t="n">
        <f aca="false">DATE(YEAR(B7522),MONTH(B7522),1)</f>
        <v>46174</v>
      </c>
      <c r="H7522" s="24" t="str">
        <f aca="false">INDEX(Customers!$B$2:$B$601,MATCH(C7522,Customers!$A$2:$A$601,0))</f>
        <v>Central</v>
      </c>
      <c r="I7522" s="43" t="n">
        <f aca="false">ROUND(MIN(INDEX(Assumptions!$D$13:$D$18,MATCH(E7522,Assumptions!$A$13:$A$18,0)),MAX(INDEX(Assumptions!$C$13:$C$18,MATCH(E7522,Assumptions!$A$13:$A$18,0)),INDEX(Assumptions!$B$13:$B$18,MATCH(E7522,Assumptions!$A$13:$A$18,0))*F7522)),2)</f>
        <v>40</v>
      </c>
    </row>
    <row r="7523" customFormat="false" ht="15" hidden="false" customHeight="false" outlineLevel="0" collapsed="false">
      <c r="A7523" s="24" t="s">
        <v>8346</v>
      </c>
      <c r="B7523" s="39" t="n">
        <v>46183</v>
      </c>
      <c r="C7523" s="24" t="s">
        <v>624</v>
      </c>
      <c r="D7523" s="24" t="s">
        <v>826</v>
      </c>
      <c r="E7523" s="24" t="s">
        <v>113</v>
      </c>
      <c r="F7523" s="38" t="n">
        <v>500</v>
      </c>
      <c r="G7523" s="42" t="n">
        <f aca="false">DATE(YEAR(B7523),MONTH(B7523),1)</f>
        <v>46174</v>
      </c>
      <c r="H7523" s="24" t="str">
        <f aca="false">INDEX(Customers!$B$2:$B$601,MATCH(C7523,Customers!$A$2:$A$601,0))</f>
        <v>Nairobi</v>
      </c>
      <c r="I7523" s="43" t="n">
        <f aca="false">ROUND(MIN(INDEX(Assumptions!$D$13:$D$18,MATCH(E7523,Assumptions!$A$13:$A$18,0)),MAX(INDEX(Assumptions!$C$13:$C$18,MATCH(E7523,Assumptions!$A$13:$A$18,0)),INDEX(Assumptions!$B$13:$B$18,MATCH(E7523,Assumptions!$A$13:$A$18,0))*F7523)),2)</f>
        <v>25</v>
      </c>
    </row>
    <row r="7524" customFormat="false" ht="15" hidden="false" customHeight="false" outlineLevel="0" collapsed="false">
      <c r="A7524" s="24" t="s">
        <v>8347</v>
      </c>
      <c r="B7524" s="39" t="n">
        <v>46183</v>
      </c>
      <c r="C7524" s="24" t="s">
        <v>625</v>
      </c>
      <c r="D7524" s="24" t="s">
        <v>826</v>
      </c>
      <c r="E7524" s="24" t="s">
        <v>111</v>
      </c>
      <c r="F7524" s="38" t="n">
        <v>200</v>
      </c>
      <c r="G7524" s="42" t="n">
        <f aca="false">DATE(YEAR(B7524),MONTH(B7524),1)</f>
        <v>46174</v>
      </c>
      <c r="H7524" s="24" t="str">
        <f aca="false">INDEX(Customers!$B$2:$B$601,MATCH(C7524,Customers!$A$2:$A$601,0))</f>
        <v>Nairobi</v>
      </c>
      <c r="I7524" s="43" t="n">
        <f aca="false">ROUND(MIN(INDEX(Assumptions!$D$13:$D$18,MATCH(E7524,Assumptions!$A$13:$A$18,0)),MAX(INDEX(Assumptions!$C$13:$C$18,MATCH(E7524,Assumptions!$A$13:$A$18,0)),INDEX(Assumptions!$B$13:$B$18,MATCH(E7524,Assumptions!$A$13:$A$18,0))*F7524)),2)</f>
        <v>8</v>
      </c>
    </row>
    <row r="7525" customFormat="false" ht="15" hidden="false" customHeight="false" outlineLevel="0" collapsed="false">
      <c r="A7525" s="24" t="s">
        <v>8348</v>
      </c>
      <c r="B7525" s="39" t="n">
        <v>46183</v>
      </c>
      <c r="C7525" s="24" t="s">
        <v>630</v>
      </c>
      <c r="D7525" s="24" t="s">
        <v>826</v>
      </c>
      <c r="E7525" s="24" t="s">
        <v>113</v>
      </c>
      <c r="F7525" s="38" t="n">
        <v>99</v>
      </c>
      <c r="G7525" s="42" t="n">
        <f aca="false">DATE(YEAR(B7525),MONTH(B7525),1)</f>
        <v>46174</v>
      </c>
      <c r="H7525" s="24" t="str">
        <f aca="false">INDEX(Customers!$B$2:$B$601,MATCH(C7525,Customers!$A$2:$A$601,0))</f>
        <v>Western</v>
      </c>
      <c r="I7525" s="43" t="n">
        <f aca="false">ROUND(MIN(INDEX(Assumptions!$D$13:$D$18,MATCH(E7525,Assumptions!$A$13:$A$18,0)),MAX(INDEX(Assumptions!$C$13:$C$18,MATCH(E7525,Assumptions!$A$13:$A$18,0)),INDEX(Assumptions!$B$13:$B$18,MATCH(E7525,Assumptions!$A$13:$A$18,0))*F7525)),2)</f>
        <v>4.95</v>
      </c>
    </row>
    <row r="7526" customFormat="false" ht="15" hidden="false" customHeight="false" outlineLevel="0" collapsed="false">
      <c r="A7526" s="24" t="s">
        <v>8349</v>
      </c>
      <c r="B7526" s="39" t="n">
        <v>46183</v>
      </c>
      <c r="C7526" s="24" t="s">
        <v>650</v>
      </c>
      <c r="D7526" s="24" t="s">
        <v>826</v>
      </c>
      <c r="E7526" s="24" t="s">
        <v>113</v>
      </c>
      <c r="F7526" s="38" t="n">
        <v>1000</v>
      </c>
      <c r="G7526" s="42" t="n">
        <f aca="false">DATE(YEAR(B7526),MONTH(B7526),1)</f>
        <v>46174</v>
      </c>
      <c r="H7526" s="24" t="str">
        <f aca="false">INDEX(Customers!$B$2:$B$601,MATCH(C7526,Customers!$A$2:$A$601,0))</f>
        <v>Eastern</v>
      </c>
      <c r="I7526" s="43" t="n">
        <f aca="false">ROUND(MIN(INDEX(Assumptions!$D$13:$D$18,MATCH(E7526,Assumptions!$A$13:$A$18,0)),MAX(INDEX(Assumptions!$C$13:$C$18,MATCH(E7526,Assumptions!$A$13:$A$18,0)),INDEX(Assumptions!$B$13:$B$18,MATCH(E7526,Assumptions!$A$13:$A$18,0))*F7526)),2)</f>
        <v>50</v>
      </c>
    </row>
    <row r="7527" customFormat="false" ht="15" hidden="false" customHeight="false" outlineLevel="0" collapsed="false">
      <c r="A7527" s="24" t="s">
        <v>8350</v>
      </c>
      <c r="B7527" s="39" t="n">
        <v>46183</v>
      </c>
      <c r="C7527" s="24" t="s">
        <v>671</v>
      </c>
      <c r="D7527" s="24" t="s">
        <v>207</v>
      </c>
      <c r="E7527" s="24" t="s">
        <v>107</v>
      </c>
      <c r="F7527" s="38" t="n">
        <v>2240</v>
      </c>
      <c r="G7527" s="42" t="n">
        <f aca="false">DATE(YEAR(B7527),MONTH(B7527),1)</f>
        <v>46174</v>
      </c>
      <c r="H7527" s="24" t="str">
        <f aca="false">INDEX(Customers!$B$2:$B$601,MATCH(C7527,Customers!$A$2:$A$601,0))</f>
        <v>Eastern</v>
      </c>
      <c r="I7527" s="43" t="n">
        <f aca="false">ROUND(MIN(INDEX(Assumptions!$D$13:$D$18,MATCH(E7527,Assumptions!$A$13:$A$18,0)),MAX(INDEX(Assumptions!$C$13:$C$18,MATCH(E7527,Assumptions!$A$13:$A$18,0)),INDEX(Assumptions!$B$13:$B$18,MATCH(E7527,Assumptions!$A$13:$A$18,0))*F7527)),2)</f>
        <v>0</v>
      </c>
    </row>
    <row r="7528" customFormat="false" ht="15" hidden="false" customHeight="false" outlineLevel="0" collapsed="false">
      <c r="A7528" s="24" t="s">
        <v>8351</v>
      </c>
      <c r="B7528" s="39" t="n">
        <v>46183</v>
      </c>
      <c r="C7528" s="24" t="s">
        <v>694</v>
      </c>
      <c r="D7528" s="24" t="s">
        <v>826</v>
      </c>
      <c r="E7528" s="24" t="s">
        <v>113</v>
      </c>
      <c r="F7528" s="38" t="n">
        <v>50</v>
      </c>
      <c r="G7528" s="42" t="n">
        <f aca="false">DATE(YEAR(B7528),MONTH(B7528),1)</f>
        <v>46174</v>
      </c>
      <c r="H7528" s="24" t="str">
        <f aca="false">INDEX(Customers!$B$2:$B$601,MATCH(C7528,Customers!$A$2:$A$601,0))</f>
        <v>Western</v>
      </c>
      <c r="I7528" s="43" t="n">
        <f aca="false">ROUND(MIN(INDEX(Assumptions!$D$13:$D$18,MATCH(E7528,Assumptions!$A$13:$A$18,0)),MAX(INDEX(Assumptions!$C$13:$C$18,MATCH(E7528,Assumptions!$A$13:$A$18,0)),INDEX(Assumptions!$B$13:$B$18,MATCH(E7528,Assumptions!$A$13:$A$18,0))*F7528)),2)</f>
        <v>2.5</v>
      </c>
    </row>
    <row r="7529" customFormat="false" ht="15" hidden="false" customHeight="false" outlineLevel="0" collapsed="false">
      <c r="A7529" s="24" t="s">
        <v>8352</v>
      </c>
      <c r="B7529" s="39" t="n">
        <v>46183</v>
      </c>
      <c r="C7529" s="24" t="s">
        <v>701</v>
      </c>
      <c r="D7529" s="24" t="s">
        <v>153</v>
      </c>
      <c r="E7529" s="24" t="s">
        <v>105</v>
      </c>
      <c r="F7529" s="38" t="n">
        <v>37470</v>
      </c>
      <c r="G7529" s="42" t="n">
        <f aca="false">DATE(YEAR(B7529),MONTH(B7529),1)</f>
        <v>46174</v>
      </c>
      <c r="H7529" s="24" t="str">
        <f aca="false">INDEX(Customers!$B$2:$B$601,MATCH(C7529,Customers!$A$2:$A$601,0))</f>
        <v>Nairobi</v>
      </c>
      <c r="I7529" s="43" t="n">
        <f aca="false">ROUND(MIN(INDEX(Assumptions!$D$13:$D$18,MATCH(E7529,Assumptions!$A$13:$A$18,0)),MAX(INDEX(Assumptions!$C$13:$C$18,MATCH(E7529,Assumptions!$A$13:$A$18,0)),INDEX(Assumptions!$B$13:$B$18,MATCH(E7529,Assumptions!$A$13:$A$18,0))*F7529)),2)</f>
        <v>200</v>
      </c>
    </row>
    <row r="7530" customFormat="false" ht="15" hidden="false" customHeight="false" outlineLevel="0" collapsed="false">
      <c r="A7530" s="24" t="s">
        <v>8353</v>
      </c>
      <c r="B7530" s="39" t="n">
        <v>46183</v>
      </c>
      <c r="C7530" s="24" t="s">
        <v>762</v>
      </c>
      <c r="D7530" s="24" t="s">
        <v>826</v>
      </c>
      <c r="E7530" s="24" t="s">
        <v>103</v>
      </c>
      <c r="F7530" s="38" t="n">
        <v>1380</v>
      </c>
      <c r="G7530" s="42" t="n">
        <f aca="false">DATE(YEAR(B7530),MONTH(B7530),1)</f>
        <v>46174</v>
      </c>
      <c r="H7530" s="24" t="str">
        <f aca="false">INDEX(Customers!$B$2:$B$601,MATCH(C7530,Customers!$A$2:$A$601,0))</f>
        <v>Western</v>
      </c>
      <c r="I7530" s="43" t="n">
        <f aca="false">ROUND(MIN(INDEX(Assumptions!$D$13:$D$18,MATCH(E7530,Assumptions!$A$13:$A$18,0)),MAX(INDEX(Assumptions!$C$13:$C$18,MATCH(E7530,Assumptions!$A$13:$A$18,0)),INDEX(Assumptions!$B$13:$B$18,MATCH(E7530,Assumptions!$A$13:$A$18,0))*F7530)),2)</f>
        <v>13.8</v>
      </c>
    </row>
    <row r="7531" customFormat="false" ht="15" hidden="false" customHeight="false" outlineLevel="0" collapsed="false">
      <c r="A7531" s="24" t="s">
        <v>8354</v>
      </c>
      <c r="B7531" s="39" t="n">
        <v>46183</v>
      </c>
      <c r="C7531" s="24" t="s">
        <v>816</v>
      </c>
      <c r="D7531" s="24" t="s">
        <v>826</v>
      </c>
      <c r="E7531" s="24" t="s">
        <v>109</v>
      </c>
      <c r="F7531" s="38" t="n">
        <v>4970</v>
      </c>
      <c r="G7531" s="42" t="n">
        <f aca="false">DATE(YEAR(B7531),MONTH(B7531),1)</f>
        <v>46174</v>
      </c>
      <c r="H7531" s="24" t="str">
        <f aca="false">INDEX(Customers!$B$2:$B$601,MATCH(C7531,Customers!$A$2:$A$601,0))</f>
        <v>Nairobi</v>
      </c>
      <c r="I7531" s="43" t="n">
        <f aca="false">ROUND(MIN(INDEX(Assumptions!$D$13:$D$18,MATCH(E7531,Assumptions!$A$13:$A$18,0)),MAX(INDEX(Assumptions!$C$13:$C$18,MATCH(E7531,Assumptions!$A$13:$A$18,0)),INDEX(Assumptions!$B$13:$B$18,MATCH(E7531,Assumptions!$A$13:$A$18,0))*F7531)),2)</f>
        <v>19.88</v>
      </c>
    </row>
    <row r="7532" customFormat="false" ht="15" hidden="false" customHeight="false" outlineLevel="0" collapsed="false">
      <c r="A7532" s="24" t="s">
        <v>8355</v>
      </c>
      <c r="B7532" s="39" t="n">
        <v>46184</v>
      </c>
      <c r="C7532" s="24" t="s">
        <v>224</v>
      </c>
      <c r="D7532" s="24" t="s">
        <v>826</v>
      </c>
      <c r="E7532" s="24" t="s">
        <v>103</v>
      </c>
      <c r="F7532" s="38" t="n">
        <v>1570</v>
      </c>
      <c r="G7532" s="42" t="n">
        <f aca="false">DATE(YEAR(B7532),MONTH(B7532),1)</f>
        <v>46174</v>
      </c>
      <c r="H7532" s="24" t="str">
        <f aca="false">INDEX(Customers!$B$2:$B$601,MATCH(C7532,Customers!$A$2:$A$601,0))</f>
        <v>Western</v>
      </c>
      <c r="I7532" s="43" t="n">
        <f aca="false">ROUND(MIN(INDEX(Assumptions!$D$13:$D$18,MATCH(E7532,Assumptions!$A$13:$A$18,0)),MAX(INDEX(Assumptions!$C$13:$C$18,MATCH(E7532,Assumptions!$A$13:$A$18,0)),INDEX(Assumptions!$B$13:$B$18,MATCH(E7532,Assumptions!$A$13:$A$18,0))*F7532)),2)</f>
        <v>15.7</v>
      </c>
    </row>
    <row r="7533" customFormat="false" ht="15" hidden="false" customHeight="false" outlineLevel="0" collapsed="false">
      <c r="A7533" s="24" t="s">
        <v>8356</v>
      </c>
      <c r="B7533" s="39" t="n">
        <v>46184</v>
      </c>
      <c r="C7533" s="24" t="s">
        <v>233</v>
      </c>
      <c r="D7533" s="24" t="s">
        <v>826</v>
      </c>
      <c r="E7533" s="24" t="s">
        <v>103</v>
      </c>
      <c r="F7533" s="38" t="n">
        <v>930</v>
      </c>
      <c r="G7533" s="42" t="n">
        <f aca="false">DATE(YEAR(B7533),MONTH(B7533),1)</f>
        <v>46174</v>
      </c>
      <c r="H7533" s="24" t="str">
        <f aca="false">INDEX(Customers!$B$2:$B$601,MATCH(C7533,Customers!$A$2:$A$601,0))</f>
        <v>Western</v>
      </c>
      <c r="I7533" s="43" t="n">
        <f aca="false">ROUND(MIN(INDEX(Assumptions!$D$13:$D$18,MATCH(E7533,Assumptions!$A$13:$A$18,0)),MAX(INDEX(Assumptions!$C$13:$C$18,MATCH(E7533,Assumptions!$A$13:$A$18,0)),INDEX(Assumptions!$B$13:$B$18,MATCH(E7533,Assumptions!$A$13:$A$18,0))*F7533)),2)</f>
        <v>9.3</v>
      </c>
    </row>
    <row r="7534" customFormat="false" ht="15" hidden="false" customHeight="false" outlineLevel="0" collapsed="false">
      <c r="A7534" s="24" t="s">
        <v>8357</v>
      </c>
      <c r="B7534" s="39" t="n">
        <v>46184</v>
      </c>
      <c r="C7534" s="24" t="s">
        <v>241</v>
      </c>
      <c r="D7534" s="24" t="s">
        <v>826</v>
      </c>
      <c r="E7534" s="24" t="s">
        <v>113</v>
      </c>
      <c r="F7534" s="38" t="n">
        <v>50</v>
      </c>
      <c r="G7534" s="42" t="n">
        <f aca="false">DATE(YEAR(B7534),MONTH(B7534),1)</f>
        <v>46174</v>
      </c>
      <c r="H7534" s="24" t="str">
        <f aca="false">INDEX(Customers!$B$2:$B$601,MATCH(C7534,Customers!$A$2:$A$601,0))</f>
        <v>Rift Valley</v>
      </c>
      <c r="I7534" s="43" t="n">
        <f aca="false">ROUND(MIN(INDEX(Assumptions!$D$13:$D$18,MATCH(E7534,Assumptions!$A$13:$A$18,0)),MAX(INDEX(Assumptions!$C$13:$C$18,MATCH(E7534,Assumptions!$A$13:$A$18,0)),INDEX(Assumptions!$B$13:$B$18,MATCH(E7534,Assumptions!$A$13:$A$18,0))*F7534)),2)</f>
        <v>2.5</v>
      </c>
    </row>
    <row r="7535" customFormat="false" ht="15" hidden="false" customHeight="false" outlineLevel="0" collapsed="false">
      <c r="A7535" s="24" t="s">
        <v>8358</v>
      </c>
      <c r="B7535" s="39" t="n">
        <v>46184</v>
      </c>
      <c r="C7535" s="24" t="s">
        <v>243</v>
      </c>
      <c r="D7535" s="24" t="s">
        <v>189</v>
      </c>
      <c r="E7535" s="24" t="s">
        <v>107</v>
      </c>
      <c r="F7535" s="38" t="n">
        <v>1650</v>
      </c>
      <c r="G7535" s="42" t="n">
        <f aca="false">DATE(YEAR(B7535),MONTH(B7535),1)</f>
        <v>46174</v>
      </c>
      <c r="H7535" s="24" t="str">
        <f aca="false">INDEX(Customers!$B$2:$B$601,MATCH(C7535,Customers!$A$2:$A$601,0))</f>
        <v>Coast</v>
      </c>
      <c r="I7535" s="43" t="n">
        <f aca="false">ROUND(MIN(INDEX(Assumptions!$D$13:$D$18,MATCH(E7535,Assumptions!$A$13:$A$18,0)),MAX(INDEX(Assumptions!$C$13:$C$18,MATCH(E7535,Assumptions!$A$13:$A$18,0)),INDEX(Assumptions!$B$13:$B$18,MATCH(E7535,Assumptions!$A$13:$A$18,0))*F7535)),2)</f>
        <v>0</v>
      </c>
    </row>
    <row r="7536" customFormat="false" ht="15" hidden="false" customHeight="false" outlineLevel="0" collapsed="false">
      <c r="A7536" s="24" t="s">
        <v>8359</v>
      </c>
      <c r="B7536" s="39" t="n">
        <v>46184</v>
      </c>
      <c r="C7536" s="24" t="s">
        <v>255</v>
      </c>
      <c r="D7536" s="24" t="s">
        <v>163</v>
      </c>
      <c r="E7536" s="24" t="s">
        <v>105</v>
      </c>
      <c r="F7536" s="38" t="n">
        <v>1720</v>
      </c>
      <c r="G7536" s="42" t="n">
        <f aca="false">DATE(YEAR(B7536),MONTH(B7536),1)</f>
        <v>46174</v>
      </c>
      <c r="H7536" s="24" t="str">
        <f aca="false">INDEX(Customers!$B$2:$B$601,MATCH(C7536,Customers!$A$2:$A$601,0))</f>
        <v>Central</v>
      </c>
      <c r="I7536" s="43" t="n">
        <f aca="false">ROUND(MIN(INDEX(Assumptions!$D$13:$D$18,MATCH(E7536,Assumptions!$A$13:$A$18,0)),MAX(INDEX(Assumptions!$C$13:$C$18,MATCH(E7536,Assumptions!$A$13:$A$18,0)),INDEX(Assumptions!$B$13:$B$18,MATCH(E7536,Assumptions!$A$13:$A$18,0))*F7536)),2)</f>
        <v>25.8</v>
      </c>
    </row>
    <row r="7537" customFormat="false" ht="15" hidden="false" customHeight="false" outlineLevel="0" collapsed="false">
      <c r="A7537" s="24" t="s">
        <v>8360</v>
      </c>
      <c r="B7537" s="39" t="n">
        <v>46184</v>
      </c>
      <c r="C7537" s="24" t="s">
        <v>267</v>
      </c>
      <c r="D7537" s="24" t="s">
        <v>157</v>
      </c>
      <c r="E7537" s="24" t="s">
        <v>105</v>
      </c>
      <c r="F7537" s="38" t="n">
        <v>16200</v>
      </c>
      <c r="G7537" s="42" t="n">
        <f aca="false">DATE(YEAR(B7537),MONTH(B7537),1)</f>
        <v>46174</v>
      </c>
      <c r="H7537" s="24" t="str">
        <f aca="false">INDEX(Customers!$B$2:$B$601,MATCH(C7537,Customers!$A$2:$A$601,0))</f>
        <v>Rift Valley</v>
      </c>
      <c r="I7537" s="43" t="n">
        <f aca="false">ROUND(MIN(INDEX(Assumptions!$D$13:$D$18,MATCH(E7537,Assumptions!$A$13:$A$18,0)),MAX(INDEX(Assumptions!$C$13:$C$18,MATCH(E7537,Assumptions!$A$13:$A$18,0)),INDEX(Assumptions!$B$13:$B$18,MATCH(E7537,Assumptions!$A$13:$A$18,0))*F7537)),2)</f>
        <v>200</v>
      </c>
    </row>
    <row r="7538" customFormat="false" ht="15" hidden="false" customHeight="false" outlineLevel="0" collapsed="false">
      <c r="A7538" s="24" t="s">
        <v>8361</v>
      </c>
      <c r="B7538" s="39" t="n">
        <v>46184</v>
      </c>
      <c r="C7538" s="24" t="s">
        <v>268</v>
      </c>
      <c r="D7538" s="24" t="s">
        <v>826</v>
      </c>
      <c r="E7538" s="24" t="s">
        <v>103</v>
      </c>
      <c r="F7538" s="38" t="n">
        <v>4900</v>
      </c>
      <c r="G7538" s="42" t="n">
        <f aca="false">DATE(YEAR(B7538),MONTH(B7538),1)</f>
        <v>46174</v>
      </c>
      <c r="H7538" s="24" t="str">
        <f aca="false">INDEX(Customers!$B$2:$B$601,MATCH(C7538,Customers!$A$2:$A$601,0))</f>
        <v>Nairobi</v>
      </c>
      <c r="I7538" s="43" t="n">
        <f aca="false">ROUND(MIN(INDEX(Assumptions!$D$13:$D$18,MATCH(E7538,Assumptions!$A$13:$A$18,0)),MAX(INDEX(Assumptions!$C$13:$C$18,MATCH(E7538,Assumptions!$A$13:$A$18,0)),INDEX(Assumptions!$B$13:$B$18,MATCH(E7538,Assumptions!$A$13:$A$18,0))*F7538)),2)</f>
        <v>49</v>
      </c>
    </row>
    <row r="7539" customFormat="false" ht="15" hidden="false" customHeight="false" outlineLevel="0" collapsed="false">
      <c r="A7539" s="24" t="s">
        <v>8362</v>
      </c>
      <c r="B7539" s="39" t="n">
        <v>46184</v>
      </c>
      <c r="C7539" s="24" t="s">
        <v>306</v>
      </c>
      <c r="D7539" s="24" t="s">
        <v>826</v>
      </c>
      <c r="E7539" s="24" t="s">
        <v>113</v>
      </c>
      <c r="F7539" s="38" t="n">
        <v>99</v>
      </c>
      <c r="G7539" s="42" t="n">
        <f aca="false">DATE(YEAR(B7539),MONTH(B7539),1)</f>
        <v>46174</v>
      </c>
      <c r="H7539" s="24" t="str">
        <f aca="false">INDEX(Customers!$B$2:$B$601,MATCH(C7539,Customers!$A$2:$A$601,0))</f>
        <v>Rift Valley</v>
      </c>
      <c r="I7539" s="43" t="n">
        <f aca="false">ROUND(MIN(INDEX(Assumptions!$D$13:$D$18,MATCH(E7539,Assumptions!$A$13:$A$18,0)),MAX(INDEX(Assumptions!$C$13:$C$18,MATCH(E7539,Assumptions!$A$13:$A$18,0)),INDEX(Assumptions!$B$13:$B$18,MATCH(E7539,Assumptions!$A$13:$A$18,0))*F7539)),2)</f>
        <v>4.95</v>
      </c>
    </row>
    <row r="7540" customFormat="false" ht="15" hidden="false" customHeight="false" outlineLevel="0" collapsed="false">
      <c r="A7540" s="24" t="s">
        <v>8363</v>
      </c>
      <c r="B7540" s="39" t="n">
        <v>46184</v>
      </c>
      <c r="C7540" s="24" t="s">
        <v>324</v>
      </c>
      <c r="D7540" s="24" t="s">
        <v>826</v>
      </c>
      <c r="E7540" s="24" t="s">
        <v>111</v>
      </c>
      <c r="F7540" s="38" t="n">
        <v>50</v>
      </c>
      <c r="G7540" s="42" t="n">
        <f aca="false">DATE(YEAR(B7540),MONTH(B7540),1)</f>
        <v>46174</v>
      </c>
      <c r="H7540" s="24" t="str">
        <f aca="false">INDEX(Customers!$B$2:$B$601,MATCH(C7540,Customers!$A$2:$A$601,0))</f>
        <v>Central</v>
      </c>
      <c r="I7540" s="43" t="n">
        <f aca="false">ROUND(MIN(INDEX(Assumptions!$D$13:$D$18,MATCH(E7540,Assumptions!$A$13:$A$18,0)),MAX(INDEX(Assumptions!$C$13:$C$18,MATCH(E7540,Assumptions!$A$13:$A$18,0)),INDEX(Assumptions!$B$13:$B$18,MATCH(E7540,Assumptions!$A$13:$A$18,0))*F7540)),2)</f>
        <v>2</v>
      </c>
    </row>
    <row r="7541" customFormat="false" ht="15" hidden="false" customHeight="false" outlineLevel="0" collapsed="false">
      <c r="A7541" s="24" t="s">
        <v>8364</v>
      </c>
      <c r="B7541" s="39" t="n">
        <v>46184</v>
      </c>
      <c r="C7541" s="24" t="s">
        <v>328</v>
      </c>
      <c r="D7541" s="24" t="s">
        <v>193</v>
      </c>
      <c r="E7541" s="24" t="s">
        <v>105</v>
      </c>
      <c r="F7541" s="38" t="n">
        <v>1030</v>
      </c>
      <c r="G7541" s="42" t="n">
        <f aca="false">DATE(YEAR(B7541),MONTH(B7541),1)</f>
        <v>46174</v>
      </c>
      <c r="H7541" s="24" t="str">
        <f aca="false">INDEX(Customers!$B$2:$B$601,MATCH(C7541,Customers!$A$2:$A$601,0))</f>
        <v>Western</v>
      </c>
      <c r="I7541" s="43" t="n">
        <f aca="false">ROUND(MIN(INDEX(Assumptions!$D$13:$D$18,MATCH(E7541,Assumptions!$A$13:$A$18,0)),MAX(INDEX(Assumptions!$C$13:$C$18,MATCH(E7541,Assumptions!$A$13:$A$18,0)),INDEX(Assumptions!$B$13:$B$18,MATCH(E7541,Assumptions!$A$13:$A$18,0))*F7541)),2)</f>
        <v>15.45</v>
      </c>
    </row>
    <row r="7542" customFormat="false" ht="15" hidden="false" customHeight="false" outlineLevel="0" collapsed="false">
      <c r="A7542" s="24" t="s">
        <v>8365</v>
      </c>
      <c r="B7542" s="39" t="n">
        <v>46184</v>
      </c>
      <c r="C7542" s="24" t="s">
        <v>353</v>
      </c>
      <c r="D7542" s="24" t="s">
        <v>199</v>
      </c>
      <c r="E7542" s="24" t="s">
        <v>107</v>
      </c>
      <c r="F7542" s="38" t="n">
        <v>450</v>
      </c>
      <c r="G7542" s="42" t="n">
        <f aca="false">DATE(YEAR(B7542),MONTH(B7542),1)</f>
        <v>46174</v>
      </c>
      <c r="H7542" s="24" t="str">
        <f aca="false">INDEX(Customers!$B$2:$B$601,MATCH(C7542,Customers!$A$2:$A$601,0))</f>
        <v>Western</v>
      </c>
      <c r="I7542" s="43" t="n">
        <f aca="false">ROUND(MIN(INDEX(Assumptions!$D$13:$D$18,MATCH(E7542,Assumptions!$A$13:$A$18,0)),MAX(INDEX(Assumptions!$C$13:$C$18,MATCH(E7542,Assumptions!$A$13:$A$18,0)),INDEX(Assumptions!$B$13:$B$18,MATCH(E7542,Assumptions!$A$13:$A$18,0))*F7542)),2)</f>
        <v>0</v>
      </c>
    </row>
    <row r="7543" customFormat="false" ht="15" hidden="false" customHeight="false" outlineLevel="0" collapsed="false">
      <c r="A7543" s="24" t="s">
        <v>8366</v>
      </c>
      <c r="B7543" s="39" t="n">
        <v>46184</v>
      </c>
      <c r="C7543" s="24" t="s">
        <v>361</v>
      </c>
      <c r="D7543" s="24" t="s">
        <v>173</v>
      </c>
      <c r="E7543" s="24" t="s">
        <v>107</v>
      </c>
      <c r="F7543" s="38" t="n">
        <v>5580</v>
      </c>
      <c r="G7543" s="42" t="n">
        <f aca="false">DATE(YEAR(B7543),MONTH(B7543),1)</f>
        <v>46174</v>
      </c>
      <c r="H7543" s="24" t="str">
        <f aca="false">INDEX(Customers!$B$2:$B$601,MATCH(C7543,Customers!$A$2:$A$601,0))</f>
        <v>Rift Valley</v>
      </c>
      <c r="I7543" s="43" t="n">
        <f aca="false">ROUND(MIN(INDEX(Assumptions!$D$13:$D$18,MATCH(E7543,Assumptions!$A$13:$A$18,0)),MAX(INDEX(Assumptions!$C$13:$C$18,MATCH(E7543,Assumptions!$A$13:$A$18,0)),INDEX(Assumptions!$B$13:$B$18,MATCH(E7543,Assumptions!$A$13:$A$18,0))*F7543)),2)</f>
        <v>0</v>
      </c>
    </row>
    <row r="7544" customFormat="false" ht="15" hidden="false" customHeight="false" outlineLevel="0" collapsed="false">
      <c r="A7544" s="24" t="s">
        <v>8367</v>
      </c>
      <c r="B7544" s="39" t="n">
        <v>46184</v>
      </c>
      <c r="C7544" s="24" t="s">
        <v>364</v>
      </c>
      <c r="D7544" s="24" t="s">
        <v>169</v>
      </c>
      <c r="E7544" s="24" t="s">
        <v>105</v>
      </c>
      <c r="F7544" s="38" t="n">
        <v>3250</v>
      </c>
      <c r="G7544" s="42" t="n">
        <f aca="false">DATE(YEAR(B7544),MONTH(B7544),1)</f>
        <v>46174</v>
      </c>
      <c r="H7544" s="24" t="str">
        <f aca="false">INDEX(Customers!$B$2:$B$601,MATCH(C7544,Customers!$A$2:$A$601,0))</f>
        <v>Central</v>
      </c>
      <c r="I7544" s="43" t="n">
        <f aca="false">ROUND(MIN(INDEX(Assumptions!$D$13:$D$18,MATCH(E7544,Assumptions!$A$13:$A$18,0)),MAX(INDEX(Assumptions!$C$13:$C$18,MATCH(E7544,Assumptions!$A$13:$A$18,0)),INDEX(Assumptions!$B$13:$B$18,MATCH(E7544,Assumptions!$A$13:$A$18,0))*F7544)),2)</f>
        <v>48.75</v>
      </c>
    </row>
    <row r="7545" customFormat="false" ht="15" hidden="false" customHeight="false" outlineLevel="0" collapsed="false">
      <c r="A7545" s="24" t="s">
        <v>8368</v>
      </c>
      <c r="B7545" s="39" t="n">
        <v>46184</v>
      </c>
      <c r="C7545" s="24" t="s">
        <v>367</v>
      </c>
      <c r="D7545" s="24" t="s">
        <v>157</v>
      </c>
      <c r="E7545" s="24" t="s">
        <v>105</v>
      </c>
      <c r="F7545" s="38" t="n">
        <v>3710</v>
      </c>
      <c r="G7545" s="42" t="n">
        <f aca="false">DATE(YEAR(B7545),MONTH(B7545),1)</f>
        <v>46174</v>
      </c>
      <c r="H7545" s="24" t="str">
        <f aca="false">INDEX(Customers!$B$2:$B$601,MATCH(C7545,Customers!$A$2:$A$601,0))</f>
        <v>Nairobi</v>
      </c>
      <c r="I7545" s="43" t="n">
        <f aca="false">ROUND(MIN(INDEX(Assumptions!$D$13:$D$18,MATCH(E7545,Assumptions!$A$13:$A$18,0)),MAX(INDEX(Assumptions!$C$13:$C$18,MATCH(E7545,Assumptions!$A$13:$A$18,0)),INDEX(Assumptions!$B$13:$B$18,MATCH(E7545,Assumptions!$A$13:$A$18,0))*F7545)),2)</f>
        <v>55.65</v>
      </c>
    </row>
    <row r="7546" customFormat="false" ht="15" hidden="false" customHeight="false" outlineLevel="0" collapsed="false">
      <c r="A7546" s="24" t="s">
        <v>8369</v>
      </c>
      <c r="B7546" s="39" t="n">
        <v>46184</v>
      </c>
      <c r="C7546" s="24" t="s">
        <v>405</v>
      </c>
      <c r="D7546" s="24" t="s">
        <v>162</v>
      </c>
      <c r="E7546" s="24" t="s">
        <v>105</v>
      </c>
      <c r="F7546" s="38" t="n">
        <v>2170</v>
      </c>
      <c r="G7546" s="42" t="n">
        <f aca="false">DATE(YEAR(B7546),MONTH(B7546),1)</f>
        <v>46174</v>
      </c>
      <c r="H7546" s="24" t="str">
        <f aca="false">INDEX(Customers!$B$2:$B$601,MATCH(C7546,Customers!$A$2:$A$601,0))</f>
        <v>Nairobi</v>
      </c>
      <c r="I7546" s="43" t="n">
        <f aca="false">ROUND(MIN(INDEX(Assumptions!$D$13:$D$18,MATCH(E7546,Assumptions!$A$13:$A$18,0)),MAX(INDEX(Assumptions!$C$13:$C$18,MATCH(E7546,Assumptions!$A$13:$A$18,0)),INDEX(Assumptions!$B$13:$B$18,MATCH(E7546,Assumptions!$A$13:$A$18,0))*F7546)),2)</f>
        <v>32.55</v>
      </c>
    </row>
    <row r="7547" customFormat="false" ht="15" hidden="false" customHeight="false" outlineLevel="0" collapsed="false">
      <c r="A7547" s="24" t="s">
        <v>8370</v>
      </c>
      <c r="B7547" s="39" t="n">
        <v>46184</v>
      </c>
      <c r="C7547" s="24" t="s">
        <v>414</v>
      </c>
      <c r="D7547" s="24" t="s">
        <v>826</v>
      </c>
      <c r="E7547" s="24" t="s">
        <v>103</v>
      </c>
      <c r="F7547" s="38" t="n">
        <v>810</v>
      </c>
      <c r="G7547" s="42" t="n">
        <f aca="false">DATE(YEAR(B7547),MONTH(B7547),1)</f>
        <v>46174</v>
      </c>
      <c r="H7547" s="24" t="str">
        <f aca="false">INDEX(Customers!$B$2:$B$601,MATCH(C7547,Customers!$A$2:$A$601,0))</f>
        <v>Rift Valley</v>
      </c>
      <c r="I7547" s="43" t="n">
        <f aca="false">ROUND(MIN(INDEX(Assumptions!$D$13:$D$18,MATCH(E7547,Assumptions!$A$13:$A$18,0)),MAX(INDEX(Assumptions!$C$13:$C$18,MATCH(E7547,Assumptions!$A$13:$A$18,0)),INDEX(Assumptions!$B$13:$B$18,MATCH(E7547,Assumptions!$A$13:$A$18,0))*F7547)),2)</f>
        <v>8.1</v>
      </c>
    </row>
    <row r="7548" customFormat="false" ht="15" hidden="false" customHeight="false" outlineLevel="0" collapsed="false">
      <c r="A7548" s="24" t="s">
        <v>8371</v>
      </c>
      <c r="B7548" s="39" t="n">
        <v>46184</v>
      </c>
      <c r="C7548" s="24" t="s">
        <v>416</v>
      </c>
      <c r="D7548" s="24" t="s">
        <v>176</v>
      </c>
      <c r="E7548" s="24" t="s">
        <v>107</v>
      </c>
      <c r="F7548" s="38" t="n">
        <v>2410</v>
      </c>
      <c r="G7548" s="42" t="n">
        <f aca="false">DATE(YEAR(B7548),MONTH(B7548),1)</f>
        <v>46174</v>
      </c>
      <c r="H7548" s="24" t="str">
        <f aca="false">INDEX(Customers!$B$2:$B$601,MATCH(C7548,Customers!$A$2:$A$601,0))</f>
        <v>Rift Valley</v>
      </c>
      <c r="I7548" s="43" t="n">
        <f aca="false">ROUND(MIN(INDEX(Assumptions!$D$13:$D$18,MATCH(E7548,Assumptions!$A$13:$A$18,0)),MAX(INDEX(Assumptions!$C$13:$C$18,MATCH(E7548,Assumptions!$A$13:$A$18,0)),INDEX(Assumptions!$B$13:$B$18,MATCH(E7548,Assumptions!$A$13:$A$18,0))*F7548)),2)</f>
        <v>0</v>
      </c>
    </row>
    <row r="7549" customFormat="false" ht="15" hidden="false" customHeight="false" outlineLevel="0" collapsed="false">
      <c r="A7549" s="24" t="s">
        <v>8372</v>
      </c>
      <c r="B7549" s="39" t="n">
        <v>46184</v>
      </c>
      <c r="C7549" s="24" t="s">
        <v>425</v>
      </c>
      <c r="D7549" s="24" t="s">
        <v>826</v>
      </c>
      <c r="E7549" s="24" t="s">
        <v>109</v>
      </c>
      <c r="F7549" s="38" t="n">
        <v>2440</v>
      </c>
      <c r="G7549" s="42" t="n">
        <f aca="false">DATE(YEAR(B7549),MONTH(B7549),1)</f>
        <v>46174</v>
      </c>
      <c r="H7549" s="24" t="str">
        <f aca="false">INDEX(Customers!$B$2:$B$601,MATCH(C7549,Customers!$A$2:$A$601,0))</f>
        <v>Western</v>
      </c>
      <c r="I7549" s="43" t="n">
        <f aca="false">ROUND(MIN(INDEX(Assumptions!$D$13:$D$18,MATCH(E7549,Assumptions!$A$13:$A$18,0)),MAX(INDEX(Assumptions!$C$13:$C$18,MATCH(E7549,Assumptions!$A$13:$A$18,0)),INDEX(Assumptions!$B$13:$B$18,MATCH(E7549,Assumptions!$A$13:$A$18,0))*F7549)),2)</f>
        <v>9.76</v>
      </c>
    </row>
    <row r="7550" customFormat="false" ht="15" hidden="false" customHeight="false" outlineLevel="0" collapsed="false">
      <c r="A7550" s="24" t="s">
        <v>8373</v>
      </c>
      <c r="B7550" s="39" t="n">
        <v>46184</v>
      </c>
      <c r="C7550" s="24" t="s">
        <v>430</v>
      </c>
      <c r="D7550" s="24" t="s">
        <v>196</v>
      </c>
      <c r="E7550" s="24" t="s">
        <v>105</v>
      </c>
      <c r="F7550" s="38" t="n">
        <v>4330</v>
      </c>
      <c r="G7550" s="42" t="n">
        <f aca="false">DATE(YEAR(B7550),MONTH(B7550),1)</f>
        <v>46174</v>
      </c>
      <c r="H7550" s="24" t="str">
        <f aca="false">INDEX(Customers!$B$2:$B$601,MATCH(C7550,Customers!$A$2:$A$601,0))</f>
        <v>Western</v>
      </c>
      <c r="I7550" s="43" t="n">
        <f aca="false">ROUND(MIN(INDEX(Assumptions!$D$13:$D$18,MATCH(E7550,Assumptions!$A$13:$A$18,0)),MAX(INDEX(Assumptions!$C$13:$C$18,MATCH(E7550,Assumptions!$A$13:$A$18,0)),INDEX(Assumptions!$B$13:$B$18,MATCH(E7550,Assumptions!$A$13:$A$18,0))*F7550)),2)</f>
        <v>64.95</v>
      </c>
    </row>
    <row r="7551" customFormat="false" ht="15" hidden="false" customHeight="false" outlineLevel="0" collapsed="false">
      <c r="A7551" s="24" t="s">
        <v>8374</v>
      </c>
      <c r="B7551" s="39" t="n">
        <v>46184</v>
      </c>
      <c r="C7551" s="24" t="s">
        <v>430</v>
      </c>
      <c r="D7551" s="24" t="s">
        <v>826</v>
      </c>
      <c r="E7551" s="24" t="s">
        <v>109</v>
      </c>
      <c r="F7551" s="38" t="n">
        <v>7870</v>
      </c>
      <c r="G7551" s="42" t="n">
        <f aca="false">DATE(YEAR(B7551),MONTH(B7551),1)</f>
        <v>46174</v>
      </c>
      <c r="H7551" s="24" t="str">
        <f aca="false">INDEX(Customers!$B$2:$B$601,MATCH(C7551,Customers!$A$2:$A$601,0))</f>
        <v>Western</v>
      </c>
      <c r="I7551" s="43" t="n">
        <f aca="false">ROUND(MIN(INDEX(Assumptions!$D$13:$D$18,MATCH(E7551,Assumptions!$A$13:$A$18,0)),MAX(INDEX(Assumptions!$C$13:$C$18,MATCH(E7551,Assumptions!$A$13:$A$18,0)),INDEX(Assumptions!$B$13:$B$18,MATCH(E7551,Assumptions!$A$13:$A$18,0))*F7551)),2)</f>
        <v>31.48</v>
      </c>
    </row>
    <row r="7552" customFormat="false" ht="15" hidden="false" customHeight="false" outlineLevel="0" collapsed="false">
      <c r="A7552" s="24" t="s">
        <v>8375</v>
      </c>
      <c r="B7552" s="39" t="n">
        <v>46184</v>
      </c>
      <c r="C7552" s="24" t="s">
        <v>480</v>
      </c>
      <c r="D7552" s="24" t="s">
        <v>174</v>
      </c>
      <c r="E7552" s="24" t="s">
        <v>105</v>
      </c>
      <c r="F7552" s="38" t="n">
        <v>2520</v>
      </c>
      <c r="G7552" s="42" t="n">
        <f aca="false">DATE(YEAR(B7552),MONTH(B7552),1)</f>
        <v>46174</v>
      </c>
      <c r="H7552" s="24" t="str">
        <f aca="false">INDEX(Customers!$B$2:$B$601,MATCH(C7552,Customers!$A$2:$A$601,0))</f>
        <v>Rift Valley</v>
      </c>
      <c r="I7552" s="43" t="n">
        <f aca="false">ROUND(MIN(INDEX(Assumptions!$D$13:$D$18,MATCH(E7552,Assumptions!$A$13:$A$18,0)),MAX(INDEX(Assumptions!$C$13:$C$18,MATCH(E7552,Assumptions!$A$13:$A$18,0)),INDEX(Assumptions!$B$13:$B$18,MATCH(E7552,Assumptions!$A$13:$A$18,0))*F7552)),2)</f>
        <v>37.8</v>
      </c>
    </row>
    <row r="7553" customFormat="false" ht="15" hidden="false" customHeight="false" outlineLevel="0" collapsed="false">
      <c r="A7553" s="24" t="s">
        <v>8376</v>
      </c>
      <c r="B7553" s="39" t="n">
        <v>46184</v>
      </c>
      <c r="C7553" s="24" t="s">
        <v>497</v>
      </c>
      <c r="D7553" s="24" t="s">
        <v>826</v>
      </c>
      <c r="E7553" s="24" t="s">
        <v>113</v>
      </c>
      <c r="F7553" s="38" t="n">
        <v>250</v>
      </c>
      <c r="G7553" s="42" t="n">
        <f aca="false">DATE(YEAR(B7553),MONTH(B7553),1)</f>
        <v>46174</v>
      </c>
      <c r="H7553" s="24" t="str">
        <f aca="false">INDEX(Customers!$B$2:$B$601,MATCH(C7553,Customers!$A$2:$A$601,0))</f>
        <v>Nairobi</v>
      </c>
      <c r="I7553" s="43" t="n">
        <f aca="false">ROUND(MIN(INDEX(Assumptions!$D$13:$D$18,MATCH(E7553,Assumptions!$A$13:$A$18,0)),MAX(INDEX(Assumptions!$C$13:$C$18,MATCH(E7553,Assumptions!$A$13:$A$18,0)),INDEX(Assumptions!$B$13:$B$18,MATCH(E7553,Assumptions!$A$13:$A$18,0))*F7553)),2)</f>
        <v>12.5</v>
      </c>
    </row>
    <row r="7554" customFormat="false" ht="15" hidden="false" customHeight="false" outlineLevel="0" collapsed="false">
      <c r="A7554" s="24" t="s">
        <v>8377</v>
      </c>
      <c r="B7554" s="39" t="n">
        <v>46184</v>
      </c>
      <c r="C7554" s="24" t="s">
        <v>499</v>
      </c>
      <c r="D7554" s="24" t="s">
        <v>166</v>
      </c>
      <c r="E7554" s="24" t="s">
        <v>105</v>
      </c>
      <c r="F7554" s="38" t="n">
        <v>1650</v>
      </c>
      <c r="G7554" s="42" t="n">
        <f aca="false">DATE(YEAR(B7554),MONTH(B7554),1)</f>
        <v>46174</v>
      </c>
      <c r="H7554" s="24" t="str">
        <f aca="false">INDEX(Customers!$B$2:$B$601,MATCH(C7554,Customers!$A$2:$A$601,0))</f>
        <v>Central</v>
      </c>
      <c r="I7554" s="43" t="n">
        <f aca="false">ROUND(MIN(INDEX(Assumptions!$D$13:$D$18,MATCH(E7554,Assumptions!$A$13:$A$18,0)),MAX(INDEX(Assumptions!$C$13:$C$18,MATCH(E7554,Assumptions!$A$13:$A$18,0)),INDEX(Assumptions!$B$13:$B$18,MATCH(E7554,Assumptions!$A$13:$A$18,0))*F7554)),2)</f>
        <v>24.75</v>
      </c>
    </row>
    <row r="7555" customFormat="false" ht="15" hidden="false" customHeight="false" outlineLevel="0" collapsed="false">
      <c r="A7555" s="24" t="s">
        <v>8378</v>
      </c>
      <c r="B7555" s="39" t="n">
        <v>46184</v>
      </c>
      <c r="C7555" s="24" t="s">
        <v>500</v>
      </c>
      <c r="D7555" s="24" t="s">
        <v>826</v>
      </c>
      <c r="E7555" s="24" t="s">
        <v>103</v>
      </c>
      <c r="F7555" s="38" t="n">
        <v>5650</v>
      </c>
      <c r="G7555" s="42" t="n">
        <f aca="false">DATE(YEAR(B7555),MONTH(B7555),1)</f>
        <v>46174</v>
      </c>
      <c r="H7555" s="24" t="str">
        <f aca="false">INDEX(Customers!$B$2:$B$601,MATCH(C7555,Customers!$A$2:$A$601,0))</f>
        <v>Central</v>
      </c>
      <c r="I7555" s="43" t="n">
        <f aca="false">ROUND(MIN(INDEX(Assumptions!$D$13:$D$18,MATCH(E7555,Assumptions!$A$13:$A$18,0)),MAX(INDEX(Assumptions!$C$13:$C$18,MATCH(E7555,Assumptions!$A$13:$A$18,0)),INDEX(Assumptions!$B$13:$B$18,MATCH(E7555,Assumptions!$A$13:$A$18,0))*F7555)),2)</f>
        <v>56.5</v>
      </c>
    </row>
    <row r="7556" customFormat="false" ht="15" hidden="false" customHeight="false" outlineLevel="0" collapsed="false">
      <c r="A7556" s="24" t="s">
        <v>8379</v>
      </c>
      <c r="B7556" s="39" t="n">
        <v>46184</v>
      </c>
      <c r="C7556" s="24" t="s">
        <v>505</v>
      </c>
      <c r="D7556" s="24" t="s">
        <v>826</v>
      </c>
      <c r="E7556" s="24" t="s">
        <v>103</v>
      </c>
      <c r="F7556" s="38" t="n">
        <v>420</v>
      </c>
      <c r="G7556" s="42" t="n">
        <f aca="false">DATE(YEAR(B7556),MONTH(B7556),1)</f>
        <v>46174</v>
      </c>
      <c r="H7556" s="24" t="str">
        <f aca="false">INDEX(Customers!$B$2:$B$601,MATCH(C7556,Customers!$A$2:$A$601,0))</f>
        <v>Eastern</v>
      </c>
      <c r="I7556" s="43" t="n">
        <f aca="false">ROUND(MIN(INDEX(Assumptions!$D$13:$D$18,MATCH(E7556,Assumptions!$A$13:$A$18,0)),MAX(INDEX(Assumptions!$C$13:$C$18,MATCH(E7556,Assumptions!$A$13:$A$18,0)),INDEX(Assumptions!$B$13:$B$18,MATCH(E7556,Assumptions!$A$13:$A$18,0))*F7556)),2)</f>
        <v>5</v>
      </c>
    </row>
    <row r="7557" customFormat="false" ht="15" hidden="false" customHeight="false" outlineLevel="0" collapsed="false">
      <c r="A7557" s="24" t="s">
        <v>8380</v>
      </c>
      <c r="B7557" s="39" t="n">
        <v>46184</v>
      </c>
      <c r="C7557" s="24" t="s">
        <v>514</v>
      </c>
      <c r="D7557" s="24" t="s">
        <v>826</v>
      </c>
      <c r="E7557" s="24" t="s">
        <v>113</v>
      </c>
      <c r="F7557" s="38" t="n">
        <v>250</v>
      </c>
      <c r="G7557" s="42" t="n">
        <f aca="false">DATE(YEAR(B7557),MONTH(B7557),1)</f>
        <v>46174</v>
      </c>
      <c r="H7557" s="24" t="str">
        <f aca="false">INDEX(Customers!$B$2:$B$601,MATCH(C7557,Customers!$A$2:$A$601,0))</f>
        <v>Central</v>
      </c>
      <c r="I7557" s="43" t="n">
        <f aca="false">ROUND(MIN(INDEX(Assumptions!$D$13:$D$18,MATCH(E7557,Assumptions!$A$13:$A$18,0)),MAX(INDEX(Assumptions!$C$13:$C$18,MATCH(E7557,Assumptions!$A$13:$A$18,0)),INDEX(Assumptions!$B$13:$B$18,MATCH(E7557,Assumptions!$A$13:$A$18,0))*F7557)),2)</f>
        <v>12.5</v>
      </c>
    </row>
    <row r="7558" customFormat="false" ht="15" hidden="false" customHeight="false" outlineLevel="0" collapsed="false">
      <c r="A7558" s="24" t="s">
        <v>8381</v>
      </c>
      <c r="B7558" s="39" t="n">
        <v>46184</v>
      </c>
      <c r="C7558" s="24" t="s">
        <v>526</v>
      </c>
      <c r="D7558" s="24" t="s">
        <v>826</v>
      </c>
      <c r="E7558" s="24" t="s">
        <v>103</v>
      </c>
      <c r="F7558" s="38" t="n">
        <v>9260</v>
      </c>
      <c r="G7558" s="42" t="n">
        <f aca="false">DATE(YEAR(B7558),MONTH(B7558),1)</f>
        <v>46174</v>
      </c>
      <c r="H7558" s="24" t="str">
        <f aca="false">INDEX(Customers!$B$2:$B$601,MATCH(C7558,Customers!$A$2:$A$601,0))</f>
        <v>Central</v>
      </c>
      <c r="I7558" s="43" t="n">
        <f aca="false">ROUND(MIN(INDEX(Assumptions!$D$13:$D$18,MATCH(E7558,Assumptions!$A$13:$A$18,0)),MAX(INDEX(Assumptions!$C$13:$C$18,MATCH(E7558,Assumptions!$A$13:$A$18,0)),INDEX(Assumptions!$B$13:$B$18,MATCH(E7558,Assumptions!$A$13:$A$18,0))*F7558)),2)</f>
        <v>92.6</v>
      </c>
    </row>
    <row r="7559" customFormat="false" ht="15" hidden="false" customHeight="false" outlineLevel="0" collapsed="false">
      <c r="A7559" s="24" t="s">
        <v>8382</v>
      </c>
      <c r="B7559" s="39" t="n">
        <v>46184</v>
      </c>
      <c r="C7559" s="24" t="s">
        <v>532</v>
      </c>
      <c r="D7559" s="24" t="s">
        <v>826</v>
      </c>
      <c r="E7559" s="24" t="s">
        <v>111</v>
      </c>
      <c r="F7559" s="38" t="n">
        <v>500</v>
      </c>
      <c r="G7559" s="42" t="n">
        <f aca="false">DATE(YEAR(B7559),MONTH(B7559),1)</f>
        <v>46174</v>
      </c>
      <c r="H7559" s="24" t="str">
        <f aca="false">INDEX(Customers!$B$2:$B$601,MATCH(C7559,Customers!$A$2:$A$601,0))</f>
        <v>Western</v>
      </c>
      <c r="I7559" s="43" t="n">
        <f aca="false">ROUND(MIN(INDEX(Assumptions!$D$13:$D$18,MATCH(E7559,Assumptions!$A$13:$A$18,0)),MAX(INDEX(Assumptions!$C$13:$C$18,MATCH(E7559,Assumptions!$A$13:$A$18,0)),INDEX(Assumptions!$B$13:$B$18,MATCH(E7559,Assumptions!$A$13:$A$18,0))*F7559)),2)</f>
        <v>20</v>
      </c>
    </row>
    <row r="7560" customFormat="false" ht="15" hidden="false" customHeight="false" outlineLevel="0" collapsed="false">
      <c r="A7560" s="24" t="s">
        <v>8383</v>
      </c>
      <c r="B7560" s="39" t="n">
        <v>46184</v>
      </c>
      <c r="C7560" s="24" t="s">
        <v>544</v>
      </c>
      <c r="D7560" s="24" t="s">
        <v>826</v>
      </c>
      <c r="E7560" s="24" t="s">
        <v>103</v>
      </c>
      <c r="F7560" s="38" t="n">
        <v>4120</v>
      </c>
      <c r="G7560" s="42" t="n">
        <f aca="false">DATE(YEAR(B7560),MONTH(B7560),1)</f>
        <v>46174</v>
      </c>
      <c r="H7560" s="24" t="str">
        <f aca="false">INDEX(Customers!$B$2:$B$601,MATCH(C7560,Customers!$A$2:$A$601,0))</f>
        <v>Coast</v>
      </c>
      <c r="I7560" s="43" t="n">
        <f aca="false">ROUND(MIN(INDEX(Assumptions!$D$13:$D$18,MATCH(E7560,Assumptions!$A$13:$A$18,0)),MAX(INDEX(Assumptions!$C$13:$C$18,MATCH(E7560,Assumptions!$A$13:$A$18,0)),INDEX(Assumptions!$B$13:$B$18,MATCH(E7560,Assumptions!$A$13:$A$18,0))*F7560)),2)</f>
        <v>41.2</v>
      </c>
    </row>
    <row r="7561" customFormat="false" ht="15" hidden="false" customHeight="false" outlineLevel="0" collapsed="false">
      <c r="A7561" s="24" t="s">
        <v>8384</v>
      </c>
      <c r="B7561" s="39" t="n">
        <v>46184</v>
      </c>
      <c r="C7561" s="24" t="s">
        <v>560</v>
      </c>
      <c r="D7561" s="24" t="s">
        <v>826</v>
      </c>
      <c r="E7561" s="24" t="s">
        <v>111</v>
      </c>
      <c r="F7561" s="38" t="n">
        <v>200</v>
      </c>
      <c r="G7561" s="42" t="n">
        <f aca="false">DATE(YEAR(B7561),MONTH(B7561),1)</f>
        <v>46174</v>
      </c>
      <c r="H7561" s="24" t="str">
        <f aca="false">INDEX(Customers!$B$2:$B$601,MATCH(C7561,Customers!$A$2:$A$601,0))</f>
        <v>Eastern</v>
      </c>
      <c r="I7561" s="43" t="n">
        <f aca="false">ROUND(MIN(INDEX(Assumptions!$D$13:$D$18,MATCH(E7561,Assumptions!$A$13:$A$18,0)),MAX(INDEX(Assumptions!$C$13:$C$18,MATCH(E7561,Assumptions!$A$13:$A$18,0)),INDEX(Assumptions!$B$13:$B$18,MATCH(E7561,Assumptions!$A$13:$A$18,0))*F7561)),2)</f>
        <v>8</v>
      </c>
    </row>
    <row r="7562" customFormat="false" ht="15" hidden="false" customHeight="false" outlineLevel="0" collapsed="false">
      <c r="A7562" s="24" t="s">
        <v>8385</v>
      </c>
      <c r="B7562" s="39" t="n">
        <v>46184</v>
      </c>
      <c r="C7562" s="24" t="s">
        <v>561</v>
      </c>
      <c r="D7562" s="24" t="s">
        <v>826</v>
      </c>
      <c r="E7562" s="24" t="s">
        <v>103</v>
      </c>
      <c r="F7562" s="38" t="n">
        <v>2080</v>
      </c>
      <c r="G7562" s="42" t="n">
        <f aca="false">DATE(YEAR(B7562),MONTH(B7562),1)</f>
        <v>46174</v>
      </c>
      <c r="H7562" s="24" t="str">
        <f aca="false">INDEX(Customers!$B$2:$B$601,MATCH(C7562,Customers!$A$2:$A$601,0))</f>
        <v>Eastern</v>
      </c>
      <c r="I7562" s="43" t="n">
        <f aca="false">ROUND(MIN(INDEX(Assumptions!$D$13:$D$18,MATCH(E7562,Assumptions!$A$13:$A$18,0)),MAX(INDEX(Assumptions!$C$13:$C$18,MATCH(E7562,Assumptions!$A$13:$A$18,0)),INDEX(Assumptions!$B$13:$B$18,MATCH(E7562,Assumptions!$A$13:$A$18,0))*F7562)),2)</f>
        <v>20.8</v>
      </c>
    </row>
    <row r="7563" customFormat="false" ht="15" hidden="false" customHeight="false" outlineLevel="0" collapsed="false">
      <c r="A7563" s="24" t="s">
        <v>8386</v>
      </c>
      <c r="B7563" s="39" t="n">
        <v>46184</v>
      </c>
      <c r="C7563" s="24" t="s">
        <v>570</v>
      </c>
      <c r="D7563" s="24" t="s">
        <v>826</v>
      </c>
      <c r="E7563" s="24" t="s">
        <v>111</v>
      </c>
      <c r="F7563" s="38" t="n">
        <v>1000</v>
      </c>
      <c r="G7563" s="42" t="n">
        <f aca="false">DATE(YEAR(B7563),MONTH(B7563),1)</f>
        <v>46174</v>
      </c>
      <c r="H7563" s="24" t="str">
        <f aca="false">INDEX(Customers!$B$2:$B$601,MATCH(C7563,Customers!$A$2:$A$601,0))</f>
        <v>Western</v>
      </c>
      <c r="I7563" s="43" t="n">
        <f aca="false">ROUND(MIN(INDEX(Assumptions!$D$13:$D$18,MATCH(E7563,Assumptions!$A$13:$A$18,0)),MAX(INDEX(Assumptions!$C$13:$C$18,MATCH(E7563,Assumptions!$A$13:$A$18,0)),INDEX(Assumptions!$B$13:$B$18,MATCH(E7563,Assumptions!$A$13:$A$18,0))*F7563)),2)</f>
        <v>40</v>
      </c>
    </row>
    <row r="7564" customFormat="false" ht="15" hidden="false" customHeight="false" outlineLevel="0" collapsed="false">
      <c r="A7564" s="24" t="s">
        <v>8387</v>
      </c>
      <c r="B7564" s="39" t="n">
        <v>46184</v>
      </c>
      <c r="C7564" s="24" t="s">
        <v>617</v>
      </c>
      <c r="D7564" s="24" t="s">
        <v>152</v>
      </c>
      <c r="E7564" s="24" t="s">
        <v>105</v>
      </c>
      <c r="F7564" s="38" t="n">
        <v>13320</v>
      </c>
      <c r="G7564" s="42" t="n">
        <f aca="false">DATE(YEAR(B7564),MONTH(B7564),1)</f>
        <v>46174</v>
      </c>
      <c r="H7564" s="24" t="str">
        <f aca="false">INDEX(Customers!$B$2:$B$601,MATCH(C7564,Customers!$A$2:$A$601,0))</f>
        <v>Nairobi</v>
      </c>
      <c r="I7564" s="43" t="n">
        <f aca="false">ROUND(MIN(INDEX(Assumptions!$D$13:$D$18,MATCH(E7564,Assumptions!$A$13:$A$18,0)),MAX(INDEX(Assumptions!$C$13:$C$18,MATCH(E7564,Assumptions!$A$13:$A$18,0)),INDEX(Assumptions!$B$13:$B$18,MATCH(E7564,Assumptions!$A$13:$A$18,0))*F7564)),2)</f>
        <v>199.8</v>
      </c>
    </row>
    <row r="7565" customFormat="false" ht="15" hidden="false" customHeight="false" outlineLevel="0" collapsed="false">
      <c r="A7565" s="24" t="s">
        <v>8388</v>
      </c>
      <c r="B7565" s="39" t="n">
        <v>46184</v>
      </c>
      <c r="C7565" s="24" t="s">
        <v>624</v>
      </c>
      <c r="D7565" s="24" t="s">
        <v>826</v>
      </c>
      <c r="E7565" s="24" t="s">
        <v>111</v>
      </c>
      <c r="F7565" s="38" t="n">
        <v>20</v>
      </c>
      <c r="G7565" s="42" t="n">
        <f aca="false">DATE(YEAR(B7565),MONTH(B7565),1)</f>
        <v>46174</v>
      </c>
      <c r="H7565" s="24" t="str">
        <f aca="false">INDEX(Customers!$B$2:$B$601,MATCH(C7565,Customers!$A$2:$A$601,0))</f>
        <v>Nairobi</v>
      </c>
      <c r="I7565" s="43" t="n">
        <f aca="false">ROUND(MIN(INDEX(Assumptions!$D$13:$D$18,MATCH(E7565,Assumptions!$A$13:$A$18,0)),MAX(INDEX(Assumptions!$C$13:$C$18,MATCH(E7565,Assumptions!$A$13:$A$18,0)),INDEX(Assumptions!$B$13:$B$18,MATCH(E7565,Assumptions!$A$13:$A$18,0))*F7565)),2)</f>
        <v>0.8</v>
      </c>
    </row>
    <row r="7566" customFormat="false" ht="15" hidden="false" customHeight="false" outlineLevel="0" collapsed="false">
      <c r="A7566" s="24" t="s">
        <v>8389</v>
      </c>
      <c r="B7566" s="39" t="n">
        <v>46184</v>
      </c>
      <c r="C7566" s="24" t="s">
        <v>656</v>
      </c>
      <c r="D7566" s="24" t="s">
        <v>826</v>
      </c>
      <c r="E7566" s="24" t="s">
        <v>103</v>
      </c>
      <c r="F7566" s="38" t="n">
        <v>470</v>
      </c>
      <c r="G7566" s="42" t="n">
        <f aca="false">DATE(YEAR(B7566),MONTH(B7566),1)</f>
        <v>46174</v>
      </c>
      <c r="H7566" s="24" t="str">
        <f aca="false">INDEX(Customers!$B$2:$B$601,MATCH(C7566,Customers!$A$2:$A$601,0))</f>
        <v>Nairobi</v>
      </c>
      <c r="I7566" s="43" t="n">
        <f aca="false">ROUND(MIN(INDEX(Assumptions!$D$13:$D$18,MATCH(E7566,Assumptions!$A$13:$A$18,0)),MAX(INDEX(Assumptions!$C$13:$C$18,MATCH(E7566,Assumptions!$A$13:$A$18,0)),INDEX(Assumptions!$B$13:$B$18,MATCH(E7566,Assumptions!$A$13:$A$18,0))*F7566)),2)</f>
        <v>5</v>
      </c>
    </row>
    <row r="7567" customFormat="false" ht="15" hidden="false" customHeight="false" outlineLevel="0" collapsed="false">
      <c r="A7567" s="24" t="s">
        <v>8390</v>
      </c>
      <c r="B7567" s="39" t="n">
        <v>46184</v>
      </c>
      <c r="C7567" s="24" t="s">
        <v>680</v>
      </c>
      <c r="D7567" s="24" t="s">
        <v>153</v>
      </c>
      <c r="E7567" s="24" t="s">
        <v>105</v>
      </c>
      <c r="F7567" s="38" t="n">
        <v>6450</v>
      </c>
      <c r="G7567" s="42" t="n">
        <f aca="false">DATE(YEAR(B7567),MONTH(B7567),1)</f>
        <v>46174</v>
      </c>
      <c r="H7567" s="24" t="str">
        <f aca="false">INDEX(Customers!$B$2:$B$601,MATCH(C7567,Customers!$A$2:$A$601,0))</f>
        <v>Nairobi</v>
      </c>
      <c r="I7567" s="43" t="n">
        <f aca="false">ROUND(MIN(INDEX(Assumptions!$D$13:$D$18,MATCH(E7567,Assumptions!$A$13:$A$18,0)),MAX(INDEX(Assumptions!$C$13:$C$18,MATCH(E7567,Assumptions!$A$13:$A$18,0)),INDEX(Assumptions!$B$13:$B$18,MATCH(E7567,Assumptions!$A$13:$A$18,0))*F7567)),2)</f>
        <v>96.75</v>
      </c>
    </row>
    <row r="7568" customFormat="false" ht="15" hidden="false" customHeight="false" outlineLevel="0" collapsed="false">
      <c r="A7568" s="24" t="s">
        <v>8391</v>
      </c>
      <c r="B7568" s="39" t="n">
        <v>46184</v>
      </c>
      <c r="C7568" s="24" t="s">
        <v>686</v>
      </c>
      <c r="D7568" s="24" t="s">
        <v>152</v>
      </c>
      <c r="E7568" s="24" t="s">
        <v>107</v>
      </c>
      <c r="F7568" s="38" t="n">
        <v>10070</v>
      </c>
      <c r="G7568" s="42" t="n">
        <f aca="false">DATE(YEAR(B7568),MONTH(B7568),1)</f>
        <v>46174</v>
      </c>
      <c r="H7568" s="24" t="str">
        <f aca="false">INDEX(Customers!$B$2:$B$601,MATCH(C7568,Customers!$A$2:$A$601,0))</f>
        <v>Nairobi</v>
      </c>
      <c r="I7568" s="43" t="n">
        <f aca="false">ROUND(MIN(INDEX(Assumptions!$D$13:$D$18,MATCH(E7568,Assumptions!$A$13:$A$18,0)),MAX(INDEX(Assumptions!$C$13:$C$18,MATCH(E7568,Assumptions!$A$13:$A$18,0)),INDEX(Assumptions!$B$13:$B$18,MATCH(E7568,Assumptions!$A$13:$A$18,0))*F7568)),2)</f>
        <v>0</v>
      </c>
    </row>
    <row r="7569" customFormat="false" ht="15" hidden="false" customHeight="false" outlineLevel="0" collapsed="false">
      <c r="A7569" s="24" t="s">
        <v>8392</v>
      </c>
      <c r="B7569" s="39" t="n">
        <v>46184</v>
      </c>
      <c r="C7569" s="24" t="s">
        <v>688</v>
      </c>
      <c r="D7569" s="24" t="s">
        <v>826</v>
      </c>
      <c r="E7569" s="24" t="s">
        <v>111</v>
      </c>
      <c r="F7569" s="38" t="n">
        <v>100</v>
      </c>
      <c r="G7569" s="42" t="n">
        <f aca="false">DATE(YEAR(B7569),MONTH(B7569),1)</f>
        <v>46174</v>
      </c>
      <c r="H7569" s="24" t="str">
        <f aca="false">INDEX(Customers!$B$2:$B$601,MATCH(C7569,Customers!$A$2:$A$601,0))</f>
        <v>Coast</v>
      </c>
      <c r="I7569" s="43" t="n">
        <f aca="false">ROUND(MIN(INDEX(Assumptions!$D$13:$D$18,MATCH(E7569,Assumptions!$A$13:$A$18,0)),MAX(INDEX(Assumptions!$C$13:$C$18,MATCH(E7569,Assumptions!$A$13:$A$18,0)),INDEX(Assumptions!$B$13:$B$18,MATCH(E7569,Assumptions!$A$13:$A$18,0))*F7569)),2)</f>
        <v>4</v>
      </c>
    </row>
    <row r="7570" customFormat="false" ht="15" hidden="false" customHeight="false" outlineLevel="0" collapsed="false">
      <c r="A7570" s="24" t="s">
        <v>8393</v>
      </c>
      <c r="B7570" s="39" t="n">
        <v>46184</v>
      </c>
      <c r="C7570" s="24" t="s">
        <v>717</v>
      </c>
      <c r="D7570" s="24" t="s">
        <v>174</v>
      </c>
      <c r="E7570" s="24" t="s">
        <v>105</v>
      </c>
      <c r="F7570" s="38" t="n">
        <v>10060</v>
      </c>
      <c r="G7570" s="42" t="n">
        <f aca="false">DATE(YEAR(B7570),MONTH(B7570),1)</f>
        <v>46174</v>
      </c>
      <c r="H7570" s="24" t="str">
        <f aca="false">INDEX(Customers!$B$2:$B$601,MATCH(C7570,Customers!$A$2:$A$601,0))</f>
        <v>Rift Valley</v>
      </c>
      <c r="I7570" s="43" t="n">
        <f aca="false">ROUND(MIN(INDEX(Assumptions!$D$13:$D$18,MATCH(E7570,Assumptions!$A$13:$A$18,0)),MAX(INDEX(Assumptions!$C$13:$C$18,MATCH(E7570,Assumptions!$A$13:$A$18,0)),INDEX(Assumptions!$B$13:$B$18,MATCH(E7570,Assumptions!$A$13:$A$18,0))*F7570)),2)</f>
        <v>150.9</v>
      </c>
    </row>
    <row r="7571" customFormat="false" ht="15" hidden="false" customHeight="false" outlineLevel="0" collapsed="false">
      <c r="A7571" s="24" t="s">
        <v>8394</v>
      </c>
      <c r="B7571" s="39" t="n">
        <v>46184</v>
      </c>
      <c r="C7571" s="24" t="s">
        <v>723</v>
      </c>
      <c r="D7571" s="24" t="s">
        <v>826</v>
      </c>
      <c r="E7571" s="24" t="s">
        <v>103</v>
      </c>
      <c r="F7571" s="38" t="n">
        <v>240</v>
      </c>
      <c r="G7571" s="42" t="n">
        <f aca="false">DATE(YEAR(B7571),MONTH(B7571),1)</f>
        <v>46174</v>
      </c>
      <c r="H7571" s="24" t="str">
        <f aca="false">INDEX(Customers!$B$2:$B$601,MATCH(C7571,Customers!$A$2:$A$601,0))</f>
        <v>Eastern</v>
      </c>
      <c r="I7571" s="43" t="n">
        <f aca="false">ROUND(MIN(INDEX(Assumptions!$D$13:$D$18,MATCH(E7571,Assumptions!$A$13:$A$18,0)),MAX(INDEX(Assumptions!$C$13:$C$18,MATCH(E7571,Assumptions!$A$13:$A$18,0)),INDEX(Assumptions!$B$13:$B$18,MATCH(E7571,Assumptions!$A$13:$A$18,0))*F7571)),2)</f>
        <v>5</v>
      </c>
    </row>
    <row r="7572" customFormat="false" ht="15" hidden="false" customHeight="false" outlineLevel="0" collapsed="false">
      <c r="A7572" s="24" t="s">
        <v>8395</v>
      </c>
      <c r="B7572" s="39" t="n">
        <v>46184</v>
      </c>
      <c r="C7572" s="24" t="s">
        <v>730</v>
      </c>
      <c r="D7572" s="24" t="s">
        <v>826</v>
      </c>
      <c r="E7572" s="24" t="s">
        <v>111</v>
      </c>
      <c r="F7572" s="38" t="n">
        <v>1000</v>
      </c>
      <c r="G7572" s="42" t="n">
        <f aca="false">DATE(YEAR(B7572),MONTH(B7572),1)</f>
        <v>46174</v>
      </c>
      <c r="H7572" s="24" t="str">
        <f aca="false">INDEX(Customers!$B$2:$B$601,MATCH(C7572,Customers!$A$2:$A$601,0))</f>
        <v>Western</v>
      </c>
      <c r="I7572" s="43" t="n">
        <f aca="false">ROUND(MIN(INDEX(Assumptions!$D$13:$D$18,MATCH(E7572,Assumptions!$A$13:$A$18,0)),MAX(INDEX(Assumptions!$C$13:$C$18,MATCH(E7572,Assumptions!$A$13:$A$18,0)),INDEX(Assumptions!$B$13:$B$18,MATCH(E7572,Assumptions!$A$13:$A$18,0))*F7572)),2)</f>
        <v>40</v>
      </c>
    </row>
    <row r="7573" customFormat="false" ht="15" hidden="false" customHeight="false" outlineLevel="0" collapsed="false">
      <c r="A7573" s="24" t="s">
        <v>8396</v>
      </c>
      <c r="B7573" s="39" t="n">
        <v>46184</v>
      </c>
      <c r="C7573" s="24" t="s">
        <v>768</v>
      </c>
      <c r="D7573" s="24" t="s">
        <v>166</v>
      </c>
      <c r="E7573" s="24" t="s">
        <v>107</v>
      </c>
      <c r="F7573" s="38" t="n">
        <v>18760</v>
      </c>
      <c r="G7573" s="42" t="n">
        <f aca="false">DATE(YEAR(B7573),MONTH(B7573),1)</f>
        <v>46174</v>
      </c>
      <c r="H7573" s="24" t="str">
        <f aca="false">INDEX(Customers!$B$2:$B$601,MATCH(C7573,Customers!$A$2:$A$601,0))</f>
        <v>Central</v>
      </c>
      <c r="I7573" s="43" t="n">
        <f aca="false">ROUND(MIN(INDEX(Assumptions!$D$13:$D$18,MATCH(E7573,Assumptions!$A$13:$A$18,0)),MAX(INDEX(Assumptions!$C$13:$C$18,MATCH(E7573,Assumptions!$A$13:$A$18,0)),INDEX(Assumptions!$B$13:$B$18,MATCH(E7573,Assumptions!$A$13:$A$18,0))*F7573)),2)</f>
        <v>0</v>
      </c>
    </row>
    <row r="7574" customFormat="false" ht="15" hidden="false" customHeight="false" outlineLevel="0" collapsed="false">
      <c r="A7574" s="24" t="s">
        <v>8397</v>
      </c>
      <c r="B7574" s="39" t="n">
        <v>46184</v>
      </c>
      <c r="C7574" s="24" t="s">
        <v>785</v>
      </c>
      <c r="D7574" s="24" t="s">
        <v>826</v>
      </c>
      <c r="E7574" s="24" t="s">
        <v>113</v>
      </c>
      <c r="F7574" s="38" t="n">
        <v>1000</v>
      </c>
      <c r="G7574" s="42" t="n">
        <f aca="false">DATE(YEAR(B7574),MONTH(B7574),1)</f>
        <v>46174</v>
      </c>
      <c r="H7574" s="24" t="str">
        <f aca="false">INDEX(Customers!$B$2:$B$601,MATCH(C7574,Customers!$A$2:$A$601,0))</f>
        <v>Central</v>
      </c>
      <c r="I7574" s="43" t="n">
        <f aca="false">ROUND(MIN(INDEX(Assumptions!$D$13:$D$18,MATCH(E7574,Assumptions!$A$13:$A$18,0)),MAX(INDEX(Assumptions!$C$13:$C$18,MATCH(E7574,Assumptions!$A$13:$A$18,0)),INDEX(Assumptions!$B$13:$B$18,MATCH(E7574,Assumptions!$A$13:$A$18,0))*F7574)),2)</f>
        <v>50</v>
      </c>
    </row>
    <row r="7575" customFormat="false" ht="15" hidden="false" customHeight="false" outlineLevel="0" collapsed="false">
      <c r="A7575" s="24" t="s">
        <v>8398</v>
      </c>
      <c r="B7575" s="39" t="n">
        <v>46185</v>
      </c>
      <c r="C7575" s="24" t="s">
        <v>224</v>
      </c>
      <c r="D7575" s="24" t="s">
        <v>826</v>
      </c>
      <c r="E7575" s="24" t="s">
        <v>103</v>
      </c>
      <c r="F7575" s="38" t="n">
        <v>1750</v>
      </c>
      <c r="G7575" s="42" t="n">
        <f aca="false">DATE(YEAR(B7575),MONTH(B7575),1)</f>
        <v>46174</v>
      </c>
      <c r="H7575" s="24" t="str">
        <f aca="false">INDEX(Customers!$B$2:$B$601,MATCH(C7575,Customers!$A$2:$A$601,0))</f>
        <v>Western</v>
      </c>
      <c r="I7575" s="43" t="n">
        <f aca="false">ROUND(MIN(INDEX(Assumptions!$D$13:$D$18,MATCH(E7575,Assumptions!$A$13:$A$18,0)),MAX(INDEX(Assumptions!$C$13:$C$18,MATCH(E7575,Assumptions!$A$13:$A$18,0)),INDEX(Assumptions!$B$13:$B$18,MATCH(E7575,Assumptions!$A$13:$A$18,0))*F7575)),2)</f>
        <v>17.5</v>
      </c>
    </row>
    <row r="7576" customFormat="false" ht="15" hidden="false" customHeight="false" outlineLevel="0" collapsed="false">
      <c r="A7576" s="24" t="s">
        <v>8399</v>
      </c>
      <c r="B7576" s="39" t="n">
        <v>46185</v>
      </c>
      <c r="C7576" s="24" t="s">
        <v>234</v>
      </c>
      <c r="D7576" s="24" t="s">
        <v>826</v>
      </c>
      <c r="E7576" s="24" t="s">
        <v>103</v>
      </c>
      <c r="F7576" s="38" t="n">
        <v>200</v>
      </c>
      <c r="G7576" s="42" t="n">
        <f aca="false">DATE(YEAR(B7576),MONTH(B7576),1)</f>
        <v>46174</v>
      </c>
      <c r="H7576" s="24" t="str">
        <f aca="false">INDEX(Customers!$B$2:$B$601,MATCH(C7576,Customers!$A$2:$A$601,0))</f>
        <v>Rift Valley</v>
      </c>
      <c r="I7576" s="43" t="n">
        <f aca="false">ROUND(MIN(INDEX(Assumptions!$D$13:$D$18,MATCH(E7576,Assumptions!$A$13:$A$18,0)),MAX(INDEX(Assumptions!$C$13:$C$18,MATCH(E7576,Assumptions!$A$13:$A$18,0)),INDEX(Assumptions!$B$13:$B$18,MATCH(E7576,Assumptions!$A$13:$A$18,0))*F7576)),2)</f>
        <v>5</v>
      </c>
    </row>
    <row r="7577" customFormat="false" ht="15" hidden="false" customHeight="false" outlineLevel="0" collapsed="false">
      <c r="A7577" s="24" t="s">
        <v>8400</v>
      </c>
      <c r="B7577" s="39" t="n">
        <v>46185</v>
      </c>
      <c r="C7577" s="24" t="s">
        <v>238</v>
      </c>
      <c r="D7577" s="24" t="s">
        <v>826</v>
      </c>
      <c r="E7577" s="24" t="s">
        <v>109</v>
      </c>
      <c r="F7577" s="38" t="n">
        <v>2280</v>
      </c>
      <c r="G7577" s="42" t="n">
        <f aca="false">DATE(YEAR(B7577),MONTH(B7577),1)</f>
        <v>46174</v>
      </c>
      <c r="H7577" s="24" t="str">
        <f aca="false">INDEX(Customers!$B$2:$B$601,MATCH(C7577,Customers!$A$2:$A$601,0))</f>
        <v>Nairobi</v>
      </c>
      <c r="I7577" s="43" t="n">
        <f aca="false">ROUND(MIN(INDEX(Assumptions!$D$13:$D$18,MATCH(E7577,Assumptions!$A$13:$A$18,0)),MAX(INDEX(Assumptions!$C$13:$C$18,MATCH(E7577,Assumptions!$A$13:$A$18,0)),INDEX(Assumptions!$B$13:$B$18,MATCH(E7577,Assumptions!$A$13:$A$18,0))*F7577)),2)</f>
        <v>9.12</v>
      </c>
    </row>
    <row r="7578" customFormat="false" ht="15" hidden="false" customHeight="false" outlineLevel="0" collapsed="false">
      <c r="A7578" s="24" t="s">
        <v>8401</v>
      </c>
      <c r="B7578" s="39" t="n">
        <v>46185</v>
      </c>
      <c r="C7578" s="24" t="s">
        <v>257</v>
      </c>
      <c r="D7578" s="24" t="s">
        <v>166</v>
      </c>
      <c r="E7578" s="24" t="s">
        <v>107</v>
      </c>
      <c r="F7578" s="38" t="n">
        <v>4470</v>
      </c>
      <c r="G7578" s="42" t="n">
        <f aca="false">DATE(YEAR(B7578),MONTH(B7578),1)</f>
        <v>46174</v>
      </c>
      <c r="H7578" s="24" t="str">
        <f aca="false">INDEX(Customers!$B$2:$B$601,MATCH(C7578,Customers!$A$2:$A$601,0))</f>
        <v>Rift Valley</v>
      </c>
      <c r="I7578" s="43" t="n">
        <f aca="false">ROUND(MIN(INDEX(Assumptions!$D$13:$D$18,MATCH(E7578,Assumptions!$A$13:$A$18,0)),MAX(INDEX(Assumptions!$C$13:$C$18,MATCH(E7578,Assumptions!$A$13:$A$18,0)),INDEX(Assumptions!$B$13:$B$18,MATCH(E7578,Assumptions!$A$13:$A$18,0))*F7578)),2)</f>
        <v>0</v>
      </c>
    </row>
    <row r="7579" customFormat="false" ht="15" hidden="false" customHeight="false" outlineLevel="0" collapsed="false">
      <c r="A7579" s="24" t="s">
        <v>8402</v>
      </c>
      <c r="B7579" s="39" t="n">
        <v>46185</v>
      </c>
      <c r="C7579" s="24" t="s">
        <v>261</v>
      </c>
      <c r="D7579" s="24" t="s">
        <v>826</v>
      </c>
      <c r="E7579" s="24" t="s">
        <v>111</v>
      </c>
      <c r="F7579" s="38" t="n">
        <v>50</v>
      </c>
      <c r="G7579" s="42" t="n">
        <f aca="false">DATE(YEAR(B7579),MONTH(B7579),1)</f>
        <v>46174</v>
      </c>
      <c r="H7579" s="24" t="str">
        <f aca="false">INDEX(Customers!$B$2:$B$601,MATCH(C7579,Customers!$A$2:$A$601,0))</f>
        <v>Coast</v>
      </c>
      <c r="I7579" s="43" t="n">
        <f aca="false">ROUND(MIN(INDEX(Assumptions!$D$13:$D$18,MATCH(E7579,Assumptions!$A$13:$A$18,0)),MAX(INDEX(Assumptions!$C$13:$C$18,MATCH(E7579,Assumptions!$A$13:$A$18,0)),INDEX(Assumptions!$B$13:$B$18,MATCH(E7579,Assumptions!$A$13:$A$18,0))*F7579)),2)</f>
        <v>2</v>
      </c>
    </row>
    <row r="7580" customFormat="false" ht="15" hidden="false" customHeight="false" outlineLevel="0" collapsed="false">
      <c r="A7580" s="24" t="s">
        <v>8403</v>
      </c>
      <c r="B7580" s="39" t="n">
        <v>46185</v>
      </c>
      <c r="C7580" s="24" t="s">
        <v>265</v>
      </c>
      <c r="D7580" s="24" t="s">
        <v>826</v>
      </c>
      <c r="E7580" s="24" t="s">
        <v>103</v>
      </c>
      <c r="F7580" s="38" t="n">
        <v>4350</v>
      </c>
      <c r="G7580" s="42" t="n">
        <f aca="false">DATE(YEAR(B7580),MONTH(B7580),1)</f>
        <v>46174</v>
      </c>
      <c r="H7580" s="24" t="str">
        <f aca="false">INDEX(Customers!$B$2:$B$601,MATCH(C7580,Customers!$A$2:$A$601,0))</f>
        <v>Nairobi</v>
      </c>
      <c r="I7580" s="43" t="n">
        <f aca="false">ROUND(MIN(INDEX(Assumptions!$D$13:$D$18,MATCH(E7580,Assumptions!$A$13:$A$18,0)),MAX(INDEX(Assumptions!$C$13:$C$18,MATCH(E7580,Assumptions!$A$13:$A$18,0)),INDEX(Assumptions!$B$13:$B$18,MATCH(E7580,Assumptions!$A$13:$A$18,0))*F7580)),2)</f>
        <v>43.5</v>
      </c>
    </row>
    <row r="7581" customFormat="false" ht="15" hidden="false" customHeight="false" outlineLevel="0" collapsed="false">
      <c r="A7581" s="24" t="s">
        <v>8404</v>
      </c>
      <c r="B7581" s="39" t="n">
        <v>46185</v>
      </c>
      <c r="C7581" s="24" t="s">
        <v>271</v>
      </c>
      <c r="D7581" s="24" t="s">
        <v>826</v>
      </c>
      <c r="E7581" s="24" t="s">
        <v>109</v>
      </c>
      <c r="F7581" s="38" t="n">
        <v>1060</v>
      </c>
      <c r="G7581" s="42" t="n">
        <f aca="false">DATE(YEAR(B7581),MONTH(B7581),1)</f>
        <v>46174</v>
      </c>
      <c r="H7581" s="24" t="str">
        <f aca="false">INDEX(Customers!$B$2:$B$601,MATCH(C7581,Customers!$A$2:$A$601,0))</f>
        <v>Coast</v>
      </c>
      <c r="I7581" s="43" t="n">
        <f aca="false">ROUND(MIN(INDEX(Assumptions!$D$13:$D$18,MATCH(E7581,Assumptions!$A$13:$A$18,0)),MAX(INDEX(Assumptions!$C$13:$C$18,MATCH(E7581,Assumptions!$A$13:$A$18,0)),INDEX(Assumptions!$B$13:$B$18,MATCH(E7581,Assumptions!$A$13:$A$18,0))*F7581)),2)</f>
        <v>4.24</v>
      </c>
    </row>
    <row r="7582" customFormat="false" ht="15" hidden="false" customHeight="false" outlineLevel="0" collapsed="false">
      <c r="A7582" s="24" t="s">
        <v>8405</v>
      </c>
      <c r="B7582" s="39" t="n">
        <v>46185</v>
      </c>
      <c r="C7582" s="24" t="s">
        <v>291</v>
      </c>
      <c r="D7582" s="24" t="s">
        <v>174</v>
      </c>
      <c r="E7582" s="24" t="s">
        <v>107</v>
      </c>
      <c r="F7582" s="38" t="n">
        <v>6880</v>
      </c>
      <c r="G7582" s="42" t="n">
        <f aca="false">DATE(YEAR(B7582),MONTH(B7582),1)</f>
        <v>46174</v>
      </c>
      <c r="H7582" s="24" t="str">
        <f aca="false">INDEX(Customers!$B$2:$B$601,MATCH(C7582,Customers!$A$2:$A$601,0))</f>
        <v>Rift Valley</v>
      </c>
      <c r="I7582" s="43" t="n">
        <f aca="false">ROUND(MIN(INDEX(Assumptions!$D$13:$D$18,MATCH(E7582,Assumptions!$A$13:$A$18,0)),MAX(INDEX(Assumptions!$C$13:$C$18,MATCH(E7582,Assumptions!$A$13:$A$18,0)),INDEX(Assumptions!$B$13:$B$18,MATCH(E7582,Assumptions!$A$13:$A$18,0))*F7582)),2)</f>
        <v>0</v>
      </c>
    </row>
    <row r="7583" customFormat="false" ht="15" hidden="false" customHeight="false" outlineLevel="0" collapsed="false">
      <c r="A7583" s="24" t="s">
        <v>8406</v>
      </c>
      <c r="B7583" s="39" t="n">
        <v>46185</v>
      </c>
      <c r="C7583" s="24" t="s">
        <v>291</v>
      </c>
      <c r="D7583" s="24" t="s">
        <v>826</v>
      </c>
      <c r="E7583" s="24" t="s">
        <v>103</v>
      </c>
      <c r="F7583" s="38" t="n">
        <v>31930</v>
      </c>
      <c r="G7583" s="42" t="n">
        <f aca="false">DATE(YEAR(B7583),MONTH(B7583),1)</f>
        <v>46174</v>
      </c>
      <c r="H7583" s="24" t="str">
        <f aca="false">INDEX(Customers!$B$2:$B$601,MATCH(C7583,Customers!$A$2:$A$601,0))</f>
        <v>Rift Valley</v>
      </c>
      <c r="I7583" s="43" t="n">
        <f aca="false">ROUND(MIN(INDEX(Assumptions!$D$13:$D$18,MATCH(E7583,Assumptions!$A$13:$A$18,0)),MAX(INDEX(Assumptions!$C$13:$C$18,MATCH(E7583,Assumptions!$A$13:$A$18,0)),INDEX(Assumptions!$B$13:$B$18,MATCH(E7583,Assumptions!$A$13:$A$18,0))*F7583)),2)</f>
        <v>105</v>
      </c>
    </row>
    <row r="7584" customFormat="false" ht="15" hidden="false" customHeight="false" outlineLevel="0" collapsed="false">
      <c r="A7584" s="24" t="s">
        <v>8407</v>
      </c>
      <c r="B7584" s="39" t="n">
        <v>46185</v>
      </c>
      <c r="C7584" s="24" t="s">
        <v>308</v>
      </c>
      <c r="D7584" s="24" t="s">
        <v>826</v>
      </c>
      <c r="E7584" s="24" t="s">
        <v>109</v>
      </c>
      <c r="F7584" s="38" t="n">
        <v>11010</v>
      </c>
      <c r="G7584" s="42" t="n">
        <f aca="false">DATE(YEAR(B7584),MONTH(B7584),1)</f>
        <v>46174</v>
      </c>
      <c r="H7584" s="24" t="str">
        <f aca="false">INDEX(Customers!$B$2:$B$601,MATCH(C7584,Customers!$A$2:$A$601,0))</f>
        <v>Rift Valley</v>
      </c>
      <c r="I7584" s="43" t="n">
        <f aca="false">ROUND(MIN(INDEX(Assumptions!$D$13:$D$18,MATCH(E7584,Assumptions!$A$13:$A$18,0)),MAX(INDEX(Assumptions!$C$13:$C$18,MATCH(E7584,Assumptions!$A$13:$A$18,0)),INDEX(Assumptions!$B$13:$B$18,MATCH(E7584,Assumptions!$A$13:$A$18,0))*F7584)),2)</f>
        <v>40</v>
      </c>
    </row>
    <row r="7585" customFormat="false" ht="15" hidden="false" customHeight="false" outlineLevel="0" collapsed="false">
      <c r="A7585" s="24" t="s">
        <v>8408</v>
      </c>
      <c r="B7585" s="39" t="n">
        <v>46185</v>
      </c>
      <c r="C7585" s="24" t="s">
        <v>326</v>
      </c>
      <c r="D7585" s="24" t="s">
        <v>826</v>
      </c>
      <c r="E7585" s="24" t="s">
        <v>111</v>
      </c>
      <c r="F7585" s="38" t="n">
        <v>200</v>
      </c>
      <c r="G7585" s="42" t="n">
        <f aca="false">DATE(YEAR(B7585),MONTH(B7585),1)</f>
        <v>46174</v>
      </c>
      <c r="H7585" s="24" t="str">
        <f aca="false">INDEX(Customers!$B$2:$B$601,MATCH(C7585,Customers!$A$2:$A$601,0))</f>
        <v>Nairobi</v>
      </c>
      <c r="I7585" s="43" t="n">
        <f aca="false">ROUND(MIN(INDEX(Assumptions!$D$13:$D$18,MATCH(E7585,Assumptions!$A$13:$A$18,0)),MAX(INDEX(Assumptions!$C$13:$C$18,MATCH(E7585,Assumptions!$A$13:$A$18,0)),INDEX(Assumptions!$B$13:$B$18,MATCH(E7585,Assumptions!$A$13:$A$18,0))*F7585)),2)</f>
        <v>8</v>
      </c>
    </row>
    <row r="7586" customFormat="false" ht="15" hidden="false" customHeight="false" outlineLevel="0" collapsed="false">
      <c r="A7586" s="24" t="s">
        <v>8409</v>
      </c>
      <c r="B7586" s="39" t="n">
        <v>46185</v>
      </c>
      <c r="C7586" s="24" t="s">
        <v>334</v>
      </c>
      <c r="D7586" s="24" t="s">
        <v>826</v>
      </c>
      <c r="E7586" s="24" t="s">
        <v>109</v>
      </c>
      <c r="F7586" s="38" t="n">
        <v>3290</v>
      </c>
      <c r="G7586" s="42" t="n">
        <f aca="false">DATE(YEAR(B7586),MONTH(B7586),1)</f>
        <v>46174</v>
      </c>
      <c r="H7586" s="24" t="str">
        <f aca="false">INDEX(Customers!$B$2:$B$601,MATCH(C7586,Customers!$A$2:$A$601,0))</f>
        <v>Nairobi</v>
      </c>
      <c r="I7586" s="43" t="n">
        <f aca="false">ROUND(MIN(INDEX(Assumptions!$D$13:$D$18,MATCH(E7586,Assumptions!$A$13:$A$18,0)),MAX(INDEX(Assumptions!$C$13:$C$18,MATCH(E7586,Assumptions!$A$13:$A$18,0)),INDEX(Assumptions!$B$13:$B$18,MATCH(E7586,Assumptions!$A$13:$A$18,0))*F7586)),2)</f>
        <v>13.16</v>
      </c>
    </row>
    <row r="7587" customFormat="false" ht="15" hidden="false" customHeight="false" outlineLevel="0" collapsed="false">
      <c r="A7587" s="24" t="s">
        <v>8410</v>
      </c>
      <c r="B7587" s="39" t="n">
        <v>46185</v>
      </c>
      <c r="C7587" s="24" t="s">
        <v>334</v>
      </c>
      <c r="D7587" s="24" t="s">
        <v>826</v>
      </c>
      <c r="E7587" s="24" t="s">
        <v>109</v>
      </c>
      <c r="F7587" s="38" t="n">
        <v>130550</v>
      </c>
      <c r="G7587" s="42" t="n">
        <f aca="false">DATE(YEAR(B7587),MONTH(B7587),1)</f>
        <v>46174</v>
      </c>
      <c r="H7587" s="24" t="str">
        <f aca="false">INDEX(Customers!$B$2:$B$601,MATCH(C7587,Customers!$A$2:$A$601,0))</f>
        <v>Nairobi</v>
      </c>
      <c r="I7587" s="43" t="n">
        <f aca="false">ROUND(MIN(INDEX(Assumptions!$D$13:$D$18,MATCH(E7587,Assumptions!$A$13:$A$18,0)),MAX(INDEX(Assumptions!$C$13:$C$18,MATCH(E7587,Assumptions!$A$13:$A$18,0)),INDEX(Assumptions!$B$13:$B$18,MATCH(E7587,Assumptions!$A$13:$A$18,0))*F7587)),2)</f>
        <v>40</v>
      </c>
    </row>
    <row r="7588" customFormat="false" ht="15" hidden="false" customHeight="false" outlineLevel="0" collapsed="false">
      <c r="A7588" s="24" t="s">
        <v>8411</v>
      </c>
      <c r="B7588" s="39" t="n">
        <v>46185</v>
      </c>
      <c r="C7588" s="24" t="s">
        <v>334</v>
      </c>
      <c r="D7588" s="24" t="s">
        <v>826</v>
      </c>
      <c r="E7588" s="24" t="s">
        <v>109</v>
      </c>
      <c r="F7588" s="38" t="n">
        <v>6440</v>
      </c>
      <c r="G7588" s="42" t="n">
        <f aca="false">DATE(YEAR(B7588),MONTH(B7588),1)</f>
        <v>46174</v>
      </c>
      <c r="H7588" s="24" t="str">
        <f aca="false">INDEX(Customers!$B$2:$B$601,MATCH(C7588,Customers!$A$2:$A$601,0))</f>
        <v>Nairobi</v>
      </c>
      <c r="I7588" s="43" t="n">
        <f aca="false">ROUND(MIN(INDEX(Assumptions!$D$13:$D$18,MATCH(E7588,Assumptions!$A$13:$A$18,0)),MAX(INDEX(Assumptions!$C$13:$C$18,MATCH(E7588,Assumptions!$A$13:$A$18,0)),INDEX(Assumptions!$B$13:$B$18,MATCH(E7588,Assumptions!$A$13:$A$18,0))*F7588)),2)</f>
        <v>25.76</v>
      </c>
    </row>
    <row r="7589" customFormat="false" ht="15" hidden="false" customHeight="false" outlineLevel="0" collapsed="false">
      <c r="A7589" s="24" t="s">
        <v>8412</v>
      </c>
      <c r="B7589" s="39" t="n">
        <v>46185</v>
      </c>
      <c r="C7589" s="24" t="s">
        <v>337</v>
      </c>
      <c r="D7589" s="24" t="s">
        <v>826</v>
      </c>
      <c r="E7589" s="24" t="s">
        <v>113</v>
      </c>
      <c r="F7589" s="38" t="n">
        <v>1000</v>
      </c>
      <c r="G7589" s="42" t="n">
        <f aca="false">DATE(YEAR(B7589),MONTH(B7589),1)</f>
        <v>46174</v>
      </c>
      <c r="H7589" s="24" t="str">
        <f aca="false">INDEX(Customers!$B$2:$B$601,MATCH(C7589,Customers!$A$2:$A$601,0))</f>
        <v>Nairobi</v>
      </c>
      <c r="I7589" s="43" t="n">
        <f aca="false">ROUND(MIN(INDEX(Assumptions!$D$13:$D$18,MATCH(E7589,Assumptions!$A$13:$A$18,0)),MAX(INDEX(Assumptions!$C$13:$C$18,MATCH(E7589,Assumptions!$A$13:$A$18,0)),INDEX(Assumptions!$B$13:$B$18,MATCH(E7589,Assumptions!$A$13:$A$18,0))*F7589)),2)</f>
        <v>50</v>
      </c>
    </row>
    <row r="7590" customFormat="false" ht="15" hidden="false" customHeight="false" outlineLevel="0" collapsed="false">
      <c r="A7590" s="24" t="s">
        <v>8413</v>
      </c>
      <c r="B7590" s="39" t="n">
        <v>46185</v>
      </c>
      <c r="C7590" s="24" t="s">
        <v>343</v>
      </c>
      <c r="D7590" s="24" t="s">
        <v>826</v>
      </c>
      <c r="E7590" s="24" t="s">
        <v>109</v>
      </c>
      <c r="F7590" s="38" t="n">
        <v>25810</v>
      </c>
      <c r="G7590" s="42" t="n">
        <f aca="false">DATE(YEAR(B7590),MONTH(B7590),1)</f>
        <v>46174</v>
      </c>
      <c r="H7590" s="24" t="str">
        <f aca="false">INDEX(Customers!$B$2:$B$601,MATCH(C7590,Customers!$A$2:$A$601,0))</f>
        <v>Central</v>
      </c>
      <c r="I7590" s="43" t="n">
        <f aca="false">ROUND(MIN(INDEX(Assumptions!$D$13:$D$18,MATCH(E7590,Assumptions!$A$13:$A$18,0)),MAX(INDEX(Assumptions!$C$13:$C$18,MATCH(E7590,Assumptions!$A$13:$A$18,0)),INDEX(Assumptions!$B$13:$B$18,MATCH(E7590,Assumptions!$A$13:$A$18,0))*F7590)),2)</f>
        <v>40</v>
      </c>
    </row>
    <row r="7591" customFormat="false" ht="15" hidden="false" customHeight="false" outlineLevel="0" collapsed="false">
      <c r="A7591" s="24" t="s">
        <v>8414</v>
      </c>
      <c r="B7591" s="39" t="n">
        <v>46185</v>
      </c>
      <c r="C7591" s="24" t="s">
        <v>347</v>
      </c>
      <c r="D7591" s="24" t="s">
        <v>189</v>
      </c>
      <c r="E7591" s="24" t="s">
        <v>105</v>
      </c>
      <c r="F7591" s="38" t="n">
        <v>1480</v>
      </c>
      <c r="G7591" s="42" t="n">
        <f aca="false">DATE(YEAR(B7591),MONTH(B7591),1)</f>
        <v>46174</v>
      </c>
      <c r="H7591" s="24" t="str">
        <f aca="false">INDEX(Customers!$B$2:$B$601,MATCH(C7591,Customers!$A$2:$A$601,0))</f>
        <v>Coast</v>
      </c>
      <c r="I7591" s="43" t="n">
        <f aca="false">ROUND(MIN(INDEX(Assumptions!$D$13:$D$18,MATCH(E7591,Assumptions!$A$13:$A$18,0)),MAX(INDEX(Assumptions!$C$13:$C$18,MATCH(E7591,Assumptions!$A$13:$A$18,0)),INDEX(Assumptions!$B$13:$B$18,MATCH(E7591,Assumptions!$A$13:$A$18,0))*F7591)),2)</f>
        <v>22.2</v>
      </c>
    </row>
    <row r="7592" customFormat="false" ht="15" hidden="false" customHeight="false" outlineLevel="0" collapsed="false">
      <c r="A7592" s="24" t="s">
        <v>8415</v>
      </c>
      <c r="B7592" s="39" t="n">
        <v>46185</v>
      </c>
      <c r="C7592" s="24" t="s">
        <v>361</v>
      </c>
      <c r="D7592" s="24" t="s">
        <v>826</v>
      </c>
      <c r="E7592" s="24" t="s">
        <v>109</v>
      </c>
      <c r="F7592" s="38" t="n">
        <v>3830</v>
      </c>
      <c r="G7592" s="42" t="n">
        <f aca="false">DATE(YEAR(B7592),MONTH(B7592),1)</f>
        <v>46174</v>
      </c>
      <c r="H7592" s="24" t="str">
        <f aca="false">INDEX(Customers!$B$2:$B$601,MATCH(C7592,Customers!$A$2:$A$601,0))</f>
        <v>Rift Valley</v>
      </c>
      <c r="I7592" s="43" t="n">
        <f aca="false">ROUND(MIN(INDEX(Assumptions!$D$13:$D$18,MATCH(E7592,Assumptions!$A$13:$A$18,0)),MAX(INDEX(Assumptions!$C$13:$C$18,MATCH(E7592,Assumptions!$A$13:$A$18,0)),INDEX(Assumptions!$B$13:$B$18,MATCH(E7592,Assumptions!$A$13:$A$18,0))*F7592)),2)</f>
        <v>15.32</v>
      </c>
    </row>
    <row r="7593" customFormat="false" ht="15" hidden="false" customHeight="false" outlineLevel="0" collapsed="false">
      <c r="A7593" s="24" t="s">
        <v>8416</v>
      </c>
      <c r="B7593" s="39" t="n">
        <v>46185</v>
      </c>
      <c r="C7593" s="24" t="s">
        <v>373</v>
      </c>
      <c r="D7593" s="24" t="s">
        <v>826</v>
      </c>
      <c r="E7593" s="24" t="s">
        <v>109</v>
      </c>
      <c r="F7593" s="38" t="n">
        <v>590</v>
      </c>
      <c r="G7593" s="42" t="n">
        <f aca="false">DATE(YEAR(B7593),MONTH(B7593),1)</f>
        <v>46174</v>
      </c>
      <c r="H7593" s="24" t="str">
        <f aca="false">INDEX(Customers!$B$2:$B$601,MATCH(C7593,Customers!$A$2:$A$601,0))</f>
        <v>Rift Valley</v>
      </c>
      <c r="I7593" s="43" t="n">
        <f aca="false">ROUND(MIN(INDEX(Assumptions!$D$13:$D$18,MATCH(E7593,Assumptions!$A$13:$A$18,0)),MAX(INDEX(Assumptions!$C$13:$C$18,MATCH(E7593,Assumptions!$A$13:$A$18,0)),INDEX(Assumptions!$B$13:$B$18,MATCH(E7593,Assumptions!$A$13:$A$18,0))*F7593)),2)</f>
        <v>2.36</v>
      </c>
    </row>
    <row r="7594" customFormat="false" ht="15" hidden="false" customHeight="false" outlineLevel="0" collapsed="false">
      <c r="A7594" s="24" t="s">
        <v>8417</v>
      </c>
      <c r="B7594" s="39" t="n">
        <v>46185</v>
      </c>
      <c r="C7594" s="24" t="s">
        <v>376</v>
      </c>
      <c r="D7594" s="24" t="s">
        <v>153</v>
      </c>
      <c r="E7594" s="24" t="s">
        <v>105</v>
      </c>
      <c r="F7594" s="38" t="n">
        <v>1590</v>
      </c>
      <c r="G7594" s="42" t="n">
        <f aca="false">DATE(YEAR(B7594),MONTH(B7594),1)</f>
        <v>46174</v>
      </c>
      <c r="H7594" s="24" t="str">
        <f aca="false">INDEX(Customers!$B$2:$B$601,MATCH(C7594,Customers!$A$2:$A$601,0))</f>
        <v>Nairobi</v>
      </c>
      <c r="I7594" s="43" t="n">
        <f aca="false">ROUND(MIN(INDEX(Assumptions!$D$13:$D$18,MATCH(E7594,Assumptions!$A$13:$A$18,0)),MAX(INDEX(Assumptions!$C$13:$C$18,MATCH(E7594,Assumptions!$A$13:$A$18,0)),INDEX(Assumptions!$B$13:$B$18,MATCH(E7594,Assumptions!$A$13:$A$18,0))*F7594)),2)</f>
        <v>23.85</v>
      </c>
    </row>
    <row r="7595" customFormat="false" ht="15" hidden="false" customHeight="false" outlineLevel="0" collapsed="false">
      <c r="A7595" s="24" t="s">
        <v>8418</v>
      </c>
      <c r="B7595" s="39" t="n">
        <v>46185</v>
      </c>
      <c r="C7595" s="24" t="s">
        <v>376</v>
      </c>
      <c r="D7595" s="24" t="s">
        <v>152</v>
      </c>
      <c r="E7595" s="24" t="s">
        <v>105</v>
      </c>
      <c r="F7595" s="38" t="n">
        <v>1290</v>
      </c>
      <c r="G7595" s="42" t="n">
        <f aca="false">DATE(YEAR(B7595),MONTH(B7595),1)</f>
        <v>46174</v>
      </c>
      <c r="H7595" s="24" t="str">
        <f aca="false">INDEX(Customers!$B$2:$B$601,MATCH(C7595,Customers!$A$2:$A$601,0))</f>
        <v>Nairobi</v>
      </c>
      <c r="I7595" s="43" t="n">
        <f aca="false">ROUND(MIN(INDEX(Assumptions!$D$13:$D$18,MATCH(E7595,Assumptions!$A$13:$A$18,0)),MAX(INDEX(Assumptions!$C$13:$C$18,MATCH(E7595,Assumptions!$A$13:$A$18,0)),INDEX(Assumptions!$B$13:$B$18,MATCH(E7595,Assumptions!$A$13:$A$18,0))*F7595)),2)</f>
        <v>19.35</v>
      </c>
    </row>
    <row r="7596" customFormat="false" ht="15" hidden="false" customHeight="false" outlineLevel="0" collapsed="false">
      <c r="A7596" s="24" t="s">
        <v>8419</v>
      </c>
      <c r="B7596" s="39" t="n">
        <v>46185</v>
      </c>
      <c r="C7596" s="24" t="s">
        <v>376</v>
      </c>
      <c r="D7596" s="24" t="s">
        <v>152</v>
      </c>
      <c r="E7596" s="24" t="s">
        <v>107</v>
      </c>
      <c r="F7596" s="38" t="n">
        <v>4210</v>
      </c>
      <c r="G7596" s="42" t="n">
        <f aca="false">DATE(YEAR(B7596),MONTH(B7596),1)</f>
        <v>46174</v>
      </c>
      <c r="H7596" s="24" t="str">
        <f aca="false">INDEX(Customers!$B$2:$B$601,MATCH(C7596,Customers!$A$2:$A$601,0))</f>
        <v>Nairobi</v>
      </c>
      <c r="I7596" s="43" t="n">
        <f aca="false">ROUND(MIN(INDEX(Assumptions!$D$13:$D$18,MATCH(E7596,Assumptions!$A$13:$A$18,0)),MAX(INDEX(Assumptions!$C$13:$C$18,MATCH(E7596,Assumptions!$A$13:$A$18,0)),INDEX(Assumptions!$B$13:$B$18,MATCH(E7596,Assumptions!$A$13:$A$18,0))*F7596)),2)</f>
        <v>0</v>
      </c>
    </row>
    <row r="7597" customFormat="false" ht="15" hidden="false" customHeight="false" outlineLevel="0" collapsed="false">
      <c r="A7597" s="24" t="s">
        <v>8420</v>
      </c>
      <c r="B7597" s="39" t="n">
        <v>46185</v>
      </c>
      <c r="C7597" s="24" t="s">
        <v>379</v>
      </c>
      <c r="D7597" s="24" t="s">
        <v>826</v>
      </c>
      <c r="E7597" s="24" t="s">
        <v>109</v>
      </c>
      <c r="F7597" s="38" t="n">
        <v>3690</v>
      </c>
      <c r="G7597" s="42" t="n">
        <f aca="false">DATE(YEAR(B7597),MONTH(B7597),1)</f>
        <v>46174</v>
      </c>
      <c r="H7597" s="24" t="str">
        <f aca="false">INDEX(Customers!$B$2:$B$601,MATCH(C7597,Customers!$A$2:$A$601,0))</f>
        <v>Nairobi</v>
      </c>
      <c r="I7597" s="43" t="n">
        <f aca="false">ROUND(MIN(INDEX(Assumptions!$D$13:$D$18,MATCH(E7597,Assumptions!$A$13:$A$18,0)),MAX(INDEX(Assumptions!$C$13:$C$18,MATCH(E7597,Assumptions!$A$13:$A$18,0)),INDEX(Assumptions!$B$13:$B$18,MATCH(E7597,Assumptions!$A$13:$A$18,0))*F7597)),2)</f>
        <v>14.76</v>
      </c>
    </row>
    <row r="7598" customFormat="false" ht="15" hidden="false" customHeight="false" outlineLevel="0" collapsed="false">
      <c r="A7598" s="24" t="s">
        <v>8421</v>
      </c>
      <c r="B7598" s="39" t="n">
        <v>46185</v>
      </c>
      <c r="C7598" s="24" t="s">
        <v>379</v>
      </c>
      <c r="D7598" s="24" t="s">
        <v>826</v>
      </c>
      <c r="E7598" s="24" t="s">
        <v>103</v>
      </c>
      <c r="F7598" s="38" t="n">
        <v>14250</v>
      </c>
      <c r="G7598" s="42" t="n">
        <f aca="false">DATE(YEAR(B7598),MONTH(B7598),1)</f>
        <v>46174</v>
      </c>
      <c r="H7598" s="24" t="str">
        <f aca="false">INDEX(Customers!$B$2:$B$601,MATCH(C7598,Customers!$A$2:$A$601,0))</f>
        <v>Nairobi</v>
      </c>
      <c r="I7598" s="43" t="n">
        <f aca="false">ROUND(MIN(INDEX(Assumptions!$D$13:$D$18,MATCH(E7598,Assumptions!$A$13:$A$18,0)),MAX(INDEX(Assumptions!$C$13:$C$18,MATCH(E7598,Assumptions!$A$13:$A$18,0)),INDEX(Assumptions!$B$13:$B$18,MATCH(E7598,Assumptions!$A$13:$A$18,0))*F7598)),2)</f>
        <v>105</v>
      </c>
    </row>
    <row r="7599" customFormat="false" ht="15" hidden="false" customHeight="false" outlineLevel="0" collapsed="false">
      <c r="A7599" s="24" t="s">
        <v>8422</v>
      </c>
      <c r="B7599" s="39" t="n">
        <v>46185</v>
      </c>
      <c r="C7599" s="24" t="s">
        <v>391</v>
      </c>
      <c r="D7599" s="24" t="s">
        <v>826</v>
      </c>
      <c r="E7599" s="24" t="s">
        <v>103</v>
      </c>
      <c r="F7599" s="38" t="n">
        <v>9950</v>
      </c>
      <c r="G7599" s="42" t="n">
        <f aca="false">DATE(YEAR(B7599),MONTH(B7599),1)</f>
        <v>46174</v>
      </c>
      <c r="H7599" s="24" t="str">
        <f aca="false">INDEX(Customers!$B$2:$B$601,MATCH(C7599,Customers!$A$2:$A$601,0))</f>
        <v>Nairobi</v>
      </c>
      <c r="I7599" s="43" t="n">
        <f aca="false">ROUND(MIN(INDEX(Assumptions!$D$13:$D$18,MATCH(E7599,Assumptions!$A$13:$A$18,0)),MAX(INDEX(Assumptions!$C$13:$C$18,MATCH(E7599,Assumptions!$A$13:$A$18,0)),INDEX(Assumptions!$B$13:$B$18,MATCH(E7599,Assumptions!$A$13:$A$18,0))*F7599)),2)</f>
        <v>99.5</v>
      </c>
    </row>
    <row r="7600" customFormat="false" ht="15" hidden="false" customHeight="false" outlineLevel="0" collapsed="false">
      <c r="A7600" s="24" t="s">
        <v>8423</v>
      </c>
      <c r="B7600" s="39" t="n">
        <v>46185</v>
      </c>
      <c r="C7600" s="24" t="s">
        <v>392</v>
      </c>
      <c r="D7600" s="24" t="s">
        <v>165</v>
      </c>
      <c r="E7600" s="24" t="s">
        <v>107</v>
      </c>
      <c r="F7600" s="38" t="n">
        <v>31070</v>
      </c>
      <c r="G7600" s="42" t="n">
        <f aca="false">DATE(YEAR(B7600),MONTH(B7600),1)</f>
        <v>46174</v>
      </c>
      <c r="H7600" s="24" t="str">
        <f aca="false">INDEX(Customers!$B$2:$B$601,MATCH(C7600,Customers!$A$2:$A$601,0))</f>
        <v>Central</v>
      </c>
      <c r="I7600" s="43" t="n">
        <f aca="false">ROUND(MIN(INDEX(Assumptions!$D$13:$D$18,MATCH(E7600,Assumptions!$A$13:$A$18,0)),MAX(INDEX(Assumptions!$C$13:$C$18,MATCH(E7600,Assumptions!$A$13:$A$18,0)),INDEX(Assumptions!$B$13:$B$18,MATCH(E7600,Assumptions!$A$13:$A$18,0))*F7600)),2)</f>
        <v>0</v>
      </c>
    </row>
    <row r="7601" customFormat="false" ht="15" hidden="false" customHeight="false" outlineLevel="0" collapsed="false">
      <c r="A7601" s="24" t="s">
        <v>8424</v>
      </c>
      <c r="B7601" s="39" t="n">
        <v>46185</v>
      </c>
      <c r="C7601" s="24" t="s">
        <v>405</v>
      </c>
      <c r="D7601" s="24" t="s">
        <v>826</v>
      </c>
      <c r="E7601" s="24" t="s">
        <v>103</v>
      </c>
      <c r="F7601" s="38" t="n">
        <v>970</v>
      </c>
      <c r="G7601" s="42" t="n">
        <f aca="false">DATE(YEAR(B7601),MONTH(B7601),1)</f>
        <v>46174</v>
      </c>
      <c r="H7601" s="24" t="str">
        <f aca="false">INDEX(Customers!$B$2:$B$601,MATCH(C7601,Customers!$A$2:$A$601,0))</f>
        <v>Nairobi</v>
      </c>
      <c r="I7601" s="43" t="n">
        <f aca="false">ROUND(MIN(INDEX(Assumptions!$D$13:$D$18,MATCH(E7601,Assumptions!$A$13:$A$18,0)),MAX(INDEX(Assumptions!$C$13:$C$18,MATCH(E7601,Assumptions!$A$13:$A$18,0)),INDEX(Assumptions!$B$13:$B$18,MATCH(E7601,Assumptions!$A$13:$A$18,0))*F7601)),2)</f>
        <v>9.7</v>
      </c>
    </row>
    <row r="7602" customFormat="false" ht="15" hidden="false" customHeight="false" outlineLevel="0" collapsed="false">
      <c r="A7602" s="24" t="s">
        <v>8425</v>
      </c>
      <c r="B7602" s="39" t="n">
        <v>46185</v>
      </c>
      <c r="C7602" s="24" t="s">
        <v>419</v>
      </c>
      <c r="D7602" s="24" t="s">
        <v>826</v>
      </c>
      <c r="E7602" s="24" t="s">
        <v>113</v>
      </c>
      <c r="F7602" s="38" t="n">
        <v>99</v>
      </c>
      <c r="G7602" s="42" t="n">
        <f aca="false">DATE(YEAR(B7602),MONTH(B7602),1)</f>
        <v>46174</v>
      </c>
      <c r="H7602" s="24" t="str">
        <f aca="false">INDEX(Customers!$B$2:$B$601,MATCH(C7602,Customers!$A$2:$A$601,0))</f>
        <v>Nairobi</v>
      </c>
      <c r="I7602" s="43" t="n">
        <f aca="false">ROUND(MIN(INDEX(Assumptions!$D$13:$D$18,MATCH(E7602,Assumptions!$A$13:$A$18,0)),MAX(INDEX(Assumptions!$C$13:$C$18,MATCH(E7602,Assumptions!$A$13:$A$18,0)),INDEX(Assumptions!$B$13:$B$18,MATCH(E7602,Assumptions!$A$13:$A$18,0))*F7602)),2)</f>
        <v>4.95</v>
      </c>
    </row>
    <row r="7603" customFormat="false" ht="15" hidden="false" customHeight="false" outlineLevel="0" collapsed="false">
      <c r="A7603" s="24" t="s">
        <v>8426</v>
      </c>
      <c r="B7603" s="39" t="n">
        <v>46185</v>
      </c>
      <c r="C7603" s="24" t="s">
        <v>446</v>
      </c>
      <c r="D7603" s="24" t="s">
        <v>826</v>
      </c>
      <c r="E7603" s="24" t="s">
        <v>111</v>
      </c>
      <c r="F7603" s="38" t="n">
        <v>100</v>
      </c>
      <c r="G7603" s="42" t="n">
        <f aca="false">DATE(YEAR(B7603),MONTH(B7603),1)</f>
        <v>46174</v>
      </c>
      <c r="H7603" s="24" t="str">
        <f aca="false">INDEX(Customers!$B$2:$B$601,MATCH(C7603,Customers!$A$2:$A$601,0))</f>
        <v>Central</v>
      </c>
      <c r="I7603" s="43" t="n">
        <f aca="false">ROUND(MIN(INDEX(Assumptions!$D$13:$D$18,MATCH(E7603,Assumptions!$A$13:$A$18,0)),MAX(INDEX(Assumptions!$C$13:$C$18,MATCH(E7603,Assumptions!$A$13:$A$18,0)),INDEX(Assumptions!$B$13:$B$18,MATCH(E7603,Assumptions!$A$13:$A$18,0))*F7603)),2)</f>
        <v>4</v>
      </c>
    </row>
    <row r="7604" customFormat="false" ht="15" hidden="false" customHeight="false" outlineLevel="0" collapsed="false">
      <c r="A7604" s="24" t="s">
        <v>8427</v>
      </c>
      <c r="B7604" s="39" t="n">
        <v>46185</v>
      </c>
      <c r="C7604" s="24" t="s">
        <v>448</v>
      </c>
      <c r="D7604" s="24" t="s">
        <v>203</v>
      </c>
      <c r="E7604" s="24" t="s">
        <v>107</v>
      </c>
      <c r="F7604" s="38" t="n">
        <v>14460</v>
      </c>
      <c r="G7604" s="42" t="n">
        <f aca="false">DATE(YEAR(B7604),MONTH(B7604),1)</f>
        <v>46174</v>
      </c>
      <c r="H7604" s="24" t="str">
        <f aca="false">INDEX(Customers!$B$2:$B$601,MATCH(C7604,Customers!$A$2:$A$601,0))</f>
        <v>Eastern</v>
      </c>
      <c r="I7604" s="43" t="n">
        <f aca="false">ROUND(MIN(INDEX(Assumptions!$D$13:$D$18,MATCH(E7604,Assumptions!$A$13:$A$18,0)),MAX(INDEX(Assumptions!$C$13:$C$18,MATCH(E7604,Assumptions!$A$13:$A$18,0)),INDEX(Assumptions!$B$13:$B$18,MATCH(E7604,Assumptions!$A$13:$A$18,0))*F7604)),2)</f>
        <v>0</v>
      </c>
    </row>
    <row r="7605" customFormat="false" ht="15" hidden="false" customHeight="false" outlineLevel="0" collapsed="false">
      <c r="A7605" s="24" t="s">
        <v>8428</v>
      </c>
      <c r="B7605" s="39" t="n">
        <v>46185</v>
      </c>
      <c r="C7605" s="24" t="s">
        <v>484</v>
      </c>
      <c r="D7605" s="24" t="s">
        <v>193</v>
      </c>
      <c r="E7605" s="24" t="s">
        <v>107</v>
      </c>
      <c r="F7605" s="38" t="n">
        <v>1150</v>
      </c>
      <c r="G7605" s="42" t="n">
        <f aca="false">DATE(YEAR(B7605),MONTH(B7605),1)</f>
        <v>46174</v>
      </c>
      <c r="H7605" s="24" t="str">
        <f aca="false">INDEX(Customers!$B$2:$B$601,MATCH(C7605,Customers!$A$2:$A$601,0))</f>
        <v>Western</v>
      </c>
      <c r="I7605" s="43" t="n">
        <f aca="false">ROUND(MIN(INDEX(Assumptions!$D$13:$D$18,MATCH(E7605,Assumptions!$A$13:$A$18,0)),MAX(INDEX(Assumptions!$C$13:$C$18,MATCH(E7605,Assumptions!$A$13:$A$18,0)),INDEX(Assumptions!$B$13:$B$18,MATCH(E7605,Assumptions!$A$13:$A$18,0))*F7605)),2)</f>
        <v>0</v>
      </c>
    </row>
    <row r="7606" customFormat="false" ht="15" hidden="false" customHeight="false" outlineLevel="0" collapsed="false">
      <c r="A7606" s="24" t="s">
        <v>8429</v>
      </c>
      <c r="B7606" s="39" t="n">
        <v>46185</v>
      </c>
      <c r="C7606" s="24" t="s">
        <v>504</v>
      </c>
      <c r="D7606" s="24" t="s">
        <v>189</v>
      </c>
      <c r="E7606" s="24" t="s">
        <v>105</v>
      </c>
      <c r="F7606" s="38" t="n">
        <v>8150</v>
      </c>
      <c r="G7606" s="42" t="n">
        <f aca="false">DATE(YEAR(B7606),MONTH(B7606),1)</f>
        <v>46174</v>
      </c>
      <c r="H7606" s="24" t="str">
        <f aca="false">INDEX(Customers!$B$2:$B$601,MATCH(C7606,Customers!$A$2:$A$601,0))</f>
        <v>Coast</v>
      </c>
      <c r="I7606" s="43" t="n">
        <f aca="false">ROUND(MIN(INDEX(Assumptions!$D$13:$D$18,MATCH(E7606,Assumptions!$A$13:$A$18,0)),MAX(INDEX(Assumptions!$C$13:$C$18,MATCH(E7606,Assumptions!$A$13:$A$18,0)),INDEX(Assumptions!$B$13:$B$18,MATCH(E7606,Assumptions!$A$13:$A$18,0))*F7606)),2)</f>
        <v>122.25</v>
      </c>
    </row>
    <row r="7607" customFormat="false" ht="15" hidden="false" customHeight="false" outlineLevel="0" collapsed="false">
      <c r="A7607" s="24" t="s">
        <v>8430</v>
      </c>
      <c r="B7607" s="39" t="n">
        <v>46185</v>
      </c>
      <c r="C7607" s="24" t="s">
        <v>507</v>
      </c>
      <c r="D7607" s="24" t="s">
        <v>195</v>
      </c>
      <c r="E7607" s="24" t="s">
        <v>107</v>
      </c>
      <c r="F7607" s="38" t="n">
        <v>6190</v>
      </c>
      <c r="G7607" s="42" t="n">
        <f aca="false">DATE(YEAR(B7607),MONTH(B7607),1)</f>
        <v>46174</v>
      </c>
      <c r="H7607" s="24" t="str">
        <f aca="false">INDEX(Customers!$B$2:$B$601,MATCH(C7607,Customers!$A$2:$A$601,0))</f>
        <v>Western</v>
      </c>
      <c r="I7607" s="43" t="n">
        <f aca="false">ROUND(MIN(INDEX(Assumptions!$D$13:$D$18,MATCH(E7607,Assumptions!$A$13:$A$18,0)),MAX(INDEX(Assumptions!$C$13:$C$18,MATCH(E7607,Assumptions!$A$13:$A$18,0)),INDEX(Assumptions!$B$13:$B$18,MATCH(E7607,Assumptions!$A$13:$A$18,0))*F7607)),2)</f>
        <v>0</v>
      </c>
    </row>
    <row r="7608" customFormat="false" ht="15" hidden="false" customHeight="false" outlineLevel="0" collapsed="false">
      <c r="A7608" s="24" t="s">
        <v>8431</v>
      </c>
      <c r="B7608" s="39" t="n">
        <v>46185</v>
      </c>
      <c r="C7608" s="24" t="s">
        <v>528</v>
      </c>
      <c r="D7608" s="24" t="s">
        <v>164</v>
      </c>
      <c r="E7608" s="24" t="s">
        <v>107</v>
      </c>
      <c r="F7608" s="38" t="n">
        <v>22810</v>
      </c>
      <c r="G7608" s="42" t="n">
        <f aca="false">DATE(YEAR(B7608),MONTH(B7608),1)</f>
        <v>46174</v>
      </c>
      <c r="H7608" s="24" t="str">
        <f aca="false">INDEX(Customers!$B$2:$B$601,MATCH(C7608,Customers!$A$2:$A$601,0))</f>
        <v>Central</v>
      </c>
      <c r="I7608" s="43" t="n">
        <f aca="false">ROUND(MIN(INDEX(Assumptions!$D$13:$D$18,MATCH(E7608,Assumptions!$A$13:$A$18,0)),MAX(INDEX(Assumptions!$C$13:$C$18,MATCH(E7608,Assumptions!$A$13:$A$18,0)),INDEX(Assumptions!$B$13:$B$18,MATCH(E7608,Assumptions!$A$13:$A$18,0))*F7608)),2)</f>
        <v>0</v>
      </c>
    </row>
    <row r="7609" customFormat="false" ht="15" hidden="false" customHeight="false" outlineLevel="0" collapsed="false">
      <c r="A7609" s="24" t="s">
        <v>8432</v>
      </c>
      <c r="B7609" s="39" t="n">
        <v>46185</v>
      </c>
      <c r="C7609" s="24" t="s">
        <v>529</v>
      </c>
      <c r="D7609" s="24" t="s">
        <v>826</v>
      </c>
      <c r="E7609" s="24" t="s">
        <v>113</v>
      </c>
      <c r="F7609" s="38" t="n">
        <v>250</v>
      </c>
      <c r="G7609" s="42" t="n">
        <f aca="false">DATE(YEAR(B7609),MONTH(B7609),1)</f>
        <v>46174</v>
      </c>
      <c r="H7609" s="24" t="str">
        <f aca="false">INDEX(Customers!$B$2:$B$601,MATCH(C7609,Customers!$A$2:$A$601,0))</f>
        <v>Rift Valley</v>
      </c>
      <c r="I7609" s="43" t="n">
        <f aca="false">ROUND(MIN(INDEX(Assumptions!$D$13:$D$18,MATCH(E7609,Assumptions!$A$13:$A$18,0)),MAX(INDEX(Assumptions!$C$13:$C$18,MATCH(E7609,Assumptions!$A$13:$A$18,0)),INDEX(Assumptions!$B$13:$B$18,MATCH(E7609,Assumptions!$A$13:$A$18,0))*F7609)),2)</f>
        <v>12.5</v>
      </c>
    </row>
    <row r="7610" customFormat="false" ht="15" hidden="false" customHeight="false" outlineLevel="0" collapsed="false">
      <c r="A7610" s="24" t="s">
        <v>8433</v>
      </c>
      <c r="B7610" s="39" t="n">
        <v>46185</v>
      </c>
      <c r="C7610" s="24" t="s">
        <v>550</v>
      </c>
      <c r="D7610" s="24" t="s">
        <v>826</v>
      </c>
      <c r="E7610" s="24" t="s">
        <v>109</v>
      </c>
      <c r="F7610" s="38" t="n">
        <v>570</v>
      </c>
      <c r="G7610" s="42" t="n">
        <f aca="false">DATE(YEAR(B7610),MONTH(B7610),1)</f>
        <v>46174</v>
      </c>
      <c r="H7610" s="24" t="str">
        <f aca="false">INDEX(Customers!$B$2:$B$601,MATCH(C7610,Customers!$A$2:$A$601,0))</f>
        <v>Western</v>
      </c>
      <c r="I7610" s="43" t="n">
        <f aca="false">ROUND(MIN(INDEX(Assumptions!$D$13:$D$18,MATCH(E7610,Assumptions!$A$13:$A$18,0)),MAX(INDEX(Assumptions!$C$13:$C$18,MATCH(E7610,Assumptions!$A$13:$A$18,0)),INDEX(Assumptions!$B$13:$B$18,MATCH(E7610,Assumptions!$A$13:$A$18,0))*F7610)),2)</f>
        <v>2.28</v>
      </c>
    </row>
    <row r="7611" customFormat="false" ht="15" hidden="false" customHeight="false" outlineLevel="0" collapsed="false">
      <c r="A7611" s="24" t="s">
        <v>8434</v>
      </c>
      <c r="B7611" s="39" t="n">
        <v>46185</v>
      </c>
      <c r="C7611" s="24" t="s">
        <v>563</v>
      </c>
      <c r="D7611" s="24" t="s">
        <v>826</v>
      </c>
      <c r="E7611" s="24" t="s">
        <v>109</v>
      </c>
      <c r="F7611" s="38" t="n">
        <v>2000</v>
      </c>
      <c r="G7611" s="42" t="n">
        <f aca="false">DATE(YEAR(B7611),MONTH(B7611),1)</f>
        <v>46174</v>
      </c>
      <c r="H7611" s="24" t="str">
        <f aca="false">INDEX(Customers!$B$2:$B$601,MATCH(C7611,Customers!$A$2:$A$601,0))</f>
        <v>Nairobi</v>
      </c>
      <c r="I7611" s="43" t="n">
        <f aca="false">ROUND(MIN(INDEX(Assumptions!$D$13:$D$18,MATCH(E7611,Assumptions!$A$13:$A$18,0)),MAX(INDEX(Assumptions!$C$13:$C$18,MATCH(E7611,Assumptions!$A$13:$A$18,0)),INDEX(Assumptions!$B$13:$B$18,MATCH(E7611,Assumptions!$A$13:$A$18,0))*F7611)),2)</f>
        <v>8</v>
      </c>
    </row>
    <row r="7612" customFormat="false" ht="15" hidden="false" customHeight="false" outlineLevel="0" collapsed="false">
      <c r="A7612" s="24" t="s">
        <v>8435</v>
      </c>
      <c r="B7612" s="39" t="n">
        <v>46185</v>
      </c>
      <c r="C7612" s="24" t="s">
        <v>565</v>
      </c>
      <c r="D7612" s="24" t="s">
        <v>826</v>
      </c>
      <c r="E7612" s="24" t="s">
        <v>113</v>
      </c>
      <c r="F7612" s="38" t="n">
        <v>500</v>
      </c>
      <c r="G7612" s="42" t="n">
        <f aca="false">DATE(YEAR(B7612),MONTH(B7612),1)</f>
        <v>46174</v>
      </c>
      <c r="H7612" s="24" t="str">
        <f aca="false">INDEX(Customers!$B$2:$B$601,MATCH(C7612,Customers!$A$2:$A$601,0))</f>
        <v>Western</v>
      </c>
      <c r="I7612" s="43" t="n">
        <f aca="false">ROUND(MIN(INDEX(Assumptions!$D$13:$D$18,MATCH(E7612,Assumptions!$A$13:$A$18,0)),MAX(INDEX(Assumptions!$C$13:$C$18,MATCH(E7612,Assumptions!$A$13:$A$18,0)),INDEX(Assumptions!$B$13:$B$18,MATCH(E7612,Assumptions!$A$13:$A$18,0))*F7612)),2)</f>
        <v>25</v>
      </c>
    </row>
    <row r="7613" customFormat="false" ht="15" hidden="false" customHeight="false" outlineLevel="0" collapsed="false">
      <c r="A7613" s="24" t="s">
        <v>8436</v>
      </c>
      <c r="B7613" s="39" t="n">
        <v>46185</v>
      </c>
      <c r="C7613" s="24" t="s">
        <v>570</v>
      </c>
      <c r="D7613" s="24" t="s">
        <v>826</v>
      </c>
      <c r="E7613" s="24" t="s">
        <v>103</v>
      </c>
      <c r="F7613" s="38" t="n">
        <v>1670</v>
      </c>
      <c r="G7613" s="42" t="n">
        <f aca="false">DATE(YEAR(B7613),MONTH(B7613),1)</f>
        <v>46174</v>
      </c>
      <c r="H7613" s="24" t="str">
        <f aca="false">INDEX(Customers!$B$2:$B$601,MATCH(C7613,Customers!$A$2:$A$601,0))</f>
        <v>Western</v>
      </c>
      <c r="I7613" s="43" t="n">
        <f aca="false">ROUND(MIN(INDEX(Assumptions!$D$13:$D$18,MATCH(E7613,Assumptions!$A$13:$A$18,0)),MAX(INDEX(Assumptions!$C$13:$C$18,MATCH(E7613,Assumptions!$A$13:$A$18,0)),INDEX(Assumptions!$B$13:$B$18,MATCH(E7613,Assumptions!$A$13:$A$18,0))*F7613)),2)</f>
        <v>16.7</v>
      </c>
    </row>
    <row r="7614" customFormat="false" ht="15" hidden="false" customHeight="false" outlineLevel="0" collapsed="false">
      <c r="A7614" s="24" t="s">
        <v>8437</v>
      </c>
      <c r="B7614" s="39" t="n">
        <v>46185</v>
      </c>
      <c r="C7614" s="24" t="s">
        <v>570</v>
      </c>
      <c r="D7614" s="24" t="s">
        <v>826</v>
      </c>
      <c r="E7614" s="24" t="s">
        <v>111</v>
      </c>
      <c r="F7614" s="38" t="n">
        <v>1000</v>
      </c>
      <c r="G7614" s="42" t="n">
        <f aca="false">DATE(YEAR(B7614),MONTH(B7614),1)</f>
        <v>46174</v>
      </c>
      <c r="H7614" s="24" t="str">
        <f aca="false">INDEX(Customers!$B$2:$B$601,MATCH(C7614,Customers!$A$2:$A$601,0))</f>
        <v>Western</v>
      </c>
      <c r="I7614" s="43" t="n">
        <f aca="false">ROUND(MIN(INDEX(Assumptions!$D$13:$D$18,MATCH(E7614,Assumptions!$A$13:$A$18,0)),MAX(INDEX(Assumptions!$C$13:$C$18,MATCH(E7614,Assumptions!$A$13:$A$18,0)),INDEX(Assumptions!$B$13:$B$18,MATCH(E7614,Assumptions!$A$13:$A$18,0))*F7614)),2)</f>
        <v>40</v>
      </c>
    </row>
    <row r="7615" customFormat="false" ht="15" hidden="false" customHeight="false" outlineLevel="0" collapsed="false">
      <c r="A7615" s="24" t="s">
        <v>8438</v>
      </c>
      <c r="B7615" s="39" t="n">
        <v>46185</v>
      </c>
      <c r="C7615" s="24" t="s">
        <v>585</v>
      </c>
      <c r="D7615" s="24" t="s">
        <v>205</v>
      </c>
      <c r="E7615" s="24" t="s">
        <v>107</v>
      </c>
      <c r="F7615" s="38" t="n">
        <v>23020</v>
      </c>
      <c r="G7615" s="42" t="n">
        <f aca="false">DATE(YEAR(B7615),MONTH(B7615),1)</f>
        <v>46174</v>
      </c>
      <c r="H7615" s="24" t="str">
        <f aca="false">INDEX(Customers!$B$2:$B$601,MATCH(C7615,Customers!$A$2:$A$601,0))</f>
        <v>Eastern</v>
      </c>
      <c r="I7615" s="43" t="n">
        <f aca="false">ROUND(MIN(INDEX(Assumptions!$D$13:$D$18,MATCH(E7615,Assumptions!$A$13:$A$18,0)),MAX(INDEX(Assumptions!$C$13:$C$18,MATCH(E7615,Assumptions!$A$13:$A$18,0)),INDEX(Assumptions!$B$13:$B$18,MATCH(E7615,Assumptions!$A$13:$A$18,0))*F7615)),2)</f>
        <v>0</v>
      </c>
    </row>
    <row r="7616" customFormat="false" ht="15" hidden="false" customHeight="false" outlineLevel="0" collapsed="false">
      <c r="A7616" s="24" t="s">
        <v>8439</v>
      </c>
      <c r="B7616" s="39" t="n">
        <v>46185</v>
      </c>
      <c r="C7616" s="24" t="s">
        <v>589</v>
      </c>
      <c r="D7616" s="24" t="s">
        <v>193</v>
      </c>
      <c r="E7616" s="24" t="s">
        <v>107</v>
      </c>
      <c r="F7616" s="38" t="n">
        <v>5320</v>
      </c>
      <c r="G7616" s="42" t="n">
        <f aca="false">DATE(YEAR(B7616),MONTH(B7616),1)</f>
        <v>46174</v>
      </c>
      <c r="H7616" s="24" t="str">
        <f aca="false">INDEX(Customers!$B$2:$B$601,MATCH(C7616,Customers!$A$2:$A$601,0))</f>
        <v>Eastern</v>
      </c>
      <c r="I7616" s="43" t="n">
        <f aca="false">ROUND(MIN(INDEX(Assumptions!$D$13:$D$18,MATCH(E7616,Assumptions!$A$13:$A$18,0)),MAX(INDEX(Assumptions!$C$13:$C$18,MATCH(E7616,Assumptions!$A$13:$A$18,0)),INDEX(Assumptions!$B$13:$B$18,MATCH(E7616,Assumptions!$A$13:$A$18,0))*F7616)),2)</f>
        <v>0</v>
      </c>
    </row>
    <row r="7617" customFormat="false" ht="15" hidden="false" customHeight="false" outlineLevel="0" collapsed="false">
      <c r="A7617" s="24" t="s">
        <v>8440</v>
      </c>
      <c r="B7617" s="39" t="n">
        <v>46185</v>
      </c>
      <c r="C7617" s="24" t="s">
        <v>597</v>
      </c>
      <c r="D7617" s="24" t="s">
        <v>826</v>
      </c>
      <c r="E7617" s="24" t="s">
        <v>109</v>
      </c>
      <c r="F7617" s="38" t="n">
        <v>13040</v>
      </c>
      <c r="G7617" s="42" t="n">
        <f aca="false">DATE(YEAR(B7617),MONTH(B7617),1)</f>
        <v>46174</v>
      </c>
      <c r="H7617" s="24" t="str">
        <f aca="false">INDEX(Customers!$B$2:$B$601,MATCH(C7617,Customers!$A$2:$A$601,0))</f>
        <v>Eastern</v>
      </c>
      <c r="I7617" s="43" t="n">
        <f aca="false">ROUND(MIN(INDEX(Assumptions!$D$13:$D$18,MATCH(E7617,Assumptions!$A$13:$A$18,0)),MAX(INDEX(Assumptions!$C$13:$C$18,MATCH(E7617,Assumptions!$A$13:$A$18,0)),INDEX(Assumptions!$B$13:$B$18,MATCH(E7617,Assumptions!$A$13:$A$18,0))*F7617)),2)</f>
        <v>40</v>
      </c>
    </row>
    <row r="7618" customFormat="false" ht="15" hidden="false" customHeight="false" outlineLevel="0" collapsed="false">
      <c r="A7618" s="24" t="s">
        <v>8441</v>
      </c>
      <c r="B7618" s="39" t="n">
        <v>46185</v>
      </c>
      <c r="C7618" s="24" t="s">
        <v>608</v>
      </c>
      <c r="D7618" s="24" t="s">
        <v>206</v>
      </c>
      <c r="E7618" s="24" t="s">
        <v>105</v>
      </c>
      <c r="F7618" s="38" t="n">
        <v>29880</v>
      </c>
      <c r="G7618" s="42" t="n">
        <f aca="false">DATE(YEAR(B7618),MONTH(B7618),1)</f>
        <v>46174</v>
      </c>
      <c r="H7618" s="24" t="str">
        <f aca="false">INDEX(Customers!$B$2:$B$601,MATCH(C7618,Customers!$A$2:$A$601,0))</f>
        <v>Eastern</v>
      </c>
      <c r="I7618" s="43" t="n">
        <f aca="false">ROUND(MIN(INDEX(Assumptions!$D$13:$D$18,MATCH(E7618,Assumptions!$A$13:$A$18,0)),MAX(INDEX(Assumptions!$C$13:$C$18,MATCH(E7618,Assumptions!$A$13:$A$18,0)),INDEX(Assumptions!$B$13:$B$18,MATCH(E7618,Assumptions!$A$13:$A$18,0))*F7618)),2)</f>
        <v>200</v>
      </c>
    </row>
    <row r="7619" customFormat="false" ht="15" hidden="false" customHeight="false" outlineLevel="0" collapsed="false">
      <c r="A7619" s="24" t="s">
        <v>8442</v>
      </c>
      <c r="B7619" s="39" t="n">
        <v>46185</v>
      </c>
      <c r="C7619" s="24" t="s">
        <v>608</v>
      </c>
      <c r="D7619" s="24" t="s">
        <v>206</v>
      </c>
      <c r="E7619" s="24" t="s">
        <v>105</v>
      </c>
      <c r="F7619" s="38" t="n">
        <v>4490</v>
      </c>
      <c r="G7619" s="42" t="n">
        <f aca="false">DATE(YEAR(B7619),MONTH(B7619),1)</f>
        <v>46174</v>
      </c>
      <c r="H7619" s="24" t="str">
        <f aca="false">INDEX(Customers!$B$2:$B$601,MATCH(C7619,Customers!$A$2:$A$601,0))</f>
        <v>Eastern</v>
      </c>
      <c r="I7619" s="43" t="n">
        <f aca="false">ROUND(MIN(INDEX(Assumptions!$D$13:$D$18,MATCH(E7619,Assumptions!$A$13:$A$18,0)),MAX(INDEX(Assumptions!$C$13:$C$18,MATCH(E7619,Assumptions!$A$13:$A$18,0)),INDEX(Assumptions!$B$13:$B$18,MATCH(E7619,Assumptions!$A$13:$A$18,0))*F7619)),2)</f>
        <v>67.35</v>
      </c>
    </row>
    <row r="7620" customFormat="false" ht="15" hidden="false" customHeight="false" outlineLevel="0" collapsed="false">
      <c r="A7620" s="24" t="s">
        <v>8443</v>
      </c>
      <c r="B7620" s="39" t="n">
        <v>46185</v>
      </c>
      <c r="C7620" s="24" t="s">
        <v>617</v>
      </c>
      <c r="D7620" s="24" t="s">
        <v>826</v>
      </c>
      <c r="E7620" s="24" t="s">
        <v>109</v>
      </c>
      <c r="F7620" s="38" t="n">
        <v>7800</v>
      </c>
      <c r="G7620" s="42" t="n">
        <f aca="false">DATE(YEAR(B7620),MONTH(B7620),1)</f>
        <v>46174</v>
      </c>
      <c r="H7620" s="24" t="str">
        <f aca="false">INDEX(Customers!$B$2:$B$601,MATCH(C7620,Customers!$A$2:$A$601,0))</f>
        <v>Nairobi</v>
      </c>
      <c r="I7620" s="43" t="n">
        <f aca="false">ROUND(MIN(INDEX(Assumptions!$D$13:$D$18,MATCH(E7620,Assumptions!$A$13:$A$18,0)),MAX(INDEX(Assumptions!$C$13:$C$18,MATCH(E7620,Assumptions!$A$13:$A$18,0)),INDEX(Assumptions!$B$13:$B$18,MATCH(E7620,Assumptions!$A$13:$A$18,0))*F7620)),2)</f>
        <v>31.2</v>
      </c>
    </row>
    <row r="7621" customFormat="false" ht="15" hidden="false" customHeight="false" outlineLevel="0" collapsed="false">
      <c r="A7621" s="24" t="s">
        <v>8444</v>
      </c>
      <c r="B7621" s="39" t="n">
        <v>46185</v>
      </c>
      <c r="C7621" s="24" t="s">
        <v>639</v>
      </c>
      <c r="D7621" s="24" t="s">
        <v>165</v>
      </c>
      <c r="E7621" s="24" t="s">
        <v>107</v>
      </c>
      <c r="F7621" s="38" t="n">
        <v>1900</v>
      </c>
      <c r="G7621" s="42" t="n">
        <f aca="false">DATE(YEAR(B7621),MONTH(B7621),1)</f>
        <v>46174</v>
      </c>
      <c r="H7621" s="24" t="str">
        <f aca="false">INDEX(Customers!$B$2:$B$601,MATCH(C7621,Customers!$A$2:$A$601,0))</f>
        <v>Nairobi</v>
      </c>
      <c r="I7621" s="43" t="n">
        <f aca="false">ROUND(MIN(INDEX(Assumptions!$D$13:$D$18,MATCH(E7621,Assumptions!$A$13:$A$18,0)),MAX(INDEX(Assumptions!$C$13:$C$18,MATCH(E7621,Assumptions!$A$13:$A$18,0)),INDEX(Assumptions!$B$13:$B$18,MATCH(E7621,Assumptions!$A$13:$A$18,0))*F7621)),2)</f>
        <v>0</v>
      </c>
    </row>
    <row r="7622" customFormat="false" ht="15" hidden="false" customHeight="false" outlineLevel="0" collapsed="false">
      <c r="A7622" s="24" t="s">
        <v>8445</v>
      </c>
      <c r="B7622" s="39" t="n">
        <v>46185</v>
      </c>
      <c r="C7622" s="24" t="s">
        <v>657</v>
      </c>
      <c r="D7622" s="24" t="s">
        <v>826</v>
      </c>
      <c r="E7622" s="24" t="s">
        <v>111</v>
      </c>
      <c r="F7622" s="38" t="n">
        <v>100</v>
      </c>
      <c r="G7622" s="42" t="n">
        <f aca="false">DATE(YEAR(B7622),MONTH(B7622),1)</f>
        <v>46174</v>
      </c>
      <c r="H7622" s="24" t="str">
        <f aca="false">INDEX(Customers!$B$2:$B$601,MATCH(C7622,Customers!$A$2:$A$601,0))</f>
        <v>Western</v>
      </c>
      <c r="I7622" s="43" t="n">
        <f aca="false">ROUND(MIN(INDEX(Assumptions!$D$13:$D$18,MATCH(E7622,Assumptions!$A$13:$A$18,0)),MAX(INDEX(Assumptions!$C$13:$C$18,MATCH(E7622,Assumptions!$A$13:$A$18,0)),INDEX(Assumptions!$B$13:$B$18,MATCH(E7622,Assumptions!$A$13:$A$18,0))*F7622)),2)</f>
        <v>4</v>
      </c>
    </row>
    <row r="7623" customFormat="false" ht="15" hidden="false" customHeight="false" outlineLevel="0" collapsed="false">
      <c r="A7623" s="24" t="s">
        <v>8446</v>
      </c>
      <c r="B7623" s="39" t="n">
        <v>46185</v>
      </c>
      <c r="C7623" s="24" t="s">
        <v>717</v>
      </c>
      <c r="D7623" s="24" t="s">
        <v>826</v>
      </c>
      <c r="E7623" s="24" t="s">
        <v>103</v>
      </c>
      <c r="F7623" s="38" t="n">
        <v>2170</v>
      </c>
      <c r="G7623" s="42" t="n">
        <f aca="false">DATE(YEAR(B7623),MONTH(B7623),1)</f>
        <v>46174</v>
      </c>
      <c r="H7623" s="24" t="str">
        <f aca="false">INDEX(Customers!$B$2:$B$601,MATCH(C7623,Customers!$A$2:$A$601,0))</f>
        <v>Rift Valley</v>
      </c>
      <c r="I7623" s="43" t="n">
        <f aca="false">ROUND(MIN(INDEX(Assumptions!$D$13:$D$18,MATCH(E7623,Assumptions!$A$13:$A$18,0)),MAX(INDEX(Assumptions!$C$13:$C$18,MATCH(E7623,Assumptions!$A$13:$A$18,0)),INDEX(Assumptions!$B$13:$B$18,MATCH(E7623,Assumptions!$A$13:$A$18,0))*F7623)),2)</f>
        <v>21.7</v>
      </c>
    </row>
    <row r="7624" customFormat="false" ht="15" hidden="false" customHeight="false" outlineLevel="0" collapsed="false">
      <c r="A7624" s="24" t="s">
        <v>8447</v>
      </c>
      <c r="B7624" s="39" t="n">
        <v>46185</v>
      </c>
      <c r="C7624" s="24" t="s">
        <v>729</v>
      </c>
      <c r="D7624" s="24" t="s">
        <v>826</v>
      </c>
      <c r="E7624" s="24" t="s">
        <v>111</v>
      </c>
      <c r="F7624" s="38" t="n">
        <v>200</v>
      </c>
      <c r="G7624" s="42" t="n">
        <f aca="false">DATE(YEAR(B7624),MONTH(B7624),1)</f>
        <v>46174</v>
      </c>
      <c r="H7624" s="24" t="str">
        <f aca="false">INDEX(Customers!$B$2:$B$601,MATCH(C7624,Customers!$A$2:$A$601,0))</f>
        <v>Central</v>
      </c>
      <c r="I7624" s="43" t="n">
        <f aca="false">ROUND(MIN(INDEX(Assumptions!$D$13:$D$18,MATCH(E7624,Assumptions!$A$13:$A$18,0)),MAX(INDEX(Assumptions!$C$13:$C$18,MATCH(E7624,Assumptions!$A$13:$A$18,0)),INDEX(Assumptions!$B$13:$B$18,MATCH(E7624,Assumptions!$A$13:$A$18,0))*F7624)),2)</f>
        <v>8</v>
      </c>
    </row>
    <row r="7625" customFormat="false" ht="15" hidden="false" customHeight="false" outlineLevel="0" collapsed="false">
      <c r="A7625" s="24" t="s">
        <v>8448</v>
      </c>
      <c r="B7625" s="39" t="n">
        <v>46185</v>
      </c>
      <c r="C7625" s="24" t="s">
        <v>744</v>
      </c>
      <c r="D7625" s="24" t="s">
        <v>826</v>
      </c>
      <c r="E7625" s="24" t="s">
        <v>103</v>
      </c>
      <c r="F7625" s="38" t="n">
        <v>390</v>
      </c>
      <c r="G7625" s="42" t="n">
        <f aca="false">DATE(YEAR(B7625),MONTH(B7625),1)</f>
        <v>46174</v>
      </c>
      <c r="H7625" s="24" t="str">
        <f aca="false">INDEX(Customers!$B$2:$B$601,MATCH(C7625,Customers!$A$2:$A$601,0))</f>
        <v>Rift Valley</v>
      </c>
      <c r="I7625" s="43" t="n">
        <f aca="false">ROUND(MIN(INDEX(Assumptions!$D$13:$D$18,MATCH(E7625,Assumptions!$A$13:$A$18,0)),MAX(INDEX(Assumptions!$C$13:$C$18,MATCH(E7625,Assumptions!$A$13:$A$18,0)),INDEX(Assumptions!$B$13:$B$18,MATCH(E7625,Assumptions!$A$13:$A$18,0))*F7625)),2)</f>
        <v>5</v>
      </c>
    </row>
    <row r="7626" customFormat="false" ht="15" hidden="false" customHeight="false" outlineLevel="0" collapsed="false">
      <c r="A7626" s="24" t="s">
        <v>8449</v>
      </c>
      <c r="B7626" s="39" t="n">
        <v>46185</v>
      </c>
      <c r="C7626" s="24" t="s">
        <v>766</v>
      </c>
      <c r="D7626" s="24" t="s">
        <v>174</v>
      </c>
      <c r="E7626" s="24" t="s">
        <v>107</v>
      </c>
      <c r="F7626" s="38" t="n">
        <v>26160</v>
      </c>
      <c r="G7626" s="42" t="n">
        <f aca="false">DATE(YEAR(B7626),MONTH(B7626),1)</f>
        <v>46174</v>
      </c>
      <c r="H7626" s="24" t="str">
        <f aca="false">INDEX(Customers!$B$2:$B$601,MATCH(C7626,Customers!$A$2:$A$601,0))</f>
        <v>Rift Valley</v>
      </c>
      <c r="I7626" s="43" t="n">
        <f aca="false">ROUND(MIN(INDEX(Assumptions!$D$13:$D$18,MATCH(E7626,Assumptions!$A$13:$A$18,0)),MAX(INDEX(Assumptions!$C$13:$C$18,MATCH(E7626,Assumptions!$A$13:$A$18,0)),INDEX(Assumptions!$B$13:$B$18,MATCH(E7626,Assumptions!$A$13:$A$18,0))*F7626)),2)</f>
        <v>0</v>
      </c>
    </row>
    <row r="7627" customFormat="false" ht="15" hidden="false" customHeight="false" outlineLevel="0" collapsed="false">
      <c r="A7627" s="24" t="s">
        <v>8450</v>
      </c>
      <c r="B7627" s="39" t="n">
        <v>46185</v>
      </c>
      <c r="C7627" s="24" t="s">
        <v>806</v>
      </c>
      <c r="D7627" s="24" t="s">
        <v>826</v>
      </c>
      <c r="E7627" s="24" t="s">
        <v>103</v>
      </c>
      <c r="F7627" s="38" t="n">
        <v>370</v>
      </c>
      <c r="G7627" s="42" t="n">
        <f aca="false">DATE(YEAR(B7627),MONTH(B7627),1)</f>
        <v>46174</v>
      </c>
      <c r="H7627" s="24" t="str">
        <f aca="false">INDEX(Customers!$B$2:$B$601,MATCH(C7627,Customers!$A$2:$A$601,0))</f>
        <v>Rift Valley</v>
      </c>
      <c r="I7627" s="43" t="n">
        <f aca="false">ROUND(MIN(INDEX(Assumptions!$D$13:$D$18,MATCH(E7627,Assumptions!$A$13:$A$18,0)),MAX(INDEX(Assumptions!$C$13:$C$18,MATCH(E7627,Assumptions!$A$13:$A$18,0)),INDEX(Assumptions!$B$13:$B$18,MATCH(E7627,Assumptions!$A$13:$A$18,0))*F7627)),2)</f>
        <v>5</v>
      </c>
    </row>
    <row r="7628" customFormat="false" ht="15" hidden="false" customHeight="false" outlineLevel="0" collapsed="false">
      <c r="A7628" s="24" t="s">
        <v>8451</v>
      </c>
      <c r="B7628" s="39" t="n">
        <v>46186</v>
      </c>
      <c r="C7628" s="24" t="s">
        <v>219</v>
      </c>
      <c r="D7628" s="24" t="s">
        <v>826</v>
      </c>
      <c r="E7628" s="24" t="s">
        <v>111</v>
      </c>
      <c r="F7628" s="38" t="n">
        <v>500</v>
      </c>
      <c r="G7628" s="42" t="n">
        <f aca="false">DATE(YEAR(B7628),MONTH(B7628),1)</f>
        <v>46174</v>
      </c>
      <c r="H7628" s="24" t="str">
        <f aca="false">INDEX(Customers!$B$2:$B$601,MATCH(C7628,Customers!$A$2:$A$601,0))</f>
        <v>Rift Valley</v>
      </c>
      <c r="I7628" s="43" t="n">
        <f aca="false">ROUND(MIN(INDEX(Assumptions!$D$13:$D$18,MATCH(E7628,Assumptions!$A$13:$A$18,0)),MAX(INDEX(Assumptions!$C$13:$C$18,MATCH(E7628,Assumptions!$A$13:$A$18,0)),INDEX(Assumptions!$B$13:$B$18,MATCH(E7628,Assumptions!$A$13:$A$18,0))*F7628)),2)</f>
        <v>20</v>
      </c>
    </row>
    <row r="7629" customFormat="false" ht="15" hidden="false" customHeight="false" outlineLevel="0" collapsed="false">
      <c r="A7629" s="24" t="s">
        <v>8452</v>
      </c>
      <c r="B7629" s="39" t="n">
        <v>46186</v>
      </c>
      <c r="C7629" s="24" t="s">
        <v>219</v>
      </c>
      <c r="D7629" s="24" t="s">
        <v>826</v>
      </c>
      <c r="E7629" s="24" t="s">
        <v>113</v>
      </c>
      <c r="F7629" s="38" t="n">
        <v>500</v>
      </c>
      <c r="G7629" s="42" t="n">
        <f aca="false">DATE(YEAR(B7629),MONTH(B7629),1)</f>
        <v>46174</v>
      </c>
      <c r="H7629" s="24" t="str">
        <f aca="false">INDEX(Customers!$B$2:$B$601,MATCH(C7629,Customers!$A$2:$A$601,0))</f>
        <v>Rift Valley</v>
      </c>
      <c r="I7629" s="43" t="n">
        <f aca="false">ROUND(MIN(INDEX(Assumptions!$D$13:$D$18,MATCH(E7629,Assumptions!$A$13:$A$18,0)),MAX(INDEX(Assumptions!$C$13:$C$18,MATCH(E7629,Assumptions!$A$13:$A$18,0)),INDEX(Assumptions!$B$13:$B$18,MATCH(E7629,Assumptions!$A$13:$A$18,0))*F7629)),2)</f>
        <v>25</v>
      </c>
    </row>
    <row r="7630" customFormat="false" ht="15" hidden="false" customHeight="false" outlineLevel="0" collapsed="false">
      <c r="A7630" s="24" t="s">
        <v>8453</v>
      </c>
      <c r="B7630" s="39" t="n">
        <v>46186</v>
      </c>
      <c r="C7630" s="24" t="s">
        <v>274</v>
      </c>
      <c r="D7630" s="24" t="s">
        <v>826</v>
      </c>
      <c r="E7630" s="24" t="s">
        <v>103</v>
      </c>
      <c r="F7630" s="38" t="n">
        <v>990</v>
      </c>
      <c r="G7630" s="42" t="n">
        <f aca="false">DATE(YEAR(B7630),MONTH(B7630),1)</f>
        <v>46174</v>
      </c>
      <c r="H7630" s="24" t="str">
        <f aca="false">INDEX(Customers!$B$2:$B$601,MATCH(C7630,Customers!$A$2:$A$601,0))</f>
        <v>Rift Valley</v>
      </c>
      <c r="I7630" s="43" t="n">
        <f aca="false">ROUND(MIN(INDEX(Assumptions!$D$13:$D$18,MATCH(E7630,Assumptions!$A$13:$A$18,0)),MAX(INDEX(Assumptions!$C$13:$C$18,MATCH(E7630,Assumptions!$A$13:$A$18,0)),INDEX(Assumptions!$B$13:$B$18,MATCH(E7630,Assumptions!$A$13:$A$18,0))*F7630)),2)</f>
        <v>9.9</v>
      </c>
    </row>
    <row r="7631" customFormat="false" ht="15" hidden="false" customHeight="false" outlineLevel="0" collapsed="false">
      <c r="A7631" s="24" t="s">
        <v>8454</v>
      </c>
      <c r="B7631" s="39" t="n">
        <v>46186</v>
      </c>
      <c r="C7631" s="24" t="s">
        <v>285</v>
      </c>
      <c r="D7631" s="24" t="s">
        <v>205</v>
      </c>
      <c r="E7631" s="24" t="s">
        <v>107</v>
      </c>
      <c r="F7631" s="38" t="n">
        <v>12210</v>
      </c>
      <c r="G7631" s="42" t="n">
        <f aca="false">DATE(YEAR(B7631),MONTH(B7631),1)</f>
        <v>46174</v>
      </c>
      <c r="H7631" s="24" t="str">
        <f aca="false">INDEX(Customers!$B$2:$B$601,MATCH(C7631,Customers!$A$2:$A$601,0))</f>
        <v>Eastern</v>
      </c>
      <c r="I7631" s="43" t="n">
        <f aca="false">ROUND(MIN(INDEX(Assumptions!$D$13:$D$18,MATCH(E7631,Assumptions!$A$13:$A$18,0)),MAX(INDEX(Assumptions!$C$13:$C$18,MATCH(E7631,Assumptions!$A$13:$A$18,0)),INDEX(Assumptions!$B$13:$B$18,MATCH(E7631,Assumptions!$A$13:$A$18,0))*F7631)),2)</f>
        <v>0</v>
      </c>
    </row>
    <row r="7632" customFormat="false" ht="15" hidden="false" customHeight="false" outlineLevel="0" collapsed="false">
      <c r="A7632" s="24" t="s">
        <v>8455</v>
      </c>
      <c r="B7632" s="39" t="n">
        <v>46186</v>
      </c>
      <c r="C7632" s="24" t="s">
        <v>303</v>
      </c>
      <c r="D7632" s="24" t="s">
        <v>826</v>
      </c>
      <c r="E7632" s="24" t="s">
        <v>103</v>
      </c>
      <c r="F7632" s="38" t="n">
        <v>930</v>
      </c>
      <c r="G7632" s="42" t="n">
        <f aca="false">DATE(YEAR(B7632),MONTH(B7632),1)</f>
        <v>46174</v>
      </c>
      <c r="H7632" s="24" t="str">
        <f aca="false">INDEX(Customers!$B$2:$B$601,MATCH(C7632,Customers!$A$2:$A$601,0))</f>
        <v>Rift Valley</v>
      </c>
      <c r="I7632" s="43" t="n">
        <f aca="false">ROUND(MIN(INDEX(Assumptions!$D$13:$D$18,MATCH(E7632,Assumptions!$A$13:$A$18,0)),MAX(INDEX(Assumptions!$C$13:$C$18,MATCH(E7632,Assumptions!$A$13:$A$18,0)),INDEX(Assumptions!$B$13:$B$18,MATCH(E7632,Assumptions!$A$13:$A$18,0))*F7632)),2)</f>
        <v>9.3</v>
      </c>
    </row>
    <row r="7633" customFormat="false" ht="15" hidden="false" customHeight="false" outlineLevel="0" collapsed="false">
      <c r="A7633" s="24" t="s">
        <v>8456</v>
      </c>
      <c r="B7633" s="39" t="n">
        <v>46186</v>
      </c>
      <c r="C7633" s="24" t="s">
        <v>310</v>
      </c>
      <c r="D7633" s="24" t="s">
        <v>826</v>
      </c>
      <c r="E7633" s="24" t="s">
        <v>103</v>
      </c>
      <c r="F7633" s="38" t="n">
        <v>15290</v>
      </c>
      <c r="G7633" s="42" t="n">
        <f aca="false">DATE(YEAR(B7633),MONTH(B7633),1)</f>
        <v>46174</v>
      </c>
      <c r="H7633" s="24" t="str">
        <f aca="false">INDEX(Customers!$B$2:$B$601,MATCH(C7633,Customers!$A$2:$A$601,0))</f>
        <v>Eastern</v>
      </c>
      <c r="I7633" s="43" t="n">
        <f aca="false">ROUND(MIN(INDEX(Assumptions!$D$13:$D$18,MATCH(E7633,Assumptions!$A$13:$A$18,0)),MAX(INDEX(Assumptions!$C$13:$C$18,MATCH(E7633,Assumptions!$A$13:$A$18,0)),INDEX(Assumptions!$B$13:$B$18,MATCH(E7633,Assumptions!$A$13:$A$18,0))*F7633)),2)</f>
        <v>105</v>
      </c>
    </row>
    <row r="7634" customFormat="false" ht="15" hidden="false" customHeight="false" outlineLevel="0" collapsed="false">
      <c r="A7634" s="24" t="s">
        <v>8457</v>
      </c>
      <c r="B7634" s="39" t="n">
        <v>46186</v>
      </c>
      <c r="C7634" s="24" t="s">
        <v>328</v>
      </c>
      <c r="D7634" s="24" t="s">
        <v>194</v>
      </c>
      <c r="E7634" s="24" t="s">
        <v>107</v>
      </c>
      <c r="F7634" s="38" t="n">
        <v>4650</v>
      </c>
      <c r="G7634" s="42" t="n">
        <f aca="false">DATE(YEAR(B7634),MONTH(B7634),1)</f>
        <v>46174</v>
      </c>
      <c r="H7634" s="24" t="str">
        <f aca="false">INDEX(Customers!$B$2:$B$601,MATCH(C7634,Customers!$A$2:$A$601,0))</f>
        <v>Western</v>
      </c>
      <c r="I7634" s="43" t="n">
        <f aca="false">ROUND(MIN(INDEX(Assumptions!$D$13:$D$18,MATCH(E7634,Assumptions!$A$13:$A$18,0)),MAX(INDEX(Assumptions!$C$13:$C$18,MATCH(E7634,Assumptions!$A$13:$A$18,0)),INDEX(Assumptions!$B$13:$B$18,MATCH(E7634,Assumptions!$A$13:$A$18,0))*F7634)),2)</f>
        <v>0</v>
      </c>
    </row>
    <row r="7635" customFormat="false" ht="15" hidden="false" customHeight="false" outlineLevel="0" collapsed="false">
      <c r="A7635" s="24" t="s">
        <v>8458</v>
      </c>
      <c r="B7635" s="39" t="n">
        <v>46186</v>
      </c>
      <c r="C7635" s="24" t="s">
        <v>350</v>
      </c>
      <c r="D7635" s="24" t="s">
        <v>826</v>
      </c>
      <c r="E7635" s="24" t="s">
        <v>103</v>
      </c>
      <c r="F7635" s="38" t="n">
        <v>1390</v>
      </c>
      <c r="G7635" s="42" t="n">
        <f aca="false">DATE(YEAR(B7635),MONTH(B7635),1)</f>
        <v>46174</v>
      </c>
      <c r="H7635" s="24" t="str">
        <f aca="false">INDEX(Customers!$B$2:$B$601,MATCH(C7635,Customers!$A$2:$A$601,0))</f>
        <v>Rift Valley</v>
      </c>
      <c r="I7635" s="43" t="n">
        <f aca="false">ROUND(MIN(INDEX(Assumptions!$D$13:$D$18,MATCH(E7635,Assumptions!$A$13:$A$18,0)),MAX(INDEX(Assumptions!$C$13:$C$18,MATCH(E7635,Assumptions!$A$13:$A$18,0)),INDEX(Assumptions!$B$13:$B$18,MATCH(E7635,Assumptions!$A$13:$A$18,0))*F7635)),2)</f>
        <v>13.9</v>
      </c>
    </row>
    <row r="7636" customFormat="false" ht="15" hidden="false" customHeight="false" outlineLevel="0" collapsed="false">
      <c r="A7636" s="24" t="s">
        <v>8459</v>
      </c>
      <c r="B7636" s="39" t="n">
        <v>46186</v>
      </c>
      <c r="C7636" s="24" t="s">
        <v>367</v>
      </c>
      <c r="D7636" s="24" t="s">
        <v>152</v>
      </c>
      <c r="E7636" s="24" t="s">
        <v>105</v>
      </c>
      <c r="F7636" s="38" t="n">
        <v>3150</v>
      </c>
      <c r="G7636" s="42" t="n">
        <f aca="false">DATE(YEAR(B7636),MONTH(B7636),1)</f>
        <v>46174</v>
      </c>
      <c r="H7636" s="24" t="str">
        <f aca="false">INDEX(Customers!$B$2:$B$601,MATCH(C7636,Customers!$A$2:$A$601,0))</f>
        <v>Nairobi</v>
      </c>
      <c r="I7636" s="43" t="n">
        <f aca="false">ROUND(MIN(INDEX(Assumptions!$D$13:$D$18,MATCH(E7636,Assumptions!$A$13:$A$18,0)),MAX(INDEX(Assumptions!$C$13:$C$18,MATCH(E7636,Assumptions!$A$13:$A$18,0)),INDEX(Assumptions!$B$13:$B$18,MATCH(E7636,Assumptions!$A$13:$A$18,0))*F7636)),2)</f>
        <v>47.25</v>
      </c>
    </row>
    <row r="7637" customFormat="false" ht="15" hidden="false" customHeight="false" outlineLevel="0" collapsed="false">
      <c r="A7637" s="24" t="s">
        <v>8460</v>
      </c>
      <c r="B7637" s="39" t="n">
        <v>46186</v>
      </c>
      <c r="C7637" s="24" t="s">
        <v>380</v>
      </c>
      <c r="D7637" s="24" t="s">
        <v>826</v>
      </c>
      <c r="E7637" s="24" t="s">
        <v>113</v>
      </c>
      <c r="F7637" s="38" t="n">
        <v>250</v>
      </c>
      <c r="G7637" s="42" t="n">
        <f aca="false">DATE(YEAR(B7637),MONTH(B7637),1)</f>
        <v>46174</v>
      </c>
      <c r="H7637" s="24" t="str">
        <f aca="false">INDEX(Customers!$B$2:$B$601,MATCH(C7637,Customers!$A$2:$A$601,0))</f>
        <v>Western</v>
      </c>
      <c r="I7637" s="43" t="n">
        <f aca="false">ROUND(MIN(INDEX(Assumptions!$D$13:$D$18,MATCH(E7637,Assumptions!$A$13:$A$18,0)),MAX(INDEX(Assumptions!$C$13:$C$18,MATCH(E7637,Assumptions!$A$13:$A$18,0)),INDEX(Assumptions!$B$13:$B$18,MATCH(E7637,Assumptions!$A$13:$A$18,0))*F7637)),2)</f>
        <v>12.5</v>
      </c>
    </row>
    <row r="7638" customFormat="false" ht="15" hidden="false" customHeight="false" outlineLevel="0" collapsed="false">
      <c r="A7638" s="24" t="s">
        <v>8461</v>
      </c>
      <c r="B7638" s="39" t="n">
        <v>46186</v>
      </c>
      <c r="C7638" s="24" t="s">
        <v>395</v>
      </c>
      <c r="D7638" s="24" t="s">
        <v>826</v>
      </c>
      <c r="E7638" s="24" t="s">
        <v>109</v>
      </c>
      <c r="F7638" s="38" t="n">
        <v>21740</v>
      </c>
      <c r="G7638" s="42" t="n">
        <f aca="false">DATE(YEAR(B7638),MONTH(B7638),1)</f>
        <v>46174</v>
      </c>
      <c r="H7638" s="24" t="str">
        <f aca="false">INDEX(Customers!$B$2:$B$601,MATCH(C7638,Customers!$A$2:$A$601,0))</f>
        <v>Eastern</v>
      </c>
      <c r="I7638" s="43" t="n">
        <f aca="false">ROUND(MIN(INDEX(Assumptions!$D$13:$D$18,MATCH(E7638,Assumptions!$A$13:$A$18,0)),MAX(INDEX(Assumptions!$C$13:$C$18,MATCH(E7638,Assumptions!$A$13:$A$18,0)),INDEX(Assumptions!$B$13:$B$18,MATCH(E7638,Assumptions!$A$13:$A$18,0))*F7638)),2)</f>
        <v>40</v>
      </c>
    </row>
    <row r="7639" customFormat="false" ht="15" hidden="false" customHeight="false" outlineLevel="0" collapsed="false">
      <c r="A7639" s="24" t="s">
        <v>8462</v>
      </c>
      <c r="B7639" s="39" t="n">
        <v>46186</v>
      </c>
      <c r="C7639" s="24" t="s">
        <v>397</v>
      </c>
      <c r="D7639" s="24" t="s">
        <v>826</v>
      </c>
      <c r="E7639" s="24" t="s">
        <v>113</v>
      </c>
      <c r="F7639" s="38" t="n">
        <v>250</v>
      </c>
      <c r="G7639" s="42" t="n">
        <f aca="false">DATE(YEAR(B7639),MONTH(B7639),1)</f>
        <v>46174</v>
      </c>
      <c r="H7639" s="24" t="str">
        <f aca="false">INDEX(Customers!$B$2:$B$601,MATCH(C7639,Customers!$A$2:$A$601,0))</f>
        <v>Western</v>
      </c>
      <c r="I7639" s="43" t="n">
        <f aca="false">ROUND(MIN(INDEX(Assumptions!$D$13:$D$18,MATCH(E7639,Assumptions!$A$13:$A$18,0)),MAX(INDEX(Assumptions!$C$13:$C$18,MATCH(E7639,Assumptions!$A$13:$A$18,0)),INDEX(Assumptions!$B$13:$B$18,MATCH(E7639,Assumptions!$A$13:$A$18,0))*F7639)),2)</f>
        <v>12.5</v>
      </c>
    </row>
    <row r="7640" customFormat="false" ht="15" hidden="false" customHeight="false" outlineLevel="0" collapsed="false">
      <c r="A7640" s="24" t="s">
        <v>8463</v>
      </c>
      <c r="B7640" s="39" t="n">
        <v>46186</v>
      </c>
      <c r="C7640" s="24" t="s">
        <v>397</v>
      </c>
      <c r="D7640" s="24" t="s">
        <v>826</v>
      </c>
      <c r="E7640" s="24" t="s">
        <v>109</v>
      </c>
      <c r="F7640" s="38" t="n">
        <v>5840</v>
      </c>
      <c r="G7640" s="42" t="n">
        <f aca="false">DATE(YEAR(B7640),MONTH(B7640),1)</f>
        <v>46174</v>
      </c>
      <c r="H7640" s="24" t="str">
        <f aca="false">INDEX(Customers!$B$2:$B$601,MATCH(C7640,Customers!$A$2:$A$601,0))</f>
        <v>Western</v>
      </c>
      <c r="I7640" s="43" t="n">
        <f aca="false">ROUND(MIN(INDEX(Assumptions!$D$13:$D$18,MATCH(E7640,Assumptions!$A$13:$A$18,0)),MAX(INDEX(Assumptions!$C$13:$C$18,MATCH(E7640,Assumptions!$A$13:$A$18,0)),INDEX(Assumptions!$B$13:$B$18,MATCH(E7640,Assumptions!$A$13:$A$18,0))*F7640)),2)</f>
        <v>23.36</v>
      </c>
    </row>
    <row r="7641" customFormat="false" ht="15" hidden="false" customHeight="false" outlineLevel="0" collapsed="false">
      <c r="A7641" s="24" t="s">
        <v>8464</v>
      </c>
      <c r="B7641" s="39" t="n">
        <v>46186</v>
      </c>
      <c r="C7641" s="24" t="s">
        <v>408</v>
      </c>
      <c r="D7641" s="24" t="s">
        <v>826</v>
      </c>
      <c r="E7641" s="24" t="s">
        <v>113</v>
      </c>
      <c r="F7641" s="38" t="n">
        <v>99</v>
      </c>
      <c r="G7641" s="42" t="n">
        <f aca="false">DATE(YEAR(B7641),MONTH(B7641),1)</f>
        <v>46174</v>
      </c>
      <c r="H7641" s="24" t="str">
        <f aca="false">INDEX(Customers!$B$2:$B$601,MATCH(C7641,Customers!$A$2:$A$601,0))</f>
        <v>Nairobi</v>
      </c>
      <c r="I7641" s="43" t="n">
        <f aca="false">ROUND(MIN(INDEX(Assumptions!$D$13:$D$18,MATCH(E7641,Assumptions!$A$13:$A$18,0)),MAX(INDEX(Assumptions!$C$13:$C$18,MATCH(E7641,Assumptions!$A$13:$A$18,0)),INDEX(Assumptions!$B$13:$B$18,MATCH(E7641,Assumptions!$A$13:$A$18,0))*F7641)),2)</f>
        <v>4.95</v>
      </c>
    </row>
    <row r="7642" customFormat="false" ht="15" hidden="false" customHeight="false" outlineLevel="0" collapsed="false">
      <c r="A7642" s="24" t="s">
        <v>8465</v>
      </c>
      <c r="B7642" s="39" t="n">
        <v>46186</v>
      </c>
      <c r="C7642" s="24" t="s">
        <v>412</v>
      </c>
      <c r="D7642" s="24" t="s">
        <v>826</v>
      </c>
      <c r="E7642" s="24" t="s">
        <v>113</v>
      </c>
      <c r="F7642" s="38" t="n">
        <v>500</v>
      </c>
      <c r="G7642" s="42" t="n">
        <f aca="false">DATE(YEAR(B7642),MONTH(B7642),1)</f>
        <v>46174</v>
      </c>
      <c r="H7642" s="24" t="str">
        <f aca="false">INDEX(Customers!$B$2:$B$601,MATCH(C7642,Customers!$A$2:$A$601,0))</f>
        <v>Rift Valley</v>
      </c>
      <c r="I7642" s="43" t="n">
        <f aca="false">ROUND(MIN(INDEX(Assumptions!$D$13:$D$18,MATCH(E7642,Assumptions!$A$13:$A$18,0)),MAX(INDEX(Assumptions!$C$13:$C$18,MATCH(E7642,Assumptions!$A$13:$A$18,0)),INDEX(Assumptions!$B$13:$B$18,MATCH(E7642,Assumptions!$A$13:$A$18,0))*F7642)),2)</f>
        <v>25</v>
      </c>
    </row>
    <row r="7643" customFormat="false" ht="15" hidden="false" customHeight="false" outlineLevel="0" collapsed="false">
      <c r="A7643" s="24" t="s">
        <v>8466</v>
      </c>
      <c r="B7643" s="39" t="n">
        <v>46186</v>
      </c>
      <c r="C7643" s="24" t="s">
        <v>422</v>
      </c>
      <c r="D7643" s="24" t="s">
        <v>826</v>
      </c>
      <c r="E7643" s="24" t="s">
        <v>111</v>
      </c>
      <c r="F7643" s="38" t="n">
        <v>200</v>
      </c>
      <c r="G7643" s="42" t="n">
        <f aca="false">DATE(YEAR(B7643),MONTH(B7643),1)</f>
        <v>46174</v>
      </c>
      <c r="H7643" s="24" t="str">
        <f aca="false">INDEX(Customers!$B$2:$B$601,MATCH(C7643,Customers!$A$2:$A$601,0))</f>
        <v>Coast</v>
      </c>
      <c r="I7643" s="43" t="n">
        <f aca="false">ROUND(MIN(INDEX(Assumptions!$D$13:$D$18,MATCH(E7643,Assumptions!$A$13:$A$18,0)),MAX(INDEX(Assumptions!$C$13:$C$18,MATCH(E7643,Assumptions!$A$13:$A$18,0)),INDEX(Assumptions!$B$13:$B$18,MATCH(E7643,Assumptions!$A$13:$A$18,0))*F7643)),2)</f>
        <v>8</v>
      </c>
    </row>
    <row r="7644" customFormat="false" ht="15" hidden="false" customHeight="false" outlineLevel="0" collapsed="false">
      <c r="A7644" s="24" t="s">
        <v>8467</v>
      </c>
      <c r="B7644" s="39" t="n">
        <v>46186</v>
      </c>
      <c r="C7644" s="24" t="s">
        <v>432</v>
      </c>
      <c r="D7644" s="24" t="s">
        <v>826</v>
      </c>
      <c r="E7644" s="24" t="s">
        <v>109</v>
      </c>
      <c r="F7644" s="38" t="n">
        <v>3010</v>
      </c>
      <c r="G7644" s="42" t="n">
        <f aca="false">DATE(YEAR(B7644),MONTH(B7644),1)</f>
        <v>46174</v>
      </c>
      <c r="H7644" s="24" t="str">
        <f aca="false">INDEX(Customers!$B$2:$B$601,MATCH(C7644,Customers!$A$2:$A$601,0))</f>
        <v>Rift Valley</v>
      </c>
      <c r="I7644" s="43" t="n">
        <f aca="false">ROUND(MIN(INDEX(Assumptions!$D$13:$D$18,MATCH(E7644,Assumptions!$A$13:$A$18,0)),MAX(INDEX(Assumptions!$C$13:$C$18,MATCH(E7644,Assumptions!$A$13:$A$18,0)),INDEX(Assumptions!$B$13:$B$18,MATCH(E7644,Assumptions!$A$13:$A$18,0))*F7644)),2)</f>
        <v>12.04</v>
      </c>
    </row>
    <row r="7645" customFormat="false" ht="15" hidden="false" customHeight="false" outlineLevel="0" collapsed="false">
      <c r="A7645" s="24" t="s">
        <v>8468</v>
      </c>
      <c r="B7645" s="39" t="n">
        <v>46186</v>
      </c>
      <c r="C7645" s="24" t="s">
        <v>440</v>
      </c>
      <c r="D7645" s="24" t="s">
        <v>826</v>
      </c>
      <c r="E7645" s="24" t="s">
        <v>103</v>
      </c>
      <c r="F7645" s="38" t="n">
        <v>870</v>
      </c>
      <c r="G7645" s="42" t="n">
        <f aca="false">DATE(YEAR(B7645),MONTH(B7645),1)</f>
        <v>46174</v>
      </c>
      <c r="H7645" s="24" t="str">
        <f aca="false">INDEX(Customers!$B$2:$B$601,MATCH(C7645,Customers!$A$2:$A$601,0))</f>
        <v>Nairobi</v>
      </c>
      <c r="I7645" s="43" t="n">
        <f aca="false">ROUND(MIN(INDEX(Assumptions!$D$13:$D$18,MATCH(E7645,Assumptions!$A$13:$A$18,0)),MAX(INDEX(Assumptions!$C$13:$C$18,MATCH(E7645,Assumptions!$A$13:$A$18,0)),INDEX(Assumptions!$B$13:$B$18,MATCH(E7645,Assumptions!$A$13:$A$18,0))*F7645)),2)</f>
        <v>8.7</v>
      </c>
    </row>
    <row r="7646" customFormat="false" ht="15" hidden="false" customHeight="false" outlineLevel="0" collapsed="false">
      <c r="A7646" s="24" t="s">
        <v>8469</v>
      </c>
      <c r="B7646" s="39" t="n">
        <v>46186</v>
      </c>
      <c r="C7646" s="24" t="s">
        <v>446</v>
      </c>
      <c r="D7646" s="24" t="s">
        <v>826</v>
      </c>
      <c r="E7646" s="24" t="s">
        <v>111</v>
      </c>
      <c r="F7646" s="38" t="n">
        <v>100</v>
      </c>
      <c r="G7646" s="42" t="n">
        <f aca="false">DATE(YEAR(B7646),MONTH(B7646),1)</f>
        <v>46174</v>
      </c>
      <c r="H7646" s="24" t="str">
        <f aca="false">INDEX(Customers!$B$2:$B$601,MATCH(C7646,Customers!$A$2:$A$601,0))</f>
        <v>Central</v>
      </c>
      <c r="I7646" s="43" t="n">
        <f aca="false">ROUND(MIN(INDEX(Assumptions!$D$13:$D$18,MATCH(E7646,Assumptions!$A$13:$A$18,0)),MAX(INDEX(Assumptions!$C$13:$C$18,MATCH(E7646,Assumptions!$A$13:$A$18,0)),INDEX(Assumptions!$B$13:$B$18,MATCH(E7646,Assumptions!$A$13:$A$18,0))*F7646)),2)</f>
        <v>4</v>
      </c>
    </row>
    <row r="7647" customFormat="false" ht="15" hidden="false" customHeight="false" outlineLevel="0" collapsed="false">
      <c r="A7647" s="24" t="s">
        <v>8470</v>
      </c>
      <c r="B7647" s="39" t="n">
        <v>46186</v>
      </c>
      <c r="C7647" s="24" t="s">
        <v>450</v>
      </c>
      <c r="D7647" s="24" t="s">
        <v>826</v>
      </c>
      <c r="E7647" s="24" t="s">
        <v>103</v>
      </c>
      <c r="F7647" s="38" t="n">
        <v>490</v>
      </c>
      <c r="G7647" s="42" t="n">
        <f aca="false">DATE(YEAR(B7647),MONTH(B7647),1)</f>
        <v>46174</v>
      </c>
      <c r="H7647" s="24" t="str">
        <f aca="false">INDEX(Customers!$B$2:$B$601,MATCH(C7647,Customers!$A$2:$A$601,0))</f>
        <v>Eastern</v>
      </c>
      <c r="I7647" s="43" t="n">
        <f aca="false">ROUND(MIN(INDEX(Assumptions!$D$13:$D$18,MATCH(E7647,Assumptions!$A$13:$A$18,0)),MAX(INDEX(Assumptions!$C$13:$C$18,MATCH(E7647,Assumptions!$A$13:$A$18,0)),INDEX(Assumptions!$B$13:$B$18,MATCH(E7647,Assumptions!$A$13:$A$18,0))*F7647)),2)</f>
        <v>5</v>
      </c>
    </row>
    <row r="7648" customFormat="false" ht="15" hidden="false" customHeight="false" outlineLevel="0" collapsed="false">
      <c r="A7648" s="24" t="s">
        <v>8471</v>
      </c>
      <c r="B7648" s="39" t="n">
        <v>46186</v>
      </c>
      <c r="C7648" s="24" t="s">
        <v>462</v>
      </c>
      <c r="D7648" s="24" t="s">
        <v>826</v>
      </c>
      <c r="E7648" s="24" t="s">
        <v>111</v>
      </c>
      <c r="F7648" s="38" t="n">
        <v>50</v>
      </c>
      <c r="G7648" s="42" t="n">
        <f aca="false">DATE(YEAR(B7648),MONTH(B7648),1)</f>
        <v>46174</v>
      </c>
      <c r="H7648" s="24" t="str">
        <f aca="false">INDEX(Customers!$B$2:$B$601,MATCH(C7648,Customers!$A$2:$A$601,0))</f>
        <v>Eastern</v>
      </c>
      <c r="I7648" s="43" t="n">
        <f aca="false">ROUND(MIN(INDEX(Assumptions!$D$13:$D$18,MATCH(E7648,Assumptions!$A$13:$A$18,0)),MAX(INDEX(Assumptions!$C$13:$C$18,MATCH(E7648,Assumptions!$A$13:$A$18,0)),INDEX(Assumptions!$B$13:$B$18,MATCH(E7648,Assumptions!$A$13:$A$18,0))*F7648)),2)</f>
        <v>2</v>
      </c>
    </row>
    <row r="7649" customFormat="false" ht="15" hidden="false" customHeight="false" outlineLevel="0" collapsed="false">
      <c r="A7649" s="24" t="s">
        <v>8472</v>
      </c>
      <c r="B7649" s="39" t="n">
        <v>46186</v>
      </c>
      <c r="C7649" s="24" t="s">
        <v>480</v>
      </c>
      <c r="D7649" s="24" t="s">
        <v>173</v>
      </c>
      <c r="E7649" s="24" t="s">
        <v>105</v>
      </c>
      <c r="F7649" s="38" t="n">
        <v>6600</v>
      </c>
      <c r="G7649" s="42" t="n">
        <f aca="false">DATE(YEAR(B7649),MONTH(B7649),1)</f>
        <v>46174</v>
      </c>
      <c r="H7649" s="24" t="str">
        <f aca="false">INDEX(Customers!$B$2:$B$601,MATCH(C7649,Customers!$A$2:$A$601,0))</f>
        <v>Rift Valley</v>
      </c>
      <c r="I7649" s="43" t="n">
        <f aca="false">ROUND(MIN(INDEX(Assumptions!$D$13:$D$18,MATCH(E7649,Assumptions!$A$13:$A$18,0)),MAX(INDEX(Assumptions!$C$13:$C$18,MATCH(E7649,Assumptions!$A$13:$A$18,0)),INDEX(Assumptions!$B$13:$B$18,MATCH(E7649,Assumptions!$A$13:$A$18,0))*F7649)),2)</f>
        <v>99</v>
      </c>
    </row>
    <row r="7650" customFormat="false" ht="15" hidden="false" customHeight="false" outlineLevel="0" collapsed="false">
      <c r="A7650" s="24" t="s">
        <v>8473</v>
      </c>
      <c r="B7650" s="39" t="n">
        <v>46186</v>
      </c>
      <c r="C7650" s="24" t="s">
        <v>508</v>
      </c>
      <c r="D7650" s="24" t="s">
        <v>826</v>
      </c>
      <c r="E7650" s="24" t="s">
        <v>103</v>
      </c>
      <c r="F7650" s="38" t="n">
        <v>1940</v>
      </c>
      <c r="G7650" s="42" t="n">
        <f aca="false">DATE(YEAR(B7650),MONTH(B7650),1)</f>
        <v>46174</v>
      </c>
      <c r="H7650" s="24" t="str">
        <f aca="false">INDEX(Customers!$B$2:$B$601,MATCH(C7650,Customers!$A$2:$A$601,0))</f>
        <v>Eastern</v>
      </c>
      <c r="I7650" s="43" t="n">
        <f aca="false">ROUND(MIN(INDEX(Assumptions!$D$13:$D$18,MATCH(E7650,Assumptions!$A$13:$A$18,0)),MAX(INDEX(Assumptions!$C$13:$C$18,MATCH(E7650,Assumptions!$A$13:$A$18,0)),INDEX(Assumptions!$B$13:$B$18,MATCH(E7650,Assumptions!$A$13:$A$18,0))*F7650)),2)</f>
        <v>19.4</v>
      </c>
    </row>
    <row r="7651" customFormat="false" ht="15" hidden="false" customHeight="false" outlineLevel="0" collapsed="false">
      <c r="A7651" s="24" t="s">
        <v>8474</v>
      </c>
      <c r="B7651" s="39" t="n">
        <v>46186</v>
      </c>
      <c r="C7651" s="24" t="s">
        <v>515</v>
      </c>
      <c r="D7651" s="24" t="s">
        <v>826</v>
      </c>
      <c r="E7651" s="24" t="s">
        <v>109</v>
      </c>
      <c r="F7651" s="38" t="n">
        <v>3240</v>
      </c>
      <c r="G7651" s="42" t="n">
        <f aca="false">DATE(YEAR(B7651),MONTH(B7651),1)</f>
        <v>46174</v>
      </c>
      <c r="H7651" s="24" t="str">
        <f aca="false">INDEX(Customers!$B$2:$B$601,MATCH(C7651,Customers!$A$2:$A$601,0))</f>
        <v>Western</v>
      </c>
      <c r="I7651" s="43" t="n">
        <f aca="false">ROUND(MIN(INDEX(Assumptions!$D$13:$D$18,MATCH(E7651,Assumptions!$A$13:$A$18,0)),MAX(INDEX(Assumptions!$C$13:$C$18,MATCH(E7651,Assumptions!$A$13:$A$18,0)),INDEX(Assumptions!$B$13:$B$18,MATCH(E7651,Assumptions!$A$13:$A$18,0))*F7651)),2)</f>
        <v>12.96</v>
      </c>
    </row>
    <row r="7652" customFormat="false" ht="15" hidden="false" customHeight="false" outlineLevel="0" collapsed="false">
      <c r="A7652" s="24" t="s">
        <v>8475</v>
      </c>
      <c r="B7652" s="39" t="n">
        <v>46186</v>
      </c>
      <c r="C7652" s="24" t="s">
        <v>517</v>
      </c>
      <c r="D7652" s="24" t="s">
        <v>826</v>
      </c>
      <c r="E7652" s="24" t="s">
        <v>109</v>
      </c>
      <c r="F7652" s="38" t="n">
        <v>16560</v>
      </c>
      <c r="G7652" s="42" t="n">
        <f aca="false">DATE(YEAR(B7652),MONTH(B7652),1)</f>
        <v>46174</v>
      </c>
      <c r="H7652" s="24" t="str">
        <f aca="false">INDEX(Customers!$B$2:$B$601,MATCH(C7652,Customers!$A$2:$A$601,0))</f>
        <v>Nairobi</v>
      </c>
      <c r="I7652" s="43" t="n">
        <f aca="false">ROUND(MIN(INDEX(Assumptions!$D$13:$D$18,MATCH(E7652,Assumptions!$A$13:$A$18,0)),MAX(INDEX(Assumptions!$C$13:$C$18,MATCH(E7652,Assumptions!$A$13:$A$18,0)),INDEX(Assumptions!$B$13:$B$18,MATCH(E7652,Assumptions!$A$13:$A$18,0))*F7652)),2)</f>
        <v>40</v>
      </c>
    </row>
    <row r="7653" customFormat="false" ht="15" hidden="false" customHeight="false" outlineLevel="0" collapsed="false">
      <c r="A7653" s="24" t="s">
        <v>8476</v>
      </c>
      <c r="B7653" s="39" t="n">
        <v>46186</v>
      </c>
      <c r="C7653" s="24" t="s">
        <v>522</v>
      </c>
      <c r="D7653" s="24" t="s">
        <v>165</v>
      </c>
      <c r="E7653" s="24" t="s">
        <v>105</v>
      </c>
      <c r="F7653" s="38" t="n">
        <v>14450</v>
      </c>
      <c r="G7653" s="42" t="n">
        <f aca="false">DATE(YEAR(B7653),MONTH(B7653),1)</f>
        <v>46174</v>
      </c>
      <c r="H7653" s="24" t="str">
        <f aca="false">INDEX(Customers!$B$2:$B$601,MATCH(C7653,Customers!$A$2:$A$601,0))</f>
        <v>Central</v>
      </c>
      <c r="I7653" s="43" t="n">
        <f aca="false">ROUND(MIN(INDEX(Assumptions!$D$13:$D$18,MATCH(E7653,Assumptions!$A$13:$A$18,0)),MAX(INDEX(Assumptions!$C$13:$C$18,MATCH(E7653,Assumptions!$A$13:$A$18,0)),INDEX(Assumptions!$B$13:$B$18,MATCH(E7653,Assumptions!$A$13:$A$18,0))*F7653)),2)</f>
        <v>200</v>
      </c>
    </row>
    <row r="7654" customFormat="false" ht="15" hidden="false" customHeight="false" outlineLevel="0" collapsed="false">
      <c r="A7654" s="24" t="s">
        <v>8477</v>
      </c>
      <c r="B7654" s="39" t="n">
        <v>46186</v>
      </c>
      <c r="C7654" s="24" t="s">
        <v>543</v>
      </c>
      <c r="D7654" s="24" t="s">
        <v>826</v>
      </c>
      <c r="E7654" s="24" t="s">
        <v>103</v>
      </c>
      <c r="F7654" s="38" t="n">
        <v>3340</v>
      </c>
      <c r="G7654" s="42" t="n">
        <f aca="false">DATE(YEAR(B7654),MONTH(B7654),1)</f>
        <v>46174</v>
      </c>
      <c r="H7654" s="24" t="str">
        <f aca="false">INDEX(Customers!$B$2:$B$601,MATCH(C7654,Customers!$A$2:$A$601,0))</f>
        <v>Central</v>
      </c>
      <c r="I7654" s="43" t="n">
        <f aca="false">ROUND(MIN(INDEX(Assumptions!$D$13:$D$18,MATCH(E7654,Assumptions!$A$13:$A$18,0)),MAX(INDEX(Assumptions!$C$13:$C$18,MATCH(E7654,Assumptions!$A$13:$A$18,0)),INDEX(Assumptions!$B$13:$B$18,MATCH(E7654,Assumptions!$A$13:$A$18,0))*F7654)),2)</f>
        <v>33.4</v>
      </c>
    </row>
    <row r="7655" customFormat="false" ht="15" hidden="false" customHeight="false" outlineLevel="0" collapsed="false">
      <c r="A7655" s="24" t="s">
        <v>8478</v>
      </c>
      <c r="B7655" s="39" t="n">
        <v>46186</v>
      </c>
      <c r="C7655" s="24" t="s">
        <v>552</v>
      </c>
      <c r="D7655" s="24" t="s">
        <v>207</v>
      </c>
      <c r="E7655" s="24" t="s">
        <v>107</v>
      </c>
      <c r="F7655" s="38" t="n">
        <v>4210</v>
      </c>
      <c r="G7655" s="42" t="n">
        <f aca="false">DATE(YEAR(B7655),MONTH(B7655),1)</f>
        <v>46174</v>
      </c>
      <c r="H7655" s="24" t="str">
        <f aca="false">INDEX(Customers!$B$2:$B$601,MATCH(C7655,Customers!$A$2:$A$601,0))</f>
        <v>Eastern</v>
      </c>
      <c r="I7655" s="43" t="n">
        <f aca="false">ROUND(MIN(INDEX(Assumptions!$D$13:$D$18,MATCH(E7655,Assumptions!$A$13:$A$18,0)),MAX(INDEX(Assumptions!$C$13:$C$18,MATCH(E7655,Assumptions!$A$13:$A$18,0)),INDEX(Assumptions!$B$13:$B$18,MATCH(E7655,Assumptions!$A$13:$A$18,0))*F7655)),2)</f>
        <v>0</v>
      </c>
    </row>
    <row r="7656" customFormat="false" ht="15" hidden="false" customHeight="false" outlineLevel="0" collapsed="false">
      <c r="A7656" s="24" t="s">
        <v>8479</v>
      </c>
      <c r="B7656" s="39" t="n">
        <v>46186</v>
      </c>
      <c r="C7656" s="24" t="s">
        <v>556</v>
      </c>
      <c r="D7656" s="24" t="s">
        <v>826</v>
      </c>
      <c r="E7656" s="24" t="s">
        <v>109</v>
      </c>
      <c r="F7656" s="38" t="n">
        <v>2090</v>
      </c>
      <c r="G7656" s="42" t="n">
        <f aca="false">DATE(YEAR(B7656),MONTH(B7656),1)</f>
        <v>46174</v>
      </c>
      <c r="H7656" s="24" t="str">
        <f aca="false">INDEX(Customers!$B$2:$B$601,MATCH(C7656,Customers!$A$2:$A$601,0))</f>
        <v>Central</v>
      </c>
      <c r="I7656" s="43" t="n">
        <f aca="false">ROUND(MIN(INDEX(Assumptions!$D$13:$D$18,MATCH(E7656,Assumptions!$A$13:$A$18,0)),MAX(INDEX(Assumptions!$C$13:$C$18,MATCH(E7656,Assumptions!$A$13:$A$18,0)),INDEX(Assumptions!$B$13:$B$18,MATCH(E7656,Assumptions!$A$13:$A$18,0))*F7656)),2)</f>
        <v>8.36</v>
      </c>
    </row>
    <row r="7657" customFormat="false" ht="15" hidden="false" customHeight="false" outlineLevel="0" collapsed="false">
      <c r="A7657" s="24" t="s">
        <v>8480</v>
      </c>
      <c r="B7657" s="39" t="n">
        <v>46186</v>
      </c>
      <c r="C7657" s="24" t="s">
        <v>565</v>
      </c>
      <c r="D7657" s="24" t="s">
        <v>826</v>
      </c>
      <c r="E7657" s="24" t="s">
        <v>111</v>
      </c>
      <c r="F7657" s="38" t="n">
        <v>200</v>
      </c>
      <c r="G7657" s="42" t="n">
        <f aca="false">DATE(YEAR(B7657),MONTH(B7657),1)</f>
        <v>46174</v>
      </c>
      <c r="H7657" s="24" t="str">
        <f aca="false">INDEX(Customers!$B$2:$B$601,MATCH(C7657,Customers!$A$2:$A$601,0))</f>
        <v>Western</v>
      </c>
      <c r="I7657" s="43" t="n">
        <f aca="false">ROUND(MIN(INDEX(Assumptions!$D$13:$D$18,MATCH(E7657,Assumptions!$A$13:$A$18,0)),MAX(INDEX(Assumptions!$C$13:$C$18,MATCH(E7657,Assumptions!$A$13:$A$18,0)),INDEX(Assumptions!$B$13:$B$18,MATCH(E7657,Assumptions!$A$13:$A$18,0))*F7657)),2)</f>
        <v>8</v>
      </c>
    </row>
    <row r="7658" customFormat="false" ht="15" hidden="false" customHeight="false" outlineLevel="0" collapsed="false">
      <c r="A7658" s="24" t="s">
        <v>8481</v>
      </c>
      <c r="B7658" s="39" t="n">
        <v>46186</v>
      </c>
      <c r="C7658" s="24" t="s">
        <v>588</v>
      </c>
      <c r="D7658" s="24" t="s">
        <v>153</v>
      </c>
      <c r="E7658" s="24" t="s">
        <v>105</v>
      </c>
      <c r="F7658" s="38" t="n">
        <v>3070</v>
      </c>
      <c r="G7658" s="42" t="n">
        <f aca="false">DATE(YEAR(B7658),MONTH(B7658),1)</f>
        <v>46174</v>
      </c>
      <c r="H7658" s="24" t="str">
        <f aca="false">INDEX(Customers!$B$2:$B$601,MATCH(C7658,Customers!$A$2:$A$601,0))</f>
        <v>Nairobi</v>
      </c>
      <c r="I7658" s="43" t="n">
        <f aca="false">ROUND(MIN(INDEX(Assumptions!$D$13:$D$18,MATCH(E7658,Assumptions!$A$13:$A$18,0)),MAX(INDEX(Assumptions!$C$13:$C$18,MATCH(E7658,Assumptions!$A$13:$A$18,0)),INDEX(Assumptions!$B$13:$B$18,MATCH(E7658,Assumptions!$A$13:$A$18,0))*F7658)),2)</f>
        <v>46.05</v>
      </c>
    </row>
    <row r="7659" customFormat="false" ht="15" hidden="false" customHeight="false" outlineLevel="0" collapsed="false">
      <c r="A7659" s="24" t="s">
        <v>8482</v>
      </c>
      <c r="B7659" s="39" t="n">
        <v>46186</v>
      </c>
      <c r="C7659" s="24" t="s">
        <v>608</v>
      </c>
      <c r="D7659" s="24" t="s">
        <v>204</v>
      </c>
      <c r="E7659" s="24" t="s">
        <v>105</v>
      </c>
      <c r="F7659" s="38" t="n">
        <v>24520</v>
      </c>
      <c r="G7659" s="42" t="n">
        <f aca="false">DATE(YEAR(B7659),MONTH(B7659),1)</f>
        <v>46174</v>
      </c>
      <c r="H7659" s="24" t="str">
        <f aca="false">INDEX(Customers!$B$2:$B$601,MATCH(C7659,Customers!$A$2:$A$601,0))</f>
        <v>Eastern</v>
      </c>
      <c r="I7659" s="43" t="n">
        <f aca="false">ROUND(MIN(INDEX(Assumptions!$D$13:$D$18,MATCH(E7659,Assumptions!$A$13:$A$18,0)),MAX(INDEX(Assumptions!$C$13:$C$18,MATCH(E7659,Assumptions!$A$13:$A$18,0)),INDEX(Assumptions!$B$13:$B$18,MATCH(E7659,Assumptions!$A$13:$A$18,0))*F7659)),2)</f>
        <v>200</v>
      </c>
    </row>
    <row r="7660" customFormat="false" ht="15" hidden="false" customHeight="false" outlineLevel="0" collapsed="false">
      <c r="A7660" s="24" t="s">
        <v>8483</v>
      </c>
      <c r="B7660" s="39" t="n">
        <v>46186</v>
      </c>
      <c r="C7660" s="24" t="s">
        <v>617</v>
      </c>
      <c r="D7660" s="24" t="s">
        <v>826</v>
      </c>
      <c r="E7660" s="24" t="s">
        <v>103</v>
      </c>
      <c r="F7660" s="38" t="n">
        <v>2410</v>
      </c>
      <c r="G7660" s="42" t="n">
        <f aca="false">DATE(YEAR(B7660),MONTH(B7660),1)</f>
        <v>46174</v>
      </c>
      <c r="H7660" s="24" t="str">
        <f aca="false">INDEX(Customers!$B$2:$B$601,MATCH(C7660,Customers!$A$2:$A$601,0))</f>
        <v>Nairobi</v>
      </c>
      <c r="I7660" s="43" t="n">
        <f aca="false">ROUND(MIN(INDEX(Assumptions!$D$13:$D$18,MATCH(E7660,Assumptions!$A$13:$A$18,0)),MAX(INDEX(Assumptions!$C$13:$C$18,MATCH(E7660,Assumptions!$A$13:$A$18,0)),INDEX(Assumptions!$B$13:$B$18,MATCH(E7660,Assumptions!$A$13:$A$18,0))*F7660)),2)</f>
        <v>24.1</v>
      </c>
    </row>
    <row r="7661" customFormat="false" ht="15" hidden="false" customHeight="false" outlineLevel="0" collapsed="false">
      <c r="A7661" s="24" t="s">
        <v>8484</v>
      </c>
      <c r="B7661" s="39" t="n">
        <v>46186</v>
      </c>
      <c r="C7661" s="24" t="s">
        <v>617</v>
      </c>
      <c r="D7661" s="24" t="s">
        <v>826</v>
      </c>
      <c r="E7661" s="24" t="s">
        <v>103</v>
      </c>
      <c r="F7661" s="38" t="n">
        <v>3190</v>
      </c>
      <c r="G7661" s="42" t="n">
        <f aca="false">DATE(YEAR(B7661),MONTH(B7661),1)</f>
        <v>46174</v>
      </c>
      <c r="H7661" s="24" t="str">
        <f aca="false">INDEX(Customers!$B$2:$B$601,MATCH(C7661,Customers!$A$2:$A$601,0))</f>
        <v>Nairobi</v>
      </c>
      <c r="I7661" s="43" t="n">
        <f aca="false">ROUND(MIN(INDEX(Assumptions!$D$13:$D$18,MATCH(E7661,Assumptions!$A$13:$A$18,0)),MAX(INDEX(Assumptions!$C$13:$C$18,MATCH(E7661,Assumptions!$A$13:$A$18,0)),INDEX(Assumptions!$B$13:$B$18,MATCH(E7661,Assumptions!$A$13:$A$18,0))*F7661)),2)</f>
        <v>31.9</v>
      </c>
    </row>
    <row r="7662" customFormat="false" ht="15" hidden="false" customHeight="false" outlineLevel="0" collapsed="false">
      <c r="A7662" s="24" t="s">
        <v>8485</v>
      </c>
      <c r="B7662" s="39" t="n">
        <v>46186</v>
      </c>
      <c r="C7662" s="24" t="s">
        <v>619</v>
      </c>
      <c r="D7662" s="24" t="s">
        <v>826</v>
      </c>
      <c r="E7662" s="24" t="s">
        <v>103</v>
      </c>
      <c r="F7662" s="38" t="n">
        <v>1450</v>
      </c>
      <c r="G7662" s="42" t="n">
        <f aca="false">DATE(YEAR(B7662),MONTH(B7662),1)</f>
        <v>46174</v>
      </c>
      <c r="H7662" s="24" t="str">
        <f aca="false">INDEX(Customers!$B$2:$B$601,MATCH(C7662,Customers!$A$2:$A$601,0))</f>
        <v>Rift Valley</v>
      </c>
      <c r="I7662" s="43" t="n">
        <f aca="false">ROUND(MIN(INDEX(Assumptions!$D$13:$D$18,MATCH(E7662,Assumptions!$A$13:$A$18,0)),MAX(INDEX(Assumptions!$C$13:$C$18,MATCH(E7662,Assumptions!$A$13:$A$18,0)),INDEX(Assumptions!$B$13:$B$18,MATCH(E7662,Assumptions!$A$13:$A$18,0))*F7662)),2)</f>
        <v>14.5</v>
      </c>
    </row>
    <row r="7663" customFormat="false" ht="15" hidden="false" customHeight="false" outlineLevel="0" collapsed="false">
      <c r="A7663" s="24" t="s">
        <v>8486</v>
      </c>
      <c r="B7663" s="39" t="n">
        <v>46186</v>
      </c>
      <c r="C7663" s="24" t="s">
        <v>656</v>
      </c>
      <c r="D7663" s="24" t="s">
        <v>826</v>
      </c>
      <c r="E7663" s="24" t="s">
        <v>113</v>
      </c>
      <c r="F7663" s="38" t="n">
        <v>99</v>
      </c>
      <c r="G7663" s="42" t="n">
        <f aca="false">DATE(YEAR(B7663),MONTH(B7663),1)</f>
        <v>46174</v>
      </c>
      <c r="H7663" s="24" t="str">
        <f aca="false">INDEX(Customers!$B$2:$B$601,MATCH(C7663,Customers!$A$2:$A$601,0))</f>
        <v>Nairobi</v>
      </c>
      <c r="I7663" s="43" t="n">
        <f aca="false">ROUND(MIN(INDEX(Assumptions!$D$13:$D$18,MATCH(E7663,Assumptions!$A$13:$A$18,0)),MAX(INDEX(Assumptions!$C$13:$C$18,MATCH(E7663,Assumptions!$A$13:$A$18,0)),INDEX(Assumptions!$B$13:$B$18,MATCH(E7663,Assumptions!$A$13:$A$18,0))*F7663)),2)</f>
        <v>4.95</v>
      </c>
    </row>
    <row r="7664" customFormat="false" ht="15" hidden="false" customHeight="false" outlineLevel="0" collapsed="false">
      <c r="A7664" s="24" t="s">
        <v>8487</v>
      </c>
      <c r="B7664" s="39" t="n">
        <v>46186</v>
      </c>
      <c r="C7664" s="24" t="s">
        <v>661</v>
      </c>
      <c r="D7664" s="24" t="s">
        <v>826</v>
      </c>
      <c r="E7664" s="24" t="s">
        <v>109</v>
      </c>
      <c r="F7664" s="38" t="n">
        <v>4790</v>
      </c>
      <c r="G7664" s="42" t="n">
        <f aca="false">DATE(YEAR(B7664),MONTH(B7664),1)</f>
        <v>46174</v>
      </c>
      <c r="H7664" s="24" t="str">
        <f aca="false">INDEX(Customers!$B$2:$B$601,MATCH(C7664,Customers!$A$2:$A$601,0))</f>
        <v>Coast</v>
      </c>
      <c r="I7664" s="43" t="n">
        <f aca="false">ROUND(MIN(INDEX(Assumptions!$D$13:$D$18,MATCH(E7664,Assumptions!$A$13:$A$18,0)),MAX(INDEX(Assumptions!$C$13:$C$18,MATCH(E7664,Assumptions!$A$13:$A$18,0)),INDEX(Assumptions!$B$13:$B$18,MATCH(E7664,Assumptions!$A$13:$A$18,0))*F7664)),2)</f>
        <v>19.16</v>
      </c>
    </row>
    <row r="7665" customFormat="false" ht="15" hidden="false" customHeight="false" outlineLevel="0" collapsed="false">
      <c r="A7665" s="24" t="s">
        <v>8488</v>
      </c>
      <c r="B7665" s="39" t="n">
        <v>46186</v>
      </c>
      <c r="C7665" s="24" t="s">
        <v>665</v>
      </c>
      <c r="D7665" s="24" t="s">
        <v>159</v>
      </c>
      <c r="E7665" s="24" t="s">
        <v>107</v>
      </c>
      <c r="F7665" s="38" t="n">
        <v>3090</v>
      </c>
      <c r="G7665" s="42" t="n">
        <f aca="false">DATE(YEAR(B7665),MONTH(B7665),1)</f>
        <v>46174</v>
      </c>
      <c r="H7665" s="24" t="str">
        <f aca="false">INDEX(Customers!$B$2:$B$601,MATCH(C7665,Customers!$A$2:$A$601,0))</f>
        <v>Nairobi</v>
      </c>
      <c r="I7665" s="43" t="n">
        <f aca="false">ROUND(MIN(INDEX(Assumptions!$D$13:$D$18,MATCH(E7665,Assumptions!$A$13:$A$18,0)),MAX(INDEX(Assumptions!$C$13:$C$18,MATCH(E7665,Assumptions!$A$13:$A$18,0)),INDEX(Assumptions!$B$13:$B$18,MATCH(E7665,Assumptions!$A$13:$A$18,0))*F7665)),2)</f>
        <v>0</v>
      </c>
    </row>
    <row r="7666" customFormat="false" ht="15" hidden="false" customHeight="false" outlineLevel="0" collapsed="false">
      <c r="A7666" s="24" t="s">
        <v>8489</v>
      </c>
      <c r="B7666" s="39" t="n">
        <v>46186</v>
      </c>
      <c r="C7666" s="24" t="s">
        <v>666</v>
      </c>
      <c r="D7666" s="24" t="s">
        <v>153</v>
      </c>
      <c r="E7666" s="24" t="s">
        <v>107</v>
      </c>
      <c r="F7666" s="38" t="n">
        <v>4030</v>
      </c>
      <c r="G7666" s="42" t="n">
        <f aca="false">DATE(YEAR(B7666),MONTH(B7666),1)</f>
        <v>46174</v>
      </c>
      <c r="H7666" s="24" t="str">
        <f aca="false">INDEX(Customers!$B$2:$B$601,MATCH(C7666,Customers!$A$2:$A$601,0))</f>
        <v>Nairobi</v>
      </c>
      <c r="I7666" s="43" t="n">
        <f aca="false">ROUND(MIN(INDEX(Assumptions!$D$13:$D$18,MATCH(E7666,Assumptions!$A$13:$A$18,0)),MAX(INDEX(Assumptions!$C$13:$C$18,MATCH(E7666,Assumptions!$A$13:$A$18,0)),INDEX(Assumptions!$B$13:$B$18,MATCH(E7666,Assumptions!$A$13:$A$18,0))*F7666)),2)</f>
        <v>0</v>
      </c>
    </row>
    <row r="7667" customFormat="false" ht="15" hidden="false" customHeight="false" outlineLevel="0" collapsed="false">
      <c r="A7667" s="24" t="s">
        <v>8490</v>
      </c>
      <c r="B7667" s="39" t="n">
        <v>46186</v>
      </c>
      <c r="C7667" s="24" t="s">
        <v>667</v>
      </c>
      <c r="D7667" s="24" t="s">
        <v>826</v>
      </c>
      <c r="E7667" s="24" t="s">
        <v>103</v>
      </c>
      <c r="F7667" s="38" t="n">
        <v>590</v>
      </c>
      <c r="G7667" s="42" t="n">
        <f aca="false">DATE(YEAR(B7667),MONTH(B7667),1)</f>
        <v>46174</v>
      </c>
      <c r="H7667" s="24" t="str">
        <f aca="false">INDEX(Customers!$B$2:$B$601,MATCH(C7667,Customers!$A$2:$A$601,0))</f>
        <v>Western</v>
      </c>
      <c r="I7667" s="43" t="n">
        <f aca="false">ROUND(MIN(INDEX(Assumptions!$D$13:$D$18,MATCH(E7667,Assumptions!$A$13:$A$18,0)),MAX(INDEX(Assumptions!$C$13:$C$18,MATCH(E7667,Assumptions!$A$13:$A$18,0)),INDEX(Assumptions!$B$13:$B$18,MATCH(E7667,Assumptions!$A$13:$A$18,0))*F7667)),2)</f>
        <v>5.9</v>
      </c>
    </row>
    <row r="7668" customFormat="false" ht="15" hidden="false" customHeight="false" outlineLevel="0" collapsed="false">
      <c r="A7668" s="24" t="s">
        <v>8491</v>
      </c>
      <c r="B7668" s="39" t="n">
        <v>46186</v>
      </c>
      <c r="C7668" s="24" t="s">
        <v>668</v>
      </c>
      <c r="D7668" s="24" t="s">
        <v>826</v>
      </c>
      <c r="E7668" s="24" t="s">
        <v>109</v>
      </c>
      <c r="F7668" s="38" t="n">
        <v>11490</v>
      </c>
      <c r="G7668" s="42" t="n">
        <f aca="false">DATE(YEAR(B7668),MONTH(B7668),1)</f>
        <v>46174</v>
      </c>
      <c r="H7668" s="24" t="str">
        <f aca="false">INDEX(Customers!$B$2:$B$601,MATCH(C7668,Customers!$A$2:$A$601,0))</f>
        <v>Nairobi</v>
      </c>
      <c r="I7668" s="43" t="n">
        <f aca="false">ROUND(MIN(INDEX(Assumptions!$D$13:$D$18,MATCH(E7668,Assumptions!$A$13:$A$18,0)),MAX(INDEX(Assumptions!$C$13:$C$18,MATCH(E7668,Assumptions!$A$13:$A$18,0)),INDEX(Assumptions!$B$13:$B$18,MATCH(E7668,Assumptions!$A$13:$A$18,0))*F7668)),2)</f>
        <v>40</v>
      </c>
    </row>
    <row r="7669" customFormat="false" ht="15" hidden="false" customHeight="false" outlineLevel="0" collapsed="false">
      <c r="A7669" s="24" t="s">
        <v>8492</v>
      </c>
      <c r="B7669" s="39" t="n">
        <v>46186</v>
      </c>
      <c r="C7669" s="24" t="s">
        <v>728</v>
      </c>
      <c r="D7669" s="24" t="s">
        <v>826</v>
      </c>
      <c r="E7669" s="24" t="s">
        <v>111</v>
      </c>
      <c r="F7669" s="38" t="n">
        <v>500</v>
      </c>
      <c r="G7669" s="42" t="n">
        <f aca="false">DATE(YEAR(B7669),MONTH(B7669),1)</f>
        <v>46174</v>
      </c>
      <c r="H7669" s="24" t="str">
        <f aca="false">INDEX(Customers!$B$2:$B$601,MATCH(C7669,Customers!$A$2:$A$601,0))</f>
        <v>Nairobi</v>
      </c>
      <c r="I7669" s="43" t="n">
        <f aca="false">ROUND(MIN(INDEX(Assumptions!$D$13:$D$18,MATCH(E7669,Assumptions!$A$13:$A$18,0)),MAX(INDEX(Assumptions!$C$13:$C$18,MATCH(E7669,Assumptions!$A$13:$A$18,0)),INDEX(Assumptions!$B$13:$B$18,MATCH(E7669,Assumptions!$A$13:$A$18,0))*F7669)),2)</f>
        <v>20</v>
      </c>
    </row>
    <row r="7670" customFormat="false" ht="15" hidden="false" customHeight="false" outlineLevel="0" collapsed="false">
      <c r="A7670" s="24" t="s">
        <v>8493</v>
      </c>
      <c r="B7670" s="39" t="n">
        <v>46186</v>
      </c>
      <c r="C7670" s="24" t="s">
        <v>740</v>
      </c>
      <c r="D7670" s="24" t="s">
        <v>178</v>
      </c>
      <c r="E7670" s="24" t="s">
        <v>107</v>
      </c>
      <c r="F7670" s="38" t="n">
        <v>23360</v>
      </c>
      <c r="G7670" s="42" t="n">
        <f aca="false">DATE(YEAR(B7670),MONTH(B7670),1)</f>
        <v>46174</v>
      </c>
      <c r="H7670" s="24" t="str">
        <f aca="false">INDEX(Customers!$B$2:$B$601,MATCH(C7670,Customers!$A$2:$A$601,0))</f>
        <v>Nairobi</v>
      </c>
      <c r="I7670" s="43" t="n">
        <f aca="false">ROUND(MIN(INDEX(Assumptions!$D$13:$D$18,MATCH(E7670,Assumptions!$A$13:$A$18,0)),MAX(INDEX(Assumptions!$C$13:$C$18,MATCH(E7670,Assumptions!$A$13:$A$18,0)),INDEX(Assumptions!$B$13:$B$18,MATCH(E7670,Assumptions!$A$13:$A$18,0))*F7670)),2)</f>
        <v>0</v>
      </c>
    </row>
    <row r="7671" customFormat="false" ht="15" hidden="false" customHeight="false" outlineLevel="0" collapsed="false">
      <c r="A7671" s="24" t="s">
        <v>8494</v>
      </c>
      <c r="B7671" s="39" t="n">
        <v>46186</v>
      </c>
      <c r="C7671" s="24" t="s">
        <v>800</v>
      </c>
      <c r="D7671" s="24" t="s">
        <v>826</v>
      </c>
      <c r="E7671" s="24" t="s">
        <v>113</v>
      </c>
      <c r="F7671" s="38" t="n">
        <v>250</v>
      </c>
      <c r="G7671" s="42" t="n">
        <f aca="false">DATE(YEAR(B7671),MONTH(B7671),1)</f>
        <v>46174</v>
      </c>
      <c r="H7671" s="24" t="str">
        <f aca="false">INDEX(Customers!$B$2:$B$601,MATCH(C7671,Customers!$A$2:$A$601,0))</f>
        <v>Coast</v>
      </c>
      <c r="I7671" s="43" t="n">
        <f aca="false">ROUND(MIN(INDEX(Assumptions!$D$13:$D$18,MATCH(E7671,Assumptions!$A$13:$A$18,0)),MAX(INDEX(Assumptions!$C$13:$C$18,MATCH(E7671,Assumptions!$A$13:$A$18,0)),INDEX(Assumptions!$B$13:$B$18,MATCH(E7671,Assumptions!$A$13:$A$18,0))*F7671)),2)</f>
        <v>12.5</v>
      </c>
    </row>
    <row r="7672" customFormat="false" ht="15" hidden="false" customHeight="false" outlineLevel="0" collapsed="false">
      <c r="A7672" s="24" t="s">
        <v>8495</v>
      </c>
      <c r="B7672" s="39" t="n">
        <v>46186</v>
      </c>
      <c r="C7672" s="24" t="s">
        <v>807</v>
      </c>
      <c r="D7672" s="24" t="s">
        <v>826</v>
      </c>
      <c r="E7672" s="24" t="s">
        <v>103</v>
      </c>
      <c r="F7672" s="38" t="n">
        <v>1400</v>
      </c>
      <c r="G7672" s="42" t="n">
        <f aca="false">DATE(YEAR(B7672),MONTH(B7672),1)</f>
        <v>46174</v>
      </c>
      <c r="H7672" s="24" t="str">
        <f aca="false">INDEX(Customers!$B$2:$B$601,MATCH(C7672,Customers!$A$2:$A$601,0))</f>
        <v>Nairobi</v>
      </c>
      <c r="I7672" s="43" t="n">
        <f aca="false">ROUND(MIN(INDEX(Assumptions!$D$13:$D$18,MATCH(E7672,Assumptions!$A$13:$A$18,0)),MAX(INDEX(Assumptions!$C$13:$C$18,MATCH(E7672,Assumptions!$A$13:$A$18,0)),INDEX(Assumptions!$B$13:$B$18,MATCH(E7672,Assumptions!$A$13:$A$18,0))*F7672)),2)</f>
        <v>14</v>
      </c>
    </row>
    <row r="7673" customFormat="false" ht="15" hidden="false" customHeight="false" outlineLevel="0" collapsed="false">
      <c r="A7673" s="24" t="s">
        <v>8496</v>
      </c>
      <c r="B7673" s="39" t="n">
        <v>46187</v>
      </c>
      <c r="C7673" s="24" t="s">
        <v>230</v>
      </c>
      <c r="D7673" s="24" t="s">
        <v>826</v>
      </c>
      <c r="E7673" s="24" t="s">
        <v>109</v>
      </c>
      <c r="F7673" s="38" t="n">
        <v>15770</v>
      </c>
      <c r="G7673" s="42" t="n">
        <f aca="false">DATE(YEAR(B7673),MONTH(B7673),1)</f>
        <v>46174</v>
      </c>
      <c r="H7673" s="24" t="str">
        <f aca="false">INDEX(Customers!$B$2:$B$601,MATCH(C7673,Customers!$A$2:$A$601,0))</f>
        <v>Eastern</v>
      </c>
      <c r="I7673" s="43" t="n">
        <f aca="false">ROUND(MIN(INDEX(Assumptions!$D$13:$D$18,MATCH(E7673,Assumptions!$A$13:$A$18,0)),MAX(INDEX(Assumptions!$C$13:$C$18,MATCH(E7673,Assumptions!$A$13:$A$18,0)),INDEX(Assumptions!$B$13:$B$18,MATCH(E7673,Assumptions!$A$13:$A$18,0))*F7673)),2)</f>
        <v>40</v>
      </c>
    </row>
    <row r="7674" customFormat="false" ht="15" hidden="false" customHeight="false" outlineLevel="0" collapsed="false">
      <c r="A7674" s="24" t="s">
        <v>8497</v>
      </c>
      <c r="B7674" s="39" t="n">
        <v>46187</v>
      </c>
      <c r="C7674" s="24" t="s">
        <v>243</v>
      </c>
      <c r="D7674" s="24" t="s">
        <v>826</v>
      </c>
      <c r="E7674" s="24" t="s">
        <v>103</v>
      </c>
      <c r="F7674" s="38" t="n">
        <v>500</v>
      </c>
      <c r="G7674" s="42" t="n">
        <f aca="false">DATE(YEAR(B7674),MONTH(B7674),1)</f>
        <v>46174</v>
      </c>
      <c r="H7674" s="24" t="str">
        <f aca="false">INDEX(Customers!$B$2:$B$601,MATCH(C7674,Customers!$A$2:$A$601,0))</f>
        <v>Coast</v>
      </c>
      <c r="I7674" s="43" t="n">
        <f aca="false">ROUND(MIN(INDEX(Assumptions!$D$13:$D$18,MATCH(E7674,Assumptions!$A$13:$A$18,0)),MAX(INDEX(Assumptions!$C$13:$C$18,MATCH(E7674,Assumptions!$A$13:$A$18,0)),INDEX(Assumptions!$B$13:$B$18,MATCH(E7674,Assumptions!$A$13:$A$18,0))*F7674)),2)</f>
        <v>5</v>
      </c>
    </row>
    <row r="7675" customFormat="false" ht="15" hidden="false" customHeight="false" outlineLevel="0" collapsed="false">
      <c r="A7675" s="24" t="s">
        <v>8498</v>
      </c>
      <c r="B7675" s="39" t="n">
        <v>46187</v>
      </c>
      <c r="C7675" s="24" t="s">
        <v>268</v>
      </c>
      <c r="D7675" s="24" t="s">
        <v>153</v>
      </c>
      <c r="E7675" s="24" t="s">
        <v>107</v>
      </c>
      <c r="F7675" s="38" t="n">
        <v>14170</v>
      </c>
      <c r="G7675" s="42" t="n">
        <f aca="false">DATE(YEAR(B7675),MONTH(B7675),1)</f>
        <v>46174</v>
      </c>
      <c r="H7675" s="24" t="str">
        <f aca="false">INDEX(Customers!$B$2:$B$601,MATCH(C7675,Customers!$A$2:$A$601,0))</f>
        <v>Nairobi</v>
      </c>
      <c r="I7675" s="43" t="n">
        <f aca="false">ROUND(MIN(INDEX(Assumptions!$D$13:$D$18,MATCH(E7675,Assumptions!$A$13:$A$18,0)),MAX(INDEX(Assumptions!$C$13:$C$18,MATCH(E7675,Assumptions!$A$13:$A$18,0)),INDEX(Assumptions!$B$13:$B$18,MATCH(E7675,Assumptions!$A$13:$A$18,0))*F7675)),2)</f>
        <v>0</v>
      </c>
    </row>
    <row r="7676" customFormat="false" ht="15" hidden="false" customHeight="false" outlineLevel="0" collapsed="false">
      <c r="A7676" s="24" t="s">
        <v>8499</v>
      </c>
      <c r="B7676" s="39" t="n">
        <v>46187</v>
      </c>
      <c r="C7676" s="24" t="s">
        <v>276</v>
      </c>
      <c r="D7676" s="24" t="s">
        <v>826</v>
      </c>
      <c r="E7676" s="24" t="s">
        <v>103</v>
      </c>
      <c r="F7676" s="38" t="n">
        <v>310</v>
      </c>
      <c r="G7676" s="42" t="n">
        <f aca="false">DATE(YEAR(B7676),MONTH(B7676),1)</f>
        <v>46174</v>
      </c>
      <c r="H7676" s="24" t="str">
        <f aca="false">INDEX(Customers!$B$2:$B$601,MATCH(C7676,Customers!$A$2:$A$601,0))</f>
        <v>Coast</v>
      </c>
      <c r="I7676" s="43" t="n">
        <f aca="false">ROUND(MIN(INDEX(Assumptions!$D$13:$D$18,MATCH(E7676,Assumptions!$A$13:$A$18,0)),MAX(INDEX(Assumptions!$C$13:$C$18,MATCH(E7676,Assumptions!$A$13:$A$18,0)),INDEX(Assumptions!$B$13:$B$18,MATCH(E7676,Assumptions!$A$13:$A$18,0))*F7676)),2)</f>
        <v>5</v>
      </c>
    </row>
    <row r="7677" customFormat="false" ht="15" hidden="false" customHeight="false" outlineLevel="0" collapsed="false">
      <c r="A7677" s="24" t="s">
        <v>8500</v>
      </c>
      <c r="B7677" s="39" t="n">
        <v>46187</v>
      </c>
      <c r="C7677" s="24" t="s">
        <v>288</v>
      </c>
      <c r="D7677" s="24" t="s">
        <v>826</v>
      </c>
      <c r="E7677" s="24" t="s">
        <v>109</v>
      </c>
      <c r="F7677" s="38" t="n">
        <v>19550</v>
      </c>
      <c r="G7677" s="42" t="n">
        <f aca="false">DATE(YEAR(B7677),MONTH(B7677),1)</f>
        <v>46174</v>
      </c>
      <c r="H7677" s="24" t="str">
        <f aca="false">INDEX(Customers!$B$2:$B$601,MATCH(C7677,Customers!$A$2:$A$601,0))</f>
        <v>Central</v>
      </c>
      <c r="I7677" s="43" t="n">
        <f aca="false">ROUND(MIN(INDEX(Assumptions!$D$13:$D$18,MATCH(E7677,Assumptions!$A$13:$A$18,0)),MAX(INDEX(Assumptions!$C$13:$C$18,MATCH(E7677,Assumptions!$A$13:$A$18,0)),INDEX(Assumptions!$B$13:$B$18,MATCH(E7677,Assumptions!$A$13:$A$18,0))*F7677)),2)</f>
        <v>40</v>
      </c>
    </row>
    <row r="7678" customFormat="false" ht="15" hidden="false" customHeight="false" outlineLevel="0" collapsed="false">
      <c r="A7678" s="24" t="s">
        <v>8501</v>
      </c>
      <c r="B7678" s="39" t="n">
        <v>46187</v>
      </c>
      <c r="C7678" s="24" t="s">
        <v>288</v>
      </c>
      <c r="D7678" s="24" t="s">
        <v>165</v>
      </c>
      <c r="E7678" s="24" t="s">
        <v>105</v>
      </c>
      <c r="F7678" s="38" t="n">
        <v>7680</v>
      </c>
      <c r="G7678" s="42" t="n">
        <f aca="false">DATE(YEAR(B7678),MONTH(B7678),1)</f>
        <v>46174</v>
      </c>
      <c r="H7678" s="24" t="str">
        <f aca="false">INDEX(Customers!$B$2:$B$601,MATCH(C7678,Customers!$A$2:$A$601,0))</f>
        <v>Central</v>
      </c>
      <c r="I7678" s="43" t="n">
        <f aca="false">ROUND(MIN(INDEX(Assumptions!$D$13:$D$18,MATCH(E7678,Assumptions!$A$13:$A$18,0)),MAX(INDEX(Assumptions!$C$13:$C$18,MATCH(E7678,Assumptions!$A$13:$A$18,0)),INDEX(Assumptions!$B$13:$B$18,MATCH(E7678,Assumptions!$A$13:$A$18,0))*F7678)),2)</f>
        <v>115.2</v>
      </c>
    </row>
    <row r="7679" customFormat="false" ht="15" hidden="false" customHeight="false" outlineLevel="0" collapsed="false">
      <c r="A7679" s="24" t="s">
        <v>8502</v>
      </c>
      <c r="B7679" s="39" t="n">
        <v>46187</v>
      </c>
      <c r="C7679" s="24" t="s">
        <v>299</v>
      </c>
      <c r="D7679" s="24" t="s">
        <v>826</v>
      </c>
      <c r="E7679" s="24" t="s">
        <v>103</v>
      </c>
      <c r="F7679" s="38" t="n">
        <v>1140</v>
      </c>
      <c r="G7679" s="42" t="n">
        <f aca="false">DATE(YEAR(B7679),MONTH(B7679),1)</f>
        <v>46174</v>
      </c>
      <c r="H7679" s="24" t="str">
        <f aca="false">INDEX(Customers!$B$2:$B$601,MATCH(C7679,Customers!$A$2:$A$601,0))</f>
        <v>Nairobi</v>
      </c>
      <c r="I7679" s="43" t="n">
        <f aca="false">ROUND(MIN(INDEX(Assumptions!$D$13:$D$18,MATCH(E7679,Assumptions!$A$13:$A$18,0)),MAX(INDEX(Assumptions!$C$13:$C$18,MATCH(E7679,Assumptions!$A$13:$A$18,0)),INDEX(Assumptions!$B$13:$B$18,MATCH(E7679,Assumptions!$A$13:$A$18,0))*F7679)),2)</f>
        <v>11.4</v>
      </c>
    </row>
    <row r="7680" customFormat="false" ht="15" hidden="false" customHeight="false" outlineLevel="0" collapsed="false">
      <c r="A7680" s="24" t="s">
        <v>8503</v>
      </c>
      <c r="B7680" s="39" t="n">
        <v>46187</v>
      </c>
      <c r="C7680" s="24" t="s">
        <v>306</v>
      </c>
      <c r="D7680" s="24" t="s">
        <v>826</v>
      </c>
      <c r="E7680" s="24" t="s">
        <v>113</v>
      </c>
      <c r="F7680" s="38" t="n">
        <v>500</v>
      </c>
      <c r="G7680" s="42" t="n">
        <f aca="false">DATE(YEAR(B7680),MONTH(B7680),1)</f>
        <v>46174</v>
      </c>
      <c r="H7680" s="24" t="str">
        <f aca="false">INDEX(Customers!$B$2:$B$601,MATCH(C7680,Customers!$A$2:$A$601,0))</f>
        <v>Rift Valley</v>
      </c>
      <c r="I7680" s="43" t="n">
        <f aca="false">ROUND(MIN(INDEX(Assumptions!$D$13:$D$18,MATCH(E7680,Assumptions!$A$13:$A$18,0)),MAX(INDEX(Assumptions!$C$13:$C$18,MATCH(E7680,Assumptions!$A$13:$A$18,0)),INDEX(Assumptions!$B$13:$B$18,MATCH(E7680,Assumptions!$A$13:$A$18,0))*F7680)),2)</f>
        <v>25</v>
      </c>
    </row>
    <row r="7681" customFormat="false" ht="15" hidden="false" customHeight="false" outlineLevel="0" collapsed="false">
      <c r="A7681" s="24" t="s">
        <v>8504</v>
      </c>
      <c r="B7681" s="39" t="n">
        <v>46187</v>
      </c>
      <c r="C7681" s="24" t="s">
        <v>310</v>
      </c>
      <c r="D7681" s="24" t="s">
        <v>171</v>
      </c>
      <c r="E7681" s="24" t="s">
        <v>107</v>
      </c>
      <c r="F7681" s="38" t="n">
        <v>4070</v>
      </c>
      <c r="G7681" s="42" t="n">
        <f aca="false">DATE(YEAR(B7681),MONTH(B7681),1)</f>
        <v>46174</v>
      </c>
      <c r="H7681" s="24" t="str">
        <f aca="false">INDEX(Customers!$B$2:$B$601,MATCH(C7681,Customers!$A$2:$A$601,0))</f>
        <v>Eastern</v>
      </c>
      <c r="I7681" s="43" t="n">
        <f aca="false">ROUND(MIN(INDEX(Assumptions!$D$13:$D$18,MATCH(E7681,Assumptions!$A$13:$A$18,0)),MAX(INDEX(Assumptions!$C$13:$C$18,MATCH(E7681,Assumptions!$A$13:$A$18,0)),INDEX(Assumptions!$B$13:$B$18,MATCH(E7681,Assumptions!$A$13:$A$18,0))*F7681)),2)</f>
        <v>0</v>
      </c>
    </row>
    <row r="7682" customFormat="false" ht="15" hidden="false" customHeight="false" outlineLevel="0" collapsed="false">
      <c r="A7682" s="24" t="s">
        <v>8505</v>
      </c>
      <c r="B7682" s="39" t="n">
        <v>46187</v>
      </c>
      <c r="C7682" s="24" t="s">
        <v>319</v>
      </c>
      <c r="D7682" s="24" t="s">
        <v>152</v>
      </c>
      <c r="E7682" s="24" t="s">
        <v>105</v>
      </c>
      <c r="F7682" s="38" t="n">
        <v>6950</v>
      </c>
      <c r="G7682" s="42" t="n">
        <f aca="false">DATE(YEAR(B7682),MONTH(B7682),1)</f>
        <v>46174</v>
      </c>
      <c r="H7682" s="24" t="str">
        <f aca="false">INDEX(Customers!$B$2:$B$601,MATCH(C7682,Customers!$A$2:$A$601,0))</f>
        <v>Nairobi</v>
      </c>
      <c r="I7682" s="43" t="n">
        <f aca="false">ROUND(MIN(INDEX(Assumptions!$D$13:$D$18,MATCH(E7682,Assumptions!$A$13:$A$18,0)),MAX(INDEX(Assumptions!$C$13:$C$18,MATCH(E7682,Assumptions!$A$13:$A$18,0)),INDEX(Assumptions!$B$13:$B$18,MATCH(E7682,Assumptions!$A$13:$A$18,0))*F7682)),2)</f>
        <v>104.25</v>
      </c>
    </row>
    <row r="7683" customFormat="false" ht="15" hidden="false" customHeight="false" outlineLevel="0" collapsed="false">
      <c r="A7683" s="24" t="s">
        <v>8506</v>
      </c>
      <c r="B7683" s="39" t="n">
        <v>46187</v>
      </c>
      <c r="C7683" s="24" t="s">
        <v>339</v>
      </c>
      <c r="D7683" s="24" t="s">
        <v>826</v>
      </c>
      <c r="E7683" s="24" t="s">
        <v>109</v>
      </c>
      <c r="F7683" s="38" t="n">
        <v>92850</v>
      </c>
      <c r="G7683" s="42" t="n">
        <f aca="false">DATE(YEAR(B7683),MONTH(B7683),1)</f>
        <v>46174</v>
      </c>
      <c r="H7683" s="24" t="str">
        <f aca="false">INDEX(Customers!$B$2:$B$601,MATCH(C7683,Customers!$A$2:$A$601,0))</f>
        <v>Nairobi</v>
      </c>
      <c r="I7683" s="43" t="n">
        <f aca="false">ROUND(MIN(INDEX(Assumptions!$D$13:$D$18,MATCH(E7683,Assumptions!$A$13:$A$18,0)),MAX(INDEX(Assumptions!$C$13:$C$18,MATCH(E7683,Assumptions!$A$13:$A$18,0)),INDEX(Assumptions!$B$13:$B$18,MATCH(E7683,Assumptions!$A$13:$A$18,0))*F7683)),2)</f>
        <v>40</v>
      </c>
    </row>
    <row r="7684" customFormat="false" ht="15" hidden="false" customHeight="false" outlineLevel="0" collapsed="false">
      <c r="A7684" s="24" t="s">
        <v>8507</v>
      </c>
      <c r="B7684" s="39" t="n">
        <v>46187</v>
      </c>
      <c r="C7684" s="24" t="s">
        <v>376</v>
      </c>
      <c r="D7684" s="24" t="s">
        <v>153</v>
      </c>
      <c r="E7684" s="24" t="s">
        <v>105</v>
      </c>
      <c r="F7684" s="38" t="n">
        <v>3960</v>
      </c>
      <c r="G7684" s="42" t="n">
        <f aca="false">DATE(YEAR(B7684),MONTH(B7684),1)</f>
        <v>46174</v>
      </c>
      <c r="H7684" s="24" t="str">
        <f aca="false">INDEX(Customers!$B$2:$B$601,MATCH(C7684,Customers!$A$2:$A$601,0))</f>
        <v>Nairobi</v>
      </c>
      <c r="I7684" s="43" t="n">
        <f aca="false">ROUND(MIN(INDEX(Assumptions!$D$13:$D$18,MATCH(E7684,Assumptions!$A$13:$A$18,0)),MAX(INDEX(Assumptions!$C$13:$C$18,MATCH(E7684,Assumptions!$A$13:$A$18,0)),INDEX(Assumptions!$B$13:$B$18,MATCH(E7684,Assumptions!$A$13:$A$18,0))*F7684)),2)</f>
        <v>59.4</v>
      </c>
    </row>
    <row r="7685" customFormat="false" ht="15" hidden="false" customHeight="false" outlineLevel="0" collapsed="false">
      <c r="A7685" s="24" t="s">
        <v>8508</v>
      </c>
      <c r="B7685" s="39" t="n">
        <v>46187</v>
      </c>
      <c r="C7685" s="24" t="s">
        <v>386</v>
      </c>
      <c r="D7685" s="24" t="s">
        <v>826</v>
      </c>
      <c r="E7685" s="24" t="s">
        <v>113</v>
      </c>
      <c r="F7685" s="38" t="n">
        <v>99</v>
      </c>
      <c r="G7685" s="42" t="n">
        <f aca="false">DATE(YEAR(B7685),MONTH(B7685),1)</f>
        <v>46174</v>
      </c>
      <c r="H7685" s="24" t="str">
        <f aca="false">INDEX(Customers!$B$2:$B$601,MATCH(C7685,Customers!$A$2:$A$601,0))</f>
        <v>Nairobi</v>
      </c>
      <c r="I7685" s="43" t="n">
        <f aca="false">ROUND(MIN(INDEX(Assumptions!$D$13:$D$18,MATCH(E7685,Assumptions!$A$13:$A$18,0)),MAX(INDEX(Assumptions!$C$13:$C$18,MATCH(E7685,Assumptions!$A$13:$A$18,0)),INDEX(Assumptions!$B$13:$B$18,MATCH(E7685,Assumptions!$A$13:$A$18,0))*F7685)),2)</f>
        <v>4.95</v>
      </c>
    </row>
    <row r="7686" customFormat="false" ht="15" hidden="false" customHeight="false" outlineLevel="0" collapsed="false">
      <c r="A7686" s="24" t="s">
        <v>8509</v>
      </c>
      <c r="B7686" s="39" t="n">
        <v>46187</v>
      </c>
      <c r="C7686" s="24" t="s">
        <v>427</v>
      </c>
      <c r="D7686" s="24" t="s">
        <v>826</v>
      </c>
      <c r="E7686" s="24" t="s">
        <v>111</v>
      </c>
      <c r="F7686" s="38" t="n">
        <v>50</v>
      </c>
      <c r="G7686" s="42" t="n">
        <f aca="false">DATE(YEAR(B7686),MONTH(B7686),1)</f>
        <v>46174</v>
      </c>
      <c r="H7686" s="24" t="str">
        <f aca="false">INDEX(Customers!$B$2:$B$601,MATCH(C7686,Customers!$A$2:$A$601,0))</f>
        <v>Nairobi</v>
      </c>
      <c r="I7686" s="43" t="n">
        <f aca="false">ROUND(MIN(INDEX(Assumptions!$D$13:$D$18,MATCH(E7686,Assumptions!$A$13:$A$18,0)),MAX(INDEX(Assumptions!$C$13:$C$18,MATCH(E7686,Assumptions!$A$13:$A$18,0)),INDEX(Assumptions!$B$13:$B$18,MATCH(E7686,Assumptions!$A$13:$A$18,0))*F7686)),2)</f>
        <v>2</v>
      </c>
    </row>
    <row r="7687" customFormat="false" ht="15" hidden="false" customHeight="false" outlineLevel="0" collapsed="false">
      <c r="A7687" s="24" t="s">
        <v>8510</v>
      </c>
      <c r="B7687" s="39" t="n">
        <v>46187</v>
      </c>
      <c r="C7687" s="24" t="s">
        <v>432</v>
      </c>
      <c r="D7687" s="24" t="s">
        <v>826</v>
      </c>
      <c r="E7687" s="24" t="s">
        <v>103</v>
      </c>
      <c r="F7687" s="38" t="n">
        <v>1260</v>
      </c>
      <c r="G7687" s="42" t="n">
        <f aca="false">DATE(YEAR(B7687),MONTH(B7687),1)</f>
        <v>46174</v>
      </c>
      <c r="H7687" s="24" t="str">
        <f aca="false">INDEX(Customers!$B$2:$B$601,MATCH(C7687,Customers!$A$2:$A$601,0))</f>
        <v>Rift Valley</v>
      </c>
      <c r="I7687" s="43" t="n">
        <f aca="false">ROUND(MIN(INDEX(Assumptions!$D$13:$D$18,MATCH(E7687,Assumptions!$A$13:$A$18,0)),MAX(INDEX(Assumptions!$C$13:$C$18,MATCH(E7687,Assumptions!$A$13:$A$18,0)),INDEX(Assumptions!$B$13:$B$18,MATCH(E7687,Assumptions!$A$13:$A$18,0))*F7687)),2)</f>
        <v>12.6</v>
      </c>
    </row>
    <row r="7688" customFormat="false" ht="15" hidden="false" customHeight="false" outlineLevel="0" collapsed="false">
      <c r="A7688" s="24" t="s">
        <v>8511</v>
      </c>
      <c r="B7688" s="39" t="n">
        <v>46187</v>
      </c>
      <c r="C7688" s="24" t="s">
        <v>439</v>
      </c>
      <c r="D7688" s="24" t="s">
        <v>826</v>
      </c>
      <c r="E7688" s="24" t="s">
        <v>113</v>
      </c>
      <c r="F7688" s="38" t="n">
        <v>99</v>
      </c>
      <c r="G7688" s="42" t="n">
        <f aca="false">DATE(YEAR(B7688),MONTH(B7688),1)</f>
        <v>46174</v>
      </c>
      <c r="H7688" s="24" t="str">
        <f aca="false">INDEX(Customers!$B$2:$B$601,MATCH(C7688,Customers!$A$2:$A$601,0))</f>
        <v>Rift Valley</v>
      </c>
      <c r="I7688" s="43" t="n">
        <f aca="false">ROUND(MIN(INDEX(Assumptions!$D$13:$D$18,MATCH(E7688,Assumptions!$A$13:$A$18,0)),MAX(INDEX(Assumptions!$C$13:$C$18,MATCH(E7688,Assumptions!$A$13:$A$18,0)),INDEX(Assumptions!$B$13:$B$18,MATCH(E7688,Assumptions!$A$13:$A$18,0))*F7688)),2)</f>
        <v>4.95</v>
      </c>
    </row>
    <row r="7689" customFormat="false" ht="15" hidden="false" customHeight="false" outlineLevel="0" collapsed="false">
      <c r="A7689" s="24" t="s">
        <v>8512</v>
      </c>
      <c r="B7689" s="39" t="n">
        <v>46187</v>
      </c>
      <c r="C7689" s="24" t="s">
        <v>441</v>
      </c>
      <c r="D7689" s="24" t="s">
        <v>826</v>
      </c>
      <c r="E7689" s="24" t="s">
        <v>103</v>
      </c>
      <c r="F7689" s="38" t="n">
        <v>2250</v>
      </c>
      <c r="G7689" s="42" t="n">
        <f aca="false">DATE(YEAR(B7689),MONTH(B7689),1)</f>
        <v>46174</v>
      </c>
      <c r="H7689" s="24" t="str">
        <f aca="false">INDEX(Customers!$B$2:$B$601,MATCH(C7689,Customers!$A$2:$A$601,0))</f>
        <v>Central</v>
      </c>
      <c r="I7689" s="43" t="n">
        <f aca="false">ROUND(MIN(INDEX(Assumptions!$D$13:$D$18,MATCH(E7689,Assumptions!$A$13:$A$18,0)),MAX(INDEX(Assumptions!$C$13:$C$18,MATCH(E7689,Assumptions!$A$13:$A$18,0)),INDEX(Assumptions!$B$13:$B$18,MATCH(E7689,Assumptions!$A$13:$A$18,0))*F7689)),2)</f>
        <v>22.5</v>
      </c>
    </row>
    <row r="7690" customFormat="false" ht="15" hidden="false" customHeight="false" outlineLevel="0" collapsed="false">
      <c r="A7690" s="24" t="s">
        <v>8513</v>
      </c>
      <c r="B7690" s="39" t="n">
        <v>46187</v>
      </c>
      <c r="C7690" s="24" t="s">
        <v>487</v>
      </c>
      <c r="D7690" s="24" t="s">
        <v>826</v>
      </c>
      <c r="E7690" s="24" t="s">
        <v>103</v>
      </c>
      <c r="F7690" s="38" t="n">
        <v>11510</v>
      </c>
      <c r="G7690" s="42" t="n">
        <f aca="false">DATE(YEAR(B7690),MONTH(B7690),1)</f>
        <v>46174</v>
      </c>
      <c r="H7690" s="24" t="str">
        <f aca="false">INDEX(Customers!$B$2:$B$601,MATCH(C7690,Customers!$A$2:$A$601,0))</f>
        <v>Rift Valley</v>
      </c>
      <c r="I7690" s="43" t="n">
        <f aca="false">ROUND(MIN(INDEX(Assumptions!$D$13:$D$18,MATCH(E7690,Assumptions!$A$13:$A$18,0)),MAX(INDEX(Assumptions!$C$13:$C$18,MATCH(E7690,Assumptions!$A$13:$A$18,0)),INDEX(Assumptions!$B$13:$B$18,MATCH(E7690,Assumptions!$A$13:$A$18,0))*F7690)),2)</f>
        <v>105</v>
      </c>
    </row>
    <row r="7691" customFormat="false" ht="15" hidden="false" customHeight="false" outlineLevel="0" collapsed="false">
      <c r="A7691" s="24" t="s">
        <v>8514</v>
      </c>
      <c r="B7691" s="39" t="n">
        <v>46187</v>
      </c>
      <c r="C7691" s="24" t="s">
        <v>498</v>
      </c>
      <c r="D7691" s="24" t="s">
        <v>826</v>
      </c>
      <c r="E7691" s="24" t="s">
        <v>103</v>
      </c>
      <c r="F7691" s="38" t="n">
        <v>2090</v>
      </c>
      <c r="G7691" s="42" t="n">
        <f aca="false">DATE(YEAR(B7691),MONTH(B7691),1)</f>
        <v>46174</v>
      </c>
      <c r="H7691" s="24" t="str">
        <f aca="false">INDEX(Customers!$B$2:$B$601,MATCH(C7691,Customers!$A$2:$A$601,0))</f>
        <v>Nairobi</v>
      </c>
      <c r="I7691" s="43" t="n">
        <f aca="false">ROUND(MIN(INDEX(Assumptions!$D$13:$D$18,MATCH(E7691,Assumptions!$A$13:$A$18,0)),MAX(INDEX(Assumptions!$C$13:$C$18,MATCH(E7691,Assumptions!$A$13:$A$18,0)),INDEX(Assumptions!$B$13:$B$18,MATCH(E7691,Assumptions!$A$13:$A$18,0))*F7691)),2)</f>
        <v>20.9</v>
      </c>
    </row>
    <row r="7692" customFormat="false" ht="15" hidden="false" customHeight="false" outlineLevel="0" collapsed="false">
      <c r="A7692" s="24" t="s">
        <v>8515</v>
      </c>
      <c r="B7692" s="39" t="n">
        <v>46187</v>
      </c>
      <c r="C7692" s="24" t="s">
        <v>503</v>
      </c>
      <c r="D7692" s="24" t="s">
        <v>826</v>
      </c>
      <c r="E7692" s="24" t="s">
        <v>103</v>
      </c>
      <c r="F7692" s="38" t="n">
        <v>5000</v>
      </c>
      <c r="G7692" s="42" t="n">
        <f aca="false">DATE(YEAR(B7692),MONTH(B7692),1)</f>
        <v>46174</v>
      </c>
      <c r="H7692" s="24" t="str">
        <f aca="false">INDEX(Customers!$B$2:$B$601,MATCH(C7692,Customers!$A$2:$A$601,0))</f>
        <v>Nairobi</v>
      </c>
      <c r="I7692" s="43" t="n">
        <f aca="false">ROUND(MIN(INDEX(Assumptions!$D$13:$D$18,MATCH(E7692,Assumptions!$A$13:$A$18,0)),MAX(INDEX(Assumptions!$C$13:$C$18,MATCH(E7692,Assumptions!$A$13:$A$18,0)),INDEX(Assumptions!$B$13:$B$18,MATCH(E7692,Assumptions!$A$13:$A$18,0))*F7692)),2)</f>
        <v>50</v>
      </c>
    </row>
    <row r="7693" customFormat="false" ht="15" hidden="false" customHeight="false" outlineLevel="0" collapsed="false">
      <c r="A7693" s="24" t="s">
        <v>8516</v>
      </c>
      <c r="B7693" s="39" t="n">
        <v>46187</v>
      </c>
      <c r="C7693" s="24" t="s">
        <v>510</v>
      </c>
      <c r="D7693" s="24" t="s">
        <v>200</v>
      </c>
      <c r="E7693" s="24" t="s">
        <v>107</v>
      </c>
      <c r="F7693" s="38" t="n">
        <v>760</v>
      </c>
      <c r="G7693" s="42" t="n">
        <f aca="false">DATE(YEAR(B7693),MONTH(B7693),1)</f>
        <v>46174</v>
      </c>
      <c r="H7693" s="24" t="str">
        <f aca="false">INDEX(Customers!$B$2:$B$601,MATCH(C7693,Customers!$A$2:$A$601,0))</f>
        <v>Western</v>
      </c>
      <c r="I7693" s="43" t="n">
        <f aca="false">ROUND(MIN(INDEX(Assumptions!$D$13:$D$18,MATCH(E7693,Assumptions!$A$13:$A$18,0)),MAX(INDEX(Assumptions!$C$13:$C$18,MATCH(E7693,Assumptions!$A$13:$A$18,0)),INDEX(Assumptions!$B$13:$B$18,MATCH(E7693,Assumptions!$A$13:$A$18,0))*F7693)),2)</f>
        <v>0</v>
      </c>
    </row>
    <row r="7694" customFormat="false" ht="15" hidden="false" customHeight="false" outlineLevel="0" collapsed="false">
      <c r="A7694" s="24" t="s">
        <v>8517</v>
      </c>
      <c r="B7694" s="39" t="n">
        <v>46187</v>
      </c>
      <c r="C7694" s="24" t="s">
        <v>528</v>
      </c>
      <c r="D7694" s="24" t="s">
        <v>826</v>
      </c>
      <c r="E7694" s="24" t="s">
        <v>109</v>
      </c>
      <c r="F7694" s="38" t="n">
        <v>4020</v>
      </c>
      <c r="G7694" s="42" t="n">
        <f aca="false">DATE(YEAR(B7694),MONTH(B7694),1)</f>
        <v>46174</v>
      </c>
      <c r="H7694" s="24" t="str">
        <f aca="false">INDEX(Customers!$B$2:$B$601,MATCH(C7694,Customers!$A$2:$A$601,0))</f>
        <v>Central</v>
      </c>
      <c r="I7694" s="43" t="n">
        <f aca="false">ROUND(MIN(INDEX(Assumptions!$D$13:$D$18,MATCH(E7694,Assumptions!$A$13:$A$18,0)),MAX(INDEX(Assumptions!$C$13:$C$18,MATCH(E7694,Assumptions!$A$13:$A$18,0)),INDEX(Assumptions!$B$13:$B$18,MATCH(E7694,Assumptions!$A$13:$A$18,0))*F7694)),2)</f>
        <v>16.08</v>
      </c>
    </row>
    <row r="7695" customFormat="false" ht="15" hidden="false" customHeight="false" outlineLevel="0" collapsed="false">
      <c r="A7695" s="24" t="s">
        <v>8518</v>
      </c>
      <c r="B7695" s="39" t="n">
        <v>46187</v>
      </c>
      <c r="C7695" s="24" t="s">
        <v>530</v>
      </c>
      <c r="D7695" s="24" t="s">
        <v>826</v>
      </c>
      <c r="E7695" s="24" t="s">
        <v>109</v>
      </c>
      <c r="F7695" s="38" t="n">
        <v>2190</v>
      </c>
      <c r="G7695" s="42" t="n">
        <f aca="false">DATE(YEAR(B7695),MONTH(B7695),1)</f>
        <v>46174</v>
      </c>
      <c r="H7695" s="24" t="str">
        <f aca="false">INDEX(Customers!$B$2:$B$601,MATCH(C7695,Customers!$A$2:$A$601,0))</f>
        <v>Nairobi</v>
      </c>
      <c r="I7695" s="43" t="n">
        <f aca="false">ROUND(MIN(INDEX(Assumptions!$D$13:$D$18,MATCH(E7695,Assumptions!$A$13:$A$18,0)),MAX(INDEX(Assumptions!$C$13:$C$18,MATCH(E7695,Assumptions!$A$13:$A$18,0)),INDEX(Assumptions!$B$13:$B$18,MATCH(E7695,Assumptions!$A$13:$A$18,0))*F7695)),2)</f>
        <v>8.76</v>
      </c>
    </row>
    <row r="7696" customFormat="false" ht="15" hidden="false" customHeight="false" outlineLevel="0" collapsed="false">
      <c r="A7696" s="24" t="s">
        <v>8519</v>
      </c>
      <c r="B7696" s="39" t="n">
        <v>46187</v>
      </c>
      <c r="C7696" s="24" t="s">
        <v>563</v>
      </c>
      <c r="D7696" s="24" t="s">
        <v>826</v>
      </c>
      <c r="E7696" s="24" t="s">
        <v>111</v>
      </c>
      <c r="F7696" s="38" t="n">
        <v>100</v>
      </c>
      <c r="G7696" s="42" t="n">
        <f aca="false">DATE(YEAR(B7696),MONTH(B7696),1)</f>
        <v>46174</v>
      </c>
      <c r="H7696" s="24" t="str">
        <f aca="false">INDEX(Customers!$B$2:$B$601,MATCH(C7696,Customers!$A$2:$A$601,0))</f>
        <v>Nairobi</v>
      </c>
      <c r="I7696" s="43" t="n">
        <f aca="false">ROUND(MIN(INDEX(Assumptions!$D$13:$D$18,MATCH(E7696,Assumptions!$A$13:$A$18,0)),MAX(INDEX(Assumptions!$C$13:$C$18,MATCH(E7696,Assumptions!$A$13:$A$18,0)),INDEX(Assumptions!$B$13:$B$18,MATCH(E7696,Assumptions!$A$13:$A$18,0))*F7696)),2)</f>
        <v>4</v>
      </c>
    </row>
    <row r="7697" customFormat="false" ht="15" hidden="false" customHeight="false" outlineLevel="0" collapsed="false">
      <c r="A7697" s="24" t="s">
        <v>8520</v>
      </c>
      <c r="B7697" s="39" t="n">
        <v>46187</v>
      </c>
      <c r="C7697" s="24" t="s">
        <v>570</v>
      </c>
      <c r="D7697" s="24" t="s">
        <v>826</v>
      </c>
      <c r="E7697" s="24" t="s">
        <v>103</v>
      </c>
      <c r="F7697" s="38" t="n">
        <v>630</v>
      </c>
      <c r="G7697" s="42" t="n">
        <f aca="false">DATE(YEAR(B7697),MONTH(B7697),1)</f>
        <v>46174</v>
      </c>
      <c r="H7697" s="24" t="str">
        <f aca="false">INDEX(Customers!$B$2:$B$601,MATCH(C7697,Customers!$A$2:$A$601,0))</f>
        <v>Western</v>
      </c>
      <c r="I7697" s="43" t="n">
        <f aca="false">ROUND(MIN(INDEX(Assumptions!$D$13:$D$18,MATCH(E7697,Assumptions!$A$13:$A$18,0)),MAX(INDEX(Assumptions!$C$13:$C$18,MATCH(E7697,Assumptions!$A$13:$A$18,0)),INDEX(Assumptions!$B$13:$B$18,MATCH(E7697,Assumptions!$A$13:$A$18,0))*F7697)),2)</f>
        <v>6.3</v>
      </c>
    </row>
    <row r="7698" customFormat="false" ht="15" hidden="false" customHeight="false" outlineLevel="0" collapsed="false">
      <c r="A7698" s="24" t="s">
        <v>8521</v>
      </c>
      <c r="B7698" s="39" t="n">
        <v>46187</v>
      </c>
      <c r="C7698" s="24" t="s">
        <v>570</v>
      </c>
      <c r="D7698" s="24" t="s">
        <v>826</v>
      </c>
      <c r="E7698" s="24" t="s">
        <v>103</v>
      </c>
      <c r="F7698" s="38" t="n">
        <v>1180</v>
      </c>
      <c r="G7698" s="42" t="n">
        <f aca="false">DATE(YEAR(B7698),MONTH(B7698),1)</f>
        <v>46174</v>
      </c>
      <c r="H7698" s="24" t="str">
        <f aca="false">INDEX(Customers!$B$2:$B$601,MATCH(C7698,Customers!$A$2:$A$601,0))</f>
        <v>Western</v>
      </c>
      <c r="I7698" s="43" t="n">
        <f aca="false">ROUND(MIN(INDEX(Assumptions!$D$13:$D$18,MATCH(E7698,Assumptions!$A$13:$A$18,0)),MAX(INDEX(Assumptions!$C$13:$C$18,MATCH(E7698,Assumptions!$A$13:$A$18,0)),INDEX(Assumptions!$B$13:$B$18,MATCH(E7698,Assumptions!$A$13:$A$18,0))*F7698)),2)</f>
        <v>11.8</v>
      </c>
    </row>
    <row r="7699" customFormat="false" ht="15" hidden="false" customHeight="false" outlineLevel="0" collapsed="false">
      <c r="A7699" s="24" t="s">
        <v>8522</v>
      </c>
      <c r="B7699" s="39" t="n">
        <v>46187</v>
      </c>
      <c r="C7699" s="24" t="s">
        <v>573</v>
      </c>
      <c r="D7699" s="24" t="s">
        <v>826</v>
      </c>
      <c r="E7699" s="24" t="s">
        <v>111</v>
      </c>
      <c r="F7699" s="38" t="n">
        <v>100</v>
      </c>
      <c r="G7699" s="42" t="n">
        <f aca="false">DATE(YEAR(B7699),MONTH(B7699),1)</f>
        <v>46174</v>
      </c>
      <c r="H7699" s="24" t="str">
        <f aca="false">INDEX(Customers!$B$2:$B$601,MATCH(C7699,Customers!$A$2:$A$601,0))</f>
        <v>Nairobi</v>
      </c>
      <c r="I7699" s="43" t="n">
        <f aca="false">ROUND(MIN(INDEX(Assumptions!$D$13:$D$18,MATCH(E7699,Assumptions!$A$13:$A$18,0)),MAX(INDEX(Assumptions!$C$13:$C$18,MATCH(E7699,Assumptions!$A$13:$A$18,0)),INDEX(Assumptions!$B$13:$B$18,MATCH(E7699,Assumptions!$A$13:$A$18,0))*F7699)),2)</f>
        <v>4</v>
      </c>
    </row>
    <row r="7700" customFormat="false" ht="15" hidden="false" customHeight="false" outlineLevel="0" collapsed="false">
      <c r="A7700" s="24" t="s">
        <v>8523</v>
      </c>
      <c r="B7700" s="39" t="n">
        <v>46187</v>
      </c>
      <c r="C7700" s="24" t="s">
        <v>581</v>
      </c>
      <c r="D7700" s="24" t="s">
        <v>826</v>
      </c>
      <c r="E7700" s="24" t="s">
        <v>109</v>
      </c>
      <c r="F7700" s="38" t="n">
        <v>4060</v>
      </c>
      <c r="G7700" s="42" t="n">
        <f aca="false">DATE(YEAR(B7700),MONTH(B7700),1)</f>
        <v>46174</v>
      </c>
      <c r="H7700" s="24" t="str">
        <f aca="false">INDEX(Customers!$B$2:$B$601,MATCH(C7700,Customers!$A$2:$A$601,0))</f>
        <v>Coast</v>
      </c>
      <c r="I7700" s="43" t="n">
        <f aca="false">ROUND(MIN(INDEX(Assumptions!$D$13:$D$18,MATCH(E7700,Assumptions!$A$13:$A$18,0)),MAX(INDEX(Assumptions!$C$13:$C$18,MATCH(E7700,Assumptions!$A$13:$A$18,0)),INDEX(Assumptions!$B$13:$B$18,MATCH(E7700,Assumptions!$A$13:$A$18,0))*F7700)),2)</f>
        <v>16.24</v>
      </c>
    </row>
    <row r="7701" customFormat="false" ht="15" hidden="false" customHeight="false" outlineLevel="0" collapsed="false">
      <c r="A7701" s="24" t="s">
        <v>8524</v>
      </c>
      <c r="B7701" s="39" t="n">
        <v>46187</v>
      </c>
      <c r="C7701" s="24" t="s">
        <v>588</v>
      </c>
      <c r="D7701" s="24" t="s">
        <v>153</v>
      </c>
      <c r="E7701" s="24" t="s">
        <v>107</v>
      </c>
      <c r="F7701" s="38" t="n">
        <v>5930</v>
      </c>
      <c r="G7701" s="42" t="n">
        <f aca="false">DATE(YEAR(B7701),MONTH(B7701),1)</f>
        <v>46174</v>
      </c>
      <c r="H7701" s="24" t="str">
        <f aca="false">INDEX(Customers!$B$2:$B$601,MATCH(C7701,Customers!$A$2:$A$601,0))</f>
        <v>Nairobi</v>
      </c>
      <c r="I7701" s="43" t="n">
        <f aca="false">ROUND(MIN(INDEX(Assumptions!$D$13:$D$18,MATCH(E7701,Assumptions!$A$13:$A$18,0)),MAX(INDEX(Assumptions!$C$13:$C$18,MATCH(E7701,Assumptions!$A$13:$A$18,0)),INDEX(Assumptions!$B$13:$B$18,MATCH(E7701,Assumptions!$A$13:$A$18,0))*F7701)),2)</f>
        <v>0</v>
      </c>
    </row>
    <row r="7702" customFormat="false" ht="15" hidden="false" customHeight="false" outlineLevel="0" collapsed="false">
      <c r="A7702" s="24" t="s">
        <v>8525</v>
      </c>
      <c r="B7702" s="39" t="n">
        <v>46187</v>
      </c>
      <c r="C7702" s="24" t="s">
        <v>592</v>
      </c>
      <c r="D7702" s="24" t="s">
        <v>826</v>
      </c>
      <c r="E7702" s="24" t="s">
        <v>113</v>
      </c>
      <c r="F7702" s="38" t="n">
        <v>250</v>
      </c>
      <c r="G7702" s="42" t="n">
        <f aca="false">DATE(YEAR(B7702),MONTH(B7702),1)</f>
        <v>46174</v>
      </c>
      <c r="H7702" s="24" t="str">
        <f aca="false">INDEX(Customers!$B$2:$B$601,MATCH(C7702,Customers!$A$2:$A$601,0))</f>
        <v>Nairobi</v>
      </c>
      <c r="I7702" s="43" t="n">
        <f aca="false">ROUND(MIN(INDEX(Assumptions!$D$13:$D$18,MATCH(E7702,Assumptions!$A$13:$A$18,0)),MAX(INDEX(Assumptions!$C$13:$C$18,MATCH(E7702,Assumptions!$A$13:$A$18,0)),INDEX(Assumptions!$B$13:$B$18,MATCH(E7702,Assumptions!$A$13:$A$18,0))*F7702)),2)</f>
        <v>12.5</v>
      </c>
    </row>
    <row r="7703" customFormat="false" ht="15" hidden="false" customHeight="false" outlineLevel="0" collapsed="false">
      <c r="A7703" s="24" t="s">
        <v>8526</v>
      </c>
      <c r="B7703" s="39" t="n">
        <v>46187</v>
      </c>
      <c r="C7703" s="24" t="s">
        <v>644</v>
      </c>
      <c r="D7703" s="24" t="s">
        <v>826</v>
      </c>
      <c r="E7703" s="24" t="s">
        <v>113</v>
      </c>
      <c r="F7703" s="38" t="n">
        <v>99</v>
      </c>
      <c r="G7703" s="42" t="n">
        <f aca="false">DATE(YEAR(B7703),MONTH(B7703),1)</f>
        <v>46174</v>
      </c>
      <c r="H7703" s="24" t="str">
        <f aca="false">INDEX(Customers!$B$2:$B$601,MATCH(C7703,Customers!$A$2:$A$601,0))</f>
        <v>Western</v>
      </c>
      <c r="I7703" s="43" t="n">
        <f aca="false">ROUND(MIN(INDEX(Assumptions!$D$13:$D$18,MATCH(E7703,Assumptions!$A$13:$A$18,0)),MAX(INDEX(Assumptions!$C$13:$C$18,MATCH(E7703,Assumptions!$A$13:$A$18,0)),INDEX(Assumptions!$B$13:$B$18,MATCH(E7703,Assumptions!$A$13:$A$18,0))*F7703)),2)</f>
        <v>4.95</v>
      </c>
    </row>
    <row r="7704" customFormat="false" ht="15" hidden="false" customHeight="false" outlineLevel="0" collapsed="false">
      <c r="A7704" s="24" t="s">
        <v>8527</v>
      </c>
      <c r="B7704" s="39" t="n">
        <v>46187</v>
      </c>
      <c r="C7704" s="24" t="s">
        <v>649</v>
      </c>
      <c r="D7704" s="24" t="s">
        <v>205</v>
      </c>
      <c r="E7704" s="24" t="s">
        <v>107</v>
      </c>
      <c r="F7704" s="38" t="n">
        <v>18000</v>
      </c>
      <c r="G7704" s="42" t="n">
        <f aca="false">DATE(YEAR(B7704),MONTH(B7704),1)</f>
        <v>46174</v>
      </c>
      <c r="H7704" s="24" t="str">
        <f aca="false">INDEX(Customers!$B$2:$B$601,MATCH(C7704,Customers!$A$2:$A$601,0))</f>
        <v>Eastern</v>
      </c>
      <c r="I7704" s="43" t="n">
        <f aca="false">ROUND(MIN(INDEX(Assumptions!$D$13:$D$18,MATCH(E7704,Assumptions!$A$13:$A$18,0)),MAX(INDEX(Assumptions!$C$13:$C$18,MATCH(E7704,Assumptions!$A$13:$A$18,0)),INDEX(Assumptions!$B$13:$B$18,MATCH(E7704,Assumptions!$A$13:$A$18,0))*F7704)),2)</f>
        <v>0</v>
      </c>
    </row>
    <row r="7705" customFormat="false" ht="15" hidden="false" customHeight="false" outlineLevel="0" collapsed="false">
      <c r="A7705" s="24" t="s">
        <v>8528</v>
      </c>
      <c r="B7705" s="39" t="n">
        <v>46187</v>
      </c>
      <c r="C7705" s="24" t="s">
        <v>649</v>
      </c>
      <c r="D7705" s="24" t="s">
        <v>204</v>
      </c>
      <c r="E7705" s="24" t="s">
        <v>107</v>
      </c>
      <c r="F7705" s="38" t="n">
        <v>59690</v>
      </c>
      <c r="G7705" s="42" t="n">
        <f aca="false">DATE(YEAR(B7705),MONTH(B7705),1)</f>
        <v>46174</v>
      </c>
      <c r="H7705" s="24" t="str">
        <f aca="false">INDEX(Customers!$B$2:$B$601,MATCH(C7705,Customers!$A$2:$A$601,0))</f>
        <v>Eastern</v>
      </c>
      <c r="I7705" s="43" t="n">
        <f aca="false">ROUND(MIN(INDEX(Assumptions!$D$13:$D$18,MATCH(E7705,Assumptions!$A$13:$A$18,0)),MAX(INDEX(Assumptions!$C$13:$C$18,MATCH(E7705,Assumptions!$A$13:$A$18,0)),INDEX(Assumptions!$B$13:$B$18,MATCH(E7705,Assumptions!$A$13:$A$18,0))*F7705)),2)</f>
        <v>0</v>
      </c>
    </row>
    <row r="7706" customFormat="false" ht="15" hidden="false" customHeight="false" outlineLevel="0" collapsed="false">
      <c r="A7706" s="24" t="s">
        <v>8529</v>
      </c>
      <c r="B7706" s="39" t="n">
        <v>46187</v>
      </c>
      <c r="C7706" s="24" t="s">
        <v>691</v>
      </c>
      <c r="D7706" s="24" t="s">
        <v>826</v>
      </c>
      <c r="E7706" s="24" t="s">
        <v>111</v>
      </c>
      <c r="F7706" s="38" t="n">
        <v>200</v>
      </c>
      <c r="G7706" s="42" t="n">
        <f aca="false">DATE(YEAR(B7706),MONTH(B7706),1)</f>
        <v>46174</v>
      </c>
      <c r="H7706" s="24" t="str">
        <f aca="false">INDEX(Customers!$B$2:$B$601,MATCH(C7706,Customers!$A$2:$A$601,0))</f>
        <v>Central</v>
      </c>
      <c r="I7706" s="43" t="n">
        <f aca="false">ROUND(MIN(INDEX(Assumptions!$D$13:$D$18,MATCH(E7706,Assumptions!$A$13:$A$18,0)),MAX(INDEX(Assumptions!$C$13:$C$18,MATCH(E7706,Assumptions!$A$13:$A$18,0)),INDEX(Assumptions!$B$13:$B$18,MATCH(E7706,Assumptions!$A$13:$A$18,0))*F7706)),2)</f>
        <v>8</v>
      </c>
    </row>
    <row r="7707" customFormat="false" ht="15" hidden="false" customHeight="false" outlineLevel="0" collapsed="false">
      <c r="A7707" s="24" t="s">
        <v>8530</v>
      </c>
      <c r="B7707" s="39" t="n">
        <v>46187</v>
      </c>
      <c r="C7707" s="24" t="s">
        <v>692</v>
      </c>
      <c r="D7707" s="24" t="s">
        <v>826</v>
      </c>
      <c r="E7707" s="24" t="s">
        <v>109</v>
      </c>
      <c r="F7707" s="38" t="n">
        <v>2700</v>
      </c>
      <c r="G7707" s="42" t="n">
        <f aca="false">DATE(YEAR(B7707),MONTH(B7707),1)</f>
        <v>46174</v>
      </c>
      <c r="H7707" s="24" t="str">
        <f aca="false">INDEX(Customers!$B$2:$B$601,MATCH(C7707,Customers!$A$2:$A$601,0))</f>
        <v>Coast</v>
      </c>
      <c r="I7707" s="43" t="n">
        <f aca="false">ROUND(MIN(INDEX(Assumptions!$D$13:$D$18,MATCH(E7707,Assumptions!$A$13:$A$18,0)),MAX(INDEX(Assumptions!$C$13:$C$18,MATCH(E7707,Assumptions!$A$13:$A$18,0)),INDEX(Assumptions!$B$13:$B$18,MATCH(E7707,Assumptions!$A$13:$A$18,0))*F7707)),2)</f>
        <v>10.8</v>
      </c>
    </row>
    <row r="7708" customFormat="false" ht="15" hidden="false" customHeight="false" outlineLevel="0" collapsed="false">
      <c r="A7708" s="24" t="s">
        <v>8531</v>
      </c>
      <c r="B7708" s="39" t="n">
        <v>46187</v>
      </c>
      <c r="C7708" s="24" t="s">
        <v>708</v>
      </c>
      <c r="D7708" s="24" t="s">
        <v>826</v>
      </c>
      <c r="E7708" s="24" t="s">
        <v>111</v>
      </c>
      <c r="F7708" s="38" t="n">
        <v>100</v>
      </c>
      <c r="G7708" s="42" t="n">
        <f aca="false">DATE(YEAR(B7708),MONTH(B7708),1)</f>
        <v>46174</v>
      </c>
      <c r="H7708" s="24" t="str">
        <f aca="false">INDEX(Customers!$B$2:$B$601,MATCH(C7708,Customers!$A$2:$A$601,0))</f>
        <v>Rift Valley</v>
      </c>
      <c r="I7708" s="43" t="n">
        <f aca="false">ROUND(MIN(INDEX(Assumptions!$D$13:$D$18,MATCH(E7708,Assumptions!$A$13:$A$18,0)),MAX(INDEX(Assumptions!$C$13:$C$18,MATCH(E7708,Assumptions!$A$13:$A$18,0)),INDEX(Assumptions!$B$13:$B$18,MATCH(E7708,Assumptions!$A$13:$A$18,0))*F7708)),2)</f>
        <v>4</v>
      </c>
    </row>
    <row r="7709" customFormat="false" ht="15" hidden="false" customHeight="false" outlineLevel="0" collapsed="false">
      <c r="A7709" s="24" t="s">
        <v>8532</v>
      </c>
      <c r="B7709" s="39" t="n">
        <v>46187</v>
      </c>
      <c r="C7709" s="24" t="s">
        <v>760</v>
      </c>
      <c r="D7709" s="24" t="s">
        <v>826</v>
      </c>
      <c r="E7709" s="24" t="s">
        <v>111</v>
      </c>
      <c r="F7709" s="38" t="n">
        <v>500</v>
      </c>
      <c r="G7709" s="42" t="n">
        <f aca="false">DATE(YEAR(B7709),MONTH(B7709),1)</f>
        <v>46174</v>
      </c>
      <c r="H7709" s="24" t="str">
        <f aca="false">INDEX(Customers!$B$2:$B$601,MATCH(C7709,Customers!$A$2:$A$601,0))</f>
        <v>Rift Valley</v>
      </c>
      <c r="I7709" s="43" t="n">
        <f aca="false">ROUND(MIN(INDEX(Assumptions!$D$13:$D$18,MATCH(E7709,Assumptions!$A$13:$A$18,0)),MAX(INDEX(Assumptions!$C$13:$C$18,MATCH(E7709,Assumptions!$A$13:$A$18,0)),INDEX(Assumptions!$B$13:$B$18,MATCH(E7709,Assumptions!$A$13:$A$18,0))*F7709)),2)</f>
        <v>20</v>
      </c>
    </row>
    <row r="7710" customFormat="false" ht="15" hidden="false" customHeight="false" outlineLevel="0" collapsed="false">
      <c r="A7710" s="24" t="s">
        <v>8533</v>
      </c>
      <c r="B7710" s="39" t="n">
        <v>46187</v>
      </c>
      <c r="C7710" s="24" t="s">
        <v>778</v>
      </c>
      <c r="D7710" s="24" t="s">
        <v>826</v>
      </c>
      <c r="E7710" s="24" t="s">
        <v>111</v>
      </c>
      <c r="F7710" s="38" t="n">
        <v>20</v>
      </c>
      <c r="G7710" s="42" t="n">
        <f aca="false">DATE(YEAR(B7710),MONTH(B7710),1)</f>
        <v>46174</v>
      </c>
      <c r="H7710" s="24" t="str">
        <f aca="false">INDEX(Customers!$B$2:$B$601,MATCH(C7710,Customers!$A$2:$A$601,0))</f>
        <v>Nairobi</v>
      </c>
      <c r="I7710" s="43" t="n">
        <f aca="false">ROUND(MIN(INDEX(Assumptions!$D$13:$D$18,MATCH(E7710,Assumptions!$A$13:$A$18,0)),MAX(INDEX(Assumptions!$C$13:$C$18,MATCH(E7710,Assumptions!$A$13:$A$18,0)),INDEX(Assumptions!$B$13:$B$18,MATCH(E7710,Assumptions!$A$13:$A$18,0))*F7710)),2)</f>
        <v>0.8</v>
      </c>
    </row>
    <row r="7711" customFormat="false" ht="15" hidden="false" customHeight="false" outlineLevel="0" collapsed="false">
      <c r="A7711" s="24" t="s">
        <v>8534</v>
      </c>
      <c r="B7711" s="39" t="n">
        <v>46187</v>
      </c>
      <c r="C7711" s="24" t="s">
        <v>809</v>
      </c>
      <c r="D7711" s="24" t="s">
        <v>826</v>
      </c>
      <c r="E7711" s="24" t="s">
        <v>103</v>
      </c>
      <c r="F7711" s="38" t="n">
        <v>580</v>
      </c>
      <c r="G7711" s="42" t="n">
        <f aca="false">DATE(YEAR(B7711),MONTH(B7711),1)</f>
        <v>46174</v>
      </c>
      <c r="H7711" s="24" t="str">
        <f aca="false">INDEX(Customers!$B$2:$B$601,MATCH(C7711,Customers!$A$2:$A$601,0))</f>
        <v>Nairobi</v>
      </c>
      <c r="I7711" s="43" t="n">
        <f aca="false">ROUND(MIN(INDEX(Assumptions!$D$13:$D$18,MATCH(E7711,Assumptions!$A$13:$A$18,0)),MAX(INDEX(Assumptions!$C$13:$C$18,MATCH(E7711,Assumptions!$A$13:$A$18,0)),INDEX(Assumptions!$B$13:$B$18,MATCH(E7711,Assumptions!$A$13:$A$18,0))*F7711)),2)</f>
        <v>5.8</v>
      </c>
    </row>
    <row r="7712" customFormat="false" ht="15" hidden="false" customHeight="false" outlineLevel="0" collapsed="false">
      <c r="A7712" s="24" t="s">
        <v>8535</v>
      </c>
      <c r="B7712" s="39" t="n">
        <v>46187</v>
      </c>
      <c r="C7712" s="24" t="s">
        <v>813</v>
      </c>
      <c r="D7712" s="24" t="s">
        <v>826</v>
      </c>
      <c r="E7712" s="24" t="s">
        <v>113</v>
      </c>
      <c r="F7712" s="38" t="n">
        <v>2000</v>
      </c>
      <c r="G7712" s="42" t="n">
        <f aca="false">DATE(YEAR(B7712),MONTH(B7712),1)</f>
        <v>46174</v>
      </c>
      <c r="H7712" s="24" t="str">
        <f aca="false">INDEX(Customers!$B$2:$B$601,MATCH(C7712,Customers!$A$2:$A$601,0))</f>
        <v>Eastern</v>
      </c>
      <c r="I7712" s="43" t="n">
        <f aca="false">ROUND(MIN(INDEX(Assumptions!$D$13:$D$18,MATCH(E7712,Assumptions!$A$13:$A$18,0)),MAX(INDEX(Assumptions!$C$13:$C$18,MATCH(E7712,Assumptions!$A$13:$A$18,0)),INDEX(Assumptions!$B$13:$B$18,MATCH(E7712,Assumptions!$A$13:$A$18,0))*F7712)),2)</f>
        <v>100</v>
      </c>
    </row>
    <row r="7713" customFormat="false" ht="15" hidden="false" customHeight="false" outlineLevel="0" collapsed="false">
      <c r="A7713" s="24" t="s">
        <v>8536</v>
      </c>
      <c r="B7713" s="39" t="n">
        <v>46187</v>
      </c>
      <c r="C7713" s="24" t="s">
        <v>815</v>
      </c>
      <c r="D7713" s="24" t="s">
        <v>826</v>
      </c>
      <c r="E7713" s="24" t="s">
        <v>111</v>
      </c>
      <c r="F7713" s="38" t="n">
        <v>200</v>
      </c>
      <c r="G7713" s="42" t="n">
        <f aca="false">DATE(YEAR(B7713),MONTH(B7713),1)</f>
        <v>46174</v>
      </c>
      <c r="H7713" s="24" t="str">
        <f aca="false">INDEX(Customers!$B$2:$B$601,MATCH(C7713,Customers!$A$2:$A$601,0))</f>
        <v>Nairobi</v>
      </c>
      <c r="I7713" s="43" t="n">
        <f aca="false">ROUND(MIN(INDEX(Assumptions!$D$13:$D$18,MATCH(E7713,Assumptions!$A$13:$A$18,0)),MAX(INDEX(Assumptions!$C$13:$C$18,MATCH(E7713,Assumptions!$A$13:$A$18,0)),INDEX(Assumptions!$B$13:$B$18,MATCH(E7713,Assumptions!$A$13:$A$18,0))*F7713)),2)</f>
        <v>8</v>
      </c>
    </row>
    <row r="7714" customFormat="false" ht="15" hidden="false" customHeight="false" outlineLevel="0" collapsed="false">
      <c r="A7714" s="24" t="s">
        <v>8537</v>
      </c>
      <c r="B7714" s="39" t="n">
        <v>46187</v>
      </c>
      <c r="C7714" s="24" t="s">
        <v>815</v>
      </c>
      <c r="D7714" s="24" t="s">
        <v>826</v>
      </c>
      <c r="E7714" s="24" t="s">
        <v>111</v>
      </c>
      <c r="F7714" s="38" t="n">
        <v>200</v>
      </c>
      <c r="G7714" s="42" t="n">
        <f aca="false">DATE(YEAR(B7714),MONTH(B7714),1)</f>
        <v>46174</v>
      </c>
      <c r="H7714" s="24" t="str">
        <f aca="false">INDEX(Customers!$B$2:$B$601,MATCH(C7714,Customers!$A$2:$A$601,0))</f>
        <v>Nairobi</v>
      </c>
      <c r="I7714" s="43" t="n">
        <f aca="false">ROUND(MIN(INDEX(Assumptions!$D$13:$D$18,MATCH(E7714,Assumptions!$A$13:$A$18,0)),MAX(INDEX(Assumptions!$C$13:$C$18,MATCH(E7714,Assumptions!$A$13:$A$18,0)),INDEX(Assumptions!$B$13:$B$18,MATCH(E7714,Assumptions!$A$13:$A$18,0))*F7714)),2)</f>
        <v>8</v>
      </c>
    </row>
    <row r="7715" customFormat="false" ht="15" hidden="false" customHeight="false" outlineLevel="0" collapsed="false">
      <c r="A7715" s="24" t="s">
        <v>8538</v>
      </c>
      <c r="B7715" s="39" t="n">
        <v>46188</v>
      </c>
      <c r="C7715" s="24" t="s">
        <v>234</v>
      </c>
      <c r="D7715" s="24" t="s">
        <v>826</v>
      </c>
      <c r="E7715" s="24" t="s">
        <v>109</v>
      </c>
      <c r="F7715" s="38" t="n">
        <v>4980</v>
      </c>
      <c r="G7715" s="42" t="n">
        <f aca="false">DATE(YEAR(B7715),MONTH(B7715),1)</f>
        <v>46174</v>
      </c>
      <c r="H7715" s="24" t="str">
        <f aca="false">INDEX(Customers!$B$2:$B$601,MATCH(C7715,Customers!$A$2:$A$601,0))</f>
        <v>Rift Valley</v>
      </c>
      <c r="I7715" s="43" t="n">
        <f aca="false">ROUND(MIN(INDEX(Assumptions!$D$13:$D$18,MATCH(E7715,Assumptions!$A$13:$A$18,0)),MAX(INDEX(Assumptions!$C$13:$C$18,MATCH(E7715,Assumptions!$A$13:$A$18,0)),INDEX(Assumptions!$B$13:$B$18,MATCH(E7715,Assumptions!$A$13:$A$18,0))*F7715)),2)</f>
        <v>19.92</v>
      </c>
    </row>
    <row r="7716" customFormat="false" ht="15" hidden="false" customHeight="false" outlineLevel="0" collapsed="false">
      <c r="A7716" s="24" t="s">
        <v>8539</v>
      </c>
      <c r="B7716" s="39" t="n">
        <v>46188</v>
      </c>
      <c r="C7716" s="24" t="s">
        <v>245</v>
      </c>
      <c r="D7716" s="24" t="s">
        <v>826</v>
      </c>
      <c r="E7716" s="24" t="s">
        <v>113</v>
      </c>
      <c r="F7716" s="38" t="n">
        <v>50</v>
      </c>
      <c r="G7716" s="42" t="n">
        <f aca="false">DATE(YEAR(B7716),MONTH(B7716),1)</f>
        <v>46174</v>
      </c>
      <c r="H7716" s="24" t="str">
        <f aca="false">INDEX(Customers!$B$2:$B$601,MATCH(C7716,Customers!$A$2:$A$601,0))</f>
        <v>Rift Valley</v>
      </c>
      <c r="I7716" s="43" t="n">
        <f aca="false">ROUND(MIN(INDEX(Assumptions!$D$13:$D$18,MATCH(E7716,Assumptions!$A$13:$A$18,0)),MAX(INDEX(Assumptions!$C$13:$C$18,MATCH(E7716,Assumptions!$A$13:$A$18,0)),INDEX(Assumptions!$B$13:$B$18,MATCH(E7716,Assumptions!$A$13:$A$18,0))*F7716)),2)</f>
        <v>2.5</v>
      </c>
    </row>
    <row r="7717" customFormat="false" ht="15" hidden="false" customHeight="false" outlineLevel="0" collapsed="false">
      <c r="A7717" s="24" t="s">
        <v>8540</v>
      </c>
      <c r="B7717" s="39" t="n">
        <v>46188</v>
      </c>
      <c r="C7717" s="24" t="s">
        <v>246</v>
      </c>
      <c r="D7717" s="24" t="s">
        <v>165</v>
      </c>
      <c r="E7717" s="24" t="s">
        <v>107</v>
      </c>
      <c r="F7717" s="38" t="n">
        <v>14320</v>
      </c>
      <c r="G7717" s="42" t="n">
        <f aca="false">DATE(YEAR(B7717),MONTH(B7717),1)</f>
        <v>46174</v>
      </c>
      <c r="H7717" s="24" t="str">
        <f aca="false">INDEX(Customers!$B$2:$B$601,MATCH(C7717,Customers!$A$2:$A$601,0))</f>
        <v>Central</v>
      </c>
      <c r="I7717" s="43" t="n">
        <f aca="false">ROUND(MIN(INDEX(Assumptions!$D$13:$D$18,MATCH(E7717,Assumptions!$A$13:$A$18,0)),MAX(INDEX(Assumptions!$C$13:$C$18,MATCH(E7717,Assumptions!$A$13:$A$18,0)),INDEX(Assumptions!$B$13:$B$18,MATCH(E7717,Assumptions!$A$13:$A$18,0))*F7717)),2)</f>
        <v>0</v>
      </c>
    </row>
    <row r="7718" customFormat="false" ht="15" hidden="false" customHeight="false" outlineLevel="0" collapsed="false">
      <c r="A7718" s="24" t="s">
        <v>8541</v>
      </c>
      <c r="B7718" s="39" t="n">
        <v>46188</v>
      </c>
      <c r="C7718" s="24" t="s">
        <v>271</v>
      </c>
      <c r="D7718" s="24" t="s">
        <v>826</v>
      </c>
      <c r="E7718" s="24" t="s">
        <v>103</v>
      </c>
      <c r="F7718" s="38" t="n">
        <v>2050</v>
      </c>
      <c r="G7718" s="42" t="n">
        <f aca="false">DATE(YEAR(B7718),MONTH(B7718),1)</f>
        <v>46174</v>
      </c>
      <c r="H7718" s="24" t="str">
        <f aca="false">INDEX(Customers!$B$2:$B$601,MATCH(C7718,Customers!$A$2:$A$601,0))</f>
        <v>Coast</v>
      </c>
      <c r="I7718" s="43" t="n">
        <f aca="false">ROUND(MIN(INDEX(Assumptions!$D$13:$D$18,MATCH(E7718,Assumptions!$A$13:$A$18,0)),MAX(INDEX(Assumptions!$C$13:$C$18,MATCH(E7718,Assumptions!$A$13:$A$18,0)),INDEX(Assumptions!$B$13:$B$18,MATCH(E7718,Assumptions!$A$13:$A$18,0))*F7718)),2)</f>
        <v>20.5</v>
      </c>
    </row>
    <row r="7719" customFormat="false" ht="15" hidden="false" customHeight="false" outlineLevel="0" collapsed="false">
      <c r="A7719" s="24" t="s">
        <v>8542</v>
      </c>
      <c r="B7719" s="39" t="n">
        <v>46188</v>
      </c>
      <c r="C7719" s="24" t="s">
        <v>271</v>
      </c>
      <c r="D7719" s="24" t="s">
        <v>826</v>
      </c>
      <c r="E7719" s="24" t="s">
        <v>109</v>
      </c>
      <c r="F7719" s="38" t="n">
        <v>2120</v>
      </c>
      <c r="G7719" s="42" t="n">
        <f aca="false">DATE(YEAR(B7719),MONTH(B7719),1)</f>
        <v>46174</v>
      </c>
      <c r="H7719" s="24" t="str">
        <f aca="false">INDEX(Customers!$B$2:$B$601,MATCH(C7719,Customers!$A$2:$A$601,0))</f>
        <v>Coast</v>
      </c>
      <c r="I7719" s="43" t="n">
        <f aca="false">ROUND(MIN(INDEX(Assumptions!$D$13:$D$18,MATCH(E7719,Assumptions!$A$13:$A$18,0)),MAX(INDEX(Assumptions!$C$13:$C$18,MATCH(E7719,Assumptions!$A$13:$A$18,0)),INDEX(Assumptions!$B$13:$B$18,MATCH(E7719,Assumptions!$A$13:$A$18,0))*F7719)),2)</f>
        <v>8.48</v>
      </c>
    </row>
    <row r="7720" customFormat="false" ht="15" hidden="false" customHeight="false" outlineLevel="0" collapsed="false">
      <c r="A7720" s="24" t="s">
        <v>8543</v>
      </c>
      <c r="B7720" s="39" t="n">
        <v>46188</v>
      </c>
      <c r="C7720" s="24" t="s">
        <v>277</v>
      </c>
      <c r="D7720" s="24" t="s">
        <v>826</v>
      </c>
      <c r="E7720" s="24" t="s">
        <v>111</v>
      </c>
      <c r="F7720" s="38" t="n">
        <v>500</v>
      </c>
      <c r="G7720" s="42" t="n">
        <f aca="false">DATE(YEAR(B7720),MONTH(B7720),1)</f>
        <v>46174</v>
      </c>
      <c r="H7720" s="24" t="str">
        <f aca="false">INDEX(Customers!$B$2:$B$601,MATCH(C7720,Customers!$A$2:$A$601,0))</f>
        <v>Rift Valley</v>
      </c>
      <c r="I7720" s="43" t="n">
        <f aca="false">ROUND(MIN(INDEX(Assumptions!$D$13:$D$18,MATCH(E7720,Assumptions!$A$13:$A$18,0)),MAX(INDEX(Assumptions!$C$13:$C$18,MATCH(E7720,Assumptions!$A$13:$A$18,0)),INDEX(Assumptions!$B$13:$B$18,MATCH(E7720,Assumptions!$A$13:$A$18,0))*F7720)),2)</f>
        <v>20</v>
      </c>
    </row>
    <row r="7721" customFormat="false" ht="15" hidden="false" customHeight="false" outlineLevel="0" collapsed="false">
      <c r="A7721" s="24" t="s">
        <v>8544</v>
      </c>
      <c r="B7721" s="39" t="n">
        <v>46188</v>
      </c>
      <c r="C7721" s="24" t="s">
        <v>285</v>
      </c>
      <c r="D7721" s="24" t="s">
        <v>204</v>
      </c>
      <c r="E7721" s="24" t="s">
        <v>107</v>
      </c>
      <c r="F7721" s="38" t="n">
        <v>1660</v>
      </c>
      <c r="G7721" s="42" t="n">
        <f aca="false">DATE(YEAR(B7721),MONTH(B7721),1)</f>
        <v>46174</v>
      </c>
      <c r="H7721" s="24" t="str">
        <f aca="false">INDEX(Customers!$B$2:$B$601,MATCH(C7721,Customers!$A$2:$A$601,0))</f>
        <v>Eastern</v>
      </c>
      <c r="I7721" s="43" t="n">
        <f aca="false">ROUND(MIN(INDEX(Assumptions!$D$13:$D$18,MATCH(E7721,Assumptions!$A$13:$A$18,0)),MAX(INDEX(Assumptions!$C$13:$C$18,MATCH(E7721,Assumptions!$A$13:$A$18,0)),INDEX(Assumptions!$B$13:$B$18,MATCH(E7721,Assumptions!$A$13:$A$18,0))*F7721)),2)</f>
        <v>0</v>
      </c>
    </row>
    <row r="7722" customFormat="false" ht="15" hidden="false" customHeight="false" outlineLevel="0" collapsed="false">
      <c r="A7722" s="24" t="s">
        <v>8545</v>
      </c>
      <c r="B7722" s="39" t="n">
        <v>46188</v>
      </c>
      <c r="C7722" s="24" t="s">
        <v>303</v>
      </c>
      <c r="D7722" s="24" t="s">
        <v>826</v>
      </c>
      <c r="E7722" s="24" t="s">
        <v>103</v>
      </c>
      <c r="F7722" s="38" t="n">
        <v>2470</v>
      </c>
      <c r="G7722" s="42" t="n">
        <f aca="false">DATE(YEAR(B7722),MONTH(B7722),1)</f>
        <v>46174</v>
      </c>
      <c r="H7722" s="24" t="str">
        <f aca="false">INDEX(Customers!$B$2:$B$601,MATCH(C7722,Customers!$A$2:$A$601,0))</f>
        <v>Rift Valley</v>
      </c>
      <c r="I7722" s="43" t="n">
        <f aca="false">ROUND(MIN(INDEX(Assumptions!$D$13:$D$18,MATCH(E7722,Assumptions!$A$13:$A$18,0)),MAX(INDEX(Assumptions!$C$13:$C$18,MATCH(E7722,Assumptions!$A$13:$A$18,0)),INDEX(Assumptions!$B$13:$B$18,MATCH(E7722,Assumptions!$A$13:$A$18,0))*F7722)),2)</f>
        <v>24.7</v>
      </c>
    </row>
    <row r="7723" customFormat="false" ht="15" hidden="false" customHeight="false" outlineLevel="0" collapsed="false">
      <c r="A7723" s="24" t="s">
        <v>8546</v>
      </c>
      <c r="B7723" s="39" t="n">
        <v>46188</v>
      </c>
      <c r="C7723" s="24" t="s">
        <v>306</v>
      </c>
      <c r="D7723" s="24" t="s">
        <v>826</v>
      </c>
      <c r="E7723" s="24" t="s">
        <v>111</v>
      </c>
      <c r="F7723" s="38" t="n">
        <v>500</v>
      </c>
      <c r="G7723" s="42" t="n">
        <f aca="false">DATE(YEAR(B7723),MONTH(B7723),1)</f>
        <v>46174</v>
      </c>
      <c r="H7723" s="24" t="str">
        <f aca="false">INDEX(Customers!$B$2:$B$601,MATCH(C7723,Customers!$A$2:$A$601,0))</f>
        <v>Rift Valley</v>
      </c>
      <c r="I7723" s="43" t="n">
        <f aca="false">ROUND(MIN(INDEX(Assumptions!$D$13:$D$18,MATCH(E7723,Assumptions!$A$13:$A$18,0)),MAX(INDEX(Assumptions!$C$13:$C$18,MATCH(E7723,Assumptions!$A$13:$A$18,0)),INDEX(Assumptions!$B$13:$B$18,MATCH(E7723,Assumptions!$A$13:$A$18,0))*F7723)),2)</f>
        <v>20</v>
      </c>
    </row>
    <row r="7724" customFormat="false" ht="15" hidden="false" customHeight="false" outlineLevel="0" collapsed="false">
      <c r="A7724" s="24" t="s">
        <v>8547</v>
      </c>
      <c r="B7724" s="39" t="n">
        <v>46188</v>
      </c>
      <c r="C7724" s="24" t="s">
        <v>320</v>
      </c>
      <c r="D7724" s="24" t="s">
        <v>826</v>
      </c>
      <c r="E7724" s="24" t="s">
        <v>111</v>
      </c>
      <c r="F7724" s="38" t="n">
        <v>100</v>
      </c>
      <c r="G7724" s="42" t="n">
        <f aca="false">DATE(YEAR(B7724),MONTH(B7724),1)</f>
        <v>46174</v>
      </c>
      <c r="H7724" s="24" t="str">
        <f aca="false">INDEX(Customers!$B$2:$B$601,MATCH(C7724,Customers!$A$2:$A$601,0))</f>
        <v>Rift Valley</v>
      </c>
      <c r="I7724" s="43" t="n">
        <f aca="false">ROUND(MIN(INDEX(Assumptions!$D$13:$D$18,MATCH(E7724,Assumptions!$A$13:$A$18,0)),MAX(INDEX(Assumptions!$C$13:$C$18,MATCH(E7724,Assumptions!$A$13:$A$18,0)),INDEX(Assumptions!$B$13:$B$18,MATCH(E7724,Assumptions!$A$13:$A$18,0))*F7724)),2)</f>
        <v>4</v>
      </c>
    </row>
    <row r="7725" customFormat="false" ht="15" hidden="false" customHeight="false" outlineLevel="0" collapsed="false">
      <c r="A7725" s="24" t="s">
        <v>8548</v>
      </c>
      <c r="B7725" s="39" t="n">
        <v>46188</v>
      </c>
      <c r="C7725" s="24" t="s">
        <v>320</v>
      </c>
      <c r="D7725" s="24" t="s">
        <v>826</v>
      </c>
      <c r="E7725" s="24" t="s">
        <v>111</v>
      </c>
      <c r="F7725" s="38" t="n">
        <v>50</v>
      </c>
      <c r="G7725" s="42" t="n">
        <f aca="false">DATE(YEAR(B7725),MONTH(B7725),1)</f>
        <v>46174</v>
      </c>
      <c r="H7725" s="24" t="str">
        <f aca="false">INDEX(Customers!$B$2:$B$601,MATCH(C7725,Customers!$A$2:$A$601,0))</f>
        <v>Rift Valley</v>
      </c>
      <c r="I7725" s="43" t="n">
        <f aca="false">ROUND(MIN(INDEX(Assumptions!$D$13:$D$18,MATCH(E7725,Assumptions!$A$13:$A$18,0)),MAX(INDEX(Assumptions!$C$13:$C$18,MATCH(E7725,Assumptions!$A$13:$A$18,0)),INDEX(Assumptions!$B$13:$B$18,MATCH(E7725,Assumptions!$A$13:$A$18,0))*F7725)),2)</f>
        <v>2</v>
      </c>
    </row>
    <row r="7726" customFormat="false" ht="15" hidden="false" customHeight="false" outlineLevel="0" collapsed="false">
      <c r="A7726" s="24" t="s">
        <v>8549</v>
      </c>
      <c r="B7726" s="39" t="n">
        <v>46188</v>
      </c>
      <c r="C7726" s="24" t="s">
        <v>322</v>
      </c>
      <c r="D7726" s="24" t="s">
        <v>150</v>
      </c>
      <c r="E7726" s="24" t="s">
        <v>107</v>
      </c>
      <c r="F7726" s="38" t="n">
        <v>3190</v>
      </c>
      <c r="G7726" s="42" t="n">
        <f aca="false">DATE(YEAR(B7726),MONTH(B7726),1)</f>
        <v>46174</v>
      </c>
      <c r="H7726" s="24" t="str">
        <f aca="false">INDEX(Customers!$B$2:$B$601,MATCH(C7726,Customers!$A$2:$A$601,0))</f>
        <v>Nairobi</v>
      </c>
      <c r="I7726" s="43" t="n">
        <f aca="false">ROUND(MIN(INDEX(Assumptions!$D$13:$D$18,MATCH(E7726,Assumptions!$A$13:$A$18,0)),MAX(INDEX(Assumptions!$C$13:$C$18,MATCH(E7726,Assumptions!$A$13:$A$18,0)),INDEX(Assumptions!$B$13:$B$18,MATCH(E7726,Assumptions!$A$13:$A$18,0))*F7726)),2)</f>
        <v>0</v>
      </c>
    </row>
    <row r="7727" customFormat="false" ht="15" hidden="false" customHeight="false" outlineLevel="0" collapsed="false">
      <c r="A7727" s="24" t="s">
        <v>8550</v>
      </c>
      <c r="B7727" s="39" t="n">
        <v>46188</v>
      </c>
      <c r="C7727" s="24" t="s">
        <v>350</v>
      </c>
      <c r="D7727" s="24" t="s">
        <v>826</v>
      </c>
      <c r="E7727" s="24" t="s">
        <v>103</v>
      </c>
      <c r="F7727" s="38" t="n">
        <v>280</v>
      </c>
      <c r="G7727" s="42" t="n">
        <f aca="false">DATE(YEAR(B7727),MONTH(B7727),1)</f>
        <v>46174</v>
      </c>
      <c r="H7727" s="24" t="str">
        <f aca="false">INDEX(Customers!$B$2:$B$601,MATCH(C7727,Customers!$A$2:$A$601,0))</f>
        <v>Rift Valley</v>
      </c>
      <c r="I7727" s="43" t="n">
        <f aca="false">ROUND(MIN(INDEX(Assumptions!$D$13:$D$18,MATCH(E7727,Assumptions!$A$13:$A$18,0)),MAX(INDEX(Assumptions!$C$13:$C$18,MATCH(E7727,Assumptions!$A$13:$A$18,0)),INDEX(Assumptions!$B$13:$B$18,MATCH(E7727,Assumptions!$A$13:$A$18,0))*F7727)),2)</f>
        <v>5</v>
      </c>
    </row>
    <row r="7728" customFormat="false" ht="15" hidden="false" customHeight="false" outlineLevel="0" collapsed="false">
      <c r="A7728" s="24" t="s">
        <v>8551</v>
      </c>
      <c r="B7728" s="39" t="n">
        <v>46188</v>
      </c>
      <c r="C7728" s="24" t="s">
        <v>363</v>
      </c>
      <c r="D7728" s="24" t="s">
        <v>826</v>
      </c>
      <c r="E7728" s="24" t="s">
        <v>109</v>
      </c>
      <c r="F7728" s="38" t="n">
        <v>7150</v>
      </c>
      <c r="G7728" s="42" t="n">
        <f aca="false">DATE(YEAR(B7728),MONTH(B7728),1)</f>
        <v>46174</v>
      </c>
      <c r="H7728" s="24" t="str">
        <f aca="false">INDEX(Customers!$B$2:$B$601,MATCH(C7728,Customers!$A$2:$A$601,0))</f>
        <v>Nairobi</v>
      </c>
      <c r="I7728" s="43" t="n">
        <f aca="false">ROUND(MIN(INDEX(Assumptions!$D$13:$D$18,MATCH(E7728,Assumptions!$A$13:$A$18,0)),MAX(INDEX(Assumptions!$C$13:$C$18,MATCH(E7728,Assumptions!$A$13:$A$18,0)),INDEX(Assumptions!$B$13:$B$18,MATCH(E7728,Assumptions!$A$13:$A$18,0))*F7728)),2)</f>
        <v>28.6</v>
      </c>
    </row>
    <row r="7729" customFormat="false" ht="15" hidden="false" customHeight="false" outlineLevel="0" collapsed="false">
      <c r="A7729" s="24" t="s">
        <v>8552</v>
      </c>
      <c r="B7729" s="39" t="n">
        <v>46188</v>
      </c>
      <c r="C7729" s="24" t="s">
        <v>367</v>
      </c>
      <c r="D7729" s="24" t="s">
        <v>826</v>
      </c>
      <c r="E7729" s="24" t="s">
        <v>113</v>
      </c>
      <c r="F7729" s="38" t="n">
        <v>99</v>
      </c>
      <c r="G7729" s="42" t="n">
        <f aca="false">DATE(YEAR(B7729),MONTH(B7729),1)</f>
        <v>46174</v>
      </c>
      <c r="H7729" s="24" t="str">
        <f aca="false">INDEX(Customers!$B$2:$B$601,MATCH(C7729,Customers!$A$2:$A$601,0))</f>
        <v>Nairobi</v>
      </c>
      <c r="I7729" s="43" t="n">
        <f aca="false">ROUND(MIN(INDEX(Assumptions!$D$13:$D$18,MATCH(E7729,Assumptions!$A$13:$A$18,0)),MAX(INDEX(Assumptions!$C$13:$C$18,MATCH(E7729,Assumptions!$A$13:$A$18,0)),INDEX(Assumptions!$B$13:$B$18,MATCH(E7729,Assumptions!$A$13:$A$18,0))*F7729)),2)</f>
        <v>4.95</v>
      </c>
    </row>
    <row r="7730" customFormat="false" ht="15" hidden="false" customHeight="false" outlineLevel="0" collapsed="false">
      <c r="A7730" s="24" t="s">
        <v>8553</v>
      </c>
      <c r="B7730" s="39" t="n">
        <v>46188</v>
      </c>
      <c r="C7730" s="24" t="s">
        <v>376</v>
      </c>
      <c r="D7730" s="24" t="s">
        <v>150</v>
      </c>
      <c r="E7730" s="24" t="s">
        <v>105</v>
      </c>
      <c r="F7730" s="38" t="n">
        <v>3230</v>
      </c>
      <c r="G7730" s="42" t="n">
        <f aca="false">DATE(YEAR(B7730),MONTH(B7730),1)</f>
        <v>46174</v>
      </c>
      <c r="H7730" s="24" t="str">
        <f aca="false">INDEX(Customers!$B$2:$B$601,MATCH(C7730,Customers!$A$2:$A$601,0))</f>
        <v>Nairobi</v>
      </c>
      <c r="I7730" s="43" t="n">
        <f aca="false">ROUND(MIN(INDEX(Assumptions!$D$13:$D$18,MATCH(E7730,Assumptions!$A$13:$A$18,0)),MAX(INDEX(Assumptions!$C$13:$C$18,MATCH(E7730,Assumptions!$A$13:$A$18,0)),INDEX(Assumptions!$B$13:$B$18,MATCH(E7730,Assumptions!$A$13:$A$18,0))*F7730)),2)</f>
        <v>48.45</v>
      </c>
    </row>
    <row r="7731" customFormat="false" ht="15" hidden="false" customHeight="false" outlineLevel="0" collapsed="false">
      <c r="A7731" s="24" t="s">
        <v>8554</v>
      </c>
      <c r="B7731" s="39" t="n">
        <v>46188</v>
      </c>
      <c r="C7731" s="24" t="s">
        <v>403</v>
      </c>
      <c r="D7731" s="24" t="s">
        <v>826</v>
      </c>
      <c r="E7731" s="24" t="s">
        <v>109</v>
      </c>
      <c r="F7731" s="38" t="n">
        <v>1200</v>
      </c>
      <c r="G7731" s="42" t="n">
        <f aca="false">DATE(YEAR(B7731),MONTH(B7731),1)</f>
        <v>46174</v>
      </c>
      <c r="H7731" s="24" t="str">
        <f aca="false">INDEX(Customers!$B$2:$B$601,MATCH(C7731,Customers!$A$2:$A$601,0))</f>
        <v>Western</v>
      </c>
      <c r="I7731" s="43" t="n">
        <f aca="false">ROUND(MIN(INDEX(Assumptions!$D$13:$D$18,MATCH(E7731,Assumptions!$A$13:$A$18,0)),MAX(INDEX(Assumptions!$C$13:$C$18,MATCH(E7731,Assumptions!$A$13:$A$18,0)),INDEX(Assumptions!$B$13:$B$18,MATCH(E7731,Assumptions!$A$13:$A$18,0))*F7731)),2)</f>
        <v>4.8</v>
      </c>
    </row>
    <row r="7732" customFormat="false" ht="15" hidden="false" customHeight="false" outlineLevel="0" collapsed="false">
      <c r="A7732" s="24" t="s">
        <v>8555</v>
      </c>
      <c r="B7732" s="39" t="n">
        <v>46188</v>
      </c>
      <c r="C7732" s="24" t="s">
        <v>424</v>
      </c>
      <c r="D7732" s="24" t="s">
        <v>826</v>
      </c>
      <c r="E7732" s="24" t="s">
        <v>103</v>
      </c>
      <c r="F7732" s="38" t="n">
        <v>1250</v>
      </c>
      <c r="G7732" s="42" t="n">
        <f aca="false">DATE(YEAR(B7732),MONTH(B7732),1)</f>
        <v>46174</v>
      </c>
      <c r="H7732" s="24" t="str">
        <f aca="false">INDEX(Customers!$B$2:$B$601,MATCH(C7732,Customers!$A$2:$A$601,0))</f>
        <v>Western</v>
      </c>
      <c r="I7732" s="43" t="n">
        <f aca="false">ROUND(MIN(INDEX(Assumptions!$D$13:$D$18,MATCH(E7732,Assumptions!$A$13:$A$18,0)),MAX(INDEX(Assumptions!$C$13:$C$18,MATCH(E7732,Assumptions!$A$13:$A$18,0)),INDEX(Assumptions!$B$13:$B$18,MATCH(E7732,Assumptions!$A$13:$A$18,0))*F7732)),2)</f>
        <v>12.5</v>
      </c>
    </row>
    <row r="7733" customFormat="false" ht="15" hidden="false" customHeight="false" outlineLevel="0" collapsed="false">
      <c r="A7733" s="24" t="s">
        <v>8556</v>
      </c>
      <c r="B7733" s="39" t="n">
        <v>46188</v>
      </c>
      <c r="C7733" s="24" t="s">
        <v>430</v>
      </c>
      <c r="D7733" s="24" t="s">
        <v>826</v>
      </c>
      <c r="E7733" s="24" t="s">
        <v>109</v>
      </c>
      <c r="F7733" s="38" t="n">
        <v>6740</v>
      </c>
      <c r="G7733" s="42" t="n">
        <f aca="false">DATE(YEAR(B7733),MONTH(B7733),1)</f>
        <v>46174</v>
      </c>
      <c r="H7733" s="24" t="str">
        <f aca="false">INDEX(Customers!$B$2:$B$601,MATCH(C7733,Customers!$A$2:$A$601,0))</f>
        <v>Western</v>
      </c>
      <c r="I7733" s="43" t="n">
        <f aca="false">ROUND(MIN(INDEX(Assumptions!$D$13:$D$18,MATCH(E7733,Assumptions!$A$13:$A$18,0)),MAX(INDEX(Assumptions!$C$13:$C$18,MATCH(E7733,Assumptions!$A$13:$A$18,0)),INDEX(Assumptions!$B$13:$B$18,MATCH(E7733,Assumptions!$A$13:$A$18,0))*F7733)),2)</f>
        <v>26.96</v>
      </c>
    </row>
    <row r="7734" customFormat="false" ht="15" hidden="false" customHeight="false" outlineLevel="0" collapsed="false">
      <c r="A7734" s="24" t="s">
        <v>8557</v>
      </c>
      <c r="B7734" s="39" t="n">
        <v>46188</v>
      </c>
      <c r="C7734" s="24" t="s">
        <v>431</v>
      </c>
      <c r="D7734" s="24" t="s">
        <v>826</v>
      </c>
      <c r="E7734" s="24" t="s">
        <v>111</v>
      </c>
      <c r="F7734" s="38" t="n">
        <v>500</v>
      </c>
      <c r="G7734" s="42" t="n">
        <f aca="false">DATE(YEAR(B7734),MONTH(B7734),1)</f>
        <v>46174</v>
      </c>
      <c r="H7734" s="24" t="str">
        <f aca="false">INDEX(Customers!$B$2:$B$601,MATCH(C7734,Customers!$A$2:$A$601,0))</f>
        <v>Nairobi</v>
      </c>
      <c r="I7734" s="43" t="n">
        <f aca="false">ROUND(MIN(INDEX(Assumptions!$D$13:$D$18,MATCH(E7734,Assumptions!$A$13:$A$18,0)),MAX(INDEX(Assumptions!$C$13:$C$18,MATCH(E7734,Assumptions!$A$13:$A$18,0)),INDEX(Assumptions!$B$13:$B$18,MATCH(E7734,Assumptions!$A$13:$A$18,0))*F7734)),2)</f>
        <v>20</v>
      </c>
    </row>
    <row r="7735" customFormat="false" ht="15" hidden="false" customHeight="false" outlineLevel="0" collapsed="false">
      <c r="A7735" s="24" t="s">
        <v>8558</v>
      </c>
      <c r="B7735" s="39" t="n">
        <v>46188</v>
      </c>
      <c r="C7735" s="24" t="s">
        <v>433</v>
      </c>
      <c r="D7735" s="24" t="s">
        <v>826</v>
      </c>
      <c r="E7735" s="24" t="s">
        <v>103</v>
      </c>
      <c r="F7735" s="38" t="n">
        <v>2100</v>
      </c>
      <c r="G7735" s="42" t="n">
        <f aca="false">DATE(YEAR(B7735),MONTH(B7735),1)</f>
        <v>46174</v>
      </c>
      <c r="H7735" s="24" t="str">
        <f aca="false">INDEX(Customers!$B$2:$B$601,MATCH(C7735,Customers!$A$2:$A$601,0))</f>
        <v>Nairobi</v>
      </c>
      <c r="I7735" s="43" t="n">
        <f aca="false">ROUND(MIN(INDEX(Assumptions!$D$13:$D$18,MATCH(E7735,Assumptions!$A$13:$A$18,0)),MAX(INDEX(Assumptions!$C$13:$C$18,MATCH(E7735,Assumptions!$A$13:$A$18,0)),INDEX(Assumptions!$B$13:$B$18,MATCH(E7735,Assumptions!$A$13:$A$18,0))*F7735)),2)</f>
        <v>21</v>
      </c>
    </row>
    <row r="7736" customFormat="false" ht="15" hidden="false" customHeight="false" outlineLevel="0" collapsed="false">
      <c r="A7736" s="24" t="s">
        <v>8559</v>
      </c>
      <c r="B7736" s="39" t="n">
        <v>46188</v>
      </c>
      <c r="C7736" s="24" t="s">
        <v>436</v>
      </c>
      <c r="D7736" s="24" t="s">
        <v>826</v>
      </c>
      <c r="E7736" s="24" t="s">
        <v>113</v>
      </c>
      <c r="F7736" s="38" t="n">
        <v>500</v>
      </c>
      <c r="G7736" s="42" t="n">
        <f aca="false">DATE(YEAR(B7736),MONTH(B7736),1)</f>
        <v>46174</v>
      </c>
      <c r="H7736" s="24" t="str">
        <f aca="false">INDEX(Customers!$B$2:$B$601,MATCH(C7736,Customers!$A$2:$A$601,0))</f>
        <v>Nairobi</v>
      </c>
      <c r="I7736" s="43" t="n">
        <f aca="false">ROUND(MIN(INDEX(Assumptions!$D$13:$D$18,MATCH(E7736,Assumptions!$A$13:$A$18,0)),MAX(INDEX(Assumptions!$C$13:$C$18,MATCH(E7736,Assumptions!$A$13:$A$18,0)),INDEX(Assumptions!$B$13:$B$18,MATCH(E7736,Assumptions!$A$13:$A$18,0))*F7736)),2)</f>
        <v>25</v>
      </c>
    </row>
    <row r="7737" customFormat="false" ht="15" hidden="false" customHeight="false" outlineLevel="0" collapsed="false">
      <c r="A7737" s="24" t="s">
        <v>8560</v>
      </c>
      <c r="B7737" s="39" t="n">
        <v>46188</v>
      </c>
      <c r="C7737" s="24" t="s">
        <v>438</v>
      </c>
      <c r="D7737" s="24" t="s">
        <v>826</v>
      </c>
      <c r="E7737" s="24" t="s">
        <v>111</v>
      </c>
      <c r="F7737" s="38" t="n">
        <v>100</v>
      </c>
      <c r="G7737" s="42" t="n">
        <f aca="false">DATE(YEAR(B7737),MONTH(B7737),1)</f>
        <v>46174</v>
      </c>
      <c r="H7737" s="24" t="str">
        <f aca="false">INDEX(Customers!$B$2:$B$601,MATCH(C7737,Customers!$A$2:$A$601,0))</f>
        <v>Eastern</v>
      </c>
      <c r="I7737" s="43" t="n">
        <f aca="false">ROUND(MIN(INDEX(Assumptions!$D$13:$D$18,MATCH(E7737,Assumptions!$A$13:$A$18,0)),MAX(INDEX(Assumptions!$C$13:$C$18,MATCH(E7737,Assumptions!$A$13:$A$18,0)),INDEX(Assumptions!$B$13:$B$18,MATCH(E7737,Assumptions!$A$13:$A$18,0))*F7737)),2)</f>
        <v>4</v>
      </c>
    </row>
    <row r="7738" customFormat="false" ht="15" hidden="false" customHeight="false" outlineLevel="0" collapsed="false">
      <c r="A7738" s="24" t="s">
        <v>8561</v>
      </c>
      <c r="B7738" s="39" t="n">
        <v>46188</v>
      </c>
      <c r="C7738" s="24" t="s">
        <v>446</v>
      </c>
      <c r="D7738" s="24" t="s">
        <v>826</v>
      </c>
      <c r="E7738" s="24" t="s">
        <v>111</v>
      </c>
      <c r="F7738" s="38" t="n">
        <v>1000</v>
      </c>
      <c r="G7738" s="42" t="n">
        <f aca="false">DATE(YEAR(B7738),MONTH(B7738),1)</f>
        <v>46174</v>
      </c>
      <c r="H7738" s="24" t="str">
        <f aca="false">INDEX(Customers!$B$2:$B$601,MATCH(C7738,Customers!$A$2:$A$601,0))</f>
        <v>Central</v>
      </c>
      <c r="I7738" s="43" t="n">
        <f aca="false">ROUND(MIN(INDEX(Assumptions!$D$13:$D$18,MATCH(E7738,Assumptions!$A$13:$A$18,0)),MAX(INDEX(Assumptions!$C$13:$C$18,MATCH(E7738,Assumptions!$A$13:$A$18,0)),INDEX(Assumptions!$B$13:$B$18,MATCH(E7738,Assumptions!$A$13:$A$18,0))*F7738)),2)</f>
        <v>40</v>
      </c>
    </row>
    <row r="7739" customFormat="false" ht="15" hidden="false" customHeight="false" outlineLevel="0" collapsed="false">
      <c r="A7739" s="24" t="s">
        <v>8562</v>
      </c>
      <c r="B7739" s="39" t="n">
        <v>46188</v>
      </c>
      <c r="C7739" s="24" t="s">
        <v>484</v>
      </c>
      <c r="D7739" s="24" t="s">
        <v>826</v>
      </c>
      <c r="E7739" s="24" t="s">
        <v>111</v>
      </c>
      <c r="F7739" s="38" t="n">
        <v>100</v>
      </c>
      <c r="G7739" s="42" t="n">
        <f aca="false">DATE(YEAR(B7739),MONTH(B7739),1)</f>
        <v>46174</v>
      </c>
      <c r="H7739" s="24" t="str">
        <f aca="false">INDEX(Customers!$B$2:$B$601,MATCH(C7739,Customers!$A$2:$A$601,0))</f>
        <v>Western</v>
      </c>
      <c r="I7739" s="43" t="n">
        <f aca="false">ROUND(MIN(INDEX(Assumptions!$D$13:$D$18,MATCH(E7739,Assumptions!$A$13:$A$18,0)),MAX(INDEX(Assumptions!$C$13:$C$18,MATCH(E7739,Assumptions!$A$13:$A$18,0)),INDEX(Assumptions!$B$13:$B$18,MATCH(E7739,Assumptions!$A$13:$A$18,0))*F7739)),2)</f>
        <v>4</v>
      </c>
    </row>
    <row r="7740" customFormat="false" ht="15" hidden="false" customHeight="false" outlineLevel="0" collapsed="false">
      <c r="A7740" s="24" t="s">
        <v>8563</v>
      </c>
      <c r="B7740" s="39" t="n">
        <v>46188</v>
      </c>
      <c r="C7740" s="24" t="s">
        <v>494</v>
      </c>
      <c r="D7740" s="24" t="s">
        <v>189</v>
      </c>
      <c r="E7740" s="24" t="s">
        <v>105</v>
      </c>
      <c r="F7740" s="38" t="n">
        <v>7320</v>
      </c>
      <c r="G7740" s="42" t="n">
        <f aca="false">DATE(YEAR(B7740),MONTH(B7740),1)</f>
        <v>46174</v>
      </c>
      <c r="H7740" s="24" t="str">
        <f aca="false">INDEX(Customers!$B$2:$B$601,MATCH(C7740,Customers!$A$2:$A$601,0))</f>
        <v>Coast</v>
      </c>
      <c r="I7740" s="43" t="n">
        <f aca="false">ROUND(MIN(INDEX(Assumptions!$D$13:$D$18,MATCH(E7740,Assumptions!$A$13:$A$18,0)),MAX(INDEX(Assumptions!$C$13:$C$18,MATCH(E7740,Assumptions!$A$13:$A$18,0)),INDEX(Assumptions!$B$13:$B$18,MATCH(E7740,Assumptions!$A$13:$A$18,0))*F7740)),2)</f>
        <v>109.8</v>
      </c>
    </row>
    <row r="7741" customFormat="false" ht="15" hidden="false" customHeight="false" outlineLevel="0" collapsed="false">
      <c r="A7741" s="24" t="s">
        <v>8564</v>
      </c>
      <c r="B7741" s="39" t="n">
        <v>46188</v>
      </c>
      <c r="C7741" s="24" t="s">
        <v>509</v>
      </c>
      <c r="D7741" s="24" t="s">
        <v>826</v>
      </c>
      <c r="E7741" s="24" t="s">
        <v>113</v>
      </c>
      <c r="F7741" s="38" t="n">
        <v>500</v>
      </c>
      <c r="G7741" s="42" t="n">
        <f aca="false">DATE(YEAR(B7741),MONTH(B7741),1)</f>
        <v>46174</v>
      </c>
      <c r="H7741" s="24" t="str">
        <f aca="false">INDEX(Customers!$B$2:$B$601,MATCH(C7741,Customers!$A$2:$A$601,0))</f>
        <v>Rift Valley</v>
      </c>
      <c r="I7741" s="43" t="n">
        <f aca="false">ROUND(MIN(INDEX(Assumptions!$D$13:$D$18,MATCH(E7741,Assumptions!$A$13:$A$18,0)),MAX(INDEX(Assumptions!$C$13:$C$18,MATCH(E7741,Assumptions!$A$13:$A$18,0)),INDEX(Assumptions!$B$13:$B$18,MATCH(E7741,Assumptions!$A$13:$A$18,0))*F7741)),2)</f>
        <v>25</v>
      </c>
    </row>
    <row r="7742" customFormat="false" ht="15" hidden="false" customHeight="false" outlineLevel="0" collapsed="false">
      <c r="A7742" s="24" t="s">
        <v>8565</v>
      </c>
      <c r="B7742" s="39" t="n">
        <v>46188</v>
      </c>
      <c r="C7742" s="24" t="s">
        <v>519</v>
      </c>
      <c r="D7742" s="24" t="s">
        <v>826</v>
      </c>
      <c r="E7742" s="24" t="s">
        <v>113</v>
      </c>
      <c r="F7742" s="38" t="n">
        <v>1000</v>
      </c>
      <c r="G7742" s="42" t="n">
        <f aca="false">DATE(YEAR(B7742),MONTH(B7742),1)</f>
        <v>46174</v>
      </c>
      <c r="H7742" s="24" t="str">
        <f aca="false">INDEX(Customers!$B$2:$B$601,MATCH(C7742,Customers!$A$2:$A$601,0))</f>
        <v>Rift Valley</v>
      </c>
      <c r="I7742" s="43" t="n">
        <f aca="false">ROUND(MIN(INDEX(Assumptions!$D$13:$D$18,MATCH(E7742,Assumptions!$A$13:$A$18,0)),MAX(INDEX(Assumptions!$C$13:$C$18,MATCH(E7742,Assumptions!$A$13:$A$18,0)),INDEX(Assumptions!$B$13:$B$18,MATCH(E7742,Assumptions!$A$13:$A$18,0))*F7742)),2)</f>
        <v>50</v>
      </c>
    </row>
    <row r="7743" customFormat="false" ht="15" hidden="false" customHeight="false" outlineLevel="0" collapsed="false">
      <c r="A7743" s="24" t="s">
        <v>8566</v>
      </c>
      <c r="B7743" s="39" t="n">
        <v>46188</v>
      </c>
      <c r="C7743" s="24" t="s">
        <v>520</v>
      </c>
      <c r="D7743" s="24" t="s">
        <v>183</v>
      </c>
      <c r="E7743" s="24" t="s">
        <v>107</v>
      </c>
      <c r="F7743" s="38" t="n">
        <v>1790</v>
      </c>
      <c r="G7743" s="42" t="n">
        <f aca="false">DATE(YEAR(B7743),MONTH(B7743),1)</f>
        <v>46174</v>
      </c>
      <c r="H7743" s="24" t="str">
        <f aca="false">INDEX(Customers!$B$2:$B$601,MATCH(C7743,Customers!$A$2:$A$601,0))</f>
        <v>Coast</v>
      </c>
      <c r="I7743" s="43" t="n">
        <f aca="false">ROUND(MIN(INDEX(Assumptions!$D$13:$D$18,MATCH(E7743,Assumptions!$A$13:$A$18,0)),MAX(INDEX(Assumptions!$C$13:$C$18,MATCH(E7743,Assumptions!$A$13:$A$18,0)),INDEX(Assumptions!$B$13:$B$18,MATCH(E7743,Assumptions!$A$13:$A$18,0))*F7743)),2)</f>
        <v>0</v>
      </c>
    </row>
    <row r="7744" customFormat="false" ht="15" hidden="false" customHeight="false" outlineLevel="0" collapsed="false">
      <c r="A7744" s="24" t="s">
        <v>8567</v>
      </c>
      <c r="B7744" s="39" t="n">
        <v>46188</v>
      </c>
      <c r="C7744" s="24" t="s">
        <v>525</v>
      </c>
      <c r="D7744" s="24" t="s">
        <v>826</v>
      </c>
      <c r="E7744" s="24" t="s">
        <v>103</v>
      </c>
      <c r="F7744" s="38" t="n">
        <v>270</v>
      </c>
      <c r="G7744" s="42" t="n">
        <f aca="false">DATE(YEAR(B7744),MONTH(B7744),1)</f>
        <v>46174</v>
      </c>
      <c r="H7744" s="24" t="str">
        <f aca="false">INDEX(Customers!$B$2:$B$601,MATCH(C7744,Customers!$A$2:$A$601,0))</f>
        <v>Nairobi</v>
      </c>
      <c r="I7744" s="43" t="n">
        <f aca="false">ROUND(MIN(INDEX(Assumptions!$D$13:$D$18,MATCH(E7744,Assumptions!$A$13:$A$18,0)),MAX(INDEX(Assumptions!$C$13:$C$18,MATCH(E7744,Assumptions!$A$13:$A$18,0)),INDEX(Assumptions!$B$13:$B$18,MATCH(E7744,Assumptions!$A$13:$A$18,0))*F7744)),2)</f>
        <v>5</v>
      </c>
    </row>
    <row r="7745" customFormat="false" ht="15" hidden="false" customHeight="false" outlineLevel="0" collapsed="false">
      <c r="A7745" s="24" t="s">
        <v>8568</v>
      </c>
      <c r="B7745" s="39" t="n">
        <v>46188</v>
      </c>
      <c r="C7745" s="24" t="s">
        <v>528</v>
      </c>
      <c r="D7745" s="24" t="s">
        <v>826</v>
      </c>
      <c r="E7745" s="24" t="s">
        <v>113</v>
      </c>
      <c r="F7745" s="38" t="n">
        <v>250</v>
      </c>
      <c r="G7745" s="42" t="n">
        <f aca="false">DATE(YEAR(B7745),MONTH(B7745),1)</f>
        <v>46174</v>
      </c>
      <c r="H7745" s="24" t="str">
        <f aca="false">INDEX(Customers!$B$2:$B$601,MATCH(C7745,Customers!$A$2:$A$601,0))</f>
        <v>Central</v>
      </c>
      <c r="I7745" s="43" t="n">
        <f aca="false">ROUND(MIN(INDEX(Assumptions!$D$13:$D$18,MATCH(E7745,Assumptions!$A$13:$A$18,0)),MAX(INDEX(Assumptions!$C$13:$C$18,MATCH(E7745,Assumptions!$A$13:$A$18,0)),INDEX(Assumptions!$B$13:$B$18,MATCH(E7745,Assumptions!$A$13:$A$18,0))*F7745)),2)</f>
        <v>12.5</v>
      </c>
    </row>
    <row r="7746" customFormat="false" ht="15" hidden="false" customHeight="false" outlineLevel="0" collapsed="false">
      <c r="A7746" s="24" t="s">
        <v>8569</v>
      </c>
      <c r="B7746" s="39" t="n">
        <v>46188</v>
      </c>
      <c r="C7746" s="24" t="s">
        <v>529</v>
      </c>
      <c r="D7746" s="24" t="s">
        <v>826</v>
      </c>
      <c r="E7746" s="24" t="s">
        <v>103</v>
      </c>
      <c r="F7746" s="38" t="n">
        <v>410</v>
      </c>
      <c r="G7746" s="42" t="n">
        <f aca="false">DATE(YEAR(B7746),MONTH(B7746),1)</f>
        <v>46174</v>
      </c>
      <c r="H7746" s="24" t="str">
        <f aca="false">INDEX(Customers!$B$2:$B$601,MATCH(C7746,Customers!$A$2:$A$601,0))</f>
        <v>Rift Valley</v>
      </c>
      <c r="I7746" s="43" t="n">
        <f aca="false">ROUND(MIN(INDEX(Assumptions!$D$13:$D$18,MATCH(E7746,Assumptions!$A$13:$A$18,0)),MAX(INDEX(Assumptions!$C$13:$C$18,MATCH(E7746,Assumptions!$A$13:$A$18,0)),INDEX(Assumptions!$B$13:$B$18,MATCH(E7746,Assumptions!$A$13:$A$18,0))*F7746)),2)</f>
        <v>5</v>
      </c>
    </row>
    <row r="7747" customFormat="false" ht="15" hidden="false" customHeight="false" outlineLevel="0" collapsed="false">
      <c r="A7747" s="24" t="s">
        <v>8570</v>
      </c>
      <c r="B7747" s="39" t="n">
        <v>46188</v>
      </c>
      <c r="C7747" s="24" t="s">
        <v>544</v>
      </c>
      <c r="D7747" s="24" t="s">
        <v>826</v>
      </c>
      <c r="E7747" s="24" t="s">
        <v>109</v>
      </c>
      <c r="F7747" s="38" t="n">
        <v>11530</v>
      </c>
      <c r="G7747" s="42" t="n">
        <f aca="false">DATE(YEAR(B7747),MONTH(B7747),1)</f>
        <v>46174</v>
      </c>
      <c r="H7747" s="24" t="str">
        <f aca="false">INDEX(Customers!$B$2:$B$601,MATCH(C7747,Customers!$A$2:$A$601,0))</f>
        <v>Coast</v>
      </c>
      <c r="I7747" s="43" t="n">
        <f aca="false">ROUND(MIN(INDEX(Assumptions!$D$13:$D$18,MATCH(E7747,Assumptions!$A$13:$A$18,0)),MAX(INDEX(Assumptions!$C$13:$C$18,MATCH(E7747,Assumptions!$A$13:$A$18,0)),INDEX(Assumptions!$B$13:$B$18,MATCH(E7747,Assumptions!$A$13:$A$18,0))*F7747)),2)</f>
        <v>40</v>
      </c>
    </row>
    <row r="7748" customFormat="false" ht="15" hidden="false" customHeight="false" outlineLevel="0" collapsed="false">
      <c r="A7748" s="24" t="s">
        <v>8571</v>
      </c>
      <c r="B7748" s="39" t="n">
        <v>46188</v>
      </c>
      <c r="C7748" s="24" t="s">
        <v>556</v>
      </c>
      <c r="D7748" s="24" t="s">
        <v>826</v>
      </c>
      <c r="E7748" s="24" t="s">
        <v>103</v>
      </c>
      <c r="F7748" s="38" t="n">
        <v>9310</v>
      </c>
      <c r="G7748" s="42" t="n">
        <f aca="false">DATE(YEAR(B7748),MONTH(B7748),1)</f>
        <v>46174</v>
      </c>
      <c r="H7748" s="24" t="str">
        <f aca="false">INDEX(Customers!$B$2:$B$601,MATCH(C7748,Customers!$A$2:$A$601,0))</f>
        <v>Central</v>
      </c>
      <c r="I7748" s="43" t="n">
        <f aca="false">ROUND(MIN(INDEX(Assumptions!$D$13:$D$18,MATCH(E7748,Assumptions!$A$13:$A$18,0)),MAX(INDEX(Assumptions!$C$13:$C$18,MATCH(E7748,Assumptions!$A$13:$A$18,0)),INDEX(Assumptions!$B$13:$B$18,MATCH(E7748,Assumptions!$A$13:$A$18,0))*F7748)),2)</f>
        <v>93.1</v>
      </c>
    </row>
    <row r="7749" customFormat="false" ht="15" hidden="false" customHeight="false" outlineLevel="0" collapsed="false">
      <c r="A7749" s="24" t="s">
        <v>8572</v>
      </c>
      <c r="B7749" s="39" t="n">
        <v>46188</v>
      </c>
      <c r="C7749" s="24" t="s">
        <v>573</v>
      </c>
      <c r="D7749" s="24" t="s">
        <v>826</v>
      </c>
      <c r="E7749" s="24" t="s">
        <v>111</v>
      </c>
      <c r="F7749" s="38" t="n">
        <v>100</v>
      </c>
      <c r="G7749" s="42" t="n">
        <f aca="false">DATE(YEAR(B7749),MONTH(B7749),1)</f>
        <v>46174</v>
      </c>
      <c r="H7749" s="24" t="str">
        <f aca="false">INDEX(Customers!$B$2:$B$601,MATCH(C7749,Customers!$A$2:$A$601,0))</f>
        <v>Nairobi</v>
      </c>
      <c r="I7749" s="43" t="n">
        <f aca="false">ROUND(MIN(INDEX(Assumptions!$D$13:$D$18,MATCH(E7749,Assumptions!$A$13:$A$18,0)),MAX(INDEX(Assumptions!$C$13:$C$18,MATCH(E7749,Assumptions!$A$13:$A$18,0)),INDEX(Assumptions!$B$13:$B$18,MATCH(E7749,Assumptions!$A$13:$A$18,0))*F7749)),2)</f>
        <v>4</v>
      </c>
    </row>
    <row r="7750" customFormat="false" ht="15" hidden="false" customHeight="false" outlineLevel="0" collapsed="false">
      <c r="A7750" s="24" t="s">
        <v>8573</v>
      </c>
      <c r="B7750" s="39" t="n">
        <v>46188</v>
      </c>
      <c r="C7750" s="24" t="s">
        <v>591</v>
      </c>
      <c r="D7750" s="24" t="s">
        <v>165</v>
      </c>
      <c r="E7750" s="24" t="s">
        <v>105</v>
      </c>
      <c r="F7750" s="38" t="n">
        <v>410</v>
      </c>
      <c r="G7750" s="42" t="n">
        <f aca="false">DATE(YEAR(B7750),MONTH(B7750),1)</f>
        <v>46174</v>
      </c>
      <c r="H7750" s="24" t="str">
        <f aca="false">INDEX(Customers!$B$2:$B$601,MATCH(C7750,Customers!$A$2:$A$601,0))</f>
        <v>Central</v>
      </c>
      <c r="I7750" s="43" t="n">
        <f aca="false">ROUND(MIN(INDEX(Assumptions!$D$13:$D$18,MATCH(E7750,Assumptions!$A$13:$A$18,0)),MAX(INDEX(Assumptions!$C$13:$C$18,MATCH(E7750,Assumptions!$A$13:$A$18,0)),INDEX(Assumptions!$B$13:$B$18,MATCH(E7750,Assumptions!$A$13:$A$18,0))*F7750)),2)</f>
        <v>10</v>
      </c>
    </row>
    <row r="7751" customFormat="false" ht="15" hidden="false" customHeight="false" outlineLevel="0" collapsed="false">
      <c r="A7751" s="24" t="s">
        <v>8574</v>
      </c>
      <c r="B7751" s="39" t="n">
        <v>46188</v>
      </c>
      <c r="C7751" s="24" t="s">
        <v>625</v>
      </c>
      <c r="D7751" s="24" t="s">
        <v>826</v>
      </c>
      <c r="E7751" s="24" t="s">
        <v>103</v>
      </c>
      <c r="F7751" s="38" t="n">
        <v>4200</v>
      </c>
      <c r="G7751" s="42" t="n">
        <f aca="false">DATE(YEAR(B7751),MONTH(B7751),1)</f>
        <v>46174</v>
      </c>
      <c r="H7751" s="24" t="str">
        <f aca="false">INDEX(Customers!$B$2:$B$601,MATCH(C7751,Customers!$A$2:$A$601,0))</f>
        <v>Nairobi</v>
      </c>
      <c r="I7751" s="43" t="n">
        <f aca="false">ROUND(MIN(INDEX(Assumptions!$D$13:$D$18,MATCH(E7751,Assumptions!$A$13:$A$18,0)),MAX(INDEX(Assumptions!$C$13:$C$18,MATCH(E7751,Assumptions!$A$13:$A$18,0)),INDEX(Assumptions!$B$13:$B$18,MATCH(E7751,Assumptions!$A$13:$A$18,0))*F7751)),2)</f>
        <v>42</v>
      </c>
    </row>
    <row r="7752" customFormat="false" ht="15" hidden="false" customHeight="false" outlineLevel="0" collapsed="false">
      <c r="A7752" s="24" t="s">
        <v>8575</v>
      </c>
      <c r="B7752" s="39" t="n">
        <v>46188</v>
      </c>
      <c r="C7752" s="24" t="s">
        <v>639</v>
      </c>
      <c r="D7752" s="24" t="s">
        <v>152</v>
      </c>
      <c r="E7752" s="24" t="s">
        <v>107</v>
      </c>
      <c r="F7752" s="38" t="n">
        <v>12700</v>
      </c>
      <c r="G7752" s="42" t="n">
        <f aca="false">DATE(YEAR(B7752),MONTH(B7752),1)</f>
        <v>46174</v>
      </c>
      <c r="H7752" s="24" t="str">
        <f aca="false">INDEX(Customers!$B$2:$B$601,MATCH(C7752,Customers!$A$2:$A$601,0))</f>
        <v>Nairobi</v>
      </c>
      <c r="I7752" s="43" t="n">
        <f aca="false">ROUND(MIN(INDEX(Assumptions!$D$13:$D$18,MATCH(E7752,Assumptions!$A$13:$A$18,0)),MAX(INDEX(Assumptions!$C$13:$C$18,MATCH(E7752,Assumptions!$A$13:$A$18,0)),INDEX(Assumptions!$B$13:$B$18,MATCH(E7752,Assumptions!$A$13:$A$18,0))*F7752)),2)</f>
        <v>0</v>
      </c>
    </row>
    <row r="7753" customFormat="false" ht="15" hidden="false" customHeight="false" outlineLevel="0" collapsed="false">
      <c r="A7753" s="24" t="s">
        <v>8576</v>
      </c>
      <c r="B7753" s="39" t="n">
        <v>46188</v>
      </c>
      <c r="C7753" s="24" t="s">
        <v>664</v>
      </c>
      <c r="D7753" s="24" t="s">
        <v>826</v>
      </c>
      <c r="E7753" s="24" t="s">
        <v>103</v>
      </c>
      <c r="F7753" s="38" t="n">
        <v>1370</v>
      </c>
      <c r="G7753" s="42" t="n">
        <f aca="false">DATE(YEAR(B7753),MONTH(B7753),1)</f>
        <v>46174</v>
      </c>
      <c r="H7753" s="24" t="str">
        <f aca="false">INDEX(Customers!$B$2:$B$601,MATCH(C7753,Customers!$A$2:$A$601,0))</f>
        <v>Rift Valley</v>
      </c>
      <c r="I7753" s="43" t="n">
        <f aca="false">ROUND(MIN(INDEX(Assumptions!$D$13:$D$18,MATCH(E7753,Assumptions!$A$13:$A$18,0)),MAX(INDEX(Assumptions!$C$13:$C$18,MATCH(E7753,Assumptions!$A$13:$A$18,0)),INDEX(Assumptions!$B$13:$B$18,MATCH(E7753,Assumptions!$A$13:$A$18,0))*F7753)),2)</f>
        <v>13.7</v>
      </c>
    </row>
    <row r="7754" customFormat="false" ht="15" hidden="false" customHeight="false" outlineLevel="0" collapsed="false">
      <c r="A7754" s="24" t="s">
        <v>8577</v>
      </c>
      <c r="B7754" s="39" t="n">
        <v>46188</v>
      </c>
      <c r="C7754" s="24" t="s">
        <v>673</v>
      </c>
      <c r="D7754" s="24" t="s">
        <v>150</v>
      </c>
      <c r="E7754" s="24" t="s">
        <v>107</v>
      </c>
      <c r="F7754" s="38" t="n">
        <v>2420</v>
      </c>
      <c r="G7754" s="42" t="n">
        <f aca="false">DATE(YEAR(B7754),MONTH(B7754),1)</f>
        <v>46174</v>
      </c>
      <c r="H7754" s="24" t="str">
        <f aca="false">INDEX(Customers!$B$2:$B$601,MATCH(C7754,Customers!$A$2:$A$601,0))</f>
        <v>Nairobi</v>
      </c>
      <c r="I7754" s="43" t="n">
        <f aca="false">ROUND(MIN(INDEX(Assumptions!$D$13:$D$18,MATCH(E7754,Assumptions!$A$13:$A$18,0)),MAX(INDEX(Assumptions!$C$13:$C$18,MATCH(E7754,Assumptions!$A$13:$A$18,0)),INDEX(Assumptions!$B$13:$B$18,MATCH(E7754,Assumptions!$A$13:$A$18,0))*F7754)),2)</f>
        <v>0</v>
      </c>
    </row>
    <row r="7755" customFormat="false" ht="15" hidden="false" customHeight="false" outlineLevel="0" collapsed="false">
      <c r="A7755" s="24" t="s">
        <v>8578</v>
      </c>
      <c r="B7755" s="39" t="n">
        <v>46188</v>
      </c>
      <c r="C7755" s="24" t="s">
        <v>678</v>
      </c>
      <c r="D7755" s="24" t="s">
        <v>826</v>
      </c>
      <c r="E7755" s="24" t="s">
        <v>113</v>
      </c>
      <c r="F7755" s="38" t="n">
        <v>250</v>
      </c>
      <c r="G7755" s="42" t="n">
        <f aca="false">DATE(YEAR(B7755),MONTH(B7755),1)</f>
        <v>46174</v>
      </c>
      <c r="H7755" s="24" t="str">
        <f aca="false">INDEX(Customers!$B$2:$B$601,MATCH(C7755,Customers!$A$2:$A$601,0))</f>
        <v>Coast</v>
      </c>
      <c r="I7755" s="43" t="n">
        <f aca="false">ROUND(MIN(INDEX(Assumptions!$D$13:$D$18,MATCH(E7755,Assumptions!$A$13:$A$18,0)),MAX(INDEX(Assumptions!$C$13:$C$18,MATCH(E7755,Assumptions!$A$13:$A$18,0)),INDEX(Assumptions!$B$13:$B$18,MATCH(E7755,Assumptions!$A$13:$A$18,0))*F7755)),2)</f>
        <v>12.5</v>
      </c>
    </row>
    <row r="7756" customFormat="false" ht="15" hidden="false" customHeight="false" outlineLevel="0" collapsed="false">
      <c r="A7756" s="24" t="s">
        <v>8579</v>
      </c>
      <c r="B7756" s="39" t="n">
        <v>46188</v>
      </c>
      <c r="C7756" s="24" t="s">
        <v>692</v>
      </c>
      <c r="D7756" s="24" t="s">
        <v>826</v>
      </c>
      <c r="E7756" s="24" t="s">
        <v>109</v>
      </c>
      <c r="F7756" s="38" t="n">
        <v>11610</v>
      </c>
      <c r="G7756" s="42" t="n">
        <f aca="false">DATE(YEAR(B7756),MONTH(B7756),1)</f>
        <v>46174</v>
      </c>
      <c r="H7756" s="24" t="str">
        <f aca="false">INDEX(Customers!$B$2:$B$601,MATCH(C7756,Customers!$A$2:$A$601,0))</f>
        <v>Coast</v>
      </c>
      <c r="I7756" s="43" t="n">
        <f aca="false">ROUND(MIN(INDEX(Assumptions!$D$13:$D$18,MATCH(E7756,Assumptions!$A$13:$A$18,0)),MAX(INDEX(Assumptions!$C$13:$C$18,MATCH(E7756,Assumptions!$A$13:$A$18,0)),INDEX(Assumptions!$B$13:$B$18,MATCH(E7756,Assumptions!$A$13:$A$18,0))*F7756)),2)</f>
        <v>40</v>
      </c>
    </row>
    <row r="7757" customFormat="false" ht="15" hidden="false" customHeight="false" outlineLevel="0" collapsed="false">
      <c r="A7757" s="24" t="s">
        <v>8580</v>
      </c>
      <c r="B7757" s="39" t="n">
        <v>46188</v>
      </c>
      <c r="C7757" s="24" t="s">
        <v>699</v>
      </c>
      <c r="D7757" s="24" t="s">
        <v>152</v>
      </c>
      <c r="E7757" s="24" t="s">
        <v>105</v>
      </c>
      <c r="F7757" s="38" t="n">
        <v>8460</v>
      </c>
      <c r="G7757" s="42" t="n">
        <f aca="false">DATE(YEAR(B7757),MONTH(B7757),1)</f>
        <v>46174</v>
      </c>
      <c r="H7757" s="24" t="str">
        <f aca="false">INDEX(Customers!$B$2:$B$601,MATCH(C7757,Customers!$A$2:$A$601,0))</f>
        <v>Nairobi</v>
      </c>
      <c r="I7757" s="43" t="n">
        <f aca="false">ROUND(MIN(INDEX(Assumptions!$D$13:$D$18,MATCH(E7757,Assumptions!$A$13:$A$18,0)),MAX(INDEX(Assumptions!$C$13:$C$18,MATCH(E7757,Assumptions!$A$13:$A$18,0)),INDEX(Assumptions!$B$13:$B$18,MATCH(E7757,Assumptions!$A$13:$A$18,0))*F7757)),2)</f>
        <v>126.9</v>
      </c>
    </row>
    <row r="7758" customFormat="false" ht="15" hidden="false" customHeight="false" outlineLevel="0" collapsed="false">
      <c r="A7758" s="24" t="s">
        <v>8581</v>
      </c>
      <c r="B7758" s="39" t="n">
        <v>46188</v>
      </c>
      <c r="C7758" s="24" t="s">
        <v>721</v>
      </c>
      <c r="D7758" s="24" t="s">
        <v>826</v>
      </c>
      <c r="E7758" s="24" t="s">
        <v>103</v>
      </c>
      <c r="F7758" s="38" t="n">
        <v>370</v>
      </c>
      <c r="G7758" s="42" t="n">
        <f aca="false">DATE(YEAR(B7758),MONTH(B7758),1)</f>
        <v>46174</v>
      </c>
      <c r="H7758" s="24" t="str">
        <f aca="false">INDEX(Customers!$B$2:$B$601,MATCH(C7758,Customers!$A$2:$A$601,0))</f>
        <v>Western</v>
      </c>
      <c r="I7758" s="43" t="n">
        <f aca="false">ROUND(MIN(INDEX(Assumptions!$D$13:$D$18,MATCH(E7758,Assumptions!$A$13:$A$18,0)),MAX(INDEX(Assumptions!$C$13:$C$18,MATCH(E7758,Assumptions!$A$13:$A$18,0)),INDEX(Assumptions!$B$13:$B$18,MATCH(E7758,Assumptions!$A$13:$A$18,0))*F7758)),2)</f>
        <v>5</v>
      </c>
    </row>
    <row r="7759" customFormat="false" ht="15" hidden="false" customHeight="false" outlineLevel="0" collapsed="false">
      <c r="A7759" s="24" t="s">
        <v>8582</v>
      </c>
      <c r="B7759" s="39" t="n">
        <v>46188</v>
      </c>
      <c r="C7759" s="24" t="s">
        <v>767</v>
      </c>
      <c r="D7759" s="24" t="s">
        <v>156</v>
      </c>
      <c r="E7759" s="24" t="s">
        <v>105</v>
      </c>
      <c r="F7759" s="38" t="n">
        <v>28380</v>
      </c>
      <c r="G7759" s="42" t="n">
        <f aca="false">DATE(YEAR(B7759),MONTH(B7759),1)</f>
        <v>46174</v>
      </c>
      <c r="H7759" s="24" t="str">
        <f aca="false">INDEX(Customers!$B$2:$B$601,MATCH(C7759,Customers!$A$2:$A$601,0))</f>
        <v>Nairobi</v>
      </c>
      <c r="I7759" s="43" t="n">
        <f aca="false">ROUND(MIN(INDEX(Assumptions!$D$13:$D$18,MATCH(E7759,Assumptions!$A$13:$A$18,0)),MAX(INDEX(Assumptions!$C$13:$C$18,MATCH(E7759,Assumptions!$A$13:$A$18,0)),INDEX(Assumptions!$B$13:$B$18,MATCH(E7759,Assumptions!$A$13:$A$18,0))*F7759)),2)</f>
        <v>200</v>
      </c>
    </row>
    <row r="7760" customFormat="false" ht="15" hidden="false" customHeight="false" outlineLevel="0" collapsed="false">
      <c r="A7760" s="24" t="s">
        <v>8583</v>
      </c>
      <c r="B7760" s="39" t="n">
        <v>46188</v>
      </c>
      <c r="C7760" s="24" t="s">
        <v>772</v>
      </c>
      <c r="D7760" s="24" t="s">
        <v>826</v>
      </c>
      <c r="E7760" s="24" t="s">
        <v>109</v>
      </c>
      <c r="F7760" s="38" t="n">
        <v>1830</v>
      </c>
      <c r="G7760" s="42" t="n">
        <f aca="false">DATE(YEAR(B7760),MONTH(B7760),1)</f>
        <v>46174</v>
      </c>
      <c r="H7760" s="24" t="str">
        <f aca="false">INDEX(Customers!$B$2:$B$601,MATCH(C7760,Customers!$A$2:$A$601,0))</f>
        <v>Nairobi</v>
      </c>
      <c r="I7760" s="43" t="n">
        <f aca="false">ROUND(MIN(INDEX(Assumptions!$D$13:$D$18,MATCH(E7760,Assumptions!$A$13:$A$18,0)),MAX(INDEX(Assumptions!$C$13:$C$18,MATCH(E7760,Assumptions!$A$13:$A$18,0)),INDEX(Assumptions!$B$13:$B$18,MATCH(E7760,Assumptions!$A$13:$A$18,0))*F7760)),2)</f>
        <v>7.32</v>
      </c>
    </row>
    <row r="7761" customFormat="false" ht="15" hidden="false" customHeight="false" outlineLevel="0" collapsed="false">
      <c r="A7761" s="24" t="s">
        <v>8584</v>
      </c>
      <c r="B7761" s="39" t="n">
        <v>46188</v>
      </c>
      <c r="C7761" s="24" t="s">
        <v>818</v>
      </c>
      <c r="D7761" s="24" t="s">
        <v>826</v>
      </c>
      <c r="E7761" s="24" t="s">
        <v>113</v>
      </c>
      <c r="F7761" s="38" t="n">
        <v>250</v>
      </c>
      <c r="G7761" s="42" t="n">
        <f aca="false">DATE(YEAR(B7761),MONTH(B7761),1)</f>
        <v>46174</v>
      </c>
      <c r="H7761" s="24" t="str">
        <f aca="false">INDEX(Customers!$B$2:$B$601,MATCH(C7761,Customers!$A$2:$A$601,0))</f>
        <v>Central</v>
      </c>
      <c r="I7761" s="43" t="n">
        <f aca="false">ROUND(MIN(INDEX(Assumptions!$D$13:$D$18,MATCH(E7761,Assumptions!$A$13:$A$18,0)),MAX(INDEX(Assumptions!$C$13:$C$18,MATCH(E7761,Assumptions!$A$13:$A$18,0)),INDEX(Assumptions!$B$13:$B$18,MATCH(E7761,Assumptions!$A$13:$A$18,0))*F7761)),2)</f>
        <v>12.5</v>
      </c>
    </row>
    <row r="7762" customFormat="false" ht="15" hidden="false" customHeight="false" outlineLevel="0" collapsed="false">
      <c r="A7762" s="24" t="s">
        <v>8585</v>
      </c>
      <c r="B7762" s="39" t="n">
        <v>46189</v>
      </c>
      <c r="C7762" s="24" t="s">
        <v>228</v>
      </c>
      <c r="D7762" s="24" t="s">
        <v>826</v>
      </c>
      <c r="E7762" s="24" t="s">
        <v>111</v>
      </c>
      <c r="F7762" s="38" t="n">
        <v>100</v>
      </c>
      <c r="G7762" s="42" t="n">
        <f aca="false">DATE(YEAR(B7762),MONTH(B7762),1)</f>
        <v>46174</v>
      </c>
      <c r="H7762" s="24" t="str">
        <f aca="false">INDEX(Customers!$B$2:$B$601,MATCH(C7762,Customers!$A$2:$A$601,0))</f>
        <v>Coast</v>
      </c>
      <c r="I7762" s="43" t="n">
        <f aca="false">ROUND(MIN(INDEX(Assumptions!$D$13:$D$18,MATCH(E7762,Assumptions!$A$13:$A$18,0)),MAX(INDEX(Assumptions!$C$13:$C$18,MATCH(E7762,Assumptions!$A$13:$A$18,0)),INDEX(Assumptions!$B$13:$B$18,MATCH(E7762,Assumptions!$A$13:$A$18,0))*F7762)),2)</f>
        <v>4</v>
      </c>
    </row>
    <row r="7763" customFormat="false" ht="15" hidden="false" customHeight="false" outlineLevel="0" collapsed="false">
      <c r="A7763" s="24" t="s">
        <v>8586</v>
      </c>
      <c r="B7763" s="39" t="n">
        <v>46189</v>
      </c>
      <c r="C7763" s="24" t="s">
        <v>241</v>
      </c>
      <c r="D7763" s="24" t="s">
        <v>826</v>
      </c>
      <c r="E7763" s="24" t="s">
        <v>113</v>
      </c>
      <c r="F7763" s="38" t="n">
        <v>99</v>
      </c>
      <c r="G7763" s="42" t="n">
        <f aca="false">DATE(YEAR(B7763),MONTH(B7763),1)</f>
        <v>46174</v>
      </c>
      <c r="H7763" s="24" t="str">
        <f aca="false">INDEX(Customers!$B$2:$B$601,MATCH(C7763,Customers!$A$2:$A$601,0))</f>
        <v>Rift Valley</v>
      </c>
      <c r="I7763" s="43" t="n">
        <f aca="false">ROUND(MIN(INDEX(Assumptions!$D$13:$D$18,MATCH(E7763,Assumptions!$A$13:$A$18,0)),MAX(INDEX(Assumptions!$C$13:$C$18,MATCH(E7763,Assumptions!$A$13:$A$18,0)),INDEX(Assumptions!$B$13:$B$18,MATCH(E7763,Assumptions!$A$13:$A$18,0))*F7763)),2)</f>
        <v>4.95</v>
      </c>
    </row>
    <row r="7764" customFormat="false" ht="15" hidden="false" customHeight="false" outlineLevel="0" collapsed="false">
      <c r="A7764" s="24" t="s">
        <v>8587</v>
      </c>
      <c r="B7764" s="39" t="n">
        <v>46189</v>
      </c>
      <c r="C7764" s="24" t="s">
        <v>247</v>
      </c>
      <c r="D7764" s="24" t="s">
        <v>826</v>
      </c>
      <c r="E7764" s="24" t="s">
        <v>113</v>
      </c>
      <c r="F7764" s="38" t="n">
        <v>250</v>
      </c>
      <c r="G7764" s="42" t="n">
        <f aca="false">DATE(YEAR(B7764),MONTH(B7764),1)</f>
        <v>46174</v>
      </c>
      <c r="H7764" s="24" t="str">
        <f aca="false">INDEX(Customers!$B$2:$B$601,MATCH(C7764,Customers!$A$2:$A$601,0))</f>
        <v>Nairobi</v>
      </c>
      <c r="I7764" s="43" t="n">
        <f aca="false">ROUND(MIN(INDEX(Assumptions!$D$13:$D$18,MATCH(E7764,Assumptions!$A$13:$A$18,0)),MAX(INDEX(Assumptions!$C$13:$C$18,MATCH(E7764,Assumptions!$A$13:$A$18,0)),INDEX(Assumptions!$B$13:$B$18,MATCH(E7764,Assumptions!$A$13:$A$18,0))*F7764)),2)</f>
        <v>12.5</v>
      </c>
    </row>
    <row r="7765" customFormat="false" ht="15" hidden="false" customHeight="false" outlineLevel="0" collapsed="false">
      <c r="A7765" s="24" t="s">
        <v>8588</v>
      </c>
      <c r="B7765" s="39" t="n">
        <v>46189</v>
      </c>
      <c r="C7765" s="24" t="s">
        <v>264</v>
      </c>
      <c r="D7765" s="24" t="s">
        <v>826</v>
      </c>
      <c r="E7765" s="24" t="s">
        <v>111</v>
      </c>
      <c r="F7765" s="38" t="n">
        <v>200</v>
      </c>
      <c r="G7765" s="42" t="n">
        <f aca="false">DATE(YEAR(B7765),MONTH(B7765),1)</f>
        <v>46174</v>
      </c>
      <c r="H7765" s="24" t="str">
        <f aca="false">INDEX(Customers!$B$2:$B$601,MATCH(C7765,Customers!$A$2:$A$601,0))</f>
        <v>Coast</v>
      </c>
      <c r="I7765" s="43" t="n">
        <f aca="false">ROUND(MIN(INDEX(Assumptions!$D$13:$D$18,MATCH(E7765,Assumptions!$A$13:$A$18,0)),MAX(INDEX(Assumptions!$C$13:$C$18,MATCH(E7765,Assumptions!$A$13:$A$18,0)),INDEX(Assumptions!$B$13:$B$18,MATCH(E7765,Assumptions!$A$13:$A$18,0))*F7765)),2)</f>
        <v>8</v>
      </c>
    </row>
    <row r="7766" customFormat="false" ht="15" hidden="false" customHeight="false" outlineLevel="0" collapsed="false">
      <c r="A7766" s="24" t="s">
        <v>8589</v>
      </c>
      <c r="B7766" s="39" t="n">
        <v>46189</v>
      </c>
      <c r="C7766" s="24" t="s">
        <v>285</v>
      </c>
      <c r="D7766" s="24" t="s">
        <v>204</v>
      </c>
      <c r="E7766" s="24" t="s">
        <v>107</v>
      </c>
      <c r="F7766" s="38" t="n">
        <v>50570</v>
      </c>
      <c r="G7766" s="42" t="n">
        <f aca="false">DATE(YEAR(B7766),MONTH(B7766),1)</f>
        <v>46174</v>
      </c>
      <c r="H7766" s="24" t="str">
        <f aca="false">INDEX(Customers!$B$2:$B$601,MATCH(C7766,Customers!$A$2:$A$601,0))</f>
        <v>Eastern</v>
      </c>
      <c r="I7766" s="43" t="n">
        <f aca="false">ROUND(MIN(INDEX(Assumptions!$D$13:$D$18,MATCH(E7766,Assumptions!$A$13:$A$18,0)),MAX(INDEX(Assumptions!$C$13:$C$18,MATCH(E7766,Assumptions!$A$13:$A$18,0)),INDEX(Assumptions!$B$13:$B$18,MATCH(E7766,Assumptions!$A$13:$A$18,0))*F7766)),2)</f>
        <v>0</v>
      </c>
    </row>
    <row r="7767" customFormat="false" ht="15" hidden="false" customHeight="false" outlineLevel="0" collapsed="false">
      <c r="A7767" s="24" t="s">
        <v>8590</v>
      </c>
      <c r="B7767" s="39" t="n">
        <v>46189</v>
      </c>
      <c r="C7767" s="24" t="s">
        <v>293</v>
      </c>
      <c r="D7767" s="24" t="s">
        <v>826</v>
      </c>
      <c r="E7767" s="24" t="s">
        <v>103</v>
      </c>
      <c r="F7767" s="38" t="n">
        <v>4580</v>
      </c>
      <c r="G7767" s="42" t="n">
        <f aca="false">DATE(YEAR(B7767),MONTH(B7767),1)</f>
        <v>46174</v>
      </c>
      <c r="H7767" s="24" t="str">
        <f aca="false">INDEX(Customers!$B$2:$B$601,MATCH(C7767,Customers!$A$2:$A$601,0))</f>
        <v>Western</v>
      </c>
      <c r="I7767" s="43" t="n">
        <f aca="false">ROUND(MIN(INDEX(Assumptions!$D$13:$D$18,MATCH(E7767,Assumptions!$A$13:$A$18,0)),MAX(INDEX(Assumptions!$C$13:$C$18,MATCH(E7767,Assumptions!$A$13:$A$18,0)),INDEX(Assumptions!$B$13:$B$18,MATCH(E7767,Assumptions!$A$13:$A$18,0))*F7767)),2)</f>
        <v>45.8</v>
      </c>
    </row>
    <row r="7768" customFormat="false" ht="15" hidden="false" customHeight="false" outlineLevel="0" collapsed="false">
      <c r="A7768" s="24" t="s">
        <v>8591</v>
      </c>
      <c r="B7768" s="39" t="n">
        <v>46189</v>
      </c>
      <c r="C7768" s="24" t="s">
        <v>295</v>
      </c>
      <c r="D7768" s="24" t="s">
        <v>205</v>
      </c>
      <c r="E7768" s="24" t="s">
        <v>107</v>
      </c>
      <c r="F7768" s="38" t="n">
        <v>2050</v>
      </c>
      <c r="G7768" s="42" t="n">
        <f aca="false">DATE(YEAR(B7768),MONTH(B7768),1)</f>
        <v>46174</v>
      </c>
      <c r="H7768" s="24" t="str">
        <f aca="false">INDEX(Customers!$B$2:$B$601,MATCH(C7768,Customers!$A$2:$A$601,0))</f>
        <v>Eastern</v>
      </c>
      <c r="I7768" s="43" t="n">
        <f aca="false">ROUND(MIN(INDEX(Assumptions!$D$13:$D$18,MATCH(E7768,Assumptions!$A$13:$A$18,0)),MAX(INDEX(Assumptions!$C$13:$C$18,MATCH(E7768,Assumptions!$A$13:$A$18,0)),INDEX(Assumptions!$B$13:$B$18,MATCH(E7768,Assumptions!$A$13:$A$18,0))*F7768)),2)</f>
        <v>0</v>
      </c>
    </row>
    <row r="7769" customFormat="false" ht="15" hidden="false" customHeight="false" outlineLevel="0" collapsed="false">
      <c r="A7769" s="24" t="s">
        <v>8592</v>
      </c>
      <c r="B7769" s="39" t="n">
        <v>46189</v>
      </c>
      <c r="C7769" s="24" t="s">
        <v>339</v>
      </c>
      <c r="D7769" s="24" t="s">
        <v>826</v>
      </c>
      <c r="E7769" s="24" t="s">
        <v>109</v>
      </c>
      <c r="F7769" s="38" t="n">
        <v>3010</v>
      </c>
      <c r="G7769" s="42" t="n">
        <f aca="false">DATE(YEAR(B7769),MONTH(B7769),1)</f>
        <v>46174</v>
      </c>
      <c r="H7769" s="24" t="str">
        <f aca="false">INDEX(Customers!$B$2:$B$601,MATCH(C7769,Customers!$A$2:$A$601,0))</f>
        <v>Nairobi</v>
      </c>
      <c r="I7769" s="43" t="n">
        <f aca="false">ROUND(MIN(INDEX(Assumptions!$D$13:$D$18,MATCH(E7769,Assumptions!$A$13:$A$18,0)),MAX(INDEX(Assumptions!$C$13:$C$18,MATCH(E7769,Assumptions!$A$13:$A$18,0)),INDEX(Assumptions!$B$13:$B$18,MATCH(E7769,Assumptions!$A$13:$A$18,0))*F7769)),2)</f>
        <v>12.04</v>
      </c>
    </row>
    <row r="7770" customFormat="false" ht="15" hidden="false" customHeight="false" outlineLevel="0" collapsed="false">
      <c r="A7770" s="24" t="s">
        <v>8593</v>
      </c>
      <c r="B7770" s="39" t="n">
        <v>46189</v>
      </c>
      <c r="C7770" s="24" t="s">
        <v>347</v>
      </c>
      <c r="D7770" s="24" t="s">
        <v>826</v>
      </c>
      <c r="E7770" s="24" t="s">
        <v>109</v>
      </c>
      <c r="F7770" s="38" t="n">
        <v>30370</v>
      </c>
      <c r="G7770" s="42" t="n">
        <f aca="false">DATE(YEAR(B7770),MONTH(B7770),1)</f>
        <v>46174</v>
      </c>
      <c r="H7770" s="24" t="str">
        <f aca="false">INDEX(Customers!$B$2:$B$601,MATCH(C7770,Customers!$A$2:$A$601,0))</f>
        <v>Coast</v>
      </c>
      <c r="I7770" s="43" t="n">
        <f aca="false">ROUND(MIN(INDEX(Assumptions!$D$13:$D$18,MATCH(E7770,Assumptions!$A$13:$A$18,0)),MAX(INDEX(Assumptions!$C$13:$C$18,MATCH(E7770,Assumptions!$A$13:$A$18,0)),INDEX(Assumptions!$B$13:$B$18,MATCH(E7770,Assumptions!$A$13:$A$18,0))*F7770)),2)</f>
        <v>40</v>
      </c>
    </row>
    <row r="7771" customFormat="false" ht="15" hidden="false" customHeight="false" outlineLevel="0" collapsed="false">
      <c r="A7771" s="24" t="s">
        <v>8594</v>
      </c>
      <c r="B7771" s="39" t="n">
        <v>46189</v>
      </c>
      <c r="C7771" s="24" t="s">
        <v>348</v>
      </c>
      <c r="D7771" s="24" t="s">
        <v>826</v>
      </c>
      <c r="E7771" s="24" t="s">
        <v>103</v>
      </c>
      <c r="F7771" s="38" t="n">
        <v>820</v>
      </c>
      <c r="G7771" s="42" t="n">
        <f aca="false">DATE(YEAR(B7771),MONTH(B7771),1)</f>
        <v>46174</v>
      </c>
      <c r="H7771" s="24" t="str">
        <f aca="false">INDEX(Customers!$B$2:$B$601,MATCH(C7771,Customers!$A$2:$A$601,0))</f>
        <v>Western</v>
      </c>
      <c r="I7771" s="43" t="n">
        <f aca="false">ROUND(MIN(INDEX(Assumptions!$D$13:$D$18,MATCH(E7771,Assumptions!$A$13:$A$18,0)),MAX(INDEX(Assumptions!$C$13:$C$18,MATCH(E7771,Assumptions!$A$13:$A$18,0)),INDEX(Assumptions!$B$13:$B$18,MATCH(E7771,Assumptions!$A$13:$A$18,0))*F7771)),2)</f>
        <v>8.2</v>
      </c>
    </row>
    <row r="7772" customFormat="false" ht="15" hidden="false" customHeight="false" outlineLevel="0" collapsed="false">
      <c r="A7772" s="24" t="s">
        <v>8595</v>
      </c>
      <c r="B7772" s="39" t="n">
        <v>46189</v>
      </c>
      <c r="C7772" s="24" t="s">
        <v>353</v>
      </c>
      <c r="D7772" s="24" t="s">
        <v>826</v>
      </c>
      <c r="E7772" s="24" t="s">
        <v>113</v>
      </c>
      <c r="F7772" s="38" t="n">
        <v>250</v>
      </c>
      <c r="G7772" s="42" t="n">
        <f aca="false">DATE(YEAR(B7772),MONTH(B7772),1)</f>
        <v>46174</v>
      </c>
      <c r="H7772" s="24" t="str">
        <f aca="false">INDEX(Customers!$B$2:$B$601,MATCH(C7772,Customers!$A$2:$A$601,0))</f>
        <v>Western</v>
      </c>
      <c r="I7772" s="43" t="n">
        <f aca="false">ROUND(MIN(INDEX(Assumptions!$D$13:$D$18,MATCH(E7772,Assumptions!$A$13:$A$18,0)),MAX(INDEX(Assumptions!$C$13:$C$18,MATCH(E7772,Assumptions!$A$13:$A$18,0)),INDEX(Assumptions!$B$13:$B$18,MATCH(E7772,Assumptions!$A$13:$A$18,0))*F7772)),2)</f>
        <v>12.5</v>
      </c>
    </row>
    <row r="7773" customFormat="false" ht="15" hidden="false" customHeight="false" outlineLevel="0" collapsed="false">
      <c r="A7773" s="24" t="s">
        <v>8596</v>
      </c>
      <c r="B7773" s="39" t="n">
        <v>46189</v>
      </c>
      <c r="C7773" s="24" t="s">
        <v>358</v>
      </c>
      <c r="D7773" s="24" t="s">
        <v>826</v>
      </c>
      <c r="E7773" s="24" t="s">
        <v>103</v>
      </c>
      <c r="F7773" s="38" t="n">
        <v>1780</v>
      </c>
      <c r="G7773" s="42" t="n">
        <f aca="false">DATE(YEAR(B7773),MONTH(B7773),1)</f>
        <v>46174</v>
      </c>
      <c r="H7773" s="24" t="str">
        <f aca="false">INDEX(Customers!$B$2:$B$601,MATCH(C7773,Customers!$A$2:$A$601,0))</f>
        <v>Western</v>
      </c>
      <c r="I7773" s="43" t="n">
        <f aca="false">ROUND(MIN(INDEX(Assumptions!$D$13:$D$18,MATCH(E7773,Assumptions!$A$13:$A$18,0)),MAX(INDEX(Assumptions!$C$13:$C$18,MATCH(E7773,Assumptions!$A$13:$A$18,0)),INDEX(Assumptions!$B$13:$B$18,MATCH(E7773,Assumptions!$A$13:$A$18,0))*F7773)),2)</f>
        <v>17.8</v>
      </c>
    </row>
    <row r="7774" customFormat="false" ht="15" hidden="false" customHeight="false" outlineLevel="0" collapsed="false">
      <c r="A7774" s="24" t="s">
        <v>8597</v>
      </c>
      <c r="B7774" s="39" t="n">
        <v>46189</v>
      </c>
      <c r="C7774" s="24" t="s">
        <v>373</v>
      </c>
      <c r="D7774" s="24" t="s">
        <v>826</v>
      </c>
      <c r="E7774" s="24" t="s">
        <v>113</v>
      </c>
      <c r="F7774" s="38" t="n">
        <v>500</v>
      </c>
      <c r="G7774" s="42" t="n">
        <f aca="false">DATE(YEAR(B7774),MONTH(B7774),1)</f>
        <v>46174</v>
      </c>
      <c r="H7774" s="24" t="str">
        <f aca="false">INDEX(Customers!$B$2:$B$601,MATCH(C7774,Customers!$A$2:$A$601,0))</f>
        <v>Rift Valley</v>
      </c>
      <c r="I7774" s="43" t="n">
        <f aca="false">ROUND(MIN(INDEX(Assumptions!$D$13:$D$18,MATCH(E7774,Assumptions!$A$13:$A$18,0)),MAX(INDEX(Assumptions!$C$13:$C$18,MATCH(E7774,Assumptions!$A$13:$A$18,0)),INDEX(Assumptions!$B$13:$B$18,MATCH(E7774,Assumptions!$A$13:$A$18,0))*F7774)),2)</f>
        <v>25</v>
      </c>
    </row>
    <row r="7775" customFormat="false" ht="15" hidden="false" customHeight="false" outlineLevel="0" collapsed="false">
      <c r="A7775" s="24" t="s">
        <v>8598</v>
      </c>
      <c r="B7775" s="39" t="n">
        <v>46189</v>
      </c>
      <c r="C7775" s="24" t="s">
        <v>380</v>
      </c>
      <c r="D7775" s="24" t="s">
        <v>199</v>
      </c>
      <c r="E7775" s="24" t="s">
        <v>105</v>
      </c>
      <c r="F7775" s="38" t="n">
        <v>2170</v>
      </c>
      <c r="G7775" s="42" t="n">
        <f aca="false">DATE(YEAR(B7775),MONTH(B7775),1)</f>
        <v>46174</v>
      </c>
      <c r="H7775" s="24" t="str">
        <f aca="false">INDEX(Customers!$B$2:$B$601,MATCH(C7775,Customers!$A$2:$A$601,0))</f>
        <v>Western</v>
      </c>
      <c r="I7775" s="43" t="n">
        <f aca="false">ROUND(MIN(INDEX(Assumptions!$D$13:$D$18,MATCH(E7775,Assumptions!$A$13:$A$18,0)),MAX(INDEX(Assumptions!$C$13:$C$18,MATCH(E7775,Assumptions!$A$13:$A$18,0)),INDEX(Assumptions!$B$13:$B$18,MATCH(E7775,Assumptions!$A$13:$A$18,0))*F7775)),2)</f>
        <v>32.55</v>
      </c>
    </row>
    <row r="7776" customFormat="false" ht="15" hidden="false" customHeight="false" outlineLevel="0" collapsed="false">
      <c r="A7776" s="24" t="s">
        <v>8599</v>
      </c>
      <c r="B7776" s="39" t="n">
        <v>46189</v>
      </c>
      <c r="C7776" s="24" t="s">
        <v>385</v>
      </c>
      <c r="D7776" s="24" t="s">
        <v>826</v>
      </c>
      <c r="E7776" s="24" t="s">
        <v>113</v>
      </c>
      <c r="F7776" s="38" t="n">
        <v>250</v>
      </c>
      <c r="G7776" s="42" t="n">
        <f aca="false">DATE(YEAR(B7776),MONTH(B7776),1)</f>
        <v>46174</v>
      </c>
      <c r="H7776" s="24" t="str">
        <f aca="false">INDEX(Customers!$B$2:$B$601,MATCH(C7776,Customers!$A$2:$A$601,0))</f>
        <v>Central</v>
      </c>
      <c r="I7776" s="43" t="n">
        <f aca="false">ROUND(MIN(INDEX(Assumptions!$D$13:$D$18,MATCH(E7776,Assumptions!$A$13:$A$18,0)),MAX(INDEX(Assumptions!$C$13:$C$18,MATCH(E7776,Assumptions!$A$13:$A$18,0)),INDEX(Assumptions!$B$13:$B$18,MATCH(E7776,Assumptions!$A$13:$A$18,0))*F7776)),2)</f>
        <v>12.5</v>
      </c>
    </row>
    <row r="7777" customFormat="false" ht="15" hidden="false" customHeight="false" outlineLevel="0" collapsed="false">
      <c r="A7777" s="24" t="s">
        <v>8600</v>
      </c>
      <c r="B7777" s="39" t="n">
        <v>46189</v>
      </c>
      <c r="C7777" s="24" t="s">
        <v>393</v>
      </c>
      <c r="D7777" s="24" t="s">
        <v>826</v>
      </c>
      <c r="E7777" s="24" t="s">
        <v>111</v>
      </c>
      <c r="F7777" s="38" t="n">
        <v>100</v>
      </c>
      <c r="G7777" s="42" t="n">
        <f aca="false">DATE(YEAR(B7777),MONTH(B7777),1)</f>
        <v>46174</v>
      </c>
      <c r="H7777" s="24" t="str">
        <f aca="false">INDEX(Customers!$B$2:$B$601,MATCH(C7777,Customers!$A$2:$A$601,0))</f>
        <v>Rift Valley</v>
      </c>
      <c r="I7777" s="43" t="n">
        <f aca="false">ROUND(MIN(INDEX(Assumptions!$D$13:$D$18,MATCH(E7777,Assumptions!$A$13:$A$18,0)),MAX(INDEX(Assumptions!$C$13:$C$18,MATCH(E7777,Assumptions!$A$13:$A$18,0)),INDEX(Assumptions!$B$13:$B$18,MATCH(E7777,Assumptions!$A$13:$A$18,0))*F7777)),2)</f>
        <v>4</v>
      </c>
    </row>
    <row r="7778" customFormat="false" ht="15" hidden="false" customHeight="false" outlineLevel="0" collapsed="false">
      <c r="A7778" s="24" t="s">
        <v>8601</v>
      </c>
      <c r="B7778" s="39" t="n">
        <v>46189</v>
      </c>
      <c r="C7778" s="24" t="s">
        <v>415</v>
      </c>
      <c r="D7778" s="24" t="s">
        <v>826</v>
      </c>
      <c r="E7778" s="24" t="s">
        <v>111</v>
      </c>
      <c r="F7778" s="38" t="n">
        <v>100</v>
      </c>
      <c r="G7778" s="42" t="n">
        <f aca="false">DATE(YEAR(B7778),MONTH(B7778),1)</f>
        <v>46174</v>
      </c>
      <c r="H7778" s="24" t="str">
        <f aca="false">INDEX(Customers!$B$2:$B$601,MATCH(C7778,Customers!$A$2:$A$601,0))</f>
        <v>Coast</v>
      </c>
      <c r="I7778" s="43" t="n">
        <f aca="false">ROUND(MIN(INDEX(Assumptions!$D$13:$D$18,MATCH(E7778,Assumptions!$A$13:$A$18,0)),MAX(INDEX(Assumptions!$C$13:$C$18,MATCH(E7778,Assumptions!$A$13:$A$18,0)),INDEX(Assumptions!$B$13:$B$18,MATCH(E7778,Assumptions!$A$13:$A$18,0))*F7778)),2)</f>
        <v>4</v>
      </c>
    </row>
    <row r="7779" customFormat="false" ht="15" hidden="false" customHeight="false" outlineLevel="0" collapsed="false">
      <c r="A7779" s="24" t="s">
        <v>8602</v>
      </c>
      <c r="B7779" s="39" t="n">
        <v>46189</v>
      </c>
      <c r="C7779" s="24" t="s">
        <v>449</v>
      </c>
      <c r="D7779" s="24" t="s">
        <v>826</v>
      </c>
      <c r="E7779" s="24" t="s">
        <v>109</v>
      </c>
      <c r="F7779" s="38" t="n">
        <v>2510</v>
      </c>
      <c r="G7779" s="42" t="n">
        <f aca="false">DATE(YEAR(B7779),MONTH(B7779),1)</f>
        <v>46174</v>
      </c>
      <c r="H7779" s="24" t="str">
        <f aca="false">INDEX(Customers!$B$2:$B$601,MATCH(C7779,Customers!$A$2:$A$601,0))</f>
        <v>Rift Valley</v>
      </c>
      <c r="I7779" s="43" t="n">
        <f aca="false">ROUND(MIN(INDEX(Assumptions!$D$13:$D$18,MATCH(E7779,Assumptions!$A$13:$A$18,0)),MAX(INDEX(Assumptions!$C$13:$C$18,MATCH(E7779,Assumptions!$A$13:$A$18,0)),INDEX(Assumptions!$B$13:$B$18,MATCH(E7779,Assumptions!$A$13:$A$18,0))*F7779)),2)</f>
        <v>10.04</v>
      </c>
    </row>
    <row r="7780" customFormat="false" ht="15" hidden="false" customHeight="false" outlineLevel="0" collapsed="false">
      <c r="A7780" s="24" t="s">
        <v>8603</v>
      </c>
      <c r="B7780" s="39" t="n">
        <v>46189</v>
      </c>
      <c r="C7780" s="24" t="s">
        <v>450</v>
      </c>
      <c r="D7780" s="24" t="s">
        <v>205</v>
      </c>
      <c r="E7780" s="24" t="s">
        <v>105</v>
      </c>
      <c r="F7780" s="38" t="n">
        <v>17270</v>
      </c>
      <c r="G7780" s="42" t="n">
        <f aca="false">DATE(YEAR(B7780),MONTH(B7780),1)</f>
        <v>46174</v>
      </c>
      <c r="H7780" s="24" t="str">
        <f aca="false">INDEX(Customers!$B$2:$B$601,MATCH(C7780,Customers!$A$2:$A$601,0))</f>
        <v>Eastern</v>
      </c>
      <c r="I7780" s="43" t="n">
        <f aca="false">ROUND(MIN(INDEX(Assumptions!$D$13:$D$18,MATCH(E7780,Assumptions!$A$13:$A$18,0)),MAX(INDEX(Assumptions!$C$13:$C$18,MATCH(E7780,Assumptions!$A$13:$A$18,0)),INDEX(Assumptions!$B$13:$B$18,MATCH(E7780,Assumptions!$A$13:$A$18,0))*F7780)),2)</f>
        <v>200</v>
      </c>
    </row>
    <row r="7781" customFormat="false" ht="15" hidden="false" customHeight="false" outlineLevel="0" collapsed="false">
      <c r="A7781" s="24" t="s">
        <v>8604</v>
      </c>
      <c r="B7781" s="39" t="n">
        <v>46189</v>
      </c>
      <c r="C7781" s="24" t="s">
        <v>481</v>
      </c>
      <c r="D7781" s="24" t="s">
        <v>826</v>
      </c>
      <c r="E7781" s="24" t="s">
        <v>103</v>
      </c>
      <c r="F7781" s="38" t="n">
        <v>660</v>
      </c>
      <c r="G7781" s="42" t="n">
        <f aca="false">DATE(YEAR(B7781),MONTH(B7781),1)</f>
        <v>46174</v>
      </c>
      <c r="H7781" s="24" t="str">
        <f aca="false">INDEX(Customers!$B$2:$B$601,MATCH(C7781,Customers!$A$2:$A$601,0))</f>
        <v>Eastern</v>
      </c>
      <c r="I7781" s="43" t="n">
        <f aca="false">ROUND(MIN(INDEX(Assumptions!$D$13:$D$18,MATCH(E7781,Assumptions!$A$13:$A$18,0)),MAX(INDEX(Assumptions!$C$13:$C$18,MATCH(E7781,Assumptions!$A$13:$A$18,0)),INDEX(Assumptions!$B$13:$B$18,MATCH(E7781,Assumptions!$A$13:$A$18,0))*F7781)),2)</f>
        <v>6.6</v>
      </c>
    </row>
    <row r="7782" customFormat="false" ht="15" hidden="false" customHeight="false" outlineLevel="0" collapsed="false">
      <c r="A7782" s="24" t="s">
        <v>8605</v>
      </c>
      <c r="B7782" s="39" t="n">
        <v>46189</v>
      </c>
      <c r="C7782" s="24" t="s">
        <v>500</v>
      </c>
      <c r="D7782" s="24" t="s">
        <v>826</v>
      </c>
      <c r="E7782" s="24" t="s">
        <v>109</v>
      </c>
      <c r="F7782" s="38" t="n">
        <v>2850</v>
      </c>
      <c r="G7782" s="42" t="n">
        <f aca="false">DATE(YEAR(B7782),MONTH(B7782),1)</f>
        <v>46174</v>
      </c>
      <c r="H7782" s="24" t="str">
        <f aca="false">INDEX(Customers!$B$2:$B$601,MATCH(C7782,Customers!$A$2:$A$601,0))</f>
        <v>Central</v>
      </c>
      <c r="I7782" s="43" t="n">
        <f aca="false">ROUND(MIN(INDEX(Assumptions!$D$13:$D$18,MATCH(E7782,Assumptions!$A$13:$A$18,0)),MAX(INDEX(Assumptions!$C$13:$C$18,MATCH(E7782,Assumptions!$A$13:$A$18,0)),INDEX(Assumptions!$B$13:$B$18,MATCH(E7782,Assumptions!$A$13:$A$18,0))*F7782)),2)</f>
        <v>11.4</v>
      </c>
    </row>
    <row r="7783" customFormat="false" ht="15" hidden="false" customHeight="false" outlineLevel="0" collapsed="false">
      <c r="A7783" s="24" t="s">
        <v>8606</v>
      </c>
      <c r="B7783" s="39" t="n">
        <v>46189</v>
      </c>
      <c r="C7783" s="24" t="s">
        <v>509</v>
      </c>
      <c r="D7783" s="24" t="s">
        <v>826</v>
      </c>
      <c r="E7783" s="24" t="s">
        <v>109</v>
      </c>
      <c r="F7783" s="38" t="n">
        <v>8180</v>
      </c>
      <c r="G7783" s="42" t="n">
        <f aca="false">DATE(YEAR(B7783),MONTH(B7783),1)</f>
        <v>46174</v>
      </c>
      <c r="H7783" s="24" t="str">
        <f aca="false">INDEX(Customers!$B$2:$B$601,MATCH(C7783,Customers!$A$2:$A$601,0))</f>
        <v>Rift Valley</v>
      </c>
      <c r="I7783" s="43" t="n">
        <f aca="false">ROUND(MIN(INDEX(Assumptions!$D$13:$D$18,MATCH(E7783,Assumptions!$A$13:$A$18,0)),MAX(INDEX(Assumptions!$C$13:$C$18,MATCH(E7783,Assumptions!$A$13:$A$18,0)),INDEX(Assumptions!$B$13:$B$18,MATCH(E7783,Assumptions!$A$13:$A$18,0))*F7783)),2)</f>
        <v>32.72</v>
      </c>
    </row>
    <row r="7784" customFormat="false" ht="15" hidden="false" customHeight="false" outlineLevel="0" collapsed="false">
      <c r="A7784" s="24" t="s">
        <v>8607</v>
      </c>
      <c r="B7784" s="39" t="n">
        <v>46189</v>
      </c>
      <c r="C7784" s="24" t="s">
        <v>526</v>
      </c>
      <c r="D7784" s="24" t="s">
        <v>165</v>
      </c>
      <c r="E7784" s="24" t="s">
        <v>107</v>
      </c>
      <c r="F7784" s="38" t="n">
        <v>26840</v>
      </c>
      <c r="G7784" s="42" t="n">
        <f aca="false">DATE(YEAR(B7784),MONTH(B7784),1)</f>
        <v>46174</v>
      </c>
      <c r="H7784" s="24" t="str">
        <f aca="false">INDEX(Customers!$B$2:$B$601,MATCH(C7784,Customers!$A$2:$A$601,0))</f>
        <v>Central</v>
      </c>
      <c r="I7784" s="43" t="n">
        <f aca="false">ROUND(MIN(INDEX(Assumptions!$D$13:$D$18,MATCH(E7784,Assumptions!$A$13:$A$18,0)),MAX(INDEX(Assumptions!$C$13:$C$18,MATCH(E7784,Assumptions!$A$13:$A$18,0)),INDEX(Assumptions!$B$13:$B$18,MATCH(E7784,Assumptions!$A$13:$A$18,0))*F7784)),2)</f>
        <v>0</v>
      </c>
    </row>
    <row r="7785" customFormat="false" ht="15" hidden="false" customHeight="false" outlineLevel="0" collapsed="false">
      <c r="A7785" s="24" t="s">
        <v>8608</v>
      </c>
      <c r="B7785" s="39" t="n">
        <v>46189</v>
      </c>
      <c r="C7785" s="24" t="s">
        <v>554</v>
      </c>
      <c r="D7785" s="24" t="s">
        <v>826</v>
      </c>
      <c r="E7785" s="24" t="s">
        <v>113</v>
      </c>
      <c r="F7785" s="38" t="n">
        <v>250</v>
      </c>
      <c r="G7785" s="42" t="n">
        <f aca="false">DATE(YEAR(B7785),MONTH(B7785),1)</f>
        <v>46174</v>
      </c>
      <c r="H7785" s="24" t="str">
        <f aca="false">INDEX(Customers!$B$2:$B$601,MATCH(C7785,Customers!$A$2:$A$601,0))</f>
        <v>Coast</v>
      </c>
      <c r="I7785" s="43" t="n">
        <f aca="false">ROUND(MIN(INDEX(Assumptions!$D$13:$D$18,MATCH(E7785,Assumptions!$A$13:$A$18,0)),MAX(INDEX(Assumptions!$C$13:$C$18,MATCH(E7785,Assumptions!$A$13:$A$18,0)),INDEX(Assumptions!$B$13:$B$18,MATCH(E7785,Assumptions!$A$13:$A$18,0))*F7785)),2)</f>
        <v>12.5</v>
      </c>
    </row>
    <row r="7786" customFormat="false" ht="15" hidden="false" customHeight="false" outlineLevel="0" collapsed="false">
      <c r="A7786" s="24" t="s">
        <v>8609</v>
      </c>
      <c r="B7786" s="39" t="n">
        <v>46189</v>
      </c>
      <c r="C7786" s="24" t="s">
        <v>565</v>
      </c>
      <c r="D7786" s="24" t="s">
        <v>826</v>
      </c>
      <c r="E7786" s="24" t="s">
        <v>113</v>
      </c>
      <c r="F7786" s="38" t="n">
        <v>250</v>
      </c>
      <c r="G7786" s="42" t="n">
        <f aca="false">DATE(YEAR(B7786),MONTH(B7786),1)</f>
        <v>46174</v>
      </c>
      <c r="H7786" s="24" t="str">
        <f aca="false">INDEX(Customers!$B$2:$B$601,MATCH(C7786,Customers!$A$2:$A$601,0))</f>
        <v>Western</v>
      </c>
      <c r="I7786" s="43" t="n">
        <f aca="false">ROUND(MIN(INDEX(Assumptions!$D$13:$D$18,MATCH(E7786,Assumptions!$A$13:$A$18,0)),MAX(INDEX(Assumptions!$C$13:$C$18,MATCH(E7786,Assumptions!$A$13:$A$18,0)),INDEX(Assumptions!$B$13:$B$18,MATCH(E7786,Assumptions!$A$13:$A$18,0))*F7786)),2)</f>
        <v>12.5</v>
      </c>
    </row>
    <row r="7787" customFormat="false" ht="15" hidden="false" customHeight="false" outlineLevel="0" collapsed="false">
      <c r="A7787" s="24" t="s">
        <v>8610</v>
      </c>
      <c r="B7787" s="39" t="n">
        <v>46189</v>
      </c>
      <c r="C7787" s="24" t="s">
        <v>570</v>
      </c>
      <c r="D7787" s="24" t="s">
        <v>826</v>
      </c>
      <c r="E7787" s="24" t="s">
        <v>103</v>
      </c>
      <c r="F7787" s="38" t="n">
        <v>300</v>
      </c>
      <c r="G7787" s="42" t="n">
        <f aca="false">DATE(YEAR(B7787),MONTH(B7787),1)</f>
        <v>46174</v>
      </c>
      <c r="H7787" s="24" t="str">
        <f aca="false">INDEX(Customers!$B$2:$B$601,MATCH(C7787,Customers!$A$2:$A$601,0))</f>
        <v>Western</v>
      </c>
      <c r="I7787" s="43" t="n">
        <f aca="false">ROUND(MIN(INDEX(Assumptions!$D$13:$D$18,MATCH(E7787,Assumptions!$A$13:$A$18,0)),MAX(INDEX(Assumptions!$C$13:$C$18,MATCH(E7787,Assumptions!$A$13:$A$18,0)),INDEX(Assumptions!$B$13:$B$18,MATCH(E7787,Assumptions!$A$13:$A$18,0))*F7787)),2)</f>
        <v>5</v>
      </c>
    </row>
    <row r="7788" customFormat="false" ht="15" hidden="false" customHeight="false" outlineLevel="0" collapsed="false">
      <c r="A7788" s="24" t="s">
        <v>8611</v>
      </c>
      <c r="B7788" s="39" t="n">
        <v>46189</v>
      </c>
      <c r="C7788" s="24" t="s">
        <v>570</v>
      </c>
      <c r="D7788" s="24" t="s">
        <v>826</v>
      </c>
      <c r="E7788" s="24" t="s">
        <v>109</v>
      </c>
      <c r="F7788" s="38" t="n">
        <v>800</v>
      </c>
      <c r="G7788" s="42" t="n">
        <f aca="false">DATE(YEAR(B7788),MONTH(B7788),1)</f>
        <v>46174</v>
      </c>
      <c r="H7788" s="24" t="str">
        <f aca="false">INDEX(Customers!$B$2:$B$601,MATCH(C7788,Customers!$A$2:$A$601,0))</f>
        <v>Western</v>
      </c>
      <c r="I7788" s="43" t="n">
        <f aca="false">ROUND(MIN(INDEX(Assumptions!$D$13:$D$18,MATCH(E7788,Assumptions!$A$13:$A$18,0)),MAX(INDEX(Assumptions!$C$13:$C$18,MATCH(E7788,Assumptions!$A$13:$A$18,0)),INDEX(Assumptions!$B$13:$B$18,MATCH(E7788,Assumptions!$A$13:$A$18,0))*F7788)),2)</f>
        <v>3.2</v>
      </c>
    </row>
    <row r="7789" customFormat="false" ht="15" hidden="false" customHeight="false" outlineLevel="0" collapsed="false">
      <c r="A7789" s="24" t="s">
        <v>8612</v>
      </c>
      <c r="B7789" s="39" t="n">
        <v>46189</v>
      </c>
      <c r="C7789" s="24" t="s">
        <v>593</v>
      </c>
      <c r="D7789" s="24" t="s">
        <v>199</v>
      </c>
      <c r="E7789" s="24" t="s">
        <v>105</v>
      </c>
      <c r="F7789" s="38" t="n">
        <v>12020</v>
      </c>
      <c r="G7789" s="42" t="n">
        <f aca="false">DATE(YEAR(B7789),MONTH(B7789),1)</f>
        <v>46174</v>
      </c>
      <c r="H7789" s="24" t="str">
        <f aca="false">INDEX(Customers!$B$2:$B$601,MATCH(C7789,Customers!$A$2:$A$601,0))</f>
        <v>Western</v>
      </c>
      <c r="I7789" s="43" t="n">
        <f aca="false">ROUND(MIN(INDEX(Assumptions!$D$13:$D$18,MATCH(E7789,Assumptions!$A$13:$A$18,0)),MAX(INDEX(Assumptions!$C$13:$C$18,MATCH(E7789,Assumptions!$A$13:$A$18,0)),INDEX(Assumptions!$B$13:$B$18,MATCH(E7789,Assumptions!$A$13:$A$18,0))*F7789)),2)</f>
        <v>180.3</v>
      </c>
    </row>
    <row r="7790" customFormat="false" ht="15" hidden="false" customHeight="false" outlineLevel="0" collapsed="false">
      <c r="A7790" s="24" t="s">
        <v>8613</v>
      </c>
      <c r="B7790" s="39" t="n">
        <v>46189</v>
      </c>
      <c r="C7790" s="24" t="s">
        <v>599</v>
      </c>
      <c r="D7790" s="24" t="s">
        <v>826</v>
      </c>
      <c r="E7790" s="24" t="s">
        <v>113</v>
      </c>
      <c r="F7790" s="38" t="n">
        <v>250</v>
      </c>
      <c r="G7790" s="42" t="n">
        <f aca="false">DATE(YEAR(B7790),MONTH(B7790),1)</f>
        <v>46174</v>
      </c>
      <c r="H7790" s="24" t="str">
        <f aca="false">INDEX(Customers!$B$2:$B$601,MATCH(C7790,Customers!$A$2:$A$601,0))</f>
        <v>Nairobi</v>
      </c>
      <c r="I7790" s="43" t="n">
        <f aca="false">ROUND(MIN(INDEX(Assumptions!$D$13:$D$18,MATCH(E7790,Assumptions!$A$13:$A$18,0)),MAX(INDEX(Assumptions!$C$13:$C$18,MATCH(E7790,Assumptions!$A$13:$A$18,0)),INDEX(Assumptions!$B$13:$B$18,MATCH(E7790,Assumptions!$A$13:$A$18,0))*F7790)),2)</f>
        <v>12.5</v>
      </c>
    </row>
    <row r="7791" customFormat="false" ht="15" hidden="false" customHeight="false" outlineLevel="0" collapsed="false">
      <c r="A7791" s="24" t="s">
        <v>8614</v>
      </c>
      <c r="B7791" s="39" t="n">
        <v>46189</v>
      </c>
      <c r="C7791" s="24" t="s">
        <v>614</v>
      </c>
      <c r="D7791" s="24" t="s">
        <v>826</v>
      </c>
      <c r="E7791" s="24" t="s">
        <v>103</v>
      </c>
      <c r="F7791" s="38" t="n">
        <v>1250</v>
      </c>
      <c r="G7791" s="42" t="n">
        <f aca="false">DATE(YEAR(B7791),MONTH(B7791),1)</f>
        <v>46174</v>
      </c>
      <c r="H7791" s="24" t="str">
        <f aca="false">INDEX(Customers!$B$2:$B$601,MATCH(C7791,Customers!$A$2:$A$601,0))</f>
        <v>Central</v>
      </c>
      <c r="I7791" s="43" t="n">
        <f aca="false">ROUND(MIN(INDEX(Assumptions!$D$13:$D$18,MATCH(E7791,Assumptions!$A$13:$A$18,0)),MAX(INDEX(Assumptions!$C$13:$C$18,MATCH(E7791,Assumptions!$A$13:$A$18,0)),INDEX(Assumptions!$B$13:$B$18,MATCH(E7791,Assumptions!$A$13:$A$18,0))*F7791)),2)</f>
        <v>12.5</v>
      </c>
    </row>
    <row r="7792" customFormat="false" ht="15" hidden="false" customHeight="false" outlineLevel="0" collapsed="false">
      <c r="A7792" s="24" t="s">
        <v>8615</v>
      </c>
      <c r="B7792" s="39" t="n">
        <v>46189</v>
      </c>
      <c r="C7792" s="24" t="s">
        <v>624</v>
      </c>
      <c r="D7792" s="24" t="s">
        <v>156</v>
      </c>
      <c r="E7792" s="24" t="s">
        <v>105</v>
      </c>
      <c r="F7792" s="38" t="n">
        <v>4870</v>
      </c>
      <c r="G7792" s="42" t="n">
        <f aca="false">DATE(YEAR(B7792),MONTH(B7792),1)</f>
        <v>46174</v>
      </c>
      <c r="H7792" s="24" t="str">
        <f aca="false">INDEX(Customers!$B$2:$B$601,MATCH(C7792,Customers!$A$2:$A$601,0))</f>
        <v>Nairobi</v>
      </c>
      <c r="I7792" s="43" t="n">
        <f aca="false">ROUND(MIN(INDEX(Assumptions!$D$13:$D$18,MATCH(E7792,Assumptions!$A$13:$A$18,0)),MAX(INDEX(Assumptions!$C$13:$C$18,MATCH(E7792,Assumptions!$A$13:$A$18,0)),INDEX(Assumptions!$B$13:$B$18,MATCH(E7792,Assumptions!$A$13:$A$18,0))*F7792)),2)</f>
        <v>73.05</v>
      </c>
    </row>
    <row r="7793" customFormat="false" ht="15" hidden="false" customHeight="false" outlineLevel="0" collapsed="false">
      <c r="A7793" s="24" t="s">
        <v>8616</v>
      </c>
      <c r="B7793" s="39" t="n">
        <v>46189</v>
      </c>
      <c r="C7793" s="24" t="s">
        <v>638</v>
      </c>
      <c r="D7793" s="24" t="s">
        <v>826</v>
      </c>
      <c r="E7793" s="24" t="s">
        <v>113</v>
      </c>
      <c r="F7793" s="38" t="n">
        <v>1000</v>
      </c>
      <c r="G7793" s="42" t="n">
        <f aca="false">DATE(YEAR(B7793),MONTH(B7793),1)</f>
        <v>46174</v>
      </c>
      <c r="H7793" s="24" t="str">
        <f aca="false">INDEX(Customers!$B$2:$B$601,MATCH(C7793,Customers!$A$2:$A$601,0))</f>
        <v>Rift Valley</v>
      </c>
      <c r="I7793" s="43" t="n">
        <f aca="false">ROUND(MIN(INDEX(Assumptions!$D$13:$D$18,MATCH(E7793,Assumptions!$A$13:$A$18,0)),MAX(INDEX(Assumptions!$C$13:$C$18,MATCH(E7793,Assumptions!$A$13:$A$18,0)),INDEX(Assumptions!$B$13:$B$18,MATCH(E7793,Assumptions!$A$13:$A$18,0))*F7793)),2)</f>
        <v>50</v>
      </c>
    </row>
    <row r="7794" customFormat="false" ht="15" hidden="false" customHeight="false" outlineLevel="0" collapsed="false">
      <c r="A7794" s="24" t="s">
        <v>8617</v>
      </c>
      <c r="B7794" s="39" t="n">
        <v>46189</v>
      </c>
      <c r="C7794" s="24" t="s">
        <v>639</v>
      </c>
      <c r="D7794" s="24" t="s">
        <v>826</v>
      </c>
      <c r="E7794" s="24" t="s">
        <v>113</v>
      </c>
      <c r="F7794" s="38" t="n">
        <v>99</v>
      </c>
      <c r="G7794" s="42" t="n">
        <f aca="false">DATE(YEAR(B7794),MONTH(B7794),1)</f>
        <v>46174</v>
      </c>
      <c r="H7794" s="24" t="str">
        <f aca="false">INDEX(Customers!$B$2:$B$601,MATCH(C7794,Customers!$A$2:$A$601,0))</f>
        <v>Nairobi</v>
      </c>
      <c r="I7794" s="43" t="n">
        <f aca="false">ROUND(MIN(INDEX(Assumptions!$D$13:$D$18,MATCH(E7794,Assumptions!$A$13:$A$18,0)),MAX(INDEX(Assumptions!$C$13:$C$18,MATCH(E7794,Assumptions!$A$13:$A$18,0)),INDEX(Assumptions!$B$13:$B$18,MATCH(E7794,Assumptions!$A$13:$A$18,0))*F7794)),2)</f>
        <v>4.95</v>
      </c>
    </row>
    <row r="7795" customFormat="false" ht="15" hidden="false" customHeight="false" outlineLevel="0" collapsed="false">
      <c r="A7795" s="24" t="s">
        <v>8618</v>
      </c>
      <c r="B7795" s="39" t="n">
        <v>46189</v>
      </c>
      <c r="C7795" s="24" t="s">
        <v>649</v>
      </c>
      <c r="D7795" s="24" t="s">
        <v>205</v>
      </c>
      <c r="E7795" s="24" t="s">
        <v>107</v>
      </c>
      <c r="F7795" s="38" t="n">
        <v>21760</v>
      </c>
      <c r="G7795" s="42" t="n">
        <f aca="false">DATE(YEAR(B7795),MONTH(B7795),1)</f>
        <v>46174</v>
      </c>
      <c r="H7795" s="24" t="str">
        <f aca="false">INDEX(Customers!$B$2:$B$601,MATCH(C7795,Customers!$A$2:$A$601,0))</f>
        <v>Eastern</v>
      </c>
      <c r="I7795" s="43" t="n">
        <f aca="false">ROUND(MIN(INDEX(Assumptions!$D$13:$D$18,MATCH(E7795,Assumptions!$A$13:$A$18,0)),MAX(INDEX(Assumptions!$C$13:$C$18,MATCH(E7795,Assumptions!$A$13:$A$18,0)),INDEX(Assumptions!$B$13:$B$18,MATCH(E7795,Assumptions!$A$13:$A$18,0))*F7795)),2)</f>
        <v>0</v>
      </c>
    </row>
    <row r="7796" customFormat="false" ht="15" hidden="false" customHeight="false" outlineLevel="0" collapsed="false">
      <c r="A7796" s="24" t="s">
        <v>8619</v>
      </c>
      <c r="B7796" s="39" t="n">
        <v>46189</v>
      </c>
      <c r="C7796" s="24" t="s">
        <v>657</v>
      </c>
      <c r="D7796" s="24" t="s">
        <v>195</v>
      </c>
      <c r="E7796" s="24" t="s">
        <v>105</v>
      </c>
      <c r="F7796" s="38" t="n">
        <v>9820</v>
      </c>
      <c r="G7796" s="42" t="n">
        <f aca="false">DATE(YEAR(B7796),MONTH(B7796),1)</f>
        <v>46174</v>
      </c>
      <c r="H7796" s="24" t="str">
        <f aca="false">INDEX(Customers!$B$2:$B$601,MATCH(C7796,Customers!$A$2:$A$601,0))</f>
        <v>Western</v>
      </c>
      <c r="I7796" s="43" t="n">
        <f aca="false">ROUND(MIN(INDEX(Assumptions!$D$13:$D$18,MATCH(E7796,Assumptions!$A$13:$A$18,0)),MAX(INDEX(Assumptions!$C$13:$C$18,MATCH(E7796,Assumptions!$A$13:$A$18,0)),INDEX(Assumptions!$B$13:$B$18,MATCH(E7796,Assumptions!$A$13:$A$18,0))*F7796)),2)</f>
        <v>147.3</v>
      </c>
    </row>
    <row r="7797" customFormat="false" ht="15" hidden="false" customHeight="false" outlineLevel="0" collapsed="false">
      <c r="A7797" s="24" t="s">
        <v>8620</v>
      </c>
      <c r="B7797" s="39" t="n">
        <v>46189</v>
      </c>
      <c r="C7797" s="24" t="s">
        <v>661</v>
      </c>
      <c r="D7797" s="24" t="s">
        <v>175</v>
      </c>
      <c r="E7797" s="24" t="s">
        <v>107</v>
      </c>
      <c r="F7797" s="38" t="n">
        <v>70770</v>
      </c>
      <c r="G7797" s="42" t="n">
        <f aca="false">DATE(YEAR(B7797),MONTH(B7797),1)</f>
        <v>46174</v>
      </c>
      <c r="H7797" s="24" t="str">
        <f aca="false">INDEX(Customers!$B$2:$B$601,MATCH(C7797,Customers!$A$2:$A$601,0))</f>
        <v>Coast</v>
      </c>
      <c r="I7797" s="43" t="n">
        <f aca="false">ROUND(MIN(INDEX(Assumptions!$D$13:$D$18,MATCH(E7797,Assumptions!$A$13:$A$18,0)),MAX(INDEX(Assumptions!$C$13:$C$18,MATCH(E7797,Assumptions!$A$13:$A$18,0)),INDEX(Assumptions!$B$13:$B$18,MATCH(E7797,Assumptions!$A$13:$A$18,0))*F7797)),2)</f>
        <v>0</v>
      </c>
    </row>
    <row r="7798" customFormat="false" ht="15" hidden="false" customHeight="false" outlineLevel="0" collapsed="false">
      <c r="A7798" s="24" t="s">
        <v>8621</v>
      </c>
      <c r="B7798" s="39" t="n">
        <v>46189</v>
      </c>
      <c r="C7798" s="24" t="s">
        <v>734</v>
      </c>
      <c r="D7798" s="24" t="s">
        <v>826</v>
      </c>
      <c r="E7798" s="24" t="s">
        <v>103</v>
      </c>
      <c r="F7798" s="38" t="n">
        <v>8840</v>
      </c>
      <c r="G7798" s="42" t="n">
        <f aca="false">DATE(YEAR(B7798),MONTH(B7798),1)</f>
        <v>46174</v>
      </c>
      <c r="H7798" s="24" t="str">
        <f aca="false">INDEX(Customers!$B$2:$B$601,MATCH(C7798,Customers!$A$2:$A$601,0))</f>
        <v>Nairobi</v>
      </c>
      <c r="I7798" s="43" t="n">
        <f aca="false">ROUND(MIN(INDEX(Assumptions!$D$13:$D$18,MATCH(E7798,Assumptions!$A$13:$A$18,0)),MAX(INDEX(Assumptions!$C$13:$C$18,MATCH(E7798,Assumptions!$A$13:$A$18,0)),INDEX(Assumptions!$B$13:$B$18,MATCH(E7798,Assumptions!$A$13:$A$18,0))*F7798)),2)</f>
        <v>88.4</v>
      </c>
    </row>
    <row r="7799" customFormat="false" ht="15" hidden="false" customHeight="false" outlineLevel="0" collapsed="false">
      <c r="A7799" s="24" t="s">
        <v>8622</v>
      </c>
      <c r="B7799" s="39" t="n">
        <v>46189</v>
      </c>
      <c r="C7799" s="24" t="s">
        <v>749</v>
      </c>
      <c r="D7799" s="24" t="s">
        <v>152</v>
      </c>
      <c r="E7799" s="24" t="s">
        <v>105</v>
      </c>
      <c r="F7799" s="38" t="n">
        <v>6400</v>
      </c>
      <c r="G7799" s="42" t="n">
        <f aca="false">DATE(YEAR(B7799),MONTH(B7799),1)</f>
        <v>46174</v>
      </c>
      <c r="H7799" s="24" t="str">
        <f aca="false">INDEX(Customers!$B$2:$B$601,MATCH(C7799,Customers!$A$2:$A$601,0))</f>
        <v>Nairobi</v>
      </c>
      <c r="I7799" s="43" t="n">
        <f aca="false">ROUND(MIN(INDEX(Assumptions!$D$13:$D$18,MATCH(E7799,Assumptions!$A$13:$A$18,0)),MAX(INDEX(Assumptions!$C$13:$C$18,MATCH(E7799,Assumptions!$A$13:$A$18,0)),INDEX(Assumptions!$B$13:$B$18,MATCH(E7799,Assumptions!$A$13:$A$18,0))*F7799)),2)</f>
        <v>96</v>
      </c>
    </row>
    <row r="7800" customFormat="false" ht="15" hidden="false" customHeight="false" outlineLevel="0" collapsed="false">
      <c r="A7800" s="24" t="s">
        <v>8623</v>
      </c>
      <c r="B7800" s="39" t="n">
        <v>46189</v>
      </c>
      <c r="C7800" s="24" t="s">
        <v>751</v>
      </c>
      <c r="D7800" s="24" t="s">
        <v>826</v>
      </c>
      <c r="E7800" s="24" t="s">
        <v>111</v>
      </c>
      <c r="F7800" s="38" t="n">
        <v>100</v>
      </c>
      <c r="G7800" s="42" t="n">
        <f aca="false">DATE(YEAR(B7800),MONTH(B7800),1)</f>
        <v>46174</v>
      </c>
      <c r="H7800" s="24" t="str">
        <f aca="false">INDEX(Customers!$B$2:$B$601,MATCH(C7800,Customers!$A$2:$A$601,0))</f>
        <v>Coast</v>
      </c>
      <c r="I7800" s="43" t="n">
        <f aca="false">ROUND(MIN(INDEX(Assumptions!$D$13:$D$18,MATCH(E7800,Assumptions!$A$13:$A$18,0)),MAX(INDEX(Assumptions!$C$13:$C$18,MATCH(E7800,Assumptions!$A$13:$A$18,0)),INDEX(Assumptions!$B$13:$B$18,MATCH(E7800,Assumptions!$A$13:$A$18,0))*F7800)),2)</f>
        <v>4</v>
      </c>
    </row>
    <row r="7801" customFormat="false" ht="15" hidden="false" customHeight="false" outlineLevel="0" collapsed="false">
      <c r="A7801" s="24" t="s">
        <v>8624</v>
      </c>
      <c r="B7801" s="39" t="n">
        <v>46189</v>
      </c>
      <c r="C7801" s="24" t="s">
        <v>777</v>
      </c>
      <c r="D7801" s="24" t="s">
        <v>826</v>
      </c>
      <c r="E7801" s="24" t="s">
        <v>109</v>
      </c>
      <c r="F7801" s="38" t="n">
        <v>2590</v>
      </c>
      <c r="G7801" s="42" t="n">
        <f aca="false">DATE(YEAR(B7801),MONTH(B7801),1)</f>
        <v>46174</v>
      </c>
      <c r="H7801" s="24" t="str">
        <f aca="false">INDEX(Customers!$B$2:$B$601,MATCH(C7801,Customers!$A$2:$A$601,0))</f>
        <v>Rift Valley</v>
      </c>
      <c r="I7801" s="43" t="n">
        <f aca="false">ROUND(MIN(INDEX(Assumptions!$D$13:$D$18,MATCH(E7801,Assumptions!$A$13:$A$18,0)),MAX(INDEX(Assumptions!$C$13:$C$18,MATCH(E7801,Assumptions!$A$13:$A$18,0)),INDEX(Assumptions!$B$13:$B$18,MATCH(E7801,Assumptions!$A$13:$A$18,0))*F7801)),2)</f>
        <v>10.36</v>
      </c>
    </row>
    <row r="7802" customFormat="false" ht="15" hidden="false" customHeight="false" outlineLevel="0" collapsed="false">
      <c r="A7802" s="24" t="s">
        <v>8625</v>
      </c>
      <c r="B7802" s="39" t="n">
        <v>46189</v>
      </c>
      <c r="C7802" s="24" t="s">
        <v>778</v>
      </c>
      <c r="D7802" s="24" t="s">
        <v>826</v>
      </c>
      <c r="E7802" s="24" t="s">
        <v>103</v>
      </c>
      <c r="F7802" s="38" t="n">
        <v>740</v>
      </c>
      <c r="G7802" s="42" t="n">
        <f aca="false">DATE(YEAR(B7802),MONTH(B7802),1)</f>
        <v>46174</v>
      </c>
      <c r="H7802" s="24" t="str">
        <f aca="false">INDEX(Customers!$B$2:$B$601,MATCH(C7802,Customers!$A$2:$A$601,0))</f>
        <v>Nairobi</v>
      </c>
      <c r="I7802" s="43" t="n">
        <f aca="false">ROUND(MIN(INDEX(Assumptions!$D$13:$D$18,MATCH(E7802,Assumptions!$A$13:$A$18,0)),MAX(INDEX(Assumptions!$C$13:$C$18,MATCH(E7802,Assumptions!$A$13:$A$18,0)),INDEX(Assumptions!$B$13:$B$18,MATCH(E7802,Assumptions!$A$13:$A$18,0))*F7802)),2)</f>
        <v>7.4</v>
      </c>
    </row>
    <row r="7803" customFormat="false" ht="15" hidden="false" customHeight="false" outlineLevel="0" collapsed="false">
      <c r="A7803" s="24" t="s">
        <v>8626</v>
      </c>
      <c r="B7803" s="39" t="n">
        <v>46189</v>
      </c>
      <c r="C7803" s="24" t="s">
        <v>786</v>
      </c>
      <c r="D7803" s="24" t="s">
        <v>826</v>
      </c>
      <c r="E7803" s="24" t="s">
        <v>103</v>
      </c>
      <c r="F7803" s="38" t="n">
        <v>1390</v>
      </c>
      <c r="G7803" s="42" t="n">
        <f aca="false">DATE(YEAR(B7803),MONTH(B7803),1)</f>
        <v>46174</v>
      </c>
      <c r="H7803" s="24" t="str">
        <f aca="false">INDEX(Customers!$B$2:$B$601,MATCH(C7803,Customers!$A$2:$A$601,0))</f>
        <v>Rift Valley</v>
      </c>
      <c r="I7803" s="43" t="n">
        <f aca="false">ROUND(MIN(INDEX(Assumptions!$D$13:$D$18,MATCH(E7803,Assumptions!$A$13:$A$18,0)),MAX(INDEX(Assumptions!$C$13:$C$18,MATCH(E7803,Assumptions!$A$13:$A$18,0)),INDEX(Assumptions!$B$13:$B$18,MATCH(E7803,Assumptions!$A$13:$A$18,0))*F7803)),2)</f>
        <v>13.9</v>
      </c>
    </row>
    <row r="7804" customFormat="false" ht="15" hidden="false" customHeight="false" outlineLevel="0" collapsed="false">
      <c r="A7804" s="24" t="s">
        <v>8627</v>
      </c>
      <c r="B7804" s="39" t="n">
        <v>46189</v>
      </c>
      <c r="C7804" s="24" t="s">
        <v>786</v>
      </c>
      <c r="D7804" s="24" t="s">
        <v>826</v>
      </c>
      <c r="E7804" s="24" t="s">
        <v>109</v>
      </c>
      <c r="F7804" s="38" t="n">
        <v>1010</v>
      </c>
      <c r="G7804" s="42" t="n">
        <f aca="false">DATE(YEAR(B7804),MONTH(B7804),1)</f>
        <v>46174</v>
      </c>
      <c r="H7804" s="24" t="str">
        <f aca="false">INDEX(Customers!$B$2:$B$601,MATCH(C7804,Customers!$A$2:$A$601,0))</f>
        <v>Rift Valley</v>
      </c>
      <c r="I7804" s="43" t="n">
        <f aca="false">ROUND(MIN(INDEX(Assumptions!$D$13:$D$18,MATCH(E7804,Assumptions!$A$13:$A$18,0)),MAX(INDEX(Assumptions!$C$13:$C$18,MATCH(E7804,Assumptions!$A$13:$A$18,0)),INDEX(Assumptions!$B$13:$B$18,MATCH(E7804,Assumptions!$A$13:$A$18,0))*F7804)),2)</f>
        <v>4.04</v>
      </c>
    </row>
    <row r="7805" customFormat="false" ht="15" hidden="false" customHeight="false" outlineLevel="0" collapsed="false">
      <c r="A7805" s="24" t="s">
        <v>8628</v>
      </c>
      <c r="B7805" s="39" t="n">
        <v>46189</v>
      </c>
      <c r="C7805" s="24" t="s">
        <v>791</v>
      </c>
      <c r="D7805" s="24" t="s">
        <v>826</v>
      </c>
      <c r="E7805" s="24" t="s">
        <v>103</v>
      </c>
      <c r="F7805" s="38" t="n">
        <v>1350</v>
      </c>
      <c r="G7805" s="42" t="n">
        <f aca="false">DATE(YEAR(B7805),MONTH(B7805),1)</f>
        <v>46174</v>
      </c>
      <c r="H7805" s="24" t="str">
        <f aca="false">INDEX(Customers!$B$2:$B$601,MATCH(C7805,Customers!$A$2:$A$601,0))</f>
        <v>Coast</v>
      </c>
      <c r="I7805" s="43" t="n">
        <f aca="false">ROUND(MIN(INDEX(Assumptions!$D$13:$D$18,MATCH(E7805,Assumptions!$A$13:$A$18,0)),MAX(INDEX(Assumptions!$C$13:$C$18,MATCH(E7805,Assumptions!$A$13:$A$18,0)),INDEX(Assumptions!$B$13:$B$18,MATCH(E7805,Assumptions!$A$13:$A$18,0))*F7805)),2)</f>
        <v>13.5</v>
      </c>
    </row>
    <row r="7806" customFormat="false" ht="15" hidden="false" customHeight="false" outlineLevel="0" collapsed="false">
      <c r="A7806" s="24" t="s">
        <v>8629</v>
      </c>
      <c r="B7806" s="39" t="n">
        <v>46189</v>
      </c>
      <c r="C7806" s="24" t="s">
        <v>793</v>
      </c>
      <c r="D7806" s="24" t="s">
        <v>826</v>
      </c>
      <c r="E7806" s="24" t="s">
        <v>113</v>
      </c>
      <c r="F7806" s="38" t="n">
        <v>500</v>
      </c>
      <c r="G7806" s="42" t="n">
        <f aca="false">DATE(YEAR(B7806),MONTH(B7806),1)</f>
        <v>46174</v>
      </c>
      <c r="H7806" s="24" t="str">
        <f aca="false">INDEX(Customers!$B$2:$B$601,MATCH(C7806,Customers!$A$2:$A$601,0))</f>
        <v>Coast</v>
      </c>
      <c r="I7806" s="43" t="n">
        <f aca="false">ROUND(MIN(INDEX(Assumptions!$D$13:$D$18,MATCH(E7806,Assumptions!$A$13:$A$18,0)),MAX(INDEX(Assumptions!$C$13:$C$18,MATCH(E7806,Assumptions!$A$13:$A$18,0)),INDEX(Assumptions!$B$13:$B$18,MATCH(E7806,Assumptions!$A$13:$A$18,0))*F7806)),2)</f>
        <v>25</v>
      </c>
    </row>
    <row r="7807" customFormat="false" ht="15" hidden="false" customHeight="false" outlineLevel="0" collapsed="false">
      <c r="A7807" s="24" t="s">
        <v>8630</v>
      </c>
      <c r="B7807" s="39" t="n">
        <v>46189</v>
      </c>
      <c r="C7807" s="24" t="s">
        <v>807</v>
      </c>
      <c r="D7807" s="24" t="s">
        <v>826</v>
      </c>
      <c r="E7807" s="24" t="s">
        <v>113</v>
      </c>
      <c r="F7807" s="38" t="n">
        <v>99</v>
      </c>
      <c r="G7807" s="42" t="n">
        <f aca="false">DATE(YEAR(B7807),MONTH(B7807),1)</f>
        <v>46174</v>
      </c>
      <c r="H7807" s="24" t="str">
        <f aca="false">INDEX(Customers!$B$2:$B$601,MATCH(C7807,Customers!$A$2:$A$601,0))</f>
        <v>Nairobi</v>
      </c>
      <c r="I7807" s="43" t="n">
        <f aca="false">ROUND(MIN(INDEX(Assumptions!$D$13:$D$18,MATCH(E7807,Assumptions!$A$13:$A$18,0)),MAX(INDEX(Assumptions!$C$13:$C$18,MATCH(E7807,Assumptions!$A$13:$A$18,0)),INDEX(Assumptions!$B$13:$B$18,MATCH(E7807,Assumptions!$A$13:$A$18,0))*F7807)),2)</f>
        <v>4.95</v>
      </c>
    </row>
    <row r="7808" customFormat="false" ht="15" hidden="false" customHeight="false" outlineLevel="0" collapsed="false">
      <c r="A7808" s="24" t="s">
        <v>8631</v>
      </c>
      <c r="B7808" s="39" t="n">
        <v>46190</v>
      </c>
      <c r="C7808" s="24" t="s">
        <v>218</v>
      </c>
      <c r="D7808" s="24" t="s">
        <v>826</v>
      </c>
      <c r="E7808" s="24" t="s">
        <v>113</v>
      </c>
      <c r="F7808" s="38" t="n">
        <v>250</v>
      </c>
      <c r="G7808" s="42" t="n">
        <f aca="false">DATE(YEAR(B7808),MONTH(B7808),1)</f>
        <v>46174</v>
      </c>
      <c r="H7808" s="24" t="str">
        <f aca="false">INDEX(Customers!$B$2:$B$601,MATCH(C7808,Customers!$A$2:$A$601,0))</f>
        <v>Coast</v>
      </c>
      <c r="I7808" s="43" t="n">
        <f aca="false">ROUND(MIN(INDEX(Assumptions!$D$13:$D$18,MATCH(E7808,Assumptions!$A$13:$A$18,0)),MAX(INDEX(Assumptions!$C$13:$C$18,MATCH(E7808,Assumptions!$A$13:$A$18,0)),INDEX(Assumptions!$B$13:$B$18,MATCH(E7808,Assumptions!$A$13:$A$18,0))*F7808)),2)</f>
        <v>12.5</v>
      </c>
    </row>
    <row r="7809" customFormat="false" ht="15" hidden="false" customHeight="false" outlineLevel="0" collapsed="false">
      <c r="A7809" s="24" t="s">
        <v>8632</v>
      </c>
      <c r="B7809" s="39" t="n">
        <v>46190</v>
      </c>
      <c r="C7809" s="24" t="s">
        <v>234</v>
      </c>
      <c r="D7809" s="24" t="s">
        <v>826</v>
      </c>
      <c r="E7809" s="24" t="s">
        <v>103</v>
      </c>
      <c r="F7809" s="38" t="n">
        <v>2970</v>
      </c>
      <c r="G7809" s="42" t="n">
        <f aca="false">DATE(YEAR(B7809),MONTH(B7809),1)</f>
        <v>46174</v>
      </c>
      <c r="H7809" s="24" t="str">
        <f aca="false">INDEX(Customers!$B$2:$B$601,MATCH(C7809,Customers!$A$2:$A$601,0))</f>
        <v>Rift Valley</v>
      </c>
      <c r="I7809" s="43" t="n">
        <f aca="false">ROUND(MIN(INDEX(Assumptions!$D$13:$D$18,MATCH(E7809,Assumptions!$A$13:$A$18,0)),MAX(INDEX(Assumptions!$C$13:$C$18,MATCH(E7809,Assumptions!$A$13:$A$18,0)),INDEX(Assumptions!$B$13:$B$18,MATCH(E7809,Assumptions!$A$13:$A$18,0))*F7809)),2)</f>
        <v>29.7</v>
      </c>
    </row>
    <row r="7810" customFormat="false" ht="15" hidden="false" customHeight="false" outlineLevel="0" collapsed="false">
      <c r="A7810" s="24" t="s">
        <v>8633</v>
      </c>
      <c r="B7810" s="39" t="n">
        <v>46190</v>
      </c>
      <c r="C7810" s="24" t="s">
        <v>260</v>
      </c>
      <c r="D7810" s="24" t="s">
        <v>826</v>
      </c>
      <c r="E7810" s="24" t="s">
        <v>103</v>
      </c>
      <c r="F7810" s="38" t="n">
        <v>2230</v>
      </c>
      <c r="G7810" s="42" t="n">
        <f aca="false">DATE(YEAR(B7810),MONTH(B7810),1)</f>
        <v>46174</v>
      </c>
      <c r="H7810" s="24" t="str">
        <f aca="false">INDEX(Customers!$B$2:$B$601,MATCH(C7810,Customers!$A$2:$A$601,0))</f>
        <v>Central</v>
      </c>
      <c r="I7810" s="43" t="n">
        <f aca="false">ROUND(MIN(INDEX(Assumptions!$D$13:$D$18,MATCH(E7810,Assumptions!$A$13:$A$18,0)),MAX(INDEX(Assumptions!$C$13:$C$18,MATCH(E7810,Assumptions!$A$13:$A$18,0)),INDEX(Assumptions!$B$13:$B$18,MATCH(E7810,Assumptions!$A$13:$A$18,0))*F7810)),2)</f>
        <v>22.3</v>
      </c>
    </row>
    <row r="7811" customFormat="false" ht="15" hidden="false" customHeight="false" outlineLevel="0" collapsed="false">
      <c r="A7811" s="24" t="s">
        <v>8634</v>
      </c>
      <c r="B7811" s="39" t="n">
        <v>46190</v>
      </c>
      <c r="C7811" s="24" t="s">
        <v>265</v>
      </c>
      <c r="D7811" s="24" t="s">
        <v>193</v>
      </c>
      <c r="E7811" s="24" t="s">
        <v>105</v>
      </c>
      <c r="F7811" s="38" t="n">
        <v>10550</v>
      </c>
      <c r="G7811" s="42" t="n">
        <f aca="false">DATE(YEAR(B7811),MONTH(B7811),1)</f>
        <v>46174</v>
      </c>
      <c r="H7811" s="24" t="str">
        <f aca="false">INDEX(Customers!$B$2:$B$601,MATCH(C7811,Customers!$A$2:$A$601,0))</f>
        <v>Nairobi</v>
      </c>
      <c r="I7811" s="43" t="n">
        <f aca="false">ROUND(MIN(INDEX(Assumptions!$D$13:$D$18,MATCH(E7811,Assumptions!$A$13:$A$18,0)),MAX(INDEX(Assumptions!$C$13:$C$18,MATCH(E7811,Assumptions!$A$13:$A$18,0)),INDEX(Assumptions!$B$13:$B$18,MATCH(E7811,Assumptions!$A$13:$A$18,0))*F7811)),2)</f>
        <v>158.25</v>
      </c>
    </row>
    <row r="7812" customFormat="false" ht="15" hidden="false" customHeight="false" outlineLevel="0" collapsed="false">
      <c r="A7812" s="24" t="s">
        <v>8635</v>
      </c>
      <c r="B7812" s="39" t="n">
        <v>46190</v>
      </c>
      <c r="C7812" s="24" t="s">
        <v>271</v>
      </c>
      <c r="D7812" s="24" t="s">
        <v>826</v>
      </c>
      <c r="E7812" s="24" t="s">
        <v>109</v>
      </c>
      <c r="F7812" s="38" t="n">
        <v>4060</v>
      </c>
      <c r="G7812" s="42" t="n">
        <f aca="false">DATE(YEAR(B7812),MONTH(B7812),1)</f>
        <v>46174</v>
      </c>
      <c r="H7812" s="24" t="str">
        <f aca="false">INDEX(Customers!$B$2:$B$601,MATCH(C7812,Customers!$A$2:$A$601,0))</f>
        <v>Coast</v>
      </c>
      <c r="I7812" s="43" t="n">
        <f aca="false">ROUND(MIN(INDEX(Assumptions!$D$13:$D$18,MATCH(E7812,Assumptions!$A$13:$A$18,0)),MAX(INDEX(Assumptions!$C$13:$C$18,MATCH(E7812,Assumptions!$A$13:$A$18,0)),INDEX(Assumptions!$B$13:$B$18,MATCH(E7812,Assumptions!$A$13:$A$18,0))*F7812)),2)</f>
        <v>16.24</v>
      </c>
    </row>
    <row r="7813" customFormat="false" ht="15" hidden="false" customHeight="false" outlineLevel="0" collapsed="false">
      <c r="A7813" s="24" t="s">
        <v>8636</v>
      </c>
      <c r="B7813" s="39" t="n">
        <v>46190</v>
      </c>
      <c r="C7813" s="24" t="s">
        <v>273</v>
      </c>
      <c r="D7813" s="24" t="s">
        <v>826</v>
      </c>
      <c r="E7813" s="24" t="s">
        <v>103</v>
      </c>
      <c r="F7813" s="38" t="n">
        <v>340</v>
      </c>
      <c r="G7813" s="42" t="n">
        <f aca="false">DATE(YEAR(B7813),MONTH(B7813),1)</f>
        <v>46174</v>
      </c>
      <c r="H7813" s="24" t="str">
        <f aca="false">INDEX(Customers!$B$2:$B$601,MATCH(C7813,Customers!$A$2:$A$601,0))</f>
        <v>Central</v>
      </c>
      <c r="I7813" s="43" t="n">
        <f aca="false">ROUND(MIN(INDEX(Assumptions!$D$13:$D$18,MATCH(E7813,Assumptions!$A$13:$A$18,0)),MAX(INDEX(Assumptions!$C$13:$C$18,MATCH(E7813,Assumptions!$A$13:$A$18,0)),INDEX(Assumptions!$B$13:$B$18,MATCH(E7813,Assumptions!$A$13:$A$18,0))*F7813)),2)</f>
        <v>5</v>
      </c>
    </row>
    <row r="7814" customFormat="false" ht="15" hidden="false" customHeight="false" outlineLevel="0" collapsed="false">
      <c r="A7814" s="24" t="s">
        <v>8637</v>
      </c>
      <c r="B7814" s="39" t="n">
        <v>46190</v>
      </c>
      <c r="C7814" s="24" t="s">
        <v>284</v>
      </c>
      <c r="D7814" s="24" t="s">
        <v>826</v>
      </c>
      <c r="E7814" s="24" t="s">
        <v>111</v>
      </c>
      <c r="F7814" s="38" t="n">
        <v>100</v>
      </c>
      <c r="G7814" s="42" t="n">
        <f aca="false">DATE(YEAR(B7814),MONTH(B7814),1)</f>
        <v>46174</v>
      </c>
      <c r="H7814" s="24" t="str">
        <f aca="false">INDEX(Customers!$B$2:$B$601,MATCH(C7814,Customers!$A$2:$A$601,0))</f>
        <v>Nairobi</v>
      </c>
      <c r="I7814" s="43" t="n">
        <f aca="false">ROUND(MIN(INDEX(Assumptions!$D$13:$D$18,MATCH(E7814,Assumptions!$A$13:$A$18,0)),MAX(INDEX(Assumptions!$C$13:$C$18,MATCH(E7814,Assumptions!$A$13:$A$18,0)),INDEX(Assumptions!$B$13:$B$18,MATCH(E7814,Assumptions!$A$13:$A$18,0))*F7814)),2)</f>
        <v>4</v>
      </c>
    </row>
    <row r="7815" customFormat="false" ht="15" hidden="false" customHeight="false" outlineLevel="0" collapsed="false">
      <c r="A7815" s="24" t="s">
        <v>8638</v>
      </c>
      <c r="B7815" s="39" t="n">
        <v>46190</v>
      </c>
      <c r="C7815" s="24" t="s">
        <v>291</v>
      </c>
      <c r="D7815" s="24" t="s">
        <v>826</v>
      </c>
      <c r="E7815" s="24" t="s">
        <v>113</v>
      </c>
      <c r="F7815" s="38" t="n">
        <v>500</v>
      </c>
      <c r="G7815" s="42" t="n">
        <f aca="false">DATE(YEAR(B7815),MONTH(B7815),1)</f>
        <v>46174</v>
      </c>
      <c r="H7815" s="24" t="str">
        <f aca="false">INDEX(Customers!$B$2:$B$601,MATCH(C7815,Customers!$A$2:$A$601,0))</f>
        <v>Rift Valley</v>
      </c>
      <c r="I7815" s="43" t="n">
        <f aca="false">ROUND(MIN(INDEX(Assumptions!$D$13:$D$18,MATCH(E7815,Assumptions!$A$13:$A$18,0)),MAX(INDEX(Assumptions!$C$13:$C$18,MATCH(E7815,Assumptions!$A$13:$A$18,0)),INDEX(Assumptions!$B$13:$B$18,MATCH(E7815,Assumptions!$A$13:$A$18,0))*F7815)),2)</f>
        <v>25</v>
      </c>
    </row>
    <row r="7816" customFormat="false" ht="15" hidden="false" customHeight="false" outlineLevel="0" collapsed="false">
      <c r="A7816" s="24" t="s">
        <v>8639</v>
      </c>
      <c r="B7816" s="39" t="n">
        <v>46190</v>
      </c>
      <c r="C7816" s="24" t="s">
        <v>333</v>
      </c>
      <c r="D7816" s="24" t="s">
        <v>186</v>
      </c>
      <c r="E7816" s="24" t="s">
        <v>107</v>
      </c>
      <c r="F7816" s="38" t="n">
        <v>2630</v>
      </c>
      <c r="G7816" s="42" t="n">
        <f aca="false">DATE(YEAR(B7816),MONTH(B7816),1)</f>
        <v>46174</v>
      </c>
      <c r="H7816" s="24" t="str">
        <f aca="false">INDEX(Customers!$B$2:$B$601,MATCH(C7816,Customers!$A$2:$A$601,0))</f>
        <v>Coast</v>
      </c>
      <c r="I7816" s="43" t="n">
        <f aca="false">ROUND(MIN(INDEX(Assumptions!$D$13:$D$18,MATCH(E7816,Assumptions!$A$13:$A$18,0)),MAX(INDEX(Assumptions!$C$13:$C$18,MATCH(E7816,Assumptions!$A$13:$A$18,0)),INDEX(Assumptions!$B$13:$B$18,MATCH(E7816,Assumptions!$A$13:$A$18,0))*F7816)),2)</f>
        <v>0</v>
      </c>
    </row>
    <row r="7817" customFormat="false" ht="15" hidden="false" customHeight="false" outlineLevel="0" collapsed="false">
      <c r="A7817" s="24" t="s">
        <v>8640</v>
      </c>
      <c r="B7817" s="39" t="n">
        <v>46190</v>
      </c>
      <c r="C7817" s="24" t="s">
        <v>334</v>
      </c>
      <c r="D7817" s="24" t="s">
        <v>826</v>
      </c>
      <c r="E7817" s="24" t="s">
        <v>103</v>
      </c>
      <c r="F7817" s="38" t="n">
        <v>6420</v>
      </c>
      <c r="G7817" s="42" t="n">
        <f aca="false">DATE(YEAR(B7817),MONTH(B7817),1)</f>
        <v>46174</v>
      </c>
      <c r="H7817" s="24" t="str">
        <f aca="false">INDEX(Customers!$B$2:$B$601,MATCH(C7817,Customers!$A$2:$A$601,0))</f>
        <v>Nairobi</v>
      </c>
      <c r="I7817" s="43" t="n">
        <f aca="false">ROUND(MIN(INDEX(Assumptions!$D$13:$D$18,MATCH(E7817,Assumptions!$A$13:$A$18,0)),MAX(INDEX(Assumptions!$C$13:$C$18,MATCH(E7817,Assumptions!$A$13:$A$18,0)),INDEX(Assumptions!$B$13:$B$18,MATCH(E7817,Assumptions!$A$13:$A$18,0))*F7817)),2)</f>
        <v>64.2</v>
      </c>
    </row>
    <row r="7818" customFormat="false" ht="15" hidden="false" customHeight="false" outlineLevel="0" collapsed="false">
      <c r="A7818" s="24" t="s">
        <v>8641</v>
      </c>
      <c r="B7818" s="39" t="n">
        <v>46190</v>
      </c>
      <c r="C7818" s="24" t="s">
        <v>367</v>
      </c>
      <c r="D7818" s="24" t="s">
        <v>153</v>
      </c>
      <c r="E7818" s="24" t="s">
        <v>105</v>
      </c>
      <c r="F7818" s="38" t="n">
        <v>8490</v>
      </c>
      <c r="G7818" s="42" t="n">
        <f aca="false">DATE(YEAR(B7818),MONTH(B7818),1)</f>
        <v>46174</v>
      </c>
      <c r="H7818" s="24" t="str">
        <f aca="false">INDEX(Customers!$B$2:$B$601,MATCH(C7818,Customers!$A$2:$A$601,0))</f>
        <v>Nairobi</v>
      </c>
      <c r="I7818" s="43" t="n">
        <f aca="false">ROUND(MIN(INDEX(Assumptions!$D$13:$D$18,MATCH(E7818,Assumptions!$A$13:$A$18,0)),MAX(INDEX(Assumptions!$C$13:$C$18,MATCH(E7818,Assumptions!$A$13:$A$18,0)),INDEX(Assumptions!$B$13:$B$18,MATCH(E7818,Assumptions!$A$13:$A$18,0))*F7818)),2)</f>
        <v>127.35</v>
      </c>
    </row>
    <row r="7819" customFormat="false" ht="15" hidden="false" customHeight="false" outlineLevel="0" collapsed="false">
      <c r="A7819" s="24" t="s">
        <v>8642</v>
      </c>
      <c r="B7819" s="39" t="n">
        <v>46190</v>
      </c>
      <c r="C7819" s="24" t="s">
        <v>370</v>
      </c>
      <c r="D7819" s="24" t="s">
        <v>826</v>
      </c>
      <c r="E7819" s="24" t="s">
        <v>111</v>
      </c>
      <c r="F7819" s="38" t="n">
        <v>100</v>
      </c>
      <c r="G7819" s="42" t="n">
        <f aca="false">DATE(YEAR(B7819),MONTH(B7819),1)</f>
        <v>46174</v>
      </c>
      <c r="H7819" s="24" t="str">
        <f aca="false">INDEX(Customers!$B$2:$B$601,MATCH(C7819,Customers!$A$2:$A$601,0))</f>
        <v>Nairobi</v>
      </c>
      <c r="I7819" s="43" t="n">
        <f aca="false">ROUND(MIN(INDEX(Assumptions!$D$13:$D$18,MATCH(E7819,Assumptions!$A$13:$A$18,0)),MAX(INDEX(Assumptions!$C$13:$C$18,MATCH(E7819,Assumptions!$A$13:$A$18,0)),INDEX(Assumptions!$B$13:$B$18,MATCH(E7819,Assumptions!$A$13:$A$18,0))*F7819)),2)</f>
        <v>4</v>
      </c>
    </row>
    <row r="7820" customFormat="false" ht="15" hidden="false" customHeight="false" outlineLevel="0" collapsed="false">
      <c r="A7820" s="24" t="s">
        <v>8643</v>
      </c>
      <c r="B7820" s="39" t="n">
        <v>46190</v>
      </c>
      <c r="C7820" s="24" t="s">
        <v>380</v>
      </c>
      <c r="D7820" s="24" t="s">
        <v>202</v>
      </c>
      <c r="E7820" s="24" t="s">
        <v>105</v>
      </c>
      <c r="F7820" s="38" t="n">
        <v>3060</v>
      </c>
      <c r="G7820" s="42" t="n">
        <f aca="false">DATE(YEAR(B7820),MONTH(B7820),1)</f>
        <v>46174</v>
      </c>
      <c r="H7820" s="24" t="str">
        <f aca="false">INDEX(Customers!$B$2:$B$601,MATCH(C7820,Customers!$A$2:$A$601,0))</f>
        <v>Western</v>
      </c>
      <c r="I7820" s="43" t="n">
        <f aca="false">ROUND(MIN(INDEX(Assumptions!$D$13:$D$18,MATCH(E7820,Assumptions!$A$13:$A$18,0)),MAX(INDEX(Assumptions!$C$13:$C$18,MATCH(E7820,Assumptions!$A$13:$A$18,0)),INDEX(Assumptions!$B$13:$B$18,MATCH(E7820,Assumptions!$A$13:$A$18,0))*F7820)),2)</f>
        <v>45.9</v>
      </c>
    </row>
    <row r="7821" customFormat="false" ht="15" hidden="false" customHeight="false" outlineLevel="0" collapsed="false">
      <c r="A7821" s="24" t="s">
        <v>8644</v>
      </c>
      <c r="B7821" s="39" t="n">
        <v>46190</v>
      </c>
      <c r="C7821" s="24" t="s">
        <v>385</v>
      </c>
      <c r="D7821" s="24" t="s">
        <v>164</v>
      </c>
      <c r="E7821" s="24" t="s">
        <v>107</v>
      </c>
      <c r="F7821" s="38" t="n">
        <v>6230</v>
      </c>
      <c r="G7821" s="42" t="n">
        <f aca="false">DATE(YEAR(B7821),MONTH(B7821),1)</f>
        <v>46174</v>
      </c>
      <c r="H7821" s="24" t="str">
        <f aca="false">INDEX(Customers!$B$2:$B$601,MATCH(C7821,Customers!$A$2:$A$601,0))</f>
        <v>Central</v>
      </c>
      <c r="I7821" s="43" t="n">
        <f aca="false">ROUND(MIN(INDEX(Assumptions!$D$13:$D$18,MATCH(E7821,Assumptions!$A$13:$A$18,0)),MAX(INDEX(Assumptions!$C$13:$C$18,MATCH(E7821,Assumptions!$A$13:$A$18,0)),INDEX(Assumptions!$B$13:$B$18,MATCH(E7821,Assumptions!$A$13:$A$18,0))*F7821)),2)</f>
        <v>0</v>
      </c>
    </row>
    <row r="7822" customFormat="false" ht="15" hidden="false" customHeight="false" outlineLevel="0" collapsed="false">
      <c r="A7822" s="24" t="s">
        <v>8645</v>
      </c>
      <c r="B7822" s="39" t="n">
        <v>46190</v>
      </c>
      <c r="C7822" s="24" t="s">
        <v>393</v>
      </c>
      <c r="D7822" s="24" t="s">
        <v>826</v>
      </c>
      <c r="E7822" s="24" t="s">
        <v>109</v>
      </c>
      <c r="F7822" s="38" t="n">
        <v>2820</v>
      </c>
      <c r="G7822" s="42" t="n">
        <f aca="false">DATE(YEAR(B7822),MONTH(B7822),1)</f>
        <v>46174</v>
      </c>
      <c r="H7822" s="24" t="str">
        <f aca="false">INDEX(Customers!$B$2:$B$601,MATCH(C7822,Customers!$A$2:$A$601,0))</f>
        <v>Rift Valley</v>
      </c>
      <c r="I7822" s="43" t="n">
        <f aca="false">ROUND(MIN(INDEX(Assumptions!$D$13:$D$18,MATCH(E7822,Assumptions!$A$13:$A$18,0)),MAX(INDEX(Assumptions!$C$13:$C$18,MATCH(E7822,Assumptions!$A$13:$A$18,0)),INDEX(Assumptions!$B$13:$B$18,MATCH(E7822,Assumptions!$A$13:$A$18,0))*F7822)),2)</f>
        <v>11.28</v>
      </c>
    </row>
    <row r="7823" customFormat="false" ht="15" hidden="false" customHeight="false" outlineLevel="0" collapsed="false">
      <c r="A7823" s="24" t="s">
        <v>8646</v>
      </c>
      <c r="B7823" s="39" t="n">
        <v>46190</v>
      </c>
      <c r="C7823" s="24" t="s">
        <v>412</v>
      </c>
      <c r="D7823" s="24" t="s">
        <v>826</v>
      </c>
      <c r="E7823" s="24" t="s">
        <v>111</v>
      </c>
      <c r="F7823" s="38" t="n">
        <v>200</v>
      </c>
      <c r="G7823" s="42" t="n">
        <f aca="false">DATE(YEAR(B7823),MONTH(B7823),1)</f>
        <v>46174</v>
      </c>
      <c r="H7823" s="24" t="str">
        <f aca="false">INDEX(Customers!$B$2:$B$601,MATCH(C7823,Customers!$A$2:$A$601,0))</f>
        <v>Rift Valley</v>
      </c>
      <c r="I7823" s="43" t="n">
        <f aca="false">ROUND(MIN(INDEX(Assumptions!$D$13:$D$18,MATCH(E7823,Assumptions!$A$13:$A$18,0)),MAX(INDEX(Assumptions!$C$13:$C$18,MATCH(E7823,Assumptions!$A$13:$A$18,0)),INDEX(Assumptions!$B$13:$B$18,MATCH(E7823,Assumptions!$A$13:$A$18,0))*F7823)),2)</f>
        <v>8</v>
      </c>
    </row>
    <row r="7824" customFormat="false" ht="15" hidden="false" customHeight="false" outlineLevel="0" collapsed="false">
      <c r="A7824" s="24" t="s">
        <v>8647</v>
      </c>
      <c r="B7824" s="39" t="n">
        <v>46190</v>
      </c>
      <c r="C7824" s="24" t="s">
        <v>415</v>
      </c>
      <c r="D7824" s="24" t="s">
        <v>826</v>
      </c>
      <c r="E7824" s="24" t="s">
        <v>111</v>
      </c>
      <c r="F7824" s="38" t="n">
        <v>200</v>
      </c>
      <c r="G7824" s="42" t="n">
        <f aca="false">DATE(YEAR(B7824),MONTH(B7824),1)</f>
        <v>46174</v>
      </c>
      <c r="H7824" s="24" t="str">
        <f aca="false">INDEX(Customers!$B$2:$B$601,MATCH(C7824,Customers!$A$2:$A$601,0))</f>
        <v>Coast</v>
      </c>
      <c r="I7824" s="43" t="n">
        <f aca="false">ROUND(MIN(INDEX(Assumptions!$D$13:$D$18,MATCH(E7824,Assumptions!$A$13:$A$18,0)),MAX(INDEX(Assumptions!$C$13:$C$18,MATCH(E7824,Assumptions!$A$13:$A$18,0)),INDEX(Assumptions!$B$13:$B$18,MATCH(E7824,Assumptions!$A$13:$A$18,0))*F7824)),2)</f>
        <v>8</v>
      </c>
    </row>
    <row r="7825" customFormat="false" ht="15" hidden="false" customHeight="false" outlineLevel="0" collapsed="false">
      <c r="A7825" s="24" t="s">
        <v>8648</v>
      </c>
      <c r="B7825" s="39" t="n">
        <v>46190</v>
      </c>
      <c r="C7825" s="24" t="s">
        <v>428</v>
      </c>
      <c r="D7825" s="24" t="s">
        <v>826</v>
      </c>
      <c r="E7825" s="24" t="s">
        <v>109</v>
      </c>
      <c r="F7825" s="38" t="n">
        <v>1090</v>
      </c>
      <c r="G7825" s="42" t="n">
        <f aca="false">DATE(YEAR(B7825),MONTH(B7825),1)</f>
        <v>46174</v>
      </c>
      <c r="H7825" s="24" t="str">
        <f aca="false">INDEX(Customers!$B$2:$B$601,MATCH(C7825,Customers!$A$2:$A$601,0))</f>
        <v>Nairobi</v>
      </c>
      <c r="I7825" s="43" t="n">
        <f aca="false">ROUND(MIN(INDEX(Assumptions!$D$13:$D$18,MATCH(E7825,Assumptions!$A$13:$A$18,0)),MAX(INDEX(Assumptions!$C$13:$C$18,MATCH(E7825,Assumptions!$A$13:$A$18,0)),INDEX(Assumptions!$B$13:$B$18,MATCH(E7825,Assumptions!$A$13:$A$18,0))*F7825)),2)</f>
        <v>4.36</v>
      </c>
    </row>
    <row r="7826" customFormat="false" ht="15" hidden="false" customHeight="false" outlineLevel="0" collapsed="false">
      <c r="A7826" s="24" t="s">
        <v>8649</v>
      </c>
      <c r="B7826" s="39" t="n">
        <v>46190</v>
      </c>
      <c r="C7826" s="24" t="s">
        <v>437</v>
      </c>
      <c r="D7826" s="24" t="s">
        <v>826</v>
      </c>
      <c r="E7826" s="24" t="s">
        <v>113</v>
      </c>
      <c r="F7826" s="38" t="n">
        <v>250</v>
      </c>
      <c r="G7826" s="42" t="n">
        <f aca="false">DATE(YEAR(B7826),MONTH(B7826),1)</f>
        <v>46174</v>
      </c>
      <c r="H7826" s="24" t="str">
        <f aca="false">INDEX(Customers!$B$2:$B$601,MATCH(C7826,Customers!$A$2:$A$601,0))</f>
        <v>Nairobi</v>
      </c>
      <c r="I7826" s="43" t="n">
        <f aca="false">ROUND(MIN(INDEX(Assumptions!$D$13:$D$18,MATCH(E7826,Assumptions!$A$13:$A$18,0)),MAX(INDEX(Assumptions!$C$13:$C$18,MATCH(E7826,Assumptions!$A$13:$A$18,0)),INDEX(Assumptions!$B$13:$B$18,MATCH(E7826,Assumptions!$A$13:$A$18,0))*F7826)),2)</f>
        <v>12.5</v>
      </c>
    </row>
    <row r="7827" customFormat="false" ht="15" hidden="false" customHeight="false" outlineLevel="0" collapsed="false">
      <c r="A7827" s="24" t="s">
        <v>8650</v>
      </c>
      <c r="B7827" s="39" t="n">
        <v>46190</v>
      </c>
      <c r="C7827" s="24" t="s">
        <v>444</v>
      </c>
      <c r="D7827" s="24" t="s">
        <v>173</v>
      </c>
      <c r="E7827" s="24" t="s">
        <v>107</v>
      </c>
      <c r="F7827" s="38" t="n">
        <v>3010</v>
      </c>
      <c r="G7827" s="42" t="n">
        <f aca="false">DATE(YEAR(B7827),MONTH(B7827),1)</f>
        <v>46174</v>
      </c>
      <c r="H7827" s="24" t="str">
        <f aca="false">INDEX(Customers!$B$2:$B$601,MATCH(C7827,Customers!$A$2:$A$601,0))</f>
        <v>Rift Valley</v>
      </c>
      <c r="I7827" s="43" t="n">
        <f aca="false">ROUND(MIN(INDEX(Assumptions!$D$13:$D$18,MATCH(E7827,Assumptions!$A$13:$A$18,0)),MAX(INDEX(Assumptions!$C$13:$C$18,MATCH(E7827,Assumptions!$A$13:$A$18,0)),INDEX(Assumptions!$B$13:$B$18,MATCH(E7827,Assumptions!$A$13:$A$18,0))*F7827)),2)</f>
        <v>0</v>
      </c>
    </row>
    <row r="7828" customFormat="false" ht="15" hidden="false" customHeight="false" outlineLevel="0" collapsed="false">
      <c r="A7828" s="24" t="s">
        <v>8651</v>
      </c>
      <c r="B7828" s="39" t="n">
        <v>46190</v>
      </c>
      <c r="C7828" s="24" t="s">
        <v>445</v>
      </c>
      <c r="D7828" s="24" t="s">
        <v>826</v>
      </c>
      <c r="E7828" s="24" t="s">
        <v>109</v>
      </c>
      <c r="F7828" s="38" t="n">
        <v>9520</v>
      </c>
      <c r="G7828" s="42" t="n">
        <f aca="false">DATE(YEAR(B7828),MONTH(B7828),1)</f>
        <v>46174</v>
      </c>
      <c r="H7828" s="24" t="str">
        <f aca="false">INDEX(Customers!$B$2:$B$601,MATCH(C7828,Customers!$A$2:$A$601,0))</f>
        <v>Central</v>
      </c>
      <c r="I7828" s="43" t="n">
        <f aca="false">ROUND(MIN(INDEX(Assumptions!$D$13:$D$18,MATCH(E7828,Assumptions!$A$13:$A$18,0)),MAX(INDEX(Assumptions!$C$13:$C$18,MATCH(E7828,Assumptions!$A$13:$A$18,0)),INDEX(Assumptions!$B$13:$B$18,MATCH(E7828,Assumptions!$A$13:$A$18,0))*F7828)),2)</f>
        <v>38.08</v>
      </c>
    </row>
    <row r="7829" customFormat="false" ht="15" hidden="false" customHeight="false" outlineLevel="0" collapsed="false">
      <c r="A7829" s="24" t="s">
        <v>8652</v>
      </c>
      <c r="B7829" s="39" t="n">
        <v>46190</v>
      </c>
      <c r="C7829" s="24" t="s">
        <v>447</v>
      </c>
      <c r="D7829" s="24" t="s">
        <v>826</v>
      </c>
      <c r="E7829" s="24" t="s">
        <v>113</v>
      </c>
      <c r="F7829" s="38" t="n">
        <v>500</v>
      </c>
      <c r="G7829" s="42" t="n">
        <f aca="false">DATE(YEAR(B7829),MONTH(B7829),1)</f>
        <v>46174</v>
      </c>
      <c r="H7829" s="24" t="str">
        <f aca="false">INDEX(Customers!$B$2:$B$601,MATCH(C7829,Customers!$A$2:$A$601,0))</f>
        <v>Rift Valley</v>
      </c>
      <c r="I7829" s="43" t="n">
        <f aca="false">ROUND(MIN(INDEX(Assumptions!$D$13:$D$18,MATCH(E7829,Assumptions!$A$13:$A$18,0)),MAX(INDEX(Assumptions!$C$13:$C$18,MATCH(E7829,Assumptions!$A$13:$A$18,0)),INDEX(Assumptions!$B$13:$B$18,MATCH(E7829,Assumptions!$A$13:$A$18,0))*F7829)),2)</f>
        <v>25</v>
      </c>
    </row>
    <row r="7830" customFormat="false" ht="15" hidden="false" customHeight="false" outlineLevel="0" collapsed="false">
      <c r="A7830" s="24" t="s">
        <v>8653</v>
      </c>
      <c r="B7830" s="39" t="n">
        <v>46190</v>
      </c>
      <c r="C7830" s="24" t="s">
        <v>449</v>
      </c>
      <c r="D7830" s="24" t="s">
        <v>826</v>
      </c>
      <c r="E7830" s="24" t="s">
        <v>103</v>
      </c>
      <c r="F7830" s="38" t="n">
        <v>4960</v>
      </c>
      <c r="G7830" s="42" t="n">
        <f aca="false">DATE(YEAR(B7830),MONTH(B7830),1)</f>
        <v>46174</v>
      </c>
      <c r="H7830" s="24" t="str">
        <f aca="false">INDEX(Customers!$B$2:$B$601,MATCH(C7830,Customers!$A$2:$A$601,0))</f>
        <v>Rift Valley</v>
      </c>
      <c r="I7830" s="43" t="n">
        <f aca="false">ROUND(MIN(INDEX(Assumptions!$D$13:$D$18,MATCH(E7830,Assumptions!$A$13:$A$18,0)),MAX(INDEX(Assumptions!$C$13:$C$18,MATCH(E7830,Assumptions!$A$13:$A$18,0)),INDEX(Assumptions!$B$13:$B$18,MATCH(E7830,Assumptions!$A$13:$A$18,0))*F7830)),2)</f>
        <v>49.6</v>
      </c>
    </row>
    <row r="7831" customFormat="false" ht="15" hidden="false" customHeight="false" outlineLevel="0" collapsed="false">
      <c r="A7831" s="24" t="s">
        <v>8654</v>
      </c>
      <c r="B7831" s="39" t="n">
        <v>46190</v>
      </c>
      <c r="C7831" s="24" t="s">
        <v>450</v>
      </c>
      <c r="D7831" s="24" t="s">
        <v>210</v>
      </c>
      <c r="E7831" s="24" t="s">
        <v>105</v>
      </c>
      <c r="F7831" s="38" t="n">
        <v>11260</v>
      </c>
      <c r="G7831" s="42" t="n">
        <f aca="false">DATE(YEAR(B7831),MONTH(B7831),1)</f>
        <v>46174</v>
      </c>
      <c r="H7831" s="24" t="str">
        <f aca="false">INDEX(Customers!$B$2:$B$601,MATCH(C7831,Customers!$A$2:$A$601,0))</f>
        <v>Eastern</v>
      </c>
      <c r="I7831" s="43" t="n">
        <f aca="false">ROUND(MIN(INDEX(Assumptions!$D$13:$D$18,MATCH(E7831,Assumptions!$A$13:$A$18,0)),MAX(INDEX(Assumptions!$C$13:$C$18,MATCH(E7831,Assumptions!$A$13:$A$18,0)),INDEX(Assumptions!$B$13:$B$18,MATCH(E7831,Assumptions!$A$13:$A$18,0))*F7831)),2)</f>
        <v>168.9</v>
      </c>
    </row>
    <row r="7832" customFormat="false" ht="15" hidden="false" customHeight="false" outlineLevel="0" collapsed="false">
      <c r="A7832" s="24" t="s">
        <v>8655</v>
      </c>
      <c r="B7832" s="39" t="n">
        <v>46190</v>
      </c>
      <c r="C7832" s="24" t="s">
        <v>452</v>
      </c>
      <c r="D7832" s="24" t="s">
        <v>826</v>
      </c>
      <c r="E7832" s="24" t="s">
        <v>113</v>
      </c>
      <c r="F7832" s="38" t="n">
        <v>250</v>
      </c>
      <c r="G7832" s="42" t="n">
        <f aca="false">DATE(YEAR(B7832),MONTH(B7832),1)</f>
        <v>46174</v>
      </c>
      <c r="H7832" s="24" t="str">
        <f aca="false">INDEX(Customers!$B$2:$B$601,MATCH(C7832,Customers!$A$2:$A$601,0))</f>
        <v>Nairobi</v>
      </c>
      <c r="I7832" s="43" t="n">
        <f aca="false">ROUND(MIN(INDEX(Assumptions!$D$13:$D$18,MATCH(E7832,Assumptions!$A$13:$A$18,0)),MAX(INDEX(Assumptions!$C$13:$C$18,MATCH(E7832,Assumptions!$A$13:$A$18,0)),INDEX(Assumptions!$B$13:$B$18,MATCH(E7832,Assumptions!$A$13:$A$18,0))*F7832)),2)</f>
        <v>12.5</v>
      </c>
    </row>
    <row r="7833" customFormat="false" ht="15" hidden="false" customHeight="false" outlineLevel="0" collapsed="false">
      <c r="A7833" s="24" t="s">
        <v>8656</v>
      </c>
      <c r="B7833" s="39" t="n">
        <v>46190</v>
      </c>
      <c r="C7833" s="24" t="s">
        <v>492</v>
      </c>
      <c r="D7833" s="24" t="s">
        <v>207</v>
      </c>
      <c r="E7833" s="24" t="s">
        <v>105</v>
      </c>
      <c r="F7833" s="38" t="n">
        <v>5250</v>
      </c>
      <c r="G7833" s="42" t="n">
        <f aca="false">DATE(YEAR(B7833),MONTH(B7833),1)</f>
        <v>46174</v>
      </c>
      <c r="H7833" s="24" t="str">
        <f aca="false">INDEX(Customers!$B$2:$B$601,MATCH(C7833,Customers!$A$2:$A$601,0))</f>
        <v>Eastern</v>
      </c>
      <c r="I7833" s="43" t="n">
        <f aca="false">ROUND(MIN(INDEX(Assumptions!$D$13:$D$18,MATCH(E7833,Assumptions!$A$13:$A$18,0)),MAX(INDEX(Assumptions!$C$13:$C$18,MATCH(E7833,Assumptions!$A$13:$A$18,0)),INDEX(Assumptions!$B$13:$B$18,MATCH(E7833,Assumptions!$A$13:$A$18,0))*F7833)),2)</f>
        <v>78.75</v>
      </c>
    </row>
    <row r="7834" customFormat="false" ht="15" hidden="false" customHeight="false" outlineLevel="0" collapsed="false">
      <c r="A7834" s="24" t="s">
        <v>8657</v>
      </c>
      <c r="B7834" s="39" t="n">
        <v>46190</v>
      </c>
      <c r="C7834" s="24" t="s">
        <v>498</v>
      </c>
      <c r="D7834" s="24" t="s">
        <v>826</v>
      </c>
      <c r="E7834" s="24" t="s">
        <v>113</v>
      </c>
      <c r="F7834" s="38" t="n">
        <v>99</v>
      </c>
      <c r="G7834" s="42" t="n">
        <f aca="false">DATE(YEAR(B7834),MONTH(B7834),1)</f>
        <v>46174</v>
      </c>
      <c r="H7834" s="24" t="str">
        <f aca="false">INDEX(Customers!$B$2:$B$601,MATCH(C7834,Customers!$A$2:$A$601,0))</f>
        <v>Nairobi</v>
      </c>
      <c r="I7834" s="43" t="n">
        <f aca="false">ROUND(MIN(INDEX(Assumptions!$D$13:$D$18,MATCH(E7834,Assumptions!$A$13:$A$18,0)),MAX(INDEX(Assumptions!$C$13:$C$18,MATCH(E7834,Assumptions!$A$13:$A$18,0)),INDEX(Assumptions!$B$13:$B$18,MATCH(E7834,Assumptions!$A$13:$A$18,0))*F7834)),2)</f>
        <v>4.95</v>
      </c>
    </row>
    <row r="7835" customFormat="false" ht="15" hidden="false" customHeight="false" outlineLevel="0" collapsed="false">
      <c r="A7835" s="24" t="s">
        <v>8658</v>
      </c>
      <c r="B7835" s="39" t="n">
        <v>46190</v>
      </c>
      <c r="C7835" s="24" t="s">
        <v>504</v>
      </c>
      <c r="D7835" s="24" t="s">
        <v>826</v>
      </c>
      <c r="E7835" s="24" t="s">
        <v>109</v>
      </c>
      <c r="F7835" s="38" t="n">
        <v>4840</v>
      </c>
      <c r="G7835" s="42" t="n">
        <f aca="false">DATE(YEAR(B7835),MONTH(B7835),1)</f>
        <v>46174</v>
      </c>
      <c r="H7835" s="24" t="str">
        <f aca="false">INDEX(Customers!$B$2:$B$601,MATCH(C7835,Customers!$A$2:$A$601,0))</f>
        <v>Coast</v>
      </c>
      <c r="I7835" s="43" t="n">
        <f aca="false">ROUND(MIN(INDEX(Assumptions!$D$13:$D$18,MATCH(E7835,Assumptions!$A$13:$A$18,0)),MAX(INDEX(Assumptions!$C$13:$C$18,MATCH(E7835,Assumptions!$A$13:$A$18,0)),INDEX(Assumptions!$B$13:$B$18,MATCH(E7835,Assumptions!$A$13:$A$18,0))*F7835)),2)</f>
        <v>19.36</v>
      </c>
    </row>
    <row r="7836" customFormat="false" ht="15" hidden="false" customHeight="false" outlineLevel="0" collapsed="false">
      <c r="A7836" s="24" t="s">
        <v>8659</v>
      </c>
      <c r="B7836" s="39" t="n">
        <v>46190</v>
      </c>
      <c r="C7836" s="24" t="s">
        <v>521</v>
      </c>
      <c r="D7836" s="24" t="s">
        <v>826</v>
      </c>
      <c r="E7836" s="24" t="s">
        <v>103</v>
      </c>
      <c r="F7836" s="38" t="n">
        <v>1330</v>
      </c>
      <c r="G7836" s="42" t="n">
        <f aca="false">DATE(YEAR(B7836),MONTH(B7836),1)</f>
        <v>46174</v>
      </c>
      <c r="H7836" s="24" t="str">
        <f aca="false">INDEX(Customers!$B$2:$B$601,MATCH(C7836,Customers!$A$2:$A$601,0))</f>
        <v>Western</v>
      </c>
      <c r="I7836" s="43" t="n">
        <f aca="false">ROUND(MIN(INDEX(Assumptions!$D$13:$D$18,MATCH(E7836,Assumptions!$A$13:$A$18,0)),MAX(INDEX(Assumptions!$C$13:$C$18,MATCH(E7836,Assumptions!$A$13:$A$18,0)),INDEX(Assumptions!$B$13:$B$18,MATCH(E7836,Assumptions!$A$13:$A$18,0))*F7836)),2)</f>
        <v>13.3</v>
      </c>
    </row>
    <row r="7837" customFormat="false" ht="15" hidden="false" customHeight="false" outlineLevel="0" collapsed="false">
      <c r="A7837" s="24" t="s">
        <v>8660</v>
      </c>
      <c r="B7837" s="39" t="n">
        <v>46190</v>
      </c>
      <c r="C7837" s="24" t="s">
        <v>524</v>
      </c>
      <c r="D7837" s="24" t="s">
        <v>826</v>
      </c>
      <c r="E7837" s="24" t="s">
        <v>111</v>
      </c>
      <c r="F7837" s="38" t="n">
        <v>50</v>
      </c>
      <c r="G7837" s="42" t="n">
        <f aca="false">DATE(YEAR(B7837),MONTH(B7837),1)</f>
        <v>46174</v>
      </c>
      <c r="H7837" s="24" t="str">
        <f aca="false">INDEX(Customers!$B$2:$B$601,MATCH(C7837,Customers!$A$2:$A$601,0))</f>
        <v>Rift Valley</v>
      </c>
      <c r="I7837" s="43" t="n">
        <f aca="false">ROUND(MIN(INDEX(Assumptions!$D$13:$D$18,MATCH(E7837,Assumptions!$A$13:$A$18,0)),MAX(INDEX(Assumptions!$C$13:$C$18,MATCH(E7837,Assumptions!$A$13:$A$18,0)),INDEX(Assumptions!$B$13:$B$18,MATCH(E7837,Assumptions!$A$13:$A$18,0))*F7837)),2)</f>
        <v>2</v>
      </c>
    </row>
    <row r="7838" customFormat="false" ht="15" hidden="false" customHeight="false" outlineLevel="0" collapsed="false">
      <c r="A7838" s="24" t="s">
        <v>8661</v>
      </c>
      <c r="B7838" s="39" t="n">
        <v>46190</v>
      </c>
      <c r="C7838" s="24" t="s">
        <v>529</v>
      </c>
      <c r="D7838" s="24" t="s">
        <v>826</v>
      </c>
      <c r="E7838" s="24" t="s">
        <v>111</v>
      </c>
      <c r="F7838" s="38" t="n">
        <v>50</v>
      </c>
      <c r="G7838" s="42" t="n">
        <f aca="false">DATE(YEAR(B7838),MONTH(B7838),1)</f>
        <v>46174</v>
      </c>
      <c r="H7838" s="24" t="str">
        <f aca="false">INDEX(Customers!$B$2:$B$601,MATCH(C7838,Customers!$A$2:$A$601,0))</f>
        <v>Rift Valley</v>
      </c>
      <c r="I7838" s="43" t="n">
        <f aca="false">ROUND(MIN(INDEX(Assumptions!$D$13:$D$18,MATCH(E7838,Assumptions!$A$13:$A$18,0)),MAX(INDEX(Assumptions!$C$13:$C$18,MATCH(E7838,Assumptions!$A$13:$A$18,0)),INDEX(Assumptions!$B$13:$B$18,MATCH(E7838,Assumptions!$A$13:$A$18,0))*F7838)),2)</f>
        <v>2</v>
      </c>
    </row>
    <row r="7839" customFormat="false" ht="15" hidden="false" customHeight="false" outlineLevel="0" collapsed="false">
      <c r="A7839" s="24" t="s">
        <v>8662</v>
      </c>
      <c r="B7839" s="39" t="n">
        <v>46190</v>
      </c>
      <c r="C7839" s="24" t="s">
        <v>530</v>
      </c>
      <c r="D7839" s="24" t="s">
        <v>826</v>
      </c>
      <c r="E7839" s="24" t="s">
        <v>109</v>
      </c>
      <c r="F7839" s="38" t="n">
        <v>6460</v>
      </c>
      <c r="G7839" s="42" t="n">
        <f aca="false">DATE(YEAR(B7839),MONTH(B7839),1)</f>
        <v>46174</v>
      </c>
      <c r="H7839" s="24" t="str">
        <f aca="false">INDEX(Customers!$B$2:$B$601,MATCH(C7839,Customers!$A$2:$A$601,0))</f>
        <v>Nairobi</v>
      </c>
      <c r="I7839" s="43" t="n">
        <f aca="false">ROUND(MIN(INDEX(Assumptions!$D$13:$D$18,MATCH(E7839,Assumptions!$A$13:$A$18,0)),MAX(INDEX(Assumptions!$C$13:$C$18,MATCH(E7839,Assumptions!$A$13:$A$18,0)),INDEX(Assumptions!$B$13:$B$18,MATCH(E7839,Assumptions!$A$13:$A$18,0))*F7839)),2)</f>
        <v>25.84</v>
      </c>
    </row>
    <row r="7840" customFormat="false" ht="15" hidden="false" customHeight="false" outlineLevel="0" collapsed="false">
      <c r="A7840" s="24" t="s">
        <v>8663</v>
      </c>
      <c r="B7840" s="39" t="n">
        <v>46190</v>
      </c>
      <c r="C7840" s="24" t="s">
        <v>536</v>
      </c>
      <c r="D7840" s="24" t="s">
        <v>826</v>
      </c>
      <c r="E7840" s="24" t="s">
        <v>113</v>
      </c>
      <c r="F7840" s="38" t="n">
        <v>50</v>
      </c>
      <c r="G7840" s="42" t="n">
        <f aca="false">DATE(YEAR(B7840),MONTH(B7840),1)</f>
        <v>46174</v>
      </c>
      <c r="H7840" s="24" t="str">
        <f aca="false">INDEX(Customers!$B$2:$B$601,MATCH(C7840,Customers!$A$2:$A$601,0))</f>
        <v>Nairobi</v>
      </c>
      <c r="I7840" s="43" t="n">
        <f aca="false">ROUND(MIN(INDEX(Assumptions!$D$13:$D$18,MATCH(E7840,Assumptions!$A$13:$A$18,0)),MAX(INDEX(Assumptions!$C$13:$C$18,MATCH(E7840,Assumptions!$A$13:$A$18,0)),INDEX(Assumptions!$B$13:$B$18,MATCH(E7840,Assumptions!$A$13:$A$18,0))*F7840)),2)</f>
        <v>2.5</v>
      </c>
    </row>
    <row r="7841" customFormat="false" ht="15" hidden="false" customHeight="false" outlineLevel="0" collapsed="false">
      <c r="A7841" s="24" t="s">
        <v>8664</v>
      </c>
      <c r="B7841" s="39" t="n">
        <v>46190</v>
      </c>
      <c r="C7841" s="24" t="s">
        <v>551</v>
      </c>
      <c r="D7841" s="24" t="s">
        <v>826</v>
      </c>
      <c r="E7841" s="24" t="s">
        <v>111</v>
      </c>
      <c r="F7841" s="38" t="n">
        <v>50</v>
      </c>
      <c r="G7841" s="42" t="n">
        <f aca="false">DATE(YEAR(B7841),MONTH(B7841),1)</f>
        <v>46174</v>
      </c>
      <c r="H7841" s="24" t="str">
        <f aca="false">INDEX(Customers!$B$2:$B$601,MATCH(C7841,Customers!$A$2:$A$601,0))</f>
        <v>Central</v>
      </c>
      <c r="I7841" s="43" t="n">
        <f aca="false">ROUND(MIN(INDEX(Assumptions!$D$13:$D$18,MATCH(E7841,Assumptions!$A$13:$A$18,0)),MAX(INDEX(Assumptions!$C$13:$C$18,MATCH(E7841,Assumptions!$A$13:$A$18,0)),INDEX(Assumptions!$B$13:$B$18,MATCH(E7841,Assumptions!$A$13:$A$18,0))*F7841)),2)</f>
        <v>2</v>
      </c>
    </row>
    <row r="7842" customFormat="false" ht="15" hidden="false" customHeight="false" outlineLevel="0" collapsed="false">
      <c r="A7842" s="24" t="s">
        <v>8665</v>
      </c>
      <c r="B7842" s="39" t="n">
        <v>46190</v>
      </c>
      <c r="C7842" s="24" t="s">
        <v>576</v>
      </c>
      <c r="D7842" s="24" t="s">
        <v>826</v>
      </c>
      <c r="E7842" s="24" t="s">
        <v>111</v>
      </c>
      <c r="F7842" s="38" t="n">
        <v>100</v>
      </c>
      <c r="G7842" s="42" t="n">
        <f aca="false">DATE(YEAR(B7842),MONTH(B7842),1)</f>
        <v>46174</v>
      </c>
      <c r="H7842" s="24" t="str">
        <f aca="false">INDEX(Customers!$B$2:$B$601,MATCH(C7842,Customers!$A$2:$A$601,0))</f>
        <v>Coast</v>
      </c>
      <c r="I7842" s="43" t="n">
        <f aca="false">ROUND(MIN(INDEX(Assumptions!$D$13:$D$18,MATCH(E7842,Assumptions!$A$13:$A$18,0)),MAX(INDEX(Assumptions!$C$13:$C$18,MATCH(E7842,Assumptions!$A$13:$A$18,0)),INDEX(Assumptions!$B$13:$B$18,MATCH(E7842,Assumptions!$A$13:$A$18,0))*F7842)),2)</f>
        <v>4</v>
      </c>
    </row>
    <row r="7843" customFormat="false" ht="15" hidden="false" customHeight="false" outlineLevel="0" collapsed="false">
      <c r="A7843" s="24" t="s">
        <v>8666</v>
      </c>
      <c r="B7843" s="39" t="n">
        <v>46190</v>
      </c>
      <c r="C7843" s="24" t="s">
        <v>591</v>
      </c>
      <c r="D7843" s="24" t="s">
        <v>826</v>
      </c>
      <c r="E7843" s="24" t="s">
        <v>103</v>
      </c>
      <c r="F7843" s="38" t="n">
        <v>1420</v>
      </c>
      <c r="G7843" s="42" t="n">
        <f aca="false">DATE(YEAR(B7843),MONTH(B7843),1)</f>
        <v>46174</v>
      </c>
      <c r="H7843" s="24" t="str">
        <f aca="false">INDEX(Customers!$B$2:$B$601,MATCH(C7843,Customers!$A$2:$A$601,0))</f>
        <v>Central</v>
      </c>
      <c r="I7843" s="43" t="n">
        <f aca="false">ROUND(MIN(INDEX(Assumptions!$D$13:$D$18,MATCH(E7843,Assumptions!$A$13:$A$18,0)),MAX(INDEX(Assumptions!$C$13:$C$18,MATCH(E7843,Assumptions!$A$13:$A$18,0)),INDEX(Assumptions!$B$13:$B$18,MATCH(E7843,Assumptions!$A$13:$A$18,0))*F7843)),2)</f>
        <v>14.2</v>
      </c>
    </row>
    <row r="7844" customFormat="false" ht="15" hidden="false" customHeight="false" outlineLevel="0" collapsed="false">
      <c r="A7844" s="24" t="s">
        <v>8667</v>
      </c>
      <c r="B7844" s="39" t="n">
        <v>46190</v>
      </c>
      <c r="C7844" s="24" t="s">
        <v>595</v>
      </c>
      <c r="D7844" s="24" t="s">
        <v>826</v>
      </c>
      <c r="E7844" s="24" t="s">
        <v>103</v>
      </c>
      <c r="F7844" s="38" t="n">
        <v>1540</v>
      </c>
      <c r="G7844" s="42" t="n">
        <f aca="false">DATE(YEAR(B7844),MONTH(B7844),1)</f>
        <v>46174</v>
      </c>
      <c r="H7844" s="24" t="str">
        <f aca="false">INDEX(Customers!$B$2:$B$601,MATCH(C7844,Customers!$A$2:$A$601,0))</f>
        <v>Eastern</v>
      </c>
      <c r="I7844" s="43" t="n">
        <f aca="false">ROUND(MIN(INDEX(Assumptions!$D$13:$D$18,MATCH(E7844,Assumptions!$A$13:$A$18,0)),MAX(INDEX(Assumptions!$C$13:$C$18,MATCH(E7844,Assumptions!$A$13:$A$18,0)),INDEX(Assumptions!$B$13:$B$18,MATCH(E7844,Assumptions!$A$13:$A$18,0))*F7844)),2)</f>
        <v>15.4</v>
      </c>
    </row>
    <row r="7845" customFormat="false" ht="15" hidden="false" customHeight="false" outlineLevel="0" collapsed="false">
      <c r="A7845" s="24" t="s">
        <v>8668</v>
      </c>
      <c r="B7845" s="39" t="n">
        <v>46190</v>
      </c>
      <c r="C7845" s="24" t="s">
        <v>609</v>
      </c>
      <c r="D7845" s="24" t="s">
        <v>826</v>
      </c>
      <c r="E7845" s="24" t="s">
        <v>103</v>
      </c>
      <c r="F7845" s="38" t="n">
        <v>1040</v>
      </c>
      <c r="G7845" s="42" t="n">
        <f aca="false">DATE(YEAR(B7845),MONTH(B7845),1)</f>
        <v>46174</v>
      </c>
      <c r="H7845" s="24" t="str">
        <f aca="false">INDEX(Customers!$B$2:$B$601,MATCH(C7845,Customers!$A$2:$A$601,0))</f>
        <v>Rift Valley</v>
      </c>
      <c r="I7845" s="43" t="n">
        <f aca="false">ROUND(MIN(INDEX(Assumptions!$D$13:$D$18,MATCH(E7845,Assumptions!$A$13:$A$18,0)),MAX(INDEX(Assumptions!$C$13:$C$18,MATCH(E7845,Assumptions!$A$13:$A$18,0)),INDEX(Assumptions!$B$13:$B$18,MATCH(E7845,Assumptions!$A$13:$A$18,0))*F7845)),2)</f>
        <v>10.4</v>
      </c>
    </row>
    <row r="7846" customFormat="false" ht="15" hidden="false" customHeight="false" outlineLevel="0" collapsed="false">
      <c r="A7846" s="24" t="s">
        <v>8669</v>
      </c>
      <c r="B7846" s="39" t="n">
        <v>46190</v>
      </c>
      <c r="C7846" s="24" t="s">
        <v>617</v>
      </c>
      <c r="D7846" s="24" t="s">
        <v>826</v>
      </c>
      <c r="E7846" s="24" t="s">
        <v>103</v>
      </c>
      <c r="F7846" s="38" t="n">
        <v>1800</v>
      </c>
      <c r="G7846" s="42" t="n">
        <f aca="false">DATE(YEAR(B7846),MONTH(B7846),1)</f>
        <v>46174</v>
      </c>
      <c r="H7846" s="24" t="str">
        <f aca="false">INDEX(Customers!$B$2:$B$601,MATCH(C7846,Customers!$A$2:$A$601,0))</f>
        <v>Nairobi</v>
      </c>
      <c r="I7846" s="43" t="n">
        <f aca="false">ROUND(MIN(INDEX(Assumptions!$D$13:$D$18,MATCH(E7846,Assumptions!$A$13:$A$18,0)),MAX(INDEX(Assumptions!$C$13:$C$18,MATCH(E7846,Assumptions!$A$13:$A$18,0)),INDEX(Assumptions!$B$13:$B$18,MATCH(E7846,Assumptions!$A$13:$A$18,0))*F7846)),2)</f>
        <v>18</v>
      </c>
    </row>
    <row r="7847" customFormat="false" ht="15" hidden="false" customHeight="false" outlineLevel="0" collapsed="false">
      <c r="A7847" s="24" t="s">
        <v>8670</v>
      </c>
      <c r="B7847" s="39" t="n">
        <v>46190</v>
      </c>
      <c r="C7847" s="24" t="s">
        <v>637</v>
      </c>
      <c r="D7847" s="24" t="s">
        <v>826</v>
      </c>
      <c r="E7847" s="24" t="s">
        <v>103</v>
      </c>
      <c r="F7847" s="38" t="n">
        <v>2410</v>
      </c>
      <c r="G7847" s="42" t="n">
        <f aca="false">DATE(YEAR(B7847),MONTH(B7847),1)</f>
        <v>46174</v>
      </c>
      <c r="H7847" s="24" t="str">
        <f aca="false">INDEX(Customers!$B$2:$B$601,MATCH(C7847,Customers!$A$2:$A$601,0))</f>
        <v>Western</v>
      </c>
      <c r="I7847" s="43" t="n">
        <f aca="false">ROUND(MIN(INDEX(Assumptions!$D$13:$D$18,MATCH(E7847,Assumptions!$A$13:$A$18,0)),MAX(INDEX(Assumptions!$C$13:$C$18,MATCH(E7847,Assumptions!$A$13:$A$18,0)),INDEX(Assumptions!$B$13:$B$18,MATCH(E7847,Assumptions!$A$13:$A$18,0))*F7847)),2)</f>
        <v>24.1</v>
      </c>
    </row>
    <row r="7848" customFormat="false" ht="15" hidden="false" customHeight="false" outlineLevel="0" collapsed="false">
      <c r="A7848" s="24" t="s">
        <v>8671</v>
      </c>
      <c r="B7848" s="39" t="n">
        <v>46190</v>
      </c>
      <c r="C7848" s="24" t="s">
        <v>650</v>
      </c>
      <c r="D7848" s="24" t="s">
        <v>826</v>
      </c>
      <c r="E7848" s="24" t="s">
        <v>103</v>
      </c>
      <c r="F7848" s="38" t="n">
        <v>1490</v>
      </c>
      <c r="G7848" s="42" t="n">
        <f aca="false">DATE(YEAR(B7848),MONTH(B7848),1)</f>
        <v>46174</v>
      </c>
      <c r="H7848" s="24" t="str">
        <f aca="false">INDEX(Customers!$B$2:$B$601,MATCH(C7848,Customers!$A$2:$A$601,0))</f>
        <v>Eastern</v>
      </c>
      <c r="I7848" s="43" t="n">
        <f aca="false">ROUND(MIN(INDEX(Assumptions!$D$13:$D$18,MATCH(E7848,Assumptions!$A$13:$A$18,0)),MAX(INDEX(Assumptions!$C$13:$C$18,MATCH(E7848,Assumptions!$A$13:$A$18,0)),INDEX(Assumptions!$B$13:$B$18,MATCH(E7848,Assumptions!$A$13:$A$18,0))*F7848)),2)</f>
        <v>14.9</v>
      </c>
    </row>
    <row r="7849" customFormat="false" ht="15" hidden="false" customHeight="false" outlineLevel="0" collapsed="false">
      <c r="A7849" s="24" t="s">
        <v>8672</v>
      </c>
      <c r="B7849" s="39" t="n">
        <v>46190</v>
      </c>
      <c r="C7849" s="24" t="s">
        <v>685</v>
      </c>
      <c r="D7849" s="24" t="s">
        <v>826</v>
      </c>
      <c r="E7849" s="24" t="s">
        <v>103</v>
      </c>
      <c r="F7849" s="38" t="n">
        <v>400</v>
      </c>
      <c r="G7849" s="42" t="n">
        <f aca="false">DATE(YEAR(B7849),MONTH(B7849),1)</f>
        <v>46174</v>
      </c>
      <c r="H7849" s="24" t="str">
        <f aca="false">INDEX(Customers!$B$2:$B$601,MATCH(C7849,Customers!$A$2:$A$601,0))</f>
        <v>Nairobi</v>
      </c>
      <c r="I7849" s="43" t="n">
        <f aca="false">ROUND(MIN(INDEX(Assumptions!$D$13:$D$18,MATCH(E7849,Assumptions!$A$13:$A$18,0)),MAX(INDEX(Assumptions!$C$13:$C$18,MATCH(E7849,Assumptions!$A$13:$A$18,0)),INDEX(Assumptions!$B$13:$B$18,MATCH(E7849,Assumptions!$A$13:$A$18,0))*F7849)),2)</f>
        <v>5</v>
      </c>
    </row>
    <row r="7850" customFormat="false" ht="15" hidden="false" customHeight="false" outlineLevel="0" collapsed="false">
      <c r="A7850" s="24" t="s">
        <v>8673</v>
      </c>
      <c r="B7850" s="39" t="n">
        <v>46190</v>
      </c>
      <c r="C7850" s="24" t="s">
        <v>690</v>
      </c>
      <c r="D7850" s="24" t="s">
        <v>826</v>
      </c>
      <c r="E7850" s="24" t="s">
        <v>109</v>
      </c>
      <c r="F7850" s="38" t="n">
        <v>37880</v>
      </c>
      <c r="G7850" s="42" t="n">
        <f aca="false">DATE(YEAR(B7850),MONTH(B7850),1)</f>
        <v>46174</v>
      </c>
      <c r="H7850" s="24" t="str">
        <f aca="false">INDEX(Customers!$B$2:$B$601,MATCH(C7850,Customers!$A$2:$A$601,0))</f>
        <v>Central</v>
      </c>
      <c r="I7850" s="43" t="n">
        <f aca="false">ROUND(MIN(INDEX(Assumptions!$D$13:$D$18,MATCH(E7850,Assumptions!$A$13:$A$18,0)),MAX(INDEX(Assumptions!$C$13:$C$18,MATCH(E7850,Assumptions!$A$13:$A$18,0)),INDEX(Assumptions!$B$13:$B$18,MATCH(E7850,Assumptions!$A$13:$A$18,0))*F7850)),2)</f>
        <v>40</v>
      </c>
    </row>
    <row r="7851" customFormat="false" ht="15" hidden="false" customHeight="false" outlineLevel="0" collapsed="false">
      <c r="A7851" s="24" t="s">
        <v>8674</v>
      </c>
      <c r="B7851" s="39" t="n">
        <v>46190</v>
      </c>
      <c r="C7851" s="24" t="s">
        <v>773</v>
      </c>
      <c r="D7851" s="24" t="s">
        <v>826</v>
      </c>
      <c r="E7851" s="24" t="s">
        <v>111</v>
      </c>
      <c r="F7851" s="38" t="n">
        <v>100</v>
      </c>
      <c r="G7851" s="42" t="n">
        <f aca="false">DATE(YEAR(B7851),MONTH(B7851),1)</f>
        <v>46174</v>
      </c>
      <c r="H7851" s="24" t="str">
        <f aca="false">INDEX(Customers!$B$2:$B$601,MATCH(C7851,Customers!$A$2:$A$601,0))</f>
        <v>Rift Valley</v>
      </c>
      <c r="I7851" s="43" t="n">
        <f aca="false">ROUND(MIN(INDEX(Assumptions!$D$13:$D$18,MATCH(E7851,Assumptions!$A$13:$A$18,0)),MAX(INDEX(Assumptions!$C$13:$C$18,MATCH(E7851,Assumptions!$A$13:$A$18,0)),INDEX(Assumptions!$B$13:$B$18,MATCH(E7851,Assumptions!$A$13:$A$18,0))*F7851)),2)</f>
        <v>4</v>
      </c>
    </row>
    <row r="7852" customFormat="false" ht="15" hidden="false" customHeight="false" outlineLevel="0" collapsed="false">
      <c r="A7852" s="24" t="s">
        <v>8675</v>
      </c>
      <c r="B7852" s="39" t="n">
        <v>46190</v>
      </c>
      <c r="C7852" s="24" t="s">
        <v>774</v>
      </c>
      <c r="D7852" s="24" t="s">
        <v>194</v>
      </c>
      <c r="E7852" s="24" t="s">
        <v>105</v>
      </c>
      <c r="F7852" s="38" t="n">
        <v>2200</v>
      </c>
      <c r="G7852" s="42" t="n">
        <f aca="false">DATE(YEAR(B7852),MONTH(B7852),1)</f>
        <v>46174</v>
      </c>
      <c r="H7852" s="24" t="str">
        <f aca="false">INDEX(Customers!$B$2:$B$601,MATCH(C7852,Customers!$A$2:$A$601,0))</f>
        <v>Western</v>
      </c>
      <c r="I7852" s="43" t="n">
        <f aca="false">ROUND(MIN(INDEX(Assumptions!$D$13:$D$18,MATCH(E7852,Assumptions!$A$13:$A$18,0)),MAX(INDEX(Assumptions!$C$13:$C$18,MATCH(E7852,Assumptions!$A$13:$A$18,0)),INDEX(Assumptions!$B$13:$B$18,MATCH(E7852,Assumptions!$A$13:$A$18,0))*F7852)),2)</f>
        <v>33</v>
      </c>
    </row>
    <row r="7853" customFormat="false" ht="15" hidden="false" customHeight="false" outlineLevel="0" collapsed="false">
      <c r="A7853" s="24" t="s">
        <v>8676</v>
      </c>
      <c r="B7853" s="39" t="n">
        <v>46190</v>
      </c>
      <c r="C7853" s="24" t="s">
        <v>786</v>
      </c>
      <c r="D7853" s="24" t="s">
        <v>175</v>
      </c>
      <c r="E7853" s="24" t="s">
        <v>107</v>
      </c>
      <c r="F7853" s="38" t="n">
        <v>33340</v>
      </c>
      <c r="G7853" s="42" t="n">
        <f aca="false">DATE(YEAR(B7853),MONTH(B7853),1)</f>
        <v>46174</v>
      </c>
      <c r="H7853" s="24" t="str">
        <f aca="false">INDEX(Customers!$B$2:$B$601,MATCH(C7853,Customers!$A$2:$A$601,0))</f>
        <v>Rift Valley</v>
      </c>
      <c r="I7853" s="43" t="n">
        <f aca="false">ROUND(MIN(INDEX(Assumptions!$D$13:$D$18,MATCH(E7853,Assumptions!$A$13:$A$18,0)),MAX(INDEX(Assumptions!$C$13:$C$18,MATCH(E7853,Assumptions!$A$13:$A$18,0)),INDEX(Assumptions!$B$13:$B$18,MATCH(E7853,Assumptions!$A$13:$A$18,0))*F7853)),2)</f>
        <v>0</v>
      </c>
    </row>
    <row r="7854" customFormat="false" ht="15" hidden="false" customHeight="false" outlineLevel="0" collapsed="false">
      <c r="A7854" s="24" t="s">
        <v>8677</v>
      </c>
      <c r="B7854" s="39" t="n">
        <v>46190</v>
      </c>
      <c r="C7854" s="24" t="s">
        <v>787</v>
      </c>
      <c r="D7854" s="24" t="s">
        <v>826</v>
      </c>
      <c r="E7854" s="24" t="s">
        <v>111</v>
      </c>
      <c r="F7854" s="38" t="n">
        <v>200</v>
      </c>
      <c r="G7854" s="42" t="n">
        <f aca="false">DATE(YEAR(B7854),MONTH(B7854),1)</f>
        <v>46174</v>
      </c>
      <c r="H7854" s="24" t="str">
        <f aca="false">INDEX(Customers!$B$2:$B$601,MATCH(C7854,Customers!$A$2:$A$601,0))</f>
        <v>Eastern</v>
      </c>
      <c r="I7854" s="43" t="n">
        <f aca="false">ROUND(MIN(INDEX(Assumptions!$D$13:$D$18,MATCH(E7854,Assumptions!$A$13:$A$18,0)),MAX(INDEX(Assumptions!$C$13:$C$18,MATCH(E7854,Assumptions!$A$13:$A$18,0)),INDEX(Assumptions!$B$13:$B$18,MATCH(E7854,Assumptions!$A$13:$A$18,0))*F7854)),2)</f>
        <v>8</v>
      </c>
    </row>
    <row r="7855" customFormat="false" ht="15" hidden="false" customHeight="false" outlineLevel="0" collapsed="false">
      <c r="A7855" s="24" t="s">
        <v>8678</v>
      </c>
      <c r="B7855" s="39" t="n">
        <v>46190</v>
      </c>
      <c r="C7855" s="24" t="s">
        <v>799</v>
      </c>
      <c r="D7855" s="24" t="s">
        <v>152</v>
      </c>
      <c r="E7855" s="24" t="s">
        <v>107</v>
      </c>
      <c r="F7855" s="38" t="n">
        <v>2210</v>
      </c>
      <c r="G7855" s="42" t="n">
        <f aca="false">DATE(YEAR(B7855),MONTH(B7855),1)</f>
        <v>46174</v>
      </c>
      <c r="H7855" s="24" t="str">
        <f aca="false">INDEX(Customers!$B$2:$B$601,MATCH(C7855,Customers!$A$2:$A$601,0))</f>
        <v>Nairobi</v>
      </c>
      <c r="I7855" s="43" t="n">
        <f aca="false">ROUND(MIN(INDEX(Assumptions!$D$13:$D$18,MATCH(E7855,Assumptions!$A$13:$A$18,0)),MAX(INDEX(Assumptions!$C$13:$C$18,MATCH(E7855,Assumptions!$A$13:$A$18,0)),INDEX(Assumptions!$B$13:$B$18,MATCH(E7855,Assumptions!$A$13:$A$18,0))*F7855)),2)</f>
        <v>0</v>
      </c>
    </row>
    <row r="7856" customFormat="false" ht="15" hidden="false" customHeight="false" outlineLevel="0" collapsed="false">
      <c r="A7856" s="24" t="s">
        <v>8679</v>
      </c>
      <c r="B7856" s="39" t="n">
        <v>46190</v>
      </c>
      <c r="C7856" s="24" t="s">
        <v>800</v>
      </c>
      <c r="D7856" s="24" t="s">
        <v>176</v>
      </c>
      <c r="E7856" s="24" t="s">
        <v>105</v>
      </c>
      <c r="F7856" s="38" t="n">
        <v>8030</v>
      </c>
      <c r="G7856" s="42" t="n">
        <f aca="false">DATE(YEAR(B7856),MONTH(B7856),1)</f>
        <v>46174</v>
      </c>
      <c r="H7856" s="24" t="str">
        <f aca="false">INDEX(Customers!$B$2:$B$601,MATCH(C7856,Customers!$A$2:$A$601,0))</f>
        <v>Coast</v>
      </c>
      <c r="I7856" s="43" t="n">
        <f aca="false">ROUND(MIN(INDEX(Assumptions!$D$13:$D$18,MATCH(E7856,Assumptions!$A$13:$A$18,0)),MAX(INDEX(Assumptions!$C$13:$C$18,MATCH(E7856,Assumptions!$A$13:$A$18,0)),INDEX(Assumptions!$B$13:$B$18,MATCH(E7856,Assumptions!$A$13:$A$18,0))*F7856)),2)</f>
        <v>120.45</v>
      </c>
    </row>
    <row r="7857" customFormat="false" ht="15" hidden="false" customHeight="false" outlineLevel="0" collapsed="false">
      <c r="A7857" s="24" t="s">
        <v>8680</v>
      </c>
      <c r="B7857" s="39" t="n">
        <v>46190</v>
      </c>
      <c r="C7857" s="24" t="s">
        <v>801</v>
      </c>
      <c r="D7857" s="24" t="s">
        <v>183</v>
      </c>
      <c r="E7857" s="24" t="s">
        <v>105</v>
      </c>
      <c r="F7857" s="38" t="n">
        <v>6340</v>
      </c>
      <c r="G7857" s="42" t="n">
        <f aca="false">DATE(YEAR(B7857),MONTH(B7857),1)</f>
        <v>46174</v>
      </c>
      <c r="H7857" s="24" t="str">
        <f aca="false">INDEX(Customers!$B$2:$B$601,MATCH(C7857,Customers!$A$2:$A$601,0))</f>
        <v>Coast</v>
      </c>
      <c r="I7857" s="43" t="n">
        <f aca="false">ROUND(MIN(INDEX(Assumptions!$D$13:$D$18,MATCH(E7857,Assumptions!$A$13:$A$18,0)),MAX(INDEX(Assumptions!$C$13:$C$18,MATCH(E7857,Assumptions!$A$13:$A$18,0)),INDEX(Assumptions!$B$13:$B$18,MATCH(E7857,Assumptions!$A$13:$A$18,0))*F7857)),2)</f>
        <v>95.1</v>
      </c>
    </row>
    <row r="7858" customFormat="false" ht="15" hidden="false" customHeight="false" outlineLevel="0" collapsed="false">
      <c r="A7858" s="24" t="s">
        <v>8681</v>
      </c>
      <c r="B7858" s="39" t="n">
        <v>46190</v>
      </c>
      <c r="C7858" s="24" t="s">
        <v>811</v>
      </c>
      <c r="D7858" s="24" t="s">
        <v>826</v>
      </c>
      <c r="E7858" s="24" t="s">
        <v>109</v>
      </c>
      <c r="F7858" s="38" t="n">
        <v>970</v>
      </c>
      <c r="G7858" s="42" t="n">
        <f aca="false">DATE(YEAR(B7858),MONTH(B7858),1)</f>
        <v>46174</v>
      </c>
      <c r="H7858" s="24" t="str">
        <f aca="false">INDEX(Customers!$B$2:$B$601,MATCH(C7858,Customers!$A$2:$A$601,0))</f>
        <v>Rift Valley</v>
      </c>
      <c r="I7858" s="43" t="n">
        <f aca="false">ROUND(MIN(INDEX(Assumptions!$D$13:$D$18,MATCH(E7858,Assumptions!$A$13:$A$18,0)),MAX(INDEX(Assumptions!$C$13:$C$18,MATCH(E7858,Assumptions!$A$13:$A$18,0)),INDEX(Assumptions!$B$13:$B$18,MATCH(E7858,Assumptions!$A$13:$A$18,0))*F7858)),2)</f>
        <v>3.88</v>
      </c>
    </row>
    <row r="7859" customFormat="false" ht="15" hidden="false" customHeight="false" outlineLevel="0" collapsed="false">
      <c r="A7859" s="24" t="s">
        <v>8682</v>
      </c>
      <c r="B7859" s="39" t="n">
        <v>46190</v>
      </c>
      <c r="C7859" s="24" t="s">
        <v>817</v>
      </c>
      <c r="D7859" s="24" t="s">
        <v>826</v>
      </c>
      <c r="E7859" s="24" t="s">
        <v>103</v>
      </c>
      <c r="F7859" s="38" t="n">
        <v>1210</v>
      </c>
      <c r="G7859" s="42" t="n">
        <f aca="false">DATE(YEAR(B7859),MONTH(B7859),1)</f>
        <v>46174</v>
      </c>
      <c r="H7859" s="24" t="str">
        <f aca="false">INDEX(Customers!$B$2:$B$601,MATCH(C7859,Customers!$A$2:$A$601,0))</f>
        <v>Western</v>
      </c>
      <c r="I7859" s="43" t="n">
        <f aca="false">ROUND(MIN(INDEX(Assumptions!$D$13:$D$18,MATCH(E7859,Assumptions!$A$13:$A$18,0)),MAX(INDEX(Assumptions!$C$13:$C$18,MATCH(E7859,Assumptions!$A$13:$A$18,0)),INDEX(Assumptions!$B$13:$B$18,MATCH(E7859,Assumptions!$A$13:$A$18,0))*F7859)),2)</f>
        <v>12.1</v>
      </c>
    </row>
    <row r="7860" customFormat="false" ht="15" hidden="false" customHeight="false" outlineLevel="0" collapsed="false">
      <c r="A7860" s="24" t="s">
        <v>8683</v>
      </c>
      <c r="B7860" s="39" t="n">
        <v>46191</v>
      </c>
      <c r="C7860" s="24" t="s">
        <v>247</v>
      </c>
      <c r="D7860" s="24" t="s">
        <v>826</v>
      </c>
      <c r="E7860" s="24" t="s">
        <v>113</v>
      </c>
      <c r="F7860" s="38" t="n">
        <v>500</v>
      </c>
      <c r="G7860" s="42" t="n">
        <f aca="false">DATE(YEAR(B7860),MONTH(B7860),1)</f>
        <v>46174</v>
      </c>
      <c r="H7860" s="24" t="str">
        <f aca="false">INDEX(Customers!$B$2:$B$601,MATCH(C7860,Customers!$A$2:$A$601,0))</f>
        <v>Nairobi</v>
      </c>
      <c r="I7860" s="43" t="n">
        <f aca="false">ROUND(MIN(INDEX(Assumptions!$D$13:$D$18,MATCH(E7860,Assumptions!$A$13:$A$18,0)),MAX(INDEX(Assumptions!$C$13:$C$18,MATCH(E7860,Assumptions!$A$13:$A$18,0)),INDEX(Assumptions!$B$13:$B$18,MATCH(E7860,Assumptions!$A$13:$A$18,0))*F7860)),2)</f>
        <v>25</v>
      </c>
    </row>
    <row r="7861" customFormat="false" ht="15" hidden="false" customHeight="false" outlineLevel="0" collapsed="false">
      <c r="A7861" s="24" t="s">
        <v>8684</v>
      </c>
      <c r="B7861" s="39" t="n">
        <v>46191</v>
      </c>
      <c r="C7861" s="24" t="s">
        <v>255</v>
      </c>
      <c r="D7861" s="24" t="s">
        <v>165</v>
      </c>
      <c r="E7861" s="24" t="s">
        <v>107</v>
      </c>
      <c r="F7861" s="38" t="n">
        <v>9060</v>
      </c>
      <c r="G7861" s="42" t="n">
        <f aca="false">DATE(YEAR(B7861),MONTH(B7861),1)</f>
        <v>46174</v>
      </c>
      <c r="H7861" s="24" t="str">
        <f aca="false">INDEX(Customers!$B$2:$B$601,MATCH(C7861,Customers!$A$2:$A$601,0))</f>
        <v>Central</v>
      </c>
      <c r="I7861" s="43" t="n">
        <f aca="false">ROUND(MIN(INDEX(Assumptions!$D$13:$D$18,MATCH(E7861,Assumptions!$A$13:$A$18,0)),MAX(INDEX(Assumptions!$C$13:$C$18,MATCH(E7861,Assumptions!$A$13:$A$18,0)),INDEX(Assumptions!$B$13:$B$18,MATCH(E7861,Assumptions!$A$13:$A$18,0))*F7861)),2)</f>
        <v>0</v>
      </c>
    </row>
    <row r="7862" customFormat="false" ht="15" hidden="false" customHeight="false" outlineLevel="0" collapsed="false">
      <c r="A7862" s="24" t="s">
        <v>8685</v>
      </c>
      <c r="B7862" s="39" t="n">
        <v>46191</v>
      </c>
      <c r="C7862" s="24" t="s">
        <v>256</v>
      </c>
      <c r="D7862" s="24" t="s">
        <v>826</v>
      </c>
      <c r="E7862" s="24" t="s">
        <v>113</v>
      </c>
      <c r="F7862" s="38" t="n">
        <v>99</v>
      </c>
      <c r="G7862" s="42" t="n">
        <f aca="false">DATE(YEAR(B7862),MONTH(B7862),1)</f>
        <v>46174</v>
      </c>
      <c r="H7862" s="24" t="str">
        <f aca="false">INDEX(Customers!$B$2:$B$601,MATCH(C7862,Customers!$A$2:$A$601,0))</f>
        <v>Eastern</v>
      </c>
      <c r="I7862" s="43" t="n">
        <f aca="false">ROUND(MIN(INDEX(Assumptions!$D$13:$D$18,MATCH(E7862,Assumptions!$A$13:$A$18,0)),MAX(INDEX(Assumptions!$C$13:$C$18,MATCH(E7862,Assumptions!$A$13:$A$18,0)),INDEX(Assumptions!$B$13:$B$18,MATCH(E7862,Assumptions!$A$13:$A$18,0))*F7862)),2)</f>
        <v>4.95</v>
      </c>
    </row>
    <row r="7863" customFormat="false" ht="15" hidden="false" customHeight="false" outlineLevel="0" collapsed="false">
      <c r="A7863" s="24" t="s">
        <v>8686</v>
      </c>
      <c r="B7863" s="39" t="n">
        <v>46191</v>
      </c>
      <c r="C7863" s="24" t="s">
        <v>259</v>
      </c>
      <c r="D7863" s="24" t="s">
        <v>826</v>
      </c>
      <c r="E7863" s="24" t="s">
        <v>113</v>
      </c>
      <c r="F7863" s="38" t="n">
        <v>1000</v>
      </c>
      <c r="G7863" s="42" t="n">
        <f aca="false">DATE(YEAR(B7863),MONTH(B7863),1)</f>
        <v>46174</v>
      </c>
      <c r="H7863" s="24" t="str">
        <f aca="false">INDEX(Customers!$B$2:$B$601,MATCH(C7863,Customers!$A$2:$A$601,0))</f>
        <v>Eastern</v>
      </c>
      <c r="I7863" s="43" t="n">
        <f aca="false">ROUND(MIN(INDEX(Assumptions!$D$13:$D$18,MATCH(E7863,Assumptions!$A$13:$A$18,0)),MAX(INDEX(Assumptions!$C$13:$C$18,MATCH(E7863,Assumptions!$A$13:$A$18,0)),INDEX(Assumptions!$B$13:$B$18,MATCH(E7863,Assumptions!$A$13:$A$18,0))*F7863)),2)</f>
        <v>50</v>
      </c>
    </row>
    <row r="7864" customFormat="false" ht="15" hidden="false" customHeight="false" outlineLevel="0" collapsed="false">
      <c r="A7864" s="24" t="s">
        <v>8687</v>
      </c>
      <c r="B7864" s="39" t="n">
        <v>46191</v>
      </c>
      <c r="C7864" s="24" t="s">
        <v>291</v>
      </c>
      <c r="D7864" s="24" t="s">
        <v>826</v>
      </c>
      <c r="E7864" s="24" t="s">
        <v>103</v>
      </c>
      <c r="F7864" s="38" t="n">
        <v>24770</v>
      </c>
      <c r="G7864" s="42" t="n">
        <f aca="false">DATE(YEAR(B7864),MONTH(B7864),1)</f>
        <v>46174</v>
      </c>
      <c r="H7864" s="24" t="str">
        <f aca="false">INDEX(Customers!$B$2:$B$601,MATCH(C7864,Customers!$A$2:$A$601,0))</f>
        <v>Rift Valley</v>
      </c>
      <c r="I7864" s="43" t="n">
        <f aca="false">ROUND(MIN(INDEX(Assumptions!$D$13:$D$18,MATCH(E7864,Assumptions!$A$13:$A$18,0)),MAX(INDEX(Assumptions!$C$13:$C$18,MATCH(E7864,Assumptions!$A$13:$A$18,0)),INDEX(Assumptions!$B$13:$B$18,MATCH(E7864,Assumptions!$A$13:$A$18,0))*F7864)),2)</f>
        <v>105</v>
      </c>
    </row>
    <row r="7865" customFormat="false" ht="15" hidden="false" customHeight="false" outlineLevel="0" collapsed="false">
      <c r="A7865" s="24" t="s">
        <v>8688</v>
      </c>
      <c r="B7865" s="39" t="n">
        <v>46191</v>
      </c>
      <c r="C7865" s="24" t="s">
        <v>307</v>
      </c>
      <c r="D7865" s="24" t="s">
        <v>826</v>
      </c>
      <c r="E7865" s="24" t="s">
        <v>103</v>
      </c>
      <c r="F7865" s="38" t="n">
        <v>1530</v>
      </c>
      <c r="G7865" s="42" t="n">
        <f aca="false">DATE(YEAR(B7865),MONTH(B7865),1)</f>
        <v>46174</v>
      </c>
      <c r="H7865" s="24" t="str">
        <f aca="false">INDEX(Customers!$B$2:$B$601,MATCH(C7865,Customers!$A$2:$A$601,0))</f>
        <v>Rift Valley</v>
      </c>
      <c r="I7865" s="43" t="n">
        <f aca="false">ROUND(MIN(INDEX(Assumptions!$D$13:$D$18,MATCH(E7865,Assumptions!$A$13:$A$18,0)),MAX(INDEX(Assumptions!$C$13:$C$18,MATCH(E7865,Assumptions!$A$13:$A$18,0)),INDEX(Assumptions!$B$13:$B$18,MATCH(E7865,Assumptions!$A$13:$A$18,0))*F7865)),2)</f>
        <v>15.3</v>
      </c>
    </row>
    <row r="7866" customFormat="false" ht="15" hidden="false" customHeight="false" outlineLevel="0" collapsed="false">
      <c r="A7866" s="24" t="s">
        <v>8689</v>
      </c>
      <c r="B7866" s="39" t="n">
        <v>46191</v>
      </c>
      <c r="C7866" s="24" t="s">
        <v>308</v>
      </c>
      <c r="D7866" s="24" t="s">
        <v>826</v>
      </c>
      <c r="E7866" s="24" t="s">
        <v>109</v>
      </c>
      <c r="F7866" s="38" t="n">
        <v>4510</v>
      </c>
      <c r="G7866" s="42" t="n">
        <f aca="false">DATE(YEAR(B7866),MONTH(B7866),1)</f>
        <v>46174</v>
      </c>
      <c r="H7866" s="24" t="str">
        <f aca="false">INDEX(Customers!$B$2:$B$601,MATCH(C7866,Customers!$A$2:$A$601,0))</f>
        <v>Rift Valley</v>
      </c>
      <c r="I7866" s="43" t="n">
        <f aca="false">ROUND(MIN(INDEX(Assumptions!$D$13:$D$18,MATCH(E7866,Assumptions!$A$13:$A$18,0)),MAX(INDEX(Assumptions!$C$13:$C$18,MATCH(E7866,Assumptions!$A$13:$A$18,0)),INDEX(Assumptions!$B$13:$B$18,MATCH(E7866,Assumptions!$A$13:$A$18,0))*F7866)),2)</f>
        <v>18.04</v>
      </c>
    </row>
    <row r="7867" customFormat="false" ht="15" hidden="false" customHeight="false" outlineLevel="0" collapsed="false">
      <c r="A7867" s="24" t="s">
        <v>8690</v>
      </c>
      <c r="B7867" s="39" t="n">
        <v>46191</v>
      </c>
      <c r="C7867" s="24" t="s">
        <v>310</v>
      </c>
      <c r="D7867" s="24" t="s">
        <v>180</v>
      </c>
      <c r="E7867" s="24" t="s">
        <v>107</v>
      </c>
      <c r="F7867" s="38" t="n">
        <v>3540</v>
      </c>
      <c r="G7867" s="42" t="n">
        <f aca="false">DATE(YEAR(B7867),MONTH(B7867),1)</f>
        <v>46174</v>
      </c>
      <c r="H7867" s="24" t="str">
        <f aca="false">INDEX(Customers!$B$2:$B$601,MATCH(C7867,Customers!$A$2:$A$601,0))</f>
        <v>Eastern</v>
      </c>
      <c r="I7867" s="43" t="n">
        <f aca="false">ROUND(MIN(INDEX(Assumptions!$D$13:$D$18,MATCH(E7867,Assumptions!$A$13:$A$18,0)),MAX(INDEX(Assumptions!$C$13:$C$18,MATCH(E7867,Assumptions!$A$13:$A$18,0)),INDEX(Assumptions!$B$13:$B$18,MATCH(E7867,Assumptions!$A$13:$A$18,0))*F7867)),2)</f>
        <v>0</v>
      </c>
    </row>
    <row r="7868" customFormat="false" ht="15" hidden="false" customHeight="false" outlineLevel="0" collapsed="false">
      <c r="A7868" s="24" t="s">
        <v>8691</v>
      </c>
      <c r="B7868" s="39" t="n">
        <v>46191</v>
      </c>
      <c r="C7868" s="24" t="s">
        <v>316</v>
      </c>
      <c r="D7868" s="24" t="s">
        <v>826</v>
      </c>
      <c r="E7868" s="24" t="s">
        <v>113</v>
      </c>
      <c r="F7868" s="38" t="n">
        <v>50</v>
      </c>
      <c r="G7868" s="42" t="n">
        <f aca="false">DATE(YEAR(B7868),MONTH(B7868),1)</f>
        <v>46174</v>
      </c>
      <c r="H7868" s="24" t="str">
        <f aca="false">INDEX(Customers!$B$2:$B$601,MATCH(C7868,Customers!$A$2:$A$601,0))</f>
        <v>Coast</v>
      </c>
      <c r="I7868" s="43" t="n">
        <f aca="false">ROUND(MIN(INDEX(Assumptions!$D$13:$D$18,MATCH(E7868,Assumptions!$A$13:$A$18,0)),MAX(INDEX(Assumptions!$C$13:$C$18,MATCH(E7868,Assumptions!$A$13:$A$18,0)),INDEX(Assumptions!$B$13:$B$18,MATCH(E7868,Assumptions!$A$13:$A$18,0))*F7868)),2)</f>
        <v>2.5</v>
      </c>
    </row>
    <row r="7869" customFormat="false" ht="15" hidden="false" customHeight="false" outlineLevel="0" collapsed="false">
      <c r="A7869" s="24" t="s">
        <v>8692</v>
      </c>
      <c r="B7869" s="39" t="n">
        <v>46191</v>
      </c>
      <c r="C7869" s="24" t="s">
        <v>328</v>
      </c>
      <c r="D7869" s="24" t="s">
        <v>826</v>
      </c>
      <c r="E7869" s="24" t="s">
        <v>103</v>
      </c>
      <c r="F7869" s="38" t="n">
        <v>960</v>
      </c>
      <c r="G7869" s="42" t="n">
        <f aca="false">DATE(YEAR(B7869),MONTH(B7869),1)</f>
        <v>46174</v>
      </c>
      <c r="H7869" s="24" t="str">
        <f aca="false">INDEX(Customers!$B$2:$B$601,MATCH(C7869,Customers!$A$2:$A$601,0))</f>
        <v>Western</v>
      </c>
      <c r="I7869" s="43" t="n">
        <f aca="false">ROUND(MIN(INDEX(Assumptions!$D$13:$D$18,MATCH(E7869,Assumptions!$A$13:$A$18,0)),MAX(INDEX(Assumptions!$C$13:$C$18,MATCH(E7869,Assumptions!$A$13:$A$18,0)),INDEX(Assumptions!$B$13:$B$18,MATCH(E7869,Assumptions!$A$13:$A$18,0))*F7869)),2)</f>
        <v>9.6</v>
      </c>
    </row>
    <row r="7870" customFormat="false" ht="15" hidden="false" customHeight="false" outlineLevel="0" collapsed="false">
      <c r="A7870" s="24" t="s">
        <v>8693</v>
      </c>
      <c r="B7870" s="39" t="n">
        <v>46191</v>
      </c>
      <c r="C7870" s="24" t="s">
        <v>328</v>
      </c>
      <c r="D7870" s="24" t="s">
        <v>197</v>
      </c>
      <c r="E7870" s="24" t="s">
        <v>107</v>
      </c>
      <c r="F7870" s="38" t="n">
        <v>1340</v>
      </c>
      <c r="G7870" s="42" t="n">
        <f aca="false">DATE(YEAR(B7870),MONTH(B7870),1)</f>
        <v>46174</v>
      </c>
      <c r="H7870" s="24" t="str">
        <f aca="false">INDEX(Customers!$B$2:$B$601,MATCH(C7870,Customers!$A$2:$A$601,0))</f>
        <v>Western</v>
      </c>
      <c r="I7870" s="43" t="n">
        <f aca="false">ROUND(MIN(INDEX(Assumptions!$D$13:$D$18,MATCH(E7870,Assumptions!$A$13:$A$18,0)),MAX(INDEX(Assumptions!$C$13:$C$18,MATCH(E7870,Assumptions!$A$13:$A$18,0)),INDEX(Assumptions!$B$13:$B$18,MATCH(E7870,Assumptions!$A$13:$A$18,0))*F7870)),2)</f>
        <v>0</v>
      </c>
    </row>
    <row r="7871" customFormat="false" ht="15" hidden="false" customHeight="false" outlineLevel="0" collapsed="false">
      <c r="A7871" s="24" t="s">
        <v>8694</v>
      </c>
      <c r="B7871" s="39" t="n">
        <v>46191</v>
      </c>
      <c r="C7871" s="24" t="s">
        <v>339</v>
      </c>
      <c r="D7871" s="24" t="s">
        <v>152</v>
      </c>
      <c r="E7871" s="24" t="s">
        <v>107</v>
      </c>
      <c r="F7871" s="38" t="n">
        <v>1190</v>
      </c>
      <c r="G7871" s="42" t="n">
        <f aca="false">DATE(YEAR(B7871),MONTH(B7871),1)</f>
        <v>46174</v>
      </c>
      <c r="H7871" s="24" t="str">
        <f aca="false">INDEX(Customers!$B$2:$B$601,MATCH(C7871,Customers!$A$2:$A$601,0))</f>
        <v>Nairobi</v>
      </c>
      <c r="I7871" s="43" t="n">
        <f aca="false">ROUND(MIN(INDEX(Assumptions!$D$13:$D$18,MATCH(E7871,Assumptions!$A$13:$A$18,0)),MAX(INDEX(Assumptions!$C$13:$C$18,MATCH(E7871,Assumptions!$A$13:$A$18,0)),INDEX(Assumptions!$B$13:$B$18,MATCH(E7871,Assumptions!$A$13:$A$18,0))*F7871)),2)</f>
        <v>0</v>
      </c>
    </row>
    <row r="7872" customFormat="false" ht="15" hidden="false" customHeight="false" outlineLevel="0" collapsed="false">
      <c r="A7872" s="24" t="s">
        <v>8695</v>
      </c>
      <c r="B7872" s="39" t="n">
        <v>46191</v>
      </c>
      <c r="C7872" s="24" t="s">
        <v>350</v>
      </c>
      <c r="D7872" s="24" t="s">
        <v>826</v>
      </c>
      <c r="E7872" s="24" t="s">
        <v>103</v>
      </c>
      <c r="F7872" s="38" t="n">
        <v>3040</v>
      </c>
      <c r="G7872" s="42" t="n">
        <f aca="false">DATE(YEAR(B7872),MONTH(B7872),1)</f>
        <v>46174</v>
      </c>
      <c r="H7872" s="24" t="str">
        <f aca="false">INDEX(Customers!$B$2:$B$601,MATCH(C7872,Customers!$A$2:$A$601,0))</f>
        <v>Rift Valley</v>
      </c>
      <c r="I7872" s="43" t="n">
        <f aca="false">ROUND(MIN(INDEX(Assumptions!$D$13:$D$18,MATCH(E7872,Assumptions!$A$13:$A$18,0)),MAX(INDEX(Assumptions!$C$13:$C$18,MATCH(E7872,Assumptions!$A$13:$A$18,0)),INDEX(Assumptions!$B$13:$B$18,MATCH(E7872,Assumptions!$A$13:$A$18,0))*F7872)),2)</f>
        <v>30.4</v>
      </c>
    </row>
    <row r="7873" customFormat="false" ht="15" hidden="false" customHeight="false" outlineLevel="0" collapsed="false">
      <c r="A7873" s="24" t="s">
        <v>8696</v>
      </c>
      <c r="B7873" s="39" t="n">
        <v>46191</v>
      </c>
      <c r="C7873" s="24" t="s">
        <v>393</v>
      </c>
      <c r="D7873" s="24" t="s">
        <v>826</v>
      </c>
      <c r="E7873" s="24" t="s">
        <v>111</v>
      </c>
      <c r="F7873" s="38" t="n">
        <v>100</v>
      </c>
      <c r="G7873" s="42" t="n">
        <f aca="false">DATE(YEAR(B7873),MONTH(B7873),1)</f>
        <v>46174</v>
      </c>
      <c r="H7873" s="24" t="str">
        <f aca="false">INDEX(Customers!$B$2:$B$601,MATCH(C7873,Customers!$A$2:$A$601,0))</f>
        <v>Rift Valley</v>
      </c>
      <c r="I7873" s="43" t="n">
        <f aca="false">ROUND(MIN(INDEX(Assumptions!$D$13:$D$18,MATCH(E7873,Assumptions!$A$13:$A$18,0)),MAX(INDEX(Assumptions!$C$13:$C$18,MATCH(E7873,Assumptions!$A$13:$A$18,0)),INDEX(Assumptions!$B$13:$B$18,MATCH(E7873,Assumptions!$A$13:$A$18,0))*F7873)),2)</f>
        <v>4</v>
      </c>
    </row>
    <row r="7874" customFormat="false" ht="15" hidden="false" customHeight="false" outlineLevel="0" collapsed="false">
      <c r="A7874" s="24" t="s">
        <v>8697</v>
      </c>
      <c r="B7874" s="39" t="n">
        <v>46191</v>
      </c>
      <c r="C7874" s="24" t="s">
        <v>394</v>
      </c>
      <c r="D7874" s="24" t="s">
        <v>826</v>
      </c>
      <c r="E7874" s="24" t="s">
        <v>109</v>
      </c>
      <c r="F7874" s="38" t="n">
        <v>420</v>
      </c>
      <c r="G7874" s="42" t="n">
        <f aca="false">DATE(YEAR(B7874),MONTH(B7874),1)</f>
        <v>46174</v>
      </c>
      <c r="H7874" s="24" t="str">
        <f aca="false">INDEX(Customers!$B$2:$B$601,MATCH(C7874,Customers!$A$2:$A$601,0))</f>
        <v>Eastern</v>
      </c>
      <c r="I7874" s="43" t="n">
        <f aca="false">ROUND(MIN(INDEX(Assumptions!$D$13:$D$18,MATCH(E7874,Assumptions!$A$13:$A$18,0)),MAX(INDEX(Assumptions!$C$13:$C$18,MATCH(E7874,Assumptions!$A$13:$A$18,0)),INDEX(Assumptions!$B$13:$B$18,MATCH(E7874,Assumptions!$A$13:$A$18,0))*F7874)),2)</f>
        <v>1.68</v>
      </c>
    </row>
    <row r="7875" customFormat="false" ht="15" hidden="false" customHeight="false" outlineLevel="0" collapsed="false">
      <c r="A7875" s="24" t="s">
        <v>8698</v>
      </c>
      <c r="B7875" s="39" t="n">
        <v>46191</v>
      </c>
      <c r="C7875" s="24" t="s">
        <v>397</v>
      </c>
      <c r="D7875" s="24" t="s">
        <v>826</v>
      </c>
      <c r="E7875" s="24" t="s">
        <v>109</v>
      </c>
      <c r="F7875" s="38" t="n">
        <v>3150</v>
      </c>
      <c r="G7875" s="42" t="n">
        <f aca="false">DATE(YEAR(B7875),MONTH(B7875),1)</f>
        <v>46174</v>
      </c>
      <c r="H7875" s="24" t="str">
        <f aca="false">INDEX(Customers!$B$2:$B$601,MATCH(C7875,Customers!$A$2:$A$601,0))</f>
        <v>Western</v>
      </c>
      <c r="I7875" s="43" t="n">
        <f aca="false">ROUND(MIN(INDEX(Assumptions!$D$13:$D$18,MATCH(E7875,Assumptions!$A$13:$A$18,0)),MAX(INDEX(Assumptions!$C$13:$C$18,MATCH(E7875,Assumptions!$A$13:$A$18,0)),INDEX(Assumptions!$B$13:$B$18,MATCH(E7875,Assumptions!$A$13:$A$18,0))*F7875)),2)</f>
        <v>12.6</v>
      </c>
    </row>
    <row r="7876" customFormat="false" ht="15" hidden="false" customHeight="false" outlineLevel="0" collapsed="false">
      <c r="A7876" s="24" t="s">
        <v>8699</v>
      </c>
      <c r="B7876" s="39" t="n">
        <v>46191</v>
      </c>
      <c r="C7876" s="24" t="s">
        <v>397</v>
      </c>
      <c r="D7876" s="24" t="s">
        <v>826</v>
      </c>
      <c r="E7876" s="24" t="s">
        <v>103</v>
      </c>
      <c r="F7876" s="38" t="n">
        <v>1290</v>
      </c>
      <c r="G7876" s="42" t="n">
        <f aca="false">DATE(YEAR(B7876),MONTH(B7876),1)</f>
        <v>46174</v>
      </c>
      <c r="H7876" s="24" t="str">
        <f aca="false">INDEX(Customers!$B$2:$B$601,MATCH(C7876,Customers!$A$2:$A$601,0))</f>
        <v>Western</v>
      </c>
      <c r="I7876" s="43" t="n">
        <f aca="false">ROUND(MIN(INDEX(Assumptions!$D$13:$D$18,MATCH(E7876,Assumptions!$A$13:$A$18,0)),MAX(INDEX(Assumptions!$C$13:$C$18,MATCH(E7876,Assumptions!$A$13:$A$18,0)),INDEX(Assumptions!$B$13:$B$18,MATCH(E7876,Assumptions!$A$13:$A$18,0))*F7876)),2)</f>
        <v>12.9</v>
      </c>
    </row>
    <row r="7877" customFormat="false" ht="15" hidden="false" customHeight="false" outlineLevel="0" collapsed="false">
      <c r="A7877" s="24" t="s">
        <v>8700</v>
      </c>
      <c r="B7877" s="39" t="n">
        <v>46191</v>
      </c>
      <c r="C7877" s="24" t="s">
        <v>408</v>
      </c>
      <c r="D7877" s="24" t="s">
        <v>153</v>
      </c>
      <c r="E7877" s="24" t="s">
        <v>107</v>
      </c>
      <c r="F7877" s="38" t="n">
        <v>5990</v>
      </c>
      <c r="G7877" s="42" t="n">
        <f aca="false">DATE(YEAR(B7877),MONTH(B7877),1)</f>
        <v>46174</v>
      </c>
      <c r="H7877" s="24" t="str">
        <f aca="false">INDEX(Customers!$B$2:$B$601,MATCH(C7877,Customers!$A$2:$A$601,0))</f>
        <v>Nairobi</v>
      </c>
      <c r="I7877" s="43" t="n">
        <f aca="false">ROUND(MIN(INDEX(Assumptions!$D$13:$D$18,MATCH(E7877,Assumptions!$A$13:$A$18,0)),MAX(INDEX(Assumptions!$C$13:$C$18,MATCH(E7877,Assumptions!$A$13:$A$18,0)),INDEX(Assumptions!$B$13:$B$18,MATCH(E7877,Assumptions!$A$13:$A$18,0))*F7877)),2)</f>
        <v>0</v>
      </c>
    </row>
    <row r="7878" customFormat="false" ht="15" hidden="false" customHeight="false" outlineLevel="0" collapsed="false">
      <c r="A7878" s="24" t="s">
        <v>8701</v>
      </c>
      <c r="B7878" s="39" t="n">
        <v>46191</v>
      </c>
      <c r="C7878" s="24" t="s">
        <v>438</v>
      </c>
      <c r="D7878" s="24" t="s">
        <v>826</v>
      </c>
      <c r="E7878" s="24" t="s">
        <v>113</v>
      </c>
      <c r="F7878" s="38" t="n">
        <v>250</v>
      </c>
      <c r="G7878" s="42" t="n">
        <f aca="false">DATE(YEAR(B7878),MONTH(B7878),1)</f>
        <v>46174</v>
      </c>
      <c r="H7878" s="24" t="str">
        <f aca="false">INDEX(Customers!$B$2:$B$601,MATCH(C7878,Customers!$A$2:$A$601,0))</f>
        <v>Eastern</v>
      </c>
      <c r="I7878" s="43" t="n">
        <f aca="false">ROUND(MIN(INDEX(Assumptions!$D$13:$D$18,MATCH(E7878,Assumptions!$A$13:$A$18,0)),MAX(INDEX(Assumptions!$C$13:$C$18,MATCH(E7878,Assumptions!$A$13:$A$18,0)),INDEX(Assumptions!$B$13:$B$18,MATCH(E7878,Assumptions!$A$13:$A$18,0))*F7878)),2)</f>
        <v>12.5</v>
      </c>
    </row>
    <row r="7879" customFormat="false" ht="15" hidden="false" customHeight="false" outlineLevel="0" collapsed="false">
      <c r="A7879" s="24" t="s">
        <v>8702</v>
      </c>
      <c r="B7879" s="39" t="n">
        <v>46191</v>
      </c>
      <c r="C7879" s="24" t="s">
        <v>438</v>
      </c>
      <c r="D7879" s="24" t="s">
        <v>206</v>
      </c>
      <c r="E7879" s="24" t="s">
        <v>107</v>
      </c>
      <c r="F7879" s="38" t="n">
        <v>10200</v>
      </c>
      <c r="G7879" s="42" t="n">
        <f aca="false">DATE(YEAR(B7879),MONTH(B7879),1)</f>
        <v>46174</v>
      </c>
      <c r="H7879" s="24" t="str">
        <f aca="false">INDEX(Customers!$B$2:$B$601,MATCH(C7879,Customers!$A$2:$A$601,0))</f>
        <v>Eastern</v>
      </c>
      <c r="I7879" s="43" t="n">
        <f aca="false">ROUND(MIN(INDEX(Assumptions!$D$13:$D$18,MATCH(E7879,Assumptions!$A$13:$A$18,0)),MAX(INDEX(Assumptions!$C$13:$C$18,MATCH(E7879,Assumptions!$A$13:$A$18,0)),INDEX(Assumptions!$B$13:$B$18,MATCH(E7879,Assumptions!$A$13:$A$18,0))*F7879)),2)</f>
        <v>0</v>
      </c>
    </row>
    <row r="7880" customFormat="false" ht="15" hidden="false" customHeight="false" outlineLevel="0" collapsed="false">
      <c r="A7880" s="24" t="s">
        <v>8703</v>
      </c>
      <c r="B7880" s="39" t="n">
        <v>46191</v>
      </c>
      <c r="C7880" s="24" t="s">
        <v>449</v>
      </c>
      <c r="D7880" s="24" t="s">
        <v>826</v>
      </c>
      <c r="E7880" s="24" t="s">
        <v>103</v>
      </c>
      <c r="F7880" s="38" t="n">
        <v>4450</v>
      </c>
      <c r="G7880" s="42" t="n">
        <f aca="false">DATE(YEAR(B7880),MONTH(B7880),1)</f>
        <v>46174</v>
      </c>
      <c r="H7880" s="24" t="str">
        <f aca="false">INDEX(Customers!$B$2:$B$601,MATCH(C7880,Customers!$A$2:$A$601,0))</f>
        <v>Rift Valley</v>
      </c>
      <c r="I7880" s="43" t="n">
        <f aca="false">ROUND(MIN(INDEX(Assumptions!$D$13:$D$18,MATCH(E7880,Assumptions!$A$13:$A$18,0)),MAX(INDEX(Assumptions!$C$13:$C$18,MATCH(E7880,Assumptions!$A$13:$A$18,0)),INDEX(Assumptions!$B$13:$B$18,MATCH(E7880,Assumptions!$A$13:$A$18,0))*F7880)),2)</f>
        <v>44.5</v>
      </c>
    </row>
    <row r="7881" customFormat="false" ht="15" hidden="false" customHeight="false" outlineLevel="0" collapsed="false">
      <c r="A7881" s="24" t="s">
        <v>8704</v>
      </c>
      <c r="B7881" s="39" t="n">
        <v>46191</v>
      </c>
      <c r="C7881" s="24" t="s">
        <v>449</v>
      </c>
      <c r="D7881" s="24" t="s">
        <v>826</v>
      </c>
      <c r="E7881" s="24" t="s">
        <v>113</v>
      </c>
      <c r="F7881" s="38" t="n">
        <v>250</v>
      </c>
      <c r="G7881" s="42" t="n">
        <f aca="false">DATE(YEAR(B7881),MONTH(B7881),1)</f>
        <v>46174</v>
      </c>
      <c r="H7881" s="24" t="str">
        <f aca="false">INDEX(Customers!$B$2:$B$601,MATCH(C7881,Customers!$A$2:$A$601,0))</f>
        <v>Rift Valley</v>
      </c>
      <c r="I7881" s="43" t="n">
        <f aca="false">ROUND(MIN(INDEX(Assumptions!$D$13:$D$18,MATCH(E7881,Assumptions!$A$13:$A$18,0)),MAX(INDEX(Assumptions!$C$13:$C$18,MATCH(E7881,Assumptions!$A$13:$A$18,0)),INDEX(Assumptions!$B$13:$B$18,MATCH(E7881,Assumptions!$A$13:$A$18,0))*F7881)),2)</f>
        <v>12.5</v>
      </c>
    </row>
    <row r="7882" customFormat="false" ht="15" hidden="false" customHeight="false" outlineLevel="0" collapsed="false">
      <c r="A7882" s="24" t="s">
        <v>8705</v>
      </c>
      <c r="B7882" s="39" t="n">
        <v>46191</v>
      </c>
      <c r="C7882" s="24" t="s">
        <v>454</v>
      </c>
      <c r="D7882" s="24" t="s">
        <v>826</v>
      </c>
      <c r="E7882" s="24" t="s">
        <v>111</v>
      </c>
      <c r="F7882" s="38" t="n">
        <v>200</v>
      </c>
      <c r="G7882" s="42" t="n">
        <f aca="false">DATE(YEAR(B7882),MONTH(B7882),1)</f>
        <v>46174</v>
      </c>
      <c r="H7882" s="24" t="str">
        <f aca="false">INDEX(Customers!$B$2:$B$601,MATCH(C7882,Customers!$A$2:$A$601,0))</f>
        <v>Rift Valley</v>
      </c>
      <c r="I7882" s="43" t="n">
        <f aca="false">ROUND(MIN(INDEX(Assumptions!$D$13:$D$18,MATCH(E7882,Assumptions!$A$13:$A$18,0)),MAX(INDEX(Assumptions!$C$13:$C$18,MATCH(E7882,Assumptions!$A$13:$A$18,0)),INDEX(Assumptions!$B$13:$B$18,MATCH(E7882,Assumptions!$A$13:$A$18,0))*F7882)),2)</f>
        <v>8</v>
      </c>
    </row>
    <row r="7883" customFormat="false" ht="15" hidden="false" customHeight="false" outlineLevel="0" collapsed="false">
      <c r="A7883" s="24" t="s">
        <v>8706</v>
      </c>
      <c r="B7883" s="39" t="n">
        <v>46191</v>
      </c>
      <c r="C7883" s="24" t="s">
        <v>460</v>
      </c>
      <c r="D7883" s="24" t="s">
        <v>169</v>
      </c>
      <c r="E7883" s="24" t="s">
        <v>105</v>
      </c>
      <c r="F7883" s="38" t="n">
        <v>2780</v>
      </c>
      <c r="G7883" s="42" t="n">
        <f aca="false">DATE(YEAR(B7883),MONTH(B7883),1)</f>
        <v>46174</v>
      </c>
      <c r="H7883" s="24" t="str">
        <f aca="false">INDEX(Customers!$B$2:$B$601,MATCH(C7883,Customers!$A$2:$A$601,0))</f>
        <v>Central</v>
      </c>
      <c r="I7883" s="43" t="n">
        <f aca="false">ROUND(MIN(INDEX(Assumptions!$D$13:$D$18,MATCH(E7883,Assumptions!$A$13:$A$18,0)),MAX(INDEX(Assumptions!$C$13:$C$18,MATCH(E7883,Assumptions!$A$13:$A$18,0)),INDEX(Assumptions!$B$13:$B$18,MATCH(E7883,Assumptions!$A$13:$A$18,0))*F7883)),2)</f>
        <v>41.7</v>
      </c>
    </row>
    <row r="7884" customFormat="false" ht="15" hidden="false" customHeight="false" outlineLevel="0" collapsed="false">
      <c r="A7884" s="24" t="s">
        <v>8707</v>
      </c>
      <c r="B7884" s="39" t="n">
        <v>46191</v>
      </c>
      <c r="C7884" s="24" t="s">
        <v>474</v>
      </c>
      <c r="D7884" s="24" t="s">
        <v>826</v>
      </c>
      <c r="E7884" s="24" t="s">
        <v>111</v>
      </c>
      <c r="F7884" s="38" t="n">
        <v>100</v>
      </c>
      <c r="G7884" s="42" t="n">
        <f aca="false">DATE(YEAR(B7884),MONTH(B7884),1)</f>
        <v>46174</v>
      </c>
      <c r="H7884" s="24" t="str">
        <f aca="false">INDEX(Customers!$B$2:$B$601,MATCH(C7884,Customers!$A$2:$A$601,0))</f>
        <v>Eastern</v>
      </c>
      <c r="I7884" s="43" t="n">
        <f aca="false">ROUND(MIN(INDEX(Assumptions!$D$13:$D$18,MATCH(E7884,Assumptions!$A$13:$A$18,0)),MAX(INDEX(Assumptions!$C$13:$C$18,MATCH(E7884,Assumptions!$A$13:$A$18,0)),INDEX(Assumptions!$B$13:$B$18,MATCH(E7884,Assumptions!$A$13:$A$18,0))*F7884)),2)</f>
        <v>4</v>
      </c>
    </row>
    <row r="7885" customFormat="false" ht="15" hidden="false" customHeight="false" outlineLevel="0" collapsed="false">
      <c r="A7885" s="24" t="s">
        <v>8708</v>
      </c>
      <c r="B7885" s="39" t="n">
        <v>46191</v>
      </c>
      <c r="C7885" s="24" t="s">
        <v>501</v>
      </c>
      <c r="D7885" s="24" t="s">
        <v>826</v>
      </c>
      <c r="E7885" s="24" t="s">
        <v>103</v>
      </c>
      <c r="F7885" s="38" t="n">
        <v>530</v>
      </c>
      <c r="G7885" s="42" t="n">
        <f aca="false">DATE(YEAR(B7885),MONTH(B7885),1)</f>
        <v>46174</v>
      </c>
      <c r="H7885" s="24" t="str">
        <f aca="false">INDEX(Customers!$B$2:$B$601,MATCH(C7885,Customers!$A$2:$A$601,0))</f>
        <v>Western</v>
      </c>
      <c r="I7885" s="43" t="n">
        <f aca="false">ROUND(MIN(INDEX(Assumptions!$D$13:$D$18,MATCH(E7885,Assumptions!$A$13:$A$18,0)),MAX(INDEX(Assumptions!$C$13:$C$18,MATCH(E7885,Assumptions!$A$13:$A$18,0)),INDEX(Assumptions!$B$13:$B$18,MATCH(E7885,Assumptions!$A$13:$A$18,0))*F7885)),2)</f>
        <v>5.3</v>
      </c>
    </row>
    <row r="7886" customFormat="false" ht="15" hidden="false" customHeight="false" outlineLevel="0" collapsed="false">
      <c r="A7886" s="24" t="s">
        <v>8709</v>
      </c>
      <c r="B7886" s="39" t="n">
        <v>46191</v>
      </c>
      <c r="C7886" s="24" t="s">
        <v>505</v>
      </c>
      <c r="D7886" s="24" t="s">
        <v>826</v>
      </c>
      <c r="E7886" s="24" t="s">
        <v>111</v>
      </c>
      <c r="F7886" s="38" t="n">
        <v>100</v>
      </c>
      <c r="G7886" s="42" t="n">
        <f aca="false">DATE(YEAR(B7886),MONTH(B7886),1)</f>
        <v>46174</v>
      </c>
      <c r="H7886" s="24" t="str">
        <f aca="false">INDEX(Customers!$B$2:$B$601,MATCH(C7886,Customers!$A$2:$A$601,0))</f>
        <v>Eastern</v>
      </c>
      <c r="I7886" s="43" t="n">
        <f aca="false">ROUND(MIN(INDEX(Assumptions!$D$13:$D$18,MATCH(E7886,Assumptions!$A$13:$A$18,0)),MAX(INDEX(Assumptions!$C$13:$C$18,MATCH(E7886,Assumptions!$A$13:$A$18,0)),INDEX(Assumptions!$B$13:$B$18,MATCH(E7886,Assumptions!$A$13:$A$18,0))*F7886)),2)</f>
        <v>4</v>
      </c>
    </row>
    <row r="7887" customFormat="false" ht="15" hidden="false" customHeight="false" outlineLevel="0" collapsed="false">
      <c r="A7887" s="24" t="s">
        <v>8710</v>
      </c>
      <c r="B7887" s="39" t="n">
        <v>46191</v>
      </c>
      <c r="C7887" s="24" t="s">
        <v>525</v>
      </c>
      <c r="D7887" s="24" t="s">
        <v>826</v>
      </c>
      <c r="E7887" s="24" t="s">
        <v>103</v>
      </c>
      <c r="F7887" s="38" t="n">
        <v>1760</v>
      </c>
      <c r="G7887" s="42" t="n">
        <f aca="false">DATE(YEAR(B7887),MONTH(B7887),1)</f>
        <v>46174</v>
      </c>
      <c r="H7887" s="24" t="str">
        <f aca="false">INDEX(Customers!$B$2:$B$601,MATCH(C7887,Customers!$A$2:$A$601,0))</f>
        <v>Nairobi</v>
      </c>
      <c r="I7887" s="43" t="n">
        <f aca="false">ROUND(MIN(INDEX(Assumptions!$D$13:$D$18,MATCH(E7887,Assumptions!$A$13:$A$18,0)),MAX(INDEX(Assumptions!$C$13:$C$18,MATCH(E7887,Assumptions!$A$13:$A$18,0)),INDEX(Assumptions!$B$13:$B$18,MATCH(E7887,Assumptions!$A$13:$A$18,0))*F7887)),2)</f>
        <v>17.6</v>
      </c>
    </row>
    <row r="7888" customFormat="false" ht="15" hidden="false" customHeight="false" outlineLevel="0" collapsed="false">
      <c r="A7888" s="24" t="s">
        <v>8711</v>
      </c>
      <c r="B7888" s="39" t="n">
        <v>46191</v>
      </c>
      <c r="C7888" s="24" t="s">
        <v>530</v>
      </c>
      <c r="D7888" s="24" t="s">
        <v>826</v>
      </c>
      <c r="E7888" s="24" t="s">
        <v>109</v>
      </c>
      <c r="F7888" s="38" t="n">
        <v>16680</v>
      </c>
      <c r="G7888" s="42" t="n">
        <f aca="false">DATE(YEAR(B7888),MONTH(B7888),1)</f>
        <v>46174</v>
      </c>
      <c r="H7888" s="24" t="str">
        <f aca="false">INDEX(Customers!$B$2:$B$601,MATCH(C7888,Customers!$A$2:$A$601,0))</f>
        <v>Nairobi</v>
      </c>
      <c r="I7888" s="43" t="n">
        <f aca="false">ROUND(MIN(INDEX(Assumptions!$D$13:$D$18,MATCH(E7888,Assumptions!$A$13:$A$18,0)),MAX(INDEX(Assumptions!$C$13:$C$18,MATCH(E7888,Assumptions!$A$13:$A$18,0)),INDEX(Assumptions!$B$13:$B$18,MATCH(E7888,Assumptions!$A$13:$A$18,0))*F7888)),2)</f>
        <v>40</v>
      </c>
    </row>
    <row r="7889" customFormat="false" ht="15" hidden="false" customHeight="false" outlineLevel="0" collapsed="false">
      <c r="A7889" s="24" t="s">
        <v>8712</v>
      </c>
      <c r="B7889" s="39" t="n">
        <v>46191</v>
      </c>
      <c r="C7889" s="24" t="s">
        <v>543</v>
      </c>
      <c r="D7889" s="24" t="s">
        <v>826</v>
      </c>
      <c r="E7889" s="24" t="s">
        <v>103</v>
      </c>
      <c r="F7889" s="38" t="n">
        <v>3030</v>
      </c>
      <c r="G7889" s="42" t="n">
        <f aca="false">DATE(YEAR(B7889),MONTH(B7889),1)</f>
        <v>46174</v>
      </c>
      <c r="H7889" s="24" t="str">
        <f aca="false">INDEX(Customers!$B$2:$B$601,MATCH(C7889,Customers!$A$2:$A$601,0))</f>
        <v>Central</v>
      </c>
      <c r="I7889" s="43" t="n">
        <f aca="false">ROUND(MIN(INDEX(Assumptions!$D$13:$D$18,MATCH(E7889,Assumptions!$A$13:$A$18,0)),MAX(INDEX(Assumptions!$C$13:$C$18,MATCH(E7889,Assumptions!$A$13:$A$18,0)),INDEX(Assumptions!$B$13:$B$18,MATCH(E7889,Assumptions!$A$13:$A$18,0))*F7889)),2)</f>
        <v>30.3</v>
      </c>
    </row>
    <row r="7890" customFormat="false" ht="15" hidden="false" customHeight="false" outlineLevel="0" collapsed="false">
      <c r="A7890" s="24" t="s">
        <v>8713</v>
      </c>
      <c r="B7890" s="39" t="n">
        <v>46191</v>
      </c>
      <c r="C7890" s="24" t="s">
        <v>548</v>
      </c>
      <c r="D7890" s="24" t="s">
        <v>179</v>
      </c>
      <c r="E7890" s="24" t="s">
        <v>105</v>
      </c>
      <c r="F7890" s="38" t="n">
        <v>2200</v>
      </c>
      <c r="G7890" s="42" t="n">
        <f aca="false">DATE(YEAR(B7890),MONTH(B7890),1)</f>
        <v>46174</v>
      </c>
      <c r="H7890" s="24" t="str">
        <f aca="false">INDEX(Customers!$B$2:$B$601,MATCH(C7890,Customers!$A$2:$A$601,0))</f>
        <v>Rift Valley</v>
      </c>
      <c r="I7890" s="43" t="n">
        <f aca="false">ROUND(MIN(INDEX(Assumptions!$D$13:$D$18,MATCH(E7890,Assumptions!$A$13:$A$18,0)),MAX(INDEX(Assumptions!$C$13:$C$18,MATCH(E7890,Assumptions!$A$13:$A$18,0)),INDEX(Assumptions!$B$13:$B$18,MATCH(E7890,Assumptions!$A$13:$A$18,0))*F7890)),2)</f>
        <v>33</v>
      </c>
    </row>
    <row r="7891" customFormat="false" ht="15" hidden="false" customHeight="false" outlineLevel="0" collapsed="false">
      <c r="A7891" s="24" t="s">
        <v>8714</v>
      </c>
      <c r="B7891" s="39" t="n">
        <v>46191</v>
      </c>
      <c r="C7891" s="24" t="s">
        <v>552</v>
      </c>
      <c r="D7891" s="24" t="s">
        <v>207</v>
      </c>
      <c r="E7891" s="24" t="s">
        <v>107</v>
      </c>
      <c r="F7891" s="38" t="n">
        <v>790</v>
      </c>
      <c r="G7891" s="42" t="n">
        <f aca="false">DATE(YEAR(B7891),MONTH(B7891),1)</f>
        <v>46174</v>
      </c>
      <c r="H7891" s="24" t="str">
        <f aca="false">INDEX(Customers!$B$2:$B$601,MATCH(C7891,Customers!$A$2:$A$601,0))</f>
        <v>Eastern</v>
      </c>
      <c r="I7891" s="43" t="n">
        <f aca="false">ROUND(MIN(INDEX(Assumptions!$D$13:$D$18,MATCH(E7891,Assumptions!$A$13:$A$18,0)),MAX(INDEX(Assumptions!$C$13:$C$18,MATCH(E7891,Assumptions!$A$13:$A$18,0)),INDEX(Assumptions!$B$13:$B$18,MATCH(E7891,Assumptions!$A$13:$A$18,0))*F7891)),2)</f>
        <v>0</v>
      </c>
    </row>
    <row r="7892" customFormat="false" ht="15" hidden="false" customHeight="false" outlineLevel="0" collapsed="false">
      <c r="A7892" s="24" t="s">
        <v>8715</v>
      </c>
      <c r="B7892" s="39" t="n">
        <v>46191</v>
      </c>
      <c r="C7892" s="24" t="s">
        <v>563</v>
      </c>
      <c r="D7892" s="24" t="s">
        <v>826</v>
      </c>
      <c r="E7892" s="24" t="s">
        <v>103</v>
      </c>
      <c r="F7892" s="38" t="n">
        <v>1770</v>
      </c>
      <c r="G7892" s="42" t="n">
        <f aca="false">DATE(YEAR(B7892),MONTH(B7892),1)</f>
        <v>46174</v>
      </c>
      <c r="H7892" s="24" t="str">
        <f aca="false">INDEX(Customers!$B$2:$B$601,MATCH(C7892,Customers!$A$2:$A$601,0))</f>
        <v>Nairobi</v>
      </c>
      <c r="I7892" s="43" t="n">
        <f aca="false">ROUND(MIN(INDEX(Assumptions!$D$13:$D$18,MATCH(E7892,Assumptions!$A$13:$A$18,0)),MAX(INDEX(Assumptions!$C$13:$C$18,MATCH(E7892,Assumptions!$A$13:$A$18,0)),INDEX(Assumptions!$B$13:$B$18,MATCH(E7892,Assumptions!$A$13:$A$18,0))*F7892)),2)</f>
        <v>17.7</v>
      </c>
    </row>
    <row r="7893" customFormat="false" ht="15" hidden="false" customHeight="false" outlineLevel="0" collapsed="false">
      <c r="A7893" s="24" t="s">
        <v>8716</v>
      </c>
      <c r="B7893" s="39" t="n">
        <v>46191</v>
      </c>
      <c r="C7893" s="24" t="s">
        <v>563</v>
      </c>
      <c r="D7893" s="24" t="s">
        <v>826</v>
      </c>
      <c r="E7893" s="24" t="s">
        <v>103</v>
      </c>
      <c r="F7893" s="38" t="n">
        <v>310</v>
      </c>
      <c r="G7893" s="42" t="n">
        <f aca="false">DATE(YEAR(B7893),MONTH(B7893),1)</f>
        <v>46174</v>
      </c>
      <c r="H7893" s="24" t="str">
        <f aca="false">INDEX(Customers!$B$2:$B$601,MATCH(C7893,Customers!$A$2:$A$601,0))</f>
        <v>Nairobi</v>
      </c>
      <c r="I7893" s="43" t="n">
        <f aca="false">ROUND(MIN(INDEX(Assumptions!$D$13:$D$18,MATCH(E7893,Assumptions!$A$13:$A$18,0)),MAX(INDEX(Assumptions!$C$13:$C$18,MATCH(E7893,Assumptions!$A$13:$A$18,0)),INDEX(Assumptions!$B$13:$B$18,MATCH(E7893,Assumptions!$A$13:$A$18,0))*F7893)),2)</f>
        <v>5</v>
      </c>
    </row>
    <row r="7894" customFormat="false" ht="15" hidden="false" customHeight="false" outlineLevel="0" collapsed="false">
      <c r="A7894" s="24" t="s">
        <v>8717</v>
      </c>
      <c r="B7894" s="39" t="n">
        <v>46191</v>
      </c>
      <c r="C7894" s="24" t="s">
        <v>600</v>
      </c>
      <c r="D7894" s="24" t="s">
        <v>187</v>
      </c>
      <c r="E7894" s="24" t="s">
        <v>105</v>
      </c>
      <c r="F7894" s="38" t="n">
        <v>4160</v>
      </c>
      <c r="G7894" s="42" t="n">
        <f aca="false">DATE(YEAR(B7894),MONTH(B7894),1)</f>
        <v>46174</v>
      </c>
      <c r="H7894" s="24" t="str">
        <f aca="false">INDEX(Customers!$B$2:$B$601,MATCH(C7894,Customers!$A$2:$A$601,0))</f>
        <v>Coast</v>
      </c>
      <c r="I7894" s="43" t="n">
        <f aca="false">ROUND(MIN(INDEX(Assumptions!$D$13:$D$18,MATCH(E7894,Assumptions!$A$13:$A$18,0)),MAX(INDEX(Assumptions!$C$13:$C$18,MATCH(E7894,Assumptions!$A$13:$A$18,0)),INDEX(Assumptions!$B$13:$B$18,MATCH(E7894,Assumptions!$A$13:$A$18,0))*F7894)),2)</f>
        <v>62.4</v>
      </c>
    </row>
    <row r="7895" customFormat="false" ht="15" hidden="false" customHeight="false" outlineLevel="0" collapsed="false">
      <c r="A7895" s="24" t="s">
        <v>8718</v>
      </c>
      <c r="B7895" s="39" t="n">
        <v>46191</v>
      </c>
      <c r="C7895" s="24" t="s">
        <v>602</v>
      </c>
      <c r="D7895" s="24" t="s">
        <v>175</v>
      </c>
      <c r="E7895" s="24" t="s">
        <v>107</v>
      </c>
      <c r="F7895" s="38" t="n">
        <v>6620</v>
      </c>
      <c r="G7895" s="42" t="n">
        <f aca="false">DATE(YEAR(B7895),MONTH(B7895),1)</f>
        <v>46174</v>
      </c>
      <c r="H7895" s="24" t="str">
        <f aca="false">INDEX(Customers!$B$2:$B$601,MATCH(C7895,Customers!$A$2:$A$601,0))</f>
        <v>Rift Valley</v>
      </c>
      <c r="I7895" s="43" t="n">
        <f aca="false">ROUND(MIN(INDEX(Assumptions!$D$13:$D$18,MATCH(E7895,Assumptions!$A$13:$A$18,0)),MAX(INDEX(Assumptions!$C$13:$C$18,MATCH(E7895,Assumptions!$A$13:$A$18,0)),INDEX(Assumptions!$B$13:$B$18,MATCH(E7895,Assumptions!$A$13:$A$18,0))*F7895)),2)</f>
        <v>0</v>
      </c>
    </row>
    <row r="7896" customFormat="false" ht="15" hidden="false" customHeight="false" outlineLevel="0" collapsed="false">
      <c r="A7896" s="24" t="s">
        <v>8719</v>
      </c>
      <c r="B7896" s="39" t="n">
        <v>46191</v>
      </c>
      <c r="C7896" s="24" t="s">
        <v>608</v>
      </c>
      <c r="D7896" s="24" t="s">
        <v>204</v>
      </c>
      <c r="E7896" s="24" t="s">
        <v>105</v>
      </c>
      <c r="F7896" s="38" t="n">
        <v>56020</v>
      </c>
      <c r="G7896" s="42" t="n">
        <f aca="false">DATE(YEAR(B7896),MONTH(B7896),1)</f>
        <v>46174</v>
      </c>
      <c r="H7896" s="24" t="str">
        <f aca="false">INDEX(Customers!$B$2:$B$601,MATCH(C7896,Customers!$A$2:$A$601,0))</f>
        <v>Eastern</v>
      </c>
      <c r="I7896" s="43" t="n">
        <f aca="false">ROUND(MIN(INDEX(Assumptions!$D$13:$D$18,MATCH(E7896,Assumptions!$A$13:$A$18,0)),MAX(INDEX(Assumptions!$C$13:$C$18,MATCH(E7896,Assumptions!$A$13:$A$18,0)),INDEX(Assumptions!$B$13:$B$18,MATCH(E7896,Assumptions!$A$13:$A$18,0))*F7896)),2)</f>
        <v>200</v>
      </c>
    </row>
    <row r="7897" customFormat="false" ht="15" hidden="false" customHeight="false" outlineLevel="0" collapsed="false">
      <c r="A7897" s="24" t="s">
        <v>8720</v>
      </c>
      <c r="B7897" s="39" t="n">
        <v>46191</v>
      </c>
      <c r="C7897" s="24" t="s">
        <v>614</v>
      </c>
      <c r="D7897" s="24" t="s">
        <v>826</v>
      </c>
      <c r="E7897" s="24" t="s">
        <v>103</v>
      </c>
      <c r="F7897" s="38" t="n">
        <v>4220</v>
      </c>
      <c r="G7897" s="42" t="n">
        <f aca="false">DATE(YEAR(B7897),MONTH(B7897),1)</f>
        <v>46174</v>
      </c>
      <c r="H7897" s="24" t="str">
        <f aca="false">INDEX(Customers!$B$2:$B$601,MATCH(C7897,Customers!$A$2:$A$601,0))</f>
        <v>Central</v>
      </c>
      <c r="I7897" s="43" t="n">
        <f aca="false">ROUND(MIN(INDEX(Assumptions!$D$13:$D$18,MATCH(E7897,Assumptions!$A$13:$A$18,0)),MAX(INDEX(Assumptions!$C$13:$C$18,MATCH(E7897,Assumptions!$A$13:$A$18,0)),INDEX(Assumptions!$B$13:$B$18,MATCH(E7897,Assumptions!$A$13:$A$18,0))*F7897)),2)</f>
        <v>42.2</v>
      </c>
    </row>
    <row r="7898" customFormat="false" ht="15" hidden="false" customHeight="false" outlineLevel="0" collapsed="false">
      <c r="A7898" s="24" t="s">
        <v>8721</v>
      </c>
      <c r="B7898" s="39" t="n">
        <v>46191</v>
      </c>
      <c r="C7898" s="24" t="s">
        <v>616</v>
      </c>
      <c r="D7898" s="24" t="s">
        <v>826</v>
      </c>
      <c r="E7898" s="24" t="s">
        <v>111</v>
      </c>
      <c r="F7898" s="38" t="n">
        <v>200</v>
      </c>
      <c r="G7898" s="42" t="n">
        <f aca="false">DATE(YEAR(B7898),MONTH(B7898),1)</f>
        <v>46174</v>
      </c>
      <c r="H7898" s="24" t="str">
        <f aca="false">INDEX(Customers!$B$2:$B$601,MATCH(C7898,Customers!$A$2:$A$601,0))</f>
        <v>Coast</v>
      </c>
      <c r="I7898" s="43" t="n">
        <f aca="false">ROUND(MIN(INDEX(Assumptions!$D$13:$D$18,MATCH(E7898,Assumptions!$A$13:$A$18,0)),MAX(INDEX(Assumptions!$C$13:$C$18,MATCH(E7898,Assumptions!$A$13:$A$18,0)),INDEX(Assumptions!$B$13:$B$18,MATCH(E7898,Assumptions!$A$13:$A$18,0))*F7898)),2)</f>
        <v>8</v>
      </c>
    </row>
    <row r="7899" customFormat="false" ht="15" hidden="false" customHeight="false" outlineLevel="0" collapsed="false">
      <c r="A7899" s="24" t="s">
        <v>8722</v>
      </c>
      <c r="B7899" s="39" t="n">
        <v>46191</v>
      </c>
      <c r="C7899" s="24" t="s">
        <v>622</v>
      </c>
      <c r="D7899" s="24" t="s">
        <v>826</v>
      </c>
      <c r="E7899" s="24" t="s">
        <v>113</v>
      </c>
      <c r="F7899" s="38" t="n">
        <v>250</v>
      </c>
      <c r="G7899" s="42" t="n">
        <f aca="false">DATE(YEAR(B7899),MONTH(B7899),1)</f>
        <v>46174</v>
      </c>
      <c r="H7899" s="24" t="str">
        <f aca="false">INDEX(Customers!$B$2:$B$601,MATCH(C7899,Customers!$A$2:$A$601,0))</f>
        <v>Nairobi</v>
      </c>
      <c r="I7899" s="43" t="n">
        <f aca="false">ROUND(MIN(INDEX(Assumptions!$D$13:$D$18,MATCH(E7899,Assumptions!$A$13:$A$18,0)),MAX(INDEX(Assumptions!$C$13:$C$18,MATCH(E7899,Assumptions!$A$13:$A$18,0)),INDEX(Assumptions!$B$13:$B$18,MATCH(E7899,Assumptions!$A$13:$A$18,0))*F7899)),2)</f>
        <v>12.5</v>
      </c>
    </row>
    <row r="7900" customFormat="false" ht="15" hidden="false" customHeight="false" outlineLevel="0" collapsed="false">
      <c r="A7900" s="24" t="s">
        <v>8723</v>
      </c>
      <c r="B7900" s="39" t="n">
        <v>46191</v>
      </c>
      <c r="C7900" s="24" t="s">
        <v>627</v>
      </c>
      <c r="D7900" s="24" t="s">
        <v>826</v>
      </c>
      <c r="E7900" s="24" t="s">
        <v>109</v>
      </c>
      <c r="F7900" s="38" t="n">
        <v>17220</v>
      </c>
      <c r="G7900" s="42" t="n">
        <f aca="false">DATE(YEAR(B7900),MONTH(B7900),1)</f>
        <v>46174</v>
      </c>
      <c r="H7900" s="24" t="str">
        <f aca="false">INDEX(Customers!$B$2:$B$601,MATCH(C7900,Customers!$A$2:$A$601,0))</f>
        <v>Central</v>
      </c>
      <c r="I7900" s="43" t="n">
        <f aca="false">ROUND(MIN(INDEX(Assumptions!$D$13:$D$18,MATCH(E7900,Assumptions!$A$13:$A$18,0)),MAX(INDEX(Assumptions!$C$13:$C$18,MATCH(E7900,Assumptions!$A$13:$A$18,0)),INDEX(Assumptions!$B$13:$B$18,MATCH(E7900,Assumptions!$A$13:$A$18,0))*F7900)),2)</f>
        <v>40</v>
      </c>
    </row>
    <row r="7901" customFormat="false" ht="15" hidden="false" customHeight="false" outlineLevel="0" collapsed="false">
      <c r="A7901" s="24" t="s">
        <v>8724</v>
      </c>
      <c r="B7901" s="39" t="n">
        <v>46191</v>
      </c>
      <c r="C7901" s="24" t="s">
        <v>648</v>
      </c>
      <c r="D7901" s="24" t="s">
        <v>153</v>
      </c>
      <c r="E7901" s="24" t="s">
        <v>105</v>
      </c>
      <c r="F7901" s="38" t="n">
        <v>5510</v>
      </c>
      <c r="G7901" s="42" t="n">
        <f aca="false">DATE(YEAR(B7901),MONTH(B7901),1)</f>
        <v>46174</v>
      </c>
      <c r="H7901" s="24" t="str">
        <f aca="false">INDEX(Customers!$B$2:$B$601,MATCH(C7901,Customers!$A$2:$A$601,0))</f>
        <v>Nairobi</v>
      </c>
      <c r="I7901" s="43" t="n">
        <f aca="false">ROUND(MIN(INDEX(Assumptions!$D$13:$D$18,MATCH(E7901,Assumptions!$A$13:$A$18,0)),MAX(INDEX(Assumptions!$C$13:$C$18,MATCH(E7901,Assumptions!$A$13:$A$18,0)),INDEX(Assumptions!$B$13:$B$18,MATCH(E7901,Assumptions!$A$13:$A$18,0))*F7901)),2)</f>
        <v>82.65</v>
      </c>
    </row>
    <row r="7902" customFormat="false" ht="15" hidden="false" customHeight="false" outlineLevel="0" collapsed="false">
      <c r="A7902" s="24" t="s">
        <v>8725</v>
      </c>
      <c r="B7902" s="39" t="n">
        <v>46191</v>
      </c>
      <c r="C7902" s="24" t="s">
        <v>663</v>
      </c>
      <c r="D7902" s="24" t="s">
        <v>826</v>
      </c>
      <c r="E7902" s="24" t="s">
        <v>111</v>
      </c>
      <c r="F7902" s="38" t="n">
        <v>200</v>
      </c>
      <c r="G7902" s="42" t="n">
        <f aca="false">DATE(YEAR(B7902),MONTH(B7902),1)</f>
        <v>46174</v>
      </c>
      <c r="H7902" s="24" t="str">
        <f aca="false">INDEX(Customers!$B$2:$B$601,MATCH(C7902,Customers!$A$2:$A$601,0))</f>
        <v>Western</v>
      </c>
      <c r="I7902" s="43" t="n">
        <f aca="false">ROUND(MIN(INDEX(Assumptions!$D$13:$D$18,MATCH(E7902,Assumptions!$A$13:$A$18,0)),MAX(INDEX(Assumptions!$C$13:$C$18,MATCH(E7902,Assumptions!$A$13:$A$18,0)),INDEX(Assumptions!$B$13:$B$18,MATCH(E7902,Assumptions!$A$13:$A$18,0))*F7902)),2)</f>
        <v>8</v>
      </c>
    </row>
    <row r="7903" customFormat="false" ht="15" hidden="false" customHeight="false" outlineLevel="0" collapsed="false">
      <c r="A7903" s="24" t="s">
        <v>8726</v>
      </c>
      <c r="B7903" s="39" t="n">
        <v>46191</v>
      </c>
      <c r="C7903" s="24" t="s">
        <v>670</v>
      </c>
      <c r="D7903" s="24" t="s">
        <v>826</v>
      </c>
      <c r="E7903" s="24" t="s">
        <v>103</v>
      </c>
      <c r="F7903" s="38" t="n">
        <v>1820</v>
      </c>
      <c r="G7903" s="42" t="n">
        <f aca="false">DATE(YEAR(B7903),MONTH(B7903),1)</f>
        <v>46174</v>
      </c>
      <c r="H7903" s="24" t="str">
        <f aca="false">INDEX(Customers!$B$2:$B$601,MATCH(C7903,Customers!$A$2:$A$601,0))</f>
        <v>Rift Valley</v>
      </c>
      <c r="I7903" s="43" t="n">
        <f aca="false">ROUND(MIN(INDEX(Assumptions!$D$13:$D$18,MATCH(E7903,Assumptions!$A$13:$A$18,0)),MAX(INDEX(Assumptions!$C$13:$C$18,MATCH(E7903,Assumptions!$A$13:$A$18,0)),INDEX(Assumptions!$B$13:$B$18,MATCH(E7903,Assumptions!$A$13:$A$18,0))*F7903)),2)</f>
        <v>18.2</v>
      </c>
    </row>
    <row r="7904" customFormat="false" ht="15" hidden="false" customHeight="false" outlineLevel="0" collapsed="false">
      <c r="A7904" s="24" t="s">
        <v>8727</v>
      </c>
      <c r="B7904" s="39" t="n">
        <v>46191</v>
      </c>
      <c r="C7904" s="24" t="s">
        <v>671</v>
      </c>
      <c r="D7904" s="24" t="s">
        <v>207</v>
      </c>
      <c r="E7904" s="24" t="s">
        <v>107</v>
      </c>
      <c r="F7904" s="38" t="n">
        <v>29730</v>
      </c>
      <c r="G7904" s="42" t="n">
        <f aca="false">DATE(YEAR(B7904),MONTH(B7904),1)</f>
        <v>46174</v>
      </c>
      <c r="H7904" s="24" t="str">
        <f aca="false">INDEX(Customers!$B$2:$B$601,MATCH(C7904,Customers!$A$2:$A$601,0))</f>
        <v>Eastern</v>
      </c>
      <c r="I7904" s="43" t="n">
        <f aca="false">ROUND(MIN(INDEX(Assumptions!$D$13:$D$18,MATCH(E7904,Assumptions!$A$13:$A$18,0)),MAX(INDEX(Assumptions!$C$13:$C$18,MATCH(E7904,Assumptions!$A$13:$A$18,0)),INDEX(Assumptions!$B$13:$B$18,MATCH(E7904,Assumptions!$A$13:$A$18,0))*F7904)),2)</f>
        <v>0</v>
      </c>
    </row>
    <row r="7905" customFormat="false" ht="15" hidden="false" customHeight="false" outlineLevel="0" collapsed="false">
      <c r="A7905" s="24" t="s">
        <v>8728</v>
      </c>
      <c r="B7905" s="39" t="n">
        <v>46191</v>
      </c>
      <c r="C7905" s="24" t="s">
        <v>696</v>
      </c>
      <c r="D7905" s="24" t="s">
        <v>174</v>
      </c>
      <c r="E7905" s="24" t="s">
        <v>107</v>
      </c>
      <c r="F7905" s="38" t="n">
        <v>2030</v>
      </c>
      <c r="G7905" s="42" t="n">
        <f aca="false">DATE(YEAR(B7905),MONTH(B7905),1)</f>
        <v>46174</v>
      </c>
      <c r="H7905" s="24" t="str">
        <f aca="false">INDEX(Customers!$B$2:$B$601,MATCH(C7905,Customers!$A$2:$A$601,0))</f>
        <v>Western</v>
      </c>
      <c r="I7905" s="43" t="n">
        <f aca="false">ROUND(MIN(INDEX(Assumptions!$D$13:$D$18,MATCH(E7905,Assumptions!$A$13:$A$18,0)),MAX(INDEX(Assumptions!$C$13:$C$18,MATCH(E7905,Assumptions!$A$13:$A$18,0)),INDEX(Assumptions!$B$13:$B$18,MATCH(E7905,Assumptions!$A$13:$A$18,0))*F7905)),2)</f>
        <v>0</v>
      </c>
    </row>
    <row r="7906" customFormat="false" ht="15" hidden="false" customHeight="false" outlineLevel="0" collapsed="false">
      <c r="A7906" s="24" t="s">
        <v>8729</v>
      </c>
      <c r="B7906" s="39" t="n">
        <v>46191</v>
      </c>
      <c r="C7906" s="24" t="s">
        <v>712</v>
      </c>
      <c r="D7906" s="24" t="s">
        <v>826</v>
      </c>
      <c r="E7906" s="24" t="s">
        <v>103</v>
      </c>
      <c r="F7906" s="38" t="n">
        <v>900</v>
      </c>
      <c r="G7906" s="42" t="n">
        <f aca="false">DATE(YEAR(B7906),MONTH(B7906),1)</f>
        <v>46174</v>
      </c>
      <c r="H7906" s="24" t="str">
        <f aca="false">INDEX(Customers!$B$2:$B$601,MATCH(C7906,Customers!$A$2:$A$601,0))</f>
        <v>Rift Valley</v>
      </c>
      <c r="I7906" s="43" t="n">
        <f aca="false">ROUND(MIN(INDEX(Assumptions!$D$13:$D$18,MATCH(E7906,Assumptions!$A$13:$A$18,0)),MAX(INDEX(Assumptions!$C$13:$C$18,MATCH(E7906,Assumptions!$A$13:$A$18,0)),INDEX(Assumptions!$B$13:$B$18,MATCH(E7906,Assumptions!$A$13:$A$18,0))*F7906)),2)</f>
        <v>9</v>
      </c>
    </row>
    <row r="7907" customFormat="false" ht="15" hidden="false" customHeight="false" outlineLevel="0" collapsed="false">
      <c r="A7907" s="24" t="s">
        <v>8730</v>
      </c>
      <c r="B7907" s="39" t="n">
        <v>46191</v>
      </c>
      <c r="C7907" s="24" t="s">
        <v>729</v>
      </c>
      <c r="D7907" s="24" t="s">
        <v>826</v>
      </c>
      <c r="E7907" s="24" t="s">
        <v>113</v>
      </c>
      <c r="F7907" s="38" t="n">
        <v>99</v>
      </c>
      <c r="G7907" s="42" t="n">
        <f aca="false">DATE(YEAR(B7907),MONTH(B7907),1)</f>
        <v>46174</v>
      </c>
      <c r="H7907" s="24" t="str">
        <f aca="false">INDEX(Customers!$B$2:$B$601,MATCH(C7907,Customers!$A$2:$A$601,0))</f>
        <v>Central</v>
      </c>
      <c r="I7907" s="43" t="n">
        <f aca="false">ROUND(MIN(INDEX(Assumptions!$D$13:$D$18,MATCH(E7907,Assumptions!$A$13:$A$18,0)),MAX(INDEX(Assumptions!$C$13:$C$18,MATCH(E7907,Assumptions!$A$13:$A$18,0)),INDEX(Assumptions!$B$13:$B$18,MATCH(E7907,Assumptions!$A$13:$A$18,0))*F7907)),2)</f>
        <v>4.95</v>
      </c>
    </row>
    <row r="7908" customFormat="false" ht="15" hidden="false" customHeight="false" outlineLevel="0" collapsed="false">
      <c r="A7908" s="24" t="s">
        <v>8731</v>
      </c>
      <c r="B7908" s="39" t="n">
        <v>46191</v>
      </c>
      <c r="C7908" s="24" t="s">
        <v>764</v>
      </c>
      <c r="D7908" s="24" t="s">
        <v>826</v>
      </c>
      <c r="E7908" s="24" t="s">
        <v>111</v>
      </c>
      <c r="F7908" s="38" t="n">
        <v>20</v>
      </c>
      <c r="G7908" s="42" t="n">
        <f aca="false">DATE(YEAR(B7908),MONTH(B7908),1)</f>
        <v>46174</v>
      </c>
      <c r="H7908" s="24" t="str">
        <f aca="false">INDEX(Customers!$B$2:$B$601,MATCH(C7908,Customers!$A$2:$A$601,0))</f>
        <v>Nairobi</v>
      </c>
      <c r="I7908" s="43" t="n">
        <f aca="false">ROUND(MIN(INDEX(Assumptions!$D$13:$D$18,MATCH(E7908,Assumptions!$A$13:$A$18,0)),MAX(INDEX(Assumptions!$C$13:$C$18,MATCH(E7908,Assumptions!$A$13:$A$18,0)),INDEX(Assumptions!$B$13:$B$18,MATCH(E7908,Assumptions!$A$13:$A$18,0))*F7908)),2)</f>
        <v>0.8</v>
      </c>
    </row>
    <row r="7909" customFormat="false" ht="15" hidden="false" customHeight="false" outlineLevel="0" collapsed="false">
      <c r="A7909" s="24" t="s">
        <v>8732</v>
      </c>
      <c r="B7909" s="39" t="n">
        <v>46191</v>
      </c>
      <c r="C7909" s="24" t="s">
        <v>786</v>
      </c>
      <c r="D7909" s="24" t="s">
        <v>826</v>
      </c>
      <c r="E7909" s="24" t="s">
        <v>109</v>
      </c>
      <c r="F7909" s="38" t="n">
        <v>9080</v>
      </c>
      <c r="G7909" s="42" t="n">
        <f aca="false">DATE(YEAR(B7909),MONTH(B7909),1)</f>
        <v>46174</v>
      </c>
      <c r="H7909" s="24" t="str">
        <f aca="false">INDEX(Customers!$B$2:$B$601,MATCH(C7909,Customers!$A$2:$A$601,0))</f>
        <v>Rift Valley</v>
      </c>
      <c r="I7909" s="43" t="n">
        <f aca="false">ROUND(MIN(INDEX(Assumptions!$D$13:$D$18,MATCH(E7909,Assumptions!$A$13:$A$18,0)),MAX(INDEX(Assumptions!$C$13:$C$18,MATCH(E7909,Assumptions!$A$13:$A$18,0)),INDEX(Assumptions!$B$13:$B$18,MATCH(E7909,Assumptions!$A$13:$A$18,0))*F7909)),2)</f>
        <v>36.32</v>
      </c>
    </row>
    <row r="7910" customFormat="false" ht="15" hidden="false" customHeight="false" outlineLevel="0" collapsed="false">
      <c r="A7910" s="24" t="s">
        <v>8733</v>
      </c>
      <c r="B7910" s="39" t="n">
        <v>46192</v>
      </c>
      <c r="C7910" s="24" t="s">
        <v>223</v>
      </c>
      <c r="D7910" s="24" t="s">
        <v>826</v>
      </c>
      <c r="E7910" s="24" t="s">
        <v>103</v>
      </c>
      <c r="F7910" s="38" t="n">
        <v>1490</v>
      </c>
      <c r="G7910" s="42" t="n">
        <f aca="false">DATE(YEAR(B7910),MONTH(B7910),1)</f>
        <v>46174</v>
      </c>
      <c r="H7910" s="24" t="str">
        <f aca="false">INDEX(Customers!$B$2:$B$601,MATCH(C7910,Customers!$A$2:$A$601,0))</f>
        <v>Central</v>
      </c>
      <c r="I7910" s="43" t="n">
        <f aca="false">ROUND(MIN(INDEX(Assumptions!$D$13:$D$18,MATCH(E7910,Assumptions!$A$13:$A$18,0)),MAX(INDEX(Assumptions!$C$13:$C$18,MATCH(E7910,Assumptions!$A$13:$A$18,0)),INDEX(Assumptions!$B$13:$B$18,MATCH(E7910,Assumptions!$A$13:$A$18,0))*F7910)),2)</f>
        <v>14.9</v>
      </c>
    </row>
    <row r="7911" customFormat="false" ht="15" hidden="false" customHeight="false" outlineLevel="0" collapsed="false">
      <c r="A7911" s="24" t="s">
        <v>8734</v>
      </c>
      <c r="B7911" s="39" t="n">
        <v>46192</v>
      </c>
      <c r="C7911" s="24" t="s">
        <v>280</v>
      </c>
      <c r="D7911" s="24" t="s">
        <v>826</v>
      </c>
      <c r="E7911" s="24" t="s">
        <v>111</v>
      </c>
      <c r="F7911" s="38" t="n">
        <v>200</v>
      </c>
      <c r="G7911" s="42" t="n">
        <f aca="false">DATE(YEAR(B7911),MONTH(B7911),1)</f>
        <v>46174</v>
      </c>
      <c r="H7911" s="24" t="str">
        <f aca="false">INDEX(Customers!$B$2:$B$601,MATCH(C7911,Customers!$A$2:$A$601,0))</f>
        <v>Western</v>
      </c>
      <c r="I7911" s="43" t="n">
        <f aca="false">ROUND(MIN(INDEX(Assumptions!$D$13:$D$18,MATCH(E7911,Assumptions!$A$13:$A$18,0)),MAX(INDEX(Assumptions!$C$13:$C$18,MATCH(E7911,Assumptions!$A$13:$A$18,0)),INDEX(Assumptions!$B$13:$B$18,MATCH(E7911,Assumptions!$A$13:$A$18,0))*F7911)),2)</f>
        <v>8</v>
      </c>
    </row>
    <row r="7912" customFormat="false" ht="15" hidden="false" customHeight="false" outlineLevel="0" collapsed="false">
      <c r="A7912" s="24" t="s">
        <v>8735</v>
      </c>
      <c r="B7912" s="39" t="n">
        <v>46192</v>
      </c>
      <c r="C7912" s="24" t="s">
        <v>302</v>
      </c>
      <c r="D7912" s="24" t="s">
        <v>826</v>
      </c>
      <c r="E7912" s="24" t="s">
        <v>111</v>
      </c>
      <c r="F7912" s="38" t="n">
        <v>100</v>
      </c>
      <c r="G7912" s="42" t="n">
        <f aca="false">DATE(YEAR(B7912),MONTH(B7912),1)</f>
        <v>46174</v>
      </c>
      <c r="H7912" s="24" t="str">
        <f aca="false">INDEX(Customers!$B$2:$B$601,MATCH(C7912,Customers!$A$2:$A$601,0))</f>
        <v>Coast</v>
      </c>
      <c r="I7912" s="43" t="n">
        <f aca="false">ROUND(MIN(INDEX(Assumptions!$D$13:$D$18,MATCH(E7912,Assumptions!$A$13:$A$18,0)),MAX(INDEX(Assumptions!$C$13:$C$18,MATCH(E7912,Assumptions!$A$13:$A$18,0)),INDEX(Assumptions!$B$13:$B$18,MATCH(E7912,Assumptions!$A$13:$A$18,0))*F7912)),2)</f>
        <v>4</v>
      </c>
    </row>
    <row r="7913" customFormat="false" ht="15" hidden="false" customHeight="false" outlineLevel="0" collapsed="false">
      <c r="A7913" s="24" t="s">
        <v>8736</v>
      </c>
      <c r="B7913" s="39" t="n">
        <v>46192</v>
      </c>
      <c r="C7913" s="24" t="s">
        <v>345</v>
      </c>
      <c r="D7913" s="24" t="s">
        <v>826</v>
      </c>
      <c r="E7913" s="24" t="s">
        <v>113</v>
      </c>
      <c r="F7913" s="38" t="n">
        <v>500</v>
      </c>
      <c r="G7913" s="42" t="n">
        <f aca="false">DATE(YEAR(B7913),MONTH(B7913),1)</f>
        <v>46174</v>
      </c>
      <c r="H7913" s="24" t="str">
        <f aca="false">INDEX(Customers!$B$2:$B$601,MATCH(C7913,Customers!$A$2:$A$601,0))</f>
        <v>Central</v>
      </c>
      <c r="I7913" s="43" t="n">
        <f aca="false">ROUND(MIN(INDEX(Assumptions!$D$13:$D$18,MATCH(E7913,Assumptions!$A$13:$A$18,0)),MAX(INDEX(Assumptions!$C$13:$C$18,MATCH(E7913,Assumptions!$A$13:$A$18,0)),INDEX(Assumptions!$B$13:$B$18,MATCH(E7913,Assumptions!$A$13:$A$18,0))*F7913)),2)</f>
        <v>25</v>
      </c>
    </row>
    <row r="7914" customFormat="false" ht="15" hidden="false" customHeight="false" outlineLevel="0" collapsed="false">
      <c r="A7914" s="24" t="s">
        <v>8737</v>
      </c>
      <c r="B7914" s="39" t="n">
        <v>46192</v>
      </c>
      <c r="C7914" s="24" t="s">
        <v>362</v>
      </c>
      <c r="D7914" s="24" t="s">
        <v>826</v>
      </c>
      <c r="E7914" s="24" t="s">
        <v>111</v>
      </c>
      <c r="F7914" s="38" t="n">
        <v>100</v>
      </c>
      <c r="G7914" s="42" t="n">
        <f aca="false">DATE(YEAR(B7914),MONTH(B7914),1)</f>
        <v>46174</v>
      </c>
      <c r="H7914" s="24" t="str">
        <f aca="false">INDEX(Customers!$B$2:$B$601,MATCH(C7914,Customers!$A$2:$A$601,0))</f>
        <v>Central</v>
      </c>
      <c r="I7914" s="43" t="n">
        <f aca="false">ROUND(MIN(INDEX(Assumptions!$D$13:$D$18,MATCH(E7914,Assumptions!$A$13:$A$18,0)),MAX(INDEX(Assumptions!$C$13:$C$18,MATCH(E7914,Assumptions!$A$13:$A$18,0)),INDEX(Assumptions!$B$13:$B$18,MATCH(E7914,Assumptions!$A$13:$A$18,0))*F7914)),2)</f>
        <v>4</v>
      </c>
    </row>
    <row r="7915" customFormat="false" ht="15" hidden="false" customHeight="false" outlineLevel="0" collapsed="false">
      <c r="A7915" s="24" t="s">
        <v>8738</v>
      </c>
      <c r="B7915" s="39" t="n">
        <v>46192</v>
      </c>
      <c r="C7915" s="24" t="s">
        <v>373</v>
      </c>
      <c r="D7915" s="24" t="s">
        <v>826</v>
      </c>
      <c r="E7915" s="24" t="s">
        <v>109</v>
      </c>
      <c r="F7915" s="38" t="n">
        <v>2450</v>
      </c>
      <c r="G7915" s="42" t="n">
        <f aca="false">DATE(YEAR(B7915),MONTH(B7915),1)</f>
        <v>46174</v>
      </c>
      <c r="H7915" s="24" t="str">
        <f aca="false">INDEX(Customers!$B$2:$B$601,MATCH(C7915,Customers!$A$2:$A$601,0))</f>
        <v>Rift Valley</v>
      </c>
      <c r="I7915" s="43" t="n">
        <f aca="false">ROUND(MIN(INDEX(Assumptions!$D$13:$D$18,MATCH(E7915,Assumptions!$A$13:$A$18,0)),MAX(INDEX(Assumptions!$C$13:$C$18,MATCH(E7915,Assumptions!$A$13:$A$18,0)),INDEX(Assumptions!$B$13:$B$18,MATCH(E7915,Assumptions!$A$13:$A$18,0))*F7915)),2)</f>
        <v>9.8</v>
      </c>
    </row>
    <row r="7916" customFormat="false" ht="15" hidden="false" customHeight="false" outlineLevel="0" collapsed="false">
      <c r="A7916" s="24" t="s">
        <v>8739</v>
      </c>
      <c r="B7916" s="39" t="n">
        <v>46192</v>
      </c>
      <c r="C7916" s="24" t="s">
        <v>374</v>
      </c>
      <c r="D7916" s="24" t="s">
        <v>826</v>
      </c>
      <c r="E7916" s="24" t="s">
        <v>109</v>
      </c>
      <c r="F7916" s="38" t="n">
        <v>1740</v>
      </c>
      <c r="G7916" s="42" t="n">
        <f aca="false">DATE(YEAR(B7916),MONTH(B7916),1)</f>
        <v>46174</v>
      </c>
      <c r="H7916" s="24" t="str">
        <f aca="false">INDEX(Customers!$B$2:$B$601,MATCH(C7916,Customers!$A$2:$A$601,0))</f>
        <v>Nairobi</v>
      </c>
      <c r="I7916" s="43" t="n">
        <f aca="false">ROUND(MIN(INDEX(Assumptions!$D$13:$D$18,MATCH(E7916,Assumptions!$A$13:$A$18,0)),MAX(INDEX(Assumptions!$C$13:$C$18,MATCH(E7916,Assumptions!$A$13:$A$18,0)),INDEX(Assumptions!$B$13:$B$18,MATCH(E7916,Assumptions!$A$13:$A$18,0))*F7916)),2)</f>
        <v>6.96</v>
      </c>
    </row>
    <row r="7917" customFormat="false" ht="15" hidden="false" customHeight="false" outlineLevel="0" collapsed="false">
      <c r="A7917" s="24" t="s">
        <v>8740</v>
      </c>
      <c r="B7917" s="39" t="n">
        <v>46192</v>
      </c>
      <c r="C7917" s="24" t="s">
        <v>424</v>
      </c>
      <c r="D7917" s="24" t="s">
        <v>826</v>
      </c>
      <c r="E7917" s="24" t="s">
        <v>103</v>
      </c>
      <c r="F7917" s="38" t="n">
        <v>600</v>
      </c>
      <c r="G7917" s="42" t="n">
        <f aca="false">DATE(YEAR(B7917),MONTH(B7917),1)</f>
        <v>46174</v>
      </c>
      <c r="H7917" s="24" t="str">
        <f aca="false">INDEX(Customers!$B$2:$B$601,MATCH(C7917,Customers!$A$2:$A$601,0))</f>
        <v>Western</v>
      </c>
      <c r="I7917" s="43" t="n">
        <f aca="false">ROUND(MIN(INDEX(Assumptions!$D$13:$D$18,MATCH(E7917,Assumptions!$A$13:$A$18,0)),MAX(INDEX(Assumptions!$C$13:$C$18,MATCH(E7917,Assumptions!$A$13:$A$18,0)),INDEX(Assumptions!$B$13:$B$18,MATCH(E7917,Assumptions!$A$13:$A$18,0))*F7917)),2)</f>
        <v>6</v>
      </c>
    </row>
    <row r="7918" customFormat="false" ht="15" hidden="false" customHeight="false" outlineLevel="0" collapsed="false">
      <c r="A7918" s="24" t="s">
        <v>8741</v>
      </c>
      <c r="B7918" s="39" t="n">
        <v>46192</v>
      </c>
      <c r="C7918" s="24" t="s">
        <v>484</v>
      </c>
      <c r="D7918" s="24" t="s">
        <v>826</v>
      </c>
      <c r="E7918" s="24" t="s">
        <v>111</v>
      </c>
      <c r="F7918" s="38" t="n">
        <v>100</v>
      </c>
      <c r="G7918" s="42" t="n">
        <f aca="false">DATE(YEAR(B7918),MONTH(B7918),1)</f>
        <v>46174</v>
      </c>
      <c r="H7918" s="24" t="str">
        <f aca="false">INDEX(Customers!$B$2:$B$601,MATCH(C7918,Customers!$A$2:$A$601,0))</f>
        <v>Western</v>
      </c>
      <c r="I7918" s="43" t="n">
        <f aca="false">ROUND(MIN(INDEX(Assumptions!$D$13:$D$18,MATCH(E7918,Assumptions!$A$13:$A$18,0)),MAX(INDEX(Assumptions!$C$13:$C$18,MATCH(E7918,Assumptions!$A$13:$A$18,0)),INDEX(Assumptions!$B$13:$B$18,MATCH(E7918,Assumptions!$A$13:$A$18,0))*F7918)),2)</f>
        <v>4</v>
      </c>
    </row>
    <row r="7919" customFormat="false" ht="15" hidden="false" customHeight="false" outlineLevel="0" collapsed="false">
      <c r="A7919" s="24" t="s">
        <v>8742</v>
      </c>
      <c r="B7919" s="39" t="n">
        <v>46192</v>
      </c>
      <c r="C7919" s="24" t="s">
        <v>499</v>
      </c>
      <c r="D7919" s="24" t="s">
        <v>170</v>
      </c>
      <c r="E7919" s="24" t="s">
        <v>105</v>
      </c>
      <c r="F7919" s="38" t="n">
        <v>800</v>
      </c>
      <c r="G7919" s="42" t="n">
        <f aca="false">DATE(YEAR(B7919),MONTH(B7919),1)</f>
        <v>46174</v>
      </c>
      <c r="H7919" s="24" t="str">
        <f aca="false">INDEX(Customers!$B$2:$B$601,MATCH(C7919,Customers!$A$2:$A$601,0))</f>
        <v>Central</v>
      </c>
      <c r="I7919" s="43" t="n">
        <f aca="false">ROUND(MIN(INDEX(Assumptions!$D$13:$D$18,MATCH(E7919,Assumptions!$A$13:$A$18,0)),MAX(INDEX(Assumptions!$C$13:$C$18,MATCH(E7919,Assumptions!$A$13:$A$18,0)),INDEX(Assumptions!$B$13:$B$18,MATCH(E7919,Assumptions!$A$13:$A$18,0))*F7919)),2)</f>
        <v>12</v>
      </c>
    </row>
    <row r="7920" customFormat="false" ht="15" hidden="false" customHeight="false" outlineLevel="0" collapsed="false">
      <c r="A7920" s="24" t="s">
        <v>8743</v>
      </c>
      <c r="B7920" s="39" t="n">
        <v>46192</v>
      </c>
      <c r="C7920" s="24" t="s">
        <v>520</v>
      </c>
      <c r="D7920" s="24" t="s">
        <v>826</v>
      </c>
      <c r="E7920" s="24" t="s">
        <v>113</v>
      </c>
      <c r="F7920" s="38" t="n">
        <v>99</v>
      </c>
      <c r="G7920" s="42" t="n">
        <f aca="false">DATE(YEAR(B7920),MONTH(B7920),1)</f>
        <v>46174</v>
      </c>
      <c r="H7920" s="24" t="str">
        <f aca="false">INDEX(Customers!$B$2:$B$601,MATCH(C7920,Customers!$A$2:$A$601,0))</f>
        <v>Coast</v>
      </c>
      <c r="I7920" s="43" t="n">
        <f aca="false">ROUND(MIN(INDEX(Assumptions!$D$13:$D$18,MATCH(E7920,Assumptions!$A$13:$A$18,0)),MAX(INDEX(Assumptions!$C$13:$C$18,MATCH(E7920,Assumptions!$A$13:$A$18,0)),INDEX(Assumptions!$B$13:$B$18,MATCH(E7920,Assumptions!$A$13:$A$18,0))*F7920)),2)</f>
        <v>4.95</v>
      </c>
    </row>
    <row r="7921" customFormat="false" ht="15" hidden="false" customHeight="false" outlineLevel="0" collapsed="false">
      <c r="A7921" s="24" t="s">
        <v>8744</v>
      </c>
      <c r="B7921" s="39" t="n">
        <v>46192</v>
      </c>
      <c r="C7921" s="24" t="s">
        <v>549</v>
      </c>
      <c r="D7921" s="24" t="s">
        <v>204</v>
      </c>
      <c r="E7921" s="24" t="s">
        <v>105</v>
      </c>
      <c r="F7921" s="38" t="n">
        <v>1780</v>
      </c>
      <c r="G7921" s="42" t="n">
        <f aca="false">DATE(YEAR(B7921),MONTH(B7921),1)</f>
        <v>46174</v>
      </c>
      <c r="H7921" s="24" t="str">
        <f aca="false">INDEX(Customers!$B$2:$B$601,MATCH(C7921,Customers!$A$2:$A$601,0))</f>
        <v>Eastern</v>
      </c>
      <c r="I7921" s="43" t="n">
        <f aca="false">ROUND(MIN(INDEX(Assumptions!$D$13:$D$18,MATCH(E7921,Assumptions!$A$13:$A$18,0)),MAX(INDEX(Assumptions!$C$13:$C$18,MATCH(E7921,Assumptions!$A$13:$A$18,0)),INDEX(Assumptions!$B$13:$B$18,MATCH(E7921,Assumptions!$A$13:$A$18,0))*F7921)),2)</f>
        <v>26.7</v>
      </c>
    </row>
    <row r="7922" customFormat="false" ht="15" hidden="false" customHeight="false" outlineLevel="0" collapsed="false">
      <c r="A7922" s="24" t="s">
        <v>8745</v>
      </c>
      <c r="B7922" s="39" t="n">
        <v>46192</v>
      </c>
      <c r="C7922" s="24" t="s">
        <v>568</v>
      </c>
      <c r="D7922" s="24" t="s">
        <v>826</v>
      </c>
      <c r="E7922" s="24" t="s">
        <v>111</v>
      </c>
      <c r="F7922" s="38" t="n">
        <v>100</v>
      </c>
      <c r="G7922" s="42" t="n">
        <f aca="false">DATE(YEAR(B7922),MONTH(B7922),1)</f>
        <v>46174</v>
      </c>
      <c r="H7922" s="24" t="str">
        <f aca="false">INDEX(Customers!$B$2:$B$601,MATCH(C7922,Customers!$A$2:$A$601,0))</f>
        <v>Nairobi</v>
      </c>
      <c r="I7922" s="43" t="n">
        <f aca="false">ROUND(MIN(INDEX(Assumptions!$D$13:$D$18,MATCH(E7922,Assumptions!$A$13:$A$18,0)),MAX(INDEX(Assumptions!$C$13:$C$18,MATCH(E7922,Assumptions!$A$13:$A$18,0)),INDEX(Assumptions!$B$13:$B$18,MATCH(E7922,Assumptions!$A$13:$A$18,0))*F7922)),2)</f>
        <v>4</v>
      </c>
    </row>
    <row r="7923" customFormat="false" ht="15" hidden="false" customHeight="false" outlineLevel="0" collapsed="false">
      <c r="A7923" s="24" t="s">
        <v>8746</v>
      </c>
      <c r="B7923" s="39" t="n">
        <v>46192</v>
      </c>
      <c r="C7923" s="24" t="s">
        <v>570</v>
      </c>
      <c r="D7923" s="24" t="s">
        <v>826</v>
      </c>
      <c r="E7923" s="24" t="s">
        <v>103</v>
      </c>
      <c r="F7923" s="38" t="n">
        <v>2200</v>
      </c>
      <c r="G7923" s="42" t="n">
        <f aca="false">DATE(YEAR(B7923),MONTH(B7923),1)</f>
        <v>46174</v>
      </c>
      <c r="H7923" s="24" t="str">
        <f aca="false">INDEX(Customers!$B$2:$B$601,MATCH(C7923,Customers!$A$2:$A$601,0))</f>
        <v>Western</v>
      </c>
      <c r="I7923" s="43" t="n">
        <f aca="false">ROUND(MIN(INDEX(Assumptions!$D$13:$D$18,MATCH(E7923,Assumptions!$A$13:$A$18,0)),MAX(INDEX(Assumptions!$C$13:$C$18,MATCH(E7923,Assumptions!$A$13:$A$18,0)),INDEX(Assumptions!$B$13:$B$18,MATCH(E7923,Assumptions!$A$13:$A$18,0))*F7923)),2)</f>
        <v>22</v>
      </c>
    </row>
    <row r="7924" customFormat="false" ht="15" hidden="false" customHeight="false" outlineLevel="0" collapsed="false">
      <c r="A7924" s="24" t="s">
        <v>8747</v>
      </c>
      <c r="B7924" s="39" t="n">
        <v>46192</v>
      </c>
      <c r="C7924" s="24" t="s">
        <v>577</v>
      </c>
      <c r="D7924" s="24" t="s">
        <v>826</v>
      </c>
      <c r="E7924" s="24" t="s">
        <v>103</v>
      </c>
      <c r="F7924" s="38" t="n">
        <v>980</v>
      </c>
      <c r="G7924" s="42" t="n">
        <f aca="false">DATE(YEAR(B7924),MONTH(B7924),1)</f>
        <v>46174</v>
      </c>
      <c r="H7924" s="24" t="str">
        <f aca="false">INDEX(Customers!$B$2:$B$601,MATCH(C7924,Customers!$A$2:$A$601,0))</f>
        <v>Nairobi</v>
      </c>
      <c r="I7924" s="43" t="n">
        <f aca="false">ROUND(MIN(INDEX(Assumptions!$D$13:$D$18,MATCH(E7924,Assumptions!$A$13:$A$18,0)),MAX(INDEX(Assumptions!$C$13:$C$18,MATCH(E7924,Assumptions!$A$13:$A$18,0)),INDEX(Assumptions!$B$13:$B$18,MATCH(E7924,Assumptions!$A$13:$A$18,0))*F7924)),2)</f>
        <v>9.8</v>
      </c>
    </row>
    <row r="7925" customFormat="false" ht="15" hidden="false" customHeight="false" outlineLevel="0" collapsed="false">
      <c r="A7925" s="24" t="s">
        <v>8748</v>
      </c>
      <c r="B7925" s="39" t="n">
        <v>46192</v>
      </c>
      <c r="C7925" s="24" t="s">
        <v>577</v>
      </c>
      <c r="D7925" s="24" t="s">
        <v>826</v>
      </c>
      <c r="E7925" s="24" t="s">
        <v>109</v>
      </c>
      <c r="F7925" s="38" t="n">
        <v>1850</v>
      </c>
      <c r="G7925" s="42" t="n">
        <f aca="false">DATE(YEAR(B7925),MONTH(B7925),1)</f>
        <v>46174</v>
      </c>
      <c r="H7925" s="24" t="str">
        <f aca="false">INDEX(Customers!$B$2:$B$601,MATCH(C7925,Customers!$A$2:$A$601,0))</f>
        <v>Nairobi</v>
      </c>
      <c r="I7925" s="43" t="n">
        <f aca="false">ROUND(MIN(INDEX(Assumptions!$D$13:$D$18,MATCH(E7925,Assumptions!$A$13:$A$18,0)),MAX(INDEX(Assumptions!$C$13:$C$18,MATCH(E7925,Assumptions!$A$13:$A$18,0)),INDEX(Assumptions!$B$13:$B$18,MATCH(E7925,Assumptions!$A$13:$A$18,0))*F7925)),2)</f>
        <v>7.4</v>
      </c>
    </row>
    <row r="7926" customFormat="false" ht="15" hidden="false" customHeight="false" outlineLevel="0" collapsed="false">
      <c r="A7926" s="24" t="s">
        <v>8749</v>
      </c>
      <c r="B7926" s="39" t="n">
        <v>46192</v>
      </c>
      <c r="C7926" s="24" t="s">
        <v>595</v>
      </c>
      <c r="D7926" s="24" t="s">
        <v>826</v>
      </c>
      <c r="E7926" s="24" t="s">
        <v>103</v>
      </c>
      <c r="F7926" s="38" t="n">
        <v>1360</v>
      </c>
      <c r="G7926" s="42" t="n">
        <f aca="false">DATE(YEAR(B7926),MONTH(B7926),1)</f>
        <v>46174</v>
      </c>
      <c r="H7926" s="24" t="str">
        <f aca="false">INDEX(Customers!$B$2:$B$601,MATCH(C7926,Customers!$A$2:$A$601,0))</f>
        <v>Eastern</v>
      </c>
      <c r="I7926" s="43" t="n">
        <f aca="false">ROUND(MIN(INDEX(Assumptions!$D$13:$D$18,MATCH(E7926,Assumptions!$A$13:$A$18,0)),MAX(INDEX(Assumptions!$C$13:$C$18,MATCH(E7926,Assumptions!$A$13:$A$18,0)),INDEX(Assumptions!$B$13:$B$18,MATCH(E7926,Assumptions!$A$13:$A$18,0))*F7926)),2)</f>
        <v>13.6</v>
      </c>
    </row>
    <row r="7927" customFormat="false" ht="15" hidden="false" customHeight="false" outlineLevel="0" collapsed="false">
      <c r="A7927" s="24" t="s">
        <v>8750</v>
      </c>
      <c r="B7927" s="39" t="n">
        <v>46192</v>
      </c>
      <c r="C7927" s="24" t="s">
        <v>619</v>
      </c>
      <c r="D7927" s="24" t="s">
        <v>826</v>
      </c>
      <c r="E7927" s="24" t="s">
        <v>113</v>
      </c>
      <c r="F7927" s="38" t="n">
        <v>99</v>
      </c>
      <c r="G7927" s="42" t="n">
        <f aca="false">DATE(YEAR(B7927),MONTH(B7927),1)</f>
        <v>46174</v>
      </c>
      <c r="H7927" s="24" t="str">
        <f aca="false">INDEX(Customers!$B$2:$B$601,MATCH(C7927,Customers!$A$2:$A$601,0))</f>
        <v>Rift Valley</v>
      </c>
      <c r="I7927" s="43" t="n">
        <f aca="false">ROUND(MIN(INDEX(Assumptions!$D$13:$D$18,MATCH(E7927,Assumptions!$A$13:$A$18,0)),MAX(INDEX(Assumptions!$C$13:$C$18,MATCH(E7927,Assumptions!$A$13:$A$18,0)),INDEX(Assumptions!$B$13:$B$18,MATCH(E7927,Assumptions!$A$13:$A$18,0))*F7927)),2)</f>
        <v>4.95</v>
      </c>
    </row>
    <row r="7928" customFormat="false" ht="15" hidden="false" customHeight="false" outlineLevel="0" collapsed="false">
      <c r="A7928" s="24" t="s">
        <v>8751</v>
      </c>
      <c r="B7928" s="39" t="n">
        <v>46192</v>
      </c>
      <c r="C7928" s="24" t="s">
        <v>629</v>
      </c>
      <c r="D7928" s="24" t="s">
        <v>826</v>
      </c>
      <c r="E7928" s="24" t="s">
        <v>113</v>
      </c>
      <c r="F7928" s="38" t="n">
        <v>50</v>
      </c>
      <c r="G7928" s="42" t="n">
        <f aca="false">DATE(YEAR(B7928),MONTH(B7928),1)</f>
        <v>46174</v>
      </c>
      <c r="H7928" s="24" t="str">
        <f aca="false">INDEX(Customers!$B$2:$B$601,MATCH(C7928,Customers!$A$2:$A$601,0))</f>
        <v>Nairobi</v>
      </c>
      <c r="I7928" s="43" t="n">
        <f aca="false">ROUND(MIN(INDEX(Assumptions!$D$13:$D$18,MATCH(E7928,Assumptions!$A$13:$A$18,0)),MAX(INDEX(Assumptions!$C$13:$C$18,MATCH(E7928,Assumptions!$A$13:$A$18,0)),INDEX(Assumptions!$B$13:$B$18,MATCH(E7928,Assumptions!$A$13:$A$18,0))*F7928)),2)</f>
        <v>2.5</v>
      </c>
    </row>
    <row r="7929" customFormat="false" ht="15" hidden="false" customHeight="false" outlineLevel="0" collapsed="false">
      <c r="A7929" s="24" t="s">
        <v>8752</v>
      </c>
      <c r="B7929" s="39" t="n">
        <v>46192</v>
      </c>
      <c r="C7929" s="24" t="s">
        <v>652</v>
      </c>
      <c r="D7929" s="24" t="s">
        <v>826</v>
      </c>
      <c r="E7929" s="24" t="s">
        <v>111</v>
      </c>
      <c r="F7929" s="38" t="n">
        <v>50</v>
      </c>
      <c r="G7929" s="42" t="n">
        <f aca="false">DATE(YEAR(B7929),MONTH(B7929),1)</f>
        <v>46174</v>
      </c>
      <c r="H7929" s="24" t="str">
        <f aca="false">INDEX(Customers!$B$2:$B$601,MATCH(C7929,Customers!$A$2:$A$601,0))</f>
        <v>Nairobi</v>
      </c>
      <c r="I7929" s="43" t="n">
        <f aca="false">ROUND(MIN(INDEX(Assumptions!$D$13:$D$18,MATCH(E7929,Assumptions!$A$13:$A$18,0)),MAX(INDEX(Assumptions!$C$13:$C$18,MATCH(E7929,Assumptions!$A$13:$A$18,0)),INDEX(Assumptions!$B$13:$B$18,MATCH(E7929,Assumptions!$A$13:$A$18,0))*F7929)),2)</f>
        <v>2</v>
      </c>
    </row>
    <row r="7930" customFormat="false" ht="15" hidden="false" customHeight="false" outlineLevel="0" collapsed="false">
      <c r="A7930" s="24" t="s">
        <v>8753</v>
      </c>
      <c r="B7930" s="39" t="n">
        <v>46192</v>
      </c>
      <c r="C7930" s="24" t="s">
        <v>653</v>
      </c>
      <c r="D7930" s="24" t="s">
        <v>150</v>
      </c>
      <c r="E7930" s="24" t="s">
        <v>105</v>
      </c>
      <c r="F7930" s="38" t="n">
        <v>3590</v>
      </c>
      <c r="G7930" s="42" t="n">
        <f aca="false">DATE(YEAR(B7930),MONTH(B7930),1)</f>
        <v>46174</v>
      </c>
      <c r="H7930" s="24" t="str">
        <f aca="false">INDEX(Customers!$B$2:$B$601,MATCH(C7930,Customers!$A$2:$A$601,0))</f>
        <v>Nairobi</v>
      </c>
      <c r="I7930" s="43" t="n">
        <f aca="false">ROUND(MIN(INDEX(Assumptions!$D$13:$D$18,MATCH(E7930,Assumptions!$A$13:$A$18,0)),MAX(INDEX(Assumptions!$C$13:$C$18,MATCH(E7930,Assumptions!$A$13:$A$18,0)),INDEX(Assumptions!$B$13:$B$18,MATCH(E7930,Assumptions!$A$13:$A$18,0))*F7930)),2)</f>
        <v>53.85</v>
      </c>
    </row>
    <row r="7931" customFormat="false" ht="15" hidden="false" customHeight="false" outlineLevel="0" collapsed="false">
      <c r="A7931" s="24" t="s">
        <v>8754</v>
      </c>
      <c r="B7931" s="39" t="n">
        <v>46192</v>
      </c>
      <c r="C7931" s="24" t="s">
        <v>661</v>
      </c>
      <c r="D7931" s="24" t="s">
        <v>826</v>
      </c>
      <c r="E7931" s="24" t="s">
        <v>109</v>
      </c>
      <c r="F7931" s="38" t="n">
        <v>2650</v>
      </c>
      <c r="G7931" s="42" t="n">
        <f aca="false">DATE(YEAR(B7931),MONTH(B7931),1)</f>
        <v>46174</v>
      </c>
      <c r="H7931" s="24" t="str">
        <f aca="false">INDEX(Customers!$B$2:$B$601,MATCH(C7931,Customers!$A$2:$A$601,0))</f>
        <v>Coast</v>
      </c>
      <c r="I7931" s="43" t="n">
        <f aca="false">ROUND(MIN(INDEX(Assumptions!$D$13:$D$18,MATCH(E7931,Assumptions!$A$13:$A$18,0)),MAX(INDEX(Assumptions!$C$13:$C$18,MATCH(E7931,Assumptions!$A$13:$A$18,0)),INDEX(Assumptions!$B$13:$B$18,MATCH(E7931,Assumptions!$A$13:$A$18,0))*F7931)),2)</f>
        <v>10.6</v>
      </c>
    </row>
    <row r="7932" customFormat="false" ht="15" hidden="false" customHeight="false" outlineLevel="0" collapsed="false">
      <c r="A7932" s="24" t="s">
        <v>8755</v>
      </c>
      <c r="B7932" s="39" t="n">
        <v>46192</v>
      </c>
      <c r="C7932" s="24" t="s">
        <v>662</v>
      </c>
      <c r="D7932" s="24" t="s">
        <v>826</v>
      </c>
      <c r="E7932" s="24" t="s">
        <v>103</v>
      </c>
      <c r="F7932" s="38" t="n">
        <v>1330</v>
      </c>
      <c r="G7932" s="42" t="n">
        <f aca="false">DATE(YEAR(B7932),MONTH(B7932),1)</f>
        <v>46174</v>
      </c>
      <c r="H7932" s="24" t="str">
        <f aca="false">INDEX(Customers!$B$2:$B$601,MATCH(C7932,Customers!$A$2:$A$601,0))</f>
        <v>Rift Valley</v>
      </c>
      <c r="I7932" s="43" t="n">
        <f aca="false">ROUND(MIN(INDEX(Assumptions!$D$13:$D$18,MATCH(E7932,Assumptions!$A$13:$A$18,0)),MAX(INDEX(Assumptions!$C$13:$C$18,MATCH(E7932,Assumptions!$A$13:$A$18,0)),INDEX(Assumptions!$B$13:$B$18,MATCH(E7932,Assumptions!$A$13:$A$18,0))*F7932)),2)</f>
        <v>13.3</v>
      </c>
    </row>
    <row r="7933" customFormat="false" ht="15" hidden="false" customHeight="false" outlineLevel="0" collapsed="false">
      <c r="A7933" s="24" t="s">
        <v>8756</v>
      </c>
      <c r="B7933" s="39" t="n">
        <v>46192</v>
      </c>
      <c r="C7933" s="24" t="s">
        <v>673</v>
      </c>
      <c r="D7933" s="24" t="s">
        <v>826</v>
      </c>
      <c r="E7933" s="24" t="s">
        <v>103</v>
      </c>
      <c r="F7933" s="38" t="n">
        <v>540</v>
      </c>
      <c r="G7933" s="42" t="n">
        <f aca="false">DATE(YEAR(B7933),MONTH(B7933),1)</f>
        <v>46174</v>
      </c>
      <c r="H7933" s="24" t="str">
        <f aca="false">INDEX(Customers!$B$2:$B$601,MATCH(C7933,Customers!$A$2:$A$601,0))</f>
        <v>Nairobi</v>
      </c>
      <c r="I7933" s="43" t="n">
        <f aca="false">ROUND(MIN(INDEX(Assumptions!$D$13:$D$18,MATCH(E7933,Assumptions!$A$13:$A$18,0)),MAX(INDEX(Assumptions!$C$13:$C$18,MATCH(E7933,Assumptions!$A$13:$A$18,0)),INDEX(Assumptions!$B$13:$B$18,MATCH(E7933,Assumptions!$A$13:$A$18,0))*F7933)),2)</f>
        <v>5.4</v>
      </c>
    </row>
    <row r="7934" customFormat="false" ht="15" hidden="false" customHeight="false" outlineLevel="0" collapsed="false">
      <c r="A7934" s="24" t="s">
        <v>8757</v>
      </c>
      <c r="B7934" s="39" t="n">
        <v>46192</v>
      </c>
      <c r="C7934" s="24" t="s">
        <v>680</v>
      </c>
      <c r="D7934" s="24" t="s">
        <v>152</v>
      </c>
      <c r="E7934" s="24" t="s">
        <v>107</v>
      </c>
      <c r="F7934" s="38" t="n">
        <v>2630</v>
      </c>
      <c r="G7934" s="42" t="n">
        <f aca="false">DATE(YEAR(B7934),MONTH(B7934),1)</f>
        <v>46174</v>
      </c>
      <c r="H7934" s="24" t="str">
        <f aca="false">INDEX(Customers!$B$2:$B$601,MATCH(C7934,Customers!$A$2:$A$601,0))</f>
        <v>Nairobi</v>
      </c>
      <c r="I7934" s="43" t="n">
        <f aca="false">ROUND(MIN(INDEX(Assumptions!$D$13:$D$18,MATCH(E7934,Assumptions!$A$13:$A$18,0)),MAX(INDEX(Assumptions!$C$13:$C$18,MATCH(E7934,Assumptions!$A$13:$A$18,0)),INDEX(Assumptions!$B$13:$B$18,MATCH(E7934,Assumptions!$A$13:$A$18,0))*F7934)),2)</f>
        <v>0</v>
      </c>
    </row>
    <row r="7935" customFormat="false" ht="15" hidden="false" customHeight="false" outlineLevel="0" collapsed="false">
      <c r="A7935" s="24" t="s">
        <v>8758</v>
      </c>
      <c r="B7935" s="39" t="n">
        <v>46192</v>
      </c>
      <c r="C7935" s="24" t="s">
        <v>692</v>
      </c>
      <c r="D7935" s="24" t="s">
        <v>826</v>
      </c>
      <c r="E7935" s="24" t="s">
        <v>109</v>
      </c>
      <c r="F7935" s="38" t="n">
        <v>7030</v>
      </c>
      <c r="G7935" s="42" t="n">
        <f aca="false">DATE(YEAR(B7935),MONTH(B7935),1)</f>
        <v>46174</v>
      </c>
      <c r="H7935" s="24" t="str">
        <f aca="false">INDEX(Customers!$B$2:$B$601,MATCH(C7935,Customers!$A$2:$A$601,0))</f>
        <v>Coast</v>
      </c>
      <c r="I7935" s="43" t="n">
        <f aca="false">ROUND(MIN(INDEX(Assumptions!$D$13:$D$18,MATCH(E7935,Assumptions!$A$13:$A$18,0)),MAX(INDEX(Assumptions!$C$13:$C$18,MATCH(E7935,Assumptions!$A$13:$A$18,0)),INDEX(Assumptions!$B$13:$B$18,MATCH(E7935,Assumptions!$A$13:$A$18,0))*F7935)),2)</f>
        <v>28.12</v>
      </c>
    </row>
    <row r="7936" customFormat="false" ht="15" hidden="false" customHeight="false" outlineLevel="0" collapsed="false">
      <c r="A7936" s="24" t="s">
        <v>8759</v>
      </c>
      <c r="B7936" s="39" t="n">
        <v>46192</v>
      </c>
      <c r="C7936" s="24" t="s">
        <v>700</v>
      </c>
      <c r="D7936" s="24" t="s">
        <v>826</v>
      </c>
      <c r="E7936" s="24" t="s">
        <v>111</v>
      </c>
      <c r="F7936" s="38" t="n">
        <v>200</v>
      </c>
      <c r="G7936" s="42" t="n">
        <f aca="false">DATE(YEAR(B7936),MONTH(B7936),1)</f>
        <v>46174</v>
      </c>
      <c r="H7936" s="24" t="str">
        <f aca="false">INDEX(Customers!$B$2:$B$601,MATCH(C7936,Customers!$A$2:$A$601,0))</f>
        <v>Western</v>
      </c>
      <c r="I7936" s="43" t="n">
        <f aca="false">ROUND(MIN(INDEX(Assumptions!$D$13:$D$18,MATCH(E7936,Assumptions!$A$13:$A$18,0)),MAX(INDEX(Assumptions!$C$13:$C$18,MATCH(E7936,Assumptions!$A$13:$A$18,0)),INDEX(Assumptions!$B$13:$B$18,MATCH(E7936,Assumptions!$A$13:$A$18,0))*F7936)),2)</f>
        <v>8</v>
      </c>
    </row>
    <row r="7937" customFormat="false" ht="15" hidden="false" customHeight="false" outlineLevel="0" collapsed="false">
      <c r="A7937" s="24" t="s">
        <v>8760</v>
      </c>
      <c r="B7937" s="39" t="n">
        <v>46192</v>
      </c>
      <c r="C7937" s="24" t="s">
        <v>726</v>
      </c>
      <c r="D7937" s="24" t="s">
        <v>161</v>
      </c>
      <c r="E7937" s="24" t="s">
        <v>105</v>
      </c>
      <c r="F7937" s="38" t="n">
        <v>14410</v>
      </c>
      <c r="G7937" s="42" t="n">
        <f aca="false">DATE(YEAR(B7937),MONTH(B7937),1)</f>
        <v>46174</v>
      </c>
      <c r="H7937" s="24" t="str">
        <f aca="false">INDEX(Customers!$B$2:$B$601,MATCH(C7937,Customers!$A$2:$A$601,0))</f>
        <v>Nairobi</v>
      </c>
      <c r="I7937" s="43" t="n">
        <f aca="false">ROUND(MIN(INDEX(Assumptions!$D$13:$D$18,MATCH(E7937,Assumptions!$A$13:$A$18,0)),MAX(INDEX(Assumptions!$C$13:$C$18,MATCH(E7937,Assumptions!$A$13:$A$18,0)),INDEX(Assumptions!$B$13:$B$18,MATCH(E7937,Assumptions!$A$13:$A$18,0))*F7937)),2)</f>
        <v>200</v>
      </c>
    </row>
    <row r="7938" customFormat="false" ht="15" hidden="false" customHeight="false" outlineLevel="0" collapsed="false">
      <c r="A7938" s="24" t="s">
        <v>8761</v>
      </c>
      <c r="B7938" s="39" t="n">
        <v>46192</v>
      </c>
      <c r="C7938" s="24" t="s">
        <v>785</v>
      </c>
      <c r="D7938" s="24" t="s">
        <v>165</v>
      </c>
      <c r="E7938" s="24" t="s">
        <v>107</v>
      </c>
      <c r="F7938" s="38" t="n">
        <v>140</v>
      </c>
      <c r="G7938" s="42" t="n">
        <f aca="false">DATE(YEAR(B7938),MONTH(B7938),1)</f>
        <v>46174</v>
      </c>
      <c r="H7938" s="24" t="str">
        <f aca="false">INDEX(Customers!$B$2:$B$601,MATCH(C7938,Customers!$A$2:$A$601,0))</f>
        <v>Central</v>
      </c>
      <c r="I7938" s="43" t="n">
        <f aca="false">ROUND(MIN(INDEX(Assumptions!$D$13:$D$18,MATCH(E7938,Assumptions!$A$13:$A$18,0)),MAX(INDEX(Assumptions!$C$13:$C$18,MATCH(E7938,Assumptions!$A$13:$A$18,0)),INDEX(Assumptions!$B$13:$B$18,MATCH(E7938,Assumptions!$A$13:$A$18,0))*F7938)),2)</f>
        <v>0</v>
      </c>
    </row>
    <row r="7939" customFormat="false" ht="15" hidden="false" customHeight="false" outlineLevel="0" collapsed="false">
      <c r="A7939" s="24" t="s">
        <v>8762</v>
      </c>
      <c r="B7939" s="39" t="n">
        <v>46192</v>
      </c>
      <c r="C7939" s="24" t="s">
        <v>786</v>
      </c>
      <c r="D7939" s="24" t="s">
        <v>826</v>
      </c>
      <c r="E7939" s="24" t="s">
        <v>109</v>
      </c>
      <c r="F7939" s="38" t="n">
        <v>28550</v>
      </c>
      <c r="G7939" s="42" t="n">
        <f aca="false">DATE(YEAR(B7939),MONTH(B7939),1)</f>
        <v>46174</v>
      </c>
      <c r="H7939" s="24" t="str">
        <f aca="false">INDEX(Customers!$B$2:$B$601,MATCH(C7939,Customers!$A$2:$A$601,0))</f>
        <v>Rift Valley</v>
      </c>
      <c r="I7939" s="43" t="n">
        <f aca="false">ROUND(MIN(INDEX(Assumptions!$D$13:$D$18,MATCH(E7939,Assumptions!$A$13:$A$18,0)),MAX(INDEX(Assumptions!$C$13:$C$18,MATCH(E7939,Assumptions!$A$13:$A$18,0)),INDEX(Assumptions!$B$13:$B$18,MATCH(E7939,Assumptions!$A$13:$A$18,0))*F7939)),2)</f>
        <v>40</v>
      </c>
    </row>
    <row r="7940" customFormat="false" ht="15" hidden="false" customHeight="false" outlineLevel="0" collapsed="false">
      <c r="A7940" s="24" t="s">
        <v>8763</v>
      </c>
      <c r="B7940" s="39" t="n">
        <v>46192</v>
      </c>
      <c r="C7940" s="24" t="s">
        <v>816</v>
      </c>
      <c r="D7940" s="24" t="s">
        <v>826</v>
      </c>
      <c r="E7940" s="24" t="s">
        <v>103</v>
      </c>
      <c r="F7940" s="38" t="n">
        <v>130</v>
      </c>
      <c r="G7940" s="42" t="n">
        <f aca="false">DATE(YEAR(B7940),MONTH(B7940),1)</f>
        <v>46174</v>
      </c>
      <c r="H7940" s="24" t="str">
        <f aca="false">INDEX(Customers!$B$2:$B$601,MATCH(C7940,Customers!$A$2:$A$601,0))</f>
        <v>Nairobi</v>
      </c>
      <c r="I7940" s="43" t="n">
        <f aca="false">ROUND(MIN(INDEX(Assumptions!$D$13:$D$18,MATCH(E7940,Assumptions!$A$13:$A$18,0)),MAX(INDEX(Assumptions!$C$13:$C$18,MATCH(E7940,Assumptions!$A$13:$A$18,0)),INDEX(Assumptions!$B$13:$B$18,MATCH(E7940,Assumptions!$A$13:$A$18,0))*F7940)),2)</f>
        <v>5</v>
      </c>
    </row>
    <row r="7941" customFormat="false" ht="15" hidden="false" customHeight="false" outlineLevel="0" collapsed="false">
      <c r="A7941" s="24" t="s">
        <v>8764</v>
      </c>
      <c r="B7941" s="39" t="n">
        <v>46193</v>
      </c>
      <c r="C7941" s="24" t="s">
        <v>256</v>
      </c>
      <c r="D7941" s="24" t="s">
        <v>204</v>
      </c>
      <c r="E7941" s="24" t="s">
        <v>105</v>
      </c>
      <c r="F7941" s="38" t="n">
        <v>12950</v>
      </c>
      <c r="G7941" s="42" t="n">
        <f aca="false">DATE(YEAR(B7941),MONTH(B7941),1)</f>
        <v>46174</v>
      </c>
      <c r="H7941" s="24" t="str">
        <f aca="false">INDEX(Customers!$B$2:$B$601,MATCH(C7941,Customers!$A$2:$A$601,0))</f>
        <v>Eastern</v>
      </c>
      <c r="I7941" s="43" t="n">
        <f aca="false">ROUND(MIN(INDEX(Assumptions!$D$13:$D$18,MATCH(E7941,Assumptions!$A$13:$A$18,0)),MAX(INDEX(Assumptions!$C$13:$C$18,MATCH(E7941,Assumptions!$A$13:$A$18,0)),INDEX(Assumptions!$B$13:$B$18,MATCH(E7941,Assumptions!$A$13:$A$18,0))*F7941)),2)</f>
        <v>194.25</v>
      </c>
    </row>
    <row r="7942" customFormat="false" ht="15" hidden="false" customHeight="false" outlineLevel="0" collapsed="false">
      <c r="A7942" s="24" t="s">
        <v>8765</v>
      </c>
      <c r="B7942" s="39" t="n">
        <v>46193</v>
      </c>
      <c r="C7942" s="24" t="s">
        <v>261</v>
      </c>
      <c r="D7942" s="24" t="s">
        <v>191</v>
      </c>
      <c r="E7942" s="24" t="s">
        <v>107</v>
      </c>
      <c r="F7942" s="38" t="n">
        <v>2570</v>
      </c>
      <c r="G7942" s="42" t="n">
        <f aca="false">DATE(YEAR(B7942),MONTH(B7942),1)</f>
        <v>46174</v>
      </c>
      <c r="H7942" s="24" t="str">
        <f aca="false">INDEX(Customers!$B$2:$B$601,MATCH(C7942,Customers!$A$2:$A$601,0))</f>
        <v>Coast</v>
      </c>
      <c r="I7942" s="43" t="n">
        <f aca="false">ROUND(MIN(INDEX(Assumptions!$D$13:$D$18,MATCH(E7942,Assumptions!$A$13:$A$18,0)),MAX(INDEX(Assumptions!$C$13:$C$18,MATCH(E7942,Assumptions!$A$13:$A$18,0)),INDEX(Assumptions!$B$13:$B$18,MATCH(E7942,Assumptions!$A$13:$A$18,0))*F7942)),2)</f>
        <v>0</v>
      </c>
    </row>
    <row r="7943" customFormat="false" ht="15" hidden="false" customHeight="false" outlineLevel="0" collapsed="false">
      <c r="A7943" s="24" t="s">
        <v>8766</v>
      </c>
      <c r="B7943" s="39" t="n">
        <v>46193</v>
      </c>
      <c r="C7943" s="24" t="s">
        <v>365</v>
      </c>
      <c r="D7943" s="24" t="s">
        <v>826</v>
      </c>
      <c r="E7943" s="24" t="s">
        <v>103</v>
      </c>
      <c r="F7943" s="38" t="n">
        <v>2340</v>
      </c>
      <c r="G7943" s="42" t="n">
        <f aca="false">DATE(YEAR(B7943),MONTH(B7943),1)</f>
        <v>46174</v>
      </c>
      <c r="H7943" s="24" t="str">
        <f aca="false">INDEX(Customers!$B$2:$B$601,MATCH(C7943,Customers!$A$2:$A$601,0))</f>
        <v>Eastern</v>
      </c>
      <c r="I7943" s="43" t="n">
        <f aca="false">ROUND(MIN(INDEX(Assumptions!$D$13:$D$18,MATCH(E7943,Assumptions!$A$13:$A$18,0)),MAX(INDEX(Assumptions!$C$13:$C$18,MATCH(E7943,Assumptions!$A$13:$A$18,0)),INDEX(Assumptions!$B$13:$B$18,MATCH(E7943,Assumptions!$A$13:$A$18,0))*F7943)),2)</f>
        <v>23.4</v>
      </c>
    </row>
    <row r="7944" customFormat="false" ht="15" hidden="false" customHeight="false" outlineLevel="0" collapsed="false">
      <c r="A7944" s="24" t="s">
        <v>8767</v>
      </c>
      <c r="B7944" s="39" t="n">
        <v>46193</v>
      </c>
      <c r="C7944" s="24" t="s">
        <v>370</v>
      </c>
      <c r="D7944" s="24" t="s">
        <v>826</v>
      </c>
      <c r="E7944" s="24" t="s">
        <v>109</v>
      </c>
      <c r="F7944" s="38" t="n">
        <v>3280</v>
      </c>
      <c r="G7944" s="42" t="n">
        <f aca="false">DATE(YEAR(B7944),MONTH(B7944),1)</f>
        <v>46174</v>
      </c>
      <c r="H7944" s="24" t="str">
        <f aca="false">INDEX(Customers!$B$2:$B$601,MATCH(C7944,Customers!$A$2:$A$601,0))</f>
        <v>Nairobi</v>
      </c>
      <c r="I7944" s="43" t="n">
        <f aca="false">ROUND(MIN(INDEX(Assumptions!$D$13:$D$18,MATCH(E7944,Assumptions!$A$13:$A$18,0)),MAX(INDEX(Assumptions!$C$13:$C$18,MATCH(E7944,Assumptions!$A$13:$A$18,0)),INDEX(Assumptions!$B$13:$B$18,MATCH(E7944,Assumptions!$A$13:$A$18,0))*F7944)),2)</f>
        <v>13.12</v>
      </c>
    </row>
    <row r="7945" customFormat="false" ht="15" hidden="false" customHeight="false" outlineLevel="0" collapsed="false">
      <c r="A7945" s="24" t="s">
        <v>8768</v>
      </c>
      <c r="B7945" s="39" t="n">
        <v>46193</v>
      </c>
      <c r="C7945" s="24" t="s">
        <v>380</v>
      </c>
      <c r="D7945" s="24" t="s">
        <v>826</v>
      </c>
      <c r="E7945" s="24" t="s">
        <v>103</v>
      </c>
      <c r="F7945" s="38" t="n">
        <v>4880</v>
      </c>
      <c r="G7945" s="42" t="n">
        <f aca="false">DATE(YEAR(B7945),MONTH(B7945),1)</f>
        <v>46174</v>
      </c>
      <c r="H7945" s="24" t="str">
        <f aca="false">INDEX(Customers!$B$2:$B$601,MATCH(C7945,Customers!$A$2:$A$601,0))</f>
        <v>Western</v>
      </c>
      <c r="I7945" s="43" t="n">
        <f aca="false">ROUND(MIN(INDEX(Assumptions!$D$13:$D$18,MATCH(E7945,Assumptions!$A$13:$A$18,0)),MAX(INDEX(Assumptions!$C$13:$C$18,MATCH(E7945,Assumptions!$A$13:$A$18,0)),INDEX(Assumptions!$B$13:$B$18,MATCH(E7945,Assumptions!$A$13:$A$18,0))*F7945)),2)</f>
        <v>48.8</v>
      </c>
    </row>
    <row r="7946" customFormat="false" ht="15" hidden="false" customHeight="false" outlineLevel="0" collapsed="false">
      <c r="A7946" s="24" t="s">
        <v>8769</v>
      </c>
      <c r="B7946" s="39" t="n">
        <v>46193</v>
      </c>
      <c r="C7946" s="24" t="s">
        <v>385</v>
      </c>
      <c r="D7946" s="24" t="s">
        <v>826</v>
      </c>
      <c r="E7946" s="24" t="s">
        <v>109</v>
      </c>
      <c r="F7946" s="38" t="n">
        <v>6950</v>
      </c>
      <c r="G7946" s="42" t="n">
        <f aca="false">DATE(YEAR(B7946),MONTH(B7946),1)</f>
        <v>46174</v>
      </c>
      <c r="H7946" s="24" t="str">
        <f aca="false">INDEX(Customers!$B$2:$B$601,MATCH(C7946,Customers!$A$2:$A$601,0))</f>
        <v>Central</v>
      </c>
      <c r="I7946" s="43" t="n">
        <f aca="false">ROUND(MIN(INDEX(Assumptions!$D$13:$D$18,MATCH(E7946,Assumptions!$A$13:$A$18,0)),MAX(INDEX(Assumptions!$C$13:$C$18,MATCH(E7946,Assumptions!$A$13:$A$18,0)),INDEX(Assumptions!$B$13:$B$18,MATCH(E7946,Assumptions!$A$13:$A$18,0))*F7946)),2)</f>
        <v>27.8</v>
      </c>
    </row>
    <row r="7947" customFormat="false" ht="15" hidden="false" customHeight="false" outlineLevel="0" collapsed="false">
      <c r="A7947" s="24" t="s">
        <v>8770</v>
      </c>
      <c r="B7947" s="39" t="n">
        <v>46193</v>
      </c>
      <c r="C7947" s="24" t="s">
        <v>395</v>
      </c>
      <c r="D7947" s="24" t="s">
        <v>826</v>
      </c>
      <c r="E7947" s="24" t="s">
        <v>103</v>
      </c>
      <c r="F7947" s="38" t="n">
        <v>6950</v>
      </c>
      <c r="G7947" s="42" t="n">
        <f aca="false">DATE(YEAR(B7947),MONTH(B7947),1)</f>
        <v>46174</v>
      </c>
      <c r="H7947" s="24" t="str">
        <f aca="false">INDEX(Customers!$B$2:$B$601,MATCH(C7947,Customers!$A$2:$A$601,0))</f>
        <v>Eastern</v>
      </c>
      <c r="I7947" s="43" t="n">
        <f aca="false">ROUND(MIN(INDEX(Assumptions!$D$13:$D$18,MATCH(E7947,Assumptions!$A$13:$A$18,0)),MAX(INDEX(Assumptions!$C$13:$C$18,MATCH(E7947,Assumptions!$A$13:$A$18,0)),INDEX(Assumptions!$B$13:$B$18,MATCH(E7947,Assumptions!$A$13:$A$18,0))*F7947)),2)</f>
        <v>69.5</v>
      </c>
    </row>
    <row r="7948" customFormat="false" ht="15" hidden="false" customHeight="false" outlineLevel="0" collapsed="false">
      <c r="A7948" s="24" t="s">
        <v>8771</v>
      </c>
      <c r="B7948" s="39" t="n">
        <v>46193</v>
      </c>
      <c r="C7948" s="24" t="s">
        <v>423</v>
      </c>
      <c r="D7948" s="24" t="s">
        <v>826</v>
      </c>
      <c r="E7948" s="24" t="s">
        <v>109</v>
      </c>
      <c r="F7948" s="38" t="n">
        <v>3880</v>
      </c>
      <c r="G7948" s="42" t="n">
        <f aca="false">DATE(YEAR(B7948),MONTH(B7948),1)</f>
        <v>46174</v>
      </c>
      <c r="H7948" s="24" t="str">
        <f aca="false">INDEX(Customers!$B$2:$B$601,MATCH(C7948,Customers!$A$2:$A$601,0))</f>
        <v>Nairobi</v>
      </c>
      <c r="I7948" s="43" t="n">
        <f aca="false">ROUND(MIN(INDEX(Assumptions!$D$13:$D$18,MATCH(E7948,Assumptions!$A$13:$A$18,0)),MAX(INDEX(Assumptions!$C$13:$C$18,MATCH(E7948,Assumptions!$A$13:$A$18,0)),INDEX(Assumptions!$B$13:$B$18,MATCH(E7948,Assumptions!$A$13:$A$18,0))*F7948)),2)</f>
        <v>15.52</v>
      </c>
    </row>
    <row r="7949" customFormat="false" ht="15" hidden="false" customHeight="false" outlineLevel="0" collapsed="false">
      <c r="A7949" s="24" t="s">
        <v>8772</v>
      </c>
      <c r="B7949" s="39" t="n">
        <v>46193</v>
      </c>
      <c r="C7949" s="24" t="s">
        <v>430</v>
      </c>
      <c r="D7949" s="24" t="s">
        <v>826</v>
      </c>
      <c r="E7949" s="24" t="s">
        <v>109</v>
      </c>
      <c r="F7949" s="38" t="n">
        <v>22390</v>
      </c>
      <c r="G7949" s="42" t="n">
        <f aca="false">DATE(YEAR(B7949),MONTH(B7949),1)</f>
        <v>46174</v>
      </c>
      <c r="H7949" s="24" t="str">
        <f aca="false">INDEX(Customers!$B$2:$B$601,MATCH(C7949,Customers!$A$2:$A$601,0))</f>
        <v>Western</v>
      </c>
      <c r="I7949" s="43" t="n">
        <f aca="false">ROUND(MIN(INDEX(Assumptions!$D$13:$D$18,MATCH(E7949,Assumptions!$A$13:$A$18,0)),MAX(INDEX(Assumptions!$C$13:$C$18,MATCH(E7949,Assumptions!$A$13:$A$18,0)),INDEX(Assumptions!$B$13:$B$18,MATCH(E7949,Assumptions!$A$13:$A$18,0))*F7949)),2)</f>
        <v>40</v>
      </c>
    </row>
    <row r="7950" customFormat="false" ht="15" hidden="false" customHeight="false" outlineLevel="0" collapsed="false">
      <c r="A7950" s="24" t="s">
        <v>8773</v>
      </c>
      <c r="B7950" s="39" t="n">
        <v>46193</v>
      </c>
      <c r="C7950" s="24" t="s">
        <v>432</v>
      </c>
      <c r="D7950" s="24" t="s">
        <v>826</v>
      </c>
      <c r="E7950" s="24" t="s">
        <v>109</v>
      </c>
      <c r="F7950" s="38" t="n">
        <v>4570</v>
      </c>
      <c r="G7950" s="42" t="n">
        <f aca="false">DATE(YEAR(B7950),MONTH(B7950),1)</f>
        <v>46174</v>
      </c>
      <c r="H7950" s="24" t="str">
        <f aca="false">INDEX(Customers!$B$2:$B$601,MATCH(C7950,Customers!$A$2:$A$601,0))</f>
        <v>Rift Valley</v>
      </c>
      <c r="I7950" s="43" t="n">
        <f aca="false">ROUND(MIN(INDEX(Assumptions!$D$13:$D$18,MATCH(E7950,Assumptions!$A$13:$A$18,0)),MAX(INDEX(Assumptions!$C$13:$C$18,MATCH(E7950,Assumptions!$A$13:$A$18,0)),INDEX(Assumptions!$B$13:$B$18,MATCH(E7950,Assumptions!$A$13:$A$18,0))*F7950)),2)</f>
        <v>18.28</v>
      </c>
    </row>
    <row r="7951" customFormat="false" ht="15" hidden="false" customHeight="false" outlineLevel="0" collapsed="false">
      <c r="A7951" s="24" t="s">
        <v>8774</v>
      </c>
      <c r="B7951" s="39" t="n">
        <v>46193</v>
      </c>
      <c r="C7951" s="24" t="s">
        <v>448</v>
      </c>
      <c r="D7951" s="24" t="s">
        <v>826</v>
      </c>
      <c r="E7951" s="24" t="s">
        <v>113</v>
      </c>
      <c r="F7951" s="38" t="n">
        <v>2000</v>
      </c>
      <c r="G7951" s="42" t="n">
        <f aca="false">DATE(YEAR(B7951),MONTH(B7951),1)</f>
        <v>46174</v>
      </c>
      <c r="H7951" s="24" t="str">
        <f aca="false">INDEX(Customers!$B$2:$B$601,MATCH(C7951,Customers!$A$2:$A$601,0))</f>
        <v>Eastern</v>
      </c>
      <c r="I7951" s="43" t="n">
        <f aca="false">ROUND(MIN(INDEX(Assumptions!$D$13:$D$18,MATCH(E7951,Assumptions!$A$13:$A$18,0)),MAX(INDEX(Assumptions!$C$13:$C$18,MATCH(E7951,Assumptions!$A$13:$A$18,0)),INDEX(Assumptions!$B$13:$B$18,MATCH(E7951,Assumptions!$A$13:$A$18,0))*F7951)),2)</f>
        <v>100</v>
      </c>
    </row>
    <row r="7952" customFormat="false" ht="15" hidden="false" customHeight="false" outlineLevel="0" collapsed="false">
      <c r="A7952" s="24" t="s">
        <v>8775</v>
      </c>
      <c r="B7952" s="39" t="n">
        <v>46193</v>
      </c>
      <c r="C7952" s="24" t="s">
        <v>451</v>
      </c>
      <c r="D7952" s="24" t="s">
        <v>152</v>
      </c>
      <c r="E7952" s="24" t="s">
        <v>105</v>
      </c>
      <c r="F7952" s="38" t="n">
        <v>33500</v>
      </c>
      <c r="G7952" s="42" t="n">
        <f aca="false">DATE(YEAR(B7952),MONTH(B7952),1)</f>
        <v>46174</v>
      </c>
      <c r="H7952" s="24" t="str">
        <f aca="false">INDEX(Customers!$B$2:$B$601,MATCH(C7952,Customers!$A$2:$A$601,0))</f>
        <v>Nairobi</v>
      </c>
      <c r="I7952" s="43" t="n">
        <f aca="false">ROUND(MIN(INDEX(Assumptions!$D$13:$D$18,MATCH(E7952,Assumptions!$A$13:$A$18,0)),MAX(INDEX(Assumptions!$C$13:$C$18,MATCH(E7952,Assumptions!$A$13:$A$18,0)),INDEX(Assumptions!$B$13:$B$18,MATCH(E7952,Assumptions!$A$13:$A$18,0))*F7952)),2)</f>
        <v>200</v>
      </c>
    </row>
    <row r="7953" customFormat="false" ht="15" hidden="false" customHeight="false" outlineLevel="0" collapsed="false">
      <c r="A7953" s="24" t="s">
        <v>8776</v>
      </c>
      <c r="B7953" s="39" t="n">
        <v>46193</v>
      </c>
      <c r="C7953" s="24" t="s">
        <v>455</v>
      </c>
      <c r="D7953" s="24" t="s">
        <v>826</v>
      </c>
      <c r="E7953" s="24" t="s">
        <v>103</v>
      </c>
      <c r="F7953" s="38" t="n">
        <v>2550</v>
      </c>
      <c r="G7953" s="42" t="n">
        <f aca="false">DATE(YEAR(B7953),MONTH(B7953),1)</f>
        <v>46174</v>
      </c>
      <c r="H7953" s="24" t="str">
        <f aca="false">INDEX(Customers!$B$2:$B$601,MATCH(C7953,Customers!$A$2:$A$601,0))</f>
        <v>Rift Valley</v>
      </c>
      <c r="I7953" s="43" t="n">
        <f aca="false">ROUND(MIN(INDEX(Assumptions!$D$13:$D$18,MATCH(E7953,Assumptions!$A$13:$A$18,0)),MAX(INDEX(Assumptions!$C$13:$C$18,MATCH(E7953,Assumptions!$A$13:$A$18,0)),INDEX(Assumptions!$B$13:$B$18,MATCH(E7953,Assumptions!$A$13:$A$18,0))*F7953)),2)</f>
        <v>25.5</v>
      </c>
    </row>
    <row r="7954" customFormat="false" ht="15" hidden="false" customHeight="false" outlineLevel="0" collapsed="false">
      <c r="A7954" s="24" t="s">
        <v>8777</v>
      </c>
      <c r="B7954" s="39" t="n">
        <v>46193</v>
      </c>
      <c r="C7954" s="24" t="s">
        <v>456</v>
      </c>
      <c r="D7954" s="24" t="s">
        <v>826</v>
      </c>
      <c r="E7954" s="24" t="s">
        <v>113</v>
      </c>
      <c r="F7954" s="38" t="n">
        <v>500</v>
      </c>
      <c r="G7954" s="42" t="n">
        <f aca="false">DATE(YEAR(B7954),MONTH(B7954),1)</f>
        <v>46174</v>
      </c>
      <c r="H7954" s="24" t="str">
        <f aca="false">INDEX(Customers!$B$2:$B$601,MATCH(C7954,Customers!$A$2:$A$601,0))</f>
        <v>Central</v>
      </c>
      <c r="I7954" s="43" t="n">
        <f aca="false">ROUND(MIN(INDEX(Assumptions!$D$13:$D$18,MATCH(E7954,Assumptions!$A$13:$A$18,0)),MAX(INDEX(Assumptions!$C$13:$C$18,MATCH(E7954,Assumptions!$A$13:$A$18,0)),INDEX(Assumptions!$B$13:$B$18,MATCH(E7954,Assumptions!$A$13:$A$18,0))*F7954)),2)</f>
        <v>25</v>
      </c>
    </row>
    <row r="7955" customFormat="false" ht="15" hidden="false" customHeight="false" outlineLevel="0" collapsed="false">
      <c r="A7955" s="24" t="s">
        <v>8778</v>
      </c>
      <c r="B7955" s="39" t="n">
        <v>46193</v>
      </c>
      <c r="C7955" s="24" t="s">
        <v>463</v>
      </c>
      <c r="D7955" s="24" t="s">
        <v>210</v>
      </c>
      <c r="E7955" s="24" t="s">
        <v>105</v>
      </c>
      <c r="F7955" s="38" t="n">
        <v>1220</v>
      </c>
      <c r="G7955" s="42" t="n">
        <f aca="false">DATE(YEAR(B7955),MONTH(B7955),1)</f>
        <v>46174</v>
      </c>
      <c r="H7955" s="24" t="str">
        <f aca="false">INDEX(Customers!$B$2:$B$601,MATCH(C7955,Customers!$A$2:$A$601,0))</f>
        <v>Eastern</v>
      </c>
      <c r="I7955" s="43" t="n">
        <f aca="false">ROUND(MIN(INDEX(Assumptions!$D$13:$D$18,MATCH(E7955,Assumptions!$A$13:$A$18,0)),MAX(INDEX(Assumptions!$C$13:$C$18,MATCH(E7955,Assumptions!$A$13:$A$18,0)),INDEX(Assumptions!$B$13:$B$18,MATCH(E7955,Assumptions!$A$13:$A$18,0))*F7955)),2)</f>
        <v>18.3</v>
      </c>
    </row>
    <row r="7956" customFormat="false" ht="15" hidden="false" customHeight="false" outlineLevel="0" collapsed="false">
      <c r="A7956" s="24" t="s">
        <v>8779</v>
      </c>
      <c r="B7956" s="39" t="n">
        <v>46193</v>
      </c>
      <c r="C7956" s="24" t="s">
        <v>475</v>
      </c>
      <c r="D7956" s="24" t="s">
        <v>826</v>
      </c>
      <c r="E7956" s="24" t="s">
        <v>113</v>
      </c>
      <c r="F7956" s="38" t="n">
        <v>250</v>
      </c>
      <c r="G7956" s="42" t="n">
        <f aca="false">DATE(YEAR(B7956),MONTH(B7956),1)</f>
        <v>46174</v>
      </c>
      <c r="H7956" s="24" t="str">
        <f aca="false">INDEX(Customers!$B$2:$B$601,MATCH(C7956,Customers!$A$2:$A$601,0))</f>
        <v>Coast</v>
      </c>
      <c r="I7956" s="43" t="n">
        <f aca="false">ROUND(MIN(INDEX(Assumptions!$D$13:$D$18,MATCH(E7956,Assumptions!$A$13:$A$18,0)),MAX(INDEX(Assumptions!$C$13:$C$18,MATCH(E7956,Assumptions!$A$13:$A$18,0)),INDEX(Assumptions!$B$13:$B$18,MATCH(E7956,Assumptions!$A$13:$A$18,0))*F7956)),2)</f>
        <v>12.5</v>
      </c>
    </row>
    <row r="7957" customFormat="false" ht="15" hidden="false" customHeight="false" outlineLevel="0" collapsed="false">
      <c r="A7957" s="24" t="s">
        <v>8780</v>
      </c>
      <c r="B7957" s="39" t="n">
        <v>46193</v>
      </c>
      <c r="C7957" s="24" t="s">
        <v>478</v>
      </c>
      <c r="D7957" s="24" t="s">
        <v>826</v>
      </c>
      <c r="E7957" s="24" t="s">
        <v>113</v>
      </c>
      <c r="F7957" s="38" t="n">
        <v>250</v>
      </c>
      <c r="G7957" s="42" t="n">
        <f aca="false">DATE(YEAR(B7957),MONTH(B7957),1)</f>
        <v>46174</v>
      </c>
      <c r="H7957" s="24" t="str">
        <f aca="false">INDEX(Customers!$B$2:$B$601,MATCH(C7957,Customers!$A$2:$A$601,0))</f>
        <v>Eastern</v>
      </c>
      <c r="I7957" s="43" t="n">
        <f aca="false">ROUND(MIN(INDEX(Assumptions!$D$13:$D$18,MATCH(E7957,Assumptions!$A$13:$A$18,0)),MAX(INDEX(Assumptions!$C$13:$C$18,MATCH(E7957,Assumptions!$A$13:$A$18,0)),INDEX(Assumptions!$B$13:$B$18,MATCH(E7957,Assumptions!$A$13:$A$18,0))*F7957)),2)</f>
        <v>12.5</v>
      </c>
    </row>
    <row r="7958" customFormat="false" ht="15" hidden="false" customHeight="false" outlineLevel="0" collapsed="false">
      <c r="A7958" s="24" t="s">
        <v>8781</v>
      </c>
      <c r="B7958" s="39" t="n">
        <v>46193</v>
      </c>
      <c r="C7958" s="24" t="s">
        <v>514</v>
      </c>
      <c r="D7958" s="24" t="s">
        <v>826</v>
      </c>
      <c r="E7958" s="24" t="s">
        <v>103</v>
      </c>
      <c r="F7958" s="38" t="n">
        <v>1150</v>
      </c>
      <c r="G7958" s="42" t="n">
        <f aca="false">DATE(YEAR(B7958),MONTH(B7958),1)</f>
        <v>46174</v>
      </c>
      <c r="H7958" s="24" t="str">
        <f aca="false">INDEX(Customers!$B$2:$B$601,MATCH(C7958,Customers!$A$2:$A$601,0))</f>
        <v>Central</v>
      </c>
      <c r="I7958" s="43" t="n">
        <f aca="false">ROUND(MIN(INDEX(Assumptions!$D$13:$D$18,MATCH(E7958,Assumptions!$A$13:$A$18,0)),MAX(INDEX(Assumptions!$C$13:$C$18,MATCH(E7958,Assumptions!$A$13:$A$18,0)),INDEX(Assumptions!$B$13:$B$18,MATCH(E7958,Assumptions!$A$13:$A$18,0))*F7958)),2)</f>
        <v>11.5</v>
      </c>
    </row>
    <row r="7959" customFormat="false" ht="15" hidden="false" customHeight="false" outlineLevel="0" collapsed="false">
      <c r="A7959" s="24" t="s">
        <v>8782</v>
      </c>
      <c r="B7959" s="39" t="n">
        <v>46193</v>
      </c>
      <c r="C7959" s="24" t="s">
        <v>522</v>
      </c>
      <c r="D7959" s="24" t="s">
        <v>826</v>
      </c>
      <c r="E7959" s="24" t="s">
        <v>109</v>
      </c>
      <c r="F7959" s="38" t="n">
        <v>6360</v>
      </c>
      <c r="G7959" s="42" t="n">
        <f aca="false">DATE(YEAR(B7959),MONTH(B7959),1)</f>
        <v>46174</v>
      </c>
      <c r="H7959" s="24" t="str">
        <f aca="false">INDEX(Customers!$B$2:$B$601,MATCH(C7959,Customers!$A$2:$A$601,0))</f>
        <v>Central</v>
      </c>
      <c r="I7959" s="43" t="n">
        <f aca="false">ROUND(MIN(INDEX(Assumptions!$D$13:$D$18,MATCH(E7959,Assumptions!$A$13:$A$18,0)),MAX(INDEX(Assumptions!$C$13:$C$18,MATCH(E7959,Assumptions!$A$13:$A$18,0)),INDEX(Assumptions!$B$13:$B$18,MATCH(E7959,Assumptions!$A$13:$A$18,0))*F7959)),2)</f>
        <v>25.44</v>
      </c>
    </row>
    <row r="7960" customFormat="false" ht="15" hidden="false" customHeight="false" outlineLevel="0" collapsed="false">
      <c r="A7960" s="24" t="s">
        <v>8783</v>
      </c>
      <c r="B7960" s="39" t="n">
        <v>46193</v>
      </c>
      <c r="C7960" s="24" t="s">
        <v>543</v>
      </c>
      <c r="D7960" s="24" t="s">
        <v>826</v>
      </c>
      <c r="E7960" s="24" t="s">
        <v>103</v>
      </c>
      <c r="F7960" s="38" t="n">
        <v>4300</v>
      </c>
      <c r="G7960" s="42" t="n">
        <f aca="false">DATE(YEAR(B7960),MONTH(B7960),1)</f>
        <v>46174</v>
      </c>
      <c r="H7960" s="24" t="str">
        <f aca="false">INDEX(Customers!$B$2:$B$601,MATCH(C7960,Customers!$A$2:$A$601,0))</f>
        <v>Central</v>
      </c>
      <c r="I7960" s="43" t="n">
        <f aca="false">ROUND(MIN(INDEX(Assumptions!$D$13:$D$18,MATCH(E7960,Assumptions!$A$13:$A$18,0)),MAX(INDEX(Assumptions!$C$13:$C$18,MATCH(E7960,Assumptions!$A$13:$A$18,0)),INDEX(Assumptions!$B$13:$B$18,MATCH(E7960,Assumptions!$A$13:$A$18,0))*F7960)),2)</f>
        <v>43</v>
      </c>
    </row>
    <row r="7961" customFormat="false" ht="15" hidden="false" customHeight="false" outlineLevel="0" collapsed="false">
      <c r="A7961" s="24" t="s">
        <v>8784</v>
      </c>
      <c r="B7961" s="39" t="n">
        <v>46193</v>
      </c>
      <c r="C7961" s="24" t="s">
        <v>551</v>
      </c>
      <c r="D7961" s="24" t="s">
        <v>164</v>
      </c>
      <c r="E7961" s="24" t="s">
        <v>107</v>
      </c>
      <c r="F7961" s="38" t="n">
        <v>10020</v>
      </c>
      <c r="G7961" s="42" t="n">
        <f aca="false">DATE(YEAR(B7961),MONTH(B7961),1)</f>
        <v>46174</v>
      </c>
      <c r="H7961" s="24" t="str">
        <f aca="false">INDEX(Customers!$B$2:$B$601,MATCH(C7961,Customers!$A$2:$A$601,0))</f>
        <v>Central</v>
      </c>
      <c r="I7961" s="43" t="n">
        <f aca="false">ROUND(MIN(INDEX(Assumptions!$D$13:$D$18,MATCH(E7961,Assumptions!$A$13:$A$18,0)),MAX(INDEX(Assumptions!$C$13:$C$18,MATCH(E7961,Assumptions!$A$13:$A$18,0)),INDEX(Assumptions!$B$13:$B$18,MATCH(E7961,Assumptions!$A$13:$A$18,0))*F7961)),2)</f>
        <v>0</v>
      </c>
    </row>
    <row r="7962" customFormat="false" ht="15" hidden="false" customHeight="false" outlineLevel="0" collapsed="false">
      <c r="A7962" s="24" t="s">
        <v>8785</v>
      </c>
      <c r="B7962" s="39" t="n">
        <v>46193</v>
      </c>
      <c r="C7962" s="24" t="s">
        <v>608</v>
      </c>
      <c r="D7962" s="24" t="s">
        <v>209</v>
      </c>
      <c r="E7962" s="24" t="s">
        <v>105</v>
      </c>
      <c r="F7962" s="38" t="n">
        <v>1310</v>
      </c>
      <c r="G7962" s="42" t="n">
        <f aca="false">DATE(YEAR(B7962),MONTH(B7962),1)</f>
        <v>46174</v>
      </c>
      <c r="H7962" s="24" t="str">
        <f aca="false">INDEX(Customers!$B$2:$B$601,MATCH(C7962,Customers!$A$2:$A$601,0))</f>
        <v>Eastern</v>
      </c>
      <c r="I7962" s="43" t="n">
        <f aca="false">ROUND(MIN(INDEX(Assumptions!$D$13:$D$18,MATCH(E7962,Assumptions!$A$13:$A$18,0)),MAX(INDEX(Assumptions!$C$13:$C$18,MATCH(E7962,Assumptions!$A$13:$A$18,0)),INDEX(Assumptions!$B$13:$B$18,MATCH(E7962,Assumptions!$A$13:$A$18,0))*F7962)),2)</f>
        <v>19.65</v>
      </c>
    </row>
    <row r="7963" customFormat="false" ht="15" hidden="false" customHeight="false" outlineLevel="0" collapsed="false">
      <c r="A7963" s="24" t="s">
        <v>8786</v>
      </c>
      <c r="B7963" s="39" t="n">
        <v>46193</v>
      </c>
      <c r="C7963" s="24" t="s">
        <v>621</v>
      </c>
      <c r="D7963" s="24" t="s">
        <v>826</v>
      </c>
      <c r="E7963" s="24" t="s">
        <v>113</v>
      </c>
      <c r="F7963" s="38" t="n">
        <v>250</v>
      </c>
      <c r="G7963" s="42" t="n">
        <f aca="false">DATE(YEAR(B7963),MONTH(B7963),1)</f>
        <v>46174</v>
      </c>
      <c r="H7963" s="24" t="str">
        <f aca="false">INDEX(Customers!$B$2:$B$601,MATCH(C7963,Customers!$A$2:$A$601,0))</f>
        <v>Nairobi</v>
      </c>
      <c r="I7963" s="43" t="n">
        <f aca="false">ROUND(MIN(INDEX(Assumptions!$D$13:$D$18,MATCH(E7963,Assumptions!$A$13:$A$18,0)),MAX(INDEX(Assumptions!$C$13:$C$18,MATCH(E7963,Assumptions!$A$13:$A$18,0)),INDEX(Assumptions!$B$13:$B$18,MATCH(E7963,Assumptions!$A$13:$A$18,0))*F7963)),2)</f>
        <v>12.5</v>
      </c>
    </row>
    <row r="7964" customFormat="false" ht="15" hidden="false" customHeight="false" outlineLevel="0" collapsed="false">
      <c r="A7964" s="24" t="s">
        <v>8787</v>
      </c>
      <c r="B7964" s="39" t="n">
        <v>46193</v>
      </c>
      <c r="C7964" s="24" t="s">
        <v>625</v>
      </c>
      <c r="D7964" s="24" t="s">
        <v>826</v>
      </c>
      <c r="E7964" s="24" t="s">
        <v>111</v>
      </c>
      <c r="F7964" s="38" t="n">
        <v>20</v>
      </c>
      <c r="G7964" s="42" t="n">
        <f aca="false">DATE(YEAR(B7964),MONTH(B7964),1)</f>
        <v>46174</v>
      </c>
      <c r="H7964" s="24" t="str">
        <f aca="false">INDEX(Customers!$B$2:$B$601,MATCH(C7964,Customers!$A$2:$A$601,0))</f>
        <v>Nairobi</v>
      </c>
      <c r="I7964" s="43" t="n">
        <f aca="false">ROUND(MIN(INDEX(Assumptions!$D$13:$D$18,MATCH(E7964,Assumptions!$A$13:$A$18,0)),MAX(INDEX(Assumptions!$C$13:$C$18,MATCH(E7964,Assumptions!$A$13:$A$18,0)),INDEX(Assumptions!$B$13:$B$18,MATCH(E7964,Assumptions!$A$13:$A$18,0))*F7964)),2)</f>
        <v>0.8</v>
      </c>
    </row>
    <row r="7965" customFormat="false" ht="15" hidden="false" customHeight="false" outlineLevel="0" collapsed="false">
      <c r="A7965" s="24" t="s">
        <v>8788</v>
      </c>
      <c r="B7965" s="39" t="n">
        <v>46193</v>
      </c>
      <c r="C7965" s="24" t="s">
        <v>657</v>
      </c>
      <c r="D7965" s="24" t="s">
        <v>197</v>
      </c>
      <c r="E7965" s="24" t="s">
        <v>107</v>
      </c>
      <c r="F7965" s="38" t="n">
        <v>10670</v>
      </c>
      <c r="G7965" s="42" t="n">
        <f aca="false">DATE(YEAR(B7965),MONTH(B7965),1)</f>
        <v>46174</v>
      </c>
      <c r="H7965" s="24" t="str">
        <f aca="false">INDEX(Customers!$B$2:$B$601,MATCH(C7965,Customers!$A$2:$A$601,0))</f>
        <v>Western</v>
      </c>
      <c r="I7965" s="43" t="n">
        <f aca="false">ROUND(MIN(INDEX(Assumptions!$D$13:$D$18,MATCH(E7965,Assumptions!$A$13:$A$18,0)),MAX(INDEX(Assumptions!$C$13:$C$18,MATCH(E7965,Assumptions!$A$13:$A$18,0)),INDEX(Assumptions!$B$13:$B$18,MATCH(E7965,Assumptions!$A$13:$A$18,0))*F7965)),2)</f>
        <v>0</v>
      </c>
    </row>
    <row r="7966" customFormat="false" ht="15" hidden="false" customHeight="false" outlineLevel="0" collapsed="false">
      <c r="A7966" s="24" t="s">
        <v>8789</v>
      </c>
      <c r="B7966" s="39" t="n">
        <v>46193</v>
      </c>
      <c r="C7966" s="24" t="s">
        <v>662</v>
      </c>
      <c r="D7966" s="24" t="s">
        <v>179</v>
      </c>
      <c r="E7966" s="24" t="s">
        <v>107</v>
      </c>
      <c r="F7966" s="38" t="n">
        <v>14770</v>
      </c>
      <c r="G7966" s="42" t="n">
        <f aca="false">DATE(YEAR(B7966),MONTH(B7966),1)</f>
        <v>46174</v>
      </c>
      <c r="H7966" s="24" t="str">
        <f aca="false">INDEX(Customers!$B$2:$B$601,MATCH(C7966,Customers!$A$2:$A$601,0))</f>
        <v>Rift Valley</v>
      </c>
      <c r="I7966" s="43" t="n">
        <f aca="false">ROUND(MIN(INDEX(Assumptions!$D$13:$D$18,MATCH(E7966,Assumptions!$A$13:$A$18,0)),MAX(INDEX(Assumptions!$C$13:$C$18,MATCH(E7966,Assumptions!$A$13:$A$18,0)),INDEX(Assumptions!$B$13:$B$18,MATCH(E7966,Assumptions!$A$13:$A$18,0))*F7966)),2)</f>
        <v>0</v>
      </c>
    </row>
    <row r="7967" customFormat="false" ht="15" hidden="false" customHeight="false" outlineLevel="0" collapsed="false">
      <c r="A7967" s="24" t="s">
        <v>8790</v>
      </c>
      <c r="B7967" s="39" t="n">
        <v>46193</v>
      </c>
      <c r="C7967" s="24" t="s">
        <v>663</v>
      </c>
      <c r="D7967" s="24" t="s">
        <v>826</v>
      </c>
      <c r="E7967" s="24" t="s">
        <v>111</v>
      </c>
      <c r="F7967" s="38" t="n">
        <v>50</v>
      </c>
      <c r="G7967" s="42" t="n">
        <f aca="false">DATE(YEAR(B7967),MONTH(B7967),1)</f>
        <v>46174</v>
      </c>
      <c r="H7967" s="24" t="str">
        <f aca="false">INDEX(Customers!$B$2:$B$601,MATCH(C7967,Customers!$A$2:$A$601,0))</f>
        <v>Western</v>
      </c>
      <c r="I7967" s="43" t="n">
        <f aca="false">ROUND(MIN(INDEX(Assumptions!$D$13:$D$18,MATCH(E7967,Assumptions!$A$13:$A$18,0)),MAX(INDEX(Assumptions!$C$13:$C$18,MATCH(E7967,Assumptions!$A$13:$A$18,0)),INDEX(Assumptions!$B$13:$B$18,MATCH(E7967,Assumptions!$A$13:$A$18,0))*F7967)),2)</f>
        <v>2</v>
      </c>
    </row>
    <row r="7968" customFormat="false" ht="15" hidden="false" customHeight="false" outlineLevel="0" collapsed="false">
      <c r="A7968" s="24" t="s">
        <v>8791</v>
      </c>
      <c r="B7968" s="39" t="n">
        <v>46193</v>
      </c>
      <c r="C7968" s="24" t="s">
        <v>663</v>
      </c>
      <c r="D7968" s="24" t="s">
        <v>826</v>
      </c>
      <c r="E7968" s="24" t="s">
        <v>111</v>
      </c>
      <c r="F7968" s="38" t="n">
        <v>200</v>
      </c>
      <c r="G7968" s="42" t="n">
        <f aca="false">DATE(YEAR(B7968),MONTH(B7968),1)</f>
        <v>46174</v>
      </c>
      <c r="H7968" s="24" t="str">
        <f aca="false">INDEX(Customers!$B$2:$B$601,MATCH(C7968,Customers!$A$2:$A$601,0))</f>
        <v>Western</v>
      </c>
      <c r="I7968" s="43" t="n">
        <f aca="false">ROUND(MIN(INDEX(Assumptions!$D$13:$D$18,MATCH(E7968,Assumptions!$A$13:$A$18,0)),MAX(INDEX(Assumptions!$C$13:$C$18,MATCH(E7968,Assumptions!$A$13:$A$18,0)),INDEX(Assumptions!$B$13:$B$18,MATCH(E7968,Assumptions!$A$13:$A$18,0))*F7968)),2)</f>
        <v>8</v>
      </c>
    </row>
    <row r="7969" customFormat="false" ht="15" hidden="false" customHeight="false" outlineLevel="0" collapsed="false">
      <c r="A7969" s="24" t="s">
        <v>8792</v>
      </c>
      <c r="B7969" s="39" t="n">
        <v>46193</v>
      </c>
      <c r="C7969" s="24" t="s">
        <v>687</v>
      </c>
      <c r="D7969" s="24" t="s">
        <v>204</v>
      </c>
      <c r="E7969" s="24" t="s">
        <v>105</v>
      </c>
      <c r="F7969" s="38" t="n">
        <v>3500</v>
      </c>
      <c r="G7969" s="42" t="n">
        <f aca="false">DATE(YEAR(B7969),MONTH(B7969),1)</f>
        <v>46174</v>
      </c>
      <c r="H7969" s="24" t="str">
        <f aca="false">INDEX(Customers!$B$2:$B$601,MATCH(C7969,Customers!$A$2:$A$601,0))</f>
        <v>Central</v>
      </c>
      <c r="I7969" s="43" t="n">
        <f aca="false">ROUND(MIN(INDEX(Assumptions!$D$13:$D$18,MATCH(E7969,Assumptions!$A$13:$A$18,0)),MAX(INDEX(Assumptions!$C$13:$C$18,MATCH(E7969,Assumptions!$A$13:$A$18,0)),INDEX(Assumptions!$B$13:$B$18,MATCH(E7969,Assumptions!$A$13:$A$18,0))*F7969)),2)</f>
        <v>52.5</v>
      </c>
    </row>
    <row r="7970" customFormat="false" ht="15" hidden="false" customHeight="false" outlineLevel="0" collapsed="false">
      <c r="A7970" s="24" t="s">
        <v>8793</v>
      </c>
      <c r="B7970" s="39" t="n">
        <v>46193</v>
      </c>
      <c r="C7970" s="24" t="s">
        <v>700</v>
      </c>
      <c r="D7970" s="24" t="s">
        <v>826</v>
      </c>
      <c r="E7970" s="24" t="s">
        <v>111</v>
      </c>
      <c r="F7970" s="38" t="n">
        <v>100</v>
      </c>
      <c r="G7970" s="42" t="n">
        <f aca="false">DATE(YEAR(B7970),MONTH(B7970),1)</f>
        <v>46174</v>
      </c>
      <c r="H7970" s="24" t="str">
        <f aca="false">INDEX(Customers!$B$2:$B$601,MATCH(C7970,Customers!$A$2:$A$601,0))</f>
        <v>Western</v>
      </c>
      <c r="I7970" s="43" t="n">
        <f aca="false">ROUND(MIN(INDEX(Assumptions!$D$13:$D$18,MATCH(E7970,Assumptions!$A$13:$A$18,0)),MAX(INDEX(Assumptions!$C$13:$C$18,MATCH(E7970,Assumptions!$A$13:$A$18,0)),INDEX(Assumptions!$B$13:$B$18,MATCH(E7970,Assumptions!$A$13:$A$18,0))*F7970)),2)</f>
        <v>4</v>
      </c>
    </row>
    <row r="7971" customFormat="false" ht="15" hidden="false" customHeight="false" outlineLevel="0" collapsed="false">
      <c r="A7971" s="24" t="s">
        <v>8794</v>
      </c>
      <c r="B7971" s="39" t="n">
        <v>46193</v>
      </c>
      <c r="C7971" s="24" t="s">
        <v>700</v>
      </c>
      <c r="D7971" s="24" t="s">
        <v>826</v>
      </c>
      <c r="E7971" s="24" t="s">
        <v>111</v>
      </c>
      <c r="F7971" s="38" t="n">
        <v>100</v>
      </c>
      <c r="G7971" s="42" t="n">
        <f aca="false">DATE(YEAR(B7971),MONTH(B7971),1)</f>
        <v>46174</v>
      </c>
      <c r="H7971" s="24" t="str">
        <f aca="false">INDEX(Customers!$B$2:$B$601,MATCH(C7971,Customers!$A$2:$A$601,0))</f>
        <v>Western</v>
      </c>
      <c r="I7971" s="43" t="n">
        <f aca="false">ROUND(MIN(INDEX(Assumptions!$D$13:$D$18,MATCH(E7971,Assumptions!$A$13:$A$18,0)),MAX(INDEX(Assumptions!$C$13:$C$18,MATCH(E7971,Assumptions!$A$13:$A$18,0)),INDEX(Assumptions!$B$13:$B$18,MATCH(E7971,Assumptions!$A$13:$A$18,0))*F7971)),2)</f>
        <v>4</v>
      </c>
    </row>
    <row r="7972" customFormat="false" ht="15" hidden="false" customHeight="false" outlineLevel="0" collapsed="false">
      <c r="A7972" s="24" t="s">
        <v>8795</v>
      </c>
      <c r="B7972" s="39" t="n">
        <v>46193</v>
      </c>
      <c r="C7972" s="24" t="s">
        <v>730</v>
      </c>
      <c r="D7972" s="24" t="s">
        <v>826</v>
      </c>
      <c r="E7972" s="24" t="s">
        <v>109</v>
      </c>
      <c r="F7972" s="38" t="n">
        <v>1920</v>
      </c>
      <c r="G7972" s="42" t="n">
        <f aca="false">DATE(YEAR(B7972),MONTH(B7972),1)</f>
        <v>46174</v>
      </c>
      <c r="H7972" s="24" t="str">
        <f aca="false">INDEX(Customers!$B$2:$B$601,MATCH(C7972,Customers!$A$2:$A$601,0))</f>
        <v>Western</v>
      </c>
      <c r="I7972" s="43" t="n">
        <f aca="false">ROUND(MIN(INDEX(Assumptions!$D$13:$D$18,MATCH(E7972,Assumptions!$A$13:$A$18,0)),MAX(INDEX(Assumptions!$C$13:$C$18,MATCH(E7972,Assumptions!$A$13:$A$18,0)),INDEX(Assumptions!$B$13:$B$18,MATCH(E7972,Assumptions!$A$13:$A$18,0))*F7972)),2)</f>
        <v>7.68</v>
      </c>
    </row>
    <row r="7973" customFormat="false" ht="15" hidden="false" customHeight="false" outlineLevel="0" collapsed="false">
      <c r="A7973" s="24" t="s">
        <v>8796</v>
      </c>
      <c r="B7973" s="39" t="n">
        <v>46193</v>
      </c>
      <c r="C7973" s="24" t="s">
        <v>768</v>
      </c>
      <c r="D7973" s="24" t="s">
        <v>826</v>
      </c>
      <c r="E7973" s="24" t="s">
        <v>109</v>
      </c>
      <c r="F7973" s="38" t="n">
        <v>550</v>
      </c>
      <c r="G7973" s="42" t="n">
        <f aca="false">DATE(YEAR(B7973),MONTH(B7973),1)</f>
        <v>46174</v>
      </c>
      <c r="H7973" s="24" t="str">
        <f aca="false">INDEX(Customers!$B$2:$B$601,MATCH(C7973,Customers!$A$2:$A$601,0))</f>
        <v>Central</v>
      </c>
      <c r="I7973" s="43" t="n">
        <f aca="false">ROUND(MIN(INDEX(Assumptions!$D$13:$D$18,MATCH(E7973,Assumptions!$A$13:$A$18,0)),MAX(INDEX(Assumptions!$C$13:$C$18,MATCH(E7973,Assumptions!$A$13:$A$18,0)),INDEX(Assumptions!$B$13:$B$18,MATCH(E7973,Assumptions!$A$13:$A$18,0))*F7973)),2)</f>
        <v>2.2</v>
      </c>
    </row>
    <row r="7974" customFormat="false" ht="15" hidden="false" customHeight="false" outlineLevel="0" collapsed="false">
      <c r="A7974" s="24" t="s">
        <v>8797</v>
      </c>
      <c r="B7974" s="39" t="n">
        <v>46193</v>
      </c>
      <c r="C7974" s="24" t="s">
        <v>786</v>
      </c>
      <c r="D7974" s="24" t="s">
        <v>826</v>
      </c>
      <c r="E7974" s="24" t="s">
        <v>109</v>
      </c>
      <c r="F7974" s="38" t="n">
        <v>6980</v>
      </c>
      <c r="G7974" s="42" t="n">
        <f aca="false">DATE(YEAR(B7974),MONTH(B7974),1)</f>
        <v>46174</v>
      </c>
      <c r="H7974" s="24" t="str">
        <f aca="false">INDEX(Customers!$B$2:$B$601,MATCH(C7974,Customers!$A$2:$A$601,0))</f>
        <v>Rift Valley</v>
      </c>
      <c r="I7974" s="43" t="n">
        <f aca="false">ROUND(MIN(INDEX(Assumptions!$D$13:$D$18,MATCH(E7974,Assumptions!$A$13:$A$18,0)),MAX(INDEX(Assumptions!$C$13:$C$18,MATCH(E7974,Assumptions!$A$13:$A$18,0)),INDEX(Assumptions!$B$13:$B$18,MATCH(E7974,Assumptions!$A$13:$A$18,0))*F7974)),2)</f>
        <v>27.92</v>
      </c>
    </row>
    <row r="7975" customFormat="false" ht="15" hidden="false" customHeight="false" outlineLevel="0" collapsed="false">
      <c r="A7975" s="24" t="s">
        <v>8798</v>
      </c>
      <c r="B7975" s="39" t="n">
        <v>46193</v>
      </c>
      <c r="C7975" s="24" t="s">
        <v>816</v>
      </c>
      <c r="D7975" s="24" t="s">
        <v>826</v>
      </c>
      <c r="E7975" s="24" t="s">
        <v>103</v>
      </c>
      <c r="F7975" s="38" t="n">
        <v>1700</v>
      </c>
      <c r="G7975" s="42" t="n">
        <f aca="false">DATE(YEAR(B7975),MONTH(B7975),1)</f>
        <v>46174</v>
      </c>
      <c r="H7975" s="24" t="str">
        <f aca="false">INDEX(Customers!$B$2:$B$601,MATCH(C7975,Customers!$A$2:$A$601,0))</f>
        <v>Nairobi</v>
      </c>
      <c r="I7975" s="43" t="n">
        <f aca="false">ROUND(MIN(INDEX(Assumptions!$D$13:$D$18,MATCH(E7975,Assumptions!$A$13:$A$18,0)),MAX(INDEX(Assumptions!$C$13:$C$18,MATCH(E7975,Assumptions!$A$13:$A$18,0)),INDEX(Assumptions!$B$13:$B$18,MATCH(E7975,Assumptions!$A$13:$A$18,0))*F7975)),2)</f>
        <v>17</v>
      </c>
    </row>
    <row r="7976" customFormat="false" ht="15" hidden="false" customHeight="false" outlineLevel="0" collapsed="false">
      <c r="A7976" s="24" t="s">
        <v>8799</v>
      </c>
      <c r="B7976" s="39" t="n">
        <v>46194</v>
      </c>
      <c r="C7976" s="24" t="s">
        <v>234</v>
      </c>
      <c r="D7976" s="24" t="s">
        <v>826</v>
      </c>
      <c r="E7976" s="24" t="s">
        <v>103</v>
      </c>
      <c r="F7976" s="38" t="n">
        <v>1800</v>
      </c>
      <c r="G7976" s="42" t="n">
        <f aca="false">DATE(YEAR(B7976),MONTH(B7976),1)</f>
        <v>46174</v>
      </c>
      <c r="H7976" s="24" t="str">
        <f aca="false">INDEX(Customers!$B$2:$B$601,MATCH(C7976,Customers!$A$2:$A$601,0))</f>
        <v>Rift Valley</v>
      </c>
      <c r="I7976" s="43" t="n">
        <f aca="false">ROUND(MIN(INDEX(Assumptions!$D$13:$D$18,MATCH(E7976,Assumptions!$A$13:$A$18,0)),MAX(INDEX(Assumptions!$C$13:$C$18,MATCH(E7976,Assumptions!$A$13:$A$18,0)),INDEX(Assumptions!$B$13:$B$18,MATCH(E7976,Assumptions!$A$13:$A$18,0))*F7976)),2)</f>
        <v>18</v>
      </c>
    </row>
    <row r="7977" customFormat="false" ht="15" hidden="false" customHeight="false" outlineLevel="0" collapsed="false">
      <c r="A7977" s="24" t="s">
        <v>8800</v>
      </c>
      <c r="B7977" s="39" t="n">
        <v>46194</v>
      </c>
      <c r="C7977" s="24" t="s">
        <v>236</v>
      </c>
      <c r="D7977" s="24" t="s">
        <v>826</v>
      </c>
      <c r="E7977" s="24" t="s">
        <v>111</v>
      </c>
      <c r="F7977" s="38" t="n">
        <v>200</v>
      </c>
      <c r="G7977" s="42" t="n">
        <f aca="false">DATE(YEAR(B7977),MONTH(B7977),1)</f>
        <v>46174</v>
      </c>
      <c r="H7977" s="24" t="str">
        <f aca="false">INDEX(Customers!$B$2:$B$601,MATCH(C7977,Customers!$A$2:$A$601,0))</f>
        <v>Rift Valley</v>
      </c>
      <c r="I7977" s="43" t="n">
        <f aca="false">ROUND(MIN(INDEX(Assumptions!$D$13:$D$18,MATCH(E7977,Assumptions!$A$13:$A$18,0)),MAX(INDEX(Assumptions!$C$13:$C$18,MATCH(E7977,Assumptions!$A$13:$A$18,0)),INDEX(Assumptions!$B$13:$B$18,MATCH(E7977,Assumptions!$A$13:$A$18,0))*F7977)),2)</f>
        <v>8</v>
      </c>
    </row>
    <row r="7978" customFormat="false" ht="15" hidden="false" customHeight="false" outlineLevel="0" collapsed="false">
      <c r="A7978" s="24" t="s">
        <v>8801</v>
      </c>
      <c r="B7978" s="39" t="n">
        <v>46194</v>
      </c>
      <c r="C7978" s="24" t="s">
        <v>249</v>
      </c>
      <c r="D7978" s="24" t="s">
        <v>826</v>
      </c>
      <c r="E7978" s="24" t="s">
        <v>109</v>
      </c>
      <c r="F7978" s="38" t="n">
        <v>18650</v>
      </c>
      <c r="G7978" s="42" t="n">
        <f aca="false">DATE(YEAR(B7978),MONTH(B7978),1)</f>
        <v>46174</v>
      </c>
      <c r="H7978" s="24" t="str">
        <f aca="false">INDEX(Customers!$B$2:$B$601,MATCH(C7978,Customers!$A$2:$A$601,0))</f>
        <v>Central</v>
      </c>
      <c r="I7978" s="43" t="n">
        <f aca="false">ROUND(MIN(INDEX(Assumptions!$D$13:$D$18,MATCH(E7978,Assumptions!$A$13:$A$18,0)),MAX(INDEX(Assumptions!$C$13:$C$18,MATCH(E7978,Assumptions!$A$13:$A$18,0)),INDEX(Assumptions!$B$13:$B$18,MATCH(E7978,Assumptions!$A$13:$A$18,0))*F7978)),2)</f>
        <v>40</v>
      </c>
    </row>
    <row r="7979" customFormat="false" ht="15" hidden="false" customHeight="false" outlineLevel="0" collapsed="false">
      <c r="A7979" s="24" t="s">
        <v>8802</v>
      </c>
      <c r="B7979" s="39" t="n">
        <v>46194</v>
      </c>
      <c r="C7979" s="24" t="s">
        <v>255</v>
      </c>
      <c r="D7979" s="24" t="s">
        <v>826</v>
      </c>
      <c r="E7979" s="24" t="s">
        <v>111</v>
      </c>
      <c r="F7979" s="38" t="n">
        <v>100</v>
      </c>
      <c r="G7979" s="42" t="n">
        <f aca="false">DATE(YEAR(B7979),MONTH(B7979),1)</f>
        <v>46174</v>
      </c>
      <c r="H7979" s="24" t="str">
        <f aca="false">INDEX(Customers!$B$2:$B$601,MATCH(C7979,Customers!$A$2:$A$601,0))</f>
        <v>Central</v>
      </c>
      <c r="I7979" s="43" t="n">
        <f aca="false">ROUND(MIN(INDEX(Assumptions!$D$13:$D$18,MATCH(E7979,Assumptions!$A$13:$A$18,0)),MAX(INDEX(Assumptions!$C$13:$C$18,MATCH(E7979,Assumptions!$A$13:$A$18,0)),INDEX(Assumptions!$B$13:$B$18,MATCH(E7979,Assumptions!$A$13:$A$18,0))*F7979)),2)</f>
        <v>4</v>
      </c>
    </row>
    <row r="7980" customFormat="false" ht="15" hidden="false" customHeight="false" outlineLevel="0" collapsed="false">
      <c r="A7980" s="24" t="s">
        <v>8803</v>
      </c>
      <c r="B7980" s="39" t="n">
        <v>46194</v>
      </c>
      <c r="C7980" s="24" t="s">
        <v>255</v>
      </c>
      <c r="D7980" s="24" t="s">
        <v>164</v>
      </c>
      <c r="E7980" s="24" t="s">
        <v>107</v>
      </c>
      <c r="F7980" s="38" t="n">
        <v>4320</v>
      </c>
      <c r="G7980" s="42" t="n">
        <f aca="false">DATE(YEAR(B7980),MONTH(B7980),1)</f>
        <v>46174</v>
      </c>
      <c r="H7980" s="24" t="str">
        <f aca="false">INDEX(Customers!$B$2:$B$601,MATCH(C7980,Customers!$A$2:$A$601,0))</f>
        <v>Central</v>
      </c>
      <c r="I7980" s="43" t="n">
        <f aca="false">ROUND(MIN(INDEX(Assumptions!$D$13:$D$18,MATCH(E7980,Assumptions!$A$13:$A$18,0)),MAX(INDEX(Assumptions!$C$13:$C$18,MATCH(E7980,Assumptions!$A$13:$A$18,0)),INDEX(Assumptions!$B$13:$B$18,MATCH(E7980,Assumptions!$A$13:$A$18,0))*F7980)),2)</f>
        <v>0</v>
      </c>
    </row>
    <row r="7981" customFormat="false" ht="15" hidden="false" customHeight="false" outlineLevel="0" collapsed="false">
      <c r="A7981" s="24" t="s">
        <v>8804</v>
      </c>
      <c r="B7981" s="39" t="n">
        <v>46194</v>
      </c>
      <c r="C7981" s="24" t="s">
        <v>277</v>
      </c>
      <c r="D7981" s="24" t="s">
        <v>826</v>
      </c>
      <c r="E7981" s="24" t="s">
        <v>103</v>
      </c>
      <c r="F7981" s="38" t="n">
        <v>5490</v>
      </c>
      <c r="G7981" s="42" t="n">
        <f aca="false">DATE(YEAR(B7981),MONTH(B7981),1)</f>
        <v>46174</v>
      </c>
      <c r="H7981" s="24" t="str">
        <f aca="false">INDEX(Customers!$B$2:$B$601,MATCH(C7981,Customers!$A$2:$A$601,0))</f>
        <v>Rift Valley</v>
      </c>
      <c r="I7981" s="43" t="n">
        <f aca="false">ROUND(MIN(INDEX(Assumptions!$D$13:$D$18,MATCH(E7981,Assumptions!$A$13:$A$18,0)),MAX(INDEX(Assumptions!$C$13:$C$18,MATCH(E7981,Assumptions!$A$13:$A$18,0)),INDEX(Assumptions!$B$13:$B$18,MATCH(E7981,Assumptions!$A$13:$A$18,0))*F7981)),2)</f>
        <v>54.9</v>
      </c>
    </row>
    <row r="7982" customFormat="false" ht="15" hidden="false" customHeight="false" outlineLevel="0" collapsed="false">
      <c r="A7982" s="24" t="s">
        <v>8805</v>
      </c>
      <c r="B7982" s="39" t="n">
        <v>46194</v>
      </c>
      <c r="C7982" s="24" t="s">
        <v>280</v>
      </c>
      <c r="D7982" s="24" t="s">
        <v>826</v>
      </c>
      <c r="E7982" s="24" t="s">
        <v>109</v>
      </c>
      <c r="F7982" s="38" t="n">
        <v>2400</v>
      </c>
      <c r="G7982" s="42" t="n">
        <f aca="false">DATE(YEAR(B7982),MONTH(B7982),1)</f>
        <v>46174</v>
      </c>
      <c r="H7982" s="24" t="str">
        <f aca="false">INDEX(Customers!$B$2:$B$601,MATCH(C7982,Customers!$A$2:$A$601,0))</f>
        <v>Western</v>
      </c>
      <c r="I7982" s="43" t="n">
        <f aca="false">ROUND(MIN(INDEX(Assumptions!$D$13:$D$18,MATCH(E7982,Assumptions!$A$13:$A$18,0)),MAX(INDEX(Assumptions!$C$13:$C$18,MATCH(E7982,Assumptions!$A$13:$A$18,0)),INDEX(Assumptions!$B$13:$B$18,MATCH(E7982,Assumptions!$A$13:$A$18,0))*F7982)),2)</f>
        <v>9.6</v>
      </c>
    </row>
    <row r="7983" customFormat="false" ht="15" hidden="false" customHeight="false" outlineLevel="0" collapsed="false">
      <c r="A7983" s="24" t="s">
        <v>8806</v>
      </c>
      <c r="B7983" s="39" t="n">
        <v>46194</v>
      </c>
      <c r="C7983" s="24" t="s">
        <v>284</v>
      </c>
      <c r="D7983" s="24" t="s">
        <v>826</v>
      </c>
      <c r="E7983" s="24" t="s">
        <v>103</v>
      </c>
      <c r="F7983" s="38" t="n">
        <v>1870</v>
      </c>
      <c r="G7983" s="42" t="n">
        <f aca="false">DATE(YEAR(B7983),MONTH(B7983),1)</f>
        <v>46174</v>
      </c>
      <c r="H7983" s="24" t="str">
        <f aca="false">INDEX(Customers!$B$2:$B$601,MATCH(C7983,Customers!$A$2:$A$601,0))</f>
        <v>Nairobi</v>
      </c>
      <c r="I7983" s="43" t="n">
        <f aca="false">ROUND(MIN(INDEX(Assumptions!$D$13:$D$18,MATCH(E7983,Assumptions!$A$13:$A$18,0)),MAX(INDEX(Assumptions!$C$13:$C$18,MATCH(E7983,Assumptions!$A$13:$A$18,0)),INDEX(Assumptions!$B$13:$B$18,MATCH(E7983,Assumptions!$A$13:$A$18,0))*F7983)),2)</f>
        <v>18.7</v>
      </c>
    </row>
    <row r="7984" customFormat="false" ht="15" hidden="false" customHeight="false" outlineLevel="0" collapsed="false">
      <c r="A7984" s="24" t="s">
        <v>8807</v>
      </c>
      <c r="B7984" s="39" t="n">
        <v>46194</v>
      </c>
      <c r="C7984" s="24" t="s">
        <v>286</v>
      </c>
      <c r="D7984" s="24" t="s">
        <v>826</v>
      </c>
      <c r="E7984" s="24" t="s">
        <v>111</v>
      </c>
      <c r="F7984" s="38" t="n">
        <v>200</v>
      </c>
      <c r="G7984" s="42" t="n">
        <f aca="false">DATE(YEAR(B7984),MONTH(B7984),1)</f>
        <v>46174</v>
      </c>
      <c r="H7984" s="24" t="str">
        <f aca="false">INDEX(Customers!$B$2:$B$601,MATCH(C7984,Customers!$A$2:$A$601,0))</f>
        <v>Eastern</v>
      </c>
      <c r="I7984" s="43" t="n">
        <f aca="false">ROUND(MIN(INDEX(Assumptions!$D$13:$D$18,MATCH(E7984,Assumptions!$A$13:$A$18,0)),MAX(INDEX(Assumptions!$C$13:$C$18,MATCH(E7984,Assumptions!$A$13:$A$18,0)),INDEX(Assumptions!$B$13:$B$18,MATCH(E7984,Assumptions!$A$13:$A$18,0))*F7984)),2)</f>
        <v>8</v>
      </c>
    </row>
    <row r="7985" customFormat="false" ht="15" hidden="false" customHeight="false" outlineLevel="0" collapsed="false">
      <c r="A7985" s="24" t="s">
        <v>8808</v>
      </c>
      <c r="B7985" s="39" t="n">
        <v>46194</v>
      </c>
      <c r="C7985" s="24" t="s">
        <v>291</v>
      </c>
      <c r="D7985" s="24" t="s">
        <v>826</v>
      </c>
      <c r="E7985" s="24" t="s">
        <v>113</v>
      </c>
      <c r="F7985" s="38" t="n">
        <v>250</v>
      </c>
      <c r="G7985" s="42" t="n">
        <f aca="false">DATE(YEAR(B7985),MONTH(B7985),1)</f>
        <v>46174</v>
      </c>
      <c r="H7985" s="24" t="str">
        <f aca="false">INDEX(Customers!$B$2:$B$601,MATCH(C7985,Customers!$A$2:$A$601,0))</f>
        <v>Rift Valley</v>
      </c>
      <c r="I7985" s="43" t="n">
        <f aca="false">ROUND(MIN(INDEX(Assumptions!$D$13:$D$18,MATCH(E7985,Assumptions!$A$13:$A$18,0)),MAX(INDEX(Assumptions!$C$13:$C$18,MATCH(E7985,Assumptions!$A$13:$A$18,0)),INDEX(Assumptions!$B$13:$B$18,MATCH(E7985,Assumptions!$A$13:$A$18,0))*F7985)),2)</f>
        <v>12.5</v>
      </c>
    </row>
    <row r="7986" customFormat="false" ht="15" hidden="false" customHeight="false" outlineLevel="0" collapsed="false">
      <c r="A7986" s="24" t="s">
        <v>8809</v>
      </c>
      <c r="B7986" s="39" t="n">
        <v>46194</v>
      </c>
      <c r="C7986" s="24" t="s">
        <v>343</v>
      </c>
      <c r="D7986" s="24" t="s">
        <v>826</v>
      </c>
      <c r="E7986" s="24" t="s">
        <v>109</v>
      </c>
      <c r="F7986" s="38" t="n">
        <v>18850</v>
      </c>
      <c r="G7986" s="42" t="n">
        <f aca="false">DATE(YEAR(B7986),MONTH(B7986),1)</f>
        <v>46174</v>
      </c>
      <c r="H7986" s="24" t="str">
        <f aca="false">INDEX(Customers!$B$2:$B$601,MATCH(C7986,Customers!$A$2:$A$601,0))</f>
        <v>Central</v>
      </c>
      <c r="I7986" s="43" t="n">
        <f aca="false">ROUND(MIN(INDEX(Assumptions!$D$13:$D$18,MATCH(E7986,Assumptions!$A$13:$A$18,0)),MAX(INDEX(Assumptions!$C$13:$C$18,MATCH(E7986,Assumptions!$A$13:$A$18,0)),INDEX(Assumptions!$B$13:$B$18,MATCH(E7986,Assumptions!$A$13:$A$18,0))*F7986)),2)</f>
        <v>40</v>
      </c>
    </row>
    <row r="7987" customFormat="false" ht="15" hidden="false" customHeight="false" outlineLevel="0" collapsed="false">
      <c r="A7987" s="24" t="s">
        <v>8810</v>
      </c>
      <c r="B7987" s="39" t="n">
        <v>46194</v>
      </c>
      <c r="C7987" s="24" t="s">
        <v>356</v>
      </c>
      <c r="D7987" s="24" t="s">
        <v>188</v>
      </c>
      <c r="E7987" s="24" t="s">
        <v>105</v>
      </c>
      <c r="F7987" s="38" t="n">
        <v>4220</v>
      </c>
      <c r="G7987" s="42" t="n">
        <f aca="false">DATE(YEAR(B7987),MONTH(B7987),1)</f>
        <v>46174</v>
      </c>
      <c r="H7987" s="24" t="str">
        <f aca="false">INDEX(Customers!$B$2:$B$601,MATCH(C7987,Customers!$A$2:$A$601,0))</f>
        <v>Coast</v>
      </c>
      <c r="I7987" s="43" t="n">
        <f aca="false">ROUND(MIN(INDEX(Assumptions!$D$13:$D$18,MATCH(E7987,Assumptions!$A$13:$A$18,0)),MAX(INDEX(Assumptions!$C$13:$C$18,MATCH(E7987,Assumptions!$A$13:$A$18,0)),INDEX(Assumptions!$B$13:$B$18,MATCH(E7987,Assumptions!$A$13:$A$18,0))*F7987)),2)</f>
        <v>63.3</v>
      </c>
    </row>
    <row r="7988" customFormat="false" ht="15" hidden="false" customHeight="false" outlineLevel="0" collapsed="false">
      <c r="A7988" s="24" t="s">
        <v>8811</v>
      </c>
      <c r="B7988" s="39" t="n">
        <v>46194</v>
      </c>
      <c r="C7988" s="24" t="s">
        <v>360</v>
      </c>
      <c r="D7988" s="24" t="s">
        <v>826</v>
      </c>
      <c r="E7988" s="24" t="s">
        <v>103</v>
      </c>
      <c r="F7988" s="38" t="n">
        <v>3150</v>
      </c>
      <c r="G7988" s="42" t="n">
        <f aca="false">DATE(YEAR(B7988),MONTH(B7988),1)</f>
        <v>46174</v>
      </c>
      <c r="H7988" s="24" t="str">
        <f aca="false">INDEX(Customers!$B$2:$B$601,MATCH(C7988,Customers!$A$2:$A$601,0))</f>
        <v>Coast</v>
      </c>
      <c r="I7988" s="43" t="n">
        <f aca="false">ROUND(MIN(INDEX(Assumptions!$D$13:$D$18,MATCH(E7988,Assumptions!$A$13:$A$18,0)),MAX(INDEX(Assumptions!$C$13:$C$18,MATCH(E7988,Assumptions!$A$13:$A$18,0)),INDEX(Assumptions!$B$13:$B$18,MATCH(E7988,Assumptions!$A$13:$A$18,0))*F7988)),2)</f>
        <v>31.5</v>
      </c>
    </row>
    <row r="7989" customFormat="false" ht="15" hidden="false" customHeight="false" outlineLevel="0" collapsed="false">
      <c r="A7989" s="24" t="s">
        <v>8812</v>
      </c>
      <c r="B7989" s="39" t="n">
        <v>46194</v>
      </c>
      <c r="C7989" s="24" t="s">
        <v>367</v>
      </c>
      <c r="D7989" s="24" t="s">
        <v>152</v>
      </c>
      <c r="E7989" s="24" t="s">
        <v>105</v>
      </c>
      <c r="F7989" s="38" t="n">
        <v>1240</v>
      </c>
      <c r="G7989" s="42" t="n">
        <f aca="false">DATE(YEAR(B7989),MONTH(B7989),1)</f>
        <v>46174</v>
      </c>
      <c r="H7989" s="24" t="str">
        <f aca="false">INDEX(Customers!$B$2:$B$601,MATCH(C7989,Customers!$A$2:$A$601,0))</f>
        <v>Nairobi</v>
      </c>
      <c r="I7989" s="43" t="n">
        <f aca="false">ROUND(MIN(INDEX(Assumptions!$D$13:$D$18,MATCH(E7989,Assumptions!$A$13:$A$18,0)),MAX(INDEX(Assumptions!$C$13:$C$18,MATCH(E7989,Assumptions!$A$13:$A$18,0)),INDEX(Assumptions!$B$13:$B$18,MATCH(E7989,Assumptions!$A$13:$A$18,0))*F7989)),2)</f>
        <v>18.6</v>
      </c>
    </row>
    <row r="7990" customFormat="false" ht="15" hidden="false" customHeight="false" outlineLevel="0" collapsed="false">
      <c r="A7990" s="24" t="s">
        <v>8813</v>
      </c>
      <c r="B7990" s="39" t="n">
        <v>46194</v>
      </c>
      <c r="C7990" s="24" t="s">
        <v>394</v>
      </c>
      <c r="D7990" s="24" t="s">
        <v>826</v>
      </c>
      <c r="E7990" s="24" t="s">
        <v>113</v>
      </c>
      <c r="F7990" s="38" t="n">
        <v>500</v>
      </c>
      <c r="G7990" s="42" t="n">
        <f aca="false">DATE(YEAR(B7990),MONTH(B7990),1)</f>
        <v>46174</v>
      </c>
      <c r="H7990" s="24" t="str">
        <f aca="false">INDEX(Customers!$B$2:$B$601,MATCH(C7990,Customers!$A$2:$A$601,0))</f>
        <v>Eastern</v>
      </c>
      <c r="I7990" s="43" t="n">
        <f aca="false">ROUND(MIN(INDEX(Assumptions!$D$13:$D$18,MATCH(E7990,Assumptions!$A$13:$A$18,0)),MAX(INDEX(Assumptions!$C$13:$C$18,MATCH(E7990,Assumptions!$A$13:$A$18,0)),INDEX(Assumptions!$B$13:$B$18,MATCH(E7990,Assumptions!$A$13:$A$18,0))*F7990)),2)</f>
        <v>25</v>
      </c>
    </row>
    <row r="7991" customFormat="false" ht="15" hidden="false" customHeight="false" outlineLevel="0" collapsed="false">
      <c r="A7991" s="24" t="s">
        <v>8814</v>
      </c>
      <c r="B7991" s="39" t="n">
        <v>46194</v>
      </c>
      <c r="C7991" s="24" t="s">
        <v>395</v>
      </c>
      <c r="D7991" s="24" t="s">
        <v>826</v>
      </c>
      <c r="E7991" s="24" t="s">
        <v>103</v>
      </c>
      <c r="F7991" s="38" t="n">
        <v>1380</v>
      </c>
      <c r="G7991" s="42" t="n">
        <f aca="false">DATE(YEAR(B7991),MONTH(B7991),1)</f>
        <v>46174</v>
      </c>
      <c r="H7991" s="24" t="str">
        <f aca="false">INDEX(Customers!$B$2:$B$601,MATCH(C7991,Customers!$A$2:$A$601,0))</f>
        <v>Eastern</v>
      </c>
      <c r="I7991" s="43" t="n">
        <f aca="false">ROUND(MIN(INDEX(Assumptions!$D$13:$D$18,MATCH(E7991,Assumptions!$A$13:$A$18,0)),MAX(INDEX(Assumptions!$C$13:$C$18,MATCH(E7991,Assumptions!$A$13:$A$18,0)),INDEX(Assumptions!$B$13:$B$18,MATCH(E7991,Assumptions!$A$13:$A$18,0))*F7991)),2)</f>
        <v>13.8</v>
      </c>
    </row>
    <row r="7992" customFormat="false" ht="15" hidden="false" customHeight="false" outlineLevel="0" collapsed="false">
      <c r="A7992" s="24" t="s">
        <v>8815</v>
      </c>
      <c r="B7992" s="39" t="n">
        <v>46194</v>
      </c>
      <c r="C7992" s="24" t="s">
        <v>401</v>
      </c>
      <c r="D7992" s="24" t="s">
        <v>826</v>
      </c>
      <c r="E7992" s="24" t="s">
        <v>113</v>
      </c>
      <c r="F7992" s="38" t="n">
        <v>1000</v>
      </c>
      <c r="G7992" s="42" t="n">
        <f aca="false">DATE(YEAR(B7992),MONTH(B7992),1)</f>
        <v>46174</v>
      </c>
      <c r="H7992" s="24" t="str">
        <f aca="false">INDEX(Customers!$B$2:$B$601,MATCH(C7992,Customers!$A$2:$A$601,0))</f>
        <v>Coast</v>
      </c>
      <c r="I7992" s="43" t="n">
        <f aca="false">ROUND(MIN(INDEX(Assumptions!$D$13:$D$18,MATCH(E7992,Assumptions!$A$13:$A$18,0)),MAX(INDEX(Assumptions!$C$13:$C$18,MATCH(E7992,Assumptions!$A$13:$A$18,0)),INDEX(Assumptions!$B$13:$B$18,MATCH(E7992,Assumptions!$A$13:$A$18,0))*F7992)),2)</f>
        <v>50</v>
      </c>
    </row>
    <row r="7993" customFormat="false" ht="15" hidden="false" customHeight="false" outlineLevel="0" collapsed="false">
      <c r="A7993" s="24" t="s">
        <v>8816</v>
      </c>
      <c r="B7993" s="39" t="n">
        <v>46194</v>
      </c>
      <c r="C7993" s="24" t="s">
        <v>415</v>
      </c>
      <c r="D7993" s="24" t="s">
        <v>826</v>
      </c>
      <c r="E7993" s="24" t="s">
        <v>111</v>
      </c>
      <c r="F7993" s="38" t="n">
        <v>100</v>
      </c>
      <c r="G7993" s="42" t="n">
        <f aca="false">DATE(YEAR(B7993),MONTH(B7993),1)</f>
        <v>46174</v>
      </c>
      <c r="H7993" s="24" t="str">
        <f aca="false">INDEX(Customers!$B$2:$B$601,MATCH(C7993,Customers!$A$2:$A$601,0))</f>
        <v>Coast</v>
      </c>
      <c r="I7993" s="43" t="n">
        <f aca="false">ROUND(MIN(INDEX(Assumptions!$D$13:$D$18,MATCH(E7993,Assumptions!$A$13:$A$18,0)),MAX(INDEX(Assumptions!$C$13:$C$18,MATCH(E7993,Assumptions!$A$13:$A$18,0)),INDEX(Assumptions!$B$13:$B$18,MATCH(E7993,Assumptions!$A$13:$A$18,0))*F7993)),2)</f>
        <v>4</v>
      </c>
    </row>
    <row r="7994" customFormat="false" ht="15" hidden="false" customHeight="false" outlineLevel="0" collapsed="false">
      <c r="A7994" s="24" t="s">
        <v>8817</v>
      </c>
      <c r="B7994" s="39" t="n">
        <v>46194</v>
      </c>
      <c r="C7994" s="24" t="s">
        <v>428</v>
      </c>
      <c r="D7994" s="24" t="s">
        <v>826</v>
      </c>
      <c r="E7994" s="24" t="s">
        <v>111</v>
      </c>
      <c r="F7994" s="38" t="n">
        <v>100</v>
      </c>
      <c r="G7994" s="42" t="n">
        <f aca="false">DATE(YEAR(B7994),MONTH(B7994),1)</f>
        <v>46174</v>
      </c>
      <c r="H7994" s="24" t="str">
        <f aca="false">INDEX(Customers!$B$2:$B$601,MATCH(C7994,Customers!$A$2:$A$601,0))</f>
        <v>Nairobi</v>
      </c>
      <c r="I7994" s="43" t="n">
        <f aca="false">ROUND(MIN(INDEX(Assumptions!$D$13:$D$18,MATCH(E7994,Assumptions!$A$13:$A$18,0)),MAX(INDEX(Assumptions!$C$13:$C$18,MATCH(E7994,Assumptions!$A$13:$A$18,0)),INDEX(Assumptions!$B$13:$B$18,MATCH(E7994,Assumptions!$A$13:$A$18,0))*F7994)),2)</f>
        <v>4</v>
      </c>
    </row>
    <row r="7995" customFormat="false" ht="15" hidden="false" customHeight="false" outlineLevel="0" collapsed="false">
      <c r="A7995" s="24" t="s">
        <v>8818</v>
      </c>
      <c r="B7995" s="39" t="n">
        <v>46194</v>
      </c>
      <c r="C7995" s="24" t="s">
        <v>433</v>
      </c>
      <c r="D7995" s="24" t="s">
        <v>826</v>
      </c>
      <c r="E7995" s="24" t="s">
        <v>103</v>
      </c>
      <c r="F7995" s="38" t="n">
        <v>8360</v>
      </c>
      <c r="G7995" s="42" t="n">
        <f aca="false">DATE(YEAR(B7995),MONTH(B7995),1)</f>
        <v>46174</v>
      </c>
      <c r="H7995" s="24" t="str">
        <f aca="false">INDEX(Customers!$B$2:$B$601,MATCH(C7995,Customers!$A$2:$A$601,0))</f>
        <v>Nairobi</v>
      </c>
      <c r="I7995" s="43" t="n">
        <f aca="false">ROUND(MIN(INDEX(Assumptions!$D$13:$D$18,MATCH(E7995,Assumptions!$A$13:$A$18,0)),MAX(INDEX(Assumptions!$C$13:$C$18,MATCH(E7995,Assumptions!$A$13:$A$18,0)),INDEX(Assumptions!$B$13:$B$18,MATCH(E7995,Assumptions!$A$13:$A$18,0))*F7995)),2)</f>
        <v>83.6</v>
      </c>
    </row>
    <row r="7996" customFormat="false" ht="15" hidden="false" customHeight="false" outlineLevel="0" collapsed="false">
      <c r="A7996" s="24" t="s">
        <v>8819</v>
      </c>
      <c r="B7996" s="39" t="n">
        <v>46194</v>
      </c>
      <c r="C7996" s="24" t="s">
        <v>434</v>
      </c>
      <c r="D7996" s="24" t="s">
        <v>826</v>
      </c>
      <c r="E7996" s="24" t="s">
        <v>103</v>
      </c>
      <c r="F7996" s="38" t="n">
        <v>640</v>
      </c>
      <c r="G7996" s="42" t="n">
        <f aca="false">DATE(YEAR(B7996),MONTH(B7996),1)</f>
        <v>46174</v>
      </c>
      <c r="H7996" s="24" t="str">
        <f aca="false">INDEX(Customers!$B$2:$B$601,MATCH(C7996,Customers!$A$2:$A$601,0))</f>
        <v>Central</v>
      </c>
      <c r="I7996" s="43" t="n">
        <f aca="false">ROUND(MIN(INDEX(Assumptions!$D$13:$D$18,MATCH(E7996,Assumptions!$A$13:$A$18,0)),MAX(INDEX(Assumptions!$C$13:$C$18,MATCH(E7996,Assumptions!$A$13:$A$18,0)),INDEX(Assumptions!$B$13:$B$18,MATCH(E7996,Assumptions!$A$13:$A$18,0))*F7996)),2)</f>
        <v>6.4</v>
      </c>
    </row>
    <row r="7997" customFormat="false" ht="15" hidden="false" customHeight="false" outlineLevel="0" collapsed="false">
      <c r="A7997" s="24" t="s">
        <v>8820</v>
      </c>
      <c r="B7997" s="39" t="n">
        <v>46194</v>
      </c>
      <c r="C7997" s="24" t="s">
        <v>473</v>
      </c>
      <c r="D7997" s="24" t="s">
        <v>826</v>
      </c>
      <c r="E7997" s="24" t="s">
        <v>103</v>
      </c>
      <c r="F7997" s="38" t="n">
        <v>430</v>
      </c>
      <c r="G7997" s="42" t="n">
        <f aca="false">DATE(YEAR(B7997),MONTH(B7997),1)</f>
        <v>46174</v>
      </c>
      <c r="H7997" s="24" t="str">
        <f aca="false">INDEX(Customers!$B$2:$B$601,MATCH(C7997,Customers!$A$2:$A$601,0))</f>
        <v>Nairobi</v>
      </c>
      <c r="I7997" s="43" t="n">
        <f aca="false">ROUND(MIN(INDEX(Assumptions!$D$13:$D$18,MATCH(E7997,Assumptions!$A$13:$A$18,0)),MAX(INDEX(Assumptions!$C$13:$C$18,MATCH(E7997,Assumptions!$A$13:$A$18,0)),INDEX(Assumptions!$B$13:$B$18,MATCH(E7997,Assumptions!$A$13:$A$18,0))*F7997)),2)</f>
        <v>5</v>
      </c>
    </row>
    <row r="7998" customFormat="false" ht="15" hidden="false" customHeight="false" outlineLevel="0" collapsed="false">
      <c r="A7998" s="24" t="s">
        <v>8821</v>
      </c>
      <c r="B7998" s="39" t="n">
        <v>46194</v>
      </c>
      <c r="C7998" s="24" t="s">
        <v>475</v>
      </c>
      <c r="D7998" s="24" t="s">
        <v>183</v>
      </c>
      <c r="E7998" s="24" t="s">
        <v>105</v>
      </c>
      <c r="F7998" s="38" t="n">
        <v>2470</v>
      </c>
      <c r="G7998" s="42" t="n">
        <f aca="false">DATE(YEAR(B7998),MONTH(B7998),1)</f>
        <v>46174</v>
      </c>
      <c r="H7998" s="24" t="str">
        <f aca="false">INDEX(Customers!$B$2:$B$601,MATCH(C7998,Customers!$A$2:$A$601,0))</f>
        <v>Coast</v>
      </c>
      <c r="I7998" s="43" t="n">
        <f aca="false">ROUND(MIN(INDEX(Assumptions!$D$13:$D$18,MATCH(E7998,Assumptions!$A$13:$A$18,0)),MAX(INDEX(Assumptions!$C$13:$C$18,MATCH(E7998,Assumptions!$A$13:$A$18,0)),INDEX(Assumptions!$B$13:$B$18,MATCH(E7998,Assumptions!$A$13:$A$18,0))*F7998)),2)</f>
        <v>37.05</v>
      </c>
    </row>
    <row r="7999" customFormat="false" ht="15" hidden="false" customHeight="false" outlineLevel="0" collapsed="false">
      <c r="A7999" s="24" t="s">
        <v>8822</v>
      </c>
      <c r="B7999" s="39" t="n">
        <v>46194</v>
      </c>
      <c r="C7999" s="24" t="s">
        <v>504</v>
      </c>
      <c r="D7999" s="24" t="s">
        <v>826</v>
      </c>
      <c r="E7999" s="24" t="s">
        <v>109</v>
      </c>
      <c r="F7999" s="38" t="n">
        <v>5210</v>
      </c>
      <c r="G7999" s="42" t="n">
        <f aca="false">DATE(YEAR(B7999),MONTH(B7999),1)</f>
        <v>46174</v>
      </c>
      <c r="H7999" s="24" t="str">
        <f aca="false">INDEX(Customers!$B$2:$B$601,MATCH(C7999,Customers!$A$2:$A$601,0))</f>
        <v>Coast</v>
      </c>
      <c r="I7999" s="43" t="n">
        <f aca="false">ROUND(MIN(INDEX(Assumptions!$D$13:$D$18,MATCH(E7999,Assumptions!$A$13:$A$18,0)),MAX(INDEX(Assumptions!$C$13:$C$18,MATCH(E7999,Assumptions!$A$13:$A$18,0)),INDEX(Assumptions!$B$13:$B$18,MATCH(E7999,Assumptions!$A$13:$A$18,0))*F7999)),2)</f>
        <v>20.84</v>
      </c>
    </row>
    <row r="8000" customFormat="false" ht="15" hidden="false" customHeight="false" outlineLevel="0" collapsed="false">
      <c r="A8000" s="24" t="s">
        <v>8823</v>
      </c>
      <c r="B8000" s="39" t="n">
        <v>46194</v>
      </c>
      <c r="C8000" s="24" t="s">
        <v>516</v>
      </c>
      <c r="D8000" s="24" t="s">
        <v>826</v>
      </c>
      <c r="E8000" s="24" t="s">
        <v>111</v>
      </c>
      <c r="F8000" s="38" t="n">
        <v>100</v>
      </c>
      <c r="G8000" s="42" t="n">
        <f aca="false">DATE(YEAR(B8000),MONTH(B8000),1)</f>
        <v>46174</v>
      </c>
      <c r="H8000" s="24" t="str">
        <f aca="false">INDEX(Customers!$B$2:$B$601,MATCH(C8000,Customers!$A$2:$A$601,0))</f>
        <v>Rift Valley</v>
      </c>
      <c r="I8000" s="43" t="n">
        <f aca="false">ROUND(MIN(INDEX(Assumptions!$D$13:$D$18,MATCH(E8000,Assumptions!$A$13:$A$18,0)),MAX(INDEX(Assumptions!$C$13:$C$18,MATCH(E8000,Assumptions!$A$13:$A$18,0)),INDEX(Assumptions!$B$13:$B$18,MATCH(E8000,Assumptions!$A$13:$A$18,0))*F8000)),2)</f>
        <v>4</v>
      </c>
    </row>
    <row r="8001" customFormat="false" ht="15" hidden="false" customHeight="false" outlineLevel="0" collapsed="false">
      <c r="A8001" s="24" t="s">
        <v>8824</v>
      </c>
      <c r="B8001" s="39" t="n">
        <v>46194</v>
      </c>
      <c r="C8001" s="24" t="s">
        <v>521</v>
      </c>
      <c r="D8001" s="24" t="s">
        <v>826</v>
      </c>
      <c r="E8001" s="24" t="s">
        <v>103</v>
      </c>
      <c r="F8001" s="38" t="n">
        <v>3420</v>
      </c>
      <c r="G8001" s="42" t="n">
        <f aca="false">DATE(YEAR(B8001),MONTH(B8001),1)</f>
        <v>46174</v>
      </c>
      <c r="H8001" s="24" t="str">
        <f aca="false">INDEX(Customers!$B$2:$B$601,MATCH(C8001,Customers!$A$2:$A$601,0))</f>
        <v>Western</v>
      </c>
      <c r="I8001" s="43" t="n">
        <f aca="false">ROUND(MIN(INDEX(Assumptions!$D$13:$D$18,MATCH(E8001,Assumptions!$A$13:$A$18,0)),MAX(INDEX(Assumptions!$C$13:$C$18,MATCH(E8001,Assumptions!$A$13:$A$18,0)),INDEX(Assumptions!$B$13:$B$18,MATCH(E8001,Assumptions!$A$13:$A$18,0))*F8001)),2)</f>
        <v>34.2</v>
      </c>
    </row>
    <row r="8002" customFormat="false" ht="15" hidden="false" customHeight="false" outlineLevel="0" collapsed="false">
      <c r="A8002" s="24" t="s">
        <v>8825</v>
      </c>
      <c r="B8002" s="39" t="n">
        <v>46194</v>
      </c>
      <c r="C8002" s="24" t="s">
        <v>536</v>
      </c>
      <c r="D8002" s="24" t="s">
        <v>826</v>
      </c>
      <c r="E8002" s="24" t="s">
        <v>113</v>
      </c>
      <c r="F8002" s="38" t="n">
        <v>500</v>
      </c>
      <c r="G8002" s="42" t="n">
        <f aca="false">DATE(YEAR(B8002),MONTH(B8002),1)</f>
        <v>46174</v>
      </c>
      <c r="H8002" s="24" t="str">
        <f aca="false">INDEX(Customers!$B$2:$B$601,MATCH(C8002,Customers!$A$2:$A$601,0))</f>
        <v>Nairobi</v>
      </c>
      <c r="I8002" s="43" t="n">
        <f aca="false">ROUND(MIN(INDEX(Assumptions!$D$13:$D$18,MATCH(E8002,Assumptions!$A$13:$A$18,0)),MAX(INDEX(Assumptions!$C$13:$C$18,MATCH(E8002,Assumptions!$A$13:$A$18,0)),INDEX(Assumptions!$B$13:$B$18,MATCH(E8002,Assumptions!$A$13:$A$18,0))*F8002)),2)</f>
        <v>25</v>
      </c>
    </row>
    <row r="8003" customFormat="false" ht="15" hidden="false" customHeight="false" outlineLevel="0" collapsed="false">
      <c r="A8003" s="24" t="s">
        <v>8826</v>
      </c>
      <c r="B8003" s="39" t="n">
        <v>46194</v>
      </c>
      <c r="C8003" s="24" t="s">
        <v>543</v>
      </c>
      <c r="D8003" s="24" t="s">
        <v>171</v>
      </c>
      <c r="E8003" s="24" t="s">
        <v>107</v>
      </c>
      <c r="F8003" s="38" t="n">
        <v>6780</v>
      </c>
      <c r="G8003" s="42" t="n">
        <f aca="false">DATE(YEAR(B8003),MONTH(B8003),1)</f>
        <v>46174</v>
      </c>
      <c r="H8003" s="24" t="str">
        <f aca="false">INDEX(Customers!$B$2:$B$601,MATCH(C8003,Customers!$A$2:$A$601,0))</f>
        <v>Central</v>
      </c>
      <c r="I8003" s="43" t="n">
        <f aca="false">ROUND(MIN(INDEX(Assumptions!$D$13:$D$18,MATCH(E8003,Assumptions!$A$13:$A$18,0)),MAX(INDEX(Assumptions!$C$13:$C$18,MATCH(E8003,Assumptions!$A$13:$A$18,0)),INDEX(Assumptions!$B$13:$B$18,MATCH(E8003,Assumptions!$A$13:$A$18,0))*F8003)),2)</f>
        <v>0</v>
      </c>
    </row>
    <row r="8004" customFormat="false" ht="15" hidden="false" customHeight="false" outlineLevel="0" collapsed="false">
      <c r="A8004" s="24" t="s">
        <v>8827</v>
      </c>
      <c r="B8004" s="39" t="n">
        <v>46194</v>
      </c>
      <c r="C8004" s="24" t="s">
        <v>589</v>
      </c>
      <c r="D8004" s="24" t="s">
        <v>211</v>
      </c>
      <c r="E8004" s="24" t="s">
        <v>107</v>
      </c>
      <c r="F8004" s="38" t="n">
        <v>23740</v>
      </c>
      <c r="G8004" s="42" t="n">
        <f aca="false">DATE(YEAR(B8004),MONTH(B8004),1)</f>
        <v>46174</v>
      </c>
      <c r="H8004" s="24" t="str">
        <f aca="false">INDEX(Customers!$B$2:$B$601,MATCH(C8004,Customers!$A$2:$A$601,0))</f>
        <v>Eastern</v>
      </c>
      <c r="I8004" s="43" t="n">
        <f aca="false">ROUND(MIN(INDEX(Assumptions!$D$13:$D$18,MATCH(E8004,Assumptions!$A$13:$A$18,0)),MAX(INDEX(Assumptions!$C$13:$C$18,MATCH(E8004,Assumptions!$A$13:$A$18,0)),INDEX(Assumptions!$B$13:$B$18,MATCH(E8004,Assumptions!$A$13:$A$18,0))*F8004)),2)</f>
        <v>0</v>
      </c>
    </row>
    <row r="8005" customFormat="false" ht="15" hidden="false" customHeight="false" outlineLevel="0" collapsed="false">
      <c r="A8005" s="24" t="s">
        <v>8828</v>
      </c>
      <c r="B8005" s="39" t="n">
        <v>46194</v>
      </c>
      <c r="C8005" s="24" t="s">
        <v>614</v>
      </c>
      <c r="D8005" s="24" t="s">
        <v>826</v>
      </c>
      <c r="E8005" s="24" t="s">
        <v>109</v>
      </c>
      <c r="F8005" s="38" t="n">
        <v>4780</v>
      </c>
      <c r="G8005" s="42" t="n">
        <f aca="false">DATE(YEAR(B8005),MONTH(B8005),1)</f>
        <v>46174</v>
      </c>
      <c r="H8005" s="24" t="str">
        <f aca="false">INDEX(Customers!$B$2:$B$601,MATCH(C8005,Customers!$A$2:$A$601,0))</f>
        <v>Central</v>
      </c>
      <c r="I8005" s="43" t="n">
        <f aca="false">ROUND(MIN(INDEX(Assumptions!$D$13:$D$18,MATCH(E8005,Assumptions!$A$13:$A$18,0)),MAX(INDEX(Assumptions!$C$13:$C$18,MATCH(E8005,Assumptions!$A$13:$A$18,0)),INDEX(Assumptions!$B$13:$B$18,MATCH(E8005,Assumptions!$A$13:$A$18,0))*F8005)),2)</f>
        <v>19.12</v>
      </c>
    </row>
    <row r="8006" customFormat="false" ht="15" hidden="false" customHeight="false" outlineLevel="0" collapsed="false">
      <c r="A8006" s="24" t="s">
        <v>8829</v>
      </c>
      <c r="B8006" s="39" t="n">
        <v>46194</v>
      </c>
      <c r="C8006" s="24" t="s">
        <v>617</v>
      </c>
      <c r="D8006" s="24" t="s">
        <v>826</v>
      </c>
      <c r="E8006" s="24" t="s">
        <v>109</v>
      </c>
      <c r="F8006" s="38" t="n">
        <v>1810</v>
      </c>
      <c r="G8006" s="42" t="n">
        <f aca="false">DATE(YEAR(B8006),MONTH(B8006),1)</f>
        <v>46174</v>
      </c>
      <c r="H8006" s="24" t="str">
        <f aca="false">INDEX(Customers!$B$2:$B$601,MATCH(C8006,Customers!$A$2:$A$601,0))</f>
        <v>Nairobi</v>
      </c>
      <c r="I8006" s="43" t="n">
        <f aca="false">ROUND(MIN(INDEX(Assumptions!$D$13:$D$18,MATCH(E8006,Assumptions!$A$13:$A$18,0)),MAX(INDEX(Assumptions!$C$13:$C$18,MATCH(E8006,Assumptions!$A$13:$A$18,0)),INDEX(Assumptions!$B$13:$B$18,MATCH(E8006,Assumptions!$A$13:$A$18,0))*F8006)),2)</f>
        <v>7.24</v>
      </c>
    </row>
    <row r="8007" customFormat="false" ht="15" hidden="false" customHeight="false" outlineLevel="0" collapsed="false">
      <c r="A8007" s="24" t="s">
        <v>8830</v>
      </c>
      <c r="B8007" s="39" t="n">
        <v>46194</v>
      </c>
      <c r="C8007" s="24" t="s">
        <v>627</v>
      </c>
      <c r="D8007" s="24" t="s">
        <v>826</v>
      </c>
      <c r="E8007" s="24" t="s">
        <v>109</v>
      </c>
      <c r="F8007" s="38" t="n">
        <v>10180</v>
      </c>
      <c r="G8007" s="42" t="n">
        <f aca="false">DATE(YEAR(B8007),MONTH(B8007),1)</f>
        <v>46174</v>
      </c>
      <c r="H8007" s="24" t="str">
        <f aca="false">INDEX(Customers!$B$2:$B$601,MATCH(C8007,Customers!$A$2:$A$601,0))</f>
        <v>Central</v>
      </c>
      <c r="I8007" s="43" t="n">
        <f aca="false">ROUND(MIN(INDEX(Assumptions!$D$13:$D$18,MATCH(E8007,Assumptions!$A$13:$A$18,0)),MAX(INDEX(Assumptions!$C$13:$C$18,MATCH(E8007,Assumptions!$A$13:$A$18,0)),INDEX(Assumptions!$B$13:$B$18,MATCH(E8007,Assumptions!$A$13:$A$18,0))*F8007)),2)</f>
        <v>40</v>
      </c>
    </row>
    <row r="8008" customFormat="false" ht="15" hidden="false" customHeight="false" outlineLevel="0" collapsed="false">
      <c r="A8008" s="24" t="s">
        <v>8831</v>
      </c>
      <c r="B8008" s="39" t="n">
        <v>46194</v>
      </c>
      <c r="C8008" s="24" t="s">
        <v>629</v>
      </c>
      <c r="D8008" s="24" t="s">
        <v>826</v>
      </c>
      <c r="E8008" s="24" t="s">
        <v>113</v>
      </c>
      <c r="F8008" s="38" t="n">
        <v>50</v>
      </c>
      <c r="G8008" s="42" t="n">
        <f aca="false">DATE(YEAR(B8008),MONTH(B8008),1)</f>
        <v>46174</v>
      </c>
      <c r="H8008" s="24" t="str">
        <f aca="false">INDEX(Customers!$B$2:$B$601,MATCH(C8008,Customers!$A$2:$A$601,0))</f>
        <v>Nairobi</v>
      </c>
      <c r="I8008" s="43" t="n">
        <f aca="false">ROUND(MIN(INDEX(Assumptions!$D$13:$D$18,MATCH(E8008,Assumptions!$A$13:$A$18,0)),MAX(INDEX(Assumptions!$C$13:$C$18,MATCH(E8008,Assumptions!$A$13:$A$18,0)),INDEX(Assumptions!$B$13:$B$18,MATCH(E8008,Assumptions!$A$13:$A$18,0))*F8008)),2)</f>
        <v>2.5</v>
      </c>
    </row>
    <row r="8009" customFormat="false" ht="15" hidden="false" customHeight="false" outlineLevel="0" collapsed="false">
      <c r="A8009" s="24" t="s">
        <v>8832</v>
      </c>
      <c r="B8009" s="39" t="n">
        <v>46194</v>
      </c>
      <c r="C8009" s="24" t="s">
        <v>629</v>
      </c>
      <c r="D8009" s="24" t="s">
        <v>826</v>
      </c>
      <c r="E8009" s="24" t="s">
        <v>113</v>
      </c>
      <c r="F8009" s="38" t="n">
        <v>50</v>
      </c>
      <c r="G8009" s="42" t="n">
        <f aca="false">DATE(YEAR(B8009),MONTH(B8009),1)</f>
        <v>46174</v>
      </c>
      <c r="H8009" s="24" t="str">
        <f aca="false">INDEX(Customers!$B$2:$B$601,MATCH(C8009,Customers!$A$2:$A$601,0))</f>
        <v>Nairobi</v>
      </c>
      <c r="I8009" s="43" t="n">
        <f aca="false">ROUND(MIN(INDEX(Assumptions!$D$13:$D$18,MATCH(E8009,Assumptions!$A$13:$A$18,0)),MAX(INDEX(Assumptions!$C$13:$C$18,MATCH(E8009,Assumptions!$A$13:$A$18,0)),INDEX(Assumptions!$B$13:$B$18,MATCH(E8009,Assumptions!$A$13:$A$18,0))*F8009)),2)</f>
        <v>2.5</v>
      </c>
    </row>
    <row r="8010" customFormat="false" ht="15" hidden="false" customHeight="false" outlineLevel="0" collapsed="false">
      <c r="A8010" s="24" t="s">
        <v>8833</v>
      </c>
      <c r="B8010" s="39" t="n">
        <v>46194</v>
      </c>
      <c r="C8010" s="24" t="s">
        <v>640</v>
      </c>
      <c r="D8010" s="24" t="s">
        <v>826</v>
      </c>
      <c r="E8010" s="24" t="s">
        <v>103</v>
      </c>
      <c r="F8010" s="38" t="n">
        <v>1840</v>
      </c>
      <c r="G8010" s="42" t="n">
        <f aca="false">DATE(YEAR(B8010),MONTH(B8010),1)</f>
        <v>46174</v>
      </c>
      <c r="H8010" s="24" t="str">
        <f aca="false">INDEX(Customers!$B$2:$B$601,MATCH(C8010,Customers!$A$2:$A$601,0))</f>
        <v>Rift Valley</v>
      </c>
      <c r="I8010" s="43" t="n">
        <f aca="false">ROUND(MIN(INDEX(Assumptions!$D$13:$D$18,MATCH(E8010,Assumptions!$A$13:$A$18,0)),MAX(INDEX(Assumptions!$C$13:$C$18,MATCH(E8010,Assumptions!$A$13:$A$18,0)),INDEX(Assumptions!$B$13:$B$18,MATCH(E8010,Assumptions!$A$13:$A$18,0))*F8010)),2)</f>
        <v>18.4</v>
      </c>
    </row>
    <row r="8011" customFormat="false" ht="15" hidden="false" customHeight="false" outlineLevel="0" collapsed="false">
      <c r="A8011" s="24" t="s">
        <v>8834</v>
      </c>
      <c r="B8011" s="39" t="n">
        <v>46194</v>
      </c>
      <c r="C8011" s="24" t="s">
        <v>640</v>
      </c>
      <c r="D8011" s="24" t="s">
        <v>826</v>
      </c>
      <c r="E8011" s="24" t="s">
        <v>103</v>
      </c>
      <c r="F8011" s="38" t="n">
        <v>3910</v>
      </c>
      <c r="G8011" s="42" t="n">
        <f aca="false">DATE(YEAR(B8011),MONTH(B8011),1)</f>
        <v>46174</v>
      </c>
      <c r="H8011" s="24" t="str">
        <f aca="false">INDEX(Customers!$B$2:$B$601,MATCH(C8011,Customers!$A$2:$A$601,0))</f>
        <v>Rift Valley</v>
      </c>
      <c r="I8011" s="43" t="n">
        <f aca="false">ROUND(MIN(INDEX(Assumptions!$D$13:$D$18,MATCH(E8011,Assumptions!$A$13:$A$18,0)),MAX(INDEX(Assumptions!$C$13:$C$18,MATCH(E8011,Assumptions!$A$13:$A$18,0)),INDEX(Assumptions!$B$13:$B$18,MATCH(E8011,Assumptions!$A$13:$A$18,0))*F8011)),2)</f>
        <v>39.1</v>
      </c>
    </row>
    <row r="8012" customFormat="false" ht="15" hidden="false" customHeight="false" outlineLevel="0" collapsed="false">
      <c r="A8012" s="24" t="s">
        <v>8835</v>
      </c>
      <c r="B8012" s="39" t="n">
        <v>46194</v>
      </c>
      <c r="C8012" s="24" t="s">
        <v>642</v>
      </c>
      <c r="D8012" s="24" t="s">
        <v>826</v>
      </c>
      <c r="E8012" s="24" t="s">
        <v>109</v>
      </c>
      <c r="F8012" s="38" t="n">
        <v>1250</v>
      </c>
      <c r="G8012" s="42" t="n">
        <f aca="false">DATE(YEAR(B8012),MONTH(B8012),1)</f>
        <v>46174</v>
      </c>
      <c r="H8012" s="24" t="str">
        <f aca="false">INDEX(Customers!$B$2:$B$601,MATCH(C8012,Customers!$A$2:$A$601,0))</f>
        <v>Rift Valley</v>
      </c>
      <c r="I8012" s="43" t="n">
        <f aca="false">ROUND(MIN(INDEX(Assumptions!$D$13:$D$18,MATCH(E8012,Assumptions!$A$13:$A$18,0)),MAX(INDEX(Assumptions!$C$13:$C$18,MATCH(E8012,Assumptions!$A$13:$A$18,0)),INDEX(Assumptions!$B$13:$B$18,MATCH(E8012,Assumptions!$A$13:$A$18,0))*F8012)),2)</f>
        <v>5</v>
      </c>
    </row>
    <row r="8013" customFormat="false" ht="15" hidden="false" customHeight="false" outlineLevel="0" collapsed="false">
      <c r="A8013" s="24" t="s">
        <v>8836</v>
      </c>
      <c r="B8013" s="39" t="n">
        <v>46194</v>
      </c>
      <c r="C8013" s="24" t="s">
        <v>649</v>
      </c>
      <c r="D8013" s="24" t="s">
        <v>209</v>
      </c>
      <c r="E8013" s="24" t="s">
        <v>107</v>
      </c>
      <c r="F8013" s="38" t="n">
        <v>28470</v>
      </c>
      <c r="G8013" s="42" t="n">
        <f aca="false">DATE(YEAR(B8013),MONTH(B8013),1)</f>
        <v>46174</v>
      </c>
      <c r="H8013" s="24" t="str">
        <f aca="false">INDEX(Customers!$B$2:$B$601,MATCH(C8013,Customers!$A$2:$A$601,0))</f>
        <v>Eastern</v>
      </c>
      <c r="I8013" s="43" t="n">
        <f aca="false">ROUND(MIN(INDEX(Assumptions!$D$13:$D$18,MATCH(E8013,Assumptions!$A$13:$A$18,0)),MAX(INDEX(Assumptions!$C$13:$C$18,MATCH(E8013,Assumptions!$A$13:$A$18,0)),INDEX(Assumptions!$B$13:$B$18,MATCH(E8013,Assumptions!$A$13:$A$18,0))*F8013)),2)</f>
        <v>0</v>
      </c>
    </row>
    <row r="8014" customFormat="false" ht="15" hidden="false" customHeight="false" outlineLevel="0" collapsed="false">
      <c r="A8014" s="24" t="s">
        <v>8837</v>
      </c>
      <c r="B8014" s="39" t="n">
        <v>46194</v>
      </c>
      <c r="C8014" s="24" t="s">
        <v>665</v>
      </c>
      <c r="D8014" s="24" t="s">
        <v>152</v>
      </c>
      <c r="E8014" s="24" t="s">
        <v>107</v>
      </c>
      <c r="F8014" s="38" t="n">
        <v>68850</v>
      </c>
      <c r="G8014" s="42" t="n">
        <f aca="false">DATE(YEAR(B8014),MONTH(B8014),1)</f>
        <v>46174</v>
      </c>
      <c r="H8014" s="24" t="str">
        <f aca="false">INDEX(Customers!$B$2:$B$601,MATCH(C8014,Customers!$A$2:$A$601,0))</f>
        <v>Nairobi</v>
      </c>
      <c r="I8014" s="43" t="n">
        <f aca="false">ROUND(MIN(INDEX(Assumptions!$D$13:$D$18,MATCH(E8014,Assumptions!$A$13:$A$18,0)),MAX(INDEX(Assumptions!$C$13:$C$18,MATCH(E8014,Assumptions!$A$13:$A$18,0)),INDEX(Assumptions!$B$13:$B$18,MATCH(E8014,Assumptions!$A$13:$A$18,0))*F8014)),2)</f>
        <v>0</v>
      </c>
    </row>
    <row r="8015" customFormat="false" ht="15" hidden="false" customHeight="false" outlineLevel="0" collapsed="false">
      <c r="A8015" s="24" t="s">
        <v>8838</v>
      </c>
      <c r="B8015" s="39" t="n">
        <v>46194</v>
      </c>
      <c r="C8015" s="24" t="s">
        <v>666</v>
      </c>
      <c r="D8015" s="24" t="s">
        <v>154</v>
      </c>
      <c r="E8015" s="24" t="s">
        <v>105</v>
      </c>
      <c r="F8015" s="38" t="n">
        <v>2320</v>
      </c>
      <c r="G8015" s="42" t="n">
        <f aca="false">DATE(YEAR(B8015),MONTH(B8015),1)</f>
        <v>46174</v>
      </c>
      <c r="H8015" s="24" t="str">
        <f aca="false">INDEX(Customers!$B$2:$B$601,MATCH(C8015,Customers!$A$2:$A$601,0))</f>
        <v>Nairobi</v>
      </c>
      <c r="I8015" s="43" t="n">
        <f aca="false">ROUND(MIN(INDEX(Assumptions!$D$13:$D$18,MATCH(E8015,Assumptions!$A$13:$A$18,0)),MAX(INDEX(Assumptions!$C$13:$C$18,MATCH(E8015,Assumptions!$A$13:$A$18,0)),INDEX(Assumptions!$B$13:$B$18,MATCH(E8015,Assumptions!$A$13:$A$18,0))*F8015)),2)</f>
        <v>34.8</v>
      </c>
    </row>
    <row r="8016" customFormat="false" ht="15" hidden="false" customHeight="false" outlineLevel="0" collapsed="false">
      <c r="A8016" s="24" t="s">
        <v>8839</v>
      </c>
      <c r="B8016" s="39" t="n">
        <v>46194</v>
      </c>
      <c r="C8016" s="24" t="s">
        <v>700</v>
      </c>
      <c r="D8016" s="24" t="s">
        <v>826</v>
      </c>
      <c r="E8016" s="24" t="s">
        <v>111</v>
      </c>
      <c r="F8016" s="38" t="n">
        <v>100</v>
      </c>
      <c r="G8016" s="42" t="n">
        <f aca="false">DATE(YEAR(B8016),MONTH(B8016),1)</f>
        <v>46174</v>
      </c>
      <c r="H8016" s="24" t="str">
        <f aca="false">INDEX(Customers!$B$2:$B$601,MATCH(C8016,Customers!$A$2:$A$601,0))</f>
        <v>Western</v>
      </c>
      <c r="I8016" s="43" t="n">
        <f aca="false">ROUND(MIN(INDEX(Assumptions!$D$13:$D$18,MATCH(E8016,Assumptions!$A$13:$A$18,0)),MAX(INDEX(Assumptions!$C$13:$C$18,MATCH(E8016,Assumptions!$A$13:$A$18,0)),INDEX(Assumptions!$B$13:$B$18,MATCH(E8016,Assumptions!$A$13:$A$18,0))*F8016)),2)</f>
        <v>4</v>
      </c>
    </row>
    <row r="8017" customFormat="false" ht="15" hidden="false" customHeight="false" outlineLevel="0" collapsed="false">
      <c r="A8017" s="24" t="s">
        <v>8840</v>
      </c>
      <c r="B8017" s="39" t="n">
        <v>46194</v>
      </c>
      <c r="C8017" s="24" t="s">
        <v>711</v>
      </c>
      <c r="D8017" s="24" t="s">
        <v>826</v>
      </c>
      <c r="E8017" s="24" t="s">
        <v>113</v>
      </c>
      <c r="F8017" s="38" t="n">
        <v>50</v>
      </c>
      <c r="G8017" s="42" t="n">
        <f aca="false">DATE(YEAR(B8017),MONTH(B8017),1)</f>
        <v>46174</v>
      </c>
      <c r="H8017" s="24" t="str">
        <f aca="false">INDEX(Customers!$B$2:$B$601,MATCH(C8017,Customers!$A$2:$A$601,0))</f>
        <v>Rift Valley</v>
      </c>
      <c r="I8017" s="43" t="n">
        <f aca="false">ROUND(MIN(INDEX(Assumptions!$D$13:$D$18,MATCH(E8017,Assumptions!$A$13:$A$18,0)),MAX(INDEX(Assumptions!$C$13:$C$18,MATCH(E8017,Assumptions!$A$13:$A$18,0)),INDEX(Assumptions!$B$13:$B$18,MATCH(E8017,Assumptions!$A$13:$A$18,0))*F8017)),2)</f>
        <v>2.5</v>
      </c>
    </row>
    <row r="8018" customFormat="false" ht="15" hidden="false" customHeight="false" outlineLevel="0" collapsed="false">
      <c r="A8018" s="24" t="s">
        <v>8841</v>
      </c>
      <c r="B8018" s="39" t="n">
        <v>46194</v>
      </c>
      <c r="C8018" s="24" t="s">
        <v>717</v>
      </c>
      <c r="D8018" s="24" t="s">
        <v>174</v>
      </c>
      <c r="E8018" s="24" t="s">
        <v>105</v>
      </c>
      <c r="F8018" s="38" t="n">
        <v>6510</v>
      </c>
      <c r="G8018" s="42" t="n">
        <f aca="false">DATE(YEAR(B8018),MONTH(B8018),1)</f>
        <v>46174</v>
      </c>
      <c r="H8018" s="24" t="str">
        <f aca="false">INDEX(Customers!$B$2:$B$601,MATCH(C8018,Customers!$A$2:$A$601,0))</f>
        <v>Rift Valley</v>
      </c>
      <c r="I8018" s="43" t="n">
        <f aca="false">ROUND(MIN(INDEX(Assumptions!$D$13:$D$18,MATCH(E8018,Assumptions!$A$13:$A$18,0)),MAX(INDEX(Assumptions!$C$13:$C$18,MATCH(E8018,Assumptions!$A$13:$A$18,0)),INDEX(Assumptions!$B$13:$B$18,MATCH(E8018,Assumptions!$A$13:$A$18,0))*F8018)),2)</f>
        <v>97.65</v>
      </c>
    </row>
    <row r="8019" customFormat="false" ht="15" hidden="false" customHeight="false" outlineLevel="0" collapsed="false">
      <c r="A8019" s="24" t="s">
        <v>8842</v>
      </c>
      <c r="B8019" s="39" t="n">
        <v>46194</v>
      </c>
      <c r="C8019" s="24" t="s">
        <v>721</v>
      </c>
      <c r="D8019" s="24" t="s">
        <v>826</v>
      </c>
      <c r="E8019" s="24" t="s">
        <v>103</v>
      </c>
      <c r="F8019" s="38" t="n">
        <v>1420</v>
      </c>
      <c r="G8019" s="42" t="n">
        <f aca="false">DATE(YEAR(B8019),MONTH(B8019),1)</f>
        <v>46174</v>
      </c>
      <c r="H8019" s="24" t="str">
        <f aca="false">INDEX(Customers!$B$2:$B$601,MATCH(C8019,Customers!$A$2:$A$601,0))</f>
        <v>Western</v>
      </c>
      <c r="I8019" s="43" t="n">
        <f aca="false">ROUND(MIN(INDEX(Assumptions!$D$13:$D$18,MATCH(E8019,Assumptions!$A$13:$A$18,0)),MAX(INDEX(Assumptions!$C$13:$C$18,MATCH(E8019,Assumptions!$A$13:$A$18,0)),INDEX(Assumptions!$B$13:$B$18,MATCH(E8019,Assumptions!$A$13:$A$18,0))*F8019)),2)</f>
        <v>14.2</v>
      </c>
    </row>
    <row r="8020" customFormat="false" ht="15" hidden="false" customHeight="false" outlineLevel="0" collapsed="false">
      <c r="A8020" s="24" t="s">
        <v>8843</v>
      </c>
      <c r="B8020" s="39" t="n">
        <v>46194</v>
      </c>
      <c r="C8020" s="24" t="s">
        <v>780</v>
      </c>
      <c r="D8020" s="24" t="s">
        <v>178</v>
      </c>
      <c r="E8020" s="24" t="s">
        <v>107</v>
      </c>
      <c r="F8020" s="38" t="n">
        <v>7430</v>
      </c>
      <c r="G8020" s="42" t="n">
        <f aca="false">DATE(YEAR(B8020),MONTH(B8020),1)</f>
        <v>46174</v>
      </c>
      <c r="H8020" s="24" t="str">
        <f aca="false">INDEX(Customers!$B$2:$B$601,MATCH(C8020,Customers!$A$2:$A$601,0))</f>
        <v>Rift Valley</v>
      </c>
      <c r="I8020" s="43" t="n">
        <f aca="false">ROUND(MIN(INDEX(Assumptions!$D$13:$D$18,MATCH(E8020,Assumptions!$A$13:$A$18,0)),MAX(INDEX(Assumptions!$C$13:$C$18,MATCH(E8020,Assumptions!$A$13:$A$18,0)),INDEX(Assumptions!$B$13:$B$18,MATCH(E8020,Assumptions!$A$13:$A$18,0))*F8020)),2)</f>
        <v>0</v>
      </c>
    </row>
    <row r="8021" customFormat="false" ht="15" hidden="false" customHeight="false" outlineLevel="0" collapsed="false">
      <c r="A8021" s="24" t="s">
        <v>8844</v>
      </c>
      <c r="B8021" s="39" t="n">
        <v>46194</v>
      </c>
      <c r="C8021" s="24" t="s">
        <v>803</v>
      </c>
      <c r="D8021" s="24" t="s">
        <v>826</v>
      </c>
      <c r="E8021" s="24" t="s">
        <v>111</v>
      </c>
      <c r="F8021" s="38" t="n">
        <v>500</v>
      </c>
      <c r="G8021" s="42" t="n">
        <f aca="false">DATE(YEAR(B8021),MONTH(B8021),1)</f>
        <v>46174</v>
      </c>
      <c r="H8021" s="24" t="str">
        <f aca="false">INDEX(Customers!$B$2:$B$601,MATCH(C8021,Customers!$A$2:$A$601,0))</f>
        <v>Nairobi</v>
      </c>
      <c r="I8021" s="43" t="n">
        <f aca="false">ROUND(MIN(INDEX(Assumptions!$D$13:$D$18,MATCH(E8021,Assumptions!$A$13:$A$18,0)),MAX(INDEX(Assumptions!$C$13:$C$18,MATCH(E8021,Assumptions!$A$13:$A$18,0)),INDEX(Assumptions!$B$13:$B$18,MATCH(E8021,Assumptions!$A$13:$A$18,0))*F8021)),2)</f>
        <v>20</v>
      </c>
    </row>
    <row r="8022" customFormat="false" ht="15" hidden="false" customHeight="false" outlineLevel="0" collapsed="false">
      <c r="A8022" s="24" t="s">
        <v>8845</v>
      </c>
      <c r="B8022" s="39" t="n">
        <v>46194</v>
      </c>
      <c r="C8022" s="24" t="s">
        <v>803</v>
      </c>
      <c r="D8022" s="24" t="s">
        <v>826</v>
      </c>
      <c r="E8022" s="24" t="s">
        <v>109</v>
      </c>
      <c r="F8022" s="38" t="n">
        <v>1810</v>
      </c>
      <c r="G8022" s="42" t="n">
        <f aca="false">DATE(YEAR(B8022),MONTH(B8022),1)</f>
        <v>46174</v>
      </c>
      <c r="H8022" s="24" t="str">
        <f aca="false">INDEX(Customers!$B$2:$B$601,MATCH(C8022,Customers!$A$2:$A$601,0))</f>
        <v>Nairobi</v>
      </c>
      <c r="I8022" s="43" t="n">
        <f aca="false">ROUND(MIN(INDEX(Assumptions!$D$13:$D$18,MATCH(E8022,Assumptions!$A$13:$A$18,0)),MAX(INDEX(Assumptions!$C$13:$C$18,MATCH(E8022,Assumptions!$A$13:$A$18,0)),INDEX(Assumptions!$B$13:$B$18,MATCH(E8022,Assumptions!$A$13:$A$18,0))*F8022)),2)</f>
        <v>7.24</v>
      </c>
    </row>
    <row r="8023" customFormat="false" ht="15" hidden="false" customHeight="false" outlineLevel="0" collapsed="false">
      <c r="A8023" s="24" t="s">
        <v>8846</v>
      </c>
      <c r="B8023" s="39" t="n">
        <v>46194</v>
      </c>
      <c r="C8023" s="24" t="s">
        <v>807</v>
      </c>
      <c r="D8023" s="24" t="s">
        <v>826</v>
      </c>
      <c r="E8023" s="24" t="s">
        <v>103</v>
      </c>
      <c r="F8023" s="38" t="n">
        <v>1250</v>
      </c>
      <c r="G8023" s="42" t="n">
        <f aca="false">DATE(YEAR(B8023),MONTH(B8023),1)</f>
        <v>46174</v>
      </c>
      <c r="H8023" s="24" t="str">
        <f aca="false">INDEX(Customers!$B$2:$B$601,MATCH(C8023,Customers!$A$2:$A$601,0))</f>
        <v>Nairobi</v>
      </c>
      <c r="I8023" s="43" t="n">
        <f aca="false">ROUND(MIN(INDEX(Assumptions!$D$13:$D$18,MATCH(E8023,Assumptions!$A$13:$A$18,0)),MAX(INDEX(Assumptions!$C$13:$C$18,MATCH(E8023,Assumptions!$A$13:$A$18,0)),INDEX(Assumptions!$B$13:$B$18,MATCH(E8023,Assumptions!$A$13:$A$18,0))*F8023)),2)</f>
        <v>12.5</v>
      </c>
    </row>
    <row r="8024" customFormat="false" ht="15" hidden="false" customHeight="false" outlineLevel="0" collapsed="false">
      <c r="A8024" s="24" t="s">
        <v>8847</v>
      </c>
      <c r="B8024" s="39" t="n">
        <v>46194</v>
      </c>
      <c r="C8024" s="24" t="s">
        <v>816</v>
      </c>
      <c r="D8024" s="24" t="s">
        <v>826</v>
      </c>
      <c r="E8024" s="24" t="s">
        <v>103</v>
      </c>
      <c r="F8024" s="38" t="n">
        <v>5000</v>
      </c>
      <c r="G8024" s="42" t="n">
        <f aca="false">DATE(YEAR(B8024),MONTH(B8024),1)</f>
        <v>46174</v>
      </c>
      <c r="H8024" s="24" t="str">
        <f aca="false">INDEX(Customers!$B$2:$B$601,MATCH(C8024,Customers!$A$2:$A$601,0))</f>
        <v>Nairobi</v>
      </c>
      <c r="I8024" s="43" t="n">
        <f aca="false">ROUND(MIN(INDEX(Assumptions!$D$13:$D$18,MATCH(E8024,Assumptions!$A$13:$A$18,0)),MAX(INDEX(Assumptions!$C$13:$C$18,MATCH(E8024,Assumptions!$A$13:$A$18,0)),INDEX(Assumptions!$B$13:$B$18,MATCH(E8024,Assumptions!$A$13:$A$18,0))*F8024)),2)</f>
        <v>50</v>
      </c>
    </row>
    <row r="8025" customFormat="false" ht="15" hidden="false" customHeight="false" outlineLevel="0" collapsed="false">
      <c r="A8025" s="24" t="s">
        <v>8848</v>
      </c>
      <c r="B8025" s="39" t="n">
        <v>46194</v>
      </c>
      <c r="C8025" s="24" t="s">
        <v>817</v>
      </c>
      <c r="D8025" s="24" t="s">
        <v>826</v>
      </c>
      <c r="E8025" s="24" t="s">
        <v>103</v>
      </c>
      <c r="F8025" s="38" t="n">
        <v>660</v>
      </c>
      <c r="G8025" s="42" t="n">
        <f aca="false">DATE(YEAR(B8025),MONTH(B8025),1)</f>
        <v>46174</v>
      </c>
      <c r="H8025" s="24" t="str">
        <f aca="false">INDEX(Customers!$B$2:$B$601,MATCH(C8025,Customers!$A$2:$A$601,0))</f>
        <v>Western</v>
      </c>
      <c r="I8025" s="43" t="n">
        <f aca="false">ROUND(MIN(INDEX(Assumptions!$D$13:$D$18,MATCH(E8025,Assumptions!$A$13:$A$18,0)),MAX(INDEX(Assumptions!$C$13:$C$18,MATCH(E8025,Assumptions!$A$13:$A$18,0)),INDEX(Assumptions!$B$13:$B$18,MATCH(E8025,Assumptions!$A$13:$A$18,0))*F8025)),2)</f>
        <v>6.6</v>
      </c>
    </row>
    <row r="8026" customFormat="false" ht="15" hidden="false" customHeight="false" outlineLevel="0" collapsed="false">
      <c r="A8026" s="24" t="s">
        <v>8849</v>
      </c>
      <c r="B8026" s="39" t="n">
        <v>46195</v>
      </c>
      <c r="C8026" s="24" t="s">
        <v>278</v>
      </c>
      <c r="D8026" s="24" t="s">
        <v>826</v>
      </c>
      <c r="E8026" s="24" t="s">
        <v>109</v>
      </c>
      <c r="F8026" s="38" t="n">
        <v>11490</v>
      </c>
      <c r="G8026" s="42" t="n">
        <f aca="false">DATE(YEAR(B8026),MONTH(B8026),1)</f>
        <v>46174</v>
      </c>
      <c r="H8026" s="24" t="str">
        <f aca="false">INDEX(Customers!$B$2:$B$601,MATCH(C8026,Customers!$A$2:$A$601,0))</f>
        <v>Central</v>
      </c>
      <c r="I8026" s="43" t="n">
        <f aca="false">ROUND(MIN(INDEX(Assumptions!$D$13:$D$18,MATCH(E8026,Assumptions!$A$13:$A$18,0)),MAX(INDEX(Assumptions!$C$13:$C$18,MATCH(E8026,Assumptions!$A$13:$A$18,0)),INDEX(Assumptions!$B$13:$B$18,MATCH(E8026,Assumptions!$A$13:$A$18,0))*F8026)),2)</f>
        <v>40</v>
      </c>
    </row>
    <row r="8027" customFormat="false" ht="15" hidden="false" customHeight="false" outlineLevel="0" collapsed="false">
      <c r="A8027" s="24" t="s">
        <v>8850</v>
      </c>
      <c r="B8027" s="39" t="n">
        <v>46195</v>
      </c>
      <c r="C8027" s="24" t="s">
        <v>280</v>
      </c>
      <c r="D8027" s="24" t="s">
        <v>826</v>
      </c>
      <c r="E8027" s="24" t="s">
        <v>113</v>
      </c>
      <c r="F8027" s="38" t="n">
        <v>500</v>
      </c>
      <c r="G8027" s="42" t="n">
        <f aca="false">DATE(YEAR(B8027),MONTH(B8027),1)</f>
        <v>46174</v>
      </c>
      <c r="H8027" s="24" t="str">
        <f aca="false">INDEX(Customers!$B$2:$B$601,MATCH(C8027,Customers!$A$2:$A$601,0))</f>
        <v>Western</v>
      </c>
      <c r="I8027" s="43" t="n">
        <f aca="false">ROUND(MIN(INDEX(Assumptions!$D$13:$D$18,MATCH(E8027,Assumptions!$A$13:$A$18,0)),MAX(INDEX(Assumptions!$C$13:$C$18,MATCH(E8027,Assumptions!$A$13:$A$18,0)),INDEX(Assumptions!$B$13:$B$18,MATCH(E8027,Assumptions!$A$13:$A$18,0))*F8027)),2)</f>
        <v>25</v>
      </c>
    </row>
    <row r="8028" customFormat="false" ht="15" hidden="false" customHeight="false" outlineLevel="0" collapsed="false">
      <c r="A8028" s="24" t="s">
        <v>8851</v>
      </c>
      <c r="B8028" s="39" t="n">
        <v>46195</v>
      </c>
      <c r="C8028" s="24" t="s">
        <v>291</v>
      </c>
      <c r="D8028" s="24" t="s">
        <v>826</v>
      </c>
      <c r="E8028" s="24" t="s">
        <v>113</v>
      </c>
      <c r="F8028" s="38" t="n">
        <v>250</v>
      </c>
      <c r="G8028" s="42" t="n">
        <f aca="false">DATE(YEAR(B8028),MONTH(B8028),1)</f>
        <v>46174</v>
      </c>
      <c r="H8028" s="24" t="str">
        <f aca="false">INDEX(Customers!$B$2:$B$601,MATCH(C8028,Customers!$A$2:$A$601,0))</f>
        <v>Rift Valley</v>
      </c>
      <c r="I8028" s="43" t="n">
        <f aca="false">ROUND(MIN(INDEX(Assumptions!$D$13:$D$18,MATCH(E8028,Assumptions!$A$13:$A$18,0)),MAX(INDEX(Assumptions!$C$13:$C$18,MATCH(E8028,Assumptions!$A$13:$A$18,0)),INDEX(Assumptions!$B$13:$B$18,MATCH(E8028,Assumptions!$A$13:$A$18,0))*F8028)),2)</f>
        <v>12.5</v>
      </c>
    </row>
    <row r="8029" customFormat="false" ht="15" hidden="false" customHeight="false" outlineLevel="0" collapsed="false">
      <c r="A8029" s="24" t="s">
        <v>8852</v>
      </c>
      <c r="B8029" s="39" t="n">
        <v>46195</v>
      </c>
      <c r="C8029" s="24" t="s">
        <v>294</v>
      </c>
      <c r="D8029" s="24" t="s">
        <v>826</v>
      </c>
      <c r="E8029" s="24" t="s">
        <v>103</v>
      </c>
      <c r="F8029" s="38" t="n">
        <v>430</v>
      </c>
      <c r="G8029" s="42" t="n">
        <f aca="false">DATE(YEAR(B8029),MONTH(B8029),1)</f>
        <v>46174</v>
      </c>
      <c r="H8029" s="24" t="str">
        <f aca="false">INDEX(Customers!$B$2:$B$601,MATCH(C8029,Customers!$A$2:$A$601,0))</f>
        <v>Eastern</v>
      </c>
      <c r="I8029" s="43" t="n">
        <f aca="false">ROUND(MIN(INDEX(Assumptions!$D$13:$D$18,MATCH(E8029,Assumptions!$A$13:$A$18,0)),MAX(INDEX(Assumptions!$C$13:$C$18,MATCH(E8029,Assumptions!$A$13:$A$18,0)),INDEX(Assumptions!$B$13:$B$18,MATCH(E8029,Assumptions!$A$13:$A$18,0))*F8029)),2)</f>
        <v>5</v>
      </c>
    </row>
    <row r="8030" customFormat="false" ht="15" hidden="false" customHeight="false" outlineLevel="0" collapsed="false">
      <c r="A8030" s="24" t="s">
        <v>8853</v>
      </c>
      <c r="B8030" s="39" t="n">
        <v>46195</v>
      </c>
      <c r="C8030" s="24" t="s">
        <v>298</v>
      </c>
      <c r="D8030" s="24" t="s">
        <v>826</v>
      </c>
      <c r="E8030" s="24" t="s">
        <v>113</v>
      </c>
      <c r="F8030" s="38" t="n">
        <v>500</v>
      </c>
      <c r="G8030" s="42" t="n">
        <f aca="false">DATE(YEAR(B8030),MONTH(B8030),1)</f>
        <v>46174</v>
      </c>
      <c r="H8030" s="24" t="str">
        <f aca="false">INDEX(Customers!$B$2:$B$601,MATCH(C8030,Customers!$A$2:$A$601,0))</f>
        <v>Eastern</v>
      </c>
      <c r="I8030" s="43" t="n">
        <f aca="false">ROUND(MIN(INDEX(Assumptions!$D$13:$D$18,MATCH(E8030,Assumptions!$A$13:$A$18,0)),MAX(INDEX(Assumptions!$C$13:$C$18,MATCH(E8030,Assumptions!$A$13:$A$18,0)),INDEX(Assumptions!$B$13:$B$18,MATCH(E8030,Assumptions!$A$13:$A$18,0))*F8030)),2)</f>
        <v>25</v>
      </c>
    </row>
    <row r="8031" customFormat="false" ht="15" hidden="false" customHeight="false" outlineLevel="0" collapsed="false">
      <c r="A8031" s="24" t="s">
        <v>8854</v>
      </c>
      <c r="B8031" s="39" t="n">
        <v>46195</v>
      </c>
      <c r="C8031" s="24" t="s">
        <v>317</v>
      </c>
      <c r="D8031" s="24" t="s">
        <v>826</v>
      </c>
      <c r="E8031" s="24" t="s">
        <v>103</v>
      </c>
      <c r="F8031" s="38" t="n">
        <v>5380</v>
      </c>
      <c r="G8031" s="42" t="n">
        <f aca="false">DATE(YEAR(B8031),MONTH(B8031),1)</f>
        <v>46174</v>
      </c>
      <c r="H8031" s="24" t="str">
        <f aca="false">INDEX(Customers!$B$2:$B$601,MATCH(C8031,Customers!$A$2:$A$601,0))</f>
        <v>Rift Valley</v>
      </c>
      <c r="I8031" s="43" t="n">
        <f aca="false">ROUND(MIN(INDEX(Assumptions!$D$13:$D$18,MATCH(E8031,Assumptions!$A$13:$A$18,0)),MAX(INDEX(Assumptions!$C$13:$C$18,MATCH(E8031,Assumptions!$A$13:$A$18,0)),INDEX(Assumptions!$B$13:$B$18,MATCH(E8031,Assumptions!$A$13:$A$18,0))*F8031)),2)</f>
        <v>53.8</v>
      </c>
    </row>
    <row r="8032" customFormat="false" ht="15" hidden="false" customHeight="false" outlineLevel="0" collapsed="false">
      <c r="A8032" s="24" t="s">
        <v>8855</v>
      </c>
      <c r="B8032" s="39" t="n">
        <v>46195</v>
      </c>
      <c r="C8032" s="24" t="s">
        <v>348</v>
      </c>
      <c r="D8032" s="24" t="s">
        <v>826</v>
      </c>
      <c r="E8032" s="24" t="s">
        <v>113</v>
      </c>
      <c r="F8032" s="38" t="n">
        <v>500</v>
      </c>
      <c r="G8032" s="42" t="n">
        <f aca="false">DATE(YEAR(B8032),MONTH(B8032),1)</f>
        <v>46174</v>
      </c>
      <c r="H8032" s="24" t="str">
        <f aca="false">INDEX(Customers!$B$2:$B$601,MATCH(C8032,Customers!$A$2:$A$601,0))</f>
        <v>Western</v>
      </c>
      <c r="I8032" s="43" t="n">
        <f aca="false">ROUND(MIN(INDEX(Assumptions!$D$13:$D$18,MATCH(E8032,Assumptions!$A$13:$A$18,0)),MAX(INDEX(Assumptions!$C$13:$C$18,MATCH(E8032,Assumptions!$A$13:$A$18,0)),INDEX(Assumptions!$B$13:$B$18,MATCH(E8032,Assumptions!$A$13:$A$18,0))*F8032)),2)</f>
        <v>25</v>
      </c>
    </row>
    <row r="8033" customFormat="false" ht="15" hidden="false" customHeight="false" outlineLevel="0" collapsed="false">
      <c r="A8033" s="24" t="s">
        <v>8856</v>
      </c>
      <c r="B8033" s="39" t="n">
        <v>46195</v>
      </c>
      <c r="C8033" s="24" t="s">
        <v>372</v>
      </c>
      <c r="D8033" s="24" t="s">
        <v>826</v>
      </c>
      <c r="E8033" s="24" t="s">
        <v>103</v>
      </c>
      <c r="F8033" s="38" t="n">
        <v>1260</v>
      </c>
      <c r="G8033" s="42" t="n">
        <f aca="false">DATE(YEAR(B8033),MONTH(B8033),1)</f>
        <v>46174</v>
      </c>
      <c r="H8033" s="24" t="str">
        <f aca="false">INDEX(Customers!$B$2:$B$601,MATCH(C8033,Customers!$A$2:$A$601,0))</f>
        <v>Central</v>
      </c>
      <c r="I8033" s="43" t="n">
        <f aca="false">ROUND(MIN(INDEX(Assumptions!$D$13:$D$18,MATCH(E8033,Assumptions!$A$13:$A$18,0)),MAX(INDEX(Assumptions!$C$13:$C$18,MATCH(E8033,Assumptions!$A$13:$A$18,0)),INDEX(Assumptions!$B$13:$B$18,MATCH(E8033,Assumptions!$A$13:$A$18,0))*F8033)),2)</f>
        <v>12.6</v>
      </c>
    </row>
    <row r="8034" customFormat="false" ht="15" hidden="false" customHeight="false" outlineLevel="0" collapsed="false">
      <c r="A8034" s="24" t="s">
        <v>8857</v>
      </c>
      <c r="B8034" s="39" t="n">
        <v>46195</v>
      </c>
      <c r="C8034" s="24" t="s">
        <v>374</v>
      </c>
      <c r="D8034" s="24" t="s">
        <v>826</v>
      </c>
      <c r="E8034" s="24" t="s">
        <v>111</v>
      </c>
      <c r="F8034" s="38" t="n">
        <v>100</v>
      </c>
      <c r="G8034" s="42" t="n">
        <f aca="false">DATE(YEAR(B8034),MONTH(B8034),1)</f>
        <v>46174</v>
      </c>
      <c r="H8034" s="24" t="str">
        <f aca="false">INDEX(Customers!$B$2:$B$601,MATCH(C8034,Customers!$A$2:$A$601,0))</f>
        <v>Nairobi</v>
      </c>
      <c r="I8034" s="43" t="n">
        <f aca="false">ROUND(MIN(INDEX(Assumptions!$D$13:$D$18,MATCH(E8034,Assumptions!$A$13:$A$18,0)),MAX(INDEX(Assumptions!$C$13:$C$18,MATCH(E8034,Assumptions!$A$13:$A$18,0)),INDEX(Assumptions!$B$13:$B$18,MATCH(E8034,Assumptions!$A$13:$A$18,0))*F8034)),2)</f>
        <v>4</v>
      </c>
    </row>
    <row r="8035" customFormat="false" ht="15" hidden="false" customHeight="false" outlineLevel="0" collapsed="false">
      <c r="A8035" s="24" t="s">
        <v>8858</v>
      </c>
      <c r="B8035" s="39" t="n">
        <v>46195</v>
      </c>
      <c r="C8035" s="24" t="s">
        <v>397</v>
      </c>
      <c r="D8035" s="24" t="s">
        <v>826</v>
      </c>
      <c r="E8035" s="24" t="s">
        <v>113</v>
      </c>
      <c r="F8035" s="38" t="n">
        <v>2000</v>
      </c>
      <c r="G8035" s="42" t="n">
        <f aca="false">DATE(YEAR(B8035),MONTH(B8035),1)</f>
        <v>46174</v>
      </c>
      <c r="H8035" s="24" t="str">
        <f aca="false">INDEX(Customers!$B$2:$B$601,MATCH(C8035,Customers!$A$2:$A$601,0))</f>
        <v>Western</v>
      </c>
      <c r="I8035" s="43" t="n">
        <f aca="false">ROUND(MIN(INDEX(Assumptions!$D$13:$D$18,MATCH(E8035,Assumptions!$A$13:$A$18,0)),MAX(INDEX(Assumptions!$C$13:$C$18,MATCH(E8035,Assumptions!$A$13:$A$18,0)),INDEX(Assumptions!$B$13:$B$18,MATCH(E8035,Assumptions!$A$13:$A$18,0))*F8035)),2)</f>
        <v>100</v>
      </c>
    </row>
    <row r="8036" customFormat="false" ht="15" hidden="false" customHeight="false" outlineLevel="0" collapsed="false">
      <c r="A8036" s="24" t="s">
        <v>8859</v>
      </c>
      <c r="B8036" s="39" t="n">
        <v>46195</v>
      </c>
      <c r="C8036" s="24" t="s">
        <v>423</v>
      </c>
      <c r="D8036" s="24" t="s">
        <v>826</v>
      </c>
      <c r="E8036" s="24" t="s">
        <v>109</v>
      </c>
      <c r="F8036" s="38" t="n">
        <v>7080</v>
      </c>
      <c r="G8036" s="42" t="n">
        <f aca="false">DATE(YEAR(B8036),MONTH(B8036),1)</f>
        <v>46174</v>
      </c>
      <c r="H8036" s="24" t="str">
        <f aca="false">INDEX(Customers!$B$2:$B$601,MATCH(C8036,Customers!$A$2:$A$601,0))</f>
        <v>Nairobi</v>
      </c>
      <c r="I8036" s="43" t="n">
        <f aca="false">ROUND(MIN(INDEX(Assumptions!$D$13:$D$18,MATCH(E8036,Assumptions!$A$13:$A$18,0)),MAX(INDEX(Assumptions!$C$13:$C$18,MATCH(E8036,Assumptions!$A$13:$A$18,0)),INDEX(Assumptions!$B$13:$B$18,MATCH(E8036,Assumptions!$A$13:$A$18,0))*F8036)),2)</f>
        <v>28.32</v>
      </c>
    </row>
    <row r="8037" customFormat="false" ht="15" hidden="false" customHeight="false" outlineLevel="0" collapsed="false">
      <c r="A8037" s="24" t="s">
        <v>8860</v>
      </c>
      <c r="B8037" s="39" t="n">
        <v>46195</v>
      </c>
      <c r="C8037" s="24" t="s">
        <v>427</v>
      </c>
      <c r="D8037" s="24" t="s">
        <v>826</v>
      </c>
      <c r="E8037" s="24" t="s">
        <v>111</v>
      </c>
      <c r="F8037" s="38" t="n">
        <v>200</v>
      </c>
      <c r="G8037" s="42" t="n">
        <f aca="false">DATE(YEAR(B8037),MONTH(B8037),1)</f>
        <v>46174</v>
      </c>
      <c r="H8037" s="24" t="str">
        <f aca="false">INDEX(Customers!$B$2:$B$601,MATCH(C8037,Customers!$A$2:$A$601,0))</f>
        <v>Nairobi</v>
      </c>
      <c r="I8037" s="43" t="n">
        <f aca="false">ROUND(MIN(INDEX(Assumptions!$D$13:$D$18,MATCH(E8037,Assumptions!$A$13:$A$18,0)),MAX(INDEX(Assumptions!$C$13:$C$18,MATCH(E8037,Assumptions!$A$13:$A$18,0)),INDEX(Assumptions!$B$13:$B$18,MATCH(E8037,Assumptions!$A$13:$A$18,0))*F8037)),2)</f>
        <v>8</v>
      </c>
    </row>
    <row r="8038" customFormat="false" ht="15" hidden="false" customHeight="false" outlineLevel="0" collapsed="false">
      <c r="A8038" s="24" t="s">
        <v>8861</v>
      </c>
      <c r="B8038" s="39" t="n">
        <v>46195</v>
      </c>
      <c r="C8038" s="24" t="s">
        <v>429</v>
      </c>
      <c r="D8038" s="24" t="s">
        <v>826</v>
      </c>
      <c r="E8038" s="24" t="s">
        <v>109</v>
      </c>
      <c r="F8038" s="38" t="n">
        <v>10170</v>
      </c>
      <c r="G8038" s="42" t="n">
        <f aca="false">DATE(YEAR(B8038),MONTH(B8038),1)</f>
        <v>46174</v>
      </c>
      <c r="H8038" s="24" t="str">
        <f aca="false">INDEX(Customers!$B$2:$B$601,MATCH(C8038,Customers!$A$2:$A$601,0))</f>
        <v>Eastern</v>
      </c>
      <c r="I8038" s="43" t="n">
        <f aca="false">ROUND(MIN(INDEX(Assumptions!$D$13:$D$18,MATCH(E8038,Assumptions!$A$13:$A$18,0)),MAX(INDEX(Assumptions!$C$13:$C$18,MATCH(E8038,Assumptions!$A$13:$A$18,0)),INDEX(Assumptions!$B$13:$B$18,MATCH(E8038,Assumptions!$A$13:$A$18,0))*F8038)),2)</f>
        <v>40</v>
      </c>
    </row>
    <row r="8039" customFormat="false" ht="15" hidden="false" customHeight="false" outlineLevel="0" collapsed="false">
      <c r="A8039" s="24" t="s">
        <v>8862</v>
      </c>
      <c r="B8039" s="39" t="n">
        <v>46195</v>
      </c>
      <c r="C8039" s="24" t="s">
        <v>439</v>
      </c>
      <c r="D8039" s="24" t="s">
        <v>173</v>
      </c>
      <c r="E8039" s="24" t="s">
        <v>105</v>
      </c>
      <c r="F8039" s="38" t="n">
        <v>5320</v>
      </c>
      <c r="G8039" s="42" t="n">
        <f aca="false">DATE(YEAR(B8039),MONTH(B8039),1)</f>
        <v>46174</v>
      </c>
      <c r="H8039" s="24" t="str">
        <f aca="false">INDEX(Customers!$B$2:$B$601,MATCH(C8039,Customers!$A$2:$A$601,0))</f>
        <v>Rift Valley</v>
      </c>
      <c r="I8039" s="43" t="n">
        <f aca="false">ROUND(MIN(INDEX(Assumptions!$D$13:$D$18,MATCH(E8039,Assumptions!$A$13:$A$18,0)),MAX(INDEX(Assumptions!$C$13:$C$18,MATCH(E8039,Assumptions!$A$13:$A$18,0)),INDEX(Assumptions!$B$13:$B$18,MATCH(E8039,Assumptions!$A$13:$A$18,0))*F8039)),2)</f>
        <v>79.8</v>
      </c>
    </row>
    <row r="8040" customFormat="false" ht="15" hidden="false" customHeight="false" outlineLevel="0" collapsed="false">
      <c r="A8040" s="24" t="s">
        <v>8863</v>
      </c>
      <c r="B8040" s="39" t="n">
        <v>46195</v>
      </c>
      <c r="C8040" s="24" t="s">
        <v>446</v>
      </c>
      <c r="D8040" s="24" t="s">
        <v>826</v>
      </c>
      <c r="E8040" s="24" t="s">
        <v>111</v>
      </c>
      <c r="F8040" s="38" t="n">
        <v>100</v>
      </c>
      <c r="G8040" s="42" t="n">
        <f aca="false">DATE(YEAR(B8040),MONTH(B8040),1)</f>
        <v>46174</v>
      </c>
      <c r="H8040" s="24" t="str">
        <f aca="false">INDEX(Customers!$B$2:$B$601,MATCH(C8040,Customers!$A$2:$A$601,0))</f>
        <v>Central</v>
      </c>
      <c r="I8040" s="43" t="n">
        <f aca="false">ROUND(MIN(INDEX(Assumptions!$D$13:$D$18,MATCH(E8040,Assumptions!$A$13:$A$18,0)),MAX(INDEX(Assumptions!$C$13:$C$18,MATCH(E8040,Assumptions!$A$13:$A$18,0)),INDEX(Assumptions!$B$13:$B$18,MATCH(E8040,Assumptions!$A$13:$A$18,0))*F8040)),2)</f>
        <v>4</v>
      </c>
    </row>
    <row r="8041" customFormat="false" ht="15" hidden="false" customHeight="false" outlineLevel="0" collapsed="false">
      <c r="A8041" s="24" t="s">
        <v>8864</v>
      </c>
      <c r="B8041" s="39" t="n">
        <v>46195</v>
      </c>
      <c r="C8041" s="24" t="s">
        <v>456</v>
      </c>
      <c r="D8041" s="24" t="s">
        <v>826</v>
      </c>
      <c r="E8041" s="24" t="s">
        <v>113</v>
      </c>
      <c r="F8041" s="38" t="n">
        <v>99</v>
      </c>
      <c r="G8041" s="42" t="n">
        <f aca="false">DATE(YEAR(B8041),MONTH(B8041),1)</f>
        <v>46174</v>
      </c>
      <c r="H8041" s="24" t="str">
        <f aca="false">INDEX(Customers!$B$2:$B$601,MATCH(C8041,Customers!$A$2:$A$601,0))</f>
        <v>Central</v>
      </c>
      <c r="I8041" s="43" t="n">
        <f aca="false">ROUND(MIN(INDEX(Assumptions!$D$13:$D$18,MATCH(E8041,Assumptions!$A$13:$A$18,0)),MAX(INDEX(Assumptions!$C$13:$C$18,MATCH(E8041,Assumptions!$A$13:$A$18,0)),INDEX(Assumptions!$B$13:$B$18,MATCH(E8041,Assumptions!$A$13:$A$18,0))*F8041)),2)</f>
        <v>4.95</v>
      </c>
    </row>
    <row r="8042" customFormat="false" ht="15" hidden="false" customHeight="false" outlineLevel="0" collapsed="false">
      <c r="A8042" s="24" t="s">
        <v>8865</v>
      </c>
      <c r="B8042" s="39" t="n">
        <v>46195</v>
      </c>
      <c r="C8042" s="24" t="s">
        <v>465</v>
      </c>
      <c r="D8042" s="24" t="s">
        <v>826</v>
      </c>
      <c r="E8042" s="24" t="s">
        <v>113</v>
      </c>
      <c r="F8042" s="38" t="n">
        <v>99</v>
      </c>
      <c r="G8042" s="42" t="n">
        <f aca="false">DATE(YEAR(B8042),MONTH(B8042),1)</f>
        <v>46174</v>
      </c>
      <c r="H8042" s="24" t="str">
        <f aca="false">INDEX(Customers!$B$2:$B$601,MATCH(C8042,Customers!$A$2:$A$601,0))</f>
        <v>Nairobi</v>
      </c>
      <c r="I8042" s="43" t="n">
        <f aca="false">ROUND(MIN(INDEX(Assumptions!$D$13:$D$18,MATCH(E8042,Assumptions!$A$13:$A$18,0)),MAX(INDEX(Assumptions!$C$13:$C$18,MATCH(E8042,Assumptions!$A$13:$A$18,0)),INDEX(Assumptions!$B$13:$B$18,MATCH(E8042,Assumptions!$A$13:$A$18,0))*F8042)),2)</f>
        <v>4.95</v>
      </c>
    </row>
    <row r="8043" customFormat="false" ht="15" hidden="false" customHeight="false" outlineLevel="0" collapsed="false">
      <c r="A8043" s="24" t="s">
        <v>8866</v>
      </c>
      <c r="B8043" s="39" t="n">
        <v>46195</v>
      </c>
      <c r="C8043" s="24" t="s">
        <v>465</v>
      </c>
      <c r="D8043" s="24" t="s">
        <v>826</v>
      </c>
      <c r="E8043" s="24" t="s">
        <v>103</v>
      </c>
      <c r="F8043" s="38" t="n">
        <v>310</v>
      </c>
      <c r="G8043" s="42" t="n">
        <f aca="false">DATE(YEAR(B8043),MONTH(B8043),1)</f>
        <v>46174</v>
      </c>
      <c r="H8043" s="24" t="str">
        <f aca="false">INDEX(Customers!$B$2:$B$601,MATCH(C8043,Customers!$A$2:$A$601,0))</f>
        <v>Nairobi</v>
      </c>
      <c r="I8043" s="43" t="n">
        <f aca="false">ROUND(MIN(INDEX(Assumptions!$D$13:$D$18,MATCH(E8043,Assumptions!$A$13:$A$18,0)),MAX(INDEX(Assumptions!$C$13:$C$18,MATCH(E8043,Assumptions!$A$13:$A$18,0)),INDEX(Assumptions!$B$13:$B$18,MATCH(E8043,Assumptions!$A$13:$A$18,0))*F8043)),2)</f>
        <v>5</v>
      </c>
    </row>
    <row r="8044" customFormat="false" ht="15" hidden="false" customHeight="false" outlineLevel="0" collapsed="false">
      <c r="A8044" s="24" t="s">
        <v>8867</v>
      </c>
      <c r="B8044" s="39" t="n">
        <v>46195</v>
      </c>
      <c r="C8044" s="24" t="s">
        <v>469</v>
      </c>
      <c r="D8044" s="24" t="s">
        <v>157</v>
      </c>
      <c r="E8044" s="24" t="s">
        <v>105</v>
      </c>
      <c r="F8044" s="38" t="n">
        <v>5240</v>
      </c>
      <c r="G8044" s="42" t="n">
        <f aca="false">DATE(YEAR(B8044),MONTH(B8044),1)</f>
        <v>46174</v>
      </c>
      <c r="H8044" s="24" t="str">
        <f aca="false">INDEX(Customers!$B$2:$B$601,MATCH(C8044,Customers!$A$2:$A$601,0))</f>
        <v>Nairobi</v>
      </c>
      <c r="I8044" s="43" t="n">
        <f aca="false">ROUND(MIN(INDEX(Assumptions!$D$13:$D$18,MATCH(E8044,Assumptions!$A$13:$A$18,0)),MAX(INDEX(Assumptions!$C$13:$C$18,MATCH(E8044,Assumptions!$A$13:$A$18,0)),INDEX(Assumptions!$B$13:$B$18,MATCH(E8044,Assumptions!$A$13:$A$18,0))*F8044)),2)</f>
        <v>78.6</v>
      </c>
    </row>
    <row r="8045" customFormat="false" ht="15" hidden="false" customHeight="false" outlineLevel="0" collapsed="false">
      <c r="A8045" s="24" t="s">
        <v>8868</v>
      </c>
      <c r="B8045" s="39" t="n">
        <v>46195</v>
      </c>
      <c r="C8045" s="24" t="s">
        <v>489</v>
      </c>
      <c r="D8045" s="24" t="s">
        <v>826</v>
      </c>
      <c r="E8045" s="24" t="s">
        <v>103</v>
      </c>
      <c r="F8045" s="38" t="n">
        <v>940</v>
      </c>
      <c r="G8045" s="42" t="n">
        <f aca="false">DATE(YEAR(B8045),MONTH(B8045),1)</f>
        <v>46174</v>
      </c>
      <c r="H8045" s="24" t="str">
        <f aca="false">INDEX(Customers!$B$2:$B$601,MATCH(C8045,Customers!$A$2:$A$601,0))</f>
        <v>Western</v>
      </c>
      <c r="I8045" s="43" t="n">
        <f aca="false">ROUND(MIN(INDEX(Assumptions!$D$13:$D$18,MATCH(E8045,Assumptions!$A$13:$A$18,0)),MAX(INDEX(Assumptions!$C$13:$C$18,MATCH(E8045,Assumptions!$A$13:$A$18,0)),INDEX(Assumptions!$B$13:$B$18,MATCH(E8045,Assumptions!$A$13:$A$18,0))*F8045)),2)</f>
        <v>9.4</v>
      </c>
    </row>
    <row r="8046" customFormat="false" ht="15" hidden="false" customHeight="false" outlineLevel="0" collapsed="false">
      <c r="A8046" s="24" t="s">
        <v>8869</v>
      </c>
      <c r="B8046" s="39" t="n">
        <v>46195</v>
      </c>
      <c r="C8046" s="24" t="s">
        <v>522</v>
      </c>
      <c r="D8046" s="24" t="s">
        <v>826</v>
      </c>
      <c r="E8046" s="24" t="s">
        <v>109</v>
      </c>
      <c r="F8046" s="38" t="n">
        <v>6640</v>
      </c>
      <c r="G8046" s="42" t="n">
        <f aca="false">DATE(YEAR(B8046),MONTH(B8046),1)</f>
        <v>46174</v>
      </c>
      <c r="H8046" s="24" t="str">
        <f aca="false">INDEX(Customers!$B$2:$B$601,MATCH(C8046,Customers!$A$2:$A$601,0))</f>
        <v>Central</v>
      </c>
      <c r="I8046" s="43" t="n">
        <f aca="false">ROUND(MIN(INDEX(Assumptions!$D$13:$D$18,MATCH(E8046,Assumptions!$A$13:$A$18,0)),MAX(INDEX(Assumptions!$C$13:$C$18,MATCH(E8046,Assumptions!$A$13:$A$18,0)),INDEX(Assumptions!$B$13:$B$18,MATCH(E8046,Assumptions!$A$13:$A$18,0))*F8046)),2)</f>
        <v>26.56</v>
      </c>
    </row>
    <row r="8047" customFormat="false" ht="15" hidden="false" customHeight="false" outlineLevel="0" collapsed="false">
      <c r="A8047" s="24" t="s">
        <v>8870</v>
      </c>
      <c r="B8047" s="39" t="n">
        <v>46195</v>
      </c>
      <c r="C8047" s="24" t="s">
        <v>527</v>
      </c>
      <c r="D8047" s="24" t="s">
        <v>182</v>
      </c>
      <c r="E8047" s="24" t="s">
        <v>105</v>
      </c>
      <c r="F8047" s="38" t="n">
        <v>3330</v>
      </c>
      <c r="G8047" s="42" t="n">
        <f aca="false">DATE(YEAR(B8047),MONTH(B8047),1)</f>
        <v>46174</v>
      </c>
      <c r="H8047" s="24" t="str">
        <f aca="false">INDEX(Customers!$B$2:$B$601,MATCH(C8047,Customers!$A$2:$A$601,0))</f>
        <v>Rift Valley</v>
      </c>
      <c r="I8047" s="43" t="n">
        <f aca="false">ROUND(MIN(INDEX(Assumptions!$D$13:$D$18,MATCH(E8047,Assumptions!$A$13:$A$18,0)),MAX(INDEX(Assumptions!$C$13:$C$18,MATCH(E8047,Assumptions!$A$13:$A$18,0)),INDEX(Assumptions!$B$13:$B$18,MATCH(E8047,Assumptions!$A$13:$A$18,0))*F8047)),2)</f>
        <v>49.95</v>
      </c>
    </row>
    <row r="8048" customFormat="false" ht="15" hidden="false" customHeight="false" outlineLevel="0" collapsed="false">
      <c r="A8048" s="24" t="s">
        <v>8871</v>
      </c>
      <c r="B8048" s="39" t="n">
        <v>46195</v>
      </c>
      <c r="C8048" s="24" t="s">
        <v>544</v>
      </c>
      <c r="D8048" s="24" t="s">
        <v>826</v>
      </c>
      <c r="E8048" s="24" t="s">
        <v>103</v>
      </c>
      <c r="F8048" s="38" t="n">
        <v>4530</v>
      </c>
      <c r="G8048" s="42" t="n">
        <f aca="false">DATE(YEAR(B8048),MONTH(B8048),1)</f>
        <v>46174</v>
      </c>
      <c r="H8048" s="24" t="str">
        <f aca="false">INDEX(Customers!$B$2:$B$601,MATCH(C8048,Customers!$A$2:$A$601,0))</f>
        <v>Coast</v>
      </c>
      <c r="I8048" s="43" t="n">
        <f aca="false">ROUND(MIN(INDEX(Assumptions!$D$13:$D$18,MATCH(E8048,Assumptions!$A$13:$A$18,0)),MAX(INDEX(Assumptions!$C$13:$C$18,MATCH(E8048,Assumptions!$A$13:$A$18,0)),INDEX(Assumptions!$B$13:$B$18,MATCH(E8048,Assumptions!$A$13:$A$18,0))*F8048)),2)</f>
        <v>45.3</v>
      </c>
    </row>
    <row r="8049" customFormat="false" ht="15" hidden="false" customHeight="false" outlineLevel="0" collapsed="false">
      <c r="A8049" s="24" t="s">
        <v>8872</v>
      </c>
      <c r="B8049" s="39" t="n">
        <v>46195</v>
      </c>
      <c r="C8049" s="24" t="s">
        <v>547</v>
      </c>
      <c r="D8049" s="24" t="s">
        <v>165</v>
      </c>
      <c r="E8049" s="24" t="s">
        <v>107</v>
      </c>
      <c r="F8049" s="38" t="n">
        <v>4420</v>
      </c>
      <c r="G8049" s="42" t="n">
        <f aca="false">DATE(YEAR(B8049),MONTH(B8049),1)</f>
        <v>46174</v>
      </c>
      <c r="H8049" s="24" t="str">
        <f aca="false">INDEX(Customers!$B$2:$B$601,MATCH(C8049,Customers!$A$2:$A$601,0))</f>
        <v>Central</v>
      </c>
      <c r="I8049" s="43" t="n">
        <f aca="false">ROUND(MIN(INDEX(Assumptions!$D$13:$D$18,MATCH(E8049,Assumptions!$A$13:$A$18,0)),MAX(INDEX(Assumptions!$C$13:$C$18,MATCH(E8049,Assumptions!$A$13:$A$18,0)),INDEX(Assumptions!$B$13:$B$18,MATCH(E8049,Assumptions!$A$13:$A$18,0))*F8049)),2)</f>
        <v>0</v>
      </c>
    </row>
    <row r="8050" customFormat="false" ht="15" hidden="false" customHeight="false" outlineLevel="0" collapsed="false">
      <c r="A8050" s="24" t="s">
        <v>8873</v>
      </c>
      <c r="B8050" s="39" t="n">
        <v>46195</v>
      </c>
      <c r="C8050" s="24" t="s">
        <v>566</v>
      </c>
      <c r="D8050" s="24" t="s">
        <v>826</v>
      </c>
      <c r="E8050" s="24" t="s">
        <v>111</v>
      </c>
      <c r="F8050" s="38" t="n">
        <v>100</v>
      </c>
      <c r="G8050" s="42" t="n">
        <f aca="false">DATE(YEAR(B8050),MONTH(B8050),1)</f>
        <v>46174</v>
      </c>
      <c r="H8050" s="24" t="str">
        <f aca="false">INDEX(Customers!$B$2:$B$601,MATCH(C8050,Customers!$A$2:$A$601,0))</f>
        <v>Rift Valley</v>
      </c>
      <c r="I8050" s="43" t="n">
        <f aca="false">ROUND(MIN(INDEX(Assumptions!$D$13:$D$18,MATCH(E8050,Assumptions!$A$13:$A$18,0)),MAX(INDEX(Assumptions!$C$13:$C$18,MATCH(E8050,Assumptions!$A$13:$A$18,0)),INDEX(Assumptions!$B$13:$B$18,MATCH(E8050,Assumptions!$A$13:$A$18,0))*F8050)),2)</f>
        <v>4</v>
      </c>
    </row>
    <row r="8051" customFormat="false" ht="15" hidden="false" customHeight="false" outlineLevel="0" collapsed="false">
      <c r="A8051" s="24" t="s">
        <v>8874</v>
      </c>
      <c r="B8051" s="39" t="n">
        <v>46195</v>
      </c>
      <c r="C8051" s="24" t="s">
        <v>570</v>
      </c>
      <c r="D8051" s="24" t="s">
        <v>194</v>
      </c>
      <c r="E8051" s="24" t="s">
        <v>105</v>
      </c>
      <c r="F8051" s="38" t="n">
        <v>4520</v>
      </c>
      <c r="G8051" s="42" t="n">
        <f aca="false">DATE(YEAR(B8051),MONTH(B8051),1)</f>
        <v>46174</v>
      </c>
      <c r="H8051" s="24" t="str">
        <f aca="false">INDEX(Customers!$B$2:$B$601,MATCH(C8051,Customers!$A$2:$A$601,0))</f>
        <v>Western</v>
      </c>
      <c r="I8051" s="43" t="n">
        <f aca="false">ROUND(MIN(INDEX(Assumptions!$D$13:$D$18,MATCH(E8051,Assumptions!$A$13:$A$18,0)),MAX(INDEX(Assumptions!$C$13:$C$18,MATCH(E8051,Assumptions!$A$13:$A$18,0)),INDEX(Assumptions!$B$13:$B$18,MATCH(E8051,Assumptions!$A$13:$A$18,0))*F8051)),2)</f>
        <v>67.8</v>
      </c>
    </row>
    <row r="8052" customFormat="false" ht="15" hidden="false" customHeight="false" outlineLevel="0" collapsed="false">
      <c r="A8052" s="24" t="s">
        <v>8875</v>
      </c>
      <c r="B8052" s="39" t="n">
        <v>46195</v>
      </c>
      <c r="C8052" s="24" t="s">
        <v>595</v>
      </c>
      <c r="D8052" s="24" t="s">
        <v>826</v>
      </c>
      <c r="E8052" s="24" t="s">
        <v>111</v>
      </c>
      <c r="F8052" s="38" t="n">
        <v>200</v>
      </c>
      <c r="G8052" s="42" t="n">
        <f aca="false">DATE(YEAR(B8052),MONTH(B8052),1)</f>
        <v>46174</v>
      </c>
      <c r="H8052" s="24" t="str">
        <f aca="false">INDEX(Customers!$B$2:$B$601,MATCH(C8052,Customers!$A$2:$A$601,0))</f>
        <v>Eastern</v>
      </c>
      <c r="I8052" s="43" t="n">
        <f aca="false">ROUND(MIN(INDEX(Assumptions!$D$13:$D$18,MATCH(E8052,Assumptions!$A$13:$A$18,0)),MAX(INDEX(Assumptions!$C$13:$C$18,MATCH(E8052,Assumptions!$A$13:$A$18,0)),INDEX(Assumptions!$B$13:$B$18,MATCH(E8052,Assumptions!$A$13:$A$18,0))*F8052)),2)</f>
        <v>8</v>
      </c>
    </row>
    <row r="8053" customFormat="false" ht="15" hidden="false" customHeight="false" outlineLevel="0" collapsed="false">
      <c r="A8053" s="24" t="s">
        <v>8876</v>
      </c>
      <c r="B8053" s="39" t="n">
        <v>46195</v>
      </c>
      <c r="C8053" s="24" t="s">
        <v>627</v>
      </c>
      <c r="D8053" s="24" t="s">
        <v>826</v>
      </c>
      <c r="E8053" s="24" t="s">
        <v>109</v>
      </c>
      <c r="F8053" s="38" t="n">
        <v>5760</v>
      </c>
      <c r="G8053" s="42" t="n">
        <f aca="false">DATE(YEAR(B8053),MONTH(B8053),1)</f>
        <v>46174</v>
      </c>
      <c r="H8053" s="24" t="str">
        <f aca="false">INDEX(Customers!$B$2:$B$601,MATCH(C8053,Customers!$A$2:$A$601,0))</f>
        <v>Central</v>
      </c>
      <c r="I8053" s="43" t="n">
        <f aca="false">ROUND(MIN(INDEX(Assumptions!$D$13:$D$18,MATCH(E8053,Assumptions!$A$13:$A$18,0)),MAX(INDEX(Assumptions!$C$13:$C$18,MATCH(E8053,Assumptions!$A$13:$A$18,0)),INDEX(Assumptions!$B$13:$B$18,MATCH(E8053,Assumptions!$A$13:$A$18,0))*F8053)),2)</f>
        <v>23.04</v>
      </c>
    </row>
    <row r="8054" customFormat="false" ht="15" hidden="false" customHeight="false" outlineLevel="0" collapsed="false">
      <c r="A8054" s="24" t="s">
        <v>8877</v>
      </c>
      <c r="B8054" s="39" t="n">
        <v>46195</v>
      </c>
      <c r="C8054" s="24" t="s">
        <v>640</v>
      </c>
      <c r="D8054" s="24" t="s">
        <v>826</v>
      </c>
      <c r="E8054" s="24" t="s">
        <v>103</v>
      </c>
      <c r="F8054" s="38" t="n">
        <v>1880</v>
      </c>
      <c r="G8054" s="42" t="n">
        <f aca="false">DATE(YEAR(B8054),MONTH(B8054),1)</f>
        <v>46174</v>
      </c>
      <c r="H8054" s="24" t="str">
        <f aca="false">INDEX(Customers!$B$2:$B$601,MATCH(C8054,Customers!$A$2:$A$601,0))</f>
        <v>Rift Valley</v>
      </c>
      <c r="I8054" s="43" t="n">
        <f aca="false">ROUND(MIN(INDEX(Assumptions!$D$13:$D$18,MATCH(E8054,Assumptions!$A$13:$A$18,0)),MAX(INDEX(Assumptions!$C$13:$C$18,MATCH(E8054,Assumptions!$A$13:$A$18,0)),INDEX(Assumptions!$B$13:$B$18,MATCH(E8054,Assumptions!$A$13:$A$18,0))*F8054)),2)</f>
        <v>18.8</v>
      </c>
    </row>
    <row r="8055" customFormat="false" ht="15" hidden="false" customHeight="false" outlineLevel="0" collapsed="false">
      <c r="A8055" s="24" t="s">
        <v>8878</v>
      </c>
      <c r="B8055" s="39" t="n">
        <v>46195</v>
      </c>
      <c r="C8055" s="24" t="s">
        <v>649</v>
      </c>
      <c r="D8055" s="24" t="s">
        <v>210</v>
      </c>
      <c r="E8055" s="24" t="s">
        <v>105</v>
      </c>
      <c r="F8055" s="38" t="n">
        <v>3710</v>
      </c>
      <c r="G8055" s="42" t="n">
        <f aca="false">DATE(YEAR(B8055),MONTH(B8055),1)</f>
        <v>46174</v>
      </c>
      <c r="H8055" s="24" t="str">
        <f aca="false">INDEX(Customers!$B$2:$B$601,MATCH(C8055,Customers!$A$2:$A$601,0))</f>
        <v>Eastern</v>
      </c>
      <c r="I8055" s="43" t="n">
        <f aca="false">ROUND(MIN(INDEX(Assumptions!$D$13:$D$18,MATCH(E8055,Assumptions!$A$13:$A$18,0)),MAX(INDEX(Assumptions!$C$13:$C$18,MATCH(E8055,Assumptions!$A$13:$A$18,0)),INDEX(Assumptions!$B$13:$B$18,MATCH(E8055,Assumptions!$A$13:$A$18,0))*F8055)),2)</f>
        <v>55.65</v>
      </c>
    </row>
    <row r="8056" customFormat="false" ht="15" hidden="false" customHeight="false" outlineLevel="0" collapsed="false">
      <c r="A8056" s="24" t="s">
        <v>8879</v>
      </c>
      <c r="B8056" s="39" t="n">
        <v>46195</v>
      </c>
      <c r="C8056" s="24" t="s">
        <v>663</v>
      </c>
      <c r="D8056" s="24" t="s">
        <v>826</v>
      </c>
      <c r="E8056" s="24" t="s">
        <v>113</v>
      </c>
      <c r="F8056" s="38" t="n">
        <v>250</v>
      </c>
      <c r="G8056" s="42" t="n">
        <f aca="false">DATE(YEAR(B8056),MONTH(B8056),1)</f>
        <v>46174</v>
      </c>
      <c r="H8056" s="24" t="str">
        <f aca="false">INDEX(Customers!$B$2:$B$601,MATCH(C8056,Customers!$A$2:$A$601,0))</f>
        <v>Western</v>
      </c>
      <c r="I8056" s="43" t="n">
        <f aca="false">ROUND(MIN(INDEX(Assumptions!$D$13:$D$18,MATCH(E8056,Assumptions!$A$13:$A$18,0)),MAX(INDEX(Assumptions!$C$13:$C$18,MATCH(E8056,Assumptions!$A$13:$A$18,0)),INDEX(Assumptions!$B$13:$B$18,MATCH(E8056,Assumptions!$A$13:$A$18,0))*F8056)),2)</f>
        <v>12.5</v>
      </c>
    </row>
    <row r="8057" customFormat="false" ht="15" hidden="false" customHeight="false" outlineLevel="0" collapsed="false">
      <c r="A8057" s="24" t="s">
        <v>8880</v>
      </c>
      <c r="B8057" s="39" t="n">
        <v>46195</v>
      </c>
      <c r="C8057" s="24" t="s">
        <v>673</v>
      </c>
      <c r="D8057" s="24" t="s">
        <v>826</v>
      </c>
      <c r="E8057" s="24" t="s">
        <v>109</v>
      </c>
      <c r="F8057" s="38" t="n">
        <v>47970</v>
      </c>
      <c r="G8057" s="42" t="n">
        <f aca="false">DATE(YEAR(B8057),MONTH(B8057),1)</f>
        <v>46174</v>
      </c>
      <c r="H8057" s="24" t="str">
        <f aca="false">INDEX(Customers!$B$2:$B$601,MATCH(C8057,Customers!$A$2:$A$601,0))</f>
        <v>Nairobi</v>
      </c>
      <c r="I8057" s="43" t="n">
        <f aca="false">ROUND(MIN(INDEX(Assumptions!$D$13:$D$18,MATCH(E8057,Assumptions!$A$13:$A$18,0)),MAX(INDEX(Assumptions!$C$13:$C$18,MATCH(E8057,Assumptions!$A$13:$A$18,0)),INDEX(Assumptions!$B$13:$B$18,MATCH(E8057,Assumptions!$A$13:$A$18,0))*F8057)),2)</f>
        <v>40</v>
      </c>
    </row>
    <row r="8058" customFormat="false" ht="15" hidden="false" customHeight="false" outlineLevel="0" collapsed="false">
      <c r="A8058" s="24" t="s">
        <v>8881</v>
      </c>
      <c r="B8058" s="39" t="n">
        <v>46195</v>
      </c>
      <c r="C8058" s="24" t="s">
        <v>701</v>
      </c>
      <c r="D8058" s="24" t="s">
        <v>150</v>
      </c>
      <c r="E8058" s="24" t="s">
        <v>105</v>
      </c>
      <c r="F8058" s="38" t="n">
        <v>4830</v>
      </c>
      <c r="G8058" s="42" t="n">
        <f aca="false">DATE(YEAR(B8058),MONTH(B8058),1)</f>
        <v>46174</v>
      </c>
      <c r="H8058" s="24" t="str">
        <f aca="false">INDEX(Customers!$B$2:$B$601,MATCH(C8058,Customers!$A$2:$A$601,0))</f>
        <v>Nairobi</v>
      </c>
      <c r="I8058" s="43" t="n">
        <f aca="false">ROUND(MIN(INDEX(Assumptions!$D$13:$D$18,MATCH(E8058,Assumptions!$A$13:$A$18,0)),MAX(INDEX(Assumptions!$C$13:$C$18,MATCH(E8058,Assumptions!$A$13:$A$18,0)),INDEX(Assumptions!$B$13:$B$18,MATCH(E8058,Assumptions!$A$13:$A$18,0))*F8058)),2)</f>
        <v>72.45</v>
      </c>
    </row>
    <row r="8059" customFormat="false" ht="15" hidden="false" customHeight="false" outlineLevel="0" collapsed="false">
      <c r="A8059" s="24" t="s">
        <v>8882</v>
      </c>
      <c r="B8059" s="39" t="n">
        <v>46195</v>
      </c>
      <c r="C8059" s="24" t="s">
        <v>731</v>
      </c>
      <c r="D8059" s="24" t="s">
        <v>826</v>
      </c>
      <c r="E8059" s="24" t="s">
        <v>103</v>
      </c>
      <c r="F8059" s="38" t="n">
        <v>3510</v>
      </c>
      <c r="G8059" s="42" t="n">
        <f aca="false">DATE(YEAR(B8059),MONTH(B8059),1)</f>
        <v>46174</v>
      </c>
      <c r="H8059" s="24" t="str">
        <f aca="false">INDEX(Customers!$B$2:$B$601,MATCH(C8059,Customers!$A$2:$A$601,0))</f>
        <v>Central</v>
      </c>
      <c r="I8059" s="43" t="n">
        <f aca="false">ROUND(MIN(INDEX(Assumptions!$D$13:$D$18,MATCH(E8059,Assumptions!$A$13:$A$18,0)),MAX(INDEX(Assumptions!$C$13:$C$18,MATCH(E8059,Assumptions!$A$13:$A$18,0)),INDEX(Assumptions!$B$13:$B$18,MATCH(E8059,Assumptions!$A$13:$A$18,0))*F8059)),2)</f>
        <v>35.1</v>
      </c>
    </row>
    <row r="8060" customFormat="false" ht="15" hidden="false" customHeight="false" outlineLevel="0" collapsed="false">
      <c r="A8060" s="24" t="s">
        <v>8883</v>
      </c>
      <c r="B8060" s="39" t="n">
        <v>46195</v>
      </c>
      <c r="C8060" s="24" t="s">
        <v>749</v>
      </c>
      <c r="D8060" s="24" t="s">
        <v>153</v>
      </c>
      <c r="E8060" s="24" t="s">
        <v>107</v>
      </c>
      <c r="F8060" s="38" t="n">
        <v>3360</v>
      </c>
      <c r="G8060" s="42" t="n">
        <f aca="false">DATE(YEAR(B8060),MONTH(B8060),1)</f>
        <v>46174</v>
      </c>
      <c r="H8060" s="24" t="str">
        <f aca="false">INDEX(Customers!$B$2:$B$601,MATCH(C8060,Customers!$A$2:$A$601,0))</f>
        <v>Nairobi</v>
      </c>
      <c r="I8060" s="43" t="n">
        <f aca="false">ROUND(MIN(INDEX(Assumptions!$D$13:$D$18,MATCH(E8060,Assumptions!$A$13:$A$18,0)),MAX(INDEX(Assumptions!$C$13:$C$18,MATCH(E8060,Assumptions!$A$13:$A$18,0)),INDEX(Assumptions!$B$13:$B$18,MATCH(E8060,Assumptions!$A$13:$A$18,0))*F8060)),2)</f>
        <v>0</v>
      </c>
    </row>
    <row r="8061" customFormat="false" ht="15" hidden="false" customHeight="false" outlineLevel="0" collapsed="false">
      <c r="A8061" s="24" t="s">
        <v>8884</v>
      </c>
      <c r="B8061" s="39" t="n">
        <v>46195</v>
      </c>
      <c r="C8061" s="24" t="s">
        <v>759</v>
      </c>
      <c r="D8061" s="24" t="s">
        <v>826</v>
      </c>
      <c r="E8061" s="24" t="s">
        <v>111</v>
      </c>
      <c r="F8061" s="38" t="n">
        <v>100</v>
      </c>
      <c r="G8061" s="42" t="n">
        <f aca="false">DATE(YEAR(B8061),MONTH(B8061),1)</f>
        <v>46174</v>
      </c>
      <c r="H8061" s="24" t="str">
        <f aca="false">INDEX(Customers!$B$2:$B$601,MATCH(C8061,Customers!$A$2:$A$601,0))</f>
        <v>Coast</v>
      </c>
      <c r="I8061" s="43" t="n">
        <f aca="false">ROUND(MIN(INDEX(Assumptions!$D$13:$D$18,MATCH(E8061,Assumptions!$A$13:$A$18,0)),MAX(INDEX(Assumptions!$C$13:$C$18,MATCH(E8061,Assumptions!$A$13:$A$18,0)),INDEX(Assumptions!$B$13:$B$18,MATCH(E8061,Assumptions!$A$13:$A$18,0))*F8061)),2)</f>
        <v>4</v>
      </c>
    </row>
    <row r="8062" customFormat="false" ht="15" hidden="false" customHeight="false" outlineLevel="0" collapsed="false">
      <c r="A8062" s="24" t="s">
        <v>8885</v>
      </c>
      <c r="B8062" s="39" t="n">
        <v>46195</v>
      </c>
      <c r="C8062" s="24" t="s">
        <v>768</v>
      </c>
      <c r="D8062" s="24" t="s">
        <v>166</v>
      </c>
      <c r="E8062" s="24" t="s">
        <v>105</v>
      </c>
      <c r="F8062" s="38" t="n">
        <v>2520</v>
      </c>
      <c r="G8062" s="42" t="n">
        <f aca="false">DATE(YEAR(B8062),MONTH(B8062),1)</f>
        <v>46174</v>
      </c>
      <c r="H8062" s="24" t="str">
        <f aca="false">INDEX(Customers!$B$2:$B$601,MATCH(C8062,Customers!$A$2:$A$601,0))</f>
        <v>Central</v>
      </c>
      <c r="I8062" s="43" t="n">
        <f aca="false">ROUND(MIN(INDEX(Assumptions!$D$13:$D$18,MATCH(E8062,Assumptions!$A$13:$A$18,0)),MAX(INDEX(Assumptions!$C$13:$C$18,MATCH(E8062,Assumptions!$A$13:$A$18,0)),INDEX(Assumptions!$B$13:$B$18,MATCH(E8062,Assumptions!$A$13:$A$18,0))*F8062)),2)</f>
        <v>37.8</v>
      </c>
    </row>
    <row r="8063" customFormat="false" ht="15" hidden="false" customHeight="false" outlineLevel="0" collapsed="false">
      <c r="A8063" s="24" t="s">
        <v>8886</v>
      </c>
      <c r="B8063" s="39" t="n">
        <v>46195</v>
      </c>
      <c r="C8063" s="24" t="s">
        <v>770</v>
      </c>
      <c r="D8063" s="24" t="s">
        <v>826</v>
      </c>
      <c r="E8063" s="24" t="s">
        <v>103</v>
      </c>
      <c r="F8063" s="38" t="n">
        <v>960</v>
      </c>
      <c r="G8063" s="42" t="n">
        <f aca="false">DATE(YEAR(B8063),MONTH(B8063),1)</f>
        <v>46174</v>
      </c>
      <c r="H8063" s="24" t="str">
        <f aca="false">INDEX(Customers!$B$2:$B$601,MATCH(C8063,Customers!$A$2:$A$601,0))</f>
        <v>Western</v>
      </c>
      <c r="I8063" s="43" t="n">
        <f aca="false">ROUND(MIN(INDEX(Assumptions!$D$13:$D$18,MATCH(E8063,Assumptions!$A$13:$A$18,0)),MAX(INDEX(Assumptions!$C$13:$C$18,MATCH(E8063,Assumptions!$A$13:$A$18,0)),INDEX(Assumptions!$B$13:$B$18,MATCH(E8063,Assumptions!$A$13:$A$18,0))*F8063)),2)</f>
        <v>9.6</v>
      </c>
    </row>
    <row r="8064" customFormat="false" ht="15" hidden="false" customHeight="false" outlineLevel="0" collapsed="false">
      <c r="A8064" s="24" t="s">
        <v>8887</v>
      </c>
      <c r="B8064" s="39" t="n">
        <v>46195</v>
      </c>
      <c r="C8064" s="24" t="s">
        <v>774</v>
      </c>
      <c r="D8064" s="24" t="s">
        <v>194</v>
      </c>
      <c r="E8064" s="24" t="s">
        <v>105</v>
      </c>
      <c r="F8064" s="38" t="n">
        <v>12720</v>
      </c>
      <c r="G8064" s="42" t="n">
        <f aca="false">DATE(YEAR(B8064),MONTH(B8064),1)</f>
        <v>46174</v>
      </c>
      <c r="H8064" s="24" t="str">
        <f aca="false">INDEX(Customers!$B$2:$B$601,MATCH(C8064,Customers!$A$2:$A$601,0))</f>
        <v>Western</v>
      </c>
      <c r="I8064" s="43" t="n">
        <f aca="false">ROUND(MIN(INDEX(Assumptions!$D$13:$D$18,MATCH(E8064,Assumptions!$A$13:$A$18,0)),MAX(INDEX(Assumptions!$C$13:$C$18,MATCH(E8064,Assumptions!$A$13:$A$18,0)),INDEX(Assumptions!$B$13:$B$18,MATCH(E8064,Assumptions!$A$13:$A$18,0))*F8064)),2)</f>
        <v>190.8</v>
      </c>
    </row>
    <row r="8065" customFormat="false" ht="15" hidden="false" customHeight="false" outlineLevel="0" collapsed="false">
      <c r="A8065" s="24" t="s">
        <v>8888</v>
      </c>
      <c r="B8065" s="39" t="n">
        <v>46195</v>
      </c>
      <c r="C8065" s="24" t="s">
        <v>791</v>
      </c>
      <c r="D8065" s="24" t="s">
        <v>826</v>
      </c>
      <c r="E8065" s="24" t="s">
        <v>111</v>
      </c>
      <c r="F8065" s="38" t="n">
        <v>20</v>
      </c>
      <c r="G8065" s="42" t="n">
        <f aca="false">DATE(YEAR(B8065),MONTH(B8065),1)</f>
        <v>46174</v>
      </c>
      <c r="H8065" s="24" t="str">
        <f aca="false">INDEX(Customers!$B$2:$B$601,MATCH(C8065,Customers!$A$2:$A$601,0))</f>
        <v>Coast</v>
      </c>
      <c r="I8065" s="43" t="n">
        <f aca="false">ROUND(MIN(INDEX(Assumptions!$D$13:$D$18,MATCH(E8065,Assumptions!$A$13:$A$18,0)),MAX(INDEX(Assumptions!$C$13:$C$18,MATCH(E8065,Assumptions!$A$13:$A$18,0)),INDEX(Assumptions!$B$13:$B$18,MATCH(E8065,Assumptions!$A$13:$A$18,0))*F8065)),2)</f>
        <v>0.8</v>
      </c>
    </row>
    <row r="8066" customFormat="false" ht="15" hidden="false" customHeight="false" outlineLevel="0" collapsed="false">
      <c r="A8066" s="24" t="s">
        <v>8889</v>
      </c>
      <c r="B8066" s="39" t="n">
        <v>46195</v>
      </c>
      <c r="C8066" s="24" t="s">
        <v>802</v>
      </c>
      <c r="D8066" s="24" t="s">
        <v>826</v>
      </c>
      <c r="E8066" s="24" t="s">
        <v>113</v>
      </c>
      <c r="F8066" s="38" t="n">
        <v>2000</v>
      </c>
      <c r="G8066" s="42" t="n">
        <f aca="false">DATE(YEAR(B8066),MONTH(B8066),1)</f>
        <v>46174</v>
      </c>
      <c r="H8066" s="24" t="str">
        <f aca="false">INDEX(Customers!$B$2:$B$601,MATCH(C8066,Customers!$A$2:$A$601,0))</f>
        <v>Nairobi</v>
      </c>
      <c r="I8066" s="43" t="n">
        <f aca="false">ROUND(MIN(INDEX(Assumptions!$D$13:$D$18,MATCH(E8066,Assumptions!$A$13:$A$18,0)),MAX(INDEX(Assumptions!$C$13:$C$18,MATCH(E8066,Assumptions!$A$13:$A$18,0)),INDEX(Assumptions!$B$13:$B$18,MATCH(E8066,Assumptions!$A$13:$A$18,0))*F8066)),2)</f>
        <v>100</v>
      </c>
    </row>
    <row r="8067" customFormat="false" ht="15" hidden="false" customHeight="false" outlineLevel="0" collapsed="false">
      <c r="A8067" s="24" t="s">
        <v>8890</v>
      </c>
      <c r="B8067" s="39" t="n">
        <v>46195</v>
      </c>
      <c r="C8067" s="24" t="s">
        <v>820</v>
      </c>
      <c r="D8067" s="24" t="s">
        <v>826</v>
      </c>
      <c r="E8067" s="24" t="s">
        <v>103</v>
      </c>
      <c r="F8067" s="38" t="n">
        <v>2360</v>
      </c>
      <c r="G8067" s="42" t="n">
        <f aca="false">DATE(YEAR(B8067),MONTH(B8067),1)</f>
        <v>46174</v>
      </c>
      <c r="H8067" s="24" t="str">
        <f aca="false">INDEX(Customers!$B$2:$B$601,MATCH(C8067,Customers!$A$2:$A$601,0))</f>
        <v>Nairobi</v>
      </c>
      <c r="I8067" s="43" t="n">
        <f aca="false">ROUND(MIN(INDEX(Assumptions!$D$13:$D$18,MATCH(E8067,Assumptions!$A$13:$A$18,0)),MAX(INDEX(Assumptions!$C$13:$C$18,MATCH(E8067,Assumptions!$A$13:$A$18,0)),INDEX(Assumptions!$B$13:$B$18,MATCH(E8067,Assumptions!$A$13:$A$18,0))*F8067)),2)</f>
        <v>23.6</v>
      </c>
    </row>
    <row r="8068" customFormat="false" ht="15" hidden="false" customHeight="false" outlineLevel="0" collapsed="false">
      <c r="A8068" s="24" t="s">
        <v>8891</v>
      </c>
      <c r="B8068" s="39" t="n">
        <v>46196</v>
      </c>
      <c r="C8068" s="24" t="s">
        <v>247</v>
      </c>
      <c r="D8068" s="24" t="s">
        <v>826</v>
      </c>
      <c r="E8068" s="24" t="s">
        <v>103</v>
      </c>
      <c r="F8068" s="38" t="n">
        <v>3430</v>
      </c>
      <c r="G8068" s="42" t="n">
        <f aca="false">DATE(YEAR(B8068),MONTH(B8068),1)</f>
        <v>46174</v>
      </c>
      <c r="H8068" s="24" t="str">
        <f aca="false">INDEX(Customers!$B$2:$B$601,MATCH(C8068,Customers!$A$2:$A$601,0))</f>
        <v>Nairobi</v>
      </c>
      <c r="I8068" s="43" t="n">
        <f aca="false">ROUND(MIN(INDEX(Assumptions!$D$13:$D$18,MATCH(E8068,Assumptions!$A$13:$A$18,0)),MAX(INDEX(Assumptions!$C$13:$C$18,MATCH(E8068,Assumptions!$A$13:$A$18,0)),INDEX(Assumptions!$B$13:$B$18,MATCH(E8068,Assumptions!$A$13:$A$18,0))*F8068)),2)</f>
        <v>34.3</v>
      </c>
    </row>
    <row r="8069" customFormat="false" ht="15" hidden="false" customHeight="false" outlineLevel="0" collapsed="false">
      <c r="A8069" s="24" t="s">
        <v>8892</v>
      </c>
      <c r="B8069" s="39" t="n">
        <v>46196</v>
      </c>
      <c r="C8069" s="24" t="s">
        <v>288</v>
      </c>
      <c r="D8069" s="24" t="s">
        <v>168</v>
      </c>
      <c r="E8069" s="24" t="s">
        <v>105</v>
      </c>
      <c r="F8069" s="38" t="n">
        <v>9520</v>
      </c>
      <c r="G8069" s="42" t="n">
        <f aca="false">DATE(YEAR(B8069),MONTH(B8069),1)</f>
        <v>46174</v>
      </c>
      <c r="H8069" s="24" t="str">
        <f aca="false">INDEX(Customers!$B$2:$B$601,MATCH(C8069,Customers!$A$2:$A$601,0))</f>
        <v>Central</v>
      </c>
      <c r="I8069" s="43" t="n">
        <f aca="false">ROUND(MIN(INDEX(Assumptions!$D$13:$D$18,MATCH(E8069,Assumptions!$A$13:$A$18,0)),MAX(INDEX(Assumptions!$C$13:$C$18,MATCH(E8069,Assumptions!$A$13:$A$18,0)),INDEX(Assumptions!$B$13:$B$18,MATCH(E8069,Assumptions!$A$13:$A$18,0))*F8069)),2)</f>
        <v>142.8</v>
      </c>
    </row>
    <row r="8070" customFormat="false" ht="15" hidden="false" customHeight="false" outlineLevel="0" collapsed="false">
      <c r="A8070" s="24" t="s">
        <v>8893</v>
      </c>
      <c r="B8070" s="39" t="n">
        <v>46196</v>
      </c>
      <c r="C8070" s="24" t="s">
        <v>289</v>
      </c>
      <c r="D8070" s="24" t="s">
        <v>826</v>
      </c>
      <c r="E8070" s="24" t="s">
        <v>109</v>
      </c>
      <c r="F8070" s="38" t="n">
        <v>1400</v>
      </c>
      <c r="G8070" s="42" t="n">
        <f aca="false">DATE(YEAR(B8070),MONTH(B8070),1)</f>
        <v>46174</v>
      </c>
      <c r="H8070" s="24" t="str">
        <f aca="false">INDEX(Customers!$B$2:$B$601,MATCH(C8070,Customers!$A$2:$A$601,0))</f>
        <v>Coast</v>
      </c>
      <c r="I8070" s="43" t="n">
        <f aca="false">ROUND(MIN(INDEX(Assumptions!$D$13:$D$18,MATCH(E8070,Assumptions!$A$13:$A$18,0)),MAX(INDEX(Assumptions!$C$13:$C$18,MATCH(E8070,Assumptions!$A$13:$A$18,0)),INDEX(Assumptions!$B$13:$B$18,MATCH(E8070,Assumptions!$A$13:$A$18,0))*F8070)),2)</f>
        <v>5.6</v>
      </c>
    </row>
    <row r="8071" customFormat="false" ht="15" hidden="false" customHeight="false" outlineLevel="0" collapsed="false">
      <c r="A8071" s="24" t="s">
        <v>8894</v>
      </c>
      <c r="B8071" s="39" t="n">
        <v>46196</v>
      </c>
      <c r="C8071" s="24" t="s">
        <v>332</v>
      </c>
      <c r="D8071" s="24" t="s">
        <v>826</v>
      </c>
      <c r="E8071" s="24" t="s">
        <v>109</v>
      </c>
      <c r="F8071" s="38" t="n">
        <v>58630</v>
      </c>
      <c r="G8071" s="42" t="n">
        <f aca="false">DATE(YEAR(B8071),MONTH(B8071),1)</f>
        <v>46174</v>
      </c>
      <c r="H8071" s="24" t="str">
        <f aca="false">INDEX(Customers!$B$2:$B$601,MATCH(C8071,Customers!$A$2:$A$601,0))</f>
        <v>Central</v>
      </c>
      <c r="I8071" s="43" t="n">
        <f aca="false">ROUND(MIN(INDEX(Assumptions!$D$13:$D$18,MATCH(E8071,Assumptions!$A$13:$A$18,0)),MAX(INDEX(Assumptions!$C$13:$C$18,MATCH(E8071,Assumptions!$A$13:$A$18,0)),INDEX(Assumptions!$B$13:$B$18,MATCH(E8071,Assumptions!$A$13:$A$18,0))*F8071)),2)</f>
        <v>40</v>
      </c>
    </row>
    <row r="8072" customFormat="false" ht="15" hidden="false" customHeight="false" outlineLevel="0" collapsed="false">
      <c r="A8072" s="24" t="s">
        <v>8895</v>
      </c>
      <c r="B8072" s="39" t="n">
        <v>46196</v>
      </c>
      <c r="C8072" s="24" t="s">
        <v>338</v>
      </c>
      <c r="D8072" s="24" t="s">
        <v>826</v>
      </c>
      <c r="E8072" s="24" t="s">
        <v>111</v>
      </c>
      <c r="F8072" s="38" t="n">
        <v>500</v>
      </c>
      <c r="G8072" s="42" t="n">
        <f aca="false">DATE(YEAR(B8072),MONTH(B8072),1)</f>
        <v>46174</v>
      </c>
      <c r="H8072" s="24" t="str">
        <f aca="false">INDEX(Customers!$B$2:$B$601,MATCH(C8072,Customers!$A$2:$A$601,0))</f>
        <v>Rift Valley</v>
      </c>
      <c r="I8072" s="43" t="n">
        <f aca="false">ROUND(MIN(INDEX(Assumptions!$D$13:$D$18,MATCH(E8072,Assumptions!$A$13:$A$18,0)),MAX(INDEX(Assumptions!$C$13:$C$18,MATCH(E8072,Assumptions!$A$13:$A$18,0)),INDEX(Assumptions!$B$13:$B$18,MATCH(E8072,Assumptions!$A$13:$A$18,0))*F8072)),2)</f>
        <v>20</v>
      </c>
    </row>
    <row r="8073" customFormat="false" ht="15" hidden="false" customHeight="false" outlineLevel="0" collapsed="false">
      <c r="A8073" s="24" t="s">
        <v>8896</v>
      </c>
      <c r="B8073" s="39" t="n">
        <v>46196</v>
      </c>
      <c r="C8073" s="24" t="s">
        <v>353</v>
      </c>
      <c r="D8073" s="24" t="s">
        <v>826</v>
      </c>
      <c r="E8073" s="24" t="s">
        <v>113</v>
      </c>
      <c r="F8073" s="38" t="n">
        <v>500</v>
      </c>
      <c r="G8073" s="42" t="n">
        <f aca="false">DATE(YEAR(B8073),MONTH(B8073),1)</f>
        <v>46174</v>
      </c>
      <c r="H8073" s="24" t="str">
        <f aca="false">INDEX(Customers!$B$2:$B$601,MATCH(C8073,Customers!$A$2:$A$601,0))</f>
        <v>Western</v>
      </c>
      <c r="I8073" s="43" t="n">
        <f aca="false">ROUND(MIN(INDEX(Assumptions!$D$13:$D$18,MATCH(E8073,Assumptions!$A$13:$A$18,0)),MAX(INDEX(Assumptions!$C$13:$C$18,MATCH(E8073,Assumptions!$A$13:$A$18,0)),INDEX(Assumptions!$B$13:$B$18,MATCH(E8073,Assumptions!$A$13:$A$18,0))*F8073)),2)</f>
        <v>25</v>
      </c>
    </row>
    <row r="8074" customFormat="false" ht="15" hidden="false" customHeight="false" outlineLevel="0" collapsed="false">
      <c r="A8074" s="24" t="s">
        <v>8897</v>
      </c>
      <c r="B8074" s="39" t="n">
        <v>46196</v>
      </c>
      <c r="C8074" s="24" t="s">
        <v>367</v>
      </c>
      <c r="D8074" s="24" t="s">
        <v>826</v>
      </c>
      <c r="E8074" s="24" t="s">
        <v>109</v>
      </c>
      <c r="F8074" s="38" t="n">
        <v>3480</v>
      </c>
      <c r="G8074" s="42" t="n">
        <f aca="false">DATE(YEAR(B8074),MONTH(B8074),1)</f>
        <v>46174</v>
      </c>
      <c r="H8074" s="24" t="str">
        <f aca="false">INDEX(Customers!$B$2:$B$601,MATCH(C8074,Customers!$A$2:$A$601,0))</f>
        <v>Nairobi</v>
      </c>
      <c r="I8074" s="43" t="n">
        <f aca="false">ROUND(MIN(INDEX(Assumptions!$D$13:$D$18,MATCH(E8074,Assumptions!$A$13:$A$18,0)),MAX(INDEX(Assumptions!$C$13:$C$18,MATCH(E8074,Assumptions!$A$13:$A$18,0)),INDEX(Assumptions!$B$13:$B$18,MATCH(E8074,Assumptions!$A$13:$A$18,0))*F8074)),2)</f>
        <v>13.92</v>
      </c>
    </row>
    <row r="8075" customFormat="false" ht="15" hidden="false" customHeight="false" outlineLevel="0" collapsed="false">
      <c r="A8075" s="24" t="s">
        <v>8898</v>
      </c>
      <c r="B8075" s="39" t="n">
        <v>46196</v>
      </c>
      <c r="C8075" s="24" t="s">
        <v>386</v>
      </c>
      <c r="D8075" s="24" t="s">
        <v>826</v>
      </c>
      <c r="E8075" s="24" t="s">
        <v>103</v>
      </c>
      <c r="F8075" s="38" t="n">
        <v>960</v>
      </c>
      <c r="G8075" s="42" t="n">
        <f aca="false">DATE(YEAR(B8075),MONTH(B8075),1)</f>
        <v>46174</v>
      </c>
      <c r="H8075" s="24" t="str">
        <f aca="false">INDEX(Customers!$B$2:$B$601,MATCH(C8075,Customers!$A$2:$A$601,0))</f>
        <v>Nairobi</v>
      </c>
      <c r="I8075" s="43" t="n">
        <f aca="false">ROUND(MIN(INDEX(Assumptions!$D$13:$D$18,MATCH(E8075,Assumptions!$A$13:$A$18,0)),MAX(INDEX(Assumptions!$C$13:$C$18,MATCH(E8075,Assumptions!$A$13:$A$18,0)),INDEX(Assumptions!$B$13:$B$18,MATCH(E8075,Assumptions!$A$13:$A$18,0))*F8075)),2)</f>
        <v>9.6</v>
      </c>
    </row>
    <row r="8076" customFormat="false" ht="15" hidden="false" customHeight="false" outlineLevel="0" collapsed="false">
      <c r="A8076" s="24" t="s">
        <v>8899</v>
      </c>
      <c r="B8076" s="39" t="n">
        <v>46196</v>
      </c>
      <c r="C8076" s="24" t="s">
        <v>391</v>
      </c>
      <c r="D8076" s="24" t="s">
        <v>197</v>
      </c>
      <c r="E8076" s="24" t="s">
        <v>107</v>
      </c>
      <c r="F8076" s="38" t="n">
        <v>64660</v>
      </c>
      <c r="G8076" s="42" t="n">
        <f aca="false">DATE(YEAR(B8076),MONTH(B8076),1)</f>
        <v>46174</v>
      </c>
      <c r="H8076" s="24" t="str">
        <f aca="false">INDEX(Customers!$B$2:$B$601,MATCH(C8076,Customers!$A$2:$A$601,0))</f>
        <v>Nairobi</v>
      </c>
      <c r="I8076" s="43" t="n">
        <f aca="false">ROUND(MIN(INDEX(Assumptions!$D$13:$D$18,MATCH(E8076,Assumptions!$A$13:$A$18,0)),MAX(INDEX(Assumptions!$C$13:$C$18,MATCH(E8076,Assumptions!$A$13:$A$18,0)),INDEX(Assumptions!$B$13:$B$18,MATCH(E8076,Assumptions!$A$13:$A$18,0))*F8076)),2)</f>
        <v>0</v>
      </c>
    </row>
    <row r="8077" customFormat="false" ht="15" hidden="false" customHeight="false" outlineLevel="0" collapsed="false">
      <c r="A8077" s="24" t="s">
        <v>8900</v>
      </c>
      <c r="B8077" s="39" t="n">
        <v>46196</v>
      </c>
      <c r="C8077" s="24" t="s">
        <v>411</v>
      </c>
      <c r="D8077" s="24" t="s">
        <v>826</v>
      </c>
      <c r="E8077" s="24" t="s">
        <v>103</v>
      </c>
      <c r="F8077" s="38" t="n">
        <v>2580</v>
      </c>
      <c r="G8077" s="42" t="n">
        <f aca="false">DATE(YEAR(B8077),MONTH(B8077),1)</f>
        <v>46174</v>
      </c>
      <c r="H8077" s="24" t="str">
        <f aca="false">INDEX(Customers!$B$2:$B$601,MATCH(C8077,Customers!$A$2:$A$601,0))</f>
        <v>Nairobi</v>
      </c>
      <c r="I8077" s="43" t="n">
        <f aca="false">ROUND(MIN(INDEX(Assumptions!$D$13:$D$18,MATCH(E8077,Assumptions!$A$13:$A$18,0)),MAX(INDEX(Assumptions!$C$13:$C$18,MATCH(E8077,Assumptions!$A$13:$A$18,0)),INDEX(Assumptions!$B$13:$B$18,MATCH(E8077,Assumptions!$A$13:$A$18,0))*F8077)),2)</f>
        <v>25.8</v>
      </c>
    </row>
    <row r="8078" customFormat="false" ht="15" hidden="false" customHeight="false" outlineLevel="0" collapsed="false">
      <c r="A8078" s="24" t="s">
        <v>8901</v>
      </c>
      <c r="B8078" s="39" t="n">
        <v>46196</v>
      </c>
      <c r="C8078" s="24" t="s">
        <v>428</v>
      </c>
      <c r="D8078" s="24" t="s">
        <v>826</v>
      </c>
      <c r="E8078" s="24" t="s">
        <v>113</v>
      </c>
      <c r="F8078" s="38" t="n">
        <v>1000</v>
      </c>
      <c r="G8078" s="42" t="n">
        <f aca="false">DATE(YEAR(B8078),MONTH(B8078),1)</f>
        <v>46174</v>
      </c>
      <c r="H8078" s="24" t="str">
        <f aca="false">INDEX(Customers!$B$2:$B$601,MATCH(C8078,Customers!$A$2:$A$601,0))</f>
        <v>Nairobi</v>
      </c>
      <c r="I8078" s="43" t="n">
        <f aca="false">ROUND(MIN(INDEX(Assumptions!$D$13:$D$18,MATCH(E8078,Assumptions!$A$13:$A$18,0)),MAX(INDEX(Assumptions!$C$13:$C$18,MATCH(E8078,Assumptions!$A$13:$A$18,0)),INDEX(Assumptions!$B$13:$B$18,MATCH(E8078,Assumptions!$A$13:$A$18,0))*F8078)),2)</f>
        <v>50</v>
      </c>
    </row>
    <row r="8079" customFormat="false" ht="15" hidden="false" customHeight="false" outlineLevel="0" collapsed="false">
      <c r="A8079" s="24" t="s">
        <v>8902</v>
      </c>
      <c r="B8079" s="39" t="n">
        <v>46196</v>
      </c>
      <c r="C8079" s="24" t="s">
        <v>475</v>
      </c>
      <c r="D8079" s="24" t="s">
        <v>826</v>
      </c>
      <c r="E8079" s="24" t="s">
        <v>113</v>
      </c>
      <c r="F8079" s="38" t="n">
        <v>500</v>
      </c>
      <c r="G8079" s="42" t="n">
        <f aca="false">DATE(YEAR(B8079),MONTH(B8079),1)</f>
        <v>46174</v>
      </c>
      <c r="H8079" s="24" t="str">
        <f aca="false">INDEX(Customers!$B$2:$B$601,MATCH(C8079,Customers!$A$2:$A$601,0))</f>
        <v>Coast</v>
      </c>
      <c r="I8079" s="43" t="n">
        <f aca="false">ROUND(MIN(INDEX(Assumptions!$D$13:$D$18,MATCH(E8079,Assumptions!$A$13:$A$18,0)),MAX(INDEX(Assumptions!$C$13:$C$18,MATCH(E8079,Assumptions!$A$13:$A$18,0)),INDEX(Assumptions!$B$13:$B$18,MATCH(E8079,Assumptions!$A$13:$A$18,0))*F8079)),2)</f>
        <v>25</v>
      </c>
    </row>
    <row r="8080" customFormat="false" ht="15" hidden="false" customHeight="false" outlineLevel="0" collapsed="false">
      <c r="A8080" s="24" t="s">
        <v>8903</v>
      </c>
      <c r="B8080" s="39" t="n">
        <v>46196</v>
      </c>
      <c r="C8080" s="24" t="s">
        <v>487</v>
      </c>
      <c r="D8080" s="24" t="s">
        <v>826</v>
      </c>
      <c r="E8080" s="24" t="s">
        <v>103</v>
      </c>
      <c r="F8080" s="38" t="n">
        <v>3070</v>
      </c>
      <c r="G8080" s="42" t="n">
        <f aca="false">DATE(YEAR(B8080),MONTH(B8080),1)</f>
        <v>46174</v>
      </c>
      <c r="H8080" s="24" t="str">
        <f aca="false">INDEX(Customers!$B$2:$B$601,MATCH(C8080,Customers!$A$2:$A$601,0))</f>
        <v>Rift Valley</v>
      </c>
      <c r="I8080" s="43" t="n">
        <f aca="false">ROUND(MIN(INDEX(Assumptions!$D$13:$D$18,MATCH(E8080,Assumptions!$A$13:$A$18,0)),MAX(INDEX(Assumptions!$C$13:$C$18,MATCH(E8080,Assumptions!$A$13:$A$18,0)),INDEX(Assumptions!$B$13:$B$18,MATCH(E8080,Assumptions!$A$13:$A$18,0))*F8080)),2)</f>
        <v>30.7</v>
      </c>
    </row>
    <row r="8081" customFormat="false" ht="15" hidden="false" customHeight="false" outlineLevel="0" collapsed="false">
      <c r="A8081" s="24" t="s">
        <v>8904</v>
      </c>
      <c r="B8081" s="39" t="n">
        <v>46196</v>
      </c>
      <c r="C8081" s="24" t="s">
        <v>494</v>
      </c>
      <c r="D8081" s="24" t="s">
        <v>183</v>
      </c>
      <c r="E8081" s="24" t="s">
        <v>105</v>
      </c>
      <c r="F8081" s="38" t="n">
        <v>5230</v>
      </c>
      <c r="G8081" s="42" t="n">
        <f aca="false">DATE(YEAR(B8081),MONTH(B8081),1)</f>
        <v>46174</v>
      </c>
      <c r="H8081" s="24" t="str">
        <f aca="false">INDEX(Customers!$B$2:$B$601,MATCH(C8081,Customers!$A$2:$A$601,0))</f>
        <v>Coast</v>
      </c>
      <c r="I8081" s="43" t="n">
        <f aca="false">ROUND(MIN(INDEX(Assumptions!$D$13:$D$18,MATCH(E8081,Assumptions!$A$13:$A$18,0)),MAX(INDEX(Assumptions!$C$13:$C$18,MATCH(E8081,Assumptions!$A$13:$A$18,0)),INDEX(Assumptions!$B$13:$B$18,MATCH(E8081,Assumptions!$A$13:$A$18,0))*F8081)),2)</f>
        <v>78.45</v>
      </c>
    </row>
    <row r="8082" customFormat="false" ht="15" hidden="false" customHeight="false" outlineLevel="0" collapsed="false">
      <c r="A8082" s="24" t="s">
        <v>8905</v>
      </c>
      <c r="B8082" s="39" t="n">
        <v>46196</v>
      </c>
      <c r="C8082" s="24" t="s">
        <v>498</v>
      </c>
      <c r="D8082" s="24" t="s">
        <v>826</v>
      </c>
      <c r="E8082" s="24" t="s">
        <v>103</v>
      </c>
      <c r="F8082" s="38" t="n">
        <v>2140</v>
      </c>
      <c r="G8082" s="42" t="n">
        <f aca="false">DATE(YEAR(B8082),MONTH(B8082),1)</f>
        <v>46174</v>
      </c>
      <c r="H8082" s="24" t="str">
        <f aca="false">INDEX(Customers!$B$2:$B$601,MATCH(C8082,Customers!$A$2:$A$601,0))</f>
        <v>Nairobi</v>
      </c>
      <c r="I8082" s="43" t="n">
        <f aca="false">ROUND(MIN(INDEX(Assumptions!$D$13:$D$18,MATCH(E8082,Assumptions!$A$13:$A$18,0)),MAX(INDEX(Assumptions!$C$13:$C$18,MATCH(E8082,Assumptions!$A$13:$A$18,0)),INDEX(Assumptions!$B$13:$B$18,MATCH(E8082,Assumptions!$A$13:$A$18,0))*F8082)),2)</f>
        <v>21.4</v>
      </c>
    </row>
    <row r="8083" customFormat="false" ht="15" hidden="false" customHeight="false" outlineLevel="0" collapsed="false">
      <c r="A8083" s="24" t="s">
        <v>8906</v>
      </c>
      <c r="B8083" s="39" t="n">
        <v>46196</v>
      </c>
      <c r="C8083" s="24" t="s">
        <v>504</v>
      </c>
      <c r="D8083" s="24" t="s">
        <v>187</v>
      </c>
      <c r="E8083" s="24" t="s">
        <v>105</v>
      </c>
      <c r="F8083" s="38" t="n">
        <v>5470</v>
      </c>
      <c r="G8083" s="42" t="n">
        <f aca="false">DATE(YEAR(B8083),MONTH(B8083),1)</f>
        <v>46174</v>
      </c>
      <c r="H8083" s="24" t="str">
        <f aca="false">INDEX(Customers!$B$2:$B$601,MATCH(C8083,Customers!$A$2:$A$601,0))</f>
        <v>Coast</v>
      </c>
      <c r="I8083" s="43" t="n">
        <f aca="false">ROUND(MIN(INDEX(Assumptions!$D$13:$D$18,MATCH(E8083,Assumptions!$A$13:$A$18,0)),MAX(INDEX(Assumptions!$C$13:$C$18,MATCH(E8083,Assumptions!$A$13:$A$18,0)),INDEX(Assumptions!$B$13:$B$18,MATCH(E8083,Assumptions!$A$13:$A$18,0))*F8083)),2)</f>
        <v>82.05</v>
      </c>
    </row>
    <row r="8084" customFormat="false" ht="15" hidden="false" customHeight="false" outlineLevel="0" collapsed="false">
      <c r="A8084" s="24" t="s">
        <v>8907</v>
      </c>
      <c r="B8084" s="39" t="n">
        <v>46196</v>
      </c>
      <c r="C8084" s="24" t="s">
        <v>518</v>
      </c>
      <c r="D8084" s="24" t="s">
        <v>152</v>
      </c>
      <c r="E8084" s="24" t="s">
        <v>105</v>
      </c>
      <c r="F8084" s="38" t="n">
        <v>2470</v>
      </c>
      <c r="G8084" s="42" t="n">
        <f aca="false">DATE(YEAR(B8084),MONTH(B8084),1)</f>
        <v>46174</v>
      </c>
      <c r="H8084" s="24" t="str">
        <f aca="false">INDEX(Customers!$B$2:$B$601,MATCH(C8084,Customers!$A$2:$A$601,0))</f>
        <v>Nairobi</v>
      </c>
      <c r="I8084" s="43" t="n">
        <f aca="false">ROUND(MIN(INDEX(Assumptions!$D$13:$D$18,MATCH(E8084,Assumptions!$A$13:$A$18,0)),MAX(INDEX(Assumptions!$C$13:$C$18,MATCH(E8084,Assumptions!$A$13:$A$18,0)),INDEX(Assumptions!$B$13:$B$18,MATCH(E8084,Assumptions!$A$13:$A$18,0))*F8084)),2)</f>
        <v>37.05</v>
      </c>
    </row>
    <row r="8085" customFormat="false" ht="15" hidden="false" customHeight="false" outlineLevel="0" collapsed="false">
      <c r="A8085" s="24" t="s">
        <v>8908</v>
      </c>
      <c r="B8085" s="39" t="n">
        <v>46196</v>
      </c>
      <c r="C8085" s="24" t="s">
        <v>521</v>
      </c>
      <c r="D8085" s="24" t="s">
        <v>826</v>
      </c>
      <c r="E8085" s="24" t="s">
        <v>109</v>
      </c>
      <c r="F8085" s="38" t="n">
        <v>1900</v>
      </c>
      <c r="G8085" s="42" t="n">
        <f aca="false">DATE(YEAR(B8085),MONTH(B8085),1)</f>
        <v>46174</v>
      </c>
      <c r="H8085" s="24" t="str">
        <f aca="false">INDEX(Customers!$B$2:$B$601,MATCH(C8085,Customers!$A$2:$A$601,0))</f>
        <v>Western</v>
      </c>
      <c r="I8085" s="43" t="n">
        <f aca="false">ROUND(MIN(INDEX(Assumptions!$D$13:$D$18,MATCH(E8085,Assumptions!$A$13:$A$18,0)),MAX(INDEX(Assumptions!$C$13:$C$18,MATCH(E8085,Assumptions!$A$13:$A$18,0)),INDEX(Assumptions!$B$13:$B$18,MATCH(E8085,Assumptions!$A$13:$A$18,0))*F8085)),2)</f>
        <v>7.6</v>
      </c>
    </row>
    <row r="8086" customFormat="false" ht="15" hidden="false" customHeight="false" outlineLevel="0" collapsed="false">
      <c r="A8086" s="24" t="s">
        <v>8909</v>
      </c>
      <c r="B8086" s="39" t="n">
        <v>46196</v>
      </c>
      <c r="C8086" s="24" t="s">
        <v>528</v>
      </c>
      <c r="D8086" s="24" t="s">
        <v>826</v>
      </c>
      <c r="E8086" s="24" t="s">
        <v>109</v>
      </c>
      <c r="F8086" s="38" t="n">
        <v>6240</v>
      </c>
      <c r="G8086" s="42" t="n">
        <f aca="false">DATE(YEAR(B8086),MONTH(B8086),1)</f>
        <v>46174</v>
      </c>
      <c r="H8086" s="24" t="str">
        <f aca="false">INDEX(Customers!$B$2:$B$601,MATCH(C8086,Customers!$A$2:$A$601,0))</f>
        <v>Central</v>
      </c>
      <c r="I8086" s="43" t="n">
        <f aca="false">ROUND(MIN(INDEX(Assumptions!$D$13:$D$18,MATCH(E8086,Assumptions!$A$13:$A$18,0)),MAX(INDEX(Assumptions!$C$13:$C$18,MATCH(E8086,Assumptions!$A$13:$A$18,0)),INDEX(Assumptions!$B$13:$B$18,MATCH(E8086,Assumptions!$A$13:$A$18,0))*F8086)),2)</f>
        <v>24.96</v>
      </c>
    </row>
    <row r="8087" customFormat="false" ht="15" hidden="false" customHeight="false" outlineLevel="0" collapsed="false">
      <c r="A8087" s="24" t="s">
        <v>8910</v>
      </c>
      <c r="B8087" s="39" t="n">
        <v>46196</v>
      </c>
      <c r="C8087" s="24" t="s">
        <v>543</v>
      </c>
      <c r="D8087" s="24" t="s">
        <v>164</v>
      </c>
      <c r="E8087" s="24" t="s">
        <v>107</v>
      </c>
      <c r="F8087" s="38" t="n">
        <v>2180</v>
      </c>
      <c r="G8087" s="42" t="n">
        <f aca="false">DATE(YEAR(B8087),MONTH(B8087),1)</f>
        <v>46174</v>
      </c>
      <c r="H8087" s="24" t="str">
        <f aca="false">INDEX(Customers!$B$2:$B$601,MATCH(C8087,Customers!$A$2:$A$601,0))</f>
        <v>Central</v>
      </c>
      <c r="I8087" s="43" t="n">
        <f aca="false">ROUND(MIN(INDEX(Assumptions!$D$13:$D$18,MATCH(E8087,Assumptions!$A$13:$A$18,0)),MAX(INDEX(Assumptions!$C$13:$C$18,MATCH(E8087,Assumptions!$A$13:$A$18,0)),INDEX(Assumptions!$B$13:$B$18,MATCH(E8087,Assumptions!$A$13:$A$18,0))*F8087)),2)</f>
        <v>0</v>
      </c>
    </row>
    <row r="8088" customFormat="false" ht="15" hidden="false" customHeight="false" outlineLevel="0" collapsed="false">
      <c r="A8088" s="24" t="s">
        <v>8911</v>
      </c>
      <c r="B8088" s="39" t="n">
        <v>46196</v>
      </c>
      <c r="C8088" s="24" t="s">
        <v>543</v>
      </c>
      <c r="D8088" s="24" t="s">
        <v>826</v>
      </c>
      <c r="E8088" s="24" t="s">
        <v>103</v>
      </c>
      <c r="F8088" s="38" t="n">
        <v>2900</v>
      </c>
      <c r="G8088" s="42" t="n">
        <f aca="false">DATE(YEAR(B8088),MONTH(B8088),1)</f>
        <v>46174</v>
      </c>
      <c r="H8088" s="24" t="str">
        <f aca="false">INDEX(Customers!$B$2:$B$601,MATCH(C8088,Customers!$A$2:$A$601,0))</f>
        <v>Central</v>
      </c>
      <c r="I8088" s="43" t="n">
        <f aca="false">ROUND(MIN(INDEX(Assumptions!$D$13:$D$18,MATCH(E8088,Assumptions!$A$13:$A$18,0)),MAX(INDEX(Assumptions!$C$13:$C$18,MATCH(E8088,Assumptions!$A$13:$A$18,0)),INDEX(Assumptions!$B$13:$B$18,MATCH(E8088,Assumptions!$A$13:$A$18,0))*F8088)),2)</f>
        <v>29</v>
      </c>
    </row>
    <row r="8089" customFormat="false" ht="15" hidden="false" customHeight="false" outlineLevel="0" collapsed="false">
      <c r="A8089" s="24" t="s">
        <v>8912</v>
      </c>
      <c r="B8089" s="39" t="n">
        <v>46196</v>
      </c>
      <c r="C8089" s="24" t="s">
        <v>543</v>
      </c>
      <c r="D8089" s="24" t="s">
        <v>826</v>
      </c>
      <c r="E8089" s="24" t="s">
        <v>103</v>
      </c>
      <c r="F8089" s="38" t="n">
        <v>3070</v>
      </c>
      <c r="G8089" s="42" t="n">
        <f aca="false">DATE(YEAR(B8089),MONTH(B8089),1)</f>
        <v>46174</v>
      </c>
      <c r="H8089" s="24" t="str">
        <f aca="false">INDEX(Customers!$B$2:$B$601,MATCH(C8089,Customers!$A$2:$A$601,0))</f>
        <v>Central</v>
      </c>
      <c r="I8089" s="43" t="n">
        <f aca="false">ROUND(MIN(INDEX(Assumptions!$D$13:$D$18,MATCH(E8089,Assumptions!$A$13:$A$18,0)),MAX(INDEX(Assumptions!$C$13:$C$18,MATCH(E8089,Assumptions!$A$13:$A$18,0)),INDEX(Assumptions!$B$13:$B$18,MATCH(E8089,Assumptions!$A$13:$A$18,0))*F8089)),2)</f>
        <v>30.7</v>
      </c>
    </row>
    <row r="8090" customFormat="false" ht="15" hidden="false" customHeight="false" outlineLevel="0" collapsed="false">
      <c r="A8090" s="24" t="s">
        <v>8913</v>
      </c>
      <c r="B8090" s="39" t="n">
        <v>46196</v>
      </c>
      <c r="C8090" s="24" t="s">
        <v>550</v>
      </c>
      <c r="D8090" s="24" t="s">
        <v>826</v>
      </c>
      <c r="E8090" s="24" t="s">
        <v>113</v>
      </c>
      <c r="F8090" s="38" t="n">
        <v>500</v>
      </c>
      <c r="G8090" s="42" t="n">
        <f aca="false">DATE(YEAR(B8090),MONTH(B8090),1)</f>
        <v>46174</v>
      </c>
      <c r="H8090" s="24" t="str">
        <f aca="false">INDEX(Customers!$B$2:$B$601,MATCH(C8090,Customers!$A$2:$A$601,0))</f>
        <v>Western</v>
      </c>
      <c r="I8090" s="43" t="n">
        <f aca="false">ROUND(MIN(INDEX(Assumptions!$D$13:$D$18,MATCH(E8090,Assumptions!$A$13:$A$18,0)),MAX(INDEX(Assumptions!$C$13:$C$18,MATCH(E8090,Assumptions!$A$13:$A$18,0)),INDEX(Assumptions!$B$13:$B$18,MATCH(E8090,Assumptions!$A$13:$A$18,0))*F8090)),2)</f>
        <v>25</v>
      </c>
    </row>
    <row r="8091" customFormat="false" ht="15" hidden="false" customHeight="false" outlineLevel="0" collapsed="false">
      <c r="A8091" s="24" t="s">
        <v>8914</v>
      </c>
      <c r="B8091" s="39" t="n">
        <v>46196</v>
      </c>
      <c r="C8091" s="24" t="s">
        <v>551</v>
      </c>
      <c r="D8091" s="24" t="s">
        <v>826</v>
      </c>
      <c r="E8091" s="24" t="s">
        <v>111</v>
      </c>
      <c r="F8091" s="38" t="n">
        <v>50</v>
      </c>
      <c r="G8091" s="42" t="n">
        <f aca="false">DATE(YEAR(B8091),MONTH(B8091),1)</f>
        <v>46174</v>
      </c>
      <c r="H8091" s="24" t="str">
        <f aca="false">INDEX(Customers!$B$2:$B$601,MATCH(C8091,Customers!$A$2:$A$601,0))</f>
        <v>Central</v>
      </c>
      <c r="I8091" s="43" t="n">
        <f aca="false">ROUND(MIN(INDEX(Assumptions!$D$13:$D$18,MATCH(E8091,Assumptions!$A$13:$A$18,0)),MAX(INDEX(Assumptions!$C$13:$C$18,MATCH(E8091,Assumptions!$A$13:$A$18,0)),INDEX(Assumptions!$B$13:$B$18,MATCH(E8091,Assumptions!$A$13:$A$18,0))*F8091)),2)</f>
        <v>2</v>
      </c>
    </row>
    <row r="8092" customFormat="false" ht="15" hidden="false" customHeight="false" outlineLevel="0" collapsed="false">
      <c r="A8092" s="24" t="s">
        <v>8915</v>
      </c>
      <c r="B8092" s="39" t="n">
        <v>46196</v>
      </c>
      <c r="C8092" s="24" t="s">
        <v>566</v>
      </c>
      <c r="D8092" s="24" t="s">
        <v>826</v>
      </c>
      <c r="E8092" s="24" t="s">
        <v>111</v>
      </c>
      <c r="F8092" s="38" t="n">
        <v>50</v>
      </c>
      <c r="G8092" s="42" t="n">
        <f aca="false">DATE(YEAR(B8092),MONTH(B8092),1)</f>
        <v>46174</v>
      </c>
      <c r="H8092" s="24" t="str">
        <f aca="false">INDEX(Customers!$B$2:$B$601,MATCH(C8092,Customers!$A$2:$A$601,0))</f>
        <v>Rift Valley</v>
      </c>
      <c r="I8092" s="43" t="n">
        <f aca="false">ROUND(MIN(INDEX(Assumptions!$D$13:$D$18,MATCH(E8092,Assumptions!$A$13:$A$18,0)),MAX(INDEX(Assumptions!$C$13:$C$18,MATCH(E8092,Assumptions!$A$13:$A$18,0)),INDEX(Assumptions!$B$13:$B$18,MATCH(E8092,Assumptions!$A$13:$A$18,0))*F8092)),2)</f>
        <v>2</v>
      </c>
    </row>
    <row r="8093" customFormat="false" ht="15" hidden="false" customHeight="false" outlineLevel="0" collapsed="false">
      <c r="A8093" s="24" t="s">
        <v>8916</v>
      </c>
      <c r="B8093" s="39" t="n">
        <v>46196</v>
      </c>
      <c r="C8093" s="24" t="s">
        <v>577</v>
      </c>
      <c r="D8093" s="24" t="s">
        <v>826</v>
      </c>
      <c r="E8093" s="24" t="s">
        <v>109</v>
      </c>
      <c r="F8093" s="38" t="n">
        <v>3530</v>
      </c>
      <c r="G8093" s="42" t="n">
        <f aca="false">DATE(YEAR(B8093),MONTH(B8093),1)</f>
        <v>46174</v>
      </c>
      <c r="H8093" s="24" t="str">
        <f aca="false">INDEX(Customers!$B$2:$B$601,MATCH(C8093,Customers!$A$2:$A$601,0))</f>
        <v>Nairobi</v>
      </c>
      <c r="I8093" s="43" t="n">
        <f aca="false">ROUND(MIN(INDEX(Assumptions!$D$13:$D$18,MATCH(E8093,Assumptions!$A$13:$A$18,0)),MAX(INDEX(Assumptions!$C$13:$C$18,MATCH(E8093,Assumptions!$A$13:$A$18,0)),INDEX(Assumptions!$B$13:$B$18,MATCH(E8093,Assumptions!$A$13:$A$18,0))*F8093)),2)</f>
        <v>14.12</v>
      </c>
    </row>
    <row r="8094" customFormat="false" ht="15" hidden="false" customHeight="false" outlineLevel="0" collapsed="false">
      <c r="A8094" s="24" t="s">
        <v>8917</v>
      </c>
      <c r="B8094" s="39" t="n">
        <v>46196</v>
      </c>
      <c r="C8094" s="24" t="s">
        <v>586</v>
      </c>
      <c r="D8094" s="24" t="s">
        <v>826</v>
      </c>
      <c r="E8094" s="24" t="s">
        <v>109</v>
      </c>
      <c r="F8094" s="38" t="n">
        <v>1240</v>
      </c>
      <c r="G8094" s="42" t="n">
        <f aca="false">DATE(YEAR(B8094),MONTH(B8094),1)</f>
        <v>46174</v>
      </c>
      <c r="H8094" s="24" t="str">
        <f aca="false">INDEX(Customers!$B$2:$B$601,MATCH(C8094,Customers!$A$2:$A$601,0))</f>
        <v>Central</v>
      </c>
      <c r="I8094" s="43" t="n">
        <f aca="false">ROUND(MIN(INDEX(Assumptions!$D$13:$D$18,MATCH(E8094,Assumptions!$A$13:$A$18,0)),MAX(INDEX(Assumptions!$C$13:$C$18,MATCH(E8094,Assumptions!$A$13:$A$18,0)),INDEX(Assumptions!$B$13:$B$18,MATCH(E8094,Assumptions!$A$13:$A$18,0))*F8094)),2)</f>
        <v>4.96</v>
      </c>
    </row>
    <row r="8095" customFormat="false" ht="15" hidden="false" customHeight="false" outlineLevel="0" collapsed="false">
      <c r="A8095" s="24" t="s">
        <v>8918</v>
      </c>
      <c r="B8095" s="39" t="n">
        <v>46196</v>
      </c>
      <c r="C8095" s="24" t="s">
        <v>602</v>
      </c>
      <c r="D8095" s="24" t="s">
        <v>826</v>
      </c>
      <c r="E8095" s="24" t="s">
        <v>103</v>
      </c>
      <c r="F8095" s="38" t="n">
        <v>150</v>
      </c>
      <c r="G8095" s="42" t="n">
        <f aca="false">DATE(YEAR(B8095),MONTH(B8095),1)</f>
        <v>46174</v>
      </c>
      <c r="H8095" s="24" t="str">
        <f aca="false">INDEX(Customers!$B$2:$B$601,MATCH(C8095,Customers!$A$2:$A$601,0))</f>
        <v>Rift Valley</v>
      </c>
      <c r="I8095" s="43" t="n">
        <f aca="false">ROUND(MIN(INDEX(Assumptions!$D$13:$D$18,MATCH(E8095,Assumptions!$A$13:$A$18,0)),MAX(INDEX(Assumptions!$C$13:$C$18,MATCH(E8095,Assumptions!$A$13:$A$18,0)),INDEX(Assumptions!$B$13:$B$18,MATCH(E8095,Assumptions!$A$13:$A$18,0))*F8095)),2)</f>
        <v>5</v>
      </c>
    </row>
    <row r="8096" customFormat="false" ht="15" hidden="false" customHeight="false" outlineLevel="0" collapsed="false">
      <c r="A8096" s="24" t="s">
        <v>8919</v>
      </c>
      <c r="B8096" s="39" t="n">
        <v>46196</v>
      </c>
      <c r="C8096" s="24" t="s">
        <v>617</v>
      </c>
      <c r="D8096" s="24" t="s">
        <v>157</v>
      </c>
      <c r="E8096" s="24" t="s">
        <v>107</v>
      </c>
      <c r="F8096" s="38" t="n">
        <v>2410</v>
      </c>
      <c r="G8096" s="42" t="n">
        <f aca="false">DATE(YEAR(B8096),MONTH(B8096),1)</f>
        <v>46174</v>
      </c>
      <c r="H8096" s="24" t="str">
        <f aca="false">INDEX(Customers!$B$2:$B$601,MATCH(C8096,Customers!$A$2:$A$601,0))</f>
        <v>Nairobi</v>
      </c>
      <c r="I8096" s="43" t="n">
        <f aca="false">ROUND(MIN(INDEX(Assumptions!$D$13:$D$18,MATCH(E8096,Assumptions!$A$13:$A$18,0)),MAX(INDEX(Assumptions!$C$13:$C$18,MATCH(E8096,Assumptions!$A$13:$A$18,0)),INDEX(Assumptions!$B$13:$B$18,MATCH(E8096,Assumptions!$A$13:$A$18,0))*F8096)),2)</f>
        <v>0</v>
      </c>
    </row>
    <row r="8097" customFormat="false" ht="15" hidden="false" customHeight="false" outlineLevel="0" collapsed="false">
      <c r="A8097" s="24" t="s">
        <v>8920</v>
      </c>
      <c r="B8097" s="39" t="n">
        <v>46196</v>
      </c>
      <c r="C8097" s="24" t="s">
        <v>635</v>
      </c>
      <c r="D8097" s="24" t="s">
        <v>826</v>
      </c>
      <c r="E8097" s="24" t="s">
        <v>111</v>
      </c>
      <c r="F8097" s="38" t="n">
        <v>500</v>
      </c>
      <c r="G8097" s="42" t="n">
        <f aca="false">DATE(YEAR(B8097),MONTH(B8097),1)</f>
        <v>46174</v>
      </c>
      <c r="H8097" s="24" t="str">
        <f aca="false">INDEX(Customers!$B$2:$B$601,MATCH(C8097,Customers!$A$2:$A$601,0))</f>
        <v>Central</v>
      </c>
      <c r="I8097" s="43" t="n">
        <f aca="false">ROUND(MIN(INDEX(Assumptions!$D$13:$D$18,MATCH(E8097,Assumptions!$A$13:$A$18,0)),MAX(INDEX(Assumptions!$C$13:$C$18,MATCH(E8097,Assumptions!$A$13:$A$18,0)),INDEX(Assumptions!$B$13:$B$18,MATCH(E8097,Assumptions!$A$13:$A$18,0))*F8097)),2)</f>
        <v>20</v>
      </c>
    </row>
    <row r="8098" customFormat="false" ht="15" hidden="false" customHeight="false" outlineLevel="0" collapsed="false">
      <c r="A8098" s="24" t="s">
        <v>8921</v>
      </c>
      <c r="B8098" s="39" t="n">
        <v>46196</v>
      </c>
      <c r="C8098" s="24" t="s">
        <v>688</v>
      </c>
      <c r="D8098" s="24" t="s">
        <v>826</v>
      </c>
      <c r="E8098" s="24" t="s">
        <v>111</v>
      </c>
      <c r="F8098" s="38" t="n">
        <v>200</v>
      </c>
      <c r="G8098" s="42" t="n">
        <f aca="false">DATE(YEAR(B8098),MONTH(B8098),1)</f>
        <v>46174</v>
      </c>
      <c r="H8098" s="24" t="str">
        <f aca="false">INDEX(Customers!$B$2:$B$601,MATCH(C8098,Customers!$A$2:$A$601,0))</f>
        <v>Coast</v>
      </c>
      <c r="I8098" s="43" t="n">
        <f aca="false">ROUND(MIN(INDEX(Assumptions!$D$13:$D$18,MATCH(E8098,Assumptions!$A$13:$A$18,0)),MAX(INDEX(Assumptions!$C$13:$C$18,MATCH(E8098,Assumptions!$A$13:$A$18,0)),INDEX(Assumptions!$B$13:$B$18,MATCH(E8098,Assumptions!$A$13:$A$18,0))*F8098)),2)</f>
        <v>8</v>
      </c>
    </row>
    <row r="8099" customFormat="false" ht="15" hidden="false" customHeight="false" outlineLevel="0" collapsed="false">
      <c r="A8099" s="24" t="s">
        <v>8922</v>
      </c>
      <c r="B8099" s="39" t="n">
        <v>46196</v>
      </c>
      <c r="C8099" s="24" t="s">
        <v>699</v>
      </c>
      <c r="D8099" s="24" t="s">
        <v>826</v>
      </c>
      <c r="E8099" s="24" t="s">
        <v>109</v>
      </c>
      <c r="F8099" s="38" t="n">
        <v>3230</v>
      </c>
      <c r="G8099" s="42" t="n">
        <f aca="false">DATE(YEAR(B8099),MONTH(B8099),1)</f>
        <v>46174</v>
      </c>
      <c r="H8099" s="24" t="str">
        <f aca="false">INDEX(Customers!$B$2:$B$601,MATCH(C8099,Customers!$A$2:$A$601,0))</f>
        <v>Nairobi</v>
      </c>
      <c r="I8099" s="43" t="n">
        <f aca="false">ROUND(MIN(INDEX(Assumptions!$D$13:$D$18,MATCH(E8099,Assumptions!$A$13:$A$18,0)),MAX(INDEX(Assumptions!$C$13:$C$18,MATCH(E8099,Assumptions!$A$13:$A$18,0)),INDEX(Assumptions!$B$13:$B$18,MATCH(E8099,Assumptions!$A$13:$A$18,0))*F8099)),2)</f>
        <v>12.92</v>
      </c>
    </row>
    <row r="8100" customFormat="false" ht="15" hidden="false" customHeight="false" outlineLevel="0" collapsed="false">
      <c r="A8100" s="24" t="s">
        <v>8923</v>
      </c>
      <c r="B8100" s="39" t="n">
        <v>46196</v>
      </c>
      <c r="C8100" s="24" t="s">
        <v>710</v>
      </c>
      <c r="D8100" s="24" t="s">
        <v>152</v>
      </c>
      <c r="E8100" s="24" t="s">
        <v>107</v>
      </c>
      <c r="F8100" s="38" t="n">
        <v>7040</v>
      </c>
      <c r="G8100" s="42" t="n">
        <f aca="false">DATE(YEAR(B8100),MONTH(B8100),1)</f>
        <v>46174</v>
      </c>
      <c r="H8100" s="24" t="str">
        <f aca="false">INDEX(Customers!$B$2:$B$601,MATCH(C8100,Customers!$A$2:$A$601,0))</f>
        <v>Nairobi</v>
      </c>
      <c r="I8100" s="43" t="n">
        <f aca="false">ROUND(MIN(INDEX(Assumptions!$D$13:$D$18,MATCH(E8100,Assumptions!$A$13:$A$18,0)),MAX(INDEX(Assumptions!$C$13:$C$18,MATCH(E8100,Assumptions!$A$13:$A$18,0)),INDEX(Assumptions!$B$13:$B$18,MATCH(E8100,Assumptions!$A$13:$A$18,0))*F8100)),2)</f>
        <v>0</v>
      </c>
    </row>
    <row r="8101" customFormat="false" ht="15" hidden="false" customHeight="false" outlineLevel="0" collapsed="false">
      <c r="A8101" s="24" t="s">
        <v>8924</v>
      </c>
      <c r="B8101" s="39" t="n">
        <v>46196</v>
      </c>
      <c r="C8101" s="24" t="s">
        <v>716</v>
      </c>
      <c r="D8101" s="24" t="s">
        <v>826</v>
      </c>
      <c r="E8101" s="24" t="s">
        <v>113</v>
      </c>
      <c r="F8101" s="38" t="n">
        <v>1000</v>
      </c>
      <c r="G8101" s="42" t="n">
        <f aca="false">DATE(YEAR(B8101),MONTH(B8101),1)</f>
        <v>46174</v>
      </c>
      <c r="H8101" s="24" t="str">
        <f aca="false">INDEX(Customers!$B$2:$B$601,MATCH(C8101,Customers!$A$2:$A$601,0))</f>
        <v>Western</v>
      </c>
      <c r="I8101" s="43" t="n">
        <f aca="false">ROUND(MIN(INDEX(Assumptions!$D$13:$D$18,MATCH(E8101,Assumptions!$A$13:$A$18,0)),MAX(INDEX(Assumptions!$C$13:$C$18,MATCH(E8101,Assumptions!$A$13:$A$18,0)),INDEX(Assumptions!$B$13:$B$18,MATCH(E8101,Assumptions!$A$13:$A$18,0))*F8101)),2)</f>
        <v>50</v>
      </c>
    </row>
    <row r="8102" customFormat="false" ht="15" hidden="false" customHeight="false" outlineLevel="0" collapsed="false">
      <c r="A8102" s="24" t="s">
        <v>8925</v>
      </c>
      <c r="B8102" s="39" t="n">
        <v>46196</v>
      </c>
      <c r="C8102" s="24" t="s">
        <v>767</v>
      </c>
      <c r="D8102" s="24" t="s">
        <v>826</v>
      </c>
      <c r="E8102" s="24" t="s">
        <v>111</v>
      </c>
      <c r="F8102" s="38" t="n">
        <v>50</v>
      </c>
      <c r="G8102" s="42" t="n">
        <f aca="false">DATE(YEAR(B8102),MONTH(B8102),1)</f>
        <v>46174</v>
      </c>
      <c r="H8102" s="24" t="str">
        <f aca="false">INDEX(Customers!$B$2:$B$601,MATCH(C8102,Customers!$A$2:$A$601,0))</f>
        <v>Nairobi</v>
      </c>
      <c r="I8102" s="43" t="n">
        <f aca="false">ROUND(MIN(INDEX(Assumptions!$D$13:$D$18,MATCH(E8102,Assumptions!$A$13:$A$18,0)),MAX(INDEX(Assumptions!$C$13:$C$18,MATCH(E8102,Assumptions!$A$13:$A$18,0)),INDEX(Assumptions!$B$13:$B$18,MATCH(E8102,Assumptions!$A$13:$A$18,0))*F8102)),2)</f>
        <v>2</v>
      </c>
    </row>
    <row r="8103" customFormat="false" ht="15" hidden="false" customHeight="false" outlineLevel="0" collapsed="false">
      <c r="A8103" s="24" t="s">
        <v>8926</v>
      </c>
      <c r="B8103" s="39" t="n">
        <v>46196</v>
      </c>
      <c r="C8103" s="24" t="s">
        <v>786</v>
      </c>
      <c r="D8103" s="24" t="s">
        <v>826</v>
      </c>
      <c r="E8103" s="24" t="s">
        <v>103</v>
      </c>
      <c r="F8103" s="38" t="n">
        <v>2570</v>
      </c>
      <c r="G8103" s="42" t="n">
        <f aca="false">DATE(YEAR(B8103),MONTH(B8103),1)</f>
        <v>46174</v>
      </c>
      <c r="H8103" s="24" t="str">
        <f aca="false">INDEX(Customers!$B$2:$B$601,MATCH(C8103,Customers!$A$2:$A$601,0))</f>
        <v>Rift Valley</v>
      </c>
      <c r="I8103" s="43" t="n">
        <f aca="false">ROUND(MIN(INDEX(Assumptions!$D$13:$D$18,MATCH(E8103,Assumptions!$A$13:$A$18,0)),MAX(INDEX(Assumptions!$C$13:$C$18,MATCH(E8103,Assumptions!$A$13:$A$18,0)),INDEX(Assumptions!$B$13:$B$18,MATCH(E8103,Assumptions!$A$13:$A$18,0))*F8103)),2)</f>
        <v>25.7</v>
      </c>
    </row>
    <row r="8104" customFormat="false" ht="15" hidden="false" customHeight="false" outlineLevel="0" collapsed="false">
      <c r="A8104" s="24" t="s">
        <v>8927</v>
      </c>
      <c r="B8104" s="39" t="n">
        <v>46196</v>
      </c>
      <c r="C8104" s="24" t="s">
        <v>809</v>
      </c>
      <c r="D8104" s="24" t="s">
        <v>153</v>
      </c>
      <c r="E8104" s="24" t="s">
        <v>105</v>
      </c>
      <c r="F8104" s="38" t="n">
        <v>11140</v>
      </c>
      <c r="G8104" s="42" t="n">
        <f aca="false">DATE(YEAR(B8104),MONTH(B8104),1)</f>
        <v>46174</v>
      </c>
      <c r="H8104" s="24" t="str">
        <f aca="false">INDEX(Customers!$B$2:$B$601,MATCH(C8104,Customers!$A$2:$A$601,0))</f>
        <v>Nairobi</v>
      </c>
      <c r="I8104" s="43" t="n">
        <f aca="false">ROUND(MIN(INDEX(Assumptions!$D$13:$D$18,MATCH(E8104,Assumptions!$A$13:$A$18,0)),MAX(INDEX(Assumptions!$C$13:$C$18,MATCH(E8104,Assumptions!$A$13:$A$18,0)),INDEX(Assumptions!$B$13:$B$18,MATCH(E8104,Assumptions!$A$13:$A$18,0))*F8104)),2)</f>
        <v>167.1</v>
      </c>
    </row>
    <row r="8105" customFormat="false" ht="15" hidden="false" customHeight="false" outlineLevel="0" collapsed="false">
      <c r="A8105" s="24" t="s">
        <v>8928</v>
      </c>
      <c r="B8105" s="39" t="n">
        <v>46196</v>
      </c>
      <c r="C8105" s="24" t="s">
        <v>809</v>
      </c>
      <c r="D8105" s="24" t="s">
        <v>826</v>
      </c>
      <c r="E8105" s="24" t="s">
        <v>113</v>
      </c>
      <c r="F8105" s="38" t="n">
        <v>250</v>
      </c>
      <c r="G8105" s="42" t="n">
        <f aca="false">DATE(YEAR(B8105),MONTH(B8105),1)</f>
        <v>46174</v>
      </c>
      <c r="H8105" s="24" t="str">
        <f aca="false">INDEX(Customers!$B$2:$B$601,MATCH(C8105,Customers!$A$2:$A$601,0))</f>
        <v>Nairobi</v>
      </c>
      <c r="I8105" s="43" t="n">
        <f aca="false">ROUND(MIN(INDEX(Assumptions!$D$13:$D$18,MATCH(E8105,Assumptions!$A$13:$A$18,0)),MAX(INDEX(Assumptions!$C$13:$C$18,MATCH(E8105,Assumptions!$A$13:$A$18,0)),INDEX(Assumptions!$B$13:$B$18,MATCH(E8105,Assumptions!$A$13:$A$18,0))*F8105)),2)</f>
        <v>12.5</v>
      </c>
    </row>
    <row r="8106" customFormat="false" ht="15" hidden="false" customHeight="false" outlineLevel="0" collapsed="false">
      <c r="A8106" s="24" t="s">
        <v>8929</v>
      </c>
      <c r="B8106" s="39" t="n">
        <v>46196</v>
      </c>
      <c r="C8106" s="24" t="s">
        <v>813</v>
      </c>
      <c r="D8106" s="24" t="s">
        <v>826</v>
      </c>
      <c r="E8106" s="24" t="s">
        <v>109</v>
      </c>
      <c r="F8106" s="38" t="n">
        <v>12350</v>
      </c>
      <c r="G8106" s="42" t="n">
        <f aca="false">DATE(YEAR(B8106),MONTH(B8106),1)</f>
        <v>46174</v>
      </c>
      <c r="H8106" s="24" t="str">
        <f aca="false">INDEX(Customers!$B$2:$B$601,MATCH(C8106,Customers!$A$2:$A$601,0))</f>
        <v>Eastern</v>
      </c>
      <c r="I8106" s="43" t="n">
        <f aca="false">ROUND(MIN(INDEX(Assumptions!$D$13:$D$18,MATCH(E8106,Assumptions!$A$13:$A$18,0)),MAX(INDEX(Assumptions!$C$13:$C$18,MATCH(E8106,Assumptions!$A$13:$A$18,0)),INDEX(Assumptions!$B$13:$B$18,MATCH(E8106,Assumptions!$A$13:$A$18,0))*F8106)),2)</f>
        <v>40</v>
      </c>
    </row>
    <row r="8107" customFormat="false" ht="15" hidden="false" customHeight="false" outlineLevel="0" collapsed="false">
      <c r="A8107" s="24" t="s">
        <v>8930</v>
      </c>
      <c r="B8107" s="39" t="n">
        <v>46197</v>
      </c>
      <c r="C8107" s="24" t="s">
        <v>223</v>
      </c>
      <c r="D8107" s="24" t="s">
        <v>826</v>
      </c>
      <c r="E8107" s="24" t="s">
        <v>103</v>
      </c>
      <c r="F8107" s="38" t="n">
        <v>5390</v>
      </c>
      <c r="G8107" s="42" t="n">
        <f aca="false">DATE(YEAR(B8107),MONTH(B8107),1)</f>
        <v>46174</v>
      </c>
      <c r="H8107" s="24" t="str">
        <f aca="false">INDEX(Customers!$B$2:$B$601,MATCH(C8107,Customers!$A$2:$A$601,0))</f>
        <v>Central</v>
      </c>
      <c r="I8107" s="43" t="n">
        <f aca="false">ROUND(MIN(INDEX(Assumptions!$D$13:$D$18,MATCH(E8107,Assumptions!$A$13:$A$18,0)),MAX(INDEX(Assumptions!$C$13:$C$18,MATCH(E8107,Assumptions!$A$13:$A$18,0)),INDEX(Assumptions!$B$13:$B$18,MATCH(E8107,Assumptions!$A$13:$A$18,0))*F8107)),2)</f>
        <v>53.9</v>
      </c>
    </row>
    <row r="8108" customFormat="false" ht="15" hidden="false" customHeight="false" outlineLevel="0" collapsed="false">
      <c r="A8108" s="24" t="s">
        <v>8931</v>
      </c>
      <c r="B8108" s="39" t="n">
        <v>46197</v>
      </c>
      <c r="C8108" s="24" t="s">
        <v>241</v>
      </c>
      <c r="D8108" s="24" t="s">
        <v>826</v>
      </c>
      <c r="E8108" s="24" t="s">
        <v>113</v>
      </c>
      <c r="F8108" s="38" t="n">
        <v>250</v>
      </c>
      <c r="G8108" s="42" t="n">
        <f aca="false">DATE(YEAR(B8108),MONTH(B8108),1)</f>
        <v>46174</v>
      </c>
      <c r="H8108" s="24" t="str">
        <f aca="false">INDEX(Customers!$B$2:$B$601,MATCH(C8108,Customers!$A$2:$A$601,0))</f>
        <v>Rift Valley</v>
      </c>
      <c r="I8108" s="43" t="n">
        <f aca="false">ROUND(MIN(INDEX(Assumptions!$D$13:$D$18,MATCH(E8108,Assumptions!$A$13:$A$18,0)),MAX(INDEX(Assumptions!$C$13:$C$18,MATCH(E8108,Assumptions!$A$13:$A$18,0)),INDEX(Assumptions!$B$13:$B$18,MATCH(E8108,Assumptions!$A$13:$A$18,0))*F8108)),2)</f>
        <v>12.5</v>
      </c>
    </row>
    <row r="8109" customFormat="false" ht="15" hidden="false" customHeight="false" outlineLevel="0" collapsed="false">
      <c r="A8109" s="24" t="s">
        <v>8932</v>
      </c>
      <c r="B8109" s="39" t="n">
        <v>46197</v>
      </c>
      <c r="C8109" s="24" t="s">
        <v>255</v>
      </c>
      <c r="D8109" s="24" t="s">
        <v>165</v>
      </c>
      <c r="E8109" s="24" t="s">
        <v>107</v>
      </c>
      <c r="F8109" s="38" t="n">
        <v>103390</v>
      </c>
      <c r="G8109" s="42" t="n">
        <f aca="false">DATE(YEAR(B8109),MONTH(B8109),1)</f>
        <v>46174</v>
      </c>
      <c r="H8109" s="24" t="str">
        <f aca="false">INDEX(Customers!$B$2:$B$601,MATCH(C8109,Customers!$A$2:$A$601,0))</f>
        <v>Central</v>
      </c>
      <c r="I8109" s="43" t="n">
        <f aca="false">ROUND(MIN(INDEX(Assumptions!$D$13:$D$18,MATCH(E8109,Assumptions!$A$13:$A$18,0)),MAX(INDEX(Assumptions!$C$13:$C$18,MATCH(E8109,Assumptions!$A$13:$A$18,0)),INDEX(Assumptions!$B$13:$B$18,MATCH(E8109,Assumptions!$A$13:$A$18,0))*F8109)),2)</f>
        <v>0</v>
      </c>
    </row>
    <row r="8110" customFormat="false" ht="15" hidden="false" customHeight="false" outlineLevel="0" collapsed="false">
      <c r="A8110" s="24" t="s">
        <v>8933</v>
      </c>
      <c r="B8110" s="39" t="n">
        <v>46197</v>
      </c>
      <c r="C8110" s="24" t="s">
        <v>271</v>
      </c>
      <c r="D8110" s="24" t="s">
        <v>826</v>
      </c>
      <c r="E8110" s="24" t="s">
        <v>103</v>
      </c>
      <c r="F8110" s="38" t="n">
        <v>5230</v>
      </c>
      <c r="G8110" s="42" t="n">
        <f aca="false">DATE(YEAR(B8110),MONTH(B8110),1)</f>
        <v>46174</v>
      </c>
      <c r="H8110" s="24" t="str">
        <f aca="false">INDEX(Customers!$B$2:$B$601,MATCH(C8110,Customers!$A$2:$A$601,0))</f>
        <v>Coast</v>
      </c>
      <c r="I8110" s="43" t="n">
        <f aca="false">ROUND(MIN(INDEX(Assumptions!$D$13:$D$18,MATCH(E8110,Assumptions!$A$13:$A$18,0)),MAX(INDEX(Assumptions!$C$13:$C$18,MATCH(E8110,Assumptions!$A$13:$A$18,0)),INDEX(Assumptions!$B$13:$B$18,MATCH(E8110,Assumptions!$A$13:$A$18,0))*F8110)),2)</f>
        <v>52.3</v>
      </c>
    </row>
    <row r="8111" customFormat="false" ht="15" hidden="false" customHeight="false" outlineLevel="0" collapsed="false">
      <c r="A8111" s="24" t="s">
        <v>8934</v>
      </c>
      <c r="B8111" s="39" t="n">
        <v>46197</v>
      </c>
      <c r="C8111" s="24" t="s">
        <v>280</v>
      </c>
      <c r="D8111" s="24" t="s">
        <v>826</v>
      </c>
      <c r="E8111" s="24" t="s">
        <v>111</v>
      </c>
      <c r="F8111" s="38" t="n">
        <v>50</v>
      </c>
      <c r="G8111" s="42" t="n">
        <f aca="false">DATE(YEAR(B8111),MONTH(B8111),1)</f>
        <v>46174</v>
      </c>
      <c r="H8111" s="24" t="str">
        <f aca="false">INDEX(Customers!$B$2:$B$601,MATCH(C8111,Customers!$A$2:$A$601,0))</f>
        <v>Western</v>
      </c>
      <c r="I8111" s="43" t="n">
        <f aca="false">ROUND(MIN(INDEX(Assumptions!$D$13:$D$18,MATCH(E8111,Assumptions!$A$13:$A$18,0)),MAX(INDEX(Assumptions!$C$13:$C$18,MATCH(E8111,Assumptions!$A$13:$A$18,0)),INDEX(Assumptions!$B$13:$B$18,MATCH(E8111,Assumptions!$A$13:$A$18,0))*F8111)),2)</f>
        <v>2</v>
      </c>
    </row>
    <row r="8112" customFormat="false" ht="15" hidden="false" customHeight="false" outlineLevel="0" collapsed="false">
      <c r="A8112" s="24" t="s">
        <v>8935</v>
      </c>
      <c r="B8112" s="39" t="n">
        <v>46197</v>
      </c>
      <c r="C8112" s="24" t="s">
        <v>307</v>
      </c>
      <c r="D8112" s="24" t="s">
        <v>826</v>
      </c>
      <c r="E8112" s="24" t="s">
        <v>103</v>
      </c>
      <c r="F8112" s="38" t="n">
        <v>18050</v>
      </c>
      <c r="G8112" s="42" t="n">
        <f aca="false">DATE(YEAR(B8112),MONTH(B8112),1)</f>
        <v>46174</v>
      </c>
      <c r="H8112" s="24" t="str">
        <f aca="false">INDEX(Customers!$B$2:$B$601,MATCH(C8112,Customers!$A$2:$A$601,0))</f>
        <v>Rift Valley</v>
      </c>
      <c r="I8112" s="43" t="n">
        <f aca="false">ROUND(MIN(INDEX(Assumptions!$D$13:$D$18,MATCH(E8112,Assumptions!$A$13:$A$18,0)),MAX(INDEX(Assumptions!$C$13:$C$18,MATCH(E8112,Assumptions!$A$13:$A$18,0)),INDEX(Assumptions!$B$13:$B$18,MATCH(E8112,Assumptions!$A$13:$A$18,0))*F8112)),2)</f>
        <v>105</v>
      </c>
    </row>
    <row r="8113" customFormat="false" ht="15" hidden="false" customHeight="false" outlineLevel="0" collapsed="false">
      <c r="A8113" s="24" t="s">
        <v>8936</v>
      </c>
      <c r="B8113" s="39" t="n">
        <v>46197</v>
      </c>
      <c r="C8113" s="24" t="s">
        <v>310</v>
      </c>
      <c r="D8113" s="24" t="s">
        <v>826</v>
      </c>
      <c r="E8113" s="24" t="s">
        <v>113</v>
      </c>
      <c r="F8113" s="38" t="n">
        <v>500</v>
      </c>
      <c r="G8113" s="42" t="n">
        <f aca="false">DATE(YEAR(B8113),MONTH(B8113),1)</f>
        <v>46174</v>
      </c>
      <c r="H8113" s="24" t="str">
        <f aca="false">INDEX(Customers!$B$2:$B$601,MATCH(C8113,Customers!$A$2:$A$601,0))</f>
        <v>Eastern</v>
      </c>
      <c r="I8113" s="43" t="n">
        <f aca="false">ROUND(MIN(INDEX(Assumptions!$D$13:$D$18,MATCH(E8113,Assumptions!$A$13:$A$18,0)),MAX(INDEX(Assumptions!$C$13:$C$18,MATCH(E8113,Assumptions!$A$13:$A$18,0)),INDEX(Assumptions!$B$13:$B$18,MATCH(E8113,Assumptions!$A$13:$A$18,0))*F8113)),2)</f>
        <v>25</v>
      </c>
    </row>
    <row r="8114" customFormat="false" ht="15" hidden="false" customHeight="false" outlineLevel="0" collapsed="false">
      <c r="A8114" s="24" t="s">
        <v>8937</v>
      </c>
      <c r="B8114" s="39" t="n">
        <v>46197</v>
      </c>
      <c r="C8114" s="24" t="s">
        <v>320</v>
      </c>
      <c r="D8114" s="24" t="s">
        <v>175</v>
      </c>
      <c r="E8114" s="24" t="s">
        <v>107</v>
      </c>
      <c r="F8114" s="38" t="n">
        <v>24190</v>
      </c>
      <c r="G8114" s="42" t="n">
        <f aca="false">DATE(YEAR(B8114),MONTH(B8114),1)</f>
        <v>46174</v>
      </c>
      <c r="H8114" s="24" t="str">
        <f aca="false">INDEX(Customers!$B$2:$B$601,MATCH(C8114,Customers!$A$2:$A$601,0))</f>
        <v>Rift Valley</v>
      </c>
      <c r="I8114" s="43" t="n">
        <f aca="false">ROUND(MIN(INDEX(Assumptions!$D$13:$D$18,MATCH(E8114,Assumptions!$A$13:$A$18,0)),MAX(INDEX(Assumptions!$C$13:$C$18,MATCH(E8114,Assumptions!$A$13:$A$18,0)),INDEX(Assumptions!$B$13:$B$18,MATCH(E8114,Assumptions!$A$13:$A$18,0))*F8114)),2)</f>
        <v>0</v>
      </c>
    </row>
    <row r="8115" customFormat="false" ht="15" hidden="false" customHeight="false" outlineLevel="0" collapsed="false">
      <c r="A8115" s="24" t="s">
        <v>8938</v>
      </c>
      <c r="B8115" s="39" t="n">
        <v>46197</v>
      </c>
      <c r="C8115" s="24" t="s">
        <v>344</v>
      </c>
      <c r="D8115" s="24" t="s">
        <v>164</v>
      </c>
      <c r="E8115" s="24" t="s">
        <v>105</v>
      </c>
      <c r="F8115" s="38" t="n">
        <v>10610</v>
      </c>
      <c r="G8115" s="42" t="n">
        <f aca="false">DATE(YEAR(B8115),MONTH(B8115),1)</f>
        <v>46174</v>
      </c>
      <c r="H8115" s="24" t="str">
        <f aca="false">INDEX(Customers!$B$2:$B$601,MATCH(C8115,Customers!$A$2:$A$601,0))</f>
        <v>Central</v>
      </c>
      <c r="I8115" s="43" t="n">
        <f aca="false">ROUND(MIN(INDEX(Assumptions!$D$13:$D$18,MATCH(E8115,Assumptions!$A$13:$A$18,0)),MAX(INDEX(Assumptions!$C$13:$C$18,MATCH(E8115,Assumptions!$A$13:$A$18,0)),INDEX(Assumptions!$B$13:$B$18,MATCH(E8115,Assumptions!$A$13:$A$18,0))*F8115)),2)</f>
        <v>159.15</v>
      </c>
    </row>
    <row r="8116" customFormat="false" ht="15" hidden="false" customHeight="false" outlineLevel="0" collapsed="false">
      <c r="A8116" s="24" t="s">
        <v>8939</v>
      </c>
      <c r="B8116" s="39" t="n">
        <v>46197</v>
      </c>
      <c r="C8116" s="24" t="s">
        <v>351</v>
      </c>
      <c r="D8116" s="24" t="s">
        <v>826</v>
      </c>
      <c r="E8116" s="24" t="s">
        <v>111</v>
      </c>
      <c r="F8116" s="38" t="n">
        <v>100</v>
      </c>
      <c r="G8116" s="42" t="n">
        <f aca="false">DATE(YEAR(B8116),MONTH(B8116),1)</f>
        <v>46174</v>
      </c>
      <c r="H8116" s="24" t="str">
        <f aca="false">INDEX(Customers!$B$2:$B$601,MATCH(C8116,Customers!$A$2:$A$601,0))</f>
        <v>Eastern</v>
      </c>
      <c r="I8116" s="43" t="n">
        <f aca="false">ROUND(MIN(INDEX(Assumptions!$D$13:$D$18,MATCH(E8116,Assumptions!$A$13:$A$18,0)),MAX(INDEX(Assumptions!$C$13:$C$18,MATCH(E8116,Assumptions!$A$13:$A$18,0)),INDEX(Assumptions!$B$13:$B$18,MATCH(E8116,Assumptions!$A$13:$A$18,0))*F8116)),2)</f>
        <v>4</v>
      </c>
    </row>
    <row r="8117" customFormat="false" ht="15" hidden="false" customHeight="false" outlineLevel="0" collapsed="false">
      <c r="A8117" s="24" t="s">
        <v>8940</v>
      </c>
      <c r="B8117" s="39" t="n">
        <v>46197</v>
      </c>
      <c r="C8117" s="24" t="s">
        <v>367</v>
      </c>
      <c r="D8117" s="24" t="s">
        <v>152</v>
      </c>
      <c r="E8117" s="24" t="s">
        <v>105</v>
      </c>
      <c r="F8117" s="38" t="n">
        <v>1920</v>
      </c>
      <c r="G8117" s="42" t="n">
        <f aca="false">DATE(YEAR(B8117),MONTH(B8117),1)</f>
        <v>46174</v>
      </c>
      <c r="H8117" s="24" t="str">
        <f aca="false">INDEX(Customers!$B$2:$B$601,MATCH(C8117,Customers!$A$2:$A$601,0))</f>
        <v>Nairobi</v>
      </c>
      <c r="I8117" s="43" t="n">
        <f aca="false">ROUND(MIN(INDEX(Assumptions!$D$13:$D$18,MATCH(E8117,Assumptions!$A$13:$A$18,0)),MAX(INDEX(Assumptions!$C$13:$C$18,MATCH(E8117,Assumptions!$A$13:$A$18,0)),INDEX(Assumptions!$B$13:$B$18,MATCH(E8117,Assumptions!$A$13:$A$18,0))*F8117)),2)</f>
        <v>28.8</v>
      </c>
    </row>
    <row r="8118" customFormat="false" ht="15" hidden="false" customHeight="false" outlineLevel="0" collapsed="false">
      <c r="A8118" s="24" t="s">
        <v>8941</v>
      </c>
      <c r="B8118" s="39" t="n">
        <v>46197</v>
      </c>
      <c r="C8118" s="24" t="s">
        <v>367</v>
      </c>
      <c r="D8118" s="24" t="s">
        <v>159</v>
      </c>
      <c r="E8118" s="24" t="s">
        <v>105</v>
      </c>
      <c r="F8118" s="38" t="n">
        <v>7570</v>
      </c>
      <c r="G8118" s="42" t="n">
        <f aca="false">DATE(YEAR(B8118),MONTH(B8118),1)</f>
        <v>46174</v>
      </c>
      <c r="H8118" s="24" t="str">
        <f aca="false">INDEX(Customers!$B$2:$B$601,MATCH(C8118,Customers!$A$2:$A$601,0))</f>
        <v>Nairobi</v>
      </c>
      <c r="I8118" s="43" t="n">
        <f aca="false">ROUND(MIN(INDEX(Assumptions!$D$13:$D$18,MATCH(E8118,Assumptions!$A$13:$A$18,0)),MAX(INDEX(Assumptions!$C$13:$C$18,MATCH(E8118,Assumptions!$A$13:$A$18,0)),INDEX(Assumptions!$B$13:$B$18,MATCH(E8118,Assumptions!$A$13:$A$18,0))*F8118)),2)</f>
        <v>113.55</v>
      </c>
    </row>
    <row r="8119" customFormat="false" ht="15" hidden="false" customHeight="false" outlineLevel="0" collapsed="false">
      <c r="A8119" s="24" t="s">
        <v>8942</v>
      </c>
      <c r="B8119" s="39" t="n">
        <v>46197</v>
      </c>
      <c r="C8119" s="24" t="s">
        <v>385</v>
      </c>
      <c r="D8119" s="24" t="s">
        <v>826</v>
      </c>
      <c r="E8119" s="24" t="s">
        <v>103</v>
      </c>
      <c r="F8119" s="38" t="n">
        <v>4600</v>
      </c>
      <c r="G8119" s="42" t="n">
        <f aca="false">DATE(YEAR(B8119),MONTH(B8119),1)</f>
        <v>46174</v>
      </c>
      <c r="H8119" s="24" t="str">
        <f aca="false">INDEX(Customers!$B$2:$B$601,MATCH(C8119,Customers!$A$2:$A$601,0))</f>
        <v>Central</v>
      </c>
      <c r="I8119" s="43" t="n">
        <f aca="false">ROUND(MIN(INDEX(Assumptions!$D$13:$D$18,MATCH(E8119,Assumptions!$A$13:$A$18,0)),MAX(INDEX(Assumptions!$C$13:$C$18,MATCH(E8119,Assumptions!$A$13:$A$18,0)),INDEX(Assumptions!$B$13:$B$18,MATCH(E8119,Assumptions!$A$13:$A$18,0))*F8119)),2)</f>
        <v>46</v>
      </c>
    </row>
    <row r="8120" customFormat="false" ht="15" hidden="false" customHeight="false" outlineLevel="0" collapsed="false">
      <c r="A8120" s="24" t="s">
        <v>8943</v>
      </c>
      <c r="B8120" s="39" t="n">
        <v>46197</v>
      </c>
      <c r="C8120" s="24" t="s">
        <v>391</v>
      </c>
      <c r="D8120" s="24" t="s">
        <v>153</v>
      </c>
      <c r="E8120" s="24" t="s">
        <v>105</v>
      </c>
      <c r="F8120" s="38" t="n">
        <v>2110</v>
      </c>
      <c r="G8120" s="42" t="n">
        <f aca="false">DATE(YEAR(B8120),MONTH(B8120),1)</f>
        <v>46174</v>
      </c>
      <c r="H8120" s="24" t="str">
        <f aca="false">INDEX(Customers!$B$2:$B$601,MATCH(C8120,Customers!$A$2:$A$601,0))</f>
        <v>Nairobi</v>
      </c>
      <c r="I8120" s="43" t="n">
        <f aca="false">ROUND(MIN(INDEX(Assumptions!$D$13:$D$18,MATCH(E8120,Assumptions!$A$13:$A$18,0)),MAX(INDEX(Assumptions!$C$13:$C$18,MATCH(E8120,Assumptions!$A$13:$A$18,0)),INDEX(Assumptions!$B$13:$B$18,MATCH(E8120,Assumptions!$A$13:$A$18,0))*F8120)),2)</f>
        <v>31.65</v>
      </c>
    </row>
    <row r="8121" customFormat="false" ht="15" hidden="false" customHeight="false" outlineLevel="0" collapsed="false">
      <c r="A8121" s="24" t="s">
        <v>8944</v>
      </c>
      <c r="B8121" s="39" t="n">
        <v>46197</v>
      </c>
      <c r="C8121" s="24" t="s">
        <v>397</v>
      </c>
      <c r="D8121" s="24" t="s">
        <v>826</v>
      </c>
      <c r="E8121" s="24" t="s">
        <v>109</v>
      </c>
      <c r="F8121" s="38" t="n">
        <v>6560</v>
      </c>
      <c r="G8121" s="42" t="n">
        <f aca="false">DATE(YEAR(B8121),MONTH(B8121),1)</f>
        <v>46174</v>
      </c>
      <c r="H8121" s="24" t="str">
        <f aca="false">INDEX(Customers!$B$2:$B$601,MATCH(C8121,Customers!$A$2:$A$601,0))</f>
        <v>Western</v>
      </c>
      <c r="I8121" s="43" t="n">
        <f aca="false">ROUND(MIN(INDEX(Assumptions!$D$13:$D$18,MATCH(E8121,Assumptions!$A$13:$A$18,0)),MAX(INDEX(Assumptions!$C$13:$C$18,MATCH(E8121,Assumptions!$A$13:$A$18,0)),INDEX(Assumptions!$B$13:$B$18,MATCH(E8121,Assumptions!$A$13:$A$18,0))*F8121)),2)</f>
        <v>26.24</v>
      </c>
    </row>
    <row r="8122" customFormat="false" ht="15" hidden="false" customHeight="false" outlineLevel="0" collapsed="false">
      <c r="A8122" s="24" t="s">
        <v>8945</v>
      </c>
      <c r="B8122" s="39" t="n">
        <v>46197</v>
      </c>
      <c r="C8122" s="24" t="s">
        <v>423</v>
      </c>
      <c r="D8122" s="24" t="s">
        <v>826</v>
      </c>
      <c r="E8122" s="24" t="s">
        <v>111</v>
      </c>
      <c r="F8122" s="38" t="n">
        <v>50</v>
      </c>
      <c r="G8122" s="42" t="n">
        <f aca="false">DATE(YEAR(B8122),MONTH(B8122),1)</f>
        <v>46174</v>
      </c>
      <c r="H8122" s="24" t="str">
        <f aca="false">INDEX(Customers!$B$2:$B$601,MATCH(C8122,Customers!$A$2:$A$601,0))</f>
        <v>Nairobi</v>
      </c>
      <c r="I8122" s="43" t="n">
        <f aca="false">ROUND(MIN(INDEX(Assumptions!$D$13:$D$18,MATCH(E8122,Assumptions!$A$13:$A$18,0)),MAX(INDEX(Assumptions!$C$13:$C$18,MATCH(E8122,Assumptions!$A$13:$A$18,0)),INDEX(Assumptions!$B$13:$B$18,MATCH(E8122,Assumptions!$A$13:$A$18,0))*F8122)),2)</f>
        <v>2</v>
      </c>
    </row>
    <row r="8123" customFormat="false" ht="15" hidden="false" customHeight="false" outlineLevel="0" collapsed="false">
      <c r="A8123" s="24" t="s">
        <v>8946</v>
      </c>
      <c r="B8123" s="39" t="n">
        <v>46197</v>
      </c>
      <c r="C8123" s="24" t="s">
        <v>442</v>
      </c>
      <c r="D8123" s="24" t="s">
        <v>826</v>
      </c>
      <c r="E8123" s="24" t="s">
        <v>113</v>
      </c>
      <c r="F8123" s="38" t="n">
        <v>50</v>
      </c>
      <c r="G8123" s="42" t="n">
        <f aca="false">DATE(YEAR(B8123),MONTH(B8123),1)</f>
        <v>46174</v>
      </c>
      <c r="H8123" s="24" t="str">
        <f aca="false">INDEX(Customers!$B$2:$B$601,MATCH(C8123,Customers!$A$2:$A$601,0))</f>
        <v>Rift Valley</v>
      </c>
      <c r="I8123" s="43" t="n">
        <f aca="false">ROUND(MIN(INDEX(Assumptions!$D$13:$D$18,MATCH(E8123,Assumptions!$A$13:$A$18,0)),MAX(INDEX(Assumptions!$C$13:$C$18,MATCH(E8123,Assumptions!$A$13:$A$18,0)),INDEX(Assumptions!$B$13:$B$18,MATCH(E8123,Assumptions!$A$13:$A$18,0))*F8123)),2)</f>
        <v>2.5</v>
      </c>
    </row>
    <row r="8124" customFormat="false" ht="15" hidden="false" customHeight="false" outlineLevel="0" collapsed="false">
      <c r="A8124" s="24" t="s">
        <v>8947</v>
      </c>
      <c r="B8124" s="39" t="n">
        <v>46197</v>
      </c>
      <c r="C8124" s="24" t="s">
        <v>458</v>
      </c>
      <c r="D8124" s="24" t="s">
        <v>826</v>
      </c>
      <c r="E8124" s="24" t="s">
        <v>113</v>
      </c>
      <c r="F8124" s="38" t="n">
        <v>250</v>
      </c>
      <c r="G8124" s="42" t="n">
        <f aca="false">DATE(YEAR(B8124),MONTH(B8124),1)</f>
        <v>46174</v>
      </c>
      <c r="H8124" s="24" t="str">
        <f aca="false">INDEX(Customers!$B$2:$B$601,MATCH(C8124,Customers!$A$2:$A$601,0))</f>
        <v>Coast</v>
      </c>
      <c r="I8124" s="43" t="n">
        <f aca="false">ROUND(MIN(INDEX(Assumptions!$D$13:$D$18,MATCH(E8124,Assumptions!$A$13:$A$18,0)),MAX(INDEX(Assumptions!$C$13:$C$18,MATCH(E8124,Assumptions!$A$13:$A$18,0)),INDEX(Assumptions!$B$13:$B$18,MATCH(E8124,Assumptions!$A$13:$A$18,0))*F8124)),2)</f>
        <v>12.5</v>
      </c>
    </row>
    <row r="8125" customFormat="false" ht="15" hidden="false" customHeight="false" outlineLevel="0" collapsed="false">
      <c r="A8125" s="24" t="s">
        <v>8948</v>
      </c>
      <c r="B8125" s="39" t="n">
        <v>46197</v>
      </c>
      <c r="C8125" s="24" t="s">
        <v>474</v>
      </c>
      <c r="D8125" s="24" t="s">
        <v>826</v>
      </c>
      <c r="E8125" s="24" t="s">
        <v>111</v>
      </c>
      <c r="F8125" s="38" t="n">
        <v>50</v>
      </c>
      <c r="G8125" s="42" t="n">
        <f aca="false">DATE(YEAR(B8125),MONTH(B8125),1)</f>
        <v>46174</v>
      </c>
      <c r="H8125" s="24" t="str">
        <f aca="false">INDEX(Customers!$B$2:$B$601,MATCH(C8125,Customers!$A$2:$A$601,0))</f>
        <v>Eastern</v>
      </c>
      <c r="I8125" s="43" t="n">
        <f aca="false">ROUND(MIN(INDEX(Assumptions!$D$13:$D$18,MATCH(E8125,Assumptions!$A$13:$A$18,0)),MAX(INDEX(Assumptions!$C$13:$C$18,MATCH(E8125,Assumptions!$A$13:$A$18,0)),INDEX(Assumptions!$B$13:$B$18,MATCH(E8125,Assumptions!$A$13:$A$18,0))*F8125)),2)</f>
        <v>2</v>
      </c>
    </row>
    <row r="8126" customFormat="false" ht="15" hidden="false" customHeight="false" outlineLevel="0" collapsed="false">
      <c r="A8126" s="24" t="s">
        <v>8949</v>
      </c>
      <c r="B8126" s="39" t="n">
        <v>46197</v>
      </c>
      <c r="C8126" s="24" t="s">
        <v>502</v>
      </c>
      <c r="D8126" s="24" t="s">
        <v>826</v>
      </c>
      <c r="E8126" s="24" t="s">
        <v>103</v>
      </c>
      <c r="F8126" s="38" t="n">
        <v>5970</v>
      </c>
      <c r="G8126" s="42" t="n">
        <f aca="false">DATE(YEAR(B8126),MONTH(B8126),1)</f>
        <v>46174</v>
      </c>
      <c r="H8126" s="24" t="str">
        <f aca="false">INDEX(Customers!$B$2:$B$601,MATCH(C8126,Customers!$A$2:$A$601,0))</f>
        <v>Nairobi</v>
      </c>
      <c r="I8126" s="43" t="n">
        <f aca="false">ROUND(MIN(INDEX(Assumptions!$D$13:$D$18,MATCH(E8126,Assumptions!$A$13:$A$18,0)),MAX(INDEX(Assumptions!$C$13:$C$18,MATCH(E8126,Assumptions!$A$13:$A$18,0)),INDEX(Assumptions!$B$13:$B$18,MATCH(E8126,Assumptions!$A$13:$A$18,0))*F8126)),2)</f>
        <v>59.7</v>
      </c>
    </row>
    <row r="8127" customFormat="false" ht="15" hidden="false" customHeight="false" outlineLevel="0" collapsed="false">
      <c r="A8127" s="24" t="s">
        <v>8950</v>
      </c>
      <c r="B8127" s="39" t="n">
        <v>46197</v>
      </c>
      <c r="C8127" s="24" t="s">
        <v>516</v>
      </c>
      <c r="D8127" s="24" t="s">
        <v>826</v>
      </c>
      <c r="E8127" s="24" t="s">
        <v>113</v>
      </c>
      <c r="F8127" s="38" t="n">
        <v>50</v>
      </c>
      <c r="G8127" s="42" t="n">
        <f aca="false">DATE(YEAR(B8127),MONTH(B8127),1)</f>
        <v>46174</v>
      </c>
      <c r="H8127" s="24" t="str">
        <f aca="false">INDEX(Customers!$B$2:$B$601,MATCH(C8127,Customers!$A$2:$A$601,0))</f>
        <v>Rift Valley</v>
      </c>
      <c r="I8127" s="43" t="n">
        <f aca="false">ROUND(MIN(INDEX(Assumptions!$D$13:$D$18,MATCH(E8127,Assumptions!$A$13:$A$18,0)),MAX(INDEX(Assumptions!$C$13:$C$18,MATCH(E8127,Assumptions!$A$13:$A$18,0)),INDEX(Assumptions!$B$13:$B$18,MATCH(E8127,Assumptions!$A$13:$A$18,0))*F8127)),2)</f>
        <v>2.5</v>
      </c>
    </row>
    <row r="8128" customFormat="false" ht="15" hidden="false" customHeight="false" outlineLevel="0" collapsed="false">
      <c r="A8128" s="24" t="s">
        <v>8951</v>
      </c>
      <c r="B8128" s="39" t="n">
        <v>46197</v>
      </c>
      <c r="C8128" s="24" t="s">
        <v>529</v>
      </c>
      <c r="D8128" s="24" t="s">
        <v>826</v>
      </c>
      <c r="E8128" s="24" t="s">
        <v>103</v>
      </c>
      <c r="F8128" s="38" t="n">
        <v>7370</v>
      </c>
      <c r="G8128" s="42" t="n">
        <f aca="false">DATE(YEAR(B8128),MONTH(B8128),1)</f>
        <v>46174</v>
      </c>
      <c r="H8128" s="24" t="str">
        <f aca="false">INDEX(Customers!$B$2:$B$601,MATCH(C8128,Customers!$A$2:$A$601,0))</f>
        <v>Rift Valley</v>
      </c>
      <c r="I8128" s="43" t="n">
        <f aca="false">ROUND(MIN(INDEX(Assumptions!$D$13:$D$18,MATCH(E8128,Assumptions!$A$13:$A$18,0)),MAX(INDEX(Assumptions!$C$13:$C$18,MATCH(E8128,Assumptions!$A$13:$A$18,0)),INDEX(Assumptions!$B$13:$B$18,MATCH(E8128,Assumptions!$A$13:$A$18,0))*F8128)),2)</f>
        <v>73.7</v>
      </c>
    </row>
    <row r="8129" customFormat="false" ht="15" hidden="false" customHeight="false" outlineLevel="0" collapsed="false">
      <c r="A8129" s="24" t="s">
        <v>8952</v>
      </c>
      <c r="B8129" s="39" t="n">
        <v>46197</v>
      </c>
      <c r="C8129" s="24" t="s">
        <v>536</v>
      </c>
      <c r="D8129" s="24" t="s">
        <v>826</v>
      </c>
      <c r="E8129" s="24" t="s">
        <v>109</v>
      </c>
      <c r="F8129" s="38" t="n">
        <v>4330</v>
      </c>
      <c r="G8129" s="42" t="n">
        <f aca="false">DATE(YEAR(B8129),MONTH(B8129),1)</f>
        <v>46174</v>
      </c>
      <c r="H8129" s="24" t="str">
        <f aca="false">INDEX(Customers!$B$2:$B$601,MATCH(C8129,Customers!$A$2:$A$601,0))</f>
        <v>Nairobi</v>
      </c>
      <c r="I8129" s="43" t="n">
        <f aca="false">ROUND(MIN(INDEX(Assumptions!$D$13:$D$18,MATCH(E8129,Assumptions!$A$13:$A$18,0)),MAX(INDEX(Assumptions!$C$13:$C$18,MATCH(E8129,Assumptions!$A$13:$A$18,0)),INDEX(Assumptions!$B$13:$B$18,MATCH(E8129,Assumptions!$A$13:$A$18,0))*F8129)),2)</f>
        <v>17.32</v>
      </c>
    </row>
    <row r="8130" customFormat="false" ht="15" hidden="false" customHeight="false" outlineLevel="0" collapsed="false">
      <c r="A8130" s="24" t="s">
        <v>8953</v>
      </c>
      <c r="B8130" s="39" t="n">
        <v>46197</v>
      </c>
      <c r="C8130" s="24" t="s">
        <v>543</v>
      </c>
      <c r="D8130" s="24" t="s">
        <v>826</v>
      </c>
      <c r="E8130" s="24" t="s">
        <v>103</v>
      </c>
      <c r="F8130" s="38" t="n">
        <v>2340</v>
      </c>
      <c r="G8130" s="42" t="n">
        <f aca="false">DATE(YEAR(B8130),MONTH(B8130),1)</f>
        <v>46174</v>
      </c>
      <c r="H8130" s="24" t="str">
        <f aca="false">INDEX(Customers!$B$2:$B$601,MATCH(C8130,Customers!$A$2:$A$601,0))</f>
        <v>Central</v>
      </c>
      <c r="I8130" s="43" t="n">
        <f aca="false">ROUND(MIN(INDEX(Assumptions!$D$13:$D$18,MATCH(E8130,Assumptions!$A$13:$A$18,0)),MAX(INDEX(Assumptions!$C$13:$C$18,MATCH(E8130,Assumptions!$A$13:$A$18,0)),INDEX(Assumptions!$B$13:$B$18,MATCH(E8130,Assumptions!$A$13:$A$18,0))*F8130)),2)</f>
        <v>23.4</v>
      </c>
    </row>
    <row r="8131" customFormat="false" ht="15" hidden="false" customHeight="false" outlineLevel="0" collapsed="false">
      <c r="A8131" s="24" t="s">
        <v>8954</v>
      </c>
      <c r="B8131" s="39" t="n">
        <v>46197</v>
      </c>
      <c r="C8131" s="24" t="s">
        <v>556</v>
      </c>
      <c r="D8131" s="24" t="s">
        <v>826</v>
      </c>
      <c r="E8131" s="24" t="s">
        <v>109</v>
      </c>
      <c r="F8131" s="38" t="n">
        <v>17280</v>
      </c>
      <c r="G8131" s="42" t="n">
        <f aca="false">DATE(YEAR(B8131),MONTH(B8131),1)</f>
        <v>46174</v>
      </c>
      <c r="H8131" s="24" t="str">
        <f aca="false">INDEX(Customers!$B$2:$B$601,MATCH(C8131,Customers!$A$2:$A$601,0))</f>
        <v>Central</v>
      </c>
      <c r="I8131" s="43" t="n">
        <f aca="false">ROUND(MIN(INDEX(Assumptions!$D$13:$D$18,MATCH(E8131,Assumptions!$A$13:$A$18,0)),MAX(INDEX(Assumptions!$C$13:$C$18,MATCH(E8131,Assumptions!$A$13:$A$18,0)),INDEX(Assumptions!$B$13:$B$18,MATCH(E8131,Assumptions!$A$13:$A$18,0))*F8131)),2)</f>
        <v>40</v>
      </c>
    </row>
    <row r="8132" customFormat="false" ht="15" hidden="false" customHeight="false" outlineLevel="0" collapsed="false">
      <c r="A8132" s="24" t="s">
        <v>8955</v>
      </c>
      <c r="B8132" s="39" t="n">
        <v>46197</v>
      </c>
      <c r="C8132" s="24" t="s">
        <v>556</v>
      </c>
      <c r="D8132" s="24" t="s">
        <v>826</v>
      </c>
      <c r="E8132" s="24" t="s">
        <v>109</v>
      </c>
      <c r="F8132" s="38" t="n">
        <v>10040</v>
      </c>
      <c r="G8132" s="42" t="n">
        <f aca="false">DATE(YEAR(B8132),MONTH(B8132),1)</f>
        <v>46174</v>
      </c>
      <c r="H8132" s="24" t="str">
        <f aca="false">INDEX(Customers!$B$2:$B$601,MATCH(C8132,Customers!$A$2:$A$601,0))</f>
        <v>Central</v>
      </c>
      <c r="I8132" s="43" t="n">
        <f aca="false">ROUND(MIN(INDEX(Assumptions!$D$13:$D$18,MATCH(E8132,Assumptions!$A$13:$A$18,0)),MAX(INDEX(Assumptions!$C$13:$C$18,MATCH(E8132,Assumptions!$A$13:$A$18,0)),INDEX(Assumptions!$B$13:$B$18,MATCH(E8132,Assumptions!$A$13:$A$18,0))*F8132)),2)</f>
        <v>40</v>
      </c>
    </row>
    <row r="8133" customFormat="false" ht="15" hidden="false" customHeight="false" outlineLevel="0" collapsed="false">
      <c r="A8133" s="24" t="s">
        <v>8956</v>
      </c>
      <c r="B8133" s="39" t="n">
        <v>46197</v>
      </c>
      <c r="C8133" s="24" t="s">
        <v>563</v>
      </c>
      <c r="D8133" s="24" t="s">
        <v>826</v>
      </c>
      <c r="E8133" s="24" t="s">
        <v>103</v>
      </c>
      <c r="F8133" s="38" t="n">
        <v>230</v>
      </c>
      <c r="G8133" s="42" t="n">
        <f aca="false">DATE(YEAR(B8133),MONTH(B8133),1)</f>
        <v>46174</v>
      </c>
      <c r="H8133" s="24" t="str">
        <f aca="false">INDEX(Customers!$B$2:$B$601,MATCH(C8133,Customers!$A$2:$A$601,0))</f>
        <v>Nairobi</v>
      </c>
      <c r="I8133" s="43" t="n">
        <f aca="false">ROUND(MIN(INDEX(Assumptions!$D$13:$D$18,MATCH(E8133,Assumptions!$A$13:$A$18,0)),MAX(INDEX(Assumptions!$C$13:$C$18,MATCH(E8133,Assumptions!$A$13:$A$18,0)),INDEX(Assumptions!$B$13:$B$18,MATCH(E8133,Assumptions!$A$13:$A$18,0))*F8133)),2)</f>
        <v>5</v>
      </c>
    </row>
    <row r="8134" customFormat="false" ht="15" hidden="false" customHeight="false" outlineLevel="0" collapsed="false">
      <c r="A8134" s="24" t="s">
        <v>8957</v>
      </c>
      <c r="B8134" s="39" t="n">
        <v>46197</v>
      </c>
      <c r="C8134" s="24" t="s">
        <v>570</v>
      </c>
      <c r="D8134" s="24" t="s">
        <v>826</v>
      </c>
      <c r="E8134" s="24" t="s">
        <v>109</v>
      </c>
      <c r="F8134" s="38" t="n">
        <v>2150</v>
      </c>
      <c r="G8134" s="42" t="n">
        <f aca="false">DATE(YEAR(B8134),MONTH(B8134),1)</f>
        <v>46174</v>
      </c>
      <c r="H8134" s="24" t="str">
        <f aca="false">INDEX(Customers!$B$2:$B$601,MATCH(C8134,Customers!$A$2:$A$601,0))</f>
        <v>Western</v>
      </c>
      <c r="I8134" s="43" t="n">
        <f aca="false">ROUND(MIN(INDEX(Assumptions!$D$13:$D$18,MATCH(E8134,Assumptions!$A$13:$A$18,0)),MAX(INDEX(Assumptions!$C$13:$C$18,MATCH(E8134,Assumptions!$A$13:$A$18,0)),INDEX(Assumptions!$B$13:$B$18,MATCH(E8134,Assumptions!$A$13:$A$18,0))*F8134)),2)</f>
        <v>8.6</v>
      </c>
    </row>
    <row r="8135" customFormat="false" ht="15" hidden="false" customHeight="false" outlineLevel="0" collapsed="false">
      <c r="A8135" s="24" t="s">
        <v>8958</v>
      </c>
      <c r="B8135" s="39" t="n">
        <v>46197</v>
      </c>
      <c r="C8135" s="24" t="s">
        <v>576</v>
      </c>
      <c r="D8135" s="24" t="s">
        <v>826</v>
      </c>
      <c r="E8135" s="24" t="s">
        <v>111</v>
      </c>
      <c r="F8135" s="38" t="n">
        <v>200</v>
      </c>
      <c r="G8135" s="42" t="n">
        <f aca="false">DATE(YEAR(B8135),MONTH(B8135),1)</f>
        <v>46174</v>
      </c>
      <c r="H8135" s="24" t="str">
        <f aca="false">INDEX(Customers!$B$2:$B$601,MATCH(C8135,Customers!$A$2:$A$601,0))</f>
        <v>Coast</v>
      </c>
      <c r="I8135" s="43" t="n">
        <f aca="false">ROUND(MIN(INDEX(Assumptions!$D$13:$D$18,MATCH(E8135,Assumptions!$A$13:$A$18,0)),MAX(INDEX(Assumptions!$C$13:$C$18,MATCH(E8135,Assumptions!$A$13:$A$18,0)),INDEX(Assumptions!$B$13:$B$18,MATCH(E8135,Assumptions!$A$13:$A$18,0))*F8135)),2)</f>
        <v>8</v>
      </c>
    </row>
    <row r="8136" customFormat="false" ht="15" hidden="false" customHeight="false" outlineLevel="0" collapsed="false">
      <c r="A8136" s="24" t="s">
        <v>8959</v>
      </c>
      <c r="B8136" s="39" t="n">
        <v>46197</v>
      </c>
      <c r="C8136" s="24" t="s">
        <v>588</v>
      </c>
      <c r="D8136" s="24" t="s">
        <v>826</v>
      </c>
      <c r="E8136" s="24" t="s">
        <v>103</v>
      </c>
      <c r="F8136" s="38" t="n">
        <v>3540</v>
      </c>
      <c r="G8136" s="42" t="n">
        <f aca="false">DATE(YEAR(B8136),MONTH(B8136),1)</f>
        <v>46174</v>
      </c>
      <c r="H8136" s="24" t="str">
        <f aca="false">INDEX(Customers!$B$2:$B$601,MATCH(C8136,Customers!$A$2:$A$601,0))</f>
        <v>Nairobi</v>
      </c>
      <c r="I8136" s="43" t="n">
        <f aca="false">ROUND(MIN(INDEX(Assumptions!$D$13:$D$18,MATCH(E8136,Assumptions!$A$13:$A$18,0)),MAX(INDEX(Assumptions!$C$13:$C$18,MATCH(E8136,Assumptions!$A$13:$A$18,0)),INDEX(Assumptions!$B$13:$B$18,MATCH(E8136,Assumptions!$A$13:$A$18,0))*F8136)),2)</f>
        <v>35.4</v>
      </c>
    </row>
    <row r="8137" customFormat="false" ht="15" hidden="false" customHeight="false" outlineLevel="0" collapsed="false">
      <c r="A8137" s="24" t="s">
        <v>8960</v>
      </c>
      <c r="B8137" s="39" t="n">
        <v>46197</v>
      </c>
      <c r="C8137" s="24" t="s">
        <v>588</v>
      </c>
      <c r="D8137" s="24" t="s">
        <v>152</v>
      </c>
      <c r="E8137" s="24" t="s">
        <v>107</v>
      </c>
      <c r="F8137" s="38" t="n">
        <v>6780</v>
      </c>
      <c r="G8137" s="42" t="n">
        <f aca="false">DATE(YEAR(B8137),MONTH(B8137),1)</f>
        <v>46174</v>
      </c>
      <c r="H8137" s="24" t="str">
        <f aca="false">INDEX(Customers!$B$2:$B$601,MATCH(C8137,Customers!$A$2:$A$601,0))</f>
        <v>Nairobi</v>
      </c>
      <c r="I8137" s="43" t="n">
        <f aca="false">ROUND(MIN(INDEX(Assumptions!$D$13:$D$18,MATCH(E8137,Assumptions!$A$13:$A$18,0)),MAX(INDEX(Assumptions!$C$13:$C$18,MATCH(E8137,Assumptions!$A$13:$A$18,0)),INDEX(Assumptions!$B$13:$B$18,MATCH(E8137,Assumptions!$A$13:$A$18,0))*F8137)),2)</f>
        <v>0</v>
      </c>
    </row>
    <row r="8138" customFormat="false" ht="15" hidden="false" customHeight="false" outlineLevel="0" collapsed="false">
      <c r="A8138" s="24" t="s">
        <v>8961</v>
      </c>
      <c r="B8138" s="39" t="n">
        <v>46197</v>
      </c>
      <c r="C8138" s="24" t="s">
        <v>597</v>
      </c>
      <c r="D8138" s="24" t="s">
        <v>204</v>
      </c>
      <c r="E8138" s="24" t="s">
        <v>107</v>
      </c>
      <c r="F8138" s="38" t="n">
        <v>7420</v>
      </c>
      <c r="G8138" s="42" t="n">
        <f aca="false">DATE(YEAR(B8138),MONTH(B8138),1)</f>
        <v>46174</v>
      </c>
      <c r="H8138" s="24" t="str">
        <f aca="false">INDEX(Customers!$B$2:$B$601,MATCH(C8138,Customers!$A$2:$A$601,0))</f>
        <v>Eastern</v>
      </c>
      <c r="I8138" s="43" t="n">
        <f aca="false">ROUND(MIN(INDEX(Assumptions!$D$13:$D$18,MATCH(E8138,Assumptions!$A$13:$A$18,0)),MAX(INDEX(Assumptions!$C$13:$C$18,MATCH(E8138,Assumptions!$A$13:$A$18,0)),INDEX(Assumptions!$B$13:$B$18,MATCH(E8138,Assumptions!$A$13:$A$18,0))*F8138)),2)</f>
        <v>0</v>
      </c>
    </row>
    <row r="8139" customFormat="false" ht="15" hidden="false" customHeight="false" outlineLevel="0" collapsed="false">
      <c r="A8139" s="24" t="s">
        <v>8962</v>
      </c>
      <c r="B8139" s="39" t="n">
        <v>46197</v>
      </c>
      <c r="C8139" s="24" t="s">
        <v>604</v>
      </c>
      <c r="D8139" s="24" t="s">
        <v>159</v>
      </c>
      <c r="E8139" s="24" t="s">
        <v>107</v>
      </c>
      <c r="F8139" s="38" t="n">
        <v>4020</v>
      </c>
      <c r="G8139" s="42" t="n">
        <f aca="false">DATE(YEAR(B8139),MONTH(B8139),1)</f>
        <v>46174</v>
      </c>
      <c r="H8139" s="24" t="str">
        <f aca="false">INDEX(Customers!$B$2:$B$601,MATCH(C8139,Customers!$A$2:$A$601,0))</f>
        <v>Nairobi</v>
      </c>
      <c r="I8139" s="43" t="n">
        <f aca="false">ROUND(MIN(INDEX(Assumptions!$D$13:$D$18,MATCH(E8139,Assumptions!$A$13:$A$18,0)),MAX(INDEX(Assumptions!$C$13:$C$18,MATCH(E8139,Assumptions!$A$13:$A$18,0)),INDEX(Assumptions!$B$13:$B$18,MATCH(E8139,Assumptions!$A$13:$A$18,0))*F8139)),2)</f>
        <v>0</v>
      </c>
    </row>
    <row r="8140" customFormat="false" ht="15" hidden="false" customHeight="false" outlineLevel="0" collapsed="false">
      <c r="A8140" s="24" t="s">
        <v>8963</v>
      </c>
      <c r="B8140" s="39" t="n">
        <v>46197</v>
      </c>
      <c r="C8140" s="24" t="s">
        <v>619</v>
      </c>
      <c r="D8140" s="24" t="s">
        <v>187</v>
      </c>
      <c r="E8140" s="24" t="s">
        <v>105</v>
      </c>
      <c r="F8140" s="38" t="n">
        <v>1090</v>
      </c>
      <c r="G8140" s="42" t="n">
        <f aca="false">DATE(YEAR(B8140),MONTH(B8140),1)</f>
        <v>46174</v>
      </c>
      <c r="H8140" s="24" t="str">
        <f aca="false">INDEX(Customers!$B$2:$B$601,MATCH(C8140,Customers!$A$2:$A$601,0))</f>
        <v>Rift Valley</v>
      </c>
      <c r="I8140" s="43" t="n">
        <f aca="false">ROUND(MIN(INDEX(Assumptions!$D$13:$D$18,MATCH(E8140,Assumptions!$A$13:$A$18,0)),MAX(INDEX(Assumptions!$C$13:$C$18,MATCH(E8140,Assumptions!$A$13:$A$18,0)),INDEX(Assumptions!$B$13:$B$18,MATCH(E8140,Assumptions!$A$13:$A$18,0))*F8140)),2)</f>
        <v>16.35</v>
      </c>
    </row>
    <row r="8141" customFormat="false" ht="15" hidden="false" customHeight="false" outlineLevel="0" collapsed="false">
      <c r="A8141" s="24" t="s">
        <v>8964</v>
      </c>
      <c r="B8141" s="39" t="n">
        <v>46197</v>
      </c>
      <c r="C8141" s="24" t="s">
        <v>648</v>
      </c>
      <c r="D8141" s="24" t="s">
        <v>826</v>
      </c>
      <c r="E8141" s="24" t="s">
        <v>109</v>
      </c>
      <c r="F8141" s="38" t="n">
        <v>290</v>
      </c>
      <c r="G8141" s="42" t="n">
        <f aca="false">DATE(YEAR(B8141),MONTH(B8141),1)</f>
        <v>46174</v>
      </c>
      <c r="H8141" s="24" t="str">
        <f aca="false">INDEX(Customers!$B$2:$B$601,MATCH(C8141,Customers!$A$2:$A$601,0))</f>
        <v>Nairobi</v>
      </c>
      <c r="I8141" s="43" t="n">
        <f aca="false">ROUND(MIN(INDEX(Assumptions!$D$13:$D$18,MATCH(E8141,Assumptions!$A$13:$A$18,0)),MAX(INDEX(Assumptions!$C$13:$C$18,MATCH(E8141,Assumptions!$A$13:$A$18,0)),INDEX(Assumptions!$B$13:$B$18,MATCH(E8141,Assumptions!$A$13:$A$18,0))*F8141)),2)</f>
        <v>1.16</v>
      </c>
    </row>
    <row r="8142" customFormat="false" ht="15" hidden="false" customHeight="false" outlineLevel="0" collapsed="false">
      <c r="A8142" s="24" t="s">
        <v>8965</v>
      </c>
      <c r="B8142" s="39" t="n">
        <v>46197</v>
      </c>
      <c r="C8142" s="24" t="s">
        <v>649</v>
      </c>
      <c r="D8142" s="24" t="s">
        <v>207</v>
      </c>
      <c r="E8142" s="24" t="s">
        <v>107</v>
      </c>
      <c r="F8142" s="38" t="n">
        <v>34920</v>
      </c>
      <c r="G8142" s="42" t="n">
        <f aca="false">DATE(YEAR(B8142),MONTH(B8142),1)</f>
        <v>46174</v>
      </c>
      <c r="H8142" s="24" t="str">
        <f aca="false">INDEX(Customers!$B$2:$B$601,MATCH(C8142,Customers!$A$2:$A$601,0))</f>
        <v>Eastern</v>
      </c>
      <c r="I8142" s="43" t="n">
        <f aca="false">ROUND(MIN(INDEX(Assumptions!$D$13:$D$18,MATCH(E8142,Assumptions!$A$13:$A$18,0)),MAX(INDEX(Assumptions!$C$13:$C$18,MATCH(E8142,Assumptions!$A$13:$A$18,0)),INDEX(Assumptions!$B$13:$B$18,MATCH(E8142,Assumptions!$A$13:$A$18,0))*F8142)),2)</f>
        <v>0</v>
      </c>
    </row>
    <row r="8143" customFormat="false" ht="15" hidden="false" customHeight="false" outlineLevel="0" collapsed="false">
      <c r="A8143" s="24" t="s">
        <v>8966</v>
      </c>
      <c r="B8143" s="39" t="n">
        <v>46197</v>
      </c>
      <c r="C8143" s="24" t="s">
        <v>649</v>
      </c>
      <c r="D8143" s="24" t="s">
        <v>203</v>
      </c>
      <c r="E8143" s="24" t="s">
        <v>107</v>
      </c>
      <c r="F8143" s="38" t="n">
        <v>21150</v>
      </c>
      <c r="G8143" s="42" t="n">
        <f aca="false">DATE(YEAR(B8143),MONTH(B8143),1)</f>
        <v>46174</v>
      </c>
      <c r="H8143" s="24" t="str">
        <f aca="false">INDEX(Customers!$B$2:$B$601,MATCH(C8143,Customers!$A$2:$A$601,0))</f>
        <v>Eastern</v>
      </c>
      <c r="I8143" s="43" t="n">
        <f aca="false">ROUND(MIN(INDEX(Assumptions!$D$13:$D$18,MATCH(E8143,Assumptions!$A$13:$A$18,0)),MAX(INDEX(Assumptions!$C$13:$C$18,MATCH(E8143,Assumptions!$A$13:$A$18,0)),INDEX(Assumptions!$B$13:$B$18,MATCH(E8143,Assumptions!$A$13:$A$18,0))*F8143)),2)</f>
        <v>0</v>
      </c>
    </row>
    <row r="8144" customFormat="false" ht="15" hidden="false" customHeight="false" outlineLevel="0" collapsed="false">
      <c r="A8144" s="24" t="s">
        <v>8967</v>
      </c>
      <c r="B8144" s="39" t="n">
        <v>46197</v>
      </c>
      <c r="C8144" s="24" t="s">
        <v>665</v>
      </c>
      <c r="D8144" s="24" t="s">
        <v>826</v>
      </c>
      <c r="E8144" s="24" t="s">
        <v>111</v>
      </c>
      <c r="F8144" s="38" t="n">
        <v>50</v>
      </c>
      <c r="G8144" s="42" t="n">
        <f aca="false">DATE(YEAR(B8144),MONTH(B8144),1)</f>
        <v>46174</v>
      </c>
      <c r="H8144" s="24" t="str">
        <f aca="false">INDEX(Customers!$B$2:$B$601,MATCH(C8144,Customers!$A$2:$A$601,0))</f>
        <v>Nairobi</v>
      </c>
      <c r="I8144" s="43" t="n">
        <f aca="false">ROUND(MIN(INDEX(Assumptions!$D$13:$D$18,MATCH(E8144,Assumptions!$A$13:$A$18,0)),MAX(INDEX(Assumptions!$C$13:$C$18,MATCH(E8144,Assumptions!$A$13:$A$18,0)),INDEX(Assumptions!$B$13:$B$18,MATCH(E8144,Assumptions!$A$13:$A$18,0))*F8144)),2)</f>
        <v>2</v>
      </c>
    </row>
    <row r="8145" customFormat="false" ht="15" hidden="false" customHeight="false" outlineLevel="0" collapsed="false">
      <c r="A8145" s="24" t="s">
        <v>8968</v>
      </c>
      <c r="B8145" s="39" t="n">
        <v>46197</v>
      </c>
      <c r="C8145" s="24" t="s">
        <v>818</v>
      </c>
      <c r="D8145" s="24" t="s">
        <v>826</v>
      </c>
      <c r="E8145" s="24" t="s">
        <v>113</v>
      </c>
      <c r="F8145" s="38" t="n">
        <v>50</v>
      </c>
      <c r="G8145" s="42" t="n">
        <f aca="false">DATE(YEAR(B8145),MONTH(B8145),1)</f>
        <v>46174</v>
      </c>
      <c r="H8145" s="24" t="str">
        <f aca="false">INDEX(Customers!$B$2:$B$601,MATCH(C8145,Customers!$A$2:$A$601,0))</f>
        <v>Central</v>
      </c>
      <c r="I8145" s="43" t="n">
        <f aca="false">ROUND(MIN(INDEX(Assumptions!$D$13:$D$18,MATCH(E8145,Assumptions!$A$13:$A$18,0)),MAX(INDEX(Assumptions!$C$13:$C$18,MATCH(E8145,Assumptions!$A$13:$A$18,0)),INDEX(Assumptions!$B$13:$B$18,MATCH(E8145,Assumptions!$A$13:$A$18,0))*F8145)),2)</f>
        <v>2.5</v>
      </c>
    </row>
    <row r="8146" customFormat="false" ht="15" hidden="false" customHeight="false" outlineLevel="0" collapsed="false">
      <c r="A8146" s="24" t="s">
        <v>8969</v>
      </c>
      <c r="B8146" s="39" t="n">
        <v>46198</v>
      </c>
      <c r="C8146" s="24" t="s">
        <v>218</v>
      </c>
      <c r="D8146" s="24" t="s">
        <v>826</v>
      </c>
      <c r="E8146" s="24" t="s">
        <v>103</v>
      </c>
      <c r="F8146" s="38" t="n">
        <v>1750</v>
      </c>
      <c r="G8146" s="42" t="n">
        <f aca="false">DATE(YEAR(B8146),MONTH(B8146),1)</f>
        <v>46174</v>
      </c>
      <c r="H8146" s="24" t="str">
        <f aca="false">INDEX(Customers!$B$2:$B$601,MATCH(C8146,Customers!$A$2:$A$601,0))</f>
        <v>Coast</v>
      </c>
      <c r="I8146" s="43" t="n">
        <f aca="false">ROUND(MIN(INDEX(Assumptions!$D$13:$D$18,MATCH(E8146,Assumptions!$A$13:$A$18,0)),MAX(INDEX(Assumptions!$C$13:$C$18,MATCH(E8146,Assumptions!$A$13:$A$18,0)),INDEX(Assumptions!$B$13:$B$18,MATCH(E8146,Assumptions!$A$13:$A$18,0))*F8146)),2)</f>
        <v>17.5</v>
      </c>
    </row>
    <row r="8147" customFormat="false" ht="15" hidden="false" customHeight="false" outlineLevel="0" collapsed="false">
      <c r="A8147" s="24" t="s">
        <v>8970</v>
      </c>
      <c r="B8147" s="39" t="n">
        <v>46198</v>
      </c>
      <c r="C8147" s="24" t="s">
        <v>219</v>
      </c>
      <c r="D8147" s="24" t="s">
        <v>826</v>
      </c>
      <c r="E8147" s="24" t="s">
        <v>109</v>
      </c>
      <c r="F8147" s="38" t="n">
        <v>1590</v>
      </c>
      <c r="G8147" s="42" t="n">
        <f aca="false">DATE(YEAR(B8147),MONTH(B8147),1)</f>
        <v>46174</v>
      </c>
      <c r="H8147" s="24" t="str">
        <f aca="false">INDEX(Customers!$B$2:$B$601,MATCH(C8147,Customers!$A$2:$A$601,0))</f>
        <v>Rift Valley</v>
      </c>
      <c r="I8147" s="43" t="n">
        <f aca="false">ROUND(MIN(INDEX(Assumptions!$D$13:$D$18,MATCH(E8147,Assumptions!$A$13:$A$18,0)),MAX(INDEX(Assumptions!$C$13:$C$18,MATCH(E8147,Assumptions!$A$13:$A$18,0)),INDEX(Assumptions!$B$13:$B$18,MATCH(E8147,Assumptions!$A$13:$A$18,0))*F8147)),2)</f>
        <v>6.36</v>
      </c>
    </row>
    <row r="8148" customFormat="false" ht="15" hidden="false" customHeight="false" outlineLevel="0" collapsed="false">
      <c r="A8148" s="24" t="s">
        <v>8971</v>
      </c>
      <c r="B8148" s="39" t="n">
        <v>46198</v>
      </c>
      <c r="C8148" s="24" t="s">
        <v>219</v>
      </c>
      <c r="D8148" s="24" t="s">
        <v>182</v>
      </c>
      <c r="E8148" s="24" t="s">
        <v>105</v>
      </c>
      <c r="F8148" s="38" t="n">
        <v>1280</v>
      </c>
      <c r="G8148" s="42" t="n">
        <f aca="false">DATE(YEAR(B8148),MONTH(B8148),1)</f>
        <v>46174</v>
      </c>
      <c r="H8148" s="24" t="str">
        <f aca="false">INDEX(Customers!$B$2:$B$601,MATCH(C8148,Customers!$A$2:$A$601,0))</f>
        <v>Rift Valley</v>
      </c>
      <c r="I8148" s="43" t="n">
        <f aca="false">ROUND(MIN(INDEX(Assumptions!$D$13:$D$18,MATCH(E8148,Assumptions!$A$13:$A$18,0)),MAX(INDEX(Assumptions!$C$13:$C$18,MATCH(E8148,Assumptions!$A$13:$A$18,0)),INDEX(Assumptions!$B$13:$B$18,MATCH(E8148,Assumptions!$A$13:$A$18,0))*F8148)),2)</f>
        <v>19.2</v>
      </c>
    </row>
    <row r="8149" customFormat="false" ht="15" hidden="false" customHeight="false" outlineLevel="0" collapsed="false">
      <c r="A8149" s="24" t="s">
        <v>8972</v>
      </c>
      <c r="B8149" s="39" t="n">
        <v>46198</v>
      </c>
      <c r="C8149" s="24" t="s">
        <v>223</v>
      </c>
      <c r="D8149" s="24" t="s">
        <v>826</v>
      </c>
      <c r="E8149" s="24" t="s">
        <v>109</v>
      </c>
      <c r="F8149" s="38" t="n">
        <v>7360</v>
      </c>
      <c r="G8149" s="42" t="n">
        <f aca="false">DATE(YEAR(B8149),MONTH(B8149),1)</f>
        <v>46174</v>
      </c>
      <c r="H8149" s="24" t="str">
        <f aca="false">INDEX(Customers!$B$2:$B$601,MATCH(C8149,Customers!$A$2:$A$601,0))</f>
        <v>Central</v>
      </c>
      <c r="I8149" s="43" t="n">
        <f aca="false">ROUND(MIN(INDEX(Assumptions!$D$13:$D$18,MATCH(E8149,Assumptions!$A$13:$A$18,0)),MAX(INDEX(Assumptions!$C$13:$C$18,MATCH(E8149,Assumptions!$A$13:$A$18,0)),INDEX(Assumptions!$B$13:$B$18,MATCH(E8149,Assumptions!$A$13:$A$18,0))*F8149)),2)</f>
        <v>29.44</v>
      </c>
    </row>
    <row r="8150" customFormat="false" ht="15" hidden="false" customHeight="false" outlineLevel="0" collapsed="false">
      <c r="A8150" s="24" t="s">
        <v>8973</v>
      </c>
      <c r="B8150" s="39" t="n">
        <v>46198</v>
      </c>
      <c r="C8150" s="24" t="s">
        <v>224</v>
      </c>
      <c r="D8150" s="24" t="s">
        <v>826</v>
      </c>
      <c r="E8150" s="24" t="s">
        <v>113</v>
      </c>
      <c r="F8150" s="38" t="n">
        <v>99</v>
      </c>
      <c r="G8150" s="42" t="n">
        <f aca="false">DATE(YEAR(B8150),MONTH(B8150),1)</f>
        <v>46174</v>
      </c>
      <c r="H8150" s="24" t="str">
        <f aca="false">INDEX(Customers!$B$2:$B$601,MATCH(C8150,Customers!$A$2:$A$601,0))</f>
        <v>Western</v>
      </c>
      <c r="I8150" s="43" t="n">
        <f aca="false">ROUND(MIN(INDEX(Assumptions!$D$13:$D$18,MATCH(E8150,Assumptions!$A$13:$A$18,0)),MAX(INDEX(Assumptions!$C$13:$C$18,MATCH(E8150,Assumptions!$A$13:$A$18,0)),INDEX(Assumptions!$B$13:$B$18,MATCH(E8150,Assumptions!$A$13:$A$18,0))*F8150)),2)</f>
        <v>4.95</v>
      </c>
    </row>
    <row r="8151" customFormat="false" ht="15" hidden="false" customHeight="false" outlineLevel="0" collapsed="false">
      <c r="A8151" s="24" t="s">
        <v>8974</v>
      </c>
      <c r="B8151" s="39" t="n">
        <v>46198</v>
      </c>
      <c r="C8151" s="24" t="s">
        <v>243</v>
      </c>
      <c r="D8151" s="24" t="s">
        <v>826</v>
      </c>
      <c r="E8151" s="24" t="s">
        <v>103</v>
      </c>
      <c r="F8151" s="38" t="n">
        <v>2990</v>
      </c>
      <c r="G8151" s="42" t="n">
        <f aca="false">DATE(YEAR(B8151),MONTH(B8151),1)</f>
        <v>46174</v>
      </c>
      <c r="H8151" s="24" t="str">
        <f aca="false">INDEX(Customers!$B$2:$B$601,MATCH(C8151,Customers!$A$2:$A$601,0))</f>
        <v>Coast</v>
      </c>
      <c r="I8151" s="43" t="n">
        <f aca="false">ROUND(MIN(INDEX(Assumptions!$D$13:$D$18,MATCH(E8151,Assumptions!$A$13:$A$18,0)),MAX(INDEX(Assumptions!$C$13:$C$18,MATCH(E8151,Assumptions!$A$13:$A$18,0)),INDEX(Assumptions!$B$13:$B$18,MATCH(E8151,Assumptions!$A$13:$A$18,0))*F8151)),2)</f>
        <v>29.9</v>
      </c>
    </row>
    <row r="8152" customFormat="false" ht="15" hidden="false" customHeight="false" outlineLevel="0" collapsed="false">
      <c r="A8152" s="24" t="s">
        <v>8975</v>
      </c>
      <c r="B8152" s="39" t="n">
        <v>46198</v>
      </c>
      <c r="C8152" s="24" t="s">
        <v>247</v>
      </c>
      <c r="D8152" s="24" t="s">
        <v>826</v>
      </c>
      <c r="E8152" s="24" t="s">
        <v>103</v>
      </c>
      <c r="F8152" s="38" t="n">
        <v>2110</v>
      </c>
      <c r="G8152" s="42" t="n">
        <f aca="false">DATE(YEAR(B8152),MONTH(B8152),1)</f>
        <v>46174</v>
      </c>
      <c r="H8152" s="24" t="str">
        <f aca="false">INDEX(Customers!$B$2:$B$601,MATCH(C8152,Customers!$A$2:$A$601,0))</f>
        <v>Nairobi</v>
      </c>
      <c r="I8152" s="43" t="n">
        <f aca="false">ROUND(MIN(INDEX(Assumptions!$D$13:$D$18,MATCH(E8152,Assumptions!$A$13:$A$18,0)),MAX(INDEX(Assumptions!$C$13:$C$18,MATCH(E8152,Assumptions!$A$13:$A$18,0)),INDEX(Assumptions!$B$13:$B$18,MATCH(E8152,Assumptions!$A$13:$A$18,0))*F8152)),2)</f>
        <v>21.1</v>
      </c>
    </row>
    <row r="8153" customFormat="false" ht="15" hidden="false" customHeight="false" outlineLevel="0" collapsed="false">
      <c r="A8153" s="24" t="s">
        <v>8976</v>
      </c>
      <c r="B8153" s="39" t="n">
        <v>46198</v>
      </c>
      <c r="C8153" s="24" t="s">
        <v>258</v>
      </c>
      <c r="D8153" s="24" t="s">
        <v>826</v>
      </c>
      <c r="E8153" s="24" t="s">
        <v>109</v>
      </c>
      <c r="F8153" s="38" t="n">
        <v>5010</v>
      </c>
      <c r="G8153" s="42" t="n">
        <f aca="false">DATE(YEAR(B8153),MONTH(B8153),1)</f>
        <v>46174</v>
      </c>
      <c r="H8153" s="24" t="str">
        <f aca="false">INDEX(Customers!$B$2:$B$601,MATCH(C8153,Customers!$A$2:$A$601,0))</f>
        <v>Central</v>
      </c>
      <c r="I8153" s="43" t="n">
        <f aca="false">ROUND(MIN(INDEX(Assumptions!$D$13:$D$18,MATCH(E8153,Assumptions!$A$13:$A$18,0)),MAX(INDEX(Assumptions!$C$13:$C$18,MATCH(E8153,Assumptions!$A$13:$A$18,0)),INDEX(Assumptions!$B$13:$B$18,MATCH(E8153,Assumptions!$A$13:$A$18,0))*F8153)),2)</f>
        <v>20.04</v>
      </c>
    </row>
    <row r="8154" customFormat="false" ht="15" hidden="false" customHeight="false" outlineLevel="0" collapsed="false">
      <c r="A8154" s="24" t="s">
        <v>8977</v>
      </c>
      <c r="B8154" s="39" t="n">
        <v>46198</v>
      </c>
      <c r="C8154" s="24" t="s">
        <v>262</v>
      </c>
      <c r="D8154" s="24" t="s">
        <v>165</v>
      </c>
      <c r="E8154" s="24" t="s">
        <v>107</v>
      </c>
      <c r="F8154" s="38" t="n">
        <v>1360</v>
      </c>
      <c r="G8154" s="42" t="n">
        <f aca="false">DATE(YEAR(B8154),MONTH(B8154),1)</f>
        <v>46174</v>
      </c>
      <c r="H8154" s="24" t="str">
        <f aca="false">INDEX(Customers!$B$2:$B$601,MATCH(C8154,Customers!$A$2:$A$601,0))</f>
        <v>Central</v>
      </c>
      <c r="I8154" s="43" t="n">
        <f aca="false">ROUND(MIN(INDEX(Assumptions!$D$13:$D$18,MATCH(E8154,Assumptions!$A$13:$A$18,0)),MAX(INDEX(Assumptions!$C$13:$C$18,MATCH(E8154,Assumptions!$A$13:$A$18,0)),INDEX(Assumptions!$B$13:$B$18,MATCH(E8154,Assumptions!$A$13:$A$18,0))*F8154)),2)</f>
        <v>0</v>
      </c>
    </row>
    <row r="8155" customFormat="false" ht="15" hidden="false" customHeight="false" outlineLevel="0" collapsed="false">
      <c r="A8155" s="24" t="s">
        <v>8978</v>
      </c>
      <c r="B8155" s="39" t="n">
        <v>46198</v>
      </c>
      <c r="C8155" s="24" t="s">
        <v>265</v>
      </c>
      <c r="D8155" s="24" t="s">
        <v>826</v>
      </c>
      <c r="E8155" s="24" t="s">
        <v>113</v>
      </c>
      <c r="F8155" s="38" t="n">
        <v>99</v>
      </c>
      <c r="G8155" s="42" t="n">
        <f aca="false">DATE(YEAR(B8155),MONTH(B8155),1)</f>
        <v>46174</v>
      </c>
      <c r="H8155" s="24" t="str">
        <f aca="false">INDEX(Customers!$B$2:$B$601,MATCH(C8155,Customers!$A$2:$A$601,0))</f>
        <v>Nairobi</v>
      </c>
      <c r="I8155" s="43" t="n">
        <f aca="false">ROUND(MIN(INDEX(Assumptions!$D$13:$D$18,MATCH(E8155,Assumptions!$A$13:$A$18,0)),MAX(INDEX(Assumptions!$C$13:$C$18,MATCH(E8155,Assumptions!$A$13:$A$18,0)),INDEX(Assumptions!$B$13:$B$18,MATCH(E8155,Assumptions!$A$13:$A$18,0))*F8155)),2)</f>
        <v>4.95</v>
      </c>
    </row>
    <row r="8156" customFormat="false" ht="15" hidden="false" customHeight="false" outlineLevel="0" collapsed="false">
      <c r="A8156" s="24" t="s">
        <v>8979</v>
      </c>
      <c r="B8156" s="39" t="n">
        <v>46198</v>
      </c>
      <c r="C8156" s="24" t="s">
        <v>271</v>
      </c>
      <c r="D8156" s="24" t="s">
        <v>826</v>
      </c>
      <c r="E8156" s="24" t="s">
        <v>109</v>
      </c>
      <c r="F8156" s="38" t="n">
        <v>1910</v>
      </c>
      <c r="G8156" s="42" t="n">
        <f aca="false">DATE(YEAR(B8156),MONTH(B8156),1)</f>
        <v>46174</v>
      </c>
      <c r="H8156" s="24" t="str">
        <f aca="false">INDEX(Customers!$B$2:$B$601,MATCH(C8156,Customers!$A$2:$A$601,0))</f>
        <v>Coast</v>
      </c>
      <c r="I8156" s="43" t="n">
        <f aca="false">ROUND(MIN(INDEX(Assumptions!$D$13:$D$18,MATCH(E8156,Assumptions!$A$13:$A$18,0)),MAX(INDEX(Assumptions!$C$13:$C$18,MATCH(E8156,Assumptions!$A$13:$A$18,0)),INDEX(Assumptions!$B$13:$B$18,MATCH(E8156,Assumptions!$A$13:$A$18,0))*F8156)),2)</f>
        <v>7.64</v>
      </c>
    </row>
    <row r="8157" customFormat="false" ht="15" hidden="false" customHeight="false" outlineLevel="0" collapsed="false">
      <c r="A8157" s="24" t="s">
        <v>8980</v>
      </c>
      <c r="B8157" s="39" t="n">
        <v>46198</v>
      </c>
      <c r="C8157" s="24" t="s">
        <v>277</v>
      </c>
      <c r="D8157" s="24" t="s">
        <v>826</v>
      </c>
      <c r="E8157" s="24" t="s">
        <v>103</v>
      </c>
      <c r="F8157" s="38" t="n">
        <v>3360</v>
      </c>
      <c r="G8157" s="42" t="n">
        <f aca="false">DATE(YEAR(B8157),MONTH(B8157),1)</f>
        <v>46174</v>
      </c>
      <c r="H8157" s="24" t="str">
        <f aca="false">INDEX(Customers!$B$2:$B$601,MATCH(C8157,Customers!$A$2:$A$601,0))</f>
        <v>Rift Valley</v>
      </c>
      <c r="I8157" s="43" t="n">
        <f aca="false">ROUND(MIN(INDEX(Assumptions!$D$13:$D$18,MATCH(E8157,Assumptions!$A$13:$A$18,0)),MAX(INDEX(Assumptions!$C$13:$C$18,MATCH(E8157,Assumptions!$A$13:$A$18,0)),INDEX(Assumptions!$B$13:$B$18,MATCH(E8157,Assumptions!$A$13:$A$18,0))*F8157)),2)</f>
        <v>33.6</v>
      </c>
    </row>
    <row r="8158" customFormat="false" ht="15" hidden="false" customHeight="false" outlineLevel="0" collapsed="false">
      <c r="A8158" s="24" t="s">
        <v>8981</v>
      </c>
      <c r="B8158" s="39" t="n">
        <v>46198</v>
      </c>
      <c r="C8158" s="24" t="s">
        <v>285</v>
      </c>
      <c r="D8158" s="24" t="s">
        <v>826</v>
      </c>
      <c r="E8158" s="24" t="s">
        <v>109</v>
      </c>
      <c r="F8158" s="38" t="n">
        <v>9700</v>
      </c>
      <c r="G8158" s="42" t="n">
        <f aca="false">DATE(YEAR(B8158),MONTH(B8158),1)</f>
        <v>46174</v>
      </c>
      <c r="H8158" s="24" t="str">
        <f aca="false">INDEX(Customers!$B$2:$B$601,MATCH(C8158,Customers!$A$2:$A$601,0))</f>
        <v>Eastern</v>
      </c>
      <c r="I8158" s="43" t="n">
        <f aca="false">ROUND(MIN(INDEX(Assumptions!$D$13:$D$18,MATCH(E8158,Assumptions!$A$13:$A$18,0)),MAX(INDEX(Assumptions!$C$13:$C$18,MATCH(E8158,Assumptions!$A$13:$A$18,0)),INDEX(Assumptions!$B$13:$B$18,MATCH(E8158,Assumptions!$A$13:$A$18,0))*F8158)),2)</f>
        <v>38.8</v>
      </c>
    </row>
    <row r="8159" customFormat="false" ht="15" hidden="false" customHeight="false" outlineLevel="0" collapsed="false">
      <c r="A8159" s="24" t="s">
        <v>8982</v>
      </c>
      <c r="B8159" s="39" t="n">
        <v>46198</v>
      </c>
      <c r="C8159" s="24" t="s">
        <v>288</v>
      </c>
      <c r="D8159" s="24" t="s">
        <v>826</v>
      </c>
      <c r="E8159" s="24" t="s">
        <v>109</v>
      </c>
      <c r="F8159" s="38" t="n">
        <v>4960</v>
      </c>
      <c r="G8159" s="42" t="n">
        <f aca="false">DATE(YEAR(B8159),MONTH(B8159),1)</f>
        <v>46174</v>
      </c>
      <c r="H8159" s="24" t="str">
        <f aca="false">INDEX(Customers!$B$2:$B$601,MATCH(C8159,Customers!$A$2:$A$601,0))</f>
        <v>Central</v>
      </c>
      <c r="I8159" s="43" t="n">
        <f aca="false">ROUND(MIN(INDEX(Assumptions!$D$13:$D$18,MATCH(E8159,Assumptions!$A$13:$A$18,0)),MAX(INDEX(Assumptions!$C$13:$C$18,MATCH(E8159,Assumptions!$A$13:$A$18,0)),INDEX(Assumptions!$B$13:$B$18,MATCH(E8159,Assumptions!$A$13:$A$18,0))*F8159)),2)</f>
        <v>19.84</v>
      </c>
    </row>
    <row r="8160" customFormat="false" ht="15" hidden="false" customHeight="false" outlineLevel="0" collapsed="false">
      <c r="A8160" s="24" t="s">
        <v>8983</v>
      </c>
      <c r="B8160" s="39" t="n">
        <v>46198</v>
      </c>
      <c r="C8160" s="24" t="s">
        <v>291</v>
      </c>
      <c r="D8160" s="24" t="s">
        <v>826</v>
      </c>
      <c r="E8160" s="24" t="s">
        <v>109</v>
      </c>
      <c r="F8160" s="38" t="n">
        <v>10690</v>
      </c>
      <c r="G8160" s="42" t="n">
        <f aca="false">DATE(YEAR(B8160),MONTH(B8160),1)</f>
        <v>46174</v>
      </c>
      <c r="H8160" s="24" t="str">
        <f aca="false">INDEX(Customers!$B$2:$B$601,MATCH(C8160,Customers!$A$2:$A$601,0))</f>
        <v>Rift Valley</v>
      </c>
      <c r="I8160" s="43" t="n">
        <f aca="false">ROUND(MIN(INDEX(Assumptions!$D$13:$D$18,MATCH(E8160,Assumptions!$A$13:$A$18,0)),MAX(INDEX(Assumptions!$C$13:$C$18,MATCH(E8160,Assumptions!$A$13:$A$18,0)),INDEX(Assumptions!$B$13:$B$18,MATCH(E8160,Assumptions!$A$13:$A$18,0))*F8160)),2)</f>
        <v>40</v>
      </c>
    </row>
    <row r="8161" customFormat="false" ht="15" hidden="false" customHeight="false" outlineLevel="0" collapsed="false">
      <c r="A8161" s="24" t="s">
        <v>8984</v>
      </c>
      <c r="B8161" s="39" t="n">
        <v>46198</v>
      </c>
      <c r="C8161" s="24" t="s">
        <v>292</v>
      </c>
      <c r="D8161" s="24" t="s">
        <v>826</v>
      </c>
      <c r="E8161" s="24" t="s">
        <v>113</v>
      </c>
      <c r="F8161" s="38" t="n">
        <v>250</v>
      </c>
      <c r="G8161" s="42" t="n">
        <f aca="false">DATE(YEAR(B8161),MONTH(B8161),1)</f>
        <v>46174</v>
      </c>
      <c r="H8161" s="24" t="str">
        <f aca="false">INDEX(Customers!$B$2:$B$601,MATCH(C8161,Customers!$A$2:$A$601,0))</f>
        <v>Central</v>
      </c>
      <c r="I8161" s="43" t="n">
        <f aca="false">ROUND(MIN(INDEX(Assumptions!$D$13:$D$18,MATCH(E8161,Assumptions!$A$13:$A$18,0)),MAX(INDEX(Assumptions!$C$13:$C$18,MATCH(E8161,Assumptions!$A$13:$A$18,0)),INDEX(Assumptions!$B$13:$B$18,MATCH(E8161,Assumptions!$A$13:$A$18,0))*F8161)),2)</f>
        <v>12.5</v>
      </c>
    </row>
    <row r="8162" customFormat="false" ht="15" hidden="false" customHeight="false" outlineLevel="0" collapsed="false">
      <c r="A8162" s="24" t="s">
        <v>8985</v>
      </c>
      <c r="B8162" s="39" t="n">
        <v>46198</v>
      </c>
      <c r="C8162" s="24" t="s">
        <v>293</v>
      </c>
      <c r="D8162" s="24" t="s">
        <v>826</v>
      </c>
      <c r="E8162" s="24" t="s">
        <v>111</v>
      </c>
      <c r="F8162" s="38" t="n">
        <v>200</v>
      </c>
      <c r="G8162" s="42" t="n">
        <f aca="false">DATE(YEAR(B8162),MONTH(B8162),1)</f>
        <v>46174</v>
      </c>
      <c r="H8162" s="24" t="str">
        <f aca="false">INDEX(Customers!$B$2:$B$601,MATCH(C8162,Customers!$A$2:$A$601,0))</f>
        <v>Western</v>
      </c>
      <c r="I8162" s="43" t="n">
        <f aca="false">ROUND(MIN(INDEX(Assumptions!$D$13:$D$18,MATCH(E8162,Assumptions!$A$13:$A$18,0)),MAX(INDEX(Assumptions!$C$13:$C$18,MATCH(E8162,Assumptions!$A$13:$A$18,0)),INDEX(Assumptions!$B$13:$B$18,MATCH(E8162,Assumptions!$A$13:$A$18,0))*F8162)),2)</f>
        <v>8</v>
      </c>
    </row>
    <row r="8163" customFormat="false" ht="15" hidden="false" customHeight="false" outlineLevel="0" collapsed="false">
      <c r="A8163" s="24" t="s">
        <v>8986</v>
      </c>
      <c r="B8163" s="39" t="n">
        <v>46198</v>
      </c>
      <c r="C8163" s="24" t="s">
        <v>328</v>
      </c>
      <c r="D8163" s="24" t="s">
        <v>193</v>
      </c>
      <c r="E8163" s="24" t="s">
        <v>107</v>
      </c>
      <c r="F8163" s="38" t="n">
        <v>480</v>
      </c>
      <c r="G8163" s="42" t="n">
        <f aca="false">DATE(YEAR(B8163),MONTH(B8163),1)</f>
        <v>46174</v>
      </c>
      <c r="H8163" s="24" t="str">
        <f aca="false">INDEX(Customers!$B$2:$B$601,MATCH(C8163,Customers!$A$2:$A$601,0))</f>
        <v>Western</v>
      </c>
      <c r="I8163" s="43" t="n">
        <f aca="false">ROUND(MIN(INDEX(Assumptions!$D$13:$D$18,MATCH(E8163,Assumptions!$A$13:$A$18,0)),MAX(INDEX(Assumptions!$C$13:$C$18,MATCH(E8163,Assumptions!$A$13:$A$18,0)),INDEX(Assumptions!$B$13:$B$18,MATCH(E8163,Assumptions!$A$13:$A$18,0))*F8163)),2)</f>
        <v>0</v>
      </c>
    </row>
    <row r="8164" customFormat="false" ht="15" hidden="false" customHeight="false" outlineLevel="0" collapsed="false">
      <c r="A8164" s="24" t="s">
        <v>8987</v>
      </c>
      <c r="B8164" s="39" t="n">
        <v>46198</v>
      </c>
      <c r="C8164" s="24" t="s">
        <v>329</v>
      </c>
      <c r="D8164" s="24" t="s">
        <v>826</v>
      </c>
      <c r="E8164" s="24" t="s">
        <v>111</v>
      </c>
      <c r="F8164" s="38" t="n">
        <v>500</v>
      </c>
      <c r="G8164" s="42" t="n">
        <f aca="false">DATE(YEAR(B8164),MONTH(B8164),1)</f>
        <v>46174</v>
      </c>
      <c r="H8164" s="24" t="str">
        <f aca="false">INDEX(Customers!$B$2:$B$601,MATCH(C8164,Customers!$A$2:$A$601,0))</f>
        <v>Coast</v>
      </c>
      <c r="I8164" s="43" t="n">
        <f aca="false">ROUND(MIN(INDEX(Assumptions!$D$13:$D$18,MATCH(E8164,Assumptions!$A$13:$A$18,0)),MAX(INDEX(Assumptions!$C$13:$C$18,MATCH(E8164,Assumptions!$A$13:$A$18,0)),INDEX(Assumptions!$B$13:$B$18,MATCH(E8164,Assumptions!$A$13:$A$18,0))*F8164)),2)</f>
        <v>20</v>
      </c>
    </row>
    <row r="8165" customFormat="false" ht="15" hidden="false" customHeight="false" outlineLevel="0" collapsed="false">
      <c r="A8165" s="24" t="s">
        <v>8988</v>
      </c>
      <c r="B8165" s="39" t="n">
        <v>46198</v>
      </c>
      <c r="C8165" s="24" t="s">
        <v>331</v>
      </c>
      <c r="D8165" s="24" t="s">
        <v>826</v>
      </c>
      <c r="E8165" s="24" t="s">
        <v>109</v>
      </c>
      <c r="F8165" s="38" t="n">
        <v>2000</v>
      </c>
      <c r="G8165" s="42" t="n">
        <f aca="false">DATE(YEAR(B8165),MONTH(B8165),1)</f>
        <v>46174</v>
      </c>
      <c r="H8165" s="24" t="str">
        <f aca="false">INDEX(Customers!$B$2:$B$601,MATCH(C8165,Customers!$A$2:$A$601,0))</f>
        <v>Coast</v>
      </c>
      <c r="I8165" s="43" t="n">
        <f aca="false">ROUND(MIN(INDEX(Assumptions!$D$13:$D$18,MATCH(E8165,Assumptions!$A$13:$A$18,0)),MAX(INDEX(Assumptions!$C$13:$C$18,MATCH(E8165,Assumptions!$A$13:$A$18,0)),INDEX(Assumptions!$B$13:$B$18,MATCH(E8165,Assumptions!$A$13:$A$18,0))*F8165)),2)</f>
        <v>8</v>
      </c>
    </row>
    <row r="8166" customFormat="false" ht="15" hidden="false" customHeight="false" outlineLevel="0" collapsed="false">
      <c r="A8166" s="24" t="s">
        <v>8989</v>
      </c>
      <c r="B8166" s="39" t="n">
        <v>46198</v>
      </c>
      <c r="C8166" s="24" t="s">
        <v>334</v>
      </c>
      <c r="D8166" s="24" t="s">
        <v>153</v>
      </c>
      <c r="E8166" s="24" t="s">
        <v>107</v>
      </c>
      <c r="F8166" s="38" t="n">
        <v>27350</v>
      </c>
      <c r="G8166" s="42" t="n">
        <f aca="false">DATE(YEAR(B8166),MONTH(B8166),1)</f>
        <v>46174</v>
      </c>
      <c r="H8166" s="24" t="str">
        <f aca="false">INDEX(Customers!$B$2:$B$601,MATCH(C8166,Customers!$A$2:$A$601,0))</f>
        <v>Nairobi</v>
      </c>
      <c r="I8166" s="43" t="n">
        <f aca="false">ROUND(MIN(INDEX(Assumptions!$D$13:$D$18,MATCH(E8166,Assumptions!$A$13:$A$18,0)),MAX(INDEX(Assumptions!$C$13:$C$18,MATCH(E8166,Assumptions!$A$13:$A$18,0)),INDEX(Assumptions!$B$13:$B$18,MATCH(E8166,Assumptions!$A$13:$A$18,0))*F8166)),2)</f>
        <v>0</v>
      </c>
    </row>
    <row r="8167" customFormat="false" ht="15" hidden="false" customHeight="false" outlineLevel="0" collapsed="false">
      <c r="A8167" s="24" t="s">
        <v>8990</v>
      </c>
      <c r="B8167" s="39" t="n">
        <v>46198</v>
      </c>
      <c r="C8167" s="24" t="s">
        <v>345</v>
      </c>
      <c r="D8167" s="24" t="s">
        <v>165</v>
      </c>
      <c r="E8167" s="24" t="s">
        <v>107</v>
      </c>
      <c r="F8167" s="38" t="n">
        <v>21600</v>
      </c>
      <c r="G8167" s="42" t="n">
        <f aca="false">DATE(YEAR(B8167),MONTH(B8167),1)</f>
        <v>46174</v>
      </c>
      <c r="H8167" s="24" t="str">
        <f aca="false">INDEX(Customers!$B$2:$B$601,MATCH(C8167,Customers!$A$2:$A$601,0))</f>
        <v>Central</v>
      </c>
      <c r="I8167" s="43" t="n">
        <f aca="false">ROUND(MIN(INDEX(Assumptions!$D$13:$D$18,MATCH(E8167,Assumptions!$A$13:$A$18,0)),MAX(INDEX(Assumptions!$C$13:$C$18,MATCH(E8167,Assumptions!$A$13:$A$18,0)),INDEX(Assumptions!$B$13:$B$18,MATCH(E8167,Assumptions!$A$13:$A$18,0))*F8167)),2)</f>
        <v>0</v>
      </c>
    </row>
    <row r="8168" customFormat="false" ht="15" hidden="false" customHeight="false" outlineLevel="0" collapsed="false">
      <c r="A8168" s="24" t="s">
        <v>8991</v>
      </c>
      <c r="B8168" s="39" t="n">
        <v>46198</v>
      </c>
      <c r="C8168" s="24" t="s">
        <v>346</v>
      </c>
      <c r="D8168" s="24" t="s">
        <v>826</v>
      </c>
      <c r="E8168" s="24" t="s">
        <v>113</v>
      </c>
      <c r="F8168" s="38" t="n">
        <v>99</v>
      </c>
      <c r="G8168" s="42" t="n">
        <f aca="false">DATE(YEAR(B8168),MONTH(B8168),1)</f>
        <v>46174</v>
      </c>
      <c r="H8168" s="24" t="str">
        <f aca="false">INDEX(Customers!$B$2:$B$601,MATCH(C8168,Customers!$A$2:$A$601,0))</f>
        <v>Nairobi</v>
      </c>
      <c r="I8168" s="43" t="n">
        <f aca="false">ROUND(MIN(INDEX(Assumptions!$D$13:$D$18,MATCH(E8168,Assumptions!$A$13:$A$18,0)),MAX(INDEX(Assumptions!$C$13:$C$18,MATCH(E8168,Assumptions!$A$13:$A$18,0)),INDEX(Assumptions!$B$13:$B$18,MATCH(E8168,Assumptions!$A$13:$A$18,0))*F8168)),2)</f>
        <v>4.95</v>
      </c>
    </row>
    <row r="8169" customFormat="false" ht="15" hidden="false" customHeight="false" outlineLevel="0" collapsed="false">
      <c r="A8169" s="24" t="s">
        <v>8992</v>
      </c>
      <c r="B8169" s="39" t="n">
        <v>46198</v>
      </c>
      <c r="C8169" s="24" t="s">
        <v>347</v>
      </c>
      <c r="D8169" s="24" t="s">
        <v>826</v>
      </c>
      <c r="E8169" s="24" t="s">
        <v>109</v>
      </c>
      <c r="F8169" s="38" t="n">
        <v>23440</v>
      </c>
      <c r="G8169" s="42" t="n">
        <f aca="false">DATE(YEAR(B8169),MONTH(B8169),1)</f>
        <v>46174</v>
      </c>
      <c r="H8169" s="24" t="str">
        <f aca="false">INDEX(Customers!$B$2:$B$601,MATCH(C8169,Customers!$A$2:$A$601,0))</f>
        <v>Coast</v>
      </c>
      <c r="I8169" s="43" t="n">
        <f aca="false">ROUND(MIN(INDEX(Assumptions!$D$13:$D$18,MATCH(E8169,Assumptions!$A$13:$A$18,0)),MAX(INDEX(Assumptions!$C$13:$C$18,MATCH(E8169,Assumptions!$A$13:$A$18,0)),INDEX(Assumptions!$B$13:$B$18,MATCH(E8169,Assumptions!$A$13:$A$18,0))*F8169)),2)</f>
        <v>40</v>
      </c>
    </row>
    <row r="8170" customFormat="false" ht="15" hidden="false" customHeight="false" outlineLevel="0" collapsed="false">
      <c r="A8170" s="24" t="s">
        <v>8993</v>
      </c>
      <c r="B8170" s="39" t="n">
        <v>46198</v>
      </c>
      <c r="C8170" s="24" t="s">
        <v>358</v>
      </c>
      <c r="D8170" s="24" t="s">
        <v>826</v>
      </c>
      <c r="E8170" s="24" t="s">
        <v>111</v>
      </c>
      <c r="F8170" s="38" t="n">
        <v>50</v>
      </c>
      <c r="G8170" s="42" t="n">
        <f aca="false">DATE(YEAR(B8170),MONTH(B8170),1)</f>
        <v>46174</v>
      </c>
      <c r="H8170" s="24" t="str">
        <f aca="false">INDEX(Customers!$B$2:$B$601,MATCH(C8170,Customers!$A$2:$A$601,0))</f>
        <v>Western</v>
      </c>
      <c r="I8170" s="43" t="n">
        <f aca="false">ROUND(MIN(INDEX(Assumptions!$D$13:$D$18,MATCH(E8170,Assumptions!$A$13:$A$18,0)),MAX(INDEX(Assumptions!$C$13:$C$18,MATCH(E8170,Assumptions!$A$13:$A$18,0)),INDEX(Assumptions!$B$13:$B$18,MATCH(E8170,Assumptions!$A$13:$A$18,0))*F8170)),2)</f>
        <v>2</v>
      </c>
    </row>
    <row r="8171" customFormat="false" ht="15" hidden="false" customHeight="false" outlineLevel="0" collapsed="false">
      <c r="A8171" s="24" t="s">
        <v>8994</v>
      </c>
      <c r="B8171" s="39" t="n">
        <v>46198</v>
      </c>
      <c r="C8171" s="24" t="s">
        <v>361</v>
      </c>
      <c r="D8171" s="24" t="s">
        <v>826</v>
      </c>
      <c r="E8171" s="24" t="s">
        <v>103</v>
      </c>
      <c r="F8171" s="38" t="n">
        <v>2910</v>
      </c>
      <c r="G8171" s="42" t="n">
        <f aca="false">DATE(YEAR(B8171),MONTH(B8171),1)</f>
        <v>46174</v>
      </c>
      <c r="H8171" s="24" t="str">
        <f aca="false">INDEX(Customers!$B$2:$B$601,MATCH(C8171,Customers!$A$2:$A$601,0))</f>
        <v>Rift Valley</v>
      </c>
      <c r="I8171" s="43" t="n">
        <f aca="false">ROUND(MIN(INDEX(Assumptions!$D$13:$D$18,MATCH(E8171,Assumptions!$A$13:$A$18,0)),MAX(INDEX(Assumptions!$C$13:$C$18,MATCH(E8171,Assumptions!$A$13:$A$18,0)),INDEX(Assumptions!$B$13:$B$18,MATCH(E8171,Assumptions!$A$13:$A$18,0))*F8171)),2)</f>
        <v>29.1</v>
      </c>
    </row>
    <row r="8172" customFormat="false" ht="15" hidden="false" customHeight="false" outlineLevel="0" collapsed="false">
      <c r="A8172" s="24" t="s">
        <v>8995</v>
      </c>
      <c r="B8172" s="39" t="n">
        <v>46198</v>
      </c>
      <c r="C8172" s="24" t="s">
        <v>395</v>
      </c>
      <c r="D8172" s="24" t="s">
        <v>207</v>
      </c>
      <c r="E8172" s="24" t="s">
        <v>105</v>
      </c>
      <c r="F8172" s="38" t="n">
        <v>1550</v>
      </c>
      <c r="G8172" s="42" t="n">
        <f aca="false">DATE(YEAR(B8172),MONTH(B8172),1)</f>
        <v>46174</v>
      </c>
      <c r="H8172" s="24" t="str">
        <f aca="false">INDEX(Customers!$B$2:$B$601,MATCH(C8172,Customers!$A$2:$A$601,0))</f>
        <v>Eastern</v>
      </c>
      <c r="I8172" s="43" t="n">
        <f aca="false">ROUND(MIN(INDEX(Assumptions!$D$13:$D$18,MATCH(E8172,Assumptions!$A$13:$A$18,0)),MAX(INDEX(Assumptions!$C$13:$C$18,MATCH(E8172,Assumptions!$A$13:$A$18,0)),INDEX(Assumptions!$B$13:$B$18,MATCH(E8172,Assumptions!$A$13:$A$18,0))*F8172)),2)</f>
        <v>23.25</v>
      </c>
    </row>
    <row r="8173" customFormat="false" ht="15" hidden="false" customHeight="false" outlineLevel="0" collapsed="false">
      <c r="A8173" s="24" t="s">
        <v>8996</v>
      </c>
      <c r="B8173" s="39" t="n">
        <v>46198</v>
      </c>
      <c r="C8173" s="24" t="s">
        <v>404</v>
      </c>
      <c r="D8173" s="24" t="s">
        <v>826</v>
      </c>
      <c r="E8173" s="24" t="s">
        <v>109</v>
      </c>
      <c r="F8173" s="38" t="n">
        <v>1730</v>
      </c>
      <c r="G8173" s="42" t="n">
        <f aca="false">DATE(YEAR(B8173),MONTH(B8173),1)</f>
        <v>46174</v>
      </c>
      <c r="H8173" s="24" t="str">
        <f aca="false">INDEX(Customers!$B$2:$B$601,MATCH(C8173,Customers!$A$2:$A$601,0))</f>
        <v>Eastern</v>
      </c>
      <c r="I8173" s="43" t="n">
        <f aca="false">ROUND(MIN(INDEX(Assumptions!$D$13:$D$18,MATCH(E8173,Assumptions!$A$13:$A$18,0)),MAX(INDEX(Assumptions!$C$13:$C$18,MATCH(E8173,Assumptions!$A$13:$A$18,0)),INDEX(Assumptions!$B$13:$B$18,MATCH(E8173,Assumptions!$A$13:$A$18,0))*F8173)),2)</f>
        <v>6.92</v>
      </c>
    </row>
    <row r="8174" customFormat="false" ht="15" hidden="false" customHeight="false" outlineLevel="0" collapsed="false">
      <c r="A8174" s="24" t="s">
        <v>8997</v>
      </c>
      <c r="B8174" s="39" t="n">
        <v>46198</v>
      </c>
      <c r="C8174" s="24" t="s">
        <v>405</v>
      </c>
      <c r="D8174" s="24" t="s">
        <v>826</v>
      </c>
      <c r="E8174" s="24" t="s">
        <v>103</v>
      </c>
      <c r="F8174" s="38" t="n">
        <v>1710</v>
      </c>
      <c r="G8174" s="42" t="n">
        <f aca="false">DATE(YEAR(B8174),MONTH(B8174),1)</f>
        <v>46174</v>
      </c>
      <c r="H8174" s="24" t="str">
        <f aca="false">INDEX(Customers!$B$2:$B$601,MATCH(C8174,Customers!$A$2:$A$601,0))</f>
        <v>Nairobi</v>
      </c>
      <c r="I8174" s="43" t="n">
        <f aca="false">ROUND(MIN(INDEX(Assumptions!$D$13:$D$18,MATCH(E8174,Assumptions!$A$13:$A$18,0)),MAX(INDEX(Assumptions!$C$13:$C$18,MATCH(E8174,Assumptions!$A$13:$A$18,0)),INDEX(Assumptions!$B$13:$B$18,MATCH(E8174,Assumptions!$A$13:$A$18,0))*F8174)),2)</f>
        <v>17.1</v>
      </c>
    </row>
    <row r="8175" customFormat="false" ht="15" hidden="false" customHeight="false" outlineLevel="0" collapsed="false">
      <c r="A8175" s="24" t="s">
        <v>8998</v>
      </c>
      <c r="B8175" s="39" t="n">
        <v>46198</v>
      </c>
      <c r="C8175" s="24" t="s">
        <v>405</v>
      </c>
      <c r="D8175" s="24" t="s">
        <v>826</v>
      </c>
      <c r="E8175" s="24" t="s">
        <v>103</v>
      </c>
      <c r="F8175" s="38" t="n">
        <v>260</v>
      </c>
      <c r="G8175" s="42" t="n">
        <f aca="false">DATE(YEAR(B8175),MONTH(B8175),1)</f>
        <v>46174</v>
      </c>
      <c r="H8175" s="24" t="str">
        <f aca="false">INDEX(Customers!$B$2:$B$601,MATCH(C8175,Customers!$A$2:$A$601,0))</f>
        <v>Nairobi</v>
      </c>
      <c r="I8175" s="43" t="n">
        <f aca="false">ROUND(MIN(INDEX(Assumptions!$D$13:$D$18,MATCH(E8175,Assumptions!$A$13:$A$18,0)),MAX(INDEX(Assumptions!$C$13:$C$18,MATCH(E8175,Assumptions!$A$13:$A$18,0)),INDEX(Assumptions!$B$13:$B$18,MATCH(E8175,Assumptions!$A$13:$A$18,0))*F8175)),2)</f>
        <v>5</v>
      </c>
    </row>
    <row r="8176" customFormat="false" ht="15" hidden="false" customHeight="false" outlineLevel="0" collapsed="false">
      <c r="A8176" s="24" t="s">
        <v>8999</v>
      </c>
      <c r="B8176" s="39" t="n">
        <v>46198</v>
      </c>
      <c r="C8176" s="24" t="s">
        <v>420</v>
      </c>
      <c r="D8176" s="24" t="s">
        <v>164</v>
      </c>
      <c r="E8176" s="24" t="s">
        <v>107</v>
      </c>
      <c r="F8176" s="38" t="n">
        <v>5100</v>
      </c>
      <c r="G8176" s="42" t="n">
        <f aca="false">DATE(YEAR(B8176),MONTH(B8176),1)</f>
        <v>46174</v>
      </c>
      <c r="H8176" s="24" t="str">
        <f aca="false">INDEX(Customers!$B$2:$B$601,MATCH(C8176,Customers!$A$2:$A$601,0))</f>
        <v>Central</v>
      </c>
      <c r="I8176" s="43" t="n">
        <f aca="false">ROUND(MIN(INDEX(Assumptions!$D$13:$D$18,MATCH(E8176,Assumptions!$A$13:$A$18,0)),MAX(INDEX(Assumptions!$C$13:$C$18,MATCH(E8176,Assumptions!$A$13:$A$18,0)),INDEX(Assumptions!$B$13:$B$18,MATCH(E8176,Assumptions!$A$13:$A$18,0))*F8176)),2)</f>
        <v>0</v>
      </c>
    </row>
    <row r="8177" customFormat="false" ht="15" hidden="false" customHeight="false" outlineLevel="0" collapsed="false">
      <c r="A8177" s="24" t="s">
        <v>9000</v>
      </c>
      <c r="B8177" s="39" t="n">
        <v>46198</v>
      </c>
      <c r="C8177" s="24" t="s">
        <v>426</v>
      </c>
      <c r="D8177" s="24" t="s">
        <v>826</v>
      </c>
      <c r="E8177" s="24" t="s">
        <v>109</v>
      </c>
      <c r="F8177" s="38" t="n">
        <v>340</v>
      </c>
      <c r="G8177" s="42" t="n">
        <f aca="false">DATE(YEAR(B8177),MONTH(B8177),1)</f>
        <v>46174</v>
      </c>
      <c r="H8177" s="24" t="str">
        <f aca="false">INDEX(Customers!$B$2:$B$601,MATCH(C8177,Customers!$A$2:$A$601,0))</f>
        <v>Western</v>
      </c>
      <c r="I8177" s="43" t="n">
        <f aca="false">ROUND(MIN(INDEX(Assumptions!$D$13:$D$18,MATCH(E8177,Assumptions!$A$13:$A$18,0)),MAX(INDEX(Assumptions!$C$13:$C$18,MATCH(E8177,Assumptions!$A$13:$A$18,0)),INDEX(Assumptions!$B$13:$B$18,MATCH(E8177,Assumptions!$A$13:$A$18,0))*F8177)),2)</f>
        <v>1.36</v>
      </c>
    </row>
    <row r="8178" customFormat="false" ht="15" hidden="false" customHeight="false" outlineLevel="0" collapsed="false">
      <c r="A8178" s="24" t="s">
        <v>9001</v>
      </c>
      <c r="B8178" s="39" t="n">
        <v>46198</v>
      </c>
      <c r="C8178" s="24" t="s">
        <v>433</v>
      </c>
      <c r="D8178" s="24" t="s">
        <v>193</v>
      </c>
      <c r="E8178" s="24" t="s">
        <v>107</v>
      </c>
      <c r="F8178" s="38" t="n">
        <v>3310</v>
      </c>
      <c r="G8178" s="42" t="n">
        <f aca="false">DATE(YEAR(B8178),MONTH(B8178),1)</f>
        <v>46174</v>
      </c>
      <c r="H8178" s="24" t="str">
        <f aca="false">INDEX(Customers!$B$2:$B$601,MATCH(C8178,Customers!$A$2:$A$601,0))</f>
        <v>Nairobi</v>
      </c>
      <c r="I8178" s="43" t="n">
        <f aca="false">ROUND(MIN(INDEX(Assumptions!$D$13:$D$18,MATCH(E8178,Assumptions!$A$13:$A$18,0)),MAX(INDEX(Assumptions!$C$13:$C$18,MATCH(E8178,Assumptions!$A$13:$A$18,0)),INDEX(Assumptions!$B$13:$B$18,MATCH(E8178,Assumptions!$A$13:$A$18,0))*F8178)),2)</f>
        <v>0</v>
      </c>
    </row>
    <row r="8179" customFormat="false" ht="15" hidden="false" customHeight="false" outlineLevel="0" collapsed="false">
      <c r="A8179" s="24" t="s">
        <v>9002</v>
      </c>
      <c r="B8179" s="39" t="n">
        <v>46198</v>
      </c>
      <c r="C8179" s="24" t="s">
        <v>446</v>
      </c>
      <c r="D8179" s="24" t="s">
        <v>826</v>
      </c>
      <c r="E8179" s="24" t="s">
        <v>113</v>
      </c>
      <c r="F8179" s="38" t="n">
        <v>2000</v>
      </c>
      <c r="G8179" s="42" t="n">
        <f aca="false">DATE(YEAR(B8179),MONTH(B8179),1)</f>
        <v>46174</v>
      </c>
      <c r="H8179" s="24" t="str">
        <f aca="false">INDEX(Customers!$B$2:$B$601,MATCH(C8179,Customers!$A$2:$A$601,0))</f>
        <v>Central</v>
      </c>
      <c r="I8179" s="43" t="n">
        <f aca="false">ROUND(MIN(INDEX(Assumptions!$D$13:$D$18,MATCH(E8179,Assumptions!$A$13:$A$18,0)),MAX(INDEX(Assumptions!$C$13:$C$18,MATCH(E8179,Assumptions!$A$13:$A$18,0)),INDEX(Assumptions!$B$13:$B$18,MATCH(E8179,Assumptions!$A$13:$A$18,0))*F8179)),2)</f>
        <v>100</v>
      </c>
    </row>
    <row r="8180" customFormat="false" ht="15" hidden="false" customHeight="false" outlineLevel="0" collapsed="false">
      <c r="A8180" s="24" t="s">
        <v>9003</v>
      </c>
      <c r="B8180" s="39" t="n">
        <v>46198</v>
      </c>
      <c r="C8180" s="24" t="s">
        <v>449</v>
      </c>
      <c r="D8180" s="24" t="s">
        <v>175</v>
      </c>
      <c r="E8180" s="24" t="s">
        <v>107</v>
      </c>
      <c r="F8180" s="38" t="n">
        <v>7130</v>
      </c>
      <c r="G8180" s="42" t="n">
        <f aca="false">DATE(YEAR(B8180),MONTH(B8180),1)</f>
        <v>46174</v>
      </c>
      <c r="H8180" s="24" t="str">
        <f aca="false">INDEX(Customers!$B$2:$B$601,MATCH(C8180,Customers!$A$2:$A$601,0))</f>
        <v>Rift Valley</v>
      </c>
      <c r="I8180" s="43" t="n">
        <f aca="false">ROUND(MIN(INDEX(Assumptions!$D$13:$D$18,MATCH(E8180,Assumptions!$A$13:$A$18,0)),MAX(INDEX(Assumptions!$C$13:$C$18,MATCH(E8180,Assumptions!$A$13:$A$18,0)),INDEX(Assumptions!$B$13:$B$18,MATCH(E8180,Assumptions!$A$13:$A$18,0))*F8180)),2)</f>
        <v>0</v>
      </c>
    </row>
    <row r="8181" customFormat="false" ht="15" hidden="false" customHeight="false" outlineLevel="0" collapsed="false">
      <c r="A8181" s="24" t="s">
        <v>9004</v>
      </c>
      <c r="B8181" s="39" t="n">
        <v>46198</v>
      </c>
      <c r="C8181" s="24" t="s">
        <v>454</v>
      </c>
      <c r="D8181" s="24" t="s">
        <v>826</v>
      </c>
      <c r="E8181" s="24" t="s">
        <v>111</v>
      </c>
      <c r="F8181" s="38" t="n">
        <v>20</v>
      </c>
      <c r="G8181" s="42" t="n">
        <f aca="false">DATE(YEAR(B8181),MONTH(B8181),1)</f>
        <v>46174</v>
      </c>
      <c r="H8181" s="24" t="str">
        <f aca="false">INDEX(Customers!$B$2:$B$601,MATCH(C8181,Customers!$A$2:$A$601,0))</f>
        <v>Rift Valley</v>
      </c>
      <c r="I8181" s="43" t="n">
        <f aca="false">ROUND(MIN(INDEX(Assumptions!$D$13:$D$18,MATCH(E8181,Assumptions!$A$13:$A$18,0)),MAX(INDEX(Assumptions!$C$13:$C$18,MATCH(E8181,Assumptions!$A$13:$A$18,0)),INDEX(Assumptions!$B$13:$B$18,MATCH(E8181,Assumptions!$A$13:$A$18,0))*F8181)),2)</f>
        <v>0.8</v>
      </c>
    </row>
    <row r="8182" customFormat="false" ht="15" hidden="false" customHeight="false" outlineLevel="0" collapsed="false">
      <c r="A8182" s="24" t="s">
        <v>9005</v>
      </c>
      <c r="B8182" s="39" t="n">
        <v>46198</v>
      </c>
      <c r="C8182" s="24" t="s">
        <v>483</v>
      </c>
      <c r="D8182" s="24" t="s">
        <v>826</v>
      </c>
      <c r="E8182" s="24" t="s">
        <v>103</v>
      </c>
      <c r="F8182" s="38" t="n">
        <v>800</v>
      </c>
      <c r="G8182" s="42" t="n">
        <f aca="false">DATE(YEAR(B8182),MONTH(B8182),1)</f>
        <v>46174</v>
      </c>
      <c r="H8182" s="24" t="str">
        <f aca="false">INDEX(Customers!$B$2:$B$601,MATCH(C8182,Customers!$A$2:$A$601,0))</f>
        <v>Central</v>
      </c>
      <c r="I8182" s="43" t="n">
        <f aca="false">ROUND(MIN(INDEX(Assumptions!$D$13:$D$18,MATCH(E8182,Assumptions!$A$13:$A$18,0)),MAX(INDEX(Assumptions!$C$13:$C$18,MATCH(E8182,Assumptions!$A$13:$A$18,0)),INDEX(Assumptions!$B$13:$B$18,MATCH(E8182,Assumptions!$A$13:$A$18,0))*F8182)),2)</f>
        <v>8</v>
      </c>
    </row>
    <row r="8183" customFormat="false" ht="15" hidden="false" customHeight="false" outlineLevel="0" collapsed="false">
      <c r="A8183" s="24" t="s">
        <v>9006</v>
      </c>
      <c r="B8183" s="39" t="n">
        <v>46198</v>
      </c>
      <c r="C8183" s="24" t="s">
        <v>487</v>
      </c>
      <c r="D8183" s="24" t="s">
        <v>826</v>
      </c>
      <c r="E8183" s="24" t="s">
        <v>103</v>
      </c>
      <c r="F8183" s="38" t="n">
        <v>650</v>
      </c>
      <c r="G8183" s="42" t="n">
        <f aca="false">DATE(YEAR(B8183),MONTH(B8183),1)</f>
        <v>46174</v>
      </c>
      <c r="H8183" s="24" t="str">
        <f aca="false">INDEX(Customers!$B$2:$B$601,MATCH(C8183,Customers!$A$2:$A$601,0))</f>
        <v>Rift Valley</v>
      </c>
      <c r="I8183" s="43" t="n">
        <f aca="false">ROUND(MIN(INDEX(Assumptions!$D$13:$D$18,MATCH(E8183,Assumptions!$A$13:$A$18,0)),MAX(INDEX(Assumptions!$C$13:$C$18,MATCH(E8183,Assumptions!$A$13:$A$18,0)),INDEX(Assumptions!$B$13:$B$18,MATCH(E8183,Assumptions!$A$13:$A$18,0))*F8183)),2)</f>
        <v>6.5</v>
      </c>
    </row>
    <row r="8184" customFormat="false" ht="15" hidden="false" customHeight="false" outlineLevel="0" collapsed="false">
      <c r="A8184" s="24" t="s">
        <v>9007</v>
      </c>
      <c r="B8184" s="39" t="n">
        <v>46198</v>
      </c>
      <c r="C8184" s="24" t="s">
        <v>490</v>
      </c>
      <c r="D8184" s="24" t="s">
        <v>826</v>
      </c>
      <c r="E8184" s="24" t="s">
        <v>103</v>
      </c>
      <c r="F8184" s="38" t="n">
        <v>630</v>
      </c>
      <c r="G8184" s="42" t="n">
        <f aca="false">DATE(YEAR(B8184),MONTH(B8184),1)</f>
        <v>46174</v>
      </c>
      <c r="H8184" s="24" t="str">
        <f aca="false">INDEX(Customers!$B$2:$B$601,MATCH(C8184,Customers!$A$2:$A$601,0))</f>
        <v>Rift Valley</v>
      </c>
      <c r="I8184" s="43" t="n">
        <f aca="false">ROUND(MIN(INDEX(Assumptions!$D$13:$D$18,MATCH(E8184,Assumptions!$A$13:$A$18,0)),MAX(INDEX(Assumptions!$C$13:$C$18,MATCH(E8184,Assumptions!$A$13:$A$18,0)),INDEX(Assumptions!$B$13:$B$18,MATCH(E8184,Assumptions!$A$13:$A$18,0))*F8184)),2)</f>
        <v>6.3</v>
      </c>
    </row>
    <row r="8185" customFormat="false" ht="15" hidden="false" customHeight="false" outlineLevel="0" collapsed="false">
      <c r="A8185" s="24" t="s">
        <v>9008</v>
      </c>
      <c r="B8185" s="39" t="n">
        <v>46198</v>
      </c>
      <c r="C8185" s="24" t="s">
        <v>500</v>
      </c>
      <c r="D8185" s="24" t="s">
        <v>826</v>
      </c>
      <c r="E8185" s="24" t="s">
        <v>111</v>
      </c>
      <c r="F8185" s="38" t="n">
        <v>500</v>
      </c>
      <c r="G8185" s="42" t="n">
        <f aca="false">DATE(YEAR(B8185),MONTH(B8185),1)</f>
        <v>46174</v>
      </c>
      <c r="H8185" s="24" t="str">
        <f aca="false">INDEX(Customers!$B$2:$B$601,MATCH(C8185,Customers!$A$2:$A$601,0))</f>
        <v>Central</v>
      </c>
      <c r="I8185" s="43" t="n">
        <f aca="false">ROUND(MIN(INDEX(Assumptions!$D$13:$D$18,MATCH(E8185,Assumptions!$A$13:$A$18,0)),MAX(INDEX(Assumptions!$C$13:$C$18,MATCH(E8185,Assumptions!$A$13:$A$18,0)),INDEX(Assumptions!$B$13:$B$18,MATCH(E8185,Assumptions!$A$13:$A$18,0))*F8185)),2)</f>
        <v>20</v>
      </c>
    </row>
    <row r="8186" customFormat="false" ht="15" hidden="false" customHeight="false" outlineLevel="0" collapsed="false">
      <c r="A8186" s="24" t="s">
        <v>9009</v>
      </c>
      <c r="B8186" s="39" t="n">
        <v>46198</v>
      </c>
      <c r="C8186" s="24" t="s">
        <v>506</v>
      </c>
      <c r="D8186" s="24" t="s">
        <v>826</v>
      </c>
      <c r="E8186" s="24" t="s">
        <v>113</v>
      </c>
      <c r="F8186" s="38" t="n">
        <v>99</v>
      </c>
      <c r="G8186" s="42" t="n">
        <f aca="false">DATE(YEAR(B8186),MONTH(B8186),1)</f>
        <v>46174</v>
      </c>
      <c r="H8186" s="24" t="str">
        <f aca="false">INDEX(Customers!$B$2:$B$601,MATCH(C8186,Customers!$A$2:$A$601,0))</f>
        <v>Western</v>
      </c>
      <c r="I8186" s="43" t="n">
        <f aca="false">ROUND(MIN(INDEX(Assumptions!$D$13:$D$18,MATCH(E8186,Assumptions!$A$13:$A$18,0)),MAX(INDEX(Assumptions!$C$13:$C$18,MATCH(E8186,Assumptions!$A$13:$A$18,0)),INDEX(Assumptions!$B$13:$B$18,MATCH(E8186,Assumptions!$A$13:$A$18,0))*F8186)),2)</f>
        <v>4.95</v>
      </c>
    </row>
    <row r="8187" customFormat="false" ht="15" hidden="false" customHeight="false" outlineLevel="0" collapsed="false">
      <c r="A8187" s="24" t="s">
        <v>9010</v>
      </c>
      <c r="B8187" s="39" t="n">
        <v>46198</v>
      </c>
      <c r="C8187" s="24" t="s">
        <v>520</v>
      </c>
      <c r="D8187" s="24" t="s">
        <v>826</v>
      </c>
      <c r="E8187" s="24" t="s">
        <v>103</v>
      </c>
      <c r="F8187" s="38" t="n">
        <v>1370</v>
      </c>
      <c r="G8187" s="42" t="n">
        <f aca="false">DATE(YEAR(B8187),MONTH(B8187),1)</f>
        <v>46174</v>
      </c>
      <c r="H8187" s="24" t="str">
        <f aca="false">INDEX(Customers!$B$2:$B$601,MATCH(C8187,Customers!$A$2:$A$601,0))</f>
        <v>Coast</v>
      </c>
      <c r="I8187" s="43" t="n">
        <f aca="false">ROUND(MIN(INDEX(Assumptions!$D$13:$D$18,MATCH(E8187,Assumptions!$A$13:$A$18,0)),MAX(INDEX(Assumptions!$C$13:$C$18,MATCH(E8187,Assumptions!$A$13:$A$18,0)),INDEX(Assumptions!$B$13:$B$18,MATCH(E8187,Assumptions!$A$13:$A$18,0))*F8187)),2)</f>
        <v>13.7</v>
      </c>
    </row>
    <row r="8188" customFormat="false" ht="15" hidden="false" customHeight="false" outlineLevel="0" collapsed="false">
      <c r="A8188" s="24" t="s">
        <v>9011</v>
      </c>
      <c r="B8188" s="39" t="n">
        <v>46198</v>
      </c>
      <c r="C8188" s="24" t="s">
        <v>522</v>
      </c>
      <c r="D8188" s="24" t="s">
        <v>826</v>
      </c>
      <c r="E8188" s="24" t="s">
        <v>103</v>
      </c>
      <c r="F8188" s="38" t="n">
        <v>67730</v>
      </c>
      <c r="G8188" s="42" t="n">
        <f aca="false">DATE(YEAR(B8188),MONTH(B8188),1)</f>
        <v>46174</v>
      </c>
      <c r="H8188" s="24" t="str">
        <f aca="false">INDEX(Customers!$B$2:$B$601,MATCH(C8188,Customers!$A$2:$A$601,0))</f>
        <v>Central</v>
      </c>
      <c r="I8188" s="43" t="n">
        <f aca="false">ROUND(MIN(INDEX(Assumptions!$D$13:$D$18,MATCH(E8188,Assumptions!$A$13:$A$18,0)),MAX(INDEX(Assumptions!$C$13:$C$18,MATCH(E8188,Assumptions!$A$13:$A$18,0)),INDEX(Assumptions!$B$13:$B$18,MATCH(E8188,Assumptions!$A$13:$A$18,0))*F8188)),2)</f>
        <v>105</v>
      </c>
    </row>
    <row r="8189" customFormat="false" ht="15" hidden="false" customHeight="false" outlineLevel="0" collapsed="false">
      <c r="A8189" s="24" t="s">
        <v>9012</v>
      </c>
      <c r="B8189" s="39" t="n">
        <v>46198</v>
      </c>
      <c r="C8189" s="24" t="s">
        <v>522</v>
      </c>
      <c r="D8189" s="24" t="s">
        <v>826</v>
      </c>
      <c r="E8189" s="24" t="s">
        <v>103</v>
      </c>
      <c r="F8189" s="38" t="n">
        <v>3990</v>
      </c>
      <c r="G8189" s="42" t="n">
        <f aca="false">DATE(YEAR(B8189),MONTH(B8189),1)</f>
        <v>46174</v>
      </c>
      <c r="H8189" s="24" t="str">
        <f aca="false">INDEX(Customers!$B$2:$B$601,MATCH(C8189,Customers!$A$2:$A$601,0))</f>
        <v>Central</v>
      </c>
      <c r="I8189" s="43" t="n">
        <f aca="false">ROUND(MIN(INDEX(Assumptions!$D$13:$D$18,MATCH(E8189,Assumptions!$A$13:$A$18,0)),MAX(INDEX(Assumptions!$C$13:$C$18,MATCH(E8189,Assumptions!$A$13:$A$18,0)),INDEX(Assumptions!$B$13:$B$18,MATCH(E8189,Assumptions!$A$13:$A$18,0))*F8189)),2)</f>
        <v>39.9</v>
      </c>
    </row>
    <row r="8190" customFormat="false" ht="15" hidden="false" customHeight="false" outlineLevel="0" collapsed="false">
      <c r="A8190" s="24" t="s">
        <v>9013</v>
      </c>
      <c r="B8190" s="39" t="n">
        <v>46198</v>
      </c>
      <c r="C8190" s="24" t="s">
        <v>524</v>
      </c>
      <c r="D8190" s="24" t="s">
        <v>826</v>
      </c>
      <c r="E8190" s="24" t="s">
        <v>103</v>
      </c>
      <c r="F8190" s="38" t="n">
        <v>860</v>
      </c>
      <c r="G8190" s="42" t="n">
        <f aca="false">DATE(YEAR(B8190),MONTH(B8190),1)</f>
        <v>46174</v>
      </c>
      <c r="H8190" s="24" t="str">
        <f aca="false">INDEX(Customers!$B$2:$B$601,MATCH(C8190,Customers!$A$2:$A$601,0))</f>
        <v>Rift Valley</v>
      </c>
      <c r="I8190" s="43" t="n">
        <f aca="false">ROUND(MIN(INDEX(Assumptions!$D$13:$D$18,MATCH(E8190,Assumptions!$A$13:$A$18,0)),MAX(INDEX(Assumptions!$C$13:$C$18,MATCH(E8190,Assumptions!$A$13:$A$18,0)),INDEX(Assumptions!$B$13:$B$18,MATCH(E8190,Assumptions!$A$13:$A$18,0))*F8190)),2)</f>
        <v>8.6</v>
      </c>
    </row>
    <row r="8191" customFormat="false" ht="15" hidden="false" customHeight="false" outlineLevel="0" collapsed="false">
      <c r="A8191" s="24" t="s">
        <v>9014</v>
      </c>
      <c r="B8191" s="39" t="n">
        <v>46198</v>
      </c>
      <c r="C8191" s="24" t="s">
        <v>534</v>
      </c>
      <c r="D8191" s="24" t="s">
        <v>826</v>
      </c>
      <c r="E8191" s="24" t="s">
        <v>109</v>
      </c>
      <c r="F8191" s="38" t="n">
        <v>4440</v>
      </c>
      <c r="G8191" s="42" t="n">
        <f aca="false">DATE(YEAR(B8191),MONTH(B8191),1)</f>
        <v>46174</v>
      </c>
      <c r="H8191" s="24" t="str">
        <f aca="false">INDEX(Customers!$B$2:$B$601,MATCH(C8191,Customers!$A$2:$A$601,0))</f>
        <v>Eastern</v>
      </c>
      <c r="I8191" s="43" t="n">
        <f aca="false">ROUND(MIN(INDEX(Assumptions!$D$13:$D$18,MATCH(E8191,Assumptions!$A$13:$A$18,0)),MAX(INDEX(Assumptions!$C$13:$C$18,MATCH(E8191,Assumptions!$A$13:$A$18,0)),INDEX(Assumptions!$B$13:$B$18,MATCH(E8191,Assumptions!$A$13:$A$18,0))*F8191)),2)</f>
        <v>17.76</v>
      </c>
    </row>
    <row r="8192" customFormat="false" ht="15" hidden="false" customHeight="false" outlineLevel="0" collapsed="false">
      <c r="A8192" s="24" t="s">
        <v>9015</v>
      </c>
      <c r="B8192" s="39" t="n">
        <v>46198</v>
      </c>
      <c r="C8192" s="24" t="s">
        <v>537</v>
      </c>
      <c r="D8192" s="24" t="s">
        <v>826</v>
      </c>
      <c r="E8192" s="24" t="s">
        <v>113</v>
      </c>
      <c r="F8192" s="38" t="n">
        <v>500</v>
      </c>
      <c r="G8192" s="42" t="n">
        <f aca="false">DATE(YEAR(B8192),MONTH(B8192),1)</f>
        <v>46174</v>
      </c>
      <c r="H8192" s="24" t="str">
        <f aca="false">INDEX(Customers!$B$2:$B$601,MATCH(C8192,Customers!$A$2:$A$601,0))</f>
        <v>Central</v>
      </c>
      <c r="I8192" s="43" t="n">
        <f aca="false">ROUND(MIN(INDEX(Assumptions!$D$13:$D$18,MATCH(E8192,Assumptions!$A$13:$A$18,0)),MAX(INDEX(Assumptions!$C$13:$C$18,MATCH(E8192,Assumptions!$A$13:$A$18,0)),INDEX(Assumptions!$B$13:$B$18,MATCH(E8192,Assumptions!$A$13:$A$18,0))*F8192)),2)</f>
        <v>25</v>
      </c>
    </row>
    <row r="8193" customFormat="false" ht="15" hidden="false" customHeight="false" outlineLevel="0" collapsed="false">
      <c r="A8193" s="24" t="s">
        <v>9016</v>
      </c>
      <c r="B8193" s="39" t="n">
        <v>46198</v>
      </c>
      <c r="C8193" s="24" t="s">
        <v>543</v>
      </c>
      <c r="D8193" s="24" t="s">
        <v>826</v>
      </c>
      <c r="E8193" s="24" t="s">
        <v>103</v>
      </c>
      <c r="F8193" s="38" t="n">
        <v>15340</v>
      </c>
      <c r="G8193" s="42" t="n">
        <f aca="false">DATE(YEAR(B8193),MONTH(B8193),1)</f>
        <v>46174</v>
      </c>
      <c r="H8193" s="24" t="str">
        <f aca="false">INDEX(Customers!$B$2:$B$601,MATCH(C8193,Customers!$A$2:$A$601,0))</f>
        <v>Central</v>
      </c>
      <c r="I8193" s="43" t="n">
        <f aca="false">ROUND(MIN(INDEX(Assumptions!$D$13:$D$18,MATCH(E8193,Assumptions!$A$13:$A$18,0)),MAX(INDEX(Assumptions!$C$13:$C$18,MATCH(E8193,Assumptions!$A$13:$A$18,0)),INDEX(Assumptions!$B$13:$B$18,MATCH(E8193,Assumptions!$A$13:$A$18,0))*F8193)),2)</f>
        <v>105</v>
      </c>
    </row>
    <row r="8194" customFormat="false" ht="15" hidden="false" customHeight="false" outlineLevel="0" collapsed="false">
      <c r="A8194" s="24" t="s">
        <v>9017</v>
      </c>
      <c r="B8194" s="39" t="n">
        <v>46198</v>
      </c>
      <c r="C8194" s="24" t="s">
        <v>543</v>
      </c>
      <c r="D8194" s="24" t="s">
        <v>826</v>
      </c>
      <c r="E8194" s="24" t="s">
        <v>103</v>
      </c>
      <c r="F8194" s="38" t="n">
        <v>3740</v>
      </c>
      <c r="G8194" s="42" t="n">
        <f aca="false">DATE(YEAR(B8194),MONTH(B8194),1)</f>
        <v>46174</v>
      </c>
      <c r="H8194" s="24" t="str">
        <f aca="false">INDEX(Customers!$B$2:$B$601,MATCH(C8194,Customers!$A$2:$A$601,0))</f>
        <v>Central</v>
      </c>
      <c r="I8194" s="43" t="n">
        <f aca="false">ROUND(MIN(INDEX(Assumptions!$D$13:$D$18,MATCH(E8194,Assumptions!$A$13:$A$18,0)),MAX(INDEX(Assumptions!$C$13:$C$18,MATCH(E8194,Assumptions!$A$13:$A$18,0)),INDEX(Assumptions!$B$13:$B$18,MATCH(E8194,Assumptions!$A$13:$A$18,0))*F8194)),2)</f>
        <v>37.4</v>
      </c>
    </row>
    <row r="8195" customFormat="false" ht="15" hidden="false" customHeight="false" outlineLevel="0" collapsed="false">
      <c r="A8195" s="24" t="s">
        <v>9018</v>
      </c>
      <c r="B8195" s="39" t="n">
        <v>46198</v>
      </c>
      <c r="C8195" s="24" t="s">
        <v>547</v>
      </c>
      <c r="D8195" s="24" t="s">
        <v>826</v>
      </c>
      <c r="E8195" s="24" t="s">
        <v>111</v>
      </c>
      <c r="F8195" s="38" t="n">
        <v>50</v>
      </c>
      <c r="G8195" s="42" t="n">
        <f aca="false">DATE(YEAR(B8195),MONTH(B8195),1)</f>
        <v>46174</v>
      </c>
      <c r="H8195" s="24" t="str">
        <f aca="false">INDEX(Customers!$B$2:$B$601,MATCH(C8195,Customers!$A$2:$A$601,0))</f>
        <v>Central</v>
      </c>
      <c r="I8195" s="43" t="n">
        <f aca="false">ROUND(MIN(INDEX(Assumptions!$D$13:$D$18,MATCH(E8195,Assumptions!$A$13:$A$18,0)),MAX(INDEX(Assumptions!$C$13:$C$18,MATCH(E8195,Assumptions!$A$13:$A$18,0)),INDEX(Assumptions!$B$13:$B$18,MATCH(E8195,Assumptions!$A$13:$A$18,0))*F8195)),2)</f>
        <v>2</v>
      </c>
    </row>
    <row r="8196" customFormat="false" ht="15" hidden="false" customHeight="false" outlineLevel="0" collapsed="false">
      <c r="A8196" s="24" t="s">
        <v>9019</v>
      </c>
      <c r="B8196" s="39" t="n">
        <v>46198</v>
      </c>
      <c r="C8196" s="24" t="s">
        <v>551</v>
      </c>
      <c r="D8196" s="24" t="s">
        <v>826</v>
      </c>
      <c r="E8196" s="24" t="s">
        <v>111</v>
      </c>
      <c r="F8196" s="38" t="n">
        <v>50</v>
      </c>
      <c r="G8196" s="42" t="n">
        <f aca="false">DATE(YEAR(B8196),MONTH(B8196),1)</f>
        <v>46174</v>
      </c>
      <c r="H8196" s="24" t="str">
        <f aca="false">INDEX(Customers!$B$2:$B$601,MATCH(C8196,Customers!$A$2:$A$601,0))</f>
        <v>Central</v>
      </c>
      <c r="I8196" s="43" t="n">
        <f aca="false">ROUND(MIN(INDEX(Assumptions!$D$13:$D$18,MATCH(E8196,Assumptions!$A$13:$A$18,0)),MAX(INDEX(Assumptions!$C$13:$C$18,MATCH(E8196,Assumptions!$A$13:$A$18,0)),INDEX(Assumptions!$B$13:$B$18,MATCH(E8196,Assumptions!$A$13:$A$18,0))*F8196)),2)</f>
        <v>2</v>
      </c>
    </row>
    <row r="8197" customFormat="false" ht="15" hidden="false" customHeight="false" outlineLevel="0" collapsed="false">
      <c r="A8197" s="24" t="s">
        <v>9020</v>
      </c>
      <c r="B8197" s="39" t="n">
        <v>46198</v>
      </c>
      <c r="C8197" s="24" t="s">
        <v>556</v>
      </c>
      <c r="D8197" s="24" t="s">
        <v>826</v>
      </c>
      <c r="E8197" s="24" t="s">
        <v>109</v>
      </c>
      <c r="F8197" s="38" t="n">
        <v>8730</v>
      </c>
      <c r="G8197" s="42" t="n">
        <f aca="false">DATE(YEAR(B8197),MONTH(B8197),1)</f>
        <v>46174</v>
      </c>
      <c r="H8197" s="24" t="str">
        <f aca="false">INDEX(Customers!$B$2:$B$601,MATCH(C8197,Customers!$A$2:$A$601,0))</f>
        <v>Central</v>
      </c>
      <c r="I8197" s="43" t="n">
        <f aca="false">ROUND(MIN(INDEX(Assumptions!$D$13:$D$18,MATCH(E8197,Assumptions!$A$13:$A$18,0)),MAX(INDEX(Assumptions!$C$13:$C$18,MATCH(E8197,Assumptions!$A$13:$A$18,0)),INDEX(Assumptions!$B$13:$B$18,MATCH(E8197,Assumptions!$A$13:$A$18,0))*F8197)),2)</f>
        <v>34.92</v>
      </c>
    </row>
    <row r="8198" customFormat="false" ht="15" hidden="false" customHeight="false" outlineLevel="0" collapsed="false">
      <c r="A8198" s="24" t="s">
        <v>9021</v>
      </c>
      <c r="B8198" s="39" t="n">
        <v>46198</v>
      </c>
      <c r="C8198" s="24" t="s">
        <v>577</v>
      </c>
      <c r="D8198" s="24" t="s">
        <v>209</v>
      </c>
      <c r="E8198" s="24" t="s">
        <v>105</v>
      </c>
      <c r="F8198" s="38" t="n">
        <v>3910</v>
      </c>
      <c r="G8198" s="42" t="n">
        <f aca="false">DATE(YEAR(B8198),MONTH(B8198),1)</f>
        <v>46174</v>
      </c>
      <c r="H8198" s="24" t="str">
        <f aca="false">INDEX(Customers!$B$2:$B$601,MATCH(C8198,Customers!$A$2:$A$601,0))</f>
        <v>Nairobi</v>
      </c>
      <c r="I8198" s="43" t="n">
        <f aca="false">ROUND(MIN(INDEX(Assumptions!$D$13:$D$18,MATCH(E8198,Assumptions!$A$13:$A$18,0)),MAX(INDEX(Assumptions!$C$13:$C$18,MATCH(E8198,Assumptions!$A$13:$A$18,0)),INDEX(Assumptions!$B$13:$B$18,MATCH(E8198,Assumptions!$A$13:$A$18,0))*F8198)),2)</f>
        <v>58.65</v>
      </c>
    </row>
    <row r="8199" customFormat="false" ht="15" hidden="false" customHeight="false" outlineLevel="0" collapsed="false">
      <c r="A8199" s="24" t="s">
        <v>9022</v>
      </c>
      <c r="B8199" s="39" t="n">
        <v>46198</v>
      </c>
      <c r="C8199" s="24" t="s">
        <v>604</v>
      </c>
      <c r="D8199" s="24" t="s">
        <v>153</v>
      </c>
      <c r="E8199" s="24" t="s">
        <v>107</v>
      </c>
      <c r="F8199" s="38" t="n">
        <v>4680</v>
      </c>
      <c r="G8199" s="42" t="n">
        <f aca="false">DATE(YEAR(B8199),MONTH(B8199),1)</f>
        <v>46174</v>
      </c>
      <c r="H8199" s="24" t="str">
        <f aca="false">INDEX(Customers!$B$2:$B$601,MATCH(C8199,Customers!$A$2:$A$601,0))</f>
        <v>Nairobi</v>
      </c>
      <c r="I8199" s="43" t="n">
        <f aca="false">ROUND(MIN(INDEX(Assumptions!$D$13:$D$18,MATCH(E8199,Assumptions!$A$13:$A$18,0)),MAX(INDEX(Assumptions!$C$13:$C$18,MATCH(E8199,Assumptions!$A$13:$A$18,0)),INDEX(Assumptions!$B$13:$B$18,MATCH(E8199,Assumptions!$A$13:$A$18,0))*F8199)),2)</f>
        <v>0</v>
      </c>
    </row>
    <row r="8200" customFormat="false" ht="15" hidden="false" customHeight="false" outlineLevel="0" collapsed="false">
      <c r="A8200" s="24" t="s">
        <v>9023</v>
      </c>
      <c r="B8200" s="39" t="n">
        <v>46198</v>
      </c>
      <c r="C8200" s="24" t="s">
        <v>617</v>
      </c>
      <c r="D8200" s="24" t="s">
        <v>826</v>
      </c>
      <c r="E8200" s="24" t="s">
        <v>103</v>
      </c>
      <c r="F8200" s="38" t="n">
        <v>640</v>
      </c>
      <c r="G8200" s="42" t="n">
        <f aca="false">DATE(YEAR(B8200),MONTH(B8200),1)</f>
        <v>46174</v>
      </c>
      <c r="H8200" s="24" t="str">
        <f aca="false">INDEX(Customers!$B$2:$B$601,MATCH(C8200,Customers!$A$2:$A$601,0))</f>
        <v>Nairobi</v>
      </c>
      <c r="I8200" s="43" t="n">
        <f aca="false">ROUND(MIN(INDEX(Assumptions!$D$13:$D$18,MATCH(E8200,Assumptions!$A$13:$A$18,0)),MAX(INDEX(Assumptions!$C$13:$C$18,MATCH(E8200,Assumptions!$A$13:$A$18,0)),INDEX(Assumptions!$B$13:$B$18,MATCH(E8200,Assumptions!$A$13:$A$18,0))*F8200)),2)</f>
        <v>6.4</v>
      </c>
    </row>
    <row r="8201" customFormat="false" ht="15" hidden="false" customHeight="false" outlineLevel="0" collapsed="false">
      <c r="A8201" s="24" t="s">
        <v>9024</v>
      </c>
      <c r="B8201" s="39" t="n">
        <v>46198</v>
      </c>
      <c r="C8201" s="24" t="s">
        <v>639</v>
      </c>
      <c r="D8201" s="24" t="s">
        <v>826</v>
      </c>
      <c r="E8201" s="24" t="s">
        <v>113</v>
      </c>
      <c r="F8201" s="38" t="n">
        <v>99</v>
      </c>
      <c r="G8201" s="42" t="n">
        <f aca="false">DATE(YEAR(B8201),MONTH(B8201),1)</f>
        <v>46174</v>
      </c>
      <c r="H8201" s="24" t="str">
        <f aca="false">INDEX(Customers!$B$2:$B$601,MATCH(C8201,Customers!$A$2:$A$601,0))</f>
        <v>Nairobi</v>
      </c>
      <c r="I8201" s="43" t="n">
        <f aca="false">ROUND(MIN(INDEX(Assumptions!$D$13:$D$18,MATCH(E8201,Assumptions!$A$13:$A$18,0)),MAX(INDEX(Assumptions!$C$13:$C$18,MATCH(E8201,Assumptions!$A$13:$A$18,0)),INDEX(Assumptions!$B$13:$B$18,MATCH(E8201,Assumptions!$A$13:$A$18,0))*F8201)),2)</f>
        <v>4.95</v>
      </c>
    </row>
    <row r="8202" customFormat="false" ht="15" hidden="false" customHeight="false" outlineLevel="0" collapsed="false">
      <c r="A8202" s="24" t="s">
        <v>9025</v>
      </c>
      <c r="B8202" s="39" t="n">
        <v>46198</v>
      </c>
      <c r="C8202" s="24" t="s">
        <v>679</v>
      </c>
      <c r="D8202" s="24" t="s">
        <v>826</v>
      </c>
      <c r="E8202" s="24" t="s">
        <v>103</v>
      </c>
      <c r="F8202" s="38" t="n">
        <v>1620</v>
      </c>
      <c r="G8202" s="42" t="n">
        <f aca="false">DATE(YEAR(B8202),MONTH(B8202),1)</f>
        <v>46174</v>
      </c>
      <c r="H8202" s="24" t="str">
        <f aca="false">INDEX(Customers!$B$2:$B$601,MATCH(C8202,Customers!$A$2:$A$601,0))</f>
        <v>Nairobi</v>
      </c>
      <c r="I8202" s="43" t="n">
        <f aca="false">ROUND(MIN(INDEX(Assumptions!$D$13:$D$18,MATCH(E8202,Assumptions!$A$13:$A$18,0)),MAX(INDEX(Assumptions!$C$13:$C$18,MATCH(E8202,Assumptions!$A$13:$A$18,0)),INDEX(Assumptions!$B$13:$B$18,MATCH(E8202,Assumptions!$A$13:$A$18,0))*F8202)),2)</f>
        <v>16.2</v>
      </c>
    </row>
    <row r="8203" customFormat="false" ht="15" hidden="false" customHeight="false" outlineLevel="0" collapsed="false">
      <c r="A8203" s="24" t="s">
        <v>9026</v>
      </c>
      <c r="B8203" s="39" t="n">
        <v>46198</v>
      </c>
      <c r="C8203" s="24" t="s">
        <v>716</v>
      </c>
      <c r="D8203" s="24" t="s">
        <v>826</v>
      </c>
      <c r="E8203" s="24" t="s">
        <v>113</v>
      </c>
      <c r="F8203" s="38" t="n">
        <v>1000</v>
      </c>
      <c r="G8203" s="42" t="n">
        <f aca="false">DATE(YEAR(B8203),MONTH(B8203),1)</f>
        <v>46174</v>
      </c>
      <c r="H8203" s="24" t="str">
        <f aca="false">INDEX(Customers!$B$2:$B$601,MATCH(C8203,Customers!$A$2:$A$601,0))</f>
        <v>Western</v>
      </c>
      <c r="I8203" s="43" t="n">
        <f aca="false">ROUND(MIN(INDEX(Assumptions!$D$13:$D$18,MATCH(E8203,Assumptions!$A$13:$A$18,0)),MAX(INDEX(Assumptions!$C$13:$C$18,MATCH(E8203,Assumptions!$A$13:$A$18,0)),INDEX(Assumptions!$B$13:$B$18,MATCH(E8203,Assumptions!$A$13:$A$18,0))*F8203)),2)</f>
        <v>50</v>
      </c>
    </row>
    <row r="8204" customFormat="false" ht="15" hidden="false" customHeight="false" outlineLevel="0" collapsed="false">
      <c r="A8204" s="24" t="s">
        <v>9027</v>
      </c>
      <c r="B8204" s="39" t="n">
        <v>46198</v>
      </c>
      <c r="C8204" s="24" t="s">
        <v>725</v>
      </c>
      <c r="D8204" s="24" t="s">
        <v>826</v>
      </c>
      <c r="E8204" s="24" t="s">
        <v>109</v>
      </c>
      <c r="F8204" s="38" t="n">
        <v>6350</v>
      </c>
      <c r="G8204" s="42" t="n">
        <f aca="false">DATE(YEAR(B8204),MONTH(B8204),1)</f>
        <v>46174</v>
      </c>
      <c r="H8204" s="24" t="str">
        <f aca="false">INDEX(Customers!$B$2:$B$601,MATCH(C8204,Customers!$A$2:$A$601,0))</f>
        <v>Nairobi</v>
      </c>
      <c r="I8204" s="43" t="n">
        <f aca="false">ROUND(MIN(INDEX(Assumptions!$D$13:$D$18,MATCH(E8204,Assumptions!$A$13:$A$18,0)),MAX(INDEX(Assumptions!$C$13:$C$18,MATCH(E8204,Assumptions!$A$13:$A$18,0)),INDEX(Assumptions!$B$13:$B$18,MATCH(E8204,Assumptions!$A$13:$A$18,0))*F8204)),2)</f>
        <v>25.4</v>
      </c>
    </row>
    <row r="8205" customFormat="false" ht="15" hidden="false" customHeight="false" outlineLevel="0" collapsed="false">
      <c r="A8205" s="24" t="s">
        <v>9028</v>
      </c>
      <c r="B8205" s="39" t="n">
        <v>46198</v>
      </c>
      <c r="C8205" s="24" t="s">
        <v>728</v>
      </c>
      <c r="D8205" s="24" t="s">
        <v>826</v>
      </c>
      <c r="E8205" s="24" t="s">
        <v>109</v>
      </c>
      <c r="F8205" s="38" t="n">
        <v>14060</v>
      </c>
      <c r="G8205" s="42" t="n">
        <f aca="false">DATE(YEAR(B8205),MONTH(B8205),1)</f>
        <v>46174</v>
      </c>
      <c r="H8205" s="24" t="str">
        <f aca="false">INDEX(Customers!$B$2:$B$601,MATCH(C8205,Customers!$A$2:$A$601,0))</f>
        <v>Nairobi</v>
      </c>
      <c r="I8205" s="43" t="n">
        <f aca="false">ROUND(MIN(INDEX(Assumptions!$D$13:$D$18,MATCH(E8205,Assumptions!$A$13:$A$18,0)),MAX(INDEX(Assumptions!$C$13:$C$18,MATCH(E8205,Assumptions!$A$13:$A$18,0)),INDEX(Assumptions!$B$13:$B$18,MATCH(E8205,Assumptions!$A$13:$A$18,0))*F8205)),2)</f>
        <v>40</v>
      </c>
    </row>
    <row r="8206" customFormat="false" ht="15" hidden="false" customHeight="false" outlineLevel="0" collapsed="false">
      <c r="A8206" s="24" t="s">
        <v>9029</v>
      </c>
      <c r="B8206" s="39" t="n">
        <v>46198</v>
      </c>
      <c r="C8206" s="24" t="s">
        <v>738</v>
      </c>
      <c r="D8206" s="24" t="s">
        <v>826</v>
      </c>
      <c r="E8206" s="24" t="s">
        <v>111</v>
      </c>
      <c r="F8206" s="38" t="n">
        <v>500</v>
      </c>
      <c r="G8206" s="42" t="n">
        <f aca="false">DATE(YEAR(B8206),MONTH(B8206),1)</f>
        <v>46174</v>
      </c>
      <c r="H8206" s="24" t="str">
        <f aca="false">INDEX(Customers!$B$2:$B$601,MATCH(C8206,Customers!$A$2:$A$601,0))</f>
        <v>Rift Valley</v>
      </c>
      <c r="I8206" s="43" t="n">
        <f aca="false">ROUND(MIN(INDEX(Assumptions!$D$13:$D$18,MATCH(E8206,Assumptions!$A$13:$A$18,0)),MAX(INDEX(Assumptions!$C$13:$C$18,MATCH(E8206,Assumptions!$A$13:$A$18,0)),INDEX(Assumptions!$B$13:$B$18,MATCH(E8206,Assumptions!$A$13:$A$18,0))*F8206)),2)</f>
        <v>20</v>
      </c>
    </row>
    <row r="8207" customFormat="false" ht="15" hidden="false" customHeight="false" outlineLevel="0" collapsed="false">
      <c r="A8207" s="24" t="s">
        <v>9030</v>
      </c>
      <c r="B8207" s="39" t="n">
        <v>46198</v>
      </c>
      <c r="C8207" s="24" t="s">
        <v>740</v>
      </c>
      <c r="D8207" s="24" t="s">
        <v>826</v>
      </c>
      <c r="E8207" s="24" t="s">
        <v>111</v>
      </c>
      <c r="F8207" s="38" t="n">
        <v>50</v>
      </c>
      <c r="G8207" s="42" t="n">
        <f aca="false">DATE(YEAR(B8207),MONTH(B8207),1)</f>
        <v>46174</v>
      </c>
      <c r="H8207" s="24" t="str">
        <f aca="false">INDEX(Customers!$B$2:$B$601,MATCH(C8207,Customers!$A$2:$A$601,0))</f>
        <v>Nairobi</v>
      </c>
      <c r="I8207" s="43" t="n">
        <f aca="false">ROUND(MIN(INDEX(Assumptions!$D$13:$D$18,MATCH(E8207,Assumptions!$A$13:$A$18,0)),MAX(INDEX(Assumptions!$C$13:$C$18,MATCH(E8207,Assumptions!$A$13:$A$18,0)),INDEX(Assumptions!$B$13:$B$18,MATCH(E8207,Assumptions!$A$13:$A$18,0))*F8207)),2)</f>
        <v>2</v>
      </c>
    </row>
    <row r="8208" customFormat="false" ht="15" hidden="false" customHeight="false" outlineLevel="0" collapsed="false">
      <c r="A8208" s="24" t="s">
        <v>9031</v>
      </c>
      <c r="B8208" s="39" t="n">
        <v>46198</v>
      </c>
      <c r="C8208" s="24" t="s">
        <v>745</v>
      </c>
      <c r="D8208" s="24" t="s">
        <v>826</v>
      </c>
      <c r="E8208" s="24" t="s">
        <v>103</v>
      </c>
      <c r="F8208" s="38" t="n">
        <v>640</v>
      </c>
      <c r="G8208" s="42" t="n">
        <f aca="false">DATE(YEAR(B8208),MONTH(B8208),1)</f>
        <v>46174</v>
      </c>
      <c r="H8208" s="24" t="str">
        <f aca="false">INDEX(Customers!$B$2:$B$601,MATCH(C8208,Customers!$A$2:$A$601,0))</f>
        <v>Central</v>
      </c>
      <c r="I8208" s="43" t="n">
        <f aca="false">ROUND(MIN(INDEX(Assumptions!$D$13:$D$18,MATCH(E8208,Assumptions!$A$13:$A$18,0)),MAX(INDEX(Assumptions!$C$13:$C$18,MATCH(E8208,Assumptions!$A$13:$A$18,0)),INDEX(Assumptions!$B$13:$B$18,MATCH(E8208,Assumptions!$A$13:$A$18,0))*F8208)),2)</f>
        <v>6.4</v>
      </c>
    </row>
    <row r="8209" customFormat="false" ht="15" hidden="false" customHeight="false" outlineLevel="0" collapsed="false">
      <c r="A8209" s="24" t="s">
        <v>9032</v>
      </c>
      <c r="B8209" s="39" t="n">
        <v>46198</v>
      </c>
      <c r="C8209" s="24" t="s">
        <v>754</v>
      </c>
      <c r="D8209" s="24" t="s">
        <v>826</v>
      </c>
      <c r="E8209" s="24" t="s">
        <v>109</v>
      </c>
      <c r="F8209" s="38" t="n">
        <v>8550</v>
      </c>
      <c r="G8209" s="42" t="n">
        <f aca="false">DATE(YEAR(B8209),MONTH(B8209),1)</f>
        <v>46174</v>
      </c>
      <c r="H8209" s="24" t="str">
        <f aca="false">INDEX(Customers!$B$2:$B$601,MATCH(C8209,Customers!$A$2:$A$601,0))</f>
        <v>Eastern</v>
      </c>
      <c r="I8209" s="43" t="n">
        <f aca="false">ROUND(MIN(INDEX(Assumptions!$D$13:$D$18,MATCH(E8209,Assumptions!$A$13:$A$18,0)),MAX(INDEX(Assumptions!$C$13:$C$18,MATCH(E8209,Assumptions!$A$13:$A$18,0)),INDEX(Assumptions!$B$13:$B$18,MATCH(E8209,Assumptions!$A$13:$A$18,0))*F8209)),2)</f>
        <v>34.2</v>
      </c>
    </row>
    <row r="8210" customFormat="false" ht="15" hidden="false" customHeight="false" outlineLevel="0" collapsed="false">
      <c r="A8210" s="24" t="s">
        <v>9033</v>
      </c>
      <c r="B8210" s="39" t="n">
        <v>46198</v>
      </c>
      <c r="C8210" s="24" t="s">
        <v>760</v>
      </c>
      <c r="D8210" s="24" t="s">
        <v>826</v>
      </c>
      <c r="E8210" s="24" t="s">
        <v>103</v>
      </c>
      <c r="F8210" s="38" t="n">
        <v>680</v>
      </c>
      <c r="G8210" s="42" t="n">
        <f aca="false">DATE(YEAR(B8210),MONTH(B8210),1)</f>
        <v>46174</v>
      </c>
      <c r="H8210" s="24" t="str">
        <f aca="false">INDEX(Customers!$B$2:$B$601,MATCH(C8210,Customers!$A$2:$A$601,0))</f>
        <v>Rift Valley</v>
      </c>
      <c r="I8210" s="43" t="n">
        <f aca="false">ROUND(MIN(INDEX(Assumptions!$D$13:$D$18,MATCH(E8210,Assumptions!$A$13:$A$18,0)),MAX(INDEX(Assumptions!$C$13:$C$18,MATCH(E8210,Assumptions!$A$13:$A$18,0)),INDEX(Assumptions!$B$13:$B$18,MATCH(E8210,Assumptions!$A$13:$A$18,0))*F8210)),2)</f>
        <v>6.8</v>
      </c>
    </row>
    <row r="8211" customFormat="false" ht="15" hidden="false" customHeight="false" outlineLevel="0" collapsed="false">
      <c r="A8211" s="24" t="s">
        <v>9034</v>
      </c>
      <c r="B8211" s="39" t="n">
        <v>46198</v>
      </c>
      <c r="C8211" s="24" t="s">
        <v>760</v>
      </c>
      <c r="D8211" s="24" t="s">
        <v>826</v>
      </c>
      <c r="E8211" s="24" t="s">
        <v>103</v>
      </c>
      <c r="F8211" s="38" t="n">
        <v>1840</v>
      </c>
      <c r="G8211" s="42" t="n">
        <f aca="false">DATE(YEAR(B8211),MONTH(B8211),1)</f>
        <v>46174</v>
      </c>
      <c r="H8211" s="24" t="str">
        <f aca="false">INDEX(Customers!$B$2:$B$601,MATCH(C8211,Customers!$A$2:$A$601,0))</f>
        <v>Rift Valley</v>
      </c>
      <c r="I8211" s="43" t="n">
        <f aca="false">ROUND(MIN(INDEX(Assumptions!$D$13:$D$18,MATCH(E8211,Assumptions!$A$13:$A$18,0)),MAX(INDEX(Assumptions!$C$13:$C$18,MATCH(E8211,Assumptions!$A$13:$A$18,0)),INDEX(Assumptions!$B$13:$B$18,MATCH(E8211,Assumptions!$A$13:$A$18,0))*F8211)),2)</f>
        <v>18.4</v>
      </c>
    </row>
    <row r="8212" customFormat="false" ht="15" hidden="false" customHeight="false" outlineLevel="0" collapsed="false">
      <c r="A8212" s="24" t="s">
        <v>9035</v>
      </c>
      <c r="B8212" s="39" t="n">
        <v>46198</v>
      </c>
      <c r="C8212" s="24" t="s">
        <v>767</v>
      </c>
      <c r="D8212" s="24" t="s">
        <v>826</v>
      </c>
      <c r="E8212" s="24" t="s">
        <v>111</v>
      </c>
      <c r="F8212" s="38" t="n">
        <v>200</v>
      </c>
      <c r="G8212" s="42" t="n">
        <f aca="false">DATE(YEAR(B8212),MONTH(B8212),1)</f>
        <v>46174</v>
      </c>
      <c r="H8212" s="24" t="str">
        <f aca="false">INDEX(Customers!$B$2:$B$601,MATCH(C8212,Customers!$A$2:$A$601,0))</f>
        <v>Nairobi</v>
      </c>
      <c r="I8212" s="43" t="n">
        <f aca="false">ROUND(MIN(INDEX(Assumptions!$D$13:$D$18,MATCH(E8212,Assumptions!$A$13:$A$18,0)),MAX(INDEX(Assumptions!$C$13:$C$18,MATCH(E8212,Assumptions!$A$13:$A$18,0)),INDEX(Assumptions!$B$13:$B$18,MATCH(E8212,Assumptions!$A$13:$A$18,0))*F8212)),2)</f>
        <v>8</v>
      </c>
    </row>
    <row r="8213" customFormat="false" ht="15" hidden="false" customHeight="false" outlineLevel="0" collapsed="false">
      <c r="A8213" s="24" t="s">
        <v>9036</v>
      </c>
      <c r="B8213" s="39" t="n">
        <v>46198</v>
      </c>
      <c r="C8213" s="24" t="s">
        <v>783</v>
      </c>
      <c r="D8213" s="24" t="s">
        <v>826</v>
      </c>
      <c r="E8213" s="24" t="s">
        <v>103</v>
      </c>
      <c r="F8213" s="38" t="n">
        <v>270</v>
      </c>
      <c r="G8213" s="42" t="n">
        <f aca="false">DATE(YEAR(B8213),MONTH(B8213),1)</f>
        <v>46174</v>
      </c>
      <c r="H8213" s="24" t="str">
        <f aca="false">INDEX(Customers!$B$2:$B$601,MATCH(C8213,Customers!$A$2:$A$601,0))</f>
        <v>Nairobi</v>
      </c>
      <c r="I8213" s="43" t="n">
        <f aca="false">ROUND(MIN(INDEX(Assumptions!$D$13:$D$18,MATCH(E8213,Assumptions!$A$13:$A$18,0)),MAX(INDEX(Assumptions!$C$13:$C$18,MATCH(E8213,Assumptions!$A$13:$A$18,0)),INDEX(Assumptions!$B$13:$B$18,MATCH(E8213,Assumptions!$A$13:$A$18,0))*F8213)),2)</f>
        <v>5</v>
      </c>
    </row>
    <row r="8214" customFormat="false" ht="15" hidden="false" customHeight="false" outlineLevel="0" collapsed="false">
      <c r="A8214" s="24" t="s">
        <v>9037</v>
      </c>
      <c r="B8214" s="39" t="n">
        <v>46198</v>
      </c>
      <c r="C8214" s="24" t="s">
        <v>798</v>
      </c>
      <c r="D8214" s="24" t="s">
        <v>153</v>
      </c>
      <c r="E8214" s="24" t="s">
        <v>105</v>
      </c>
      <c r="F8214" s="38" t="n">
        <v>5420</v>
      </c>
      <c r="G8214" s="42" t="n">
        <f aca="false">DATE(YEAR(B8214),MONTH(B8214),1)</f>
        <v>46174</v>
      </c>
      <c r="H8214" s="24" t="str">
        <f aca="false">INDEX(Customers!$B$2:$B$601,MATCH(C8214,Customers!$A$2:$A$601,0))</f>
        <v>Nairobi</v>
      </c>
      <c r="I8214" s="43" t="n">
        <f aca="false">ROUND(MIN(INDEX(Assumptions!$D$13:$D$18,MATCH(E8214,Assumptions!$A$13:$A$18,0)),MAX(INDEX(Assumptions!$C$13:$C$18,MATCH(E8214,Assumptions!$A$13:$A$18,0)),INDEX(Assumptions!$B$13:$B$18,MATCH(E8214,Assumptions!$A$13:$A$18,0))*F8214)),2)</f>
        <v>81.3</v>
      </c>
    </row>
    <row r="8215" customFormat="false" ht="15" hidden="false" customHeight="false" outlineLevel="0" collapsed="false">
      <c r="A8215" s="24" t="s">
        <v>9038</v>
      </c>
      <c r="B8215" s="39" t="n">
        <v>46198</v>
      </c>
      <c r="C8215" s="24" t="s">
        <v>799</v>
      </c>
      <c r="D8215" s="24" t="s">
        <v>826</v>
      </c>
      <c r="E8215" s="24" t="s">
        <v>113</v>
      </c>
      <c r="F8215" s="38" t="n">
        <v>500</v>
      </c>
      <c r="G8215" s="42" t="n">
        <f aca="false">DATE(YEAR(B8215),MONTH(B8215),1)</f>
        <v>46174</v>
      </c>
      <c r="H8215" s="24" t="str">
        <f aca="false">INDEX(Customers!$B$2:$B$601,MATCH(C8215,Customers!$A$2:$A$601,0))</f>
        <v>Nairobi</v>
      </c>
      <c r="I8215" s="43" t="n">
        <f aca="false">ROUND(MIN(INDEX(Assumptions!$D$13:$D$18,MATCH(E8215,Assumptions!$A$13:$A$18,0)),MAX(INDEX(Assumptions!$C$13:$C$18,MATCH(E8215,Assumptions!$A$13:$A$18,0)),INDEX(Assumptions!$B$13:$B$18,MATCH(E8215,Assumptions!$A$13:$A$18,0))*F8215)),2)</f>
        <v>25</v>
      </c>
    </row>
    <row r="8216" customFormat="false" ht="15" hidden="false" customHeight="false" outlineLevel="0" collapsed="false">
      <c r="A8216" s="24" t="s">
        <v>9039</v>
      </c>
      <c r="B8216" s="39" t="n">
        <v>46198</v>
      </c>
      <c r="C8216" s="24" t="s">
        <v>800</v>
      </c>
      <c r="D8216" s="24" t="s">
        <v>826</v>
      </c>
      <c r="E8216" s="24" t="s">
        <v>103</v>
      </c>
      <c r="F8216" s="38" t="n">
        <v>630</v>
      </c>
      <c r="G8216" s="42" t="n">
        <f aca="false">DATE(YEAR(B8216),MONTH(B8216),1)</f>
        <v>46174</v>
      </c>
      <c r="H8216" s="24" t="str">
        <f aca="false">INDEX(Customers!$B$2:$B$601,MATCH(C8216,Customers!$A$2:$A$601,0))</f>
        <v>Coast</v>
      </c>
      <c r="I8216" s="43" t="n">
        <f aca="false">ROUND(MIN(INDEX(Assumptions!$D$13:$D$18,MATCH(E8216,Assumptions!$A$13:$A$18,0)),MAX(INDEX(Assumptions!$C$13:$C$18,MATCH(E8216,Assumptions!$A$13:$A$18,0)),INDEX(Assumptions!$B$13:$B$18,MATCH(E8216,Assumptions!$A$13:$A$18,0))*F8216)),2)</f>
        <v>6.3</v>
      </c>
    </row>
    <row r="8217" customFormat="false" ht="15" hidden="false" customHeight="false" outlineLevel="0" collapsed="false">
      <c r="A8217" s="24" t="s">
        <v>9040</v>
      </c>
      <c r="B8217" s="39" t="n">
        <v>46198</v>
      </c>
      <c r="C8217" s="24" t="s">
        <v>813</v>
      </c>
      <c r="D8217" s="24" t="s">
        <v>826</v>
      </c>
      <c r="E8217" s="24" t="s">
        <v>113</v>
      </c>
      <c r="F8217" s="38" t="n">
        <v>50</v>
      </c>
      <c r="G8217" s="42" t="n">
        <f aca="false">DATE(YEAR(B8217),MONTH(B8217),1)</f>
        <v>46174</v>
      </c>
      <c r="H8217" s="24" t="str">
        <f aca="false">INDEX(Customers!$B$2:$B$601,MATCH(C8217,Customers!$A$2:$A$601,0))</f>
        <v>Eastern</v>
      </c>
      <c r="I8217" s="43" t="n">
        <f aca="false">ROUND(MIN(INDEX(Assumptions!$D$13:$D$18,MATCH(E8217,Assumptions!$A$13:$A$18,0)),MAX(INDEX(Assumptions!$C$13:$C$18,MATCH(E8217,Assumptions!$A$13:$A$18,0)),INDEX(Assumptions!$B$13:$B$18,MATCH(E8217,Assumptions!$A$13:$A$18,0))*F8217)),2)</f>
        <v>2.5</v>
      </c>
    </row>
    <row r="8218" customFormat="false" ht="15" hidden="false" customHeight="false" outlineLevel="0" collapsed="false">
      <c r="A8218" s="24" t="s">
        <v>9041</v>
      </c>
      <c r="B8218" s="39" t="n">
        <v>46198</v>
      </c>
      <c r="C8218" s="24" t="s">
        <v>816</v>
      </c>
      <c r="D8218" s="24" t="s">
        <v>826</v>
      </c>
      <c r="E8218" s="24" t="s">
        <v>103</v>
      </c>
      <c r="F8218" s="38" t="n">
        <v>2970</v>
      </c>
      <c r="G8218" s="42" t="n">
        <f aca="false">DATE(YEAR(B8218),MONTH(B8218),1)</f>
        <v>46174</v>
      </c>
      <c r="H8218" s="24" t="str">
        <f aca="false">INDEX(Customers!$B$2:$B$601,MATCH(C8218,Customers!$A$2:$A$601,0))</f>
        <v>Nairobi</v>
      </c>
      <c r="I8218" s="43" t="n">
        <f aca="false">ROUND(MIN(INDEX(Assumptions!$D$13:$D$18,MATCH(E8218,Assumptions!$A$13:$A$18,0)),MAX(INDEX(Assumptions!$C$13:$C$18,MATCH(E8218,Assumptions!$A$13:$A$18,0)),INDEX(Assumptions!$B$13:$B$18,MATCH(E8218,Assumptions!$A$13:$A$18,0))*F8218)),2)</f>
        <v>29.7</v>
      </c>
    </row>
    <row r="8219" customFormat="false" ht="15" hidden="false" customHeight="false" outlineLevel="0" collapsed="false">
      <c r="A8219" s="24" t="s">
        <v>9042</v>
      </c>
      <c r="B8219" s="39" t="n">
        <v>46199</v>
      </c>
      <c r="C8219" s="24" t="s">
        <v>256</v>
      </c>
      <c r="D8219" s="24" t="s">
        <v>826</v>
      </c>
      <c r="E8219" s="24" t="s">
        <v>109</v>
      </c>
      <c r="F8219" s="38" t="n">
        <v>43450</v>
      </c>
      <c r="G8219" s="42" t="n">
        <f aca="false">DATE(YEAR(B8219),MONTH(B8219),1)</f>
        <v>46174</v>
      </c>
      <c r="H8219" s="24" t="str">
        <f aca="false">INDEX(Customers!$B$2:$B$601,MATCH(C8219,Customers!$A$2:$A$601,0))</f>
        <v>Eastern</v>
      </c>
      <c r="I8219" s="43" t="n">
        <f aca="false">ROUND(MIN(INDEX(Assumptions!$D$13:$D$18,MATCH(E8219,Assumptions!$A$13:$A$18,0)),MAX(INDEX(Assumptions!$C$13:$C$18,MATCH(E8219,Assumptions!$A$13:$A$18,0)),INDEX(Assumptions!$B$13:$B$18,MATCH(E8219,Assumptions!$A$13:$A$18,0))*F8219)),2)</f>
        <v>40</v>
      </c>
    </row>
    <row r="8220" customFormat="false" ht="15" hidden="false" customHeight="false" outlineLevel="0" collapsed="false">
      <c r="A8220" s="24" t="s">
        <v>9043</v>
      </c>
      <c r="B8220" s="39" t="n">
        <v>46199</v>
      </c>
      <c r="C8220" s="24" t="s">
        <v>260</v>
      </c>
      <c r="D8220" s="24" t="s">
        <v>826</v>
      </c>
      <c r="E8220" s="24" t="s">
        <v>111</v>
      </c>
      <c r="F8220" s="38" t="n">
        <v>1000</v>
      </c>
      <c r="G8220" s="42" t="n">
        <f aca="false">DATE(YEAR(B8220),MONTH(B8220),1)</f>
        <v>46174</v>
      </c>
      <c r="H8220" s="24" t="str">
        <f aca="false">INDEX(Customers!$B$2:$B$601,MATCH(C8220,Customers!$A$2:$A$601,0))</f>
        <v>Central</v>
      </c>
      <c r="I8220" s="43" t="n">
        <f aca="false">ROUND(MIN(INDEX(Assumptions!$D$13:$D$18,MATCH(E8220,Assumptions!$A$13:$A$18,0)),MAX(INDEX(Assumptions!$C$13:$C$18,MATCH(E8220,Assumptions!$A$13:$A$18,0)),INDEX(Assumptions!$B$13:$B$18,MATCH(E8220,Assumptions!$A$13:$A$18,0))*F8220)),2)</f>
        <v>40</v>
      </c>
    </row>
    <row r="8221" customFormat="false" ht="15" hidden="false" customHeight="false" outlineLevel="0" collapsed="false">
      <c r="A8221" s="24" t="s">
        <v>9044</v>
      </c>
      <c r="B8221" s="39" t="n">
        <v>46199</v>
      </c>
      <c r="C8221" s="24" t="s">
        <v>261</v>
      </c>
      <c r="D8221" s="24" t="s">
        <v>826</v>
      </c>
      <c r="E8221" s="24" t="s">
        <v>111</v>
      </c>
      <c r="F8221" s="38" t="n">
        <v>500</v>
      </c>
      <c r="G8221" s="42" t="n">
        <f aca="false">DATE(YEAR(B8221),MONTH(B8221),1)</f>
        <v>46174</v>
      </c>
      <c r="H8221" s="24" t="str">
        <f aca="false">INDEX(Customers!$B$2:$B$601,MATCH(C8221,Customers!$A$2:$A$601,0))</f>
        <v>Coast</v>
      </c>
      <c r="I8221" s="43" t="n">
        <f aca="false">ROUND(MIN(INDEX(Assumptions!$D$13:$D$18,MATCH(E8221,Assumptions!$A$13:$A$18,0)),MAX(INDEX(Assumptions!$C$13:$C$18,MATCH(E8221,Assumptions!$A$13:$A$18,0)),INDEX(Assumptions!$B$13:$B$18,MATCH(E8221,Assumptions!$A$13:$A$18,0))*F8221)),2)</f>
        <v>20</v>
      </c>
    </row>
    <row r="8222" customFormat="false" ht="15" hidden="false" customHeight="false" outlineLevel="0" collapsed="false">
      <c r="A8222" s="24" t="s">
        <v>9045</v>
      </c>
      <c r="B8222" s="39" t="n">
        <v>46199</v>
      </c>
      <c r="C8222" s="24" t="s">
        <v>288</v>
      </c>
      <c r="D8222" s="24" t="s">
        <v>199</v>
      </c>
      <c r="E8222" s="24" t="s">
        <v>105</v>
      </c>
      <c r="F8222" s="38" t="n">
        <v>3720</v>
      </c>
      <c r="G8222" s="42" t="n">
        <f aca="false">DATE(YEAR(B8222),MONTH(B8222),1)</f>
        <v>46174</v>
      </c>
      <c r="H8222" s="24" t="str">
        <f aca="false">INDEX(Customers!$B$2:$B$601,MATCH(C8222,Customers!$A$2:$A$601,0))</f>
        <v>Central</v>
      </c>
      <c r="I8222" s="43" t="n">
        <f aca="false">ROUND(MIN(INDEX(Assumptions!$D$13:$D$18,MATCH(E8222,Assumptions!$A$13:$A$18,0)),MAX(INDEX(Assumptions!$C$13:$C$18,MATCH(E8222,Assumptions!$A$13:$A$18,0)),INDEX(Assumptions!$B$13:$B$18,MATCH(E8222,Assumptions!$A$13:$A$18,0))*F8222)),2)</f>
        <v>55.8</v>
      </c>
    </row>
    <row r="8223" customFormat="false" ht="15" hidden="false" customHeight="false" outlineLevel="0" collapsed="false">
      <c r="A8223" s="24" t="s">
        <v>9046</v>
      </c>
      <c r="B8223" s="39" t="n">
        <v>46199</v>
      </c>
      <c r="C8223" s="24" t="s">
        <v>308</v>
      </c>
      <c r="D8223" s="24" t="s">
        <v>826</v>
      </c>
      <c r="E8223" s="24" t="s">
        <v>109</v>
      </c>
      <c r="F8223" s="38" t="n">
        <v>8010</v>
      </c>
      <c r="G8223" s="42" t="n">
        <f aca="false">DATE(YEAR(B8223),MONTH(B8223),1)</f>
        <v>46174</v>
      </c>
      <c r="H8223" s="24" t="str">
        <f aca="false">INDEX(Customers!$B$2:$B$601,MATCH(C8223,Customers!$A$2:$A$601,0))</f>
        <v>Rift Valley</v>
      </c>
      <c r="I8223" s="43" t="n">
        <f aca="false">ROUND(MIN(INDEX(Assumptions!$D$13:$D$18,MATCH(E8223,Assumptions!$A$13:$A$18,0)),MAX(INDEX(Assumptions!$C$13:$C$18,MATCH(E8223,Assumptions!$A$13:$A$18,0)),INDEX(Assumptions!$B$13:$B$18,MATCH(E8223,Assumptions!$A$13:$A$18,0))*F8223)),2)</f>
        <v>32.04</v>
      </c>
    </row>
    <row r="8224" customFormat="false" ht="15" hidden="false" customHeight="false" outlineLevel="0" collapsed="false">
      <c r="A8224" s="24" t="s">
        <v>9047</v>
      </c>
      <c r="B8224" s="39" t="n">
        <v>46199</v>
      </c>
      <c r="C8224" s="24" t="s">
        <v>333</v>
      </c>
      <c r="D8224" s="24" t="s">
        <v>826</v>
      </c>
      <c r="E8224" s="24" t="s">
        <v>103</v>
      </c>
      <c r="F8224" s="38" t="n">
        <v>430</v>
      </c>
      <c r="G8224" s="42" t="n">
        <f aca="false">DATE(YEAR(B8224),MONTH(B8224),1)</f>
        <v>46174</v>
      </c>
      <c r="H8224" s="24" t="str">
        <f aca="false">INDEX(Customers!$B$2:$B$601,MATCH(C8224,Customers!$A$2:$A$601,0))</f>
        <v>Coast</v>
      </c>
      <c r="I8224" s="43" t="n">
        <f aca="false">ROUND(MIN(INDEX(Assumptions!$D$13:$D$18,MATCH(E8224,Assumptions!$A$13:$A$18,0)),MAX(INDEX(Assumptions!$C$13:$C$18,MATCH(E8224,Assumptions!$A$13:$A$18,0)),INDEX(Assumptions!$B$13:$B$18,MATCH(E8224,Assumptions!$A$13:$A$18,0))*F8224)),2)</f>
        <v>5</v>
      </c>
    </row>
    <row r="8225" customFormat="false" ht="15" hidden="false" customHeight="false" outlineLevel="0" collapsed="false">
      <c r="A8225" s="24" t="s">
        <v>9048</v>
      </c>
      <c r="B8225" s="39" t="n">
        <v>46199</v>
      </c>
      <c r="C8225" s="24" t="s">
        <v>334</v>
      </c>
      <c r="D8225" s="24" t="s">
        <v>826</v>
      </c>
      <c r="E8225" s="24" t="s">
        <v>109</v>
      </c>
      <c r="F8225" s="38" t="n">
        <v>14230</v>
      </c>
      <c r="G8225" s="42" t="n">
        <f aca="false">DATE(YEAR(B8225),MONTH(B8225),1)</f>
        <v>46174</v>
      </c>
      <c r="H8225" s="24" t="str">
        <f aca="false">INDEX(Customers!$B$2:$B$601,MATCH(C8225,Customers!$A$2:$A$601,0))</f>
        <v>Nairobi</v>
      </c>
      <c r="I8225" s="43" t="n">
        <f aca="false">ROUND(MIN(INDEX(Assumptions!$D$13:$D$18,MATCH(E8225,Assumptions!$A$13:$A$18,0)),MAX(INDEX(Assumptions!$C$13:$C$18,MATCH(E8225,Assumptions!$A$13:$A$18,0)),INDEX(Assumptions!$B$13:$B$18,MATCH(E8225,Assumptions!$A$13:$A$18,0))*F8225)),2)</f>
        <v>40</v>
      </c>
    </row>
    <row r="8226" customFormat="false" ht="15" hidden="false" customHeight="false" outlineLevel="0" collapsed="false">
      <c r="A8226" s="24" t="s">
        <v>9049</v>
      </c>
      <c r="B8226" s="39" t="n">
        <v>46199</v>
      </c>
      <c r="C8226" s="24" t="s">
        <v>345</v>
      </c>
      <c r="D8226" s="24" t="s">
        <v>826</v>
      </c>
      <c r="E8226" s="24" t="s">
        <v>109</v>
      </c>
      <c r="F8226" s="38" t="n">
        <v>3970</v>
      </c>
      <c r="G8226" s="42" t="n">
        <f aca="false">DATE(YEAR(B8226),MONTH(B8226),1)</f>
        <v>46174</v>
      </c>
      <c r="H8226" s="24" t="str">
        <f aca="false">INDEX(Customers!$B$2:$B$601,MATCH(C8226,Customers!$A$2:$A$601,0))</f>
        <v>Central</v>
      </c>
      <c r="I8226" s="43" t="n">
        <f aca="false">ROUND(MIN(INDEX(Assumptions!$D$13:$D$18,MATCH(E8226,Assumptions!$A$13:$A$18,0)),MAX(INDEX(Assumptions!$C$13:$C$18,MATCH(E8226,Assumptions!$A$13:$A$18,0)),INDEX(Assumptions!$B$13:$B$18,MATCH(E8226,Assumptions!$A$13:$A$18,0))*F8226)),2)</f>
        <v>15.88</v>
      </c>
    </row>
    <row r="8227" customFormat="false" ht="15" hidden="false" customHeight="false" outlineLevel="0" collapsed="false">
      <c r="A8227" s="24" t="s">
        <v>9050</v>
      </c>
      <c r="B8227" s="39" t="n">
        <v>46199</v>
      </c>
      <c r="C8227" s="24" t="s">
        <v>348</v>
      </c>
      <c r="D8227" s="24" t="s">
        <v>826</v>
      </c>
      <c r="E8227" s="24" t="s">
        <v>103</v>
      </c>
      <c r="F8227" s="38" t="n">
        <v>950</v>
      </c>
      <c r="G8227" s="42" t="n">
        <f aca="false">DATE(YEAR(B8227),MONTH(B8227),1)</f>
        <v>46174</v>
      </c>
      <c r="H8227" s="24" t="str">
        <f aca="false">INDEX(Customers!$B$2:$B$601,MATCH(C8227,Customers!$A$2:$A$601,0))</f>
        <v>Western</v>
      </c>
      <c r="I8227" s="43" t="n">
        <f aca="false">ROUND(MIN(INDEX(Assumptions!$D$13:$D$18,MATCH(E8227,Assumptions!$A$13:$A$18,0)),MAX(INDEX(Assumptions!$C$13:$C$18,MATCH(E8227,Assumptions!$A$13:$A$18,0)),INDEX(Assumptions!$B$13:$B$18,MATCH(E8227,Assumptions!$A$13:$A$18,0))*F8227)),2)</f>
        <v>9.5</v>
      </c>
    </row>
    <row r="8228" customFormat="false" ht="15" hidden="false" customHeight="false" outlineLevel="0" collapsed="false">
      <c r="A8228" s="24" t="s">
        <v>9051</v>
      </c>
      <c r="B8228" s="39" t="n">
        <v>46199</v>
      </c>
      <c r="C8228" s="24" t="s">
        <v>352</v>
      </c>
      <c r="D8228" s="24" t="s">
        <v>205</v>
      </c>
      <c r="E8228" s="24" t="s">
        <v>107</v>
      </c>
      <c r="F8228" s="38" t="n">
        <v>4630</v>
      </c>
      <c r="G8228" s="42" t="n">
        <f aca="false">DATE(YEAR(B8228),MONTH(B8228),1)</f>
        <v>46174</v>
      </c>
      <c r="H8228" s="24" t="str">
        <f aca="false">INDEX(Customers!$B$2:$B$601,MATCH(C8228,Customers!$A$2:$A$601,0))</f>
        <v>Coast</v>
      </c>
      <c r="I8228" s="43" t="n">
        <f aca="false">ROUND(MIN(INDEX(Assumptions!$D$13:$D$18,MATCH(E8228,Assumptions!$A$13:$A$18,0)),MAX(INDEX(Assumptions!$C$13:$C$18,MATCH(E8228,Assumptions!$A$13:$A$18,0)),INDEX(Assumptions!$B$13:$B$18,MATCH(E8228,Assumptions!$A$13:$A$18,0))*F8228)),2)</f>
        <v>0</v>
      </c>
    </row>
    <row r="8229" customFormat="false" ht="15" hidden="false" customHeight="false" outlineLevel="0" collapsed="false">
      <c r="A8229" s="24" t="s">
        <v>9052</v>
      </c>
      <c r="B8229" s="39" t="n">
        <v>46199</v>
      </c>
      <c r="C8229" s="24" t="s">
        <v>359</v>
      </c>
      <c r="D8229" s="24" t="s">
        <v>826</v>
      </c>
      <c r="E8229" s="24" t="s">
        <v>109</v>
      </c>
      <c r="F8229" s="38" t="n">
        <v>8790</v>
      </c>
      <c r="G8229" s="42" t="n">
        <f aca="false">DATE(YEAR(B8229),MONTH(B8229),1)</f>
        <v>46174</v>
      </c>
      <c r="H8229" s="24" t="str">
        <f aca="false">INDEX(Customers!$B$2:$B$601,MATCH(C8229,Customers!$A$2:$A$601,0))</f>
        <v>Central</v>
      </c>
      <c r="I8229" s="43" t="n">
        <f aca="false">ROUND(MIN(INDEX(Assumptions!$D$13:$D$18,MATCH(E8229,Assumptions!$A$13:$A$18,0)),MAX(INDEX(Assumptions!$C$13:$C$18,MATCH(E8229,Assumptions!$A$13:$A$18,0)),INDEX(Assumptions!$B$13:$B$18,MATCH(E8229,Assumptions!$A$13:$A$18,0))*F8229)),2)</f>
        <v>35.16</v>
      </c>
    </row>
    <row r="8230" customFormat="false" ht="15" hidden="false" customHeight="false" outlineLevel="0" collapsed="false">
      <c r="A8230" s="24" t="s">
        <v>9053</v>
      </c>
      <c r="B8230" s="39" t="n">
        <v>46199</v>
      </c>
      <c r="C8230" s="24" t="s">
        <v>367</v>
      </c>
      <c r="D8230" s="24" t="s">
        <v>826</v>
      </c>
      <c r="E8230" s="24" t="s">
        <v>113</v>
      </c>
      <c r="F8230" s="38" t="n">
        <v>500</v>
      </c>
      <c r="G8230" s="42" t="n">
        <f aca="false">DATE(YEAR(B8230),MONTH(B8230),1)</f>
        <v>46174</v>
      </c>
      <c r="H8230" s="24" t="str">
        <f aca="false">INDEX(Customers!$B$2:$B$601,MATCH(C8230,Customers!$A$2:$A$601,0))</f>
        <v>Nairobi</v>
      </c>
      <c r="I8230" s="43" t="n">
        <f aca="false">ROUND(MIN(INDEX(Assumptions!$D$13:$D$18,MATCH(E8230,Assumptions!$A$13:$A$18,0)),MAX(INDEX(Assumptions!$C$13:$C$18,MATCH(E8230,Assumptions!$A$13:$A$18,0)),INDEX(Assumptions!$B$13:$B$18,MATCH(E8230,Assumptions!$A$13:$A$18,0))*F8230)),2)</f>
        <v>25</v>
      </c>
    </row>
    <row r="8231" customFormat="false" ht="15" hidden="false" customHeight="false" outlineLevel="0" collapsed="false">
      <c r="A8231" s="24" t="s">
        <v>9054</v>
      </c>
      <c r="B8231" s="39" t="n">
        <v>46199</v>
      </c>
      <c r="C8231" s="24" t="s">
        <v>384</v>
      </c>
      <c r="D8231" s="24" t="s">
        <v>826</v>
      </c>
      <c r="E8231" s="24" t="s">
        <v>103</v>
      </c>
      <c r="F8231" s="38" t="n">
        <v>1420</v>
      </c>
      <c r="G8231" s="42" t="n">
        <f aca="false">DATE(YEAR(B8231),MONTH(B8231),1)</f>
        <v>46174</v>
      </c>
      <c r="H8231" s="24" t="str">
        <f aca="false">INDEX(Customers!$B$2:$B$601,MATCH(C8231,Customers!$A$2:$A$601,0))</f>
        <v>Western</v>
      </c>
      <c r="I8231" s="43" t="n">
        <f aca="false">ROUND(MIN(INDEX(Assumptions!$D$13:$D$18,MATCH(E8231,Assumptions!$A$13:$A$18,0)),MAX(INDEX(Assumptions!$C$13:$C$18,MATCH(E8231,Assumptions!$A$13:$A$18,0)),INDEX(Assumptions!$B$13:$B$18,MATCH(E8231,Assumptions!$A$13:$A$18,0))*F8231)),2)</f>
        <v>14.2</v>
      </c>
    </row>
    <row r="8232" customFormat="false" ht="15" hidden="false" customHeight="false" outlineLevel="0" collapsed="false">
      <c r="A8232" s="24" t="s">
        <v>9055</v>
      </c>
      <c r="B8232" s="39" t="n">
        <v>46199</v>
      </c>
      <c r="C8232" s="24" t="s">
        <v>391</v>
      </c>
      <c r="D8232" s="24" t="s">
        <v>826</v>
      </c>
      <c r="E8232" s="24" t="s">
        <v>103</v>
      </c>
      <c r="F8232" s="38" t="n">
        <v>5080</v>
      </c>
      <c r="G8232" s="42" t="n">
        <f aca="false">DATE(YEAR(B8232),MONTH(B8232),1)</f>
        <v>46174</v>
      </c>
      <c r="H8232" s="24" t="str">
        <f aca="false">INDEX(Customers!$B$2:$B$601,MATCH(C8232,Customers!$A$2:$A$601,0))</f>
        <v>Nairobi</v>
      </c>
      <c r="I8232" s="43" t="n">
        <f aca="false">ROUND(MIN(INDEX(Assumptions!$D$13:$D$18,MATCH(E8232,Assumptions!$A$13:$A$18,0)),MAX(INDEX(Assumptions!$C$13:$C$18,MATCH(E8232,Assumptions!$A$13:$A$18,0)),INDEX(Assumptions!$B$13:$B$18,MATCH(E8232,Assumptions!$A$13:$A$18,0))*F8232)),2)</f>
        <v>50.8</v>
      </c>
    </row>
    <row r="8233" customFormat="false" ht="15" hidden="false" customHeight="false" outlineLevel="0" collapsed="false">
      <c r="A8233" s="24" t="s">
        <v>9056</v>
      </c>
      <c r="B8233" s="39" t="n">
        <v>46199</v>
      </c>
      <c r="C8233" s="24" t="s">
        <v>392</v>
      </c>
      <c r="D8233" s="24" t="s">
        <v>826</v>
      </c>
      <c r="E8233" s="24" t="s">
        <v>109</v>
      </c>
      <c r="F8233" s="38" t="n">
        <v>1320</v>
      </c>
      <c r="G8233" s="42" t="n">
        <f aca="false">DATE(YEAR(B8233),MONTH(B8233),1)</f>
        <v>46174</v>
      </c>
      <c r="H8233" s="24" t="str">
        <f aca="false">INDEX(Customers!$B$2:$B$601,MATCH(C8233,Customers!$A$2:$A$601,0))</f>
        <v>Central</v>
      </c>
      <c r="I8233" s="43" t="n">
        <f aca="false">ROUND(MIN(INDEX(Assumptions!$D$13:$D$18,MATCH(E8233,Assumptions!$A$13:$A$18,0)),MAX(INDEX(Assumptions!$C$13:$C$18,MATCH(E8233,Assumptions!$A$13:$A$18,0)),INDEX(Assumptions!$B$13:$B$18,MATCH(E8233,Assumptions!$A$13:$A$18,0))*F8233)),2)</f>
        <v>5.28</v>
      </c>
    </row>
    <row r="8234" customFormat="false" ht="15" hidden="false" customHeight="false" outlineLevel="0" collapsed="false">
      <c r="A8234" s="24" t="s">
        <v>9057</v>
      </c>
      <c r="B8234" s="39" t="n">
        <v>46199</v>
      </c>
      <c r="C8234" s="24" t="s">
        <v>394</v>
      </c>
      <c r="D8234" s="24" t="s">
        <v>174</v>
      </c>
      <c r="E8234" s="24" t="s">
        <v>105</v>
      </c>
      <c r="F8234" s="38" t="n">
        <v>2820</v>
      </c>
      <c r="G8234" s="42" t="n">
        <f aca="false">DATE(YEAR(B8234),MONTH(B8234),1)</f>
        <v>46174</v>
      </c>
      <c r="H8234" s="24" t="str">
        <f aca="false">INDEX(Customers!$B$2:$B$601,MATCH(C8234,Customers!$A$2:$A$601,0))</f>
        <v>Eastern</v>
      </c>
      <c r="I8234" s="43" t="n">
        <f aca="false">ROUND(MIN(INDEX(Assumptions!$D$13:$D$18,MATCH(E8234,Assumptions!$A$13:$A$18,0)),MAX(INDEX(Assumptions!$C$13:$C$18,MATCH(E8234,Assumptions!$A$13:$A$18,0)),INDEX(Assumptions!$B$13:$B$18,MATCH(E8234,Assumptions!$A$13:$A$18,0))*F8234)),2)</f>
        <v>42.3</v>
      </c>
    </row>
    <row r="8235" customFormat="false" ht="15" hidden="false" customHeight="false" outlineLevel="0" collapsed="false">
      <c r="A8235" s="24" t="s">
        <v>9058</v>
      </c>
      <c r="B8235" s="39" t="n">
        <v>46199</v>
      </c>
      <c r="C8235" s="24" t="s">
        <v>396</v>
      </c>
      <c r="D8235" s="24" t="s">
        <v>826</v>
      </c>
      <c r="E8235" s="24" t="s">
        <v>103</v>
      </c>
      <c r="F8235" s="38" t="n">
        <v>2080</v>
      </c>
      <c r="G8235" s="42" t="n">
        <f aca="false">DATE(YEAR(B8235),MONTH(B8235),1)</f>
        <v>46174</v>
      </c>
      <c r="H8235" s="24" t="str">
        <f aca="false">INDEX(Customers!$B$2:$B$601,MATCH(C8235,Customers!$A$2:$A$601,0))</f>
        <v>Nairobi</v>
      </c>
      <c r="I8235" s="43" t="n">
        <f aca="false">ROUND(MIN(INDEX(Assumptions!$D$13:$D$18,MATCH(E8235,Assumptions!$A$13:$A$18,0)),MAX(INDEX(Assumptions!$C$13:$C$18,MATCH(E8235,Assumptions!$A$13:$A$18,0)),INDEX(Assumptions!$B$13:$B$18,MATCH(E8235,Assumptions!$A$13:$A$18,0))*F8235)),2)</f>
        <v>20.8</v>
      </c>
    </row>
    <row r="8236" customFormat="false" ht="15" hidden="false" customHeight="false" outlineLevel="0" collapsed="false">
      <c r="A8236" s="24" t="s">
        <v>9059</v>
      </c>
      <c r="B8236" s="39" t="n">
        <v>46199</v>
      </c>
      <c r="C8236" s="24" t="s">
        <v>405</v>
      </c>
      <c r="D8236" s="24" t="s">
        <v>153</v>
      </c>
      <c r="E8236" s="24" t="s">
        <v>107</v>
      </c>
      <c r="F8236" s="38" t="n">
        <v>3040</v>
      </c>
      <c r="G8236" s="42" t="n">
        <f aca="false">DATE(YEAR(B8236),MONTH(B8236),1)</f>
        <v>46174</v>
      </c>
      <c r="H8236" s="24" t="str">
        <f aca="false">INDEX(Customers!$B$2:$B$601,MATCH(C8236,Customers!$A$2:$A$601,0))</f>
        <v>Nairobi</v>
      </c>
      <c r="I8236" s="43" t="n">
        <f aca="false">ROUND(MIN(INDEX(Assumptions!$D$13:$D$18,MATCH(E8236,Assumptions!$A$13:$A$18,0)),MAX(INDEX(Assumptions!$C$13:$C$18,MATCH(E8236,Assumptions!$A$13:$A$18,0)),INDEX(Assumptions!$B$13:$B$18,MATCH(E8236,Assumptions!$A$13:$A$18,0))*F8236)),2)</f>
        <v>0</v>
      </c>
    </row>
    <row r="8237" customFormat="false" ht="15" hidden="false" customHeight="false" outlineLevel="0" collapsed="false">
      <c r="A8237" s="24" t="s">
        <v>9060</v>
      </c>
      <c r="B8237" s="39" t="n">
        <v>46199</v>
      </c>
      <c r="C8237" s="24" t="s">
        <v>408</v>
      </c>
      <c r="D8237" s="24" t="s">
        <v>826</v>
      </c>
      <c r="E8237" s="24" t="s">
        <v>113</v>
      </c>
      <c r="F8237" s="38" t="n">
        <v>250</v>
      </c>
      <c r="G8237" s="42" t="n">
        <f aca="false">DATE(YEAR(B8237),MONTH(B8237),1)</f>
        <v>46174</v>
      </c>
      <c r="H8237" s="24" t="str">
        <f aca="false">INDEX(Customers!$B$2:$B$601,MATCH(C8237,Customers!$A$2:$A$601,0))</f>
        <v>Nairobi</v>
      </c>
      <c r="I8237" s="43" t="n">
        <f aca="false">ROUND(MIN(INDEX(Assumptions!$D$13:$D$18,MATCH(E8237,Assumptions!$A$13:$A$18,0)),MAX(INDEX(Assumptions!$C$13:$C$18,MATCH(E8237,Assumptions!$A$13:$A$18,0)),INDEX(Assumptions!$B$13:$B$18,MATCH(E8237,Assumptions!$A$13:$A$18,0))*F8237)),2)</f>
        <v>12.5</v>
      </c>
    </row>
    <row r="8238" customFormat="false" ht="15" hidden="false" customHeight="false" outlineLevel="0" collapsed="false">
      <c r="A8238" s="24" t="s">
        <v>9061</v>
      </c>
      <c r="B8238" s="39" t="n">
        <v>46199</v>
      </c>
      <c r="C8238" s="24" t="s">
        <v>424</v>
      </c>
      <c r="D8238" s="24" t="s">
        <v>826</v>
      </c>
      <c r="E8238" s="24" t="s">
        <v>111</v>
      </c>
      <c r="F8238" s="38" t="n">
        <v>200</v>
      </c>
      <c r="G8238" s="42" t="n">
        <f aca="false">DATE(YEAR(B8238),MONTH(B8238),1)</f>
        <v>46174</v>
      </c>
      <c r="H8238" s="24" t="str">
        <f aca="false">INDEX(Customers!$B$2:$B$601,MATCH(C8238,Customers!$A$2:$A$601,0))</f>
        <v>Western</v>
      </c>
      <c r="I8238" s="43" t="n">
        <f aca="false">ROUND(MIN(INDEX(Assumptions!$D$13:$D$18,MATCH(E8238,Assumptions!$A$13:$A$18,0)),MAX(INDEX(Assumptions!$C$13:$C$18,MATCH(E8238,Assumptions!$A$13:$A$18,0)),INDEX(Assumptions!$B$13:$B$18,MATCH(E8238,Assumptions!$A$13:$A$18,0))*F8238)),2)</f>
        <v>8</v>
      </c>
    </row>
    <row r="8239" customFormat="false" ht="15" hidden="false" customHeight="false" outlineLevel="0" collapsed="false">
      <c r="A8239" s="24" t="s">
        <v>9062</v>
      </c>
      <c r="B8239" s="39" t="n">
        <v>46199</v>
      </c>
      <c r="C8239" s="24" t="s">
        <v>436</v>
      </c>
      <c r="D8239" s="24" t="s">
        <v>826</v>
      </c>
      <c r="E8239" s="24" t="s">
        <v>111</v>
      </c>
      <c r="F8239" s="38" t="n">
        <v>200</v>
      </c>
      <c r="G8239" s="42" t="n">
        <f aca="false">DATE(YEAR(B8239),MONTH(B8239),1)</f>
        <v>46174</v>
      </c>
      <c r="H8239" s="24" t="str">
        <f aca="false">INDEX(Customers!$B$2:$B$601,MATCH(C8239,Customers!$A$2:$A$601,0))</f>
        <v>Nairobi</v>
      </c>
      <c r="I8239" s="43" t="n">
        <f aca="false">ROUND(MIN(INDEX(Assumptions!$D$13:$D$18,MATCH(E8239,Assumptions!$A$13:$A$18,0)),MAX(INDEX(Assumptions!$C$13:$C$18,MATCH(E8239,Assumptions!$A$13:$A$18,0)),INDEX(Assumptions!$B$13:$B$18,MATCH(E8239,Assumptions!$A$13:$A$18,0))*F8239)),2)</f>
        <v>8</v>
      </c>
    </row>
    <row r="8240" customFormat="false" ht="15" hidden="false" customHeight="false" outlineLevel="0" collapsed="false">
      <c r="A8240" s="24" t="s">
        <v>9063</v>
      </c>
      <c r="B8240" s="39" t="n">
        <v>46199</v>
      </c>
      <c r="C8240" s="24" t="s">
        <v>437</v>
      </c>
      <c r="D8240" s="24" t="s">
        <v>826</v>
      </c>
      <c r="E8240" s="24" t="s">
        <v>103</v>
      </c>
      <c r="F8240" s="38" t="n">
        <v>630</v>
      </c>
      <c r="G8240" s="42" t="n">
        <f aca="false">DATE(YEAR(B8240),MONTH(B8240),1)</f>
        <v>46174</v>
      </c>
      <c r="H8240" s="24" t="str">
        <f aca="false">INDEX(Customers!$B$2:$B$601,MATCH(C8240,Customers!$A$2:$A$601,0))</f>
        <v>Nairobi</v>
      </c>
      <c r="I8240" s="43" t="n">
        <f aca="false">ROUND(MIN(INDEX(Assumptions!$D$13:$D$18,MATCH(E8240,Assumptions!$A$13:$A$18,0)),MAX(INDEX(Assumptions!$C$13:$C$18,MATCH(E8240,Assumptions!$A$13:$A$18,0)),INDEX(Assumptions!$B$13:$B$18,MATCH(E8240,Assumptions!$A$13:$A$18,0))*F8240)),2)</f>
        <v>6.3</v>
      </c>
    </row>
    <row r="8241" customFormat="false" ht="15" hidden="false" customHeight="false" outlineLevel="0" collapsed="false">
      <c r="A8241" s="24" t="s">
        <v>9064</v>
      </c>
      <c r="B8241" s="39" t="n">
        <v>46199</v>
      </c>
      <c r="C8241" s="24" t="s">
        <v>439</v>
      </c>
      <c r="D8241" s="24" t="s">
        <v>174</v>
      </c>
      <c r="E8241" s="24" t="s">
        <v>105</v>
      </c>
      <c r="F8241" s="38" t="n">
        <v>3410</v>
      </c>
      <c r="G8241" s="42" t="n">
        <f aca="false">DATE(YEAR(B8241),MONTH(B8241),1)</f>
        <v>46174</v>
      </c>
      <c r="H8241" s="24" t="str">
        <f aca="false">INDEX(Customers!$B$2:$B$601,MATCH(C8241,Customers!$A$2:$A$601,0))</f>
        <v>Rift Valley</v>
      </c>
      <c r="I8241" s="43" t="n">
        <f aca="false">ROUND(MIN(INDEX(Assumptions!$D$13:$D$18,MATCH(E8241,Assumptions!$A$13:$A$18,0)),MAX(INDEX(Assumptions!$C$13:$C$18,MATCH(E8241,Assumptions!$A$13:$A$18,0)),INDEX(Assumptions!$B$13:$B$18,MATCH(E8241,Assumptions!$A$13:$A$18,0))*F8241)),2)</f>
        <v>51.15</v>
      </c>
    </row>
    <row r="8242" customFormat="false" ht="15" hidden="false" customHeight="false" outlineLevel="0" collapsed="false">
      <c r="A8242" s="24" t="s">
        <v>9065</v>
      </c>
      <c r="B8242" s="39" t="n">
        <v>46199</v>
      </c>
      <c r="C8242" s="24" t="s">
        <v>446</v>
      </c>
      <c r="D8242" s="24" t="s">
        <v>826</v>
      </c>
      <c r="E8242" s="24" t="s">
        <v>111</v>
      </c>
      <c r="F8242" s="38" t="n">
        <v>500</v>
      </c>
      <c r="G8242" s="42" t="n">
        <f aca="false">DATE(YEAR(B8242),MONTH(B8242),1)</f>
        <v>46174</v>
      </c>
      <c r="H8242" s="24" t="str">
        <f aca="false">INDEX(Customers!$B$2:$B$601,MATCH(C8242,Customers!$A$2:$A$601,0))</f>
        <v>Central</v>
      </c>
      <c r="I8242" s="43" t="n">
        <f aca="false">ROUND(MIN(INDEX(Assumptions!$D$13:$D$18,MATCH(E8242,Assumptions!$A$13:$A$18,0)),MAX(INDEX(Assumptions!$C$13:$C$18,MATCH(E8242,Assumptions!$A$13:$A$18,0)),INDEX(Assumptions!$B$13:$B$18,MATCH(E8242,Assumptions!$A$13:$A$18,0))*F8242)),2)</f>
        <v>20</v>
      </c>
    </row>
    <row r="8243" customFormat="false" ht="15" hidden="false" customHeight="false" outlineLevel="0" collapsed="false">
      <c r="A8243" s="24" t="s">
        <v>9066</v>
      </c>
      <c r="B8243" s="39" t="n">
        <v>46199</v>
      </c>
      <c r="C8243" s="24" t="s">
        <v>451</v>
      </c>
      <c r="D8243" s="24" t="s">
        <v>826</v>
      </c>
      <c r="E8243" s="24" t="s">
        <v>113</v>
      </c>
      <c r="F8243" s="38" t="n">
        <v>99</v>
      </c>
      <c r="G8243" s="42" t="n">
        <f aca="false">DATE(YEAR(B8243),MONTH(B8243),1)</f>
        <v>46174</v>
      </c>
      <c r="H8243" s="24" t="str">
        <f aca="false">INDEX(Customers!$B$2:$B$601,MATCH(C8243,Customers!$A$2:$A$601,0))</f>
        <v>Nairobi</v>
      </c>
      <c r="I8243" s="43" t="n">
        <f aca="false">ROUND(MIN(INDEX(Assumptions!$D$13:$D$18,MATCH(E8243,Assumptions!$A$13:$A$18,0)),MAX(INDEX(Assumptions!$C$13:$C$18,MATCH(E8243,Assumptions!$A$13:$A$18,0)),INDEX(Assumptions!$B$13:$B$18,MATCH(E8243,Assumptions!$A$13:$A$18,0))*F8243)),2)</f>
        <v>4.95</v>
      </c>
    </row>
    <row r="8244" customFormat="false" ht="15" hidden="false" customHeight="false" outlineLevel="0" collapsed="false">
      <c r="A8244" s="24" t="s">
        <v>9067</v>
      </c>
      <c r="B8244" s="39" t="n">
        <v>46199</v>
      </c>
      <c r="C8244" s="24" t="s">
        <v>468</v>
      </c>
      <c r="D8244" s="24" t="s">
        <v>826</v>
      </c>
      <c r="E8244" s="24" t="s">
        <v>103</v>
      </c>
      <c r="F8244" s="38" t="n">
        <v>3920</v>
      </c>
      <c r="G8244" s="42" t="n">
        <f aca="false">DATE(YEAR(B8244),MONTH(B8244),1)</f>
        <v>46174</v>
      </c>
      <c r="H8244" s="24" t="str">
        <f aca="false">INDEX(Customers!$B$2:$B$601,MATCH(C8244,Customers!$A$2:$A$601,0))</f>
        <v>Nairobi</v>
      </c>
      <c r="I8244" s="43" t="n">
        <f aca="false">ROUND(MIN(INDEX(Assumptions!$D$13:$D$18,MATCH(E8244,Assumptions!$A$13:$A$18,0)),MAX(INDEX(Assumptions!$C$13:$C$18,MATCH(E8244,Assumptions!$A$13:$A$18,0)),INDEX(Assumptions!$B$13:$B$18,MATCH(E8244,Assumptions!$A$13:$A$18,0))*F8244)),2)</f>
        <v>39.2</v>
      </c>
    </row>
    <row r="8245" customFormat="false" ht="15" hidden="false" customHeight="false" outlineLevel="0" collapsed="false">
      <c r="A8245" s="24" t="s">
        <v>9068</v>
      </c>
      <c r="B8245" s="39" t="n">
        <v>46199</v>
      </c>
      <c r="C8245" s="24" t="s">
        <v>470</v>
      </c>
      <c r="D8245" s="24" t="s">
        <v>826</v>
      </c>
      <c r="E8245" s="24" t="s">
        <v>103</v>
      </c>
      <c r="F8245" s="38" t="n">
        <v>1170</v>
      </c>
      <c r="G8245" s="42" t="n">
        <f aca="false">DATE(YEAR(B8245),MONTH(B8245),1)</f>
        <v>46174</v>
      </c>
      <c r="H8245" s="24" t="str">
        <f aca="false">INDEX(Customers!$B$2:$B$601,MATCH(C8245,Customers!$A$2:$A$601,0))</f>
        <v>Nairobi</v>
      </c>
      <c r="I8245" s="43" t="n">
        <f aca="false">ROUND(MIN(INDEX(Assumptions!$D$13:$D$18,MATCH(E8245,Assumptions!$A$13:$A$18,0)),MAX(INDEX(Assumptions!$C$13:$C$18,MATCH(E8245,Assumptions!$A$13:$A$18,0)),INDEX(Assumptions!$B$13:$B$18,MATCH(E8245,Assumptions!$A$13:$A$18,0))*F8245)),2)</f>
        <v>11.7</v>
      </c>
    </row>
    <row r="8246" customFormat="false" ht="15" hidden="false" customHeight="false" outlineLevel="0" collapsed="false">
      <c r="A8246" s="24" t="s">
        <v>9069</v>
      </c>
      <c r="B8246" s="39" t="n">
        <v>46199</v>
      </c>
      <c r="C8246" s="24" t="s">
        <v>501</v>
      </c>
      <c r="D8246" s="24" t="s">
        <v>826</v>
      </c>
      <c r="E8246" s="24" t="s">
        <v>111</v>
      </c>
      <c r="F8246" s="38" t="n">
        <v>500</v>
      </c>
      <c r="G8246" s="42" t="n">
        <f aca="false">DATE(YEAR(B8246),MONTH(B8246),1)</f>
        <v>46174</v>
      </c>
      <c r="H8246" s="24" t="str">
        <f aca="false">INDEX(Customers!$B$2:$B$601,MATCH(C8246,Customers!$A$2:$A$601,0))</f>
        <v>Western</v>
      </c>
      <c r="I8246" s="43" t="n">
        <f aca="false">ROUND(MIN(INDEX(Assumptions!$D$13:$D$18,MATCH(E8246,Assumptions!$A$13:$A$18,0)),MAX(INDEX(Assumptions!$C$13:$C$18,MATCH(E8246,Assumptions!$A$13:$A$18,0)),INDEX(Assumptions!$B$13:$B$18,MATCH(E8246,Assumptions!$A$13:$A$18,0))*F8246)),2)</f>
        <v>20</v>
      </c>
    </row>
    <row r="8247" customFormat="false" ht="15" hidden="false" customHeight="false" outlineLevel="0" collapsed="false">
      <c r="A8247" s="24" t="s">
        <v>9070</v>
      </c>
      <c r="B8247" s="39" t="n">
        <v>46199</v>
      </c>
      <c r="C8247" s="24" t="s">
        <v>507</v>
      </c>
      <c r="D8247" s="24" t="s">
        <v>826</v>
      </c>
      <c r="E8247" s="24" t="s">
        <v>113</v>
      </c>
      <c r="F8247" s="38" t="n">
        <v>99</v>
      </c>
      <c r="G8247" s="42" t="n">
        <f aca="false">DATE(YEAR(B8247),MONTH(B8247),1)</f>
        <v>46174</v>
      </c>
      <c r="H8247" s="24" t="str">
        <f aca="false">INDEX(Customers!$B$2:$B$601,MATCH(C8247,Customers!$A$2:$A$601,0))</f>
        <v>Western</v>
      </c>
      <c r="I8247" s="43" t="n">
        <f aca="false">ROUND(MIN(INDEX(Assumptions!$D$13:$D$18,MATCH(E8247,Assumptions!$A$13:$A$18,0)),MAX(INDEX(Assumptions!$C$13:$C$18,MATCH(E8247,Assumptions!$A$13:$A$18,0)),INDEX(Assumptions!$B$13:$B$18,MATCH(E8247,Assumptions!$A$13:$A$18,0))*F8247)),2)</f>
        <v>4.95</v>
      </c>
    </row>
    <row r="8248" customFormat="false" ht="15" hidden="false" customHeight="false" outlineLevel="0" collapsed="false">
      <c r="A8248" s="24" t="s">
        <v>9071</v>
      </c>
      <c r="B8248" s="39" t="n">
        <v>46199</v>
      </c>
      <c r="C8248" s="24" t="s">
        <v>509</v>
      </c>
      <c r="D8248" s="24" t="s">
        <v>175</v>
      </c>
      <c r="E8248" s="24" t="s">
        <v>105</v>
      </c>
      <c r="F8248" s="38" t="n">
        <v>3560</v>
      </c>
      <c r="G8248" s="42" t="n">
        <f aca="false">DATE(YEAR(B8248),MONTH(B8248),1)</f>
        <v>46174</v>
      </c>
      <c r="H8248" s="24" t="str">
        <f aca="false">INDEX(Customers!$B$2:$B$601,MATCH(C8248,Customers!$A$2:$A$601,0))</f>
        <v>Rift Valley</v>
      </c>
      <c r="I8248" s="43" t="n">
        <f aca="false">ROUND(MIN(INDEX(Assumptions!$D$13:$D$18,MATCH(E8248,Assumptions!$A$13:$A$18,0)),MAX(INDEX(Assumptions!$C$13:$C$18,MATCH(E8248,Assumptions!$A$13:$A$18,0)),INDEX(Assumptions!$B$13:$B$18,MATCH(E8248,Assumptions!$A$13:$A$18,0))*F8248)),2)</f>
        <v>53.4</v>
      </c>
    </row>
    <row r="8249" customFormat="false" ht="15" hidden="false" customHeight="false" outlineLevel="0" collapsed="false">
      <c r="A8249" s="24" t="s">
        <v>9072</v>
      </c>
      <c r="B8249" s="39" t="n">
        <v>46199</v>
      </c>
      <c r="C8249" s="24" t="s">
        <v>512</v>
      </c>
      <c r="D8249" s="24" t="s">
        <v>826</v>
      </c>
      <c r="E8249" s="24" t="s">
        <v>113</v>
      </c>
      <c r="F8249" s="38" t="n">
        <v>500</v>
      </c>
      <c r="G8249" s="42" t="n">
        <f aca="false">DATE(YEAR(B8249),MONTH(B8249),1)</f>
        <v>46174</v>
      </c>
      <c r="H8249" s="24" t="str">
        <f aca="false">INDEX(Customers!$B$2:$B$601,MATCH(C8249,Customers!$A$2:$A$601,0))</f>
        <v>Central</v>
      </c>
      <c r="I8249" s="43" t="n">
        <f aca="false">ROUND(MIN(INDEX(Assumptions!$D$13:$D$18,MATCH(E8249,Assumptions!$A$13:$A$18,0)),MAX(INDEX(Assumptions!$C$13:$C$18,MATCH(E8249,Assumptions!$A$13:$A$18,0)),INDEX(Assumptions!$B$13:$B$18,MATCH(E8249,Assumptions!$A$13:$A$18,0))*F8249)),2)</f>
        <v>25</v>
      </c>
    </row>
    <row r="8250" customFormat="false" ht="15" hidden="false" customHeight="false" outlineLevel="0" collapsed="false">
      <c r="A8250" s="24" t="s">
        <v>9073</v>
      </c>
      <c r="B8250" s="39" t="n">
        <v>46199</v>
      </c>
      <c r="C8250" s="24" t="s">
        <v>516</v>
      </c>
      <c r="D8250" s="24" t="s">
        <v>826</v>
      </c>
      <c r="E8250" s="24" t="s">
        <v>111</v>
      </c>
      <c r="F8250" s="38" t="n">
        <v>200</v>
      </c>
      <c r="G8250" s="42" t="n">
        <f aca="false">DATE(YEAR(B8250),MONTH(B8250),1)</f>
        <v>46174</v>
      </c>
      <c r="H8250" s="24" t="str">
        <f aca="false">INDEX(Customers!$B$2:$B$601,MATCH(C8250,Customers!$A$2:$A$601,0))</f>
        <v>Rift Valley</v>
      </c>
      <c r="I8250" s="43" t="n">
        <f aca="false">ROUND(MIN(INDEX(Assumptions!$D$13:$D$18,MATCH(E8250,Assumptions!$A$13:$A$18,0)),MAX(INDEX(Assumptions!$C$13:$C$18,MATCH(E8250,Assumptions!$A$13:$A$18,0)),INDEX(Assumptions!$B$13:$B$18,MATCH(E8250,Assumptions!$A$13:$A$18,0))*F8250)),2)</f>
        <v>8</v>
      </c>
    </row>
    <row r="8251" customFormat="false" ht="15" hidden="false" customHeight="false" outlineLevel="0" collapsed="false">
      <c r="A8251" s="24" t="s">
        <v>9074</v>
      </c>
      <c r="B8251" s="39" t="n">
        <v>46199</v>
      </c>
      <c r="C8251" s="24" t="s">
        <v>522</v>
      </c>
      <c r="D8251" s="24" t="s">
        <v>165</v>
      </c>
      <c r="E8251" s="24" t="s">
        <v>105</v>
      </c>
      <c r="F8251" s="38" t="n">
        <v>18000</v>
      </c>
      <c r="G8251" s="42" t="n">
        <f aca="false">DATE(YEAR(B8251),MONTH(B8251),1)</f>
        <v>46174</v>
      </c>
      <c r="H8251" s="24" t="str">
        <f aca="false">INDEX(Customers!$B$2:$B$601,MATCH(C8251,Customers!$A$2:$A$601,0))</f>
        <v>Central</v>
      </c>
      <c r="I8251" s="43" t="n">
        <f aca="false">ROUND(MIN(INDEX(Assumptions!$D$13:$D$18,MATCH(E8251,Assumptions!$A$13:$A$18,0)),MAX(INDEX(Assumptions!$C$13:$C$18,MATCH(E8251,Assumptions!$A$13:$A$18,0)),INDEX(Assumptions!$B$13:$B$18,MATCH(E8251,Assumptions!$A$13:$A$18,0))*F8251)),2)</f>
        <v>200</v>
      </c>
    </row>
    <row r="8252" customFormat="false" ht="15" hidden="false" customHeight="false" outlineLevel="0" collapsed="false">
      <c r="A8252" s="24" t="s">
        <v>9075</v>
      </c>
      <c r="B8252" s="39" t="n">
        <v>46199</v>
      </c>
      <c r="C8252" s="24" t="s">
        <v>524</v>
      </c>
      <c r="D8252" s="24" t="s">
        <v>826</v>
      </c>
      <c r="E8252" s="24" t="s">
        <v>113</v>
      </c>
      <c r="F8252" s="38" t="n">
        <v>99</v>
      </c>
      <c r="G8252" s="42" t="n">
        <f aca="false">DATE(YEAR(B8252),MONTH(B8252),1)</f>
        <v>46174</v>
      </c>
      <c r="H8252" s="24" t="str">
        <f aca="false">INDEX(Customers!$B$2:$B$601,MATCH(C8252,Customers!$A$2:$A$601,0))</f>
        <v>Rift Valley</v>
      </c>
      <c r="I8252" s="43" t="n">
        <f aca="false">ROUND(MIN(INDEX(Assumptions!$D$13:$D$18,MATCH(E8252,Assumptions!$A$13:$A$18,0)),MAX(INDEX(Assumptions!$C$13:$C$18,MATCH(E8252,Assumptions!$A$13:$A$18,0)),INDEX(Assumptions!$B$13:$B$18,MATCH(E8252,Assumptions!$A$13:$A$18,0))*F8252)),2)</f>
        <v>4.95</v>
      </c>
    </row>
    <row r="8253" customFormat="false" ht="15" hidden="false" customHeight="false" outlineLevel="0" collapsed="false">
      <c r="A8253" s="24" t="s">
        <v>9076</v>
      </c>
      <c r="B8253" s="39" t="n">
        <v>46199</v>
      </c>
      <c r="C8253" s="24" t="s">
        <v>535</v>
      </c>
      <c r="D8253" s="24" t="s">
        <v>826</v>
      </c>
      <c r="E8253" s="24" t="s">
        <v>103</v>
      </c>
      <c r="F8253" s="38" t="n">
        <v>2400</v>
      </c>
      <c r="G8253" s="42" t="n">
        <f aca="false">DATE(YEAR(B8253),MONTH(B8253),1)</f>
        <v>46174</v>
      </c>
      <c r="H8253" s="24" t="str">
        <f aca="false">INDEX(Customers!$B$2:$B$601,MATCH(C8253,Customers!$A$2:$A$601,0))</f>
        <v>Western</v>
      </c>
      <c r="I8253" s="43" t="n">
        <f aca="false">ROUND(MIN(INDEX(Assumptions!$D$13:$D$18,MATCH(E8253,Assumptions!$A$13:$A$18,0)),MAX(INDEX(Assumptions!$C$13:$C$18,MATCH(E8253,Assumptions!$A$13:$A$18,0)),INDEX(Assumptions!$B$13:$B$18,MATCH(E8253,Assumptions!$A$13:$A$18,0))*F8253)),2)</f>
        <v>24</v>
      </c>
    </row>
    <row r="8254" customFormat="false" ht="15" hidden="false" customHeight="false" outlineLevel="0" collapsed="false">
      <c r="A8254" s="24" t="s">
        <v>9077</v>
      </c>
      <c r="B8254" s="39" t="n">
        <v>46199</v>
      </c>
      <c r="C8254" s="24" t="s">
        <v>542</v>
      </c>
      <c r="D8254" s="24" t="s">
        <v>826</v>
      </c>
      <c r="E8254" s="24" t="s">
        <v>111</v>
      </c>
      <c r="F8254" s="38" t="n">
        <v>50</v>
      </c>
      <c r="G8254" s="42" t="n">
        <f aca="false">DATE(YEAR(B8254),MONTH(B8254),1)</f>
        <v>46174</v>
      </c>
      <c r="H8254" s="24" t="str">
        <f aca="false">INDEX(Customers!$B$2:$B$601,MATCH(C8254,Customers!$A$2:$A$601,0))</f>
        <v>Western</v>
      </c>
      <c r="I8254" s="43" t="n">
        <f aca="false">ROUND(MIN(INDEX(Assumptions!$D$13:$D$18,MATCH(E8254,Assumptions!$A$13:$A$18,0)),MAX(INDEX(Assumptions!$C$13:$C$18,MATCH(E8254,Assumptions!$A$13:$A$18,0)),INDEX(Assumptions!$B$13:$B$18,MATCH(E8254,Assumptions!$A$13:$A$18,0))*F8254)),2)</f>
        <v>2</v>
      </c>
    </row>
    <row r="8255" customFormat="false" ht="15" hidden="false" customHeight="false" outlineLevel="0" collapsed="false">
      <c r="A8255" s="24" t="s">
        <v>9078</v>
      </c>
      <c r="B8255" s="39" t="n">
        <v>46199</v>
      </c>
      <c r="C8255" s="24" t="s">
        <v>542</v>
      </c>
      <c r="D8255" s="24" t="s">
        <v>193</v>
      </c>
      <c r="E8255" s="24" t="s">
        <v>105</v>
      </c>
      <c r="F8255" s="38" t="n">
        <v>5730</v>
      </c>
      <c r="G8255" s="42" t="n">
        <f aca="false">DATE(YEAR(B8255),MONTH(B8255),1)</f>
        <v>46174</v>
      </c>
      <c r="H8255" s="24" t="str">
        <f aca="false">INDEX(Customers!$B$2:$B$601,MATCH(C8255,Customers!$A$2:$A$601,0))</f>
        <v>Western</v>
      </c>
      <c r="I8255" s="43" t="n">
        <f aca="false">ROUND(MIN(INDEX(Assumptions!$D$13:$D$18,MATCH(E8255,Assumptions!$A$13:$A$18,0)),MAX(INDEX(Assumptions!$C$13:$C$18,MATCH(E8255,Assumptions!$A$13:$A$18,0)),INDEX(Assumptions!$B$13:$B$18,MATCH(E8255,Assumptions!$A$13:$A$18,0))*F8255)),2)</f>
        <v>85.95</v>
      </c>
    </row>
    <row r="8256" customFormat="false" ht="15" hidden="false" customHeight="false" outlineLevel="0" collapsed="false">
      <c r="A8256" s="24" t="s">
        <v>9079</v>
      </c>
      <c r="B8256" s="39" t="n">
        <v>46199</v>
      </c>
      <c r="C8256" s="24" t="s">
        <v>560</v>
      </c>
      <c r="D8256" s="24" t="s">
        <v>826</v>
      </c>
      <c r="E8256" s="24" t="s">
        <v>109</v>
      </c>
      <c r="F8256" s="38" t="n">
        <v>1060</v>
      </c>
      <c r="G8256" s="42" t="n">
        <f aca="false">DATE(YEAR(B8256),MONTH(B8256),1)</f>
        <v>46174</v>
      </c>
      <c r="H8256" s="24" t="str">
        <f aca="false">INDEX(Customers!$B$2:$B$601,MATCH(C8256,Customers!$A$2:$A$601,0))</f>
        <v>Eastern</v>
      </c>
      <c r="I8256" s="43" t="n">
        <f aca="false">ROUND(MIN(INDEX(Assumptions!$D$13:$D$18,MATCH(E8256,Assumptions!$A$13:$A$18,0)),MAX(INDEX(Assumptions!$C$13:$C$18,MATCH(E8256,Assumptions!$A$13:$A$18,0)),INDEX(Assumptions!$B$13:$B$18,MATCH(E8256,Assumptions!$A$13:$A$18,0))*F8256)),2)</f>
        <v>4.24</v>
      </c>
    </row>
    <row r="8257" customFormat="false" ht="15" hidden="false" customHeight="false" outlineLevel="0" collapsed="false">
      <c r="A8257" s="24" t="s">
        <v>9080</v>
      </c>
      <c r="B8257" s="39" t="n">
        <v>46199</v>
      </c>
      <c r="C8257" s="24" t="s">
        <v>563</v>
      </c>
      <c r="D8257" s="24" t="s">
        <v>826</v>
      </c>
      <c r="E8257" s="24" t="s">
        <v>103</v>
      </c>
      <c r="F8257" s="38" t="n">
        <v>780</v>
      </c>
      <c r="G8257" s="42" t="n">
        <f aca="false">DATE(YEAR(B8257),MONTH(B8257),1)</f>
        <v>46174</v>
      </c>
      <c r="H8257" s="24" t="str">
        <f aca="false">INDEX(Customers!$B$2:$B$601,MATCH(C8257,Customers!$A$2:$A$601,0))</f>
        <v>Nairobi</v>
      </c>
      <c r="I8257" s="43" t="n">
        <f aca="false">ROUND(MIN(INDEX(Assumptions!$D$13:$D$18,MATCH(E8257,Assumptions!$A$13:$A$18,0)),MAX(INDEX(Assumptions!$C$13:$C$18,MATCH(E8257,Assumptions!$A$13:$A$18,0)),INDEX(Assumptions!$B$13:$B$18,MATCH(E8257,Assumptions!$A$13:$A$18,0))*F8257)),2)</f>
        <v>7.8</v>
      </c>
    </row>
    <row r="8258" customFormat="false" ht="15" hidden="false" customHeight="false" outlineLevel="0" collapsed="false">
      <c r="A8258" s="24" t="s">
        <v>9081</v>
      </c>
      <c r="B8258" s="39" t="n">
        <v>46199</v>
      </c>
      <c r="C8258" s="24" t="s">
        <v>571</v>
      </c>
      <c r="D8258" s="24" t="s">
        <v>826</v>
      </c>
      <c r="E8258" s="24" t="s">
        <v>103</v>
      </c>
      <c r="F8258" s="38" t="n">
        <v>2620</v>
      </c>
      <c r="G8258" s="42" t="n">
        <f aca="false">DATE(YEAR(B8258),MONTH(B8258),1)</f>
        <v>46174</v>
      </c>
      <c r="H8258" s="24" t="str">
        <f aca="false">INDEX(Customers!$B$2:$B$601,MATCH(C8258,Customers!$A$2:$A$601,0))</f>
        <v>Nairobi</v>
      </c>
      <c r="I8258" s="43" t="n">
        <f aca="false">ROUND(MIN(INDEX(Assumptions!$D$13:$D$18,MATCH(E8258,Assumptions!$A$13:$A$18,0)),MAX(INDEX(Assumptions!$C$13:$C$18,MATCH(E8258,Assumptions!$A$13:$A$18,0)),INDEX(Assumptions!$B$13:$B$18,MATCH(E8258,Assumptions!$A$13:$A$18,0))*F8258)),2)</f>
        <v>26.2</v>
      </c>
    </row>
    <row r="8259" customFormat="false" ht="15" hidden="false" customHeight="false" outlineLevel="0" collapsed="false">
      <c r="A8259" s="24" t="s">
        <v>9082</v>
      </c>
      <c r="B8259" s="39" t="n">
        <v>46199</v>
      </c>
      <c r="C8259" s="24" t="s">
        <v>608</v>
      </c>
      <c r="D8259" s="24" t="s">
        <v>826</v>
      </c>
      <c r="E8259" s="24" t="s">
        <v>109</v>
      </c>
      <c r="F8259" s="38" t="n">
        <v>2620</v>
      </c>
      <c r="G8259" s="42" t="n">
        <f aca="false">DATE(YEAR(B8259),MONTH(B8259),1)</f>
        <v>46174</v>
      </c>
      <c r="H8259" s="24" t="str">
        <f aca="false">INDEX(Customers!$B$2:$B$601,MATCH(C8259,Customers!$A$2:$A$601,0))</f>
        <v>Eastern</v>
      </c>
      <c r="I8259" s="43" t="n">
        <f aca="false">ROUND(MIN(INDEX(Assumptions!$D$13:$D$18,MATCH(E8259,Assumptions!$A$13:$A$18,0)),MAX(INDEX(Assumptions!$C$13:$C$18,MATCH(E8259,Assumptions!$A$13:$A$18,0)),INDEX(Assumptions!$B$13:$B$18,MATCH(E8259,Assumptions!$A$13:$A$18,0))*F8259)),2)</f>
        <v>10.48</v>
      </c>
    </row>
    <row r="8260" customFormat="false" ht="15" hidden="false" customHeight="false" outlineLevel="0" collapsed="false">
      <c r="A8260" s="24" t="s">
        <v>9083</v>
      </c>
      <c r="B8260" s="39" t="n">
        <v>46199</v>
      </c>
      <c r="C8260" s="24" t="s">
        <v>613</v>
      </c>
      <c r="D8260" s="24" t="s">
        <v>826</v>
      </c>
      <c r="E8260" s="24" t="s">
        <v>109</v>
      </c>
      <c r="F8260" s="38" t="n">
        <v>2150</v>
      </c>
      <c r="G8260" s="42" t="n">
        <f aca="false">DATE(YEAR(B8260),MONTH(B8260),1)</f>
        <v>46174</v>
      </c>
      <c r="H8260" s="24" t="str">
        <f aca="false">INDEX(Customers!$B$2:$B$601,MATCH(C8260,Customers!$A$2:$A$601,0))</f>
        <v>Rift Valley</v>
      </c>
      <c r="I8260" s="43" t="n">
        <f aca="false">ROUND(MIN(INDEX(Assumptions!$D$13:$D$18,MATCH(E8260,Assumptions!$A$13:$A$18,0)),MAX(INDEX(Assumptions!$C$13:$C$18,MATCH(E8260,Assumptions!$A$13:$A$18,0)),INDEX(Assumptions!$B$13:$B$18,MATCH(E8260,Assumptions!$A$13:$A$18,0))*F8260)),2)</f>
        <v>8.6</v>
      </c>
    </row>
    <row r="8261" customFormat="false" ht="15" hidden="false" customHeight="false" outlineLevel="0" collapsed="false">
      <c r="A8261" s="24" t="s">
        <v>9084</v>
      </c>
      <c r="B8261" s="39" t="n">
        <v>46199</v>
      </c>
      <c r="C8261" s="24" t="s">
        <v>618</v>
      </c>
      <c r="D8261" s="24" t="s">
        <v>826</v>
      </c>
      <c r="E8261" s="24" t="s">
        <v>113</v>
      </c>
      <c r="F8261" s="38" t="n">
        <v>500</v>
      </c>
      <c r="G8261" s="42" t="n">
        <f aca="false">DATE(YEAR(B8261),MONTH(B8261),1)</f>
        <v>46174</v>
      </c>
      <c r="H8261" s="24" t="str">
        <f aca="false">INDEX(Customers!$B$2:$B$601,MATCH(C8261,Customers!$A$2:$A$601,0))</f>
        <v>Western</v>
      </c>
      <c r="I8261" s="43" t="n">
        <f aca="false">ROUND(MIN(INDEX(Assumptions!$D$13:$D$18,MATCH(E8261,Assumptions!$A$13:$A$18,0)),MAX(INDEX(Assumptions!$C$13:$C$18,MATCH(E8261,Assumptions!$A$13:$A$18,0)),INDEX(Assumptions!$B$13:$B$18,MATCH(E8261,Assumptions!$A$13:$A$18,0))*F8261)),2)</f>
        <v>25</v>
      </c>
    </row>
    <row r="8262" customFormat="false" ht="15" hidden="false" customHeight="false" outlineLevel="0" collapsed="false">
      <c r="A8262" s="24" t="s">
        <v>9085</v>
      </c>
      <c r="B8262" s="39" t="n">
        <v>46199</v>
      </c>
      <c r="C8262" s="24" t="s">
        <v>624</v>
      </c>
      <c r="D8262" s="24" t="s">
        <v>826</v>
      </c>
      <c r="E8262" s="24" t="s">
        <v>103</v>
      </c>
      <c r="F8262" s="38" t="n">
        <v>2120</v>
      </c>
      <c r="G8262" s="42" t="n">
        <f aca="false">DATE(YEAR(B8262),MONTH(B8262),1)</f>
        <v>46174</v>
      </c>
      <c r="H8262" s="24" t="str">
        <f aca="false">INDEX(Customers!$B$2:$B$601,MATCH(C8262,Customers!$A$2:$A$601,0))</f>
        <v>Nairobi</v>
      </c>
      <c r="I8262" s="43" t="n">
        <f aca="false">ROUND(MIN(INDEX(Assumptions!$D$13:$D$18,MATCH(E8262,Assumptions!$A$13:$A$18,0)),MAX(INDEX(Assumptions!$C$13:$C$18,MATCH(E8262,Assumptions!$A$13:$A$18,0)),INDEX(Assumptions!$B$13:$B$18,MATCH(E8262,Assumptions!$A$13:$A$18,0))*F8262)),2)</f>
        <v>21.2</v>
      </c>
    </row>
    <row r="8263" customFormat="false" ht="15" hidden="false" customHeight="false" outlineLevel="0" collapsed="false">
      <c r="A8263" s="24" t="s">
        <v>9086</v>
      </c>
      <c r="B8263" s="39" t="n">
        <v>46199</v>
      </c>
      <c r="C8263" s="24" t="s">
        <v>624</v>
      </c>
      <c r="D8263" s="24" t="s">
        <v>157</v>
      </c>
      <c r="E8263" s="24" t="s">
        <v>105</v>
      </c>
      <c r="F8263" s="38" t="n">
        <v>6580</v>
      </c>
      <c r="G8263" s="42" t="n">
        <f aca="false">DATE(YEAR(B8263),MONTH(B8263),1)</f>
        <v>46174</v>
      </c>
      <c r="H8263" s="24" t="str">
        <f aca="false">INDEX(Customers!$B$2:$B$601,MATCH(C8263,Customers!$A$2:$A$601,0))</f>
        <v>Nairobi</v>
      </c>
      <c r="I8263" s="43" t="n">
        <f aca="false">ROUND(MIN(INDEX(Assumptions!$D$13:$D$18,MATCH(E8263,Assumptions!$A$13:$A$18,0)),MAX(INDEX(Assumptions!$C$13:$C$18,MATCH(E8263,Assumptions!$A$13:$A$18,0)),INDEX(Assumptions!$B$13:$B$18,MATCH(E8263,Assumptions!$A$13:$A$18,0))*F8263)),2)</f>
        <v>98.7</v>
      </c>
    </row>
    <row r="8264" customFormat="false" ht="15" hidden="false" customHeight="false" outlineLevel="0" collapsed="false">
      <c r="A8264" s="24" t="s">
        <v>9087</v>
      </c>
      <c r="B8264" s="39" t="n">
        <v>46199</v>
      </c>
      <c r="C8264" s="24" t="s">
        <v>627</v>
      </c>
      <c r="D8264" s="24" t="s">
        <v>826</v>
      </c>
      <c r="E8264" s="24" t="s">
        <v>113</v>
      </c>
      <c r="F8264" s="38" t="n">
        <v>1000</v>
      </c>
      <c r="G8264" s="42" t="n">
        <f aca="false">DATE(YEAR(B8264),MONTH(B8264),1)</f>
        <v>46174</v>
      </c>
      <c r="H8264" s="24" t="str">
        <f aca="false">INDEX(Customers!$B$2:$B$601,MATCH(C8264,Customers!$A$2:$A$601,0))</f>
        <v>Central</v>
      </c>
      <c r="I8264" s="43" t="n">
        <f aca="false">ROUND(MIN(INDEX(Assumptions!$D$13:$D$18,MATCH(E8264,Assumptions!$A$13:$A$18,0)),MAX(INDEX(Assumptions!$C$13:$C$18,MATCH(E8264,Assumptions!$A$13:$A$18,0)),INDEX(Assumptions!$B$13:$B$18,MATCH(E8264,Assumptions!$A$13:$A$18,0))*F8264)),2)</f>
        <v>50</v>
      </c>
    </row>
    <row r="8265" customFormat="false" ht="15" hidden="false" customHeight="false" outlineLevel="0" collapsed="false">
      <c r="A8265" s="24" t="s">
        <v>9088</v>
      </c>
      <c r="B8265" s="39" t="n">
        <v>46199</v>
      </c>
      <c r="C8265" s="24" t="s">
        <v>656</v>
      </c>
      <c r="D8265" s="24" t="s">
        <v>826</v>
      </c>
      <c r="E8265" s="24" t="s">
        <v>103</v>
      </c>
      <c r="F8265" s="38" t="n">
        <v>1400</v>
      </c>
      <c r="G8265" s="42" t="n">
        <f aca="false">DATE(YEAR(B8265),MONTH(B8265),1)</f>
        <v>46174</v>
      </c>
      <c r="H8265" s="24" t="str">
        <f aca="false">INDEX(Customers!$B$2:$B$601,MATCH(C8265,Customers!$A$2:$A$601,0))</f>
        <v>Nairobi</v>
      </c>
      <c r="I8265" s="43" t="n">
        <f aca="false">ROUND(MIN(INDEX(Assumptions!$D$13:$D$18,MATCH(E8265,Assumptions!$A$13:$A$18,0)),MAX(INDEX(Assumptions!$C$13:$C$18,MATCH(E8265,Assumptions!$A$13:$A$18,0)),INDEX(Assumptions!$B$13:$B$18,MATCH(E8265,Assumptions!$A$13:$A$18,0))*F8265)),2)</f>
        <v>14</v>
      </c>
    </row>
    <row r="8266" customFormat="false" ht="15" hidden="false" customHeight="false" outlineLevel="0" collapsed="false">
      <c r="A8266" s="24" t="s">
        <v>9089</v>
      </c>
      <c r="B8266" s="39" t="n">
        <v>46199</v>
      </c>
      <c r="C8266" s="24" t="s">
        <v>661</v>
      </c>
      <c r="D8266" s="24" t="s">
        <v>826</v>
      </c>
      <c r="E8266" s="24" t="s">
        <v>113</v>
      </c>
      <c r="F8266" s="38" t="n">
        <v>500</v>
      </c>
      <c r="G8266" s="42" t="n">
        <f aca="false">DATE(YEAR(B8266),MONTH(B8266),1)</f>
        <v>46174</v>
      </c>
      <c r="H8266" s="24" t="str">
        <f aca="false">INDEX(Customers!$B$2:$B$601,MATCH(C8266,Customers!$A$2:$A$601,0))</f>
        <v>Coast</v>
      </c>
      <c r="I8266" s="43" t="n">
        <f aca="false">ROUND(MIN(INDEX(Assumptions!$D$13:$D$18,MATCH(E8266,Assumptions!$A$13:$A$18,0)),MAX(INDEX(Assumptions!$C$13:$C$18,MATCH(E8266,Assumptions!$A$13:$A$18,0)),INDEX(Assumptions!$B$13:$B$18,MATCH(E8266,Assumptions!$A$13:$A$18,0))*F8266)),2)</f>
        <v>25</v>
      </c>
    </row>
    <row r="8267" customFormat="false" ht="15" hidden="false" customHeight="false" outlineLevel="0" collapsed="false">
      <c r="A8267" s="24" t="s">
        <v>9090</v>
      </c>
      <c r="B8267" s="39" t="n">
        <v>46199</v>
      </c>
      <c r="C8267" s="24" t="s">
        <v>686</v>
      </c>
      <c r="D8267" s="24" t="s">
        <v>826</v>
      </c>
      <c r="E8267" s="24" t="s">
        <v>109</v>
      </c>
      <c r="F8267" s="38" t="n">
        <v>11700</v>
      </c>
      <c r="G8267" s="42" t="n">
        <f aca="false">DATE(YEAR(B8267),MONTH(B8267),1)</f>
        <v>46174</v>
      </c>
      <c r="H8267" s="24" t="str">
        <f aca="false">INDEX(Customers!$B$2:$B$601,MATCH(C8267,Customers!$A$2:$A$601,0))</f>
        <v>Nairobi</v>
      </c>
      <c r="I8267" s="43" t="n">
        <f aca="false">ROUND(MIN(INDEX(Assumptions!$D$13:$D$18,MATCH(E8267,Assumptions!$A$13:$A$18,0)),MAX(INDEX(Assumptions!$C$13:$C$18,MATCH(E8267,Assumptions!$A$13:$A$18,0)),INDEX(Assumptions!$B$13:$B$18,MATCH(E8267,Assumptions!$A$13:$A$18,0))*F8267)),2)</f>
        <v>40</v>
      </c>
    </row>
    <row r="8268" customFormat="false" ht="15" hidden="false" customHeight="false" outlineLevel="0" collapsed="false">
      <c r="A8268" s="24" t="s">
        <v>9091</v>
      </c>
      <c r="B8268" s="39" t="n">
        <v>46199</v>
      </c>
      <c r="C8268" s="24" t="s">
        <v>693</v>
      </c>
      <c r="D8268" s="24" t="s">
        <v>826</v>
      </c>
      <c r="E8268" s="24" t="s">
        <v>109</v>
      </c>
      <c r="F8268" s="38" t="n">
        <v>630</v>
      </c>
      <c r="G8268" s="42" t="n">
        <f aca="false">DATE(YEAR(B8268),MONTH(B8268),1)</f>
        <v>46174</v>
      </c>
      <c r="H8268" s="24" t="str">
        <f aca="false">INDEX(Customers!$B$2:$B$601,MATCH(C8268,Customers!$A$2:$A$601,0))</f>
        <v>Nairobi</v>
      </c>
      <c r="I8268" s="43" t="n">
        <f aca="false">ROUND(MIN(INDEX(Assumptions!$D$13:$D$18,MATCH(E8268,Assumptions!$A$13:$A$18,0)),MAX(INDEX(Assumptions!$C$13:$C$18,MATCH(E8268,Assumptions!$A$13:$A$18,0)),INDEX(Assumptions!$B$13:$B$18,MATCH(E8268,Assumptions!$A$13:$A$18,0))*F8268)),2)</f>
        <v>2.52</v>
      </c>
    </row>
    <row r="8269" customFormat="false" ht="15" hidden="false" customHeight="false" outlineLevel="0" collapsed="false">
      <c r="A8269" s="24" t="s">
        <v>9092</v>
      </c>
      <c r="B8269" s="39" t="n">
        <v>46199</v>
      </c>
      <c r="C8269" s="24" t="s">
        <v>695</v>
      </c>
      <c r="D8269" s="24" t="s">
        <v>826</v>
      </c>
      <c r="E8269" s="24" t="s">
        <v>111</v>
      </c>
      <c r="F8269" s="38" t="n">
        <v>50</v>
      </c>
      <c r="G8269" s="42" t="n">
        <f aca="false">DATE(YEAR(B8269),MONTH(B8269),1)</f>
        <v>46174</v>
      </c>
      <c r="H8269" s="24" t="str">
        <f aca="false">INDEX(Customers!$B$2:$B$601,MATCH(C8269,Customers!$A$2:$A$601,0))</f>
        <v>Central</v>
      </c>
      <c r="I8269" s="43" t="n">
        <f aca="false">ROUND(MIN(INDEX(Assumptions!$D$13:$D$18,MATCH(E8269,Assumptions!$A$13:$A$18,0)),MAX(INDEX(Assumptions!$C$13:$C$18,MATCH(E8269,Assumptions!$A$13:$A$18,0)),INDEX(Assumptions!$B$13:$B$18,MATCH(E8269,Assumptions!$A$13:$A$18,0))*F8269)),2)</f>
        <v>2</v>
      </c>
    </row>
    <row r="8270" customFormat="false" ht="15" hidden="false" customHeight="false" outlineLevel="0" collapsed="false">
      <c r="A8270" s="24" t="s">
        <v>9093</v>
      </c>
      <c r="B8270" s="39" t="n">
        <v>46199</v>
      </c>
      <c r="C8270" s="24" t="s">
        <v>705</v>
      </c>
      <c r="D8270" s="24" t="s">
        <v>152</v>
      </c>
      <c r="E8270" s="24" t="s">
        <v>105</v>
      </c>
      <c r="F8270" s="38" t="n">
        <v>3620</v>
      </c>
      <c r="G8270" s="42" t="n">
        <f aca="false">DATE(YEAR(B8270),MONTH(B8270),1)</f>
        <v>46174</v>
      </c>
      <c r="H8270" s="24" t="str">
        <f aca="false">INDEX(Customers!$B$2:$B$601,MATCH(C8270,Customers!$A$2:$A$601,0))</f>
        <v>Nairobi</v>
      </c>
      <c r="I8270" s="43" t="n">
        <f aca="false">ROUND(MIN(INDEX(Assumptions!$D$13:$D$18,MATCH(E8270,Assumptions!$A$13:$A$18,0)),MAX(INDEX(Assumptions!$C$13:$C$18,MATCH(E8270,Assumptions!$A$13:$A$18,0)),INDEX(Assumptions!$B$13:$B$18,MATCH(E8270,Assumptions!$A$13:$A$18,0))*F8270)),2)</f>
        <v>54.3</v>
      </c>
    </row>
    <row r="8271" customFormat="false" ht="15" hidden="false" customHeight="false" outlineLevel="0" collapsed="false">
      <c r="A8271" s="24" t="s">
        <v>9094</v>
      </c>
      <c r="B8271" s="39" t="n">
        <v>46199</v>
      </c>
      <c r="C8271" s="24" t="s">
        <v>714</v>
      </c>
      <c r="D8271" s="24" t="s">
        <v>826</v>
      </c>
      <c r="E8271" s="24" t="s">
        <v>103</v>
      </c>
      <c r="F8271" s="38" t="n">
        <v>280</v>
      </c>
      <c r="G8271" s="42" t="n">
        <f aca="false">DATE(YEAR(B8271),MONTH(B8271),1)</f>
        <v>46174</v>
      </c>
      <c r="H8271" s="24" t="str">
        <f aca="false">INDEX(Customers!$B$2:$B$601,MATCH(C8271,Customers!$A$2:$A$601,0))</f>
        <v>Coast</v>
      </c>
      <c r="I8271" s="43" t="n">
        <f aca="false">ROUND(MIN(INDEX(Assumptions!$D$13:$D$18,MATCH(E8271,Assumptions!$A$13:$A$18,0)),MAX(INDEX(Assumptions!$C$13:$C$18,MATCH(E8271,Assumptions!$A$13:$A$18,0)),INDEX(Assumptions!$B$13:$B$18,MATCH(E8271,Assumptions!$A$13:$A$18,0))*F8271)),2)</f>
        <v>5</v>
      </c>
    </row>
    <row r="8272" customFormat="false" ht="15" hidden="false" customHeight="false" outlineLevel="0" collapsed="false">
      <c r="A8272" s="24" t="s">
        <v>9095</v>
      </c>
      <c r="B8272" s="39" t="n">
        <v>46199</v>
      </c>
      <c r="C8272" s="24" t="s">
        <v>716</v>
      </c>
      <c r="D8272" s="24" t="s">
        <v>826</v>
      </c>
      <c r="E8272" s="24" t="s">
        <v>113</v>
      </c>
      <c r="F8272" s="38" t="n">
        <v>99</v>
      </c>
      <c r="G8272" s="42" t="n">
        <f aca="false">DATE(YEAR(B8272),MONTH(B8272),1)</f>
        <v>46174</v>
      </c>
      <c r="H8272" s="24" t="str">
        <f aca="false">INDEX(Customers!$B$2:$B$601,MATCH(C8272,Customers!$A$2:$A$601,0))</f>
        <v>Western</v>
      </c>
      <c r="I8272" s="43" t="n">
        <f aca="false">ROUND(MIN(INDEX(Assumptions!$D$13:$D$18,MATCH(E8272,Assumptions!$A$13:$A$18,0)),MAX(INDEX(Assumptions!$C$13:$C$18,MATCH(E8272,Assumptions!$A$13:$A$18,0)),INDEX(Assumptions!$B$13:$B$18,MATCH(E8272,Assumptions!$A$13:$A$18,0))*F8272)),2)</f>
        <v>4.95</v>
      </c>
    </row>
    <row r="8273" customFormat="false" ht="15" hidden="false" customHeight="false" outlineLevel="0" collapsed="false">
      <c r="A8273" s="24" t="s">
        <v>9096</v>
      </c>
      <c r="B8273" s="39" t="n">
        <v>46199</v>
      </c>
      <c r="C8273" s="24" t="s">
        <v>728</v>
      </c>
      <c r="D8273" s="24" t="s">
        <v>826</v>
      </c>
      <c r="E8273" s="24" t="s">
        <v>109</v>
      </c>
      <c r="F8273" s="38" t="n">
        <v>2140</v>
      </c>
      <c r="G8273" s="42" t="n">
        <f aca="false">DATE(YEAR(B8273),MONTH(B8273),1)</f>
        <v>46174</v>
      </c>
      <c r="H8273" s="24" t="str">
        <f aca="false">INDEX(Customers!$B$2:$B$601,MATCH(C8273,Customers!$A$2:$A$601,0))</f>
        <v>Nairobi</v>
      </c>
      <c r="I8273" s="43" t="n">
        <f aca="false">ROUND(MIN(INDEX(Assumptions!$D$13:$D$18,MATCH(E8273,Assumptions!$A$13:$A$18,0)),MAX(INDEX(Assumptions!$C$13:$C$18,MATCH(E8273,Assumptions!$A$13:$A$18,0)),INDEX(Assumptions!$B$13:$B$18,MATCH(E8273,Assumptions!$A$13:$A$18,0))*F8273)),2)</f>
        <v>8.56</v>
      </c>
    </row>
    <row r="8274" customFormat="false" ht="15" hidden="false" customHeight="false" outlineLevel="0" collapsed="false">
      <c r="A8274" s="24" t="s">
        <v>9097</v>
      </c>
      <c r="B8274" s="39" t="n">
        <v>46199</v>
      </c>
      <c r="C8274" s="24" t="s">
        <v>742</v>
      </c>
      <c r="D8274" s="24" t="s">
        <v>210</v>
      </c>
      <c r="E8274" s="24" t="s">
        <v>107</v>
      </c>
      <c r="F8274" s="38" t="n">
        <v>1080</v>
      </c>
      <c r="G8274" s="42" t="n">
        <f aca="false">DATE(YEAR(B8274),MONTH(B8274),1)</f>
        <v>46174</v>
      </c>
      <c r="H8274" s="24" t="str">
        <f aca="false">INDEX(Customers!$B$2:$B$601,MATCH(C8274,Customers!$A$2:$A$601,0))</f>
        <v>Eastern</v>
      </c>
      <c r="I8274" s="43" t="n">
        <f aca="false">ROUND(MIN(INDEX(Assumptions!$D$13:$D$18,MATCH(E8274,Assumptions!$A$13:$A$18,0)),MAX(INDEX(Assumptions!$C$13:$C$18,MATCH(E8274,Assumptions!$A$13:$A$18,0)),INDEX(Assumptions!$B$13:$B$18,MATCH(E8274,Assumptions!$A$13:$A$18,0))*F8274)),2)</f>
        <v>0</v>
      </c>
    </row>
    <row r="8275" customFormat="false" ht="15" hidden="false" customHeight="false" outlineLevel="0" collapsed="false">
      <c r="A8275" s="24" t="s">
        <v>9098</v>
      </c>
      <c r="B8275" s="39" t="n">
        <v>46199</v>
      </c>
      <c r="C8275" s="24" t="s">
        <v>743</v>
      </c>
      <c r="D8275" s="24" t="s">
        <v>826</v>
      </c>
      <c r="E8275" s="24" t="s">
        <v>113</v>
      </c>
      <c r="F8275" s="38" t="n">
        <v>500</v>
      </c>
      <c r="G8275" s="42" t="n">
        <f aca="false">DATE(YEAR(B8275),MONTH(B8275),1)</f>
        <v>46174</v>
      </c>
      <c r="H8275" s="24" t="str">
        <f aca="false">INDEX(Customers!$B$2:$B$601,MATCH(C8275,Customers!$A$2:$A$601,0))</f>
        <v>Eastern</v>
      </c>
      <c r="I8275" s="43" t="n">
        <f aca="false">ROUND(MIN(INDEX(Assumptions!$D$13:$D$18,MATCH(E8275,Assumptions!$A$13:$A$18,0)),MAX(INDEX(Assumptions!$C$13:$C$18,MATCH(E8275,Assumptions!$A$13:$A$18,0)),INDEX(Assumptions!$B$13:$B$18,MATCH(E8275,Assumptions!$A$13:$A$18,0))*F8275)),2)</f>
        <v>25</v>
      </c>
    </row>
    <row r="8276" customFormat="false" ht="15" hidden="false" customHeight="false" outlineLevel="0" collapsed="false">
      <c r="A8276" s="24" t="s">
        <v>9099</v>
      </c>
      <c r="B8276" s="39" t="n">
        <v>46199</v>
      </c>
      <c r="C8276" s="24" t="s">
        <v>743</v>
      </c>
      <c r="D8276" s="24" t="s">
        <v>205</v>
      </c>
      <c r="E8276" s="24" t="s">
        <v>107</v>
      </c>
      <c r="F8276" s="38" t="n">
        <v>34560</v>
      </c>
      <c r="G8276" s="42" t="n">
        <f aca="false">DATE(YEAR(B8276),MONTH(B8276),1)</f>
        <v>46174</v>
      </c>
      <c r="H8276" s="24" t="str">
        <f aca="false">INDEX(Customers!$B$2:$B$601,MATCH(C8276,Customers!$A$2:$A$601,0))</f>
        <v>Eastern</v>
      </c>
      <c r="I8276" s="43" t="n">
        <f aca="false">ROUND(MIN(INDEX(Assumptions!$D$13:$D$18,MATCH(E8276,Assumptions!$A$13:$A$18,0)),MAX(INDEX(Assumptions!$C$13:$C$18,MATCH(E8276,Assumptions!$A$13:$A$18,0)),INDEX(Assumptions!$B$13:$B$18,MATCH(E8276,Assumptions!$A$13:$A$18,0))*F8276)),2)</f>
        <v>0</v>
      </c>
    </row>
    <row r="8277" customFormat="false" ht="15" hidden="false" customHeight="false" outlineLevel="0" collapsed="false">
      <c r="A8277" s="24" t="s">
        <v>9100</v>
      </c>
      <c r="B8277" s="39" t="n">
        <v>46199</v>
      </c>
      <c r="C8277" s="24" t="s">
        <v>760</v>
      </c>
      <c r="D8277" s="24" t="s">
        <v>826</v>
      </c>
      <c r="E8277" s="24" t="s">
        <v>103</v>
      </c>
      <c r="F8277" s="38" t="n">
        <v>2190</v>
      </c>
      <c r="G8277" s="42" t="n">
        <f aca="false">DATE(YEAR(B8277),MONTH(B8277),1)</f>
        <v>46174</v>
      </c>
      <c r="H8277" s="24" t="str">
        <f aca="false">INDEX(Customers!$B$2:$B$601,MATCH(C8277,Customers!$A$2:$A$601,0))</f>
        <v>Rift Valley</v>
      </c>
      <c r="I8277" s="43" t="n">
        <f aca="false">ROUND(MIN(INDEX(Assumptions!$D$13:$D$18,MATCH(E8277,Assumptions!$A$13:$A$18,0)),MAX(INDEX(Assumptions!$C$13:$C$18,MATCH(E8277,Assumptions!$A$13:$A$18,0)),INDEX(Assumptions!$B$13:$B$18,MATCH(E8277,Assumptions!$A$13:$A$18,0))*F8277)),2)</f>
        <v>21.9</v>
      </c>
    </row>
    <row r="8278" customFormat="false" ht="15" hidden="false" customHeight="false" outlineLevel="0" collapsed="false">
      <c r="A8278" s="24" t="s">
        <v>9101</v>
      </c>
      <c r="B8278" s="39" t="n">
        <v>46199</v>
      </c>
      <c r="C8278" s="24" t="s">
        <v>780</v>
      </c>
      <c r="D8278" s="24" t="s">
        <v>826</v>
      </c>
      <c r="E8278" s="24" t="s">
        <v>103</v>
      </c>
      <c r="F8278" s="38" t="n">
        <v>1280</v>
      </c>
      <c r="G8278" s="42" t="n">
        <f aca="false">DATE(YEAR(B8278),MONTH(B8278),1)</f>
        <v>46174</v>
      </c>
      <c r="H8278" s="24" t="str">
        <f aca="false">INDEX(Customers!$B$2:$B$601,MATCH(C8278,Customers!$A$2:$A$601,0))</f>
        <v>Rift Valley</v>
      </c>
      <c r="I8278" s="43" t="n">
        <f aca="false">ROUND(MIN(INDEX(Assumptions!$D$13:$D$18,MATCH(E8278,Assumptions!$A$13:$A$18,0)),MAX(INDEX(Assumptions!$C$13:$C$18,MATCH(E8278,Assumptions!$A$13:$A$18,0)),INDEX(Assumptions!$B$13:$B$18,MATCH(E8278,Assumptions!$A$13:$A$18,0))*F8278)),2)</f>
        <v>12.8</v>
      </c>
    </row>
    <row r="8279" customFormat="false" ht="15" hidden="false" customHeight="false" outlineLevel="0" collapsed="false">
      <c r="A8279" s="24" t="s">
        <v>9102</v>
      </c>
      <c r="B8279" s="39" t="n">
        <v>46199</v>
      </c>
      <c r="C8279" s="24" t="s">
        <v>785</v>
      </c>
      <c r="D8279" s="24" t="s">
        <v>166</v>
      </c>
      <c r="E8279" s="24" t="s">
        <v>105</v>
      </c>
      <c r="F8279" s="38" t="n">
        <v>3830</v>
      </c>
      <c r="G8279" s="42" t="n">
        <f aca="false">DATE(YEAR(B8279),MONTH(B8279),1)</f>
        <v>46174</v>
      </c>
      <c r="H8279" s="24" t="str">
        <f aca="false">INDEX(Customers!$B$2:$B$601,MATCH(C8279,Customers!$A$2:$A$601,0))</f>
        <v>Central</v>
      </c>
      <c r="I8279" s="43" t="n">
        <f aca="false">ROUND(MIN(INDEX(Assumptions!$D$13:$D$18,MATCH(E8279,Assumptions!$A$13:$A$18,0)),MAX(INDEX(Assumptions!$C$13:$C$18,MATCH(E8279,Assumptions!$A$13:$A$18,0)),INDEX(Assumptions!$B$13:$B$18,MATCH(E8279,Assumptions!$A$13:$A$18,0))*F8279)),2)</f>
        <v>57.45</v>
      </c>
    </row>
    <row r="8280" customFormat="false" ht="15" hidden="false" customHeight="false" outlineLevel="0" collapsed="false">
      <c r="A8280" s="24" t="s">
        <v>9103</v>
      </c>
      <c r="B8280" s="39" t="n">
        <v>46199</v>
      </c>
      <c r="C8280" s="24" t="s">
        <v>786</v>
      </c>
      <c r="D8280" s="24" t="s">
        <v>826</v>
      </c>
      <c r="E8280" s="24" t="s">
        <v>109</v>
      </c>
      <c r="F8280" s="38" t="n">
        <v>3680</v>
      </c>
      <c r="G8280" s="42" t="n">
        <f aca="false">DATE(YEAR(B8280),MONTH(B8280),1)</f>
        <v>46174</v>
      </c>
      <c r="H8280" s="24" t="str">
        <f aca="false">INDEX(Customers!$B$2:$B$601,MATCH(C8280,Customers!$A$2:$A$601,0))</f>
        <v>Rift Valley</v>
      </c>
      <c r="I8280" s="43" t="n">
        <f aca="false">ROUND(MIN(INDEX(Assumptions!$D$13:$D$18,MATCH(E8280,Assumptions!$A$13:$A$18,0)),MAX(INDEX(Assumptions!$C$13:$C$18,MATCH(E8280,Assumptions!$A$13:$A$18,0)),INDEX(Assumptions!$B$13:$B$18,MATCH(E8280,Assumptions!$A$13:$A$18,0))*F8280)),2)</f>
        <v>14.72</v>
      </c>
    </row>
    <row r="8281" customFormat="false" ht="15" hidden="false" customHeight="false" outlineLevel="0" collapsed="false">
      <c r="A8281" s="24" t="s">
        <v>9104</v>
      </c>
      <c r="B8281" s="39" t="n">
        <v>46199</v>
      </c>
      <c r="C8281" s="24" t="s">
        <v>787</v>
      </c>
      <c r="D8281" s="24" t="s">
        <v>826</v>
      </c>
      <c r="E8281" s="24" t="s">
        <v>111</v>
      </c>
      <c r="F8281" s="38" t="n">
        <v>200</v>
      </c>
      <c r="G8281" s="42" t="n">
        <f aca="false">DATE(YEAR(B8281),MONTH(B8281),1)</f>
        <v>46174</v>
      </c>
      <c r="H8281" s="24" t="str">
        <f aca="false">INDEX(Customers!$B$2:$B$601,MATCH(C8281,Customers!$A$2:$A$601,0))</f>
        <v>Eastern</v>
      </c>
      <c r="I8281" s="43" t="n">
        <f aca="false">ROUND(MIN(INDEX(Assumptions!$D$13:$D$18,MATCH(E8281,Assumptions!$A$13:$A$18,0)),MAX(INDEX(Assumptions!$C$13:$C$18,MATCH(E8281,Assumptions!$A$13:$A$18,0)),INDEX(Assumptions!$B$13:$B$18,MATCH(E8281,Assumptions!$A$13:$A$18,0))*F8281)),2)</f>
        <v>8</v>
      </c>
    </row>
    <row r="8282" customFormat="false" ht="15" hidden="false" customHeight="false" outlineLevel="0" collapsed="false">
      <c r="A8282" s="24" t="s">
        <v>9105</v>
      </c>
      <c r="B8282" s="39" t="n">
        <v>46199</v>
      </c>
      <c r="C8282" s="24" t="s">
        <v>787</v>
      </c>
      <c r="D8282" s="24" t="s">
        <v>826</v>
      </c>
      <c r="E8282" s="24" t="s">
        <v>111</v>
      </c>
      <c r="F8282" s="38" t="n">
        <v>100</v>
      </c>
      <c r="G8282" s="42" t="n">
        <f aca="false">DATE(YEAR(B8282),MONTH(B8282),1)</f>
        <v>46174</v>
      </c>
      <c r="H8282" s="24" t="str">
        <f aca="false">INDEX(Customers!$B$2:$B$601,MATCH(C8282,Customers!$A$2:$A$601,0))</f>
        <v>Eastern</v>
      </c>
      <c r="I8282" s="43" t="n">
        <f aca="false">ROUND(MIN(INDEX(Assumptions!$D$13:$D$18,MATCH(E8282,Assumptions!$A$13:$A$18,0)),MAX(INDEX(Assumptions!$C$13:$C$18,MATCH(E8282,Assumptions!$A$13:$A$18,0)),INDEX(Assumptions!$B$13:$B$18,MATCH(E8282,Assumptions!$A$13:$A$18,0))*F8282)),2)</f>
        <v>4</v>
      </c>
    </row>
    <row r="8283" customFormat="false" ht="15" hidden="false" customHeight="false" outlineLevel="0" collapsed="false">
      <c r="A8283" s="24" t="s">
        <v>9106</v>
      </c>
      <c r="B8283" s="39" t="n">
        <v>46199</v>
      </c>
      <c r="C8283" s="24" t="s">
        <v>790</v>
      </c>
      <c r="D8283" s="24" t="s">
        <v>826</v>
      </c>
      <c r="E8283" s="24" t="s">
        <v>103</v>
      </c>
      <c r="F8283" s="38" t="n">
        <v>390</v>
      </c>
      <c r="G8283" s="42" t="n">
        <f aca="false">DATE(YEAR(B8283),MONTH(B8283),1)</f>
        <v>46174</v>
      </c>
      <c r="H8283" s="24" t="str">
        <f aca="false">INDEX(Customers!$B$2:$B$601,MATCH(C8283,Customers!$A$2:$A$601,0))</f>
        <v>Eastern</v>
      </c>
      <c r="I8283" s="43" t="n">
        <f aca="false">ROUND(MIN(INDEX(Assumptions!$D$13:$D$18,MATCH(E8283,Assumptions!$A$13:$A$18,0)),MAX(INDEX(Assumptions!$C$13:$C$18,MATCH(E8283,Assumptions!$A$13:$A$18,0)),INDEX(Assumptions!$B$13:$B$18,MATCH(E8283,Assumptions!$A$13:$A$18,0))*F8283)),2)</f>
        <v>5</v>
      </c>
    </row>
    <row r="8284" customFormat="false" ht="15" hidden="false" customHeight="false" outlineLevel="0" collapsed="false">
      <c r="A8284" s="24" t="s">
        <v>9107</v>
      </c>
      <c r="B8284" s="39" t="n">
        <v>46199</v>
      </c>
      <c r="C8284" s="24" t="s">
        <v>800</v>
      </c>
      <c r="D8284" s="24" t="s">
        <v>826</v>
      </c>
      <c r="E8284" s="24" t="s">
        <v>113</v>
      </c>
      <c r="F8284" s="38" t="n">
        <v>250</v>
      </c>
      <c r="G8284" s="42" t="n">
        <f aca="false">DATE(YEAR(B8284),MONTH(B8284),1)</f>
        <v>46174</v>
      </c>
      <c r="H8284" s="24" t="str">
        <f aca="false">INDEX(Customers!$B$2:$B$601,MATCH(C8284,Customers!$A$2:$A$601,0))</f>
        <v>Coast</v>
      </c>
      <c r="I8284" s="43" t="n">
        <f aca="false">ROUND(MIN(INDEX(Assumptions!$D$13:$D$18,MATCH(E8284,Assumptions!$A$13:$A$18,0)),MAX(INDEX(Assumptions!$C$13:$C$18,MATCH(E8284,Assumptions!$A$13:$A$18,0)),INDEX(Assumptions!$B$13:$B$18,MATCH(E8284,Assumptions!$A$13:$A$18,0))*F8284)),2)</f>
        <v>12.5</v>
      </c>
    </row>
    <row r="8285" customFormat="false" ht="15" hidden="false" customHeight="false" outlineLevel="0" collapsed="false">
      <c r="A8285" s="24" t="s">
        <v>9108</v>
      </c>
      <c r="B8285" s="39" t="n">
        <v>46199</v>
      </c>
      <c r="C8285" s="24" t="s">
        <v>807</v>
      </c>
      <c r="D8285" s="24" t="s">
        <v>153</v>
      </c>
      <c r="E8285" s="24" t="s">
        <v>107</v>
      </c>
      <c r="F8285" s="38" t="n">
        <v>11060</v>
      </c>
      <c r="G8285" s="42" t="n">
        <f aca="false">DATE(YEAR(B8285),MONTH(B8285),1)</f>
        <v>46174</v>
      </c>
      <c r="H8285" s="24" t="str">
        <f aca="false">INDEX(Customers!$B$2:$B$601,MATCH(C8285,Customers!$A$2:$A$601,0))</f>
        <v>Nairobi</v>
      </c>
      <c r="I8285" s="43" t="n">
        <f aca="false">ROUND(MIN(INDEX(Assumptions!$D$13:$D$18,MATCH(E8285,Assumptions!$A$13:$A$18,0)),MAX(INDEX(Assumptions!$C$13:$C$18,MATCH(E8285,Assumptions!$A$13:$A$18,0)),INDEX(Assumptions!$B$13:$B$18,MATCH(E8285,Assumptions!$A$13:$A$18,0))*F8285)),2)</f>
        <v>0</v>
      </c>
    </row>
    <row r="8286" customFormat="false" ht="15" hidden="false" customHeight="false" outlineLevel="0" collapsed="false">
      <c r="A8286" s="24" t="s">
        <v>9109</v>
      </c>
      <c r="B8286" s="39" t="n">
        <v>46199</v>
      </c>
      <c r="C8286" s="24" t="s">
        <v>816</v>
      </c>
      <c r="D8286" s="24" t="s">
        <v>826</v>
      </c>
      <c r="E8286" s="24" t="s">
        <v>103</v>
      </c>
      <c r="F8286" s="38" t="n">
        <v>1020</v>
      </c>
      <c r="G8286" s="42" t="n">
        <f aca="false">DATE(YEAR(B8286),MONTH(B8286),1)</f>
        <v>46174</v>
      </c>
      <c r="H8286" s="24" t="str">
        <f aca="false">INDEX(Customers!$B$2:$B$601,MATCH(C8286,Customers!$A$2:$A$601,0))</f>
        <v>Nairobi</v>
      </c>
      <c r="I8286" s="43" t="n">
        <f aca="false">ROUND(MIN(INDEX(Assumptions!$D$13:$D$18,MATCH(E8286,Assumptions!$A$13:$A$18,0)),MAX(INDEX(Assumptions!$C$13:$C$18,MATCH(E8286,Assumptions!$A$13:$A$18,0)),INDEX(Assumptions!$B$13:$B$18,MATCH(E8286,Assumptions!$A$13:$A$18,0))*F8286)),2)</f>
        <v>10.2</v>
      </c>
    </row>
    <row r="8287" customFormat="false" ht="15" hidden="false" customHeight="false" outlineLevel="0" collapsed="false">
      <c r="A8287" s="24" t="s">
        <v>9110</v>
      </c>
      <c r="B8287" s="39" t="n">
        <v>46200</v>
      </c>
      <c r="C8287" s="24" t="s">
        <v>236</v>
      </c>
      <c r="D8287" s="24" t="s">
        <v>826</v>
      </c>
      <c r="E8287" s="24" t="s">
        <v>111</v>
      </c>
      <c r="F8287" s="38" t="n">
        <v>100</v>
      </c>
      <c r="G8287" s="42" t="n">
        <f aca="false">DATE(YEAR(B8287),MONTH(B8287),1)</f>
        <v>46174</v>
      </c>
      <c r="H8287" s="24" t="str">
        <f aca="false">INDEX(Customers!$B$2:$B$601,MATCH(C8287,Customers!$A$2:$A$601,0))</f>
        <v>Rift Valley</v>
      </c>
      <c r="I8287" s="43" t="n">
        <f aca="false">ROUND(MIN(INDEX(Assumptions!$D$13:$D$18,MATCH(E8287,Assumptions!$A$13:$A$18,0)),MAX(INDEX(Assumptions!$C$13:$C$18,MATCH(E8287,Assumptions!$A$13:$A$18,0)),INDEX(Assumptions!$B$13:$B$18,MATCH(E8287,Assumptions!$A$13:$A$18,0))*F8287)),2)</f>
        <v>4</v>
      </c>
    </row>
    <row r="8288" customFormat="false" ht="15" hidden="false" customHeight="false" outlineLevel="0" collapsed="false">
      <c r="A8288" s="24" t="s">
        <v>9111</v>
      </c>
      <c r="B8288" s="39" t="n">
        <v>46200</v>
      </c>
      <c r="C8288" s="24" t="s">
        <v>242</v>
      </c>
      <c r="D8288" s="24" t="s">
        <v>826</v>
      </c>
      <c r="E8288" s="24" t="s">
        <v>113</v>
      </c>
      <c r="F8288" s="38" t="n">
        <v>99</v>
      </c>
      <c r="G8288" s="42" t="n">
        <f aca="false">DATE(YEAR(B8288),MONTH(B8288),1)</f>
        <v>46174</v>
      </c>
      <c r="H8288" s="24" t="str">
        <f aca="false">INDEX(Customers!$B$2:$B$601,MATCH(C8288,Customers!$A$2:$A$601,0))</f>
        <v>Central</v>
      </c>
      <c r="I8288" s="43" t="n">
        <f aca="false">ROUND(MIN(INDEX(Assumptions!$D$13:$D$18,MATCH(E8288,Assumptions!$A$13:$A$18,0)),MAX(INDEX(Assumptions!$C$13:$C$18,MATCH(E8288,Assumptions!$A$13:$A$18,0)),INDEX(Assumptions!$B$13:$B$18,MATCH(E8288,Assumptions!$A$13:$A$18,0))*F8288)),2)</f>
        <v>4.95</v>
      </c>
    </row>
    <row r="8289" customFormat="false" ht="15" hidden="false" customHeight="false" outlineLevel="0" collapsed="false">
      <c r="A8289" s="24" t="s">
        <v>9112</v>
      </c>
      <c r="B8289" s="39" t="n">
        <v>46200</v>
      </c>
      <c r="C8289" s="24" t="s">
        <v>242</v>
      </c>
      <c r="D8289" s="24" t="s">
        <v>826</v>
      </c>
      <c r="E8289" s="24" t="s">
        <v>113</v>
      </c>
      <c r="F8289" s="38" t="n">
        <v>99</v>
      </c>
      <c r="G8289" s="42" t="n">
        <f aca="false">DATE(YEAR(B8289),MONTH(B8289),1)</f>
        <v>46174</v>
      </c>
      <c r="H8289" s="24" t="str">
        <f aca="false">INDEX(Customers!$B$2:$B$601,MATCH(C8289,Customers!$A$2:$A$601,0))</f>
        <v>Central</v>
      </c>
      <c r="I8289" s="43" t="n">
        <f aca="false">ROUND(MIN(INDEX(Assumptions!$D$13:$D$18,MATCH(E8289,Assumptions!$A$13:$A$18,0)),MAX(INDEX(Assumptions!$C$13:$C$18,MATCH(E8289,Assumptions!$A$13:$A$18,0)),INDEX(Assumptions!$B$13:$B$18,MATCH(E8289,Assumptions!$A$13:$A$18,0))*F8289)),2)</f>
        <v>4.95</v>
      </c>
    </row>
    <row r="8290" customFormat="false" ht="15" hidden="false" customHeight="false" outlineLevel="0" collapsed="false">
      <c r="A8290" s="24" t="s">
        <v>9113</v>
      </c>
      <c r="B8290" s="39" t="n">
        <v>46200</v>
      </c>
      <c r="C8290" s="24" t="s">
        <v>261</v>
      </c>
      <c r="D8290" s="24" t="s">
        <v>187</v>
      </c>
      <c r="E8290" s="24" t="s">
        <v>105</v>
      </c>
      <c r="F8290" s="38" t="n">
        <v>3610</v>
      </c>
      <c r="G8290" s="42" t="n">
        <f aca="false">DATE(YEAR(B8290),MONTH(B8290),1)</f>
        <v>46174</v>
      </c>
      <c r="H8290" s="24" t="str">
        <f aca="false">INDEX(Customers!$B$2:$B$601,MATCH(C8290,Customers!$A$2:$A$601,0))</f>
        <v>Coast</v>
      </c>
      <c r="I8290" s="43" t="n">
        <f aca="false">ROUND(MIN(INDEX(Assumptions!$D$13:$D$18,MATCH(E8290,Assumptions!$A$13:$A$18,0)),MAX(INDEX(Assumptions!$C$13:$C$18,MATCH(E8290,Assumptions!$A$13:$A$18,0)),INDEX(Assumptions!$B$13:$B$18,MATCH(E8290,Assumptions!$A$13:$A$18,0))*F8290)),2)</f>
        <v>54.15</v>
      </c>
    </row>
    <row r="8291" customFormat="false" ht="15" hidden="false" customHeight="false" outlineLevel="0" collapsed="false">
      <c r="A8291" s="24" t="s">
        <v>9114</v>
      </c>
      <c r="B8291" s="39" t="n">
        <v>46200</v>
      </c>
      <c r="C8291" s="24" t="s">
        <v>269</v>
      </c>
      <c r="D8291" s="24" t="s">
        <v>826</v>
      </c>
      <c r="E8291" s="24" t="s">
        <v>109</v>
      </c>
      <c r="F8291" s="38" t="n">
        <v>2910</v>
      </c>
      <c r="G8291" s="42" t="n">
        <f aca="false">DATE(YEAR(B8291),MONTH(B8291),1)</f>
        <v>46174</v>
      </c>
      <c r="H8291" s="24" t="str">
        <f aca="false">INDEX(Customers!$B$2:$B$601,MATCH(C8291,Customers!$A$2:$A$601,0))</f>
        <v>Coast</v>
      </c>
      <c r="I8291" s="43" t="n">
        <f aca="false">ROUND(MIN(INDEX(Assumptions!$D$13:$D$18,MATCH(E8291,Assumptions!$A$13:$A$18,0)),MAX(INDEX(Assumptions!$C$13:$C$18,MATCH(E8291,Assumptions!$A$13:$A$18,0)),INDEX(Assumptions!$B$13:$B$18,MATCH(E8291,Assumptions!$A$13:$A$18,0))*F8291)),2)</f>
        <v>11.64</v>
      </c>
    </row>
    <row r="8292" customFormat="false" ht="15" hidden="false" customHeight="false" outlineLevel="0" collapsed="false">
      <c r="A8292" s="24" t="s">
        <v>9115</v>
      </c>
      <c r="B8292" s="39" t="n">
        <v>46200</v>
      </c>
      <c r="C8292" s="24" t="s">
        <v>283</v>
      </c>
      <c r="D8292" s="24" t="s">
        <v>826</v>
      </c>
      <c r="E8292" s="24" t="s">
        <v>113</v>
      </c>
      <c r="F8292" s="38" t="n">
        <v>99</v>
      </c>
      <c r="G8292" s="42" t="n">
        <f aca="false">DATE(YEAR(B8292),MONTH(B8292),1)</f>
        <v>46174</v>
      </c>
      <c r="H8292" s="24" t="str">
        <f aca="false">INDEX(Customers!$B$2:$B$601,MATCH(C8292,Customers!$A$2:$A$601,0))</f>
        <v>Rift Valley</v>
      </c>
      <c r="I8292" s="43" t="n">
        <f aca="false">ROUND(MIN(INDEX(Assumptions!$D$13:$D$18,MATCH(E8292,Assumptions!$A$13:$A$18,0)),MAX(INDEX(Assumptions!$C$13:$C$18,MATCH(E8292,Assumptions!$A$13:$A$18,0)),INDEX(Assumptions!$B$13:$B$18,MATCH(E8292,Assumptions!$A$13:$A$18,0))*F8292)),2)</f>
        <v>4.95</v>
      </c>
    </row>
    <row r="8293" customFormat="false" ht="15" hidden="false" customHeight="false" outlineLevel="0" collapsed="false">
      <c r="A8293" s="24" t="s">
        <v>9116</v>
      </c>
      <c r="B8293" s="39" t="n">
        <v>46200</v>
      </c>
      <c r="C8293" s="24" t="s">
        <v>283</v>
      </c>
      <c r="D8293" s="24" t="s">
        <v>826</v>
      </c>
      <c r="E8293" s="24" t="s">
        <v>103</v>
      </c>
      <c r="F8293" s="38" t="n">
        <v>600</v>
      </c>
      <c r="G8293" s="42" t="n">
        <f aca="false">DATE(YEAR(B8293),MONTH(B8293),1)</f>
        <v>46174</v>
      </c>
      <c r="H8293" s="24" t="str">
        <f aca="false">INDEX(Customers!$B$2:$B$601,MATCH(C8293,Customers!$A$2:$A$601,0))</f>
        <v>Rift Valley</v>
      </c>
      <c r="I8293" s="43" t="n">
        <f aca="false">ROUND(MIN(INDEX(Assumptions!$D$13:$D$18,MATCH(E8293,Assumptions!$A$13:$A$18,0)),MAX(INDEX(Assumptions!$C$13:$C$18,MATCH(E8293,Assumptions!$A$13:$A$18,0)),INDEX(Assumptions!$B$13:$B$18,MATCH(E8293,Assumptions!$A$13:$A$18,0))*F8293)),2)</f>
        <v>6</v>
      </c>
    </row>
    <row r="8294" customFormat="false" ht="15" hidden="false" customHeight="false" outlineLevel="0" collapsed="false">
      <c r="A8294" s="24" t="s">
        <v>9117</v>
      </c>
      <c r="B8294" s="39" t="n">
        <v>46200</v>
      </c>
      <c r="C8294" s="24" t="s">
        <v>285</v>
      </c>
      <c r="D8294" s="24" t="s">
        <v>205</v>
      </c>
      <c r="E8294" s="24" t="s">
        <v>107</v>
      </c>
      <c r="F8294" s="38" t="n">
        <v>22670</v>
      </c>
      <c r="G8294" s="42" t="n">
        <f aca="false">DATE(YEAR(B8294),MONTH(B8294),1)</f>
        <v>46174</v>
      </c>
      <c r="H8294" s="24" t="str">
        <f aca="false">INDEX(Customers!$B$2:$B$601,MATCH(C8294,Customers!$A$2:$A$601,0))</f>
        <v>Eastern</v>
      </c>
      <c r="I8294" s="43" t="n">
        <f aca="false">ROUND(MIN(INDEX(Assumptions!$D$13:$D$18,MATCH(E8294,Assumptions!$A$13:$A$18,0)),MAX(INDEX(Assumptions!$C$13:$C$18,MATCH(E8294,Assumptions!$A$13:$A$18,0)),INDEX(Assumptions!$B$13:$B$18,MATCH(E8294,Assumptions!$A$13:$A$18,0))*F8294)),2)</f>
        <v>0</v>
      </c>
    </row>
    <row r="8295" customFormat="false" ht="15" hidden="false" customHeight="false" outlineLevel="0" collapsed="false">
      <c r="A8295" s="24" t="s">
        <v>9118</v>
      </c>
      <c r="B8295" s="39" t="n">
        <v>46200</v>
      </c>
      <c r="C8295" s="24" t="s">
        <v>285</v>
      </c>
      <c r="D8295" s="24" t="s">
        <v>826</v>
      </c>
      <c r="E8295" s="24" t="s">
        <v>109</v>
      </c>
      <c r="F8295" s="38" t="n">
        <v>16950</v>
      </c>
      <c r="G8295" s="42" t="n">
        <f aca="false">DATE(YEAR(B8295),MONTH(B8295),1)</f>
        <v>46174</v>
      </c>
      <c r="H8295" s="24" t="str">
        <f aca="false">INDEX(Customers!$B$2:$B$601,MATCH(C8295,Customers!$A$2:$A$601,0))</f>
        <v>Eastern</v>
      </c>
      <c r="I8295" s="43" t="n">
        <f aca="false">ROUND(MIN(INDEX(Assumptions!$D$13:$D$18,MATCH(E8295,Assumptions!$A$13:$A$18,0)),MAX(INDEX(Assumptions!$C$13:$C$18,MATCH(E8295,Assumptions!$A$13:$A$18,0)),INDEX(Assumptions!$B$13:$B$18,MATCH(E8295,Assumptions!$A$13:$A$18,0))*F8295)),2)</f>
        <v>40</v>
      </c>
    </row>
    <row r="8296" customFormat="false" ht="15" hidden="false" customHeight="false" outlineLevel="0" collapsed="false">
      <c r="A8296" s="24" t="s">
        <v>9119</v>
      </c>
      <c r="B8296" s="39" t="n">
        <v>46200</v>
      </c>
      <c r="C8296" s="24" t="s">
        <v>285</v>
      </c>
      <c r="D8296" s="24" t="s">
        <v>826</v>
      </c>
      <c r="E8296" s="24" t="s">
        <v>111</v>
      </c>
      <c r="F8296" s="38" t="n">
        <v>100</v>
      </c>
      <c r="G8296" s="42" t="n">
        <f aca="false">DATE(YEAR(B8296),MONTH(B8296),1)</f>
        <v>46174</v>
      </c>
      <c r="H8296" s="24" t="str">
        <f aca="false">INDEX(Customers!$B$2:$B$601,MATCH(C8296,Customers!$A$2:$A$601,0))</f>
        <v>Eastern</v>
      </c>
      <c r="I8296" s="43" t="n">
        <f aca="false">ROUND(MIN(INDEX(Assumptions!$D$13:$D$18,MATCH(E8296,Assumptions!$A$13:$A$18,0)),MAX(INDEX(Assumptions!$C$13:$C$18,MATCH(E8296,Assumptions!$A$13:$A$18,0)),INDEX(Assumptions!$B$13:$B$18,MATCH(E8296,Assumptions!$A$13:$A$18,0))*F8296)),2)</f>
        <v>4</v>
      </c>
    </row>
    <row r="8297" customFormat="false" ht="15" hidden="false" customHeight="false" outlineLevel="0" collapsed="false">
      <c r="A8297" s="24" t="s">
        <v>9120</v>
      </c>
      <c r="B8297" s="39" t="n">
        <v>46200</v>
      </c>
      <c r="C8297" s="24" t="s">
        <v>291</v>
      </c>
      <c r="D8297" s="24" t="s">
        <v>826</v>
      </c>
      <c r="E8297" s="24" t="s">
        <v>109</v>
      </c>
      <c r="F8297" s="38" t="n">
        <v>4290</v>
      </c>
      <c r="G8297" s="42" t="n">
        <f aca="false">DATE(YEAR(B8297),MONTH(B8297),1)</f>
        <v>46174</v>
      </c>
      <c r="H8297" s="24" t="str">
        <f aca="false">INDEX(Customers!$B$2:$B$601,MATCH(C8297,Customers!$A$2:$A$601,0))</f>
        <v>Rift Valley</v>
      </c>
      <c r="I8297" s="43" t="n">
        <f aca="false">ROUND(MIN(INDEX(Assumptions!$D$13:$D$18,MATCH(E8297,Assumptions!$A$13:$A$18,0)),MAX(INDEX(Assumptions!$C$13:$C$18,MATCH(E8297,Assumptions!$A$13:$A$18,0)),INDEX(Assumptions!$B$13:$B$18,MATCH(E8297,Assumptions!$A$13:$A$18,0))*F8297)),2)</f>
        <v>17.16</v>
      </c>
    </row>
    <row r="8298" customFormat="false" ht="15" hidden="false" customHeight="false" outlineLevel="0" collapsed="false">
      <c r="A8298" s="24" t="s">
        <v>9121</v>
      </c>
      <c r="B8298" s="39" t="n">
        <v>46200</v>
      </c>
      <c r="C8298" s="24" t="s">
        <v>306</v>
      </c>
      <c r="D8298" s="24" t="s">
        <v>826</v>
      </c>
      <c r="E8298" s="24" t="s">
        <v>109</v>
      </c>
      <c r="F8298" s="38" t="n">
        <v>14240</v>
      </c>
      <c r="G8298" s="42" t="n">
        <f aca="false">DATE(YEAR(B8298),MONTH(B8298),1)</f>
        <v>46174</v>
      </c>
      <c r="H8298" s="24" t="str">
        <f aca="false">INDEX(Customers!$B$2:$B$601,MATCH(C8298,Customers!$A$2:$A$601,0))</f>
        <v>Rift Valley</v>
      </c>
      <c r="I8298" s="43" t="n">
        <f aca="false">ROUND(MIN(INDEX(Assumptions!$D$13:$D$18,MATCH(E8298,Assumptions!$A$13:$A$18,0)),MAX(INDEX(Assumptions!$C$13:$C$18,MATCH(E8298,Assumptions!$A$13:$A$18,0)),INDEX(Assumptions!$B$13:$B$18,MATCH(E8298,Assumptions!$A$13:$A$18,0))*F8298)),2)</f>
        <v>40</v>
      </c>
    </row>
    <row r="8299" customFormat="false" ht="15" hidden="false" customHeight="false" outlineLevel="0" collapsed="false">
      <c r="A8299" s="24" t="s">
        <v>9122</v>
      </c>
      <c r="B8299" s="39" t="n">
        <v>46200</v>
      </c>
      <c r="C8299" s="24" t="s">
        <v>317</v>
      </c>
      <c r="D8299" s="24" t="s">
        <v>826</v>
      </c>
      <c r="E8299" s="24" t="s">
        <v>103</v>
      </c>
      <c r="F8299" s="38" t="n">
        <v>490</v>
      </c>
      <c r="G8299" s="42" t="n">
        <f aca="false">DATE(YEAR(B8299),MONTH(B8299),1)</f>
        <v>46174</v>
      </c>
      <c r="H8299" s="24" t="str">
        <f aca="false">INDEX(Customers!$B$2:$B$601,MATCH(C8299,Customers!$A$2:$A$601,0))</f>
        <v>Rift Valley</v>
      </c>
      <c r="I8299" s="43" t="n">
        <f aca="false">ROUND(MIN(INDEX(Assumptions!$D$13:$D$18,MATCH(E8299,Assumptions!$A$13:$A$18,0)),MAX(INDEX(Assumptions!$C$13:$C$18,MATCH(E8299,Assumptions!$A$13:$A$18,0)),INDEX(Assumptions!$B$13:$B$18,MATCH(E8299,Assumptions!$A$13:$A$18,0))*F8299)),2)</f>
        <v>5</v>
      </c>
    </row>
    <row r="8300" customFormat="false" ht="15" hidden="false" customHeight="false" outlineLevel="0" collapsed="false">
      <c r="A8300" s="24" t="s">
        <v>9123</v>
      </c>
      <c r="B8300" s="39" t="n">
        <v>46200</v>
      </c>
      <c r="C8300" s="24" t="s">
        <v>320</v>
      </c>
      <c r="D8300" s="24" t="s">
        <v>826</v>
      </c>
      <c r="E8300" s="24" t="s">
        <v>111</v>
      </c>
      <c r="F8300" s="38" t="n">
        <v>100</v>
      </c>
      <c r="G8300" s="42" t="n">
        <f aca="false">DATE(YEAR(B8300),MONTH(B8300),1)</f>
        <v>46174</v>
      </c>
      <c r="H8300" s="24" t="str">
        <f aca="false">INDEX(Customers!$B$2:$B$601,MATCH(C8300,Customers!$A$2:$A$601,0))</f>
        <v>Rift Valley</v>
      </c>
      <c r="I8300" s="43" t="n">
        <f aca="false">ROUND(MIN(INDEX(Assumptions!$D$13:$D$18,MATCH(E8300,Assumptions!$A$13:$A$18,0)),MAX(INDEX(Assumptions!$C$13:$C$18,MATCH(E8300,Assumptions!$A$13:$A$18,0)),INDEX(Assumptions!$B$13:$B$18,MATCH(E8300,Assumptions!$A$13:$A$18,0))*F8300)),2)</f>
        <v>4</v>
      </c>
    </row>
    <row r="8301" customFormat="false" ht="15" hidden="false" customHeight="false" outlineLevel="0" collapsed="false">
      <c r="A8301" s="24" t="s">
        <v>9124</v>
      </c>
      <c r="B8301" s="39" t="n">
        <v>46200</v>
      </c>
      <c r="C8301" s="24" t="s">
        <v>326</v>
      </c>
      <c r="D8301" s="24" t="s">
        <v>826</v>
      </c>
      <c r="E8301" s="24" t="s">
        <v>103</v>
      </c>
      <c r="F8301" s="38" t="n">
        <v>560</v>
      </c>
      <c r="G8301" s="42" t="n">
        <f aca="false">DATE(YEAR(B8301),MONTH(B8301),1)</f>
        <v>46174</v>
      </c>
      <c r="H8301" s="24" t="str">
        <f aca="false">INDEX(Customers!$B$2:$B$601,MATCH(C8301,Customers!$A$2:$A$601,0))</f>
        <v>Nairobi</v>
      </c>
      <c r="I8301" s="43" t="n">
        <f aca="false">ROUND(MIN(INDEX(Assumptions!$D$13:$D$18,MATCH(E8301,Assumptions!$A$13:$A$18,0)),MAX(INDEX(Assumptions!$C$13:$C$18,MATCH(E8301,Assumptions!$A$13:$A$18,0)),INDEX(Assumptions!$B$13:$B$18,MATCH(E8301,Assumptions!$A$13:$A$18,0))*F8301)),2)</f>
        <v>5.6</v>
      </c>
    </row>
    <row r="8302" customFormat="false" ht="15" hidden="false" customHeight="false" outlineLevel="0" collapsed="false">
      <c r="A8302" s="24" t="s">
        <v>9125</v>
      </c>
      <c r="B8302" s="39" t="n">
        <v>46200</v>
      </c>
      <c r="C8302" s="24" t="s">
        <v>333</v>
      </c>
      <c r="D8302" s="24" t="s">
        <v>826</v>
      </c>
      <c r="E8302" s="24" t="s">
        <v>113</v>
      </c>
      <c r="F8302" s="38" t="n">
        <v>250</v>
      </c>
      <c r="G8302" s="42" t="n">
        <f aca="false">DATE(YEAR(B8302),MONTH(B8302),1)</f>
        <v>46174</v>
      </c>
      <c r="H8302" s="24" t="str">
        <f aca="false">INDEX(Customers!$B$2:$B$601,MATCH(C8302,Customers!$A$2:$A$601,0))</f>
        <v>Coast</v>
      </c>
      <c r="I8302" s="43" t="n">
        <f aca="false">ROUND(MIN(INDEX(Assumptions!$D$13:$D$18,MATCH(E8302,Assumptions!$A$13:$A$18,0)),MAX(INDEX(Assumptions!$C$13:$C$18,MATCH(E8302,Assumptions!$A$13:$A$18,0)),INDEX(Assumptions!$B$13:$B$18,MATCH(E8302,Assumptions!$A$13:$A$18,0))*F8302)),2)</f>
        <v>12.5</v>
      </c>
    </row>
    <row r="8303" customFormat="false" ht="15" hidden="false" customHeight="false" outlineLevel="0" collapsed="false">
      <c r="A8303" s="24" t="s">
        <v>9126</v>
      </c>
      <c r="B8303" s="39" t="n">
        <v>46200</v>
      </c>
      <c r="C8303" s="24" t="s">
        <v>337</v>
      </c>
      <c r="D8303" s="24" t="s">
        <v>826</v>
      </c>
      <c r="E8303" s="24" t="s">
        <v>113</v>
      </c>
      <c r="F8303" s="38" t="n">
        <v>99</v>
      </c>
      <c r="G8303" s="42" t="n">
        <f aca="false">DATE(YEAR(B8303),MONTH(B8303),1)</f>
        <v>46174</v>
      </c>
      <c r="H8303" s="24" t="str">
        <f aca="false">INDEX(Customers!$B$2:$B$601,MATCH(C8303,Customers!$A$2:$A$601,0))</f>
        <v>Nairobi</v>
      </c>
      <c r="I8303" s="43" t="n">
        <f aca="false">ROUND(MIN(INDEX(Assumptions!$D$13:$D$18,MATCH(E8303,Assumptions!$A$13:$A$18,0)),MAX(INDEX(Assumptions!$C$13:$C$18,MATCH(E8303,Assumptions!$A$13:$A$18,0)),INDEX(Assumptions!$B$13:$B$18,MATCH(E8303,Assumptions!$A$13:$A$18,0))*F8303)),2)</f>
        <v>4.95</v>
      </c>
    </row>
    <row r="8304" customFormat="false" ht="15" hidden="false" customHeight="false" outlineLevel="0" collapsed="false">
      <c r="A8304" s="24" t="s">
        <v>9127</v>
      </c>
      <c r="B8304" s="39" t="n">
        <v>46200</v>
      </c>
      <c r="C8304" s="24" t="s">
        <v>345</v>
      </c>
      <c r="D8304" s="24" t="s">
        <v>826</v>
      </c>
      <c r="E8304" s="24" t="s">
        <v>113</v>
      </c>
      <c r="F8304" s="38" t="n">
        <v>250</v>
      </c>
      <c r="G8304" s="42" t="n">
        <f aca="false">DATE(YEAR(B8304),MONTH(B8304),1)</f>
        <v>46174</v>
      </c>
      <c r="H8304" s="24" t="str">
        <f aca="false">INDEX(Customers!$B$2:$B$601,MATCH(C8304,Customers!$A$2:$A$601,0))</f>
        <v>Central</v>
      </c>
      <c r="I8304" s="43" t="n">
        <f aca="false">ROUND(MIN(INDEX(Assumptions!$D$13:$D$18,MATCH(E8304,Assumptions!$A$13:$A$18,0)),MAX(INDEX(Assumptions!$C$13:$C$18,MATCH(E8304,Assumptions!$A$13:$A$18,0)),INDEX(Assumptions!$B$13:$B$18,MATCH(E8304,Assumptions!$A$13:$A$18,0))*F8304)),2)</f>
        <v>12.5</v>
      </c>
    </row>
    <row r="8305" customFormat="false" ht="15" hidden="false" customHeight="false" outlineLevel="0" collapsed="false">
      <c r="A8305" s="24" t="s">
        <v>9128</v>
      </c>
      <c r="B8305" s="39" t="n">
        <v>46200</v>
      </c>
      <c r="C8305" s="24" t="s">
        <v>352</v>
      </c>
      <c r="D8305" s="24" t="s">
        <v>186</v>
      </c>
      <c r="E8305" s="24" t="s">
        <v>107</v>
      </c>
      <c r="F8305" s="38" t="n">
        <v>2130</v>
      </c>
      <c r="G8305" s="42" t="n">
        <f aca="false">DATE(YEAR(B8305),MONTH(B8305),1)</f>
        <v>46174</v>
      </c>
      <c r="H8305" s="24" t="str">
        <f aca="false">INDEX(Customers!$B$2:$B$601,MATCH(C8305,Customers!$A$2:$A$601,0))</f>
        <v>Coast</v>
      </c>
      <c r="I8305" s="43" t="n">
        <f aca="false">ROUND(MIN(INDEX(Assumptions!$D$13:$D$18,MATCH(E8305,Assumptions!$A$13:$A$18,0)),MAX(INDEX(Assumptions!$C$13:$C$18,MATCH(E8305,Assumptions!$A$13:$A$18,0)),INDEX(Assumptions!$B$13:$B$18,MATCH(E8305,Assumptions!$A$13:$A$18,0))*F8305)),2)</f>
        <v>0</v>
      </c>
    </row>
    <row r="8306" customFormat="false" ht="15" hidden="false" customHeight="false" outlineLevel="0" collapsed="false">
      <c r="A8306" s="24" t="s">
        <v>9129</v>
      </c>
      <c r="B8306" s="39" t="n">
        <v>46200</v>
      </c>
      <c r="C8306" s="24" t="s">
        <v>359</v>
      </c>
      <c r="D8306" s="24" t="s">
        <v>826</v>
      </c>
      <c r="E8306" s="24" t="s">
        <v>109</v>
      </c>
      <c r="F8306" s="38" t="n">
        <v>150000</v>
      </c>
      <c r="G8306" s="42" t="n">
        <f aca="false">DATE(YEAR(B8306),MONTH(B8306),1)</f>
        <v>46174</v>
      </c>
      <c r="H8306" s="24" t="str">
        <f aca="false">INDEX(Customers!$B$2:$B$601,MATCH(C8306,Customers!$A$2:$A$601,0))</f>
        <v>Central</v>
      </c>
      <c r="I8306" s="43" t="n">
        <f aca="false">ROUND(MIN(INDEX(Assumptions!$D$13:$D$18,MATCH(E8306,Assumptions!$A$13:$A$18,0)),MAX(INDEX(Assumptions!$C$13:$C$18,MATCH(E8306,Assumptions!$A$13:$A$18,0)),INDEX(Assumptions!$B$13:$B$18,MATCH(E8306,Assumptions!$A$13:$A$18,0))*F8306)),2)</f>
        <v>40</v>
      </c>
    </row>
    <row r="8307" customFormat="false" ht="15" hidden="false" customHeight="false" outlineLevel="0" collapsed="false">
      <c r="A8307" s="24" t="s">
        <v>9130</v>
      </c>
      <c r="B8307" s="39" t="n">
        <v>46200</v>
      </c>
      <c r="C8307" s="24" t="s">
        <v>361</v>
      </c>
      <c r="D8307" s="24" t="s">
        <v>182</v>
      </c>
      <c r="E8307" s="24" t="s">
        <v>107</v>
      </c>
      <c r="F8307" s="38" t="n">
        <v>1200</v>
      </c>
      <c r="G8307" s="42" t="n">
        <f aca="false">DATE(YEAR(B8307),MONTH(B8307),1)</f>
        <v>46174</v>
      </c>
      <c r="H8307" s="24" t="str">
        <f aca="false">INDEX(Customers!$B$2:$B$601,MATCH(C8307,Customers!$A$2:$A$601,0))</f>
        <v>Rift Valley</v>
      </c>
      <c r="I8307" s="43" t="n">
        <f aca="false">ROUND(MIN(INDEX(Assumptions!$D$13:$D$18,MATCH(E8307,Assumptions!$A$13:$A$18,0)),MAX(INDEX(Assumptions!$C$13:$C$18,MATCH(E8307,Assumptions!$A$13:$A$18,0)),INDEX(Assumptions!$B$13:$B$18,MATCH(E8307,Assumptions!$A$13:$A$18,0))*F8307)),2)</f>
        <v>0</v>
      </c>
    </row>
    <row r="8308" customFormat="false" ht="15" hidden="false" customHeight="false" outlineLevel="0" collapsed="false">
      <c r="A8308" s="24" t="s">
        <v>9131</v>
      </c>
      <c r="B8308" s="39" t="n">
        <v>46200</v>
      </c>
      <c r="C8308" s="24" t="s">
        <v>362</v>
      </c>
      <c r="D8308" s="24" t="s">
        <v>826</v>
      </c>
      <c r="E8308" s="24" t="s">
        <v>111</v>
      </c>
      <c r="F8308" s="38" t="n">
        <v>500</v>
      </c>
      <c r="G8308" s="42" t="n">
        <f aca="false">DATE(YEAR(B8308),MONTH(B8308),1)</f>
        <v>46174</v>
      </c>
      <c r="H8308" s="24" t="str">
        <f aca="false">INDEX(Customers!$B$2:$B$601,MATCH(C8308,Customers!$A$2:$A$601,0))</f>
        <v>Central</v>
      </c>
      <c r="I8308" s="43" t="n">
        <f aca="false">ROUND(MIN(INDEX(Assumptions!$D$13:$D$18,MATCH(E8308,Assumptions!$A$13:$A$18,0)),MAX(INDEX(Assumptions!$C$13:$C$18,MATCH(E8308,Assumptions!$A$13:$A$18,0)),INDEX(Assumptions!$B$13:$B$18,MATCH(E8308,Assumptions!$A$13:$A$18,0))*F8308)),2)</f>
        <v>20</v>
      </c>
    </row>
    <row r="8309" customFormat="false" ht="15" hidden="false" customHeight="false" outlineLevel="0" collapsed="false">
      <c r="A8309" s="24" t="s">
        <v>9132</v>
      </c>
      <c r="B8309" s="39" t="n">
        <v>46200</v>
      </c>
      <c r="C8309" s="24" t="s">
        <v>363</v>
      </c>
      <c r="D8309" s="24" t="s">
        <v>826</v>
      </c>
      <c r="E8309" s="24" t="s">
        <v>109</v>
      </c>
      <c r="F8309" s="38" t="n">
        <v>910</v>
      </c>
      <c r="G8309" s="42" t="n">
        <f aca="false">DATE(YEAR(B8309),MONTH(B8309),1)</f>
        <v>46174</v>
      </c>
      <c r="H8309" s="24" t="str">
        <f aca="false">INDEX(Customers!$B$2:$B$601,MATCH(C8309,Customers!$A$2:$A$601,0))</f>
        <v>Nairobi</v>
      </c>
      <c r="I8309" s="43" t="n">
        <f aca="false">ROUND(MIN(INDEX(Assumptions!$D$13:$D$18,MATCH(E8309,Assumptions!$A$13:$A$18,0)),MAX(INDEX(Assumptions!$C$13:$C$18,MATCH(E8309,Assumptions!$A$13:$A$18,0)),INDEX(Assumptions!$B$13:$B$18,MATCH(E8309,Assumptions!$A$13:$A$18,0))*F8309)),2)</f>
        <v>3.64</v>
      </c>
    </row>
    <row r="8310" customFormat="false" ht="15" hidden="false" customHeight="false" outlineLevel="0" collapsed="false">
      <c r="A8310" s="24" t="s">
        <v>9133</v>
      </c>
      <c r="B8310" s="39" t="n">
        <v>46200</v>
      </c>
      <c r="C8310" s="24" t="s">
        <v>365</v>
      </c>
      <c r="D8310" s="24" t="s">
        <v>826</v>
      </c>
      <c r="E8310" s="24" t="s">
        <v>103</v>
      </c>
      <c r="F8310" s="38" t="n">
        <v>1840</v>
      </c>
      <c r="G8310" s="42" t="n">
        <f aca="false">DATE(YEAR(B8310),MONTH(B8310),1)</f>
        <v>46174</v>
      </c>
      <c r="H8310" s="24" t="str">
        <f aca="false">INDEX(Customers!$B$2:$B$601,MATCH(C8310,Customers!$A$2:$A$601,0))</f>
        <v>Eastern</v>
      </c>
      <c r="I8310" s="43" t="n">
        <f aca="false">ROUND(MIN(INDEX(Assumptions!$D$13:$D$18,MATCH(E8310,Assumptions!$A$13:$A$18,0)),MAX(INDEX(Assumptions!$C$13:$C$18,MATCH(E8310,Assumptions!$A$13:$A$18,0)),INDEX(Assumptions!$B$13:$B$18,MATCH(E8310,Assumptions!$A$13:$A$18,0))*F8310)),2)</f>
        <v>18.4</v>
      </c>
    </row>
    <row r="8311" customFormat="false" ht="15" hidden="false" customHeight="false" outlineLevel="0" collapsed="false">
      <c r="A8311" s="24" t="s">
        <v>9134</v>
      </c>
      <c r="B8311" s="39" t="n">
        <v>46200</v>
      </c>
      <c r="C8311" s="24" t="s">
        <v>375</v>
      </c>
      <c r="D8311" s="24" t="s">
        <v>826</v>
      </c>
      <c r="E8311" s="24" t="s">
        <v>109</v>
      </c>
      <c r="F8311" s="38" t="n">
        <v>1230</v>
      </c>
      <c r="G8311" s="42" t="n">
        <f aca="false">DATE(YEAR(B8311),MONTH(B8311),1)</f>
        <v>46174</v>
      </c>
      <c r="H8311" s="24" t="str">
        <f aca="false">INDEX(Customers!$B$2:$B$601,MATCH(C8311,Customers!$A$2:$A$601,0))</f>
        <v>Coast</v>
      </c>
      <c r="I8311" s="43" t="n">
        <f aca="false">ROUND(MIN(INDEX(Assumptions!$D$13:$D$18,MATCH(E8311,Assumptions!$A$13:$A$18,0)),MAX(INDEX(Assumptions!$C$13:$C$18,MATCH(E8311,Assumptions!$A$13:$A$18,0)),INDEX(Assumptions!$B$13:$B$18,MATCH(E8311,Assumptions!$A$13:$A$18,0))*F8311)),2)</f>
        <v>4.92</v>
      </c>
    </row>
    <row r="8312" customFormat="false" ht="15" hidden="false" customHeight="false" outlineLevel="0" collapsed="false">
      <c r="A8312" s="24" t="s">
        <v>9135</v>
      </c>
      <c r="B8312" s="39" t="n">
        <v>46200</v>
      </c>
      <c r="C8312" s="24" t="s">
        <v>396</v>
      </c>
      <c r="D8312" s="24" t="s">
        <v>826</v>
      </c>
      <c r="E8312" s="24" t="s">
        <v>103</v>
      </c>
      <c r="F8312" s="38" t="n">
        <v>2130</v>
      </c>
      <c r="G8312" s="42" t="n">
        <f aca="false">DATE(YEAR(B8312),MONTH(B8312),1)</f>
        <v>46174</v>
      </c>
      <c r="H8312" s="24" t="str">
        <f aca="false">INDEX(Customers!$B$2:$B$601,MATCH(C8312,Customers!$A$2:$A$601,0))</f>
        <v>Nairobi</v>
      </c>
      <c r="I8312" s="43" t="n">
        <f aca="false">ROUND(MIN(INDEX(Assumptions!$D$13:$D$18,MATCH(E8312,Assumptions!$A$13:$A$18,0)),MAX(INDEX(Assumptions!$C$13:$C$18,MATCH(E8312,Assumptions!$A$13:$A$18,0)),INDEX(Assumptions!$B$13:$B$18,MATCH(E8312,Assumptions!$A$13:$A$18,0))*F8312)),2)</f>
        <v>21.3</v>
      </c>
    </row>
    <row r="8313" customFormat="false" ht="15" hidden="false" customHeight="false" outlineLevel="0" collapsed="false">
      <c r="A8313" s="24" t="s">
        <v>9136</v>
      </c>
      <c r="B8313" s="39" t="n">
        <v>46200</v>
      </c>
      <c r="C8313" s="24" t="s">
        <v>403</v>
      </c>
      <c r="D8313" s="24" t="s">
        <v>826</v>
      </c>
      <c r="E8313" s="24" t="s">
        <v>103</v>
      </c>
      <c r="F8313" s="38" t="n">
        <v>4000</v>
      </c>
      <c r="G8313" s="42" t="n">
        <f aca="false">DATE(YEAR(B8313),MONTH(B8313),1)</f>
        <v>46174</v>
      </c>
      <c r="H8313" s="24" t="str">
        <f aca="false">INDEX(Customers!$B$2:$B$601,MATCH(C8313,Customers!$A$2:$A$601,0))</f>
        <v>Western</v>
      </c>
      <c r="I8313" s="43" t="n">
        <f aca="false">ROUND(MIN(INDEX(Assumptions!$D$13:$D$18,MATCH(E8313,Assumptions!$A$13:$A$18,0)),MAX(INDEX(Assumptions!$C$13:$C$18,MATCH(E8313,Assumptions!$A$13:$A$18,0)),INDEX(Assumptions!$B$13:$B$18,MATCH(E8313,Assumptions!$A$13:$A$18,0))*F8313)),2)</f>
        <v>40</v>
      </c>
    </row>
    <row r="8314" customFormat="false" ht="15" hidden="false" customHeight="false" outlineLevel="0" collapsed="false">
      <c r="A8314" s="24" t="s">
        <v>9137</v>
      </c>
      <c r="B8314" s="39" t="n">
        <v>46200</v>
      </c>
      <c r="C8314" s="24" t="s">
        <v>406</v>
      </c>
      <c r="D8314" s="24" t="s">
        <v>826</v>
      </c>
      <c r="E8314" s="24" t="s">
        <v>109</v>
      </c>
      <c r="F8314" s="38" t="n">
        <v>2610</v>
      </c>
      <c r="G8314" s="42" t="n">
        <f aca="false">DATE(YEAR(B8314),MONTH(B8314),1)</f>
        <v>46174</v>
      </c>
      <c r="H8314" s="24" t="str">
        <f aca="false">INDEX(Customers!$B$2:$B$601,MATCH(C8314,Customers!$A$2:$A$601,0))</f>
        <v>Coast</v>
      </c>
      <c r="I8314" s="43" t="n">
        <f aca="false">ROUND(MIN(INDEX(Assumptions!$D$13:$D$18,MATCH(E8314,Assumptions!$A$13:$A$18,0)),MAX(INDEX(Assumptions!$C$13:$C$18,MATCH(E8314,Assumptions!$A$13:$A$18,0)),INDEX(Assumptions!$B$13:$B$18,MATCH(E8314,Assumptions!$A$13:$A$18,0))*F8314)),2)</f>
        <v>10.44</v>
      </c>
    </row>
    <row r="8315" customFormat="false" ht="15" hidden="false" customHeight="false" outlineLevel="0" collapsed="false">
      <c r="A8315" s="24" t="s">
        <v>9138</v>
      </c>
      <c r="B8315" s="39" t="n">
        <v>46200</v>
      </c>
      <c r="C8315" s="24" t="s">
        <v>409</v>
      </c>
      <c r="D8315" s="24" t="s">
        <v>826</v>
      </c>
      <c r="E8315" s="24" t="s">
        <v>113</v>
      </c>
      <c r="F8315" s="38" t="n">
        <v>1000</v>
      </c>
      <c r="G8315" s="42" t="n">
        <f aca="false">DATE(YEAR(B8315),MONTH(B8315),1)</f>
        <v>46174</v>
      </c>
      <c r="H8315" s="24" t="str">
        <f aca="false">INDEX(Customers!$B$2:$B$601,MATCH(C8315,Customers!$A$2:$A$601,0))</f>
        <v>Coast</v>
      </c>
      <c r="I8315" s="43" t="n">
        <f aca="false">ROUND(MIN(INDEX(Assumptions!$D$13:$D$18,MATCH(E8315,Assumptions!$A$13:$A$18,0)),MAX(INDEX(Assumptions!$C$13:$C$18,MATCH(E8315,Assumptions!$A$13:$A$18,0)),INDEX(Assumptions!$B$13:$B$18,MATCH(E8315,Assumptions!$A$13:$A$18,0))*F8315)),2)</f>
        <v>50</v>
      </c>
    </row>
    <row r="8316" customFormat="false" ht="15" hidden="false" customHeight="false" outlineLevel="0" collapsed="false">
      <c r="A8316" s="24" t="s">
        <v>9139</v>
      </c>
      <c r="B8316" s="39" t="n">
        <v>46200</v>
      </c>
      <c r="C8316" s="24" t="s">
        <v>411</v>
      </c>
      <c r="D8316" s="24" t="s">
        <v>826</v>
      </c>
      <c r="E8316" s="24" t="s">
        <v>109</v>
      </c>
      <c r="F8316" s="38" t="n">
        <v>740</v>
      </c>
      <c r="G8316" s="42" t="n">
        <f aca="false">DATE(YEAR(B8316),MONTH(B8316),1)</f>
        <v>46174</v>
      </c>
      <c r="H8316" s="24" t="str">
        <f aca="false">INDEX(Customers!$B$2:$B$601,MATCH(C8316,Customers!$A$2:$A$601,0))</f>
        <v>Nairobi</v>
      </c>
      <c r="I8316" s="43" t="n">
        <f aca="false">ROUND(MIN(INDEX(Assumptions!$D$13:$D$18,MATCH(E8316,Assumptions!$A$13:$A$18,0)),MAX(INDEX(Assumptions!$C$13:$C$18,MATCH(E8316,Assumptions!$A$13:$A$18,0)),INDEX(Assumptions!$B$13:$B$18,MATCH(E8316,Assumptions!$A$13:$A$18,0))*F8316)),2)</f>
        <v>2.96</v>
      </c>
    </row>
    <row r="8317" customFormat="false" ht="15" hidden="false" customHeight="false" outlineLevel="0" collapsed="false">
      <c r="A8317" s="24" t="s">
        <v>9140</v>
      </c>
      <c r="B8317" s="39" t="n">
        <v>46200</v>
      </c>
      <c r="C8317" s="24" t="s">
        <v>440</v>
      </c>
      <c r="D8317" s="24" t="s">
        <v>826</v>
      </c>
      <c r="E8317" s="24" t="s">
        <v>111</v>
      </c>
      <c r="F8317" s="38" t="n">
        <v>200</v>
      </c>
      <c r="G8317" s="42" t="n">
        <f aca="false">DATE(YEAR(B8317),MONTH(B8317),1)</f>
        <v>46174</v>
      </c>
      <c r="H8317" s="24" t="str">
        <f aca="false">INDEX(Customers!$B$2:$B$601,MATCH(C8317,Customers!$A$2:$A$601,0))</f>
        <v>Nairobi</v>
      </c>
      <c r="I8317" s="43" t="n">
        <f aca="false">ROUND(MIN(INDEX(Assumptions!$D$13:$D$18,MATCH(E8317,Assumptions!$A$13:$A$18,0)),MAX(INDEX(Assumptions!$C$13:$C$18,MATCH(E8317,Assumptions!$A$13:$A$18,0)),INDEX(Assumptions!$B$13:$B$18,MATCH(E8317,Assumptions!$A$13:$A$18,0))*F8317)),2)</f>
        <v>8</v>
      </c>
    </row>
    <row r="8318" customFormat="false" ht="15" hidden="false" customHeight="false" outlineLevel="0" collapsed="false">
      <c r="A8318" s="24" t="s">
        <v>9141</v>
      </c>
      <c r="B8318" s="39" t="n">
        <v>46200</v>
      </c>
      <c r="C8318" s="24" t="s">
        <v>448</v>
      </c>
      <c r="D8318" s="24" t="s">
        <v>826</v>
      </c>
      <c r="E8318" s="24" t="s">
        <v>103</v>
      </c>
      <c r="F8318" s="38" t="n">
        <v>1730</v>
      </c>
      <c r="G8318" s="42" t="n">
        <f aca="false">DATE(YEAR(B8318),MONTH(B8318),1)</f>
        <v>46174</v>
      </c>
      <c r="H8318" s="24" t="str">
        <f aca="false">INDEX(Customers!$B$2:$B$601,MATCH(C8318,Customers!$A$2:$A$601,0))</f>
        <v>Eastern</v>
      </c>
      <c r="I8318" s="43" t="n">
        <f aca="false">ROUND(MIN(INDEX(Assumptions!$D$13:$D$18,MATCH(E8318,Assumptions!$A$13:$A$18,0)),MAX(INDEX(Assumptions!$C$13:$C$18,MATCH(E8318,Assumptions!$A$13:$A$18,0)),INDEX(Assumptions!$B$13:$B$18,MATCH(E8318,Assumptions!$A$13:$A$18,0))*F8318)),2)</f>
        <v>17.3</v>
      </c>
    </row>
    <row r="8319" customFormat="false" ht="15" hidden="false" customHeight="false" outlineLevel="0" collapsed="false">
      <c r="A8319" s="24" t="s">
        <v>9142</v>
      </c>
      <c r="B8319" s="39" t="n">
        <v>46200</v>
      </c>
      <c r="C8319" s="24" t="s">
        <v>449</v>
      </c>
      <c r="D8319" s="24" t="s">
        <v>173</v>
      </c>
      <c r="E8319" s="24" t="s">
        <v>107</v>
      </c>
      <c r="F8319" s="38" t="n">
        <v>30890</v>
      </c>
      <c r="G8319" s="42" t="n">
        <f aca="false">DATE(YEAR(B8319),MONTH(B8319),1)</f>
        <v>46174</v>
      </c>
      <c r="H8319" s="24" t="str">
        <f aca="false">INDEX(Customers!$B$2:$B$601,MATCH(C8319,Customers!$A$2:$A$601,0))</f>
        <v>Rift Valley</v>
      </c>
      <c r="I8319" s="43" t="n">
        <f aca="false">ROUND(MIN(INDEX(Assumptions!$D$13:$D$18,MATCH(E8319,Assumptions!$A$13:$A$18,0)),MAX(INDEX(Assumptions!$C$13:$C$18,MATCH(E8319,Assumptions!$A$13:$A$18,0)),INDEX(Assumptions!$B$13:$B$18,MATCH(E8319,Assumptions!$A$13:$A$18,0))*F8319)),2)</f>
        <v>0</v>
      </c>
    </row>
    <row r="8320" customFormat="false" ht="15" hidden="false" customHeight="false" outlineLevel="0" collapsed="false">
      <c r="A8320" s="24" t="s">
        <v>9143</v>
      </c>
      <c r="B8320" s="39" t="n">
        <v>46200</v>
      </c>
      <c r="C8320" s="24" t="s">
        <v>453</v>
      </c>
      <c r="D8320" s="24" t="s">
        <v>826</v>
      </c>
      <c r="E8320" s="24" t="s">
        <v>109</v>
      </c>
      <c r="F8320" s="38" t="n">
        <v>26540</v>
      </c>
      <c r="G8320" s="42" t="n">
        <f aca="false">DATE(YEAR(B8320),MONTH(B8320),1)</f>
        <v>46174</v>
      </c>
      <c r="H8320" s="24" t="str">
        <f aca="false">INDEX(Customers!$B$2:$B$601,MATCH(C8320,Customers!$A$2:$A$601,0))</f>
        <v>Western</v>
      </c>
      <c r="I8320" s="43" t="n">
        <f aca="false">ROUND(MIN(INDEX(Assumptions!$D$13:$D$18,MATCH(E8320,Assumptions!$A$13:$A$18,0)),MAX(INDEX(Assumptions!$C$13:$C$18,MATCH(E8320,Assumptions!$A$13:$A$18,0)),INDEX(Assumptions!$B$13:$B$18,MATCH(E8320,Assumptions!$A$13:$A$18,0))*F8320)),2)</f>
        <v>40</v>
      </c>
    </row>
    <row r="8321" customFormat="false" ht="15" hidden="false" customHeight="false" outlineLevel="0" collapsed="false">
      <c r="A8321" s="24" t="s">
        <v>9144</v>
      </c>
      <c r="B8321" s="39" t="n">
        <v>46200</v>
      </c>
      <c r="C8321" s="24" t="s">
        <v>465</v>
      </c>
      <c r="D8321" s="24" t="s">
        <v>826</v>
      </c>
      <c r="E8321" s="24" t="s">
        <v>113</v>
      </c>
      <c r="F8321" s="38" t="n">
        <v>2000</v>
      </c>
      <c r="G8321" s="42" t="n">
        <f aca="false">DATE(YEAR(B8321),MONTH(B8321),1)</f>
        <v>46174</v>
      </c>
      <c r="H8321" s="24" t="str">
        <f aca="false">INDEX(Customers!$B$2:$B$601,MATCH(C8321,Customers!$A$2:$A$601,0))</f>
        <v>Nairobi</v>
      </c>
      <c r="I8321" s="43" t="n">
        <f aca="false">ROUND(MIN(INDEX(Assumptions!$D$13:$D$18,MATCH(E8321,Assumptions!$A$13:$A$18,0)),MAX(INDEX(Assumptions!$C$13:$C$18,MATCH(E8321,Assumptions!$A$13:$A$18,0)),INDEX(Assumptions!$B$13:$B$18,MATCH(E8321,Assumptions!$A$13:$A$18,0))*F8321)),2)</f>
        <v>100</v>
      </c>
    </row>
    <row r="8322" customFormat="false" ht="15" hidden="false" customHeight="false" outlineLevel="0" collapsed="false">
      <c r="A8322" s="24" t="s">
        <v>9145</v>
      </c>
      <c r="B8322" s="39" t="n">
        <v>46200</v>
      </c>
      <c r="C8322" s="24" t="s">
        <v>471</v>
      </c>
      <c r="D8322" s="24" t="s">
        <v>205</v>
      </c>
      <c r="E8322" s="24" t="s">
        <v>107</v>
      </c>
      <c r="F8322" s="38" t="n">
        <v>2270</v>
      </c>
      <c r="G8322" s="42" t="n">
        <f aca="false">DATE(YEAR(B8322),MONTH(B8322),1)</f>
        <v>46174</v>
      </c>
      <c r="H8322" s="24" t="str">
        <f aca="false">INDEX(Customers!$B$2:$B$601,MATCH(C8322,Customers!$A$2:$A$601,0))</f>
        <v>Eastern</v>
      </c>
      <c r="I8322" s="43" t="n">
        <f aca="false">ROUND(MIN(INDEX(Assumptions!$D$13:$D$18,MATCH(E8322,Assumptions!$A$13:$A$18,0)),MAX(INDEX(Assumptions!$C$13:$C$18,MATCH(E8322,Assumptions!$A$13:$A$18,0)),INDEX(Assumptions!$B$13:$B$18,MATCH(E8322,Assumptions!$A$13:$A$18,0))*F8322)),2)</f>
        <v>0</v>
      </c>
    </row>
    <row r="8323" customFormat="false" ht="15" hidden="false" customHeight="false" outlineLevel="0" collapsed="false">
      <c r="A8323" s="24" t="s">
        <v>9146</v>
      </c>
      <c r="B8323" s="39" t="n">
        <v>46200</v>
      </c>
      <c r="C8323" s="24" t="s">
        <v>474</v>
      </c>
      <c r="D8323" s="24" t="s">
        <v>826</v>
      </c>
      <c r="E8323" s="24" t="s">
        <v>103</v>
      </c>
      <c r="F8323" s="38" t="n">
        <v>1490</v>
      </c>
      <c r="G8323" s="42" t="n">
        <f aca="false">DATE(YEAR(B8323),MONTH(B8323),1)</f>
        <v>46174</v>
      </c>
      <c r="H8323" s="24" t="str">
        <f aca="false">INDEX(Customers!$B$2:$B$601,MATCH(C8323,Customers!$A$2:$A$601,0))</f>
        <v>Eastern</v>
      </c>
      <c r="I8323" s="43" t="n">
        <f aca="false">ROUND(MIN(INDEX(Assumptions!$D$13:$D$18,MATCH(E8323,Assumptions!$A$13:$A$18,0)),MAX(INDEX(Assumptions!$C$13:$C$18,MATCH(E8323,Assumptions!$A$13:$A$18,0)),INDEX(Assumptions!$B$13:$B$18,MATCH(E8323,Assumptions!$A$13:$A$18,0))*F8323)),2)</f>
        <v>14.9</v>
      </c>
    </row>
    <row r="8324" customFormat="false" ht="15" hidden="false" customHeight="false" outlineLevel="0" collapsed="false">
      <c r="A8324" s="24" t="s">
        <v>9147</v>
      </c>
      <c r="B8324" s="39" t="n">
        <v>46200</v>
      </c>
      <c r="C8324" s="24" t="s">
        <v>486</v>
      </c>
      <c r="D8324" s="24" t="s">
        <v>152</v>
      </c>
      <c r="E8324" s="24" t="s">
        <v>107</v>
      </c>
      <c r="F8324" s="38" t="n">
        <v>10090</v>
      </c>
      <c r="G8324" s="42" t="n">
        <f aca="false">DATE(YEAR(B8324),MONTH(B8324),1)</f>
        <v>46174</v>
      </c>
      <c r="H8324" s="24" t="str">
        <f aca="false">INDEX(Customers!$B$2:$B$601,MATCH(C8324,Customers!$A$2:$A$601,0))</f>
        <v>Nairobi</v>
      </c>
      <c r="I8324" s="43" t="n">
        <f aca="false">ROUND(MIN(INDEX(Assumptions!$D$13:$D$18,MATCH(E8324,Assumptions!$A$13:$A$18,0)),MAX(INDEX(Assumptions!$C$13:$C$18,MATCH(E8324,Assumptions!$A$13:$A$18,0)),INDEX(Assumptions!$B$13:$B$18,MATCH(E8324,Assumptions!$A$13:$A$18,0))*F8324)),2)</f>
        <v>0</v>
      </c>
    </row>
    <row r="8325" customFormat="false" ht="15" hidden="false" customHeight="false" outlineLevel="0" collapsed="false">
      <c r="A8325" s="24" t="s">
        <v>9148</v>
      </c>
      <c r="B8325" s="39" t="n">
        <v>46200</v>
      </c>
      <c r="C8325" s="24" t="s">
        <v>488</v>
      </c>
      <c r="D8325" s="24" t="s">
        <v>153</v>
      </c>
      <c r="E8325" s="24" t="s">
        <v>107</v>
      </c>
      <c r="F8325" s="38" t="n">
        <v>2420</v>
      </c>
      <c r="G8325" s="42" t="n">
        <f aca="false">DATE(YEAR(B8325),MONTH(B8325),1)</f>
        <v>46174</v>
      </c>
      <c r="H8325" s="24" t="str">
        <f aca="false">INDEX(Customers!$B$2:$B$601,MATCH(C8325,Customers!$A$2:$A$601,0))</f>
        <v>Nairobi</v>
      </c>
      <c r="I8325" s="43" t="n">
        <f aca="false">ROUND(MIN(INDEX(Assumptions!$D$13:$D$18,MATCH(E8325,Assumptions!$A$13:$A$18,0)),MAX(INDEX(Assumptions!$C$13:$C$18,MATCH(E8325,Assumptions!$A$13:$A$18,0)),INDEX(Assumptions!$B$13:$B$18,MATCH(E8325,Assumptions!$A$13:$A$18,0))*F8325)),2)</f>
        <v>0</v>
      </c>
    </row>
    <row r="8326" customFormat="false" ht="15" hidden="false" customHeight="false" outlineLevel="0" collapsed="false">
      <c r="A8326" s="24" t="s">
        <v>9149</v>
      </c>
      <c r="B8326" s="39" t="n">
        <v>46200</v>
      </c>
      <c r="C8326" s="24" t="s">
        <v>489</v>
      </c>
      <c r="D8326" s="24" t="s">
        <v>826</v>
      </c>
      <c r="E8326" s="24" t="s">
        <v>103</v>
      </c>
      <c r="F8326" s="38" t="n">
        <v>1100</v>
      </c>
      <c r="G8326" s="42" t="n">
        <f aca="false">DATE(YEAR(B8326),MONTH(B8326),1)</f>
        <v>46174</v>
      </c>
      <c r="H8326" s="24" t="str">
        <f aca="false">INDEX(Customers!$B$2:$B$601,MATCH(C8326,Customers!$A$2:$A$601,0))</f>
        <v>Western</v>
      </c>
      <c r="I8326" s="43" t="n">
        <f aca="false">ROUND(MIN(INDEX(Assumptions!$D$13:$D$18,MATCH(E8326,Assumptions!$A$13:$A$18,0)),MAX(INDEX(Assumptions!$C$13:$C$18,MATCH(E8326,Assumptions!$A$13:$A$18,0)),INDEX(Assumptions!$B$13:$B$18,MATCH(E8326,Assumptions!$A$13:$A$18,0))*F8326)),2)</f>
        <v>11</v>
      </c>
    </row>
    <row r="8327" customFormat="false" ht="15" hidden="false" customHeight="false" outlineLevel="0" collapsed="false">
      <c r="A8327" s="24" t="s">
        <v>9150</v>
      </c>
      <c r="B8327" s="39" t="n">
        <v>46200</v>
      </c>
      <c r="C8327" s="24" t="s">
        <v>526</v>
      </c>
      <c r="D8327" s="24" t="s">
        <v>826</v>
      </c>
      <c r="E8327" s="24" t="s">
        <v>103</v>
      </c>
      <c r="F8327" s="38" t="n">
        <v>2190</v>
      </c>
      <c r="G8327" s="42" t="n">
        <f aca="false">DATE(YEAR(B8327),MONTH(B8327),1)</f>
        <v>46174</v>
      </c>
      <c r="H8327" s="24" t="str">
        <f aca="false">INDEX(Customers!$B$2:$B$601,MATCH(C8327,Customers!$A$2:$A$601,0))</f>
        <v>Central</v>
      </c>
      <c r="I8327" s="43" t="n">
        <f aca="false">ROUND(MIN(INDEX(Assumptions!$D$13:$D$18,MATCH(E8327,Assumptions!$A$13:$A$18,0)),MAX(INDEX(Assumptions!$C$13:$C$18,MATCH(E8327,Assumptions!$A$13:$A$18,0)),INDEX(Assumptions!$B$13:$B$18,MATCH(E8327,Assumptions!$A$13:$A$18,0))*F8327)),2)</f>
        <v>21.9</v>
      </c>
    </row>
    <row r="8328" customFormat="false" ht="15" hidden="false" customHeight="false" outlineLevel="0" collapsed="false">
      <c r="A8328" s="24" t="s">
        <v>9151</v>
      </c>
      <c r="B8328" s="39" t="n">
        <v>46200</v>
      </c>
      <c r="C8328" s="24" t="s">
        <v>528</v>
      </c>
      <c r="D8328" s="24" t="s">
        <v>171</v>
      </c>
      <c r="E8328" s="24" t="s">
        <v>107</v>
      </c>
      <c r="F8328" s="38" t="n">
        <v>6980</v>
      </c>
      <c r="G8328" s="42" t="n">
        <f aca="false">DATE(YEAR(B8328),MONTH(B8328),1)</f>
        <v>46174</v>
      </c>
      <c r="H8328" s="24" t="str">
        <f aca="false">INDEX(Customers!$B$2:$B$601,MATCH(C8328,Customers!$A$2:$A$601,0))</f>
        <v>Central</v>
      </c>
      <c r="I8328" s="43" t="n">
        <f aca="false">ROUND(MIN(INDEX(Assumptions!$D$13:$D$18,MATCH(E8328,Assumptions!$A$13:$A$18,0)),MAX(INDEX(Assumptions!$C$13:$C$18,MATCH(E8328,Assumptions!$A$13:$A$18,0)),INDEX(Assumptions!$B$13:$B$18,MATCH(E8328,Assumptions!$A$13:$A$18,0))*F8328)),2)</f>
        <v>0</v>
      </c>
    </row>
    <row r="8329" customFormat="false" ht="15" hidden="false" customHeight="false" outlineLevel="0" collapsed="false">
      <c r="A8329" s="24" t="s">
        <v>9152</v>
      </c>
      <c r="B8329" s="39" t="n">
        <v>46200</v>
      </c>
      <c r="C8329" s="24" t="s">
        <v>544</v>
      </c>
      <c r="D8329" s="24" t="s">
        <v>826</v>
      </c>
      <c r="E8329" s="24" t="s">
        <v>113</v>
      </c>
      <c r="F8329" s="38" t="n">
        <v>2000</v>
      </c>
      <c r="G8329" s="42" t="n">
        <f aca="false">DATE(YEAR(B8329),MONTH(B8329),1)</f>
        <v>46174</v>
      </c>
      <c r="H8329" s="24" t="str">
        <f aca="false">INDEX(Customers!$B$2:$B$601,MATCH(C8329,Customers!$A$2:$A$601,0))</f>
        <v>Coast</v>
      </c>
      <c r="I8329" s="43" t="n">
        <f aca="false">ROUND(MIN(INDEX(Assumptions!$D$13:$D$18,MATCH(E8329,Assumptions!$A$13:$A$18,0)),MAX(INDEX(Assumptions!$C$13:$C$18,MATCH(E8329,Assumptions!$A$13:$A$18,0)),INDEX(Assumptions!$B$13:$B$18,MATCH(E8329,Assumptions!$A$13:$A$18,0))*F8329)),2)</f>
        <v>100</v>
      </c>
    </row>
    <row r="8330" customFormat="false" ht="15" hidden="false" customHeight="false" outlineLevel="0" collapsed="false">
      <c r="A8330" s="24" t="s">
        <v>9153</v>
      </c>
      <c r="B8330" s="39" t="n">
        <v>46200</v>
      </c>
      <c r="C8330" s="24" t="s">
        <v>544</v>
      </c>
      <c r="D8330" s="24" t="s">
        <v>183</v>
      </c>
      <c r="E8330" s="24" t="s">
        <v>105</v>
      </c>
      <c r="F8330" s="38" t="n">
        <v>2200</v>
      </c>
      <c r="G8330" s="42" t="n">
        <f aca="false">DATE(YEAR(B8330),MONTH(B8330),1)</f>
        <v>46174</v>
      </c>
      <c r="H8330" s="24" t="str">
        <f aca="false">INDEX(Customers!$B$2:$B$601,MATCH(C8330,Customers!$A$2:$A$601,0))</f>
        <v>Coast</v>
      </c>
      <c r="I8330" s="43" t="n">
        <f aca="false">ROUND(MIN(INDEX(Assumptions!$D$13:$D$18,MATCH(E8330,Assumptions!$A$13:$A$18,0)),MAX(INDEX(Assumptions!$C$13:$C$18,MATCH(E8330,Assumptions!$A$13:$A$18,0)),INDEX(Assumptions!$B$13:$B$18,MATCH(E8330,Assumptions!$A$13:$A$18,0))*F8330)),2)</f>
        <v>33</v>
      </c>
    </row>
    <row r="8331" customFormat="false" ht="15" hidden="false" customHeight="false" outlineLevel="0" collapsed="false">
      <c r="A8331" s="24" t="s">
        <v>9154</v>
      </c>
      <c r="B8331" s="39" t="n">
        <v>46200</v>
      </c>
      <c r="C8331" s="24" t="s">
        <v>560</v>
      </c>
      <c r="D8331" s="24" t="s">
        <v>826</v>
      </c>
      <c r="E8331" s="24" t="s">
        <v>111</v>
      </c>
      <c r="F8331" s="38" t="n">
        <v>50</v>
      </c>
      <c r="G8331" s="42" t="n">
        <f aca="false">DATE(YEAR(B8331),MONTH(B8331),1)</f>
        <v>46174</v>
      </c>
      <c r="H8331" s="24" t="str">
        <f aca="false">INDEX(Customers!$B$2:$B$601,MATCH(C8331,Customers!$A$2:$A$601,0))</f>
        <v>Eastern</v>
      </c>
      <c r="I8331" s="43" t="n">
        <f aca="false">ROUND(MIN(INDEX(Assumptions!$D$13:$D$18,MATCH(E8331,Assumptions!$A$13:$A$18,0)),MAX(INDEX(Assumptions!$C$13:$C$18,MATCH(E8331,Assumptions!$A$13:$A$18,0)),INDEX(Assumptions!$B$13:$B$18,MATCH(E8331,Assumptions!$A$13:$A$18,0))*F8331)),2)</f>
        <v>2</v>
      </c>
    </row>
    <row r="8332" customFormat="false" ht="15" hidden="false" customHeight="false" outlineLevel="0" collapsed="false">
      <c r="A8332" s="24" t="s">
        <v>9155</v>
      </c>
      <c r="B8332" s="39" t="n">
        <v>46200</v>
      </c>
      <c r="C8332" s="24" t="s">
        <v>572</v>
      </c>
      <c r="D8332" s="24" t="s">
        <v>826</v>
      </c>
      <c r="E8332" s="24" t="s">
        <v>113</v>
      </c>
      <c r="F8332" s="38" t="n">
        <v>250</v>
      </c>
      <c r="G8332" s="42" t="n">
        <f aca="false">DATE(YEAR(B8332),MONTH(B8332),1)</f>
        <v>46174</v>
      </c>
      <c r="H8332" s="24" t="str">
        <f aca="false">INDEX(Customers!$B$2:$B$601,MATCH(C8332,Customers!$A$2:$A$601,0))</f>
        <v>Coast</v>
      </c>
      <c r="I8332" s="43" t="n">
        <f aca="false">ROUND(MIN(INDEX(Assumptions!$D$13:$D$18,MATCH(E8332,Assumptions!$A$13:$A$18,0)),MAX(INDEX(Assumptions!$C$13:$C$18,MATCH(E8332,Assumptions!$A$13:$A$18,0)),INDEX(Assumptions!$B$13:$B$18,MATCH(E8332,Assumptions!$A$13:$A$18,0))*F8332)),2)</f>
        <v>12.5</v>
      </c>
    </row>
    <row r="8333" customFormat="false" ht="15" hidden="false" customHeight="false" outlineLevel="0" collapsed="false">
      <c r="A8333" s="24" t="s">
        <v>9156</v>
      </c>
      <c r="B8333" s="39" t="n">
        <v>46200</v>
      </c>
      <c r="C8333" s="24" t="s">
        <v>575</v>
      </c>
      <c r="D8333" s="24" t="s">
        <v>826</v>
      </c>
      <c r="E8333" s="24" t="s">
        <v>113</v>
      </c>
      <c r="F8333" s="38" t="n">
        <v>250</v>
      </c>
      <c r="G8333" s="42" t="n">
        <f aca="false">DATE(YEAR(B8333),MONTH(B8333),1)</f>
        <v>46174</v>
      </c>
      <c r="H8333" s="24" t="str">
        <f aca="false">INDEX(Customers!$B$2:$B$601,MATCH(C8333,Customers!$A$2:$A$601,0))</f>
        <v>Nairobi</v>
      </c>
      <c r="I8333" s="43" t="n">
        <f aca="false">ROUND(MIN(INDEX(Assumptions!$D$13:$D$18,MATCH(E8333,Assumptions!$A$13:$A$18,0)),MAX(INDEX(Assumptions!$C$13:$C$18,MATCH(E8333,Assumptions!$A$13:$A$18,0)),INDEX(Assumptions!$B$13:$B$18,MATCH(E8333,Assumptions!$A$13:$A$18,0))*F8333)),2)</f>
        <v>12.5</v>
      </c>
    </row>
    <row r="8334" customFormat="false" ht="15" hidden="false" customHeight="false" outlineLevel="0" collapsed="false">
      <c r="A8334" s="24" t="s">
        <v>9157</v>
      </c>
      <c r="B8334" s="39" t="n">
        <v>46200</v>
      </c>
      <c r="C8334" s="24" t="s">
        <v>584</v>
      </c>
      <c r="D8334" s="24" t="s">
        <v>826</v>
      </c>
      <c r="E8334" s="24" t="s">
        <v>111</v>
      </c>
      <c r="F8334" s="38" t="n">
        <v>200</v>
      </c>
      <c r="G8334" s="42" t="n">
        <f aca="false">DATE(YEAR(B8334),MONTH(B8334),1)</f>
        <v>46174</v>
      </c>
      <c r="H8334" s="24" t="str">
        <f aca="false">INDEX(Customers!$B$2:$B$601,MATCH(C8334,Customers!$A$2:$A$601,0))</f>
        <v>Western</v>
      </c>
      <c r="I8334" s="43" t="n">
        <f aca="false">ROUND(MIN(INDEX(Assumptions!$D$13:$D$18,MATCH(E8334,Assumptions!$A$13:$A$18,0)),MAX(INDEX(Assumptions!$C$13:$C$18,MATCH(E8334,Assumptions!$A$13:$A$18,0)),INDEX(Assumptions!$B$13:$B$18,MATCH(E8334,Assumptions!$A$13:$A$18,0))*F8334)),2)</f>
        <v>8</v>
      </c>
    </row>
    <row r="8335" customFormat="false" ht="15" hidden="false" customHeight="false" outlineLevel="0" collapsed="false">
      <c r="A8335" s="24" t="s">
        <v>9158</v>
      </c>
      <c r="B8335" s="39" t="n">
        <v>46200</v>
      </c>
      <c r="C8335" s="24" t="s">
        <v>588</v>
      </c>
      <c r="D8335" s="24" t="s">
        <v>826</v>
      </c>
      <c r="E8335" s="24" t="s">
        <v>113</v>
      </c>
      <c r="F8335" s="38" t="n">
        <v>99</v>
      </c>
      <c r="G8335" s="42" t="n">
        <f aca="false">DATE(YEAR(B8335),MONTH(B8335),1)</f>
        <v>46174</v>
      </c>
      <c r="H8335" s="24" t="str">
        <f aca="false">INDEX(Customers!$B$2:$B$601,MATCH(C8335,Customers!$A$2:$A$601,0))</f>
        <v>Nairobi</v>
      </c>
      <c r="I8335" s="43" t="n">
        <f aca="false">ROUND(MIN(INDEX(Assumptions!$D$13:$D$18,MATCH(E8335,Assumptions!$A$13:$A$18,0)),MAX(INDEX(Assumptions!$C$13:$C$18,MATCH(E8335,Assumptions!$A$13:$A$18,0)),INDEX(Assumptions!$B$13:$B$18,MATCH(E8335,Assumptions!$A$13:$A$18,0))*F8335)),2)</f>
        <v>4.95</v>
      </c>
    </row>
    <row r="8336" customFormat="false" ht="15" hidden="false" customHeight="false" outlineLevel="0" collapsed="false">
      <c r="A8336" s="24" t="s">
        <v>9159</v>
      </c>
      <c r="B8336" s="39" t="n">
        <v>46200</v>
      </c>
      <c r="C8336" s="24" t="s">
        <v>639</v>
      </c>
      <c r="D8336" s="24" t="s">
        <v>186</v>
      </c>
      <c r="E8336" s="24" t="s">
        <v>105</v>
      </c>
      <c r="F8336" s="38" t="n">
        <v>1760</v>
      </c>
      <c r="G8336" s="42" t="n">
        <f aca="false">DATE(YEAR(B8336),MONTH(B8336),1)</f>
        <v>46174</v>
      </c>
      <c r="H8336" s="24" t="str">
        <f aca="false">INDEX(Customers!$B$2:$B$601,MATCH(C8336,Customers!$A$2:$A$601,0))</f>
        <v>Nairobi</v>
      </c>
      <c r="I8336" s="43" t="n">
        <f aca="false">ROUND(MIN(INDEX(Assumptions!$D$13:$D$18,MATCH(E8336,Assumptions!$A$13:$A$18,0)),MAX(INDEX(Assumptions!$C$13:$C$18,MATCH(E8336,Assumptions!$A$13:$A$18,0)),INDEX(Assumptions!$B$13:$B$18,MATCH(E8336,Assumptions!$A$13:$A$18,0))*F8336)),2)</f>
        <v>26.4</v>
      </c>
    </row>
    <row r="8337" customFormat="false" ht="15" hidden="false" customHeight="false" outlineLevel="0" collapsed="false">
      <c r="A8337" s="24" t="s">
        <v>9160</v>
      </c>
      <c r="B8337" s="39" t="n">
        <v>46200</v>
      </c>
      <c r="C8337" s="24" t="s">
        <v>649</v>
      </c>
      <c r="D8337" s="24" t="s">
        <v>203</v>
      </c>
      <c r="E8337" s="24" t="s">
        <v>107</v>
      </c>
      <c r="F8337" s="38" t="n">
        <v>11290</v>
      </c>
      <c r="G8337" s="42" t="n">
        <f aca="false">DATE(YEAR(B8337),MONTH(B8337),1)</f>
        <v>46174</v>
      </c>
      <c r="H8337" s="24" t="str">
        <f aca="false">INDEX(Customers!$B$2:$B$601,MATCH(C8337,Customers!$A$2:$A$601,0))</f>
        <v>Eastern</v>
      </c>
      <c r="I8337" s="43" t="n">
        <f aca="false">ROUND(MIN(INDEX(Assumptions!$D$13:$D$18,MATCH(E8337,Assumptions!$A$13:$A$18,0)),MAX(INDEX(Assumptions!$C$13:$C$18,MATCH(E8337,Assumptions!$A$13:$A$18,0)),INDEX(Assumptions!$B$13:$B$18,MATCH(E8337,Assumptions!$A$13:$A$18,0))*F8337)),2)</f>
        <v>0</v>
      </c>
    </row>
    <row r="8338" customFormat="false" ht="15" hidden="false" customHeight="false" outlineLevel="0" collapsed="false">
      <c r="A8338" s="24" t="s">
        <v>9161</v>
      </c>
      <c r="B8338" s="39" t="n">
        <v>46200</v>
      </c>
      <c r="C8338" s="24" t="s">
        <v>657</v>
      </c>
      <c r="D8338" s="24" t="s">
        <v>185</v>
      </c>
      <c r="E8338" s="24" t="s">
        <v>105</v>
      </c>
      <c r="F8338" s="38" t="n">
        <v>3230</v>
      </c>
      <c r="G8338" s="42" t="n">
        <f aca="false">DATE(YEAR(B8338),MONTH(B8338),1)</f>
        <v>46174</v>
      </c>
      <c r="H8338" s="24" t="str">
        <f aca="false">INDEX(Customers!$B$2:$B$601,MATCH(C8338,Customers!$A$2:$A$601,0))</f>
        <v>Western</v>
      </c>
      <c r="I8338" s="43" t="n">
        <f aca="false">ROUND(MIN(INDEX(Assumptions!$D$13:$D$18,MATCH(E8338,Assumptions!$A$13:$A$18,0)),MAX(INDEX(Assumptions!$C$13:$C$18,MATCH(E8338,Assumptions!$A$13:$A$18,0)),INDEX(Assumptions!$B$13:$B$18,MATCH(E8338,Assumptions!$A$13:$A$18,0))*F8338)),2)</f>
        <v>48.45</v>
      </c>
    </row>
    <row r="8339" customFormat="false" ht="15" hidden="false" customHeight="false" outlineLevel="0" collapsed="false">
      <c r="A8339" s="24" t="s">
        <v>9162</v>
      </c>
      <c r="B8339" s="39" t="n">
        <v>46200</v>
      </c>
      <c r="C8339" s="24" t="s">
        <v>668</v>
      </c>
      <c r="D8339" s="24" t="s">
        <v>826</v>
      </c>
      <c r="E8339" s="24" t="s">
        <v>103</v>
      </c>
      <c r="F8339" s="38" t="n">
        <v>1840</v>
      </c>
      <c r="G8339" s="42" t="n">
        <f aca="false">DATE(YEAR(B8339),MONTH(B8339),1)</f>
        <v>46174</v>
      </c>
      <c r="H8339" s="24" t="str">
        <f aca="false">INDEX(Customers!$B$2:$B$601,MATCH(C8339,Customers!$A$2:$A$601,0))</f>
        <v>Nairobi</v>
      </c>
      <c r="I8339" s="43" t="n">
        <f aca="false">ROUND(MIN(INDEX(Assumptions!$D$13:$D$18,MATCH(E8339,Assumptions!$A$13:$A$18,0)),MAX(INDEX(Assumptions!$C$13:$C$18,MATCH(E8339,Assumptions!$A$13:$A$18,0)),INDEX(Assumptions!$B$13:$B$18,MATCH(E8339,Assumptions!$A$13:$A$18,0))*F8339)),2)</f>
        <v>18.4</v>
      </c>
    </row>
    <row r="8340" customFormat="false" ht="15" hidden="false" customHeight="false" outlineLevel="0" collapsed="false">
      <c r="A8340" s="24" t="s">
        <v>9163</v>
      </c>
      <c r="B8340" s="39" t="n">
        <v>46200</v>
      </c>
      <c r="C8340" s="24" t="s">
        <v>676</v>
      </c>
      <c r="D8340" s="24" t="s">
        <v>826</v>
      </c>
      <c r="E8340" s="24" t="s">
        <v>111</v>
      </c>
      <c r="F8340" s="38" t="n">
        <v>200</v>
      </c>
      <c r="G8340" s="42" t="n">
        <f aca="false">DATE(YEAR(B8340),MONTH(B8340),1)</f>
        <v>46174</v>
      </c>
      <c r="H8340" s="24" t="str">
        <f aca="false">INDEX(Customers!$B$2:$B$601,MATCH(C8340,Customers!$A$2:$A$601,0))</f>
        <v>Nairobi</v>
      </c>
      <c r="I8340" s="43" t="n">
        <f aca="false">ROUND(MIN(INDEX(Assumptions!$D$13:$D$18,MATCH(E8340,Assumptions!$A$13:$A$18,0)),MAX(INDEX(Assumptions!$C$13:$C$18,MATCH(E8340,Assumptions!$A$13:$A$18,0)),INDEX(Assumptions!$B$13:$B$18,MATCH(E8340,Assumptions!$A$13:$A$18,0))*F8340)),2)</f>
        <v>8</v>
      </c>
    </row>
    <row r="8341" customFormat="false" ht="15" hidden="false" customHeight="false" outlineLevel="0" collapsed="false">
      <c r="A8341" s="24" t="s">
        <v>9164</v>
      </c>
      <c r="B8341" s="39" t="n">
        <v>46200</v>
      </c>
      <c r="C8341" s="24" t="s">
        <v>682</v>
      </c>
      <c r="D8341" s="24" t="s">
        <v>826</v>
      </c>
      <c r="E8341" s="24" t="s">
        <v>109</v>
      </c>
      <c r="F8341" s="38" t="n">
        <v>26400</v>
      </c>
      <c r="G8341" s="42" t="n">
        <f aca="false">DATE(YEAR(B8341),MONTH(B8341),1)</f>
        <v>46174</v>
      </c>
      <c r="H8341" s="24" t="str">
        <f aca="false">INDEX(Customers!$B$2:$B$601,MATCH(C8341,Customers!$A$2:$A$601,0))</f>
        <v>Rift Valley</v>
      </c>
      <c r="I8341" s="43" t="n">
        <f aca="false">ROUND(MIN(INDEX(Assumptions!$D$13:$D$18,MATCH(E8341,Assumptions!$A$13:$A$18,0)),MAX(INDEX(Assumptions!$C$13:$C$18,MATCH(E8341,Assumptions!$A$13:$A$18,0)),INDEX(Assumptions!$B$13:$B$18,MATCH(E8341,Assumptions!$A$13:$A$18,0))*F8341)),2)</f>
        <v>40</v>
      </c>
    </row>
    <row r="8342" customFormat="false" ht="15" hidden="false" customHeight="false" outlineLevel="0" collapsed="false">
      <c r="A8342" s="24" t="s">
        <v>9165</v>
      </c>
      <c r="B8342" s="39" t="n">
        <v>46200</v>
      </c>
      <c r="C8342" s="24" t="s">
        <v>690</v>
      </c>
      <c r="D8342" s="24" t="s">
        <v>826</v>
      </c>
      <c r="E8342" s="24" t="s">
        <v>111</v>
      </c>
      <c r="F8342" s="38" t="n">
        <v>50</v>
      </c>
      <c r="G8342" s="42" t="n">
        <f aca="false">DATE(YEAR(B8342),MONTH(B8342),1)</f>
        <v>46174</v>
      </c>
      <c r="H8342" s="24" t="str">
        <f aca="false">INDEX(Customers!$B$2:$B$601,MATCH(C8342,Customers!$A$2:$A$601,0))</f>
        <v>Central</v>
      </c>
      <c r="I8342" s="43" t="n">
        <f aca="false">ROUND(MIN(INDEX(Assumptions!$D$13:$D$18,MATCH(E8342,Assumptions!$A$13:$A$18,0)),MAX(INDEX(Assumptions!$C$13:$C$18,MATCH(E8342,Assumptions!$A$13:$A$18,0)),INDEX(Assumptions!$B$13:$B$18,MATCH(E8342,Assumptions!$A$13:$A$18,0))*F8342)),2)</f>
        <v>2</v>
      </c>
    </row>
    <row r="8343" customFormat="false" ht="15" hidden="false" customHeight="false" outlineLevel="0" collapsed="false">
      <c r="A8343" s="24" t="s">
        <v>9166</v>
      </c>
      <c r="B8343" s="39" t="n">
        <v>46200</v>
      </c>
      <c r="C8343" s="24" t="s">
        <v>692</v>
      </c>
      <c r="D8343" s="24" t="s">
        <v>826</v>
      </c>
      <c r="E8343" s="24" t="s">
        <v>103</v>
      </c>
      <c r="F8343" s="38" t="n">
        <v>570</v>
      </c>
      <c r="G8343" s="42" t="n">
        <f aca="false">DATE(YEAR(B8343),MONTH(B8343),1)</f>
        <v>46174</v>
      </c>
      <c r="H8343" s="24" t="str">
        <f aca="false">INDEX(Customers!$B$2:$B$601,MATCH(C8343,Customers!$A$2:$A$601,0))</f>
        <v>Coast</v>
      </c>
      <c r="I8343" s="43" t="n">
        <f aca="false">ROUND(MIN(INDEX(Assumptions!$D$13:$D$18,MATCH(E8343,Assumptions!$A$13:$A$18,0)),MAX(INDEX(Assumptions!$C$13:$C$18,MATCH(E8343,Assumptions!$A$13:$A$18,0)),INDEX(Assumptions!$B$13:$B$18,MATCH(E8343,Assumptions!$A$13:$A$18,0))*F8343)),2)</f>
        <v>5.7</v>
      </c>
    </row>
    <row r="8344" customFormat="false" ht="15" hidden="false" customHeight="false" outlineLevel="0" collapsed="false">
      <c r="A8344" s="24" t="s">
        <v>9167</v>
      </c>
      <c r="B8344" s="39" t="n">
        <v>46200</v>
      </c>
      <c r="C8344" s="24" t="s">
        <v>696</v>
      </c>
      <c r="D8344" s="24" t="s">
        <v>193</v>
      </c>
      <c r="E8344" s="24" t="s">
        <v>105</v>
      </c>
      <c r="F8344" s="38" t="n">
        <v>1370</v>
      </c>
      <c r="G8344" s="42" t="n">
        <f aca="false">DATE(YEAR(B8344),MONTH(B8344),1)</f>
        <v>46174</v>
      </c>
      <c r="H8344" s="24" t="str">
        <f aca="false">INDEX(Customers!$B$2:$B$601,MATCH(C8344,Customers!$A$2:$A$601,0))</f>
        <v>Western</v>
      </c>
      <c r="I8344" s="43" t="n">
        <f aca="false">ROUND(MIN(INDEX(Assumptions!$D$13:$D$18,MATCH(E8344,Assumptions!$A$13:$A$18,0)),MAX(INDEX(Assumptions!$C$13:$C$18,MATCH(E8344,Assumptions!$A$13:$A$18,0)),INDEX(Assumptions!$B$13:$B$18,MATCH(E8344,Assumptions!$A$13:$A$18,0))*F8344)),2)</f>
        <v>20.55</v>
      </c>
    </row>
    <row r="8345" customFormat="false" ht="15" hidden="false" customHeight="false" outlineLevel="0" collapsed="false">
      <c r="A8345" s="24" t="s">
        <v>9168</v>
      </c>
      <c r="B8345" s="39" t="n">
        <v>46200</v>
      </c>
      <c r="C8345" s="24" t="s">
        <v>700</v>
      </c>
      <c r="D8345" s="24" t="s">
        <v>826</v>
      </c>
      <c r="E8345" s="24" t="s">
        <v>111</v>
      </c>
      <c r="F8345" s="38" t="n">
        <v>100</v>
      </c>
      <c r="G8345" s="42" t="n">
        <f aca="false">DATE(YEAR(B8345),MONTH(B8345),1)</f>
        <v>46174</v>
      </c>
      <c r="H8345" s="24" t="str">
        <f aca="false">INDEX(Customers!$B$2:$B$601,MATCH(C8345,Customers!$A$2:$A$601,0))</f>
        <v>Western</v>
      </c>
      <c r="I8345" s="43" t="n">
        <f aca="false">ROUND(MIN(INDEX(Assumptions!$D$13:$D$18,MATCH(E8345,Assumptions!$A$13:$A$18,0)),MAX(INDEX(Assumptions!$C$13:$C$18,MATCH(E8345,Assumptions!$A$13:$A$18,0)),INDEX(Assumptions!$B$13:$B$18,MATCH(E8345,Assumptions!$A$13:$A$18,0))*F8345)),2)</f>
        <v>4</v>
      </c>
    </row>
    <row r="8346" customFormat="false" ht="15" hidden="false" customHeight="false" outlineLevel="0" collapsed="false">
      <c r="A8346" s="24" t="s">
        <v>9169</v>
      </c>
      <c r="B8346" s="39" t="n">
        <v>46200</v>
      </c>
      <c r="C8346" s="24" t="s">
        <v>713</v>
      </c>
      <c r="D8346" s="24" t="s">
        <v>826</v>
      </c>
      <c r="E8346" s="24" t="s">
        <v>113</v>
      </c>
      <c r="F8346" s="38" t="n">
        <v>250</v>
      </c>
      <c r="G8346" s="42" t="n">
        <f aca="false">DATE(YEAR(B8346),MONTH(B8346),1)</f>
        <v>46174</v>
      </c>
      <c r="H8346" s="24" t="str">
        <f aca="false">INDEX(Customers!$B$2:$B$601,MATCH(C8346,Customers!$A$2:$A$601,0))</f>
        <v>Western</v>
      </c>
      <c r="I8346" s="43" t="n">
        <f aca="false">ROUND(MIN(INDEX(Assumptions!$D$13:$D$18,MATCH(E8346,Assumptions!$A$13:$A$18,0)),MAX(INDEX(Assumptions!$C$13:$C$18,MATCH(E8346,Assumptions!$A$13:$A$18,0)),INDEX(Assumptions!$B$13:$B$18,MATCH(E8346,Assumptions!$A$13:$A$18,0))*F8346)),2)</f>
        <v>12.5</v>
      </c>
    </row>
    <row r="8347" customFormat="false" ht="15" hidden="false" customHeight="false" outlineLevel="0" collapsed="false">
      <c r="A8347" s="24" t="s">
        <v>9170</v>
      </c>
      <c r="B8347" s="39" t="n">
        <v>46200</v>
      </c>
      <c r="C8347" s="24" t="s">
        <v>728</v>
      </c>
      <c r="D8347" s="24" t="s">
        <v>826</v>
      </c>
      <c r="E8347" s="24" t="s">
        <v>109</v>
      </c>
      <c r="F8347" s="38" t="n">
        <v>2460</v>
      </c>
      <c r="G8347" s="42" t="n">
        <f aca="false">DATE(YEAR(B8347),MONTH(B8347),1)</f>
        <v>46174</v>
      </c>
      <c r="H8347" s="24" t="str">
        <f aca="false">INDEX(Customers!$B$2:$B$601,MATCH(C8347,Customers!$A$2:$A$601,0))</f>
        <v>Nairobi</v>
      </c>
      <c r="I8347" s="43" t="n">
        <f aca="false">ROUND(MIN(INDEX(Assumptions!$D$13:$D$18,MATCH(E8347,Assumptions!$A$13:$A$18,0)),MAX(INDEX(Assumptions!$C$13:$C$18,MATCH(E8347,Assumptions!$A$13:$A$18,0)),INDEX(Assumptions!$B$13:$B$18,MATCH(E8347,Assumptions!$A$13:$A$18,0))*F8347)),2)</f>
        <v>9.84</v>
      </c>
    </row>
    <row r="8348" customFormat="false" ht="15" hidden="false" customHeight="false" outlineLevel="0" collapsed="false">
      <c r="A8348" s="24" t="s">
        <v>9171</v>
      </c>
      <c r="B8348" s="39" t="n">
        <v>46200</v>
      </c>
      <c r="C8348" s="24" t="s">
        <v>731</v>
      </c>
      <c r="D8348" s="24" t="s">
        <v>826</v>
      </c>
      <c r="E8348" s="24" t="s">
        <v>103</v>
      </c>
      <c r="F8348" s="38" t="n">
        <v>1220</v>
      </c>
      <c r="G8348" s="42" t="n">
        <f aca="false">DATE(YEAR(B8348),MONTH(B8348),1)</f>
        <v>46174</v>
      </c>
      <c r="H8348" s="24" t="str">
        <f aca="false">INDEX(Customers!$B$2:$B$601,MATCH(C8348,Customers!$A$2:$A$601,0))</f>
        <v>Central</v>
      </c>
      <c r="I8348" s="43" t="n">
        <f aca="false">ROUND(MIN(INDEX(Assumptions!$D$13:$D$18,MATCH(E8348,Assumptions!$A$13:$A$18,0)),MAX(INDEX(Assumptions!$C$13:$C$18,MATCH(E8348,Assumptions!$A$13:$A$18,0)),INDEX(Assumptions!$B$13:$B$18,MATCH(E8348,Assumptions!$A$13:$A$18,0))*F8348)),2)</f>
        <v>12.2</v>
      </c>
    </row>
    <row r="8349" customFormat="false" ht="15" hidden="false" customHeight="false" outlineLevel="0" collapsed="false">
      <c r="A8349" s="24" t="s">
        <v>9172</v>
      </c>
      <c r="B8349" s="39" t="n">
        <v>46200</v>
      </c>
      <c r="C8349" s="24" t="s">
        <v>734</v>
      </c>
      <c r="D8349" s="24" t="s">
        <v>826</v>
      </c>
      <c r="E8349" s="24" t="s">
        <v>103</v>
      </c>
      <c r="F8349" s="38" t="n">
        <v>1550</v>
      </c>
      <c r="G8349" s="42" t="n">
        <f aca="false">DATE(YEAR(B8349),MONTH(B8349),1)</f>
        <v>46174</v>
      </c>
      <c r="H8349" s="24" t="str">
        <f aca="false">INDEX(Customers!$B$2:$B$601,MATCH(C8349,Customers!$A$2:$A$601,0))</f>
        <v>Nairobi</v>
      </c>
      <c r="I8349" s="43" t="n">
        <f aca="false">ROUND(MIN(INDEX(Assumptions!$D$13:$D$18,MATCH(E8349,Assumptions!$A$13:$A$18,0)),MAX(INDEX(Assumptions!$C$13:$C$18,MATCH(E8349,Assumptions!$A$13:$A$18,0)),INDEX(Assumptions!$B$13:$B$18,MATCH(E8349,Assumptions!$A$13:$A$18,0))*F8349)),2)</f>
        <v>15.5</v>
      </c>
    </row>
    <row r="8350" customFormat="false" ht="15" hidden="false" customHeight="false" outlineLevel="0" collapsed="false">
      <c r="A8350" s="24" t="s">
        <v>9173</v>
      </c>
      <c r="B8350" s="39" t="n">
        <v>46200</v>
      </c>
      <c r="C8350" s="24" t="s">
        <v>735</v>
      </c>
      <c r="D8350" s="24" t="s">
        <v>826</v>
      </c>
      <c r="E8350" s="24" t="s">
        <v>113</v>
      </c>
      <c r="F8350" s="38" t="n">
        <v>250</v>
      </c>
      <c r="G8350" s="42" t="n">
        <f aca="false">DATE(YEAR(B8350),MONTH(B8350),1)</f>
        <v>46174</v>
      </c>
      <c r="H8350" s="24" t="str">
        <f aca="false">INDEX(Customers!$B$2:$B$601,MATCH(C8350,Customers!$A$2:$A$601,0))</f>
        <v>Rift Valley</v>
      </c>
      <c r="I8350" s="43" t="n">
        <f aca="false">ROUND(MIN(INDEX(Assumptions!$D$13:$D$18,MATCH(E8350,Assumptions!$A$13:$A$18,0)),MAX(INDEX(Assumptions!$C$13:$C$18,MATCH(E8350,Assumptions!$A$13:$A$18,0)),INDEX(Assumptions!$B$13:$B$18,MATCH(E8350,Assumptions!$A$13:$A$18,0))*F8350)),2)</f>
        <v>12.5</v>
      </c>
    </row>
    <row r="8351" customFormat="false" ht="15" hidden="false" customHeight="false" outlineLevel="0" collapsed="false">
      <c r="A8351" s="24" t="s">
        <v>9174</v>
      </c>
      <c r="B8351" s="39" t="n">
        <v>46200</v>
      </c>
      <c r="C8351" s="24" t="s">
        <v>742</v>
      </c>
      <c r="D8351" s="24" t="s">
        <v>826</v>
      </c>
      <c r="E8351" s="24" t="s">
        <v>111</v>
      </c>
      <c r="F8351" s="38" t="n">
        <v>200</v>
      </c>
      <c r="G8351" s="42" t="n">
        <f aca="false">DATE(YEAR(B8351),MONTH(B8351),1)</f>
        <v>46174</v>
      </c>
      <c r="H8351" s="24" t="str">
        <f aca="false">INDEX(Customers!$B$2:$B$601,MATCH(C8351,Customers!$A$2:$A$601,0))</f>
        <v>Eastern</v>
      </c>
      <c r="I8351" s="43" t="n">
        <f aca="false">ROUND(MIN(INDEX(Assumptions!$D$13:$D$18,MATCH(E8351,Assumptions!$A$13:$A$18,0)),MAX(INDEX(Assumptions!$C$13:$C$18,MATCH(E8351,Assumptions!$A$13:$A$18,0)),INDEX(Assumptions!$B$13:$B$18,MATCH(E8351,Assumptions!$A$13:$A$18,0))*F8351)),2)</f>
        <v>8</v>
      </c>
    </row>
    <row r="8352" customFormat="false" ht="15" hidden="false" customHeight="false" outlineLevel="0" collapsed="false">
      <c r="A8352" s="24" t="s">
        <v>9175</v>
      </c>
      <c r="B8352" s="39" t="n">
        <v>46200</v>
      </c>
      <c r="C8352" s="24" t="s">
        <v>742</v>
      </c>
      <c r="D8352" s="24" t="s">
        <v>208</v>
      </c>
      <c r="E8352" s="24" t="s">
        <v>105</v>
      </c>
      <c r="F8352" s="38" t="n">
        <v>2820</v>
      </c>
      <c r="G8352" s="42" t="n">
        <f aca="false">DATE(YEAR(B8352),MONTH(B8352),1)</f>
        <v>46174</v>
      </c>
      <c r="H8352" s="24" t="str">
        <f aca="false">INDEX(Customers!$B$2:$B$601,MATCH(C8352,Customers!$A$2:$A$601,0))</f>
        <v>Eastern</v>
      </c>
      <c r="I8352" s="43" t="n">
        <f aca="false">ROUND(MIN(INDEX(Assumptions!$D$13:$D$18,MATCH(E8352,Assumptions!$A$13:$A$18,0)),MAX(INDEX(Assumptions!$C$13:$C$18,MATCH(E8352,Assumptions!$A$13:$A$18,0)),INDEX(Assumptions!$B$13:$B$18,MATCH(E8352,Assumptions!$A$13:$A$18,0))*F8352)),2)</f>
        <v>42.3</v>
      </c>
    </row>
    <row r="8353" customFormat="false" ht="15" hidden="false" customHeight="false" outlineLevel="0" collapsed="false">
      <c r="A8353" s="24" t="s">
        <v>9176</v>
      </c>
      <c r="B8353" s="39" t="n">
        <v>46200</v>
      </c>
      <c r="C8353" s="24" t="s">
        <v>748</v>
      </c>
      <c r="D8353" s="24" t="s">
        <v>826</v>
      </c>
      <c r="E8353" s="24" t="s">
        <v>109</v>
      </c>
      <c r="F8353" s="38" t="n">
        <v>6930</v>
      </c>
      <c r="G8353" s="42" t="n">
        <f aca="false">DATE(YEAR(B8353),MONTH(B8353),1)</f>
        <v>46174</v>
      </c>
      <c r="H8353" s="24" t="str">
        <f aca="false">INDEX(Customers!$B$2:$B$601,MATCH(C8353,Customers!$A$2:$A$601,0))</f>
        <v>Eastern</v>
      </c>
      <c r="I8353" s="43" t="n">
        <f aca="false">ROUND(MIN(INDEX(Assumptions!$D$13:$D$18,MATCH(E8353,Assumptions!$A$13:$A$18,0)),MAX(INDEX(Assumptions!$C$13:$C$18,MATCH(E8353,Assumptions!$A$13:$A$18,0)),INDEX(Assumptions!$B$13:$B$18,MATCH(E8353,Assumptions!$A$13:$A$18,0))*F8353)),2)</f>
        <v>27.72</v>
      </c>
    </row>
    <row r="8354" customFormat="false" ht="15" hidden="false" customHeight="false" outlineLevel="0" collapsed="false">
      <c r="A8354" s="24" t="s">
        <v>9177</v>
      </c>
      <c r="B8354" s="39" t="n">
        <v>46200</v>
      </c>
      <c r="C8354" s="24" t="s">
        <v>767</v>
      </c>
      <c r="D8354" s="24" t="s">
        <v>826</v>
      </c>
      <c r="E8354" s="24" t="s">
        <v>103</v>
      </c>
      <c r="F8354" s="38" t="n">
        <v>11010</v>
      </c>
      <c r="G8354" s="42" t="n">
        <f aca="false">DATE(YEAR(B8354),MONTH(B8354),1)</f>
        <v>46174</v>
      </c>
      <c r="H8354" s="24" t="str">
        <f aca="false">INDEX(Customers!$B$2:$B$601,MATCH(C8354,Customers!$A$2:$A$601,0))</f>
        <v>Nairobi</v>
      </c>
      <c r="I8354" s="43" t="n">
        <f aca="false">ROUND(MIN(INDEX(Assumptions!$D$13:$D$18,MATCH(E8354,Assumptions!$A$13:$A$18,0)),MAX(INDEX(Assumptions!$C$13:$C$18,MATCH(E8354,Assumptions!$A$13:$A$18,0)),INDEX(Assumptions!$B$13:$B$18,MATCH(E8354,Assumptions!$A$13:$A$18,0))*F8354)),2)</f>
        <v>105</v>
      </c>
    </row>
    <row r="8355" customFormat="false" ht="15" hidden="false" customHeight="false" outlineLevel="0" collapsed="false">
      <c r="A8355" s="24" t="s">
        <v>9178</v>
      </c>
      <c r="B8355" s="39" t="n">
        <v>46200</v>
      </c>
      <c r="C8355" s="24" t="s">
        <v>767</v>
      </c>
      <c r="D8355" s="24" t="s">
        <v>826</v>
      </c>
      <c r="E8355" s="24" t="s">
        <v>109</v>
      </c>
      <c r="F8355" s="38" t="n">
        <v>1570</v>
      </c>
      <c r="G8355" s="42" t="n">
        <f aca="false">DATE(YEAR(B8355),MONTH(B8355),1)</f>
        <v>46174</v>
      </c>
      <c r="H8355" s="24" t="str">
        <f aca="false">INDEX(Customers!$B$2:$B$601,MATCH(C8355,Customers!$A$2:$A$601,0))</f>
        <v>Nairobi</v>
      </c>
      <c r="I8355" s="43" t="n">
        <f aca="false">ROUND(MIN(INDEX(Assumptions!$D$13:$D$18,MATCH(E8355,Assumptions!$A$13:$A$18,0)),MAX(INDEX(Assumptions!$C$13:$C$18,MATCH(E8355,Assumptions!$A$13:$A$18,0)),INDEX(Assumptions!$B$13:$B$18,MATCH(E8355,Assumptions!$A$13:$A$18,0))*F8355)),2)</f>
        <v>6.28</v>
      </c>
    </row>
    <row r="8356" customFormat="false" ht="15" hidden="false" customHeight="false" outlineLevel="0" collapsed="false">
      <c r="A8356" s="24" t="s">
        <v>9179</v>
      </c>
      <c r="B8356" s="39" t="n">
        <v>46200</v>
      </c>
      <c r="C8356" s="24" t="s">
        <v>778</v>
      </c>
      <c r="D8356" s="24" t="s">
        <v>826</v>
      </c>
      <c r="E8356" s="24" t="s">
        <v>109</v>
      </c>
      <c r="F8356" s="38" t="n">
        <v>2080</v>
      </c>
      <c r="G8356" s="42" t="n">
        <f aca="false">DATE(YEAR(B8356),MONTH(B8356),1)</f>
        <v>46174</v>
      </c>
      <c r="H8356" s="24" t="str">
        <f aca="false">INDEX(Customers!$B$2:$B$601,MATCH(C8356,Customers!$A$2:$A$601,0))</f>
        <v>Nairobi</v>
      </c>
      <c r="I8356" s="43" t="n">
        <f aca="false">ROUND(MIN(INDEX(Assumptions!$D$13:$D$18,MATCH(E8356,Assumptions!$A$13:$A$18,0)),MAX(INDEX(Assumptions!$C$13:$C$18,MATCH(E8356,Assumptions!$A$13:$A$18,0)),INDEX(Assumptions!$B$13:$B$18,MATCH(E8356,Assumptions!$A$13:$A$18,0))*F8356)),2)</f>
        <v>8.32</v>
      </c>
    </row>
    <row r="8357" customFormat="false" ht="15" hidden="false" customHeight="false" outlineLevel="0" collapsed="false">
      <c r="A8357" s="24" t="s">
        <v>9180</v>
      </c>
      <c r="B8357" s="39" t="n">
        <v>46200</v>
      </c>
      <c r="C8357" s="24" t="s">
        <v>792</v>
      </c>
      <c r="D8357" s="24" t="s">
        <v>826</v>
      </c>
      <c r="E8357" s="24" t="s">
        <v>109</v>
      </c>
      <c r="F8357" s="38" t="n">
        <v>1770</v>
      </c>
      <c r="G8357" s="42" t="n">
        <f aca="false">DATE(YEAR(B8357),MONTH(B8357),1)</f>
        <v>46174</v>
      </c>
      <c r="H8357" s="24" t="str">
        <f aca="false">INDEX(Customers!$B$2:$B$601,MATCH(C8357,Customers!$A$2:$A$601,0))</f>
        <v>Eastern</v>
      </c>
      <c r="I8357" s="43" t="n">
        <f aca="false">ROUND(MIN(INDEX(Assumptions!$D$13:$D$18,MATCH(E8357,Assumptions!$A$13:$A$18,0)),MAX(INDEX(Assumptions!$C$13:$C$18,MATCH(E8357,Assumptions!$A$13:$A$18,0)),INDEX(Assumptions!$B$13:$B$18,MATCH(E8357,Assumptions!$A$13:$A$18,0))*F8357)),2)</f>
        <v>7.08</v>
      </c>
    </row>
    <row r="8358" customFormat="false" ht="15" hidden="false" customHeight="false" outlineLevel="0" collapsed="false">
      <c r="A8358" s="24" t="s">
        <v>9181</v>
      </c>
      <c r="B8358" s="39" t="n">
        <v>46200</v>
      </c>
      <c r="C8358" s="24" t="s">
        <v>797</v>
      </c>
      <c r="D8358" s="24" t="s">
        <v>826</v>
      </c>
      <c r="E8358" s="24" t="s">
        <v>103</v>
      </c>
      <c r="F8358" s="38" t="n">
        <v>4150</v>
      </c>
      <c r="G8358" s="42" t="n">
        <f aca="false">DATE(YEAR(B8358),MONTH(B8358),1)</f>
        <v>46174</v>
      </c>
      <c r="H8358" s="24" t="str">
        <f aca="false">INDEX(Customers!$B$2:$B$601,MATCH(C8358,Customers!$A$2:$A$601,0))</f>
        <v>Rift Valley</v>
      </c>
      <c r="I8358" s="43" t="n">
        <f aca="false">ROUND(MIN(INDEX(Assumptions!$D$13:$D$18,MATCH(E8358,Assumptions!$A$13:$A$18,0)),MAX(INDEX(Assumptions!$C$13:$C$18,MATCH(E8358,Assumptions!$A$13:$A$18,0)),INDEX(Assumptions!$B$13:$B$18,MATCH(E8358,Assumptions!$A$13:$A$18,0))*F8358)),2)</f>
        <v>41.5</v>
      </c>
    </row>
    <row r="8359" customFormat="false" ht="15" hidden="false" customHeight="false" outlineLevel="0" collapsed="false">
      <c r="A8359" s="24" t="s">
        <v>9182</v>
      </c>
      <c r="B8359" s="39" t="n">
        <v>46200</v>
      </c>
      <c r="C8359" s="24" t="s">
        <v>802</v>
      </c>
      <c r="D8359" s="24" t="s">
        <v>826</v>
      </c>
      <c r="E8359" s="24" t="s">
        <v>109</v>
      </c>
      <c r="F8359" s="38" t="n">
        <v>31310</v>
      </c>
      <c r="G8359" s="42" t="n">
        <f aca="false">DATE(YEAR(B8359),MONTH(B8359),1)</f>
        <v>46174</v>
      </c>
      <c r="H8359" s="24" t="str">
        <f aca="false">INDEX(Customers!$B$2:$B$601,MATCH(C8359,Customers!$A$2:$A$601,0))</f>
        <v>Nairobi</v>
      </c>
      <c r="I8359" s="43" t="n">
        <f aca="false">ROUND(MIN(INDEX(Assumptions!$D$13:$D$18,MATCH(E8359,Assumptions!$A$13:$A$18,0)),MAX(INDEX(Assumptions!$C$13:$C$18,MATCH(E8359,Assumptions!$A$13:$A$18,0)),INDEX(Assumptions!$B$13:$B$18,MATCH(E8359,Assumptions!$A$13:$A$18,0))*F8359)),2)</f>
        <v>40</v>
      </c>
    </row>
    <row r="8360" customFormat="false" ht="15" hidden="false" customHeight="false" outlineLevel="0" collapsed="false">
      <c r="A8360" s="24" t="s">
        <v>9183</v>
      </c>
      <c r="B8360" s="39" t="n">
        <v>46201</v>
      </c>
      <c r="C8360" s="24" t="s">
        <v>224</v>
      </c>
      <c r="D8360" s="24" t="s">
        <v>826</v>
      </c>
      <c r="E8360" s="24" t="s">
        <v>111</v>
      </c>
      <c r="F8360" s="38" t="n">
        <v>50</v>
      </c>
      <c r="G8360" s="42" t="n">
        <f aca="false">DATE(YEAR(B8360),MONTH(B8360),1)</f>
        <v>46174</v>
      </c>
      <c r="H8360" s="24" t="str">
        <f aca="false">INDEX(Customers!$B$2:$B$601,MATCH(C8360,Customers!$A$2:$A$601,0))</f>
        <v>Western</v>
      </c>
      <c r="I8360" s="43" t="n">
        <f aca="false">ROUND(MIN(INDEX(Assumptions!$D$13:$D$18,MATCH(E8360,Assumptions!$A$13:$A$18,0)),MAX(INDEX(Assumptions!$C$13:$C$18,MATCH(E8360,Assumptions!$A$13:$A$18,0)),INDEX(Assumptions!$B$13:$B$18,MATCH(E8360,Assumptions!$A$13:$A$18,0))*F8360)),2)</f>
        <v>2</v>
      </c>
    </row>
    <row r="8361" customFormat="false" ht="15" hidden="false" customHeight="false" outlineLevel="0" collapsed="false">
      <c r="A8361" s="24" t="s">
        <v>9184</v>
      </c>
      <c r="B8361" s="39" t="n">
        <v>46201</v>
      </c>
      <c r="C8361" s="24" t="s">
        <v>232</v>
      </c>
      <c r="D8361" s="24" t="s">
        <v>826</v>
      </c>
      <c r="E8361" s="24" t="s">
        <v>113</v>
      </c>
      <c r="F8361" s="38" t="n">
        <v>500</v>
      </c>
      <c r="G8361" s="42" t="n">
        <f aca="false">DATE(YEAR(B8361),MONTH(B8361),1)</f>
        <v>46174</v>
      </c>
      <c r="H8361" s="24" t="str">
        <f aca="false">INDEX(Customers!$B$2:$B$601,MATCH(C8361,Customers!$A$2:$A$601,0))</f>
        <v>Coast</v>
      </c>
      <c r="I8361" s="43" t="n">
        <f aca="false">ROUND(MIN(INDEX(Assumptions!$D$13:$D$18,MATCH(E8361,Assumptions!$A$13:$A$18,0)),MAX(INDEX(Assumptions!$C$13:$C$18,MATCH(E8361,Assumptions!$A$13:$A$18,0)),INDEX(Assumptions!$B$13:$B$18,MATCH(E8361,Assumptions!$A$13:$A$18,0))*F8361)),2)</f>
        <v>25</v>
      </c>
    </row>
    <row r="8362" customFormat="false" ht="15" hidden="false" customHeight="false" outlineLevel="0" collapsed="false">
      <c r="A8362" s="24" t="s">
        <v>9185</v>
      </c>
      <c r="B8362" s="39" t="n">
        <v>46201</v>
      </c>
      <c r="C8362" s="24" t="s">
        <v>261</v>
      </c>
      <c r="D8362" s="24" t="s">
        <v>826</v>
      </c>
      <c r="E8362" s="24" t="s">
        <v>111</v>
      </c>
      <c r="F8362" s="38" t="n">
        <v>50</v>
      </c>
      <c r="G8362" s="42" t="n">
        <f aca="false">DATE(YEAR(B8362),MONTH(B8362),1)</f>
        <v>46174</v>
      </c>
      <c r="H8362" s="24" t="str">
        <f aca="false">INDEX(Customers!$B$2:$B$601,MATCH(C8362,Customers!$A$2:$A$601,0))</f>
        <v>Coast</v>
      </c>
      <c r="I8362" s="43" t="n">
        <f aca="false">ROUND(MIN(INDEX(Assumptions!$D$13:$D$18,MATCH(E8362,Assumptions!$A$13:$A$18,0)),MAX(INDEX(Assumptions!$C$13:$C$18,MATCH(E8362,Assumptions!$A$13:$A$18,0)),INDEX(Assumptions!$B$13:$B$18,MATCH(E8362,Assumptions!$A$13:$A$18,0))*F8362)),2)</f>
        <v>2</v>
      </c>
    </row>
    <row r="8363" customFormat="false" ht="15" hidden="false" customHeight="false" outlineLevel="0" collapsed="false">
      <c r="A8363" s="24" t="s">
        <v>9186</v>
      </c>
      <c r="B8363" s="39" t="n">
        <v>46201</v>
      </c>
      <c r="C8363" s="24" t="s">
        <v>261</v>
      </c>
      <c r="D8363" s="24" t="s">
        <v>184</v>
      </c>
      <c r="E8363" s="24" t="s">
        <v>105</v>
      </c>
      <c r="F8363" s="38" t="n">
        <v>6010</v>
      </c>
      <c r="G8363" s="42" t="n">
        <f aca="false">DATE(YEAR(B8363),MONTH(B8363),1)</f>
        <v>46174</v>
      </c>
      <c r="H8363" s="24" t="str">
        <f aca="false">INDEX(Customers!$B$2:$B$601,MATCH(C8363,Customers!$A$2:$A$601,0))</f>
        <v>Coast</v>
      </c>
      <c r="I8363" s="43" t="n">
        <f aca="false">ROUND(MIN(INDEX(Assumptions!$D$13:$D$18,MATCH(E8363,Assumptions!$A$13:$A$18,0)),MAX(INDEX(Assumptions!$C$13:$C$18,MATCH(E8363,Assumptions!$A$13:$A$18,0)),INDEX(Assumptions!$B$13:$B$18,MATCH(E8363,Assumptions!$A$13:$A$18,0))*F8363)),2)</f>
        <v>90.15</v>
      </c>
    </row>
    <row r="8364" customFormat="false" ht="15" hidden="false" customHeight="false" outlineLevel="0" collapsed="false">
      <c r="A8364" s="24" t="s">
        <v>9187</v>
      </c>
      <c r="B8364" s="39" t="n">
        <v>46201</v>
      </c>
      <c r="C8364" s="24" t="s">
        <v>268</v>
      </c>
      <c r="D8364" s="24" t="s">
        <v>826</v>
      </c>
      <c r="E8364" s="24" t="s">
        <v>103</v>
      </c>
      <c r="F8364" s="38" t="n">
        <v>880</v>
      </c>
      <c r="G8364" s="42" t="n">
        <f aca="false">DATE(YEAR(B8364),MONTH(B8364),1)</f>
        <v>46174</v>
      </c>
      <c r="H8364" s="24" t="str">
        <f aca="false">INDEX(Customers!$B$2:$B$601,MATCH(C8364,Customers!$A$2:$A$601,0))</f>
        <v>Nairobi</v>
      </c>
      <c r="I8364" s="43" t="n">
        <f aca="false">ROUND(MIN(INDEX(Assumptions!$D$13:$D$18,MATCH(E8364,Assumptions!$A$13:$A$18,0)),MAX(INDEX(Assumptions!$C$13:$C$18,MATCH(E8364,Assumptions!$A$13:$A$18,0)),INDEX(Assumptions!$B$13:$B$18,MATCH(E8364,Assumptions!$A$13:$A$18,0))*F8364)),2)</f>
        <v>8.8</v>
      </c>
    </row>
    <row r="8365" customFormat="false" ht="15" hidden="false" customHeight="false" outlineLevel="0" collapsed="false">
      <c r="A8365" s="24" t="s">
        <v>9188</v>
      </c>
      <c r="B8365" s="39" t="n">
        <v>46201</v>
      </c>
      <c r="C8365" s="24" t="s">
        <v>271</v>
      </c>
      <c r="D8365" s="24" t="s">
        <v>826</v>
      </c>
      <c r="E8365" s="24" t="s">
        <v>113</v>
      </c>
      <c r="F8365" s="38" t="n">
        <v>1000</v>
      </c>
      <c r="G8365" s="42" t="n">
        <f aca="false">DATE(YEAR(B8365),MONTH(B8365),1)</f>
        <v>46174</v>
      </c>
      <c r="H8365" s="24" t="str">
        <f aca="false">INDEX(Customers!$B$2:$B$601,MATCH(C8365,Customers!$A$2:$A$601,0))</f>
        <v>Coast</v>
      </c>
      <c r="I8365" s="43" t="n">
        <f aca="false">ROUND(MIN(INDEX(Assumptions!$D$13:$D$18,MATCH(E8365,Assumptions!$A$13:$A$18,0)),MAX(INDEX(Assumptions!$C$13:$C$18,MATCH(E8365,Assumptions!$A$13:$A$18,0)),INDEX(Assumptions!$B$13:$B$18,MATCH(E8365,Assumptions!$A$13:$A$18,0))*F8365)),2)</f>
        <v>50</v>
      </c>
    </row>
    <row r="8366" customFormat="false" ht="15" hidden="false" customHeight="false" outlineLevel="0" collapsed="false">
      <c r="A8366" s="24" t="s">
        <v>9189</v>
      </c>
      <c r="B8366" s="39" t="n">
        <v>46201</v>
      </c>
      <c r="C8366" s="24" t="s">
        <v>285</v>
      </c>
      <c r="D8366" s="24" t="s">
        <v>826</v>
      </c>
      <c r="E8366" s="24" t="s">
        <v>111</v>
      </c>
      <c r="F8366" s="38" t="n">
        <v>500</v>
      </c>
      <c r="G8366" s="42" t="n">
        <f aca="false">DATE(YEAR(B8366),MONTH(B8366),1)</f>
        <v>46174</v>
      </c>
      <c r="H8366" s="24" t="str">
        <f aca="false">INDEX(Customers!$B$2:$B$601,MATCH(C8366,Customers!$A$2:$A$601,0))</f>
        <v>Eastern</v>
      </c>
      <c r="I8366" s="43" t="n">
        <f aca="false">ROUND(MIN(INDEX(Assumptions!$D$13:$D$18,MATCH(E8366,Assumptions!$A$13:$A$18,0)),MAX(INDEX(Assumptions!$C$13:$C$18,MATCH(E8366,Assumptions!$A$13:$A$18,0)),INDEX(Assumptions!$B$13:$B$18,MATCH(E8366,Assumptions!$A$13:$A$18,0))*F8366)),2)</f>
        <v>20</v>
      </c>
    </row>
    <row r="8367" customFormat="false" ht="15" hidden="false" customHeight="false" outlineLevel="0" collapsed="false">
      <c r="A8367" s="24" t="s">
        <v>9190</v>
      </c>
      <c r="B8367" s="39" t="n">
        <v>46201</v>
      </c>
      <c r="C8367" s="24" t="s">
        <v>288</v>
      </c>
      <c r="D8367" s="24" t="s">
        <v>169</v>
      </c>
      <c r="E8367" s="24" t="s">
        <v>105</v>
      </c>
      <c r="F8367" s="38" t="n">
        <v>12550</v>
      </c>
      <c r="G8367" s="42" t="n">
        <f aca="false">DATE(YEAR(B8367),MONTH(B8367),1)</f>
        <v>46174</v>
      </c>
      <c r="H8367" s="24" t="str">
        <f aca="false">INDEX(Customers!$B$2:$B$601,MATCH(C8367,Customers!$A$2:$A$601,0))</f>
        <v>Central</v>
      </c>
      <c r="I8367" s="43" t="n">
        <f aca="false">ROUND(MIN(INDEX(Assumptions!$D$13:$D$18,MATCH(E8367,Assumptions!$A$13:$A$18,0)),MAX(INDEX(Assumptions!$C$13:$C$18,MATCH(E8367,Assumptions!$A$13:$A$18,0)),INDEX(Assumptions!$B$13:$B$18,MATCH(E8367,Assumptions!$A$13:$A$18,0))*F8367)),2)</f>
        <v>188.25</v>
      </c>
    </row>
    <row r="8368" customFormat="false" ht="15" hidden="false" customHeight="false" outlineLevel="0" collapsed="false">
      <c r="A8368" s="24" t="s">
        <v>9191</v>
      </c>
      <c r="B8368" s="39" t="n">
        <v>46201</v>
      </c>
      <c r="C8368" s="24" t="s">
        <v>307</v>
      </c>
      <c r="D8368" s="24" t="s">
        <v>826</v>
      </c>
      <c r="E8368" s="24" t="s">
        <v>109</v>
      </c>
      <c r="F8368" s="38" t="n">
        <v>2900</v>
      </c>
      <c r="G8368" s="42" t="n">
        <f aca="false">DATE(YEAR(B8368),MONTH(B8368),1)</f>
        <v>46174</v>
      </c>
      <c r="H8368" s="24" t="str">
        <f aca="false">INDEX(Customers!$B$2:$B$601,MATCH(C8368,Customers!$A$2:$A$601,0))</f>
        <v>Rift Valley</v>
      </c>
      <c r="I8368" s="43" t="n">
        <f aca="false">ROUND(MIN(INDEX(Assumptions!$D$13:$D$18,MATCH(E8368,Assumptions!$A$13:$A$18,0)),MAX(INDEX(Assumptions!$C$13:$C$18,MATCH(E8368,Assumptions!$A$13:$A$18,0)),INDEX(Assumptions!$B$13:$B$18,MATCH(E8368,Assumptions!$A$13:$A$18,0))*F8368)),2)</f>
        <v>11.6</v>
      </c>
    </row>
    <row r="8369" customFormat="false" ht="15" hidden="false" customHeight="false" outlineLevel="0" collapsed="false">
      <c r="A8369" s="24" t="s">
        <v>9192</v>
      </c>
      <c r="B8369" s="39" t="n">
        <v>46201</v>
      </c>
      <c r="C8369" s="24" t="s">
        <v>307</v>
      </c>
      <c r="D8369" s="24" t="s">
        <v>826</v>
      </c>
      <c r="E8369" s="24" t="s">
        <v>109</v>
      </c>
      <c r="F8369" s="38" t="n">
        <v>4070</v>
      </c>
      <c r="G8369" s="42" t="n">
        <f aca="false">DATE(YEAR(B8369),MONTH(B8369),1)</f>
        <v>46174</v>
      </c>
      <c r="H8369" s="24" t="str">
        <f aca="false">INDEX(Customers!$B$2:$B$601,MATCH(C8369,Customers!$A$2:$A$601,0))</f>
        <v>Rift Valley</v>
      </c>
      <c r="I8369" s="43" t="n">
        <f aca="false">ROUND(MIN(INDEX(Assumptions!$D$13:$D$18,MATCH(E8369,Assumptions!$A$13:$A$18,0)),MAX(INDEX(Assumptions!$C$13:$C$18,MATCH(E8369,Assumptions!$A$13:$A$18,0)),INDEX(Assumptions!$B$13:$B$18,MATCH(E8369,Assumptions!$A$13:$A$18,0))*F8369)),2)</f>
        <v>16.28</v>
      </c>
    </row>
    <row r="8370" customFormat="false" ht="15" hidden="false" customHeight="false" outlineLevel="0" collapsed="false">
      <c r="A8370" s="24" t="s">
        <v>9193</v>
      </c>
      <c r="B8370" s="39" t="n">
        <v>46201</v>
      </c>
      <c r="C8370" s="24" t="s">
        <v>310</v>
      </c>
      <c r="D8370" s="24" t="s">
        <v>206</v>
      </c>
      <c r="E8370" s="24" t="s">
        <v>107</v>
      </c>
      <c r="F8370" s="38" t="n">
        <v>13540</v>
      </c>
      <c r="G8370" s="42" t="n">
        <f aca="false">DATE(YEAR(B8370),MONTH(B8370),1)</f>
        <v>46174</v>
      </c>
      <c r="H8370" s="24" t="str">
        <f aca="false">INDEX(Customers!$B$2:$B$601,MATCH(C8370,Customers!$A$2:$A$601,0))</f>
        <v>Eastern</v>
      </c>
      <c r="I8370" s="43" t="n">
        <f aca="false">ROUND(MIN(INDEX(Assumptions!$D$13:$D$18,MATCH(E8370,Assumptions!$A$13:$A$18,0)),MAX(INDEX(Assumptions!$C$13:$C$18,MATCH(E8370,Assumptions!$A$13:$A$18,0)),INDEX(Assumptions!$B$13:$B$18,MATCH(E8370,Assumptions!$A$13:$A$18,0))*F8370)),2)</f>
        <v>0</v>
      </c>
    </row>
    <row r="8371" customFormat="false" ht="15" hidden="false" customHeight="false" outlineLevel="0" collapsed="false">
      <c r="A8371" s="24" t="s">
        <v>9194</v>
      </c>
      <c r="B8371" s="39" t="n">
        <v>46201</v>
      </c>
      <c r="C8371" s="24" t="s">
        <v>334</v>
      </c>
      <c r="D8371" s="24" t="s">
        <v>826</v>
      </c>
      <c r="E8371" s="24" t="s">
        <v>109</v>
      </c>
      <c r="F8371" s="38" t="n">
        <v>25980</v>
      </c>
      <c r="G8371" s="42" t="n">
        <f aca="false">DATE(YEAR(B8371),MONTH(B8371),1)</f>
        <v>46174</v>
      </c>
      <c r="H8371" s="24" t="str">
        <f aca="false">INDEX(Customers!$B$2:$B$601,MATCH(C8371,Customers!$A$2:$A$601,0))</f>
        <v>Nairobi</v>
      </c>
      <c r="I8371" s="43" t="n">
        <f aca="false">ROUND(MIN(INDEX(Assumptions!$D$13:$D$18,MATCH(E8371,Assumptions!$A$13:$A$18,0)),MAX(INDEX(Assumptions!$C$13:$C$18,MATCH(E8371,Assumptions!$A$13:$A$18,0)),INDEX(Assumptions!$B$13:$B$18,MATCH(E8371,Assumptions!$A$13:$A$18,0))*F8371)),2)</f>
        <v>40</v>
      </c>
    </row>
    <row r="8372" customFormat="false" ht="15" hidden="false" customHeight="false" outlineLevel="0" collapsed="false">
      <c r="A8372" s="24" t="s">
        <v>9195</v>
      </c>
      <c r="B8372" s="39" t="n">
        <v>46201</v>
      </c>
      <c r="C8372" s="24" t="s">
        <v>355</v>
      </c>
      <c r="D8372" s="24" t="s">
        <v>156</v>
      </c>
      <c r="E8372" s="24" t="s">
        <v>105</v>
      </c>
      <c r="F8372" s="38" t="n">
        <v>1210</v>
      </c>
      <c r="G8372" s="42" t="n">
        <f aca="false">DATE(YEAR(B8372),MONTH(B8372),1)</f>
        <v>46174</v>
      </c>
      <c r="H8372" s="24" t="str">
        <f aca="false">INDEX(Customers!$B$2:$B$601,MATCH(C8372,Customers!$A$2:$A$601,0))</f>
        <v>Nairobi</v>
      </c>
      <c r="I8372" s="43" t="n">
        <f aca="false">ROUND(MIN(INDEX(Assumptions!$D$13:$D$18,MATCH(E8372,Assumptions!$A$13:$A$18,0)),MAX(INDEX(Assumptions!$C$13:$C$18,MATCH(E8372,Assumptions!$A$13:$A$18,0)),INDEX(Assumptions!$B$13:$B$18,MATCH(E8372,Assumptions!$A$13:$A$18,0))*F8372)),2)</f>
        <v>18.15</v>
      </c>
    </row>
    <row r="8373" customFormat="false" ht="15" hidden="false" customHeight="false" outlineLevel="0" collapsed="false">
      <c r="A8373" s="24" t="s">
        <v>9196</v>
      </c>
      <c r="B8373" s="39" t="n">
        <v>46201</v>
      </c>
      <c r="C8373" s="24" t="s">
        <v>358</v>
      </c>
      <c r="D8373" s="24" t="s">
        <v>826</v>
      </c>
      <c r="E8373" s="24" t="s">
        <v>103</v>
      </c>
      <c r="F8373" s="38" t="n">
        <v>490</v>
      </c>
      <c r="G8373" s="42" t="n">
        <f aca="false">DATE(YEAR(B8373),MONTH(B8373),1)</f>
        <v>46174</v>
      </c>
      <c r="H8373" s="24" t="str">
        <f aca="false">INDEX(Customers!$B$2:$B$601,MATCH(C8373,Customers!$A$2:$A$601,0))</f>
        <v>Western</v>
      </c>
      <c r="I8373" s="43" t="n">
        <f aca="false">ROUND(MIN(INDEX(Assumptions!$D$13:$D$18,MATCH(E8373,Assumptions!$A$13:$A$18,0)),MAX(INDEX(Assumptions!$C$13:$C$18,MATCH(E8373,Assumptions!$A$13:$A$18,0)),INDEX(Assumptions!$B$13:$B$18,MATCH(E8373,Assumptions!$A$13:$A$18,0))*F8373)),2)</f>
        <v>5</v>
      </c>
    </row>
    <row r="8374" customFormat="false" ht="15" hidden="false" customHeight="false" outlineLevel="0" collapsed="false">
      <c r="A8374" s="24" t="s">
        <v>9197</v>
      </c>
      <c r="B8374" s="39" t="n">
        <v>46201</v>
      </c>
      <c r="C8374" s="24" t="s">
        <v>361</v>
      </c>
      <c r="D8374" s="24" t="s">
        <v>174</v>
      </c>
      <c r="E8374" s="24" t="s">
        <v>107</v>
      </c>
      <c r="F8374" s="38" t="n">
        <v>2240</v>
      </c>
      <c r="G8374" s="42" t="n">
        <f aca="false">DATE(YEAR(B8374),MONTH(B8374),1)</f>
        <v>46174</v>
      </c>
      <c r="H8374" s="24" t="str">
        <f aca="false">INDEX(Customers!$B$2:$B$601,MATCH(C8374,Customers!$A$2:$A$601,0))</f>
        <v>Rift Valley</v>
      </c>
      <c r="I8374" s="43" t="n">
        <f aca="false">ROUND(MIN(INDEX(Assumptions!$D$13:$D$18,MATCH(E8374,Assumptions!$A$13:$A$18,0)),MAX(INDEX(Assumptions!$C$13:$C$18,MATCH(E8374,Assumptions!$A$13:$A$18,0)),INDEX(Assumptions!$B$13:$B$18,MATCH(E8374,Assumptions!$A$13:$A$18,0))*F8374)),2)</f>
        <v>0</v>
      </c>
    </row>
    <row r="8375" customFormat="false" ht="15" hidden="false" customHeight="false" outlineLevel="0" collapsed="false">
      <c r="A8375" s="24" t="s">
        <v>9198</v>
      </c>
      <c r="B8375" s="39" t="n">
        <v>46201</v>
      </c>
      <c r="C8375" s="24" t="s">
        <v>363</v>
      </c>
      <c r="D8375" s="24" t="s">
        <v>826</v>
      </c>
      <c r="E8375" s="24" t="s">
        <v>113</v>
      </c>
      <c r="F8375" s="38" t="n">
        <v>1000</v>
      </c>
      <c r="G8375" s="42" t="n">
        <f aca="false">DATE(YEAR(B8375),MONTH(B8375),1)</f>
        <v>46174</v>
      </c>
      <c r="H8375" s="24" t="str">
        <f aca="false">INDEX(Customers!$B$2:$B$601,MATCH(C8375,Customers!$A$2:$A$601,0))</f>
        <v>Nairobi</v>
      </c>
      <c r="I8375" s="43" t="n">
        <f aca="false">ROUND(MIN(INDEX(Assumptions!$D$13:$D$18,MATCH(E8375,Assumptions!$A$13:$A$18,0)),MAX(INDEX(Assumptions!$C$13:$C$18,MATCH(E8375,Assumptions!$A$13:$A$18,0)),INDEX(Assumptions!$B$13:$B$18,MATCH(E8375,Assumptions!$A$13:$A$18,0))*F8375)),2)</f>
        <v>50</v>
      </c>
    </row>
    <row r="8376" customFormat="false" ht="15" hidden="false" customHeight="false" outlineLevel="0" collapsed="false">
      <c r="A8376" s="24" t="s">
        <v>9199</v>
      </c>
      <c r="B8376" s="39" t="n">
        <v>46201</v>
      </c>
      <c r="C8376" s="24" t="s">
        <v>374</v>
      </c>
      <c r="D8376" s="24" t="s">
        <v>826</v>
      </c>
      <c r="E8376" s="24" t="s">
        <v>111</v>
      </c>
      <c r="F8376" s="38" t="n">
        <v>100</v>
      </c>
      <c r="G8376" s="42" t="n">
        <f aca="false">DATE(YEAR(B8376),MONTH(B8376),1)</f>
        <v>46174</v>
      </c>
      <c r="H8376" s="24" t="str">
        <f aca="false">INDEX(Customers!$B$2:$B$601,MATCH(C8376,Customers!$A$2:$A$601,0))</f>
        <v>Nairobi</v>
      </c>
      <c r="I8376" s="43" t="n">
        <f aca="false">ROUND(MIN(INDEX(Assumptions!$D$13:$D$18,MATCH(E8376,Assumptions!$A$13:$A$18,0)),MAX(INDEX(Assumptions!$C$13:$C$18,MATCH(E8376,Assumptions!$A$13:$A$18,0)),INDEX(Assumptions!$B$13:$B$18,MATCH(E8376,Assumptions!$A$13:$A$18,0))*F8376)),2)</f>
        <v>4</v>
      </c>
    </row>
    <row r="8377" customFormat="false" ht="15" hidden="false" customHeight="false" outlineLevel="0" collapsed="false">
      <c r="A8377" s="24" t="s">
        <v>9200</v>
      </c>
      <c r="B8377" s="39" t="n">
        <v>46201</v>
      </c>
      <c r="C8377" s="24" t="s">
        <v>379</v>
      </c>
      <c r="D8377" s="24" t="s">
        <v>826</v>
      </c>
      <c r="E8377" s="24" t="s">
        <v>103</v>
      </c>
      <c r="F8377" s="38" t="n">
        <v>2200</v>
      </c>
      <c r="G8377" s="42" t="n">
        <f aca="false">DATE(YEAR(B8377),MONTH(B8377),1)</f>
        <v>46174</v>
      </c>
      <c r="H8377" s="24" t="str">
        <f aca="false">INDEX(Customers!$B$2:$B$601,MATCH(C8377,Customers!$A$2:$A$601,0))</f>
        <v>Nairobi</v>
      </c>
      <c r="I8377" s="43" t="n">
        <f aca="false">ROUND(MIN(INDEX(Assumptions!$D$13:$D$18,MATCH(E8377,Assumptions!$A$13:$A$18,0)),MAX(INDEX(Assumptions!$C$13:$C$18,MATCH(E8377,Assumptions!$A$13:$A$18,0)),INDEX(Assumptions!$B$13:$B$18,MATCH(E8377,Assumptions!$A$13:$A$18,0))*F8377)),2)</f>
        <v>22</v>
      </c>
    </row>
    <row r="8378" customFormat="false" ht="15" hidden="false" customHeight="false" outlineLevel="0" collapsed="false">
      <c r="A8378" s="24" t="s">
        <v>9201</v>
      </c>
      <c r="B8378" s="39" t="n">
        <v>46201</v>
      </c>
      <c r="C8378" s="24" t="s">
        <v>385</v>
      </c>
      <c r="D8378" s="24" t="s">
        <v>165</v>
      </c>
      <c r="E8378" s="24" t="s">
        <v>105</v>
      </c>
      <c r="F8378" s="38" t="n">
        <v>5600</v>
      </c>
      <c r="G8378" s="42" t="n">
        <f aca="false">DATE(YEAR(B8378),MONTH(B8378),1)</f>
        <v>46174</v>
      </c>
      <c r="H8378" s="24" t="str">
        <f aca="false">INDEX(Customers!$B$2:$B$601,MATCH(C8378,Customers!$A$2:$A$601,0))</f>
        <v>Central</v>
      </c>
      <c r="I8378" s="43" t="n">
        <f aca="false">ROUND(MIN(INDEX(Assumptions!$D$13:$D$18,MATCH(E8378,Assumptions!$A$13:$A$18,0)),MAX(INDEX(Assumptions!$C$13:$C$18,MATCH(E8378,Assumptions!$A$13:$A$18,0)),INDEX(Assumptions!$B$13:$B$18,MATCH(E8378,Assumptions!$A$13:$A$18,0))*F8378)),2)</f>
        <v>84</v>
      </c>
    </row>
    <row r="8379" customFormat="false" ht="15" hidden="false" customHeight="false" outlineLevel="0" collapsed="false">
      <c r="A8379" s="24" t="s">
        <v>9202</v>
      </c>
      <c r="B8379" s="39" t="n">
        <v>46201</v>
      </c>
      <c r="C8379" s="24" t="s">
        <v>385</v>
      </c>
      <c r="D8379" s="24" t="s">
        <v>826</v>
      </c>
      <c r="E8379" s="24" t="s">
        <v>111</v>
      </c>
      <c r="F8379" s="38" t="n">
        <v>50</v>
      </c>
      <c r="G8379" s="42" t="n">
        <f aca="false">DATE(YEAR(B8379),MONTH(B8379),1)</f>
        <v>46174</v>
      </c>
      <c r="H8379" s="24" t="str">
        <f aca="false">INDEX(Customers!$B$2:$B$601,MATCH(C8379,Customers!$A$2:$A$601,0))</f>
        <v>Central</v>
      </c>
      <c r="I8379" s="43" t="n">
        <f aca="false">ROUND(MIN(INDEX(Assumptions!$D$13:$D$18,MATCH(E8379,Assumptions!$A$13:$A$18,0)),MAX(INDEX(Assumptions!$C$13:$C$18,MATCH(E8379,Assumptions!$A$13:$A$18,0)),INDEX(Assumptions!$B$13:$B$18,MATCH(E8379,Assumptions!$A$13:$A$18,0))*F8379)),2)</f>
        <v>2</v>
      </c>
    </row>
    <row r="8380" customFormat="false" ht="15" hidden="false" customHeight="false" outlineLevel="0" collapsed="false">
      <c r="A8380" s="24" t="s">
        <v>9203</v>
      </c>
      <c r="B8380" s="39" t="n">
        <v>46201</v>
      </c>
      <c r="C8380" s="24" t="s">
        <v>393</v>
      </c>
      <c r="D8380" s="24" t="s">
        <v>181</v>
      </c>
      <c r="E8380" s="24" t="s">
        <v>105</v>
      </c>
      <c r="F8380" s="38" t="n">
        <v>1090</v>
      </c>
      <c r="G8380" s="42" t="n">
        <f aca="false">DATE(YEAR(B8380),MONTH(B8380),1)</f>
        <v>46174</v>
      </c>
      <c r="H8380" s="24" t="str">
        <f aca="false">INDEX(Customers!$B$2:$B$601,MATCH(C8380,Customers!$A$2:$A$601,0))</f>
        <v>Rift Valley</v>
      </c>
      <c r="I8380" s="43" t="n">
        <f aca="false">ROUND(MIN(INDEX(Assumptions!$D$13:$D$18,MATCH(E8380,Assumptions!$A$13:$A$18,0)),MAX(INDEX(Assumptions!$C$13:$C$18,MATCH(E8380,Assumptions!$A$13:$A$18,0)),INDEX(Assumptions!$B$13:$B$18,MATCH(E8380,Assumptions!$A$13:$A$18,0))*F8380)),2)</f>
        <v>16.35</v>
      </c>
    </row>
    <row r="8381" customFormat="false" ht="15" hidden="false" customHeight="false" outlineLevel="0" collapsed="false">
      <c r="A8381" s="24" t="s">
        <v>9204</v>
      </c>
      <c r="B8381" s="39" t="n">
        <v>46201</v>
      </c>
      <c r="C8381" s="24" t="s">
        <v>424</v>
      </c>
      <c r="D8381" s="24" t="s">
        <v>826</v>
      </c>
      <c r="E8381" s="24" t="s">
        <v>103</v>
      </c>
      <c r="F8381" s="38" t="n">
        <v>2770</v>
      </c>
      <c r="G8381" s="42" t="n">
        <f aca="false">DATE(YEAR(B8381),MONTH(B8381),1)</f>
        <v>46174</v>
      </c>
      <c r="H8381" s="24" t="str">
        <f aca="false">INDEX(Customers!$B$2:$B$601,MATCH(C8381,Customers!$A$2:$A$601,0))</f>
        <v>Western</v>
      </c>
      <c r="I8381" s="43" t="n">
        <f aca="false">ROUND(MIN(INDEX(Assumptions!$D$13:$D$18,MATCH(E8381,Assumptions!$A$13:$A$18,0)),MAX(INDEX(Assumptions!$C$13:$C$18,MATCH(E8381,Assumptions!$A$13:$A$18,0)),INDEX(Assumptions!$B$13:$B$18,MATCH(E8381,Assumptions!$A$13:$A$18,0))*F8381)),2)</f>
        <v>27.7</v>
      </c>
    </row>
    <row r="8382" customFormat="false" ht="15" hidden="false" customHeight="false" outlineLevel="0" collapsed="false">
      <c r="A8382" s="24" t="s">
        <v>9205</v>
      </c>
      <c r="B8382" s="39" t="n">
        <v>46201</v>
      </c>
      <c r="C8382" s="24" t="s">
        <v>446</v>
      </c>
      <c r="D8382" s="24" t="s">
        <v>826</v>
      </c>
      <c r="E8382" s="24" t="s">
        <v>111</v>
      </c>
      <c r="F8382" s="38" t="n">
        <v>100</v>
      </c>
      <c r="G8382" s="42" t="n">
        <f aca="false">DATE(YEAR(B8382),MONTH(B8382),1)</f>
        <v>46174</v>
      </c>
      <c r="H8382" s="24" t="str">
        <f aca="false">INDEX(Customers!$B$2:$B$601,MATCH(C8382,Customers!$A$2:$A$601,0))</f>
        <v>Central</v>
      </c>
      <c r="I8382" s="43" t="n">
        <f aca="false">ROUND(MIN(INDEX(Assumptions!$D$13:$D$18,MATCH(E8382,Assumptions!$A$13:$A$18,0)),MAX(INDEX(Assumptions!$C$13:$C$18,MATCH(E8382,Assumptions!$A$13:$A$18,0)),INDEX(Assumptions!$B$13:$B$18,MATCH(E8382,Assumptions!$A$13:$A$18,0))*F8382)),2)</f>
        <v>4</v>
      </c>
    </row>
    <row r="8383" customFormat="false" ht="15" hidden="false" customHeight="false" outlineLevel="0" collapsed="false">
      <c r="A8383" s="24" t="s">
        <v>9206</v>
      </c>
      <c r="B8383" s="39" t="n">
        <v>46201</v>
      </c>
      <c r="C8383" s="24" t="s">
        <v>461</v>
      </c>
      <c r="D8383" s="24" t="s">
        <v>826</v>
      </c>
      <c r="E8383" s="24" t="s">
        <v>103</v>
      </c>
      <c r="F8383" s="38" t="n">
        <v>880</v>
      </c>
      <c r="G8383" s="42" t="n">
        <f aca="false">DATE(YEAR(B8383),MONTH(B8383),1)</f>
        <v>46174</v>
      </c>
      <c r="H8383" s="24" t="str">
        <f aca="false">INDEX(Customers!$B$2:$B$601,MATCH(C8383,Customers!$A$2:$A$601,0))</f>
        <v>Western</v>
      </c>
      <c r="I8383" s="43" t="n">
        <f aca="false">ROUND(MIN(INDEX(Assumptions!$D$13:$D$18,MATCH(E8383,Assumptions!$A$13:$A$18,0)),MAX(INDEX(Assumptions!$C$13:$C$18,MATCH(E8383,Assumptions!$A$13:$A$18,0)),INDEX(Assumptions!$B$13:$B$18,MATCH(E8383,Assumptions!$A$13:$A$18,0))*F8383)),2)</f>
        <v>8.8</v>
      </c>
    </row>
    <row r="8384" customFormat="false" ht="15" hidden="false" customHeight="false" outlineLevel="0" collapsed="false">
      <c r="A8384" s="24" t="s">
        <v>9207</v>
      </c>
      <c r="B8384" s="39" t="n">
        <v>46201</v>
      </c>
      <c r="C8384" s="24" t="s">
        <v>472</v>
      </c>
      <c r="D8384" s="24" t="s">
        <v>826</v>
      </c>
      <c r="E8384" s="24" t="s">
        <v>103</v>
      </c>
      <c r="F8384" s="38" t="n">
        <v>6490</v>
      </c>
      <c r="G8384" s="42" t="n">
        <f aca="false">DATE(YEAR(B8384),MONTH(B8384),1)</f>
        <v>46174</v>
      </c>
      <c r="H8384" s="24" t="str">
        <f aca="false">INDEX(Customers!$B$2:$B$601,MATCH(C8384,Customers!$A$2:$A$601,0))</f>
        <v>Nairobi</v>
      </c>
      <c r="I8384" s="43" t="n">
        <f aca="false">ROUND(MIN(INDEX(Assumptions!$D$13:$D$18,MATCH(E8384,Assumptions!$A$13:$A$18,0)),MAX(INDEX(Assumptions!$C$13:$C$18,MATCH(E8384,Assumptions!$A$13:$A$18,0)),INDEX(Assumptions!$B$13:$B$18,MATCH(E8384,Assumptions!$A$13:$A$18,0))*F8384)),2)</f>
        <v>64.9</v>
      </c>
    </row>
    <row r="8385" customFormat="false" ht="15" hidden="false" customHeight="false" outlineLevel="0" collapsed="false">
      <c r="A8385" s="24" t="s">
        <v>9208</v>
      </c>
      <c r="B8385" s="39" t="n">
        <v>46201</v>
      </c>
      <c r="C8385" s="24" t="s">
        <v>480</v>
      </c>
      <c r="D8385" s="24" t="s">
        <v>181</v>
      </c>
      <c r="E8385" s="24" t="s">
        <v>105</v>
      </c>
      <c r="F8385" s="38" t="n">
        <v>450</v>
      </c>
      <c r="G8385" s="42" t="n">
        <f aca="false">DATE(YEAR(B8385),MONTH(B8385),1)</f>
        <v>46174</v>
      </c>
      <c r="H8385" s="24" t="str">
        <f aca="false">INDEX(Customers!$B$2:$B$601,MATCH(C8385,Customers!$A$2:$A$601,0))</f>
        <v>Rift Valley</v>
      </c>
      <c r="I8385" s="43" t="n">
        <f aca="false">ROUND(MIN(INDEX(Assumptions!$D$13:$D$18,MATCH(E8385,Assumptions!$A$13:$A$18,0)),MAX(INDEX(Assumptions!$C$13:$C$18,MATCH(E8385,Assumptions!$A$13:$A$18,0)),INDEX(Assumptions!$B$13:$B$18,MATCH(E8385,Assumptions!$A$13:$A$18,0))*F8385)),2)</f>
        <v>10</v>
      </c>
    </row>
    <row r="8386" customFormat="false" ht="15" hidden="false" customHeight="false" outlineLevel="0" collapsed="false">
      <c r="A8386" s="24" t="s">
        <v>9209</v>
      </c>
      <c r="B8386" s="39" t="n">
        <v>46201</v>
      </c>
      <c r="C8386" s="24" t="s">
        <v>490</v>
      </c>
      <c r="D8386" s="24" t="s">
        <v>175</v>
      </c>
      <c r="E8386" s="24" t="s">
        <v>105</v>
      </c>
      <c r="F8386" s="38" t="n">
        <v>2230</v>
      </c>
      <c r="G8386" s="42" t="n">
        <f aca="false">DATE(YEAR(B8386),MONTH(B8386),1)</f>
        <v>46174</v>
      </c>
      <c r="H8386" s="24" t="str">
        <f aca="false">INDEX(Customers!$B$2:$B$601,MATCH(C8386,Customers!$A$2:$A$601,0))</f>
        <v>Rift Valley</v>
      </c>
      <c r="I8386" s="43" t="n">
        <f aca="false">ROUND(MIN(INDEX(Assumptions!$D$13:$D$18,MATCH(E8386,Assumptions!$A$13:$A$18,0)),MAX(INDEX(Assumptions!$C$13:$C$18,MATCH(E8386,Assumptions!$A$13:$A$18,0)),INDEX(Assumptions!$B$13:$B$18,MATCH(E8386,Assumptions!$A$13:$A$18,0))*F8386)),2)</f>
        <v>33.45</v>
      </c>
    </row>
    <row r="8387" customFormat="false" ht="15" hidden="false" customHeight="false" outlineLevel="0" collapsed="false">
      <c r="A8387" s="24" t="s">
        <v>9210</v>
      </c>
      <c r="B8387" s="39" t="n">
        <v>46201</v>
      </c>
      <c r="C8387" s="24" t="s">
        <v>504</v>
      </c>
      <c r="D8387" s="24" t="s">
        <v>183</v>
      </c>
      <c r="E8387" s="24" t="s">
        <v>105</v>
      </c>
      <c r="F8387" s="38" t="n">
        <v>3550</v>
      </c>
      <c r="G8387" s="42" t="n">
        <f aca="false">DATE(YEAR(B8387),MONTH(B8387),1)</f>
        <v>46174</v>
      </c>
      <c r="H8387" s="24" t="str">
        <f aca="false">INDEX(Customers!$B$2:$B$601,MATCH(C8387,Customers!$A$2:$A$601,0))</f>
        <v>Coast</v>
      </c>
      <c r="I8387" s="43" t="n">
        <f aca="false">ROUND(MIN(INDEX(Assumptions!$D$13:$D$18,MATCH(E8387,Assumptions!$A$13:$A$18,0)),MAX(INDEX(Assumptions!$C$13:$C$18,MATCH(E8387,Assumptions!$A$13:$A$18,0)),INDEX(Assumptions!$B$13:$B$18,MATCH(E8387,Assumptions!$A$13:$A$18,0))*F8387)),2)</f>
        <v>53.25</v>
      </c>
    </row>
    <row r="8388" customFormat="false" ht="15" hidden="false" customHeight="false" outlineLevel="0" collapsed="false">
      <c r="A8388" s="24" t="s">
        <v>9211</v>
      </c>
      <c r="B8388" s="39" t="n">
        <v>46201</v>
      </c>
      <c r="C8388" s="24" t="s">
        <v>510</v>
      </c>
      <c r="D8388" s="24" t="s">
        <v>201</v>
      </c>
      <c r="E8388" s="24" t="s">
        <v>105</v>
      </c>
      <c r="F8388" s="38" t="n">
        <v>1490</v>
      </c>
      <c r="G8388" s="42" t="n">
        <f aca="false">DATE(YEAR(B8388),MONTH(B8388),1)</f>
        <v>46174</v>
      </c>
      <c r="H8388" s="24" t="str">
        <f aca="false">INDEX(Customers!$B$2:$B$601,MATCH(C8388,Customers!$A$2:$A$601,0))</f>
        <v>Western</v>
      </c>
      <c r="I8388" s="43" t="n">
        <f aca="false">ROUND(MIN(INDEX(Assumptions!$D$13:$D$18,MATCH(E8388,Assumptions!$A$13:$A$18,0)),MAX(INDEX(Assumptions!$C$13:$C$18,MATCH(E8388,Assumptions!$A$13:$A$18,0)),INDEX(Assumptions!$B$13:$B$18,MATCH(E8388,Assumptions!$A$13:$A$18,0))*F8388)),2)</f>
        <v>22.35</v>
      </c>
    </row>
    <row r="8389" customFormat="false" ht="15" hidden="false" customHeight="false" outlineLevel="0" collapsed="false">
      <c r="A8389" s="24" t="s">
        <v>9212</v>
      </c>
      <c r="B8389" s="39" t="n">
        <v>46201</v>
      </c>
      <c r="C8389" s="24" t="s">
        <v>513</v>
      </c>
      <c r="D8389" s="24" t="s">
        <v>826</v>
      </c>
      <c r="E8389" s="24" t="s">
        <v>109</v>
      </c>
      <c r="F8389" s="38" t="n">
        <v>12360</v>
      </c>
      <c r="G8389" s="42" t="n">
        <f aca="false">DATE(YEAR(B8389),MONTH(B8389),1)</f>
        <v>46174</v>
      </c>
      <c r="H8389" s="24" t="str">
        <f aca="false">INDEX(Customers!$B$2:$B$601,MATCH(C8389,Customers!$A$2:$A$601,0))</f>
        <v>Eastern</v>
      </c>
      <c r="I8389" s="43" t="n">
        <f aca="false">ROUND(MIN(INDEX(Assumptions!$D$13:$D$18,MATCH(E8389,Assumptions!$A$13:$A$18,0)),MAX(INDEX(Assumptions!$C$13:$C$18,MATCH(E8389,Assumptions!$A$13:$A$18,0)),INDEX(Assumptions!$B$13:$B$18,MATCH(E8389,Assumptions!$A$13:$A$18,0))*F8389)),2)</f>
        <v>40</v>
      </c>
    </row>
    <row r="8390" customFormat="false" ht="15" hidden="false" customHeight="false" outlineLevel="0" collapsed="false">
      <c r="A8390" s="24" t="s">
        <v>9213</v>
      </c>
      <c r="B8390" s="39" t="n">
        <v>46201</v>
      </c>
      <c r="C8390" s="24" t="s">
        <v>521</v>
      </c>
      <c r="D8390" s="24" t="s">
        <v>200</v>
      </c>
      <c r="E8390" s="24" t="s">
        <v>105</v>
      </c>
      <c r="F8390" s="38" t="n">
        <v>5470</v>
      </c>
      <c r="G8390" s="42" t="n">
        <f aca="false">DATE(YEAR(B8390),MONTH(B8390),1)</f>
        <v>46174</v>
      </c>
      <c r="H8390" s="24" t="str">
        <f aca="false">INDEX(Customers!$B$2:$B$601,MATCH(C8390,Customers!$A$2:$A$601,0))</f>
        <v>Western</v>
      </c>
      <c r="I8390" s="43" t="n">
        <f aca="false">ROUND(MIN(INDEX(Assumptions!$D$13:$D$18,MATCH(E8390,Assumptions!$A$13:$A$18,0)),MAX(INDEX(Assumptions!$C$13:$C$18,MATCH(E8390,Assumptions!$A$13:$A$18,0)),INDEX(Assumptions!$B$13:$B$18,MATCH(E8390,Assumptions!$A$13:$A$18,0))*F8390)),2)</f>
        <v>82.05</v>
      </c>
    </row>
    <row r="8391" customFormat="false" ht="15" hidden="false" customHeight="false" outlineLevel="0" collapsed="false">
      <c r="A8391" s="24" t="s">
        <v>9214</v>
      </c>
      <c r="B8391" s="39" t="n">
        <v>46201</v>
      </c>
      <c r="C8391" s="24" t="s">
        <v>526</v>
      </c>
      <c r="D8391" s="24" t="s">
        <v>826</v>
      </c>
      <c r="E8391" s="24" t="s">
        <v>111</v>
      </c>
      <c r="F8391" s="38" t="n">
        <v>50</v>
      </c>
      <c r="G8391" s="42" t="n">
        <f aca="false">DATE(YEAR(B8391),MONTH(B8391),1)</f>
        <v>46174</v>
      </c>
      <c r="H8391" s="24" t="str">
        <f aca="false">INDEX(Customers!$B$2:$B$601,MATCH(C8391,Customers!$A$2:$A$601,0))</f>
        <v>Central</v>
      </c>
      <c r="I8391" s="43" t="n">
        <f aca="false">ROUND(MIN(INDEX(Assumptions!$D$13:$D$18,MATCH(E8391,Assumptions!$A$13:$A$18,0)),MAX(INDEX(Assumptions!$C$13:$C$18,MATCH(E8391,Assumptions!$A$13:$A$18,0)),INDEX(Assumptions!$B$13:$B$18,MATCH(E8391,Assumptions!$A$13:$A$18,0))*F8391)),2)</f>
        <v>2</v>
      </c>
    </row>
    <row r="8392" customFormat="false" ht="15" hidden="false" customHeight="false" outlineLevel="0" collapsed="false">
      <c r="A8392" s="24" t="s">
        <v>9215</v>
      </c>
      <c r="B8392" s="39" t="n">
        <v>46201</v>
      </c>
      <c r="C8392" s="24" t="s">
        <v>528</v>
      </c>
      <c r="D8392" s="24" t="s">
        <v>165</v>
      </c>
      <c r="E8392" s="24" t="s">
        <v>107</v>
      </c>
      <c r="F8392" s="38" t="n">
        <v>29940</v>
      </c>
      <c r="G8392" s="42" t="n">
        <f aca="false">DATE(YEAR(B8392),MONTH(B8392),1)</f>
        <v>46174</v>
      </c>
      <c r="H8392" s="24" t="str">
        <f aca="false">INDEX(Customers!$B$2:$B$601,MATCH(C8392,Customers!$A$2:$A$601,0))</f>
        <v>Central</v>
      </c>
      <c r="I8392" s="43" t="n">
        <f aca="false">ROUND(MIN(INDEX(Assumptions!$D$13:$D$18,MATCH(E8392,Assumptions!$A$13:$A$18,0)),MAX(INDEX(Assumptions!$C$13:$C$18,MATCH(E8392,Assumptions!$A$13:$A$18,0)),INDEX(Assumptions!$B$13:$B$18,MATCH(E8392,Assumptions!$A$13:$A$18,0))*F8392)),2)</f>
        <v>0</v>
      </c>
    </row>
    <row r="8393" customFormat="false" ht="15" hidden="false" customHeight="false" outlineLevel="0" collapsed="false">
      <c r="A8393" s="24" t="s">
        <v>9216</v>
      </c>
      <c r="B8393" s="39" t="n">
        <v>46201</v>
      </c>
      <c r="C8393" s="24" t="s">
        <v>532</v>
      </c>
      <c r="D8393" s="24" t="s">
        <v>826</v>
      </c>
      <c r="E8393" s="24" t="s">
        <v>111</v>
      </c>
      <c r="F8393" s="38" t="n">
        <v>200</v>
      </c>
      <c r="G8393" s="42" t="n">
        <f aca="false">DATE(YEAR(B8393),MONTH(B8393),1)</f>
        <v>46174</v>
      </c>
      <c r="H8393" s="24" t="str">
        <f aca="false">INDEX(Customers!$B$2:$B$601,MATCH(C8393,Customers!$A$2:$A$601,0))</f>
        <v>Western</v>
      </c>
      <c r="I8393" s="43" t="n">
        <f aca="false">ROUND(MIN(INDEX(Assumptions!$D$13:$D$18,MATCH(E8393,Assumptions!$A$13:$A$18,0)),MAX(INDEX(Assumptions!$C$13:$C$18,MATCH(E8393,Assumptions!$A$13:$A$18,0)),INDEX(Assumptions!$B$13:$B$18,MATCH(E8393,Assumptions!$A$13:$A$18,0))*F8393)),2)</f>
        <v>8</v>
      </c>
    </row>
    <row r="8394" customFormat="false" ht="15" hidden="false" customHeight="false" outlineLevel="0" collapsed="false">
      <c r="A8394" s="24" t="s">
        <v>9217</v>
      </c>
      <c r="B8394" s="39" t="n">
        <v>46201</v>
      </c>
      <c r="C8394" s="24" t="s">
        <v>543</v>
      </c>
      <c r="D8394" s="24" t="s">
        <v>826</v>
      </c>
      <c r="E8394" s="24" t="s">
        <v>103</v>
      </c>
      <c r="F8394" s="38" t="n">
        <v>20490</v>
      </c>
      <c r="G8394" s="42" t="n">
        <f aca="false">DATE(YEAR(B8394),MONTH(B8394),1)</f>
        <v>46174</v>
      </c>
      <c r="H8394" s="24" t="str">
        <f aca="false">INDEX(Customers!$B$2:$B$601,MATCH(C8394,Customers!$A$2:$A$601,0))</f>
        <v>Central</v>
      </c>
      <c r="I8394" s="43" t="n">
        <f aca="false">ROUND(MIN(INDEX(Assumptions!$D$13:$D$18,MATCH(E8394,Assumptions!$A$13:$A$18,0)),MAX(INDEX(Assumptions!$C$13:$C$18,MATCH(E8394,Assumptions!$A$13:$A$18,0)),INDEX(Assumptions!$B$13:$B$18,MATCH(E8394,Assumptions!$A$13:$A$18,0))*F8394)),2)</f>
        <v>105</v>
      </c>
    </row>
    <row r="8395" customFormat="false" ht="15" hidden="false" customHeight="false" outlineLevel="0" collapsed="false">
      <c r="A8395" s="24" t="s">
        <v>9218</v>
      </c>
      <c r="B8395" s="39" t="n">
        <v>46201</v>
      </c>
      <c r="C8395" s="24" t="s">
        <v>591</v>
      </c>
      <c r="D8395" s="24" t="s">
        <v>826</v>
      </c>
      <c r="E8395" s="24" t="s">
        <v>103</v>
      </c>
      <c r="F8395" s="38" t="n">
        <v>550</v>
      </c>
      <c r="G8395" s="42" t="n">
        <f aca="false">DATE(YEAR(B8395),MONTH(B8395),1)</f>
        <v>46174</v>
      </c>
      <c r="H8395" s="24" t="str">
        <f aca="false">INDEX(Customers!$B$2:$B$601,MATCH(C8395,Customers!$A$2:$A$601,0))</f>
        <v>Central</v>
      </c>
      <c r="I8395" s="43" t="n">
        <f aca="false">ROUND(MIN(INDEX(Assumptions!$D$13:$D$18,MATCH(E8395,Assumptions!$A$13:$A$18,0)),MAX(INDEX(Assumptions!$C$13:$C$18,MATCH(E8395,Assumptions!$A$13:$A$18,0)),INDEX(Assumptions!$B$13:$B$18,MATCH(E8395,Assumptions!$A$13:$A$18,0))*F8395)),2)</f>
        <v>5.5</v>
      </c>
    </row>
    <row r="8396" customFormat="false" ht="15" hidden="false" customHeight="false" outlineLevel="0" collapsed="false">
      <c r="A8396" s="24" t="s">
        <v>9219</v>
      </c>
      <c r="B8396" s="39" t="n">
        <v>46201</v>
      </c>
      <c r="C8396" s="24" t="s">
        <v>629</v>
      </c>
      <c r="D8396" s="24" t="s">
        <v>153</v>
      </c>
      <c r="E8396" s="24" t="s">
        <v>107</v>
      </c>
      <c r="F8396" s="38" t="n">
        <v>14120</v>
      </c>
      <c r="G8396" s="42" t="n">
        <f aca="false">DATE(YEAR(B8396),MONTH(B8396),1)</f>
        <v>46174</v>
      </c>
      <c r="H8396" s="24" t="str">
        <f aca="false">INDEX(Customers!$B$2:$B$601,MATCH(C8396,Customers!$A$2:$A$601,0))</f>
        <v>Nairobi</v>
      </c>
      <c r="I8396" s="43" t="n">
        <f aca="false">ROUND(MIN(INDEX(Assumptions!$D$13:$D$18,MATCH(E8396,Assumptions!$A$13:$A$18,0)),MAX(INDEX(Assumptions!$C$13:$C$18,MATCH(E8396,Assumptions!$A$13:$A$18,0)),INDEX(Assumptions!$B$13:$B$18,MATCH(E8396,Assumptions!$A$13:$A$18,0))*F8396)),2)</f>
        <v>0</v>
      </c>
    </row>
    <row r="8397" customFormat="false" ht="15" hidden="false" customHeight="false" outlineLevel="0" collapsed="false">
      <c r="A8397" s="24" t="s">
        <v>9220</v>
      </c>
      <c r="B8397" s="39" t="n">
        <v>46201</v>
      </c>
      <c r="C8397" s="24" t="s">
        <v>631</v>
      </c>
      <c r="D8397" s="24" t="s">
        <v>826</v>
      </c>
      <c r="E8397" s="24" t="s">
        <v>103</v>
      </c>
      <c r="F8397" s="38" t="n">
        <v>950</v>
      </c>
      <c r="G8397" s="42" t="n">
        <f aca="false">DATE(YEAR(B8397),MONTH(B8397),1)</f>
        <v>46174</v>
      </c>
      <c r="H8397" s="24" t="str">
        <f aca="false">INDEX(Customers!$B$2:$B$601,MATCH(C8397,Customers!$A$2:$A$601,0))</f>
        <v>Nairobi</v>
      </c>
      <c r="I8397" s="43" t="n">
        <f aca="false">ROUND(MIN(INDEX(Assumptions!$D$13:$D$18,MATCH(E8397,Assumptions!$A$13:$A$18,0)),MAX(INDEX(Assumptions!$C$13:$C$18,MATCH(E8397,Assumptions!$A$13:$A$18,0)),INDEX(Assumptions!$B$13:$B$18,MATCH(E8397,Assumptions!$A$13:$A$18,0))*F8397)),2)</f>
        <v>9.5</v>
      </c>
    </row>
    <row r="8398" customFormat="false" ht="15" hidden="false" customHeight="false" outlineLevel="0" collapsed="false">
      <c r="A8398" s="24" t="s">
        <v>9221</v>
      </c>
      <c r="B8398" s="39" t="n">
        <v>46201</v>
      </c>
      <c r="C8398" s="24" t="s">
        <v>641</v>
      </c>
      <c r="D8398" s="24" t="s">
        <v>826</v>
      </c>
      <c r="E8398" s="24" t="s">
        <v>111</v>
      </c>
      <c r="F8398" s="38" t="n">
        <v>200</v>
      </c>
      <c r="G8398" s="42" t="n">
        <f aca="false">DATE(YEAR(B8398),MONTH(B8398),1)</f>
        <v>46174</v>
      </c>
      <c r="H8398" s="24" t="str">
        <f aca="false">INDEX(Customers!$B$2:$B$601,MATCH(C8398,Customers!$A$2:$A$601,0))</f>
        <v>Nairobi</v>
      </c>
      <c r="I8398" s="43" t="n">
        <f aca="false">ROUND(MIN(INDEX(Assumptions!$D$13:$D$18,MATCH(E8398,Assumptions!$A$13:$A$18,0)),MAX(INDEX(Assumptions!$C$13:$C$18,MATCH(E8398,Assumptions!$A$13:$A$18,0)),INDEX(Assumptions!$B$13:$B$18,MATCH(E8398,Assumptions!$A$13:$A$18,0))*F8398)),2)</f>
        <v>8</v>
      </c>
    </row>
    <row r="8399" customFormat="false" ht="15" hidden="false" customHeight="false" outlineLevel="0" collapsed="false">
      <c r="A8399" s="24" t="s">
        <v>9222</v>
      </c>
      <c r="B8399" s="39" t="n">
        <v>46201</v>
      </c>
      <c r="C8399" s="24" t="s">
        <v>641</v>
      </c>
      <c r="D8399" s="24" t="s">
        <v>826</v>
      </c>
      <c r="E8399" s="24" t="s">
        <v>111</v>
      </c>
      <c r="F8399" s="38" t="n">
        <v>100</v>
      </c>
      <c r="G8399" s="42" t="n">
        <f aca="false">DATE(YEAR(B8399),MONTH(B8399),1)</f>
        <v>46174</v>
      </c>
      <c r="H8399" s="24" t="str">
        <f aca="false">INDEX(Customers!$B$2:$B$601,MATCH(C8399,Customers!$A$2:$A$601,0))</f>
        <v>Nairobi</v>
      </c>
      <c r="I8399" s="43" t="n">
        <f aca="false">ROUND(MIN(INDEX(Assumptions!$D$13:$D$18,MATCH(E8399,Assumptions!$A$13:$A$18,0)),MAX(INDEX(Assumptions!$C$13:$C$18,MATCH(E8399,Assumptions!$A$13:$A$18,0)),INDEX(Assumptions!$B$13:$B$18,MATCH(E8399,Assumptions!$A$13:$A$18,0))*F8399)),2)</f>
        <v>4</v>
      </c>
    </row>
    <row r="8400" customFormat="false" ht="15" hidden="false" customHeight="false" outlineLevel="0" collapsed="false">
      <c r="A8400" s="24" t="s">
        <v>9223</v>
      </c>
      <c r="B8400" s="39" t="n">
        <v>46201</v>
      </c>
      <c r="C8400" s="24" t="s">
        <v>652</v>
      </c>
      <c r="D8400" s="24" t="s">
        <v>153</v>
      </c>
      <c r="E8400" s="24" t="s">
        <v>105</v>
      </c>
      <c r="F8400" s="38" t="n">
        <v>950</v>
      </c>
      <c r="G8400" s="42" t="n">
        <f aca="false">DATE(YEAR(B8400),MONTH(B8400),1)</f>
        <v>46174</v>
      </c>
      <c r="H8400" s="24" t="str">
        <f aca="false">INDEX(Customers!$B$2:$B$601,MATCH(C8400,Customers!$A$2:$A$601,0))</f>
        <v>Nairobi</v>
      </c>
      <c r="I8400" s="43" t="n">
        <f aca="false">ROUND(MIN(INDEX(Assumptions!$D$13:$D$18,MATCH(E8400,Assumptions!$A$13:$A$18,0)),MAX(INDEX(Assumptions!$C$13:$C$18,MATCH(E8400,Assumptions!$A$13:$A$18,0)),INDEX(Assumptions!$B$13:$B$18,MATCH(E8400,Assumptions!$A$13:$A$18,0))*F8400)),2)</f>
        <v>14.25</v>
      </c>
    </row>
    <row r="8401" customFormat="false" ht="15" hidden="false" customHeight="false" outlineLevel="0" collapsed="false">
      <c r="A8401" s="24" t="s">
        <v>9224</v>
      </c>
      <c r="B8401" s="39" t="n">
        <v>46201</v>
      </c>
      <c r="C8401" s="24" t="s">
        <v>723</v>
      </c>
      <c r="D8401" s="24" t="s">
        <v>826</v>
      </c>
      <c r="E8401" s="24" t="s">
        <v>113</v>
      </c>
      <c r="F8401" s="38" t="n">
        <v>99</v>
      </c>
      <c r="G8401" s="42" t="n">
        <f aca="false">DATE(YEAR(B8401),MONTH(B8401),1)</f>
        <v>46174</v>
      </c>
      <c r="H8401" s="24" t="str">
        <f aca="false">INDEX(Customers!$B$2:$B$601,MATCH(C8401,Customers!$A$2:$A$601,0))</f>
        <v>Eastern</v>
      </c>
      <c r="I8401" s="43" t="n">
        <f aca="false">ROUND(MIN(INDEX(Assumptions!$D$13:$D$18,MATCH(E8401,Assumptions!$A$13:$A$18,0)),MAX(INDEX(Assumptions!$C$13:$C$18,MATCH(E8401,Assumptions!$A$13:$A$18,0)),INDEX(Assumptions!$B$13:$B$18,MATCH(E8401,Assumptions!$A$13:$A$18,0))*F8401)),2)</f>
        <v>4.95</v>
      </c>
    </row>
    <row r="8402" customFormat="false" ht="15" hidden="false" customHeight="false" outlineLevel="0" collapsed="false">
      <c r="A8402" s="24" t="s">
        <v>9225</v>
      </c>
      <c r="B8402" s="39" t="n">
        <v>46201</v>
      </c>
      <c r="C8402" s="24" t="s">
        <v>731</v>
      </c>
      <c r="D8402" s="24" t="s">
        <v>826</v>
      </c>
      <c r="E8402" s="24" t="s">
        <v>103</v>
      </c>
      <c r="F8402" s="38" t="n">
        <v>790</v>
      </c>
      <c r="G8402" s="42" t="n">
        <f aca="false">DATE(YEAR(B8402),MONTH(B8402),1)</f>
        <v>46174</v>
      </c>
      <c r="H8402" s="24" t="str">
        <f aca="false">INDEX(Customers!$B$2:$B$601,MATCH(C8402,Customers!$A$2:$A$601,0))</f>
        <v>Central</v>
      </c>
      <c r="I8402" s="43" t="n">
        <f aca="false">ROUND(MIN(INDEX(Assumptions!$D$13:$D$18,MATCH(E8402,Assumptions!$A$13:$A$18,0)),MAX(INDEX(Assumptions!$C$13:$C$18,MATCH(E8402,Assumptions!$A$13:$A$18,0)),INDEX(Assumptions!$B$13:$B$18,MATCH(E8402,Assumptions!$A$13:$A$18,0))*F8402)),2)</f>
        <v>7.9</v>
      </c>
    </row>
    <row r="8403" customFormat="false" ht="15" hidden="false" customHeight="false" outlineLevel="0" collapsed="false">
      <c r="A8403" s="24" t="s">
        <v>9226</v>
      </c>
      <c r="B8403" s="39" t="n">
        <v>46201</v>
      </c>
      <c r="C8403" s="24" t="s">
        <v>736</v>
      </c>
      <c r="D8403" s="24" t="s">
        <v>826</v>
      </c>
      <c r="E8403" s="24" t="s">
        <v>111</v>
      </c>
      <c r="F8403" s="38" t="n">
        <v>100</v>
      </c>
      <c r="G8403" s="42" t="n">
        <f aca="false">DATE(YEAR(B8403),MONTH(B8403),1)</f>
        <v>46174</v>
      </c>
      <c r="H8403" s="24" t="str">
        <f aca="false">INDEX(Customers!$B$2:$B$601,MATCH(C8403,Customers!$A$2:$A$601,0))</f>
        <v>Eastern</v>
      </c>
      <c r="I8403" s="43" t="n">
        <f aca="false">ROUND(MIN(INDEX(Assumptions!$D$13:$D$18,MATCH(E8403,Assumptions!$A$13:$A$18,0)),MAX(INDEX(Assumptions!$C$13:$C$18,MATCH(E8403,Assumptions!$A$13:$A$18,0)),INDEX(Assumptions!$B$13:$B$18,MATCH(E8403,Assumptions!$A$13:$A$18,0))*F8403)),2)</f>
        <v>4</v>
      </c>
    </row>
    <row r="8404" customFormat="false" ht="15" hidden="false" customHeight="false" outlineLevel="0" collapsed="false">
      <c r="A8404" s="24" t="s">
        <v>9227</v>
      </c>
      <c r="B8404" s="39" t="n">
        <v>46201</v>
      </c>
      <c r="C8404" s="24" t="s">
        <v>743</v>
      </c>
      <c r="D8404" s="24" t="s">
        <v>826</v>
      </c>
      <c r="E8404" s="24" t="s">
        <v>103</v>
      </c>
      <c r="F8404" s="38" t="n">
        <v>6280</v>
      </c>
      <c r="G8404" s="42" t="n">
        <f aca="false">DATE(YEAR(B8404),MONTH(B8404),1)</f>
        <v>46174</v>
      </c>
      <c r="H8404" s="24" t="str">
        <f aca="false">INDEX(Customers!$B$2:$B$601,MATCH(C8404,Customers!$A$2:$A$601,0))</f>
        <v>Eastern</v>
      </c>
      <c r="I8404" s="43" t="n">
        <f aca="false">ROUND(MIN(INDEX(Assumptions!$D$13:$D$18,MATCH(E8404,Assumptions!$A$13:$A$18,0)),MAX(INDEX(Assumptions!$C$13:$C$18,MATCH(E8404,Assumptions!$A$13:$A$18,0)),INDEX(Assumptions!$B$13:$B$18,MATCH(E8404,Assumptions!$A$13:$A$18,0))*F8404)),2)</f>
        <v>62.8</v>
      </c>
    </row>
    <row r="8405" customFormat="false" ht="15" hidden="false" customHeight="false" outlineLevel="0" collapsed="false">
      <c r="A8405" s="24" t="s">
        <v>9228</v>
      </c>
      <c r="B8405" s="39" t="n">
        <v>46201</v>
      </c>
      <c r="C8405" s="24" t="s">
        <v>754</v>
      </c>
      <c r="D8405" s="24" t="s">
        <v>826</v>
      </c>
      <c r="E8405" s="24" t="s">
        <v>109</v>
      </c>
      <c r="F8405" s="38" t="n">
        <v>7830</v>
      </c>
      <c r="G8405" s="42" t="n">
        <f aca="false">DATE(YEAR(B8405),MONTH(B8405),1)</f>
        <v>46174</v>
      </c>
      <c r="H8405" s="24" t="str">
        <f aca="false">INDEX(Customers!$B$2:$B$601,MATCH(C8405,Customers!$A$2:$A$601,0))</f>
        <v>Eastern</v>
      </c>
      <c r="I8405" s="43" t="n">
        <f aca="false">ROUND(MIN(INDEX(Assumptions!$D$13:$D$18,MATCH(E8405,Assumptions!$A$13:$A$18,0)),MAX(INDEX(Assumptions!$C$13:$C$18,MATCH(E8405,Assumptions!$A$13:$A$18,0)),INDEX(Assumptions!$B$13:$B$18,MATCH(E8405,Assumptions!$A$13:$A$18,0))*F8405)),2)</f>
        <v>31.32</v>
      </c>
    </row>
    <row r="8406" customFormat="false" ht="15" hidden="false" customHeight="false" outlineLevel="0" collapsed="false">
      <c r="A8406" s="24" t="s">
        <v>9229</v>
      </c>
      <c r="B8406" s="39" t="n">
        <v>46201</v>
      </c>
      <c r="C8406" s="24" t="s">
        <v>760</v>
      </c>
      <c r="D8406" s="24" t="s">
        <v>826</v>
      </c>
      <c r="E8406" s="24" t="s">
        <v>103</v>
      </c>
      <c r="F8406" s="38" t="n">
        <v>1150</v>
      </c>
      <c r="G8406" s="42" t="n">
        <f aca="false">DATE(YEAR(B8406),MONTH(B8406),1)</f>
        <v>46174</v>
      </c>
      <c r="H8406" s="24" t="str">
        <f aca="false">INDEX(Customers!$B$2:$B$601,MATCH(C8406,Customers!$A$2:$A$601,0))</f>
        <v>Rift Valley</v>
      </c>
      <c r="I8406" s="43" t="n">
        <f aca="false">ROUND(MIN(INDEX(Assumptions!$D$13:$D$18,MATCH(E8406,Assumptions!$A$13:$A$18,0)),MAX(INDEX(Assumptions!$C$13:$C$18,MATCH(E8406,Assumptions!$A$13:$A$18,0)),INDEX(Assumptions!$B$13:$B$18,MATCH(E8406,Assumptions!$A$13:$A$18,0))*F8406)),2)</f>
        <v>11.5</v>
      </c>
    </row>
    <row r="8407" customFormat="false" ht="15" hidden="false" customHeight="false" outlineLevel="0" collapsed="false">
      <c r="A8407" s="24" t="s">
        <v>9230</v>
      </c>
      <c r="B8407" s="39" t="n">
        <v>46201</v>
      </c>
      <c r="C8407" s="24" t="s">
        <v>767</v>
      </c>
      <c r="D8407" s="24" t="s">
        <v>826</v>
      </c>
      <c r="E8407" s="24" t="s">
        <v>111</v>
      </c>
      <c r="F8407" s="38" t="n">
        <v>20</v>
      </c>
      <c r="G8407" s="42" t="n">
        <f aca="false">DATE(YEAR(B8407),MONTH(B8407),1)</f>
        <v>46174</v>
      </c>
      <c r="H8407" s="24" t="str">
        <f aca="false">INDEX(Customers!$B$2:$B$601,MATCH(C8407,Customers!$A$2:$A$601,0))</f>
        <v>Nairobi</v>
      </c>
      <c r="I8407" s="43" t="n">
        <f aca="false">ROUND(MIN(INDEX(Assumptions!$D$13:$D$18,MATCH(E8407,Assumptions!$A$13:$A$18,0)),MAX(INDEX(Assumptions!$C$13:$C$18,MATCH(E8407,Assumptions!$A$13:$A$18,0)),INDEX(Assumptions!$B$13:$B$18,MATCH(E8407,Assumptions!$A$13:$A$18,0))*F8407)),2)</f>
        <v>0.8</v>
      </c>
    </row>
    <row r="8408" customFormat="false" ht="15" hidden="false" customHeight="false" outlineLevel="0" collapsed="false">
      <c r="A8408" s="24" t="s">
        <v>9231</v>
      </c>
      <c r="B8408" s="39" t="n">
        <v>46201</v>
      </c>
      <c r="C8408" s="24" t="s">
        <v>769</v>
      </c>
      <c r="D8408" s="24" t="s">
        <v>173</v>
      </c>
      <c r="E8408" s="24" t="s">
        <v>105</v>
      </c>
      <c r="F8408" s="38" t="n">
        <v>3910</v>
      </c>
      <c r="G8408" s="42" t="n">
        <f aca="false">DATE(YEAR(B8408),MONTH(B8408),1)</f>
        <v>46174</v>
      </c>
      <c r="H8408" s="24" t="str">
        <f aca="false">INDEX(Customers!$B$2:$B$601,MATCH(C8408,Customers!$A$2:$A$601,0))</f>
        <v>Rift Valley</v>
      </c>
      <c r="I8408" s="43" t="n">
        <f aca="false">ROUND(MIN(INDEX(Assumptions!$D$13:$D$18,MATCH(E8408,Assumptions!$A$13:$A$18,0)),MAX(INDEX(Assumptions!$C$13:$C$18,MATCH(E8408,Assumptions!$A$13:$A$18,0)),INDEX(Assumptions!$B$13:$B$18,MATCH(E8408,Assumptions!$A$13:$A$18,0))*F8408)),2)</f>
        <v>58.65</v>
      </c>
    </row>
    <row r="8409" customFormat="false" ht="15" hidden="false" customHeight="false" outlineLevel="0" collapsed="false">
      <c r="A8409" s="24" t="s">
        <v>9232</v>
      </c>
      <c r="B8409" s="39" t="n">
        <v>46201</v>
      </c>
      <c r="C8409" s="24" t="s">
        <v>783</v>
      </c>
      <c r="D8409" s="24" t="s">
        <v>826</v>
      </c>
      <c r="E8409" s="24" t="s">
        <v>113</v>
      </c>
      <c r="F8409" s="38" t="n">
        <v>99</v>
      </c>
      <c r="G8409" s="42" t="n">
        <f aca="false">DATE(YEAR(B8409),MONTH(B8409),1)</f>
        <v>46174</v>
      </c>
      <c r="H8409" s="24" t="str">
        <f aca="false">INDEX(Customers!$B$2:$B$601,MATCH(C8409,Customers!$A$2:$A$601,0))</f>
        <v>Nairobi</v>
      </c>
      <c r="I8409" s="43" t="n">
        <f aca="false">ROUND(MIN(INDEX(Assumptions!$D$13:$D$18,MATCH(E8409,Assumptions!$A$13:$A$18,0)),MAX(INDEX(Assumptions!$C$13:$C$18,MATCH(E8409,Assumptions!$A$13:$A$18,0)),INDEX(Assumptions!$B$13:$B$18,MATCH(E8409,Assumptions!$A$13:$A$18,0))*F8409)),2)</f>
        <v>4.95</v>
      </c>
    </row>
    <row r="8410" customFormat="false" ht="15" hidden="false" customHeight="false" outlineLevel="0" collapsed="false">
      <c r="A8410" s="24" t="s">
        <v>9233</v>
      </c>
      <c r="B8410" s="39" t="n">
        <v>46201</v>
      </c>
      <c r="C8410" s="24" t="s">
        <v>792</v>
      </c>
      <c r="D8410" s="24" t="s">
        <v>826</v>
      </c>
      <c r="E8410" s="24" t="s">
        <v>111</v>
      </c>
      <c r="F8410" s="38" t="n">
        <v>100</v>
      </c>
      <c r="G8410" s="42" t="n">
        <f aca="false">DATE(YEAR(B8410),MONTH(B8410),1)</f>
        <v>46174</v>
      </c>
      <c r="H8410" s="24" t="str">
        <f aca="false">INDEX(Customers!$B$2:$B$601,MATCH(C8410,Customers!$A$2:$A$601,0))</f>
        <v>Eastern</v>
      </c>
      <c r="I8410" s="43" t="n">
        <f aca="false">ROUND(MIN(INDEX(Assumptions!$D$13:$D$18,MATCH(E8410,Assumptions!$A$13:$A$18,0)),MAX(INDEX(Assumptions!$C$13:$C$18,MATCH(E8410,Assumptions!$A$13:$A$18,0)),INDEX(Assumptions!$B$13:$B$18,MATCH(E8410,Assumptions!$A$13:$A$18,0))*F8410)),2)</f>
        <v>4</v>
      </c>
    </row>
    <row r="8411" customFormat="false" ht="15" hidden="false" customHeight="false" outlineLevel="0" collapsed="false">
      <c r="A8411" s="24" t="s">
        <v>9234</v>
      </c>
      <c r="B8411" s="39" t="n">
        <v>46201</v>
      </c>
      <c r="C8411" s="24" t="s">
        <v>797</v>
      </c>
      <c r="D8411" s="24" t="s">
        <v>826</v>
      </c>
      <c r="E8411" s="24" t="s">
        <v>103</v>
      </c>
      <c r="F8411" s="38" t="n">
        <v>2180</v>
      </c>
      <c r="G8411" s="42" t="n">
        <f aca="false">DATE(YEAR(B8411),MONTH(B8411),1)</f>
        <v>46174</v>
      </c>
      <c r="H8411" s="24" t="str">
        <f aca="false">INDEX(Customers!$B$2:$B$601,MATCH(C8411,Customers!$A$2:$A$601,0))</f>
        <v>Rift Valley</v>
      </c>
      <c r="I8411" s="43" t="n">
        <f aca="false">ROUND(MIN(INDEX(Assumptions!$D$13:$D$18,MATCH(E8411,Assumptions!$A$13:$A$18,0)),MAX(INDEX(Assumptions!$C$13:$C$18,MATCH(E8411,Assumptions!$A$13:$A$18,0)),INDEX(Assumptions!$B$13:$B$18,MATCH(E8411,Assumptions!$A$13:$A$18,0))*F8411)),2)</f>
        <v>21.8</v>
      </c>
    </row>
    <row r="8412" customFormat="false" ht="15" hidden="false" customHeight="false" outlineLevel="0" collapsed="false">
      <c r="A8412" s="24" t="s">
        <v>9235</v>
      </c>
      <c r="B8412" s="39" t="n">
        <v>46202</v>
      </c>
      <c r="C8412" s="24" t="s">
        <v>266</v>
      </c>
      <c r="D8412" s="24" t="s">
        <v>826</v>
      </c>
      <c r="E8412" s="24" t="s">
        <v>103</v>
      </c>
      <c r="F8412" s="38" t="n">
        <v>890</v>
      </c>
      <c r="G8412" s="42" t="n">
        <f aca="false">DATE(YEAR(B8412),MONTH(B8412),1)</f>
        <v>46174</v>
      </c>
      <c r="H8412" s="24" t="str">
        <f aca="false">INDEX(Customers!$B$2:$B$601,MATCH(C8412,Customers!$A$2:$A$601,0))</f>
        <v>Rift Valley</v>
      </c>
      <c r="I8412" s="43" t="n">
        <f aca="false">ROUND(MIN(INDEX(Assumptions!$D$13:$D$18,MATCH(E8412,Assumptions!$A$13:$A$18,0)),MAX(INDEX(Assumptions!$C$13:$C$18,MATCH(E8412,Assumptions!$A$13:$A$18,0)),INDEX(Assumptions!$B$13:$B$18,MATCH(E8412,Assumptions!$A$13:$A$18,0))*F8412)),2)</f>
        <v>8.9</v>
      </c>
    </row>
    <row r="8413" customFormat="false" ht="15" hidden="false" customHeight="false" outlineLevel="0" collapsed="false">
      <c r="A8413" s="24" t="s">
        <v>9236</v>
      </c>
      <c r="B8413" s="39" t="n">
        <v>46202</v>
      </c>
      <c r="C8413" s="24" t="s">
        <v>268</v>
      </c>
      <c r="D8413" s="24" t="s">
        <v>826</v>
      </c>
      <c r="E8413" s="24" t="s">
        <v>113</v>
      </c>
      <c r="F8413" s="38" t="n">
        <v>99</v>
      </c>
      <c r="G8413" s="42" t="n">
        <f aca="false">DATE(YEAR(B8413),MONTH(B8413),1)</f>
        <v>46174</v>
      </c>
      <c r="H8413" s="24" t="str">
        <f aca="false">INDEX(Customers!$B$2:$B$601,MATCH(C8413,Customers!$A$2:$A$601,0))</f>
        <v>Nairobi</v>
      </c>
      <c r="I8413" s="43" t="n">
        <f aca="false">ROUND(MIN(INDEX(Assumptions!$D$13:$D$18,MATCH(E8413,Assumptions!$A$13:$A$18,0)),MAX(INDEX(Assumptions!$C$13:$C$18,MATCH(E8413,Assumptions!$A$13:$A$18,0)),INDEX(Assumptions!$B$13:$B$18,MATCH(E8413,Assumptions!$A$13:$A$18,0))*F8413)),2)</f>
        <v>4.95</v>
      </c>
    </row>
    <row r="8414" customFormat="false" ht="15" hidden="false" customHeight="false" outlineLevel="0" collapsed="false">
      <c r="A8414" s="24" t="s">
        <v>9237</v>
      </c>
      <c r="B8414" s="39" t="n">
        <v>46202</v>
      </c>
      <c r="C8414" s="24" t="s">
        <v>271</v>
      </c>
      <c r="D8414" s="24" t="s">
        <v>826</v>
      </c>
      <c r="E8414" s="24" t="s">
        <v>103</v>
      </c>
      <c r="F8414" s="38" t="n">
        <v>1230</v>
      </c>
      <c r="G8414" s="42" t="n">
        <f aca="false">DATE(YEAR(B8414),MONTH(B8414),1)</f>
        <v>46174</v>
      </c>
      <c r="H8414" s="24" t="str">
        <f aca="false">INDEX(Customers!$B$2:$B$601,MATCH(C8414,Customers!$A$2:$A$601,0))</f>
        <v>Coast</v>
      </c>
      <c r="I8414" s="43" t="n">
        <f aca="false">ROUND(MIN(INDEX(Assumptions!$D$13:$D$18,MATCH(E8414,Assumptions!$A$13:$A$18,0)),MAX(INDEX(Assumptions!$C$13:$C$18,MATCH(E8414,Assumptions!$A$13:$A$18,0)),INDEX(Assumptions!$B$13:$B$18,MATCH(E8414,Assumptions!$A$13:$A$18,0))*F8414)),2)</f>
        <v>12.3</v>
      </c>
    </row>
    <row r="8415" customFormat="false" ht="15" hidden="false" customHeight="false" outlineLevel="0" collapsed="false">
      <c r="A8415" s="24" t="s">
        <v>9238</v>
      </c>
      <c r="B8415" s="39" t="n">
        <v>46202</v>
      </c>
      <c r="C8415" s="24" t="s">
        <v>277</v>
      </c>
      <c r="D8415" s="24" t="s">
        <v>826</v>
      </c>
      <c r="E8415" s="24" t="s">
        <v>109</v>
      </c>
      <c r="F8415" s="38" t="n">
        <v>6430</v>
      </c>
      <c r="G8415" s="42" t="n">
        <f aca="false">DATE(YEAR(B8415),MONTH(B8415),1)</f>
        <v>46174</v>
      </c>
      <c r="H8415" s="24" t="str">
        <f aca="false">INDEX(Customers!$B$2:$B$601,MATCH(C8415,Customers!$A$2:$A$601,0))</f>
        <v>Rift Valley</v>
      </c>
      <c r="I8415" s="43" t="n">
        <f aca="false">ROUND(MIN(INDEX(Assumptions!$D$13:$D$18,MATCH(E8415,Assumptions!$A$13:$A$18,0)),MAX(INDEX(Assumptions!$C$13:$C$18,MATCH(E8415,Assumptions!$A$13:$A$18,0)),INDEX(Assumptions!$B$13:$B$18,MATCH(E8415,Assumptions!$A$13:$A$18,0))*F8415)),2)</f>
        <v>25.72</v>
      </c>
    </row>
    <row r="8416" customFormat="false" ht="15" hidden="false" customHeight="false" outlineLevel="0" collapsed="false">
      <c r="A8416" s="24" t="s">
        <v>9239</v>
      </c>
      <c r="B8416" s="39" t="n">
        <v>46202</v>
      </c>
      <c r="C8416" s="24" t="s">
        <v>277</v>
      </c>
      <c r="D8416" s="24" t="s">
        <v>826</v>
      </c>
      <c r="E8416" s="24" t="s">
        <v>113</v>
      </c>
      <c r="F8416" s="38" t="n">
        <v>2000</v>
      </c>
      <c r="G8416" s="42" t="n">
        <f aca="false">DATE(YEAR(B8416),MONTH(B8416),1)</f>
        <v>46174</v>
      </c>
      <c r="H8416" s="24" t="str">
        <f aca="false">INDEX(Customers!$B$2:$B$601,MATCH(C8416,Customers!$A$2:$A$601,0))</f>
        <v>Rift Valley</v>
      </c>
      <c r="I8416" s="43" t="n">
        <f aca="false">ROUND(MIN(INDEX(Assumptions!$D$13:$D$18,MATCH(E8416,Assumptions!$A$13:$A$18,0)),MAX(INDEX(Assumptions!$C$13:$C$18,MATCH(E8416,Assumptions!$A$13:$A$18,0)),INDEX(Assumptions!$B$13:$B$18,MATCH(E8416,Assumptions!$A$13:$A$18,0))*F8416)),2)</f>
        <v>100</v>
      </c>
    </row>
    <row r="8417" customFormat="false" ht="15" hidden="false" customHeight="false" outlineLevel="0" collapsed="false">
      <c r="A8417" s="24" t="s">
        <v>9240</v>
      </c>
      <c r="B8417" s="39" t="n">
        <v>46202</v>
      </c>
      <c r="C8417" s="24" t="s">
        <v>291</v>
      </c>
      <c r="D8417" s="24" t="s">
        <v>826</v>
      </c>
      <c r="E8417" s="24" t="s">
        <v>109</v>
      </c>
      <c r="F8417" s="38" t="n">
        <v>5430</v>
      </c>
      <c r="G8417" s="42" t="n">
        <f aca="false">DATE(YEAR(B8417),MONTH(B8417),1)</f>
        <v>46174</v>
      </c>
      <c r="H8417" s="24" t="str">
        <f aca="false">INDEX(Customers!$B$2:$B$601,MATCH(C8417,Customers!$A$2:$A$601,0))</f>
        <v>Rift Valley</v>
      </c>
      <c r="I8417" s="43" t="n">
        <f aca="false">ROUND(MIN(INDEX(Assumptions!$D$13:$D$18,MATCH(E8417,Assumptions!$A$13:$A$18,0)),MAX(INDEX(Assumptions!$C$13:$C$18,MATCH(E8417,Assumptions!$A$13:$A$18,0)),INDEX(Assumptions!$B$13:$B$18,MATCH(E8417,Assumptions!$A$13:$A$18,0))*F8417)),2)</f>
        <v>21.72</v>
      </c>
    </row>
    <row r="8418" customFormat="false" ht="15" hidden="false" customHeight="false" outlineLevel="0" collapsed="false">
      <c r="A8418" s="24" t="s">
        <v>9241</v>
      </c>
      <c r="B8418" s="39" t="n">
        <v>46202</v>
      </c>
      <c r="C8418" s="24" t="s">
        <v>302</v>
      </c>
      <c r="D8418" s="24" t="s">
        <v>826</v>
      </c>
      <c r="E8418" s="24" t="s">
        <v>103</v>
      </c>
      <c r="F8418" s="38" t="n">
        <v>2930</v>
      </c>
      <c r="G8418" s="42" t="n">
        <f aca="false">DATE(YEAR(B8418),MONTH(B8418),1)</f>
        <v>46174</v>
      </c>
      <c r="H8418" s="24" t="str">
        <f aca="false">INDEX(Customers!$B$2:$B$601,MATCH(C8418,Customers!$A$2:$A$601,0))</f>
        <v>Coast</v>
      </c>
      <c r="I8418" s="43" t="n">
        <f aca="false">ROUND(MIN(INDEX(Assumptions!$D$13:$D$18,MATCH(E8418,Assumptions!$A$13:$A$18,0)),MAX(INDEX(Assumptions!$C$13:$C$18,MATCH(E8418,Assumptions!$A$13:$A$18,0)),INDEX(Assumptions!$B$13:$B$18,MATCH(E8418,Assumptions!$A$13:$A$18,0))*F8418)),2)</f>
        <v>29.3</v>
      </c>
    </row>
    <row r="8419" customFormat="false" ht="15" hidden="false" customHeight="false" outlineLevel="0" collapsed="false">
      <c r="A8419" s="24" t="s">
        <v>9242</v>
      </c>
      <c r="B8419" s="39" t="n">
        <v>46202</v>
      </c>
      <c r="C8419" s="24" t="s">
        <v>331</v>
      </c>
      <c r="D8419" s="24" t="s">
        <v>826</v>
      </c>
      <c r="E8419" s="24" t="s">
        <v>103</v>
      </c>
      <c r="F8419" s="38" t="n">
        <v>540</v>
      </c>
      <c r="G8419" s="42" t="n">
        <f aca="false">DATE(YEAR(B8419),MONTH(B8419),1)</f>
        <v>46174</v>
      </c>
      <c r="H8419" s="24" t="str">
        <f aca="false">INDEX(Customers!$B$2:$B$601,MATCH(C8419,Customers!$A$2:$A$601,0))</f>
        <v>Coast</v>
      </c>
      <c r="I8419" s="43" t="n">
        <f aca="false">ROUND(MIN(INDEX(Assumptions!$D$13:$D$18,MATCH(E8419,Assumptions!$A$13:$A$18,0)),MAX(INDEX(Assumptions!$C$13:$C$18,MATCH(E8419,Assumptions!$A$13:$A$18,0)),INDEX(Assumptions!$B$13:$B$18,MATCH(E8419,Assumptions!$A$13:$A$18,0))*F8419)),2)</f>
        <v>5.4</v>
      </c>
    </row>
    <row r="8420" customFormat="false" ht="15" hidden="false" customHeight="false" outlineLevel="0" collapsed="false">
      <c r="A8420" s="24" t="s">
        <v>9243</v>
      </c>
      <c r="B8420" s="39" t="n">
        <v>46202</v>
      </c>
      <c r="C8420" s="24" t="s">
        <v>339</v>
      </c>
      <c r="D8420" s="24" t="s">
        <v>152</v>
      </c>
      <c r="E8420" s="24" t="s">
        <v>105</v>
      </c>
      <c r="F8420" s="38" t="n">
        <v>3890</v>
      </c>
      <c r="G8420" s="42" t="n">
        <f aca="false">DATE(YEAR(B8420),MONTH(B8420),1)</f>
        <v>46174</v>
      </c>
      <c r="H8420" s="24" t="str">
        <f aca="false">INDEX(Customers!$B$2:$B$601,MATCH(C8420,Customers!$A$2:$A$601,0))</f>
        <v>Nairobi</v>
      </c>
      <c r="I8420" s="43" t="n">
        <f aca="false">ROUND(MIN(INDEX(Assumptions!$D$13:$D$18,MATCH(E8420,Assumptions!$A$13:$A$18,0)),MAX(INDEX(Assumptions!$C$13:$C$18,MATCH(E8420,Assumptions!$A$13:$A$18,0)),INDEX(Assumptions!$B$13:$B$18,MATCH(E8420,Assumptions!$A$13:$A$18,0))*F8420)),2)</f>
        <v>58.35</v>
      </c>
    </row>
    <row r="8421" customFormat="false" ht="15" hidden="false" customHeight="false" outlineLevel="0" collapsed="false">
      <c r="A8421" s="24" t="s">
        <v>9244</v>
      </c>
      <c r="B8421" s="39" t="n">
        <v>46202</v>
      </c>
      <c r="C8421" s="24" t="s">
        <v>344</v>
      </c>
      <c r="D8421" s="24" t="s">
        <v>826</v>
      </c>
      <c r="E8421" s="24" t="s">
        <v>109</v>
      </c>
      <c r="F8421" s="38" t="n">
        <v>4920</v>
      </c>
      <c r="G8421" s="42" t="n">
        <f aca="false">DATE(YEAR(B8421),MONTH(B8421),1)</f>
        <v>46174</v>
      </c>
      <c r="H8421" s="24" t="str">
        <f aca="false">INDEX(Customers!$B$2:$B$601,MATCH(C8421,Customers!$A$2:$A$601,0))</f>
        <v>Central</v>
      </c>
      <c r="I8421" s="43" t="n">
        <f aca="false">ROUND(MIN(INDEX(Assumptions!$D$13:$D$18,MATCH(E8421,Assumptions!$A$13:$A$18,0)),MAX(INDEX(Assumptions!$C$13:$C$18,MATCH(E8421,Assumptions!$A$13:$A$18,0)),INDEX(Assumptions!$B$13:$B$18,MATCH(E8421,Assumptions!$A$13:$A$18,0))*F8421)),2)</f>
        <v>19.68</v>
      </c>
    </row>
    <row r="8422" customFormat="false" ht="15" hidden="false" customHeight="false" outlineLevel="0" collapsed="false">
      <c r="A8422" s="24" t="s">
        <v>9245</v>
      </c>
      <c r="B8422" s="39" t="n">
        <v>46202</v>
      </c>
      <c r="C8422" s="24" t="s">
        <v>359</v>
      </c>
      <c r="D8422" s="24" t="s">
        <v>826</v>
      </c>
      <c r="E8422" s="24" t="s">
        <v>109</v>
      </c>
      <c r="F8422" s="38" t="n">
        <v>7350</v>
      </c>
      <c r="G8422" s="42" t="n">
        <f aca="false">DATE(YEAR(B8422),MONTH(B8422),1)</f>
        <v>46174</v>
      </c>
      <c r="H8422" s="24" t="str">
        <f aca="false">INDEX(Customers!$B$2:$B$601,MATCH(C8422,Customers!$A$2:$A$601,0))</f>
        <v>Central</v>
      </c>
      <c r="I8422" s="43" t="n">
        <f aca="false">ROUND(MIN(INDEX(Assumptions!$D$13:$D$18,MATCH(E8422,Assumptions!$A$13:$A$18,0)),MAX(INDEX(Assumptions!$C$13:$C$18,MATCH(E8422,Assumptions!$A$13:$A$18,0)),INDEX(Assumptions!$B$13:$B$18,MATCH(E8422,Assumptions!$A$13:$A$18,0))*F8422)),2)</f>
        <v>29.4</v>
      </c>
    </row>
    <row r="8423" customFormat="false" ht="15" hidden="false" customHeight="false" outlineLevel="0" collapsed="false">
      <c r="A8423" s="24" t="s">
        <v>9246</v>
      </c>
      <c r="B8423" s="39" t="n">
        <v>46202</v>
      </c>
      <c r="C8423" s="24" t="s">
        <v>361</v>
      </c>
      <c r="D8423" s="24" t="s">
        <v>826</v>
      </c>
      <c r="E8423" s="24" t="s">
        <v>109</v>
      </c>
      <c r="F8423" s="38" t="n">
        <v>12820</v>
      </c>
      <c r="G8423" s="42" t="n">
        <f aca="false">DATE(YEAR(B8423),MONTH(B8423),1)</f>
        <v>46174</v>
      </c>
      <c r="H8423" s="24" t="str">
        <f aca="false">INDEX(Customers!$B$2:$B$601,MATCH(C8423,Customers!$A$2:$A$601,0))</f>
        <v>Rift Valley</v>
      </c>
      <c r="I8423" s="43" t="n">
        <f aca="false">ROUND(MIN(INDEX(Assumptions!$D$13:$D$18,MATCH(E8423,Assumptions!$A$13:$A$18,0)),MAX(INDEX(Assumptions!$C$13:$C$18,MATCH(E8423,Assumptions!$A$13:$A$18,0)),INDEX(Assumptions!$B$13:$B$18,MATCH(E8423,Assumptions!$A$13:$A$18,0))*F8423)),2)</f>
        <v>40</v>
      </c>
    </row>
    <row r="8424" customFormat="false" ht="15" hidden="false" customHeight="false" outlineLevel="0" collapsed="false">
      <c r="A8424" s="24" t="s">
        <v>9247</v>
      </c>
      <c r="B8424" s="39" t="n">
        <v>46202</v>
      </c>
      <c r="C8424" s="24" t="s">
        <v>373</v>
      </c>
      <c r="D8424" s="24" t="s">
        <v>826</v>
      </c>
      <c r="E8424" s="24" t="s">
        <v>109</v>
      </c>
      <c r="F8424" s="38" t="n">
        <v>2510</v>
      </c>
      <c r="G8424" s="42" t="n">
        <f aca="false">DATE(YEAR(B8424),MONTH(B8424),1)</f>
        <v>46174</v>
      </c>
      <c r="H8424" s="24" t="str">
        <f aca="false">INDEX(Customers!$B$2:$B$601,MATCH(C8424,Customers!$A$2:$A$601,0))</f>
        <v>Rift Valley</v>
      </c>
      <c r="I8424" s="43" t="n">
        <f aca="false">ROUND(MIN(INDEX(Assumptions!$D$13:$D$18,MATCH(E8424,Assumptions!$A$13:$A$18,0)),MAX(INDEX(Assumptions!$C$13:$C$18,MATCH(E8424,Assumptions!$A$13:$A$18,0)),INDEX(Assumptions!$B$13:$B$18,MATCH(E8424,Assumptions!$A$13:$A$18,0))*F8424)),2)</f>
        <v>10.04</v>
      </c>
    </row>
    <row r="8425" customFormat="false" ht="15" hidden="false" customHeight="false" outlineLevel="0" collapsed="false">
      <c r="A8425" s="24" t="s">
        <v>9248</v>
      </c>
      <c r="B8425" s="39" t="n">
        <v>46202</v>
      </c>
      <c r="C8425" s="24" t="s">
        <v>375</v>
      </c>
      <c r="D8425" s="24" t="s">
        <v>826</v>
      </c>
      <c r="E8425" s="24" t="s">
        <v>111</v>
      </c>
      <c r="F8425" s="38" t="n">
        <v>20</v>
      </c>
      <c r="G8425" s="42" t="n">
        <f aca="false">DATE(YEAR(B8425),MONTH(B8425),1)</f>
        <v>46174</v>
      </c>
      <c r="H8425" s="24" t="str">
        <f aca="false">INDEX(Customers!$B$2:$B$601,MATCH(C8425,Customers!$A$2:$A$601,0))</f>
        <v>Coast</v>
      </c>
      <c r="I8425" s="43" t="n">
        <f aca="false">ROUND(MIN(INDEX(Assumptions!$D$13:$D$18,MATCH(E8425,Assumptions!$A$13:$A$18,0)),MAX(INDEX(Assumptions!$C$13:$C$18,MATCH(E8425,Assumptions!$A$13:$A$18,0)),INDEX(Assumptions!$B$13:$B$18,MATCH(E8425,Assumptions!$A$13:$A$18,0))*F8425)),2)</f>
        <v>0.8</v>
      </c>
    </row>
    <row r="8426" customFormat="false" ht="15" hidden="false" customHeight="false" outlineLevel="0" collapsed="false">
      <c r="A8426" s="24" t="s">
        <v>9249</v>
      </c>
      <c r="B8426" s="39" t="n">
        <v>46202</v>
      </c>
      <c r="C8426" s="24" t="s">
        <v>382</v>
      </c>
      <c r="D8426" s="24" t="s">
        <v>826</v>
      </c>
      <c r="E8426" s="24" t="s">
        <v>113</v>
      </c>
      <c r="F8426" s="38" t="n">
        <v>1000</v>
      </c>
      <c r="G8426" s="42" t="n">
        <f aca="false">DATE(YEAR(B8426),MONTH(B8426),1)</f>
        <v>46174</v>
      </c>
      <c r="H8426" s="24" t="str">
        <f aca="false">INDEX(Customers!$B$2:$B$601,MATCH(C8426,Customers!$A$2:$A$601,0))</f>
        <v>Central</v>
      </c>
      <c r="I8426" s="43" t="n">
        <f aca="false">ROUND(MIN(INDEX(Assumptions!$D$13:$D$18,MATCH(E8426,Assumptions!$A$13:$A$18,0)),MAX(INDEX(Assumptions!$C$13:$C$18,MATCH(E8426,Assumptions!$A$13:$A$18,0)),INDEX(Assumptions!$B$13:$B$18,MATCH(E8426,Assumptions!$A$13:$A$18,0))*F8426)),2)</f>
        <v>50</v>
      </c>
    </row>
    <row r="8427" customFormat="false" ht="15" hidden="false" customHeight="false" outlineLevel="0" collapsed="false">
      <c r="A8427" s="24" t="s">
        <v>9250</v>
      </c>
      <c r="B8427" s="39" t="n">
        <v>46202</v>
      </c>
      <c r="C8427" s="24" t="s">
        <v>386</v>
      </c>
      <c r="D8427" s="24" t="s">
        <v>826</v>
      </c>
      <c r="E8427" s="24" t="s">
        <v>103</v>
      </c>
      <c r="F8427" s="38" t="n">
        <v>3740</v>
      </c>
      <c r="G8427" s="42" t="n">
        <f aca="false">DATE(YEAR(B8427),MONTH(B8427),1)</f>
        <v>46174</v>
      </c>
      <c r="H8427" s="24" t="str">
        <f aca="false">INDEX(Customers!$B$2:$B$601,MATCH(C8427,Customers!$A$2:$A$601,0))</f>
        <v>Nairobi</v>
      </c>
      <c r="I8427" s="43" t="n">
        <f aca="false">ROUND(MIN(INDEX(Assumptions!$D$13:$D$18,MATCH(E8427,Assumptions!$A$13:$A$18,0)),MAX(INDEX(Assumptions!$C$13:$C$18,MATCH(E8427,Assumptions!$A$13:$A$18,0)),INDEX(Assumptions!$B$13:$B$18,MATCH(E8427,Assumptions!$A$13:$A$18,0))*F8427)),2)</f>
        <v>37.4</v>
      </c>
    </row>
    <row r="8428" customFormat="false" ht="15" hidden="false" customHeight="false" outlineLevel="0" collapsed="false">
      <c r="A8428" s="24" t="s">
        <v>9251</v>
      </c>
      <c r="B8428" s="39" t="n">
        <v>46202</v>
      </c>
      <c r="C8428" s="24" t="s">
        <v>388</v>
      </c>
      <c r="D8428" s="24" t="s">
        <v>826</v>
      </c>
      <c r="E8428" s="24" t="s">
        <v>111</v>
      </c>
      <c r="F8428" s="38" t="n">
        <v>200</v>
      </c>
      <c r="G8428" s="42" t="n">
        <f aca="false">DATE(YEAR(B8428),MONTH(B8428),1)</f>
        <v>46174</v>
      </c>
      <c r="H8428" s="24" t="str">
        <f aca="false">INDEX(Customers!$B$2:$B$601,MATCH(C8428,Customers!$A$2:$A$601,0))</f>
        <v>Nairobi</v>
      </c>
      <c r="I8428" s="43" t="n">
        <f aca="false">ROUND(MIN(INDEX(Assumptions!$D$13:$D$18,MATCH(E8428,Assumptions!$A$13:$A$18,0)),MAX(INDEX(Assumptions!$C$13:$C$18,MATCH(E8428,Assumptions!$A$13:$A$18,0)),INDEX(Assumptions!$B$13:$B$18,MATCH(E8428,Assumptions!$A$13:$A$18,0))*F8428)),2)</f>
        <v>8</v>
      </c>
    </row>
    <row r="8429" customFormat="false" ht="15" hidden="false" customHeight="false" outlineLevel="0" collapsed="false">
      <c r="A8429" s="24" t="s">
        <v>9252</v>
      </c>
      <c r="B8429" s="39" t="n">
        <v>46202</v>
      </c>
      <c r="C8429" s="24" t="s">
        <v>391</v>
      </c>
      <c r="D8429" s="24" t="s">
        <v>826</v>
      </c>
      <c r="E8429" s="24" t="s">
        <v>103</v>
      </c>
      <c r="F8429" s="38" t="n">
        <v>10580</v>
      </c>
      <c r="G8429" s="42" t="n">
        <f aca="false">DATE(YEAR(B8429),MONTH(B8429),1)</f>
        <v>46174</v>
      </c>
      <c r="H8429" s="24" t="str">
        <f aca="false">INDEX(Customers!$B$2:$B$601,MATCH(C8429,Customers!$A$2:$A$601,0))</f>
        <v>Nairobi</v>
      </c>
      <c r="I8429" s="43" t="n">
        <f aca="false">ROUND(MIN(INDEX(Assumptions!$D$13:$D$18,MATCH(E8429,Assumptions!$A$13:$A$18,0)),MAX(INDEX(Assumptions!$C$13:$C$18,MATCH(E8429,Assumptions!$A$13:$A$18,0)),INDEX(Assumptions!$B$13:$B$18,MATCH(E8429,Assumptions!$A$13:$A$18,0))*F8429)),2)</f>
        <v>105</v>
      </c>
    </row>
    <row r="8430" customFormat="false" ht="15" hidden="false" customHeight="false" outlineLevel="0" collapsed="false">
      <c r="A8430" s="24" t="s">
        <v>9253</v>
      </c>
      <c r="B8430" s="39" t="n">
        <v>46202</v>
      </c>
      <c r="C8430" s="24" t="s">
        <v>396</v>
      </c>
      <c r="D8430" s="24" t="s">
        <v>826</v>
      </c>
      <c r="E8430" s="24" t="s">
        <v>103</v>
      </c>
      <c r="F8430" s="38" t="n">
        <v>170</v>
      </c>
      <c r="G8430" s="42" t="n">
        <f aca="false">DATE(YEAR(B8430),MONTH(B8430),1)</f>
        <v>46174</v>
      </c>
      <c r="H8430" s="24" t="str">
        <f aca="false">INDEX(Customers!$B$2:$B$601,MATCH(C8430,Customers!$A$2:$A$601,0))</f>
        <v>Nairobi</v>
      </c>
      <c r="I8430" s="43" t="n">
        <f aca="false">ROUND(MIN(INDEX(Assumptions!$D$13:$D$18,MATCH(E8430,Assumptions!$A$13:$A$18,0)),MAX(INDEX(Assumptions!$C$13:$C$18,MATCH(E8430,Assumptions!$A$13:$A$18,0)),INDEX(Assumptions!$B$13:$B$18,MATCH(E8430,Assumptions!$A$13:$A$18,0))*F8430)),2)</f>
        <v>5</v>
      </c>
    </row>
    <row r="8431" customFormat="false" ht="15" hidden="false" customHeight="false" outlineLevel="0" collapsed="false">
      <c r="A8431" s="24" t="s">
        <v>9254</v>
      </c>
      <c r="B8431" s="39" t="n">
        <v>46202</v>
      </c>
      <c r="C8431" s="24" t="s">
        <v>396</v>
      </c>
      <c r="D8431" s="24" t="s">
        <v>826</v>
      </c>
      <c r="E8431" s="24" t="s">
        <v>103</v>
      </c>
      <c r="F8431" s="38" t="n">
        <v>610</v>
      </c>
      <c r="G8431" s="42" t="n">
        <f aca="false">DATE(YEAR(B8431),MONTH(B8431),1)</f>
        <v>46174</v>
      </c>
      <c r="H8431" s="24" t="str">
        <f aca="false">INDEX(Customers!$B$2:$B$601,MATCH(C8431,Customers!$A$2:$A$601,0))</f>
        <v>Nairobi</v>
      </c>
      <c r="I8431" s="43" t="n">
        <f aca="false">ROUND(MIN(INDEX(Assumptions!$D$13:$D$18,MATCH(E8431,Assumptions!$A$13:$A$18,0)),MAX(INDEX(Assumptions!$C$13:$C$18,MATCH(E8431,Assumptions!$A$13:$A$18,0)),INDEX(Assumptions!$B$13:$B$18,MATCH(E8431,Assumptions!$A$13:$A$18,0))*F8431)),2)</f>
        <v>6.1</v>
      </c>
    </row>
    <row r="8432" customFormat="false" ht="15" hidden="false" customHeight="false" outlineLevel="0" collapsed="false">
      <c r="A8432" s="24" t="s">
        <v>9255</v>
      </c>
      <c r="B8432" s="39" t="n">
        <v>46202</v>
      </c>
      <c r="C8432" s="24" t="s">
        <v>397</v>
      </c>
      <c r="D8432" s="24" t="s">
        <v>826</v>
      </c>
      <c r="E8432" s="24" t="s">
        <v>109</v>
      </c>
      <c r="F8432" s="38" t="n">
        <v>5470</v>
      </c>
      <c r="G8432" s="42" t="n">
        <f aca="false">DATE(YEAR(B8432),MONTH(B8432),1)</f>
        <v>46174</v>
      </c>
      <c r="H8432" s="24" t="str">
        <f aca="false">INDEX(Customers!$B$2:$B$601,MATCH(C8432,Customers!$A$2:$A$601,0))</f>
        <v>Western</v>
      </c>
      <c r="I8432" s="43" t="n">
        <f aca="false">ROUND(MIN(INDEX(Assumptions!$D$13:$D$18,MATCH(E8432,Assumptions!$A$13:$A$18,0)),MAX(INDEX(Assumptions!$C$13:$C$18,MATCH(E8432,Assumptions!$A$13:$A$18,0)),INDEX(Assumptions!$B$13:$B$18,MATCH(E8432,Assumptions!$A$13:$A$18,0))*F8432)),2)</f>
        <v>21.88</v>
      </c>
    </row>
    <row r="8433" customFormat="false" ht="15" hidden="false" customHeight="false" outlineLevel="0" collapsed="false">
      <c r="A8433" s="24" t="s">
        <v>9256</v>
      </c>
      <c r="B8433" s="39" t="n">
        <v>46202</v>
      </c>
      <c r="C8433" s="24" t="s">
        <v>402</v>
      </c>
      <c r="D8433" s="24" t="s">
        <v>826</v>
      </c>
      <c r="E8433" s="24" t="s">
        <v>109</v>
      </c>
      <c r="F8433" s="38" t="n">
        <v>2270</v>
      </c>
      <c r="G8433" s="42" t="n">
        <f aca="false">DATE(YEAR(B8433),MONTH(B8433),1)</f>
        <v>46174</v>
      </c>
      <c r="H8433" s="24" t="str">
        <f aca="false">INDEX(Customers!$B$2:$B$601,MATCH(C8433,Customers!$A$2:$A$601,0))</f>
        <v>Coast</v>
      </c>
      <c r="I8433" s="43" t="n">
        <f aca="false">ROUND(MIN(INDEX(Assumptions!$D$13:$D$18,MATCH(E8433,Assumptions!$A$13:$A$18,0)),MAX(INDEX(Assumptions!$C$13:$C$18,MATCH(E8433,Assumptions!$A$13:$A$18,0)),INDEX(Assumptions!$B$13:$B$18,MATCH(E8433,Assumptions!$A$13:$A$18,0))*F8433)),2)</f>
        <v>9.08</v>
      </c>
    </row>
    <row r="8434" customFormat="false" ht="15" hidden="false" customHeight="false" outlineLevel="0" collapsed="false">
      <c r="A8434" s="24" t="s">
        <v>9257</v>
      </c>
      <c r="B8434" s="39" t="n">
        <v>46202</v>
      </c>
      <c r="C8434" s="24" t="s">
        <v>408</v>
      </c>
      <c r="D8434" s="24" t="s">
        <v>150</v>
      </c>
      <c r="E8434" s="24" t="s">
        <v>107</v>
      </c>
      <c r="F8434" s="38" t="n">
        <v>16360</v>
      </c>
      <c r="G8434" s="42" t="n">
        <f aca="false">DATE(YEAR(B8434),MONTH(B8434),1)</f>
        <v>46174</v>
      </c>
      <c r="H8434" s="24" t="str">
        <f aca="false">INDEX(Customers!$B$2:$B$601,MATCH(C8434,Customers!$A$2:$A$601,0))</f>
        <v>Nairobi</v>
      </c>
      <c r="I8434" s="43" t="n">
        <f aca="false">ROUND(MIN(INDEX(Assumptions!$D$13:$D$18,MATCH(E8434,Assumptions!$A$13:$A$18,0)),MAX(INDEX(Assumptions!$C$13:$C$18,MATCH(E8434,Assumptions!$A$13:$A$18,0)),INDEX(Assumptions!$B$13:$B$18,MATCH(E8434,Assumptions!$A$13:$A$18,0))*F8434)),2)</f>
        <v>0</v>
      </c>
    </row>
    <row r="8435" customFormat="false" ht="15" hidden="false" customHeight="false" outlineLevel="0" collapsed="false">
      <c r="A8435" s="24" t="s">
        <v>9258</v>
      </c>
      <c r="B8435" s="39" t="n">
        <v>46202</v>
      </c>
      <c r="C8435" s="24" t="s">
        <v>451</v>
      </c>
      <c r="D8435" s="24" t="s">
        <v>826</v>
      </c>
      <c r="E8435" s="24" t="s">
        <v>109</v>
      </c>
      <c r="F8435" s="38" t="n">
        <v>13000</v>
      </c>
      <c r="G8435" s="42" t="n">
        <f aca="false">DATE(YEAR(B8435),MONTH(B8435),1)</f>
        <v>46174</v>
      </c>
      <c r="H8435" s="24" t="str">
        <f aca="false">INDEX(Customers!$B$2:$B$601,MATCH(C8435,Customers!$A$2:$A$601,0))</f>
        <v>Nairobi</v>
      </c>
      <c r="I8435" s="43" t="n">
        <f aca="false">ROUND(MIN(INDEX(Assumptions!$D$13:$D$18,MATCH(E8435,Assumptions!$A$13:$A$18,0)),MAX(INDEX(Assumptions!$C$13:$C$18,MATCH(E8435,Assumptions!$A$13:$A$18,0)),INDEX(Assumptions!$B$13:$B$18,MATCH(E8435,Assumptions!$A$13:$A$18,0))*F8435)),2)</f>
        <v>40</v>
      </c>
    </row>
    <row r="8436" customFormat="false" ht="15" hidden="false" customHeight="false" outlineLevel="0" collapsed="false">
      <c r="A8436" s="24" t="s">
        <v>9259</v>
      </c>
      <c r="B8436" s="39" t="n">
        <v>46202</v>
      </c>
      <c r="C8436" s="24" t="s">
        <v>473</v>
      </c>
      <c r="D8436" s="24" t="s">
        <v>826</v>
      </c>
      <c r="E8436" s="24" t="s">
        <v>111</v>
      </c>
      <c r="F8436" s="38" t="n">
        <v>100</v>
      </c>
      <c r="G8436" s="42" t="n">
        <f aca="false">DATE(YEAR(B8436),MONTH(B8436),1)</f>
        <v>46174</v>
      </c>
      <c r="H8436" s="24" t="str">
        <f aca="false">INDEX(Customers!$B$2:$B$601,MATCH(C8436,Customers!$A$2:$A$601,0))</f>
        <v>Nairobi</v>
      </c>
      <c r="I8436" s="43" t="n">
        <f aca="false">ROUND(MIN(INDEX(Assumptions!$D$13:$D$18,MATCH(E8436,Assumptions!$A$13:$A$18,0)),MAX(INDEX(Assumptions!$C$13:$C$18,MATCH(E8436,Assumptions!$A$13:$A$18,0)),INDEX(Assumptions!$B$13:$B$18,MATCH(E8436,Assumptions!$A$13:$A$18,0))*F8436)),2)</f>
        <v>4</v>
      </c>
    </row>
    <row r="8437" customFormat="false" ht="15" hidden="false" customHeight="false" outlineLevel="0" collapsed="false">
      <c r="A8437" s="24" t="s">
        <v>9260</v>
      </c>
      <c r="B8437" s="39" t="n">
        <v>46202</v>
      </c>
      <c r="C8437" s="24" t="s">
        <v>473</v>
      </c>
      <c r="D8437" s="24" t="s">
        <v>826</v>
      </c>
      <c r="E8437" s="24" t="s">
        <v>109</v>
      </c>
      <c r="F8437" s="38" t="n">
        <v>2640</v>
      </c>
      <c r="G8437" s="42" t="n">
        <f aca="false">DATE(YEAR(B8437),MONTH(B8437),1)</f>
        <v>46174</v>
      </c>
      <c r="H8437" s="24" t="str">
        <f aca="false">INDEX(Customers!$B$2:$B$601,MATCH(C8437,Customers!$A$2:$A$601,0))</f>
        <v>Nairobi</v>
      </c>
      <c r="I8437" s="43" t="n">
        <f aca="false">ROUND(MIN(INDEX(Assumptions!$D$13:$D$18,MATCH(E8437,Assumptions!$A$13:$A$18,0)),MAX(INDEX(Assumptions!$C$13:$C$18,MATCH(E8437,Assumptions!$A$13:$A$18,0)),INDEX(Assumptions!$B$13:$B$18,MATCH(E8437,Assumptions!$A$13:$A$18,0))*F8437)),2)</f>
        <v>10.56</v>
      </c>
    </row>
    <row r="8438" customFormat="false" ht="15" hidden="false" customHeight="false" outlineLevel="0" collapsed="false">
      <c r="A8438" s="24" t="s">
        <v>9261</v>
      </c>
      <c r="B8438" s="39" t="n">
        <v>46202</v>
      </c>
      <c r="C8438" s="24" t="s">
        <v>494</v>
      </c>
      <c r="D8438" s="24" t="s">
        <v>184</v>
      </c>
      <c r="E8438" s="24" t="s">
        <v>105</v>
      </c>
      <c r="F8438" s="38" t="n">
        <v>3900</v>
      </c>
      <c r="G8438" s="42" t="n">
        <f aca="false">DATE(YEAR(B8438),MONTH(B8438),1)</f>
        <v>46174</v>
      </c>
      <c r="H8438" s="24" t="str">
        <f aca="false">INDEX(Customers!$B$2:$B$601,MATCH(C8438,Customers!$A$2:$A$601,0))</f>
        <v>Coast</v>
      </c>
      <c r="I8438" s="43" t="n">
        <f aca="false">ROUND(MIN(INDEX(Assumptions!$D$13:$D$18,MATCH(E8438,Assumptions!$A$13:$A$18,0)),MAX(INDEX(Assumptions!$C$13:$C$18,MATCH(E8438,Assumptions!$A$13:$A$18,0)),INDEX(Assumptions!$B$13:$B$18,MATCH(E8438,Assumptions!$A$13:$A$18,0))*F8438)),2)</f>
        <v>58.5</v>
      </c>
    </row>
    <row r="8439" customFormat="false" ht="15" hidden="false" customHeight="false" outlineLevel="0" collapsed="false">
      <c r="A8439" s="24" t="s">
        <v>9262</v>
      </c>
      <c r="B8439" s="39" t="n">
        <v>46202</v>
      </c>
      <c r="C8439" s="24" t="s">
        <v>526</v>
      </c>
      <c r="D8439" s="24" t="s">
        <v>171</v>
      </c>
      <c r="E8439" s="24" t="s">
        <v>107</v>
      </c>
      <c r="F8439" s="38" t="n">
        <v>21890</v>
      </c>
      <c r="G8439" s="42" t="n">
        <f aca="false">DATE(YEAR(B8439),MONTH(B8439),1)</f>
        <v>46174</v>
      </c>
      <c r="H8439" s="24" t="str">
        <f aca="false">INDEX(Customers!$B$2:$B$601,MATCH(C8439,Customers!$A$2:$A$601,0))</f>
        <v>Central</v>
      </c>
      <c r="I8439" s="43" t="n">
        <f aca="false">ROUND(MIN(INDEX(Assumptions!$D$13:$D$18,MATCH(E8439,Assumptions!$A$13:$A$18,0)),MAX(INDEX(Assumptions!$C$13:$C$18,MATCH(E8439,Assumptions!$A$13:$A$18,0)),INDEX(Assumptions!$B$13:$B$18,MATCH(E8439,Assumptions!$A$13:$A$18,0))*F8439)),2)</f>
        <v>0</v>
      </c>
    </row>
    <row r="8440" customFormat="false" ht="15" hidden="false" customHeight="false" outlineLevel="0" collapsed="false">
      <c r="A8440" s="24" t="s">
        <v>9263</v>
      </c>
      <c r="B8440" s="39" t="n">
        <v>46202</v>
      </c>
      <c r="C8440" s="24" t="s">
        <v>542</v>
      </c>
      <c r="D8440" s="24" t="s">
        <v>826</v>
      </c>
      <c r="E8440" s="24" t="s">
        <v>109</v>
      </c>
      <c r="F8440" s="38" t="n">
        <v>1200</v>
      </c>
      <c r="G8440" s="42" t="n">
        <f aca="false">DATE(YEAR(B8440),MONTH(B8440),1)</f>
        <v>46174</v>
      </c>
      <c r="H8440" s="24" t="str">
        <f aca="false">INDEX(Customers!$B$2:$B$601,MATCH(C8440,Customers!$A$2:$A$601,0))</f>
        <v>Western</v>
      </c>
      <c r="I8440" s="43" t="n">
        <f aca="false">ROUND(MIN(INDEX(Assumptions!$D$13:$D$18,MATCH(E8440,Assumptions!$A$13:$A$18,0)),MAX(INDEX(Assumptions!$C$13:$C$18,MATCH(E8440,Assumptions!$A$13:$A$18,0)),INDEX(Assumptions!$B$13:$B$18,MATCH(E8440,Assumptions!$A$13:$A$18,0))*F8440)),2)</f>
        <v>4.8</v>
      </c>
    </row>
    <row r="8441" customFormat="false" ht="15" hidden="false" customHeight="false" outlineLevel="0" collapsed="false">
      <c r="A8441" s="24" t="s">
        <v>9264</v>
      </c>
      <c r="B8441" s="39" t="n">
        <v>46202</v>
      </c>
      <c r="C8441" s="24" t="s">
        <v>552</v>
      </c>
      <c r="D8441" s="24" t="s">
        <v>206</v>
      </c>
      <c r="E8441" s="24" t="s">
        <v>107</v>
      </c>
      <c r="F8441" s="38" t="n">
        <v>5180</v>
      </c>
      <c r="G8441" s="42" t="n">
        <f aca="false">DATE(YEAR(B8441),MONTH(B8441),1)</f>
        <v>46174</v>
      </c>
      <c r="H8441" s="24" t="str">
        <f aca="false">INDEX(Customers!$B$2:$B$601,MATCH(C8441,Customers!$A$2:$A$601,0))</f>
        <v>Eastern</v>
      </c>
      <c r="I8441" s="43" t="n">
        <f aca="false">ROUND(MIN(INDEX(Assumptions!$D$13:$D$18,MATCH(E8441,Assumptions!$A$13:$A$18,0)),MAX(INDEX(Assumptions!$C$13:$C$18,MATCH(E8441,Assumptions!$A$13:$A$18,0)),INDEX(Assumptions!$B$13:$B$18,MATCH(E8441,Assumptions!$A$13:$A$18,0))*F8441)),2)</f>
        <v>0</v>
      </c>
    </row>
    <row r="8442" customFormat="false" ht="15" hidden="false" customHeight="false" outlineLevel="0" collapsed="false">
      <c r="A8442" s="24" t="s">
        <v>9265</v>
      </c>
      <c r="B8442" s="39" t="n">
        <v>46202</v>
      </c>
      <c r="C8442" s="24" t="s">
        <v>552</v>
      </c>
      <c r="D8442" s="24" t="s">
        <v>204</v>
      </c>
      <c r="E8442" s="24" t="s">
        <v>107</v>
      </c>
      <c r="F8442" s="38" t="n">
        <v>16870</v>
      </c>
      <c r="G8442" s="42" t="n">
        <f aca="false">DATE(YEAR(B8442),MONTH(B8442),1)</f>
        <v>46174</v>
      </c>
      <c r="H8442" s="24" t="str">
        <f aca="false">INDEX(Customers!$B$2:$B$601,MATCH(C8442,Customers!$A$2:$A$601,0))</f>
        <v>Eastern</v>
      </c>
      <c r="I8442" s="43" t="n">
        <f aca="false">ROUND(MIN(INDEX(Assumptions!$D$13:$D$18,MATCH(E8442,Assumptions!$A$13:$A$18,0)),MAX(INDEX(Assumptions!$C$13:$C$18,MATCH(E8442,Assumptions!$A$13:$A$18,0)),INDEX(Assumptions!$B$13:$B$18,MATCH(E8442,Assumptions!$A$13:$A$18,0))*F8442)),2)</f>
        <v>0</v>
      </c>
    </row>
    <row r="8443" customFormat="false" ht="15" hidden="false" customHeight="false" outlineLevel="0" collapsed="false">
      <c r="A8443" s="24" t="s">
        <v>9266</v>
      </c>
      <c r="B8443" s="39" t="n">
        <v>46202</v>
      </c>
      <c r="C8443" s="24" t="s">
        <v>552</v>
      </c>
      <c r="D8443" s="24" t="s">
        <v>826</v>
      </c>
      <c r="E8443" s="24" t="s">
        <v>111</v>
      </c>
      <c r="F8443" s="38" t="n">
        <v>50</v>
      </c>
      <c r="G8443" s="42" t="n">
        <f aca="false">DATE(YEAR(B8443),MONTH(B8443),1)</f>
        <v>46174</v>
      </c>
      <c r="H8443" s="24" t="str">
        <f aca="false">INDEX(Customers!$B$2:$B$601,MATCH(C8443,Customers!$A$2:$A$601,0))</f>
        <v>Eastern</v>
      </c>
      <c r="I8443" s="43" t="n">
        <f aca="false">ROUND(MIN(INDEX(Assumptions!$D$13:$D$18,MATCH(E8443,Assumptions!$A$13:$A$18,0)),MAX(INDEX(Assumptions!$C$13:$C$18,MATCH(E8443,Assumptions!$A$13:$A$18,0)),INDEX(Assumptions!$B$13:$B$18,MATCH(E8443,Assumptions!$A$13:$A$18,0))*F8443)),2)</f>
        <v>2</v>
      </c>
    </row>
    <row r="8444" customFormat="false" ht="15" hidden="false" customHeight="false" outlineLevel="0" collapsed="false">
      <c r="A8444" s="24" t="s">
        <v>9267</v>
      </c>
      <c r="B8444" s="39" t="n">
        <v>46202</v>
      </c>
      <c r="C8444" s="24" t="s">
        <v>556</v>
      </c>
      <c r="D8444" s="24" t="s">
        <v>826</v>
      </c>
      <c r="E8444" s="24" t="s">
        <v>111</v>
      </c>
      <c r="F8444" s="38" t="n">
        <v>500</v>
      </c>
      <c r="G8444" s="42" t="n">
        <f aca="false">DATE(YEAR(B8444),MONTH(B8444),1)</f>
        <v>46174</v>
      </c>
      <c r="H8444" s="24" t="str">
        <f aca="false">INDEX(Customers!$B$2:$B$601,MATCH(C8444,Customers!$A$2:$A$601,0))</f>
        <v>Central</v>
      </c>
      <c r="I8444" s="43" t="n">
        <f aca="false">ROUND(MIN(INDEX(Assumptions!$D$13:$D$18,MATCH(E8444,Assumptions!$A$13:$A$18,0)),MAX(INDEX(Assumptions!$C$13:$C$18,MATCH(E8444,Assumptions!$A$13:$A$18,0)),INDEX(Assumptions!$B$13:$B$18,MATCH(E8444,Assumptions!$A$13:$A$18,0))*F8444)),2)</f>
        <v>20</v>
      </c>
    </row>
    <row r="8445" customFormat="false" ht="15" hidden="false" customHeight="false" outlineLevel="0" collapsed="false">
      <c r="A8445" s="24" t="s">
        <v>9268</v>
      </c>
      <c r="B8445" s="39" t="n">
        <v>46202</v>
      </c>
      <c r="C8445" s="24" t="s">
        <v>560</v>
      </c>
      <c r="D8445" s="24" t="s">
        <v>826</v>
      </c>
      <c r="E8445" s="24" t="s">
        <v>111</v>
      </c>
      <c r="F8445" s="38" t="n">
        <v>20</v>
      </c>
      <c r="G8445" s="42" t="n">
        <f aca="false">DATE(YEAR(B8445),MONTH(B8445),1)</f>
        <v>46174</v>
      </c>
      <c r="H8445" s="24" t="str">
        <f aca="false">INDEX(Customers!$B$2:$B$601,MATCH(C8445,Customers!$A$2:$A$601,0))</f>
        <v>Eastern</v>
      </c>
      <c r="I8445" s="43" t="n">
        <f aca="false">ROUND(MIN(INDEX(Assumptions!$D$13:$D$18,MATCH(E8445,Assumptions!$A$13:$A$18,0)),MAX(INDEX(Assumptions!$C$13:$C$18,MATCH(E8445,Assumptions!$A$13:$A$18,0)),INDEX(Assumptions!$B$13:$B$18,MATCH(E8445,Assumptions!$A$13:$A$18,0))*F8445)),2)</f>
        <v>0.8</v>
      </c>
    </row>
    <row r="8446" customFormat="false" ht="15" hidden="false" customHeight="false" outlineLevel="0" collapsed="false">
      <c r="A8446" s="24" t="s">
        <v>9269</v>
      </c>
      <c r="B8446" s="39" t="n">
        <v>46202</v>
      </c>
      <c r="C8446" s="24" t="s">
        <v>599</v>
      </c>
      <c r="D8446" s="24" t="s">
        <v>826</v>
      </c>
      <c r="E8446" s="24" t="s">
        <v>109</v>
      </c>
      <c r="F8446" s="38" t="n">
        <v>9370</v>
      </c>
      <c r="G8446" s="42" t="n">
        <f aca="false">DATE(YEAR(B8446),MONTH(B8446),1)</f>
        <v>46174</v>
      </c>
      <c r="H8446" s="24" t="str">
        <f aca="false">INDEX(Customers!$B$2:$B$601,MATCH(C8446,Customers!$A$2:$A$601,0))</f>
        <v>Nairobi</v>
      </c>
      <c r="I8446" s="43" t="n">
        <f aca="false">ROUND(MIN(INDEX(Assumptions!$D$13:$D$18,MATCH(E8446,Assumptions!$A$13:$A$18,0)),MAX(INDEX(Assumptions!$C$13:$C$18,MATCH(E8446,Assumptions!$A$13:$A$18,0)),INDEX(Assumptions!$B$13:$B$18,MATCH(E8446,Assumptions!$A$13:$A$18,0))*F8446)),2)</f>
        <v>37.48</v>
      </c>
    </row>
    <row r="8447" customFormat="false" ht="15" hidden="false" customHeight="false" outlineLevel="0" collapsed="false">
      <c r="A8447" s="24" t="s">
        <v>9270</v>
      </c>
      <c r="B8447" s="39" t="n">
        <v>46202</v>
      </c>
      <c r="C8447" s="24" t="s">
        <v>614</v>
      </c>
      <c r="D8447" s="24" t="s">
        <v>826</v>
      </c>
      <c r="E8447" s="24" t="s">
        <v>103</v>
      </c>
      <c r="F8447" s="38" t="n">
        <v>3860</v>
      </c>
      <c r="G8447" s="42" t="n">
        <f aca="false">DATE(YEAR(B8447),MONTH(B8447),1)</f>
        <v>46174</v>
      </c>
      <c r="H8447" s="24" t="str">
        <f aca="false">INDEX(Customers!$B$2:$B$601,MATCH(C8447,Customers!$A$2:$A$601,0))</f>
        <v>Central</v>
      </c>
      <c r="I8447" s="43" t="n">
        <f aca="false">ROUND(MIN(INDEX(Assumptions!$D$13:$D$18,MATCH(E8447,Assumptions!$A$13:$A$18,0)),MAX(INDEX(Assumptions!$C$13:$C$18,MATCH(E8447,Assumptions!$A$13:$A$18,0)),INDEX(Assumptions!$B$13:$B$18,MATCH(E8447,Assumptions!$A$13:$A$18,0))*F8447)),2)</f>
        <v>38.6</v>
      </c>
    </row>
    <row r="8448" customFormat="false" ht="15" hidden="false" customHeight="false" outlineLevel="0" collapsed="false">
      <c r="A8448" s="24" t="s">
        <v>9271</v>
      </c>
      <c r="B8448" s="39" t="n">
        <v>46202</v>
      </c>
      <c r="C8448" s="24" t="s">
        <v>623</v>
      </c>
      <c r="D8448" s="24" t="s">
        <v>826</v>
      </c>
      <c r="E8448" s="24" t="s">
        <v>113</v>
      </c>
      <c r="F8448" s="38" t="n">
        <v>500</v>
      </c>
      <c r="G8448" s="42" t="n">
        <f aca="false">DATE(YEAR(B8448),MONTH(B8448),1)</f>
        <v>46174</v>
      </c>
      <c r="H8448" s="24" t="str">
        <f aca="false">INDEX(Customers!$B$2:$B$601,MATCH(C8448,Customers!$A$2:$A$601,0))</f>
        <v>Central</v>
      </c>
      <c r="I8448" s="43" t="n">
        <f aca="false">ROUND(MIN(INDEX(Assumptions!$D$13:$D$18,MATCH(E8448,Assumptions!$A$13:$A$18,0)),MAX(INDEX(Assumptions!$C$13:$C$18,MATCH(E8448,Assumptions!$A$13:$A$18,0)),INDEX(Assumptions!$B$13:$B$18,MATCH(E8448,Assumptions!$A$13:$A$18,0))*F8448)),2)</f>
        <v>25</v>
      </c>
    </row>
    <row r="8449" customFormat="false" ht="15" hidden="false" customHeight="false" outlineLevel="0" collapsed="false">
      <c r="A8449" s="24" t="s">
        <v>9272</v>
      </c>
      <c r="B8449" s="39" t="n">
        <v>46202</v>
      </c>
      <c r="C8449" s="24" t="s">
        <v>624</v>
      </c>
      <c r="D8449" s="24" t="s">
        <v>157</v>
      </c>
      <c r="E8449" s="24" t="s">
        <v>107</v>
      </c>
      <c r="F8449" s="38" t="n">
        <v>33450</v>
      </c>
      <c r="G8449" s="42" t="n">
        <f aca="false">DATE(YEAR(B8449),MONTH(B8449),1)</f>
        <v>46174</v>
      </c>
      <c r="H8449" s="24" t="str">
        <f aca="false">INDEX(Customers!$B$2:$B$601,MATCH(C8449,Customers!$A$2:$A$601,0))</f>
        <v>Nairobi</v>
      </c>
      <c r="I8449" s="43" t="n">
        <f aca="false">ROUND(MIN(INDEX(Assumptions!$D$13:$D$18,MATCH(E8449,Assumptions!$A$13:$A$18,0)),MAX(INDEX(Assumptions!$C$13:$C$18,MATCH(E8449,Assumptions!$A$13:$A$18,0)),INDEX(Assumptions!$B$13:$B$18,MATCH(E8449,Assumptions!$A$13:$A$18,0))*F8449)),2)</f>
        <v>0</v>
      </c>
    </row>
    <row r="8450" customFormat="false" ht="15" hidden="false" customHeight="false" outlineLevel="0" collapsed="false">
      <c r="A8450" s="24" t="s">
        <v>9273</v>
      </c>
      <c r="B8450" s="39" t="n">
        <v>46202</v>
      </c>
      <c r="C8450" s="24" t="s">
        <v>627</v>
      </c>
      <c r="D8450" s="24" t="s">
        <v>826</v>
      </c>
      <c r="E8450" s="24" t="s">
        <v>113</v>
      </c>
      <c r="F8450" s="38" t="n">
        <v>2000</v>
      </c>
      <c r="G8450" s="42" t="n">
        <f aca="false">DATE(YEAR(B8450),MONTH(B8450),1)</f>
        <v>46174</v>
      </c>
      <c r="H8450" s="24" t="str">
        <f aca="false">INDEX(Customers!$B$2:$B$601,MATCH(C8450,Customers!$A$2:$A$601,0))</f>
        <v>Central</v>
      </c>
      <c r="I8450" s="43" t="n">
        <f aca="false">ROUND(MIN(INDEX(Assumptions!$D$13:$D$18,MATCH(E8450,Assumptions!$A$13:$A$18,0)),MAX(INDEX(Assumptions!$C$13:$C$18,MATCH(E8450,Assumptions!$A$13:$A$18,0)),INDEX(Assumptions!$B$13:$B$18,MATCH(E8450,Assumptions!$A$13:$A$18,0))*F8450)),2)</f>
        <v>100</v>
      </c>
    </row>
    <row r="8451" customFormat="false" ht="15" hidden="false" customHeight="false" outlineLevel="0" collapsed="false">
      <c r="A8451" s="24" t="s">
        <v>9274</v>
      </c>
      <c r="B8451" s="39" t="n">
        <v>46202</v>
      </c>
      <c r="C8451" s="24" t="s">
        <v>642</v>
      </c>
      <c r="D8451" s="24" t="s">
        <v>173</v>
      </c>
      <c r="E8451" s="24" t="s">
        <v>105</v>
      </c>
      <c r="F8451" s="38" t="n">
        <v>7330</v>
      </c>
      <c r="G8451" s="42" t="n">
        <f aca="false">DATE(YEAR(B8451),MONTH(B8451),1)</f>
        <v>46174</v>
      </c>
      <c r="H8451" s="24" t="str">
        <f aca="false">INDEX(Customers!$B$2:$B$601,MATCH(C8451,Customers!$A$2:$A$601,0))</f>
        <v>Rift Valley</v>
      </c>
      <c r="I8451" s="43" t="n">
        <f aca="false">ROUND(MIN(INDEX(Assumptions!$D$13:$D$18,MATCH(E8451,Assumptions!$A$13:$A$18,0)),MAX(INDEX(Assumptions!$C$13:$C$18,MATCH(E8451,Assumptions!$A$13:$A$18,0)),INDEX(Assumptions!$B$13:$B$18,MATCH(E8451,Assumptions!$A$13:$A$18,0))*F8451)),2)</f>
        <v>109.95</v>
      </c>
    </row>
    <row r="8452" customFormat="false" ht="15" hidden="false" customHeight="false" outlineLevel="0" collapsed="false">
      <c r="A8452" s="24" t="s">
        <v>9275</v>
      </c>
      <c r="B8452" s="39" t="n">
        <v>46202</v>
      </c>
      <c r="C8452" s="24" t="s">
        <v>652</v>
      </c>
      <c r="D8452" s="24" t="s">
        <v>826</v>
      </c>
      <c r="E8452" s="24" t="s">
        <v>103</v>
      </c>
      <c r="F8452" s="38" t="n">
        <v>1140</v>
      </c>
      <c r="G8452" s="42" t="n">
        <f aca="false">DATE(YEAR(B8452),MONTH(B8452),1)</f>
        <v>46174</v>
      </c>
      <c r="H8452" s="24" t="str">
        <f aca="false">INDEX(Customers!$B$2:$B$601,MATCH(C8452,Customers!$A$2:$A$601,0))</f>
        <v>Nairobi</v>
      </c>
      <c r="I8452" s="43" t="n">
        <f aca="false">ROUND(MIN(INDEX(Assumptions!$D$13:$D$18,MATCH(E8452,Assumptions!$A$13:$A$18,0)),MAX(INDEX(Assumptions!$C$13:$C$18,MATCH(E8452,Assumptions!$A$13:$A$18,0)),INDEX(Assumptions!$B$13:$B$18,MATCH(E8452,Assumptions!$A$13:$A$18,0))*F8452)),2)</f>
        <v>11.4</v>
      </c>
    </row>
    <row r="8453" customFormat="false" ht="15" hidden="false" customHeight="false" outlineLevel="0" collapsed="false">
      <c r="A8453" s="24" t="s">
        <v>9276</v>
      </c>
      <c r="B8453" s="39" t="n">
        <v>46202</v>
      </c>
      <c r="C8453" s="24" t="s">
        <v>671</v>
      </c>
      <c r="D8453" s="24" t="s">
        <v>207</v>
      </c>
      <c r="E8453" s="24" t="s">
        <v>107</v>
      </c>
      <c r="F8453" s="38" t="n">
        <v>3850</v>
      </c>
      <c r="G8453" s="42" t="n">
        <f aca="false">DATE(YEAR(B8453),MONTH(B8453),1)</f>
        <v>46174</v>
      </c>
      <c r="H8453" s="24" t="str">
        <f aca="false">INDEX(Customers!$B$2:$B$601,MATCH(C8453,Customers!$A$2:$A$601,0))</f>
        <v>Eastern</v>
      </c>
      <c r="I8453" s="43" t="n">
        <f aca="false">ROUND(MIN(INDEX(Assumptions!$D$13:$D$18,MATCH(E8453,Assumptions!$A$13:$A$18,0)),MAX(INDEX(Assumptions!$C$13:$C$18,MATCH(E8453,Assumptions!$A$13:$A$18,0)),INDEX(Assumptions!$B$13:$B$18,MATCH(E8453,Assumptions!$A$13:$A$18,0))*F8453)),2)</f>
        <v>0</v>
      </c>
    </row>
    <row r="8454" customFormat="false" ht="15" hidden="false" customHeight="false" outlineLevel="0" collapsed="false">
      <c r="A8454" s="24" t="s">
        <v>9277</v>
      </c>
      <c r="B8454" s="39" t="n">
        <v>46202</v>
      </c>
      <c r="C8454" s="24" t="s">
        <v>681</v>
      </c>
      <c r="D8454" s="24" t="s">
        <v>826</v>
      </c>
      <c r="E8454" s="24" t="s">
        <v>113</v>
      </c>
      <c r="F8454" s="38" t="n">
        <v>250</v>
      </c>
      <c r="G8454" s="42" t="n">
        <f aca="false">DATE(YEAR(B8454),MONTH(B8454),1)</f>
        <v>46174</v>
      </c>
      <c r="H8454" s="24" t="str">
        <f aca="false">INDEX(Customers!$B$2:$B$601,MATCH(C8454,Customers!$A$2:$A$601,0))</f>
        <v>Western</v>
      </c>
      <c r="I8454" s="43" t="n">
        <f aca="false">ROUND(MIN(INDEX(Assumptions!$D$13:$D$18,MATCH(E8454,Assumptions!$A$13:$A$18,0)),MAX(INDEX(Assumptions!$C$13:$C$18,MATCH(E8454,Assumptions!$A$13:$A$18,0)),INDEX(Assumptions!$B$13:$B$18,MATCH(E8454,Assumptions!$A$13:$A$18,0))*F8454)),2)</f>
        <v>12.5</v>
      </c>
    </row>
    <row r="8455" customFormat="false" ht="15" hidden="false" customHeight="false" outlineLevel="0" collapsed="false">
      <c r="A8455" s="24" t="s">
        <v>9278</v>
      </c>
      <c r="B8455" s="39" t="n">
        <v>46202</v>
      </c>
      <c r="C8455" s="24" t="s">
        <v>682</v>
      </c>
      <c r="D8455" s="24" t="s">
        <v>175</v>
      </c>
      <c r="E8455" s="24" t="s">
        <v>107</v>
      </c>
      <c r="F8455" s="38" t="n">
        <v>3270</v>
      </c>
      <c r="G8455" s="42" t="n">
        <f aca="false">DATE(YEAR(B8455),MONTH(B8455),1)</f>
        <v>46174</v>
      </c>
      <c r="H8455" s="24" t="str">
        <f aca="false">INDEX(Customers!$B$2:$B$601,MATCH(C8455,Customers!$A$2:$A$601,0))</f>
        <v>Rift Valley</v>
      </c>
      <c r="I8455" s="43" t="n">
        <f aca="false">ROUND(MIN(INDEX(Assumptions!$D$13:$D$18,MATCH(E8455,Assumptions!$A$13:$A$18,0)),MAX(INDEX(Assumptions!$C$13:$C$18,MATCH(E8455,Assumptions!$A$13:$A$18,0)),INDEX(Assumptions!$B$13:$B$18,MATCH(E8455,Assumptions!$A$13:$A$18,0))*F8455)),2)</f>
        <v>0</v>
      </c>
    </row>
    <row r="8456" customFormat="false" ht="15" hidden="false" customHeight="false" outlineLevel="0" collapsed="false">
      <c r="A8456" s="24" t="s">
        <v>9279</v>
      </c>
      <c r="B8456" s="39" t="n">
        <v>46202</v>
      </c>
      <c r="C8456" s="24" t="s">
        <v>688</v>
      </c>
      <c r="D8456" s="24" t="s">
        <v>186</v>
      </c>
      <c r="E8456" s="24" t="s">
        <v>105</v>
      </c>
      <c r="F8456" s="38" t="n">
        <v>1510</v>
      </c>
      <c r="G8456" s="42" t="n">
        <f aca="false">DATE(YEAR(B8456),MONTH(B8456),1)</f>
        <v>46174</v>
      </c>
      <c r="H8456" s="24" t="str">
        <f aca="false">INDEX(Customers!$B$2:$B$601,MATCH(C8456,Customers!$A$2:$A$601,0))</f>
        <v>Coast</v>
      </c>
      <c r="I8456" s="43" t="n">
        <f aca="false">ROUND(MIN(INDEX(Assumptions!$D$13:$D$18,MATCH(E8456,Assumptions!$A$13:$A$18,0)),MAX(INDEX(Assumptions!$C$13:$C$18,MATCH(E8456,Assumptions!$A$13:$A$18,0)),INDEX(Assumptions!$B$13:$B$18,MATCH(E8456,Assumptions!$A$13:$A$18,0))*F8456)),2)</f>
        <v>22.65</v>
      </c>
    </row>
    <row r="8457" customFormat="false" ht="15" hidden="false" customHeight="false" outlineLevel="0" collapsed="false">
      <c r="A8457" s="24" t="s">
        <v>9280</v>
      </c>
      <c r="B8457" s="39" t="n">
        <v>46202</v>
      </c>
      <c r="C8457" s="24" t="s">
        <v>697</v>
      </c>
      <c r="D8457" s="24" t="s">
        <v>826</v>
      </c>
      <c r="E8457" s="24" t="s">
        <v>103</v>
      </c>
      <c r="F8457" s="38" t="n">
        <v>360</v>
      </c>
      <c r="G8457" s="42" t="n">
        <f aca="false">DATE(YEAR(B8457),MONTH(B8457),1)</f>
        <v>46174</v>
      </c>
      <c r="H8457" s="24" t="str">
        <f aca="false">INDEX(Customers!$B$2:$B$601,MATCH(C8457,Customers!$A$2:$A$601,0))</f>
        <v>Western</v>
      </c>
      <c r="I8457" s="43" t="n">
        <f aca="false">ROUND(MIN(INDEX(Assumptions!$D$13:$D$18,MATCH(E8457,Assumptions!$A$13:$A$18,0)),MAX(INDEX(Assumptions!$C$13:$C$18,MATCH(E8457,Assumptions!$A$13:$A$18,0)),INDEX(Assumptions!$B$13:$B$18,MATCH(E8457,Assumptions!$A$13:$A$18,0))*F8457)),2)</f>
        <v>5</v>
      </c>
    </row>
    <row r="8458" customFormat="false" ht="15" hidden="false" customHeight="false" outlineLevel="0" collapsed="false">
      <c r="A8458" s="24" t="s">
        <v>9281</v>
      </c>
      <c r="B8458" s="39" t="n">
        <v>46202</v>
      </c>
      <c r="C8458" s="24" t="s">
        <v>716</v>
      </c>
      <c r="D8458" s="24" t="s">
        <v>826</v>
      </c>
      <c r="E8458" s="24" t="s">
        <v>109</v>
      </c>
      <c r="F8458" s="38" t="n">
        <v>820</v>
      </c>
      <c r="G8458" s="42" t="n">
        <f aca="false">DATE(YEAR(B8458),MONTH(B8458),1)</f>
        <v>46174</v>
      </c>
      <c r="H8458" s="24" t="str">
        <f aca="false">INDEX(Customers!$B$2:$B$601,MATCH(C8458,Customers!$A$2:$A$601,0))</f>
        <v>Western</v>
      </c>
      <c r="I8458" s="43" t="n">
        <f aca="false">ROUND(MIN(INDEX(Assumptions!$D$13:$D$18,MATCH(E8458,Assumptions!$A$13:$A$18,0)),MAX(INDEX(Assumptions!$C$13:$C$18,MATCH(E8458,Assumptions!$A$13:$A$18,0)),INDEX(Assumptions!$B$13:$B$18,MATCH(E8458,Assumptions!$A$13:$A$18,0))*F8458)),2)</f>
        <v>3.28</v>
      </c>
    </row>
    <row r="8459" customFormat="false" ht="15" hidden="false" customHeight="false" outlineLevel="0" collapsed="false">
      <c r="A8459" s="24" t="s">
        <v>9282</v>
      </c>
      <c r="B8459" s="39" t="n">
        <v>46202</v>
      </c>
      <c r="C8459" s="24" t="s">
        <v>716</v>
      </c>
      <c r="D8459" s="24" t="s">
        <v>826</v>
      </c>
      <c r="E8459" s="24" t="s">
        <v>113</v>
      </c>
      <c r="F8459" s="38" t="n">
        <v>1000</v>
      </c>
      <c r="G8459" s="42" t="n">
        <f aca="false">DATE(YEAR(B8459),MONTH(B8459),1)</f>
        <v>46174</v>
      </c>
      <c r="H8459" s="24" t="str">
        <f aca="false">INDEX(Customers!$B$2:$B$601,MATCH(C8459,Customers!$A$2:$A$601,0))</f>
        <v>Western</v>
      </c>
      <c r="I8459" s="43" t="n">
        <f aca="false">ROUND(MIN(INDEX(Assumptions!$D$13:$D$18,MATCH(E8459,Assumptions!$A$13:$A$18,0)),MAX(INDEX(Assumptions!$C$13:$C$18,MATCH(E8459,Assumptions!$A$13:$A$18,0)),INDEX(Assumptions!$B$13:$B$18,MATCH(E8459,Assumptions!$A$13:$A$18,0))*F8459)),2)</f>
        <v>50</v>
      </c>
    </row>
    <row r="8460" customFormat="false" ht="15" hidden="false" customHeight="false" outlineLevel="0" collapsed="false">
      <c r="A8460" s="24" t="s">
        <v>9283</v>
      </c>
      <c r="B8460" s="39" t="n">
        <v>46202</v>
      </c>
      <c r="C8460" s="24" t="s">
        <v>730</v>
      </c>
      <c r="D8460" s="24" t="s">
        <v>826</v>
      </c>
      <c r="E8460" s="24" t="s">
        <v>109</v>
      </c>
      <c r="F8460" s="38" t="n">
        <v>1750</v>
      </c>
      <c r="G8460" s="42" t="n">
        <f aca="false">DATE(YEAR(B8460),MONTH(B8460),1)</f>
        <v>46174</v>
      </c>
      <c r="H8460" s="24" t="str">
        <f aca="false">INDEX(Customers!$B$2:$B$601,MATCH(C8460,Customers!$A$2:$A$601,0))</f>
        <v>Western</v>
      </c>
      <c r="I8460" s="43" t="n">
        <f aca="false">ROUND(MIN(INDEX(Assumptions!$D$13:$D$18,MATCH(E8460,Assumptions!$A$13:$A$18,0)),MAX(INDEX(Assumptions!$C$13:$C$18,MATCH(E8460,Assumptions!$A$13:$A$18,0)),INDEX(Assumptions!$B$13:$B$18,MATCH(E8460,Assumptions!$A$13:$A$18,0))*F8460)),2)</f>
        <v>7</v>
      </c>
    </row>
    <row r="8461" customFormat="false" ht="15" hidden="false" customHeight="false" outlineLevel="0" collapsed="false">
      <c r="A8461" s="24" t="s">
        <v>9284</v>
      </c>
      <c r="B8461" s="39" t="n">
        <v>46202</v>
      </c>
      <c r="C8461" s="24" t="s">
        <v>731</v>
      </c>
      <c r="D8461" s="24" t="s">
        <v>826</v>
      </c>
      <c r="E8461" s="24" t="s">
        <v>103</v>
      </c>
      <c r="F8461" s="38" t="n">
        <v>770</v>
      </c>
      <c r="G8461" s="42" t="n">
        <f aca="false">DATE(YEAR(B8461),MONTH(B8461),1)</f>
        <v>46174</v>
      </c>
      <c r="H8461" s="24" t="str">
        <f aca="false">INDEX(Customers!$B$2:$B$601,MATCH(C8461,Customers!$A$2:$A$601,0))</f>
        <v>Central</v>
      </c>
      <c r="I8461" s="43" t="n">
        <f aca="false">ROUND(MIN(INDEX(Assumptions!$D$13:$D$18,MATCH(E8461,Assumptions!$A$13:$A$18,0)),MAX(INDEX(Assumptions!$C$13:$C$18,MATCH(E8461,Assumptions!$A$13:$A$18,0)),INDEX(Assumptions!$B$13:$B$18,MATCH(E8461,Assumptions!$A$13:$A$18,0))*F8461)),2)</f>
        <v>7.7</v>
      </c>
    </row>
    <row r="8462" customFormat="false" ht="15" hidden="false" customHeight="false" outlineLevel="0" collapsed="false">
      <c r="A8462" s="24" t="s">
        <v>9285</v>
      </c>
      <c r="B8462" s="39" t="n">
        <v>46202</v>
      </c>
      <c r="C8462" s="24" t="s">
        <v>759</v>
      </c>
      <c r="D8462" s="24" t="s">
        <v>826</v>
      </c>
      <c r="E8462" s="24" t="s">
        <v>103</v>
      </c>
      <c r="F8462" s="38" t="n">
        <v>3740</v>
      </c>
      <c r="G8462" s="42" t="n">
        <f aca="false">DATE(YEAR(B8462),MONTH(B8462),1)</f>
        <v>46174</v>
      </c>
      <c r="H8462" s="24" t="str">
        <f aca="false">INDEX(Customers!$B$2:$B$601,MATCH(C8462,Customers!$A$2:$A$601,0))</f>
        <v>Coast</v>
      </c>
      <c r="I8462" s="43" t="n">
        <f aca="false">ROUND(MIN(INDEX(Assumptions!$D$13:$D$18,MATCH(E8462,Assumptions!$A$13:$A$18,0)),MAX(INDEX(Assumptions!$C$13:$C$18,MATCH(E8462,Assumptions!$A$13:$A$18,0)),INDEX(Assumptions!$B$13:$B$18,MATCH(E8462,Assumptions!$A$13:$A$18,0))*F8462)),2)</f>
        <v>37.4</v>
      </c>
    </row>
    <row r="8463" customFormat="false" ht="15" hidden="false" customHeight="false" outlineLevel="0" collapsed="false">
      <c r="A8463" s="24" t="s">
        <v>9286</v>
      </c>
      <c r="B8463" s="39" t="n">
        <v>46202</v>
      </c>
      <c r="C8463" s="24" t="s">
        <v>762</v>
      </c>
      <c r="D8463" s="24" t="s">
        <v>826</v>
      </c>
      <c r="E8463" s="24" t="s">
        <v>111</v>
      </c>
      <c r="F8463" s="38" t="n">
        <v>50</v>
      </c>
      <c r="G8463" s="42" t="n">
        <f aca="false">DATE(YEAR(B8463),MONTH(B8463),1)</f>
        <v>46174</v>
      </c>
      <c r="H8463" s="24" t="str">
        <f aca="false">INDEX(Customers!$B$2:$B$601,MATCH(C8463,Customers!$A$2:$A$601,0))</f>
        <v>Western</v>
      </c>
      <c r="I8463" s="43" t="n">
        <f aca="false">ROUND(MIN(INDEX(Assumptions!$D$13:$D$18,MATCH(E8463,Assumptions!$A$13:$A$18,0)),MAX(INDEX(Assumptions!$C$13:$C$18,MATCH(E8463,Assumptions!$A$13:$A$18,0)),INDEX(Assumptions!$B$13:$B$18,MATCH(E8463,Assumptions!$A$13:$A$18,0))*F8463)),2)</f>
        <v>2</v>
      </c>
    </row>
    <row r="8464" customFormat="false" ht="15" hidden="false" customHeight="false" outlineLevel="0" collapsed="false">
      <c r="A8464" s="24" t="s">
        <v>9287</v>
      </c>
      <c r="B8464" s="39" t="n">
        <v>46202</v>
      </c>
      <c r="C8464" s="24" t="s">
        <v>780</v>
      </c>
      <c r="D8464" s="24" t="s">
        <v>178</v>
      </c>
      <c r="E8464" s="24" t="s">
        <v>107</v>
      </c>
      <c r="F8464" s="38" t="n">
        <v>2160</v>
      </c>
      <c r="G8464" s="42" t="n">
        <f aca="false">DATE(YEAR(B8464),MONTH(B8464),1)</f>
        <v>46174</v>
      </c>
      <c r="H8464" s="24" t="str">
        <f aca="false">INDEX(Customers!$B$2:$B$601,MATCH(C8464,Customers!$A$2:$A$601,0))</f>
        <v>Rift Valley</v>
      </c>
      <c r="I8464" s="43" t="n">
        <f aca="false">ROUND(MIN(INDEX(Assumptions!$D$13:$D$18,MATCH(E8464,Assumptions!$A$13:$A$18,0)),MAX(INDEX(Assumptions!$C$13:$C$18,MATCH(E8464,Assumptions!$A$13:$A$18,0)),INDEX(Assumptions!$B$13:$B$18,MATCH(E8464,Assumptions!$A$13:$A$18,0))*F8464)),2)</f>
        <v>0</v>
      </c>
    </row>
    <row r="8465" customFormat="false" ht="15" hidden="false" customHeight="false" outlineLevel="0" collapsed="false">
      <c r="A8465" s="24" t="s">
        <v>9288</v>
      </c>
      <c r="B8465" s="39" t="n">
        <v>46202</v>
      </c>
      <c r="C8465" s="24" t="s">
        <v>784</v>
      </c>
      <c r="D8465" s="24" t="s">
        <v>194</v>
      </c>
      <c r="E8465" s="24" t="s">
        <v>107</v>
      </c>
      <c r="F8465" s="38" t="n">
        <v>2750</v>
      </c>
      <c r="G8465" s="42" t="n">
        <f aca="false">DATE(YEAR(B8465),MONTH(B8465),1)</f>
        <v>46174</v>
      </c>
      <c r="H8465" s="24" t="str">
        <f aca="false">INDEX(Customers!$B$2:$B$601,MATCH(C8465,Customers!$A$2:$A$601,0))</f>
        <v>Western</v>
      </c>
      <c r="I8465" s="43" t="n">
        <f aca="false">ROUND(MIN(INDEX(Assumptions!$D$13:$D$18,MATCH(E8465,Assumptions!$A$13:$A$18,0)),MAX(INDEX(Assumptions!$C$13:$C$18,MATCH(E8465,Assumptions!$A$13:$A$18,0)),INDEX(Assumptions!$B$13:$B$18,MATCH(E8465,Assumptions!$A$13:$A$18,0))*F8465)),2)</f>
        <v>0</v>
      </c>
    </row>
    <row r="8466" customFormat="false" ht="15" hidden="false" customHeight="false" outlineLevel="0" collapsed="false">
      <c r="A8466" s="24" t="s">
        <v>9289</v>
      </c>
      <c r="B8466" s="39" t="n">
        <v>46202</v>
      </c>
      <c r="C8466" s="24" t="s">
        <v>786</v>
      </c>
      <c r="D8466" s="24" t="s">
        <v>826</v>
      </c>
      <c r="E8466" s="24" t="s">
        <v>103</v>
      </c>
      <c r="F8466" s="38" t="n">
        <v>4570</v>
      </c>
      <c r="G8466" s="42" t="n">
        <f aca="false">DATE(YEAR(B8466),MONTH(B8466),1)</f>
        <v>46174</v>
      </c>
      <c r="H8466" s="24" t="str">
        <f aca="false">INDEX(Customers!$B$2:$B$601,MATCH(C8466,Customers!$A$2:$A$601,0))</f>
        <v>Rift Valley</v>
      </c>
      <c r="I8466" s="43" t="n">
        <f aca="false">ROUND(MIN(INDEX(Assumptions!$D$13:$D$18,MATCH(E8466,Assumptions!$A$13:$A$18,0)),MAX(INDEX(Assumptions!$C$13:$C$18,MATCH(E8466,Assumptions!$A$13:$A$18,0)),INDEX(Assumptions!$B$13:$B$18,MATCH(E8466,Assumptions!$A$13:$A$18,0))*F8466)),2)</f>
        <v>45.7</v>
      </c>
    </row>
    <row r="8467" customFormat="false" ht="15" hidden="false" customHeight="false" outlineLevel="0" collapsed="false">
      <c r="A8467" s="24" t="s">
        <v>9290</v>
      </c>
      <c r="B8467" s="39" t="n">
        <v>46202</v>
      </c>
      <c r="C8467" s="24" t="s">
        <v>807</v>
      </c>
      <c r="D8467" s="24" t="s">
        <v>156</v>
      </c>
      <c r="E8467" s="24" t="s">
        <v>105</v>
      </c>
      <c r="F8467" s="38" t="n">
        <v>15510</v>
      </c>
      <c r="G8467" s="42" t="n">
        <f aca="false">DATE(YEAR(B8467),MONTH(B8467),1)</f>
        <v>46174</v>
      </c>
      <c r="H8467" s="24" t="str">
        <f aca="false">INDEX(Customers!$B$2:$B$601,MATCH(C8467,Customers!$A$2:$A$601,0))</f>
        <v>Nairobi</v>
      </c>
      <c r="I8467" s="43" t="n">
        <f aca="false">ROUND(MIN(INDEX(Assumptions!$D$13:$D$18,MATCH(E8467,Assumptions!$A$13:$A$18,0)),MAX(INDEX(Assumptions!$C$13:$C$18,MATCH(E8467,Assumptions!$A$13:$A$18,0)),INDEX(Assumptions!$B$13:$B$18,MATCH(E8467,Assumptions!$A$13:$A$18,0))*F8467)),2)</f>
        <v>200</v>
      </c>
    </row>
    <row r="8468" customFormat="false" ht="15" hidden="false" customHeight="false" outlineLevel="0" collapsed="false">
      <c r="A8468" s="24" t="s">
        <v>9291</v>
      </c>
      <c r="B8468" s="39" t="n">
        <v>46202</v>
      </c>
      <c r="C8468" s="24" t="s">
        <v>816</v>
      </c>
      <c r="D8468" s="24" t="s">
        <v>826</v>
      </c>
      <c r="E8468" s="24" t="s">
        <v>113</v>
      </c>
      <c r="F8468" s="38" t="n">
        <v>500</v>
      </c>
      <c r="G8468" s="42" t="n">
        <f aca="false">DATE(YEAR(B8468),MONTH(B8468),1)</f>
        <v>46174</v>
      </c>
      <c r="H8468" s="24" t="str">
        <f aca="false">INDEX(Customers!$B$2:$B$601,MATCH(C8468,Customers!$A$2:$A$601,0))</f>
        <v>Nairobi</v>
      </c>
      <c r="I8468" s="43" t="n">
        <f aca="false">ROUND(MIN(INDEX(Assumptions!$D$13:$D$18,MATCH(E8468,Assumptions!$A$13:$A$18,0)),MAX(INDEX(Assumptions!$C$13:$C$18,MATCH(E8468,Assumptions!$A$13:$A$18,0)),INDEX(Assumptions!$B$13:$B$18,MATCH(E8468,Assumptions!$A$13:$A$18,0))*F8468)),2)</f>
        <v>25</v>
      </c>
    </row>
    <row r="8469" customFormat="false" ht="15" hidden="false" customHeight="false" outlineLevel="0" collapsed="false">
      <c r="A8469" s="24" t="s">
        <v>9292</v>
      </c>
      <c r="B8469" s="39" t="n">
        <v>46203</v>
      </c>
      <c r="C8469" s="24" t="s">
        <v>225</v>
      </c>
      <c r="D8469" s="24" t="s">
        <v>205</v>
      </c>
      <c r="E8469" s="24" t="s">
        <v>107</v>
      </c>
      <c r="F8469" s="38" t="n">
        <v>25290</v>
      </c>
      <c r="G8469" s="42" t="n">
        <f aca="false">DATE(YEAR(B8469),MONTH(B8469),1)</f>
        <v>46174</v>
      </c>
      <c r="H8469" s="24" t="str">
        <f aca="false">INDEX(Customers!$B$2:$B$601,MATCH(C8469,Customers!$A$2:$A$601,0))</f>
        <v>Eastern</v>
      </c>
      <c r="I8469" s="43" t="n">
        <f aca="false">ROUND(MIN(INDEX(Assumptions!$D$13:$D$18,MATCH(E8469,Assumptions!$A$13:$A$18,0)),MAX(INDEX(Assumptions!$C$13:$C$18,MATCH(E8469,Assumptions!$A$13:$A$18,0)),INDEX(Assumptions!$B$13:$B$18,MATCH(E8469,Assumptions!$A$13:$A$18,0))*F8469)),2)</f>
        <v>0</v>
      </c>
    </row>
    <row r="8470" customFormat="false" ht="15" hidden="false" customHeight="false" outlineLevel="0" collapsed="false">
      <c r="A8470" s="24" t="s">
        <v>9293</v>
      </c>
      <c r="B8470" s="39" t="n">
        <v>46203</v>
      </c>
      <c r="C8470" s="24" t="s">
        <v>234</v>
      </c>
      <c r="D8470" s="24" t="s">
        <v>826</v>
      </c>
      <c r="E8470" s="24" t="s">
        <v>103</v>
      </c>
      <c r="F8470" s="38" t="n">
        <v>1270</v>
      </c>
      <c r="G8470" s="42" t="n">
        <f aca="false">DATE(YEAR(B8470),MONTH(B8470),1)</f>
        <v>46174</v>
      </c>
      <c r="H8470" s="24" t="str">
        <f aca="false">INDEX(Customers!$B$2:$B$601,MATCH(C8470,Customers!$A$2:$A$601,0))</f>
        <v>Rift Valley</v>
      </c>
      <c r="I8470" s="43" t="n">
        <f aca="false">ROUND(MIN(INDEX(Assumptions!$D$13:$D$18,MATCH(E8470,Assumptions!$A$13:$A$18,0)),MAX(INDEX(Assumptions!$C$13:$C$18,MATCH(E8470,Assumptions!$A$13:$A$18,0)),INDEX(Assumptions!$B$13:$B$18,MATCH(E8470,Assumptions!$A$13:$A$18,0))*F8470)),2)</f>
        <v>12.7</v>
      </c>
    </row>
    <row r="8471" customFormat="false" ht="15" hidden="false" customHeight="false" outlineLevel="0" collapsed="false">
      <c r="A8471" s="24" t="s">
        <v>9294</v>
      </c>
      <c r="B8471" s="39" t="n">
        <v>46203</v>
      </c>
      <c r="C8471" s="24" t="s">
        <v>242</v>
      </c>
      <c r="D8471" s="24" t="s">
        <v>826</v>
      </c>
      <c r="E8471" s="24" t="s">
        <v>113</v>
      </c>
      <c r="F8471" s="38" t="n">
        <v>250</v>
      </c>
      <c r="G8471" s="42" t="n">
        <f aca="false">DATE(YEAR(B8471),MONTH(B8471),1)</f>
        <v>46174</v>
      </c>
      <c r="H8471" s="24" t="str">
        <f aca="false">INDEX(Customers!$B$2:$B$601,MATCH(C8471,Customers!$A$2:$A$601,0))</f>
        <v>Central</v>
      </c>
      <c r="I8471" s="43" t="n">
        <f aca="false">ROUND(MIN(INDEX(Assumptions!$D$13:$D$18,MATCH(E8471,Assumptions!$A$13:$A$18,0)),MAX(INDEX(Assumptions!$C$13:$C$18,MATCH(E8471,Assumptions!$A$13:$A$18,0)),INDEX(Assumptions!$B$13:$B$18,MATCH(E8471,Assumptions!$A$13:$A$18,0))*F8471)),2)</f>
        <v>12.5</v>
      </c>
    </row>
    <row r="8472" customFormat="false" ht="15" hidden="false" customHeight="false" outlineLevel="0" collapsed="false">
      <c r="A8472" s="24" t="s">
        <v>9295</v>
      </c>
      <c r="B8472" s="39" t="n">
        <v>46203</v>
      </c>
      <c r="C8472" s="24" t="s">
        <v>243</v>
      </c>
      <c r="D8472" s="24" t="s">
        <v>826</v>
      </c>
      <c r="E8472" s="24" t="s">
        <v>103</v>
      </c>
      <c r="F8472" s="38" t="n">
        <v>740</v>
      </c>
      <c r="G8472" s="42" t="n">
        <f aca="false">DATE(YEAR(B8472),MONTH(B8472),1)</f>
        <v>46174</v>
      </c>
      <c r="H8472" s="24" t="str">
        <f aca="false">INDEX(Customers!$B$2:$B$601,MATCH(C8472,Customers!$A$2:$A$601,0))</f>
        <v>Coast</v>
      </c>
      <c r="I8472" s="43" t="n">
        <f aca="false">ROUND(MIN(INDEX(Assumptions!$D$13:$D$18,MATCH(E8472,Assumptions!$A$13:$A$18,0)),MAX(INDEX(Assumptions!$C$13:$C$18,MATCH(E8472,Assumptions!$A$13:$A$18,0)),INDEX(Assumptions!$B$13:$B$18,MATCH(E8472,Assumptions!$A$13:$A$18,0))*F8472)),2)</f>
        <v>7.4</v>
      </c>
    </row>
    <row r="8473" customFormat="false" ht="15" hidden="false" customHeight="false" outlineLevel="0" collapsed="false">
      <c r="A8473" s="24" t="s">
        <v>9296</v>
      </c>
      <c r="B8473" s="39" t="n">
        <v>46203</v>
      </c>
      <c r="C8473" s="24" t="s">
        <v>273</v>
      </c>
      <c r="D8473" s="24" t="s">
        <v>826</v>
      </c>
      <c r="E8473" s="24" t="s">
        <v>103</v>
      </c>
      <c r="F8473" s="38" t="n">
        <v>670</v>
      </c>
      <c r="G8473" s="42" t="n">
        <f aca="false">DATE(YEAR(B8473),MONTH(B8473),1)</f>
        <v>46174</v>
      </c>
      <c r="H8473" s="24" t="str">
        <f aca="false">INDEX(Customers!$B$2:$B$601,MATCH(C8473,Customers!$A$2:$A$601,0))</f>
        <v>Central</v>
      </c>
      <c r="I8473" s="43" t="n">
        <f aca="false">ROUND(MIN(INDEX(Assumptions!$D$13:$D$18,MATCH(E8473,Assumptions!$A$13:$A$18,0)),MAX(INDEX(Assumptions!$C$13:$C$18,MATCH(E8473,Assumptions!$A$13:$A$18,0)),INDEX(Assumptions!$B$13:$B$18,MATCH(E8473,Assumptions!$A$13:$A$18,0))*F8473)),2)</f>
        <v>6.7</v>
      </c>
    </row>
    <row r="8474" customFormat="false" ht="15" hidden="false" customHeight="false" outlineLevel="0" collapsed="false">
      <c r="A8474" s="24" t="s">
        <v>9297</v>
      </c>
      <c r="B8474" s="39" t="n">
        <v>46203</v>
      </c>
      <c r="C8474" s="24" t="s">
        <v>289</v>
      </c>
      <c r="D8474" s="24" t="s">
        <v>826</v>
      </c>
      <c r="E8474" s="24" t="s">
        <v>103</v>
      </c>
      <c r="F8474" s="38" t="n">
        <v>32120</v>
      </c>
      <c r="G8474" s="42" t="n">
        <f aca="false">DATE(YEAR(B8474),MONTH(B8474),1)</f>
        <v>46174</v>
      </c>
      <c r="H8474" s="24" t="str">
        <f aca="false">INDEX(Customers!$B$2:$B$601,MATCH(C8474,Customers!$A$2:$A$601,0))</f>
        <v>Coast</v>
      </c>
      <c r="I8474" s="43" t="n">
        <f aca="false">ROUND(MIN(INDEX(Assumptions!$D$13:$D$18,MATCH(E8474,Assumptions!$A$13:$A$18,0)),MAX(INDEX(Assumptions!$C$13:$C$18,MATCH(E8474,Assumptions!$A$13:$A$18,0)),INDEX(Assumptions!$B$13:$B$18,MATCH(E8474,Assumptions!$A$13:$A$18,0))*F8474)),2)</f>
        <v>105</v>
      </c>
    </row>
    <row r="8475" customFormat="false" ht="15" hidden="false" customHeight="false" outlineLevel="0" collapsed="false">
      <c r="A8475" s="24" t="s">
        <v>9298</v>
      </c>
      <c r="B8475" s="39" t="n">
        <v>46203</v>
      </c>
      <c r="C8475" s="24" t="s">
        <v>291</v>
      </c>
      <c r="D8475" s="24" t="s">
        <v>173</v>
      </c>
      <c r="E8475" s="24" t="s">
        <v>107</v>
      </c>
      <c r="F8475" s="38" t="n">
        <v>8900</v>
      </c>
      <c r="G8475" s="42" t="n">
        <f aca="false">DATE(YEAR(B8475),MONTH(B8475),1)</f>
        <v>46174</v>
      </c>
      <c r="H8475" s="24" t="str">
        <f aca="false">INDEX(Customers!$B$2:$B$601,MATCH(C8475,Customers!$A$2:$A$601,0))</f>
        <v>Rift Valley</v>
      </c>
      <c r="I8475" s="43" t="n">
        <f aca="false">ROUND(MIN(INDEX(Assumptions!$D$13:$D$18,MATCH(E8475,Assumptions!$A$13:$A$18,0)),MAX(INDEX(Assumptions!$C$13:$C$18,MATCH(E8475,Assumptions!$A$13:$A$18,0)),INDEX(Assumptions!$B$13:$B$18,MATCH(E8475,Assumptions!$A$13:$A$18,0))*F8475)),2)</f>
        <v>0</v>
      </c>
    </row>
    <row r="8476" customFormat="false" ht="15" hidden="false" customHeight="false" outlineLevel="0" collapsed="false">
      <c r="A8476" s="24" t="s">
        <v>9299</v>
      </c>
      <c r="B8476" s="39" t="n">
        <v>46203</v>
      </c>
      <c r="C8476" s="24" t="s">
        <v>305</v>
      </c>
      <c r="D8476" s="24" t="s">
        <v>153</v>
      </c>
      <c r="E8476" s="24" t="s">
        <v>105</v>
      </c>
      <c r="F8476" s="38" t="n">
        <v>1040</v>
      </c>
      <c r="G8476" s="42" t="n">
        <f aca="false">DATE(YEAR(B8476),MONTH(B8476),1)</f>
        <v>46174</v>
      </c>
      <c r="H8476" s="24" t="str">
        <f aca="false">INDEX(Customers!$B$2:$B$601,MATCH(C8476,Customers!$A$2:$A$601,0))</f>
        <v>Nairobi</v>
      </c>
      <c r="I8476" s="43" t="n">
        <f aca="false">ROUND(MIN(INDEX(Assumptions!$D$13:$D$18,MATCH(E8476,Assumptions!$A$13:$A$18,0)),MAX(INDEX(Assumptions!$C$13:$C$18,MATCH(E8476,Assumptions!$A$13:$A$18,0)),INDEX(Assumptions!$B$13:$B$18,MATCH(E8476,Assumptions!$A$13:$A$18,0))*F8476)),2)</f>
        <v>15.6</v>
      </c>
    </row>
    <row r="8477" customFormat="false" ht="15" hidden="false" customHeight="false" outlineLevel="0" collapsed="false">
      <c r="A8477" s="24" t="s">
        <v>9300</v>
      </c>
      <c r="B8477" s="39" t="n">
        <v>46203</v>
      </c>
      <c r="C8477" s="24" t="s">
        <v>341</v>
      </c>
      <c r="D8477" s="24" t="s">
        <v>826</v>
      </c>
      <c r="E8477" s="24" t="s">
        <v>109</v>
      </c>
      <c r="F8477" s="38" t="n">
        <v>1000</v>
      </c>
      <c r="G8477" s="42" t="n">
        <f aca="false">DATE(YEAR(B8477),MONTH(B8477),1)</f>
        <v>46174</v>
      </c>
      <c r="H8477" s="24" t="str">
        <f aca="false">INDEX(Customers!$B$2:$B$601,MATCH(C8477,Customers!$A$2:$A$601,0))</f>
        <v>Coast</v>
      </c>
      <c r="I8477" s="43" t="n">
        <f aca="false">ROUND(MIN(INDEX(Assumptions!$D$13:$D$18,MATCH(E8477,Assumptions!$A$13:$A$18,0)),MAX(INDEX(Assumptions!$C$13:$C$18,MATCH(E8477,Assumptions!$A$13:$A$18,0)),INDEX(Assumptions!$B$13:$B$18,MATCH(E8477,Assumptions!$A$13:$A$18,0))*F8477)),2)</f>
        <v>4</v>
      </c>
    </row>
    <row r="8478" customFormat="false" ht="15" hidden="false" customHeight="false" outlineLevel="0" collapsed="false">
      <c r="A8478" s="24" t="s">
        <v>9301</v>
      </c>
      <c r="B8478" s="39" t="n">
        <v>46203</v>
      </c>
      <c r="C8478" s="24" t="s">
        <v>354</v>
      </c>
      <c r="D8478" s="24" t="s">
        <v>826</v>
      </c>
      <c r="E8478" s="24" t="s">
        <v>113</v>
      </c>
      <c r="F8478" s="38" t="n">
        <v>250</v>
      </c>
      <c r="G8478" s="42" t="n">
        <f aca="false">DATE(YEAR(B8478),MONTH(B8478),1)</f>
        <v>46174</v>
      </c>
      <c r="H8478" s="24" t="str">
        <f aca="false">INDEX(Customers!$B$2:$B$601,MATCH(C8478,Customers!$A$2:$A$601,0))</f>
        <v>Eastern</v>
      </c>
      <c r="I8478" s="43" t="n">
        <f aca="false">ROUND(MIN(INDEX(Assumptions!$D$13:$D$18,MATCH(E8478,Assumptions!$A$13:$A$18,0)),MAX(INDEX(Assumptions!$C$13:$C$18,MATCH(E8478,Assumptions!$A$13:$A$18,0)),INDEX(Assumptions!$B$13:$B$18,MATCH(E8478,Assumptions!$A$13:$A$18,0))*F8478)),2)</f>
        <v>12.5</v>
      </c>
    </row>
    <row r="8479" customFormat="false" ht="15" hidden="false" customHeight="false" outlineLevel="0" collapsed="false">
      <c r="A8479" s="24" t="s">
        <v>9302</v>
      </c>
      <c r="B8479" s="39" t="n">
        <v>46203</v>
      </c>
      <c r="C8479" s="24" t="s">
        <v>356</v>
      </c>
      <c r="D8479" s="24" t="s">
        <v>826</v>
      </c>
      <c r="E8479" s="24" t="s">
        <v>111</v>
      </c>
      <c r="F8479" s="38" t="n">
        <v>50</v>
      </c>
      <c r="G8479" s="42" t="n">
        <f aca="false">DATE(YEAR(B8479),MONTH(B8479),1)</f>
        <v>46174</v>
      </c>
      <c r="H8479" s="24" t="str">
        <f aca="false">INDEX(Customers!$B$2:$B$601,MATCH(C8479,Customers!$A$2:$A$601,0))</f>
        <v>Coast</v>
      </c>
      <c r="I8479" s="43" t="n">
        <f aca="false">ROUND(MIN(INDEX(Assumptions!$D$13:$D$18,MATCH(E8479,Assumptions!$A$13:$A$18,0)),MAX(INDEX(Assumptions!$C$13:$C$18,MATCH(E8479,Assumptions!$A$13:$A$18,0)),INDEX(Assumptions!$B$13:$B$18,MATCH(E8479,Assumptions!$A$13:$A$18,0))*F8479)),2)</f>
        <v>2</v>
      </c>
    </row>
    <row r="8480" customFormat="false" ht="15" hidden="false" customHeight="false" outlineLevel="0" collapsed="false">
      <c r="A8480" s="24" t="s">
        <v>9303</v>
      </c>
      <c r="B8480" s="39" t="n">
        <v>46203</v>
      </c>
      <c r="C8480" s="24" t="s">
        <v>364</v>
      </c>
      <c r="D8480" s="24" t="s">
        <v>826</v>
      </c>
      <c r="E8480" s="24" t="s">
        <v>109</v>
      </c>
      <c r="F8480" s="38" t="n">
        <v>970</v>
      </c>
      <c r="G8480" s="42" t="n">
        <f aca="false">DATE(YEAR(B8480),MONTH(B8480),1)</f>
        <v>46174</v>
      </c>
      <c r="H8480" s="24" t="str">
        <f aca="false">INDEX(Customers!$B$2:$B$601,MATCH(C8480,Customers!$A$2:$A$601,0))</f>
        <v>Central</v>
      </c>
      <c r="I8480" s="43" t="n">
        <f aca="false">ROUND(MIN(INDEX(Assumptions!$D$13:$D$18,MATCH(E8480,Assumptions!$A$13:$A$18,0)),MAX(INDEX(Assumptions!$C$13:$C$18,MATCH(E8480,Assumptions!$A$13:$A$18,0)),INDEX(Assumptions!$B$13:$B$18,MATCH(E8480,Assumptions!$A$13:$A$18,0))*F8480)),2)</f>
        <v>3.88</v>
      </c>
    </row>
    <row r="8481" customFormat="false" ht="15" hidden="false" customHeight="false" outlineLevel="0" collapsed="false">
      <c r="A8481" s="24" t="s">
        <v>9304</v>
      </c>
      <c r="B8481" s="39" t="n">
        <v>46203</v>
      </c>
      <c r="C8481" s="24" t="s">
        <v>380</v>
      </c>
      <c r="D8481" s="24" t="s">
        <v>826</v>
      </c>
      <c r="E8481" s="24" t="s">
        <v>103</v>
      </c>
      <c r="F8481" s="38" t="n">
        <v>4720</v>
      </c>
      <c r="G8481" s="42" t="n">
        <f aca="false">DATE(YEAR(B8481),MONTH(B8481),1)</f>
        <v>46174</v>
      </c>
      <c r="H8481" s="24" t="str">
        <f aca="false">INDEX(Customers!$B$2:$B$601,MATCH(C8481,Customers!$A$2:$A$601,0))</f>
        <v>Western</v>
      </c>
      <c r="I8481" s="43" t="n">
        <f aca="false">ROUND(MIN(INDEX(Assumptions!$D$13:$D$18,MATCH(E8481,Assumptions!$A$13:$A$18,0)),MAX(INDEX(Assumptions!$C$13:$C$18,MATCH(E8481,Assumptions!$A$13:$A$18,0)),INDEX(Assumptions!$B$13:$B$18,MATCH(E8481,Assumptions!$A$13:$A$18,0))*F8481)),2)</f>
        <v>47.2</v>
      </c>
    </row>
    <row r="8482" customFormat="false" ht="15" hidden="false" customHeight="false" outlineLevel="0" collapsed="false">
      <c r="A8482" s="24" t="s">
        <v>9305</v>
      </c>
      <c r="B8482" s="39" t="n">
        <v>46203</v>
      </c>
      <c r="C8482" s="24" t="s">
        <v>380</v>
      </c>
      <c r="D8482" s="24" t="s">
        <v>826</v>
      </c>
      <c r="E8482" s="24" t="s">
        <v>113</v>
      </c>
      <c r="F8482" s="38" t="n">
        <v>99</v>
      </c>
      <c r="G8482" s="42" t="n">
        <f aca="false">DATE(YEAR(B8482),MONTH(B8482),1)</f>
        <v>46174</v>
      </c>
      <c r="H8482" s="24" t="str">
        <f aca="false">INDEX(Customers!$B$2:$B$601,MATCH(C8482,Customers!$A$2:$A$601,0))</f>
        <v>Western</v>
      </c>
      <c r="I8482" s="43" t="n">
        <f aca="false">ROUND(MIN(INDEX(Assumptions!$D$13:$D$18,MATCH(E8482,Assumptions!$A$13:$A$18,0)),MAX(INDEX(Assumptions!$C$13:$C$18,MATCH(E8482,Assumptions!$A$13:$A$18,0)),INDEX(Assumptions!$B$13:$B$18,MATCH(E8482,Assumptions!$A$13:$A$18,0))*F8482)),2)</f>
        <v>4.95</v>
      </c>
    </row>
    <row r="8483" customFormat="false" ht="15" hidden="false" customHeight="false" outlineLevel="0" collapsed="false">
      <c r="A8483" s="24" t="s">
        <v>9306</v>
      </c>
      <c r="B8483" s="39" t="n">
        <v>46203</v>
      </c>
      <c r="C8483" s="24" t="s">
        <v>388</v>
      </c>
      <c r="D8483" s="24" t="s">
        <v>153</v>
      </c>
      <c r="E8483" s="24" t="s">
        <v>107</v>
      </c>
      <c r="F8483" s="38" t="n">
        <v>37310</v>
      </c>
      <c r="G8483" s="42" t="n">
        <f aca="false">DATE(YEAR(B8483),MONTH(B8483),1)</f>
        <v>46174</v>
      </c>
      <c r="H8483" s="24" t="str">
        <f aca="false">INDEX(Customers!$B$2:$B$601,MATCH(C8483,Customers!$A$2:$A$601,0))</f>
        <v>Nairobi</v>
      </c>
      <c r="I8483" s="43" t="n">
        <f aca="false">ROUND(MIN(INDEX(Assumptions!$D$13:$D$18,MATCH(E8483,Assumptions!$A$13:$A$18,0)),MAX(INDEX(Assumptions!$C$13:$C$18,MATCH(E8483,Assumptions!$A$13:$A$18,0)),INDEX(Assumptions!$B$13:$B$18,MATCH(E8483,Assumptions!$A$13:$A$18,0))*F8483)),2)</f>
        <v>0</v>
      </c>
    </row>
    <row r="8484" customFormat="false" ht="15" hidden="false" customHeight="false" outlineLevel="0" collapsed="false">
      <c r="A8484" s="24" t="s">
        <v>9307</v>
      </c>
      <c r="B8484" s="39" t="n">
        <v>46203</v>
      </c>
      <c r="C8484" s="24" t="s">
        <v>428</v>
      </c>
      <c r="D8484" s="24" t="s">
        <v>826</v>
      </c>
      <c r="E8484" s="24" t="s">
        <v>103</v>
      </c>
      <c r="F8484" s="38" t="n">
        <v>2030</v>
      </c>
      <c r="G8484" s="42" t="n">
        <f aca="false">DATE(YEAR(B8484),MONTH(B8484),1)</f>
        <v>46174</v>
      </c>
      <c r="H8484" s="24" t="str">
        <f aca="false">INDEX(Customers!$B$2:$B$601,MATCH(C8484,Customers!$A$2:$A$601,0))</f>
        <v>Nairobi</v>
      </c>
      <c r="I8484" s="43" t="n">
        <f aca="false">ROUND(MIN(INDEX(Assumptions!$D$13:$D$18,MATCH(E8484,Assumptions!$A$13:$A$18,0)),MAX(INDEX(Assumptions!$C$13:$C$18,MATCH(E8484,Assumptions!$A$13:$A$18,0)),INDEX(Assumptions!$B$13:$B$18,MATCH(E8484,Assumptions!$A$13:$A$18,0))*F8484)),2)</f>
        <v>20.3</v>
      </c>
    </row>
    <row r="8485" customFormat="false" ht="15" hidden="false" customHeight="false" outlineLevel="0" collapsed="false">
      <c r="A8485" s="24" t="s">
        <v>9308</v>
      </c>
      <c r="B8485" s="39" t="n">
        <v>46203</v>
      </c>
      <c r="C8485" s="24" t="s">
        <v>443</v>
      </c>
      <c r="D8485" s="24" t="s">
        <v>826</v>
      </c>
      <c r="E8485" s="24" t="s">
        <v>113</v>
      </c>
      <c r="F8485" s="38" t="n">
        <v>50</v>
      </c>
      <c r="G8485" s="42" t="n">
        <f aca="false">DATE(YEAR(B8485),MONTH(B8485),1)</f>
        <v>46174</v>
      </c>
      <c r="H8485" s="24" t="str">
        <f aca="false">INDEX(Customers!$B$2:$B$601,MATCH(C8485,Customers!$A$2:$A$601,0))</f>
        <v>Coast</v>
      </c>
      <c r="I8485" s="43" t="n">
        <f aca="false">ROUND(MIN(INDEX(Assumptions!$D$13:$D$18,MATCH(E8485,Assumptions!$A$13:$A$18,0)),MAX(INDEX(Assumptions!$C$13:$C$18,MATCH(E8485,Assumptions!$A$13:$A$18,0)),INDEX(Assumptions!$B$13:$B$18,MATCH(E8485,Assumptions!$A$13:$A$18,0))*F8485)),2)</f>
        <v>2.5</v>
      </c>
    </row>
    <row r="8486" customFormat="false" ht="15" hidden="false" customHeight="false" outlineLevel="0" collapsed="false">
      <c r="A8486" s="24" t="s">
        <v>9309</v>
      </c>
      <c r="B8486" s="39" t="n">
        <v>46203</v>
      </c>
      <c r="C8486" s="24" t="s">
        <v>448</v>
      </c>
      <c r="D8486" s="24" t="s">
        <v>826</v>
      </c>
      <c r="E8486" s="24" t="s">
        <v>103</v>
      </c>
      <c r="F8486" s="38" t="n">
        <v>2470</v>
      </c>
      <c r="G8486" s="42" t="n">
        <f aca="false">DATE(YEAR(B8486),MONTH(B8486),1)</f>
        <v>46174</v>
      </c>
      <c r="H8486" s="24" t="str">
        <f aca="false">INDEX(Customers!$B$2:$B$601,MATCH(C8486,Customers!$A$2:$A$601,0))</f>
        <v>Eastern</v>
      </c>
      <c r="I8486" s="43" t="n">
        <f aca="false">ROUND(MIN(INDEX(Assumptions!$D$13:$D$18,MATCH(E8486,Assumptions!$A$13:$A$18,0)),MAX(INDEX(Assumptions!$C$13:$C$18,MATCH(E8486,Assumptions!$A$13:$A$18,0)),INDEX(Assumptions!$B$13:$B$18,MATCH(E8486,Assumptions!$A$13:$A$18,0))*F8486)),2)</f>
        <v>24.7</v>
      </c>
    </row>
    <row r="8487" customFormat="false" ht="15" hidden="false" customHeight="false" outlineLevel="0" collapsed="false">
      <c r="A8487" s="24" t="s">
        <v>9310</v>
      </c>
      <c r="B8487" s="39" t="n">
        <v>46203</v>
      </c>
      <c r="C8487" s="24" t="s">
        <v>449</v>
      </c>
      <c r="D8487" s="24" t="s">
        <v>826</v>
      </c>
      <c r="E8487" s="24" t="s">
        <v>103</v>
      </c>
      <c r="F8487" s="38" t="n">
        <v>1170</v>
      </c>
      <c r="G8487" s="42" t="n">
        <f aca="false">DATE(YEAR(B8487),MONTH(B8487),1)</f>
        <v>46174</v>
      </c>
      <c r="H8487" s="24" t="str">
        <f aca="false">INDEX(Customers!$B$2:$B$601,MATCH(C8487,Customers!$A$2:$A$601,0))</f>
        <v>Rift Valley</v>
      </c>
      <c r="I8487" s="43" t="n">
        <f aca="false">ROUND(MIN(INDEX(Assumptions!$D$13:$D$18,MATCH(E8487,Assumptions!$A$13:$A$18,0)),MAX(INDEX(Assumptions!$C$13:$C$18,MATCH(E8487,Assumptions!$A$13:$A$18,0)),INDEX(Assumptions!$B$13:$B$18,MATCH(E8487,Assumptions!$A$13:$A$18,0))*F8487)),2)</f>
        <v>11.7</v>
      </c>
    </row>
    <row r="8488" customFormat="false" ht="15" hidden="false" customHeight="false" outlineLevel="0" collapsed="false">
      <c r="A8488" s="24" t="s">
        <v>9311</v>
      </c>
      <c r="B8488" s="39" t="n">
        <v>46203</v>
      </c>
      <c r="C8488" s="24" t="s">
        <v>451</v>
      </c>
      <c r="D8488" s="24" t="s">
        <v>157</v>
      </c>
      <c r="E8488" s="24" t="s">
        <v>107</v>
      </c>
      <c r="F8488" s="38" t="n">
        <v>31360</v>
      </c>
      <c r="G8488" s="42" t="n">
        <f aca="false">DATE(YEAR(B8488),MONTH(B8488),1)</f>
        <v>46174</v>
      </c>
      <c r="H8488" s="24" t="str">
        <f aca="false">INDEX(Customers!$B$2:$B$601,MATCH(C8488,Customers!$A$2:$A$601,0))</f>
        <v>Nairobi</v>
      </c>
      <c r="I8488" s="43" t="n">
        <f aca="false">ROUND(MIN(INDEX(Assumptions!$D$13:$D$18,MATCH(E8488,Assumptions!$A$13:$A$18,0)),MAX(INDEX(Assumptions!$C$13:$C$18,MATCH(E8488,Assumptions!$A$13:$A$18,0)),INDEX(Assumptions!$B$13:$B$18,MATCH(E8488,Assumptions!$A$13:$A$18,0))*F8488)),2)</f>
        <v>0</v>
      </c>
    </row>
    <row r="8489" customFormat="false" ht="15" hidden="false" customHeight="false" outlineLevel="0" collapsed="false">
      <c r="A8489" s="24" t="s">
        <v>9312</v>
      </c>
      <c r="B8489" s="39" t="n">
        <v>46203</v>
      </c>
      <c r="C8489" s="24" t="s">
        <v>458</v>
      </c>
      <c r="D8489" s="24" t="s">
        <v>826</v>
      </c>
      <c r="E8489" s="24" t="s">
        <v>113</v>
      </c>
      <c r="F8489" s="38" t="n">
        <v>99</v>
      </c>
      <c r="G8489" s="42" t="n">
        <f aca="false">DATE(YEAR(B8489),MONTH(B8489),1)</f>
        <v>46174</v>
      </c>
      <c r="H8489" s="24" t="str">
        <f aca="false">INDEX(Customers!$B$2:$B$601,MATCH(C8489,Customers!$A$2:$A$601,0))</f>
        <v>Coast</v>
      </c>
      <c r="I8489" s="43" t="n">
        <f aca="false">ROUND(MIN(INDEX(Assumptions!$D$13:$D$18,MATCH(E8489,Assumptions!$A$13:$A$18,0)),MAX(INDEX(Assumptions!$C$13:$C$18,MATCH(E8489,Assumptions!$A$13:$A$18,0)),INDEX(Assumptions!$B$13:$B$18,MATCH(E8489,Assumptions!$A$13:$A$18,0))*F8489)),2)</f>
        <v>4.95</v>
      </c>
    </row>
    <row r="8490" customFormat="false" ht="15" hidden="false" customHeight="false" outlineLevel="0" collapsed="false">
      <c r="A8490" s="24" t="s">
        <v>9313</v>
      </c>
      <c r="B8490" s="39" t="n">
        <v>46203</v>
      </c>
      <c r="C8490" s="24" t="s">
        <v>464</v>
      </c>
      <c r="D8490" s="24" t="s">
        <v>826</v>
      </c>
      <c r="E8490" s="24" t="s">
        <v>113</v>
      </c>
      <c r="F8490" s="38" t="n">
        <v>99</v>
      </c>
      <c r="G8490" s="42" t="n">
        <f aca="false">DATE(YEAR(B8490),MONTH(B8490),1)</f>
        <v>46174</v>
      </c>
      <c r="H8490" s="24" t="str">
        <f aca="false">INDEX(Customers!$B$2:$B$601,MATCH(C8490,Customers!$A$2:$A$601,0))</f>
        <v>Rift Valley</v>
      </c>
      <c r="I8490" s="43" t="n">
        <f aca="false">ROUND(MIN(INDEX(Assumptions!$D$13:$D$18,MATCH(E8490,Assumptions!$A$13:$A$18,0)),MAX(INDEX(Assumptions!$C$13:$C$18,MATCH(E8490,Assumptions!$A$13:$A$18,0)),INDEX(Assumptions!$B$13:$B$18,MATCH(E8490,Assumptions!$A$13:$A$18,0))*F8490)),2)</f>
        <v>4.95</v>
      </c>
    </row>
    <row r="8491" customFormat="false" ht="15" hidden="false" customHeight="false" outlineLevel="0" collapsed="false">
      <c r="A8491" s="24" t="s">
        <v>9314</v>
      </c>
      <c r="B8491" s="39" t="n">
        <v>46203</v>
      </c>
      <c r="C8491" s="24" t="s">
        <v>500</v>
      </c>
      <c r="D8491" s="24" t="s">
        <v>826</v>
      </c>
      <c r="E8491" s="24" t="s">
        <v>103</v>
      </c>
      <c r="F8491" s="38" t="n">
        <v>2520</v>
      </c>
      <c r="G8491" s="42" t="n">
        <f aca="false">DATE(YEAR(B8491),MONTH(B8491),1)</f>
        <v>46174</v>
      </c>
      <c r="H8491" s="24" t="str">
        <f aca="false">INDEX(Customers!$B$2:$B$601,MATCH(C8491,Customers!$A$2:$A$601,0))</f>
        <v>Central</v>
      </c>
      <c r="I8491" s="43" t="n">
        <f aca="false">ROUND(MIN(INDEX(Assumptions!$D$13:$D$18,MATCH(E8491,Assumptions!$A$13:$A$18,0)),MAX(INDEX(Assumptions!$C$13:$C$18,MATCH(E8491,Assumptions!$A$13:$A$18,0)),INDEX(Assumptions!$B$13:$B$18,MATCH(E8491,Assumptions!$A$13:$A$18,0))*F8491)),2)</f>
        <v>25.2</v>
      </c>
    </row>
    <row r="8492" customFormat="false" ht="15" hidden="false" customHeight="false" outlineLevel="0" collapsed="false">
      <c r="A8492" s="24" t="s">
        <v>9315</v>
      </c>
      <c r="B8492" s="39" t="n">
        <v>46203</v>
      </c>
      <c r="C8492" s="24" t="s">
        <v>503</v>
      </c>
      <c r="D8492" s="24" t="s">
        <v>826</v>
      </c>
      <c r="E8492" s="24" t="s">
        <v>103</v>
      </c>
      <c r="F8492" s="38" t="n">
        <v>600</v>
      </c>
      <c r="G8492" s="42" t="n">
        <f aca="false">DATE(YEAR(B8492),MONTH(B8492),1)</f>
        <v>46174</v>
      </c>
      <c r="H8492" s="24" t="str">
        <f aca="false">INDEX(Customers!$B$2:$B$601,MATCH(C8492,Customers!$A$2:$A$601,0))</f>
        <v>Nairobi</v>
      </c>
      <c r="I8492" s="43" t="n">
        <f aca="false">ROUND(MIN(INDEX(Assumptions!$D$13:$D$18,MATCH(E8492,Assumptions!$A$13:$A$18,0)),MAX(INDEX(Assumptions!$C$13:$C$18,MATCH(E8492,Assumptions!$A$13:$A$18,0)),INDEX(Assumptions!$B$13:$B$18,MATCH(E8492,Assumptions!$A$13:$A$18,0))*F8492)),2)</f>
        <v>6</v>
      </c>
    </row>
    <row r="8493" customFormat="false" ht="15" hidden="false" customHeight="false" outlineLevel="0" collapsed="false">
      <c r="A8493" s="24" t="s">
        <v>9316</v>
      </c>
      <c r="B8493" s="39" t="n">
        <v>46203</v>
      </c>
      <c r="C8493" s="24" t="s">
        <v>507</v>
      </c>
      <c r="D8493" s="24" t="s">
        <v>196</v>
      </c>
      <c r="E8493" s="24" t="s">
        <v>107</v>
      </c>
      <c r="F8493" s="38" t="n">
        <v>3510</v>
      </c>
      <c r="G8493" s="42" t="n">
        <f aca="false">DATE(YEAR(B8493),MONTH(B8493),1)</f>
        <v>46174</v>
      </c>
      <c r="H8493" s="24" t="str">
        <f aca="false">INDEX(Customers!$B$2:$B$601,MATCH(C8493,Customers!$A$2:$A$601,0))</f>
        <v>Western</v>
      </c>
      <c r="I8493" s="43" t="n">
        <f aca="false">ROUND(MIN(INDEX(Assumptions!$D$13:$D$18,MATCH(E8493,Assumptions!$A$13:$A$18,0)),MAX(INDEX(Assumptions!$C$13:$C$18,MATCH(E8493,Assumptions!$A$13:$A$18,0)),INDEX(Assumptions!$B$13:$B$18,MATCH(E8493,Assumptions!$A$13:$A$18,0))*F8493)),2)</f>
        <v>0</v>
      </c>
    </row>
    <row r="8494" customFormat="false" ht="15" hidden="false" customHeight="false" outlineLevel="0" collapsed="false">
      <c r="A8494" s="24" t="s">
        <v>9317</v>
      </c>
      <c r="B8494" s="39" t="n">
        <v>46203</v>
      </c>
      <c r="C8494" s="24" t="s">
        <v>508</v>
      </c>
      <c r="D8494" s="24" t="s">
        <v>826</v>
      </c>
      <c r="E8494" s="24" t="s">
        <v>111</v>
      </c>
      <c r="F8494" s="38" t="n">
        <v>50</v>
      </c>
      <c r="G8494" s="42" t="n">
        <f aca="false">DATE(YEAR(B8494),MONTH(B8494),1)</f>
        <v>46174</v>
      </c>
      <c r="H8494" s="24" t="str">
        <f aca="false">INDEX(Customers!$B$2:$B$601,MATCH(C8494,Customers!$A$2:$A$601,0))</f>
        <v>Eastern</v>
      </c>
      <c r="I8494" s="43" t="n">
        <f aca="false">ROUND(MIN(INDEX(Assumptions!$D$13:$D$18,MATCH(E8494,Assumptions!$A$13:$A$18,0)),MAX(INDEX(Assumptions!$C$13:$C$18,MATCH(E8494,Assumptions!$A$13:$A$18,0)),INDEX(Assumptions!$B$13:$B$18,MATCH(E8494,Assumptions!$A$13:$A$18,0))*F8494)),2)</f>
        <v>2</v>
      </c>
    </row>
    <row r="8495" customFormat="false" ht="15" hidden="false" customHeight="false" outlineLevel="0" collapsed="false">
      <c r="A8495" s="24" t="s">
        <v>9318</v>
      </c>
      <c r="B8495" s="39" t="n">
        <v>46203</v>
      </c>
      <c r="C8495" s="24" t="s">
        <v>529</v>
      </c>
      <c r="D8495" s="24" t="s">
        <v>826</v>
      </c>
      <c r="E8495" s="24" t="s">
        <v>111</v>
      </c>
      <c r="F8495" s="38" t="n">
        <v>100</v>
      </c>
      <c r="G8495" s="42" t="n">
        <f aca="false">DATE(YEAR(B8495),MONTH(B8495),1)</f>
        <v>46174</v>
      </c>
      <c r="H8495" s="24" t="str">
        <f aca="false">INDEX(Customers!$B$2:$B$601,MATCH(C8495,Customers!$A$2:$A$601,0))</f>
        <v>Rift Valley</v>
      </c>
      <c r="I8495" s="43" t="n">
        <f aca="false">ROUND(MIN(INDEX(Assumptions!$D$13:$D$18,MATCH(E8495,Assumptions!$A$13:$A$18,0)),MAX(INDEX(Assumptions!$C$13:$C$18,MATCH(E8495,Assumptions!$A$13:$A$18,0)),INDEX(Assumptions!$B$13:$B$18,MATCH(E8495,Assumptions!$A$13:$A$18,0))*F8495)),2)</f>
        <v>4</v>
      </c>
    </row>
    <row r="8496" customFormat="false" ht="15" hidden="false" customHeight="false" outlineLevel="0" collapsed="false">
      <c r="A8496" s="24" t="s">
        <v>9319</v>
      </c>
      <c r="B8496" s="39" t="n">
        <v>46203</v>
      </c>
      <c r="C8496" s="24" t="s">
        <v>543</v>
      </c>
      <c r="D8496" s="24" t="s">
        <v>164</v>
      </c>
      <c r="E8496" s="24" t="s">
        <v>107</v>
      </c>
      <c r="F8496" s="38" t="n">
        <v>2290</v>
      </c>
      <c r="G8496" s="42" t="n">
        <f aca="false">DATE(YEAR(B8496),MONTH(B8496),1)</f>
        <v>46174</v>
      </c>
      <c r="H8496" s="24" t="str">
        <f aca="false">INDEX(Customers!$B$2:$B$601,MATCH(C8496,Customers!$A$2:$A$601,0))</f>
        <v>Central</v>
      </c>
      <c r="I8496" s="43" t="n">
        <f aca="false">ROUND(MIN(INDEX(Assumptions!$D$13:$D$18,MATCH(E8496,Assumptions!$A$13:$A$18,0)),MAX(INDEX(Assumptions!$C$13:$C$18,MATCH(E8496,Assumptions!$A$13:$A$18,0)),INDEX(Assumptions!$B$13:$B$18,MATCH(E8496,Assumptions!$A$13:$A$18,0))*F8496)),2)</f>
        <v>0</v>
      </c>
    </row>
    <row r="8497" customFormat="false" ht="15" hidden="false" customHeight="false" outlineLevel="0" collapsed="false">
      <c r="A8497" s="24" t="s">
        <v>9320</v>
      </c>
      <c r="B8497" s="39" t="n">
        <v>46203</v>
      </c>
      <c r="C8497" s="24" t="s">
        <v>551</v>
      </c>
      <c r="D8497" s="24" t="s">
        <v>826</v>
      </c>
      <c r="E8497" s="24" t="s">
        <v>111</v>
      </c>
      <c r="F8497" s="38" t="n">
        <v>20</v>
      </c>
      <c r="G8497" s="42" t="n">
        <f aca="false">DATE(YEAR(B8497),MONTH(B8497),1)</f>
        <v>46174</v>
      </c>
      <c r="H8497" s="24" t="str">
        <f aca="false">INDEX(Customers!$B$2:$B$601,MATCH(C8497,Customers!$A$2:$A$601,0))</f>
        <v>Central</v>
      </c>
      <c r="I8497" s="43" t="n">
        <f aca="false">ROUND(MIN(INDEX(Assumptions!$D$13:$D$18,MATCH(E8497,Assumptions!$A$13:$A$18,0)),MAX(INDEX(Assumptions!$C$13:$C$18,MATCH(E8497,Assumptions!$A$13:$A$18,0)),INDEX(Assumptions!$B$13:$B$18,MATCH(E8497,Assumptions!$A$13:$A$18,0))*F8497)),2)</f>
        <v>0.8</v>
      </c>
    </row>
    <row r="8498" customFormat="false" ht="15" hidden="false" customHeight="false" outlineLevel="0" collapsed="false">
      <c r="A8498" s="24" t="s">
        <v>9321</v>
      </c>
      <c r="B8498" s="39" t="n">
        <v>46203</v>
      </c>
      <c r="C8498" s="24" t="s">
        <v>563</v>
      </c>
      <c r="D8498" s="24" t="s">
        <v>826</v>
      </c>
      <c r="E8498" s="24" t="s">
        <v>109</v>
      </c>
      <c r="F8498" s="38" t="n">
        <v>170</v>
      </c>
      <c r="G8498" s="42" t="n">
        <f aca="false">DATE(YEAR(B8498),MONTH(B8498),1)</f>
        <v>46174</v>
      </c>
      <c r="H8498" s="24" t="str">
        <f aca="false">INDEX(Customers!$B$2:$B$601,MATCH(C8498,Customers!$A$2:$A$601,0))</f>
        <v>Nairobi</v>
      </c>
      <c r="I8498" s="43" t="n">
        <f aca="false">ROUND(MIN(INDEX(Assumptions!$D$13:$D$18,MATCH(E8498,Assumptions!$A$13:$A$18,0)),MAX(INDEX(Assumptions!$C$13:$C$18,MATCH(E8498,Assumptions!$A$13:$A$18,0)),INDEX(Assumptions!$B$13:$B$18,MATCH(E8498,Assumptions!$A$13:$A$18,0))*F8498)),2)</f>
        <v>0.68</v>
      </c>
    </row>
    <row r="8499" customFormat="false" ht="15" hidden="false" customHeight="false" outlineLevel="0" collapsed="false">
      <c r="A8499" s="24" t="s">
        <v>9322</v>
      </c>
      <c r="B8499" s="39" t="n">
        <v>46203</v>
      </c>
      <c r="C8499" s="24" t="s">
        <v>576</v>
      </c>
      <c r="D8499" s="24" t="s">
        <v>826</v>
      </c>
      <c r="E8499" s="24" t="s">
        <v>113</v>
      </c>
      <c r="F8499" s="38" t="n">
        <v>500</v>
      </c>
      <c r="G8499" s="42" t="n">
        <f aca="false">DATE(YEAR(B8499),MONTH(B8499),1)</f>
        <v>46174</v>
      </c>
      <c r="H8499" s="24" t="str">
        <f aca="false">INDEX(Customers!$B$2:$B$601,MATCH(C8499,Customers!$A$2:$A$601,0))</f>
        <v>Coast</v>
      </c>
      <c r="I8499" s="43" t="n">
        <f aca="false">ROUND(MIN(INDEX(Assumptions!$D$13:$D$18,MATCH(E8499,Assumptions!$A$13:$A$18,0)),MAX(INDEX(Assumptions!$C$13:$C$18,MATCH(E8499,Assumptions!$A$13:$A$18,0)),INDEX(Assumptions!$B$13:$B$18,MATCH(E8499,Assumptions!$A$13:$A$18,0))*F8499)),2)</f>
        <v>25</v>
      </c>
    </row>
    <row r="8500" customFormat="false" ht="15" hidden="false" customHeight="false" outlineLevel="0" collapsed="false">
      <c r="A8500" s="24" t="s">
        <v>9323</v>
      </c>
      <c r="B8500" s="39" t="n">
        <v>46203</v>
      </c>
      <c r="C8500" s="24" t="s">
        <v>581</v>
      </c>
      <c r="D8500" s="24" t="s">
        <v>826</v>
      </c>
      <c r="E8500" s="24" t="s">
        <v>113</v>
      </c>
      <c r="F8500" s="38" t="n">
        <v>99</v>
      </c>
      <c r="G8500" s="42" t="n">
        <f aca="false">DATE(YEAR(B8500),MONTH(B8500),1)</f>
        <v>46174</v>
      </c>
      <c r="H8500" s="24" t="str">
        <f aca="false">INDEX(Customers!$B$2:$B$601,MATCH(C8500,Customers!$A$2:$A$601,0))</f>
        <v>Coast</v>
      </c>
      <c r="I8500" s="43" t="n">
        <f aca="false">ROUND(MIN(INDEX(Assumptions!$D$13:$D$18,MATCH(E8500,Assumptions!$A$13:$A$18,0)),MAX(INDEX(Assumptions!$C$13:$C$18,MATCH(E8500,Assumptions!$A$13:$A$18,0)),INDEX(Assumptions!$B$13:$B$18,MATCH(E8500,Assumptions!$A$13:$A$18,0))*F8500)),2)</f>
        <v>4.95</v>
      </c>
    </row>
    <row r="8501" customFormat="false" ht="15" hidden="false" customHeight="false" outlineLevel="0" collapsed="false">
      <c r="A8501" s="24" t="s">
        <v>9324</v>
      </c>
      <c r="B8501" s="39" t="n">
        <v>46203</v>
      </c>
      <c r="C8501" s="24" t="s">
        <v>585</v>
      </c>
      <c r="D8501" s="24" t="s">
        <v>826</v>
      </c>
      <c r="E8501" s="24" t="s">
        <v>109</v>
      </c>
      <c r="F8501" s="38" t="n">
        <v>5940</v>
      </c>
      <c r="G8501" s="42" t="n">
        <f aca="false">DATE(YEAR(B8501),MONTH(B8501),1)</f>
        <v>46174</v>
      </c>
      <c r="H8501" s="24" t="str">
        <f aca="false">INDEX(Customers!$B$2:$B$601,MATCH(C8501,Customers!$A$2:$A$601,0))</f>
        <v>Eastern</v>
      </c>
      <c r="I8501" s="43" t="n">
        <f aca="false">ROUND(MIN(INDEX(Assumptions!$D$13:$D$18,MATCH(E8501,Assumptions!$A$13:$A$18,0)),MAX(INDEX(Assumptions!$C$13:$C$18,MATCH(E8501,Assumptions!$A$13:$A$18,0)),INDEX(Assumptions!$B$13:$B$18,MATCH(E8501,Assumptions!$A$13:$A$18,0))*F8501)),2)</f>
        <v>23.76</v>
      </c>
    </row>
    <row r="8502" customFormat="false" ht="15" hidden="false" customHeight="false" outlineLevel="0" collapsed="false">
      <c r="A8502" s="24" t="s">
        <v>9325</v>
      </c>
      <c r="B8502" s="39" t="n">
        <v>46203</v>
      </c>
      <c r="C8502" s="24" t="s">
        <v>588</v>
      </c>
      <c r="D8502" s="24" t="s">
        <v>826</v>
      </c>
      <c r="E8502" s="24" t="s">
        <v>103</v>
      </c>
      <c r="F8502" s="38" t="n">
        <v>2230</v>
      </c>
      <c r="G8502" s="42" t="n">
        <f aca="false">DATE(YEAR(B8502),MONTH(B8502),1)</f>
        <v>46174</v>
      </c>
      <c r="H8502" s="24" t="str">
        <f aca="false">INDEX(Customers!$B$2:$B$601,MATCH(C8502,Customers!$A$2:$A$601,0))</f>
        <v>Nairobi</v>
      </c>
      <c r="I8502" s="43" t="n">
        <f aca="false">ROUND(MIN(INDEX(Assumptions!$D$13:$D$18,MATCH(E8502,Assumptions!$A$13:$A$18,0)),MAX(INDEX(Assumptions!$C$13:$C$18,MATCH(E8502,Assumptions!$A$13:$A$18,0)),INDEX(Assumptions!$B$13:$B$18,MATCH(E8502,Assumptions!$A$13:$A$18,0))*F8502)),2)</f>
        <v>22.3</v>
      </c>
    </row>
    <row r="8503" customFormat="false" ht="15" hidden="false" customHeight="false" outlineLevel="0" collapsed="false">
      <c r="A8503" s="24" t="s">
        <v>9326</v>
      </c>
      <c r="B8503" s="39" t="n">
        <v>46203</v>
      </c>
      <c r="C8503" s="24" t="s">
        <v>589</v>
      </c>
      <c r="D8503" s="24" t="s">
        <v>826</v>
      </c>
      <c r="E8503" s="24" t="s">
        <v>103</v>
      </c>
      <c r="F8503" s="38" t="n">
        <v>7620</v>
      </c>
      <c r="G8503" s="42" t="n">
        <f aca="false">DATE(YEAR(B8503),MONTH(B8503),1)</f>
        <v>46174</v>
      </c>
      <c r="H8503" s="24" t="str">
        <f aca="false">INDEX(Customers!$B$2:$B$601,MATCH(C8503,Customers!$A$2:$A$601,0))</f>
        <v>Eastern</v>
      </c>
      <c r="I8503" s="43" t="n">
        <f aca="false">ROUND(MIN(INDEX(Assumptions!$D$13:$D$18,MATCH(E8503,Assumptions!$A$13:$A$18,0)),MAX(INDEX(Assumptions!$C$13:$C$18,MATCH(E8503,Assumptions!$A$13:$A$18,0)),INDEX(Assumptions!$B$13:$B$18,MATCH(E8503,Assumptions!$A$13:$A$18,0))*F8503)),2)</f>
        <v>76.2</v>
      </c>
    </row>
    <row r="8504" customFormat="false" ht="15" hidden="false" customHeight="false" outlineLevel="0" collapsed="false">
      <c r="A8504" s="24" t="s">
        <v>9327</v>
      </c>
      <c r="B8504" s="39" t="n">
        <v>46203</v>
      </c>
      <c r="C8504" s="24" t="s">
        <v>589</v>
      </c>
      <c r="D8504" s="24" t="s">
        <v>826</v>
      </c>
      <c r="E8504" s="24" t="s">
        <v>103</v>
      </c>
      <c r="F8504" s="38" t="n">
        <v>4350</v>
      </c>
      <c r="G8504" s="42" t="n">
        <f aca="false">DATE(YEAR(B8504),MONTH(B8504),1)</f>
        <v>46174</v>
      </c>
      <c r="H8504" s="24" t="str">
        <f aca="false">INDEX(Customers!$B$2:$B$601,MATCH(C8504,Customers!$A$2:$A$601,0))</f>
        <v>Eastern</v>
      </c>
      <c r="I8504" s="43" t="n">
        <f aca="false">ROUND(MIN(INDEX(Assumptions!$D$13:$D$18,MATCH(E8504,Assumptions!$A$13:$A$18,0)),MAX(INDEX(Assumptions!$C$13:$C$18,MATCH(E8504,Assumptions!$A$13:$A$18,0)),INDEX(Assumptions!$B$13:$B$18,MATCH(E8504,Assumptions!$A$13:$A$18,0))*F8504)),2)</f>
        <v>43.5</v>
      </c>
    </row>
    <row r="8505" customFormat="false" ht="15" hidden="false" customHeight="false" outlineLevel="0" collapsed="false">
      <c r="A8505" s="24" t="s">
        <v>9328</v>
      </c>
      <c r="B8505" s="39" t="n">
        <v>46203</v>
      </c>
      <c r="C8505" s="24" t="s">
        <v>601</v>
      </c>
      <c r="D8505" s="24" t="s">
        <v>153</v>
      </c>
      <c r="E8505" s="24" t="s">
        <v>107</v>
      </c>
      <c r="F8505" s="38" t="n">
        <v>3980</v>
      </c>
      <c r="G8505" s="42" t="n">
        <f aca="false">DATE(YEAR(B8505),MONTH(B8505),1)</f>
        <v>46174</v>
      </c>
      <c r="H8505" s="24" t="str">
        <f aca="false">INDEX(Customers!$B$2:$B$601,MATCH(C8505,Customers!$A$2:$A$601,0))</f>
        <v>Nairobi</v>
      </c>
      <c r="I8505" s="43" t="n">
        <f aca="false">ROUND(MIN(INDEX(Assumptions!$D$13:$D$18,MATCH(E8505,Assumptions!$A$13:$A$18,0)),MAX(INDEX(Assumptions!$C$13:$C$18,MATCH(E8505,Assumptions!$A$13:$A$18,0)),INDEX(Assumptions!$B$13:$B$18,MATCH(E8505,Assumptions!$A$13:$A$18,0))*F8505)),2)</f>
        <v>0</v>
      </c>
    </row>
    <row r="8506" customFormat="false" ht="15" hidden="false" customHeight="false" outlineLevel="0" collapsed="false">
      <c r="A8506" s="24" t="s">
        <v>9329</v>
      </c>
      <c r="B8506" s="39" t="n">
        <v>46203</v>
      </c>
      <c r="C8506" s="24" t="s">
        <v>631</v>
      </c>
      <c r="D8506" s="24" t="s">
        <v>826</v>
      </c>
      <c r="E8506" s="24" t="s">
        <v>103</v>
      </c>
      <c r="F8506" s="38" t="n">
        <v>1370</v>
      </c>
      <c r="G8506" s="42" t="n">
        <f aca="false">DATE(YEAR(B8506),MONTH(B8506),1)</f>
        <v>46174</v>
      </c>
      <c r="H8506" s="24" t="str">
        <f aca="false">INDEX(Customers!$B$2:$B$601,MATCH(C8506,Customers!$A$2:$A$601,0))</f>
        <v>Nairobi</v>
      </c>
      <c r="I8506" s="43" t="n">
        <f aca="false">ROUND(MIN(INDEX(Assumptions!$D$13:$D$18,MATCH(E8506,Assumptions!$A$13:$A$18,0)),MAX(INDEX(Assumptions!$C$13:$C$18,MATCH(E8506,Assumptions!$A$13:$A$18,0)),INDEX(Assumptions!$B$13:$B$18,MATCH(E8506,Assumptions!$A$13:$A$18,0))*F8506)),2)</f>
        <v>13.7</v>
      </c>
    </row>
    <row r="8507" customFormat="false" ht="15" hidden="false" customHeight="false" outlineLevel="0" collapsed="false">
      <c r="A8507" s="24" t="s">
        <v>9330</v>
      </c>
      <c r="B8507" s="39" t="n">
        <v>46203</v>
      </c>
      <c r="C8507" s="24" t="s">
        <v>633</v>
      </c>
      <c r="D8507" s="24" t="s">
        <v>826</v>
      </c>
      <c r="E8507" s="24" t="s">
        <v>103</v>
      </c>
      <c r="F8507" s="38" t="n">
        <v>270</v>
      </c>
      <c r="G8507" s="42" t="n">
        <f aca="false">DATE(YEAR(B8507),MONTH(B8507),1)</f>
        <v>46174</v>
      </c>
      <c r="H8507" s="24" t="str">
        <f aca="false">INDEX(Customers!$B$2:$B$601,MATCH(C8507,Customers!$A$2:$A$601,0))</f>
        <v>Eastern</v>
      </c>
      <c r="I8507" s="43" t="n">
        <f aca="false">ROUND(MIN(INDEX(Assumptions!$D$13:$D$18,MATCH(E8507,Assumptions!$A$13:$A$18,0)),MAX(INDEX(Assumptions!$C$13:$C$18,MATCH(E8507,Assumptions!$A$13:$A$18,0)),INDEX(Assumptions!$B$13:$B$18,MATCH(E8507,Assumptions!$A$13:$A$18,0))*F8507)),2)</f>
        <v>5</v>
      </c>
    </row>
    <row r="8508" customFormat="false" ht="15" hidden="false" customHeight="false" outlineLevel="0" collapsed="false">
      <c r="A8508" s="24" t="s">
        <v>9331</v>
      </c>
      <c r="B8508" s="39" t="n">
        <v>46203</v>
      </c>
      <c r="C8508" s="24" t="s">
        <v>635</v>
      </c>
      <c r="D8508" s="24" t="s">
        <v>168</v>
      </c>
      <c r="E8508" s="24" t="s">
        <v>105</v>
      </c>
      <c r="F8508" s="38" t="n">
        <v>11430</v>
      </c>
      <c r="G8508" s="42" t="n">
        <f aca="false">DATE(YEAR(B8508),MONTH(B8508),1)</f>
        <v>46174</v>
      </c>
      <c r="H8508" s="24" t="str">
        <f aca="false">INDEX(Customers!$B$2:$B$601,MATCH(C8508,Customers!$A$2:$A$601,0))</f>
        <v>Central</v>
      </c>
      <c r="I8508" s="43" t="n">
        <f aca="false">ROUND(MIN(INDEX(Assumptions!$D$13:$D$18,MATCH(E8508,Assumptions!$A$13:$A$18,0)),MAX(INDEX(Assumptions!$C$13:$C$18,MATCH(E8508,Assumptions!$A$13:$A$18,0)),INDEX(Assumptions!$B$13:$B$18,MATCH(E8508,Assumptions!$A$13:$A$18,0))*F8508)),2)</f>
        <v>171.45</v>
      </c>
    </row>
    <row r="8509" customFormat="false" ht="15" hidden="false" customHeight="false" outlineLevel="0" collapsed="false">
      <c r="A8509" s="24" t="s">
        <v>9332</v>
      </c>
      <c r="B8509" s="39" t="n">
        <v>46203</v>
      </c>
      <c r="C8509" s="24" t="s">
        <v>638</v>
      </c>
      <c r="D8509" s="24" t="s">
        <v>181</v>
      </c>
      <c r="E8509" s="24" t="s">
        <v>105</v>
      </c>
      <c r="F8509" s="38" t="n">
        <v>15130</v>
      </c>
      <c r="G8509" s="42" t="n">
        <f aca="false">DATE(YEAR(B8509),MONTH(B8509),1)</f>
        <v>46174</v>
      </c>
      <c r="H8509" s="24" t="str">
        <f aca="false">INDEX(Customers!$B$2:$B$601,MATCH(C8509,Customers!$A$2:$A$601,0))</f>
        <v>Rift Valley</v>
      </c>
      <c r="I8509" s="43" t="n">
        <f aca="false">ROUND(MIN(INDEX(Assumptions!$D$13:$D$18,MATCH(E8509,Assumptions!$A$13:$A$18,0)),MAX(INDEX(Assumptions!$C$13:$C$18,MATCH(E8509,Assumptions!$A$13:$A$18,0)),INDEX(Assumptions!$B$13:$B$18,MATCH(E8509,Assumptions!$A$13:$A$18,0))*F8509)),2)</f>
        <v>200</v>
      </c>
    </row>
    <row r="8510" customFormat="false" ht="15" hidden="false" customHeight="false" outlineLevel="0" collapsed="false">
      <c r="A8510" s="24" t="s">
        <v>9333</v>
      </c>
      <c r="B8510" s="39" t="n">
        <v>46203</v>
      </c>
      <c r="C8510" s="24" t="s">
        <v>645</v>
      </c>
      <c r="D8510" s="24" t="s">
        <v>826</v>
      </c>
      <c r="E8510" s="24" t="s">
        <v>111</v>
      </c>
      <c r="F8510" s="38" t="n">
        <v>100</v>
      </c>
      <c r="G8510" s="42" t="n">
        <f aca="false">DATE(YEAR(B8510),MONTH(B8510),1)</f>
        <v>46174</v>
      </c>
      <c r="H8510" s="24" t="str">
        <f aca="false">INDEX(Customers!$B$2:$B$601,MATCH(C8510,Customers!$A$2:$A$601,0))</f>
        <v>Nairobi</v>
      </c>
      <c r="I8510" s="43" t="n">
        <f aca="false">ROUND(MIN(INDEX(Assumptions!$D$13:$D$18,MATCH(E8510,Assumptions!$A$13:$A$18,0)),MAX(INDEX(Assumptions!$C$13:$C$18,MATCH(E8510,Assumptions!$A$13:$A$18,0)),INDEX(Assumptions!$B$13:$B$18,MATCH(E8510,Assumptions!$A$13:$A$18,0))*F8510)),2)</f>
        <v>4</v>
      </c>
    </row>
    <row r="8511" customFormat="false" ht="15" hidden="false" customHeight="false" outlineLevel="0" collapsed="false">
      <c r="A8511" s="24" t="s">
        <v>9334</v>
      </c>
      <c r="B8511" s="39" t="n">
        <v>46203</v>
      </c>
      <c r="C8511" s="24" t="s">
        <v>663</v>
      </c>
      <c r="D8511" s="24" t="s">
        <v>826</v>
      </c>
      <c r="E8511" s="24" t="s">
        <v>113</v>
      </c>
      <c r="F8511" s="38" t="n">
        <v>1000</v>
      </c>
      <c r="G8511" s="42" t="n">
        <f aca="false">DATE(YEAR(B8511),MONTH(B8511),1)</f>
        <v>46174</v>
      </c>
      <c r="H8511" s="24" t="str">
        <f aca="false">INDEX(Customers!$B$2:$B$601,MATCH(C8511,Customers!$A$2:$A$601,0))</f>
        <v>Western</v>
      </c>
      <c r="I8511" s="43" t="n">
        <f aca="false">ROUND(MIN(INDEX(Assumptions!$D$13:$D$18,MATCH(E8511,Assumptions!$A$13:$A$18,0)),MAX(INDEX(Assumptions!$C$13:$C$18,MATCH(E8511,Assumptions!$A$13:$A$18,0)),INDEX(Assumptions!$B$13:$B$18,MATCH(E8511,Assumptions!$A$13:$A$18,0))*F8511)),2)</f>
        <v>50</v>
      </c>
    </row>
    <row r="8512" customFormat="false" ht="15" hidden="false" customHeight="false" outlineLevel="0" collapsed="false">
      <c r="A8512" s="24" t="s">
        <v>9335</v>
      </c>
      <c r="B8512" s="39" t="n">
        <v>46203</v>
      </c>
      <c r="C8512" s="24" t="s">
        <v>665</v>
      </c>
      <c r="D8512" s="24" t="s">
        <v>826</v>
      </c>
      <c r="E8512" s="24" t="s">
        <v>111</v>
      </c>
      <c r="F8512" s="38" t="n">
        <v>500</v>
      </c>
      <c r="G8512" s="42" t="n">
        <f aca="false">DATE(YEAR(B8512),MONTH(B8512),1)</f>
        <v>46174</v>
      </c>
      <c r="H8512" s="24" t="str">
        <f aca="false">INDEX(Customers!$B$2:$B$601,MATCH(C8512,Customers!$A$2:$A$601,0))</f>
        <v>Nairobi</v>
      </c>
      <c r="I8512" s="43" t="n">
        <f aca="false">ROUND(MIN(INDEX(Assumptions!$D$13:$D$18,MATCH(E8512,Assumptions!$A$13:$A$18,0)),MAX(INDEX(Assumptions!$C$13:$C$18,MATCH(E8512,Assumptions!$A$13:$A$18,0)),INDEX(Assumptions!$B$13:$B$18,MATCH(E8512,Assumptions!$A$13:$A$18,0))*F8512)),2)</f>
        <v>20</v>
      </c>
    </row>
    <row r="8513" customFormat="false" ht="15" hidden="false" customHeight="false" outlineLevel="0" collapsed="false">
      <c r="A8513" s="24" t="s">
        <v>9336</v>
      </c>
      <c r="B8513" s="39" t="n">
        <v>46203</v>
      </c>
      <c r="C8513" s="24" t="s">
        <v>665</v>
      </c>
      <c r="D8513" s="24" t="s">
        <v>826</v>
      </c>
      <c r="E8513" s="24" t="s">
        <v>113</v>
      </c>
      <c r="F8513" s="38" t="n">
        <v>99</v>
      </c>
      <c r="G8513" s="42" t="n">
        <f aca="false">DATE(YEAR(B8513),MONTH(B8513),1)</f>
        <v>46174</v>
      </c>
      <c r="H8513" s="24" t="str">
        <f aca="false">INDEX(Customers!$B$2:$B$601,MATCH(C8513,Customers!$A$2:$A$601,0))</f>
        <v>Nairobi</v>
      </c>
      <c r="I8513" s="43" t="n">
        <f aca="false">ROUND(MIN(INDEX(Assumptions!$D$13:$D$18,MATCH(E8513,Assumptions!$A$13:$A$18,0)),MAX(INDEX(Assumptions!$C$13:$C$18,MATCH(E8513,Assumptions!$A$13:$A$18,0)),INDEX(Assumptions!$B$13:$B$18,MATCH(E8513,Assumptions!$A$13:$A$18,0))*F8513)),2)</f>
        <v>4.95</v>
      </c>
    </row>
    <row r="8514" customFormat="false" ht="15" hidden="false" customHeight="false" outlineLevel="0" collapsed="false">
      <c r="A8514" s="24" t="s">
        <v>9337</v>
      </c>
      <c r="B8514" s="39" t="n">
        <v>46203</v>
      </c>
      <c r="C8514" s="24" t="s">
        <v>665</v>
      </c>
      <c r="D8514" s="24" t="s">
        <v>826</v>
      </c>
      <c r="E8514" s="24" t="s">
        <v>109</v>
      </c>
      <c r="F8514" s="38" t="n">
        <v>13980</v>
      </c>
      <c r="G8514" s="42" t="n">
        <f aca="false">DATE(YEAR(B8514),MONTH(B8514),1)</f>
        <v>46174</v>
      </c>
      <c r="H8514" s="24" t="str">
        <f aca="false">INDEX(Customers!$B$2:$B$601,MATCH(C8514,Customers!$A$2:$A$601,0))</f>
        <v>Nairobi</v>
      </c>
      <c r="I8514" s="43" t="n">
        <f aca="false">ROUND(MIN(INDEX(Assumptions!$D$13:$D$18,MATCH(E8514,Assumptions!$A$13:$A$18,0)),MAX(INDEX(Assumptions!$C$13:$C$18,MATCH(E8514,Assumptions!$A$13:$A$18,0)),INDEX(Assumptions!$B$13:$B$18,MATCH(E8514,Assumptions!$A$13:$A$18,0))*F8514)),2)</f>
        <v>40</v>
      </c>
    </row>
    <row r="8515" customFormat="false" ht="15" hidden="false" customHeight="false" outlineLevel="0" collapsed="false">
      <c r="A8515" s="24" t="s">
        <v>9338</v>
      </c>
      <c r="B8515" s="39" t="n">
        <v>46203</v>
      </c>
      <c r="C8515" s="24" t="s">
        <v>665</v>
      </c>
      <c r="D8515" s="24" t="s">
        <v>826</v>
      </c>
      <c r="E8515" s="24" t="s">
        <v>103</v>
      </c>
      <c r="F8515" s="38" t="n">
        <v>840</v>
      </c>
      <c r="G8515" s="42" t="n">
        <f aca="false">DATE(YEAR(B8515),MONTH(B8515),1)</f>
        <v>46174</v>
      </c>
      <c r="H8515" s="24" t="str">
        <f aca="false">INDEX(Customers!$B$2:$B$601,MATCH(C8515,Customers!$A$2:$A$601,0))</f>
        <v>Nairobi</v>
      </c>
      <c r="I8515" s="43" t="n">
        <f aca="false">ROUND(MIN(INDEX(Assumptions!$D$13:$D$18,MATCH(E8515,Assumptions!$A$13:$A$18,0)),MAX(INDEX(Assumptions!$C$13:$C$18,MATCH(E8515,Assumptions!$A$13:$A$18,0)),INDEX(Assumptions!$B$13:$B$18,MATCH(E8515,Assumptions!$A$13:$A$18,0))*F8515)),2)</f>
        <v>8.4</v>
      </c>
    </row>
    <row r="8516" customFormat="false" ht="15" hidden="false" customHeight="false" outlineLevel="0" collapsed="false">
      <c r="A8516" s="24" t="s">
        <v>9339</v>
      </c>
      <c r="B8516" s="39" t="n">
        <v>46203</v>
      </c>
      <c r="C8516" s="24" t="s">
        <v>667</v>
      </c>
      <c r="D8516" s="24" t="s">
        <v>826</v>
      </c>
      <c r="E8516" s="24" t="s">
        <v>103</v>
      </c>
      <c r="F8516" s="38" t="n">
        <v>790</v>
      </c>
      <c r="G8516" s="42" t="n">
        <f aca="false">DATE(YEAR(B8516),MONTH(B8516),1)</f>
        <v>46174</v>
      </c>
      <c r="H8516" s="24" t="str">
        <f aca="false">INDEX(Customers!$B$2:$B$601,MATCH(C8516,Customers!$A$2:$A$601,0))</f>
        <v>Western</v>
      </c>
      <c r="I8516" s="43" t="n">
        <f aca="false">ROUND(MIN(INDEX(Assumptions!$D$13:$D$18,MATCH(E8516,Assumptions!$A$13:$A$18,0)),MAX(INDEX(Assumptions!$C$13:$C$18,MATCH(E8516,Assumptions!$A$13:$A$18,0)),INDEX(Assumptions!$B$13:$B$18,MATCH(E8516,Assumptions!$A$13:$A$18,0))*F8516)),2)</f>
        <v>7.9</v>
      </c>
    </row>
    <row r="8517" customFormat="false" ht="15" hidden="false" customHeight="false" outlineLevel="0" collapsed="false">
      <c r="A8517" s="24" t="s">
        <v>9340</v>
      </c>
      <c r="B8517" s="39" t="n">
        <v>46203</v>
      </c>
      <c r="C8517" s="24" t="s">
        <v>673</v>
      </c>
      <c r="D8517" s="24" t="s">
        <v>826</v>
      </c>
      <c r="E8517" s="24" t="s">
        <v>103</v>
      </c>
      <c r="F8517" s="38" t="n">
        <v>3490</v>
      </c>
      <c r="G8517" s="42" t="n">
        <f aca="false">DATE(YEAR(B8517),MONTH(B8517),1)</f>
        <v>46174</v>
      </c>
      <c r="H8517" s="24" t="str">
        <f aca="false">INDEX(Customers!$B$2:$B$601,MATCH(C8517,Customers!$A$2:$A$601,0))</f>
        <v>Nairobi</v>
      </c>
      <c r="I8517" s="43" t="n">
        <f aca="false">ROUND(MIN(INDEX(Assumptions!$D$13:$D$18,MATCH(E8517,Assumptions!$A$13:$A$18,0)),MAX(INDEX(Assumptions!$C$13:$C$18,MATCH(E8517,Assumptions!$A$13:$A$18,0)),INDEX(Assumptions!$B$13:$B$18,MATCH(E8517,Assumptions!$A$13:$A$18,0))*F8517)),2)</f>
        <v>34.9</v>
      </c>
    </row>
    <row r="8518" customFormat="false" ht="15" hidden="false" customHeight="false" outlineLevel="0" collapsed="false">
      <c r="A8518" s="24" t="s">
        <v>9341</v>
      </c>
      <c r="B8518" s="39" t="n">
        <v>46203</v>
      </c>
      <c r="C8518" s="24" t="s">
        <v>692</v>
      </c>
      <c r="D8518" s="24" t="s">
        <v>826</v>
      </c>
      <c r="E8518" s="24" t="s">
        <v>103</v>
      </c>
      <c r="F8518" s="38" t="n">
        <v>2250</v>
      </c>
      <c r="G8518" s="42" t="n">
        <f aca="false">DATE(YEAR(B8518),MONTH(B8518),1)</f>
        <v>46174</v>
      </c>
      <c r="H8518" s="24" t="str">
        <f aca="false">INDEX(Customers!$B$2:$B$601,MATCH(C8518,Customers!$A$2:$A$601,0))</f>
        <v>Coast</v>
      </c>
      <c r="I8518" s="43" t="n">
        <f aca="false">ROUND(MIN(INDEX(Assumptions!$D$13:$D$18,MATCH(E8518,Assumptions!$A$13:$A$18,0)),MAX(INDEX(Assumptions!$C$13:$C$18,MATCH(E8518,Assumptions!$A$13:$A$18,0)),INDEX(Assumptions!$B$13:$B$18,MATCH(E8518,Assumptions!$A$13:$A$18,0))*F8518)),2)</f>
        <v>22.5</v>
      </c>
    </row>
    <row r="8519" customFormat="false" ht="15" hidden="false" customHeight="false" outlineLevel="0" collapsed="false">
      <c r="A8519" s="24" t="s">
        <v>9342</v>
      </c>
      <c r="B8519" s="39" t="n">
        <v>46203</v>
      </c>
      <c r="C8519" s="24" t="s">
        <v>701</v>
      </c>
      <c r="D8519" s="24" t="s">
        <v>150</v>
      </c>
      <c r="E8519" s="24" t="s">
        <v>107</v>
      </c>
      <c r="F8519" s="38" t="n">
        <v>16830</v>
      </c>
      <c r="G8519" s="42" t="n">
        <f aca="false">DATE(YEAR(B8519),MONTH(B8519),1)</f>
        <v>46174</v>
      </c>
      <c r="H8519" s="24" t="str">
        <f aca="false">INDEX(Customers!$B$2:$B$601,MATCH(C8519,Customers!$A$2:$A$601,0))</f>
        <v>Nairobi</v>
      </c>
      <c r="I8519" s="43" t="n">
        <f aca="false">ROUND(MIN(INDEX(Assumptions!$D$13:$D$18,MATCH(E8519,Assumptions!$A$13:$A$18,0)),MAX(INDEX(Assumptions!$C$13:$C$18,MATCH(E8519,Assumptions!$A$13:$A$18,0)),INDEX(Assumptions!$B$13:$B$18,MATCH(E8519,Assumptions!$A$13:$A$18,0))*F8519)),2)</f>
        <v>0</v>
      </c>
    </row>
    <row r="8520" customFormat="false" ht="15" hidden="false" customHeight="false" outlineLevel="0" collapsed="false">
      <c r="A8520" s="24" t="s">
        <v>9343</v>
      </c>
      <c r="B8520" s="39" t="n">
        <v>46203</v>
      </c>
      <c r="C8520" s="24" t="s">
        <v>710</v>
      </c>
      <c r="D8520" s="24" t="s">
        <v>826</v>
      </c>
      <c r="E8520" s="24" t="s">
        <v>103</v>
      </c>
      <c r="F8520" s="38" t="n">
        <v>490</v>
      </c>
      <c r="G8520" s="42" t="n">
        <f aca="false">DATE(YEAR(B8520),MONTH(B8520),1)</f>
        <v>46174</v>
      </c>
      <c r="H8520" s="24" t="str">
        <f aca="false">INDEX(Customers!$B$2:$B$601,MATCH(C8520,Customers!$A$2:$A$601,0))</f>
        <v>Nairobi</v>
      </c>
      <c r="I8520" s="43" t="n">
        <f aca="false">ROUND(MIN(INDEX(Assumptions!$D$13:$D$18,MATCH(E8520,Assumptions!$A$13:$A$18,0)),MAX(INDEX(Assumptions!$C$13:$C$18,MATCH(E8520,Assumptions!$A$13:$A$18,0)),INDEX(Assumptions!$B$13:$B$18,MATCH(E8520,Assumptions!$A$13:$A$18,0))*F8520)),2)</f>
        <v>5</v>
      </c>
    </row>
    <row r="8521" customFormat="false" ht="15" hidden="false" customHeight="false" outlineLevel="0" collapsed="false">
      <c r="A8521" s="24" t="s">
        <v>9344</v>
      </c>
      <c r="B8521" s="39" t="n">
        <v>46203</v>
      </c>
      <c r="C8521" s="24" t="s">
        <v>737</v>
      </c>
      <c r="D8521" s="24" t="s">
        <v>826</v>
      </c>
      <c r="E8521" s="24" t="s">
        <v>111</v>
      </c>
      <c r="F8521" s="38" t="n">
        <v>100</v>
      </c>
      <c r="G8521" s="42" t="n">
        <f aca="false">DATE(YEAR(B8521),MONTH(B8521),1)</f>
        <v>46174</v>
      </c>
      <c r="H8521" s="24" t="str">
        <f aca="false">INDEX(Customers!$B$2:$B$601,MATCH(C8521,Customers!$A$2:$A$601,0))</f>
        <v>Rift Valley</v>
      </c>
      <c r="I8521" s="43" t="n">
        <f aca="false">ROUND(MIN(INDEX(Assumptions!$D$13:$D$18,MATCH(E8521,Assumptions!$A$13:$A$18,0)),MAX(INDEX(Assumptions!$C$13:$C$18,MATCH(E8521,Assumptions!$A$13:$A$18,0)),INDEX(Assumptions!$B$13:$B$18,MATCH(E8521,Assumptions!$A$13:$A$18,0))*F8521)),2)</f>
        <v>4</v>
      </c>
    </row>
    <row r="8522" customFormat="false" ht="15" hidden="false" customHeight="false" outlineLevel="0" collapsed="false">
      <c r="A8522" s="24" t="s">
        <v>9345</v>
      </c>
      <c r="B8522" s="39" t="n">
        <v>46203</v>
      </c>
      <c r="C8522" s="24" t="s">
        <v>790</v>
      </c>
      <c r="D8522" s="24" t="s">
        <v>210</v>
      </c>
      <c r="E8522" s="24" t="s">
        <v>107</v>
      </c>
      <c r="F8522" s="38" t="n">
        <v>3780</v>
      </c>
      <c r="G8522" s="42" t="n">
        <f aca="false">DATE(YEAR(B8522),MONTH(B8522),1)</f>
        <v>46174</v>
      </c>
      <c r="H8522" s="24" t="str">
        <f aca="false">INDEX(Customers!$B$2:$B$601,MATCH(C8522,Customers!$A$2:$A$601,0))</f>
        <v>Eastern</v>
      </c>
      <c r="I8522" s="43" t="n">
        <f aca="false">ROUND(MIN(INDEX(Assumptions!$D$13:$D$18,MATCH(E8522,Assumptions!$A$13:$A$18,0)),MAX(INDEX(Assumptions!$C$13:$C$18,MATCH(E8522,Assumptions!$A$13:$A$18,0)),INDEX(Assumptions!$B$13:$B$18,MATCH(E8522,Assumptions!$A$13:$A$18,0))*F8522)),2)</f>
        <v>0</v>
      </c>
    </row>
    <row r="8523" customFormat="false" ht="15" hidden="false" customHeight="false" outlineLevel="0" collapsed="false">
      <c r="A8523" s="24" t="s">
        <v>9346</v>
      </c>
      <c r="B8523" s="39" t="n">
        <v>46203</v>
      </c>
      <c r="C8523" s="24" t="s">
        <v>807</v>
      </c>
      <c r="D8523" s="24" t="s">
        <v>150</v>
      </c>
      <c r="E8523" s="24" t="s">
        <v>107</v>
      </c>
      <c r="F8523" s="38" t="n">
        <v>15840</v>
      </c>
      <c r="G8523" s="42" t="n">
        <f aca="false">DATE(YEAR(B8523),MONTH(B8523),1)</f>
        <v>46174</v>
      </c>
      <c r="H8523" s="24" t="str">
        <f aca="false">INDEX(Customers!$B$2:$B$601,MATCH(C8523,Customers!$A$2:$A$601,0))</f>
        <v>Nairobi</v>
      </c>
      <c r="I8523" s="43" t="n">
        <f aca="false">ROUND(MIN(INDEX(Assumptions!$D$13:$D$18,MATCH(E8523,Assumptions!$A$13:$A$18,0)),MAX(INDEX(Assumptions!$C$13:$C$18,MATCH(E8523,Assumptions!$A$13:$A$18,0)),INDEX(Assumptions!$B$13:$B$18,MATCH(E8523,Assumptions!$A$13:$A$18,0))*F8523)),2)</f>
        <v>0</v>
      </c>
    </row>
    <row r="8524" customFormat="false" ht="15" hidden="false" customHeight="false" outlineLevel="0" collapsed="false">
      <c r="A8524" s="24" t="s">
        <v>9347</v>
      </c>
      <c r="B8524" s="39" t="n">
        <v>46204</v>
      </c>
      <c r="C8524" s="24" t="s">
        <v>218</v>
      </c>
      <c r="D8524" s="24" t="s">
        <v>826</v>
      </c>
      <c r="E8524" s="24" t="s">
        <v>113</v>
      </c>
      <c r="F8524" s="38" t="n">
        <v>99</v>
      </c>
      <c r="G8524" s="42" t="n">
        <f aca="false">DATE(YEAR(B8524),MONTH(B8524),1)</f>
        <v>46204</v>
      </c>
      <c r="H8524" s="24" t="str">
        <f aca="false">INDEX(Customers!$B$2:$B$601,MATCH(C8524,Customers!$A$2:$A$601,0))</f>
        <v>Coast</v>
      </c>
      <c r="I8524" s="43" t="n">
        <f aca="false">ROUND(MIN(INDEX(Assumptions!$D$13:$D$18,MATCH(E8524,Assumptions!$A$13:$A$18,0)),MAX(INDEX(Assumptions!$C$13:$C$18,MATCH(E8524,Assumptions!$A$13:$A$18,0)),INDEX(Assumptions!$B$13:$B$18,MATCH(E8524,Assumptions!$A$13:$A$18,0))*F8524)),2)</f>
        <v>4.95</v>
      </c>
    </row>
    <row r="8525" customFormat="false" ht="15" hidden="false" customHeight="false" outlineLevel="0" collapsed="false">
      <c r="A8525" s="24" t="s">
        <v>9348</v>
      </c>
      <c r="B8525" s="39" t="n">
        <v>46204</v>
      </c>
      <c r="C8525" s="24" t="s">
        <v>227</v>
      </c>
      <c r="D8525" s="24" t="s">
        <v>826</v>
      </c>
      <c r="E8525" s="24" t="s">
        <v>111</v>
      </c>
      <c r="F8525" s="38" t="n">
        <v>50</v>
      </c>
      <c r="G8525" s="42" t="n">
        <f aca="false">DATE(YEAR(B8525),MONTH(B8525),1)</f>
        <v>46204</v>
      </c>
      <c r="H8525" s="24" t="str">
        <f aca="false">INDEX(Customers!$B$2:$B$601,MATCH(C8525,Customers!$A$2:$A$601,0))</f>
        <v>Nairobi</v>
      </c>
      <c r="I8525" s="43" t="n">
        <f aca="false">ROUND(MIN(INDEX(Assumptions!$D$13:$D$18,MATCH(E8525,Assumptions!$A$13:$A$18,0)),MAX(INDEX(Assumptions!$C$13:$C$18,MATCH(E8525,Assumptions!$A$13:$A$18,0)),INDEX(Assumptions!$B$13:$B$18,MATCH(E8525,Assumptions!$A$13:$A$18,0))*F8525)),2)</f>
        <v>2</v>
      </c>
    </row>
    <row r="8526" customFormat="false" ht="15" hidden="false" customHeight="false" outlineLevel="0" collapsed="false">
      <c r="A8526" s="24" t="s">
        <v>9349</v>
      </c>
      <c r="B8526" s="39" t="n">
        <v>46204</v>
      </c>
      <c r="C8526" s="24" t="s">
        <v>263</v>
      </c>
      <c r="D8526" s="24" t="s">
        <v>826</v>
      </c>
      <c r="E8526" s="24" t="s">
        <v>109</v>
      </c>
      <c r="F8526" s="38" t="n">
        <v>2940</v>
      </c>
      <c r="G8526" s="42" t="n">
        <f aca="false">DATE(YEAR(B8526),MONTH(B8526),1)</f>
        <v>46204</v>
      </c>
      <c r="H8526" s="24" t="str">
        <f aca="false">INDEX(Customers!$B$2:$B$601,MATCH(C8526,Customers!$A$2:$A$601,0))</f>
        <v>Nairobi</v>
      </c>
      <c r="I8526" s="43" t="n">
        <f aca="false">ROUND(MIN(INDEX(Assumptions!$D$13:$D$18,MATCH(E8526,Assumptions!$A$13:$A$18,0)),MAX(INDEX(Assumptions!$C$13:$C$18,MATCH(E8526,Assumptions!$A$13:$A$18,0)),INDEX(Assumptions!$B$13:$B$18,MATCH(E8526,Assumptions!$A$13:$A$18,0))*F8526)),2)</f>
        <v>11.76</v>
      </c>
    </row>
    <row r="8527" customFormat="false" ht="15" hidden="false" customHeight="false" outlineLevel="0" collapsed="false">
      <c r="A8527" s="24" t="s">
        <v>9350</v>
      </c>
      <c r="B8527" s="39" t="n">
        <v>46204</v>
      </c>
      <c r="C8527" s="24" t="s">
        <v>267</v>
      </c>
      <c r="D8527" s="24" t="s">
        <v>173</v>
      </c>
      <c r="E8527" s="24" t="s">
        <v>105</v>
      </c>
      <c r="F8527" s="38" t="n">
        <v>46280</v>
      </c>
      <c r="G8527" s="42" t="n">
        <f aca="false">DATE(YEAR(B8527),MONTH(B8527),1)</f>
        <v>46204</v>
      </c>
      <c r="H8527" s="24" t="str">
        <f aca="false">INDEX(Customers!$B$2:$B$601,MATCH(C8527,Customers!$A$2:$A$601,0))</f>
        <v>Rift Valley</v>
      </c>
      <c r="I8527" s="43" t="n">
        <f aca="false">ROUND(MIN(INDEX(Assumptions!$D$13:$D$18,MATCH(E8527,Assumptions!$A$13:$A$18,0)),MAX(INDEX(Assumptions!$C$13:$C$18,MATCH(E8527,Assumptions!$A$13:$A$18,0)),INDEX(Assumptions!$B$13:$B$18,MATCH(E8527,Assumptions!$A$13:$A$18,0))*F8527)),2)</f>
        <v>200</v>
      </c>
    </row>
    <row r="8528" customFormat="false" ht="15" hidden="false" customHeight="false" outlineLevel="0" collapsed="false">
      <c r="A8528" s="24" t="s">
        <v>9351</v>
      </c>
      <c r="B8528" s="39" t="n">
        <v>46204</v>
      </c>
      <c r="C8528" s="24" t="s">
        <v>268</v>
      </c>
      <c r="D8528" s="24" t="s">
        <v>826</v>
      </c>
      <c r="E8528" s="24" t="s">
        <v>103</v>
      </c>
      <c r="F8528" s="38" t="n">
        <v>1290</v>
      </c>
      <c r="G8528" s="42" t="n">
        <f aca="false">DATE(YEAR(B8528),MONTH(B8528),1)</f>
        <v>46204</v>
      </c>
      <c r="H8528" s="24" t="str">
        <f aca="false">INDEX(Customers!$B$2:$B$601,MATCH(C8528,Customers!$A$2:$A$601,0))</f>
        <v>Nairobi</v>
      </c>
      <c r="I8528" s="43" t="n">
        <f aca="false">ROUND(MIN(INDEX(Assumptions!$D$13:$D$18,MATCH(E8528,Assumptions!$A$13:$A$18,0)),MAX(INDEX(Assumptions!$C$13:$C$18,MATCH(E8528,Assumptions!$A$13:$A$18,0)),INDEX(Assumptions!$B$13:$B$18,MATCH(E8528,Assumptions!$A$13:$A$18,0))*F8528)),2)</f>
        <v>12.9</v>
      </c>
    </row>
    <row r="8529" customFormat="false" ht="15" hidden="false" customHeight="false" outlineLevel="0" collapsed="false">
      <c r="A8529" s="24" t="s">
        <v>9352</v>
      </c>
      <c r="B8529" s="39" t="n">
        <v>46204</v>
      </c>
      <c r="C8529" s="24" t="s">
        <v>271</v>
      </c>
      <c r="D8529" s="24" t="s">
        <v>826</v>
      </c>
      <c r="E8529" s="24" t="s">
        <v>103</v>
      </c>
      <c r="F8529" s="38" t="n">
        <v>4090</v>
      </c>
      <c r="G8529" s="42" t="n">
        <f aca="false">DATE(YEAR(B8529),MONTH(B8529),1)</f>
        <v>46204</v>
      </c>
      <c r="H8529" s="24" t="str">
        <f aca="false">INDEX(Customers!$B$2:$B$601,MATCH(C8529,Customers!$A$2:$A$601,0))</f>
        <v>Coast</v>
      </c>
      <c r="I8529" s="43" t="n">
        <f aca="false">ROUND(MIN(INDEX(Assumptions!$D$13:$D$18,MATCH(E8529,Assumptions!$A$13:$A$18,0)),MAX(INDEX(Assumptions!$C$13:$C$18,MATCH(E8529,Assumptions!$A$13:$A$18,0)),INDEX(Assumptions!$B$13:$B$18,MATCH(E8529,Assumptions!$A$13:$A$18,0))*F8529)),2)</f>
        <v>40.9</v>
      </c>
    </row>
    <row r="8530" customFormat="false" ht="15" hidden="false" customHeight="false" outlineLevel="0" collapsed="false">
      <c r="A8530" s="24" t="s">
        <v>9353</v>
      </c>
      <c r="B8530" s="39" t="n">
        <v>46204</v>
      </c>
      <c r="C8530" s="24" t="s">
        <v>273</v>
      </c>
      <c r="D8530" s="24" t="s">
        <v>826</v>
      </c>
      <c r="E8530" s="24" t="s">
        <v>109</v>
      </c>
      <c r="F8530" s="38" t="n">
        <v>1120</v>
      </c>
      <c r="G8530" s="42" t="n">
        <f aca="false">DATE(YEAR(B8530),MONTH(B8530),1)</f>
        <v>46204</v>
      </c>
      <c r="H8530" s="24" t="str">
        <f aca="false">INDEX(Customers!$B$2:$B$601,MATCH(C8530,Customers!$A$2:$A$601,0))</f>
        <v>Central</v>
      </c>
      <c r="I8530" s="43" t="n">
        <f aca="false">ROUND(MIN(INDEX(Assumptions!$D$13:$D$18,MATCH(E8530,Assumptions!$A$13:$A$18,0)),MAX(INDEX(Assumptions!$C$13:$C$18,MATCH(E8530,Assumptions!$A$13:$A$18,0)),INDEX(Assumptions!$B$13:$B$18,MATCH(E8530,Assumptions!$A$13:$A$18,0))*F8530)),2)</f>
        <v>4.48</v>
      </c>
    </row>
    <row r="8531" customFormat="false" ht="15" hidden="false" customHeight="false" outlineLevel="0" collapsed="false">
      <c r="A8531" s="24" t="s">
        <v>9354</v>
      </c>
      <c r="B8531" s="39" t="n">
        <v>46204</v>
      </c>
      <c r="C8531" s="24" t="s">
        <v>276</v>
      </c>
      <c r="D8531" s="24" t="s">
        <v>826</v>
      </c>
      <c r="E8531" s="24" t="s">
        <v>103</v>
      </c>
      <c r="F8531" s="38" t="n">
        <v>3890</v>
      </c>
      <c r="G8531" s="42" t="n">
        <f aca="false">DATE(YEAR(B8531),MONTH(B8531),1)</f>
        <v>46204</v>
      </c>
      <c r="H8531" s="24" t="str">
        <f aca="false">INDEX(Customers!$B$2:$B$601,MATCH(C8531,Customers!$A$2:$A$601,0))</f>
        <v>Coast</v>
      </c>
      <c r="I8531" s="43" t="n">
        <f aca="false">ROUND(MIN(INDEX(Assumptions!$D$13:$D$18,MATCH(E8531,Assumptions!$A$13:$A$18,0)),MAX(INDEX(Assumptions!$C$13:$C$18,MATCH(E8531,Assumptions!$A$13:$A$18,0)),INDEX(Assumptions!$B$13:$B$18,MATCH(E8531,Assumptions!$A$13:$A$18,0))*F8531)),2)</f>
        <v>38.9</v>
      </c>
    </row>
    <row r="8532" customFormat="false" ht="15" hidden="false" customHeight="false" outlineLevel="0" collapsed="false">
      <c r="A8532" s="24" t="s">
        <v>9355</v>
      </c>
      <c r="B8532" s="39" t="n">
        <v>46204</v>
      </c>
      <c r="C8532" s="24" t="s">
        <v>277</v>
      </c>
      <c r="D8532" s="24" t="s">
        <v>182</v>
      </c>
      <c r="E8532" s="24" t="s">
        <v>107</v>
      </c>
      <c r="F8532" s="38" t="n">
        <v>35470</v>
      </c>
      <c r="G8532" s="42" t="n">
        <f aca="false">DATE(YEAR(B8532),MONTH(B8532),1)</f>
        <v>46204</v>
      </c>
      <c r="H8532" s="24" t="str">
        <f aca="false">INDEX(Customers!$B$2:$B$601,MATCH(C8532,Customers!$A$2:$A$601,0))</f>
        <v>Rift Valley</v>
      </c>
      <c r="I8532" s="43" t="n">
        <f aca="false">ROUND(MIN(INDEX(Assumptions!$D$13:$D$18,MATCH(E8532,Assumptions!$A$13:$A$18,0)),MAX(INDEX(Assumptions!$C$13:$C$18,MATCH(E8532,Assumptions!$A$13:$A$18,0)),INDEX(Assumptions!$B$13:$B$18,MATCH(E8532,Assumptions!$A$13:$A$18,0))*F8532)),2)</f>
        <v>0</v>
      </c>
    </row>
    <row r="8533" customFormat="false" ht="15" hidden="false" customHeight="false" outlineLevel="0" collapsed="false">
      <c r="A8533" s="24" t="s">
        <v>9356</v>
      </c>
      <c r="B8533" s="39" t="n">
        <v>46204</v>
      </c>
      <c r="C8533" s="24" t="s">
        <v>282</v>
      </c>
      <c r="D8533" s="24" t="s">
        <v>826</v>
      </c>
      <c r="E8533" s="24" t="s">
        <v>111</v>
      </c>
      <c r="F8533" s="38" t="n">
        <v>50</v>
      </c>
      <c r="G8533" s="42" t="n">
        <f aca="false">DATE(YEAR(B8533),MONTH(B8533),1)</f>
        <v>46204</v>
      </c>
      <c r="H8533" s="24" t="str">
        <f aca="false">INDEX(Customers!$B$2:$B$601,MATCH(C8533,Customers!$A$2:$A$601,0))</f>
        <v>Central</v>
      </c>
      <c r="I8533" s="43" t="n">
        <f aca="false">ROUND(MIN(INDEX(Assumptions!$D$13:$D$18,MATCH(E8533,Assumptions!$A$13:$A$18,0)),MAX(INDEX(Assumptions!$C$13:$C$18,MATCH(E8533,Assumptions!$A$13:$A$18,0)),INDEX(Assumptions!$B$13:$B$18,MATCH(E8533,Assumptions!$A$13:$A$18,0))*F8533)),2)</f>
        <v>2</v>
      </c>
    </row>
    <row r="8534" customFormat="false" ht="15" hidden="false" customHeight="false" outlineLevel="0" collapsed="false">
      <c r="A8534" s="24" t="s">
        <v>9357</v>
      </c>
      <c r="B8534" s="39" t="n">
        <v>46204</v>
      </c>
      <c r="C8534" s="24" t="s">
        <v>305</v>
      </c>
      <c r="D8534" s="24" t="s">
        <v>826</v>
      </c>
      <c r="E8534" s="24" t="s">
        <v>109</v>
      </c>
      <c r="F8534" s="38" t="n">
        <v>15230</v>
      </c>
      <c r="G8534" s="42" t="n">
        <f aca="false">DATE(YEAR(B8534),MONTH(B8534),1)</f>
        <v>46204</v>
      </c>
      <c r="H8534" s="24" t="str">
        <f aca="false">INDEX(Customers!$B$2:$B$601,MATCH(C8534,Customers!$A$2:$A$601,0))</f>
        <v>Nairobi</v>
      </c>
      <c r="I8534" s="43" t="n">
        <f aca="false">ROUND(MIN(INDEX(Assumptions!$D$13:$D$18,MATCH(E8534,Assumptions!$A$13:$A$18,0)),MAX(INDEX(Assumptions!$C$13:$C$18,MATCH(E8534,Assumptions!$A$13:$A$18,0)),INDEX(Assumptions!$B$13:$B$18,MATCH(E8534,Assumptions!$A$13:$A$18,0))*F8534)),2)</f>
        <v>40</v>
      </c>
    </row>
    <row r="8535" customFormat="false" ht="15" hidden="false" customHeight="false" outlineLevel="0" collapsed="false">
      <c r="A8535" s="24" t="s">
        <v>9358</v>
      </c>
      <c r="B8535" s="39" t="n">
        <v>46204</v>
      </c>
      <c r="C8535" s="24" t="s">
        <v>307</v>
      </c>
      <c r="D8535" s="24" t="s">
        <v>826</v>
      </c>
      <c r="E8535" s="24" t="s">
        <v>103</v>
      </c>
      <c r="F8535" s="38" t="n">
        <v>1030</v>
      </c>
      <c r="G8535" s="42" t="n">
        <f aca="false">DATE(YEAR(B8535),MONTH(B8535),1)</f>
        <v>46204</v>
      </c>
      <c r="H8535" s="24" t="str">
        <f aca="false">INDEX(Customers!$B$2:$B$601,MATCH(C8535,Customers!$A$2:$A$601,0))</f>
        <v>Rift Valley</v>
      </c>
      <c r="I8535" s="43" t="n">
        <f aca="false">ROUND(MIN(INDEX(Assumptions!$D$13:$D$18,MATCH(E8535,Assumptions!$A$13:$A$18,0)),MAX(INDEX(Assumptions!$C$13:$C$18,MATCH(E8535,Assumptions!$A$13:$A$18,0)),INDEX(Assumptions!$B$13:$B$18,MATCH(E8535,Assumptions!$A$13:$A$18,0))*F8535)),2)</f>
        <v>10.3</v>
      </c>
    </row>
    <row r="8536" customFormat="false" ht="15" hidden="false" customHeight="false" outlineLevel="0" collapsed="false">
      <c r="A8536" s="24" t="s">
        <v>9359</v>
      </c>
      <c r="B8536" s="39" t="n">
        <v>46204</v>
      </c>
      <c r="C8536" s="24" t="s">
        <v>312</v>
      </c>
      <c r="D8536" s="24" t="s">
        <v>826</v>
      </c>
      <c r="E8536" s="24" t="s">
        <v>113</v>
      </c>
      <c r="F8536" s="38" t="n">
        <v>500</v>
      </c>
      <c r="G8536" s="42" t="n">
        <f aca="false">DATE(YEAR(B8536),MONTH(B8536),1)</f>
        <v>46204</v>
      </c>
      <c r="H8536" s="24" t="str">
        <f aca="false">INDEX(Customers!$B$2:$B$601,MATCH(C8536,Customers!$A$2:$A$601,0))</f>
        <v>Nairobi</v>
      </c>
      <c r="I8536" s="43" t="n">
        <f aca="false">ROUND(MIN(INDEX(Assumptions!$D$13:$D$18,MATCH(E8536,Assumptions!$A$13:$A$18,0)),MAX(INDEX(Assumptions!$C$13:$C$18,MATCH(E8536,Assumptions!$A$13:$A$18,0)),INDEX(Assumptions!$B$13:$B$18,MATCH(E8536,Assumptions!$A$13:$A$18,0))*F8536)),2)</f>
        <v>25</v>
      </c>
    </row>
    <row r="8537" customFormat="false" ht="15" hidden="false" customHeight="false" outlineLevel="0" collapsed="false">
      <c r="A8537" s="24" t="s">
        <v>9360</v>
      </c>
      <c r="B8537" s="39" t="n">
        <v>46204</v>
      </c>
      <c r="C8537" s="24" t="s">
        <v>333</v>
      </c>
      <c r="D8537" s="24" t="s">
        <v>826</v>
      </c>
      <c r="E8537" s="24" t="s">
        <v>109</v>
      </c>
      <c r="F8537" s="38" t="n">
        <v>750</v>
      </c>
      <c r="G8537" s="42" t="n">
        <f aca="false">DATE(YEAR(B8537),MONTH(B8537),1)</f>
        <v>46204</v>
      </c>
      <c r="H8537" s="24" t="str">
        <f aca="false">INDEX(Customers!$B$2:$B$601,MATCH(C8537,Customers!$A$2:$A$601,0))</f>
        <v>Coast</v>
      </c>
      <c r="I8537" s="43" t="n">
        <f aca="false">ROUND(MIN(INDEX(Assumptions!$D$13:$D$18,MATCH(E8537,Assumptions!$A$13:$A$18,0)),MAX(INDEX(Assumptions!$C$13:$C$18,MATCH(E8537,Assumptions!$A$13:$A$18,0)),INDEX(Assumptions!$B$13:$B$18,MATCH(E8537,Assumptions!$A$13:$A$18,0))*F8537)),2)</f>
        <v>3</v>
      </c>
    </row>
    <row r="8538" customFormat="false" ht="15" hidden="false" customHeight="false" outlineLevel="0" collapsed="false">
      <c r="A8538" s="24" t="s">
        <v>9361</v>
      </c>
      <c r="B8538" s="39" t="n">
        <v>46204</v>
      </c>
      <c r="C8538" s="24" t="s">
        <v>334</v>
      </c>
      <c r="D8538" s="24" t="s">
        <v>826</v>
      </c>
      <c r="E8538" s="24" t="s">
        <v>109</v>
      </c>
      <c r="F8538" s="38" t="n">
        <v>3560</v>
      </c>
      <c r="G8538" s="42" t="n">
        <f aca="false">DATE(YEAR(B8538),MONTH(B8538),1)</f>
        <v>46204</v>
      </c>
      <c r="H8538" s="24" t="str">
        <f aca="false">INDEX(Customers!$B$2:$B$601,MATCH(C8538,Customers!$A$2:$A$601,0))</f>
        <v>Nairobi</v>
      </c>
      <c r="I8538" s="43" t="n">
        <f aca="false">ROUND(MIN(INDEX(Assumptions!$D$13:$D$18,MATCH(E8538,Assumptions!$A$13:$A$18,0)),MAX(INDEX(Assumptions!$C$13:$C$18,MATCH(E8538,Assumptions!$A$13:$A$18,0)),INDEX(Assumptions!$B$13:$B$18,MATCH(E8538,Assumptions!$A$13:$A$18,0))*F8538)),2)</f>
        <v>14.24</v>
      </c>
    </row>
    <row r="8539" customFormat="false" ht="15" hidden="false" customHeight="false" outlineLevel="0" collapsed="false">
      <c r="A8539" s="24" t="s">
        <v>9362</v>
      </c>
      <c r="B8539" s="39" t="n">
        <v>46204</v>
      </c>
      <c r="C8539" s="24" t="s">
        <v>341</v>
      </c>
      <c r="D8539" s="24" t="s">
        <v>826</v>
      </c>
      <c r="E8539" s="24" t="s">
        <v>111</v>
      </c>
      <c r="F8539" s="38" t="n">
        <v>1000</v>
      </c>
      <c r="G8539" s="42" t="n">
        <f aca="false">DATE(YEAR(B8539),MONTH(B8539),1)</f>
        <v>46204</v>
      </c>
      <c r="H8539" s="24" t="str">
        <f aca="false">INDEX(Customers!$B$2:$B$601,MATCH(C8539,Customers!$A$2:$A$601,0))</f>
        <v>Coast</v>
      </c>
      <c r="I8539" s="43" t="n">
        <f aca="false">ROUND(MIN(INDEX(Assumptions!$D$13:$D$18,MATCH(E8539,Assumptions!$A$13:$A$18,0)),MAX(INDEX(Assumptions!$C$13:$C$18,MATCH(E8539,Assumptions!$A$13:$A$18,0)),INDEX(Assumptions!$B$13:$B$18,MATCH(E8539,Assumptions!$A$13:$A$18,0))*F8539)),2)</f>
        <v>40</v>
      </c>
    </row>
    <row r="8540" customFormat="false" ht="15" hidden="false" customHeight="false" outlineLevel="0" collapsed="false">
      <c r="A8540" s="24" t="s">
        <v>9363</v>
      </c>
      <c r="B8540" s="39" t="n">
        <v>46204</v>
      </c>
      <c r="C8540" s="24" t="s">
        <v>343</v>
      </c>
      <c r="D8540" s="24" t="s">
        <v>826</v>
      </c>
      <c r="E8540" s="24" t="s">
        <v>109</v>
      </c>
      <c r="F8540" s="38" t="n">
        <v>6590</v>
      </c>
      <c r="G8540" s="42" t="n">
        <f aca="false">DATE(YEAR(B8540),MONTH(B8540),1)</f>
        <v>46204</v>
      </c>
      <c r="H8540" s="24" t="str">
        <f aca="false">INDEX(Customers!$B$2:$B$601,MATCH(C8540,Customers!$A$2:$A$601,0))</f>
        <v>Central</v>
      </c>
      <c r="I8540" s="43" t="n">
        <f aca="false">ROUND(MIN(INDEX(Assumptions!$D$13:$D$18,MATCH(E8540,Assumptions!$A$13:$A$18,0)),MAX(INDEX(Assumptions!$C$13:$C$18,MATCH(E8540,Assumptions!$A$13:$A$18,0)),INDEX(Assumptions!$B$13:$B$18,MATCH(E8540,Assumptions!$A$13:$A$18,0))*F8540)),2)</f>
        <v>26.36</v>
      </c>
    </row>
    <row r="8541" customFormat="false" ht="15" hidden="false" customHeight="false" outlineLevel="0" collapsed="false">
      <c r="A8541" s="24" t="s">
        <v>9364</v>
      </c>
      <c r="B8541" s="39" t="n">
        <v>46204</v>
      </c>
      <c r="C8541" s="24" t="s">
        <v>350</v>
      </c>
      <c r="D8541" s="24" t="s">
        <v>826</v>
      </c>
      <c r="E8541" s="24" t="s">
        <v>103</v>
      </c>
      <c r="F8541" s="38" t="n">
        <v>910</v>
      </c>
      <c r="G8541" s="42" t="n">
        <f aca="false">DATE(YEAR(B8541),MONTH(B8541),1)</f>
        <v>46204</v>
      </c>
      <c r="H8541" s="24" t="str">
        <f aca="false">INDEX(Customers!$B$2:$B$601,MATCH(C8541,Customers!$A$2:$A$601,0))</f>
        <v>Rift Valley</v>
      </c>
      <c r="I8541" s="43" t="n">
        <f aca="false">ROUND(MIN(INDEX(Assumptions!$D$13:$D$18,MATCH(E8541,Assumptions!$A$13:$A$18,0)),MAX(INDEX(Assumptions!$C$13:$C$18,MATCH(E8541,Assumptions!$A$13:$A$18,0)),INDEX(Assumptions!$B$13:$B$18,MATCH(E8541,Assumptions!$A$13:$A$18,0))*F8541)),2)</f>
        <v>9.1</v>
      </c>
    </row>
    <row r="8542" customFormat="false" ht="15" hidden="false" customHeight="false" outlineLevel="0" collapsed="false">
      <c r="A8542" s="24" t="s">
        <v>9365</v>
      </c>
      <c r="B8542" s="39" t="n">
        <v>46204</v>
      </c>
      <c r="C8542" s="24" t="s">
        <v>354</v>
      </c>
      <c r="D8542" s="24" t="s">
        <v>826</v>
      </c>
      <c r="E8542" s="24" t="s">
        <v>111</v>
      </c>
      <c r="F8542" s="38" t="n">
        <v>50</v>
      </c>
      <c r="G8542" s="42" t="n">
        <f aca="false">DATE(YEAR(B8542),MONTH(B8542),1)</f>
        <v>46204</v>
      </c>
      <c r="H8542" s="24" t="str">
        <f aca="false">INDEX(Customers!$B$2:$B$601,MATCH(C8542,Customers!$A$2:$A$601,0))</f>
        <v>Eastern</v>
      </c>
      <c r="I8542" s="43" t="n">
        <f aca="false">ROUND(MIN(INDEX(Assumptions!$D$13:$D$18,MATCH(E8542,Assumptions!$A$13:$A$18,0)),MAX(INDEX(Assumptions!$C$13:$C$18,MATCH(E8542,Assumptions!$A$13:$A$18,0)),INDEX(Assumptions!$B$13:$B$18,MATCH(E8542,Assumptions!$A$13:$A$18,0))*F8542)),2)</f>
        <v>2</v>
      </c>
    </row>
    <row r="8543" customFormat="false" ht="15" hidden="false" customHeight="false" outlineLevel="0" collapsed="false">
      <c r="A8543" s="24" t="s">
        <v>9366</v>
      </c>
      <c r="B8543" s="39" t="n">
        <v>46204</v>
      </c>
      <c r="C8543" s="24" t="s">
        <v>357</v>
      </c>
      <c r="D8543" s="24" t="s">
        <v>826</v>
      </c>
      <c r="E8543" s="24" t="s">
        <v>111</v>
      </c>
      <c r="F8543" s="38" t="n">
        <v>1000</v>
      </c>
      <c r="G8543" s="42" t="n">
        <f aca="false">DATE(YEAR(B8543),MONTH(B8543),1)</f>
        <v>46204</v>
      </c>
      <c r="H8543" s="24" t="str">
        <f aca="false">INDEX(Customers!$B$2:$B$601,MATCH(C8543,Customers!$A$2:$A$601,0))</f>
        <v>Coast</v>
      </c>
      <c r="I8543" s="43" t="n">
        <f aca="false">ROUND(MIN(INDEX(Assumptions!$D$13:$D$18,MATCH(E8543,Assumptions!$A$13:$A$18,0)),MAX(INDEX(Assumptions!$C$13:$C$18,MATCH(E8543,Assumptions!$A$13:$A$18,0)),INDEX(Assumptions!$B$13:$B$18,MATCH(E8543,Assumptions!$A$13:$A$18,0))*F8543)),2)</f>
        <v>40</v>
      </c>
    </row>
    <row r="8544" customFormat="false" ht="15" hidden="false" customHeight="false" outlineLevel="0" collapsed="false">
      <c r="A8544" s="24" t="s">
        <v>9367</v>
      </c>
      <c r="B8544" s="39" t="n">
        <v>46204</v>
      </c>
      <c r="C8544" s="24" t="s">
        <v>359</v>
      </c>
      <c r="D8544" s="24" t="s">
        <v>826</v>
      </c>
      <c r="E8544" s="24" t="s">
        <v>109</v>
      </c>
      <c r="F8544" s="38" t="n">
        <v>44650</v>
      </c>
      <c r="G8544" s="42" t="n">
        <f aca="false">DATE(YEAR(B8544),MONTH(B8544),1)</f>
        <v>46204</v>
      </c>
      <c r="H8544" s="24" t="str">
        <f aca="false">INDEX(Customers!$B$2:$B$601,MATCH(C8544,Customers!$A$2:$A$601,0))</f>
        <v>Central</v>
      </c>
      <c r="I8544" s="43" t="n">
        <f aca="false">ROUND(MIN(INDEX(Assumptions!$D$13:$D$18,MATCH(E8544,Assumptions!$A$13:$A$18,0)),MAX(INDEX(Assumptions!$C$13:$C$18,MATCH(E8544,Assumptions!$A$13:$A$18,0)),INDEX(Assumptions!$B$13:$B$18,MATCH(E8544,Assumptions!$A$13:$A$18,0))*F8544)),2)</f>
        <v>40</v>
      </c>
    </row>
    <row r="8545" customFormat="false" ht="15" hidden="false" customHeight="false" outlineLevel="0" collapsed="false">
      <c r="A8545" s="24" t="s">
        <v>9368</v>
      </c>
      <c r="B8545" s="39" t="n">
        <v>46204</v>
      </c>
      <c r="C8545" s="24" t="s">
        <v>374</v>
      </c>
      <c r="D8545" s="24" t="s">
        <v>162</v>
      </c>
      <c r="E8545" s="24" t="s">
        <v>105</v>
      </c>
      <c r="F8545" s="38" t="n">
        <v>460</v>
      </c>
      <c r="G8545" s="42" t="n">
        <f aca="false">DATE(YEAR(B8545),MONTH(B8545),1)</f>
        <v>46204</v>
      </c>
      <c r="H8545" s="24" t="str">
        <f aca="false">INDEX(Customers!$B$2:$B$601,MATCH(C8545,Customers!$A$2:$A$601,0))</f>
        <v>Nairobi</v>
      </c>
      <c r="I8545" s="43" t="n">
        <f aca="false">ROUND(MIN(INDEX(Assumptions!$D$13:$D$18,MATCH(E8545,Assumptions!$A$13:$A$18,0)),MAX(INDEX(Assumptions!$C$13:$C$18,MATCH(E8545,Assumptions!$A$13:$A$18,0)),INDEX(Assumptions!$B$13:$B$18,MATCH(E8545,Assumptions!$A$13:$A$18,0))*F8545)),2)</f>
        <v>10</v>
      </c>
    </row>
    <row r="8546" customFormat="false" ht="15" hidden="false" customHeight="false" outlineLevel="0" collapsed="false">
      <c r="A8546" s="24" t="s">
        <v>9369</v>
      </c>
      <c r="B8546" s="39" t="n">
        <v>46204</v>
      </c>
      <c r="C8546" s="24" t="s">
        <v>383</v>
      </c>
      <c r="D8546" s="24" t="s">
        <v>152</v>
      </c>
      <c r="E8546" s="24" t="s">
        <v>105</v>
      </c>
      <c r="F8546" s="38" t="n">
        <v>1970</v>
      </c>
      <c r="G8546" s="42" t="n">
        <f aca="false">DATE(YEAR(B8546),MONTH(B8546),1)</f>
        <v>46204</v>
      </c>
      <c r="H8546" s="24" t="str">
        <f aca="false">INDEX(Customers!$B$2:$B$601,MATCH(C8546,Customers!$A$2:$A$601,0))</f>
        <v>Nairobi</v>
      </c>
      <c r="I8546" s="43" t="n">
        <f aca="false">ROUND(MIN(INDEX(Assumptions!$D$13:$D$18,MATCH(E8546,Assumptions!$A$13:$A$18,0)),MAX(INDEX(Assumptions!$C$13:$C$18,MATCH(E8546,Assumptions!$A$13:$A$18,0)),INDEX(Assumptions!$B$13:$B$18,MATCH(E8546,Assumptions!$A$13:$A$18,0))*F8546)),2)</f>
        <v>29.55</v>
      </c>
    </row>
    <row r="8547" customFormat="false" ht="15" hidden="false" customHeight="false" outlineLevel="0" collapsed="false">
      <c r="A8547" s="24" t="s">
        <v>9370</v>
      </c>
      <c r="B8547" s="39" t="n">
        <v>46204</v>
      </c>
      <c r="C8547" s="24" t="s">
        <v>384</v>
      </c>
      <c r="D8547" s="24" t="s">
        <v>826</v>
      </c>
      <c r="E8547" s="24" t="s">
        <v>111</v>
      </c>
      <c r="F8547" s="38" t="n">
        <v>50</v>
      </c>
      <c r="G8547" s="42" t="n">
        <f aca="false">DATE(YEAR(B8547),MONTH(B8547),1)</f>
        <v>46204</v>
      </c>
      <c r="H8547" s="24" t="str">
        <f aca="false">INDEX(Customers!$B$2:$B$601,MATCH(C8547,Customers!$A$2:$A$601,0))</f>
        <v>Western</v>
      </c>
      <c r="I8547" s="43" t="n">
        <f aca="false">ROUND(MIN(INDEX(Assumptions!$D$13:$D$18,MATCH(E8547,Assumptions!$A$13:$A$18,0)),MAX(INDEX(Assumptions!$C$13:$C$18,MATCH(E8547,Assumptions!$A$13:$A$18,0)),INDEX(Assumptions!$B$13:$B$18,MATCH(E8547,Assumptions!$A$13:$A$18,0))*F8547)),2)</f>
        <v>2</v>
      </c>
    </row>
    <row r="8548" customFormat="false" ht="15" hidden="false" customHeight="false" outlineLevel="0" collapsed="false">
      <c r="A8548" s="24" t="s">
        <v>9371</v>
      </c>
      <c r="B8548" s="39" t="n">
        <v>46204</v>
      </c>
      <c r="C8548" s="24" t="s">
        <v>393</v>
      </c>
      <c r="D8548" s="24" t="s">
        <v>174</v>
      </c>
      <c r="E8548" s="24" t="s">
        <v>105</v>
      </c>
      <c r="F8548" s="38" t="n">
        <v>1800</v>
      </c>
      <c r="G8548" s="42" t="n">
        <f aca="false">DATE(YEAR(B8548),MONTH(B8548),1)</f>
        <v>46204</v>
      </c>
      <c r="H8548" s="24" t="str">
        <f aca="false">INDEX(Customers!$B$2:$B$601,MATCH(C8548,Customers!$A$2:$A$601,0))</f>
        <v>Rift Valley</v>
      </c>
      <c r="I8548" s="43" t="n">
        <f aca="false">ROUND(MIN(INDEX(Assumptions!$D$13:$D$18,MATCH(E8548,Assumptions!$A$13:$A$18,0)),MAX(INDEX(Assumptions!$C$13:$C$18,MATCH(E8548,Assumptions!$A$13:$A$18,0)),INDEX(Assumptions!$B$13:$B$18,MATCH(E8548,Assumptions!$A$13:$A$18,0))*F8548)),2)</f>
        <v>27</v>
      </c>
    </row>
    <row r="8549" customFormat="false" ht="15" hidden="false" customHeight="false" outlineLevel="0" collapsed="false">
      <c r="A8549" s="24" t="s">
        <v>9372</v>
      </c>
      <c r="B8549" s="39" t="n">
        <v>46204</v>
      </c>
      <c r="C8549" s="24" t="s">
        <v>402</v>
      </c>
      <c r="D8549" s="24" t="s">
        <v>826</v>
      </c>
      <c r="E8549" s="24" t="s">
        <v>111</v>
      </c>
      <c r="F8549" s="38" t="n">
        <v>100</v>
      </c>
      <c r="G8549" s="42" t="n">
        <f aca="false">DATE(YEAR(B8549),MONTH(B8549),1)</f>
        <v>46204</v>
      </c>
      <c r="H8549" s="24" t="str">
        <f aca="false">INDEX(Customers!$B$2:$B$601,MATCH(C8549,Customers!$A$2:$A$601,0))</f>
        <v>Coast</v>
      </c>
      <c r="I8549" s="43" t="n">
        <f aca="false">ROUND(MIN(INDEX(Assumptions!$D$13:$D$18,MATCH(E8549,Assumptions!$A$13:$A$18,0)),MAX(INDEX(Assumptions!$C$13:$C$18,MATCH(E8549,Assumptions!$A$13:$A$18,0)),INDEX(Assumptions!$B$13:$B$18,MATCH(E8549,Assumptions!$A$13:$A$18,0))*F8549)),2)</f>
        <v>4</v>
      </c>
    </row>
    <row r="8550" customFormat="false" ht="15" hidden="false" customHeight="false" outlineLevel="0" collapsed="false">
      <c r="A8550" s="24" t="s">
        <v>9373</v>
      </c>
      <c r="B8550" s="39" t="n">
        <v>46204</v>
      </c>
      <c r="C8550" s="24" t="s">
        <v>412</v>
      </c>
      <c r="D8550" s="24" t="s">
        <v>826</v>
      </c>
      <c r="E8550" s="24" t="s">
        <v>103</v>
      </c>
      <c r="F8550" s="38" t="n">
        <v>2320</v>
      </c>
      <c r="G8550" s="42" t="n">
        <f aca="false">DATE(YEAR(B8550),MONTH(B8550),1)</f>
        <v>46204</v>
      </c>
      <c r="H8550" s="24" t="str">
        <f aca="false">INDEX(Customers!$B$2:$B$601,MATCH(C8550,Customers!$A$2:$A$601,0))</f>
        <v>Rift Valley</v>
      </c>
      <c r="I8550" s="43" t="n">
        <f aca="false">ROUND(MIN(INDEX(Assumptions!$D$13:$D$18,MATCH(E8550,Assumptions!$A$13:$A$18,0)),MAX(INDEX(Assumptions!$C$13:$C$18,MATCH(E8550,Assumptions!$A$13:$A$18,0)),INDEX(Assumptions!$B$13:$B$18,MATCH(E8550,Assumptions!$A$13:$A$18,0))*F8550)),2)</f>
        <v>23.2</v>
      </c>
    </row>
    <row r="8551" customFormat="false" ht="15" hidden="false" customHeight="false" outlineLevel="0" collapsed="false">
      <c r="A8551" s="24" t="s">
        <v>9374</v>
      </c>
      <c r="B8551" s="39" t="n">
        <v>46204</v>
      </c>
      <c r="C8551" s="24" t="s">
        <v>427</v>
      </c>
      <c r="D8551" s="24" t="s">
        <v>826</v>
      </c>
      <c r="E8551" s="24" t="s">
        <v>109</v>
      </c>
      <c r="F8551" s="38" t="n">
        <v>8400</v>
      </c>
      <c r="G8551" s="42" t="n">
        <f aca="false">DATE(YEAR(B8551),MONTH(B8551),1)</f>
        <v>46204</v>
      </c>
      <c r="H8551" s="24" t="str">
        <f aca="false">INDEX(Customers!$B$2:$B$601,MATCH(C8551,Customers!$A$2:$A$601,0))</f>
        <v>Nairobi</v>
      </c>
      <c r="I8551" s="43" t="n">
        <f aca="false">ROUND(MIN(INDEX(Assumptions!$D$13:$D$18,MATCH(E8551,Assumptions!$A$13:$A$18,0)),MAX(INDEX(Assumptions!$C$13:$C$18,MATCH(E8551,Assumptions!$A$13:$A$18,0)),INDEX(Assumptions!$B$13:$B$18,MATCH(E8551,Assumptions!$A$13:$A$18,0))*F8551)),2)</f>
        <v>33.6</v>
      </c>
    </row>
    <row r="8552" customFormat="false" ht="15" hidden="false" customHeight="false" outlineLevel="0" collapsed="false">
      <c r="A8552" s="24" t="s">
        <v>9375</v>
      </c>
      <c r="B8552" s="39" t="n">
        <v>46204</v>
      </c>
      <c r="C8552" s="24" t="s">
        <v>440</v>
      </c>
      <c r="D8552" s="24" t="s">
        <v>826</v>
      </c>
      <c r="E8552" s="24" t="s">
        <v>103</v>
      </c>
      <c r="F8552" s="38" t="n">
        <v>4910</v>
      </c>
      <c r="G8552" s="42" t="n">
        <f aca="false">DATE(YEAR(B8552),MONTH(B8552),1)</f>
        <v>46204</v>
      </c>
      <c r="H8552" s="24" t="str">
        <f aca="false">INDEX(Customers!$B$2:$B$601,MATCH(C8552,Customers!$A$2:$A$601,0))</f>
        <v>Nairobi</v>
      </c>
      <c r="I8552" s="43" t="n">
        <f aca="false">ROUND(MIN(INDEX(Assumptions!$D$13:$D$18,MATCH(E8552,Assumptions!$A$13:$A$18,0)),MAX(INDEX(Assumptions!$C$13:$C$18,MATCH(E8552,Assumptions!$A$13:$A$18,0)),INDEX(Assumptions!$B$13:$B$18,MATCH(E8552,Assumptions!$A$13:$A$18,0))*F8552)),2)</f>
        <v>49.1</v>
      </c>
    </row>
    <row r="8553" customFormat="false" ht="15" hidden="false" customHeight="false" outlineLevel="0" collapsed="false">
      <c r="A8553" s="24" t="s">
        <v>9376</v>
      </c>
      <c r="B8553" s="39" t="n">
        <v>46204</v>
      </c>
      <c r="C8553" s="24" t="s">
        <v>445</v>
      </c>
      <c r="D8553" s="24" t="s">
        <v>826</v>
      </c>
      <c r="E8553" s="24" t="s">
        <v>113</v>
      </c>
      <c r="F8553" s="38" t="n">
        <v>2000</v>
      </c>
      <c r="G8553" s="42" t="n">
        <f aca="false">DATE(YEAR(B8553),MONTH(B8553),1)</f>
        <v>46204</v>
      </c>
      <c r="H8553" s="24" t="str">
        <f aca="false">INDEX(Customers!$B$2:$B$601,MATCH(C8553,Customers!$A$2:$A$601,0))</f>
        <v>Central</v>
      </c>
      <c r="I8553" s="43" t="n">
        <f aca="false">ROUND(MIN(INDEX(Assumptions!$D$13:$D$18,MATCH(E8553,Assumptions!$A$13:$A$18,0)),MAX(INDEX(Assumptions!$C$13:$C$18,MATCH(E8553,Assumptions!$A$13:$A$18,0)),INDEX(Assumptions!$B$13:$B$18,MATCH(E8553,Assumptions!$A$13:$A$18,0))*F8553)),2)</f>
        <v>100</v>
      </c>
    </row>
    <row r="8554" customFormat="false" ht="15" hidden="false" customHeight="false" outlineLevel="0" collapsed="false">
      <c r="A8554" s="24" t="s">
        <v>9377</v>
      </c>
      <c r="B8554" s="39" t="n">
        <v>46204</v>
      </c>
      <c r="C8554" s="24" t="s">
        <v>451</v>
      </c>
      <c r="D8554" s="24" t="s">
        <v>159</v>
      </c>
      <c r="E8554" s="24" t="s">
        <v>105</v>
      </c>
      <c r="F8554" s="38" t="n">
        <v>1730</v>
      </c>
      <c r="G8554" s="42" t="n">
        <f aca="false">DATE(YEAR(B8554),MONTH(B8554),1)</f>
        <v>46204</v>
      </c>
      <c r="H8554" s="24" t="str">
        <f aca="false">INDEX(Customers!$B$2:$B$601,MATCH(C8554,Customers!$A$2:$A$601,0))</f>
        <v>Nairobi</v>
      </c>
      <c r="I8554" s="43" t="n">
        <f aca="false">ROUND(MIN(INDEX(Assumptions!$D$13:$D$18,MATCH(E8554,Assumptions!$A$13:$A$18,0)),MAX(INDEX(Assumptions!$C$13:$C$18,MATCH(E8554,Assumptions!$A$13:$A$18,0)),INDEX(Assumptions!$B$13:$B$18,MATCH(E8554,Assumptions!$A$13:$A$18,0))*F8554)),2)</f>
        <v>25.95</v>
      </c>
    </row>
    <row r="8555" customFormat="false" ht="15" hidden="false" customHeight="false" outlineLevel="0" collapsed="false">
      <c r="A8555" s="24" t="s">
        <v>9378</v>
      </c>
      <c r="B8555" s="39" t="n">
        <v>46204</v>
      </c>
      <c r="C8555" s="24" t="s">
        <v>463</v>
      </c>
      <c r="D8555" s="24" t="s">
        <v>826</v>
      </c>
      <c r="E8555" s="24" t="s">
        <v>113</v>
      </c>
      <c r="F8555" s="38" t="n">
        <v>99</v>
      </c>
      <c r="G8555" s="42" t="n">
        <f aca="false">DATE(YEAR(B8555),MONTH(B8555),1)</f>
        <v>46204</v>
      </c>
      <c r="H8555" s="24" t="str">
        <f aca="false">INDEX(Customers!$B$2:$B$601,MATCH(C8555,Customers!$A$2:$A$601,0))</f>
        <v>Eastern</v>
      </c>
      <c r="I8555" s="43" t="n">
        <f aca="false">ROUND(MIN(INDEX(Assumptions!$D$13:$D$18,MATCH(E8555,Assumptions!$A$13:$A$18,0)),MAX(INDEX(Assumptions!$C$13:$C$18,MATCH(E8555,Assumptions!$A$13:$A$18,0)),INDEX(Assumptions!$B$13:$B$18,MATCH(E8555,Assumptions!$A$13:$A$18,0))*F8555)),2)</f>
        <v>4.95</v>
      </c>
    </row>
    <row r="8556" customFormat="false" ht="15" hidden="false" customHeight="false" outlineLevel="0" collapsed="false">
      <c r="A8556" s="24" t="s">
        <v>9379</v>
      </c>
      <c r="B8556" s="39" t="n">
        <v>46204</v>
      </c>
      <c r="C8556" s="24" t="s">
        <v>463</v>
      </c>
      <c r="D8556" s="24" t="s">
        <v>826</v>
      </c>
      <c r="E8556" s="24" t="s">
        <v>111</v>
      </c>
      <c r="F8556" s="38" t="n">
        <v>50</v>
      </c>
      <c r="G8556" s="42" t="n">
        <f aca="false">DATE(YEAR(B8556),MONTH(B8556),1)</f>
        <v>46204</v>
      </c>
      <c r="H8556" s="24" t="str">
        <f aca="false">INDEX(Customers!$B$2:$B$601,MATCH(C8556,Customers!$A$2:$A$601,0))</f>
        <v>Eastern</v>
      </c>
      <c r="I8556" s="43" t="n">
        <f aca="false">ROUND(MIN(INDEX(Assumptions!$D$13:$D$18,MATCH(E8556,Assumptions!$A$13:$A$18,0)),MAX(INDEX(Assumptions!$C$13:$C$18,MATCH(E8556,Assumptions!$A$13:$A$18,0)),INDEX(Assumptions!$B$13:$B$18,MATCH(E8556,Assumptions!$A$13:$A$18,0))*F8556)),2)</f>
        <v>2</v>
      </c>
    </row>
    <row r="8557" customFormat="false" ht="15" hidden="false" customHeight="false" outlineLevel="0" collapsed="false">
      <c r="A8557" s="24" t="s">
        <v>9380</v>
      </c>
      <c r="B8557" s="39" t="n">
        <v>46204</v>
      </c>
      <c r="C8557" s="24" t="s">
        <v>482</v>
      </c>
      <c r="D8557" s="24" t="s">
        <v>826</v>
      </c>
      <c r="E8557" s="24" t="s">
        <v>103</v>
      </c>
      <c r="F8557" s="38" t="n">
        <v>440</v>
      </c>
      <c r="G8557" s="42" t="n">
        <f aca="false">DATE(YEAR(B8557),MONTH(B8557),1)</f>
        <v>46204</v>
      </c>
      <c r="H8557" s="24" t="str">
        <f aca="false">INDEX(Customers!$B$2:$B$601,MATCH(C8557,Customers!$A$2:$A$601,0))</f>
        <v>Rift Valley</v>
      </c>
      <c r="I8557" s="43" t="n">
        <f aca="false">ROUND(MIN(INDEX(Assumptions!$D$13:$D$18,MATCH(E8557,Assumptions!$A$13:$A$18,0)),MAX(INDEX(Assumptions!$C$13:$C$18,MATCH(E8557,Assumptions!$A$13:$A$18,0)),INDEX(Assumptions!$B$13:$B$18,MATCH(E8557,Assumptions!$A$13:$A$18,0))*F8557)),2)</f>
        <v>5</v>
      </c>
    </row>
    <row r="8558" customFormat="false" ht="15" hidden="false" customHeight="false" outlineLevel="0" collapsed="false">
      <c r="A8558" s="24" t="s">
        <v>9381</v>
      </c>
      <c r="B8558" s="39" t="n">
        <v>46204</v>
      </c>
      <c r="C8558" s="24" t="s">
        <v>483</v>
      </c>
      <c r="D8558" s="24" t="s">
        <v>166</v>
      </c>
      <c r="E8558" s="24" t="s">
        <v>105</v>
      </c>
      <c r="F8558" s="38" t="n">
        <v>900</v>
      </c>
      <c r="G8558" s="42" t="n">
        <f aca="false">DATE(YEAR(B8558),MONTH(B8558),1)</f>
        <v>46204</v>
      </c>
      <c r="H8558" s="24" t="str">
        <f aca="false">INDEX(Customers!$B$2:$B$601,MATCH(C8558,Customers!$A$2:$A$601,0))</f>
        <v>Central</v>
      </c>
      <c r="I8558" s="43" t="n">
        <f aca="false">ROUND(MIN(INDEX(Assumptions!$D$13:$D$18,MATCH(E8558,Assumptions!$A$13:$A$18,0)),MAX(INDEX(Assumptions!$C$13:$C$18,MATCH(E8558,Assumptions!$A$13:$A$18,0)),INDEX(Assumptions!$B$13:$B$18,MATCH(E8558,Assumptions!$A$13:$A$18,0))*F8558)),2)</f>
        <v>13.5</v>
      </c>
    </row>
    <row r="8559" customFormat="false" ht="15" hidden="false" customHeight="false" outlineLevel="0" collapsed="false">
      <c r="A8559" s="24" t="s">
        <v>9382</v>
      </c>
      <c r="B8559" s="39" t="n">
        <v>46204</v>
      </c>
      <c r="C8559" s="24" t="s">
        <v>483</v>
      </c>
      <c r="D8559" s="24" t="s">
        <v>826</v>
      </c>
      <c r="E8559" s="24" t="s">
        <v>111</v>
      </c>
      <c r="F8559" s="38" t="n">
        <v>50</v>
      </c>
      <c r="G8559" s="42" t="n">
        <f aca="false">DATE(YEAR(B8559),MONTH(B8559),1)</f>
        <v>46204</v>
      </c>
      <c r="H8559" s="24" t="str">
        <f aca="false">INDEX(Customers!$B$2:$B$601,MATCH(C8559,Customers!$A$2:$A$601,0))</f>
        <v>Central</v>
      </c>
      <c r="I8559" s="43" t="n">
        <f aca="false">ROUND(MIN(INDEX(Assumptions!$D$13:$D$18,MATCH(E8559,Assumptions!$A$13:$A$18,0)),MAX(INDEX(Assumptions!$C$13:$C$18,MATCH(E8559,Assumptions!$A$13:$A$18,0)),INDEX(Assumptions!$B$13:$B$18,MATCH(E8559,Assumptions!$A$13:$A$18,0))*F8559)),2)</f>
        <v>2</v>
      </c>
    </row>
    <row r="8560" customFormat="false" ht="15" hidden="false" customHeight="false" outlineLevel="0" collapsed="false">
      <c r="A8560" s="24" t="s">
        <v>9383</v>
      </c>
      <c r="B8560" s="39" t="n">
        <v>46204</v>
      </c>
      <c r="C8560" s="24" t="s">
        <v>499</v>
      </c>
      <c r="D8560" s="24" t="s">
        <v>826</v>
      </c>
      <c r="E8560" s="24" t="s">
        <v>111</v>
      </c>
      <c r="F8560" s="38" t="n">
        <v>100</v>
      </c>
      <c r="G8560" s="42" t="n">
        <f aca="false">DATE(YEAR(B8560),MONTH(B8560),1)</f>
        <v>46204</v>
      </c>
      <c r="H8560" s="24" t="str">
        <f aca="false">INDEX(Customers!$B$2:$B$601,MATCH(C8560,Customers!$A$2:$A$601,0))</f>
        <v>Central</v>
      </c>
      <c r="I8560" s="43" t="n">
        <f aca="false">ROUND(MIN(INDEX(Assumptions!$D$13:$D$18,MATCH(E8560,Assumptions!$A$13:$A$18,0)),MAX(INDEX(Assumptions!$C$13:$C$18,MATCH(E8560,Assumptions!$A$13:$A$18,0)),INDEX(Assumptions!$B$13:$B$18,MATCH(E8560,Assumptions!$A$13:$A$18,0))*F8560)),2)</f>
        <v>4</v>
      </c>
    </row>
    <row r="8561" customFormat="false" ht="15" hidden="false" customHeight="false" outlineLevel="0" collapsed="false">
      <c r="A8561" s="24" t="s">
        <v>9384</v>
      </c>
      <c r="B8561" s="39" t="n">
        <v>46204</v>
      </c>
      <c r="C8561" s="24" t="s">
        <v>527</v>
      </c>
      <c r="D8561" s="24" t="s">
        <v>826</v>
      </c>
      <c r="E8561" s="24" t="s">
        <v>103</v>
      </c>
      <c r="F8561" s="38" t="n">
        <v>410</v>
      </c>
      <c r="G8561" s="42" t="n">
        <f aca="false">DATE(YEAR(B8561),MONTH(B8561),1)</f>
        <v>46204</v>
      </c>
      <c r="H8561" s="24" t="str">
        <f aca="false">INDEX(Customers!$B$2:$B$601,MATCH(C8561,Customers!$A$2:$A$601,0))</f>
        <v>Rift Valley</v>
      </c>
      <c r="I8561" s="43" t="n">
        <f aca="false">ROUND(MIN(INDEX(Assumptions!$D$13:$D$18,MATCH(E8561,Assumptions!$A$13:$A$18,0)),MAX(INDEX(Assumptions!$C$13:$C$18,MATCH(E8561,Assumptions!$A$13:$A$18,0)),INDEX(Assumptions!$B$13:$B$18,MATCH(E8561,Assumptions!$A$13:$A$18,0))*F8561)),2)</f>
        <v>5</v>
      </c>
    </row>
    <row r="8562" customFormat="false" ht="15" hidden="false" customHeight="false" outlineLevel="0" collapsed="false">
      <c r="A8562" s="24" t="s">
        <v>9385</v>
      </c>
      <c r="B8562" s="39" t="n">
        <v>46204</v>
      </c>
      <c r="C8562" s="24" t="s">
        <v>539</v>
      </c>
      <c r="D8562" s="24" t="s">
        <v>826</v>
      </c>
      <c r="E8562" s="24" t="s">
        <v>111</v>
      </c>
      <c r="F8562" s="38" t="n">
        <v>200</v>
      </c>
      <c r="G8562" s="42" t="n">
        <f aca="false">DATE(YEAR(B8562),MONTH(B8562),1)</f>
        <v>46204</v>
      </c>
      <c r="H8562" s="24" t="str">
        <f aca="false">INDEX(Customers!$B$2:$B$601,MATCH(C8562,Customers!$A$2:$A$601,0))</f>
        <v>Nairobi</v>
      </c>
      <c r="I8562" s="43" t="n">
        <f aca="false">ROUND(MIN(INDEX(Assumptions!$D$13:$D$18,MATCH(E8562,Assumptions!$A$13:$A$18,0)),MAX(INDEX(Assumptions!$C$13:$C$18,MATCH(E8562,Assumptions!$A$13:$A$18,0)),INDEX(Assumptions!$B$13:$B$18,MATCH(E8562,Assumptions!$A$13:$A$18,0))*F8562)),2)</f>
        <v>8</v>
      </c>
    </row>
    <row r="8563" customFormat="false" ht="15" hidden="false" customHeight="false" outlineLevel="0" collapsed="false">
      <c r="A8563" s="24" t="s">
        <v>9386</v>
      </c>
      <c r="B8563" s="39" t="n">
        <v>46204</v>
      </c>
      <c r="C8563" s="24" t="s">
        <v>543</v>
      </c>
      <c r="D8563" s="24" t="s">
        <v>826</v>
      </c>
      <c r="E8563" s="24" t="s">
        <v>111</v>
      </c>
      <c r="F8563" s="38" t="n">
        <v>500</v>
      </c>
      <c r="G8563" s="42" t="n">
        <f aca="false">DATE(YEAR(B8563),MONTH(B8563),1)</f>
        <v>46204</v>
      </c>
      <c r="H8563" s="24" t="str">
        <f aca="false">INDEX(Customers!$B$2:$B$601,MATCH(C8563,Customers!$A$2:$A$601,0))</f>
        <v>Central</v>
      </c>
      <c r="I8563" s="43" t="n">
        <f aca="false">ROUND(MIN(INDEX(Assumptions!$D$13:$D$18,MATCH(E8563,Assumptions!$A$13:$A$18,0)),MAX(INDEX(Assumptions!$C$13:$C$18,MATCH(E8563,Assumptions!$A$13:$A$18,0)),INDEX(Assumptions!$B$13:$B$18,MATCH(E8563,Assumptions!$A$13:$A$18,0))*F8563)),2)</f>
        <v>20</v>
      </c>
    </row>
    <row r="8564" customFormat="false" ht="15" hidden="false" customHeight="false" outlineLevel="0" collapsed="false">
      <c r="A8564" s="24" t="s">
        <v>9387</v>
      </c>
      <c r="B8564" s="39" t="n">
        <v>46204</v>
      </c>
      <c r="C8564" s="24" t="s">
        <v>545</v>
      </c>
      <c r="D8564" s="24" t="s">
        <v>826</v>
      </c>
      <c r="E8564" s="24" t="s">
        <v>111</v>
      </c>
      <c r="F8564" s="38" t="n">
        <v>100</v>
      </c>
      <c r="G8564" s="42" t="n">
        <f aca="false">DATE(YEAR(B8564),MONTH(B8564),1)</f>
        <v>46204</v>
      </c>
      <c r="H8564" s="24" t="str">
        <f aca="false">INDEX(Customers!$B$2:$B$601,MATCH(C8564,Customers!$A$2:$A$601,0))</f>
        <v>Rift Valley</v>
      </c>
      <c r="I8564" s="43" t="n">
        <f aca="false">ROUND(MIN(INDEX(Assumptions!$D$13:$D$18,MATCH(E8564,Assumptions!$A$13:$A$18,0)),MAX(INDEX(Assumptions!$C$13:$C$18,MATCH(E8564,Assumptions!$A$13:$A$18,0)),INDEX(Assumptions!$B$13:$B$18,MATCH(E8564,Assumptions!$A$13:$A$18,0))*F8564)),2)</f>
        <v>4</v>
      </c>
    </row>
    <row r="8565" customFormat="false" ht="15" hidden="false" customHeight="false" outlineLevel="0" collapsed="false">
      <c r="A8565" s="24" t="s">
        <v>9388</v>
      </c>
      <c r="B8565" s="39" t="n">
        <v>46204</v>
      </c>
      <c r="C8565" s="24" t="s">
        <v>551</v>
      </c>
      <c r="D8565" s="24" t="s">
        <v>826</v>
      </c>
      <c r="E8565" s="24" t="s">
        <v>111</v>
      </c>
      <c r="F8565" s="38" t="n">
        <v>100</v>
      </c>
      <c r="G8565" s="42" t="n">
        <f aca="false">DATE(YEAR(B8565),MONTH(B8565),1)</f>
        <v>46204</v>
      </c>
      <c r="H8565" s="24" t="str">
        <f aca="false">INDEX(Customers!$B$2:$B$601,MATCH(C8565,Customers!$A$2:$A$601,0))</f>
        <v>Central</v>
      </c>
      <c r="I8565" s="43" t="n">
        <f aca="false">ROUND(MIN(INDEX(Assumptions!$D$13:$D$18,MATCH(E8565,Assumptions!$A$13:$A$18,0)),MAX(INDEX(Assumptions!$C$13:$C$18,MATCH(E8565,Assumptions!$A$13:$A$18,0)),INDEX(Assumptions!$B$13:$B$18,MATCH(E8565,Assumptions!$A$13:$A$18,0))*F8565)),2)</f>
        <v>4</v>
      </c>
    </row>
    <row r="8566" customFormat="false" ht="15" hidden="false" customHeight="false" outlineLevel="0" collapsed="false">
      <c r="A8566" s="24" t="s">
        <v>9389</v>
      </c>
      <c r="B8566" s="39" t="n">
        <v>46204</v>
      </c>
      <c r="C8566" s="24" t="s">
        <v>556</v>
      </c>
      <c r="D8566" s="24" t="s">
        <v>826</v>
      </c>
      <c r="E8566" s="24" t="s">
        <v>109</v>
      </c>
      <c r="F8566" s="38" t="n">
        <v>830</v>
      </c>
      <c r="G8566" s="42" t="n">
        <f aca="false">DATE(YEAR(B8566),MONTH(B8566),1)</f>
        <v>46204</v>
      </c>
      <c r="H8566" s="24" t="str">
        <f aca="false">INDEX(Customers!$B$2:$B$601,MATCH(C8566,Customers!$A$2:$A$601,0))</f>
        <v>Central</v>
      </c>
      <c r="I8566" s="43" t="n">
        <f aca="false">ROUND(MIN(INDEX(Assumptions!$D$13:$D$18,MATCH(E8566,Assumptions!$A$13:$A$18,0)),MAX(INDEX(Assumptions!$C$13:$C$18,MATCH(E8566,Assumptions!$A$13:$A$18,0)),INDEX(Assumptions!$B$13:$B$18,MATCH(E8566,Assumptions!$A$13:$A$18,0))*F8566)),2)</f>
        <v>3.32</v>
      </c>
    </row>
    <row r="8567" customFormat="false" ht="15" hidden="false" customHeight="false" outlineLevel="0" collapsed="false">
      <c r="A8567" s="24" t="s">
        <v>9390</v>
      </c>
      <c r="B8567" s="39" t="n">
        <v>46204</v>
      </c>
      <c r="C8567" s="24" t="s">
        <v>570</v>
      </c>
      <c r="D8567" s="24" t="s">
        <v>826</v>
      </c>
      <c r="E8567" s="24" t="s">
        <v>103</v>
      </c>
      <c r="F8567" s="38" t="n">
        <v>1250</v>
      </c>
      <c r="G8567" s="42" t="n">
        <f aca="false">DATE(YEAR(B8567),MONTH(B8567),1)</f>
        <v>46204</v>
      </c>
      <c r="H8567" s="24" t="str">
        <f aca="false">INDEX(Customers!$B$2:$B$601,MATCH(C8567,Customers!$A$2:$A$601,0))</f>
        <v>Western</v>
      </c>
      <c r="I8567" s="43" t="n">
        <f aca="false">ROUND(MIN(INDEX(Assumptions!$D$13:$D$18,MATCH(E8567,Assumptions!$A$13:$A$18,0)),MAX(INDEX(Assumptions!$C$13:$C$18,MATCH(E8567,Assumptions!$A$13:$A$18,0)),INDEX(Assumptions!$B$13:$B$18,MATCH(E8567,Assumptions!$A$13:$A$18,0))*F8567)),2)</f>
        <v>12.5</v>
      </c>
    </row>
    <row r="8568" customFormat="false" ht="15" hidden="false" customHeight="false" outlineLevel="0" collapsed="false">
      <c r="A8568" s="24" t="s">
        <v>9391</v>
      </c>
      <c r="B8568" s="39" t="n">
        <v>46204</v>
      </c>
      <c r="C8568" s="24" t="s">
        <v>570</v>
      </c>
      <c r="D8568" s="24" t="s">
        <v>826</v>
      </c>
      <c r="E8568" s="24" t="s">
        <v>103</v>
      </c>
      <c r="F8568" s="38" t="n">
        <v>4800</v>
      </c>
      <c r="G8568" s="42" t="n">
        <f aca="false">DATE(YEAR(B8568),MONTH(B8568),1)</f>
        <v>46204</v>
      </c>
      <c r="H8568" s="24" t="str">
        <f aca="false">INDEX(Customers!$B$2:$B$601,MATCH(C8568,Customers!$A$2:$A$601,0))</f>
        <v>Western</v>
      </c>
      <c r="I8568" s="43" t="n">
        <f aca="false">ROUND(MIN(INDEX(Assumptions!$D$13:$D$18,MATCH(E8568,Assumptions!$A$13:$A$18,0)),MAX(INDEX(Assumptions!$C$13:$C$18,MATCH(E8568,Assumptions!$A$13:$A$18,0)),INDEX(Assumptions!$B$13:$B$18,MATCH(E8568,Assumptions!$A$13:$A$18,0))*F8568)),2)</f>
        <v>48</v>
      </c>
    </row>
    <row r="8569" customFormat="false" ht="15" hidden="false" customHeight="false" outlineLevel="0" collapsed="false">
      <c r="A8569" s="24" t="s">
        <v>9392</v>
      </c>
      <c r="B8569" s="39" t="n">
        <v>46204</v>
      </c>
      <c r="C8569" s="24" t="s">
        <v>596</v>
      </c>
      <c r="D8569" s="24" t="s">
        <v>826</v>
      </c>
      <c r="E8569" s="24" t="s">
        <v>111</v>
      </c>
      <c r="F8569" s="38" t="n">
        <v>100</v>
      </c>
      <c r="G8569" s="42" t="n">
        <f aca="false">DATE(YEAR(B8569),MONTH(B8569),1)</f>
        <v>46204</v>
      </c>
      <c r="H8569" s="24" t="str">
        <f aca="false">INDEX(Customers!$B$2:$B$601,MATCH(C8569,Customers!$A$2:$A$601,0))</f>
        <v>Nairobi</v>
      </c>
      <c r="I8569" s="43" t="n">
        <f aca="false">ROUND(MIN(INDEX(Assumptions!$D$13:$D$18,MATCH(E8569,Assumptions!$A$13:$A$18,0)),MAX(INDEX(Assumptions!$C$13:$C$18,MATCH(E8569,Assumptions!$A$13:$A$18,0)),INDEX(Assumptions!$B$13:$B$18,MATCH(E8569,Assumptions!$A$13:$A$18,0))*F8569)),2)</f>
        <v>4</v>
      </c>
    </row>
    <row r="8570" customFormat="false" ht="15" hidden="false" customHeight="false" outlineLevel="0" collapsed="false">
      <c r="A8570" s="24" t="s">
        <v>9393</v>
      </c>
      <c r="B8570" s="39" t="n">
        <v>46204</v>
      </c>
      <c r="C8570" s="24" t="s">
        <v>600</v>
      </c>
      <c r="D8570" s="24" t="s">
        <v>184</v>
      </c>
      <c r="E8570" s="24" t="s">
        <v>105</v>
      </c>
      <c r="F8570" s="38" t="n">
        <v>4200</v>
      </c>
      <c r="G8570" s="42" t="n">
        <f aca="false">DATE(YEAR(B8570),MONTH(B8570),1)</f>
        <v>46204</v>
      </c>
      <c r="H8570" s="24" t="str">
        <f aca="false">INDEX(Customers!$B$2:$B$601,MATCH(C8570,Customers!$A$2:$A$601,0))</f>
        <v>Coast</v>
      </c>
      <c r="I8570" s="43" t="n">
        <f aca="false">ROUND(MIN(INDEX(Assumptions!$D$13:$D$18,MATCH(E8570,Assumptions!$A$13:$A$18,0)),MAX(INDEX(Assumptions!$C$13:$C$18,MATCH(E8570,Assumptions!$A$13:$A$18,0)),INDEX(Assumptions!$B$13:$B$18,MATCH(E8570,Assumptions!$A$13:$A$18,0))*F8570)),2)</f>
        <v>63</v>
      </c>
    </row>
    <row r="8571" customFormat="false" ht="15" hidden="false" customHeight="false" outlineLevel="0" collapsed="false">
      <c r="A8571" s="24" t="s">
        <v>9394</v>
      </c>
      <c r="B8571" s="39" t="n">
        <v>46204</v>
      </c>
      <c r="C8571" s="24" t="s">
        <v>604</v>
      </c>
      <c r="D8571" s="24" t="s">
        <v>156</v>
      </c>
      <c r="E8571" s="24" t="s">
        <v>107</v>
      </c>
      <c r="F8571" s="38" t="n">
        <v>18570</v>
      </c>
      <c r="G8571" s="42" t="n">
        <f aca="false">DATE(YEAR(B8571),MONTH(B8571),1)</f>
        <v>46204</v>
      </c>
      <c r="H8571" s="24" t="str">
        <f aca="false">INDEX(Customers!$B$2:$B$601,MATCH(C8571,Customers!$A$2:$A$601,0))</f>
        <v>Nairobi</v>
      </c>
      <c r="I8571" s="43" t="n">
        <f aca="false">ROUND(MIN(INDEX(Assumptions!$D$13:$D$18,MATCH(E8571,Assumptions!$A$13:$A$18,0)),MAX(INDEX(Assumptions!$C$13:$C$18,MATCH(E8571,Assumptions!$A$13:$A$18,0)),INDEX(Assumptions!$B$13:$B$18,MATCH(E8571,Assumptions!$A$13:$A$18,0))*F8571)),2)</f>
        <v>0</v>
      </c>
    </row>
    <row r="8572" customFormat="false" ht="15" hidden="false" customHeight="false" outlineLevel="0" collapsed="false">
      <c r="A8572" s="24" t="s">
        <v>9395</v>
      </c>
      <c r="B8572" s="39" t="n">
        <v>46204</v>
      </c>
      <c r="C8572" s="24" t="s">
        <v>606</v>
      </c>
      <c r="D8572" s="24" t="s">
        <v>826</v>
      </c>
      <c r="E8572" s="24" t="s">
        <v>109</v>
      </c>
      <c r="F8572" s="38" t="n">
        <v>8630</v>
      </c>
      <c r="G8572" s="42" t="n">
        <f aca="false">DATE(YEAR(B8572),MONTH(B8572),1)</f>
        <v>46204</v>
      </c>
      <c r="H8572" s="24" t="str">
        <f aca="false">INDEX(Customers!$B$2:$B$601,MATCH(C8572,Customers!$A$2:$A$601,0))</f>
        <v>Central</v>
      </c>
      <c r="I8572" s="43" t="n">
        <f aca="false">ROUND(MIN(INDEX(Assumptions!$D$13:$D$18,MATCH(E8572,Assumptions!$A$13:$A$18,0)),MAX(INDEX(Assumptions!$C$13:$C$18,MATCH(E8572,Assumptions!$A$13:$A$18,0)),INDEX(Assumptions!$B$13:$B$18,MATCH(E8572,Assumptions!$A$13:$A$18,0))*F8572)),2)</f>
        <v>34.52</v>
      </c>
    </row>
    <row r="8573" customFormat="false" ht="15" hidden="false" customHeight="false" outlineLevel="0" collapsed="false">
      <c r="A8573" s="24" t="s">
        <v>9396</v>
      </c>
      <c r="B8573" s="39" t="n">
        <v>46204</v>
      </c>
      <c r="C8573" s="24" t="s">
        <v>606</v>
      </c>
      <c r="D8573" s="24" t="s">
        <v>826</v>
      </c>
      <c r="E8573" s="24" t="s">
        <v>103</v>
      </c>
      <c r="F8573" s="38" t="n">
        <v>2090</v>
      </c>
      <c r="G8573" s="42" t="n">
        <f aca="false">DATE(YEAR(B8573),MONTH(B8573),1)</f>
        <v>46204</v>
      </c>
      <c r="H8573" s="24" t="str">
        <f aca="false">INDEX(Customers!$B$2:$B$601,MATCH(C8573,Customers!$A$2:$A$601,0))</f>
        <v>Central</v>
      </c>
      <c r="I8573" s="43" t="n">
        <f aca="false">ROUND(MIN(INDEX(Assumptions!$D$13:$D$18,MATCH(E8573,Assumptions!$A$13:$A$18,0)),MAX(INDEX(Assumptions!$C$13:$C$18,MATCH(E8573,Assumptions!$A$13:$A$18,0)),INDEX(Assumptions!$B$13:$B$18,MATCH(E8573,Assumptions!$A$13:$A$18,0))*F8573)),2)</f>
        <v>20.9</v>
      </c>
    </row>
    <row r="8574" customFormat="false" ht="15" hidden="false" customHeight="false" outlineLevel="0" collapsed="false">
      <c r="A8574" s="24" t="s">
        <v>9397</v>
      </c>
      <c r="B8574" s="39" t="n">
        <v>46204</v>
      </c>
      <c r="C8574" s="24" t="s">
        <v>609</v>
      </c>
      <c r="D8574" s="24" t="s">
        <v>826</v>
      </c>
      <c r="E8574" s="24" t="s">
        <v>103</v>
      </c>
      <c r="F8574" s="38" t="n">
        <v>7270</v>
      </c>
      <c r="G8574" s="42" t="n">
        <f aca="false">DATE(YEAR(B8574),MONTH(B8574),1)</f>
        <v>46204</v>
      </c>
      <c r="H8574" s="24" t="str">
        <f aca="false">INDEX(Customers!$B$2:$B$601,MATCH(C8574,Customers!$A$2:$A$601,0))</f>
        <v>Rift Valley</v>
      </c>
      <c r="I8574" s="43" t="n">
        <f aca="false">ROUND(MIN(INDEX(Assumptions!$D$13:$D$18,MATCH(E8574,Assumptions!$A$13:$A$18,0)),MAX(INDEX(Assumptions!$C$13:$C$18,MATCH(E8574,Assumptions!$A$13:$A$18,0)),INDEX(Assumptions!$B$13:$B$18,MATCH(E8574,Assumptions!$A$13:$A$18,0))*F8574)),2)</f>
        <v>72.7</v>
      </c>
    </row>
    <row r="8575" customFormat="false" ht="15" hidden="false" customHeight="false" outlineLevel="0" collapsed="false">
      <c r="A8575" s="24" t="s">
        <v>9398</v>
      </c>
      <c r="B8575" s="39" t="n">
        <v>46204</v>
      </c>
      <c r="C8575" s="24" t="s">
        <v>620</v>
      </c>
      <c r="D8575" s="24" t="s">
        <v>175</v>
      </c>
      <c r="E8575" s="24" t="s">
        <v>107</v>
      </c>
      <c r="F8575" s="38" t="n">
        <v>5900</v>
      </c>
      <c r="G8575" s="42" t="n">
        <f aca="false">DATE(YEAR(B8575),MONTH(B8575),1)</f>
        <v>46204</v>
      </c>
      <c r="H8575" s="24" t="str">
        <f aca="false">INDEX(Customers!$B$2:$B$601,MATCH(C8575,Customers!$A$2:$A$601,0))</f>
        <v>Rift Valley</v>
      </c>
      <c r="I8575" s="43" t="n">
        <f aca="false">ROUND(MIN(INDEX(Assumptions!$D$13:$D$18,MATCH(E8575,Assumptions!$A$13:$A$18,0)),MAX(INDEX(Assumptions!$C$13:$C$18,MATCH(E8575,Assumptions!$A$13:$A$18,0)),INDEX(Assumptions!$B$13:$B$18,MATCH(E8575,Assumptions!$A$13:$A$18,0))*F8575)),2)</f>
        <v>0</v>
      </c>
    </row>
    <row r="8576" customFormat="false" ht="15" hidden="false" customHeight="false" outlineLevel="0" collapsed="false">
      <c r="A8576" s="24" t="s">
        <v>9399</v>
      </c>
      <c r="B8576" s="39" t="n">
        <v>46204</v>
      </c>
      <c r="C8576" s="24" t="s">
        <v>630</v>
      </c>
      <c r="D8576" s="24" t="s">
        <v>195</v>
      </c>
      <c r="E8576" s="24" t="s">
        <v>105</v>
      </c>
      <c r="F8576" s="38" t="n">
        <v>4750</v>
      </c>
      <c r="G8576" s="42" t="n">
        <f aca="false">DATE(YEAR(B8576),MONTH(B8576),1)</f>
        <v>46204</v>
      </c>
      <c r="H8576" s="24" t="str">
        <f aca="false">INDEX(Customers!$B$2:$B$601,MATCH(C8576,Customers!$A$2:$A$601,0))</f>
        <v>Western</v>
      </c>
      <c r="I8576" s="43" t="n">
        <f aca="false">ROUND(MIN(INDEX(Assumptions!$D$13:$D$18,MATCH(E8576,Assumptions!$A$13:$A$18,0)),MAX(INDEX(Assumptions!$C$13:$C$18,MATCH(E8576,Assumptions!$A$13:$A$18,0)),INDEX(Assumptions!$B$13:$B$18,MATCH(E8576,Assumptions!$A$13:$A$18,0))*F8576)),2)</f>
        <v>71.25</v>
      </c>
    </row>
    <row r="8577" customFormat="false" ht="15" hidden="false" customHeight="false" outlineLevel="0" collapsed="false">
      <c r="A8577" s="24" t="s">
        <v>9400</v>
      </c>
      <c r="B8577" s="39" t="n">
        <v>46204</v>
      </c>
      <c r="C8577" s="24" t="s">
        <v>647</v>
      </c>
      <c r="D8577" s="24" t="s">
        <v>826</v>
      </c>
      <c r="E8577" s="24" t="s">
        <v>109</v>
      </c>
      <c r="F8577" s="38" t="n">
        <v>4990</v>
      </c>
      <c r="G8577" s="42" t="n">
        <f aca="false">DATE(YEAR(B8577),MONTH(B8577),1)</f>
        <v>46204</v>
      </c>
      <c r="H8577" s="24" t="str">
        <f aca="false">INDEX(Customers!$B$2:$B$601,MATCH(C8577,Customers!$A$2:$A$601,0))</f>
        <v>Central</v>
      </c>
      <c r="I8577" s="43" t="n">
        <f aca="false">ROUND(MIN(INDEX(Assumptions!$D$13:$D$18,MATCH(E8577,Assumptions!$A$13:$A$18,0)),MAX(INDEX(Assumptions!$C$13:$C$18,MATCH(E8577,Assumptions!$A$13:$A$18,0)),INDEX(Assumptions!$B$13:$B$18,MATCH(E8577,Assumptions!$A$13:$A$18,0))*F8577)),2)</f>
        <v>19.96</v>
      </c>
    </row>
    <row r="8578" customFormat="false" ht="15" hidden="false" customHeight="false" outlineLevel="0" collapsed="false">
      <c r="A8578" s="24" t="s">
        <v>9401</v>
      </c>
      <c r="B8578" s="39" t="n">
        <v>46204</v>
      </c>
      <c r="C8578" s="24" t="s">
        <v>649</v>
      </c>
      <c r="D8578" s="24" t="s">
        <v>826</v>
      </c>
      <c r="E8578" s="24" t="s">
        <v>109</v>
      </c>
      <c r="F8578" s="38" t="n">
        <v>6010</v>
      </c>
      <c r="G8578" s="42" t="n">
        <f aca="false">DATE(YEAR(B8578),MONTH(B8578),1)</f>
        <v>46204</v>
      </c>
      <c r="H8578" s="24" t="str">
        <f aca="false">INDEX(Customers!$B$2:$B$601,MATCH(C8578,Customers!$A$2:$A$601,0))</f>
        <v>Eastern</v>
      </c>
      <c r="I8578" s="43" t="n">
        <f aca="false">ROUND(MIN(INDEX(Assumptions!$D$13:$D$18,MATCH(E8578,Assumptions!$A$13:$A$18,0)),MAX(INDEX(Assumptions!$C$13:$C$18,MATCH(E8578,Assumptions!$A$13:$A$18,0)),INDEX(Assumptions!$B$13:$B$18,MATCH(E8578,Assumptions!$A$13:$A$18,0))*F8578)),2)</f>
        <v>24.04</v>
      </c>
    </row>
    <row r="8579" customFormat="false" ht="15" hidden="false" customHeight="false" outlineLevel="0" collapsed="false">
      <c r="A8579" s="24" t="s">
        <v>9402</v>
      </c>
      <c r="B8579" s="39" t="n">
        <v>46204</v>
      </c>
      <c r="C8579" s="24" t="s">
        <v>657</v>
      </c>
      <c r="D8579" s="24" t="s">
        <v>198</v>
      </c>
      <c r="E8579" s="24" t="s">
        <v>105</v>
      </c>
      <c r="F8579" s="38" t="n">
        <v>1710</v>
      </c>
      <c r="G8579" s="42" t="n">
        <f aca="false">DATE(YEAR(B8579),MONTH(B8579),1)</f>
        <v>46204</v>
      </c>
      <c r="H8579" s="24" t="str">
        <f aca="false">INDEX(Customers!$B$2:$B$601,MATCH(C8579,Customers!$A$2:$A$601,0))</f>
        <v>Western</v>
      </c>
      <c r="I8579" s="43" t="n">
        <f aca="false">ROUND(MIN(INDEX(Assumptions!$D$13:$D$18,MATCH(E8579,Assumptions!$A$13:$A$18,0)),MAX(INDEX(Assumptions!$C$13:$C$18,MATCH(E8579,Assumptions!$A$13:$A$18,0)),INDEX(Assumptions!$B$13:$B$18,MATCH(E8579,Assumptions!$A$13:$A$18,0))*F8579)),2)</f>
        <v>25.65</v>
      </c>
    </row>
    <row r="8580" customFormat="false" ht="15" hidden="false" customHeight="false" outlineLevel="0" collapsed="false">
      <c r="A8580" s="24" t="s">
        <v>9403</v>
      </c>
      <c r="B8580" s="39" t="n">
        <v>46204</v>
      </c>
      <c r="C8580" s="24" t="s">
        <v>663</v>
      </c>
      <c r="D8580" s="24" t="s">
        <v>189</v>
      </c>
      <c r="E8580" s="24" t="s">
        <v>107</v>
      </c>
      <c r="F8580" s="38" t="n">
        <v>750</v>
      </c>
      <c r="G8580" s="42" t="n">
        <f aca="false">DATE(YEAR(B8580),MONTH(B8580),1)</f>
        <v>46204</v>
      </c>
      <c r="H8580" s="24" t="str">
        <f aca="false">INDEX(Customers!$B$2:$B$601,MATCH(C8580,Customers!$A$2:$A$601,0))</f>
        <v>Western</v>
      </c>
      <c r="I8580" s="43" t="n">
        <f aca="false">ROUND(MIN(INDEX(Assumptions!$D$13:$D$18,MATCH(E8580,Assumptions!$A$13:$A$18,0)),MAX(INDEX(Assumptions!$C$13:$C$18,MATCH(E8580,Assumptions!$A$13:$A$18,0)),INDEX(Assumptions!$B$13:$B$18,MATCH(E8580,Assumptions!$A$13:$A$18,0))*F8580)),2)</f>
        <v>0</v>
      </c>
    </row>
    <row r="8581" customFormat="false" ht="15" hidden="false" customHeight="false" outlineLevel="0" collapsed="false">
      <c r="A8581" s="24" t="s">
        <v>9404</v>
      </c>
      <c r="B8581" s="39" t="n">
        <v>46204</v>
      </c>
      <c r="C8581" s="24" t="s">
        <v>684</v>
      </c>
      <c r="D8581" s="24" t="s">
        <v>826</v>
      </c>
      <c r="E8581" s="24" t="s">
        <v>103</v>
      </c>
      <c r="F8581" s="38" t="n">
        <v>1360</v>
      </c>
      <c r="G8581" s="42" t="n">
        <f aca="false">DATE(YEAR(B8581),MONTH(B8581),1)</f>
        <v>46204</v>
      </c>
      <c r="H8581" s="24" t="str">
        <f aca="false">INDEX(Customers!$B$2:$B$601,MATCH(C8581,Customers!$A$2:$A$601,0))</f>
        <v>Rift Valley</v>
      </c>
      <c r="I8581" s="43" t="n">
        <f aca="false">ROUND(MIN(INDEX(Assumptions!$D$13:$D$18,MATCH(E8581,Assumptions!$A$13:$A$18,0)),MAX(INDEX(Assumptions!$C$13:$C$18,MATCH(E8581,Assumptions!$A$13:$A$18,0)),INDEX(Assumptions!$B$13:$B$18,MATCH(E8581,Assumptions!$A$13:$A$18,0))*F8581)),2)</f>
        <v>13.6</v>
      </c>
    </row>
    <row r="8582" customFormat="false" ht="15" hidden="false" customHeight="false" outlineLevel="0" collapsed="false">
      <c r="A8582" s="24" t="s">
        <v>9405</v>
      </c>
      <c r="B8582" s="39" t="n">
        <v>46204</v>
      </c>
      <c r="C8582" s="24" t="s">
        <v>684</v>
      </c>
      <c r="D8582" s="24" t="s">
        <v>826</v>
      </c>
      <c r="E8582" s="24" t="s">
        <v>113</v>
      </c>
      <c r="F8582" s="38" t="n">
        <v>250</v>
      </c>
      <c r="G8582" s="42" t="n">
        <f aca="false">DATE(YEAR(B8582),MONTH(B8582),1)</f>
        <v>46204</v>
      </c>
      <c r="H8582" s="24" t="str">
        <f aca="false">INDEX(Customers!$B$2:$B$601,MATCH(C8582,Customers!$A$2:$A$601,0))</f>
        <v>Rift Valley</v>
      </c>
      <c r="I8582" s="43" t="n">
        <f aca="false">ROUND(MIN(INDEX(Assumptions!$D$13:$D$18,MATCH(E8582,Assumptions!$A$13:$A$18,0)),MAX(INDEX(Assumptions!$C$13:$C$18,MATCH(E8582,Assumptions!$A$13:$A$18,0)),INDEX(Assumptions!$B$13:$B$18,MATCH(E8582,Assumptions!$A$13:$A$18,0))*F8582)),2)</f>
        <v>12.5</v>
      </c>
    </row>
    <row r="8583" customFormat="false" ht="15" hidden="false" customHeight="false" outlineLevel="0" collapsed="false">
      <c r="A8583" s="24" t="s">
        <v>9406</v>
      </c>
      <c r="B8583" s="39" t="n">
        <v>46204</v>
      </c>
      <c r="C8583" s="24" t="s">
        <v>692</v>
      </c>
      <c r="D8583" s="24" t="s">
        <v>826</v>
      </c>
      <c r="E8583" s="24" t="s">
        <v>109</v>
      </c>
      <c r="F8583" s="38" t="n">
        <v>6230</v>
      </c>
      <c r="G8583" s="42" t="n">
        <f aca="false">DATE(YEAR(B8583),MONTH(B8583),1)</f>
        <v>46204</v>
      </c>
      <c r="H8583" s="24" t="str">
        <f aca="false">INDEX(Customers!$B$2:$B$601,MATCH(C8583,Customers!$A$2:$A$601,0))</f>
        <v>Coast</v>
      </c>
      <c r="I8583" s="43" t="n">
        <f aca="false">ROUND(MIN(INDEX(Assumptions!$D$13:$D$18,MATCH(E8583,Assumptions!$A$13:$A$18,0)),MAX(INDEX(Assumptions!$C$13:$C$18,MATCH(E8583,Assumptions!$A$13:$A$18,0)),INDEX(Assumptions!$B$13:$B$18,MATCH(E8583,Assumptions!$A$13:$A$18,0))*F8583)),2)</f>
        <v>24.92</v>
      </c>
    </row>
    <row r="8584" customFormat="false" ht="15" hidden="false" customHeight="false" outlineLevel="0" collapsed="false">
      <c r="A8584" s="24" t="s">
        <v>9407</v>
      </c>
      <c r="B8584" s="39" t="n">
        <v>46204</v>
      </c>
      <c r="C8584" s="24" t="s">
        <v>710</v>
      </c>
      <c r="D8584" s="24" t="s">
        <v>826</v>
      </c>
      <c r="E8584" s="24" t="s">
        <v>103</v>
      </c>
      <c r="F8584" s="38" t="n">
        <v>2080</v>
      </c>
      <c r="G8584" s="42" t="n">
        <f aca="false">DATE(YEAR(B8584),MONTH(B8584),1)</f>
        <v>46204</v>
      </c>
      <c r="H8584" s="24" t="str">
        <f aca="false">INDEX(Customers!$B$2:$B$601,MATCH(C8584,Customers!$A$2:$A$601,0))</f>
        <v>Nairobi</v>
      </c>
      <c r="I8584" s="43" t="n">
        <f aca="false">ROUND(MIN(INDEX(Assumptions!$D$13:$D$18,MATCH(E8584,Assumptions!$A$13:$A$18,0)),MAX(INDEX(Assumptions!$C$13:$C$18,MATCH(E8584,Assumptions!$A$13:$A$18,0)),INDEX(Assumptions!$B$13:$B$18,MATCH(E8584,Assumptions!$A$13:$A$18,0))*F8584)),2)</f>
        <v>20.8</v>
      </c>
    </row>
    <row r="8585" customFormat="false" ht="15" hidden="false" customHeight="false" outlineLevel="0" collapsed="false">
      <c r="A8585" s="24" t="s">
        <v>9408</v>
      </c>
      <c r="B8585" s="39" t="n">
        <v>46204</v>
      </c>
      <c r="C8585" s="24" t="s">
        <v>723</v>
      </c>
      <c r="D8585" s="24" t="s">
        <v>826</v>
      </c>
      <c r="E8585" s="24" t="s">
        <v>103</v>
      </c>
      <c r="F8585" s="38" t="n">
        <v>2090</v>
      </c>
      <c r="G8585" s="42" t="n">
        <f aca="false">DATE(YEAR(B8585),MONTH(B8585),1)</f>
        <v>46204</v>
      </c>
      <c r="H8585" s="24" t="str">
        <f aca="false">INDEX(Customers!$B$2:$B$601,MATCH(C8585,Customers!$A$2:$A$601,0))</f>
        <v>Eastern</v>
      </c>
      <c r="I8585" s="43" t="n">
        <f aca="false">ROUND(MIN(INDEX(Assumptions!$D$13:$D$18,MATCH(E8585,Assumptions!$A$13:$A$18,0)),MAX(INDEX(Assumptions!$C$13:$C$18,MATCH(E8585,Assumptions!$A$13:$A$18,0)),INDEX(Assumptions!$B$13:$B$18,MATCH(E8585,Assumptions!$A$13:$A$18,0))*F8585)),2)</f>
        <v>20.9</v>
      </c>
    </row>
    <row r="8586" customFormat="false" ht="15" hidden="false" customHeight="false" outlineLevel="0" collapsed="false">
      <c r="A8586" s="24" t="s">
        <v>9409</v>
      </c>
      <c r="B8586" s="39" t="n">
        <v>46204</v>
      </c>
      <c r="C8586" s="24" t="s">
        <v>724</v>
      </c>
      <c r="D8586" s="24" t="s">
        <v>826</v>
      </c>
      <c r="E8586" s="24" t="s">
        <v>113</v>
      </c>
      <c r="F8586" s="38" t="n">
        <v>250</v>
      </c>
      <c r="G8586" s="42" t="n">
        <f aca="false">DATE(YEAR(B8586),MONTH(B8586),1)</f>
        <v>46204</v>
      </c>
      <c r="H8586" s="24" t="str">
        <f aca="false">INDEX(Customers!$B$2:$B$601,MATCH(C8586,Customers!$A$2:$A$601,0))</f>
        <v>Central</v>
      </c>
      <c r="I8586" s="43" t="n">
        <f aca="false">ROUND(MIN(INDEX(Assumptions!$D$13:$D$18,MATCH(E8586,Assumptions!$A$13:$A$18,0)),MAX(INDEX(Assumptions!$C$13:$C$18,MATCH(E8586,Assumptions!$A$13:$A$18,0)),INDEX(Assumptions!$B$13:$B$18,MATCH(E8586,Assumptions!$A$13:$A$18,0))*F8586)),2)</f>
        <v>12.5</v>
      </c>
    </row>
    <row r="8587" customFormat="false" ht="15" hidden="false" customHeight="false" outlineLevel="0" collapsed="false">
      <c r="A8587" s="24" t="s">
        <v>9410</v>
      </c>
      <c r="B8587" s="39" t="n">
        <v>46204</v>
      </c>
      <c r="C8587" s="24" t="s">
        <v>726</v>
      </c>
      <c r="D8587" s="24" t="s">
        <v>826</v>
      </c>
      <c r="E8587" s="24" t="s">
        <v>111</v>
      </c>
      <c r="F8587" s="38" t="n">
        <v>500</v>
      </c>
      <c r="G8587" s="42" t="n">
        <f aca="false">DATE(YEAR(B8587),MONTH(B8587),1)</f>
        <v>46204</v>
      </c>
      <c r="H8587" s="24" t="str">
        <f aca="false">INDEX(Customers!$B$2:$B$601,MATCH(C8587,Customers!$A$2:$A$601,0))</f>
        <v>Nairobi</v>
      </c>
      <c r="I8587" s="43" t="n">
        <f aca="false">ROUND(MIN(INDEX(Assumptions!$D$13:$D$18,MATCH(E8587,Assumptions!$A$13:$A$18,0)),MAX(INDEX(Assumptions!$C$13:$C$18,MATCH(E8587,Assumptions!$A$13:$A$18,0)),INDEX(Assumptions!$B$13:$B$18,MATCH(E8587,Assumptions!$A$13:$A$18,0))*F8587)),2)</f>
        <v>20</v>
      </c>
    </row>
    <row r="8588" customFormat="false" ht="15" hidden="false" customHeight="false" outlineLevel="0" collapsed="false">
      <c r="A8588" s="24" t="s">
        <v>9411</v>
      </c>
      <c r="B8588" s="39" t="n">
        <v>46204</v>
      </c>
      <c r="C8588" s="24" t="s">
        <v>751</v>
      </c>
      <c r="D8588" s="24" t="s">
        <v>826</v>
      </c>
      <c r="E8588" s="24" t="s">
        <v>109</v>
      </c>
      <c r="F8588" s="38" t="n">
        <v>15700</v>
      </c>
      <c r="G8588" s="42" t="n">
        <f aca="false">DATE(YEAR(B8588),MONTH(B8588),1)</f>
        <v>46204</v>
      </c>
      <c r="H8588" s="24" t="str">
        <f aca="false">INDEX(Customers!$B$2:$B$601,MATCH(C8588,Customers!$A$2:$A$601,0))</f>
        <v>Coast</v>
      </c>
      <c r="I8588" s="43" t="n">
        <f aca="false">ROUND(MIN(INDEX(Assumptions!$D$13:$D$18,MATCH(E8588,Assumptions!$A$13:$A$18,0)),MAX(INDEX(Assumptions!$C$13:$C$18,MATCH(E8588,Assumptions!$A$13:$A$18,0)),INDEX(Assumptions!$B$13:$B$18,MATCH(E8588,Assumptions!$A$13:$A$18,0))*F8588)),2)</f>
        <v>40</v>
      </c>
    </row>
    <row r="8589" customFormat="false" ht="15" hidden="false" customHeight="false" outlineLevel="0" collapsed="false">
      <c r="A8589" s="24" t="s">
        <v>9412</v>
      </c>
      <c r="B8589" s="39" t="n">
        <v>46204</v>
      </c>
      <c r="C8589" s="24" t="s">
        <v>753</v>
      </c>
      <c r="D8589" s="24" t="s">
        <v>826</v>
      </c>
      <c r="E8589" s="24" t="s">
        <v>109</v>
      </c>
      <c r="F8589" s="38" t="n">
        <v>1530</v>
      </c>
      <c r="G8589" s="42" t="n">
        <f aca="false">DATE(YEAR(B8589),MONTH(B8589),1)</f>
        <v>46204</v>
      </c>
      <c r="H8589" s="24" t="str">
        <f aca="false">INDEX(Customers!$B$2:$B$601,MATCH(C8589,Customers!$A$2:$A$601,0))</f>
        <v>Nairobi</v>
      </c>
      <c r="I8589" s="43" t="n">
        <f aca="false">ROUND(MIN(INDEX(Assumptions!$D$13:$D$18,MATCH(E8589,Assumptions!$A$13:$A$18,0)),MAX(INDEX(Assumptions!$C$13:$C$18,MATCH(E8589,Assumptions!$A$13:$A$18,0)),INDEX(Assumptions!$B$13:$B$18,MATCH(E8589,Assumptions!$A$13:$A$18,0))*F8589)),2)</f>
        <v>6.12</v>
      </c>
    </row>
    <row r="8590" customFormat="false" ht="15" hidden="false" customHeight="false" outlineLevel="0" collapsed="false">
      <c r="A8590" s="24" t="s">
        <v>9413</v>
      </c>
      <c r="B8590" s="39" t="n">
        <v>46204</v>
      </c>
      <c r="C8590" s="24" t="s">
        <v>760</v>
      </c>
      <c r="D8590" s="24" t="s">
        <v>826</v>
      </c>
      <c r="E8590" s="24" t="s">
        <v>111</v>
      </c>
      <c r="F8590" s="38" t="n">
        <v>50</v>
      </c>
      <c r="G8590" s="42" t="n">
        <f aca="false">DATE(YEAR(B8590),MONTH(B8590),1)</f>
        <v>46204</v>
      </c>
      <c r="H8590" s="24" t="str">
        <f aca="false">INDEX(Customers!$B$2:$B$601,MATCH(C8590,Customers!$A$2:$A$601,0))</f>
        <v>Rift Valley</v>
      </c>
      <c r="I8590" s="43" t="n">
        <f aca="false">ROUND(MIN(INDEX(Assumptions!$D$13:$D$18,MATCH(E8590,Assumptions!$A$13:$A$18,0)),MAX(INDEX(Assumptions!$C$13:$C$18,MATCH(E8590,Assumptions!$A$13:$A$18,0)),INDEX(Assumptions!$B$13:$B$18,MATCH(E8590,Assumptions!$A$13:$A$18,0))*F8590)),2)</f>
        <v>2</v>
      </c>
    </row>
    <row r="8591" customFormat="false" ht="15" hidden="false" customHeight="false" outlineLevel="0" collapsed="false">
      <c r="A8591" s="24" t="s">
        <v>9414</v>
      </c>
      <c r="B8591" s="39" t="n">
        <v>46204</v>
      </c>
      <c r="C8591" s="24" t="s">
        <v>766</v>
      </c>
      <c r="D8591" s="24" t="s">
        <v>826</v>
      </c>
      <c r="E8591" s="24" t="s">
        <v>113</v>
      </c>
      <c r="F8591" s="38" t="n">
        <v>50</v>
      </c>
      <c r="G8591" s="42" t="n">
        <f aca="false">DATE(YEAR(B8591),MONTH(B8591),1)</f>
        <v>46204</v>
      </c>
      <c r="H8591" s="24" t="str">
        <f aca="false">INDEX(Customers!$B$2:$B$601,MATCH(C8591,Customers!$A$2:$A$601,0))</f>
        <v>Rift Valley</v>
      </c>
      <c r="I8591" s="43" t="n">
        <f aca="false">ROUND(MIN(INDEX(Assumptions!$D$13:$D$18,MATCH(E8591,Assumptions!$A$13:$A$18,0)),MAX(INDEX(Assumptions!$C$13:$C$18,MATCH(E8591,Assumptions!$A$13:$A$18,0)),INDEX(Assumptions!$B$13:$B$18,MATCH(E8591,Assumptions!$A$13:$A$18,0))*F8591)),2)</f>
        <v>2.5</v>
      </c>
    </row>
    <row r="8592" customFormat="false" ht="15" hidden="false" customHeight="false" outlineLevel="0" collapsed="false">
      <c r="A8592" s="24" t="s">
        <v>9415</v>
      </c>
      <c r="B8592" s="39" t="n">
        <v>46204</v>
      </c>
      <c r="C8592" s="24" t="s">
        <v>772</v>
      </c>
      <c r="D8592" s="24" t="s">
        <v>826</v>
      </c>
      <c r="E8592" s="24" t="s">
        <v>109</v>
      </c>
      <c r="F8592" s="38" t="n">
        <v>12570</v>
      </c>
      <c r="G8592" s="42" t="n">
        <f aca="false">DATE(YEAR(B8592),MONTH(B8592),1)</f>
        <v>46204</v>
      </c>
      <c r="H8592" s="24" t="str">
        <f aca="false">INDEX(Customers!$B$2:$B$601,MATCH(C8592,Customers!$A$2:$A$601,0))</f>
        <v>Nairobi</v>
      </c>
      <c r="I8592" s="43" t="n">
        <f aca="false">ROUND(MIN(INDEX(Assumptions!$D$13:$D$18,MATCH(E8592,Assumptions!$A$13:$A$18,0)),MAX(INDEX(Assumptions!$C$13:$C$18,MATCH(E8592,Assumptions!$A$13:$A$18,0)),INDEX(Assumptions!$B$13:$B$18,MATCH(E8592,Assumptions!$A$13:$A$18,0))*F8592)),2)</f>
        <v>40</v>
      </c>
    </row>
    <row r="8593" customFormat="false" ht="15" hidden="false" customHeight="false" outlineLevel="0" collapsed="false">
      <c r="A8593" s="24" t="s">
        <v>9416</v>
      </c>
      <c r="B8593" s="39" t="n">
        <v>46204</v>
      </c>
      <c r="C8593" s="24" t="s">
        <v>790</v>
      </c>
      <c r="D8593" s="24" t="s">
        <v>826</v>
      </c>
      <c r="E8593" s="24" t="s">
        <v>103</v>
      </c>
      <c r="F8593" s="38" t="n">
        <v>4650</v>
      </c>
      <c r="G8593" s="42" t="n">
        <f aca="false">DATE(YEAR(B8593),MONTH(B8593),1)</f>
        <v>46204</v>
      </c>
      <c r="H8593" s="24" t="str">
        <f aca="false">INDEX(Customers!$B$2:$B$601,MATCH(C8593,Customers!$A$2:$A$601,0))</f>
        <v>Eastern</v>
      </c>
      <c r="I8593" s="43" t="n">
        <f aca="false">ROUND(MIN(INDEX(Assumptions!$D$13:$D$18,MATCH(E8593,Assumptions!$A$13:$A$18,0)),MAX(INDEX(Assumptions!$C$13:$C$18,MATCH(E8593,Assumptions!$A$13:$A$18,0)),INDEX(Assumptions!$B$13:$B$18,MATCH(E8593,Assumptions!$A$13:$A$18,0))*F8593)),2)</f>
        <v>46.5</v>
      </c>
    </row>
    <row r="8594" customFormat="false" ht="15" hidden="false" customHeight="false" outlineLevel="0" collapsed="false">
      <c r="A8594" s="24" t="s">
        <v>9417</v>
      </c>
      <c r="B8594" s="39" t="n">
        <v>46205</v>
      </c>
      <c r="C8594" s="24" t="s">
        <v>219</v>
      </c>
      <c r="D8594" s="24" t="s">
        <v>176</v>
      </c>
      <c r="E8594" s="24" t="s">
        <v>107</v>
      </c>
      <c r="F8594" s="38" t="n">
        <v>7730</v>
      </c>
      <c r="G8594" s="42" t="n">
        <f aca="false">DATE(YEAR(B8594),MONTH(B8594),1)</f>
        <v>46204</v>
      </c>
      <c r="H8594" s="24" t="str">
        <f aca="false">INDEX(Customers!$B$2:$B$601,MATCH(C8594,Customers!$A$2:$A$601,0))</f>
        <v>Rift Valley</v>
      </c>
      <c r="I8594" s="43" t="n">
        <f aca="false">ROUND(MIN(INDEX(Assumptions!$D$13:$D$18,MATCH(E8594,Assumptions!$A$13:$A$18,0)),MAX(INDEX(Assumptions!$C$13:$C$18,MATCH(E8594,Assumptions!$A$13:$A$18,0)),INDEX(Assumptions!$B$13:$B$18,MATCH(E8594,Assumptions!$A$13:$A$18,0))*F8594)),2)</f>
        <v>0</v>
      </c>
    </row>
    <row r="8595" customFormat="false" ht="15" hidden="false" customHeight="false" outlineLevel="0" collapsed="false">
      <c r="A8595" s="24" t="s">
        <v>9418</v>
      </c>
      <c r="B8595" s="39" t="n">
        <v>46205</v>
      </c>
      <c r="C8595" s="24" t="s">
        <v>219</v>
      </c>
      <c r="D8595" s="24" t="s">
        <v>175</v>
      </c>
      <c r="E8595" s="24" t="s">
        <v>105</v>
      </c>
      <c r="F8595" s="38" t="n">
        <v>860</v>
      </c>
      <c r="G8595" s="42" t="n">
        <f aca="false">DATE(YEAR(B8595),MONTH(B8595),1)</f>
        <v>46204</v>
      </c>
      <c r="H8595" s="24" t="str">
        <f aca="false">INDEX(Customers!$B$2:$B$601,MATCH(C8595,Customers!$A$2:$A$601,0))</f>
        <v>Rift Valley</v>
      </c>
      <c r="I8595" s="43" t="n">
        <f aca="false">ROUND(MIN(INDEX(Assumptions!$D$13:$D$18,MATCH(E8595,Assumptions!$A$13:$A$18,0)),MAX(INDEX(Assumptions!$C$13:$C$18,MATCH(E8595,Assumptions!$A$13:$A$18,0)),INDEX(Assumptions!$B$13:$B$18,MATCH(E8595,Assumptions!$A$13:$A$18,0))*F8595)),2)</f>
        <v>12.9</v>
      </c>
    </row>
    <row r="8596" customFormat="false" ht="15" hidden="false" customHeight="false" outlineLevel="0" collapsed="false">
      <c r="A8596" s="24" t="s">
        <v>9419</v>
      </c>
      <c r="B8596" s="39" t="n">
        <v>46205</v>
      </c>
      <c r="C8596" s="24" t="s">
        <v>224</v>
      </c>
      <c r="D8596" s="24" t="s">
        <v>826</v>
      </c>
      <c r="E8596" s="24" t="s">
        <v>111</v>
      </c>
      <c r="F8596" s="38" t="n">
        <v>50</v>
      </c>
      <c r="G8596" s="42" t="n">
        <f aca="false">DATE(YEAR(B8596),MONTH(B8596),1)</f>
        <v>46204</v>
      </c>
      <c r="H8596" s="24" t="str">
        <f aca="false">INDEX(Customers!$B$2:$B$601,MATCH(C8596,Customers!$A$2:$A$601,0))</f>
        <v>Western</v>
      </c>
      <c r="I8596" s="43" t="n">
        <f aca="false">ROUND(MIN(INDEX(Assumptions!$D$13:$D$18,MATCH(E8596,Assumptions!$A$13:$A$18,0)),MAX(INDEX(Assumptions!$C$13:$C$18,MATCH(E8596,Assumptions!$A$13:$A$18,0)),INDEX(Assumptions!$B$13:$B$18,MATCH(E8596,Assumptions!$A$13:$A$18,0))*F8596)),2)</f>
        <v>2</v>
      </c>
    </row>
    <row r="8597" customFormat="false" ht="15" hidden="false" customHeight="false" outlineLevel="0" collapsed="false">
      <c r="A8597" s="24" t="s">
        <v>9420</v>
      </c>
      <c r="B8597" s="39" t="n">
        <v>46205</v>
      </c>
      <c r="C8597" s="24" t="s">
        <v>227</v>
      </c>
      <c r="D8597" s="24" t="s">
        <v>826</v>
      </c>
      <c r="E8597" s="24" t="s">
        <v>103</v>
      </c>
      <c r="F8597" s="38" t="n">
        <v>7350</v>
      </c>
      <c r="G8597" s="42" t="n">
        <f aca="false">DATE(YEAR(B8597),MONTH(B8597),1)</f>
        <v>46204</v>
      </c>
      <c r="H8597" s="24" t="str">
        <f aca="false">INDEX(Customers!$B$2:$B$601,MATCH(C8597,Customers!$A$2:$A$601,0))</f>
        <v>Nairobi</v>
      </c>
      <c r="I8597" s="43" t="n">
        <f aca="false">ROUND(MIN(INDEX(Assumptions!$D$13:$D$18,MATCH(E8597,Assumptions!$A$13:$A$18,0)),MAX(INDEX(Assumptions!$C$13:$C$18,MATCH(E8597,Assumptions!$A$13:$A$18,0)),INDEX(Assumptions!$B$13:$B$18,MATCH(E8597,Assumptions!$A$13:$A$18,0))*F8597)),2)</f>
        <v>73.5</v>
      </c>
    </row>
    <row r="8598" customFormat="false" ht="15" hidden="false" customHeight="false" outlineLevel="0" collapsed="false">
      <c r="A8598" s="24" t="s">
        <v>9421</v>
      </c>
      <c r="B8598" s="39" t="n">
        <v>46205</v>
      </c>
      <c r="C8598" s="24" t="s">
        <v>229</v>
      </c>
      <c r="D8598" s="24" t="s">
        <v>153</v>
      </c>
      <c r="E8598" s="24" t="s">
        <v>107</v>
      </c>
      <c r="F8598" s="38" t="n">
        <v>6540</v>
      </c>
      <c r="G8598" s="42" t="n">
        <f aca="false">DATE(YEAR(B8598),MONTH(B8598),1)</f>
        <v>46204</v>
      </c>
      <c r="H8598" s="24" t="str">
        <f aca="false">INDEX(Customers!$B$2:$B$601,MATCH(C8598,Customers!$A$2:$A$601,0))</f>
        <v>Nairobi</v>
      </c>
      <c r="I8598" s="43" t="n">
        <f aca="false">ROUND(MIN(INDEX(Assumptions!$D$13:$D$18,MATCH(E8598,Assumptions!$A$13:$A$18,0)),MAX(INDEX(Assumptions!$C$13:$C$18,MATCH(E8598,Assumptions!$A$13:$A$18,0)),INDEX(Assumptions!$B$13:$B$18,MATCH(E8598,Assumptions!$A$13:$A$18,0))*F8598)),2)</f>
        <v>0</v>
      </c>
    </row>
    <row r="8599" customFormat="false" ht="15" hidden="false" customHeight="false" outlineLevel="0" collapsed="false">
      <c r="A8599" s="24" t="s">
        <v>9422</v>
      </c>
      <c r="B8599" s="39" t="n">
        <v>46205</v>
      </c>
      <c r="C8599" s="24" t="s">
        <v>243</v>
      </c>
      <c r="D8599" s="24" t="s">
        <v>826</v>
      </c>
      <c r="E8599" s="24" t="s">
        <v>113</v>
      </c>
      <c r="F8599" s="38" t="n">
        <v>99</v>
      </c>
      <c r="G8599" s="42" t="n">
        <f aca="false">DATE(YEAR(B8599),MONTH(B8599),1)</f>
        <v>46204</v>
      </c>
      <c r="H8599" s="24" t="str">
        <f aca="false">INDEX(Customers!$B$2:$B$601,MATCH(C8599,Customers!$A$2:$A$601,0))</f>
        <v>Coast</v>
      </c>
      <c r="I8599" s="43" t="n">
        <f aca="false">ROUND(MIN(INDEX(Assumptions!$D$13:$D$18,MATCH(E8599,Assumptions!$A$13:$A$18,0)),MAX(INDEX(Assumptions!$C$13:$C$18,MATCH(E8599,Assumptions!$A$13:$A$18,0)),INDEX(Assumptions!$B$13:$B$18,MATCH(E8599,Assumptions!$A$13:$A$18,0))*F8599)),2)</f>
        <v>4.95</v>
      </c>
    </row>
    <row r="8600" customFormat="false" ht="15" hidden="false" customHeight="false" outlineLevel="0" collapsed="false">
      <c r="A8600" s="24" t="s">
        <v>9423</v>
      </c>
      <c r="B8600" s="39" t="n">
        <v>46205</v>
      </c>
      <c r="C8600" s="24" t="s">
        <v>246</v>
      </c>
      <c r="D8600" s="24" t="s">
        <v>826</v>
      </c>
      <c r="E8600" s="24" t="s">
        <v>113</v>
      </c>
      <c r="F8600" s="38" t="n">
        <v>50</v>
      </c>
      <c r="G8600" s="42" t="n">
        <f aca="false">DATE(YEAR(B8600),MONTH(B8600),1)</f>
        <v>46204</v>
      </c>
      <c r="H8600" s="24" t="str">
        <f aca="false">INDEX(Customers!$B$2:$B$601,MATCH(C8600,Customers!$A$2:$A$601,0))</f>
        <v>Central</v>
      </c>
      <c r="I8600" s="43" t="n">
        <f aca="false">ROUND(MIN(INDEX(Assumptions!$D$13:$D$18,MATCH(E8600,Assumptions!$A$13:$A$18,0)),MAX(INDEX(Assumptions!$C$13:$C$18,MATCH(E8600,Assumptions!$A$13:$A$18,0)),INDEX(Assumptions!$B$13:$B$18,MATCH(E8600,Assumptions!$A$13:$A$18,0))*F8600)),2)</f>
        <v>2.5</v>
      </c>
    </row>
    <row r="8601" customFormat="false" ht="15" hidden="false" customHeight="false" outlineLevel="0" collapsed="false">
      <c r="A8601" s="24" t="s">
        <v>9424</v>
      </c>
      <c r="B8601" s="39" t="n">
        <v>46205</v>
      </c>
      <c r="C8601" s="24" t="s">
        <v>257</v>
      </c>
      <c r="D8601" s="24" t="s">
        <v>826</v>
      </c>
      <c r="E8601" s="24" t="s">
        <v>111</v>
      </c>
      <c r="F8601" s="38" t="n">
        <v>50</v>
      </c>
      <c r="G8601" s="42" t="n">
        <f aca="false">DATE(YEAR(B8601),MONTH(B8601),1)</f>
        <v>46204</v>
      </c>
      <c r="H8601" s="24" t="str">
        <f aca="false">INDEX(Customers!$B$2:$B$601,MATCH(C8601,Customers!$A$2:$A$601,0))</f>
        <v>Rift Valley</v>
      </c>
      <c r="I8601" s="43" t="n">
        <f aca="false">ROUND(MIN(INDEX(Assumptions!$D$13:$D$18,MATCH(E8601,Assumptions!$A$13:$A$18,0)),MAX(INDEX(Assumptions!$C$13:$C$18,MATCH(E8601,Assumptions!$A$13:$A$18,0)),INDEX(Assumptions!$B$13:$B$18,MATCH(E8601,Assumptions!$A$13:$A$18,0))*F8601)),2)</f>
        <v>2</v>
      </c>
    </row>
    <row r="8602" customFormat="false" ht="15" hidden="false" customHeight="false" outlineLevel="0" collapsed="false">
      <c r="A8602" s="24" t="s">
        <v>9425</v>
      </c>
      <c r="B8602" s="39" t="n">
        <v>46205</v>
      </c>
      <c r="C8602" s="24" t="s">
        <v>266</v>
      </c>
      <c r="D8602" s="24" t="s">
        <v>826</v>
      </c>
      <c r="E8602" s="24" t="s">
        <v>103</v>
      </c>
      <c r="F8602" s="38" t="n">
        <v>710</v>
      </c>
      <c r="G8602" s="42" t="n">
        <f aca="false">DATE(YEAR(B8602),MONTH(B8602),1)</f>
        <v>46204</v>
      </c>
      <c r="H8602" s="24" t="str">
        <f aca="false">INDEX(Customers!$B$2:$B$601,MATCH(C8602,Customers!$A$2:$A$601,0))</f>
        <v>Rift Valley</v>
      </c>
      <c r="I8602" s="43" t="n">
        <f aca="false">ROUND(MIN(INDEX(Assumptions!$D$13:$D$18,MATCH(E8602,Assumptions!$A$13:$A$18,0)),MAX(INDEX(Assumptions!$C$13:$C$18,MATCH(E8602,Assumptions!$A$13:$A$18,0)),INDEX(Assumptions!$B$13:$B$18,MATCH(E8602,Assumptions!$A$13:$A$18,0))*F8602)),2)</f>
        <v>7.1</v>
      </c>
    </row>
    <row r="8603" customFormat="false" ht="15" hidden="false" customHeight="false" outlineLevel="0" collapsed="false">
      <c r="A8603" s="24" t="s">
        <v>9426</v>
      </c>
      <c r="B8603" s="39" t="n">
        <v>46205</v>
      </c>
      <c r="C8603" s="24" t="s">
        <v>293</v>
      </c>
      <c r="D8603" s="24" t="s">
        <v>826</v>
      </c>
      <c r="E8603" s="24" t="s">
        <v>111</v>
      </c>
      <c r="F8603" s="38" t="n">
        <v>50</v>
      </c>
      <c r="G8603" s="42" t="n">
        <f aca="false">DATE(YEAR(B8603),MONTH(B8603),1)</f>
        <v>46204</v>
      </c>
      <c r="H8603" s="24" t="str">
        <f aca="false">INDEX(Customers!$B$2:$B$601,MATCH(C8603,Customers!$A$2:$A$601,0))</f>
        <v>Western</v>
      </c>
      <c r="I8603" s="43" t="n">
        <f aca="false">ROUND(MIN(INDEX(Assumptions!$D$13:$D$18,MATCH(E8603,Assumptions!$A$13:$A$18,0)),MAX(INDEX(Assumptions!$C$13:$C$18,MATCH(E8603,Assumptions!$A$13:$A$18,0)),INDEX(Assumptions!$B$13:$B$18,MATCH(E8603,Assumptions!$A$13:$A$18,0))*F8603)),2)</f>
        <v>2</v>
      </c>
    </row>
    <row r="8604" customFormat="false" ht="15" hidden="false" customHeight="false" outlineLevel="0" collapsed="false">
      <c r="A8604" s="24" t="s">
        <v>9427</v>
      </c>
      <c r="B8604" s="39" t="n">
        <v>46205</v>
      </c>
      <c r="C8604" s="24" t="s">
        <v>296</v>
      </c>
      <c r="D8604" s="24" t="s">
        <v>826</v>
      </c>
      <c r="E8604" s="24" t="s">
        <v>111</v>
      </c>
      <c r="F8604" s="38" t="n">
        <v>1000</v>
      </c>
      <c r="G8604" s="42" t="n">
        <f aca="false">DATE(YEAR(B8604),MONTH(B8604),1)</f>
        <v>46204</v>
      </c>
      <c r="H8604" s="24" t="str">
        <f aca="false">INDEX(Customers!$B$2:$B$601,MATCH(C8604,Customers!$A$2:$A$601,0))</f>
        <v>Coast</v>
      </c>
      <c r="I8604" s="43" t="n">
        <f aca="false">ROUND(MIN(INDEX(Assumptions!$D$13:$D$18,MATCH(E8604,Assumptions!$A$13:$A$18,0)),MAX(INDEX(Assumptions!$C$13:$C$18,MATCH(E8604,Assumptions!$A$13:$A$18,0)),INDEX(Assumptions!$B$13:$B$18,MATCH(E8604,Assumptions!$A$13:$A$18,0))*F8604)),2)</f>
        <v>40</v>
      </c>
    </row>
    <row r="8605" customFormat="false" ht="15" hidden="false" customHeight="false" outlineLevel="0" collapsed="false">
      <c r="A8605" s="24" t="s">
        <v>9428</v>
      </c>
      <c r="B8605" s="39" t="n">
        <v>46205</v>
      </c>
      <c r="C8605" s="24" t="s">
        <v>310</v>
      </c>
      <c r="D8605" s="24" t="s">
        <v>204</v>
      </c>
      <c r="E8605" s="24" t="s">
        <v>107</v>
      </c>
      <c r="F8605" s="38" t="n">
        <v>10330</v>
      </c>
      <c r="G8605" s="42" t="n">
        <f aca="false">DATE(YEAR(B8605),MONTH(B8605),1)</f>
        <v>46204</v>
      </c>
      <c r="H8605" s="24" t="str">
        <f aca="false">INDEX(Customers!$B$2:$B$601,MATCH(C8605,Customers!$A$2:$A$601,0))</f>
        <v>Eastern</v>
      </c>
      <c r="I8605" s="43" t="n">
        <f aca="false">ROUND(MIN(INDEX(Assumptions!$D$13:$D$18,MATCH(E8605,Assumptions!$A$13:$A$18,0)),MAX(INDEX(Assumptions!$C$13:$C$18,MATCH(E8605,Assumptions!$A$13:$A$18,0)),INDEX(Assumptions!$B$13:$B$18,MATCH(E8605,Assumptions!$A$13:$A$18,0))*F8605)),2)</f>
        <v>0</v>
      </c>
    </row>
    <row r="8606" customFormat="false" ht="15" hidden="false" customHeight="false" outlineLevel="0" collapsed="false">
      <c r="A8606" s="24" t="s">
        <v>9429</v>
      </c>
      <c r="B8606" s="39" t="n">
        <v>46205</v>
      </c>
      <c r="C8606" s="24" t="s">
        <v>329</v>
      </c>
      <c r="D8606" s="24" t="s">
        <v>826</v>
      </c>
      <c r="E8606" s="24" t="s">
        <v>103</v>
      </c>
      <c r="F8606" s="38" t="n">
        <v>740</v>
      </c>
      <c r="G8606" s="42" t="n">
        <f aca="false">DATE(YEAR(B8606),MONTH(B8606),1)</f>
        <v>46204</v>
      </c>
      <c r="H8606" s="24" t="str">
        <f aca="false">INDEX(Customers!$B$2:$B$601,MATCH(C8606,Customers!$A$2:$A$601,0))</f>
        <v>Coast</v>
      </c>
      <c r="I8606" s="43" t="n">
        <f aca="false">ROUND(MIN(INDEX(Assumptions!$D$13:$D$18,MATCH(E8606,Assumptions!$A$13:$A$18,0)),MAX(INDEX(Assumptions!$C$13:$C$18,MATCH(E8606,Assumptions!$A$13:$A$18,0)),INDEX(Assumptions!$B$13:$B$18,MATCH(E8606,Assumptions!$A$13:$A$18,0))*F8606)),2)</f>
        <v>7.4</v>
      </c>
    </row>
    <row r="8607" customFormat="false" ht="15" hidden="false" customHeight="false" outlineLevel="0" collapsed="false">
      <c r="A8607" s="24" t="s">
        <v>9430</v>
      </c>
      <c r="B8607" s="39" t="n">
        <v>46205</v>
      </c>
      <c r="C8607" s="24" t="s">
        <v>329</v>
      </c>
      <c r="D8607" s="24" t="s">
        <v>826</v>
      </c>
      <c r="E8607" s="24" t="s">
        <v>103</v>
      </c>
      <c r="F8607" s="38" t="n">
        <v>670</v>
      </c>
      <c r="G8607" s="42" t="n">
        <f aca="false">DATE(YEAR(B8607),MONTH(B8607),1)</f>
        <v>46204</v>
      </c>
      <c r="H8607" s="24" t="str">
        <f aca="false">INDEX(Customers!$B$2:$B$601,MATCH(C8607,Customers!$A$2:$A$601,0))</f>
        <v>Coast</v>
      </c>
      <c r="I8607" s="43" t="n">
        <f aca="false">ROUND(MIN(INDEX(Assumptions!$D$13:$D$18,MATCH(E8607,Assumptions!$A$13:$A$18,0)),MAX(INDEX(Assumptions!$C$13:$C$18,MATCH(E8607,Assumptions!$A$13:$A$18,0)),INDEX(Assumptions!$B$13:$B$18,MATCH(E8607,Assumptions!$A$13:$A$18,0))*F8607)),2)</f>
        <v>6.7</v>
      </c>
    </row>
    <row r="8608" customFormat="false" ht="15" hidden="false" customHeight="false" outlineLevel="0" collapsed="false">
      <c r="A8608" s="24" t="s">
        <v>9431</v>
      </c>
      <c r="B8608" s="39" t="n">
        <v>46205</v>
      </c>
      <c r="C8608" s="24" t="s">
        <v>332</v>
      </c>
      <c r="D8608" s="24" t="s">
        <v>169</v>
      </c>
      <c r="E8608" s="24" t="s">
        <v>107</v>
      </c>
      <c r="F8608" s="38" t="n">
        <v>12380</v>
      </c>
      <c r="G8608" s="42" t="n">
        <f aca="false">DATE(YEAR(B8608),MONTH(B8608),1)</f>
        <v>46204</v>
      </c>
      <c r="H8608" s="24" t="str">
        <f aca="false">INDEX(Customers!$B$2:$B$601,MATCH(C8608,Customers!$A$2:$A$601,0))</f>
        <v>Central</v>
      </c>
      <c r="I8608" s="43" t="n">
        <f aca="false">ROUND(MIN(INDEX(Assumptions!$D$13:$D$18,MATCH(E8608,Assumptions!$A$13:$A$18,0)),MAX(INDEX(Assumptions!$C$13:$C$18,MATCH(E8608,Assumptions!$A$13:$A$18,0)),INDEX(Assumptions!$B$13:$B$18,MATCH(E8608,Assumptions!$A$13:$A$18,0))*F8608)),2)</f>
        <v>0</v>
      </c>
    </row>
    <row r="8609" customFormat="false" ht="15" hidden="false" customHeight="false" outlineLevel="0" collapsed="false">
      <c r="A8609" s="24" t="s">
        <v>9432</v>
      </c>
      <c r="B8609" s="39" t="n">
        <v>46205</v>
      </c>
      <c r="C8609" s="24" t="s">
        <v>334</v>
      </c>
      <c r="D8609" s="24" t="s">
        <v>826</v>
      </c>
      <c r="E8609" s="24" t="s">
        <v>109</v>
      </c>
      <c r="F8609" s="38" t="n">
        <v>7910</v>
      </c>
      <c r="G8609" s="42" t="n">
        <f aca="false">DATE(YEAR(B8609),MONTH(B8609),1)</f>
        <v>46204</v>
      </c>
      <c r="H8609" s="24" t="str">
        <f aca="false">INDEX(Customers!$B$2:$B$601,MATCH(C8609,Customers!$A$2:$A$601,0))</f>
        <v>Nairobi</v>
      </c>
      <c r="I8609" s="43" t="n">
        <f aca="false">ROUND(MIN(INDEX(Assumptions!$D$13:$D$18,MATCH(E8609,Assumptions!$A$13:$A$18,0)),MAX(INDEX(Assumptions!$C$13:$C$18,MATCH(E8609,Assumptions!$A$13:$A$18,0)),INDEX(Assumptions!$B$13:$B$18,MATCH(E8609,Assumptions!$A$13:$A$18,0))*F8609)),2)</f>
        <v>31.64</v>
      </c>
    </row>
    <row r="8610" customFormat="false" ht="15" hidden="false" customHeight="false" outlineLevel="0" collapsed="false">
      <c r="A8610" s="24" t="s">
        <v>9433</v>
      </c>
      <c r="B8610" s="39" t="n">
        <v>46205</v>
      </c>
      <c r="C8610" s="24" t="s">
        <v>358</v>
      </c>
      <c r="D8610" s="24" t="s">
        <v>826</v>
      </c>
      <c r="E8610" s="24" t="s">
        <v>103</v>
      </c>
      <c r="F8610" s="38" t="n">
        <v>890</v>
      </c>
      <c r="G8610" s="42" t="n">
        <f aca="false">DATE(YEAR(B8610),MONTH(B8610),1)</f>
        <v>46204</v>
      </c>
      <c r="H8610" s="24" t="str">
        <f aca="false">INDEX(Customers!$B$2:$B$601,MATCH(C8610,Customers!$A$2:$A$601,0))</f>
        <v>Western</v>
      </c>
      <c r="I8610" s="43" t="n">
        <f aca="false">ROUND(MIN(INDEX(Assumptions!$D$13:$D$18,MATCH(E8610,Assumptions!$A$13:$A$18,0)),MAX(INDEX(Assumptions!$C$13:$C$18,MATCH(E8610,Assumptions!$A$13:$A$18,0)),INDEX(Assumptions!$B$13:$B$18,MATCH(E8610,Assumptions!$A$13:$A$18,0))*F8610)),2)</f>
        <v>8.9</v>
      </c>
    </row>
    <row r="8611" customFormat="false" ht="15" hidden="false" customHeight="false" outlineLevel="0" collapsed="false">
      <c r="A8611" s="24" t="s">
        <v>9434</v>
      </c>
      <c r="B8611" s="39" t="n">
        <v>46205</v>
      </c>
      <c r="C8611" s="24" t="s">
        <v>385</v>
      </c>
      <c r="D8611" s="24" t="s">
        <v>165</v>
      </c>
      <c r="E8611" s="24" t="s">
        <v>105</v>
      </c>
      <c r="F8611" s="38" t="n">
        <v>15990</v>
      </c>
      <c r="G8611" s="42" t="n">
        <f aca="false">DATE(YEAR(B8611),MONTH(B8611),1)</f>
        <v>46204</v>
      </c>
      <c r="H8611" s="24" t="str">
        <f aca="false">INDEX(Customers!$B$2:$B$601,MATCH(C8611,Customers!$A$2:$A$601,0))</f>
        <v>Central</v>
      </c>
      <c r="I8611" s="43" t="n">
        <f aca="false">ROUND(MIN(INDEX(Assumptions!$D$13:$D$18,MATCH(E8611,Assumptions!$A$13:$A$18,0)),MAX(INDEX(Assumptions!$C$13:$C$18,MATCH(E8611,Assumptions!$A$13:$A$18,0)),INDEX(Assumptions!$B$13:$B$18,MATCH(E8611,Assumptions!$A$13:$A$18,0))*F8611)),2)</f>
        <v>200</v>
      </c>
    </row>
    <row r="8612" customFormat="false" ht="15" hidden="false" customHeight="false" outlineLevel="0" collapsed="false">
      <c r="A8612" s="24" t="s">
        <v>9435</v>
      </c>
      <c r="B8612" s="39" t="n">
        <v>46205</v>
      </c>
      <c r="C8612" s="24" t="s">
        <v>393</v>
      </c>
      <c r="D8612" s="24" t="s">
        <v>174</v>
      </c>
      <c r="E8612" s="24" t="s">
        <v>107</v>
      </c>
      <c r="F8612" s="38" t="n">
        <v>5660</v>
      </c>
      <c r="G8612" s="42" t="n">
        <f aca="false">DATE(YEAR(B8612),MONTH(B8612),1)</f>
        <v>46204</v>
      </c>
      <c r="H8612" s="24" t="str">
        <f aca="false">INDEX(Customers!$B$2:$B$601,MATCH(C8612,Customers!$A$2:$A$601,0))</f>
        <v>Rift Valley</v>
      </c>
      <c r="I8612" s="43" t="n">
        <f aca="false">ROUND(MIN(INDEX(Assumptions!$D$13:$D$18,MATCH(E8612,Assumptions!$A$13:$A$18,0)),MAX(INDEX(Assumptions!$C$13:$C$18,MATCH(E8612,Assumptions!$A$13:$A$18,0)),INDEX(Assumptions!$B$13:$B$18,MATCH(E8612,Assumptions!$A$13:$A$18,0))*F8612)),2)</f>
        <v>0</v>
      </c>
    </row>
    <row r="8613" customFormat="false" ht="15" hidden="false" customHeight="false" outlineLevel="0" collapsed="false">
      <c r="A8613" s="24" t="s">
        <v>9436</v>
      </c>
      <c r="B8613" s="39" t="n">
        <v>46205</v>
      </c>
      <c r="C8613" s="24" t="s">
        <v>421</v>
      </c>
      <c r="D8613" s="24" t="s">
        <v>826</v>
      </c>
      <c r="E8613" s="24" t="s">
        <v>103</v>
      </c>
      <c r="F8613" s="38" t="n">
        <v>820</v>
      </c>
      <c r="G8613" s="42" t="n">
        <f aca="false">DATE(YEAR(B8613),MONTH(B8613),1)</f>
        <v>46204</v>
      </c>
      <c r="H8613" s="24" t="str">
        <f aca="false">INDEX(Customers!$B$2:$B$601,MATCH(C8613,Customers!$A$2:$A$601,0))</f>
        <v>Western</v>
      </c>
      <c r="I8613" s="43" t="n">
        <f aca="false">ROUND(MIN(INDEX(Assumptions!$D$13:$D$18,MATCH(E8613,Assumptions!$A$13:$A$18,0)),MAX(INDEX(Assumptions!$C$13:$C$18,MATCH(E8613,Assumptions!$A$13:$A$18,0)),INDEX(Assumptions!$B$13:$B$18,MATCH(E8613,Assumptions!$A$13:$A$18,0))*F8613)),2)</f>
        <v>8.2</v>
      </c>
    </row>
    <row r="8614" customFormat="false" ht="15" hidden="false" customHeight="false" outlineLevel="0" collapsed="false">
      <c r="A8614" s="24" t="s">
        <v>9437</v>
      </c>
      <c r="B8614" s="39" t="n">
        <v>46205</v>
      </c>
      <c r="C8614" s="24" t="s">
        <v>424</v>
      </c>
      <c r="D8614" s="24" t="s">
        <v>826</v>
      </c>
      <c r="E8614" s="24" t="s">
        <v>111</v>
      </c>
      <c r="F8614" s="38" t="n">
        <v>1000</v>
      </c>
      <c r="G8614" s="42" t="n">
        <f aca="false">DATE(YEAR(B8614),MONTH(B8614),1)</f>
        <v>46204</v>
      </c>
      <c r="H8614" s="24" t="str">
        <f aca="false">INDEX(Customers!$B$2:$B$601,MATCH(C8614,Customers!$A$2:$A$601,0))</f>
        <v>Western</v>
      </c>
      <c r="I8614" s="43" t="n">
        <f aca="false">ROUND(MIN(INDEX(Assumptions!$D$13:$D$18,MATCH(E8614,Assumptions!$A$13:$A$18,0)),MAX(INDEX(Assumptions!$C$13:$C$18,MATCH(E8614,Assumptions!$A$13:$A$18,0)),INDEX(Assumptions!$B$13:$B$18,MATCH(E8614,Assumptions!$A$13:$A$18,0))*F8614)),2)</f>
        <v>40</v>
      </c>
    </row>
    <row r="8615" customFormat="false" ht="15" hidden="false" customHeight="false" outlineLevel="0" collapsed="false">
      <c r="A8615" s="24" t="s">
        <v>9438</v>
      </c>
      <c r="B8615" s="39" t="n">
        <v>46205</v>
      </c>
      <c r="C8615" s="24" t="s">
        <v>494</v>
      </c>
      <c r="D8615" s="24" t="s">
        <v>826</v>
      </c>
      <c r="E8615" s="24" t="s">
        <v>113</v>
      </c>
      <c r="F8615" s="38" t="n">
        <v>1000</v>
      </c>
      <c r="G8615" s="42" t="n">
        <f aca="false">DATE(YEAR(B8615),MONTH(B8615),1)</f>
        <v>46204</v>
      </c>
      <c r="H8615" s="24" t="str">
        <f aca="false">INDEX(Customers!$B$2:$B$601,MATCH(C8615,Customers!$A$2:$A$601,0))</f>
        <v>Coast</v>
      </c>
      <c r="I8615" s="43" t="n">
        <f aca="false">ROUND(MIN(INDEX(Assumptions!$D$13:$D$18,MATCH(E8615,Assumptions!$A$13:$A$18,0)),MAX(INDEX(Assumptions!$C$13:$C$18,MATCH(E8615,Assumptions!$A$13:$A$18,0)),INDEX(Assumptions!$B$13:$B$18,MATCH(E8615,Assumptions!$A$13:$A$18,0))*F8615)),2)</f>
        <v>50</v>
      </c>
    </row>
    <row r="8616" customFormat="false" ht="15" hidden="false" customHeight="false" outlineLevel="0" collapsed="false">
      <c r="A8616" s="24" t="s">
        <v>9439</v>
      </c>
      <c r="B8616" s="39" t="n">
        <v>46205</v>
      </c>
      <c r="C8616" s="24" t="s">
        <v>505</v>
      </c>
      <c r="D8616" s="24" t="s">
        <v>210</v>
      </c>
      <c r="E8616" s="24" t="s">
        <v>107</v>
      </c>
      <c r="F8616" s="38" t="n">
        <v>2680</v>
      </c>
      <c r="G8616" s="42" t="n">
        <f aca="false">DATE(YEAR(B8616),MONTH(B8616),1)</f>
        <v>46204</v>
      </c>
      <c r="H8616" s="24" t="str">
        <f aca="false">INDEX(Customers!$B$2:$B$601,MATCH(C8616,Customers!$A$2:$A$601,0))</f>
        <v>Eastern</v>
      </c>
      <c r="I8616" s="43" t="n">
        <f aca="false">ROUND(MIN(INDEX(Assumptions!$D$13:$D$18,MATCH(E8616,Assumptions!$A$13:$A$18,0)),MAX(INDEX(Assumptions!$C$13:$C$18,MATCH(E8616,Assumptions!$A$13:$A$18,0)),INDEX(Assumptions!$B$13:$B$18,MATCH(E8616,Assumptions!$A$13:$A$18,0))*F8616)),2)</f>
        <v>0</v>
      </c>
    </row>
    <row r="8617" customFormat="false" ht="15" hidden="false" customHeight="false" outlineLevel="0" collapsed="false">
      <c r="A8617" s="24" t="s">
        <v>9440</v>
      </c>
      <c r="B8617" s="39" t="n">
        <v>46205</v>
      </c>
      <c r="C8617" s="24" t="s">
        <v>518</v>
      </c>
      <c r="D8617" s="24" t="s">
        <v>826</v>
      </c>
      <c r="E8617" s="24" t="s">
        <v>103</v>
      </c>
      <c r="F8617" s="38" t="n">
        <v>1860</v>
      </c>
      <c r="G8617" s="42" t="n">
        <f aca="false">DATE(YEAR(B8617),MONTH(B8617),1)</f>
        <v>46204</v>
      </c>
      <c r="H8617" s="24" t="str">
        <f aca="false">INDEX(Customers!$B$2:$B$601,MATCH(C8617,Customers!$A$2:$A$601,0))</f>
        <v>Nairobi</v>
      </c>
      <c r="I8617" s="43" t="n">
        <f aca="false">ROUND(MIN(INDEX(Assumptions!$D$13:$D$18,MATCH(E8617,Assumptions!$A$13:$A$18,0)),MAX(INDEX(Assumptions!$C$13:$C$18,MATCH(E8617,Assumptions!$A$13:$A$18,0)),INDEX(Assumptions!$B$13:$B$18,MATCH(E8617,Assumptions!$A$13:$A$18,0))*F8617)),2)</f>
        <v>18.6</v>
      </c>
    </row>
    <row r="8618" customFormat="false" ht="15" hidden="false" customHeight="false" outlineLevel="0" collapsed="false">
      <c r="A8618" s="24" t="s">
        <v>9441</v>
      </c>
      <c r="B8618" s="39" t="n">
        <v>46205</v>
      </c>
      <c r="C8618" s="24" t="s">
        <v>520</v>
      </c>
      <c r="D8618" s="24" t="s">
        <v>184</v>
      </c>
      <c r="E8618" s="24" t="s">
        <v>107</v>
      </c>
      <c r="F8618" s="38" t="n">
        <v>16480</v>
      </c>
      <c r="G8618" s="42" t="n">
        <f aca="false">DATE(YEAR(B8618),MONTH(B8618),1)</f>
        <v>46204</v>
      </c>
      <c r="H8618" s="24" t="str">
        <f aca="false">INDEX(Customers!$B$2:$B$601,MATCH(C8618,Customers!$A$2:$A$601,0))</f>
        <v>Coast</v>
      </c>
      <c r="I8618" s="43" t="n">
        <f aca="false">ROUND(MIN(INDEX(Assumptions!$D$13:$D$18,MATCH(E8618,Assumptions!$A$13:$A$18,0)),MAX(INDEX(Assumptions!$C$13:$C$18,MATCH(E8618,Assumptions!$A$13:$A$18,0)),INDEX(Assumptions!$B$13:$B$18,MATCH(E8618,Assumptions!$A$13:$A$18,0))*F8618)),2)</f>
        <v>0</v>
      </c>
    </row>
    <row r="8619" customFormat="false" ht="15" hidden="false" customHeight="false" outlineLevel="0" collapsed="false">
      <c r="A8619" s="24" t="s">
        <v>9442</v>
      </c>
      <c r="B8619" s="39" t="n">
        <v>46205</v>
      </c>
      <c r="C8619" s="24" t="s">
        <v>524</v>
      </c>
      <c r="D8619" s="24" t="s">
        <v>826</v>
      </c>
      <c r="E8619" s="24" t="s">
        <v>103</v>
      </c>
      <c r="F8619" s="38" t="n">
        <v>1330</v>
      </c>
      <c r="G8619" s="42" t="n">
        <f aca="false">DATE(YEAR(B8619),MONTH(B8619),1)</f>
        <v>46204</v>
      </c>
      <c r="H8619" s="24" t="str">
        <f aca="false">INDEX(Customers!$B$2:$B$601,MATCH(C8619,Customers!$A$2:$A$601,0))</f>
        <v>Rift Valley</v>
      </c>
      <c r="I8619" s="43" t="n">
        <f aca="false">ROUND(MIN(INDEX(Assumptions!$D$13:$D$18,MATCH(E8619,Assumptions!$A$13:$A$18,0)),MAX(INDEX(Assumptions!$C$13:$C$18,MATCH(E8619,Assumptions!$A$13:$A$18,0)),INDEX(Assumptions!$B$13:$B$18,MATCH(E8619,Assumptions!$A$13:$A$18,0))*F8619)),2)</f>
        <v>13.3</v>
      </c>
    </row>
    <row r="8620" customFormat="false" ht="15" hidden="false" customHeight="false" outlineLevel="0" collapsed="false">
      <c r="A8620" s="24" t="s">
        <v>9443</v>
      </c>
      <c r="B8620" s="39" t="n">
        <v>46205</v>
      </c>
      <c r="C8620" s="24" t="s">
        <v>542</v>
      </c>
      <c r="D8620" s="24" t="s">
        <v>826</v>
      </c>
      <c r="E8620" s="24" t="s">
        <v>111</v>
      </c>
      <c r="F8620" s="38" t="n">
        <v>20</v>
      </c>
      <c r="G8620" s="42" t="n">
        <f aca="false">DATE(YEAR(B8620),MONTH(B8620),1)</f>
        <v>46204</v>
      </c>
      <c r="H8620" s="24" t="str">
        <f aca="false">INDEX(Customers!$B$2:$B$601,MATCH(C8620,Customers!$A$2:$A$601,0))</f>
        <v>Western</v>
      </c>
      <c r="I8620" s="43" t="n">
        <f aca="false">ROUND(MIN(INDEX(Assumptions!$D$13:$D$18,MATCH(E8620,Assumptions!$A$13:$A$18,0)),MAX(INDEX(Assumptions!$C$13:$C$18,MATCH(E8620,Assumptions!$A$13:$A$18,0)),INDEX(Assumptions!$B$13:$B$18,MATCH(E8620,Assumptions!$A$13:$A$18,0))*F8620)),2)</f>
        <v>0.8</v>
      </c>
    </row>
    <row r="8621" customFormat="false" ht="15" hidden="false" customHeight="false" outlineLevel="0" collapsed="false">
      <c r="A8621" s="24" t="s">
        <v>9444</v>
      </c>
      <c r="B8621" s="39" t="n">
        <v>46205</v>
      </c>
      <c r="C8621" s="24" t="s">
        <v>549</v>
      </c>
      <c r="D8621" s="24" t="s">
        <v>826</v>
      </c>
      <c r="E8621" s="24" t="s">
        <v>103</v>
      </c>
      <c r="F8621" s="38" t="n">
        <v>1720</v>
      </c>
      <c r="G8621" s="42" t="n">
        <f aca="false">DATE(YEAR(B8621),MONTH(B8621),1)</f>
        <v>46204</v>
      </c>
      <c r="H8621" s="24" t="str">
        <f aca="false">INDEX(Customers!$B$2:$B$601,MATCH(C8621,Customers!$A$2:$A$601,0))</f>
        <v>Eastern</v>
      </c>
      <c r="I8621" s="43" t="n">
        <f aca="false">ROUND(MIN(INDEX(Assumptions!$D$13:$D$18,MATCH(E8621,Assumptions!$A$13:$A$18,0)),MAX(INDEX(Assumptions!$C$13:$C$18,MATCH(E8621,Assumptions!$A$13:$A$18,0)),INDEX(Assumptions!$B$13:$B$18,MATCH(E8621,Assumptions!$A$13:$A$18,0))*F8621)),2)</f>
        <v>17.2</v>
      </c>
    </row>
    <row r="8622" customFormat="false" ht="15" hidden="false" customHeight="false" outlineLevel="0" collapsed="false">
      <c r="A8622" s="24" t="s">
        <v>9445</v>
      </c>
      <c r="B8622" s="39" t="n">
        <v>46205</v>
      </c>
      <c r="C8622" s="24" t="s">
        <v>552</v>
      </c>
      <c r="D8622" s="24" t="s">
        <v>210</v>
      </c>
      <c r="E8622" s="24" t="s">
        <v>107</v>
      </c>
      <c r="F8622" s="38" t="n">
        <v>3640</v>
      </c>
      <c r="G8622" s="42" t="n">
        <f aca="false">DATE(YEAR(B8622),MONTH(B8622),1)</f>
        <v>46204</v>
      </c>
      <c r="H8622" s="24" t="str">
        <f aca="false">INDEX(Customers!$B$2:$B$601,MATCH(C8622,Customers!$A$2:$A$601,0))</f>
        <v>Eastern</v>
      </c>
      <c r="I8622" s="43" t="n">
        <f aca="false">ROUND(MIN(INDEX(Assumptions!$D$13:$D$18,MATCH(E8622,Assumptions!$A$13:$A$18,0)),MAX(INDEX(Assumptions!$C$13:$C$18,MATCH(E8622,Assumptions!$A$13:$A$18,0)),INDEX(Assumptions!$B$13:$B$18,MATCH(E8622,Assumptions!$A$13:$A$18,0))*F8622)),2)</f>
        <v>0</v>
      </c>
    </row>
    <row r="8623" customFormat="false" ht="15" hidden="false" customHeight="false" outlineLevel="0" collapsed="false">
      <c r="A8623" s="24" t="s">
        <v>9446</v>
      </c>
      <c r="B8623" s="39" t="n">
        <v>46205</v>
      </c>
      <c r="C8623" s="24" t="s">
        <v>556</v>
      </c>
      <c r="D8623" s="24" t="s">
        <v>826</v>
      </c>
      <c r="E8623" s="24" t="s">
        <v>109</v>
      </c>
      <c r="F8623" s="38" t="n">
        <v>36080</v>
      </c>
      <c r="G8623" s="42" t="n">
        <f aca="false">DATE(YEAR(B8623),MONTH(B8623),1)</f>
        <v>46204</v>
      </c>
      <c r="H8623" s="24" t="str">
        <f aca="false">INDEX(Customers!$B$2:$B$601,MATCH(C8623,Customers!$A$2:$A$601,0))</f>
        <v>Central</v>
      </c>
      <c r="I8623" s="43" t="n">
        <f aca="false">ROUND(MIN(INDEX(Assumptions!$D$13:$D$18,MATCH(E8623,Assumptions!$A$13:$A$18,0)),MAX(INDEX(Assumptions!$C$13:$C$18,MATCH(E8623,Assumptions!$A$13:$A$18,0)),INDEX(Assumptions!$B$13:$B$18,MATCH(E8623,Assumptions!$A$13:$A$18,0))*F8623)),2)</f>
        <v>40</v>
      </c>
    </row>
    <row r="8624" customFormat="false" ht="15" hidden="false" customHeight="false" outlineLevel="0" collapsed="false">
      <c r="A8624" s="24" t="s">
        <v>9447</v>
      </c>
      <c r="B8624" s="39" t="n">
        <v>46205</v>
      </c>
      <c r="C8624" s="24" t="s">
        <v>556</v>
      </c>
      <c r="D8624" s="24" t="s">
        <v>826</v>
      </c>
      <c r="E8624" s="24" t="s">
        <v>109</v>
      </c>
      <c r="F8624" s="38" t="n">
        <v>4040</v>
      </c>
      <c r="G8624" s="42" t="n">
        <f aca="false">DATE(YEAR(B8624),MONTH(B8624),1)</f>
        <v>46204</v>
      </c>
      <c r="H8624" s="24" t="str">
        <f aca="false">INDEX(Customers!$B$2:$B$601,MATCH(C8624,Customers!$A$2:$A$601,0))</f>
        <v>Central</v>
      </c>
      <c r="I8624" s="43" t="n">
        <f aca="false">ROUND(MIN(INDEX(Assumptions!$D$13:$D$18,MATCH(E8624,Assumptions!$A$13:$A$18,0)),MAX(INDEX(Assumptions!$C$13:$C$18,MATCH(E8624,Assumptions!$A$13:$A$18,0)),INDEX(Assumptions!$B$13:$B$18,MATCH(E8624,Assumptions!$A$13:$A$18,0))*F8624)),2)</f>
        <v>16.16</v>
      </c>
    </row>
    <row r="8625" customFormat="false" ht="15" hidden="false" customHeight="false" outlineLevel="0" collapsed="false">
      <c r="A8625" s="24" t="s">
        <v>9448</v>
      </c>
      <c r="B8625" s="39" t="n">
        <v>46205</v>
      </c>
      <c r="C8625" s="24" t="s">
        <v>561</v>
      </c>
      <c r="D8625" s="24" t="s">
        <v>826</v>
      </c>
      <c r="E8625" s="24" t="s">
        <v>103</v>
      </c>
      <c r="F8625" s="38" t="n">
        <v>540</v>
      </c>
      <c r="G8625" s="42" t="n">
        <f aca="false">DATE(YEAR(B8625),MONTH(B8625),1)</f>
        <v>46204</v>
      </c>
      <c r="H8625" s="24" t="str">
        <f aca="false">INDEX(Customers!$B$2:$B$601,MATCH(C8625,Customers!$A$2:$A$601,0))</f>
        <v>Eastern</v>
      </c>
      <c r="I8625" s="43" t="n">
        <f aca="false">ROUND(MIN(INDEX(Assumptions!$D$13:$D$18,MATCH(E8625,Assumptions!$A$13:$A$18,0)),MAX(INDEX(Assumptions!$C$13:$C$18,MATCH(E8625,Assumptions!$A$13:$A$18,0)),INDEX(Assumptions!$B$13:$B$18,MATCH(E8625,Assumptions!$A$13:$A$18,0))*F8625)),2)</f>
        <v>5.4</v>
      </c>
    </row>
    <row r="8626" customFormat="false" ht="15" hidden="false" customHeight="false" outlineLevel="0" collapsed="false">
      <c r="A8626" s="24" t="s">
        <v>9449</v>
      </c>
      <c r="B8626" s="39" t="n">
        <v>46205</v>
      </c>
      <c r="C8626" s="24" t="s">
        <v>568</v>
      </c>
      <c r="D8626" s="24" t="s">
        <v>826</v>
      </c>
      <c r="E8626" s="24" t="s">
        <v>109</v>
      </c>
      <c r="F8626" s="38" t="n">
        <v>2130</v>
      </c>
      <c r="G8626" s="42" t="n">
        <f aca="false">DATE(YEAR(B8626),MONTH(B8626),1)</f>
        <v>46204</v>
      </c>
      <c r="H8626" s="24" t="str">
        <f aca="false">INDEX(Customers!$B$2:$B$601,MATCH(C8626,Customers!$A$2:$A$601,0))</f>
        <v>Nairobi</v>
      </c>
      <c r="I8626" s="43" t="n">
        <f aca="false">ROUND(MIN(INDEX(Assumptions!$D$13:$D$18,MATCH(E8626,Assumptions!$A$13:$A$18,0)),MAX(INDEX(Assumptions!$C$13:$C$18,MATCH(E8626,Assumptions!$A$13:$A$18,0)),INDEX(Assumptions!$B$13:$B$18,MATCH(E8626,Assumptions!$A$13:$A$18,0))*F8626)),2)</f>
        <v>8.52</v>
      </c>
    </row>
    <row r="8627" customFormat="false" ht="15" hidden="false" customHeight="false" outlineLevel="0" collapsed="false">
      <c r="A8627" s="24" t="s">
        <v>9450</v>
      </c>
      <c r="B8627" s="39" t="n">
        <v>46205</v>
      </c>
      <c r="C8627" s="24" t="s">
        <v>569</v>
      </c>
      <c r="D8627" s="24" t="s">
        <v>826</v>
      </c>
      <c r="E8627" s="24" t="s">
        <v>103</v>
      </c>
      <c r="F8627" s="38" t="n">
        <v>7490</v>
      </c>
      <c r="G8627" s="42" t="n">
        <f aca="false">DATE(YEAR(B8627),MONTH(B8627),1)</f>
        <v>46204</v>
      </c>
      <c r="H8627" s="24" t="str">
        <f aca="false">INDEX(Customers!$B$2:$B$601,MATCH(C8627,Customers!$A$2:$A$601,0))</f>
        <v>Nairobi</v>
      </c>
      <c r="I8627" s="43" t="n">
        <f aca="false">ROUND(MIN(INDEX(Assumptions!$D$13:$D$18,MATCH(E8627,Assumptions!$A$13:$A$18,0)),MAX(INDEX(Assumptions!$C$13:$C$18,MATCH(E8627,Assumptions!$A$13:$A$18,0)),INDEX(Assumptions!$B$13:$B$18,MATCH(E8627,Assumptions!$A$13:$A$18,0))*F8627)),2)</f>
        <v>74.9</v>
      </c>
    </row>
    <row r="8628" customFormat="false" ht="15" hidden="false" customHeight="false" outlineLevel="0" collapsed="false">
      <c r="A8628" s="24" t="s">
        <v>9451</v>
      </c>
      <c r="B8628" s="39" t="n">
        <v>46205</v>
      </c>
      <c r="C8628" s="24" t="s">
        <v>570</v>
      </c>
      <c r="D8628" s="24" t="s">
        <v>826</v>
      </c>
      <c r="E8628" s="24" t="s">
        <v>103</v>
      </c>
      <c r="F8628" s="38" t="n">
        <v>1820</v>
      </c>
      <c r="G8628" s="42" t="n">
        <f aca="false">DATE(YEAR(B8628),MONTH(B8628),1)</f>
        <v>46204</v>
      </c>
      <c r="H8628" s="24" t="str">
        <f aca="false">INDEX(Customers!$B$2:$B$601,MATCH(C8628,Customers!$A$2:$A$601,0))</f>
        <v>Western</v>
      </c>
      <c r="I8628" s="43" t="n">
        <f aca="false">ROUND(MIN(INDEX(Assumptions!$D$13:$D$18,MATCH(E8628,Assumptions!$A$13:$A$18,0)),MAX(INDEX(Assumptions!$C$13:$C$18,MATCH(E8628,Assumptions!$A$13:$A$18,0)),INDEX(Assumptions!$B$13:$B$18,MATCH(E8628,Assumptions!$A$13:$A$18,0))*F8628)),2)</f>
        <v>18.2</v>
      </c>
    </row>
    <row r="8629" customFormat="false" ht="15" hidden="false" customHeight="false" outlineLevel="0" collapsed="false">
      <c r="A8629" s="24" t="s">
        <v>9452</v>
      </c>
      <c r="B8629" s="39" t="n">
        <v>46205</v>
      </c>
      <c r="C8629" s="24" t="s">
        <v>577</v>
      </c>
      <c r="D8629" s="24" t="s">
        <v>826</v>
      </c>
      <c r="E8629" s="24" t="s">
        <v>111</v>
      </c>
      <c r="F8629" s="38" t="n">
        <v>100</v>
      </c>
      <c r="G8629" s="42" t="n">
        <f aca="false">DATE(YEAR(B8629),MONTH(B8629),1)</f>
        <v>46204</v>
      </c>
      <c r="H8629" s="24" t="str">
        <f aca="false">INDEX(Customers!$B$2:$B$601,MATCH(C8629,Customers!$A$2:$A$601,0))</f>
        <v>Nairobi</v>
      </c>
      <c r="I8629" s="43" t="n">
        <f aca="false">ROUND(MIN(INDEX(Assumptions!$D$13:$D$18,MATCH(E8629,Assumptions!$A$13:$A$18,0)),MAX(INDEX(Assumptions!$C$13:$C$18,MATCH(E8629,Assumptions!$A$13:$A$18,0)),INDEX(Assumptions!$B$13:$B$18,MATCH(E8629,Assumptions!$A$13:$A$18,0))*F8629)),2)</f>
        <v>4</v>
      </c>
    </row>
    <row r="8630" customFormat="false" ht="15" hidden="false" customHeight="false" outlineLevel="0" collapsed="false">
      <c r="A8630" s="24" t="s">
        <v>9453</v>
      </c>
      <c r="B8630" s="39" t="n">
        <v>46205</v>
      </c>
      <c r="C8630" s="24" t="s">
        <v>604</v>
      </c>
      <c r="D8630" s="24" t="s">
        <v>154</v>
      </c>
      <c r="E8630" s="24" t="s">
        <v>105</v>
      </c>
      <c r="F8630" s="38" t="n">
        <v>3720</v>
      </c>
      <c r="G8630" s="42" t="n">
        <f aca="false">DATE(YEAR(B8630),MONTH(B8630),1)</f>
        <v>46204</v>
      </c>
      <c r="H8630" s="24" t="str">
        <f aca="false">INDEX(Customers!$B$2:$B$601,MATCH(C8630,Customers!$A$2:$A$601,0))</f>
        <v>Nairobi</v>
      </c>
      <c r="I8630" s="43" t="n">
        <f aca="false">ROUND(MIN(INDEX(Assumptions!$D$13:$D$18,MATCH(E8630,Assumptions!$A$13:$A$18,0)),MAX(INDEX(Assumptions!$C$13:$C$18,MATCH(E8630,Assumptions!$A$13:$A$18,0)),INDEX(Assumptions!$B$13:$B$18,MATCH(E8630,Assumptions!$A$13:$A$18,0))*F8630)),2)</f>
        <v>55.8</v>
      </c>
    </row>
    <row r="8631" customFormat="false" ht="15" hidden="false" customHeight="false" outlineLevel="0" collapsed="false">
      <c r="A8631" s="24" t="s">
        <v>9454</v>
      </c>
      <c r="B8631" s="39" t="n">
        <v>46205</v>
      </c>
      <c r="C8631" s="24" t="s">
        <v>614</v>
      </c>
      <c r="D8631" s="24" t="s">
        <v>826</v>
      </c>
      <c r="E8631" s="24" t="s">
        <v>103</v>
      </c>
      <c r="F8631" s="38" t="n">
        <v>650</v>
      </c>
      <c r="G8631" s="42" t="n">
        <f aca="false">DATE(YEAR(B8631),MONTH(B8631),1)</f>
        <v>46204</v>
      </c>
      <c r="H8631" s="24" t="str">
        <f aca="false">INDEX(Customers!$B$2:$B$601,MATCH(C8631,Customers!$A$2:$A$601,0))</f>
        <v>Central</v>
      </c>
      <c r="I8631" s="43" t="n">
        <f aca="false">ROUND(MIN(INDEX(Assumptions!$D$13:$D$18,MATCH(E8631,Assumptions!$A$13:$A$18,0)),MAX(INDEX(Assumptions!$C$13:$C$18,MATCH(E8631,Assumptions!$A$13:$A$18,0)),INDEX(Assumptions!$B$13:$B$18,MATCH(E8631,Assumptions!$A$13:$A$18,0))*F8631)),2)</f>
        <v>6.5</v>
      </c>
    </row>
    <row r="8632" customFormat="false" ht="15" hidden="false" customHeight="false" outlineLevel="0" collapsed="false">
      <c r="A8632" s="24" t="s">
        <v>9455</v>
      </c>
      <c r="B8632" s="39" t="n">
        <v>46205</v>
      </c>
      <c r="C8632" s="24" t="s">
        <v>638</v>
      </c>
      <c r="D8632" s="24" t="s">
        <v>178</v>
      </c>
      <c r="E8632" s="24" t="s">
        <v>105</v>
      </c>
      <c r="F8632" s="38" t="n">
        <v>1840</v>
      </c>
      <c r="G8632" s="42" t="n">
        <f aca="false">DATE(YEAR(B8632),MONTH(B8632),1)</f>
        <v>46204</v>
      </c>
      <c r="H8632" s="24" t="str">
        <f aca="false">INDEX(Customers!$B$2:$B$601,MATCH(C8632,Customers!$A$2:$A$601,0))</f>
        <v>Rift Valley</v>
      </c>
      <c r="I8632" s="43" t="n">
        <f aca="false">ROUND(MIN(INDEX(Assumptions!$D$13:$D$18,MATCH(E8632,Assumptions!$A$13:$A$18,0)),MAX(INDEX(Assumptions!$C$13:$C$18,MATCH(E8632,Assumptions!$A$13:$A$18,0)),INDEX(Assumptions!$B$13:$B$18,MATCH(E8632,Assumptions!$A$13:$A$18,0))*F8632)),2)</f>
        <v>27.6</v>
      </c>
    </row>
    <row r="8633" customFormat="false" ht="15" hidden="false" customHeight="false" outlineLevel="0" collapsed="false">
      <c r="A8633" s="24" t="s">
        <v>9456</v>
      </c>
      <c r="B8633" s="39" t="n">
        <v>46205</v>
      </c>
      <c r="C8633" s="24" t="s">
        <v>653</v>
      </c>
      <c r="D8633" s="24" t="s">
        <v>826</v>
      </c>
      <c r="E8633" s="24" t="s">
        <v>109</v>
      </c>
      <c r="F8633" s="38" t="n">
        <v>1290</v>
      </c>
      <c r="G8633" s="42" t="n">
        <f aca="false">DATE(YEAR(B8633),MONTH(B8633),1)</f>
        <v>46204</v>
      </c>
      <c r="H8633" s="24" t="str">
        <f aca="false">INDEX(Customers!$B$2:$B$601,MATCH(C8633,Customers!$A$2:$A$601,0))</f>
        <v>Nairobi</v>
      </c>
      <c r="I8633" s="43" t="n">
        <f aca="false">ROUND(MIN(INDEX(Assumptions!$D$13:$D$18,MATCH(E8633,Assumptions!$A$13:$A$18,0)),MAX(INDEX(Assumptions!$C$13:$C$18,MATCH(E8633,Assumptions!$A$13:$A$18,0)),INDEX(Assumptions!$B$13:$B$18,MATCH(E8633,Assumptions!$A$13:$A$18,0))*F8633)),2)</f>
        <v>5.16</v>
      </c>
    </row>
    <row r="8634" customFormat="false" ht="15" hidden="false" customHeight="false" outlineLevel="0" collapsed="false">
      <c r="A8634" s="24" t="s">
        <v>9457</v>
      </c>
      <c r="B8634" s="39" t="n">
        <v>46205</v>
      </c>
      <c r="C8634" s="24" t="s">
        <v>659</v>
      </c>
      <c r="D8634" s="24" t="s">
        <v>826</v>
      </c>
      <c r="E8634" s="24" t="s">
        <v>111</v>
      </c>
      <c r="F8634" s="38" t="n">
        <v>500</v>
      </c>
      <c r="G8634" s="42" t="n">
        <f aca="false">DATE(YEAR(B8634),MONTH(B8634),1)</f>
        <v>46204</v>
      </c>
      <c r="H8634" s="24" t="str">
        <f aca="false">INDEX(Customers!$B$2:$B$601,MATCH(C8634,Customers!$A$2:$A$601,0))</f>
        <v>Central</v>
      </c>
      <c r="I8634" s="43" t="n">
        <f aca="false">ROUND(MIN(INDEX(Assumptions!$D$13:$D$18,MATCH(E8634,Assumptions!$A$13:$A$18,0)),MAX(INDEX(Assumptions!$C$13:$C$18,MATCH(E8634,Assumptions!$A$13:$A$18,0)),INDEX(Assumptions!$B$13:$B$18,MATCH(E8634,Assumptions!$A$13:$A$18,0))*F8634)),2)</f>
        <v>20</v>
      </c>
    </row>
    <row r="8635" customFormat="false" ht="15" hidden="false" customHeight="false" outlineLevel="0" collapsed="false">
      <c r="A8635" s="24" t="s">
        <v>9458</v>
      </c>
      <c r="B8635" s="39" t="n">
        <v>46205</v>
      </c>
      <c r="C8635" s="24" t="s">
        <v>665</v>
      </c>
      <c r="D8635" s="24" t="s">
        <v>826</v>
      </c>
      <c r="E8635" s="24" t="s">
        <v>113</v>
      </c>
      <c r="F8635" s="38" t="n">
        <v>2000</v>
      </c>
      <c r="G8635" s="42" t="n">
        <f aca="false">DATE(YEAR(B8635),MONTH(B8635),1)</f>
        <v>46204</v>
      </c>
      <c r="H8635" s="24" t="str">
        <f aca="false">INDEX(Customers!$B$2:$B$601,MATCH(C8635,Customers!$A$2:$A$601,0))</f>
        <v>Nairobi</v>
      </c>
      <c r="I8635" s="43" t="n">
        <f aca="false">ROUND(MIN(INDEX(Assumptions!$D$13:$D$18,MATCH(E8635,Assumptions!$A$13:$A$18,0)),MAX(INDEX(Assumptions!$C$13:$C$18,MATCH(E8635,Assumptions!$A$13:$A$18,0)),INDEX(Assumptions!$B$13:$B$18,MATCH(E8635,Assumptions!$A$13:$A$18,0))*F8635)),2)</f>
        <v>100</v>
      </c>
    </row>
    <row r="8636" customFormat="false" ht="15" hidden="false" customHeight="false" outlineLevel="0" collapsed="false">
      <c r="A8636" s="24" t="s">
        <v>9459</v>
      </c>
      <c r="B8636" s="39" t="n">
        <v>46205</v>
      </c>
      <c r="C8636" s="24" t="s">
        <v>680</v>
      </c>
      <c r="D8636" s="24" t="s">
        <v>152</v>
      </c>
      <c r="E8636" s="24" t="s">
        <v>107</v>
      </c>
      <c r="F8636" s="38" t="n">
        <v>7830</v>
      </c>
      <c r="G8636" s="42" t="n">
        <f aca="false">DATE(YEAR(B8636),MONTH(B8636),1)</f>
        <v>46204</v>
      </c>
      <c r="H8636" s="24" t="str">
        <f aca="false">INDEX(Customers!$B$2:$B$601,MATCH(C8636,Customers!$A$2:$A$601,0))</f>
        <v>Nairobi</v>
      </c>
      <c r="I8636" s="43" t="n">
        <f aca="false">ROUND(MIN(INDEX(Assumptions!$D$13:$D$18,MATCH(E8636,Assumptions!$A$13:$A$18,0)),MAX(INDEX(Assumptions!$C$13:$C$18,MATCH(E8636,Assumptions!$A$13:$A$18,0)),INDEX(Assumptions!$B$13:$B$18,MATCH(E8636,Assumptions!$A$13:$A$18,0))*F8636)),2)</f>
        <v>0</v>
      </c>
    </row>
    <row r="8637" customFormat="false" ht="15" hidden="false" customHeight="false" outlineLevel="0" collapsed="false">
      <c r="A8637" s="24" t="s">
        <v>9460</v>
      </c>
      <c r="B8637" s="39" t="n">
        <v>46205</v>
      </c>
      <c r="C8637" s="24" t="s">
        <v>681</v>
      </c>
      <c r="D8637" s="24" t="s">
        <v>193</v>
      </c>
      <c r="E8637" s="24" t="s">
        <v>107</v>
      </c>
      <c r="F8637" s="38" t="n">
        <v>9640</v>
      </c>
      <c r="G8637" s="42" t="n">
        <f aca="false">DATE(YEAR(B8637),MONTH(B8637),1)</f>
        <v>46204</v>
      </c>
      <c r="H8637" s="24" t="str">
        <f aca="false">INDEX(Customers!$B$2:$B$601,MATCH(C8637,Customers!$A$2:$A$601,0))</f>
        <v>Western</v>
      </c>
      <c r="I8637" s="43" t="n">
        <f aca="false">ROUND(MIN(INDEX(Assumptions!$D$13:$D$18,MATCH(E8637,Assumptions!$A$13:$A$18,0)),MAX(INDEX(Assumptions!$C$13:$C$18,MATCH(E8637,Assumptions!$A$13:$A$18,0)),INDEX(Assumptions!$B$13:$B$18,MATCH(E8637,Assumptions!$A$13:$A$18,0))*F8637)),2)</f>
        <v>0</v>
      </c>
    </row>
    <row r="8638" customFormat="false" ht="15" hidden="false" customHeight="false" outlineLevel="0" collapsed="false">
      <c r="A8638" s="24" t="s">
        <v>9461</v>
      </c>
      <c r="B8638" s="39" t="n">
        <v>46205</v>
      </c>
      <c r="C8638" s="24" t="s">
        <v>692</v>
      </c>
      <c r="D8638" s="24" t="s">
        <v>191</v>
      </c>
      <c r="E8638" s="24" t="s">
        <v>105</v>
      </c>
      <c r="F8638" s="38" t="n">
        <v>4290</v>
      </c>
      <c r="G8638" s="42" t="n">
        <f aca="false">DATE(YEAR(B8638),MONTH(B8638),1)</f>
        <v>46204</v>
      </c>
      <c r="H8638" s="24" t="str">
        <f aca="false">INDEX(Customers!$B$2:$B$601,MATCH(C8638,Customers!$A$2:$A$601,0))</f>
        <v>Coast</v>
      </c>
      <c r="I8638" s="43" t="n">
        <f aca="false">ROUND(MIN(INDEX(Assumptions!$D$13:$D$18,MATCH(E8638,Assumptions!$A$13:$A$18,0)),MAX(INDEX(Assumptions!$C$13:$C$18,MATCH(E8638,Assumptions!$A$13:$A$18,0)),INDEX(Assumptions!$B$13:$B$18,MATCH(E8638,Assumptions!$A$13:$A$18,0))*F8638)),2)</f>
        <v>64.35</v>
      </c>
    </row>
    <row r="8639" customFormat="false" ht="15" hidden="false" customHeight="false" outlineLevel="0" collapsed="false">
      <c r="A8639" s="24" t="s">
        <v>9462</v>
      </c>
      <c r="B8639" s="39" t="n">
        <v>46205</v>
      </c>
      <c r="C8639" s="24" t="s">
        <v>693</v>
      </c>
      <c r="D8639" s="24" t="s">
        <v>159</v>
      </c>
      <c r="E8639" s="24" t="s">
        <v>107</v>
      </c>
      <c r="F8639" s="38" t="n">
        <v>5220</v>
      </c>
      <c r="G8639" s="42" t="n">
        <f aca="false">DATE(YEAR(B8639),MONTH(B8639),1)</f>
        <v>46204</v>
      </c>
      <c r="H8639" s="24" t="str">
        <f aca="false">INDEX(Customers!$B$2:$B$601,MATCH(C8639,Customers!$A$2:$A$601,0))</f>
        <v>Nairobi</v>
      </c>
      <c r="I8639" s="43" t="n">
        <f aca="false">ROUND(MIN(INDEX(Assumptions!$D$13:$D$18,MATCH(E8639,Assumptions!$A$13:$A$18,0)),MAX(INDEX(Assumptions!$C$13:$C$18,MATCH(E8639,Assumptions!$A$13:$A$18,0)),INDEX(Assumptions!$B$13:$B$18,MATCH(E8639,Assumptions!$A$13:$A$18,0))*F8639)),2)</f>
        <v>0</v>
      </c>
    </row>
    <row r="8640" customFormat="false" ht="15" hidden="false" customHeight="false" outlineLevel="0" collapsed="false">
      <c r="A8640" s="24" t="s">
        <v>9463</v>
      </c>
      <c r="B8640" s="39" t="n">
        <v>46205</v>
      </c>
      <c r="C8640" s="24" t="s">
        <v>694</v>
      </c>
      <c r="D8640" s="24" t="s">
        <v>826</v>
      </c>
      <c r="E8640" s="24" t="s">
        <v>113</v>
      </c>
      <c r="F8640" s="38" t="n">
        <v>500</v>
      </c>
      <c r="G8640" s="42" t="n">
        <f aca="false">DATE(YEAR(B8640),MONTH(B8640),1)</f>
        <v>46204</v>
      </c>
      <c r="H8640" s="24" t="str">
        <f aca="false">INDEX(Customers!$B$2:$B$601,MATCH(C8640,Customers!$A$2:$A$601,0))</f>
        <v>Western</v>
      </c>
      <c r="I8640" s="43" t="n">
        <f aca="false">ROUND(MIN(INDEX(Assumptions!$D$13:$D$18,MATCH(E8640,Assumptions!$A$13:$A$18,0)),MAX(INDEX(Assumptions!$C$13:$C$18,MATCH(E8640,Assumptions!$A$13:$A$18,0)),INDEX(Assumptions!$B$13:$B$18,MATCH(E8640,Assumptions!$A$13:$A$18,0))*F8640)),2)</f>
        <v>25</v>
      </c>
    </row>
    <row r="8641" customFormat="false" ht="15" hidden="false" customHeight="false" outlineLevel="0" collapsed="false">
      <c r="A8641" s="24" t="s">
        <v>9464</v>
      </c>
      <c r="B8641" s="39" t="n">
        <v>46205</v>
      </c>
      <c r="C8641" s="24" t="s">
        <v>704</v>
      </c>
      <c r="D8641" s="24" t="s">
        <v>181</v>
      </c>
      <c r="E8641" s="24" t="s">
        <v>105</v>
      </c>
      <c r="F8641" s="38" t="n">
        <v>3580</v>
      </c>
      <c r="G8641" s="42" t="n">
        <f aca="false">DATE(YEAR(B8641),MONTH(B8641),1)</f>
        <v>46204</v>
      </c>
      <c r="H8641" s="24" t="str">
        <f aca="false">INDEX(Customers!$B$2:$B$601,MATCH(C8641,Customers!$A$2:$A$601,0))</f>
        <v>Rift Valley</v>
      </c>
      <c r="I8641" s="43" t="n">
        <f aca="false">ROUND(MIN(INDEX(Assumptions!$D$13:$D$18,MATCH(E8641,Assumptions!$A$13:$A$18,0)),MAX(INDEX(Assumptions!$C$13:$C$18,MATCH(E8641,Assumptions!$A$13:$A$18,0)),INDEX(Assumptions!$B$13:$B$18,MATCH(E8641,Assumptions!$A$13:$A$18,0))*F8641)),2)</f>
        <v>53.7</v>
      </c>
    </row>
    <row r="8642" customFormat="false" ht="15" hidden="false" customHeight="false" outlineLevel="0" collapsed="false">
      <c r="A8642" s="24" t="s">
        <v>9465</v>
      </c>
      <c r="B8642" s="39" t="n">
        <v>46205</v>
      </c>
      <c r="C8642" s="24" t="s">
        <v>710</v>
      </c>
      <c r="D8642" s="24" t="s">
        <v>826</v>
      </c>
      <c r="E8642" s="24" t="s">
        <v>109</v>
      </c>
      <c r="F8642" s="38" t="n">
        <v>2780</v>
      </c>
      <c r="G8642" s="42" t="n">
        <f aca="false">DATE(YEAR(B8642),MONTH(B8642),1)</f>
        <v>46204</v>
      </c>
      <c r="H8642" s="24" t="str">
        <f aca="false">INDEX(Customers!$B$2:$B$601,MATCH(C8642,Customers!$A$2:$A$601,0))</f>
        <v>Nairobi</v>
      </c>
      <c r="I8642" s="43" t="n">
        <f aca="false">ROUND(MIN(INDEX(Assumptions!$D$13:$D$18,MATCH(E8642,Assumptions!$A$13:$A$18,0)),MAX(INDEX(Assumptions!$C$13:$C$18,MATCH(E8642,Assumptions!$A$13:$A$18,0)),INDEX(Assumptions!$B$13:$B$18,MATCH(E8642,Assumptions!$A$13:$A$18,0))*F8642)),2)</f>
        <v>11.12</v>
      </c>
    </row>
    <row r="8643" customFormat="false" ht="15" hidden="false" customHeight="false" outlineLevel="0" collapsed="false">
      <c r="A8643" s="24" t="s">
        <v>9466</v>
      </c>
      <c r="B8643" s="39" t="n">
        <v>46205</v>
      </c>
      <c r="C8643" s="24" t="s">
        <v>712</v>
      </c>
      <c r="D8643" s="24" t="s">
        <v>826</v>
      </c>
      <c r="E8643" s="24" t="s">
        <v>111</v>
      </c>
      <c r="F8643" s="38" t="n">
        <v>20</v>
      </c>
      <c r="G8643" s="42" t="n">
        <f aca="false">DATE(YEAR(B8643),MONTH(B8643),1)</f>
        <v>46204</v>
      </c>
      <c r="H8643" s="24" t="str">
        <f aca="false">INDEX(Customers!$B$2:$B$601,MATCH(C8643,Customers!$A$2:$A$601,0))</f>
        <v>Rift Valley</v>
      </c>
      <c r="I8643" s="43" t="n">
        <f aca="false">ROUND(MIN(INDEX(Assumptions!$D$13:$D$18,MATCH(E8643,Assumptions!$A$13:$A$18,0)),MAX(INDEX(Assumptions!$C$13:$C$18,MATCH(E8643,Assumptions!$A$13:$A$18,0)),INDEX(Assumptions!$B$13:$B$18,MATCH(E8643,Assumptions!$A$13:$A$18,0))*F8643)),2)</f>
        <v>0.8</v>
      </c>
    </row>
    <row r="8644" customFormat="false" ht="15" hidden="false" customHeight="false" outlineLevel="0" collapsed="false">
      <c r="A8644" s="24" t="s">
        <v>9467</v>
      </c>
      <c r="B8644" s="39" t="n">
        <v>46205</v>
      </c>
      <c r="C8644" s="24" t="s">
        <v>726</v>
      </c>
      <c r="D8644" s="24" t="s">
        <v>826</v>
      </c>
      <c r="E8644" s="24" t="s">
        <v>109</v>
      </c>
      <c r="F8644" s="38" t="n">
        <v>1880</v>
      </c>
      <c r="G8644" s="42" t="n">
        <f aca="false">DATE(YEAR(B8644),MONTH(B8644),1)</f>
        <v>46204</v>
      </c>
      <c r="H8644" s="24" t="str">
        <f aca="false">INDEX(Customers!$B$2:$B$601,MATCH(C8644,Customers!$A$2:$A$601,0))</f>
        <v>Nairobi</v>
      </c>
      <c r="I8644" s="43" t="n">
        <f aca="false">ROUND(MIN(INDEX(Assumptions!$D$13:$D$18,MATCH(E8644,Assumptions!$A$13:$A$18,0)),MAX(INDEX(Assumptions!$C$13:$C$18,MATCH(E8644,Assumptions!$A$13:$A$18,0)),INDEX(Assumptions!$B$13:$B$18,MATCH(E8644,Assumptions!$A$13:$A$18,0))*F8644)),2)</f>
        <v>7.52</v>
      </c>
    </row>
    <row r="8645" customFormat="false" ht="15" hidden="false" customHeight="false" outlineLevel="0" collapsed="false">
      <c r="A8645" s="24" t="s">
        <v>9468</v>
      </c>
      <c r="B8645" s="39" t="n">
        <v>46205</v>
      </c>
      <c r="C8645" s="24" t="s">
        <v>764</v>
      </c>
      <c r="D8645" s="24" t="s">
        <v>826</v>
      </c>
      <c r="E8645" s="24" t="s">
        <v>103</v>
      </c>
      <c r="F8645" s="38" t="n">
        <v>4550</v>
      </c>
      <c r="G8645" s="42" t="n">
        <f aca="false">DATE(YEAR(B8645),MONTH(B8645),1)</f>
        <v>46204</v>
      </c>
      <c r="H8645" s="24" t="str">
        <f aca="false">INDEX(Customers!$B$2:$B$601,MATCH(C8645,Customers!$A$2:$A$601,0))</f>
        <v>Nairobi</v>
      </c>
      <c r="I8645" s="43" t="n">
        <f aca="false">ROUND(MIN(INDEX(Assumptions!$D$13:$D$18,MATCH(E8645,Assumptions!$A$13:$A$18,0)),MAX(INDEX(Assumptions!$C$13:$C$18,MATCH(E8645,Assumptions!$A$13:$A$18,0)),INDEX(Assumptions!$B$13:$B$18,MATCH(E8645,Assumptions!$A$13:$A$18,0))*F8645)),2)</f>
        <v>45.5</v>
      </c>
    </row>
    <row r="8646" customFormat="false" ht="15" hidden="false" customHeight="false" outlineLevel="0" collapsed="false">
      <c r="A8646" s="24" t="s">
        <v>9469</v>
      </c>
      <c r="B8646" s="39" t="n">
        <v>46205</v>
      </c>
      <c r="C8646" s="24" t="s">
        <v>786</v>
      </c>
      <c r="D8646" s="24" t="s">
        <v>826</v>
      </c>
      <c r="E8646" s="24" t="s">
        <v>109</v>
      </c>
      <c r="F8646" s="38" t="n">
        <v>650</v>
      </c>
      <c r="G8646" s="42" t="n">
        <f aca="false">DATE(YEAR(B8646),MONTH(B8646),1)</f>
        <v>46204</v>
      </c>
      <c r="H8646" s="24" t="str">
        <f aca="false">INDEX(Customers!$B$2:$B$601,MATCH(C8646,Customers!$A$2:$A$601,0))</f>
        <v>Rift Valley</v>
      </c>
      <c r="I8646" s="43" t="n">
        <f aca="false">ROUND(MIN(INDEX(Assumptions!$D$13:$D$18,MATCH(E8646,Assumptions!$A$13:$A$18,0)),MAX(INDEX(Assumptions!$C$13:$C$18,MATCH(E8646,Assumptions!$A$13:$A$18,0)),INDEX(Assumptions!$B$13:$B$18,MATCH(E8646,Assumptions!$A$13:$A$18,0))*F8646)),2)</f>
        <v>2.6</v>
      </c>
    </row>
    <row r="8647" customFormat="false" ht="15" hidden="false" customHeight="false" outlineLevel="0" collapsed="false">
      <c r="A8647" s="24" t="s">
        <v>9470</v>
      </c>
      <c r="B8647" s="39" t="n">
        <v>46205</v>
      </c>
      <c r="C8647" s="24" t="s">
        <v>786</v>
      </c>
      <c r="D8647" s="24" t="s">
        <v>826</v>
      </c>
      <c r="E8647" s="24" t="s">
        <v>109</v>
      </c>
      <c r="F8647" s="38" t="n">
        <v>9800</v>
      </c>
      <c r="G8647" s="42" t="n">
        <f aca="false">DATE(YEAR(B8647),MONTH(B8647),1)</f>
        <v>46204</v>
      </c>
      <c r="H8647" s="24" t="str">
        <f aca="false">INDEX(Customers!$B$2:$B$601,MATCH(C8647,Customers!$A$2:$A$601,0))</f>
        <v>Rift Valley</v>
      </c>
      <c r="I8647" s="43" t="n">
        <f aca="false">ROUND(MIN(INDEX(Assumptions!$D$13:$D$18,MATCH(E8647,Assumptions!$A$13:$A$18,0)),MAX(INDEX(Assumptions!$C$13:$C$18,MATCH(E8647,Assumptions!$A$13:$A$18,0)),INDEX(Assumptions!$B$13:$B$18,MATCH(E8647,Assumptions!$A$13:$A$18,0))*F8647)),2)</f>
        <v>39.2</v>
      </c>
    </row>
    <row r="8648" customFormat="false" ht="15" hidden="false" customHeight="false" outlineLevel="0" collapsed="false">
      <c r="A8648" s="24" t="s">
        <v>9471</v>
      </c>
      <c r="B8648" s="39" t="n">
        <v>46205</v>
      </c>
      <c r="C8648" s="24" t="s">
        <v>787</v>
      </c>
      <c r="D8648" s="24" t="s">
        <v>826</v>
      </c>
      <c r="E8648" s="24" t="s">
        <v>113</v>
      </c>
      <c r="F8648" s="38" t="n">
        <v>1000</v>
      </c>
      <c r="G8648" s="42" t="n">
        <f aca="false">DATE(YEAR(B8648),MONTH(B8648),1)</f>
        <v>46204</v>
      </c>
      <c r="H8648" s="24" t="str">
        <f aca="false">INDEX(Customers!$B$2:$B$601,MATCH(C8648,Customers!$A$2:$A$601,0))</f>
        <v>Eastern</v>
      </c>
      <c r="I8648" s="43" t="n">
        <f aca="false">ROUND(MIN(INDEX(Assumptions!$D$13:$D$18,MATCH(E8648,Assumptions!$A$13:$A$18,0)),MAX(INDEX(Assumptions!$C$13:$C$18,MATCH(E8648,Assumptions!$A$13:$A$18,0)),INDEX(Assumptions!$B$13:$B$18,MATCH(E8648,Assumptions!$A$13:$A$18,0))*F8648)),2)</f>
        <v>50</v>
      </c>
    </row>
    <row r="8649" customFormat="false" ht="15" hidden="false" customHeight="false" outlineLevel="0" collapsed="false">
      <c r="A8649" s="24" t="s">
        <v>9472</v>
      </c>
      <c r="B8649" s="39" t="n">
        <v>46205</v>
      </c>
      <c r="C8649" s="24" t="s">
        <v>799</v>
      </c>
      <c r="D8649" s="24" t="s">
        <v>826</v>
      </c>
      <c r="E8649" s="24" t="s">
        <v>113</v>
      </c>
      <c r="F8649" s="38" t="n">
        <v>1000</v>
      </c>
      <c r="G8649" s="42" t="n">
        <f aca="false">DATE(YEAR(B8649),MONTH(B8649),1)</f>
        <v>46204</v>
      </c>
      <c r="H8649" s="24" t="str">
        <f aca="false">INDEX(Customers!$B$2:$B$601,MATCH(C8649,Customers!$A$2:$A$601,0))</f>
        <v>Nairobi</v>
      </c>
      <c r="I8649" s="43" t="n">
        <f aca="false">ROUND(MIN(INDEX(Assumptions!$D$13:$D$18,MATCH(E8649,Assumptions!$A$13:$A$18,0)),MAX(INDEX(Assumptions!$C$13:$C$18,MATCH(E8649,Assumptions!$A$13:$A$18,0)),INDEX(Assumptions!$B$13:$B$18,MATCH(E8649,Assumptions!$A$13:$A$18,0))*F8649)),2)</f>
        <v>50</v>
      </c>
    </row>
    <row r="8650" customFormat="false" ht="15" hidden="false" customHeight="false" outlineLevel="0" collapsed="false">
      <c r="A8650" s="24" t="s">
        <v>9473</v>
      </c>
      <c r="B8650" s="39" t="n">
        <v>46205</v>
      </c>
      <c r="C8650" s="24" t="s">
        <v>808</v>
      </c>
      <c r="D8650" s="24" t="s">
        <v>826</v>
      </c>
      <c r="E8650" s="24" t="s">
        <v>109</v>
      </c>
      <c r="F8650" s="38" t="n">
        <v>1510</v>
      </c>
      <c r="G8650" s="42" t="n">
        <f aca="false">DATE(YEAR(B8650),MONTH(B8650),1)</f>
        <v>46204</v>
      </c>
      <c r="H8650" s="24" t="str">
        <f aca="false">INDEX(Customers!$B$2:$B$601,MATCH(C8650,Customers!$A$2:$A$601,0))</f>
        <v>Western</v>
      </c>
      <c r="I8650" s="43" t="n">
        <f aca="false">ROUND(MIN(INDEX(Assumptions!$D$13:$D$18,MATCH(E8650,Assumptions!$A$13:$A$18,0)),MAX(INDEX(Assumptions!$C$13:$C$18,MATCH(E8650,Assumptions!$A$13:$A$18,0)),INDEX(Assumptions!$B$13:$B$18,MATCH(E8650,Assumptions!$A$13:$A$18,0))*F8650)),2)</f>
        <v>6.04</v>
      </c>
    </row>
    <row r="8651" customFormat="false" ht="15" hidden="false" customHeight="false" outlineLevel="0" collapsed="false">
      <c r="A8651" s="24" t="s">
        <v>9474</v>
      </c>
      <c r="B8651" s="39" t="n">
        <v>46205</v>
      </c>
      <c r="C8651" s="24" t="s">
        <v>809</v>
      </c>
      <c r="D8651" s="24" t="s">
        <v>156</v>
      </c>
      <c r="E8651" s="24" t="s">
        <v>105</v>
      </c>
      <c r="F8651" s="38" t="n">
        <v>2110</v>
      </c>
      <c r="G8651" s="42" t="n">
        <f aca="false">DATE(YEAR(B8651),MONTH(B8651),1)</f>
        <v>46204</v>
      </c>
      <c r="H8651" s="24" t="str">
        <f aca="false">INDEX(Customers!$B$2:$B$601,MATCH(C8651,Customers!$A$2:$A$601,0))</f>
        <v>Nairobi</v>
      </c>
      <c r="I8651" s="43" t="n">
        <f aca="false">ROUND(MIN(INDEX(Assumptions!$D$13:$D$18,MATCH(E8651,Assumptions!$A$13:$A$18,0)),MAX(INDEX(Assumptions!$C$13:$C$18,MATCH(E8651,Assumptions!$A$13:$A$18,0)),INDEX(Assumptions!$B$13:$B$18,MATCH(E8651,Assumptions!$A$13:$A$18,0))*F8651)),2)</f>
        <v>31.65</v>
      </c>
    </row>
    <row r="8652" customFormat="false" ht="15" hidden="false" customHeight="false" outlineLevel="0" collapsed="false">
      <c r="A8652" s="24" t="s">
        <v>9475</v>
      </c>
      <c r="B8652" s="39" t="n">
        <v>46205</v>
      </c>
      <c r="C8652" s="24" t="s">
        <v>817</v>
      </c>
      <c r="D8652" s="24" t="s">
        <v>826</v>
      </c>
      <c r="E8652" s="24" t="s">
        <v>111</v>
      </c>
      <c r="F8652" s="38" t="n">
        <v>100</v>
      </c>
      <c r="G8652" s="42" t="n">
        <f aca="false">DATE(YEAR(B8652),MONTH(B8652),1)</f>
        <v>46204</v>
      </c>
      <c r="H8652" s="24" t="str">
        <f aca="false">INDEX(Customers!$B$2:$B$601,MATCH(C8652,Customers!$A$2:$A$601,0))</f>
        <v>Western</v>
      </c>
      <c r="I8652" s="43" t="n">
        <f aca="false">ROUND(MIN(INDEX(Assumptions!$D$13:$D$18,MATCH(E8652,Assumptions!$A$13:$A$18,0)),MAX(INDEX(Assumptions!$C$13:$C$18,MATCH(E8652,Assumptions!$A$13:$A$18,0)),INDEX(Assumptions!$B$13:$B$18,MATCH(E8652,Assumptions!$A$13:$A$18,0))*F8652)),2)</f>
        <v>4</v>
      </c>
    </row>
    <row r="8653" customFormat="false" ht="15" hidden="false" customHeight="false" outlineLevel="0" collapsed="false">
      <c r="A8653" s="24" t="s">
        <v>9476</v>
      </c>
      <c r="B8653" s="39" t="n">
        <v>46206</v>
      </c>
      <c r="C8653" s="24" t="s">
        <v>219</v>
      </c>
      <c r="D8653" s="24" t="s">
        <v>175</v>
      </c>
      <c r="E8653" s="24" t="s">
        <v>105</v>
      </c>
      <c r="F8653" s="38" t="n">
        <v>17080</v>
      </c>
      <c r="G8653" s="42" t="n">
        <f aca="false">DATE(YEAR(B8653),MONTH(B8653),1)</f>
        <v>46204</v>
      </c>
      <c r="H8653" s="24" t="str">
        <f aca="false">INDEX(Customers!$B$2:$B$601,MATCH(C8653,Customers!$A$2:$A$601,0))</f>
        <v>Rift Valley</v>
      </c>
      <c r="I8653" s="43" t="n">
        <f aca="false">ROUND(MIN(INDEX(Assumptions!$D$13:$D$18,MATCH(E8653,Assumptions!$A$13:$A$18,0)),MAX(INDEX(Assumptions!$C$13:$C$18,MATCH(E8653,Assumptions!$A$13:$A$18,0)),INDEX(Assumptions!$B$13:$B$18,MATCH(E8653,Assumptions!$A$13:$A$18,0))*F8653)),2)</f>
        <v>200</v>
      </c>
    </row>
    <row r="8654" customFormat="false" ht="15" hidden="false" customHeight="false" outlineLevel="0" collapsed="false">
      <c r="A8654" s="24" t="s">
        <v>9477</v>
      </c>
      <c r="B8654" s="39" t="n">
        <v>46206</v>
      </c>
      <c r="C8654" s="24" t="s">
        <v>237</v>
      </c>
      <c r="D8654" s="24" t="s">
        <v>165</v>
      </c>
      <c r="E8654" s="24" t="s">
        <v>107</v>
      </c>
      <c r="F8654" s="38" t="n">
        <v>5430</v>
      </c>
      <c r="G8654" s="42" t="n">
        <f aca="false">DATE(YEAR(B8654),MONTH(B8654),1)</f>
        <v>46204</v>
      </c>
      <c r="H8654" s="24" t="str">
        <f aca="false">INDEX(Customers!$B$2:$B$601,MATCH(C8654,Customers!$A$2:$A$601,0))</f>
        <v>Central</v>
      </c>
      <c r="I8654" s="43" t="n">
        <f aca="false">ROUND(MIN(INDEX(Assumptions!$D$13:$D$18,MATCH(E8654,Assumptions!$A$13:$A$18,0)),MAX(INDEX(Assumptions!$C$13:$C$18,MATCH(E8654,Assumptions!$A$13:$A$18,0)),INDEX(Assumptions!$B$13:$B$18,MATCH(E8654,Assumptions!$A$13:$A$18,0))*F8654)),2)</f>
        <v>0</v>
      </c>
    </row>
    <row r="8655" customFormat="false" ht="15" hidden="false" customHeight="false" outlineLevel="0" collapsed="false">
      <c r="A8655" s="24" t="s">
        <v>9478</v>
      </c>
      <c r="B8655" s="39" t="n">
        <v>46206</v>
      </c>
      <c r="C8655" s="24" t="s">
        <v>251</v>
      </c>
      <c r="D8655" s="24" t="s">
        <v>152</v>
      </c>
      <c r="E8655" s="24" t="s">
        <v>105</v>
      </c>
      <c r="F8655" s="38" t="n">
        <v>1630</v>
      </c>
      <c r="G8655" s="42" t="n">
        <f aca="false">DATE(YEAR(B8655),MONTH(B8655),1)</f>
        <v>46204</v>
      </c>
      <c r="H8655" s="24" t="str">
        <f aca="false">INDEX(Customers!$B$2:$B$601,MATCH(C8655,Customers!$A$2:$A$601,0))</f>
        <v>Nairobi</v>
      </c>
      <c r="I8655" s="43" t="n">
        <f aca="false">ROUND(MIN(INDEX(Assumptions!$D$13:$D$18,MATCH(E8655,Assumptions!$A$13:$A$18,0)),MAX(INDEX(Assumptions!$C$13:$C$18,MATCH(E8655,Assumptions!$A$13:$A$18,0)),INDEX(Assumptions!$B$13:$B$18,MATCH(E8655,Assumptions!$A$13:$A$18,0))*F8655)),2)</f>
        <v>24.45</v>
      </c>
    </row>
    <row r="8656" customFormat="false" ht="15" hidden="false" customHeight="false" outlineLevel="0" collapsed="false">
      <c r="A8656" s="24" t="s">
        <v>9479</v>
      </c>
      <c r="B8656" s="39" t="n">
        <v>46206</v>
      </c>
      <c r="C8656" s="24" t="s">
        <v>257</v>
      </c>
      <c r="D8656" s="24" t="s">
        <v>826</v>
      </c>
      <c r="E8656" s="24" t="s">
        <v>109</v>
      </c>
      <c r="F8656" s="38" t="n">
        <v>2240</v>
      </c>
      <c r="G8656" s="42" t="n">
        <f aca="false">DATE(YEAR(B8656),MONTH(B8656),1)</f>
        <v>46204</v>
      </c>
      <c r="H8656" s="24" t="str">
        <f aca="false">INDEX(Customers!$B$2:$B$601,MATCH(C8656,Customers!$A$2:$A$601,0))</f>
        <v>Rift Valley</v>
      </c>
      <c r="I8656" s="43" t="n">
        <f aca="false">ROUND(MIN(INDEX(Assumptions!$D$13:$D$18,MATCH(E8656,Assumptions!$A$13:$A$18,0)),MAX(INDEX(Assumptions!$C$13:$C$18,MATCH(E8656,Assumptions!$A$13:$A$18,0)),INDEX(Assumptions!$B$13:$B$18,MATCH(E8656,Assumptions!$A$13:$A$18,0))*F8656)),2)</f>
        <v>8.96</v>
      </c>
    </row>
    <row r="8657" customFormat="false" ht="15" hidden="false" customHeight="false" outlineLevel="0" collapsed="false">
      <c r="A8657" s="24" t="s">
        <v>9480</v>
      </c>
      <c r="B8657" s="39" t="n">
        <v>46206</v>
      </c>
      <c r="C8657" s="24" t="s">
        <v>287</v>
      </c>
      <c r="D8657" s="24" t="s">
        <v>826</v>
      </c>
      <c r="E8657" s="24" t="s">
        <v>109</v>
      </c>
      <c r="F8657" s="38" t="n">
        <v>7100</v>
      </c>
      <c r="G8657" s="42" t="n">
        <f aca="false">DATE(YEAR(B8657),MONTH(B8657),1)</f>
        <v>46204</v>
      </c>
      <c r="H8657" s="24" t="str">
        <f aca="false">INDEX(Customers!$B$2:$B$601,MATCH(C8657,Customers!$A$2:$A$601,0))</f>
        <v>Nairobi</v>
      </c>
      <c r="I8657" s="43" t="n">
        <f aca="false">ROUND(MIN(INDEX(Assumptions!$D$13:$D$18,MATCH(E8657,Assumptions!$A$13:$A$18,0)),MAX(INDEX(Assumptions!$C$13:$C$18,MATCH(E8657,Assumptions!$A$13:$A$18,0)),INDEX(Assumptions!$B$13:$B$18,MATCH(E8657,Assumptions!$A$13:$A$18,0))*F8657)),2)</f>
        <v>28.4</v>
      </c>
    </row>
    <row r="8658" customFormat="false" ht="15" hidden="false" customHeight="false" outlineLevel="0" collapsed="false">
      <c r="A8658" s="24" t="s">
        <v>9481</v>
      </c>
      <c r="B8658" s="39" t="n">
        <v>46206</v>
      </c>
      <c r="C8658" s="24" t="s">
        <v>287</v>
      </c>
      <c r="D8658" s="24" t="s">
        <v>826</v>
      </c>
      <c r="E8658" s="24" t="s">
        <v>111</v>
      </c>
      <c r="F8658" s="38" t="n">
        <v>200</v>
      </c>
      <c r="G8658" s="42" t="n">
        <f aca="false">DATE(YEAR(B8658),MONTH(B8658),1)</f>
        <v>46204</v>
      </c>
      <c r="H8658" s="24" t="str">
        <f aca="false">INDEX(Customers!$B$2:$B$601,MATCH(C8658,Customers!$A$2:$A$601,0))</f>
        <v>Nairobi</v>
      </c>
      <c r="I8658" s="43" t="n">
        <f aca="false">ROUND(MIN(INDEX(Assumptions!$D$13:$D$18,MATCH(E8658,Assumptions!$A$13:$A$18,0)),MAX(INDEX(Assumptions!$C$13:$C$18,MATCH(E8658,Assumptions!$A$13:$A$18,0)),INDEX(Assumptions!$B$13:$B$18,MATCH(E8658,Assumptions!$A$13:$A$18,0))*F8658)),2)</f>
        <v>8</v>
      </c>
    </row>
    <row r="8659" customFormat="false" ht="15" hidden="false" customHeight="false" outlineLevel="0" collapsed="false">
      <c r="A8659" s="24" t="s">
        <v>9482</v>
      </c>
      <c r="B8659" s="39" t="n">
        <v>46206</v>
      </c>
      <c r="C8659" s="24" t="s">
        <v>288</v>
      </c>
      <c r="D8659" s="24" t="s">
        <v>171</v>
      </c>
      <c r="E8659" s="24" t="s">
        <v>107</v>
      </c>
      <c r="F8659" s="38" t="n">
        <v>9230</v>
      </c>
      <c r="G8659" s="42" t="n">
        <f aca="false">DATE(YEAR(B8659),MONTH(B8659),1)</f>
        <v>46204</v>
      </c>
      <c r="H8659" s="24" t="str">
        <f aca="false">INDEX(Customers!$B$2:$B$601,MATCH(C8659,Customers!$A$2:$A$601,0))</f>
        <v>Central</v>
      </c>
      <c r="I8659" s="43" t="n">
        <f aca="false">ROUND(MIN(INDEX(Assumptions!$D$13:$D$18,MATCH(E8659,Assumptions!$A$13:$A$18,0)),MAX(INDEX(Assumptions!$C$13:$C$18,MATCH(E8659,Assumptions!$A$13:$A$18,0)),INDEX(Assumptions!$B$13:$B$18,MATCH(E8659,Assumptions!$A$13:$A$18,0))*F8659)),2)</f>
        <v>0</v>
      </c>
    </row>
    <row r="8660" customFormat="false" ht="15" hidden="false" customHeight="false" outlineLevel="0" collapsed="false">
      <c r="A8660" s="24" t="s">
        <v>9483</v>
      </c>
      <c r="B8660" s="39" t="n">
        <v>46206</v>
      </c>
      <c r="C8660" s="24" t="s">
        <v>303</v>
      </c>
      <c r="D8660" s="24" t="s">
        <v>826</v>
      </c>
      <c r="E8660" s="24" t="s">
        <v>109</v>
      </c>
      <c r="F8660" s="38" t="n">
        <v>8460</v>
      </c>
      <c r="G8660" s="42" t="n">
        <f aca="false">DATE(YEAR(B8660),MONTH(B8660),1)</f>
        <v>46204</v>
      </c>
      <c r="H8660" s="24" t="str">
        <f aca="false">INDEX(Customers!$B$2:$B$601,MATCH(C8660,Customers!$A$2:$A$601,0))</f>
        <v>Rift Valley</v>
      </c>
      <c r="I8660" s="43" t="n">
        <f aca="false">ROUND(MIN(INDEX(Assumptions!$D$13:$D$18,MATCH(E8660,Assumptions!$A$13:$A$18,0)),MAX(INDEX(Assumptions!$C$13:$C$18,MATCH(E8660,Assumptions!$A$13:$A$18,0)),INDEX(Assumptions!$B$13:$B$18,MATCH(E8660,Assumptions!$A$13:$A$18,0))*F8660)),2)</f>
        <v>33.84</v>
      </c>
    </row>
    <row r="8661" customFormat="false" ht="15" hidden="false" customHeight="false" outlineLevel="0" collapsed="false">
      <c r="A8661" s="24" t="s">
        <v>9484</v>
      </c>
      <c r="B8661" s="39" t="n">
        <v>46206</v>
      </c>
      <c r="C8661" s="24" t="s">
        <v>328</v>
      </c>
      <c r="D8661" s="24" t="s">
        <v>826</v>
      </c>
      <c r="E8661" s="24" t="s">
        <v>103</v>
      </c>
      <c r="F8661" s="38" t="n">
        <v>11130</v>
      </c>
      <c r="G8661" s="42" t="n">
        <f aca="false">DATE(YEAR(B8661),MONTH(B8661),1)</f>
        <v>46204</v>
      </c>
      <c r="H8661" s="24" t="str">
        <f aca="false">INDEX(Customers!$B$2:$B$601,MATCH(C8661,Customers!$A$2:$A$601,0))</f>
        <v>Western</v>
      </c>
      <c r="I8661" s="43" t="n">
        <f aca="false">ROUND(MIN(INDEX(Assumptions!$D$13:$D$18,MATCH(E8661,Assumptions!$A$13:$A$18,0)),MAX(INDEX(Assumptions!$C$13:$C$18,MATCH(E8661,Assumptions!$A$13:$A$18,0)),INDEX(Assumptions!$B$13:$B$18,MATCH(E8661,Assumptions!$A$13:$A$18,0))*F8661)),2)</f>
        <v>105</v>
      </c>
    </row>
    <row r="8662" customFormat="false" ht="15" hidden="false" customHeight="false" outlineLevel="0" collapsed="false">
      <c r="A8662" s="24" t="s">
        <v>9485</v>
      </c>
      <c r="B8662" s="39" t="n">
        <v>46206</v>
      </c>
      <c r="C8662" s="24" t="s">
        <v>339</v>
      </c>
      <c r="D8662" s="24" t="s">
        <v>826</v>
      </c>
      <c r="E8662" s="24" t="s">
        <v>109</v>
      </c>
      <c r="F8662" s="38" t="n">
        <v>510</v>
      </c>
      <c r="G8662" s="42" t="n">
        <f aca="false">DATE(YEAR(B8662),MONTH(B8662),1)</f>
        <v>46204</v>
      </c>
      <c r="H8662" s="24" t="str">
        <f aca="false">INDEX(Customers!$B$2:$B$601,MATCH(C8662,Customers!$A$2:$A$601,0))</f>
        <v>Nairobi</v>
      </c>
      <c r="I8662" s="43" t="n">
        <f aca="false">ROUND(MIN(INDEX(Assumptions!$D$13:$D$18,MATCH(E8662,Assumptions!$A$13:$A$18,0)),MAX(INDEX(Assumptions!$C$13:$C$18,MATCH(E8662,Assumptions!$A$13:$A$18,0)),INDEX(Assumptions!$B$13:$B$18,MATCH(E8662,Assumptions!$A$13:$A$18,0))*F8662)),2)</f>
        <v>2.04</v>
      </c>
    </row>
    <row r="8663" customFormat="false" ht="15" hidden="false" customHeight="false" outlineLevel="0" collapsed="false">
      <c r="A8663" s="24" t="s">
        <v>9486</v>
      </c>
      <c r="B8663" s="39" t="n">
        <v>46206</v>
      </c>
      <c r="C8663" s="24" t="s">
        <v>351</v>
      </c>
      <c r="D8663" s="24" t="s">
        <v>826</v>
      </c>
      <c r="E8663" s="24" t="s">
        <v>103</v>
      </c>
      <c r="F8663" s="38" t="n">
        <v>1490</v>
      </c>
      <c r="G8663" s="42" t="n">
        <f aca="false">DATE(YEAR(B8663),MONTH(B8663),1)</f>
        <v>46204</v>
      </c>
      <c r="H8663" s="24" t="str">
        <f aca="false">INDEX(Customers!$B$2:$B$601,MATCH(C8663,Customers!$A$2:$A$601,0))</f>
        <v>Eastern</v>
      </c>
      <c r="I8663" s="43" t="n">
        <f aca="false">ROUND(MIN(INDEX(Assumptions!$D$13:$D$18,MATCH(E8663,Assumptions!$A$13:$A$18,0)),MAX(INDEX(Assumptions!$C$13:$C$18,MATCH(E8663,Assumptions!$A$13:$A$18,0)),INDEX(Assumptions!$B$13:$B$18,MATCH(E8663,Assumptions!$A$13:$A$18,0))*F8663)),2)</f>
        <v>14.9</v>
      </c>
    </row>
    <row r="8664" customFormat="false" ht="15" hidden="false" customHeight="false" outlineLevel="0" collapsed="false">
      <c r="A8664" s="24" t="s">
        <v>9487</v>
      </c>
      <c r="B8664" s="39" t="n">
        <v>46206</v>
      </c>
      <c r="C8664" s="24" t="s">
        <v>354</v>
      </c>
      <c r="D8664" s="24" t="s">
        <v>826</v>
      </c>
      <c r="E8664" s="24" t="s">
        <v>103</v>
      </c>
      <c r="F8664" s="38" t="n">
        <v>930</v>
      </c>
      <c r="G8664" s="42" t="n">
        <f aca="false">DATE(YEAR(B8664),MONTH(B8664),1)</f>
        <v>46204</v>
      </c>
      <c r="H8664" s="24" t="str">
        <f aca="false">INDEX(Customers!$B$2:$B$601,MATCH(C8664,Customers!$A$2:$A$601,0))</f>
        <v>Eastern</v>
      </c>
      <c r="I8664" s="43" t="n">
        <f aca="false">ROUND(MIN(INDEX(Assumptions!$D$13:$D$18,MATCH(E8664,Assumptions!$A$13:$A$18,0)),MAX(INDEX(Assumptions!$C$13:$C$18,MATCH(E8664,Assumptions!$A$13:$A$18,0)),INDEX(Assumptions!$B$13:$B$18,MATCH(E8664,Assumptions!$A$13:$A$18,0))*F8664)),2)</f>
        <v>9.3</v>
      </c>
    </row>
    <row r="8665" customFormat="false" ht="15" hidden="false" customHeight="false" outlineLevel="0" collapsed="false">
      <c r="A8665" s="24" t="s">
        <v>9488</v>
      </c>
      <c r="B8665" s="39" t="n">
        <v>46206</v>
      </c>
      <c r="C8665" s="24" t="s">
        <v>363</v>
      </c>
      <c r="D8665" s="24" t="s">
        <v>826</v>
      </c>
      <c r="E8665" s="24" t="s">
        <v>103</v>
      </c>
      <c r="F8665" s="38" t="n">
        <v>12260</v>
      </c>
      <c r="G8665" s="42" t="n">
        <f aca="false">DATE(YEAR(B8665),MONTH(B8665),1)</f>
        <v>46204</v>
      </c>
      <c r="H8665" s="24" t="str">
        <f aca="false">INDEX(Customers!$B$2:$B$601,MATCH(C8665,Customers!$A$2:$A$601,0))</f>
        <v>Nairobi</v>
      </c>
      <c r="I8665" s="43" t="n">
        <f aca="false">ROUND(MIN(INDEX(Assumptions!$D$13:$D$18,MATCH(E8665,Assumptions!$A$13:$A$18,0)),MAX(INDEX(Assumptions!$C$13:$C$18,MATCH(E8665,Assumptions!$A$13:$A$18,0)),INDEX(Assumptions!$B$13:$B$18,MATCH(E8665,Assumptions!$A$13:$A$18,0))*F8665)),2)</f>
        <v>105</v>
      </c>
    </row>
    <row r="8666" customFormat="false" ht="15" hidden="false" customHeight="false" outlineLevel="0" collapsed="false">
      <c r="A8666" s="24" t="s">
        <v>9489</v>
      </c>
      <c r="B8666" s="39" t="n">
        <v>46206</v>
      </c>
      <c r="C8666" s="24" t="s">
        <v>372</v>
      </c>
      <c r="D8666" s="24" t="s">
        <v>826</v>
      </c>
      <c r="E8666" s="24" t="s">
        <v>103</v>
      </c>
      <c r="F8666" s="38" t="n">
        <v>910</v>
      </c>
      <c r="G8666" s="42" t="n">
        <f aca="false">DATE(YEAR(B8666),MONTH(B8666),1)</f>
        <v>46204</v>
      </c>
      <c r="H8666" s="24" t="str">
        <f aca="false">INDEX(Customers!$B$2:$B$601,MATCH(C8666,Customers!$A$2:$A$601,0))</f>
        <v>Central</v>
      </c>
      <c r="I8666" s="43" t="n">
        <f aca="false">ROUND(MIN(INDEX(Assumptions!$D$13:$D$18,MATCH(E8666,Assumptions!$A$13:$A$18,0)),MAX(INDEX(Assumptions!$C$13:$C$18,MATCH(E8666,Assumptions!$A$13:$A$18,0)),INDEX(Assumptions!$B$13:$B$18,MATCH(E8666,Assumptions!$A$13:$A$18,0))*F8666)),2)</f>
        <v>9.1</v>
      </c>
    </row>
    <row r="8667" customFormat="false" ht="15" hidden="false" customHeight="false" outlineLevel="0" collapsed="false">
      <c r="A8667" s="24" t="s">
        <v>9490</v>
      </c>
      <c r="B8667" s="39" t="n">
        <v>46206</v>
      </c>
      <c r="C8667" s="24" t="s">
        <v>383</v>
      </c>
      <c r="D8667" s="24" t="s">
        <v>826</v>
      </c>
      <c r="E8667" s="24" t="s">
        <v>103</v>
      </c>
      <c r="F8667" s="38" t="n">
        <v>150</v>
      </c>
      <c r="G8667" s="42" t="n">
        <f aca="false">DATE(YEAR(B8667),MONTH(B8667),1)</f>
        <v>46204</v>
      </c>
      <c r="H8667" s="24" t="str">
        <f aca="false">INDEX(Customers!$B$2:$B$601,MATCH(C8667,Customers!$A$2:$A$601,0))</f>
        <v>Nairobi</v>
      </c>
      <c r="I8667" s="43" t="n">
        <f aca="false">ROUND(MIN(INDEX(Assumptions!$D$13:$D$18,MATCH(E8667,Assumptions!$A$13:$A$18,0)),MAX(INDEX(Assumptions!$C$13:$C$18,MATCH(E8667,Assumptions!$A$13:$A$18,0)),INDEX(Assumptions!$B$13:$B$18,MATCH(E8667,Assumptions!$A$13:$A$18,0))*F8667)),2)</f>
        <v>5</v>
      </c>
    </row>
    <row r="8668" customFormat="false" ht="15" hidden="false" customHeight="false" outlineLevel="0" collapsed="false">
      <c r="A8668" s="24" t="s">
        <v>9491</v>
      </c>
      <c r="B8668" s="39" t="n">
        <v>46206</v>
      </c>
      <c r="C8668" s="24" t="s">
        <v>385</v>
      </c>
      <c r="D8668" s="24" t="s">
        <v>165</v>
      </c>
      <c r="E8668" s="24" t="s">
        <v>105</v>
      </c>
      <c r="F8668" s="38" t="n">
        <v>3940</v>
      </c>
      <c r="G8668" s="42" t="n">
        <f aca="false">DATE(YEAR(B8668),MONTH(B8668),1)</f>
        <v>46204</v>
      </c>
      <c r="H8668" s="24" t="str">
        <f aca="false">INDEX(Customers!$B$2:$B$601,MATCH(C8668,Customers!$A$2:$A$601,0))</f>
        <v>Central</v>
      </c>
      <c r="I8668" s="43" t="n">
        <f aca="false">ROUND(MIN(INDEX(Assumptions!$D$13:$D$18,MATCH(E8668,Assumptions!$A$13:$A$18,0)),MAX(INDEX(Assumptions!$C$13:$C$18,MATCH(E8668,Assumptions!$A$13:$A$18,0)),INDEX(Assumptions!$B$13:$B$18,MATCH(E8668,Assumptions!$A$13:$A$18,0))*F8668)),2)</f>
        <v>59.1</v>
      </c>
    </row>
    <row r="8669" customFormat="false" ht="15" hidden="false" customHeight="false" outlineLevel="0" collapsed="false">
      <c r="A8669" s="24" t="s">
        <v>9492</v>
      </c>
      <c r="B8669" s="39" t="n">
        <v>46206</v>
      </c>
      <c r="C8669" s="24" t="s">
        <v>385</v>
      </c>
      <c r="D8669" s="24" t="s">
        <v>164</v>
      </c>
      <c r="E8669" s="24" t="s">
        <v>105</v>
      </c>
      <c r="F8669" s="38" t="n">
        <v>47950</v>
      </c>
      <c r="G8669" s="42" t="n">
        <f aca="false">DATE(YEAR(B8669),MONTH(B8669),1)</f>
        <v>46204</v>
      </c>
      <c r="H8669" s="24" t="str">
        <f aca="false">INDEX(Customers!$B$2:$B$601,MATCH(C8669,Customers!$A$2:$A$601,0))</f>
        <v>Central</v>
      </c>
      <c r="I8669" s="43" t="n">
        <f aca="false">ROUND(MIN(INDEX(Assumptions!$D$13:$D$18,MATCH(E8669,Assumptions!$A$13:$A$18,0)),MAX(INDEX(Assumptions!$C$13:$C$18,MATCH(E8669,Assumptions!$A$13:$A$18,0)),INDEX(Assumptions!$B$13:$B$18,MATCH(E8669,Assumptions!$A$13:$A$18,0))*F8669)),2)</f>
        <v>200</v>
      </c>
    </row>
    <row r="8670" customFormat="false" ht="15" hidden="false" customHeight="false" outlineLevel="0" collapsed="false">
      <c r="A8670" s="24" t="s">
        <v>9493</v>
      </c>
      <c r="B8670" s="39" t="n">
        <v>46206</v>
      </c>
      <c r="C8670" s="24" t="s">
        <v>386</v>
      </c>
      <c r="D8670" s="24" t="s">
        <v>826</v>
      </c>
      <c r="E8670" s="24" t="s">
        <v>111</v>
      </c>
      <c r="F8670" s="38" t="n">
        <v>50</v>
      </c>
      <c r="G8670" s="42" t="n">
        <f aca="false">DATE(YEAR(B8670),MONTH(B8670),1)</f>
        <v>46204</v>
      </c>
      <c r="H8670" s="24" t="str">
        <f aca="false">INDEX(Customers!$B$2:$B$601,MATCH(C8670,Customers!$A$2:$A$601,0))</f>
        <v>Nairobi</v>
      </c>
      <c r="I8670" s="43" t="n">
        <f aca="false">ROUND(MIN(INDEX(Assumptions!$D$13:$D$18,MATCH(E8670,Assumptions!$A$13:$A$18,0)),MAX(INDEX(Assumptions!$C$13:$C$18,MATCH(E8670,Assumptions!$A$13:$A$18,0)),INDEX(Assumptions!$B$13:$B$18,MATCH(E8670,Assumptions!$A$13:$A$18,0))*F8670)),2)</f>
        <v>2</v>
      </c>
    </row>
    <row r="8671" customFormat="false" ht="15" hidden="false" customHeight="false" outlineLevel="0" collapsed="false">
      <c r="A8671" s="24" t="s">
        <v>9494</v>
      </c>
      <c r="B8671" s="39" t="n">
        <v>46206</v>
      </c>
      <c r="C8671" s="24" t="s">
        <v>389</v>
      </c>
      <c r="D8671" s="24" t="s">
        <v>826</v>
      </c>
      <c r="E8671" s="24" t="s">
        <v>111</v>
      </c>
      <c r="F8671" s="38" t="n">
        <v>1000</v>
      </c>
      <c r="G8671" s="42" t="n">
        <f aca="false">DATE(YEAR(B8671),MONTH(B8671),1)</f>
        <v>46204</v>
      </c>
      <c r="H8671" s="24" t="str">
        <f aca="false">INDEX(Customers!$B$2:$B$601,MATCH(C8671,Customers!$A$2:$A$601,0))</f>
        <v>Nairobi</v>
      </c>
      <c r="I8671" s="43" t="n">
        <f aca="false">ROUND(MIN(INDEX(Assumptions!$D$13:$D$18,MATCH(E8671,Assumptions!$A$13:$A$18,0)),MAX(INDEX(Assumptions!$C$13:$C$18,MATCH(E8671,Assumptions!$A$13:$A$18,0)),INDEX(Assumptions!$B$13:$B$18,MATCH(E8671,Assumptions!$A$13:$A$18,0))*F8671)),2)</f>
        <v>40</v>
      </c>
    </row>
    <row r="8672" customFormat="false" ht="15" hidden="false" customHeight="false" outlineLevel="0" collapsed="false">
      <c r="A8672" s="24" t="s">
        <v>9495</v>
      </c>
      <c r="B8672" s="39" t="n">
        <v>46206</v>
      </c>
      <c r="C8672" s="24" t="s">
        <v>394</v>
      </c>
      <c r="D8672" s="24" t="s">
        <v>203</v>
      </c>
      <c r="E8672" s="24" t="s">
        <v>105</v>
      </c>
      <c r="F8672" s="38" t="n">
        <v>5120</v>
      </c>
      <c r="G8672" s="42" t="n">
        <f aca="false">DATE(YEAR(B8672),MONTH(B8672),1)</f>
        <v>46204</v>
      </c>
      <c r="H8672" s="24" t="str">
        <f aca="false">INDEX(Customers!$B$2:$B$601,MATCH(C8672,Customers!$A$2:$A$601,0))</f>
        <v>Eastern</v>
      </c>
      <c r="I8672" s="43" t="n">
        <f aca="false">ROUND(MIN(INDEX(Assumptions!$D$13:$D$18,MATCH(E8672,Assumptions!$A$13:$A$18,0)),MAX(INDEX(Assumptions!$C$13:$C$18,MATCH(E8672,Assumptions!$A$13:$A$18,0)),INDEX(Assumptions!$B$13:$B$18,MATCH(E8672,Assumptions!$A$13:$A$18,0))*F8672)),2)</f>
        <v>76.8</v>
      </c>
    </row>
    <row r="8673" customFormat="false" ht="15" hidden="false" customHeight="false" outlineLevel="0" collapsed="false">
      <c r="A8673" s="24" t="s">
        <v>9496</v>
      </c>
      <c r="B8673" s="39" t="n">
        <v>46206</v>
      </c>
      <c r="C8673" s="24" t="s">
        <v>408</v>
      </c>
      <c r="D8673" s="24" t="s">
        <v>152</v>
      </c>
      <c r="E8673" s="24" t="s">
        <v>107</v>
      </c>
      <c r="F8673" s="38" t="n">
        <v>6130</v>
      </c>
      <c r="G8673" s="42" t="n">
        <f aca="false">DATE(YEAR(B8673),MONTH(B8673),1)</f>
        <v>46204</v>
      </c>
      <c r="H8673" s="24" t="str">
        <f aca="false">INDEX(Customers!$B$2:$B$601,MATCH(C8673,Customers!$A$2:$A$601,0))</f>
        <v>Nairobi</v>
      </c>
      <c r="I8673" s="43" t="n">
        <f aca="false">ROUND(MIN(INDEX(Assumptions!$D$13:$D$18,MATCH(E8673,Assumptions!$A$13:$A$18,0)),MAX(INDEX(Assumptions!$C$13:$C$18,MATCH(E8673,Assumptions!$A$13:$A$18,0)),INDEX(Assumptions!$B$13:$B$18,MATCH(E8673,Assumptions!$A$13:$A$18,0))*F8673)),2)</f>
        <v>0</v>
      </c>
    </row>
    <row r="8674" customFormat="false" ht="15" hidden="false" customHeight="false" outlineLevel="0" collapsed="false">
      <c r="A8674" s="24" t="s">
        <v>9497</v>
      </c>
      <c r="B8674" s="39" t="n">
        <v>46206</v>
      </c>
      <c r="C8674" s="24" t="s">
        <v>420</v>
      </c>
      <c r="D8674" s="24" t="s">
        <v>165</v>
      </c>
      <c r="E8674" s="24" t="s">
        <v>107</v>
      </c>
      <c r="F8674" s="38" t="n">
        <v>3360</v>
      </c>
      <c r="G8674" s="42" t="n">
        <f aca="false">DATE(YEAR(B8674),MONTH(B8674),1)</f>
        <v>46204</v>
      </c>
      <c r="H8674" s="24" t="str">
        <f aca="false">INDEX(Customers!$B$2:$B$601,MATCH(C8674,Customers!$A$2:$A$601,0))</f>
        <v>Central</v>
      </c>
      <c r="I8674" s="43" t="n">
        <f aca="false">ROUND(MIN(INDEX(Assumptions!$D$13:$D$18,MATCH(E8674,Assumptions!$A$13:$A$18,0)),MAX(INDEX(Assumptions!$C$13:$C$18,MATCH(E8674,Assumptions!$A$13:$A$18,0)),INDEX(Assumptions!$B$13:$B$18,MATCH(E8674,Assumptions!$A$13:$A$18,0))*F8674)),2)</f>
        <v>0</v>
      </c>
    </row>
    <row r="8675" customFormat="false" ht="15" hidden="false" customHeight="false" outlineLevel="0" collapsed="false">
      <c r="A8675" s="24" t="s">
        <v>9498</v>
      </c>
      <c r="B8675" s="39" t="n">
        <v>46206</v>
      </c>
      <c r="C8675" s="24" t="s">
        <v>421</v>
      </c>
      <c r="D8675" s="24" t="s">
        <v>826</v>
      </c>
      <c r="E8675" s="24" t="s">
        <v>109</v>
      </c>
      <c r="F8675" s="38" t="n">
        <v>5630</v>
      </c>
      <c r="G8675" s="42" t="n">
        <f aca="false">DATE(YEAR(B8675),MONTH(B8675),1)</f>
        <v>46204</v>
      </c>
      <c r="H8675" s="24" t="str">
        <f aca="false">INDEX(Customers!$B$2:$B$601,MATCH(C8675,Customers!$A$2:$A$601,0))</f>
        <v>Western</v>
      </c>
      <c r="I8675" s="43" t="n">
        <f aca="false">ROUND(MIN(INDEX(Assumptions!$D$13:$D$18,MATCH(E8675,Assumptions!$A$13:$A$18,0)),MAX(INDEX(Assumptions!$C$13:$C$18,MATCH(E8675,Assumptions!$A$13:$A$18,0)),INDEX(Assumptions!$B$13:$B$18,MATCH(E8675,Assumptions!$A$13:$A$18,0))*F8675)),2)</f>
        <v>22.52</v>
      </c>
    </row>
    <row r="8676" customFormat="false" ht="15" hidden="false" customHeight="false" outlineLevel="0" collapsed="false">
      <c r="A8676" s="24" t="s">
        <v>9499</v>
      </c>
      <c r="B8676" s="39" t="n">
        <v>46206</v>
      </c>
      <c r="C8676" s="24" t="s">
        <v>434</v>
      </c>
      <c r="D8676" s="24" t="s">
        <v>826</v>
      </c>
      <c r="E8676" s="24" t="s">
        <v>111</v>
      </c>
      <c r="F8676" s="38" t="n">
        <v>200</v>
      </c>
      <c r="G8676" s="42" t="n">
        <f aca="false">DATE(YEAR(B8676),MONTH(B8676),1)</f>
        <v>46204</v>
      </c>
      <c r="H8676" s="24" t="str">
        <f aca="false">INDEX(Customers!$B$2:$B$601,MATCH(C8676,Customers!$A$2:$A$601,0))</f>
        <v>Central</v>
      </c>
      <c r="I8676" s="43" t="n">
        <f aca="false">ROUND(MIN(INDEX(Assumptions!$D$13:$D$18,MATCH(E8676,Assumptions!$A$13:$A$18,0)),MAX(INDEX(Assumptions!$C$13:$C$18,MATCH(E8676,Assumptions!$A$13:$A$18,0)),INDEX(Assumptions!$B$13:$B$18,MATCH(E8676,Assumptions!$A$13:$A$18,0))*F8676)),2)</f>
        <v>8</v>
      </c>
    </row>
    <row r="8677" customFormat="false" ht="15" hidden="false" customHeight="false" outlineLevel="0" collapsed="false">
      <c r="A8677" s="24" t="s">
        <v>9500</v>
      </c>
      <c r="B8677" s="39" t="n">
        <v>46206</v>
      </c>
      <c r="C8677" s="24" t="s">
        <v>455</v>
      </c>
      <c r="D8677" s="24" t="s">
        <v>826</v>
      </c>
      <c r="E8677" s="24" t="s">
        <v>113</v>
      </c>
      <c r="F8677" s="38" t="n">
        <v>250</v>
      </c>
      <c r="G8677" s="42" t="n">
        <f aca="false">DATE(YEAR(B8677),MONTH(B8677),1)</f>
        <v>46204</v>
      </c>
      <c r="H8677" s="24" t="str">
        <f aca="false">INDEX(Customers!$B$2:$B$601,MATCH(C8677,Customers!$A$2:$A$601,0))</f>
        <v>Rift Valley</v>
      </c>
      <c r="I8677" s="43" t="n">
        <f aca="false">ROUND(MIN(INDEX(Assumptions!$D$13:$D$18,MATCH(E8677,Assumptions!$A$13:$A$18,0)),MAX(INDEX(Assumptions!$C$13:$C$18,MATCH(E8677,Assumptions!$A$13:$A$18,0)),INDEX(Assumptions!$B$13:$B$18,MATCH(E8677,Assumptions!$A$13:$A$18,0))*F8677)),2)</f>
        <v>12.5</v>
      </c>
    </row>
    <row r="8678" customFormat="false" ht="15" hidden="false" customHeight="false" outlineLevel="0" collapsed="false">
      <c r="A8678" s="24" t="s">
        <v>9501</v>
      </c>
      <c r="B8678" s="39" t="n">
        <v>46206</v>
      </c>
      <c r="C8678" s="24" t="s">
        <v>456</v>
      </c>
      <c r="D8678" s="24" t="s">
        <v>165</v>
      </c>
      <c r="E8678" s="24" t="s">
        <v>105</v>
      </c>
      <c r="F8678" s="38" t="n">
        <v>1990</v>
      </c>
      <c r="G8678" s="42" t="n">
        <f aca="false">DATE(YEAR(B8678),MONTH(B8678),1)</f>
        <v>46204</v>
      </c>
      <c r="H8678" s="24" t="str">
        <f aca="false">INDEX(Customers!$B$2:$B$601,MATCH(C8678,Customers!$A$2:$A$601,0))</f>
        <v>Central</v>
      </c>
      <c r="I8678" s="43" t="n">
        <f aca="false">ROUND(MIN(INDEX(Assumptions!$D$13:$D$18,MATCH(E8678,Assumptions!$A$13:$A$18,0)),MAX(INDEX(Assumptions!$C$13:$C$18,MATCH(E8678,Assumptions!$A$13:$A$18,0)),INDEX(Assumptions!$B$13:$B$18,MATCH(E8678,Assumptions!$A$13:$A$18,0))*F8678)),2)</f>
        <v>29.85</v>
      </c>
    </row>
    <row r="8679" customFormat="false" ht="15" hidden="false" customHeight="false" outlineLevel="0" collapsed="false">
      <c r="A8679" s="24" t="s">
        <v>9502</v>
      </c>
      <c r="B8679" s="39" t="n">
        <v>46206</v>
      </c>
      <c r="C8679" s="24" t="s">
        <v>461</v>
      </c>
      <c r="D8679" s="24" t="s">
        <v>826</v>
      </c>
      <c r="E8679" s="24" t="s">
        <v>109</v>
      </c>
      <c r="F8679" s="38" t="n">
        <v>2700</v>
      </c>
      <c r="G8679" s="42" t="n">
        <f aca="false">DATE(YEAR(B8679),MONTH(B8679),1)</f>
        <v>46204</v>
      </c>
      <c r="H8679" s="24" t="str">
        <f aca="false">INDEX(Customers!$B$2:$B$601,MATCH(C8679,Customers!$A$2:$A$601,0))</f>
        <v>Western</v>
      </c>
      <c r="I8679" s="43" t="n">
        <f aca="false">ROUND(MIN(INDEX(Assumptions!$D$13:$D$18,MATCH(E8679,Assumptions!$A$13:$A$18,0)),MAX(INDEX(Assumptions!$C$13:$C$18,MATCH(E8679,Assumptions!$A$13:$A$18,0)),INDEX(Assumptions!$B$13:$B$18,MATCH(E8679,Assumptions!$A$13:$A$18,0))*F8679)),2)</f>
        <v>10.8</v>
      </c>
    </row>
    <row r="8680" customFormat="false" ht="15" hidden="false" customHeight="false" outlineLevel="0" collapsed="false">
      <c r="A8680" s="24" t="s">
        <v>9503</v>
      </c>
      <c r="B8680" s="39" t="n">
        <v>46206</v>
      </c>
      <c r="C8680" s="24" t="s">
        <v>463</v>
      </c>
      <c r="D8680" s="24" t="s">
        <v>826</v>
      </c>
      <c r="E8680" s="24" t="s">
        <v>111</v>
      </c>
      <c r="F8680" s="38" t="n">
        <v>20</v>
      </c>
      <c r="G8680" s="42" t="n">
        <f aca="false">DATE(YEAR(B8680),MONTH(B8680),1)</f>
        <v>46204</v>
      </c>
      <c r="H8680" s="24" t="str">
        <f aca="false">INDEX(Customers!$B$2:$B$601,MATCH(C8680,Customers!$A$2:$A$601,0))</f>
        <v>Eastern</v>
      </c>
      <c r="I8680" s="43" t="n">
        <f aca="false">ROUND(MIN(INDEX(Assumptions!$D$13:$D$18,MATCH(E8680,Assumptions!$A$13:$A$18,0)),MAX(INDEX(Assumptions!$C$13:$C$18,MATCH(E8680,Assumptions!$A$13:$A$18,0)),INDEX(Assumptions!$B$13:$B$18,MATCH(E8680,Assumptions!$A$13:$A$18,0))*F8680)),2)</f>
        <v>0.8</v>
      </c>
    </row>
    <row r="8681" customFormat="false" ht="15" hidden="false" customHeight="false" outlineLevel="0" collapsed="false">
      <c r="A8681" s="24" t="s">
        <v>9504</v>
      </c>
      <c r="B8681" s="39" t="n">
        <v>46206</v>
      </c>
      <c r="C8681" s="24" t="s">
        <v>468</v>
      </c>
      <c r="D8681" s="24" t="s">
        <v>826</v>
      </c>
      <c r="E8681" s="24" t="s">
        <v>103</v>
      </c>
      <c r="F8681" s="38" t="n">
        <v>1750</v>
      </c>
      <c r="G8681" s="42" t="n">
        <f aca="false">DATE(YEAR(B8681),MONTH(B8681),1)</f>
        <v>46204</v>
      </c>
      <c r="H8681" s="24" t="str">
        <f aca="false">INDEX(Customers!$B$2:$B$601,MATCH(C8681,Customers!$A$2:$A$601,0))</f>
        <v>Nairobi</v>
      </c>
      <c r="I8681" s="43" t="n">
        <f aca="false">ROUND(MIN(INDEX(Assumptions!$D$13:$D$18,MATCH(E8681,Assumptions!$A$13:$A$18,0)),MAX(INDEX(Assumptions!$C$13:$C$18,MATCH(E8681,Assumptions!$A$13:$A$18,0)),INDEX(Assumptions!$B$13:$B$18,MATCH(E8681,Assumptions!$A$13:$A$18,0))*F8681)),2)</f>
        <v>17.5</v>
      </c>
    </row>
    <row r="8682" customFormat="false" ht="15" hidden="false" customHeight="false" outlineLevel="0" collapsed="false">
      <c r="A8682" s="24" t="s">
        <v>9505</v>
      </c>
      <c r="B8682" s="39" t="n">
        <v>46206</v>
      </c>
      <c r="C8682" s="24" t="s">
        <v>476</v>
      </c>
      <c r="D8682" s="24" t="s">
        <v>826</v>
      </c>
      <c r="E8682" s="24" t="s">
        <v>103</v>
      </c>
      <c r="F8682" s="38" t="n">
        <v>640</v>
      </c>
      <c r="G8682" s="42" t="n">
        <f aca="false">DATE(YEAR(B8682),MONTH(B8682),1)</f>
        <v>46204</v>
      </c>
      <c r="H8682" s="24" t="str">
        <f aca="false">INDEX(Customers!$B$2:$B$601,MATCH(C8682,Customers!$A$2:$A$601,0))</f>
        <v>Coast</v>
      </c>
      <c r="I8682" s="43" t="n">
        <f aca="false">ROUND(MIN(INDEX(Assumptions!$D$13:$D$18,MATCH(E8682,Assumptions!$A$13:$A$18,0)),MAX(INDEX(Assumptions!$C$13:$C$18,MATCH(E8682,Assumptions!$A$13:$A$18,0)),INDEX(Assumptions!$B$13:$B$18,MATCH(E8682,Assumptions!$A$13:$A$18,0))*F8682)),2)</f>
        <v>6.4</v>
      </c>
    </row>
    <row r="8683" customFormat="false" ht="15" hidden="false" customHeight="false" outlineLevel="0" collapsed="false">
      <c r="A8683" s="24" t="s">
        <v>9506</v>
      </c>
      <c r="B8683" s="39" t="n">
        <v>46206</v>
      </c>
      <c r="C8683" s="24" t="s">
        <v>482</v>
      </c>
      <c r="D8683" s="24" t="s">
        <v>826</v>
      </c>
      <c r="E8683" s="24" t="s">
        <v>109</v>
      </c>
      <c r="F8683" s="38" t="n">
        <v>3350</v>
      </c>
      <c r="G8683" s="42" t="n">
        <f aca="false">DATE(YEAR(B8683),MONTH(B8683),1)</f>
        <v>46204</v>
      </c>
      <c r="H8683" s="24" t="str">
        <f aca="false">INDEX(Customers!$B$2:$B$601,MATCH(C8683,Customers!$A$2:$A$601,0))</f>
        <v>Rift Valley</v>
      </c>
      <c r="I8683" s="43" t="n">
        <f aca="false">ROUND(MIN(INDEX(Assumptions!$D$13:$D$18,MATCH(E8683,Assumptions!$A$13:$A$18,0)),MAX(INDEX(Assumptions!$C$13:$C$18,MATCH(E8683,Assumptions!$A$13:$A$18,0)),INDEX(Assumptions!$B$13:$B$18,MATCH(E8683,Assumptions!$A$13:$A$18,0))*F8683)),2)</f>
        <v>13.4</v>
      </c>
    </row>
    <row r="8684" customFormat="false" ht="15" hidden="false" customHeight="false" outlineLevel="0" collapsed="false">
      <c r="A8684" s="24" t="s">
        <v>9507</v>
      </c>
      <c r="B8684" s="39" t="n">
        <v>46206</v>
      </c>
      <c r="C8684" s="24" t="s">
        <v>487</v>
      </c>
      <c r="D8684" s="24" t="s">
        <v>175</v>
      </c>
      <c r="E8684" s="24" t="s">
        <v>107</v>
      </c>
      <c r="F8684" s="38" t="n">
        <v>7900</v>
      </c>
      <c r="G8684" s="42" t="n">
        <f aca="false">DATE(YEAR(B8684),MONTH(B8684),1)</f>
        <v>46204</v>
      </c>
      <c r="H8684" s="24" t="str">
        <f aca="false">INDEX(Customers!$B$2:$B$601,MATCH(C8684,Customers!$A$2:$A$601,0))</f>
        <v>Rift Valley</v>
      </c>
      <c r="I8684" s="43" t="n">
        <f aca="false">ROUND(MIN(INDEX(Assumptions!$D$13:$D$18,MATCH(E8684,Assumptions!$A$13:$A$18,0)),MAX(INDEX(Assumptions!$C$13:$C$18,MATCH(E8684,Assumptions!$A$13:$A$18,0)),INDEX(Assumptions!$B$13:$B$18,MATCH(E8684,Assumptions!$A$13:$A$18,0))*F8684)),2)</f>
        <v>0</v>
      </c>
    </row>
    <row r="8685" customFormat="false" ht="15" hidden="false" customHeight="false" outlineLevel="0" collapsed="false">
      <c r="A8685" s="24" t="s">
        <v>9508</v>
      </c>
      <c r="B8685" s="39" t="n">
        <v>46206</v>
      </c>
      <c r="C8685" s="24" t="s">
        <v>501</v>
      </c>
      <c r="D8685" s="24" t="s">
        <v>197</v>
      </c>
      <c r="E8685" s="24" t="s">
        <v>107</v>
      </c>
      <c r="F8685" s="38" t="n">
        <v>8800</v>
      </c>
      <c r="G8685" s="42" t="n">
        <f aca="false">DATE(YEAR(B8685),MONTH(B8685),1)</f>
        <v>46204</v>
      </c>
      <c r="H8685" s="24" t="str">
        <f aca="false">INDEX(Customers!$B$2:$B$601,MATCH(C8685,Customers!$A$2:$A$601,0))</f>
        <v>Western</v>
      </c>
      <c r="I8685" s="43" t="n">
        <f aca="false">ROUND(MIN(INDEX(Assumptions!$D$13:$D$18,MATCH(E8685,Assumptions!$A$13:$A$18,0)),MAX(INDEX(Assumptions!$C$13:$C$18,MATCH(E8685,Assumptions!$A$13:$A$18,0)),INDEX(Assumptions!$B$13:$B$18,MATCH(E8685,Assumptions!$A$13:$A$18,0))*F8685)),2)</f>
        <v>0</v>
      </c>
    </row>
    <row r="8686" customFormat="false" ht="15" hidden="false" customHeight="false" outlineLevel="0" collapsed="false">
      <c r="A8686" s="24" t="s">
        <v>9509</v>
      </c>
      <c r="B8686" s="39" t="n">
        <v>46206</v>
      </c>
      <c r="C8686" s="24" t="s">
        <v>515</v>
      </c>
      <c r="D8686" s="24" t="s">
        <v>826</v>
      </c>
      <c r="E8686" s="24" t="s">
        <v>109</v>
      </c>
      <c r="F8686" s="38" t="n">
        <v>1300</v>
      </c>
      <c r="G8686" s="42" t="n">
        <f aca="false">DATE(YEAR(B8686),MONTH(B8686),1)</f>
        <v>46204</v>
      </c>
      <c r="H8686" s="24" t="str">
        <f aca="false">INDEX(Customers!$B$2:$B$601,MATCH(C8686,Customers!$A$2:$A$601,0))</f>
        <v>Western</v>
      </c>
      <c r="I8686" s="43" t="n">
        <f aca="false">ROUND(MIN(INDEX(Assumptions!$D$13:$D$18,MATCH(E8686,Assumptions!$A$13:$A$18,0)),MAX(INDEX(Assumptions!$C$13:$C$18,MATCH(E8686,Assumptions!$A$13:$A$18,0)),INDEX(Assumptions!$B$13:$B$18,MATCH(E8686,Assumptions!$A$13:$A$18,0))*F8686)),2)</f>
        <v>5.2</v>
      </c>
    </row>
    <row r="8687" customFormat="false" ht="15" hidden="false" customHeight="false" outlineLevel="0" collapsed="false">
      <c r="A8687" s="24" t="s">
        <v>9510</v>
      </c>
      <c r="B8687" s="39" t="n">
        <v>46206</v>
      </c>
      <c r="C8687" s="24" t="s">
        <v>517</v>
      </c>
      <c r="D8687" s="24" t="s">
        <v>826</v>
      </c>
      <c r="E8687" s="24" t="s">
        <v>109</v>
      </c>
      <c r="F8687" s="38" t="n">
        <v>9740</v>
      </c>
      <c r="G8687" s="42" t="n">
        <f aca="false">DATE(YEAR(B8687),MONTH(B8687),1)</f>
        <v>46204</v>
      </c>
      <c r="H8687" s="24" t="str">
        <f aca="false">INDEX(Customers!$B$2:$B$601,MATCH(C8687,Customers!$A$2:$A$601,0))</f>
        <v>Nairobi</v>
      </c>
      <c r="I8687" s="43" t="n">
        <f aca="false">ROUND(MIN(INDEX(Assumptions!$D$13:$D$18,MATCH(E8687,Assumptions!$A$13:$A$18,0)),MAX(INDEX(Assumptions!$C$13:$C$18,MATCH(E8687,Assumptions!$A$13:$A$18,0)),INDEX(Assumptions!$B$13:$B$18,MATCH(E8687,Assumptions!$A$13:$A$18,0))*F8687)),2)</f>
        <v>38.96</v>
      </c>
    </row>
    <row r="8688" customFormat="false" ht="15" hidden="false" customHeight="false" outlineLevel="0" collapsed="false">
      <c r="A8688" s="24" t="s">
        <v>9511</v>
      </c>
      <c r="B8688" s="39" t="n">
        <v>46206</v>
      </c>
      <c r="C8688" s="24" t="s">
        <v>526</v>
      </c>
      <c r="D8688" s="24" t="s">
        <v>826</v>
      </c>
      <c r="E8688" s="24" t="s">
        <v>103</v>
      </c>
      <c r="F8688" s="38" t="n">
        <v>2210</v>
      </c>
      <c r="G8688" s="42" t="n">
        <f aca="false">DATE(YEAR(B8688),MONTH(B8688),1)</f>
        <v>46204</v>
      </c>
      <c r="H8688" s="24" t="str">
        <f aca="false">INDEX(Customers!$B$2:$B$601,MATCH(C8688,Customers!$A$2:$A$601,0))</f>
        <v>Central</v>
      </c>
      <c r="I8688" s="43" t="n">
        <f aca="false">ROUND(MIN(INDEX(Assumptions!$D$13:$D$18,MATCH(E8688,Assumptions!$A$13:$A$18,0)),MAX(INDEX(Assumptions!$C$13:$C$18,MATCH(E8688,Assumptions!$A$13:$A$18,0)),INDEX(Assumptions!$B$13:$B$18,MATCH(E8688,Assumptions!$A$13:$A$18,0))*F8688)),2)</f>
        <v>22.1</v>
      </c>
    </row>
    <row r="8689" customFormat="false" ht="15" hidden="false" customHeight="false" outlineLevel="0" collapsed="false">
      <c r="A8689" s="24" t="s">
        <v>9512</v>
      </c>
      <c r="B8689" s="39" t="n">
        <v>46206</v>
      </c>
      <c r="C8689" s="24" t="s">
        <v>529</v>
      </c>
      <c r="D8689" s="24" t="s">
        <v>826</v>
      </c>
      <c r="E8689" s="24" t="s">
        <v>111</v>
      </c>
      <c r="F8689" s="38" t="n">
        <v>50</v>
      </c>
      <c r="G8689" s="42" t="n">
        <f aca="false">DATE(YEAR(B8689),MONTH(B8689),1)</f>
        <v>46204</v>
      </c>
      <c r="H8689" s="24" t="str">
        <f aca="false">INDEX(Customers!$B$2:$B$601,MATCH(C8689,Customers!$A$2:$A$601,0))</f>
        <v>Rift Valley</v>
      </c>
      <c r="I8689" s="43" t="n">
        <f aca="false">ROUND(MIN(INDEX(Assumptions!$D$13:$D$18,MATCH(E8689,Assumptions!$A$13:$A$18,0)),MAX(INDEX(Assumptions!$C$13:$C$18,MATCH(E8689,Assumptions!$A$13:$A$18,0)),INDEX(Assumptions!$B$13:$B$18,MATCH(E8689,Assumptions!$A$13:$A$18,0))*F8689)),2)</f>
        <v>2</v>
      </c>
    </row>
    <row r="8690" customFormat="false" ht="15" hidden="false" customHeight="false" outlineLevel="0" collapsed="false">
      <c r="A8690" s="24" t="s">
        <v>9513</v>
      </c>
      <c r="B8690" s="39" t="n">
        <v>46206</v>
      </c>
      <c r="C8690" s="24" t="s">
        <v>532</v>
      </c>
      <c r="D8690" s="24" t="s">
        <v>826</v>
      </c>
      <c r="E8690" s="24" t="s">
        <v>111</v>
      </c>
      <c r="F8690" s="38" t="n">
        <v>20</v>
      </c>
      <c r="G8690" s="42" t="n">
        <f aca="false">DATE(YEAR(B8690),MONTH(B8690),1)</f>
        <v>46204</v>
      </c>
      <c r="H8690" s="24" t="str">
        <f aca="false">INDEX(Customers!$B$2:$B$601,MATCH(C8690,Customers!$A$2:$A$601,0))</f>
        <v>Western</v>
      </c>
      <c r="I8690" s="43" t="n">
        <f aca="false">ROUND(MIN(INDEX(Assumptions!$D$13:$D$18,MATCH(E8690,Assumptions!$A$13:$A$18,0)),MAX(INDEX(Assumptions!$C$13:$C$18,MATCH(E8690,Assumptions!$A$13:$A$18,0)),INDEX(Assumptions!$B$13:$B$18,MATCH(E8690,Assumptions!$A$13:$A$18,0))*F8690)),2)</f>
        <v>0.8</v>
      </c>
    </row>
    <row r="8691" customFormat="false" ht="15" hidden="false" customHeight="false" outlineLevel="0" collapsed="false">
      <c r="A8691" s="24" t="s">
        <v>9514</v>
      </c>
      <c r="B8691" s="39" t="n">
        <v>46206</v>
      </c>
      <c r="C8691" s="24" t="s">
        <v>539</v>
      </c>
      <c r="D8691" s="24" t="s">
        <v>826</v>
      </c>
      <c r="E8691" s="24" t="s">
        <v>111</v>
      </c>
      <c r="F8691" s="38" t="n">
        <v>1000</v>
      </c>
      <c r="G8691" s="42" t="n">
        <f aca="false">DATE(YEAR(B8691),MONTH(B8691),1)</f>
        <v>46204</v>
      </c>
      <c r="H8691" s="24" t="str">
        <f aca="false">INDEX(Customers!$B$2:$B$601,MATCH(C8691,Customers!$A$2:$A$601,0))</f>
        <v>Nairobi</v>
      </c>
      <c r="I8691" s="43" t="n">
        <f aca="false">ROUND(MIN(INDEX(Assumptions!$D$13:$D$18,MATCH(E8691,Assumptions!$A$13:$A$18,0)),MAX(INDEX(Assumptions!$C$13:$C$18,MATCH(E8691,Assumptions!$A$13:$A$18,0)),INDEX(Assumptions!$B$13:$B$18,MATCH(E8691,Assumptions!$A$13:$A$18,0))*F8691)),2)</f>
        <v>40</v>
      </c>
    </row>
    <row r="8692" customFormat="false" ht="15" hidden="false" customHeight="false" outlineLevel="0" collapsed="false">
      <c r="A8692" s="24" t="s">
        <v>9515</v>
      </c>
      <c r="B8692" s="39" t="n">
        <v>46206</v>
      </c>
      <c r="C8692" s="24" t="s">
        <v>543</v>
      </c>
      <c r="D8692" s="24" t="s">
        <v>826</v>
      </c>
      <c r="E8692" s="24" t="s">
        <v>103</v>
      </c>
      <c r="F8692" s="38" t="n">
        <v>5160</v>
      </c>
      <c r="G8692" s="42" t="n">
        <f aca="false">DATE(YEAR(B8692),MONTH(B8692),1)</f>
        <v>46204</v>
      </c>
      <c r="H8692" s="24" t="str">
        <f aca="false">INDEX(Customers!$B$2:$B$601,MATCH(C8692,Customers!$A$2:$A$601,0))</f>
        <v>Central</v>
      </c>
      <c r="I8692" s="43" t="n">
        <f aca="false">ROUND(MIN(INDEX(Assumptions!$D$13:$D$18,MATCH(E8692,Assumptions!$A$13:$A$18,0)),MAX(INDEX(Assumptions!$C$13:$C$18,MATCH(E8692,Assumptions!$A$13:$A$18,0)),INDEX(Assumptions!$B$13:$B$18,MATCH(E8692,Assumptions!$A$13:$A$18,0))*F8692)),2)</f>
        <v>51.6</v>
      </c>
    </row>
    <row r="8693" customFormat="false" ht="15" hidden="false" customHeight="false" outlineLevel="0" collapsed="false">
      <c r="A8693" s="24" t="s">
        <v>9516</v>
      </c>
      <c r="B8693" s="39" t="n">
        <v>46206</v>
      </c>
      <c r="C8693" s="24" t="s">
        <v>543</v>
      </c>
      <c r="D8693" s="24" t="s">
        <v>826</v>
      </c>
      <c r="E8693" s="24" t="s">
        <v>103</v>
      </c>
      <c r="F8693" s="38" t="n">
        <v>20740</v>
      </c>
      <c r="G8693" s="42" t="n">
        <f aca="false">DATE(YEAR(B8693),MONTH(B8693),1)</f>
        <v>46204</v>
      </c>
      <c r="H8693" s="24" t="str">
        <f aca="false">INDEX(Customers!$B$2:$B$601,MATCH(C8693,Customers!$A$2:$A$601,0))</f>
        <v>Central</v>
      </c>
      <c r="I8693" s="43" t="n">
        <f aca="false">ROUND(MIN(INDEX(Assumptions!$D$13:$D$18,MATCH(E8693,Assumptions!$A$13:$A$18,0)),MAX(INDEX(Assumptions!$C$13:$C$18,MATCH(E8693,Assumptions!$A$13:$A$18,0)),INDEX(Assumptions!$B$13:$B$18,MATCH(E8693,Assumptions!$A$13:$A$18,0))*F8693)),2)</f>
        <v>105</v>
      </c>
    </row>
    <row r="8694" customFormat="false" ht="15" hidden="false" customHeight="false" outlineLevel="0" collapsed="false">
      <c r="A8694" s="24" t="s">
        <v>9517</v>
      </c>
      <c r="B8694" s="39" t="n">
        <v>46206</v>
      </c>
      <c r="C8694" s="24" t="s">
        <v>544</v>
      </c>
      <c r="D8694" s="24" t="s">
        <v>826</v>
      </c>
      <c r="E8694" s="24" t="s">
        <v>113</v>
      </c>
      <c r="F8694" s="38" t="n">
        <v>99</v>
      </c>
      <c r="G8694" s="42" t="n">
        <f aca="false">DATE(YEAR(B8694),MONTH(B8694),1)</f>
        <v>46204</v>
      </c>
      <c r="H8694" s="24" t="str">
        <f aca="false">INDEX(Customers!$B$2:$B$601,MATCH(C8694,Customers!$A$2:$A$601,0))</f>
        <v>Coast</v>
      </c>
      <c r="I8694" s="43" t="n">
        <f aca="false">ROUND(MIN(INDEX(Assumptions!$D$13:$D$18,MATCH(E8694,Assumptions!$A$13:$A$18,0)),MAX(INDEX(Assumptions!$C$13:$C$18,MATCH(E8694,Assumptions!$A$13:$A$18,0)),INDEX(Assumptions!$B$13:$B$18,MATCH(E8694,Assumptions!$A$13:$A$18,0))*F8694)),2)</f>
        <v>4.95</v>
      </c>
    </row>
    <row r="8695" customFormat="false" ht="15" hidden="false" customHeight="false" outlineLevel="0" collapsed="false">
      <c r="A8695" s="24" t="s">
        <v>9518</v>
      </c>
      <c r="B8695" s="39" t="n">
        <v>46206</v>
      </c>
      <c r="C8695" s="24" t="s">
        <v>547</v>
      </c>
      <c r="D8695" s="24" t="s">
        <v>169</v>
      </c>
      <c r="E8695" s="24" t="s">
        <v>105</v>
      </c>
      <c r="F8695" s="38" t="n">
        <v>7880</v>
      </c>
      <c r="G8695" s="42" t="n">
        <f aca="false">DATE(YEAR(B8695),MONTH(B8695),1)</f>
        <v>46204</v>
      </c>
      <c r="H8695" s="24" t="str">
        <f aca="false">INDEX(Customers!$B$2:$B$601,MATCH(C8695,Customers!$A$2:$A$601,0))</f>
        <v>Central</v>
      </c>
      <c r="I8695" s="43" t="n">
        <f aca="false">ROUND(MIN(INDEX(Assumptions!$D$13:$D$18,MATCH(E8695,Assumptions!$A$13:$A$18,0)),MAX(INDEX(Assumptions!$C$13:$C$18,MATCH(E8695,Assumptions!$A$13:$A$18,0)),INDEX(Assumptions!$B$13:$B$18,MATCH(E8695,Assumptions!$A$13:$A$18,0))*F8695)),2)</f>
        <v>118.2</v>
      </c>
    </row>
    <row r="8696" customFormat="false" ht="15" hidden="false" customHeight="false" outlineLevel="0" collapsed="false">
      <c r="A8696" s="24" t="s">
        <v>9519</v>
      </c>
      <c r="B8696" s="39" t="n">
        <v>46206</v>
      </c>
      <c r="C8696" s="24" t="s">
        <v>552</v>
      </c>
      <c r="D8696" s="24" t="s">
        <v>826</v>
      </c>
      <c r="E8696" s="24" t="s">
        <v>111</v>
      </c>
      <c r="F8696" s="38" t="n">
        <v>500</v>
      </c>
      <c r="G8696" s="42" t="n">
        <f aca="false">DATE(YEAR(B8696),MONTH(B8696),1)</f>
        <v>46204</v>
      </c>
      <c r="H8696" s="24" t="str">
        <f aca="false">INDEX(Customers!$B$2:$B$601,MATCH(C8696,Customers!$A$2:$A$601,0))</f>
        <v>Eastern</v>
      </c>
      <c r="I8696" s="43" t="n">
        <f aca="false">ROUND(MIN(INDEX(Assumptions!$D$13:$D$18,MATCH(E8696,Assumptions!$A$13:$A$18,0)),MAX(INDEX(Assumptions!$C$13:$C$18,MATCH(E8696,Assumptions!$A$13:$A$18,0)),INDEX(Assumptions!$B$13:$B$18,MATCH(E8696,Assumptions!$A$13:$A$18,0))*F8696)),2)</f>
        <v>20</v>
      </c>
    </row>
    <row r="8697" customFormat="false" ht="15" hidden="false" customHeight="false" outlineLevel="0" collapsed="false">
      <c r="A8697" s="24" t="s">
        <v>9520</v>
      </c>
      <c r="B8697" s="39" t="n">
        <v>46206</v>
      </c>
      <c r="C8697" s="24" t="s">
        <v>554</v>
      </c>
      <c r="D8697" s="24" t="s">
        <v>826</v>
      </c>
      <c r="E8697" s="24" t="s">
        <v>111</v>
      </c>
      <c r="F8697" s="38" t="n">
        <v>20</v>
      </c>
      <c r="G8697" s="42" t="n">
        <f aca="false">DATE(YEAR(B8697),MONTH(B8697),1)</f>
        <v>46204</v>
      </c>
      <c r="H8697" s="24" t="str">
        <f aca="false">INDEX(Customers!$B$2:$B$601,MATCH(C8697,Customers!$A$2:$A$601,0))</f>
        <v>Coast</v>
      </c>
      <c r="I8697" s="43" t="n">
        <f aca="false">ROUND(MIN(INDEX(Assumptions!$D$13:$D$18,MATCH(E8697,Assumptions!$A$13:$A$18,0)),MAX(INDEX(Assumptions!$C$13:$C$18,MATCH(E8697,Assumptions!$A$13:$A$18,0)),INDEX(Assumptions!$B$13:$B$18,MATCH(E8697,Assumptions!$A$13:$A$18,0))*F8697)),2)</f>
        <v>0.8</v>
      </c>
    </row>
    <row r="8698" customFormat="false" ht="15" hidden="false" customHeight="false" outlineLevel="0" collapsed="false">
      <c r="A8698" s="24" t="s">
        <v>9521</v>
      </c>
      <c r="B8698" s="39" t="n">
        <v>46206</v>
      </c>
      <c r="C8698" s="24" t="s">
        <v>566</v>
      </c>
      <c r="D8698" s="24" t="s">
        <v>826</v>
      </c>
      <c r="E8698" s="24" t="s">
        <v>111</v>
      </c>
      <c r="F8698" s="38" t="n">
        <v>100</v>
      </c>
      <c r="G8698" s="42" t="n">
        <f aca="false">DATE(YEAR(B8698),MONTH(B8698),1)</f>
        <v>46204</v>
      </c>
      <c r="H8698" s="24" t="str">
        <f aca="false">INDEX(Customers!$B$2:$B$601,MATCH(C8698,Customers!$A$2:$A$601,0))</f>
        <v>Rift Valley</v>
      </c>
      <c r="I8698" s="43" t="n">
        <f aca="false">ROUND(MIN(INDEX(Assumptions!$D$13:$D$18,MATCH(E8698,Assumptions!$A$13:$A$18,0)),MAX(INDEX(Assumptions!$C$13:$C$18,MATCH(E8698,Assumptions!$A$13:$A$18,0)),INDEX(Assumptions!$B$13:$B$18,MATCH(E8698,Assumptions!$A$13:$A$18,0))*F8698)),2)</f>
        <v>4</v>
      </c>
    </row>
    <row r="8699" customFormat="false" ht="15" hidden="false" customHeight="false" outlineLevel="0" collapsed="false">
      <c r="A8699" s="24" t="s">
        <v>9522</v>
      </c>
      <c r="B8699" s="39" t="n">
        <v>46206</v>
      </c>
      <c r="C8699" s="24" t="s">
        <v>585</v>
      </c>
      <c r="D8699" s="24" t="s">
        <v>207</v>
      </c>
      <c r="E8699" s="24" t="s">
        <v>107</v>
      </c>
      <c r="F8699" s="38" t="n">
        <v>8430</v>
      </c>
      <c r="G8699" s="42" t="n">
        <f aca="false">DATE(YEAR(B8699),MONTH(B8699),1)</f>
        <v>46204</v>
      </c>
      <c r="H8699" s="24" t="str">
        <f aca="false">INDEX(Customers!$B$2:$B$601,MATCH(C8699,Customers!$A$2:$A$601,0))</f>
        <v>Eastern</v>
      </c>
      <c r="I8699" s="43" t="n">
        <f aca="false">ROUND(MIN(INDEX(Assumptions!$D$13:$D$18,MATCH(E8699,Assumptions!$A$13:$A$18,0)),MAX(INDEX(Assumptions!$C$13:$C$18,MATCH(E8699,Assumptions!$A$13:$A$18,0)),INDEX(Assumptions!$B$13:$B$18,MATCH(E8699,Assumptions!$A$13:$A$18,0))*F8699)),2)</f>
        <v>0</v>
      </c>
    </row>
    <row r="8700" customFormat="false" ht="15" hidden="false" customHeight="false" outlineLevel="0" collapsed="false">
      <c r="A8700" s="24" t="s">
        <v>9523</v>
      </c>
      <c r="B8700" s="39" t="n">
        <v>46206</v>
      </c>
      <c r="C8700" s="24" t="s">
        <v>588</v>
      </c>
      <c r="D8700" s="24" t="s">
        <v>826</v>
      </c>
      <c r="E8700" s="24" t="s">
        <v>111</v>
      </c>
      <c r="F8700" s="38" t="n">
        <v>200</v>
      </c>
      <c r="G8700" s="42" t="n">
        <f aca="false">DATE(YEAR(B8700),MONTH(B8700),1)</f>
        <v>46204</v>
      </c>
      <c r="H8700" s="24" t="str">
        <f aca="false">INDEX(Customers!$B$2:$B$601,MATCH(C8700,Customers!$A$2:$A$601,0))</f>
        <v>Nairobi</v>
      </c>
      <c r="I8700" s="43" t="n">
        <f aca="false">ROUND(MIN(INDEX(Assumptions!$D$13:$D$18,MATCH(E8700,Assumptions!$A$13:$A$18,0)),MAX(INDEX(Assumptions!$C$13:$C$18,MATCH(E8700,Assumptions!$A$13:$A$18,0)),INDEX(Assumptions!$B$13:$B$18,MATCH(E8700,Assumptions!$A$13:$A$18,0))*F8700)),2)</f>
        <v>8</v>
      </c>
    </row>
    <row r="8701" customFormat="false" ht="15" hidden="false" customHeight="false" outlineLevel="0" collapsed="false">
      <c r="A8701" s="24" t="s">
        <v>9524</v>
      </c>
      <c r="B8701" s="39" t="n">
        <v>46206</v>
      </c>
      <c r="C8701" s="24" t="s">
        <v>617</v>
      </c>
      <c r="D8701" s="24" t="s">
        <v>826</v>
      </c>
      <c r="E8701" s="24" t="s">
        <v>103</v>
      </c>
      <c r="F8701" s="38" t="n">
        <v>2500</v>
      </c>
      <c r="G8701" s="42" t="n">
        <f aca="false">DATE(YEAR(B8701),MONTH(B8701),1)</f>
        <v>46204</v>
      </c>
      <c r="H8701" s="24" t="str">
        <f aca="false">INDEX(Customers!$B$2:$B$601,MATCH(C8701,Customers!$A$2:$A$601,0))</f>
        <v>Nairobi</v>
      </c>
      <c r="I8701" s="43" t="n">
        <f aca="false">ROUND(MIN(INDEX(Assumptions!$D$13:$D$18,MATCH(E8701,Assumptions!$A$13:$A$18,0)),MAX(INDEX(Assumptions!$C$13:$C$18,MATCH(E8701,Assumptions!$A$13:$A$18,0)),INDEX(Assumptions!$B$13:$B$18,MATCH(E8701,Assumptions!$A$13:$A$18,0))*F8701)),2)</f>
        <v>25</v>
      </c>
    </row>
    <row r="8702" customFormat="false" ht="15" hidden="false" customHeight="false" outlineLevel="0" collapsed="false">
      <c r="A8702" s="24" t="s">
        <v>9525</v>
      </c>
      <c r="B8702" s="39" t="n">
        <v>46206</v>
      </c>
      <c r="C8702" s="24" t="s">
        <v>618</v>
      </c>
      <c r="D8702" s="24" t="s">
        <v>826</v>
      </c>
      <c r="E8702" s="24" t="s">
        <v>109</v>
      </c>
      <c r="F8702" s="38" t="n">
        <v>1030</v>
      </c>
      <c r="G8702" s="42" t="n">
        <f aca="false">DATE(YEAR(B8702),MONTH(B8702),1)</f>
        <v>46204</v>
      </c>
      <c r="H8702" s="24" t="str">
        <f aca="false">INDEX(Customers!$B$2:$B$601,MATCH(C8702,Customers!$A$2:$A$601,0))</f>
        <v>Western</v>
      </c>
      <c r="I8702" s="43" t="n">
        <f aca="false">ROUND(MIN(INDEX(Assumptions!$D$13:$D$18,MATCH(E8702,Assumptions!$A$13:$A$18,0)),MAX(INDEX(Assumptions!$C$13:$C$18,MATCH(E8702,Assumptions!$A$13:$A$18,0)),INDEX(Assumptions!$B$13:$B$18,MATCH(E8702,Assumptions!$A$13:$A$18,0))*F8702)),2)</f>
        <v>4.12</v>
      </c>
    </row>
    <row r="8703" customFormat="false" ht="15" hidden="false" customHeight="false" outlineLevel="0" collapsed="false">
      <c r="A8703" s="24" t="s">
        <v>9526</v>
      </c>
      <c r="B8703" s="39" t="n">
        <v>46206</v>
      </c>
      <c r="C8703" s="24" t="s">
        <v>622</v>
      </c>
      <c r="D8703" s="24" t="s">
        <v>826</v>
      </c>
      <c r="E8703" s="24" t="s">
        <v>113</v>
      </c>
      <c r="F8703" s="38" t="n">
        <v>2000</v>
      </c>
      <c r="G8703" s="42" t="n">
        <f aca="false">DATE(YEAR(B8703),MONTH(B8703),1)</f>
        <v>46204</v>
      </c>
      <c r="H8703" s="24" t="str">
        <f aca="false">INDEX(Customers!$B$2:$B$601,MATCH(C8703,Customers!$A$2:$A$601,0))</f>
        <v>Nairobi</v>
      </c>
      <c r="I8703" s="43" t="n">
        <f aca="false">ROUND(MIN(INDEX(Assumptions!$D$13:$D$18,MATCH(E8703,Assumptions!$A$13:$A$18,0)),MAX(INDEX(Assumptions!$C$13:$C$18,MATCH(E8703,Assumptions!$A$13:$A$18,0)),INDEX(Assumptions!$B$13:$B$18,MATCH(E8703,Assumptions!$A$13:$A$18,0))*F8703)),2)</f>
        <v>100</v>
      </c>
    </row>
    <row r="8704" customFormat="false" ht="15" hidden="false" customHeight="false" outlineLevel="0" collapsed="false">
      <c r="A8704" s="24" t="s">
        <v>9527</v>
      </c>
      <c r="B8704" s="39" t="n">
        <v>46206</v>
      </c>
      <c r="C8704" s="24" t="s">
        <v>630</v>
      </c>
      <c r="D8704" s="24" t="s">
        <v>826</v>
      </c>
      <c r="E8704" s="24" t="s">
        <v>113</v>
      </c>
      <c r="F8704" s="38" t="n">
        <v>250</v>
      </c>
      <c r="G8704" s="42" t="n">
        <f aca="false">DATE(YEAR(B8704),MONTH(B8704),1)</f>
        <v>46204</v>
      </c>
      <c r="H8704" s="24" t="str">
        <f aca="false">INDEX(Customers!$B$2:$B$601,MATCH(C8704,Customers!$A$2:$A$601,0))</f>
        <v>Western</v>
      </c>
      <c r="I8704" s="43" t="n">
        <f aca="false">ROUND(MIN(INDEX(Assumptions!$D$13:$D$18,MATCH(E8704,Assumptions!$A$13:$A$18,0)),MAX(INDEX(Assumptions!$C$13:$C$18,MATCH(E8704,Assumptions!$A$13:$A$18,0)),INDEX(Assumptions!$B$13:$B$18,MATCH(E8704,Assumptions!$A$13:$A$18,0))*F8704)),2)</f>
        <v>12.5</v>
      </c>
    </row>
    <row r="8705" customFormat="false" ht="15" hidden="false" customHeight="false" outlineLevel="0" collapsed="false">
      <c r="A8705" s="24" t="s">
        <v>9528</v>
      </c>
      <c r="B8705" s="39" t="n">
        <v>46206</v>
      </c>
      <c r="C8705" s="24" t="s">
        <v>634</v>
      </c>
      <c r="D8705" s="24" t="s">
        <v>189</v>
      </c>
      <c r="E8705" s="24" t="s">
        <v>107</v>
      </c>
      <c r="F8705" s="38" t="n">
        <v>5230</v>
      </c>
      <c r="G8705" s="42" t="n">
        <f aca="false">DATE(YEAR(B8705),MONTH(B8705),1)</f>
        <v>46204</v>
      </c>
      <c r="H8705" s="24" t="str">
        <f aca="false">INDEX(Customers!$B$2:$B$601,MATCH(C8705,Customers!$A$2:$A$601,0))</f>
        <v>Coast</v>
      </c>
      <c r="I8705" s="43" t="n">
        <f aca="false">ROUND(MIN(INDEX(Assumptions!$D$13:$D$18,MATCH(E8705,Assumptions!$A$13:$A$18,0)),MAX(INDEX(Assumptions!$C$13:$C$18,MATCH(E8705,Assumptions!$A$13:$A$18,0)),INDEX(Assumptions!$B$13:$B$18,MATCH(E8705,Assumptions!$A$13:$A$18,0))*F8705)),2)</f>
        <v>0</v>
      </c>
    </row>
    <row r="8706" customFormat="false" ht="15" hidden="false" customHeight="false" outlineLevel="0" collapsed="false">
      <c r="A8706" s="24" t="s">
        <v>9529</v>
      </c>
      <c r="B8706" s="39" t="n">
        <v>46206</v>
      </c>
      <c r="C8706" s="24" t="s">
        <v>650</v>
      </c>
      <c r="D8706" s="24" t="s">
        <v>206</v>
      </c>
      <c r="E8706" s="24" t="s">
        <v>107</v>
      </c>
      <c r="F8706" s="38" t="n">
        <v>62560</v>
      </c>
      <c r="G8706" s="42" t="n">
        <f aca="false">DATE(YEAR(B8706),MONTH(B8706),1)</f>
        <v>46204</v>
      </c>
      <c r="H8706" s="24" t="str">
        <f aca="false">INDEX(Customers!$B$2:$B$601,MATCH(C8706,Customers!$A$2:$A$601,0))</f>
        <v>Eastern</v>
      </c>
      <c r="I8706" s="43" t="n">
        <f aca="false">ROUND(MIN(INDEX(Assumptions!$D$13:$D$18,MATCH(E8706,Assumptions!$A$13:$A$18,0)),MAX(INDEX(Assumptions!$C$13:$C$18,MATCH(E8706,Assumptions!$A$13:$A$18,0)),INDEX(Assumptions!$B$13:$B$18,MATCH(E8706,Assumptions!$A$13:$A$18,0))*F8706)),2)</f>
        <v>0</v>
      </c>
    </row>
    <row r="8707" customFormat="false" ht="15" hidden="false" customHeight="false" outlineLevel="0" collapsed="false">
      <c r="A8707" s="24" t="s">
        <v>9530</v>
      </c>
      <c r="B8707" s="39" t="n">
        <v>46206</v>
      </c>
      <c r="C8707" s="24" t="s">
        <v>662</v>
      </c>
      <c r="D8707" s="24" t="s">
        <v>826</v>
      </c>
      <c r="E8707" s="24" t="s">
        <v>113</v>
      </c>
      <c r="F8707" s="38" t="n">
        <v>250</v>
      </c>
      <c r="G8707" s="42" t="n">
        <f aca="false">DATE(YEAR(B8707),MONTH(B8707),1)</f>
        <v>46204</v>
      </c>
      <c r="H8707" s="24" t="str">
        <f aca="false">INDEX(Customers!$B$2:$B$601,MATCH(C8707,Customers!$A$2:$A$601,0))</f>
        <v>Rift Valley</v>
      </c>
      <c r="I8707" s="43" t="n">
        <f aca="false">ROUND(MIN(INDEX(Assumptions!$D$13:$D$18,MATCH(E8707,Assumptions!$A$13:$A$18,0)),MAX(INDEX(Assumptions!$C$13:$C$18,MATCH(E8707,Assumptions!$A$13:$A$18,0)),INDEX(Assumptions!$B$13:$B$18,MATCH(E8707,Assumptions!$A$13:$A$18,0))*F8707)),2)</f>
        <v>12.5</v>
      </c>
    </row>
    <row r="8708" customFormat="false" ht="15" hidden="false" customHeight="false" outlineLevel="0" collapsed="false">
      <c r="A8708" s="24" t="s">
        <v>9531</v>
      </c>
      <c r="B8708" s="39" t="n">
        <v>46206</v>
      </c>
      <c r="C8708" s="24" t="s">
        <v>668</v>
      </c>
      <c r="D8708" s="24" t="s">
        <v>826</v>
      </c>
      <c r="E8708" s="24" t="s">
        <v>109</v>
      </c>
      <c r="F8708" s="38" t="n">
        <v>1700</v>
      </c>
      <c r="G8708" s="42" t="n">
        <f aca="false">DATE(YEAR(B8708),MONTH(B8708),1)</f>
        <v>46204</v>
      </c>
      <c r="H8708" s="24" t="str">
        <f aca="false">INDEX(Customers!$B$2:$B$601,MATCH(C8708,Customers!$A$2:$A$601,0))</f>
        <v>Nairobi</v>
      </c>
      <c r="I8708" s="43" t="n">
        <f aca="false">ROUND(MIN(INDEX(Assumptions!$D$13:$D$18,MATCH(E8708,Assumptions!$A$13:$A$18,0)),MAX(INDEX(Assumptions!$C$13:$C$18,MATCH(E8708,Assumptions!$A$13:$A$18,0)),INDEX(Assumptions!$B$13:$B$18,MATCH(E8708,Assumptions!$A$13:$A$18,0))*F8708)),2)</f>
        <v>6.8</v>
      </c>
    </row>
    <row r="8709" customFormat="false" ht="15" hidden="false" customHeight="false" outlineLevel="0" collapsed="false">
      <c r="A8709" s="24" t="s">
        <v>9532</v>
      </c>
      <c r="B8709" s="39" t="n">
        <v>46206</v>
      </c>
      <c r="C8709" s="24" t="s">
        <v>673</v>
      </c>
      <c r="D8709" s="24" t="s">
        <v>826</v>
      </c>
      <c r="E8709" s="24" t="s">
        <v>109</v>
      </c>
      <c r="F8709" s="38" t="n">
        <v>3730</v>
      </c>
      <c r="G8709" s="42" t="n">
        <f aca="false">DATE(YEAR(B8709),MONTH(B8709),1)</f>
        <v>46204</v>
      </c>
      <c r="H8709" s="24" t="str">
        <f aca="false">INDEX(Customers!$B$2:$B$601,MATCH(C8709,Customers!$A$2:$A$601,0))</f>
        <v>Nairobi</v>
      </c>
      <c r="I8709" s="43" t="n">
        <f aca="false">ROUND(MIN(INDEX(Assumptions!$D$13:$D$18,MATCH(E8709,Assumptions!$A$13:$A$18,0)),MAX(INDEX(Assumptions!$C$13:$C$18,MATCH(E8709,Assumptions!$A$13:$A$18,0)),INDEX(Assumptions!$B$13:$B$18,MATCH(E8709,Assumptions!$A$13:$A$18,0))*F8709)),2)</f>
        <v>14.92</v>
      </c>
    </row>
    <row r="8710" customFormat="false" ht="15" hidden="false" customHeight="false" outlineLevel="0" collapsed="false">
      <c r="A8710" s="24" t="s">
        <v>9533</v>
      </c>
      <c r="B8710" s="39" t="n">
        <v>46206</v>
      </c>
      <c r="C8710" s="24" t="s">
        <v>673</v>
      </c>
      <c r="D8710" s="24" t="s">
        <v>826</v>
      </c>
      <c r="E8710" s="24" t="s">
        <v>109</v>
      </c>
      <c r="F8710" s="38" t="n">
        <v>17990</v>
      </c>
      <c r="G8710" s="42" t="n">
        <f aca="false">DATE(YEAR(B8710),MONTH(B8710),1)</f>
        <v>46204</v>
      </c>
      <c r="H8710" s="24" t="str">
        <f aca="false">INDEX(Customers!$B$2:$B$601,MATCH(C8710,Customers!$A$2:$A$601,0))</f>
        <v>Nairobi</v>
      </c>
      <c r="I8710" s="43" t="n">
        <f aca="false">ROUND(MIN(INDEX(Assumptions!$D$13:$D$18,MATCH(E8710,Assumptions!$A$13:$A$18,0)),MAX(INDEX(Assumptions!$C$13:$C$18,MATCH(E8710,Assumptions!$A$13:$A$18,0)),INDEX(Assumptions!$B$13:$B$18,MATCH(E8710,Assumptions!$A$13:$A$18,0))*F8710)),2)</f>
        <v>40</v>
      </c>
    </row>
    <row r="8711" customFormat="false" ht="15" hidden="false" customHeight="false" outlineLevel="0" collapsed="false">
      <c r="A8711" s="24" t="s">
        <v>9534</v>
      </c>
      <c r="B8711" s="39" t="n">
        <v>46206</v>
      </c>
      <c r="C8711" s="24" t="s">
        <v>700</v>
      </c>
      <c r="D8711" s="24" t="s">
        <v>826</v>
      </c>
      <c r="E8711" s="24" t="s">
        <v>103</v>
      </c>
      <c r="F8711" s="38" t="n">
        <v>780</v>
      </c>
      <c r="G8711" s="42" t="n">
        <f aca="false">DATE(YEAR(B8711),MONTH(B8711),1)</f>
        <v>46204</v>
      </c>
      <c r="H8711" s="24" t="str">
        <f aca="false">INDEX(Customers!$B$2:$B$601,MATCH(C8711,Customers!$A$2:$A$601,0))</f>
        <v>Western</v>
      </c>
      <c r="I8711" s="43" t="n">
        <f aca="false">ROUND(MIN(INDEX(Assumptions!$D$13:$D$18,MATCH(E8711,Assumptions!$A$13:$A$18,0)),MAX(INDEX(Assumptions!$C$13:$C$18,MATCH(E8711,Assumptions!$A$13:$A$18,0)),INDEX(Assumptions!$B$13:$B$18,MATCH(E8711,Assumptions!$A$13:$A$18,0))*F8711)),2)</f>
        <v>7.8</v>
      </c>
    </row>
    <row r="8712" customFormat="false" ht="15" hidden="false" customHeight="false" outlineLevel="0" collapsed="false">
      <c r="A8712" s="24" t="s">
        <v>9535</v>
      </c>
      <c r="B8712" s="39" t="n">
        <v>46206</v>
      </c>
      <c r="C8712" s="24" t="s">
        <v>703</v>
      </c>
      <c r="D8712" s="24" t="s">
        <v>153</v>
      </c>
      <c r="E8712" s="24" t="s">
        <v>107</v>
      </c>
      <c r="F8712" s="38" t="n">
        <v>5010</v>
      </c>
      <c r="G8712" s="42" t="n">
        <f aca="false">DATE(YEAR(B8712),MONTH(B8712),1)</f>
        <v>46204</v>
      </c>
      <c r="H8712" s="24" t="str">
        <f aca="false">INDEX(Customers!$B$2:$B$601,MATCH(C8712,Customers!$A$2:$A$601,0))</f>
        <v>Nairobi</v>
      </c>
      <c r="I8712" s="43" t="n">
        <f aca="false">ROUND(MIN(INDEX(Assumptions!$D$13:$D$18,MATCH(E8712,Assumptions!$A$13:$A$18,0)),MAX(INDEX(Assumptions!$C$13:$C$18,MATCH(E8712,Assumptions!$A$13:$A$18,0)),INDEX(Assumptions!$B$13:$B$18,MATCH(E8712,Assumptions!$A$13:$A$18,0))*F8712)),2)</f>
        <v>0</v>
      </c>
    </row>
    <row r="8713" customFormat="false" ht="15" hidden="false" customHeight="false" outlineLevel="0" collapsed="false">
      <c r="A8713" s="24" t="s">
        <v>9536</v>
      </c>
      <c r="B8713" s="39" t="n">
        <v>46206</v>
      </c>
      <c r="C8713" s="24" t="s">
        <v>708</v>
      </c>
      <c r="D8713" s="24" t="s">
        <v>173</v>
      </c>
      <c r="E8713" s="24" t="s">
        <v>107</v>
      </c>
      <c r="F8713" s="38" t="n">
        <v>3560</v>
      </c>
      <c r="G8713" s="42" t="n">
        <f aca="false">DATE(YEAR(B8713),MONTH(B8713),1)</f>
        <v>46204</v>
      </c>
      <c r="H8713" s="24" t="str">
        <f aca="false">INDEX(Customers!$B$2:$B$601,MATCH(C8713,Customers!$A$2:$A$601,0))</f>
        <v>Rift Valley</v>
      </c>
      <c r="I8713" s="43" t="n">
        <f aca="false">ROUND(MIN(INDEX(Assumptions!$D$13:$D$18,MATCH(E8713,Assumptions!$A$13:$A$18,0)),MAX(INDEX(Assumptions!$C$13:$C$18,MATCH(E8713,Assumptions!$A$13:$A$18,0)),INDEX(Assumptions!$B$13:$B$18,MATCH(E8713,Assumptions!$A$13:$A$18,0))*F8713)),2)</f>
        <v>0</v>
      </c>
    </row>
    <row r="8714" customFormat="false" ht="15" hidden="false" customHeight="false" outlineLevel="0" collapsed="false">
      <c r="A8714" s="24" t="s">
        <v>9537</v>
      </c>
      <c r="B8714" s="39" t="n">
        <v>46206</v>
      </c>
      <c r="C8714" s="24" t="s">
        <v>714</v>
      </c>
      <c r="D8714" s="24" t="s">
        <v>826</v>
      </c>
      <c r="E8714" s="24" t="s">
        <v>103</v>
      </c>
      <c r="F8714" s="38" t="n">
        <v>2140</v>
      </c>
      <c r="G8714" s="42" t="n">
        <f aca="false">DATE(YEAR(B8714),MONTH(B8714),1)</f>
        <v>46204</v>
      </c>
      <c r="H8714" s="24" t="str">
        <f aca="false">INDEX(Customers!$B$2:$B$601,MATCH(C8714,Customers!$A$2:$A$601,0))</f>
        <v>Coast</v>
      </c>
      <c r="I8714" s="43" t="n">
        <f aca="false">ROUND(MIN(INDEX(Assumptions!$D$13:$D$18,MATCH(E8714,Assumptions!$A$13:$A$18,0)),MAX(INDEX(Assumptions!$C$13:$C$18,MATCH(E8714,Assumptions!$A$13:$A$18,0)),INDEX(Assumptions!$B$13:$B$18,MATCH(E8714,Assumptions!$A$13:$A$18,0))*F8714)),2)</f>
        <v>21.4</v>
      </c>
    </row>
    <row r="8715" customFormat="false" ht="15" hidden="false" customHeight="false" outlineLevel="0" collapsed="false">
      <c r="A8715" s="24" t="s">
        <v>9538</v>
      </c>
      <c r="B8715" s="39" t="n">
        <v>46206</v>
      </c>
      <c r="C8715" s="24" t="s">
        <v>720</v>
      </c>
      <c r="D8715" s="24" t="s">
        <v>152</v>
      </c>
      <c r="E8715" s="24" t="s">
        <v>105</v>
      </c>
      <c r="F8715" s="38" t="n">
        <v>3340</v>
      </c>
      <c r="G8715" s="42" t="n">
        <f aca="false">DATE(YEAR(B8715),MONTH(B8715),1)</f>
        <v>46204</v>
      </c>
      <c r="H8715" s="24" t="str">
        <f aca="false">INDEX(Customers!$B$2:$B$601,MATCH(C8715,Customers!$A$2:$A$601,0))</f>
        <v>Nairobi</v>
      </c>
      <c r="I8715" s="43" t="n">
        <f aca="false">ROUND(MIN(INDEX(Assumptions!$D$13:$D$18,MATCH(E8715,Assumptions!$A$13:$A$18,0)),MAX(INDEX(Assumptions!$C$13:$C$18,MATCH(E8715,Assumptions!$A$13:$A$18,0)),INDEX(Assumptions!$B$13:$B$18,MATCH(E8715,Assumptions!$A$13:$A$18,0))*F8715)),2)</f>
        <v>50.1</v>
      </c>
    </row>
    <row r="8716" customFormat="false" ht="15" hidden="false" customHeight="false" outlineLevel="0" collapsed="false">
      <c r="A8716" s="24" t="s">
        <v>9539</v>
      </c>
      <c r="B8716" s="39" t="n">
        <v>46206</v>
      </c>
      <c r="C8716" s="24" t="s">
        <v>722</v>
      </c>
      <c r="D8716" s="24" t="s">
        <v>826</v>
      </c>
      <c r="E8716" s="24" t="s">
        <v>109</v>
      </c>
      <c r="F8716" s="38" t="n">
        <v>650</v>
      </c>
      <c r="G8716" s="42" t="n">
        <f aca="false">DATE(YEAR(B8716),MONTH(B8716),1)</f>
        <v>46204</v>
      </c>
      <c r="H8716" s="24" t="str">
        <f aca="false">INDEX(Customers!$B$2:$B$601,MATCH(C8716,Customers!$A$2:$A$601,0))</f>
        <v>Nairobi</v>
      </c>
      <c r="I8716" s="43" t="n">
        <f aca="false">ROUND(MIN(INDEX(Assumptions!$D$13:$D$18,MATCH(E8716,Assumptions!$A$13:$A$18,0)),MAX(INDEX(Assumptions!$C$13:$C$18,MATCH(E8716,Assumptions!$A$13:$A$18,0)),INDEX(Assumptions!$B$13:$B$18,MATCH(E8716,Assumptions!$A$13:$A$18,0))*F8716)),2)</f>
        <v>2.6</v>
      </c>
    </row>
    <row r="8717" customFormat="false" ht="15" hidden="false" customHeight="false" outlineLevel="0" collapsed="false">
      <c r="A8717" s="24" t="s">
        <v>9540</v>
      </c>
      <c r="B8717" s="39" t="n">
        <v>46206</v>
      </c>
      <c r="C8717" s="24" t="s">
        <v>735</v>
      </c>
      <c r="D8717" s="24" t="s">
        <v>826</v>
      </c>
      <c r="E8717" s="24" t="s">
        <v>113</v>
      </c>
      <c r="F8717" s="38" t="n">
        <v>250</v>
      </c>
      <c r="G8717" s="42" t="n">
        <f aca="false">DATE(YEAR(B8717),MONTH(B8717),1)</f>
        <v>46204</v>
      </c>
      <c r="H8717" s="24" t="str">
        <f aca="false">INDEX(Customers!$B$2:$B$601,MATCH(C8717,Customers!$A$2:$A$601,0))</f>
        <v>Rift Valley</v>
      </c>
      <c r="I8717" s="43" t="n">
        <f aca="false">ROUND(MIN(INDEX(Assumptions!$D$13:$D$18,MATCH(E8717,Assumptions!$A$13:$A$18,0)),MAX(INDEX(Assumptions!$C$13:$C$18,MATCH(E8717,Assumptions!$A$13:$A$18,0)),INDEX(Assumptions!$B$13:$B$18,MATCH(E8717,Assumptions!$A$13:$A$18,0))*F8717)),2)</f>
        <v>12.5</v>
      </c>
    </row>
    <row r="8718" customFormat="false" ht="15" hidden="false" customHeight="false" outlineLevel="0" collapsed="false">
      <c r="A8718" s="24" t="s">
        <v>9541</v>
      </c>
      <c r="B8718" s="39" t="n">
        <v>46206</v>
      </c>
      <c r="C8718" s="24" t="s">
        <v>756</v>
      </c>
      <c r="D8718" s="24" t="s">
        <v>826</v>
      </c>
      <c r="E8718" s="24" t="s">
        <v>111</v>
      </c>
      <c r="F8718" s="38" t="n">
        <v>50</v>
      </c>
      <c r="G8718" s="42" t="n">
        <f aca="false">DATE(YEAR(B8718),MONTH(B8718),1)</f>
        <v>46204</v>
      </c>
      <c r="H8718" s="24" t="str">
        <f aca="false">INDEX(Customers!$B$2:$B$601,MATCH(C8718,Customers!$A$2:$A$601,0))</f>
        <v>Nairobi</v>
      </c>
      <c r="I8718" s="43" t="n">
        <f aca="false">ROUND(MIN(INDEX(Assumptions!$D$13:$D$18,MATCH(E8718,Assumptions!$A$13:$A$18,0)),MAX(INDEX(Assumptions!$C$13:$C$18,MATCH(E8718,Assumptions!$A$13:$A$18,0)),INDEX(Assumptions!$B$13:$B$18,MATCH(E8718,Assumptions!$A$13:$A$18,0))*F8718)),2)</f>
        <v>2</v>
      </c>
    </row>
    <row r="8719" customFormat="false" ht="15" hidden="false" customHeight="false" outlineLevel="0" collapsed="false">
      <c r="A8719" s="24" t="s">
        <v>9542</v>
      </c>
      <c r="B8719" s="39" t="n">
        <v>46206</v>
      </c>
      <c r="C8719" s="24" t="s">
        <v>786</v>
      </c>
      <c r="D8719" s="24" t="s">
        <v>826</v>
      </c>
      <c r="E8719" s="24" t="s">
        <v>109</v>
      </c>
      <c r="F8719" s="38" t="n">
        <v>45580</v>
      </c>
      <c r="G8719" s="42" t="n">
        <f aca="false">DATE(YEAR(B8719),MONTH(B8719),1)</f>
        <v>46204</v>
      </c>
      <c r="H8719" s="24" t="str">
        <f aca="false">INDEX(Customers!$B$2:$B$601,MATCH(C8719,Customers!$A$2:$A$601,0))</f>
        <v>Rift Valley</v>
      </c>
      <c r="I8719" s="43" t="n">
        <f aca="false">ROUND(MIN(INDEX(Assumptions!$D$13:$D$18,MATCH(E8719,Assumptions!$A$13:$A$18,0)),MAX(INDEX(Assumptions!$C$13:$C$18,MATCH(E8719,Assumptions!$A$13:$A$18,0)),INDEX(Assumptions!$B$13:$B$18,MATCH(E8719,Assumptions!$A$13:$A$18,0))*F8719)),2)</f>
        <v>40</v>
      </c>
    </row>
    <row r="8720" customFormat="false" ht="15" hidden="false" customHeight="false" outlineLevel="0" collapsed="false">
      <c r="A8720" s="24" t="s">
        <v>9543</v>
      </c>
      <c r="B8720" s="39" t="n">
        <v>46206</v>
      </c>
      <c r="C8720" s="24" t="s">
        <v>791</v>
      </c>
      <c r="D8720" s="24" t="s">
        <v>826</v>
      </c>
      <c r="E8720" s="24" t="s">
        <v>111</v>
      </c>
      <c r="F8720" s="38" t="n">
        <v>100</v>
      </c>
      <c r="G8720" s="42" t="n">
        <f aca="false">DATE(YEAR(B8720),MONTH(B8720),1)</f>
        <v>46204</v>
      </c>
      <c r="H8720" s="24" t="str">
        <f aca="false">INDEX(Customers!$B$2:$B$601,MATCH(C8720,Customers!$A$2:$A$601,0))</f>
        <v>Coast</v>
      </c>
      <c r="I8720" s="43" t="n">
        <f aca="false">ROUND(MIN(INDEX(Assumptions!$D$13:$D$18,MATCH(E8720,Assumptions!$A$13:$A$18,0)),MAX(INDEX(Assumptions!$C$13:$C$18,MATCH(E8720,Assumptions!$A$13:$A$18,0)),INDEX(Assumptions!$B$13:$B$18,MATCH(E8720,Assumptions!$A$13:$A$18,0))*F8720)),2)</f>
        <v>4</v>
      </c>
    </row>
    <row r="8721" customFormat="false" ht="15" hidden="false" customHeight="false" outlineLevel="0" collapsed="false">
      <c r="A8721" s="24" t="s">
        <v>9544</v>
      </c>
      <c r="B8721" s="39" t="n">
        <v>46206</v>
      </c>
      <c r="C8721" s="24" t="s">
        <v>793</v>
      </c>
      <c r="D8721" s="24" t="s">
        <v>826</v>
      </c>
      <c r="E8721" s="24" t="s">
        <v>103</v>
      </c>
      <c r="F8721" s="38" t="n">
        <v>2950</v>
      </c>
      <c r="G8721" s="42" t="n">
        <f aca="false">DATE(YEAR(B8721),MONTH(B8721),1)</f>
        <v>46204</v>
      </c>
      <c r="H8721" s="24" t="str">
        <f aca="false">INDEX(Customers!$B$2:$B$601,MATCH(C8721,Customers!$A$2:$A$601,0))</f>
        <v>Coast</v>
      </c>
      <c r="I8721" s="43" t="n">
        <f aca="false">ROUND(MIN(INDEX(Assumptions!$D$13:$D$18,MATCH(E8721,Assumptions!$A$13:$A$18,0)),MAX(INDEX(Assumptions!$C$13:$C$18,MATCH(E8721,Assumptions!$A$13:$A$18,0)),INDEX(Assumptions!$B$13:$B$18,MATCH(E8721,Assumptions!$A$13:$A$18,0))*F8721)),2)</f>
        <v>29.5</v>
      </c>
    </row>
    <row r="8722" customFormat="false" ht="15" hidden="false" customHeight="false" outlineLevel="0" collapsed="false">
      <c r="A8722" s="24" t="s">
        <v>9545</v>
      </c>
      <c r="B8722" s="39" t="n">
        <v>46206</v>
      </c>
      <c r="C8722" s="24" t="s">
        <v>807</v>
      </c>
      <c r="D8722" s="24" t="s">
        <v>152</v>
      </c>
      <c r="E8722" s="24" t="s">
        <v>105</v>
      </c>
      <c r="F8722" s="38" t="n">
        <v>17340</v>
      </c>
      <c r="G8722" s="42" t="n">
        <f aca="false">DATE(YEAR(B8722),MONTH(B8722),1)</f>
        <v>46204</v>
      </c>
      <c r="H8722" s="24" t="str">
        <f aca="false">INDEX(Customers!$B$2:$B$601,MATCH(C8722,Customers!$A$2:$A$601,0))</f>
        <v>Nairobi</v>
      </c>
      <c r="I8722" s="43" t="n">
        <f aca="false">ROUND(MIN(INDEX(Assumptions!$D$13:$D$18,MATCH(E8722,Assumptions!$A$13:$A$18,0)),MAX(INDEX(Assumptions!$C$13:$C$18,MATCH(E8722,Assumptions!$A$13:$A$18,0)),INDEX(Assumptions!$B$13:$B$18,MATCH(E8722,Assumptions!$A$13:$A$18,0))*F8722)),2)</f>
        <v>200</v>
      </c>
    </row>
    <row r="8723" customFormat="false" ht="15" hidden="false" customHeight="false" outlineLevel="0" collapsed="false">
      <c r="A8723" s="24" t="s">
        <v>9546</v>
      </c>
      <c r="B8723" s="39" t="n">
        <v>46206</v>
      </c>
      <c r="C8723" s="24" t="s">
        <v>811</v>
      </c>
      <c r="D8723" s="24" t="s">
        <v>826</v>
      </c>
      <c r="E8723" s="24" t="s">
        <v>103</v>
      </c>
      <c r="F8723" s="38" t="n">
        <v>950</v>
      </c>
      <c r="G8723" s="42" t="n">
        <f aca="false">DATE(YEAR(B8723),MONTH(B8723),1)</f>
        <v>46204</v>
      </c>
      <c r="H8723" s="24" t="str">
        <f aca="false">INDEX(Customers!$B$2:$B$601,MATCH(C8723,Customers!$A$2:$A$601,0))</f>
        <v>Rift Valley</v>
      </c>
      <c r="I8723" s="43" t="n">
        <f aca="false">ROUND(MIN(INDEX(Assumptions!$D$13:$D$18,MATCH(E8723,Assumptions!$A$13:$A$18,0)),MAX(INDEX(Assumptions!$C$13:$C$18,MATCH(E8723,Assumptions!$A$13:$A$18,0)),INDEX(Assumptions!$B$13:$B$18,MATCH(E8723,Assumptions!$A$13:$A$18,0))*F8723)),2)</f>
        <v>9.5</v>
      </c>
    </row>
    <row r="8724" customFormat="false" ht="15" hidden="false" customHeight="false" outlineLevel="0" collapsed="false">
      <c r="A8724" s="24" t="s">
        <v>9547</v>
      </c>
      <c r="B8724" s="39" t="n">
        <v>46206</v>
      </c>
      <c r="C8724" s="24" t="s">
        <v>819</v>
      </c>
      <c r="D8724" s="24" t="s">
        <v>207</v>
      </c>
      <c r="E8724" s="24" t="s">
        <v>107</v>
      </c>
      <c r="F8724" s="38" t="n">
        <v>2130</v>
      </c>
      <c r="G8724" s="42" t="n">
        <f aca="false">DATE(YEAR(B8724),MONTH(B8724),1)</f>
        <v>46204</v>
      </c>
      <c r="H8724" s="24" t="str">
        <f aca="false">INDEX(Customers!$B$2:$B$601,MATCH(C8724,Customers!$A$2:$A$601,0))</f>
        <v>Eastern</v>
      </c>
      <c r="I8724" s="43" t="n">
        <f aca="false">ROUND(MIN(INDEX(Assumptions!$D$13:$D$18,MATCH(E8724,Assumptions!$A$13:$A$18,0)),MAX(INDEX(Assumptions!$C$13:$C$18,MATCH(E8724,Assumptions!$A$13:$A$18,0)),INDEX(Assumptions!$B$13:$B$18,MATCH(E8724,Assumptions!$A$13:$A$18,0))*F8724)),2)</f>
        <v>0</v>
      </c>
    </row>
    <row r="8725" customFormat="false" ht="15" hidden="false" customHeight="false" outlineLevel="0" collapsed="false">
      <c r="A8725" s="24" t="s">
        <v>9548</v>
      </c>
      <c r="B8725" s="39" t="n">
        <v>46207</v>
      </c>
      <c r="C8725" s="24" t="s">
        <v>228</v>
      </c>
      <c r="D8725" s="24" t="s">
        <v>183</v>
      </c>
      <c r="E8725" s="24" t="s">
        <v>105</v>
      </c>
      <c r="F8725" s="38" t="n">
        <v>830</v>
      </c>
      <c r="G8725" s="42" t="n">
        <f aca="false">DATE(YEAR(B8725),MONTH(B8725),1)</f>
        <v>46204</v>
      </c>
      <c r="H8725" s="24" t="str">
        <f aca="false">INDEX(Customers!$B$2:$B$601,MATCH(C8725,Customers!$A$2:$A$601,0))</f>
        <v>Coast</v>
      </c>
      <c r="I8725" s="43" t="n">
        <f aca="false">ROUND(MIN(INDEX(Assumptions!$D$13:$D$18,MATCH(E8725,Assumptions!$A$13:$A$18,0)),MAX(INDEX(Assumptions!$C$13:$C$18,MATCH(E8725,Assumptions!$A$13:$A$18,0)),INDEX(Assumptions!$B$13:$B$18,MATCH(E8725,Assumptions!$A$13:$A$18,0))*F8725)),2)</f>
        <v>12.45</v>
      </c>
    </row>
    <row r="8726" customFormat="false" ht="15" hidden="false" customHeight="false" outlineLevel="0" collapsed="false">
      <c r="A8726" s="24" t="s">
        <v>9549</v>
      </c>
      <c r="B8726" s="39" t="n">
        <v>46207</v>
      </c>
      <c r="C8726" s="24" t="s">
        <v>254</v>
      </c>
      <c r="D8726" s="24" t="s">
        <v>826</v>
      </c>
      <c r="E8726" s="24" t="s">
        <v>111</v>
      </c>
      <c r="F8726" s="38" t="n">
        <v>500</v>
      </c>
      <c r="G8726" s="42" t="n">
        <f aca="false">DATE(YEAR(B8726),MONTH(B8726),1)</f>
        <v>46204</v>
      </c>
      <c r="H8726" s="24" t="str">
        <f aca="false">INDEX(Customers!$B$2:$B$601,MATCH(C8726,Customers!$A$2:$A$601,0))</f>
        <v>Rift Valley</v>
      </c>
      <c r="I8726" s="43" t="n">
        <f aca="false">ROUND(MIN(INDEX(Assumptions!$D$13:$D$18,MATCH(E8726,Assumptions!$A$13:$A$18,0)),MAX(INDEX(Assumptions!$C$13:$C$18,MATCH(E8726,Assumptions!$A$13:$A$18,0)),INDEX(Assumptions!$B$13:$B$18,MATCH(E8726,Assumptions!$A$13:$A$18,0))*F8726)),2)</f>
        <v>20</v>
      </c>
    </row>
    <row r="8727" customFormat="false" ht="15" hidden="false" customHeight="false" outlineLevel="0" collapsed="false">
      <c r="A8727" s="24" t="s">
        <v>9550</v>
      </c>
      <c r="B8727" s="39" t="n">
        <v>46207</v>
      </c>
      <c r="C8727" s="24" t="s">
        <v>265</v>
      </c>
      <c r="D8727" s="24" t="s">
        <v>826</v>
      </c>
      <c r="E8727" s="24" t="s">
        <v>103</v>
      </c>
      <c r="F8727" s="38" t="n">
        <v>2490</v>
      </c>
      <c r="G8727" s="42" t="n">
        <f aca="false">DATE(YEAR(B8727),MONTH(B8727),1)</f>
        <v>46204</v>
      </c>
      <c r="H8727" s="24" t="str">
        <f aca="false">INDEX(Customers!$B$2:$B$601,MATCH(C8727,Customers!$A$2:$A$601,0))</f>
        <v>Nairobi</v>
      </c>
      <c r="I8727" s="43" t="n">
        <f aca="false">ROUND(MIN(INDEX(Assumptions!$D$13:$D$18,MATCH(E8727,Assumptions!$A$13:$A$18,0)),MAX(INDEX(Assumptions!$C$13:$C$18,MATCH(E8727,Assumptions!$A$13:$A$18,0)),INDEX(Assumptions!$B$13:$B$18,MATCH(E8727,Assumptions!$A$13:$A$18,0))*F8727)),2)</f>
        <v>24.9</v>
      </c>
    </row>
    <row r="8728" customFormat="false" ht="15" hidden="false" customHeight="false" outlineLevel="0" collapsed="false">
      <c r="A8728" s="24" t="s">
        <v>9551</v>
      </c>
      <c r="B8728" s="39" t="n">
        <v>46207</v>
      </c>
      <c r="C8728" s="24" t="s">
        <v>275</v>
      </c>
      <c r="D8728" s="24" t="s">
        <v>826</v>
      </c>
      <c r="E8728" s="24" t="s">
        <v>103</v>
      </c>
      <c r="F8728" s="38" t="n">
        <v>10900</v>
      </c>
      <c r="G8728" s="42" t="n">
        <f aca="false">DATE(YEAR(B8728),MONTH(B8728),1)</f>
        <v>46204</v>
      </c>
      <c r="H8728" s="24" t="str">
        <f aca="false">INDEX(Customers!$B$2:$B$601,MATCH(C8728,Customers!$A$2:$A$601,0))</f>
        <v>Rift Valley</v>
      </c>
      <c r="I8728" s="43" t="n">
        <f aca="false">ROUND(MIN(INDEX(Assumptions!$D$13:$D$18,MATCH(E8728,Assumptions!$A$13:$A$18,0)),MAX(INDEX(Assumptions!$C$13:$C$18,MATCH(E8728,Assumptions!$A$13:$A$18,0)),INDEX(Assumptions!$B$13:$B$18,MATCH(E8728,Assumptions!$A$13:$A$18,0))*F8728)),2)</f>
        <v>105</v>
      </c>
    </row>
    <row r="8729" customFormat="false" ht="15" hidden="false" customHeight="false" outlineLevel="0" collapsed="false">
      <c r="A8729" s="24" t="s">
        <v>9552</v>
      </c>
      <c r="B8729" s="39" t="n">
        <v>46207</v>
      </c>
      <c r="C8729" s="24" t="s">
        <v>283</v>
      </c>
      <c r="D8729" s="24" t="s">
        <v>826</v>
      </c>
      <c r="E8729" s="24" t="s">
        <v>113</v>
      </c>
      <c r="F8729" s="38" t="n">
        <v>250</v>
      </c>
      <c r="G8729" s="42" t="n">
        <f aca="false">DATE(YEAR(B8729),MONTH(B8729),1)</f>
        <v>46204</v>
      </c>
      <c r="H8729" s="24" t="str">
        <f aca="false">INDEX(Customers!$B$2:$B$601,MATCH(C8729,Customers!$A$2:$A$601,0))</f>
        <v>Rift Valley</v>
      </c>
      <c r="I8729" s="43" t="n">
        <f aca="false">ROUND(MIN(INDEX(Assumptions!$D$13:$D$18,MATCH(E8729,Assumptions!$A$13:$A$18,0)),MAX(INDEX(Assumptions!$C$13:$C$18,MATCH(E8729,Assumptions!$A$13:$A$18,0)),INDEX(Assumptions!$B$13:$B$18,MATCH(E8729,Assumptions!$A$13:$A$18,0))*F8729)),2)</f>
        <v>12.5</v>
      </c>
    </row>
    <row r="8730" customFormat="false" ht="15" hidden="false" customHeight="false" outlineLevel="0" collapsed="false">
      <c r="A8730" s="24" t="s">
        <v>9553</v>
      </c>
      <c r="B8730" s="39" t="n">
        <v>46207</v>
      </c>
      <c r="C8730" s="24" t="s">
        <v>289</v>
      </c>
      <c r="D8730" s="24" t="s">
        <v>826</v>
      </c>
      <c r="E8730" s="24" t="s">
        <v>109</v>
      </c>
      <c r="F8730" s="38" t="n">
        <v>3820</v>
      </c>
      <c r="G8730" s="42" t="n">
        <f aca="false">DATE(YEAR(B8730),MONTH(B8730),1)</f>
        <v>46204</v>
      </c>
      <c r="H8730" s="24" t="str">
        <f aca="false">INDEX(Customers!$B$2:$B$601,MATCH(C8730,Customers!$A$2:$A$601,0))</f>
        <v>Coast</v>
      </c>
      <c r="I8730" s="43" t="n">
        <f aca="false">ROUND(MIN(INDEX(Assumptions!$D$13:$D$18,MATCH(E8730,Assumptions!$A$13:$A$18,0)),MAX(INDEX(Assumptions!$C$13:$C$18,MATCH(E8730,Assumptions!$A$13:$A$18,0)),INDEX(Assumptions!$B$13:$B$18,MATCH(E8730,Assumptions!$A$13:$A$18,0))*F8730)),2)</f>
        <v>15.28</v>
      </c>
    </row>
    <row r="8731" customFormat="false" ht="15" hidden="false" customHeight="false" outlineLevel="0" collapsed="false">
      <c r="A8731" s="24" t="s">
        <v>9554</v>
      </c>
      <c r="B8731" s="39" t="n">
        <v>46207</v>
      </c>
      <c r="C8731" s="24" t="s">
        <v>297</v>
      </c>
      <c r="D8731" s="24" t="s">
        <v>826</v>
      </c>
      <c r="E8731" s="24" t="s">
        <v>103</v>
      </c>
      <c r="F8731" s="38" t="n">
        <v>2090</v>
      </c>
      <c r="G8731" s="42" t="n">
        <f aca="false">DATE(YEAR(B8731),MONTH(B8731),1)</f>
        <v>46204</v>
      </c>
      <c r="H8731" s="24" t="str">
        <f aca="false">INDEX(Customers!$B$2:$B$601,MATCH(C8731,Customers!$A$2:$A$601,0))</f>
        <v>Nairobi</v>
      </c>
      <c r="I8731" s="43" t="n">
        <f aca="false">ROUND(MIN(INDEX(Assumptions!$D$13:$D$18,MATCH(E8731,Assumptions!$A$13:$A$18,0)),MAX(INDEX(Assumptions!$C$13:$C$18,MATCH(E8731,Assumptions!$A$13:$A$18,0)),INDEX(Assumptions!$B$13:$B$18,MATCH(E8731,Assumptions!$A$13:$A$18,0))*F8731)),2)</f>
        <v>20.9</v>
      </c>
    </row>
    <row r="8732" customFormat="false" ht="15" hidden="false" customHeight="false" outlineLevel="0" collapsed="false">
      <c r="A8732" s="24" t="s">
        <v>9555</v>
      </c>
      <c r="B8732" s="39" t="n">
        <v>46207</v>
      </c>
      <c r="C8732" s="24" t="s">
        <v>315</v>
      </c>
      <c r="D8732" s="24" t="s">
        <v>826</v>
      </c>
      <c r="E8732" s="24" t="s">
        <v>109</v>
      </c>
      <c r="F8732" s="38" t="n">
        <v>1800</v>
      </c>
      <c r="G8732" s="42" t="n">
        <f aca="false">DATE(YEAR(B8732),MONTH(B8732),1)</f>
        <v>46204</v>
      </c>
      <c r="H8732" s="24" t="str">
        <f aca="false">INDEX(Customers!$B$2:$B$601,MATCH(C8732,Customers!$A$2:$A$601,0))</f>
        <v>Coast</v>
      </c>
      <c r="I8732" s="43" t="n">
        <f aca="false">ROUND(MIN(INDEX(Assumptions!$D$13:$D$18,MATCH(E8732,Assumptions!$A$13:$A$18,0)),MAX(INDEX(Assumptions!$C$13:$C$18,MATCH(E8732,Assumptions!$A$13:$A$18,0)),INDEX(Assumptions!$B$13:$B$18,MATCH(E8732,Assumptions!$A$13:$A$18,0))*F8732)),2)</f>
        <v>7.2</v>
      </c>
    </row>
    <row r="8733" customFormat="false" ht="15" hidden="false" customHeight="false" outlineLevel="0" collapsed="false">
      <c r="A8733" s="24" t="s">
        <v>9556</v>
      </c>
      <c r="B8733" s="39" t="n">
        <v>46207</v>
      </c>
      <c r="C8733" s="24" t="s">
        <v>316</v>
      </c>
      <c r="D8733" s="24" t="s">
        <v>826</v>
      </c>
      <c r="E8733" s="24" t="s">
        <v>103</v>
      </c>
      <c r="F8733" s="38" t="n">
        <v>2840</v>
      </c>
      <c r="G8733" s="42" t="n">
        <f aca="false">DATE(YEAR(B8733),MONTH(B8733),1)</f>
        <v>46204</v>
      </c>
      <c r="H8733" s="24" t="str">
        <f aca="false">INDEX(Customers!$B$2:$B$601,MATCH(C8733,Customers!$A$2:$A$601,0))</f>
        <v>Coast</v>
      </c>
      <c r="I8733" s="43" t="n">
        <f aca="false">ROUND(MIN(INDEX(Assumptions!$D$13:$D$18,MATCH(E8733,Assumptions!$A$13:$A$18,0)),MAX(INDEX(Assumptions!$C$13:$C$18,MATCH(E8733,Assumptions!$A$13:$A$18,0)),INDEX(Assumptions!$B$13:$B$18,MATCH(E8733,Assumptions!$A$13:$A$18,0))*F8733)),2)</f>
        <v>28.4</v>
      </c>
    </row>
    <row r="8734" customFormat="false" ht="15" hidden="false" customHeight="false" outlineLevel="0" collapsed="false">
      <c r="A8734" s="24" t="s">
        <v>9557</v>
      </c>
      <c r="B8734" s="39" t="n">
        <v>46207</v>
      </c>
      <c r="C8734" s="24" t="s">
        <v>317</v>
      </c>
      <c r="D8734" s="24" t="s">
        <v>826</v>
      </c>
      <c r="E8734" s="24" t="s">
        <v>103</v>
      </c>
      <c r="F8734" s="38" t="n">
        <v>480</v>
      </c>
      <c r="G8734" s="42" t="n">
        <f aca="false">DATE(YEAR(B8734),MONTH(B8734),1)</f>
        <v>46204</v>
      </c>
      <c r="H8734" s="24" t="str">
        <f aca="false">INDEX(Customers!$B$2:$B$601,MATCH(C8734,Customers!$A$2:$A$601,0))</f>
        <v>Rift Valley</v>
      </c>
      <c r="I8734" s="43" t="n">
        <f aca="false">ROUND(MIN(INDEX(Assumptions!$D$13:$D$18,MATCH(E8734,Assumptions!$A$13:$A$18,0)),MAX(INDEX(Assumptions!$C$13:$C$18,MATCH(E8734,Assumptions!$A$13:$A$18,0)),INDEX(Assumptions!$B$13:$B$18,MATCH(E8734,Assumptions!$A$13:$A$18,0))*F8734)),2)</f>
        <v>5</v>
      </c>
    </row>
    <row r="8735" customFormat="false" ht="15" hidden="false" customHeight="false" outlineLevel="0" collapsed="false">
      <c r="A8735" s="24" t="s">
        <v>9558</v>
      </c>
      <c r="B8735" s="39" t="n">
        <v>46207</v>
      </c>
      <c r="C8735" s="24" t="s">
        <v>326</v>
      </c>
      <c r="D8735" s="24" t="s">
        <v>826</v>
      </c>
      <c r="E8735" s="24" t="s">
        <v>111</v>
      </c>
      <c r="F8735" s="38" t="n">
        <v>500</v>
      </c>
      <c r="G8735" s="42" t="n">
        <f aca="false">DATE(YEAR(B8735),MONTH(B8735),1)</f>
        <v>46204</v>
      </c>
      <c r="H8735" s="24" t="str">
        <f aca="false">INDEX(Customers!$B$2:$B$601,MATCH(C8735,Customers!$A$2:$A$601,0))</f>
        <v>Nairobi</v>
      </c>
      <c r="I8735" s="43" t="n">
        <f aca="false">ROUND(MIN(INDEX(Assumptions!$D$13:$D$18,MATCH(E8735,Assumptions!$A$13:$A$18,0)),MAX(INDEX(Assumptions!$C$13:$C$18,MATCH(E8735,Assumptions!$A$13:$A$18,0)),INDEX(Assumptions!$B$13:$B$18,MATCH(E8735,Assumptions!$A$13:$A$18,0))*F8735)),2)</f>
        <v>20</v>
      </c>
    </row>
    <row r="8736" customFormat="false" ht="15" hidden="false" customHeight="false" outlineLevel="0" collapsed="false">
      <c r="A8736" s="24" t="s">
        <v>9559</v>
      </c>
      <c r="B8736" s="39" t="n">
        <v>46207</v>
      </c>
      <c r="C8736" s="24" t="s">
        <v>328</v>
      </c>
      <c r="D8736" s="24" t="s">
        <v>826</v>
      </c>
      <c r="E8736" s="24" t="s">
        <v>113</v>
      </c>
      <c r="F8736" s="38" t="n">
        <v>99</v>
      </c>
      <c r="G8736" s="42" t="n">
        <f aca="false">DATE(YEAR(B8736),MONTH(B8736),1)</f>
        <v>46204</v>
      </c>
      <c r="H8736" s="24" t="str">
        <f aca="false">INDEX(Customers!$B$2:$B$601,MATCH(C8736,Customers!$A$2:$A$601,0))</f>
        <v>Western</v>
      </c>
      <c r="I8736" s="43" t="n">
        <f aca="false">ROUND(MIN(INDEX(Assumptions!$D$13:$D$18,MATCH(E8736,Assumptions!$A$13:$A$18,0)),MAX(INDEX(Assumptions!$C$13:$C$18,MATCH(E8736,Assumptions!$A$13:$A$18,0)),INDEX(Assumptions!$B$13:$B$18,MATCH(E8736,Assumptions!$A$13:$A$18,0))*F8736)),2)</f>
        <v>4.95</v>
      </c>
    </row>
    <row r="8737" customFormat="false" ht="15" hidden="false" customHeight="false" outlineLevel="0" collapsed="false">
      <c r="A8737" s="24" t="s">
        <v>9560</v>
      </c>
      <c r="B8737" s="39" t="n">
        <v>46207</v>
      </c>
      <c r="C8737" s="24" t="s">
        <v>347</v>
      </c>
      <c r="D8737" s="24" t="s">
        <v>184</v>
      </c>
      <c r="E8737" s="24" t="s">
        <v>105</v>
      </c>
      <c r="F8737" s="38" t="n">
        <v>7340</v>
      </c>
      <c r="G8737" s="42" t="n">
        <f aca="false">DATE(YEAR(B8737),MONTH(B8737),1)</f>
        <v>46204</v>
      </c>
      <c r="H8737" s="24" t="str">
        <f aca="false">INDEX(Customers!$B$2:$B$601,MATCH(C8737,Customers!$A$2:$A$601,0))</f>
        <v>Coast</v>
      </c>
      <c r="I8737" s="43" t="n">
        <f aca="false">ROUND(MIN(INDEX(Assumptions!$D$13:$D$18,MATCH(E8737,Assumptions!$A$13:$A$18,0)),MAX(INDEX(Assumptions!$C$13:$C$18,MATCH(E8737,Assumptions!$A$13:$A$18,0)),INDEX(Assumptions!$B$13:$B$18,MATCH(E8737,Assumptions!$A$13:$A$18,0))*F8737)),2)</f>
        <v>110.1</v>
      </c>
    </row>
    <row r="8738" customFormat="false" ht="15" hidden="false" customHeight="false" outlineLevel="0" collapsed="false">
      <c r="A8738" s="24" t="s">
        <v>9561</v>
      </c>
      <c r="B8738" s="39" t="n">
        <v>46207</v>
      </c>
      <c r="C8738" s="24" t="s">
        <v>369</v>
      </c>
      <c r="D8738" s="24" t="s">
        <v>826</v>
      </c>
      <c r="E8738" s="24" t="s">
        <v>109</v>
      </c>
      <c r="F8738" s="38" t="n">
        <v>8600</v>
      </c>
      <c r="G8738" s="42" t="n">
        <f aca="false">DATE(YEAR(B8738),MONTH(B8738),1)</f>
        <v>46204</v>
      </c>
      <c r="H8738" s="24" t="str">
        <f aca="false">INDEX(Customers!$B$2:$B$601,MATCH(C8738,Customers!$A$2:$A$601,0))</f>
        <v>Nairobi</v>
      </c>
      <c r="I8738" s="43" t="n">
        <f aca="false">ROUND(MIN(INDEX(Assumptions!$D$13:$D$18,MATCH(E8738,Assumptions!$A$13:$A$18,0)),MAX(INDEX(Assumptions!$C$13:$C$18,MATCH(E8738,Assumptions!$A$13:$A$18,0)),INDEX(Assumptions!$B$13:$B$18,MATCH(E8738,Assumptions!$A$13:$A$18,0))*F8738)),2)</f>
        <v>34.4</v>
      </c>
    </row>
    <row r="8739" customFormat="false" ht="15" hidden="false" customHeight="false" outlineLevel="0" collapsed="false">
      <c r="A8739" s="24" t="s">
        <v>9562</v>
      </c>
      <c r="B8739" s="39" t="n">
        <v>46207</v>
      </c>
      <c r="C8739" s="24" t="s">
        <v>374</v>
      </c>
      <c r="D8739" s="24" t="s">
        <v>183</v>
      </c>
      <c r="E8739" s="24" t="s">
        <v>105</v>
      </c>
      <c r="F8739" s="38" t="n">
        <v>870</v>
      </c>
      <c r="G8739" s="42" t="n">
        <f aca="false">DATE(YEAR(B8739),MONTH(B8739),1)</f>
        <v>46204</v>
      </c>
      <c r="H8739" s="24" t="str">
        <f aca="false">INDEX(Customers!$B$2:$B$601,MATCH(C8739,Customers!$A$2:$A$601,0))</f>
        <v>Nairobi</v>
      </c>
      <c r="I8739" s="43" t="n">
        <f aca="false">ROUND(MIN(INDEX(Assumptions!$D$13:$D$18,MATCH(E8739,Assumptions!$A$13:$A$18,0)),MAX(INDEX(Assumptions!$C$13:$C$18,MATCH(E8739,Assumptions!$A$13:$A$18,0)),INDEX(Assumptions!$B$13:$B$18,MATCH(E8739,Assumptions!$A$13:$A$18,0))*F8739)),2)</f>
        <v>13.05</v>
      </c>
    </row>
    <row r="8740" customFormat="false" ht="15" hidden="false" customHeight="false" outlineLevel="0" collapsed="false">
      <c r="A8740" s="24" t="s">
        <v>9563</v>
      </c>
      <c r="B8740" s="39" t="n">
        <v>46207</v>
      </c>
      <c r="C8740" s="24" t="s">
        <v>381</v>
      </c>
      <c r="D8740" s="24" t="s">
        <v>826</v>
      </c>
      <c r="E8740" s="24" t="s">
        <v>103</v>
      </c>
      <c r="F8740" s="38" t="n">
        <v>1150</v>
      </c>
      <c r="G8740" s="42" t="n">
        <f aca="false">DATE(YEAR(B8740),MONTH(B8740),1)</f>
        <v>46204</v>
      </c>
      <c r="H8740" s="24" t="str">
        <f aca="false">INDEX(Customers!$B$2:$B$601,MATCH(C8740,Customers!$A$2:$A$601,0))</f>
        <v>Rift Valley</v>
      </c>
      <c r="I8740" s="43" t="n">
        <f aca="false">ROUND(MIN(INDEX(Assumptions!$D$13:$D$18,MATCH(E8740,Assumptions!$A$13:$A$18,0)),MAX(INDEX(Assumptions!$C$13:$C$18,MATCH(E8740,Assumptions!$A$13:$A$18,0)),INDEX(Assumptions!$B$13:$B$18,MATCH(E8740,Assumptions!$A$13:$A$18,0))*F8740)),2)</f>
        <v>11.5</v>
      </c>
    </row>
    <row r="8741" customFormat="false" ht="15" hidden="false" customHeight="false" outlineLevel="0" collapsed="false">
      <c r="A8741" s="24" t="s">
        <v>9564</v>
      </c>
      <c r="B8741" s="39" t="n">
        <v>46207</v>
      </c>
      <c r="C8741" s="24" t="s">
        <v>392</v>
      </c>
      <c r="D8741" s="24" t="s">
        <v>826</v>
      </c>
      <c r="E8741" s="24" t="s">
        <v>103</v>
      </c>
      <c r="F8741" s="38" t="n">
        <v>1350</v>
      </c>
      <c r="G8741" s="42" t="n">
        <f aca="false">DATE(YEAR(B8741),MONTH(B8741),1)</f>
        <v>46204</v>
      </c>
      <c r="H8741" s="24" t="str">
        <f aca="false">INDEX(Customers!$B$2:$B$601,MATCH(C8741,Customers!$A$2:$A$601,0))</f>
        <v>Central</v>
      </c>
      <c r="I8741" s="43" t="n">
        <f aca="false">ROUND(MIN(INDEX(Assumptions!$D$13:$D$18,MATCH(E8741,Assumptions!$A$13:$A$18,0)),MAX(INDEX(Assumptions!$C$13:$C$18,MATCH(E8741,Assumptions!$A$13:$A$18,0)),INDEX(Assumptions!$B$13:$B$18,MATCH(E8741,Assumptions!$A$13:$A$18,0))*F8741)),2)</f>
        <v>13.5</v>
      </c>
    </row>
    <row r="8742" customFormat="false" ht="15" hidden="false" customHeight="false" outlineLevel="0" collapsed="false">
      <c r="A8742" s="24" t="s">
        <v>9565</v>
      </c>
      <c r="B8742" s="39" t="n">
        <v>46207</v>
      </c>
      <c r="C8742" s="24" t="s">
        <v>393</v>
      </c>
      <c r="D8742" s="24" t="s">
        <v>181</v>
      </c>
      <c r="E8742" s="24" t="s">
        <v>105</v>
      </c>
      <c r="F8742" s="38" t="n">
        <v>3650</v>
      </c>
      <c r="G8742" s="42" t="n">
        <f aca="false">DATE(YEAR(B8742),MONTH(B8742),1)</f>
        <v>46204</v>
      </c>
      <c r="H8742" s="24" t="str">
        <f aca="false">INDEX(Customers!$B$2:$B$601,MATCH(C8742,Customers!$A$2:$A$601,0))</f>
        <v>Rift Valley</v>
      </c>
      <c r="I8742" s="43" t="n">
        <f aca="false">ROUND(MIN(INDEX(Assumptions!$D$13:$D$18,MATCH(E8742,Assumptions!$A$13:$A$18,0)),MAX(INDEX(Assumptions!$C$13:$C$18,MATCH(E8742,Assumptions!$A$13:$A$18,0)),INDEX(Assumptions!$B$13:$B$18,MATCH(E8742,Assumptions!$A$13:$A$18,0))*F8742)),2)</f>
        <v>54.75</v>
      </c>
    </row>
    <row r="8743" customFormat="false" ht="15" hidden="false" customHeight="false" outlineLevel="0" collapsed="false">
      <c r="A8743" s="24" t="s">
        <v>9566</v>
      </c>
      <c r="B8743" s="39" t="n">
        <v>46207</v>
      </c>
      <c r="C8743" s="24" t="s">
        <v>418</v>
      </c>
      <c r="D8743" s="24" t="s">
        <v>154</v>
      </c>
      <c r="E8743" s="24" t="s">
        <v>105</v>
      </c>
      <c r="F8743" s="38" t="n">
        <v>6930</v>
      </c>
      <c r="G8743" s="42" t="n">
        <f aca="false">DATE(YEAR(B8743),MONTH(B8743),1)</f>
        <v>46204</v>
      </c>
      <c r="H8743" s="24" t="str">
        <f aca="false">INDEX(Customers!$B$2:$B$601,MATCH(C8743,Customers!$A$2:$A$601,0))</f>
        <v>Nairobi</v>
      </c>
      <c r="I8743" s="43" t="n">
        <f aca="false">ROUND(MIN(INDEX(Assumptions!$D$13:$D$18,MATCH(E8743,Assumptions!$A$13:$A$18,0)),MAX(INDEX(Assumptions!$C$13:$C$18,MATCH(E8743,Assumptions!$A$13:$A$18,0)),INDEX(Assumptions!$B$13:$B$18,MATCH(E8743,Assumptions!$A$13:$A$18,0))*F8743)),2)</f>
        <v>103.95</v>
      </c>
    </row>
    <row r="8744" customFormat="false" ht="15" hidden="false" customHeight="false" outlineLevel="0" collapsed="false">
      <c r="A8744" s="24" t="s">
        <v>9567</v>
      </c>
      <c r="B8744" s="39" t="n">
        <v>46207</v>
      </c>
      <c r="C8744" s="24" t="s">
        <v>423</v>
      </c>
      <c r="D8744" s="24" t="s">
        <v>826</v>
      </c>
      <c r="E8744" s="24" t="s">
        <v>109</v>
      </c>
      <c r="F8744" s="38" t="n">
        <v>960</v>
      </c>
      <c r="G8744" s="42" t="n">
        <f aca="false">DATE(YEAR(B8744),MONTH(B8744),1)</f>
        <v>46204</v>
      </c>
      <c r="H8744" s="24" t="str">
        <f aca="false">INDEX(Customers!$B$2:$B$601,MATCH(C8744,Customers!$A$2:$A$601,0))</f>
        <v>Nairobi</v>
      </c>
      <c r="I8744" s="43" t="n">
        <f aca="false">ROUND(MIN(INDEX(Assumptions!$D$13:$D$18,MATCH(E8744,Assumptions!$A$13:$A$18,0)),MAX(INDEX(Assumptions!$C$13:$C$18,MATCH(E8744,Assumptions!$A$13:$A$18,0)),INDEX(Assumptions!$B$13:$B$18,MATCH(E8744,Assumptions!$A$13:$A$18,0))*F8744)),2)</f>
        <v>3.84</v>
      </c>
    </row>
    <row r="8745" customFormat="false" ht="15" hidden="false" customHeight="false" outlineLevel="0" collapsed="false">
      <c r="A8745" s="24" t="s">
        <v>9568</v>
      </c>
      <c r="B8745" s="39" t="n">
        <v>46207</v>
      </c>
      <c r="C8745" s="24" t="s">
        <v>431</v>
      </c>
      <c r="D8745" s="24" t="s">
        <v>150</v>
      </c>
      <c r="E8745" s="24" t="s">
        <v>105</v>
      </c>
      <c r="F8745" s="38" t="n">
        <v>1480</v>
      </c>
      <c r="G8745" s="42" t="n">
        <f aca="false">DATE(YEAR(B8745),MONTH(B8745),1)</f>
        <v>46204</v>
      </c>
      <c r="H8745" s="24" t="str">
        <f aca="false">INDEX(Customers!$B$2:$B$601,MATCH(C8745,Customers!$A$2:$A$601,0))</f>
        <v>Nairobi</v>
      </c>
      <c r="I8745" s="43" t="n">
        <f aca="false">ROUND(MIN(INDEX(Assumptions!$D$13:$D$18,MATCH(E8745,Assumptions!$A$13:$A$18,0)),MAX(INDEX(Assumptions!$C$13:$C$18,MATCH(E8745,Assumptions!$A$13:$A$18,0)),INDEX(Assumptions!$B$13:$B$18,MATCH(E8745,Assumptions!$A$13:$A$18,0))*F8745)),2)</f>
        <v>22.2</v>
      </c>
    </row>
    <row r="8746" customFormat="false" ht="15" hidden="false" customHeight="false" outlineLevel="0" collapsed="false">
      <c r="A8746" s="24" t="s">
        <v>9569</v>
      </c>
      <c r="B8746" s="39" t="n">
        <v>46207</v>
      </c>
      <c r="C8746" s="24" t="s">
        <v>431</v>
      </c>
      <c r="D8746" s="24" t="s">
        <v>826</v>
      </c>
      <c r="E8746" s="24" t="s">
        <v>111</v>
      </c>
      <c r="F8746" s="38" t="n">
        <v>100</v>
      </c>
      <c r="G8746" s="42" t="n">
        <f aca="false">DATE(YEAR(B8746),MONTH(B8746),1)</f>
        <v>46204</v>
      </c>
      <c r="H8746" s="24" t="str">
        <f aca="false">INDEX(Customers!$B$2:$B$601,MATCH(C8746,Customers!$A$2:$A$601,0))</f>
        <v>Nairobi</v>
      </c>
      <c r="I8746" s="43" t="n">
        <f aca="false">ROUND(MIN(INDEX(Assumptions!$D$13:$D$18,MATCH(E8746,Assumptions!$A$13:$A$18,0)),MAX(INDEX(Assumptions!$C$13:$C$18,MATCH(E8746,Assumptions!$A$13:$A$18,0)),INDEX(Assumptions!$B$13:$B$18,MATCH(E8746,Assumptions!$A$13:$A$18,0))*F8746)),2)</f>
        <v>4</v>
      </c>
    </row>
    <row r="8747" customFormat="false" ht="15" hidden="false" customHeight="false" outlineLevel="0" collapsed="false">
      <c r="A8747" s="24" t="s">
        <v>9570</v>
      </c>
      <c r="B8747" s="39" t="n">
        <v>46207</v>
      </c>
      <c r="C8747" s="24" t="s">
        <v>431</v>
      </c>
      <c r="D8747" s="24" t="s">
        <v>204</v>
      </c>
      <c r="E8747" s="24" t="s">
        <v>107</v>
      </c>
      <c r="F8747" s="38" t="n">
        <v>650</v>
      </c>
      <c r="G8747" s="42" t="n">
        <f aca="false">DATE(YEAR(B8747),MONTH(B8747),1)</f>
        <v>46204</v>
      </c>
      <c r="H8747" s="24" t="str">
        <f aca="false">INDEX(Customers!$B$2:$B$601,MATCH(C8747,Customers!$A$2:$A$601,0))</f>
        <v>Nairobi</v>
      </c>
      <c r="I8747" s="43" t="n">
        <f aca="false">ROUND(MIN(INDEX(Assumptions!$D$13:$D$18,MATCH(E8747,Assumptions!$A$13:$A$18,0)),MAX(INDEX(Assumptions!$C$13:$C$18,MATCH(E8747,Assumptions!$A$13:$A$18,0)),INDEX(Assumptions!$B$13:$B$18,MATCH(E8747,Assumptions!$A$13:$A$18,0))*F8747)),2)</f>
        <v>0</v>
      </c>
    </row>
    <row r="8748" customFormat="false" ht="15" hidden="false" customHeight="false" outlineLevel="0" collapsed="false">
      <c r="A8748" s="24" t="s">
        <v>9571</v>
      </c>
      <c r="B8748" s="39" t="n">
        <v>46207</v>
      </c>
      <c r="C8748" s="24" t="s">
        <v>436</v>
      </c>
      <c r="D8748" s="24" t="s">
        <v>826</v>
      </c>
      <c r="E8748" s="24" t="s">
        <v>113</v>
      </c>
      <c r="F8748" s="38" t="n">
        <v>500</v>
      </c>
      <c r="G8748" s="42" t="n">
        <f aca="false">DATE(YEAR(B8748),MONTH(B8748),1)</f>
        <v>46204</v>
      </c>
      <c r="H8748" s="24" t="str">
        <f aca="false">INDEX(Customers!$B$2:$B$601,MATCH(C8748,Customers!$A$2:$A$601,0))</f>
        <v>Nairobi</v>
      </c>
      <c r="I8748" s="43" t="n">
        <f aca="false">ROUND(MIN(INDEX(Assumptions!$D$13:$D$18,MATCH(E8748,Assumptions!$A$13:$A$18,0)),MAX(INDEX(Assumptions!$C$13:$C$18,MATCH(E8748,Assumptions!$A$13:$A$18,0)),INDEX(Assumptions!$B$13:$B$18,MATCH(E8748,Assumptions!$A$13:$A$18,0))*F8748)),2)</f>
        <v>25</v>
      </c>
    </row>
    <row r="8749" customFormat="false" ht="15" hidden="false" customHeight="false" outlineLevel="0" collapsed="false">
      <c r="A8749" s="24" t="s">
        <v>9572</v>
      </c>
      <c r="B8749" s="39" t="n">
        <v>46207</v>
      </c>
      <c r="C8749" s="24" t="s">
        <v>447</v>
      </c>
      <c r="D8749" s="24" t="s">
        <v>826</v>
      </c>
      <c r="E8749" s="24" t="s">
        <v>109</v>
      </c>
      <c r="F8749" s="38" t="n">
        <v>660</v>
      </c>
      <c r="G8749" s="42" t="n">
        <f aca="false">DATE(YEAR(B8749),MONTH(B8749),1)</f>
        <v>46204</v>
      </c>
      <c r="H8749" s="24" t="str">
        <f aca="false">INDEX(Customers!$B$2:$B$601,MATCH(C8749,Customers!$A$2:$A$601,0))</f>
        <v>Rift Valley</v>
      </c>
      <c r="I8749" s="43" t="n">
        <f aca="false">ROUND(MIN(INDEX(Assumptions!$D$13:$D$18,MATCH(E8749,Assumptions!$A$13:$A$18,0)),MAX(INDEX(Assumptions!$C$13:$C$18,MATCH(E8749,Assumptions!$A$13:$A$18,0)),INDEX(Assumptions!$B$13:$B$18,MATCH(E8749,Assumptions!$A$13:$A$18,0))*F8749)),2)</f>
        <v>2.64</v>
      </c>
    </row>
    <row r="8750" customFormat="false" ht="15" hidden="false" customHeight="false" outlineLevel="0" collapsed="false">
      <c r="A8750" s="24" t="s">
        <v>9573</v>
      </c>
      <c r="B8750" s="39" t="n">
        <v>46207</v>
      </c>
      <c r="C8750" s="24" t="s">
        <v>452</v>
      </c>
      <c r="D8750" s="24" t="s">
        <v>826</v>
      </c>
      <c r="E8750" s="24" t="s">
        <v>113</v>
      </c>
      <c r="F8750" s="38" t="n">
        <v>250</v>
      </c>
      <c r="G8750" s="42" t="n">
        <f aca="false">DATE(YEAR(B8750),MONTH(B8750),1)</f>
        <v>46204</v>
      </c>
      <c r="H8750" s="24" t="str">
        <f aca="false">INDEX(Customers!$B$2:$B$601,MATCH(C8750,Customers!$A$2:$A$601,0))</f>
        <v>Nairobi</v>
      </c>
      <c r="I8750" s="43" t="n">
        <f aca="false">ROUND(MIN(INDEX(Assumptions!$D$13:$D$18,MATCH(E8750,Assumptions!$A$13:$A$18,0)),MAX(INDEX(Assumptions!$C$13:$C$18,MATCH(E8750,Assumptions!$A$13:$A$18,0)),INDEX(Assumptions!$B$13:$B$18,MATCH(E8750,Assumptions!$A$13:$A$18,0))*F8750)),2)</f>
        <v>12.5</v>
      </c>
    </row>
    <row r="8751" customFormat="false" ht="15" hidden="false" customHeight="false" outlineLevel="0" collapsed="false">
      <c r="A8751" s="24" t="s">
        <v>9574</v>
      </c>
      <c r="B8751" s="39" t="n">
        <v>46207</v>
      </c>
      <c r="C8751" s="24" t="s">
        <v>454</v>
      </c>
      <c r="D8751" s="24" t="s">
        <v>175</v>
      </c>
      <c r="E8751" s="24" t="s">
        <v>105</v>
      </c>
      <c r="F8751" s="38" t="n">
        <v>1520</v>
      </c>
      <c r="G8751" s="42" t="n">
        <f aca="false">DATE(YEAR(B8751),MONTH(B8751),1)</f>
        <v>46204</v>
      </c>
      <c r="H8751" s="24" t="str">
        <f aca="false">INDEX(Customers!$B$2:$B$601,MATCH(C8751,Customers!$A$2:$A$601,0))</f>
        <v>Rift Valley</v>
      </c>
      <c r="I8751" s="43" t="n">
        <f aca="false">ROUND(MIN(INDEX(Assumptions!$D$13:$D$18,MATCH(E8751,Assumptions!$A$13:$A$18,0)),MAX(INDEX(Assumptions!$C$13:$C$18,MATCH(E8751,Assumptions!$A$13:$A$18,0)),INDEX(Assumptions!$B$13:$B$18,MATCH(E8751,Assumptions!$A$13:$A$18,0))*F8751)),2)</f>
        <v>22.8</v>
      </c>
    </row>
    <row r="8752" customFormat="false" ht="15" hidden="false" customHeight="false" outlineLevel="0" collapsed="false">
      <c r="A8752" s="24" t="s">
        <v>9575</v>
      </c>
      <c r="B8752" s="39" t="n">
        <v>46207</v>
      </c>
      <c r="C8752" s="24" t="s">
        <v>474</v>
      </c>
      <c r="D8752" s="24" t="s">
        <v>826</v>
      </c>
      <c r="E8752" s="24" t="s">
        <v>111</v>
      </c>
      <c r="F8752" s="38" t="n">
        <v>50</v>
      </c>
      <c r="G8752" s="42" t="n">
        <f aca="false">DATE(YEAR(B8752),MONTH(B8752),1)</f>
        <v>46204</v>
      </c>
      <c r="H8752" s="24" t="str">
        <f aca="false">INDEX(Customers!$B$2:$B$601,MATCH(C8752,Customers!$A$2:$A$601,0))</f>
        <v>Eastern</v>
      </c>
      <c r="I8752" s="43" t="n">
        <f aca="false">ROUND(MIN(INDEX(Assumptions!$D$13:$D$18,MATCH(E8752,Assumptions!$A$13:$A$18,0)),MAX(INDEX(Assumptions!$C$13:$C$18,MATCH(E8752,Assumptions!$A$13:$A$18,0)),INDEX(Assumptions!$B$13:$B$18,MATCH(E8752,Assumptions!$A$13:$A$18,0))*F8752)),2)</f>
        <v>2</v>
      </c>
    </row>
    <row r="8753" customFormat="false" ht="15" hidden="false" customHeight="false" outlineLevel="0" collapsed="false">
      <c r="A8753" s="24" t="s">
        <v>9576</v>
      </c>
      <c r="B8753" s="39" t="n">
        <v>46207</v>
      </c>
      <c r="C8753" s="24" t="s">
        <v>498</v>
      </c>
      <c r="D8753" s="24" t="s">
        <v>826</v>
      </c>
      <c r="E8753" s="24" t="s">
        <v>103</v>
      </c>
      <c r="F8753" s="38" t="n">
        <v>930</v>
      </c>
      <c r="G8753" s="42" t="n">
        <f aca="false">DATE(YEAR(B8753),MONTH(B8753),1)</f>
        <v>46204</v>
      </c>
      <c r="H8753" s="24" t="str">
        <f aca="false">INDEX(Customers!$B$2:$B$601,MATCH(C8753,Customers!$A$2:$A$601,0))</f>
        <v>Nairobi</v>
      </c>
      <c r="I8753" s="43" t="n">
        <f aca="false">ROUND(MIN(INDEX(Assumptions!$D$13:$D$18,MATCH(E8753,Assumptions!$A$13:$A$18,0)),MAX(INDEX(Assumptions!$C$13:$C$18,MATCH(E8753,Assumptions!$A$13:$A$18,0)),INDEX(Assumptions!$B$13:$B$18,MATCH(E8753,Assumptions!$A$13:$A$18,0))*F8753)),2)</f>
        <v>9.3</v>
      </c>
    </row>
    <row r="8754" customFormat="false" ht="15" hidden="false" customHeight="false" outlineLevel="0" collapsed="false">
      <c r="A8754" s="24" t="s">
        <v>9577</v>
      </c>
      <c r="B8754" s="39" t="n">
        <v>46207</v>
      </c>
      <c r="C8754" s="24" t="s">
        <v>503</v>
      </c>
      <c r="D8754" s="24" t="s">
        <v>826</v>
      </c>
      <c r="E8754" s="24" t="s">
        <v>113</v>
      </c>
      <c r="F8754" s="38" t="n">
        <v>500</v>
      </c>
      <c r="G8754" s="42" t="n">
        <f aca="false">DATE(YEAR(B8754),MONTH(B8754),1)</f>
        <v>46204</v>
      </c>
      <c r="H8754" s="24" t="str">
        <f aca="false">INDEX(Customers!$B$2:$B$601,MATCH(C8754,Customers!$A$2:$A$601,0))</f>
        <v>Nairobi</v>
      </c>
      <c r="I8754" s="43" t="n">
        <f aca="false">ROUND(MIN(INDEX(Assumptions!$D$13:$D$18,MATCH(E8754,Assumptions!$A$13:$A$18,0)),MAX(INDEX(Assumptions!$C$13:$C$18,MATCH(E8754,Assumptions!$A$13:$A$18,0)),INDEX(Assumptions!$B$13:$B$18,MATCH(E8754,Assumptions!$A$13:$A$18,0))*F8754)),2)</f>
        <v>25</v>
      </c>
    </row>
    <row r="8755" customFormat="false" ht="15" hidden="false" customHeight="false" outlineLevel="0" collapsed="false">
      <c r="A8755" s="24" t="s">
        <v>9578</v>
      </c>
      <c r="B8755" s="39" t="n">
        <v>46207</v>
      </c>
      <c r="C8755" s="24" t="s">
        <v>520</v>
      </c>
      <c r="D8755" s="24" t="s">
        <v>826</v>
      </c>
      <c r="E8755" s="24" t="s">
        <v>103</v>
      </c>
      <c r="F8755" s="38" t="n">
        <v>3910</v>
      </c>
      <c r="G8755" s="42" t="n">
        <f aca="false">DATE(YEAR(B8755),MONTH(B8755),1)</f>
        <v>46204</v>
      </c>
      <c r="H8755" s="24" t="str">
        <f aca="false">INDEX(Customers!$B$2:$B$601,MATCH(C8755,Customers!$A$2:$A$601,0))</f>
        <v>Coast</v>
      </c>
      <c r="I8755" s="43" t="n">
        <f aca="false">ROUND(MIN(INDEX(Assumptions!$D$13:$D$18,MATCH(E8755,Assumptions!$A$13:$A$18,0)),MAX(INDEX(Assumptions!$C$13:$C$18,MATCH(E8755,Assumptions!$A$13:$A$18,0)),INDEX(Assumptions!$B$13:$B$18,MATCH(E8755,Assumptions!$A$13:$A$18,0))*F8755)),2)</f>
        <v>39.1</v>
      </c>
    </row>
    <row r="8756" customFormat="false" ht="15" hidden="false" customHeight="false" outlineLevel="0" collapsed="false">
      <c r="A8756" s="24" t="s">
        <v>9579</v>
      </c>
      <c r="B8756" s="39" t="n">
        <v>46207</v>
      </c>
      <c r="C8756" s="24" t="s">
        <v>522</v>
      </c>
      <c r="D8756" s="24" t="s">
        <v>826</v>
      </c>
      <c r="E8756" s="24" t="s">
        <v>109</v>
      </c>
      <c r="F8756" s="38" t="n">
        <v>6660</v>
      </c>
      <c r="G8756" s="42" t="n">
        <f aca="false">DATE(YEAR(B8756),MONTH(B8756),1)</f>
        <v>46204</v>
      </c>
      <c r="H8756" s="24" t="str">
        <f aca="false">INDEX(Customers!$B$2:$B$601,MATCH(C8756,Customers!$A$2:$A$601,0))</f>
        <v>Central</v>
      </c>
      <c r="I8756" s="43" t="n">
        <f aca="false">ROUND(MIN(INDEX(Assumptions!$D$13:$D$18,MATCH(E8756,Assumptions!$A$13:$A$18,0)),MAX(INDEX(Assumptions!$C$13:$C$18,MATCH(E8756,Assumptions!$A$13:$A$18,0)),INDEX(Assumptions!$B$13:$B$18,MATCH(E8756,Assumptions!$A$13:$A$18,0))*F8756)),2)</f>
        <v>26.64</v>
      </c>
    </row>
    <row r="8757" customFormat="false" ht="15" hidden="false" customHeight="false" outlineLevel="0" collapsed="false">
      <c r="A8757" s="24" t="s">
        <v>9580</v>
      </c>
      <c r="B8757" s="39" t="n">
        <v>46207</v>
      </c>
      <c r="C8757" s="24" t="s">
        <v>529</v>
      </c>
      <c r="D8757" s="24" t="s">
        <v>826</v>
      </c>
      <c r="E8757" s="24" t="s">
        <v>111</v>
      </c>
      <c r="F8757" s="38" t="n">
        <v>50</v>
      </c>
      <c r="G8757" s="42" t="n">
        <f aca="false">DATE(YEAR(B8757),MONTH(B8757),1)</f>
        <v>46204</v>
      </c>
      <c r="H8757" s="24" t="str">
        <f aca="false">INDEX(Customers!$B$2:$B$601,MATCH(C8757,Customers!$A$2:$A$601,0))</f>
        <v>Rift Valley</v>
      </c>
      <c r="I8757" s="43" t="n">
        <f aca="false">ROUND(MIN(INDEX(Assumptions!$D$13:$D$18,MATCH(E8757,Assumptions!$A$13:$A$18,0)),MAX(INDEX(Assumptions!$C$13:$C$18,MATCH(E8757,Assumptions!$A$13:$A$18,0)),INDEX(Assumptions!$B$13:$B$18,MATCH(E8757,Assumptions!$A$13:$A$18,0))*F8757)),2)</f>
        <v>2</v>
      </c>
    </row>
    <row r="8758" customFormat="false" ht="15" hidden="false" customHeight="false" outlineLevel="0" collapsed="false">
      <c r="A8758" s="24" t="s">
        <v>9581</v>
      </c>
      <c r="B8758" s="39" t="n">
        <v>46207</v>
      </c>
      <c r="C8758" s="24" t="s">
        <v>538</v>
      </c>
      <c r="D8758" s="24" t="s">
        <v>826</v>
      </c>
      <c r="E8758" s="24" t="s">
        <v>103</v>
      </c>
      <c r="F8758" s="38" t="n">
        <v>8150</v>
      </c>
      <c r="G8758" s="42" t="n">
        <f aca="false">DATE(YEAR(B8758),MONTH(B8758),1)</f>
        <v>46204</v>
      </c>
      <c r="H8758" s="24" t="str">
        <f aca="false">INDEX(Customers!$B$2:$B$601,MATCH(C8758,Customers!$A$2:$A$601,0))</f>
        <v>Rift Valley</v>
      </c>
      <c r="I8758" s="43" t="n">
        <f aca="false">ROUND(MIN(INDEX(Assumptions!$D$13:$D$18,MATCH(E8758,Assumptions!$A$13:$A$18,0)),MAX(INDEX(Assumptions!$C$13:$C$18,MATCH(E8758,Assumptions!$A$13:$A$18,0)),INDEX(Assumptions!$B$13:$B$18,MATCH(E8758,Assumptions!$A$13:$A$18,0))*F8758)),2)</f>
        <v>81.5</v>
      </c>
    </row>
    <row r="8759" customFormat="false" ht="15" hidden="false" customHeight="false" outlineLevel="0" collapsed="false">
      <c r="A8759" s="24" t="s">
        <v>9582</v>
      </c>
      <c r="B8759" s="39" t="n">
        <v>46207</v>
      </c>
      <c r="C8759" s="24" t="s">
        <v>539</v>
      </c>
      <c r="D8759" s="24" t="s">
        <v>826</v>
      </c>
      <c r="E8759" s="24" t="s">
        <v>111</v>
      </c>
      <c r="F8759" s="38" t="n">
        <v>50</v>
      </c>
      <c r="G8759" s="42" t="n">
        <f aca="false">DATE(YEAR(B8759),MONTH(B8759),1)</f>
        <v>46204</v>
      </c>
      <c r="H8759" s="24" t="str">
        <f aca="false">INDEX(Customers!$B$2:$B$601,MATCH(C8759,Customers!$A$2:$A$601,0))</f>
        <v>Nairobi</v>
      </c>
      <c r="I8759" s="43" t="n">
        <f aca="false">ROUND(MIN(INDEX(Assumptions!$D$13:$D$18,MATCH(E8759,Assumptions!$A$13:$A$18,0)),MAX(INDEX(Assumptions!$C$13:$C$18,MATCH(E8759,Assumptions!$A$13:$A$18,0)),INDEX(Assumptions!$B$13:$B$18,MATCH(E8759,Assumptions!$A$13:$A$18,0))*F8759)),2)</f>
        <v>2</v>
      </c>
    </row>
    <row r="8760" customFormat="false" ht="15" hidden="false" customHeight="false" outlineLevel="0" collapsed="false">
      <c r="A8760" s="24" t="s">
        <v>9583</v>
      </c>
      <c r="B8760" s="39" t="n">
        <v>46207</v>
      </c>
      <c r="C8760" s="24" t="s">
        <v>543</v>
      </c>
      <c r="D8760" s="24" t="s">
        <v>164</v>
      </c>
      <c r="E8760" s="24" t="s">
        <v>107</v>
      </c>
      <c r="F8760" s="38" t="n">
        <v>2870</v>
      </c>
      <c r="G8760" s="42" t="n">
        <f aca="false">DATE(YEAR(B8760),MONTH(B8760),1)</f>
        <v>46204</v>
      </c>
      <c r="H8760" s="24" t="str">
        <f aca="false">INDEX(Customers!$B$2:$B$601,MATCH(C8760,Customers!$A$2:$A$601,0))</f>
        <v>Central</v>
      </c>
      <c r="I8760" s="43" t="n">
        <f aca="false">ROUND(MIN(INDEX(Assumptions!$D$13:$D$18,MATCH(E8760,Assumptions!$A$13:$A$18,0)),MAX(INDEX(Assumptions!$C$13:$C$18,MATCH(E8760,Assumptions!$A$13:$A$18,0)),INDEX(Assumptions!$B$13:$B$18,MATCH(E8760,Assumptions!$A$13:$A$18,0))*F8760)),2)</f>
        <v>0</v>
      </c>
    </row>
    <row r="8761" customFormat="false" ht="15" hidden="false" customHeight="false" outlineLevel="0" collapsed="false">
      <c r="A8761" s="24" t="s">
        <v>9584</v>
      </c>
      <c r="B8761" s="39" t="n">
        <v>46207</v>
      </c>
      <c r="C8761" s="24" t="s">
        <v>556</v>
      </c>
      <c r="D8761" s="24" t="s">
        <v>826</v>
      </c>
      <c r="E8761" s="24" t="s">
        <v>103</v>
      </c>
      <c r="F8761" s="38" t="n">
        <v>2360</v>
      </c>
      <c r="G8761" s="42" t="n">
        <f aca="false">DATE(YEAR(B8761),MONTH(B8761),1)</f>
        <v>46204</v>
      </c>
      <c r="H8761" s="24" t="str">
        <f aca="false">INDEX(Customers!$B$2:$B$601,MATCH(C8761,Customers!$A$2:$A$601,0))</f>
        <v>Central</v>
      </c>
      <c r="I8761" s="43" t="n">
        <f aca="false">ROUND(MIN(INDEX(Assumptions!$D$13:$D$18,MATCH(E8761,Assumptions!$A$13:$A$18,0)),MAX(INDEX(Assumptions!$C$13:$C$18,MATCH(E8761,Assumptions!$A$13:$A$18,0)),INDEX(Assumptions!$B$13:$B$18,MATCH(E8761,Assumptions!$A$13:$A$18,0))*F8761)),2)</f>
        <v>23.6</v>
      </c>
    </row>
    <row r="8762" customFormat="false" ht="15" hidden="false" customHeight="false" outlineLevel="0" collapsed="false">
      <c r="A8762" s="24" t="s">
        <v>9585</v>
      </c>
      <c r="B8762" s="39" t="n">
        <v>46207</v>
      </c>
      <c r="C8762" s="24" t="s">
        <v>566</v>
      </c>
      <c r="D8762" s="24" t="s">
        <v>181</v>
      </c>
      <c r="E8762" s="24" t="s">
        <v>107</v>
      </c>
      <c r="F8762" s="38" t="n">
        <v>2160</v>
      </c>
      <c r="G8762" s="42" t="n">
        <f aca="false">DATE(YEAR(B8762),MONTH(B8762),1)</f>
        <v>46204</v>
      </c>
      <c r="H8762" s="24" t="str">
        <f aca="false">INDEX(Customers!$B$2:$B$601,MATCH(C8762,Customers!$A$2:$A$601,0))</f>
        <v>Rift Valley</v>
      </c>
      <c r="I8762" s="43" t="n">
        <f aca="false">ROUND(MIN(INDEX(Assumptions!$D$13:$D$18,MATCH(E8762,Assumptions!$A$13:$A$18,0)),MAX(INDEX(Assumptions!$C$13:$C$18,MATCH(E8762,Assumptions!$A$13:$A$18,0)),INDEX(Assumptions!$B$13:$B$18,MATCH(E8762,Assumptions!$A$13:$A$18,0))*F8762)),2)</f>
        <v>0</v>
      </c>
    </row>
    <row r="8763" customFormat="false" ht="15" hidden="false" customHeight="false" outlineLevel="0" collapsed="false">
      <c r="A8763" s="24" t="s">
        <v>9586</v>
      </c>
      <c r="B8763" s="39" t="n">
        <v>46207</v>
      </c>
      <c r="C8763" s="24" t="s">
        <v>570</v>
      </c>
      <c r="D8763" s="24" t="s">
        <v>826</v>
      </c>
      <c r="E8763" s="24" t="s">
        <v>111</v>
      </c>
      <c r="F8763" s="38" t="n">
        <v>50</v>
      </c>
      <c r="G8763" s="42" t="n">
        <f aca="false">DATE(YEAR(B8763),MONTH(B8763),1)</f>
        <v>46204</v>
      </c>
      <c r="H8763" s="24" t="str">
        <f aca="false">INDEX(Customers!$B$2:$B$601,MATCH(C8763,Customers!$A$2:$A$601,0))</f>
        <v>Western</v>
      </c>
      <c r="I8763" s="43" t="n">
        <f aca="false">ROUND(MIN(INDEX(Assumptions!$D$13:$D$18,MATCH(E8763,Assumptions!$A$13:$A$18,0)),MAX(INDEX(Assumptions!$C$13:$C$18,MATCH(E8763,Assumptions!$A$13:$A$18,0)),INDEX(Assumptions!$B$13:$B$18,MATCH(E8763,Assumptions!$A$13:$A$18,0))*F8763)),2)</f>
        <v>2</v>
      </c>
    </row>
    <row r="8764" customFormat="false" ht="15" hidden="false" customHeight="false" outlineLevel="0" collapsed="false">
      <c r="A8764" s="24" t="s">
        <v>9587</v>
      </c>
      <c r="B8764" s="39" t="n">
        <v>46207</v>
      </c>
      <c r="C8764" s="24" t="s">
        <v>576</v>
      </c>
      <c r="D8764" s="24" t="s">
        <v>826</v>
      </c>
      <c r="E8764" s="24" t="s">
        <v>111</v>
      </c>
      <c r="F8764" s="38" t="n">
        <v>20</v>
      </c>
      <c r="G8764" s="42" t="n">
        <f aca="false">DATE(YEAR(B8764),MONTH(B8764),1)</f>
        <v>46204</v>
      </c>
      <c r="H8764" s="24" t="str">
        <f aca="false">INDEX(Customers!$B$2:$B$601,MATCH(C8764,Customers!$A$2:$A$601,0))</f>
        <v>Coast</v>
      </c>
      <c r="I8764" s="43" t="n">
        <f aca="false">ROUND(MIN(INDEX(Assumptions!$D$13:$D$18,MATCH(E8764,Assumptions!$A$13:$A$18,0)),MAX(INDEX(Assumptions!$C$13:$C$18,MATCH(E8764,Assumptions!$A$13:$A$18,0)),INDEX(Assumptions!$B$13:$B$18,MATCH(E8764,Assumptions!$A$13:$A$18,0))*F8764)),2)</f>
        <v>0.8</v>
      </c>
    </row>
    <row r="8765" customFormat="false" ht="15" hidden="false" customHeight="false" outlineLevel="0" collapsed="false">
      <c r="A8765" s="24" t="s">
        <v>9588</v>
      </c>
      <c r="B8765" s="39" t="n">
        <v>46207</v>
      </c>
      <c r="C8765" s="24" t="s">
        <v>579</v>
      </c>
      <c r="D8765" s="24" t="s">
        <v>826</v>
      </c>
      <c r="E8765" s="24" t="s">
        <v>109</v>
      </c>
      <c r="F8765" s="38" t="n">
        <v>1030</v>
      </c>
      <c r="G8765" s="42" t="n">
        <f aca="false">DATE(YEAR(B8765),MONTH(B8765),1)</f>
        <v>46204</v>
      </c>
      <c r="H8765" s="24" t="str">
        <f aca="false">INDEX(Customers!$B$2:$B$601,MATCH(C8765,Customers!$A$2:$A$601,0))</f>
        <v>Nairobi</v>
      </c>
      <c r="I8765" s="43" t="n">
        <f aca="false">ROUND(MIN(INDEX(Assumptions!$D$13:$D$18,MATCH(E8765,Assumptions!$A$13:$A$18,0)),MAX(INDEX(Assumptions!$C$13:$C$18,MATCH(E8765,Assumptions!$A$13:$A$18,0)),INDEX(Assumptions!$B$13:$B$18,MATCH(E8765,Assumptions!$A$13:$A$18,0))*F8765)),2)</f>
        <v>4.12</v>
      </c>
    </row>
    <row r="8766" customFormat="false" ht="15" hidden="false" customHeight="false" outlineLevel="0" collapsed="false">
      <c r="A8766" s="24" t="s">
        <v>9589</v>
      </c>
      <c r="B8766" s="39" t="n">
        <v>46207</v>
      </c>
      <c r="C8766" s="24" t="s">
        <v>591</v>
      </c>
      <c r="D8766" s="24" t="s">
        <v>826</v>
      </c>
      <c r="E8766" s="24" t="s">
        <v>111</v>
      </c>
      <c r="F8766" s="38" t="n">
        <v>20</v>
      </c>
      <c r="G8766" s="42" t="n">
        <f aca="false">DATE(YEAR(B8766),MONTH(B8766),1)</f>
        <v>46204</v>
      </c>
      <c r="H8766" s="24" t="str">
        <f aca="false">INDEX(Customers!$B$2:$B$601,MATCH(C8766,Customers!$A$2:$A$601,0))</f>
        <v>Central</v>
      </c>
      <c r="I8766" s="43" t="n">
        <f aca="false">ROUND(MIN(INDEX(Assumptions!$D$13:$D$18,MATCH(E8766,Assumptions!$A$13:$A$18,0)),MAX(INDEX(Assumptions!$C$13:$C$18,MATCH(E8766,Assumptions!$A$13:$A$18,0)),INDEX(Assumptions!$B$13:$B$18,MATCH(E8766,Assumptions!$A$13:$A$18,0))*F8766)),2)</f>
        <v>0.8</v>
      </c>
    </row>
    <row r="8767" customFormat="false" ht="15" hidden="false" customHeight="false" outlineLevel="0" collapsed="false">
      <c r="A8767" s="24" t="s">
        <v>9590</v>
      </c>
      <c r="B8767" s="39" t="n">
        <v>46207</v>
      </c>
      <c r="C8767" s="24" t="s">
        <v>591</v>
      </c>
      <c r="D8767" s="24" t="s">
        <v>826</v>
      </c>
      <c r="E8767" s="24" t="s">
        <v>113</v>
      </c>
      <c r="F8767" s="38" t="n">
        <v>250</v>
      </c>
      <c r="G8767" s="42" t="n">
        <f aca="false">DATE(YEAR(B8767),MONTH(B8767),1)</f>
        <v>46204</v>
      </c>
      <c r="H8767" s="24" t="str">
        <f aca="false">INDEX(Customers!$B$2:$B$601,MATCH(C8767,Customers!$A$2:$A$601,0))</f>
        <v>Central</v>
      </c>
      <c r="I8767" s="43" t="n">
        <f aca="false">ROUND(MIN(INDEX(Assumptions!$D$13:$D$18,MATCH(E8767,Assumptions!$A$13:$A$18,0)),MAX(INDEX(Assumptions!$C$13:$C$18,MATCH(E8767,Assumptions!$A$13:$A$18,0)),INDEX(Assumptions!$B$13:$B$18,MATCH(E8767,Assumptions!$A$13:$A$18,0))*F8767)),2)</f>
        <v>12.5</v>
      </c>
    </row>
    <row r="8768" customFormat="false" ht="15" hidden="false" customHeight="false" outlineLevel="0" collapsed="false">
      <c r="A8768" s="24" t="s">
        <v>9591</v>
      </c>
      <c r="B8768" s="39" t="n">
        <v>46207</v>
      </c>
      <c r="C8768" s="24" t="s">
        <v>592</v>
      </c>
      <c r="D8768" s="24" t="s">
        <v>826</v>
      </c>
      <c r="E8768" s="24" t="s">
        <v>113</v>
      </c>
      <c r="F8768" s="38" t="n">
        <v>250</v>
      </c>
      <c r="G8768" s="42" t="n">
        <f aca="false">DATE(YEAR(B8768),MONTH(B8768),1)</f>
        <v>46204</v>
      </c>
      <c r="H8768" s="24" t="str">
        <f aca="false">INDEX(Customers!$B$2:$B$601,MATCH(C8768,Customers!$A$2:$A$601,0))</f>
        <v>Nairobi</v>
      </c>
      <c r="I8768" s="43" t="n">
        <f aca="false">ROUND(MIN(INDEX(Assumptions!$D$13:$D$18,MATCH(E8768,Assumptions!$A$13:$A$18,0)),MAX(INDEX(Assumptions!$C$13:$C$18,MATCH(E8768,Assumptions!$A$13:$A$18,0)),INDEX(Assumptions!$B$13:$B$18,MATCH(E8768,Assumptions!$A$13:$A$18,0))*F8768)),2)</f>
        <v>12.5</v>
      </c>
    </row>
    <row r="8769" customFormat="false" ht="15" hidden="false" customHeight="false" outlineLevel="0" collapsed="false">
      <c r="A8769" s="24" t="s">
        <v>9592</v>
      </c>
      <c r="B8769" s="39" t="n">
        <v>46207</v>
      </c>
      <c r="C8769" s="24" t="s">
        <v>600</v>
      </c>
      <c r="D8769" s="24" t="s">
        <v>826</v>
      </c>
      <c r="E8769" s="24" t="s">
        <v>111</v>
      </c>
      <c r="F8769" s="38" t="n">
        <v>500</v>
      </c>
      <c r="G8769" s="42" t="n">
        <f aca="false">DATE(YEAR(B8769),MONTH(B8769),1)</f>
        <v>46204</v>
      </c>
      <c r="H8769" s="24" t="str">
        <f aca="false">INDEX(Customers!$B$2:$B$601,MATCH(C8769,Customers!$A$2:$A$601,0))</f>
        <v>Coast</v>
      </c>
      <c r="I8769" s="43" t="n">
        <f aca="false">ROUND(MIN(INDEX(Assumptions!$D$13:$D$18,MATCH(E8769,Assumptions!$A$13:$A$18,0)),MAX(INDEX(Assumptions!$C$13:$C$18,MATCH(E8769,Assumptions!$A$13:$A$18,0)),INDEX(Assumptions!$B$13:$B$18,MATCH(E8769,Assumptions!$A$13:$A$18,0))*F8769)),2)</f>
        <v>20</v>
      </c>
    </row>
    <row r="8770" customFormat="false" ht="15" hidden="false" customHeight="false" outlineLevel="0" collapsed="false">
      <c r="A8770" s="24" t="s">
        <v>9593</v>
      </c>
      <c r="B8770" s="39" t="n">
        <v>46207</v>
      </c>
      <c r="C8770" s="24" t="s">
        <v>614</v>
      </c>
      <c r="D8770" s="24" t="s">
        <v>826</v>
      </c>
      <c r="E8770" s="24" t="s">
        <v>103</v>
      </c>
      <c r="F8770" s="38" t="n">
        <v>1920</v>
      </c>
      <c r="G8770" s="42" t="n">
        <f aca="false">DATE(YEAR(B8770),MONTH(B8770),1)</f>
        <v>46204</v>
      </c>
      <c r="H8770" s="24" t="str">
        <f aca="false">INDEX(Customers!$B$2:$B$601,MATCH(C8770,Customers!$A$2:$A$601,0))</f>
        <v>Central</v>
      </c>
      <c r="I8770" s="43" t="n">
        <f aca="false">ROUND(MIN(INDEX(Assumptions!$D$13:$D$18,MATCH(E8770,Assumptions!$A$13:$A$18,0)),MAX(INDEX(Assumptions!$C$13:$C$18,MATCH(E8770,Assumptions!$A$13:$A$18,0)),INDEX(Assumptions!$B$13:$B$18,MATCH(E8770,Assumptions!$A$13:$A$18,0))*F8770)),2)</f>
        <v>19.2</v>
      </c>
    </row>
    <row r="8771" customFormat="false" ht="15" hidden="false" customHeight="false" outlineLevel="0" collapsed="false">
      <c r="A8771" s="24" t="s">
        <v>9594</v>
      </c>
      <c r="B8771" s="39" t="n">
        <v>46207</v>
      </c>
      <c r="C8771" s="24" t="s">
        <v>617</v>
      </c>
      <c r="D8771" s="24" t="s">
        <v>826</v>
      </c>
      <c r="E8771" s="24" t="s">
        <v>103</v>
      </c>
      <c r="F8771" s="38" t="n">
        <v>580</v>
      </c>
      <c r="G8771" s="42" t="n">
        <f aca="false">DATE(YEAR(B8771),MONTH(B8771),1)</f>
        <v>46204</v>
      </c>
      <c r="H8771" s="24" t="str">
        <f aca="false">INDEX(Customers!$B$2:$B$601,MATCH(C8771,Customers!$A$2:$A$601,0))</f>
        <v>Nairobi</v>
      </c>
      <c r="I8771" s="43" t="n">
        <f aca="false">ROUND(MIN(INDEX(Assumptions!$D$13:$D$18,MATCH(E8771,Assumptions!$A$13:$A$18,0)),MAX(INDEX(Assumptions!$C$13:$C$18,MATCH(E8771,Assumptions!$A$13:$A$18,0)),INDEX(Assumptions!$B$13:$B$18,MATCH(E8771,Assumptions!$A$13:$A$18,0))*F8771)),2)</f>
        <v>5.8</v>
      </c>
    </row>
    <row r="8772" customFormat="false" ht="15" hidden="false" customHeight="false" outlineLevel="0" collapsed="false">
      <c r="A8772" s="24" t="s">
        <v>9595</v>
      </c>
      <c r="B8772" s="39" t="n">
        <v>46207</v>
      </c>
      <c r="C8772" s="24" t="s">
        <v>629</v>
      </c>
      <c r="D8772" s="24" t="s">
        <v>150</v>
      </c>
      <c r="E8772" s="24" t="s">
        <v>107</v>
      </c>
      <c r="F8772" s="38" t="n">
        <v>2640</v>
      </c>
      <c r="G8772" s="42" t="n">
        <f aca="false">DATE(YEAR(B8772),MONTH(B8772),1)</f>
        <v>46204</v>
      </c>
      <c r="H8772" s="24" t="str">
        <f aca="false">INDEX(Customers!$B$2:$B$601,MATCH(C8772,Customers!$A$2:$A$601,0))</f>
        <v>Nairobi</v>
      </c>
      <c r="I8772" s="43" t="n">
        <f aca="false">ROUND(MIN(INDEX(Assumptions!$D$13:$D$18,MATCH(E8772,Assumptions!$A$13:$A$18,0)),MAX(INDEX(Assumptions!$C$13:$C$18,MATCH(E8772,Assumptions!$A$13:$A$18,0)),INDEX(Assumptions!$B$13:$B$18,MATCH(E8772,Assumptions!$A$13:$A$18,0))*F8772)),2)</f>
        <v>0</v>
      </c>
    </row>
    <row r="8773" customFormat="false" ht="15" hidden="false" customHeight="false" outlineLevel="0" collapsed="false">
      <c r="A8773" s="24" t="s">
        <v>9596</v>
      </c>
      <c r="B8773" s="39" t="n">
        <v>46207</v>
      </c>
      <c r="C8773" s="24" t="s">
        <v>652</v>
      </c>
      <c r="D8773" s="24" t="s">
        <v>152</v>
      </c>
      <c r="E8773" s="24" t="s">
        <v>107</v>
      </c>
      <c r="F8773" s="38" t="n">
        <v>9240</v>
      </c>
      <c r="G8773" s="42" t="n">
        <f aca="false">DATE(YEAR(B8773),MONTH(B8773),1)</f>
        <v>46204</v>
      </c>
      <c r="H8773" s="24" t="str">
        <f aca="false">INDEX(Customers!$B$2:$B$601,MATCH(C8773,Customers!$A$2:$A$601,0))</f>
        <v>Nairobi</v>
      </c>
      <c r="I8773" s="43" t="n">
        <f aca="false">ROUND(MIN(INDEX(Assumptions!$D$13:$D$18,MATCH(E8773,Assumptions!$A$13:$A$18,0)),MAX(INDEX(Assumptions!$C$13:$C$18,MATCH(E8773,Assumptions!$A$13:$A$18,0)),INDEX(Assumptions!$B$13:$B$18,MATCH(E8773,Assumptions!$A$13:$A$18,0))*F8773)),2)</f>
        <v>0</v>
      </c>
    </row>
    <row r="8774" customFormat="false" ht="15" hidden="false" customHeight="false" outlineLevel="0" collapsed="false">
      <c r="A8774" s="24" t="s">
        <v>9597</v>
      </c>
      <c r="B8774" s="39" t="n">
        <v>46207</v>
      </c>
      <c r="C8774" s="24" t="s">
        <v>657</v>
      </c>
      <c r="D8774" s="24" t="s">
        <v>195</v>
      </c>
      <c r="E8774" s="24" t="s">
        <v>105</v>
      </c>
      <c r="F8774" s="38" t="n">
        <v>3880</v>
      </c>
      <c r="G8774" s="42" t="n">
        <f aca="false">DATE(YEAR(B8774),MONTH(B8774),1)</f>
        <v>46204</v>
      </c>
      <c r="H8774" s="24" t="str">
        <f aca="false">INDEX(Customers!$B$2:$B$601,MATCH(C8774,Customers!$A$2:$A$601,0))</f>
        <v>Western</v>
      </c>
      <c r="I8774" s="43" t="n">
        <f aca="false">ROUND(MIN(INDEX(Assumptions!$D$13:$D$18,MATCH(E8774,Assumptions!$A$13:$A$18,0)),MAX(INDEX(Assumptions!$C$13:$C$18,MATCH(E8774,Assumptions!$A$13:$A$18,0)),INDEX(Assumptions!$B$13:$B$18,MATCH(E8774,Assumptions!$A$13:$A$18,0))*F8774)),2)</f>
        <v>58.2</v>
      </c>
    </row>
    <row r="8775" customFormat="false" ht="15" hidden="false" customHeight="false" outlineLevel="0" collapsed="false">
      <c r="A8775" s="24" t="s">
        <v>9598</v>
      </c>
      <c r="B8775" s="39" t="n">
        <v>46207</v>
      </c>
      <c r="C8775" s="24" t="s">
        <v>661</v>
      </c>
      <c r="D8775" s="24" t="s">
        <v>187</v>
      </c>
      <c r="E8775" s="24" t="s">
        <v>105</v>
      </c>
      <c r="F8775" s="38" t="n">
        <v>5090</v>
      </c>
      <c r="G8775" s="42" t="n">
        <f aca="false">DATE(YEAR(B8775),MONTH(B8775),1)</f>
        <v>46204</v>
      </c>
      <c r="H8775" s="24" t="str">
        <f aca="false">INDEX(Customers!$B$2:$B$601,MATCH(C8775,Customers!$A$2:$A$601,0))</f>
        <v>Coast</v>
      </c>
      <c r="I8775" s="43" t="n">
        <f aca="false">ROUND(MIN(INDEX(Assumptions!$D$13:$D$18,MATCH(E8775,Assumptions!$A$13:$A$18,0)),MAX(INDEX(Assumptions!$C$13:$C$18,MATCH(E8775,Assumptions!$A$13:$A$18,0)),INDEX(Assumptions!$B$13:$B$18,MATCH(E8775,Assumptions!$A$13:$A$18,0))*F8775)),2)</f>
        <v>76.35</v>
      </c>
    </row>
    <row r="8776" customFormat="false" ht="15" hidden="false" customHeight="false" outlineLevel="0" collapsed="false">
      <c r="A8776" s="24" t="s">
        <v>9599</v>
      </c>
      <c r="B8776" s="39" t="n">
        <v>46207</v>
      </c>
      <c r="C8776" s="24" t="s">
        <v>673</v>
      </c>
      <c r="D8776" s="24" t="s">
        <v>826</v>
      </c>
      <c r="E8776" s="24" t="s">
        <v>113</v>
      </c>
      <c r="F8776" s="38" t="n">
        <v>250</v>
      </c>
      <c r="G8776" s="42" t="n">
        <f aca="false">DATE(YEAR(B8776),MONTH(B8776),1)</f>
        <v>46204</v>
      </c>
      <c r="H8776" s="24" t="str">
        <f aca="false">INDEX(Customers!$B$2:$B$601,MATCH(C8776,Customers!$A$2:$A$601,0))</f>
        <v>Nairobi</v>
      </c>
      <c r="I8776" s="43" t="n">
        <f aca="false">ROUND(MIN(INDEX(Assumptions!$D$13:$D$18,MATCH(E8776,Assumptions!$A$13:$A$18,0)),MAX(INDEX(Assumptions!$C$13:$C$18,MATCH(E8776,Assumptions!$A$13:$A$18,0)),INDEX(Assumptions!$B$13:$B$18,MATCH(E8776,Assumptions!$A$13:$A$18,0))*F8776)),2)</f>
        <v>12.5</v>
      </c>
    </row>
    <row r="8777" customFormat="false" ht="15" hidden="false" customHeight="false" outlineLevel="0" collapsed="false">
      <c r="A8777" s="24" t="s">
        <v>9600</v>
      </c>
      <c r="B8777" s="39" t="n">
        <v>46207</v>
      </c>
      <c r="C8777" s="24" t="s">
        <v>684</v>
      </c>
      <c r="D8777" s="24" t="s">
        <v>826</v>
      </c>
      <c r="E8777" s="24" t="s">
        <v>113</v>
      </c>
      <c r="F8777" s="38" t="n">
        <v>500</v>
      </c>
      <c r="G8777" s="42" t="n">
        <f aca="false">DATE(YEAR(B8777),MONTH(B8777),1)</f>
        <v>46204</v>
      </c>
      <c r="H8777" s="24" t="str">
        <f aca="false">INDEX(Customers!$B$2:$B$601,MATCH(C8777,Customers!$A$2:$A$601,0))</f>
        <v>Rift Valley</v>
      </c>
      <c r="I8777" s="43" t="n">
        <f aca="false">ROUND(MIN(INDEX(Assumptions!$D$13:$D$18,MATCH(E8777,Assumptions!$A$13:$A$18,0)),MAX(INDEX(Assumptions!$C$13:$C$18,MATCH(E8777,Assumptions!$A$13:$A$18,0)),INDEX(Assumptions!$B$13:$B$18,MATCH(E8777,Assumptions!$A$13:$A$18,0))*F8777)),2)</f>
        <v>25</v>
      </c>
    </row>
    <row r="8778" customFormat="false" ht="15" hidden="false" customHeight="false" outlineLevel="0" collapsed="false">
      <c r="A8778" s="24" t="s">
        <v>9601</v>
      </c>
      <c r="B8778" s="39" t="n">
        <v>46207</v>
      </c>
      <c r="C8778" s="24" t="s">
        <v>693</v>
      </c>
      <c r="D8778" s="24" t="s">
        <v>157</v>
      </c>
      <c r="E8778" s="24" t="s">
        <v>107</v>
      </c>
      <c r="F8778" s="38" t="n">
        <v>7710</v>
      </c>
      <c r="G8778" s="42" t="n">
        <f aca="false">DATE(YEAR(B8778),MONTH(B8778),1)</f>
        <v>46204</v>
      </c>
      <c r="H8778" s="24" t="str">
        <f aca="false">INDEX(Customers!$B$2:$B$601,MATCH(C8778,Customers!$A$2:$A$601,0))</f>
        <v>Nairobi</v>
      </c>
      <c r="I8778" s="43" t="n">
        <f aca="false">ROUND(MIN(INDEX(Assumptions!$D$13:$D$18,MATCH(E8778,Assumptions!$A$13:$A$18,0)),MAX(INDEX(Assumptions!$C$13:$C$18,MATCH(E8778,Assumptions!$A$13:$A$18,0)),INDEX(Assumptions!$B$13:$B$18,MATCH(E8778,Assumptions!$A$13:$A$18,0))*F8778)),2)</f>
        <v>0</v>
      </c>
    </row>
    <row r="8779" customFormat="false" ht="15" hidden="false" customHeight="false" outlineLevel="0" collapsed="false">
      <c r="A8779" s="24" t="s">
        <v>9602</v>
      </c>
      <c r="B8779" s="39" t="n">
        <v>46207</v>
      </c>
      <c r="C8779" s="24" t="s">
        <v>699</v>
      </c>
      <c r="D8779" s="24" t="s">
        <v>156</v>
      </c>
      <c r="E8779" s="24" t="s">
        <v>105</v>
      </c>
      <c r="F8779" s="38" t="n">
        <v>420</v>
      </c>
      <c r="G8779" s="42" t="n">
        <f aca="false">DATE(YEAR(B8779),MONTH(B8779),1)</f>
        <v>46204</v>
      </c>
      <c r="H8779" s="24" t="str">
        <f aca="false">INDEX(Customers!$B$2:$B$601,MATCH(C8779,Customers!$A$2:$A$601,0))</f>
        <v>Nairobi</v>
      </c>
      <c r="I8779" s="43" t="n">
        <f aca="false">ROUND(MIN(INDEX(Assumptions!$D$13:$D$18,MATCH(E8779,Assumptions!$A$13:$A$18,0)),MAX(INDEX(Assumptions!$C$13:$C$18,MATCH(E8779,Assumptions!$A$13:$A$18,0)),INDEX(Assumptions!$B$13:$B$18,MATCH(E8779,Assumptions!$A$13:$A$18,0))*F8779)),2)</f>
        <v>10</v>
      </c>
    </row>
    <row r="8780" customFormat="false" ht="15" hidden="false" customHeight="false" outlineLevel="0" collapsed="false">
      <c r="A8780" s="24" t="s">
        <v>9603</v>
      </c>
      <c r="B8780" s="39" t="n">
        <v>46207</v>
      </c>
      <c r="C8780" s="24" t="s">
        <v>728</v>
      </c>
      <c r="D8780" s="24" t="s">
        <v>161</v>
      </c>
      <c r="E8780" s="24" t="s">
        <v>107</v>
      </c>
      <c r="F8780" s="38" t="n">
        <v>5430</v>
      </c>
      <c r="G8780" s="42" t="n">
        <f aca="false">DATE(YEAR(B8780),MONTH(B8780),1)</f>
        <v>46204</v>
      </c>
      <c r="H8780" s="24" t="str">
        <f aca="false">INDEX(Customers!$B$2:$B$601,MATCH(C8780,Customers!$A$2:$A$601,0))</f>
        <v>Nairobi</v>
      </c>
      <c r="I8780" s="43" t="n">
        <f aca="false">ROUND(MIN(INDEX(Assumptions!$D$13:$D$18,MATCH(E8780,Assumptions!$A$13:$A$18,0)),MAX(INDEX(Assumptions!$C$13:$C$18,MATCH(E8780,Assumptions!$A$13:$A$18,0)),INDEX(Assumptions!$B$13:$B$18,MATCH(E8780,Assumptions!$A$13:$A$18,0))*F8780)),2)</f>
        <v>0</v>
      </c>
    </row>
    <row r="8781" customFormat="false" ht="15" hidden="false" customHeight="false" outlineLevel="0" collapsed="false">
      <c r="A8781" s="24" t="s">
        <v>9604</v>
      </c>
      <c r="B8781" s="39" t="n">
        <v>46207</v>
      </c>
      <c r="C8781" s="24" t="s">
        <v>735</v>
      </c>
      <c r="D8781" s="24" t="s">
        <v>826</v>
      </c>
      <c r="E8781" s="24" t="s">
        <v>103</v>
      </c>
      <c r="F8781" s="38" t="n">
        <v>2910</v>
      </c>
      <c r="G8781" s="42" t="n">
        <f aca="false">DATE(YEAR(B8781),MONTH(B8781),1)</f>
        <v>46204</v>
      </c>
      <c r="H8781" s="24" t="str">
        <f aca="false">INDEX(Customers!$B$2:$B$601,MATCH(C8781,Customers!$A$2:$A$601,0))</f>
        <v>Rift Valley</v>
      </c>
      <c r="I8781" s="43" t="n">
        <f aca="false">ROUND(MIN(INDEX(Assumptions!$D$13:$D$18,MATCH(E8781,Assumptions!$A$13:$A$18,0)),MAX(INDEX(Assumptions!$C$13:$C$18,MATCH(E8781,Assumptions!$A$13:$A$18,0)),INDEX(Assumptions!$B$13:$B$18,MATCH(E8781,Assumptions!$A$13:$A$18,0))*F8781)),2)</f>
        <v>29.1</v>
      </c>
    </row>
    <row r="8782" customFormat="false" ht="15" hidden="false" customHeight="false" outlineLevel="0" collapsed="false">
      <c r="A8782" s="24" t="s">
        <v>9605</v>
      </c>
      <c r="B8782" s="39" t="n">
        <v>46207</v>
      </c>
      <c r="C8782" s="24" t="s">
        <v>745</v>
      </c>
      <c r="D8782" s="24" t="s">
        <v>826</v>
      </c>
      <c r="E8782" s="24" t="s">
        <v>103</v>
      </c>
      <c r="F8782" s="38" t="n">
        <v>1400</v>
      </c>
      <c r="G8782" s="42" t="n">
        <f aca="false">DATE(YEAR(B8782),MONTH(B8782),1)</f>
        <v>46204</v>
      </c>
      <c r="H8782" s="24" t="str">
        <f aca="false">INDEX(Customers!$B$2:$B$601,MATCH(C8782,Customers!$A$2:$A$601,0))</f>
        <v>Central</v>
      </c>
      <c r="I8782" s="43" t="n">
        <f aca="false">ROUND(MIN(INDEX(Assumptions!$D$13:$D$18,MATCH(E8782,Assumptions!$A$13:$A$18,0)),MAX(INDEX(Assumptions!$C$13:$C$18,MATCH(E8782,Assumptions!$A$13:$A$18,0)),INDEX(Assumptions!$B$13:$B$18,MATCH(E8782,Assumptions!$A$13:$A$18,0))*F8782)),2)</f>
        <v>14</v>
      </c>
    </row>
    <row r="8783" customFormat="false" ht="15" hidden="false" customHeight="false" outlineLevel="0" collapsed="false">
      <c r="A8783" s="24" t="s">
        <v>9606</v>
      </c>
      <c r="B8783" s="39" t="n">
        <v>46207</v>
      </c>
      <c r="C8783" s="24" t="s">
        <v>754</v>
      </c>
      <c r="D8783" s="24" t="s">
        <v>826</v>
      </c>
      <c r="E8783" s="24" t="s">
        <v>103</v>
      </c>
      <c r="F8783" s="38" t="n">
        <v>1450</v>
      </c>
      <c r="G8783" s="42" t="n">
        <f aca="false">DATE(YEAR(B8783),MONTH(B8783),1)</f>
        <v>46204</v>
      </c>
      <c r="H8783" s="24" t="str">
        <f aca="false">INDEX(Customers!$B$2:$B$601,MATCH(C8783,Customers!$A$2:$A$601,0))</f>
        <v>Eastern</v>
      </c>
      <c r="I8783" s="43" t="n">
        <f aca="false">ROUND(MIN(INDEX(Assumptions!$D$13:$D$18,MATCH(E8783,Assumptions!$A$13:$A$18,0)),MAX(INDEX(Assumptions!$C$13:$C$18,MATCH(E8783,Assumptions!$A$13:$A$18,0)),INDEX(Assumptions!$B$13:$B$18,MATCH(E8783,Assumptions!$A$13:$A$18,0))*F8783)),2)</f>
        <v>14.5</v>
      </c>
    </row>
    <row r="8784" customFormat="false" ht="15" hidden="false" customHeight="false" outlineLevel="0" collapsed="false">
      <c r="A8784" s="24" t="s">
        <v>9607</v>
      </c>
      <c r="B8784" s="39" t="n">
        <v>46207</v>
      </c>
      <c r="C8784" s="24" t="s">
        <v>756</v>
      </c>
      <c r="D8784" s="24" t="s">
        <v>826</v>
      </c>
      <c r="E8784" s="24" t="s">
        <v>113</v>
      </c>
      <c r="F8784" s="38" t="n">
        <v>99</v>
      </c>
      <c r="G8784" s="42" t="n">
        <f aca="false">DATE(YEAR(B8784),MONTH(B8784),1)</f>
        <v>46204</v>
      </c>
      <c r="H8784" s="24" t="str">
        <f aca="false">INDEX(Customers!$B$2:$B$601,MATCH(C8784,Customers!$A$2:$A$601,0))</f>
        <v>Nairobi</v>
      </c>
      <c r="I8784" s="43" t="n">
        <f aca="false">ROUND(MIN(INDEX(Assumptions!$D$13:$D$18,MATCH(E8784,Assumptions!$A$13:$A$18,0)),MAX(INDEX(Assumptions!$C$13:$C$18,MATCH(E8784,Assumptions!$A$13:$A$18,0)),INDEX(Assumptions!$B$13:$B$18,MATCH(E8784,Assumptions!$A$13:$A$18,0))*F8784)),2)</f>
        <v>4.95</v>
      </c>
    </row>
    <row r="8785" customFormat="false" ht="15" hidden="false" customHeight="false" outlineLevel="0" collapsed="false">
      <c r="A8785" s="24" t="s">
        <v>9608</v>
      </c>
      <c r="B8785" s="39" t="n">
        <v>46207</v>
      </c>
      <c r="C8785" s="24" t="s">
        <v>770</v>
      </c>
      <c r="D8785" s="24" t="s">
        <v>826</v>
      </c>
      <c r="E8785" s="24" t="s">
        <v>113</v>
      </c>
      <c r="F8785" s="38" t="n">
        <v>500</v>
      </c>
      <c r="G8785" s="42" t="n">
        <f aca="false">DATE(YEAR(B8785),MONTH(B8785),1)</f>
        <v>46204</v>
      </c>
      <c r="H8785" s="24" t="str">
        <f aca="false">INDEX(Customers!$B$2:$B$601,MATCH(C8785,Customers!$A$2:$A$601,0))</f>
        <v>Western</v>
      </c>
      <c r="I8785" s="43" t="n">
        <f aca="false">ROUND(MIN(INDEX(Assumptions!$D$13:$D$18,MATCH(E8785,Assumptions!$A$13:$A$18,0)),MAX(INDEX(Assumptions!$C$13:$C$18,MATCH(E8785,Assumptions!$A$13:$A$18,0)),INDEX(Assumptions!$B$13:$B$18,MATCH(E8785,Assumptions!$A$13:$A$18,0))*F8785)),2)</f>
        <v>25</v>
      </c>
    </row>
    <row r="8786" customFormat="false" ht="15" hidden="false" customHeight="false" outlineLevel="0" collapsed="false">
      <c r="A8786" s="24" t="s">
        <v>9609</v>
      </c>
      <c r="B8786" s="39" t="n">
        <v>46207</v>
      </c>
      <c r="C8786" s="24" t="s">
        <v>803</v>
      </c>
      <c r="D8786" s="24" t="s">
        <v>826</v>
      </c>
      <c r="E8786" s="24" t="s">
        <v>111</v>
      </c>
      <c r="F8786" s="38" t="n">
        <v>50</v>
      </c>
      <c r="G8786" s="42" t="n">
        <f aca="false">DATE(YEAR(B8786),MONTH(B8786),1)</f>
        <v>46204</v>
      </c>
      <c r="H8786" s="24" t="str">
        <f aca="false">INDEX(Customers!$B$2:$B$601,MATCH(C8786,Customers!$A$2:$A$601,0))</f>
        <v>Nairobi</v>
      </c>
      <c r="I8786" s="43" t="n">
        <f aca="false">ROUND(MIN(INDEX(Assumptions!$D$13:$D$18,MATCH(E8786,Assumptions!$A$13:$A$18,0)),MAX(INDEX(Assumptions!$C$13:$C$18,MATCH(E8786,Assumptions!$A$13:$A$18,0)),INDEX(Assumptions!$B$13:$B$18,MATCH(E8786,Assumptions!$A$13:$A$18,0))*F8786)),2)</f>
        <v>2</v>
      </c>
    </row>
    <row r="8787" customFormat="false" ht="15" hidden="false" customHeight="false" outlineLevel="0" collapsed="false">
      <c r="A8787" s="24" t="s">
        <v>9610</v>
      </c>
      <c r="B8787" s="39" t="n">
        <v>46207</v>
      </c>
      <c r="C8787" s="24" t="s">
        <v>817</v>
      </c>
      <c r="D8787" s="24" t="s">
        <v>826</v>
      </c>
      <c r="E8787" s="24" t="s">
        <v>103</v>
      </c>
      <c r="F8787" s="38" t="n">
        <v>1250</v>
      </c>
      <c r="G8787" s="42" t="n">
        <f aca="false">DATE(YEAR(B8787),MONTH(B8787),1)</f>
        <v>46204</v>
      </c>
      <c r="H8787" s="24" t="str">
        <f aca="false">INDEX(Customers!$B$2:$B$601,MATCH(C8787,Customers!$A$2:$A$601,0))</f>
        <v>Western</v>
      </c>
      <c r="I8787" s="43" t="n">
        <f aca="false">ROUND(MIN(INDEX(Assumptions!$D$13:$D$18,MATCH(E8787,Assumptions!$A$13:$A$18,0)),MAX(INDEX(Assumptions!$C$13:$C$18,MATCH(E8787,Assumptions!$A$13:$A$18,0)),INDEX(Assumptions!$B$13:$B$18,MATCH(E8787,Assumptions!$A$13:$A$18,0))*F8787)),2)</f>
        <v>12.5</v>
      </c>
    </row>
    <row r="8788" customFormat="false" ht="15" hidden="false" customHeight="false" outlineLevel="0" collapsed="false">
      <c r="A8788" s="24" t="s">
        <v>9611</v>
      </c>
      <c r="B8788" s="39" t="n">
        <v>46208</v>
      </c>
      <c r="C8788" s="24" t="s">
        <v>225</v>
      </c>
      <c r="D8788" s="24" t="s">
        <v>204</v>
      </c>
      <c r="E8788" s="24" t="s">
        <v>107</v>
      </c>
      <c r="F8788" s="38" t="n">
        <v>16590</v>
      </c>
      <c r="G8788" s="42" t="n">
        <f aca="false">DATE(YEAR(B8788),MONTH(B8788),1)</f>
        <v>46204</v>
      </c>
      <c r="H8788" s="24" t="str">
        <f aca="false">INDEX(Customers!$B$2:$B$601,MATCH(C8788,Customers!$A$2:$A$601,0))</f>
        <v>Eastern</v>
      </c>
      <c r="I8788" s="43" t="n">
        <f aca="false">ROUND(MIN(INDEX(Assumptions!$D$13:$D$18,MATCH(E8788,Assumptions!$A$13:$A$18,0)),MAX(INDEX(Assumptions!$C$13:$C$18,MATCH(E8788,Assumptions!$A$13:$A$18,0)),INDEX(Assumptions!$B$13:$B$18,MATCH(E8788,Assumptions!$A$13:$A$18,0))*F8788)),2)</f>
        <v>0</v>
      </c>
    </row>
    <row r="8789" customFormat="false" ht="15" hidden="false" customHeight="false" outlineLevel="0" collapsed="false">
      <c r="A8789" s="24" t="s">
        <v>9612</v>
      </c>
      <c r="B8789" s="39" t="n">
        <v>46208</v>
      </c>
      <c r="C8789" s="24" t="s">
        <v>249</v>
      </c>
      <c r="D8789" s="24" t="s">
        <v>826</v>
      </c>
      <c r="E8789" s="24" t="s">
        <v>113</v>
      </c>
      <c r="F8789" s="38" t="n">
        <v>1000</v>
      </c>
      <c r="G8789" s="42" t="n">
        <f aca="false">DATE(YEAR(B8789),MONTH(B8789),1)</f>
        <v>46204</v>
      </c>
      <c r="H8789" s="24" t="str">
        <f aca="false">INDEX(Customers!$B$2:$B$601,MATCH(C8789,Customers!$A$2:$A$601,0))</f>
        <v>Central</v>
      </c>
      <c r="I8789" s="43" t="n">
        <f aca="false">ROUND(MIN(INDEX(Assumptions!$D$13:$D$18,MATCH(E8789,Assumptions!$A$13:$A$18,0)),MAX(INDEX(Assumptions!$C$13:$C$18,MATCH(E8789,Assumptions!$A$13:$A$18,0)),INDEX(Assumptions!$B$13:$B$18,MATCH(E8789,Assumptions!$A$13:$A$18,0))*F8789)),2)</f>
        <v>50</v>
      </c>
    </row>
    <row r="8790" customFormat="false" ht="15" hidden="false" customHeight="false" outlineLevel="0" collapsed="false">
      <c r="A8790" s="24" t="s">
        <v>9613</v>
      </c>
      <c r="B8790" s="39" t="n">
        <v>46208</v>
      </c>
      <c r="C8790" s="24" t="s">
        <v>266</v>
      </c>
      <c r="D8790" s="24" t="s">
        <v>173</v>
      </c>
      <c r="E8790" s="24" t="s">
        <v>105</v>
      </c>
      <c r="F8790" s="38" t="n">
        <v>8440</v>
      </c>
      <c r="G8790" s="42" t="n">
        <f aca="false">DATE(YEAR(B8790),MONTH(B8790),1)</f>
        <v>46204</v>
      </c>
      <c r="H8790" s="24" t="str">
        <f aca="false">INDEX(Customers!$B$2:$B$601,MATCH(C8790,Customers!$A$2:$A$601,0))</f>
        <v>Rift Valley</v>
      </c>
      <c r="I8790" s="43" t="n">
        <f aca="false">ROUND(MIN(INDEX(Assumptions!$D$13:$D$18,MATCH(E8790,Assumptions!$A$13:$A$18,0)),MAX(INDEX(Assumptions!$C$13:$C$18,MATCH(E8790,Assumptions!$A$13:$A$18,0)),INDEX(Assumptions!$B$13:$B$18,MATCH(E8790,Assumptions!$A$13:$A$18,0))*F8790)),2)</f>
        <v>126.6</v>
      </c>
    </row>
    <row r="8791" customFormat="false" ht="15" hidden="false" customHeight="false" outlineLevel="0" collapsed="false">
      <c r="A8791" s="24" t="s">
        <v>9614</v>
      </c>
      <c r="B8791" s="39" t="n">
        <v>46208</v>
      </c>
      <c r="C8791" s="24" t="s">
        <v>268</v>
      </c>
      <c r="D8791" s="24" t="s">
        <v>826</v>
      </c>
      <c r="E8791" s="24" t="s">
        <v>103</v>
      </c>
      <c r="F8791" s="38" t="n">
        <v>1320</v>
      </c>
      <c r="G8791" s="42" t="n">
        <f aca="false">DATE(YEAR(B8791),MONTH(B8791),1)</f>
        <v>46204</v>
      </c>
      <c r="H8791" s="24" t="str">
        <f aca="false">INDEX(Customers!$B$2:$B$601,MATCH(C8791,Customers!$A$2:$A$601,0))</f>
        <v>Nairobi</v>
      </c>
      <c r="I8791" s="43" t="n">
        <f aca="false">ROUND(MIN(INDEX(Assumptions!$D$13:$D$18,MATCH(E8791,Assumptions!$A$13:$A$18,0)),MAX(INDEX(Assumptions!$C$13:$C$18,MATCH(E8791,Assumptions!$A$13:$A$18,0)),INDEX(Assumptions!$B$13:$B$18,MATCH(E8791,Assumptions!$A$13:$A$18,0))*F8791)),2)</f>
        <v>13.2</v>
      </c>
    </row>
    <row r="8792" customFormat="false" ht="15" hidden="false" customHeight="false" outlineLevel="0" collapsed="false">
      <c r="A8792" s="24" t="s">
        <v>9615</v>
      </c>
      <c r="B8792" s="39" t="n">
        <v>46208</v>
      </c>
      <c r="C8792" s="24" t="s">
        <v>285</v>
      </c>
      <c r="D8792" s="24" t="s">
        <v>205</v>
      </c>
      <c r="E8792" s="24" t="s">
        <v>107</v>
      </c>
      <c r="F8792" s="38" t="n">
        <v>4900</v>
      </c>
      <c r="G8792" s="42" t="n">
        <f aca="false">DATE(YEAR(B8792),MONTH(B8792),1)</f>
        <v>46204</v>
      </c>
      <c r="H8792" s="24" t="str">
        <f aca="false">INDEX(Customers!$B$2:$B$601,MATCH(C8792,Customers!$A$2:$A$601,0))</f>
        <v>Eastern</v>
      </c>
      <c r="I8792" s="43" t="n">
        <f aca="false">ROUND(MIN(INDEX(Assumptions!$D$13:$D$18,MATCH(E8792,Assumptions!$A$13:$A$18,0)),MAX(INDEX(Assumptions!$C$13:$C$18,MATCH(E8792,Assumptions!$A$13:$A$18,0)),INDEX(Assumptions!$B$13:$B$18,MATCH(E8792,Assumptions!$A$13:$A$18,0))*F8792)),2)</f>
        <v>0</v>
      </c>
    </row>
    <row r="8793" customFormat="false" ht="15" hidden="false" customHeight="false" outlineLevel="0" collapsed="false">
      <c r="A8793" s="24" t="s">
        <v>9616</v>
      </c>
      <c r="B8793" s="39" t="n">
        <v>46208</v>
      </c>
      <c r="C8793" s="24" t="s">
        <v>285</v>
      </c>
      <c r="D8793" s="24" t="s">
        <v>205</v>
      </c>
      <c r="E8793" s="24" t="s">
        <v>107</v>
      </c>
      <c r="F8793" s="38" t="n">
        <v>7220</v>
      </c>
      <c r="G8793" s="42" t="n">
        <f aca="false">DATE(YEAR(B8793),MONTH(B8793),1)</f>
        <v>46204</v>
      </c>
      <c r="H8793" s="24" t="str">
        <f aca="false">INDEX(Customers!$B$2:$B$601,MATCH(C8793,Customers!$A$2:$A$601,0))</f>
        <v>Eastern</v>
      </c>
      <c r="I8793" s="43" t="n">
        <f aca="false">ROUND(MIN(INDEX(Assumptions!$D$13:$D$18,MATCH(E8793,Assumptions!$A$13:$A$18,0)),MAX(INDEX(Assumptions!$C$13:$C$18,MATCH(E8793,Assumptions!$A$13:$A$18,0)),INDEX(Assumptions!$B$13:$B$18,MATCH(E8793,Assumptions!$A$13:$A$18,0))*F8793)),2)</f>
        <v>0</v>
      </c>
    </row>
    <row r="8794" customFormat="false" ht="15" hidden="false" customHeight="false" outlineLevel="0" collapsed="false">
      <c r="A8794" s="24" t="s">
        <v>9617</v>
      </c>
      <c r="B8794" s="39" t="n">
        <v>46208</v>
      </c>
      <c r="C8794" s="24" t="s">
        <v>286</v>
      </c>
      <c r="D8794" s="24" t="s">
        <v>826</v>
      </c>
      <c r="E8794" s="24" t="s">
        <v>113</v>
      </c>
      <c r="F8794" s="38" t="n">
        <v>50</v>
      </c>
      <c r="G8794" s="42" t="n">
        <f aca="false">DATE(YEAR(B8794),MONTH(B8794),1)</f>
        <v>46204</v>
      </c>
      <c r="H8794" s="24" t="str">
        <f aca="false">INDEX(Customers!$B$2:$B$601,MATCH(C8794,Customers!$A$2:$A$601,0))</f>
        <v>Eastern</v>
      </c>
      <c r="I8794" s="43" t="n">
        <f aca="false">ROUND(MIN(INDEX(Assumptions!$D$13:$D$18,MATCH(E8794,Assumptions!$A$13:$A$18,0)),MAX(INDEX(Assumptions!$C$13:$C$18,MATCH(E8794,Assumptions!$A$13:$A$18,0)),INDEX(Assumptions!$B$13:$B$18,MATCH(E8794,Assumptions!$A$13:$A$18,0))*F8794)),2)</f>
        <v>2.5</v>
      </c>
    </row>
    <row r="8795" customFormat="false" ht="15" hidden="false" customHeight="false" outlineLevel="0" collapsed="false">
      <c r="A8795" s="24" t="s">
        <v>9618</v>
      </c>
      <c r="B8795" s="39" t="n">
        <v>46208</v>
      </c>
      <c r="C8795" s="24" t="s">
        <v>293</v>
      </c>
      <c r="D8795" s="24" t="s">
        <v>197</v>
      </c>
      <c r="E8795" s="24" t="s">
        <v>105</v>
      </c>
      <c r="F8795" s="38" t="n">
        <v>470</v>
      </c>
      <c r="G8795" s="42" t="n">
        <f aca="false">DATE(YEAR(B8795),MONTH(B8795),1)</f>
        <v>46204</v>
      </c>
      <c r="H8795" s="24" t="str">
        <f aca="false">INDEX(Customers!$B$2:$B$601,MATCH(C8795,Customers!$A$2:$A$601,0))</f>
        <v>Western</v>
      </c>
      <c r="I8795" s="43" t="n">
        <f aca="false">ROUND(MIN(INDEX(Assumptions!$D$13:$D$18,MATCH(E8795,Assumptions!$A$13:$A$18,0)),MAX(INDEX(Assumptions!$C$13:$C$18,MATCH(E8795,Assumptions!$A$13:$A$18,0)),INDEX(Assumptions!$B$13:$B$18,MATCH(E8795,Assumptions!$A$13:$A$18,0))*F8795)),2)</f>
        <v>10</v>
      </c>
    </row>
    <row r="8796" customFormat="false" ht="15" hidden="false" customHeight="false" outlineLevel="0" collapsed="false">
      <c r="A8796" s="24" t="s">
        <v>9619</v>
      </c>
      <c r="B8796" s="39" t="n">
        <v>46208</v>
      </c>
      <c r="C8796" s="24" t="s">
        <v>302</v>
      </c>
      <c r="D8796" s="24" t="s">
        <v>826</v>
      </c>
      <c r="E8796" s="24" t="s">
        <v>111</v>
      </c>
      <c r="F8796" s="38" t="n">
        <v>50</v>
      </c>
      <c r="G8796" s="42" t="n">
        <f aca="false">DATE(YEAR(B8796),MONTH(B8796),1)</f>
        <v>46204</v>
      </c>
      <c r="H8796" s="24" t="str">
        <f aca="false">INDEX(Customers!$B$2:$B$601,MATCH(C8796,Customers!$A$2:$A$601,0))</f>
        <v>Coast</v>
      </c>
      <c r="I8796" s="43" t="n">
        <f aca="false">ROUND(MIN(INDEX(Assumptions!$D$13:$D$18,MATCH(E8796,Assumptions!$A$13:$A$18,0)),MAX(INDEX(Assumptions!$C$13:$C$18,MATCH(E8796,Assumptions!$A$13:$A$18,0)),INDEX(Assumptions!$B$13:$B$18,MATCH(E8796,Assumptions!$A$13:$A$18,0))*F8796)),2)</f>
        <v>2</v>
      </c>
    </row>
    <row r="8797" customFormat="false" ht="15" hidden="false" customHeight="false" outlineLevel="0" collapsed="false">
      <c r="A8797" s="24" t="s">
        <v>9620</v>
      </c>
      <c r="B8797" s="39" t="n">
        <v>46208</v>
      </c>
      <c r="C8797" s="24" t="s">
        <v>302</v>
      </c>
      <c r="D8797" s="24" t="s">
        <v>826</v>
      </c>
      <c r="E8797" s="24" t="s">
        <v>103</v>
      </c>
      <c r="F8797" s="38" t="n">
        <v>2610</v>
      </c>
      <c r="G8797" s="42" t="n">
        <f aca="false">DATE(YEAR(B8797),MONTH(B8797),1)</f>
        <v>46204</v>
      </c>
      <c r="H8797" s="24" t="str">
        <f aca="false">INDEX(Customers!$B$2:$B$601,MATCH(C8797,Customers!$A$2:$A$601,0))</f>
        <v>Coast</v>
      </c>
      <c r="I8797" s="43" t="n">
        <f aca="false">ROUND(MIN(INDEX(Assumptions!$D$13:$D$18,MATCH(E8797,Assumptions!$A$13:$A$18,0)),MAX(INDEX(Assumptions!$C$13:$C$18,MATCH(E8797,Assumptions!$A$13:$A$18,0)),INDEX(Assumptions!$B$13:$B$18,MATCH(E8797,Assumptions!$A$13:$A$18,0))*F8797)),2)</f>
        <v>26.1</v>
      </c>
    </row>
    <row r="8798" customFormat="false" ht="15" hidden="false" customHeight="false" outlineLevel="0" collapsed="false">
      <c r="A8798" s="24" t="s">
        <v>9621</v>
      </c>
      <c r="B8798" s="39" t="n">
        <v>46208</v>
      </c>
      <c r="C8798" s="24" t="s">
        <v>328</v>
      </c>
      <c r="D8798" s="24" t="s">
        <v>826</v>
      </c>
      <c r="E8798" s="24" t="s">
        <v>103</v>
      </c>
      <c r="F8798" s="38" t="n">
        <v>3910</v>
      </c>
      <c r="G8798" s="42" t="n">
        <f aca="false">DATE(YEAR(B8798),MONTH(B8798),1)</f>
        <v>46204</v>
      </c>
      <c r="H8798" s="24" t="str">
        <f aca="false">INDEX(Customers!$B$2:$B$601,MATCH(C8798,Customers!$A$2:$A$601,0))</f>
        <v>Western</v>
      </c>
      <c r="I8798" s="43" t="n">
        <f aca="false">ROUND(MIN(INDEX(Assumptions!$D$13:$D$18,MATCH(E8798,Assumptions!$A$13:$A$18,0)),MAX(INDEX(Assumptions!$C$13:$C$18,MATCH(E8798,Assumptions!$A$13:$A$18,0)),INDEX(Assumptions!$B$13:$B$18,MATCH(E8798,Assumptions!$A$13:$A$18,0))*F8798)),2)</f>
        <v>39.1</v>
      </c>
    </row>
    <row r="8799" customFormat="false" ht="15" hidden="false" customHeight="false" outlineLevel="0" collapsed="false">
      <c r="A8799" s="24" t="s">
        <v>9622</v>
      </c>
      <c r="B8799" s="39" t="n">
        <v>46208</v>
      </c>
      <c r="C8799" s="24" t="s">
        <v>345</v>
      </c>
      <c r="D8799" s="24" t="s">
        <v>826</v>
      </c>
      <c r="E8799" s="24" t="s">
        <v>113</v>
      </c>
      <c r="F8799" s="38" t="n">
        <v>1000</v>
      </c>
      <c r="G8799" s="42" t="n">
        <f aca="false">DATE(YEAR(B8799),MONTH(B8799),1)</f>
        <v>46204</v>
      </c>
      <c r="H8799" s="24" t="str">
        <f aca="false">INDEX(Customers!$B$2:$B$601,MATCH(C8799,Customers!$A$2:$A$601,0))</f>
        <v>Central</v>
      </c>
      <c r="I8799" s="43" t="n">
        <f aca="false">ROUND(MIN(INDEX(Assumptions!$D$13:$D$18,MATCH(E8799,Assumptions!$A$13:$A$18,0)),MAX(INDEX(Assumptions!$C$13:$C$18,MATCH(E8799,Assumptions!$A$13:$A$18,0)),INDEX(Assumptions!$B$13:$B$18,MATCH(E8799,Assumptions!$A$13:$A$18,0))*F8799)),2)</f>
        <v>50</v>
      </c>
    </row>
    <row r="8800" customFormat="false" ht="15" hidden="false" customHeight="false" outlineLevel="0" collapsed="false">
      <c r="A8800" s="24" t="s">
        <v>9623</v>
      </c>
      <c r="B8800" s="39" t="n">
        <v>46208</v>
      </c>
      <c r="C8800" s="24" t="s">
        <v>347</v>
      </c>
      <c r="D8800" s="24" t="s">
        <v>826</v>
      </c>
      <c r="E8800" s="24" t="s">
        <v>109</v>
      </c>
      <c r="F8800" s="38" t="n">
        <v>15520</v>
      </c>
      <c r="G8800" s="42" t="n">
        <f aca="false">DATE(YEAR(B8800),MONTH(B8800),1)</f>
        <v>46204</v>
      </c>
      <c r="H8800" s="24" t="str">
        <f aca="false">INDEX(Customers!$B$2:$B$601,MATCH(C8800,Customers!$A$2:$A$601,0))</f>
        <v>Coast</v>
      </c>
      <c r="I8800" s="43" t="n">
        <f aca="false">ROUND(MIN(INDEX(Assumptions!$D$13:$D$18,MATCH(E8800,Assumptions!$A$13:$A$18,0)),MAX(INDEX(Assumptions!$C$13:$C$18,MATCH(E8800,Assumptions!$A$13:$A$18,0)),INDEX(Assumptions!$B$13:$B$18,MATCH(E8800,Assumptions!$A$13:$A$18,0))*F8800)),2)</f>
        <v>40</v>
      </c>
    </row>
    <row r="8801" customFormat="false" ht="15" hidden="false" customHeight="false" outlineLevel="0" collapsed="false">
      <c r="A8801" s="24" t="s">
        <v>9624</v>
      </c>
      <c r="B8801" s="39" t="n">
        <v>46208</v>
      </c>
      <c r="C8801" s="24" t="s">
        <v>352</v>
      </c>
      <c r="D8801" s="24" t="s">
        <v>826</v>
      </c>
      <c r="E8801" s="24" t="s">
        <v>111</v>
      </c>
      <c r="F8801" s="38" t="n">
        <v>500</v>
      </c>
      <c r="G8801" s="42" t="n">
        <f aca="false">DATE(YEAR(B8801),MONTH(B8801),1)</f>
        <v>46204</v>
      </c>
      <c r="H8801" s="24" t="str">
        <f aca="false">INDEX(Customers!$B$2:$B$601,MATCH(C8801,Customers!$A$2:$A$601,0))</f>
        <v>Coast</v>
      </c>
      <c r="I8801" s="43" t="n">
        <f aca="false">ROUND(MIN(INDEX(Assumptions!$D$13:$D$18,MATCH(E8801,Assumptions!$A$13:$A$18,0)),MAX(INDEX(Assumptions!$C$13:$C$18,MATCH(E8801,Assumptions!$A$13:$A$18,0)),INDEX(Assumptions!$B$13:$B$18,MATCH(E8801,Assumptions!$A$13:$A$18,0))*F8801)),2)</f>
        <v>20</v>
      </c>
    </row>
    <row r="8802" customFormat="false" ht="15" hidden="false" customHeight="false" outlineLevel="0" collapsed="false">
      <c r="A8802" s="24" t="s">
        <v>9625</v>
      </c>
      <c r="B8802" s="39" t="n">
        <v>46208</v>
      </c>
      <c r="C8802" s="24" t="s">
        <v>361</v>
      </c>
      <c r="D8802" s="24" t="s">
        <v>826</v>
      </c>
      <c r="E8802" s="24" t="s">
        <v>109</v>
      </c>
      <c r="F8802" s="38" t="n">
        <v>580</v>
      </c>
      <c r="G8802" s="42" t="n">
        <f aca="false">DATE(YEAR(B8802),MONTH(B8802),1)</f>
        <v>46204</v>
      </c>
      <c r="H8802" s="24" t="str">
        <f aca="false">INDEX(Customers!$B$2:$B$601,MATCH(C8802,Customers!$A$2:$A$601,0))</f>
        <v>Rift Valley</v>
      </c>
      <c r="I8802" s="43" t="n">
        <f aca="false">ROUND(MIN(INDEX(Assumptions!$D$13:$D$18,MATCH(E8802,Assumptions!$A$13:$A$18,0)),MAX(INDEX(Assumptions!$C$13:$C$18,MATCH(E8802,Assumptions!$A$13:$A$18,0)),INDEX(Assumptions!$B$13:$B$18,MATCH(E8802,Assumptions!$A$13:$A$18,0))*F8802)),2)</f>
        <v>2.32</v>
      </c>
    </row>
    <row r="8803" customFormat="false" ht="15" hidden="false" customHeight="false" outlineLevel="0" collapsed="false">
      <c r="A8803" s="24" t="s">
        <v>9626</v>
      </c>
      <c r="B8803" s="39" t="n">
        <v>46208</v>
      </c>
      <c r="C8803" s="24" t="s">
        <v>363</v>
      </c>
      <c r="D8803" s="24" t="s">
        <v>826</v>
      </c>
      <c r="E8803" s="24" t="s">
        <v>103</v>
      </c>
      <c r="F8803" s="38" t="n">
        <v>1440</v>
      </c>
      <c r="G8803" s="42" t="n">
        <f aca="false">DATE(YEAR(B8803),MONTH(B8803),1)</f>
        <v>46204</v>
      </c>
      <c r="H8803" s="24" t="str">
        <f aca="false">INDEX(Customers!$B$2:$B$601,MATCH(C8803,Customers!$A$2:$A$601,0))</f>
        <v>Nairobi</v>
      </c>
      <c r="I8803" s="43" t="n">
        <f aca="false">ROUND(MIN(INDEX(Assumptions!$D$13:$D$18,MATCH(E8803,Assumptions!$A$13:$A$18,0)),MAX(INDEX(Assumptions!$C$13:$C$18,MATCH(E8803,Assumptions!$A$13:$A$18,0)),INDEX(Assumptions!$B$13:$B$18,MATCH(E8803,Assumptions!$A$13:$A$18,0))*F8803)),2)</f>
        <v>14.4</v>
      </c>
    </row>
    <row r="8804" customFormat="false" ht="15" hidden="false" customHeight="false" outlineLevel="0" collapsed="false">
      <c r="A8804" s="24" t="s">
        <v>9627</v>
      </c>
      <c r="B8804" s="39" t="n">
        <v>46208</v>
      </c>
      <c r="C8804" s="24" t="s">
        <v>367</v>
      </c>
      <c r="D8804" s="24" t="s">
        <v>826</v>
      </c>
      <c r="E8804" s="24" t="s">
        <v>109</v>
      </c>
      <c r="F8804" s="38" t="n">
        <v>2110</v>
      </c>
      <c r="G8804" s="42" t="n">
        <f aca="false">DATE(YEAR(B8804),MONTH(B8804),1)</f>
        <v>46204</v>
      </c>
      <c r="H8804" s="24" t="str">
        <f aca="false">INDEX(Customers!$B$2:$B$601,MATCH(C8804,Customers!$A$2:$A$601,0))</f>
        <v>Nairobi</v>
      </c>
      <c r="I8804" s="43" t="n">
        <f aca="false">ROUND(MIN(INDEX(Assumptions!$D$13:$D$18,MATCH(E8804,Assumptions!$A$13:$A$18,0)),MAX(INDEX(Assumptions!$C$13:$C$18,MATCH(E8804,Assumptions!$A$13:$A$18,0)),INDEX(Assumptions!$B$13:$B$18,MATCH(E8804,Assumptions!$A$13:$A$18,0))*F8804)),2)</f>
        <v>8.44</v>
      </c>
    </row>
    <row r="8805" customFormat="false" ht="15" hidden="false" customHeight="false" outlineLevel="0" collapsed="false">
      <c r="A8805" s="24" t="s">
        <v>9628</v>
      </c>
      <c r="B8805" s="39" t="n">
        <v>46208</v>
      </c>
      <c r="C8805" s="24" t="s">
        <v>369</v>
      </c>
      <c r="D8805" s="24" t="s">
        <v>826</v>
      </c>
      <c r="E8805" s="24" t="s">
        <v>111</v>
      </c>
      <c r="F8805" s="38" t="n">
        <v>200</v>
      </c>
      <c r="G8805" s="42" t="n">
        <f aca="false">DATE(YEAR(B8805),MONTH(B8805),1)</f>
        <v>46204</v>
      </c>
      <c r="H8805" s="24" t="str">
        <f aca="false">INDEX(Customers!$B$2:$B$601,MATCH(C8805,Customers!$A$2:$A$601,0))</f>
        <v>Nairobi</v>
      </c>
      <c r="I8805" s="43" t="n">
        <f aca="false">ROUND(MIN(INDEX(Assumptions!$D$13:$D$18,MATCH(E8805,Assumptions!$A$13:$A$18,0)),MAX(INDEX(Assumptions!$C$13:$C$18,MATCH(E8805,Assumptions!$A$13:$A$18,0)),INDEX(Assumptions!$B$13:$B$18,MATCH(E8805,Assumptions!$A$13:$A$18,0))*F8805)),2)</f>
        <v>8</v>
      </c>
    </row>
    <row r="8806" customFormat="false" ht="15" hidden="false" customHeight="false" outlineLevel="0" collapsed="false">
      <c r="A8806" s="24" t="s">
        <v>9629</v>
      </c>
      <c r="B8806" s="39" t="n">
        <v>46208</v>
      </c>
      <c r="C8806" s="24" t="s">
        <v>370</v>
      </c>
      <c r="D8806" s="24" t="s">
        <v>152</v>
      </c>
      <c r="E8806" s="24" t="s">
        <v>107</v>
      </c>
      <c r="F8806" s="38" t="n">
        <v>23890</v>
      </c>
      <c r="G8806" s="42" t="n">
        <f aca="false">DATE(YEAR(B8806),MONTH(B8806),1)</f>
        <v>46204</v>
      </c>
      <c r="H8806" s="24" t="str">
        <f aca="false">INDEX(Customers!$B$2:$B$601,MATCH(C8806,Customers!$A$2:$A$601,0))</f>
        <v>Nairobi</v>
      </c>
      <c r="I8806" s="43" t="n">
        <f aca="false">ROUND(MIN(INDEX(Assumptions!$D$13:$D$18,MATCH(E8806,Assumptions!$A$13:$A$18,0)),MAX(INDEX(Assumptions!$C$13:$C$18,MATCH(E8806,Assumptions!$A$13:$A$18,0)),INDEX(Assumptions!$B$13:$B$18,MATCH(E8806,Assumptions!$A$13:$A$18,0))*F8806)),2)</f>
        <v>0</v>
      </c>
    </row>
    <row r="8807" customFormat="false" ht="15" hidden="false" customHeight="false" outlineLevel="0" collapsed="false">
      <c r="A8807" s="24" t="s">
        <v>9630</v>
      </c>
      <c r="B8807" s="39" t="n">
        <v>46208</v>
      </c>
      <c r="C8807" s="24" t="s">
        <v>411</v>
      </c>
      <c r="D8807" s="24" t="s">
        <v>826</v>
      </c>
      <c r="E8807" s="24" t="s">
        <v>103</v>
      </c>
      <c r="F8807" s="38" t="n">
        <v>4400</v>
      </c>
      <c r="G8807" s="42" t="n">
        <f aca="false">DATE(YEAR(B8807),MONTH(B8807),1)</f>
        <v>46204</v>
      </c>
      <c r="H8807" s="24" t="str">
        <f aca="false">INDEX(Customers!$B$2:$B$601,MATCH(C8807,Customers!$A$2:$A$601,0))</f>
        <v>Nairobi</v>
      </c>
      <c r="I8807" s="43" t="n">
        <f aca="false">ROUND(MIN(INDEX(Assumptions!$D$13:$D$18,MATCH(E8807,Assumptions!$A$13:$A$18,0)),MAX(INDEX(Assumptions!$C$13:$C$18,MATCH(E8807,Assumptions!$A$13:$A$18,0)),INDEX(Assumptions!$B$13:$B$18,MATCH(E8807,Assumptions!$A$13:$A$18,0))*F8807)),2)</f>
        <v>44</v>
      </c>
    </row>
    <row r="8808" customFormat="false" ht="15" hidden="false" customHeight="false" outlineLevel="0" collapsed="false">
      <c r="A8808" s="24" t="s">
        <v>9631</v>
      </c>
      <c r="B8808" s="39" t="n">
        <v>46208</v>
      </c>
      <c r="C8808" s="24" t="s">
        <v>421</v>
      </c>
      <c r="D8808" s="24" t="s">
        <v>826</v>
      </c>
      <c r="E8808" s="24" t="s">
        <v>113</v>
      </c>
      <c r="F8808" s="38" t="n">
        <v>500</v>
      </c>
      <c r="G8808" s="42" t="n">
        <f aca="false">DATE(YEAR(B8808),MONTH(B8808),1)</f>
        <v>46204</v>
      </c>
      <c r="H8808" s="24" t="str">
        <f aca="false">INDEX(Customers!$B$2:$B$601,MATCH(C8808,Customers!$A$2:$A$601,0))</f>
        <v>Western</v>
      </c>
      <c r="I8808" s="43" t="n">
        <f aca="false">ROUND(MIN(INDEX(Assumptions!$D$13:$D$18,MATCH(E8808,Assumptions!$A$13:$A$18,0)),MAX(INDEX(Assumptions!$C$13:$C$18,MATCH(E8808,Assumptions!$A$13:$A$18,0)),INDEX(Assumptions!$B$13:$B$18,MATCH(E8808,Assumptions!$A$13:$A$18,0))*F8808)),2)</f>
        <v>25</v>
      </c>
    </row>
    <row r="8809" customFormat="false" ht="15" hidden="false" customHeight="false" outlineLevel="0" collapsed="false">
      <c r="A8809" s="24" t="s">
        <v>9632</v>
      </c>
      <c r="B8809" s="39" t="n">
        <v>46208</v>
      </c>
      <c r="C8809" s="24" t="s">
        <v>436</v>
      </c>
      <c r="D8809" s="24" t="s">
        <v>826</v>
      </c>
      <c r="E8809" s="24" t="s">
        <v>111</v>
      </c>
      <c r="F8809" s="38" t="n">
        <v>20</v>
      </c>
      <c r="G8809" s="42" t="n">
        <f aca="false">DATE(YEAR(B8809),MONTH(B8809),1)</f>
        <v>46204</v>
      </c>
      <c r="H8809" s="24" t="str">
        <f aca="false">INDEX(Customers!$B$2:$B$601,MATCH(C8809,Customers!$A$2:$A$601,0))</f>
        <v>Nairobi</v>
      </c>
      <c r="I8809" s="43" t="n">
        <f aca="false">ROUND(MIN(INDEX(Assumptions!$D$13:$D$18,MATCH(E8809,Assumptions!$A$13:$A$18,0)),MAX(INDEX(Assumptions!$C$13:$C$18,MATCH(E8809,Assumptions!$A$13:$A$18,0)),INDEX(Assumptions!$B$13:$B$18,MATCH(E8809,Assumptions!$A$13:$A$18,0))*F8809)),2)</f>
        <v>0.8</v>
      </c>
    </row>
    <row r="8810" customFormat="false" ht="15" hidden="false" customHeight="false" outlineLevel="0" collapsed="false">
      <c r="A8810" s="24" t="s">
        <v>9633</v>
      </c>
      <c r="B8810" s="39" t="n">
        <v>46208</v>
      </c>
      <c r="C8810" s="24" t="s">
        <v>446</v>
      </c>
      <c r="D8810" s="24" t="s">
        <v>826</v>
      </c>
      <c r="E8810" s="24" t="s">
        <v>111</v>
      </c>
      <c r="F8810" s="38" t="n">
        <v>1000</v>
      </c>
      <c r="G8810" s="42" t="n">
        <f aca="false">DATE(YEAR(B8810),MONTH(B8810),1)</f>
        <v>46204</v>
      </c>
      <c r="H8810" s="24" t="str">
        <f aca="false">INDEX(Customers!$B$2:$B$601,MATCH(C8810,Customers!$A$2:$A$601,0))</f>
        <v>Central</v>
      </c>
      <c r="I8810" s="43" t="n">
        <f aca="false">ROUND(MIN(INDEX(Assumptions!$D$13:$D$18,MATCH(E8810,Assumptions!$A$13:$A$18,0)),MAX(INDEX(Assumptions!$C$13:$C$18,MATCH(E8810,Assumptions!$A$13:$A$18,0)),INDEX(Assumptions!$B$13:$B$18,MATCH(E8810,Assumptions!$A$13:$A$18,0))*F8810)),2)</f>
        <v>40</v>
      </c>
    </row>
    <row r="8811" customFormat="false" ht="15" hidden="false" customHeight="false" outlineLevel="0" collapsed="false">
      <c r="A8811" s="24" t="s">
        <v>9634</v>
      </c>
      <c r="B8811" s="39" t="n">
        <v>46208</v>
      </c>
      <c r="C8811" s="24" t="s">
        <v>446</v>
      </c>
      <c r="D8811" s="24" t="s">
        <v>826</v>
      </c>
      <c r="E8811" s="24" t="s">
        <v>111</v>
      </c>
      <c r="F8811" s="38" t="n">
        <v>50</v>
      </c>
      <c r="G8811" s="42" t="n">
        <f aca="false">DATE(YEAR(B8811),MONTH(B8811),1)</f>
        <v>46204</v>
      </c>
      <c r="H8811" s="24" t="str">
        <f aca="false">INDEX(Customers!$B$2:$B$601,MATCH(C8811,Customers!$A$2:$A$601,0))</f>
        <v>Central</v>
      </c>
      <c r="I8811" s="43" t="n">
        <f aca="false">ROUND(MIN(INDEX(Assumptions!$D$13:$D$18,MATCH(E8811,Assumptions!$A$13:$A$18,0)),MAX(INDEX(Assumptions!$C$13:$C$18,MATCH(E8811,Assumptions!$A$13:$A$18,0)),INDEX(Assumptions!$B$13:$B$18,MATCH(E8811,Assumptions!$A$13:$A$18,0))*F8811)),2)</f>
        <v>2</v>
      </c>
    </row>
    <row r="8812" customFormat="false" ht="15" hidden="false" customHeight="false" outlineLevel="0" collapsed="false">
      <c r="A8812" s="24" t="s">
        <v>9635</v>
      </c>
      <c r="B8812" s="39" t="n">
        <v>46208</v>
      </c>
      <c r="C8812" s="24" t="s">
        <v>451</v>
      </c>
      <c r="D8812" s="24" t="s">
        <v>826</v>
      </c>
      <c r="E8812" s="24" t="s">
        <v>111</v>
      </c>
      <c r="F8812" s="38" t="n">
        <v>200</v>
      </c>
      <c r="G8812" s="42" t="n">
        <f aca="false">DATE(YEAR(B8812),MONTH(B8812),1)</f>
        <v>46204</v>
      </c>
      <c r="H8812" s="24" t="str">
        <f aca="false">INDEX(Customers!$B$2:$B$601,MATCH(C8812,Customers!$A$2:$A$601,0))</f>
        <v>Nairobi</v>
      </c>
      <c r="I8812" s="43" t="n">
        <f aca="false">ROUND(MIN(INDEX(Assumptions!$D$13:$D$18,MATCH(E8812,Assumptions!$A$13:$A$18,0)),MAX(INDEX(Assumptions!$C$13:$C$18,MATCH(E8812,Assumptions!$A$13:$A$18,0)),INDEX(Assumptions!$B$13:$B$18,MATCH(E8812,Assumptions!$A$13:$A$18,0))*F8812)),2)</f>
        <v>8</v>
      </c>
    </row>
    <row r="8813" customFormat="false" ht="15" hidden="false" customHeight="false" outlineLevel="0" collapsed="false">
      <c r="A8813" s="24" t="s">
        <v>9636</v>
      </c>
      <c r="B8813" s="39" t="n">
        <v>46208</v>
      </c>
      <c r="C8813" s="24" t="s">
        <v>455</v>
      </c>
      <c r="D8813" s="24" t="s">
        <v>826</v>
      </c>
      <c r="E8813" s="24" t="s">
        <v>113</v>
      </c>
      <c r="F8813" s="38" t="n">
        <v>1000</v>
      </c>
      <c r="G8813" s="42" t="n">
        <f aca="false">DATE(YEAR(B8813),MONTH(B8813),1)</f>
        <v>46204</v>
      </c>
      <c r="H8813" s="24" t="str">
        <f aca="false">INDEX(Customers!$B$2:$B$601,MATCH(C8813,Customers!$A$2:$A$601,0))</f>
        <v>Rift Valley</v>
      </c>
      <c r="I8813" s="43" t="n">
        <f aca="false">ROUND(MIN(INDEX(Assumptions!$D$13:$D$18,MATCH(E8813,Assumptions!$A$13:$A$18,0)),MAX(INDEX(Assumptions!$C$13:$C$18,MATCH(E8813,Assumptions!$A$13:$A$18,0)),INDEX(Assumptions!$B$13:$B$18,MATCH(E8813,Assumptions!$A$13:$A$18,0))*F8813)),2)</f>
        <v>50</v>
      </c>
    </row>
    <row r="8814" customFormat="false" ht="15" hidden="false" customHeight="false" outlineLevel="0" collapsed="false">
      <c r="A8814" s="24" t="s">
        <v>9637</v>
      </c>
      <c r="B8814" s="39" t="n">
        <v>46208</v>
      </c>
      <c r="C8814" s="24" t="s">
        <v>465</v>
      </c>
      <c r="D8814" s="24" t="s">
        <v>153</v>
      </c>
      <c r="E8814" s="24" t="s">
        <v>105</v>
      </c>
      <c r="F8814" s="38" t="n">
        <v>1230</v>
      </c>
      <c r="G8814" s="42" t="n">
        <f aca="false">DATE(YEAR(B8814),MONTH(B8814),1)</f>
        <v>46204</v>
      </c>
      <c r="H8814" s="24" t="str">
        <f aca="false">INDEX(Customers!$B$2:$B$601,MATCH(C8814,Customers!$A$2:$A$601,0))</f>
        <v>Nairobi</v>
      </c>
      <c r="I8814" s="43" t="n">
        <f aca="false">ROUND(MIN(INDEX(Assumptions!$D$13:$D$18,MATCH(E8814,Assumptions!$A$13:$A$18,0)),MAX(INDEX(Assumptions!$C$13:$C$18,MATCH(E8814,Assumptions!$A$13:$A$18,0)),INDEX(Assumptions!$B$13:$B$18,MATCH(E8814,Assumptions!$A$13:$A$18,0))*F8814)),2)</f>
        <v>18.45</v>
      </c>
    </row>
    <row r="8815" customFormat="false" ht="15" hidden="false" customHeight="false" outlineLevel="0" collapsed="false">
      <c r="A8815" s="24" t="s">
        <v>9638</v>
      </c>
      <c r="B8815" s="39" t="n">
        <v>46208</v>
      </c>
      <c r="C8815" s="24" t="s">
        <v>468</v>
      </c>
      <c r="D8815" s="24" t="s">
        <v>826</v>
      </c>
      <c r="E8815" s="24" t="s">
        <v>113</v>
      </c>
      <c r="F8815" s="38" t="n">
        <v>250</v>
      </c>
      <c r="G8815" s="42" t="n">
        <f aca="false">DATE(YEAR(B8815),MONTH(B8815),1)</f>
        <v>46204</v>
      </c>
      <c r="H8815" s="24" t="str">
        <f aca="false">INDEX(Customers!$B$2:$B$601,MATCH(C8815,Customers!$A$2:$A$601,0))</f>
        <v>Nairobi</v>
      </c>
      <c r="I8815" s="43" t="n">
        <f aca="false">ROUND(MIN(INDEX(Assumptions!$D$13:$D$18,MATCH(E8815,Assumptions!$A$13:$A$18,0)),MAX(INDEX(Assumptions!$C$13:$C$18,MATCH(E8815,Assumptions!$A$13:$A$18,0)),INDEX(Assumptions!$B$13:$B$18,MATCH(E8815,Assumptions!$A$13:$A$18,0))*F8815)),2)</f>
        <v>12.5</v>
      </c>
    </row>
    <row r="8816" customFormat="false" ht="15" hidden="false" customHeight="false" outlineLevel="0" collapsed="false">
      <c r="A8816" s="24" t="s">
        <v>9639</v>
      </c>
      <c r="B8816" s="39" t="n">
        <v>46208</v>
      </c>
      <c r="C8816" s="24" t="s">
        <v>470</v>
      </c>
      <c r="D8816" s="24" t="s">
        <v>826</v>
      </c>
      <c r="E8816" s="24" t="s">
        <v>103</v>
      </c>
      <c r="F8816" s="38" t="n">
        <v>1700</v>
      </c>
      <c r="G8816" s="42" t="n">
        <f aca="false">DATE(YEAR(B8816),MONTH(B8816),1)</f>
        <v>46204</v>
      </c>
      <c r="H8816" s="24" t="str">
        <f aca="false">INDEX(Customers!$B$2:$B$601,MATCH(C8816,Customers!$A$2:$A$601,0))</f>
        <v>Nairobi</v>
      </c>
      <c r="I8816" s="43" t="n">
        <f aca="false">ROUND(MIN(INDEX(Assumptions!$D$13:$D$18,MATCH(E8816,Assumptions!$A$13:$A$18,0)),MAX(INDEX(Assumptions!$C$13:$C$18,MATCH(E8816,Assumptions!$A$13:$A$18,0)),INDEX(Assumptions!$B$13:$B$18,MATCH(E8816,Assumptions!$A$13:$A$18,0))*F8816)),2)</f>
        <v>17</v>
      </c>
    </row>
    <row r="8817" customFormat="false" ht="15" hidden="false" customHeight="false" outlineLevel="0" collapsed="false">
      <c r="A8817" s="24" t="s">
        <v>9640</v>
      </c>
      <c r="B8817" s="39" t="n">
        <v>46208</v>
      </c>
      <c r="C8817" s="24" t="s">
        <v>473</v>
      </c>
      <c r="D8817" s="24" t="s">
        <v>826</v>
      </c>
      <c r="E8817" s="24" t="s">
        <v>103</v>
      </c>
      <c r="F8817" s="38" t="n">
        <v>3210</v>
      </c>
      <c r="G8817" s="42" t="n">
        <f aca="false">DATE(YEAR(B8817),MONTH(B8817),1)</f>
        <v>46204</v>
      </c>
      <c r="H8817" s="24" t="str">
        <f aca="false">INDEX(Customers!$B$2:$B$601,MATCH(C8817,Customers!$A$2:$A$601,0))</f>
        <v>Nairobi</v>
      </c>
      <c r="I8817" s="43" t="n">
        <f aca="false">ROUND(MIN(INDEX(Assumptions!$D$13:$D$18,MATCH(E8817,Assumptions!$A$13:$A$18,0)),MAX(INDEX(Assumptions!$C$13:$C$18,MATCH(E8817,Assumptions!$A$13:$A$18,0)),INDEX(Assumptions!$B$13:$B$18,MATCH(E8817,Assumptions!$A$13:$A$18,0))*F8817)),2)</f>
        <v>32.1</v>
      </c>
    </row>
    <row r="8818" customFormat="false" ht="15" hidden="false" customHeight="false" outlineLevel="0" collapsed="false">
      <c r="A8818" s="24" t="s">
        <v>9641</v>
      </c>
      <c r="B8818" s="39" t="n">
        <v>46208</v>
      </c>
      <c r="C8818" s="24" t="s">
        <v>484</v>
      </c>
      <c r="D8818" s="24" t="s">
        <v>826</v>
      </c>
      <c r="E8818" s="24" t="s">
        <v>111</v>
      </c>
      <c r="F8818" s="38" t="n">
        <v>100</v>
      </c>
      <c r="G8818" s="42" t="n">
        <f aca="false">DATE(YEAR(B8818),MONTH(B8818),1)</f>
        <v>46204</v>
      </c>
      <c r="H8818" s="24" t="str">
        <f aca="false">INDEX(Customers!$B$2:$B$601,MATCH(C8818,Customers!$A$2:$A$601,0))</f>
        <v>Western</v>
      </c>
      <c r="I8818" s="43" t="n">
        <f aca="false">ROUND(MIN(INDEX(Assumptions!$D$13:$D$18,MATCH(E8818,Assumptions!$A$13:$A$18,0)),MAX(INDEX(Assumptions!$C$13:$C$18,MATCH(E8818,Assumptions!$A$13:$A$18,0)),INDEX(Assumptions!$B$13:$B$18,MATCH(E8818,Assumptions!$A$13:$A$18,0))*F8818)),2)</f>
        <v>4</v>
      </c>
    </row>
    <row r="8819" customFormat="false" ht="15" hidden="false" customHeight="false" outlineLevel="0" collapsed="false">
      <c r="A8819" s="24" t="s">
        <v>9642</v>
      </c>
      <c r="B8819" s="39" t="n">
        <v>46208</v>
      </c>
      <c r="C8819" s="24" t="s">
        <v>499</v>
      </c>
      <c r="D8819" s="24" t="s">
        <v>174</v>
      </c>
      <c r="E8819" s="24" t="s">
        <v>107</v>
      </c>
      <c r="F8819" s="38" t="n">
        <v>3330</v>
      </c>
      <c r="G8819" s="42" t="n">
        <f aca="false">DATE(YEAR(B8819),MONTH(B8819),1)</f>
        <v>46204</v>
      </c>
      <c r="H8819" s="24" t="str">
        <f aca="false">INDEX(Customers!$B$2:$B$601,MATCH(C8819,Customers!$A$2:$A$601,0))</f>
        <v>Central</v>
      </c>
      <c r="I8819" s="43" t="n">
        <f aca="false">ROUND(MIN(INDEX(Assumptions!$D$13:$D$18,MATCH(E8819,Assumptions!$A$13:$A$18,0)),MAX(INDEX(Assumptions!$C$13:$C$18,MATCH(E8819,Assumptions!$A$13:$A$18,0)),INDEX(Assumptions!$B$13:$B$18,MATCH(E8819,Assumptions!$A$13:$A$18,0))*F8819)),2)</f>
        <v>0</v>
      </c>
    </row>
    <row r="8820" customFormat="false" ht="15" hidden="false" customHeight="false" outlineLevel="0" collapsed="false">
      <c r="A8820" s="24" t="s">
        <v>9643</v>
      </c>
      <c r="B8820" s="39" t="n">
        <v>46208</v>
      </c>
      <c r="C8820" s="24" t="s">
        <v>509</v>
      </c>
      <c r="D8820" s="24" t="s">
        <v>174</v>
      </c>
      <c r="E8820" s="24" t="s">
        <v>105</v>
      </c>
      <c r="F8820" s="38" t="n">
        <v>910</v>
      </c>
      <c r="G8820" s="42" t="n">
        <f aca="false">DATE(YEAR(B8820),MONTH(B8820),1)</f>
        <v>46204</v>
      </c>
      <c r="H8820" s="24" t="str">
        <f aca="false">INDEX(Customers!$B$2:$B$601,MATCH(C8820,Customers!$A$2:$A$601,0))</f>
        <v>Rift Valley</v>
      </c>
      <c r="I8820" s="43" t="n">
        <f aca="false">ROUND(MIN(INDEX(Assumptions!$D$13:$D$18,MATCH(E8820,Assumptions!$A$13:$A$18,0)),MAX(INDEX(Assumptions!$C$13:$C$18,MATCH(E8820,Assumptions!$A$13:$A$18,0)),INDEX(Assumptions!$B$13:$B$18,MATCH(E8820,Assumptions!$A$13:$A$18,0))*F8820)),2)</f>
        <v>13.65</v>
      </c>
    </row>
    <row r="8821" customFormat="false" ht="15" hidden="false" customHeight="false" outlineLevel="0" collapsed="false">
      <c r="A8821" s="24" t="s">
        <v>9644</v>
      </c>
      <c r="B8821" s="39" t="n">
        <v>46208</v>
      </c>
      <c r="C8821" s="24" t="s">
        <v>520</v>
      </c>
      <c r="D8821" s="24" t="s">
        <v>826</v>
      </c>
      <c r="E8821" s="24" t="s">
        <v>103</v>
      </c>
      <c r="F8821" s="38" t="n">
        <v>6630</v>
      </c>
      <c r="G8821" s="42" t="n">
        <f aca="false">DATE(YEAR(B8821),MONTH(B8821),1)</f>
        <v>46204</v>
      </c>
      <c r="H8821" s="24" t="str">
        <f aca="false">INDEX(Customers!$B$2:$B$601,MATCH(C8821,Customers!$A$2:$A$601,0))</f>
        <v>Coast</v>
      </c>
      <c r="I8821" s="43" t="n">
        <f aca="false">ROUND(MIN(INDEX(Assumptions!$D$13:$D$18,MATCH(E8821,Assumptions!$A$13:$A$18,0)),MAX(INDEX(Assumptions!$C$13:$C$18,MATCH(E8821,Assumptions!$A$13:$A$18,0)),INDEX(Assumptions!$B$13:$B$18,MATCH(E8821,Assumptions!$A$13:$A$18,0))*F8821)),2)</f>
        <v>66.3</v>
      </c>
    </row>
    <row r="8822" customFormat="false" ht="15" hidden="false" customHeight="false" outlineLevel="0" collapsed="false">
      <c r="A8822" s="24" t="s">
        <v>9645</v>
      </c>
      <c r="B8822" s="39" t="n">
        <v>46208</v>
      </c>
      <c r="C8822" s="24" t="s">
        <v>520</v>
      </c>
      <c r="D8822" s="24" t="s">
        <v>826</v>
      </c>
      <c r="E8822" s="24" t="s">
        <v>109</v>
      </c>
      <c r="F8822" s="38" t="n">
        <v>7330</v>
      </c>
      <c r="G8822" s="42" t="n">
        <f aca="false">DATE(YEAR(B8822),MONTH(B8822),1)</f>
        <v>46204</v>
      </c>
      <c r="H8822" s="24" t="str">
        <f aca="false">INDEX(Customers!$B$2:$B$601,MATCH(C8822,Customers!$A$2:$A$601,0))</f>
        <v>Coast</v>
      </c>
      <c r="I8822" s="43" t="n">
        <f aca="false">ROUND(MIN(INDEX(Assumptions!$D$13:$D$18,MATCH(E8822,Assumptions!$A$13:$A$18,0)),MAX(INDEX(Assumptions!$C$13:$C$18,MATCH(E8822,Assumptions!$A$13:$A$18,0)),INDEX(Assumptions!$B$13:$B$18,MATCH(E8822,Assumptions!$A$13:$A$18,0))*F8822)),2)</f>
        <v>29.32</v>
      </c>
    </row>
    <row r="8823" customFormat="false" ht="15" hidden="false" customHeight="false" outlineLevel="0" collapsed="false">
      <c r="A8823" s="24" t="s">
        <v>9646</v>
      </c>
      <c r="B8823" s="39" t="n">
        <v>46208</v>
      </c>
      <c r="C8823" s="24" t="s">
        <v>528</v>
      </c>
      <c r="D8823" s="24" t="s">
        <v>826</v>
      </c>
      <c r="E8823" s="24" t="s">
        <v>103</v>
      </c>
      <c r="F8823" s="38" t="n">
        <v>1140</v>
      </c>
      <c r="G8823" s="42" t="n">
        <f aca="false">DATE(YEAR(B8823),MONTH(B8823),1)</f>
        <v>46204</v>
      </c>
      <c r="H8823" s="24" t="str">
        <f aca="false">INDEX(Customers!$B$2:$B$601,MATCH(C8823,Customers!$A$2:$A$601,0))</f>
        <v>Central</v>
      </c>
      <c r="I8823" s="43" t="n">
        <f aca="false">ROUND(MIN(INDEX(Assumptions!$D$13:$D$18,MATCH(E8823,Assumptions!$A$13:$A$18,0)),MAX(INDEX(Assumptions!$C$13:$C$18,MATCH(E8823,Assumptions!$A$13:$A$18,0)),INDEX(Assumptions!$B$13:$B$18,MATCH(E8823,Assumptions!$A$13:$A$18,0))*F8823)),2)</f>
        <v>11.4</v>
      </c>
    </row>
    <row r="8824" customFormat="false" ht="15" hidden="false" customHeight="false" outlineLevel="0" collapsed="false">
      <c r="A8824" s="24" t="s">
        <v>9647</v>
      </c>
      <c r="B8824" s="39" t="n">
        <v>46208</v>
      </c>
      <c r="C8824" s="24" t="s">
        <v>532</v>
      </c>
      <c r="D8824" s="24" t="s">
        <v>826</v>
      </c>
      <c r="E8824" s="24" t="s">
        <v>103</v>
      </c>
      <c r="F8824" s="38" t="n">
        <v>520</v>
      </c>
      <c r="G8824" s="42" t="n">
        <f aca="false">DATE(YEAR(B8824),MONTH(B8824),1)</f>
        <v>46204</v>
      </c>
      <c r="H8824" s="24" t="str">
        <f aca="false">INDEX(Customers!$B$2:$B$601,MATCH(C8824,Customers!$A$2:$A$601,0))</f>
        <v>Western</v>
      </c>
      <c r="I8824" s="43" t="n">
        <f aca="false">ROUND(MIN(INDEX(Assumptions!$D$13:$D$18,MATCH(E8824,Assumptions!$A$13:$A$18,0)),MAX(INDEX(Assumptions!$C$13:$C$18,MATCH(E8824,Assumptions!$A$13:$A$18,0)),INDEX(Assumptions!$B$13:$B$18,MATCH(E8824,Assumptions!$A$13:$A$18,0))*F8824)),2)</f>
        <v>5.2</v>
      </c>
    </row>
    <row r="8825" customFormat="false" ht="15" hidden="false" customHeight="false" outlineLevel="0" collapsed="false">
      <c r="A8825" s="24" t="s">
        <v>9648</v>
      </c>
      <c r="B8825" s="39" t="n">
        <v>46208</v>
      </c>
      <c r="C8825" s="24" t="s">
        <v>537</v>
      </c>
      <c r="D8825" s="24" t="s">
        <v>826</v>
      </c>
      <c r="E8825" s="24" t="s">
        <v>103</v>
      </c>
      <c r="F8825" s="38" t="n">
        <v>660</v>
      </c>
      <c r="G8825" s="42" t="n">
        <f aca="false">DATE(YEAR(B8825),MONTH(B8825),1)</f>
        <v>46204</v>
      </c>
      <c r="H8825" s="24" t="str">
        <f aca="false">INDEX(Customers!$B$2:$B$601,MATCH(C8825,Customers!$A$2:$A$601,0))</f>
        <v>Central</v>
      </c>
      <c r="I8825" s="43" t="n">
        <f aca="false">ROUND(MIN(INDEX(Assumptions!$D$13:$D$18,MATCH(E8825,Assumptions!$A$13:$A$18,0)),MAX(INDEX(Assumptions!$C$13:$C$18,MATCH(E8825,Assumptions!$A$13:$A$18,0)),INDEX(Assumptions!$B$13:$B$18,MATCH(E8825,Assumptions!$A$13:$A$18,0))*F8825)),2)</f>
        <v>6.6</v>
      </c>
    </row>
    <row r="8826" customFormat="false" ht="15" hidden="false" customHeight="false" outlineLevel="0" collapsed="false">
      <c r="A8826" s="24" t="s">
        <v>9649</v>
      </c>
      <c r="B8826" s="39" t="n">
        <v>46208</v>
      </c>
      <c r="C8826" s="24" t="s">
        <v>539</v>
      </c>
      <c r="D8826" s="24" t="s">
        <v>826</v>
      </c>
      <c r="E8826" s="24" t="s">
        <v>103</v>
      </c>
      <c r="F8826" s="38" t="n">
        <v>710</v>
      </c>
      <c r="G8826" s="42" t="n">
        <f aca="false">DATE(YEAR(B8826),MONTH(B8826),1)</f>
        <v>46204</v>
      </c>
      <c r="H8826" s="24" t="str">
        <f aca="false">INDEX(Customers!$B$2:$B$601,MATCH(C8826,Customers!$A$2:$A$601,0))</f>
        <v>Nairobi</v>
      </c>
      <c r="I8826" s="43" t="n">
        <f aca="false">ROUND(MIN(INDEX(Assumptions!$D$13:$D$18,MATCH(E8826,Assumptions!$A$13:$A$18,0)),MAX(INDEX(Assumptions!$C$13:$C$18,MATCH(E8826,Assumptions!$A$13:$A$18,0)),INDEX(Assumptions!$B$13:$B$18,MATCH(E8826,Assumptions!$A$13:$A$18,0))*F8826)),2)</f>
        <v>7.1</v>
      </c>
    </row>
    <row r="8827" customFormat="false" ht="15" hidden="false" customHeight="false" outlineLevel="0" collapsed="false">
      <c r="A8827" s="24" t="s">
        <v>9650</v>
      </c>
      <c r="B8827" s="39" t="n">
        <v>46208</v>
      </c>
      <c r="C8827" s="24" t="s">
        <v>544</v>
      </c>
      <c r="D8827" s="24" t="s">
        <v>826</v>
      </c>
      <c r="E8827" s="24" t="s">
        <v>103</v>
      </c>
      <c r="F8827" s="38" t="n">
        <v>17930</v>
      </c>
      <c r="G8827" s="42" t="n">
        <f aca="false">DATE(YEAR(B8827),MONTH(B8827),1)</f>
        <v>46204</v>
      </c>
      <c r="H8827" s="24" t="str">
        <f aca="false">INDEX(Customers!$B$2:$B$601,MATCH(C8827,Customers!$A$2:$A$601,0))</f>
        <v>Coast</v>
      </c>
      <c r="I8827" s="43" t="n">
        <f aca="false">ROUND(MIN(INDEX(Assumptions!$D$13:$D$18,MATCH(E8827,Assumptions!$A$13:$A$18,0)),MAX(INDEX(Assumptions!$C$13:$C$18,MATCH(E8827,Assumptions!$A$13:$A$18,0)),INDEX(Assumptions!$B$13:$B$18,MATCH(E8827,Assumptions!$A$13:$A$18,0))*F8827)),2)</f>
        <v>105</v>
      </c>
    </row>
    <row r="8828" customFormat="false" ht="15" hidden="false" customHeight="false" outlineLevel="0" collapsed="false">
      <c r="A8828" s="24" t="s">
        <v>9651</v>
      </c>
      <c r="B8828" s="39" t="n">
        <v>46208</v>
      </c>
      <c r="C8828" s="24" t="s">
        <v>547</v>
      </c>
      <c r="D8828" s="24" t="s">
        <v>826</v>
      </c>
      <c r="E8828" s="24" t="s">
        <v>109</v>
      </c>
      <c r="F8828" s="38" t="n">
        <v>4700</v>
      </c>
      <c r="G8828" s="42" t="n">
        <f aca="false">DATE(YEAR(B8828),MONTH(B8828),1)</f>
        <v>46204</v>
      </c>
      <c r="H8828" s="24" t="str">
        <f aca="false">INDEX(Customers!$B$2:$B$601,MATCH(C8828,Customers!$A$2:$A$601,0))</f>
        <v>Central</v>
      </c>
      <c r="I8828" s="43" t="n">
        <f aca="false">ROUND(MIN(INDEX(Assumptions!$D$13:$D$18,MATCH(E8828,Assumptions!$A$13:$A$18,0)),MAX(INDEX(Assumptions!$C$13:$C$18,MATCH(E8828,Assumptions!$A$13:$A$18,0)),INDEX(Assumptions!$B$13:$B$18,MATCH(E8828,Assumptions!$A$13:$A$18,0))*F8828)),2)</f>
        <v>18.8</v>
      </c>
    </row>
    <row r="8829" customFormat="false" ht="15" hidden="false" customHeight="false" outlineLevel="0" collapsed="false">
      <c r="A8829" s="24" t="s">
        <v>9652</v>
      </c>
      <c r="B8829" s="39" t="n">
        <v>46208</v>
      </c>
      <c r="C8829" s="24" t="s">
        <v>551</v>
      </c>
      <c r="D8829" s="24" t="s">
        <v>826</v>
      </c>
      <c r="E8829" s="24" t="s">
        <v>111</v>
      </c>
      <c r="F8829" s="38" t="n">
        <v>20</v>
      </c>
      <c r="G8829" s="42" t="n">
        <f aca="false">DATE(YEAR(B8829),MONTH(B8829),1)</f>
        <v>46204</v>
      </c>
      <c r="H8829" s="24" t="str">
        <f aca="false">INDEX(Customers!$B$2:$B$601,MATCH(C8829,Customers!$A$2:$A$601,0))</f>
        <v>Central</v>
      </c>
      <c r="I8829" s="43" t="n">
        <f aca="false">ROUND(MIN(INDEX(Assumptions!$D$13:$D$18,MATCH(E8829,Assumptions!$A$13:$A$18,0)),MAX(INDEX(Assumptions!$C$13:$C$18,MATCH(E8829,Assumptions!$A$13:$A$18,0)),INDEX(Assumptions!$B$13:$B$18,MATCH(E8829,Assumptions!$A$13:$A$18,0))*F8829)),2)</f>
        <v>0.8</v>
      </c>
    </row>
    <row r="8830" customFormat="false" ht="15" hidden="false" customHeight="false" outlineLevel="0" collapsed="false">
      <c r="A8830" s="24" t="s">
        <v>9653</v>
      </c>
      <c r="B8830" s="39" t="n">
        <v>46208</v>
      </c>
      <c r="C8830" s="24" t="s">
        <v>566</v>
      </c>
      <c r="D8830" s="24" t="s">
        <v>826</v>
      </c>
      <c r="E8830" s="24" t="s">
        <v>111</v>
      </c>
      <c r="F8830" s="38" t="n">
        <v>200</v>
      </c>
      <c r="G8830" s="42" t="n">
        <f aca="false">DATE(YEAR(B8830),MONTH(B8830),1)</f>
        <v>46204</v>
      </c>
      <c r="H8830" s="24" t="str">
        <f aca="false">INDEX(Customers!$B$2:$B$601,MATCH(C8830,Customers!$A$2:$A$601,0))</f>
        <v>Rift Valley</v>
      </c>
      <c r="I8830" s="43" t="n">
        <f aca="false">ROUND(MIN(INDEX(Assumptions!$D$13:$D$18,MATCH(E8830,Assumptions!$A$13:$A$18,0)),MAX(INDEX(Assumptions!$C$13:$C$18,MATCH(E8830,Assumptions!$A$13:$A$18,0)),INDEX(Assumptions!$B$13:$B$18,MATCH(E8830,Assumptions!$A$13:$A$18,0))*F8830)),2)</f>
        <v>8</v>
      </c>
    </row>
    <row r="8831" customFormat="false" ht="15" hidden="false" customHeight="false" outlineLevel="0" collapsed="false">
      <c r="A8831" s="24" t="s">
        <v>9654</v>
      </c>
      <c r="B8831" s="39" t="n">
        <v>46208</v>
      </c>
      <c r="C8831" s="24" t="s">
        <v>570</v>
      </c>
      <c r="D8831" s="24" t="s">
        <v>826</v>
      </c>
      <c r="E8831" s="24" t="s">
        <v>109</v>
      </c>
      <c r="F8831" s="38" t="n">
        <v>430</v>
      </c>
      <c r="G8831" s="42" t="n">
        <f aca="false">DATE(YEAR(B8831),MONTH(B8831),1)</f>
        <v>46204</v>
      </c>
      <c r="H8831" s="24" t="str">
        <f aca="false">INDEX(Customers!$B$2:$B$601,MATCH(C8831,Customers!$A$2:$A$601,0))</f>
        <v>Western</v>
      </c>
      <c r="I8831" s="43" t="n">
        <f aca="false">ROUND(MIN(INDEX(Assumptions!$D$13:$D$18,MATCH(E8831,Assumptions!$A$13:$A$18,0)),MAX(INDEX(Assumptions!$C$13:$C$18,MATCH(E8831,Assumptions!$A$13:$A$18,0)),INDEX(Assumptions!$B$13:$B$18,MATCH(E8831,Assumptions!$A$13:$A$18,0))*F8831)),2)</f>
        <v>1.72</v>
      </c>
    </row>
    <row r="8832" customFormat="false" ht="15" hidden="false" customHeight="false" outlineLevel="0" collapsed="false">
      <c r="A8832" s="24" t="s">
        <v>9655</v>
      </c>
      <c r="B8832" s="39" t="n">
        <v>46208</v>
      </c>
      <c r="C8832" s="24" t="s">
        <v>570</v>
      </c>
      <c r="D8832" s="24" t="s">
        <v>826</v>
      </c>
      <c r="E8832" s="24" t="s">
        <v>103</v>
      </c>
      <c r="F8832" s="38" t="n">
        <v>7410</v>
      </c>
      <c r="G8832" s="42" t="n">
        <f aca="false">DATE(YEAR(B8832),MONTH(B8832),1)</f>
        <v>46204</v>
      </c>
      <c r="H8832" s="24" t="str">
        <f aca="false">INDEX(Customers!$B$2:$B$601,MATCH(C8832,Customers!$A$2:$A$601,0))</f>
        <v>Western</v>
      </c>
      <c r="I8832" s="43" t="n">
        <f aca="false">ROUND(MIN(INDEX(Assumptions!$D$13:$D$18,MATCH(E8832,Assumptions!$A$13:$A$18,0)),MAX(INDEX(Assumptions!$C$13:$C$18,MATCH(E8832,Assumptions!$A$13:$A$18,0)),INDEX(Assumptions!$B$13:$B$18,MATCH(E8832,Assumptions!$A$13:$A$18,0))*F8832)),2)</f>
        <v>74.1</v>
      </c>
    </row>
    <row r="8833" customFormat="false" ht="15" hidden="false" customHeight="false" outlineLevel="0" collapsed="false">
      <c r="A8833" s="24" t="s">
        <v>9656</v>
      </c>
      <c r="B8833" s="39" t="n">
        <v>46208</v>
      </c>
      <c r="C8833" s="24" t="s">
        <v>576</v>
      </c>
      <c r="D8833" s="24" t="s">
        <v>826</v>
      </c>
      <c r="E8833" s="24" t="s">
        <v>111</v>
      </c>
      <c r="F8833" s="38" t="n">
        <v>1000</v>
      </c>
      <c r="G8833" s="42" t="n">
        <f aca="false">DATE(YEAR(B8833),MONTH(B8833),1)</f>
        <v>46204</v>
      </c>
      <c r="H8833" s="24" t="str">
        <f aca="false">INDEX(Customers!$B$2:$B$601,MATCH(C8833,Customers!$A$2:$A$601,0))</f>
        <v>Coast</v>
      </c>
      <c r="I8833" s="43" t="n">
        <f aca="false">ROUND(MIN(INDEX(Assumptions!$D$13:$D$18,MATCH(E8833,Assumptions!$A$13:$A$18,0)),MAX(INDEX(Assumptions!$C$13:$C$18,MATCH(E8833,Assumptions!$A$13:$A$18,0)),INDEX(Assumptions!$B$13:$B$18,MATCH(E8833,Assumptions!$A$13:$A$18,0))*F8833)),2)</f>
        <v>40</v>
      </c>
    </row>
    <row r="8834" customFormat="false" ht="15" hidden="false" customHeight="false" outlineLevel="0" collapsed="false">
      <c r="A8834" s="24" t="s">
        <v>9657</v>
      </c>
      <c r="B8834" s="39" t="n">
        <v>46208</v>
      </c>
      <c r="C8834" s="24" t="s">
        <v>583</v>
      </c>
      <c r="D8834" s="24" t="s">
        <v>826</v>
      </c>
      <c r="E8834" s="24" t="s">
        <v>103</v>
      </c>
      <c r="F8834" s="38" t="n">
        <v>3200</v>
      </c>
      <c r="G8834" s="42" t="n">
        <f aca="false">DATE(YEAR(B8834),MONTH(B8834),1)</f>
        <v>46204</v>
      </c>
      <c r="H8834" s="24" t="str">
        <f aca="false">INDEX(Customers!$B$2:$B$601,MATCH(C8834,Customers!$A$2:$A$601,0))</f>
        <v>Western</v>
      </c>
      <c r="I8834" s="43" t="n">
        <f aca="false">ROUND(MIN(INDEX(Assumptions!$D$13:$D$18,MATCH(E8834,Assumptions!$A$13:$A$18,0)),MAX(INDEX(Assumptions!$C$13:$C$18,MATCH(E8834,Assumptions!$A$13:$A$18,0)),INDEX(Assumptions!$B$13:$B$18,MATCH(E8834,Assumptions!$A$13:$A$18,0))*F8834)),2)</f>
        <v>32</v>
      </c>
    </row>
    <row r="8835" customFormat="false" ht="15" hidden="false" customHeight="false" outlineLevel="0" collapsed="false">
      <c r="A8835" s="24" t="s">
        <v>9658</v>
      </c>
      <c r="B8835" s="39" t="n">
        <v>46208</v>
      </c>
      <c r="C8835" s="24" t="s">
        <v>595</v>
      </c>
      <c r="D8835" s="24" t="s">
        <v>205</v>
      </c>
      <c r="E8835" s="24" t="s">
        <v>107</v>
      </c>
      <c r="F8835" s="38" t="n">
        <v>4450</v>
      </c>
      <c r="G8835" s="42" t="n">
        <f aca="false">DATE(YEAR(B8835),MONTH(B8835),1)</f>
        <v>46204</v>
      </c>
      <c r="H8835" s="24" t="str">
        <f aca="false">INDEX(Customers!$B$2:$B$601,MATCH(C8835,Customers!$A$2:$A$601,0))</f>
        <v>Eastern</v>
      </c>
      <c r="I8835" s="43" t="n">
        <f aca="false">ROUND(MIN(INDEX(Assumptions!$D$13:$D$18,MATCH(E8835,Assumptions!$A$13:$A$18,0)),MAX(INDEX(Assumptions!$C$13:$C$18,MATCH(E8835,Assumptions!$A$13:$A$18,0)),INDEX(Assumptions!$B$13:$B$18,MATCH(E8835,Assumptions!$A$13:$A$18,0))*F8835)),2)</f>
        <v>0</v>
      </c>
    </row>
    <row r="8836" customFormat="false" ht="15" hidden="false" customHeight="false" outlineLevel="0" collapsed="false">
      <c r="A8836" s="24" t="s">
        <v>9659</v>
      </c>
      <c r="B8836" s="39" t="n">
        <v>46208</v>
      </c>
      <c r="C8836" s="24" t="s">
        <v>596</v>
      </c>
      <c r="D8836" s="24" t="s">
        <v>154</v>
      </c>
      <c r="E8836" s="24" t="s">
        <v>107</v>
      </c>
      <c r="F8836" s="38" t="n">
        <v>6230</v>
      </c>
      <c r="G8836" s="42" t="n">
        <f aca="false">DATE(YEAR(B8836),MONTH(B8836),1)</f>
        <v>46204</v>
      </c>
      <c r="H8836" s="24" t="str">
        <f aca="false">INDEX(Customers!$B$2:$B$601,MATCH(C8836,Customers!$A$2:$A$601,0))</f>
        <v>Nairobi</v>
      </c>
      <c r="I8836" s="43" t="n">
        <f aca="false">ROUND(MIN(INDEX(Assumptions!$D$13:$D$18,MATCH(E8836,Assumptions!$A$13:$A$18,0)),MAX(INDEX(Assumptions!$C$13:$C$18,MATCH(E8836,Assumptions!$A$13:$A$18,0)),INDEX(Assumptions!$B$13:$B$18,MATCH(E8836,Assumptions!$A$13:$A$18,0))*F8836)),2)</f>
        <v>0</v>
      </c>
    </row>
    <row r="8837" customFormat="false" ht="15" hidden="false" customHeight="false" outlineLevel="0" collapsed="false">
      <c r="A8837" s="24" t="s">
        <v>9660</v>
      </c>
      <c r="B8837" s="39" t="n">
        <v>46208</v>
      </c>
      <c r="C8837" s="24" t="s">
        <v>606</v>
      </c>
      <c r="D8837" s="24" t="s">
        <v>826</v>
      </c>
      <c r="E8837" s="24" t="s">
        <v>103</v>
      </c>
      <c r="F8837" s="38" t="n">
        <v>910</v>
      </c>
      <c r="G8837" s="42" t="n">
        <f aca="false">DATE(YEAR(B8837),MONTH(B8837),1)</f>
        <v>46204</v>
      </c>
      <c r="H8837" s="24" t="str">
        <f aca="false">INDEX(Customers!$B$2:$B$601,MATCH(C8837,Customers!$A$2:$A$601,0))</f>
        <v>Central</v>
      </c>
      <c r="I8837" s="43" t="n">
        <f aca="false">ROUND(MIN(INDEX(Assumptions!$D$13:$D$18,MATCH(E8837,Assumptions!$A$13:$A$18,0)),MAX(INDEX(Assumptions!$C$13:$C$18,MATCH(E8837,Assumptions!$A$13:$A$18,0)),INDEX(Assumptions!$B$13:$B$18,MATCH(E8837,Assumptions!$A$13:$A$18,0))*F8837)),2)</f>
        <v>9.1</v>
      </c>
    </row>
    <row r="8838" customFormat="false" ht="15" hidden="false" customHeight="false" outlineLevel="0" collapsed="false">
      <c r="A8838" s="24" t="s">
        <v>9661</v>
      </c>
      <c r="B8838" s="39" t="n">
        <v>46208</v>
      </c>
      <c r="C8838" s="24" t="s">
        <v>614</v>
      </c>
      <c r="D8838" s="24" t="s">
        <v>826</v>
      </c>
      <c r="E8838" s="24" t="s">
        <v>103</v>
      </c>
      <c r="F8838" s="38" t="n">
        <v>1080</v>
      </c>
      <c r="G8838" s="42" t="n">
        <f aca="false">DATE(YEAR(B8838),MONTH(B8838),1)</f>
        <v>46204</v>
      </c>
      <c r="H8838" s="24" t="str">
        <f aca="false">INDEX(Customers!$B$2:$B$601,MATCH(C8838,Customers!$A$2:$A$601,0))</f>
        <v>Central</v>
      </c>
      <c r="I8838" s="43" t="n">
        <f aca="false">ROUND(MIN(INDEX(Assumptions!$D$13:$D$18,MATCH(E8838,Assumptions!$A$13:$A$18,0)),MAX(INDEX(Assumptions!$C$13:$C$18,MATCH(E8838,Assumptions!$A$13:$A$18,0)),INDEX(Assumptions!$B$13:$B$18,MATCH(E8838,Assumptions!$A$13:$A$18,0))*F8838)),2)</f>
        <v>10.8</v>
      </c>
    </row>
    <row r="8839" customFormat="false" ht="15" hidden="false" customHeight="false" outlineLevel="0" collapsed="false">
      <c r="A8839" s="24" t="s">
        <v>9662</v>
      </c>
      <c r="B8839" s="39" t="n">
        <v>46208</v>
      </c>
      <c r="C8839" s="24" t="s">
        <v>627</v>
      </c>
      <c r="D8839" s="24" t="s">
        <v>826</v>
      </c>
      <c r="E8839" s="24" t="s">
        <v>109</v>
      </c>
      <c r="F8839" s="38" t="n">
        <v>3510</v>
      </c>
      <c r="G8839" s="42" t="n">
        <f aca="false">DATE(YEAR(B8839),MONTH(B8839),1)</f>
        <v>46204</v>
      </c>
      <c r="H8839" s="24" t="str">
        <f aca="false">INDEX(Customers!$B$2:$B$601,MATCH(C8839,Customers!$A$2:$A$601,0))</f>
        <v>Central</v>
      </c>
      <c r="I8839" s="43" t="n">
        <f aca="false">ROUND(MIN(INDEX(Assumptions!$D$13:$D$18,MATCH(E8839,Assumptions!$A$13:$A$18,0)),MAX(INDEX(Assumptions!$C$13:$C$18,MATCH(E8839,Assumptions!$A$13:$A$18,0)),INDEX(Assumptions!$B$13:$B$18,MATCH(E8839,Assumptions!$A$13:$A$18,0))*F8839)),2)</f>
        <v>14.04</v>
      </c>
    </row>
    <row r="8840" customFormat="false" ht="15" hidden="false" customHeight="false" outlineLevel="0" collapsed="false">
      <c r="A8840" s="24" t="s">
        <v>9663</v>
      </c>
      <c r="B8840" s="39" t="n">
        <v>46208</v>
      </c>
      <c r="C8840" s="24" t="s">
        <v>648</v>
      </c>
      <c r="D8840" s="24" t="s">
        <v>156</v>
      </c>
      <c r="E8840" s="24" t="s">
        <v>107</v>
      </c>
      <c r="F8840" s="38" t="n">
        <v>23730</v>
      </c>
      <c r="G8840" s="42" t="n">
        <f aca="false">DATE(YEAR(B8840),MONTH(B8840),1)</f>
        <v>46204</v>
      </c>
      <c r="H8840" s="24" t="str">
        <f aca="false">INDEX(Customers!$B$2:$B$601,MATCH(C8840,Customers!$A$2:$A$601,0))</f>
        <v>Nairobi</v>
      </c>
      <c r="I8840" s="43" t="n">
        <f aca="false">ROUND(MIN(INDEX(Assumptions!$D$13:$D$18,MATCH(E8840,Assumptions!$A$13:$A$18,0)),MAX(INDEX(Assumptions!$C$13:$C$18,MATCH(E8840,Assumptions!$A$13:$A$18,0)),INDEX(Assumptions!$B$13:$B$18,MATCH(E8840,Assumptions!$A$13:$A$18,0))*F8840)),2)</f>
        <v>0</v>
      </c>
    </row>
    <row r="8841" customFormat="false" ht="15" hidden="false" customHeight="false" outlineLevel="0" collapsed="false">
      <c r="A8841" s="24" t="s">
        <v>9664</v>
      </c>
      <c r="B8841" s="39" t="n">
        <v>46208</v>
      </c>
      <c r="C8841" s="24" t="s">
        <v>656</v>
      </c>
      <c r="D8841" s="24" t="s">
        <v>826</v>
      </c>
      <c r="E8841" s="24" t="s">
        <v>109</v>
      </c>
      <c r="F8841" s="38" t="n">
        <v>3020</v>
      </c>
      <c r="G8841" s="42" t="n">
        <f aca="false">DATE(YEAR(B8841),MONTH(B8841),1)</f>
        <v>46204</v>
      </c>
      <c r="H8841" s="24" t="str">
        <f aca="false">INDEX(Customers!$B$2:$B$601,MATCH(C8841,Customers!$A$2:$A$601,0))</f>
        <v>Nairobi</v>
      </c>
      <c r="I8841" s="43" t="n">
        <f aca="false">ROUND(MIN(INDEX(Assumptions!$D$13:$D$18,MATCH(E8841,Assumptions!$A$13:$A$18,0)),MAX(INDEX(Assumptions!$C$13:$C$18,MATCH(E8841,Assumptions!$A$13:$A$18,0)),INDEX(Assumptions!$B$13:$B$18,MATCH(E8841,Assumptions!$A$13:$A$18,0))*F8841)),2)</f>
        <v>12.08</v>
      </c>
    </row>
    <row r="8842" customFormat="false" ht="15" hidden="false" customHeight="false" outlineLevel="0" collapsed="false">
      <c r="A8842" s="24" t="s">
        <v>9665</v>
      </c>
      <c r="B8842" s="39" t="n">
        <v>46208</v>
      </c>
      <c r="C8842" s="24" t="s">
        <v>668</v>
      </c>
      <c r="D8842" s="24" t="s">
        <v>826</v>
      </c>
      <c r="E8842" s="24" t="s">
        <v>109</v>
      </c>
      <c r="F8842" s="38" t="n">
        <v>1840</v>
      </c>
      <c r="G8842" s="42" t="n">
        <f aca="false">DATE(YEAR(B8842),MONTH(B8842),1)</f>
        <v>46204</v>
      </c>
      <c r="H8842" s="24" t="str">
        <f aca="false">INDEX(Customers!$B$2:$B$601,MATCH(C8842,Customers!$A$2:$A$601,0))</f>
        <v>Nairobi</v>
      </c>
      <c r="I8842" s="43" t="n">
        <f aca="false">ROUND(MIN(INDEX(Assumptions!$D$13:$D$18,MATCH(E8842,Assumptions!$A$13:$A$18,0)),MAX(INDEX(Assumptions!$C$13:$C$18,MATCH(E8842,Assumptions!$A$13:$A$18,0)),INDEX(Assumptions!$B$13:$B$18,MATCH(E8842,Assumptions!$A$13:$A$18,0))*F8842)),2)</f>
        <v>7.36</v>
      </c>
    </row>
    <row r="8843" customFormat="false" ht="15" hidden="false" customHeight="false" outlineLevel="0" collapsed="false">
      <c r="A8843" s="24" t="s">
        <v>9666</v>
      </c>
      <c r="B8843" s="39" t="n">
        <v>46208</v>
      </c>
      <c r="C8843" s="24" t="s">
        <v>679</v>
      </c>
      <c r="D8843" s="24" t="s">
        <v>152</v>
      </c>
      <c r="E8843" s="24" t="s">
        <v>105</v>
      </c>
      <c r="F8843" s="38" t="n">
        <v>6280</v>
      </c>
      <c r="G8843" s="42" t="n">
        <f aca="false">DATE(YEAR(B8843),MONTH(B8843),1)</f>
        <v>46204</v>
      </c>
      <c r="H8843" s="24" t="str">
        <f aca="false">INDEX(Customers!$B$2:$B$601,MATCH(C8843,Customers!$A$2:$A$601,0))</f>
        <v>Nairobi</v>
      </c>
      <c r="I8843" s="43" t="n">
        <f aca="false">ROUND(MIN(INDEX(Assumptions!$D$13:$D$18,MATCH(E8843,Assumptions!$A$13:$A$18,0)),MAX(INDEX(Assumptions!$C$13:$C$18,MATCH(E8843,Assumptions!$A$13:$A$18,0)),INDEX(Assumptions!$B$13:$B$18,MATCH(E8843,Assumptions!$A$13:$A$18,0))*F8843)),2)</f>
        <v>94.2</v>
      </c>
    </row>
    <row r="8844" customFormat="false" ht="15" hidden="false" customHeight="false" outlineLevel="0" collapsed="false">
      <c r="A8844" s="24" t="s">
        <v>9667</v>
      </c>
      <c r="B8844" s="39" t="n">
        <v>46208</v>
      </c>
      <c r="C8844" s="24" t="s">
        <v>682</v>
      </c>
      <c r="D8844" s="24" t="s">
        <v>826</v>
      </c>
      <c r="E8844" s="24" t="s">
        <v>113</v>
      </c>
      <c r="F8844" s="38" t="n">
        <v>250</v>
      </c>
      <c r="G8844" s="42" t="n">
        <f aca="false">DATE(YEAR(B8844),MONTH(B8844),1)</f>
        <v>46204</v>
      </c>
      <c r="H8844" s="24" t="str">
        <f aca="false">INDEX(Customers!$B$2:$B$601,MATCH(C8844,Customers!$A$2:$A$601,0))</f>
        <v>Rift Valley</v>
      </c>
      <c r="I8844" s="43" t="n">
        <f aca="false">ROUND(MIN(INDEX(Assumptions!$D$13:$D$18,MATCH(E8844,Assumptions!$A$13:$A$18,0)),MAX(INDEX(Assumptions!$C$13:$C$18,MATCH(E8844,Assumptions!$A$13:$A$18,0)),INDEX(Assumptions!$B$13:$B$18,MATCH(E8844,Assumptions!$A$13:$A$18,0))*F8844)),2)</f>
        <v>12.5</v>
      </c>
    </row>
    <row r="8845" customFormat="false" ht="15" hidden="false" customHeight="false" outlineLevel="0" collapsed="false">
      <c r="A8845" s="24" t="s">
        <v>9668</v>
      </c>
      <c r="B8845" s="39" t="n">
        <v>46208</v>
      </c>
      <c r="C8845" s="24" t="s">
        <v>687</v>
      </c>
      <c r="D8845" s="24" t="s">
        <v>164</v>
      </c>
      <c r="E8845" s="24" t="s">
        <v>107</v>
      </c>
      <c r="F8845" s="38" t="n">
        <v>3570</v>
      </c>
      <c r="G8845" s="42" t="n">
        <f aca="false">DATE(YEAR(B8845),MONTH(B8845),1)</f>
        <v>46204</v>
      </c>
      <c r="H8845" s="24" t="str">
        <f aca="false">INDEX(Customers!$B$2:$B$601,MATCH(C8845,Customers!$A$2:$A$601,0))</f>
        <v>Central</v>
      </c>
      <c r="I8845" s="43" t="n">
        <f aca="false">ROUND(MIN(INDEX(Assumptions!$D$13:$D$18,MATCH(E8845,Assumptions!$A$13:$A$18,0)),MAX(INDEX(Assumptions!$C$13:$C$18,MATCH(E8845,Assumptions!$A$13:$A$18,0)),INDEX(Assumptions!$B$13:$B$18,MATCH(E8845,Assumptions!$A$13:$A$18,0))*F8845)),2)</f>
        <v>0</v>
      </c>
    </row>
    <row r="8846" customFormat="false" ht="15" hidden="false" customHeight="false" outlineLevel="0" collapsed="false">
      <c r="A8846" s="24" t="s">
        <v>9669</v>
      </c>
      <c r="B8846" s="39" t="n">
        <v>46208</v>
      </c>
      <c r="C8846" s="24" t="s">
        <v>708</v>
      </c>
      <c r="D8846" s="24" t="s">
        <v>174</v>
      </c>
      <c r="E8846" s="24" t="s">
        <v>107</v>
      </c>
      <c r="F8846" s="38" t="n">
        <v>18960</v>
      </c>
      <c r="G8846" s="42" t="n">
        <f aca="false">DATE(YEAR(B8846),MONTH(B8846),1)</f>
        <v>46204</v>
      </c>
      <c r="H8846" s="24" t="str">
        <f aca="false">INDEX(Customers!$B$2:$B$601,MATCH(C8846,Customers!$A$2:$A$601,0))</f>
        <v>Rift Valley</v>
      </c>
      <c r="I8846" s="43" t="n">
        <f aca="false">ROUND(MIN(INDEX(Assumptions!$D$13:$D$18,MATCH(E8846,Assumptions!$A$13:$A$18,0)),MAX(INDEX(Assumptions!$C$13:$C$18,MATCH(E8846,Assumptions!$A$13:$A$18,0)),INDEX(Assumptions!$B$13:$B$18,MATCH(E8846,Assumptions!$A$13:$A$18,0))*F8846)),2)</f>
        <v>0</v>
      </c>
    </row>
    <row r="8847" customFormat="false" ht="15" hidden="false" customHeight="false" outlineLevel="0" collapsed="false">
      <c r="A8847" s="24" t="s">
        <v>9670</v>
      </c>
      <c r="B8847" s="39" t="n">
        <v>46208</v>
      </c>
      <c r="C8847" s="24" t="s">
        <v>715</v>
      </c>
      <c r="D8847" s="24" t="s">
        <v>826</v>
      </c>
      <c r="E8847" s="24" t="s">
        <v>111</v>
      </c>
      <c r="F8847" s="38" t="n">
        <v>50</v>
      </c>
      <c r="G8847" s="42" t="n">
        <f aca="false">DATE(YEAR(B8847),MONTH(B8847),1)</f>
        <v>46204</v>
      </c>
      <c r="H8847" s="24" t="str">
        <f aca="false">INDEX(Customers!$B$2:$B$601,MATCH(C8847,Customers!$A$2:$A$601,0))</f>
        <v>Western</v>
      </c>
      <c r="I8847" s="43" t="n">
        <f aca="false">ROUND(MIN(INDEX(Assumptions!$D$13:$D$18,MATCH(E8847,Assumptions!$A$13:$A$18,0)),MAX(INDEX(Assumptions!$C$13:$C$18,MATCH(E8847,Assumptions!$A$13:$A$18,0)),INDEX(Assumptions!$B$13:$B$18,MATCH(E8847,Assumptions!$A$13:$A$18,0))*F8847)),2)</f>
        <v>2</v>
      </c>
    </row>
    <row r="8848" customFormat="false" ht="15" hidden="false" customHeight="false" outlineLevel="0" collapsed="false">
      <c r="A8848" s="24" t="s">
        <v>9671</v>
      </c>
      <c r="B8848" s="39" t="n">
        <v>46208</v>
      </c>
      <c r="C8848" s="24" t="s">
        <v>724</v>
      </c>
      <c r="D8848" s="24" t="s">
        <v>826</v>
      </c>
      <c r="E8848" s="24" t="s">
        <v>113</v>
      </c>
      <c r="F8848" s="38" t="n">
        <v>99</v>
      </c>
      <c r="G8848" s="42" t="n">
        <f aca="false">DATE(YEAR(B8848),MONTH(B8848),1)</f>
        <v>46204</v>
      </c>
      <c r="H8848" s="24" t="str">
        <f aca="false">INDEX(Customers!$B$2:$B$601,MATCH(C8848,Customers!$A$2:$A$601,0))</f>
        <v>Central</v>
      </c>
      <c r="I8848" s="43" t="n">
        <f aca="false">ROUND(MIN(INDEX(Assumptions!$D$13:$D$18,MATCH(E8848,Assumptions!$A$13:$A$18,0)),MAX(INDEX(Assumptions!$C$13:$C$18,MATCH(E8848,Assumptions!$A$13:$A$18,0)),INDEX(Assumptions!$B$13:$B$18,MATCH(E8848,Assumptions!$A$13:$A$18,0))*F8848)),2)</f>
        <v>4.95</v>
      </c>
    </row>
    <row r="8849" customFormat="false" ht="15" hidden="false" customHeight="false" outlineLevel="0" collapsed="false">
      <c r="A8849" s="24" t="s">
        <v>9672</v>
      </c>
      <c r="B8849" s="39" t="n">
        <v>46208</v>
      </c>
      <c r="C8849" s="24" t="s">
        <v>745</v>
      </c>
      <c r="D8849" s="24" t="s">
        <v>165</v>
      </c>
      <c r="E8849" s="24" t="s">
        <v>107</v>
      </c>
      <c r="F8849" s="38" t="n">
        <v>1290</v>
      </c>
      <c r="G8849" s="42" t="n">
        <f aca="false">DATE(YEAR(B8849),MONTH(B8849),1)</f>
        <v>46204</v>
      </c>
      <c r="H8849" s="24" t="str">
        <f aca="false">INDEX(Customers!$B$2:$B$601,MATCH(C8849,Customers!$A$2:$A$601,0))</f>
        <v>Central</v>
      </c>
      <c r="I8849" s="43" t="n">
        <f aca="false">ROUND(MIN(INDEX(Assumptions!$D$13:$D$18,MATCH(E8849,Assumptions!$A$13:$A$18,0)),MAX(INDEX(Assumptions!$C$13:$C$18,MATCH(E8849,Assumptions!$A$13:$A$18,0)),INDEX(Assumptions!$B$13:$B$18,MATCH(E8849,Assumptions!$A$13:$A$18,0))*F8849)),2)</f>
        <v>0</v>
      </c>
    </row>
    <row r="8850" customFormat="false" ht="15" hidden="false" customHeight="false" outlineLevel="0" collapsed="false">
      <c r="A8850" s="24" t="s">
        <v>9673</v>
      </c>
      <c r="B8850" s="39" t="n">
        <v>46208</v>
      </c>
      <c r="C8850" s="24" t="s">
        <v>762</v>
      </c>
      <c r="D8850" s="24" t="s">
        <v>826</v>
      </c>
      <c r="E8850" s="24" t="s">
        <v>103</v>
      </c>
      <c r="F8850" s="38" t="n">
        <v>1820</v>
      </c>
      <c r="G8850" s="42" t="n">
        <f aca="false">DATE(YEAR(B8850),MONTH(B8850),1)</f>
        <v>46204</v>
      </c>
      <c r="H8850" s="24" t="str">
        <f aca="false">INDEX(Customers!$B$2:$B$601,MATCH(C8850,Customers!$A$2:$A$601,0))</f>
        <v>Western</v>
      </c>
      <c r="I8850" s="43" t="n">
        <f aca="false">ROUND(MIN(INDEX(Assumptions!$D$13:$D$18,MATCH(E8850,Assumptions!$A$13:$A$18,0)),MAX(INDEX(Assumptions!$C$13:$C$18,MATCH(E8850,Assumptions!$A$13:$A$18,0)),INDEX(Assumptions!$B$13:$B$18,MATCH(E8850,Assumptions!$A$13:$A$18,0))*F8850)),2)</f>
        <v>18.2</v>
      </c>
    </row>
    <row r="8851" customFormat="false" ht="15" hidden="false" customHeight="false" outlineLevel="0" collapsed="false">
      <c r="A8851" s="24" t="s">
        <v>9674</v>
      </c>
      <c r="B8851" s="39" t="n">
        <v>46208</v>
      </c>
      <c r="C8851" s="24" t="s">
        <v>790</v>
      </c>
      <c r="D8851" s="24" t="s">
        <v>826</v>
      </c>
      <c r="E8851" s="24" t="s">
        <v>103</v>
      </c>
      <c r="F8851" s="38" t="n">
        <v>4780</v>
      </c>
      <c r="G8851" s="42" t="n">
        <f aca="false">DATE(YEAR(B8851),MONTH(B8851),1)</f>
        <v>46204</v>
      </c>
      <c r="H8851" s="24" t="str">
        <f aca="false">INDEX(Customers!$B$2:$B$601,MATCH(C8851,Customers!$A$2:$A$601,0))</f>
        <v>Eastern</v>
      </c>
      <c r="I8851" s="43" t="n">
        <f aca="false">ROUND(MIN(INDEX(Assumptions!$D$13:$D$18,MATCH(E8851,Assumptions!$A$13:$A$18,0)),MAX(INDEX(Assumptions!$C$13:$C$18,MATCH(E8851,Assumptions!$A$13:$A$18,0)),INDEX(Assumptions!$B$13:$B$18,MATCH(E8851,Assumptions!$A$13:$A$18,0))*F8851)),2)</f>
        <v>47.8</v>
      </c>
    </row>
    <row r="8852" customFormat="false" ht="15" hidden="false" customHeight="false" outlineLevel="0" collapsed="false">
      <c r="A8852" s="24" t="s">
        <v>9675</v>
      </c>
      <c r="B8852" s="39" t="n">
        <v>46208</v>
      </c>
      <c r="C8852" s="24" t="s">
        <v>793</v>
      </c>
      <c r="D8852" s="24" t="s">
        <v>826</v>
      </c>
      <c r="E8852" s="24" t="s">
        <v>103</v>
      </c>
      <c r="F8852" s="38" t="n">
        <v>2960</v>
      </c>
      <c r="G8852" s="42" t="n">
        <f aca="false">DATE(YEAR(B8852),MONTH(B8852),1)</f>
        <v>46204</v>
      </c>
      <c r="H8852" s="24" t="str">
        <f aca="false">INDEX(Customers!$B$2:$B$601,MATCH(C8852,Customers!$A$2:$A$601,0))</f>
        <v>Coast</v>
      </c>
      <c r="I8852" s="43" t="n">
        <f aca="false">ROUND(MIN(INDEX(Assumptions!$D$13:$D$18,MATCH(E8852,Assumptions!$A$13:$A$18,0)),MAX(INDEX(Assumptions!$C$13:$C$18,MATCH(E8852,Assumptions!$A$13:$A$18,0)),INDEX(Assumptions!$B$13:$B$18,MATCH(E8852,Assumptions!$A$13:$A$18,0))*F8852)),2)</f>
        <v>29.6</v>
      </c>
    </row>
    <row r="8853" customFormat="false" ht="15" hidden="false" customHeight="false" outlineLevel="0" collapsed="false">
      <c r="A8853" s="24" t="s">
        <v>9676</v>
      </c>
      <c r="B8853" s="39" t="n">
        <v>46208</v>
      </c>
      <c r="C8853" s="24" t="s">
        <v>810</v>
      </c>
      <c r="D8853" s="24" t="s">
        <v>826</v>
      </c>
      <c r="E8853" s="24" t="s">
        <v>109</v>
      </c>
      <c r="F8853" s="38" t="n">
        <v>1650</v>
      </c>
      <c r="G8853" s="42" t="n">
        <f aca="false">DATE(YEAR(B8853),MONTH(B8853),1)</f>
        <v>46204</v>
      </c>
      <c r="H8853" s="24" t="str">
        <f aca="false">INDEX(Customers!$B$2:$B$601,MATCH(C8853,Customers!$A$2:$A$601,0))</f>
        <v>Central</v>
      </c>
      <c r="I8853" s="43" t="n">
        <f aca="false">ROUND(MIN(INDEX(Assumptions!$D$13:$D$18,MATCH(E8853,Assumptions!$A$13:$A$18,0)),MAX(INDEX(Assumptions!$C$13:$C$18,MATCH(E8853,Assumptions!$A$13:$A$18,0)),INDEX(Assumptions!$B$13:$B$18,MATCH(E8853,Assumptions!$A$13:$A$18,0))*F8853)),2)</f>
        <v>6.6</v>
      </c>
    </row>
    <row r="8854" customFormat="false" ht="15" hidden="false" customHeight="false" outlineLevel="0" collapsed="false">
      <c r="A8854" s="24" t="s">
        <v>9677</v>
      </c>
      <c r="B8854" s="39" t="n">
        <v>46209</v>
      </c>
      <c r="C8854" s="24" t="s">
        <v>291</v>
      </c>
      <c r="D8854" s="24" t="s">
        <v>826</v>
      </c>
      <c r="E8854" s="24" t="s">
        <v>109</v>
      </c>
      <c r="F8854" s="38" t="n">
        <v>2820</v>
      </c>
      <c r="G8854" s="42" t="n">
        <f aca="false">DATE(YEAR(B8854),MONTH(B8854),1)</f>
        <v>46204</v>
      </c>
      <c r="H8854" s="24" t="str">
        <f aca="false">INDEX(Customers!$B$2:$B$601,MATCH(C8854,Customers!$A$2:$A$601,0))</f>
        <v>Rift Valley</v>
      </c>
      <c r="I8854" s="43" t="n">
        <f aca="false">ROUND(MIN(INDEX(Assumptions!$D$13:$D$18,MATCH(E8854,Assumptions!$A$13:$A$18,0)),MAX(INDEX(Assumptions!$C$13:$C$18,MATCH(E8854,Assumptions!$A$13:$A$18,0)),INDEX(Assumptions!$B$13:$B$18,MATCH(E8854,Assumptions!$A$13:$A$18,0))*F8854)),2)</f>
        <v>11.28</v>
      </c>
    </row>
    <row r="8855" customFormat="false" ht="15" hidden="false" customHeight="false" outlineLevel="0" collapsed="false">
      <c r="A8855" s="24" t="s">
        <v>9678</v>
      </c>
      <c r="B8855" s="39" t="n">
        <v>46209</v>
      </c>
      <c r="C8855" s="24" t="s">
        <v>315</v>
      </c>
      <c r="D8855" s="24" t="s">
        <v>826</v>
      </c>
      <c r="E8855" s="24" t="s">
        <v>111</v>
      </c>
      <c r="F8855" s="38" t="n">
        <v>100</v>
      </c>
      <c r="G8855" s="42" t="n">
        <f aca="false">DATE(YEAR(B8855),MONTH(B8855),1)</f>
        <v>46204</v>
      </c>
      <c r="H8855" s="24" t="str">
        <f aca="false">INDEX(Customers!$B$2:$B$601,MATCH(C8855,Customers!$A$2:$A$601,0))</f>
        <v>Coast</v>
      </c>
      <c r="I8855" s="43" t="n">
        <f aca="false">ROUND(MIN(INDEX(Assumptions!$D$13:$D$18,MATCH(E8855,Assumptions!$A$13:$A$18,0)),MAX(INDEX(Assumptions!$C$13:$C$18,MATCH(E8855,Assumptions!$A$13:$A$18,0)),INDEX(Assumptions!$B$13:$B$18,MATCH(E8855,Assumptions!$A$13:$A$18,0))*F8855)),2)</f>
        <v>4</v>
      </c>
    </row>
    <row r="8856" customFormat="false" ht="15" hidden="false" customHeight="false" outlineLevel="0" collapsed="false">
      <c r="A8856" s="24" t="s">
        <v>9679</v>
      </c>
      <c r="B8856" s="39" t="n">
        <v>46209</v>
      </c>
      <c r="C8856" s="24" t="s">
        <v>361</v>
      </c>
      <c r="D8856" s="24" t="s">
        <v>173</v>
      </c>
      <c r="E8856" s="24" t="s">
        <v>107</v>
      </c>
      <c r="F8856" s="38" t="n">
        <v>2660</v>
      </c>
      <c r="G8856" s="42" t="n">
        <f aca="false">DATE(YEAR(B8856),MONTH(B8856),1)</f>
        <v>46204</v>
      </c>
      <c r="H8856" s="24" t="str">
        <f aca="false">INDEX(Customers!$B$2:$B$601,MATCH(C8856,Customers!$A$2:$A$601,0))</f>
        <v>Rift Valley</v>
      </c>
      <c r="I8856" s="43" t="n">
        <f aca="false">ROUND(MIN(INDEX(Assumptions!$D$13:$D$18,MATCH(E8856,Assumptions!$A$13:$A$18,0)),MAX(INDEX(Assumptions!$C$13:$C$18,MATCH(E8856,Assumptions!$A$13:$A$18,0)),INDEX(Assumptions!$B$13:$B$18,MATCH(E8856,Assumptions!$A$13:$A$18,0))*F8856)),2)</f>
        <v>0</v>
      </c>
    </row>
    <row r="8857" customFormat="false" ht="15" hidden="false" customHeight="false" outlineLevel="0" collapsed="false">
      <c r="A8857" s="24" t="s">
        <v>9680</v>
      </c>
      <c r="B8857" s="39" t="n">
        <v>46209</v>
      </c>
      <c r="C8857" s="24" t="s">
        <v>399</v>
      </c>
      <c r="D8857" s="24" t="s">
        <v>826</v>
      </c>
      <c r="E8857" s="24" t="s">
        <v>109</v>
      </c>
      <c r="F8857" s="38" t="n">
        <v>11930</v>
      </c>
      <c r="G8857" s="42" t="n">
        <f aca="false">DATE(YEAR(B8857),MONTH(B8857),1)</f>
        <v>46204</v>
      </c>
      <c r="H8857" s="24" t="str">
        <f aca="false">INDEX(Customers!$B$2:$B$601,MATCH(C8857,Customers!$A$2:$A$601,0))</f>
        <v>Western</v>
      </c>
      <c r="I8857" s="43" t="n">
        <f aca="false">ROUND(MIN(INDEX(Assumptions!$D$13:$D$18,MATCH(E8857,Assumptions!$A$13:$A$18,0)),MAX(INDEX(Assumptions!$C$13:$C$18,MATCH(E8857,Assumptions!$A$13:$A$18,0)),INDEX(Assumptions!$B$13:$B$18,MATCH(E8857,Assumptions!$A$13:$A$18,0))*F8857)),2)</f>
        <v>40</v>
      </c>
    </row>
    <row r="8858" customFormat="false" ht="15" hidden="false" customHeight="false" outlineLevel="0" collapsed="false">
      <c r="A8858" s="24" t="s">
        <v>9681</v>
      </c>
      <c r="B8858" s="39" t="n">
        <v>46209</v>
      </c>
      <c r="C8858" s="24" t="s">
        <v>408</v>
      </c>
      <c r="D8858" s="24" t="s">
        <v>150</v>
      </c>
      <c r="E8858" s="24" t="s">
        <v>107</v>
      </c>
      <c r="F8858" s="38" t="n">
        <v>22940</v>
      </c>
      <c r="G8858" s="42" t="n">
        <f aca="false">DATE(YEAR(B8858),MONTH(B8858),1)</f>
        <v>46204</v>
      </c>
      <c r="H8858" s="24" t="str">
        <f aca="false">INDEX(Customers!$B$2:$B$601,MATCH(C8858,Customers!$A$2:$A$601,0))</f>
        <v>Nairobi</v>
      </c>
      <c r="I8858" s="43" t="n">
        <f aca="false">ROUND(MIN(INDEX(Assumptions!$D$13:$D$18,MATCH(E8858,Assumptions!$A$13:$A$18,0)),MAX(INDEX(Assumptions!$C$13:$C$18,MATCH(E8858,Assumptions!$A$13:$A$18,0)),INDEX(Assumptions!$B$13:$B$18,MATCH(E8858,Assumptions!$A$13:$A$18,0))*F8858)),2)</f>
        <v>0</v>
      </c>
    </row>
    <row r="8859" customFormat="false" ht="15" hidden="false" customHeight="false" outlineLevel="0" collapsed="false">
      <c r="A8859" s="24" t="s">
        <v>9682</v>
      </c>
      <c r="B8859" s="39" t="n">
        <v>46209</v>
      </c>
      <c r="C8859" s="24" t="s">
        <v>412</v>
      </c>
      <c r="D8859" s="24" t="s">
        <v>826</v>
      </c>
      <c r="E8859" s="24" t="s">
        <v>103</v>
      </c>
      <c r="F8859" s="38" t="n">
        <v>670</v>
      </c>
      <c r="G8859" s="42" t="n">
        <f aca="false">DATE(YEAR(B8859),MONTH(B8859),1)</f>
        <v>46204</v>
      </c>
      <c r="H8859" s="24" t="str">
        <f aca="false">INDEX(Customers!$B$2:$B$601,MATCH(C8859,Customers!$A$2:$A$601,0))</f>
        <v>Rift Valley</v>
      </c>
      <c r="I8859" s="43" t="n">
        <f aca="false">ROUND(MIN(INDEX(Assumptions!$D$13:$D$18,MATCH(E8859,Assumptions!$A$13:$A$18,0)),MAX(INDEX(Assumptions!$C$13:$C$18,MATCH(E8859,Assumptions!$A$13:$A$18,0)),INDEX(Assumptions!$B$13:$B$18,MATCH(E8859,Assumptions!$A$13:$A$18,0))*F8859)),2)</f>
        <v>6.7</v>
      </c>
    </row>
    <row r="8860" customFormat="false" ht="15" hidden="false" customHeight="false" outlineLevel="0" collapsed="false">
      <c r="A8860" s="24" t="s">
        <v>9683</v>
      </c>
      <c r="B8860" s="39" t="n">
        <v>46209</v>
      </c>
      <c r="C8860" s="24" t="s">
        <v>437</v>
      </c>
      <c r="D8860" s="24" t="s">
        <v>826</v>
      </c>
      <c r="E8860" s="24" t="s">
        <v>113</v>
      </c>
      <c r="F8860" s="38" t="n">
        <v>250</v>
      </c>
      <c r="G8860" s="42" t="n">
        <f aca="false">DATE(YEAR(B8860),MONTH(B8860),1)</f>
        <v>46204</v>
      </c>
      <c r="H8860" s="24" t="str">
        <f aca="false">INDEX(Customers!$B$2:$B$601,MATCH(C8860,Customers!$A$2:$A$601,0))</f>
        <v>Nairobi</v>
      </c>
      <c r="I8860" s="43" t="n">
        <f aca="false">ROUND(MIN(INDEX(Assumptions!$D$13:$D$18,MATCH(E8860,Assumptions!$A$13:$A$18,0)),MAX(INDEX(Assumptions!$C$13:$C$18,MATCH(E8860,Assumptions!$A$13:$A$18,0)),INDEX(Assumptions!$B$13:$B$18,MATCH(E8860,Assumptions!$A$13:$A$18,0))*F8860)),2)</f>
        <v>12.5</v>
      </c>
    </row>
    <row r="8861" customFormat="false" ht="15" hidden="false" customHeight="false" outlineLevel="0" collapsed="false">
      <c r="A8861" s="24" t="s">
        <v>9684</v>
      </c>
      <c r="B8861" s="39" t="n">
        <v>46209</v>
      </c>
      <c r="C8861" s="24" t="s">
        <v>448</v>
      </c>
      <c r="D8861" s="24" t="s">
        <v>826</v>
      </c>
      <c r="E8861" s="24" t="s">
        <v>103</v>
      </c>
      <c r="F8861" s="38" t="n">
        <v>1040</v>
      </c>
      <c r="G8861" s="42" t="n">
        <f aca="false">DATE(YEAR(B8861),MONTH(B8861),1)</f>
        <v>46204</v>
      </c>
      <c r="H8861" s="24" t="str">
        <f aca="false">INDEX(Customers!$B$2:$B$601,MATCH(C8861,Customers!$A$2:$A$601,0))</f>
        <v>Eastern</v>
      </c>
      <c r="I8861" s="43" t="n">
        <f aca="false">ROUND(MIN(INDEX(Assumptions!$D$13:$D$18,MATCH(E8861,Assumptions!$A$13:$A$18,0)),MAX(INDEX(Assumptions!$C$13:$C$18,MATCH(E8861,Assumptions!$A$13:$A$18,0)),INDEX(Assumptions!$B$13:$B$18,MATCH(E8861,Assumptions!$A$13:$A$18,0))*F8861)),2)</f>
        <v>10.4</v>
      </c>
    </row>
    <row r="8862" customFormat="false" ht="15" hidden="false" customHeight="false" outlineLevel="0" collapsed="false">
      <c r="A8862" s="24" t="s">
        <v>9685</v>
      </c>
      <c r="B8862" s="39" t="n">
        <v>46209</v>
      </c>
      <c r="C8862" s="24" t="s">
        <v>449</v>
      </c>
      <c r="D8862" s="24" t="s">
        <v>826</v>
      </c>
      <c r="E8862" s="24" t="s">
        <v>109</v>
      </c>
      <c r="F8862" s="38" t="n">
        <v>4770</v>
      </c>
      <c r="G8862" s="42" t="n">
        <f aca="false">DATE(YEAR(B8862),MONTH(B8862),1)</f>
        <v>46204</v>
      </c>
      <c r="H8862" s="24" t="str">
        <f aca="false">INDEX(Customers!$B$2:$B$601,MATCH(C8862,Customers!$A$2:$A$601,0))</f>
        <v>Rift Valley</v>
      </c>
      <c r="I8862" s="43" t="n">
        <f aca="false">ROUND(MIN(INDEX(Assumptions!$D$13:$D$18,MATCH(E8862,Assumptions!$A$13:$A$18,0)),MAX(INDEX(Assumptions!$C$13:$C$18,MATCH(E8862,Assumptions!$A$13:$A$18,0)),INDEX(Assumptions!$B$13:$B$18,MATCH(E8862,Assumptions!$A$13:$A$18,0))*F8862)),2)</f>
        <v>19.08</v>
      </c>
    </row>
    <row r="8863" customFormat="false" ht="15" hidden="false" customHeight="false" outlineLevel="0" collapsed="false">
      <c r="A8863" s="24" t="s">
        <v>9686</v>
      </c>
      <c r="B8863" s="39" t="n">
        <v>46209</v>
      </c>
      <c r="C8863" s="24" t="s">
        <v>451</v>
      </c>
      <c r="D8863" s="24" t="s">
        <v>150</v>
      </c>
      <c r="E8863" s="24" t="s">
        <v>105</v>
      </c>
      <c r="F8863" s="38" t="n">
        <v>14410</v>
      </c>
      <c r="G8863" s="42" t="n">
        <f aca="false">DATE(YEAR(B8863),MONTH(B8863),1)</f>
        <v>46204</v>
      </c>
      <c r="H8863" s="24" t="str">
        <f aca="false">INDEX(Customers!$B$2:$B$601,MATCH(C8863,Customers!$A$2:$A$601,0))</f>
        <v>Nairobi</v>
      </c>
      <c r="I8863" s="43" t="n">
        <f aca="false">ROUND(MIN(INDEX(Assumptions!$D$13:$D$18,MATCH(E8863,Assumptions!$A$13:$A$18,0)),MAX(INDEX(Assumptions!$C$13:$C$18,MATCH(E8863,Assumptions!$A$13:$A$18,0)),INDEX(Assumptions!$B$13:$B$18,MATCH(E8863,Assumptions!$A$13:$A$18,0))*F8863)),2)</f>
        <v>200</v>
      </c>
    </row>
    <row r="8864" customFormat="false" ht="15" hidden="false" customHeight="false" outlineLevel="0" collapsed="false">
      <c r="A8864" s="24" t="s">
        <v>9687</v>
      </c>
      <c r="B8864" s="39" t="n">
        <v>46209</v>
      </c>
      <c r="C8864" s="24" t="s">
        <v>459</v>
      </c>
      <c r="D8864" s="24" t="s">
        <v>826</v>
      </c>
      <c r="E8864" s="24" t="s">
        <v>111</v>
      </c>
      <c r="F8864" s="38" t="n">
        <v>100</v>
      </c>
      <c r="G8864" s="42" t="n">
        <f aca="false">DATE(YEAR(B8864),MONTH(B8864),1)</f>
        <v>46204</v>
      </c>
      <c r="H8864" s="24" t="str">
        <f aca="false">INDEX(Customers!$B$2:$B$601,MATCH(C8864,Customers!$A$2:$A$601,0))</f>
        <v>Central</v>
      </c>
      <c r="I8864" s="43" t="n">
        <f aca="false">ROUND(MIN(INDEX(Assumptions!$D$13:$D$18,MATCH(E8864,Assumptions!$A$13:$A$18,0)),MAX(INDEX(Assumptions!$C$13:$C$18,MATCH(E8864,Assumptions!$A$13:$A$18,0)),INDEX(Assumptions!$B$13:$B$18,MATCH(E8864,Assumptions!$A$13:$A$18,0))*F8864)),2)</f>
        <v>4</v>
      </c>
    </row>
    <row r="8865" customFormat="false" ht="15" hidden="false" customHeight="false" outlineLevel="0" collapsed="false">
      <c r="A8865" s="24" t="s">
        <v>9688</v>
      </c>
      <c r="B8865" s="39" t="n">
        <v>46209</v>
      </c>
      <c r="C8865" s="24" t="s">
        <v>473</v>
      </c>
      <c r="D8865" s="24" t="s">
        <v>826</v>
      </c>
      <c r="E8865" s="24" t="s">
        <v>111</v>
      </c>
      <c r="F8865" s="38" t="n">
        <v>200</v>
      </c>
      <c r="G8865" s="42" t="n">
        <f aca="false">DATE(YEAR(B8865),MONTH(B8865),1)</f>
        <v>46204</v>
      </c>
      <c r="H8865" s="24" t="str">
        <f aca="false">INDEX(Customers!$B$2:$B$601,MATCH(C8865,Customers!$A$2:$A$601,0))</f>
        <v>Nairobi</v>
      </c>
      <c r="I8865" s="43" t="n">
        <f aca="false">ROUND(MIN(INDEX(Assumptions!$D$13:$D$18,MATCH(E8865,Assumptions!$A$13:$A$18,0)),MAX(INDEX(Assumptions!$C$13:$C$18,MATCH(E8865,Assumptions!$A$13:$A$18,0)),INDEX(Assumptions!$B$13:$B$18,MATCH(E8865,Assumptions!$A$13:$A$18,0))*F8865)),2)</f>
        <v>8</v>
      </c>
    </row>
    <row r="8866" customFormat="false" ht="15" hidden="false" customHeight="false" outlineLevel="0" collapsed="false">
      <c r="A8866" s="24" t="s">
        <v>9689</v>
      </c>
      <c r="B8866" s="39" t="n">
        <v>46209</v>
      </c>
      <c r="C8866" s="24" t="s">
        <v>487</v>
      </c>
      <c r="D8866" s="24" t="s">
        <v>826</v>
      </c>
      <c r="E8866" s="24" t="s">
        <v>113</v>
      </c>
      <c r="F8866" s="38" t="n">
        <v>500</v>
      </c>
      <c r="G8866" s="42" t="n">
        <f aca="false">DATE(YEAR(B8866),MONTH(B8866),1)</f>
        <v>46204</v>
      </c>
      <c r="H8866" s="24" t="str">
        <f aca="false">INDEX(Customers!$B$2:$B$601,MATCH(C8866,Customers!$A$2:$A$601,0))</f>
        <v>Rift Valley</v>
      </c>
      <c r="I8866" s="43" t="n">
        <f aca="false">ROUND(MIN(INDEX(Assumptions!$D$13:$D$18,MATCH(E8866,Assumptions!$A$13:$A$18,0)),MAX(INDEX(Assumptions!$C$13:$C$18,MATCH(E8866,Assumptions!$A$13:$A$18,0)),INDEX(Assumptions!$B$13:$B$18,MATCH(E8866,Assumptions!$A$13:$A$18,0))*F8866)),2)</f>
        <v>25</v>
      </c>
    </row>
    <row r="8867" customFormat="false" ht="15" hidden="false" customHeight="false" outlineLevel="0" collapsed="false">
      <c r="A8867" s="24" t="s">
        <v>9690</v>
      </c>
      <c r="B8867" s="39" t="n">
        <v>46209</v>
      </c>
      <c r="C8867" s="24" t="s">
        <v>498</v>
      </c>
      <c r="D8867" s="24" t="s">
        <v>826</v>
      </c>
      <c r="E8867" s="24" t="s">
        <v>103</v>
      </c>
      <c r="F8867" s="38" t="n">
        <v>3260</v>
      </c>
      <c r="G8867" s="42" t="n">
        <f aca="false">DATE(YEAR(B8867),MONTH(B8867),1)</f>
        <v>46204</v>
      </c>
      <c r="H8867" s="24" t="str">
        <f aca="false">INDEX(Customers!$B$2:$B$601,MATCH(C8867,Customers!$A$2:$A$601,0))</f>
        <v>Nairobi</v>
      </c>
      <c r="I8867" s="43" t="n">
        <f aca="false">ROUND(MIN(INDEX(Assumptions!$D$13:$D$18,MATCH(E8867,Assumptions!$A$13:$A$18,0)),MAX(INDEX(Assumptions!$C$13:$C$18,MATCH(E8867,Assumptions!$A$13:$A$18,0)),INDEX(Assumptions!$B$13:$B$18,MATCH(E8867,Assumptions!$A$13:$A$18,0))*F8867)),2)</f>
        <v>32.6</v>
      </c>
    </row>
    <row r="8868" customFormat="false" ht="15" hidden="false" customHeight="false" outlineLevel="0" collapsed="false">
      <c r="A8868" s="24" t="s">
        <v>9691</v>
      </c>
      <c r="B8868" s="39" t="n">
        <v>46209</v>
      </c>
      <c r="C8868" s="24" t="s">
        <v>518</v>
      </c>
      <c r="D8868" s="24" t="s">
        <v>153</v>
      </c>
      <c r="E8868" s="24" t="s">
        <v>105</v>
      </c>
      <c r="F8868" s="38" t="n">
        <v>7560</v>
      </c>
      <c r="G8868" s="42" t="n">
        <f aca="false">DATE(YEAR(B8868),MONTH(B8868),1)</f>
        <v>46204</v>
      </c>
      <c r="H8868" s="24" t="str">
        <f aca="false">INDEX(Customers!$B$2:$B$601,MATCH(C8868,Customers!$A$2:$A$601,0))</f>
        <v>Nairobi</v>
      </c>
      <c r="I8868" s="43" t="n">
        <f aca="false">ROUND(MIN(INDEX(Assumptions!$D$13:$D$18,MATCH(E8868,Assumptions!$A$13:$A$18,0)),MAX(INDEX(Assumptions!$C$13:$C$18,MATCH(E8868,Assumptions!$A$13:$A$18,0)),INDEX(Assumptions!$B$13:$B$18,MATCH(E8868,Assumptions!$A$13:$A$18,0))*F8868)),2)</f>
        <v>113.4</v>
      </c>
    </row>
    <row r="8869" customFormat="false" ht="15" hidden="false" customHeight="false" outlineLevel="0" collapsed="false">
      <c r="A8869" s="24" t="s">
        <v>9692</v>
      </c>
      <c r="B8869" s="39" t="n">
        <v>46209</v>
      </c>
      <c r="C8869" s="24" t="s">
        <v>529</v>
      </c>
      <c r="D8869" s="24" t="s">
        <v>179</v>
      </c>
      <c r="E8869" s="24" t="s">
        <v>107</v>
      </c>
      <c r="F8869" s="38" t="n">
        <v>16800</v>
      </c>
      <c r="G8869" s="42" t="n">
        <f aca="false">DATE(YEAR(B8869),MONTH(B8869),1)</f>
        <v>46204</v>
      </c>
      <c r="H8869" s="24" t="str">
        <f aca="false">INDEX(Customers!$B$2:$B$601,MATCH(C8869,Customers!$A$2:$A$601,0))</f>
        <v>Rift Valley</v>
      </c>
      <c r="I8869" s="43" t="n">
        <f aca="false">ROUND(MIN(INDEX(Assumptions!$D$13:$D$18,MATCH(E8869,Assumptions!$A$13:$A$18,0)),MAX(INDEX(Assumptions!$C$13:$C$18,MATCH(E8869,Assumptions!$A$13:$A$18,0)),INDEX(Assumptions!$B$13:$B$18,MATCH(E8869,Assumptions!$A$13:$A$18,0))*F8869)),2)</f>
        <v>0</v>
      </c>
    </row>
    <row r="8870" customFormat="false" ht="15" hidden="false" customHeight="false" outlineLevel="0" collapsed="false">
      <c r="A8870" s="24" t="s">
        <v>9693</v>
      </c>
      <c r="B8870" s="39" t="n">
        <v>46209</v>
      </c>
      <c r="C8870" s="24" t="s">
        <v>539</v>
      </c>
      <c r="D8870" s="24" t="s">
        <v>826</v>
      </c>
      <c r="E8870" s="24" t="s">
        <v>111</v>
      </c>
      <c r="F8870" s="38" t="n">
        <v>200</v>
      </c>
      <c r="G8870" s="42" t="n">
        <f aca="false">DATE(YEAR(B8870),MONTH(B8870),1)</f>
        <v>46204</v>
      </c>
      <c r="H8870" s="24" t="str">
        <f aca="false">INDEX(Customers!$B$2:$B$601,MATCH(C8870,Customers!$A$2:$A$601,0))</f>
        <v>Nairobi</v>
      </c>
      <c r="I8870" s="43" t="n">
        <f aca="false">ROUND(MIN(INDEX(Assumptions!$D$13:$D$18,MATCH(E8870,Assumptions!$A$13:$A$18,0)),MAX(INDEX(Assumptions!$C$13:$C$18,MATCH(E8870,Assumptions!$A$13:$A$18,0)),INDEX(Assumptions!$B$13:$B$18,MATCH(E8870,Assumptions!$A$13:$A$18,0))*F8870)),2)</f>
        <v>8</v>
      </c>
    </row>
    <row r="8871" customFormat="false" ht="15" hidden="false" customHeight="false" outlineLevel="0" collapsed="false">
      <c r="A8871" s="24" t="s">
        <v>9694</v>
      </c>
      <c r="B8871" s="39" t="n">
        <v>46209</v>
      </c>
      <c r="C8871" s="24" t="s">
        <v>542</v>
      </c>
      <c r="D8871" s="24" t="s">
        <v>826</v>
      </c>
      <c r="E8871" s="24" t="s">
        <v>109</v>
      </c>
      <c r="F8871" s="38" t="n">
        <v>5560</v>
      </c>
      <c r="G8871" s="42" t="n">
        <f aca="false">DATE(YEAR(B8871),MONTH(B8871),1)</f>
        <v>46204</v>
      </c>
      <c r="H8871" s="24" t="str">
        <f aca="false">INDEX(Customers!$B$2:$B$601,MATCH(C8871,Customers!$A$2:$A$601,0))</f>
        <v>Western</v>
      </c>
      <c r="I8871" s="43" t="n">
        <f aca="false">ROUND(MIN(INDEX(Assumptions!$D$13:$D$18,MATCH(E8871,Assumptions!$A$13:$A$18,0)),MAX(INDEX(Assumptions!$C$13:$C$18,MATCH(E8871,Assumptions!$A$13:$A$18,0)),INDEX(Assumptions!$B$13:$B$18,MATCH(E8871,Assumptions!$A$13:$A$18,0))*F8871)),2)</f>
        <v>22.24</v>
      </c>
    </row>
    <row r="8872" customFormat="false" ht="15" hidden="false" customHeight="false" outlineLevel="0" collapsed="false">
      <c r="A8872" s="24" t="s">
        <v>9695</v>
      </c>
      <c r="B8872" s="39" t="n">
        <v>46209</v>
      </c>
      <c r="C8872" s="24" t="s">
        <v>544</v>
      </c>
      <c r="D8872" s="24" t="s">
        <v>826</v>
      </c>
      <c r="E8872" s="24" t="s">
        <v>109</v>
      </c>
      <c r="F8872" s="38" t="n">
        <v>1950</v>
      </c>
      <c r="G8872" s="42" t="n">
        <f aca="false">DATE(YEAR(B8872),MONTH(B8872),1)</f>
        <v>46204</v>
      </c>
      <c r="H8872" s="24" t="str">
        <f aca="false">INDEX(Customers!$B$2:$B$601,MATCH(C8872,Customers!$A$2:$A$601,0))</f>
        <v>Coast</v>
      </c>
      <c r="I8872" s="43" t="n">
        <f aca="false">ROUND(MIN(INDEX(Assumptions!$D$13:$D$18,MATCH(E8872,Assumptions!$A$13:$A$18,0)),MAX(INDEX(Assumptions!$C$13:$C$18,MATCH(E8872,Assumptions!$A$13:$A$18,0)),INDEX(Assumptions!$B$13:$B$18,MATCH(E8872,Assumptions!$A$13:$A$18,0))*F8872)),2)</f>
        <v>7.8</v>
      </c>
    </row>
    <row r="8873" customFormat="false" ht="15" hidden="false" customHeight="false" outlineLevel="0" collapsed="false">
      <c r="A8873" s="24" t="s">
        <v>9696</v>
      </c>
      <c r="B8873" s="39" t="n">
        <v>46209</v>
      </c>
      <c r="C8873" s="24" t="s">
        <v>551</v>
      </c>
      <c r="D8873" s="24" t="s">
        <v>826</v>
      </c>
      <c r="E8873" s="24" t="s">
        <v>111</v>
      </c>
      <c r="F8873" s="38" t="n">
        <v>200</v>
      </c>
      <c r="G8873" s="42" t="n">
        <f aca="false">DATE(YEAR(B8873),MONTH(B8873),1)</f>
        <v>46204</v>
      </c>
      <c r="H8873" s="24" t="str">
        <f aca="false">INDEX(Customers!$B$2:$B$601,MATCH(C8873,Customers!$A$2:$A$601,0))</f>
        <v>Central</v>
      </c>
      <c r="I8873" s="43" t="n">
        <f aca="false">ROUND(MIN(INDEX(Assumptions!$D$13:$D$18,MATCH(E8873,Assumptions!$A$13:$A$18,0)),MAX(INDEX(Assumptions!$C$13:$C$18,MATCH(E8873,Assumptions!$A$13:$A$18,0)),INDEX(Assumptions!$B$13:$B$18,MATCH(E8873,Assumptions!$A$13:$A$18,0))*F8873)),2)</f>
        <v>8</v>
      </c>
    </row>
    <row r="8874" customFormat="false" ht="15" hidden="false" customHeight="false" outlineLevel="0" collapsed="false">
      <c r="A8874" s="24" t="s">
        <v>9697</v>
      </c>
      <c r="B8874" s="39" t="n">
        <v>46209</v>
      </c>
      <c r="C8874" s="24" t="s">
        <v>552</v>
      </c>
      <c r="D8874" s="24" t="s">
        <v>205</v>
      </c>
      <c r="E8874" s="24" t="s">
        <v>107</v>
      </c>
      <c r="F8874" s="38" t="n">
        <v>4460</v>
      </c>
      <c r="G8874" s="42" t="n">
        <f aca="false">DATE(YEAR(B8874),MONTH(B8874),1)</f>
        <v>46204</v>
      </c>
      <c r="H8874" s="24" t="str">
        <f aca="false">INDEX(Customers!$B$2:$B$601,MATCH(C8874,Customers!$A$2:$A$601,0))</f>
        <v>Eastern</v>
      </c>
      <c r="I8874" s="43" t="n">
        <f aca="false">ROUND(MIN(INDEX(Assumptions!$D$13:$D$18,MATCH(E8874,Assumptions!$A$13:$A$18,0)),MAX(INDEX(Assumptions!$C$13:$C$18,MATCH(E8874,Assumptions!$A$13:$A$18,0)),INDEX(Assumptions!$B$13:$B$18,MATCH(E8874,Assumptions!$A$13:$A$18,0))*F8874)),2)</f>
        <v>0</v>
      </c>
    </row>
    <row r="8875" customFormat="false" ht="15" hidden="false" customHeight="false" outlineLevel="0" collapsed="false">
      <c r="A8875" s="24" t="s">
        <v>9698</v>
      </c>
      <c r="B8875" s="39" t="n">
        <v>46209</v>
      </c>
      <c r="C8875" s="24" t="s">
        <v>556</v>
      </c>
      <c r="D8875" s="24" t="s">
        <v>826</v>
      </c>
      <c r="E8875" s="24" t="s">
        <v>109</v>
      </c>
      <c r="F8875" s="38" t="n">
        <v>6080</v>
      </c>
      <c r="G8875" s="42" t="n">
        <f aca="false">DATE(YEAR(B8875),MONTH(B8875),1)</f>
        <v>46204</v>
      </c>
      <c r="H8875" s="24" t="str">
        <f aca="false">INDEX(Customers!$B$2:$B$601,MATCH(C8875,Customers!$A$2:$A$601,0))</f>
        <v>Central</v>
      </c>
      <c r="I8875" s="43" t="n">
        <f aca="false">ROUND(MIN(INDEX(Assumptions!$D$13:$D$18,MATCH(E8875,Assumptions!$A$13:$A$18,0)),MAX(INDEX(Assumptions!$C$13:$C$18,MATCH(E8875,Assumptions!$A$13:$A$18,0)),INDEX(Assumptions!$B$13:$B$18,MATCH(E8875,Assumptions!$A$13:$A$18,0))*F8875)),2)</f>
        <v>24.32</v>
      </c>
    </row>
    <row r="8876" customFormat="false" ht="15" hidden="false" customHeight="false" outlineLevel="0" collapsed="false">
      <c r="A8876" s="24" t="s">
        <v>9699</v>
      </c>
      <c r="B8876" s="39" t="n">
        <v>46209</v>
      </c>
      <c r="C8876" s="24" t="s">
        <v>577</v>
      </c>
      <c r="D8876" s="24" t="s">
        <v>826</v>
      </c>
      <c r="E8876" s="24" t="s">
        <v>109</v>
      </c>
      <c r="F8876" s="38" t="n">
        <v>5760</v>
      </c>
      <c r="G8876" s="42" t="n">
        <f aca="false">DATE(YEAR(B8876),MONTH(B8876),1)</f>
        <v>46204</v>
      </c>
      <c r="H8876" s="24" t="str">
        <f aca="false">INDEX(Customers!$B$2:$B$601,MATCH(C8876,Customers!$A$2:$A$601,0))</f>
        <v>Nairobi</v>
      </c>
      <c r="I8876" s="43" t="n">
        <f aca="false">ROUND(MIN(INDEX(Assumptions!$D$13:$D$18,MATCH(E8876,Assumptions!$A$13:$A$18,0)),MAX(INDEX(Assumptions!$C$13:$C$18,MATCH(E8876,Assumptions!$A$13:$A$18,0)),INDEX(Assumptions!$B$13:$B$18,MATCH(E8876,Assumptions!$A$13:$A$18,0))*F8876)),2)</f>
        <v>23.04</v>
      </c>
    </row>
    <row r="8877" customFormat="false" ht="15" hidden="false" customHeight="false" outlineLevel="0" collapsed="false">
      <c r="A8877" s="24" t="s">
        <v>9700</v>
      </c>
      <c r="B8877" s="39" t="n">
        <v>46209</v>
      </c>
      <c r="C8877" s="24" t="s">
        <v>593</v>
      </c>
      <c r="D8877" s="24" t="s">
        <v>186</v>
      </c>
      <c r="E8877" s="24" t="s">
        <v>105</v>
      </c>
      <c r="F8877" s="38" t="n">
        <v>1190</v>
      </c>
      <c r="G8877" s="42" t="n">
        <f aca="false">DATE(YEAR(B8877),MONTH(B8877),1)</f>
        <v>46204</v>
      </c>
      <c r="H8877" s="24" t="str">
        <f aca="false">INDEX(Customers!$B$2:$B$601,MATCH(C8877,Customers!$A$2:$A$601,0))</f>
        <v>Western</v>
      </c>
      <c r="I8877" s="43" t="n">
        <f aca="false">ROUND(MIN(INDEX(Assumptions!$D$13:$D$18,MATCH(E8877,Assumptions!$A$13:$A$18,0)),MAX(INDEX(Assumptions!$C$13:$C$18,MATCH(E8877,Assumptions!$A$13:$A$18,0)),INDEX(Assumptions!$B$13:$B$18,MATCH(E8877,Assumptions!$A$13:$A$18,0))*F8877)),2)</f>
        <v>17.85</v>
      </c>
    </row>
    <row r="8878" customFormat="false" ht="15" hidden="false" customHeight="false" outlineLevel="0" collapsed="false">
      <c r="A8878" s="24" t="s">
        <v>9701</v>
      </c>
      <c r="B8878" s="39" t="n">
        <v>46209</v>
      </c>
      <c r="C8878" s="24" t="s">
        <v>598</v>
      </c>
      <c r="D8878" s="24" t="s">
        <v>826</v>
      </c>
      <c r="E8878" s="24" t="s">
        <v>103</v>
      </c>
      <c r="F8878" s="38" t="n">
        <v>650</v>
      </c>
      <c r="G8878" s="42" t="n">
        <f aca="false">DATE(YEAR(B8878),MONTH(B8878),1)</f>
        <v>46204</v>
      </c>
      <c r="H8878" s="24" t="str">
        <f aca="false">INDEX(Customers!$B$2:$B$601,MATCH(C8878,Customers!$A$2:$A$601,0))</f>
        <v>Central</v>
      </c>
      <c r="I8878" s="43" t="n">
        <f aca="false">ROUND(MIN(INDEX(Assumptions!$D$13:$D$18,MATCH(E8878,Assumptions!$A$13:$A$18,0)),MAX(INDEX(Assumptions!$C$13:$C$18,MATCH(E8878,Assumptions!$A$13:$A$18,0)),INDEX(Assumptions!$B$13:$B$18,MATCH(E8878,Assumptions!$A$13:$A$18,0))*F8878)),2)</f>
        <v>6.5</v>
      </c>
    </row>
    <row r="8879" customFormat="false" ht="15" hidden="false" customHeight="false" outlineLevel="0" collapsed="false">
      <c r="A8879" s="24" t="s">
        <v>9702</v>
      </c>
      <c r="B8879" s="39" t="n">
        <v>46209</v>
      </c>
      <c r="C8879" s="24" t="s">
        <v>604</v>
      </c>
      <c r="D8879" s="24" t="s">
        <v>159</v>
      </c>
      <c r="E8879" s="24" t="s">
        <v>107</v>
      </c>
      <c r="F8879" s="38" t="n">
        <v>3150</v>
      </c>
      <c r="G8879" s="42" t="n">
        <f aca="false">DATE(YEAR(B8879),MONTH(B8879),1)</f>
        <v>46204</v>
      </c>
      <c r="H8879" s="24" t="str">
        <f aca="false">INDEX(Customers!$B$2:$B$601,MATCH(C8879,Customers!$A$2:$A$601,0))</f>
        <v>Nairobi</v>
      </c>
      <c r="I8879" s="43" t="n">
        <f aca="false">ROUND(MIN(INDEX(Assumptions!$D$13:$D$18,MATCH(E8879,Assumptions!$A$13:$A$18,0)),MAX(INDEX(Assumptions!$C$13:$C$18,MATCH(E8879,Assumptions!$A$13:$A$18,0)),INDEX(Assumptions!$B$13:$B$18,MATCH(E8879,Assumptions!$A$13:$A$18,0))*F8879)),2)</f>
        <v>0</v>
      </c>
    </row>
    <row r="8880" customFormat="false" ht="15" hidden="false" customHeight="false" outlineLevel="0" collapsed="false">
      <c r="A8880" s="24" t="s">
        <v>9703</v>
      </c>
      <c r="B8880" s="39" t="n">
        <v>46209</v>
      </c>
      <c r="C8880" s="24" t="s">
        <v>627</v>
      </c>
      <c r="D8880" s="24" t="s">
        <v>165</v>
      </c>
      <c r="E8880" s="24" t="s">
        <v>105</v>
      </c>
      <c r="F8880" s="38" t="n">
        <v>24500</v>
      </c>
      <c r="G8880" s="42" t="n">
        <f aca="false">DATE(YEAR(B8880),MONTH(B8880),1)</f>
        <v>46204</v>
      </c>
      <c r="H8880" s="24" t="str">
        <f aca="false">INDEX(Customers!$B$2:$B$601,MATCH(C8880,Customers!$A$2:$A$601,0))</f>
        <v>Central</v>
      </c>
      <c r="I8880" s="43" t="n">
        <f aca="false">ROUND(MIN(INDEX(Assumptions!$D$13:$D$18,MATCH(E8880,Assumptions!$A$13:$A$18,0)),MAX(INDEX(Assumptions!$C$13:$C$18,MATCH(E8880,Assumptions!$A$13:$A$18,0)),INDEX(Assumptions!$B$13:$B$18,MATCH(E8880,Assumptions!$A$13:$A$18,0))*F8880)),2)</f>
        <v>200</v>
      </c>
    </row>
    <row r="8881" customFormat="false" ht="15" hidden="false" customHeight="false" outlineLevel="0" collapsed="false">
      <c r="A8881" s="24" t="s">
        <v>9704</v>
      </c>
      <c r="B8881" s="39" t="n">
        <v>46209</v>
      </c>
      <c r="C8881" s="24" t="s">
        <v>627</v>
      </c>
      <c r="D8881" s="24" t="s">
        <v>826</v>
      </c>
      <c r="E8881" s="24" t="s">
        <v>103</v>
      </c>
      <c r="F8881" s="38" t="n">
        <v>1990</v>
      </c>
      <c r="G8881" s="42" t="n">
        <f aca="false">DATE(YEAR(B8881),MONTH(B8881),1)</f>
        <v>46204</v>
      </c>
      <c r="H8881" s="24" t="str">
        <f aca="false">INDEX(Customers!$B$2:$B$601,MATCH(C8881,Customers!$A$2:$A$601,0))</f>
        <v>Central</v>
      </c>
      <c r="I8881" s="43" t="n">
        <f aca="false">ROUND(MIN(INDEX(Assumptions!$D$13:$D$18,MATCH(E8881,Assumptions!$A$13:$A$18,0)),MAX(INDEX(Assumptions!$C$13:$C$18,MATCH(E8881,Assumptions!$A$13:$A$18,0)),INDEX(Assumptions!$B$13:$B$18,MATCH(E8881,Assumptions!$A$13:$A$18,0))*F8881)),2)</f>
        <v>19.9</v>
      </c>
    </row>
    <row r="8882" customFormat="false" ht="15" hidden="false" customHeight="false" outlineLevel="0" collapsed="false">
      <c r="A8882" s="24" t="s">
        <v>9705</v>
      </c>
      <c r="B8882" s="39" t="n">
        <v>46209</v>
      </c>
      <c r="C8882" s="24" t="s">
        <v>668</v>
      </c>
      <c r="D8882" s="24" t="s">
        <v>826</v>
      </c>
      <c r="E8882" s="24" t="s">
        <v>103</v>
      </c>
      <c r="F8882" s="38" t="n">
        <v>510</v>
      </c>
      <c r="G8882" s="42" t="n">
        <f aca="false">DATE(YEAR(B8882),MONTH(B8882),1)</f>
        <v>46204</v>
      </c>
      <c r="H8882" s="24" t="str">
        <f aca="false">INDEX(Customers!$B$2:$B$601,MATCH(C8882,Customers!$A$2:$A$601,0))</f>
        <v>Nairobi</v>
      </c>
      <c r="I8882" s="43" t="n">
        <f aca="false">ROUND(MIN(INDEX(Assumptions!$D$13:$D$18,MATCH(E8882,Assumptions!$A$13:$A$18,0)),MAX(INDEX(Assumptions!$C$13:$C$18,MATCH(E8882,Assumptions!$A$13:$A$18,0)),INDEX(Assumptions!$B$13:$B$18,MATCH(E8882,Assumptions!$A$13:$A$18,0))*F8882)),2)</f>
        <v>5.1</v>
      </c>
    </row>
    <row r="8883" customFormat="false" ht="15" hidden="false" customHeight="false" outlineLevel="0" collapsed="false">
      <c r="A8883" s="24" t="s">
        <v>9706</v>
      </c>
      <c r="B8883" s="39" t="n">
        <v>46209</v>
      </c>
      <c r="C8883" s="24" t="s">
        <v>674</v>
      </c>
      <c r="D8883" s="24" t="s">
        <v>826</v>
      </c>
      <c r="E8883" s="24" t="s">
        <v>103</v>
      </c>
      <c r="F8883" s="38" t="n">
        <v>3260</v>
      </c>
      <c r="G8883" s="42" t="n">
        <f aca="false">DATE(YEAR(B8883),MONTH(B8883),1)</f>
        <v>46204</v>
      </c>
      <c r="H8883" s="24" t="str">
        <f aca="false">INDEX(Customers!$B$2:$B$601,MATCH(C8883,Customers!$A$2:$A$601,0))</f>
        <v>Coast</v>
      </c>
      <c r="I8883" s="43" t="n">
        <f aca="false">ROUND(MIN(INDEX(Assumptions!$D$13:$D$18,MATCH(E8883,Assumptions!$A$13:$A$18,0)),MAX(INDEX(Assumptions!$C$13:$C$18,MATCH(E8883,Assumptions!$A$13:$A$18,0)),INDEX(Assumptions!$B$13:$B$18,MATCH(E8883,Assumptions!$A$13:$A$18,0))*F8883)),2)</f>
        <v>32.6</v>
      </c>
    </row>
    <row r="8884" customFormat="false" ht="15" hidden="false" customHeight="false" outlineLevel="0" collapsed="false">
      <c r="A8884" s="24" t="s">
        <v>9707</v>
      </c>
      <c r="B8884" s="39" t="n">
        <v>46209</v>
      </c>
      <c r="C8884" s="24" t="s">
        <v>687</v>
      </c>
      <c r="D8884" s="24" t="s">
        <v>165</v>
      </c>
      <c r="E8884" s="24" t="s">
        <v>107</v>
      </c>
      <c r="F8884" s="38" t="n">
        <v>2830</v>
      </c>
      <c r="G8884" s="42" t="n">
        <f aca="false">DATE(YEAR(B8884),MONTH(B8884),1)</f>
        <v>46204</v>
      </c>
      <c r="H8884" s="24" t="str">
        <f aca="false">INDEX(Customers!$B$2:$B$601,MATCH(C8884,Customers!$A$2:$A$601,0))</f>
        <v>Central</v>
      </c>
      <c r="I8884" s="43" t="n">
        <f aca="false">ROUND(MIN(INDEX(Assumptions!$D$13:$D$18,MATCH(E8884,Assumptions!$A$13:$A$18,0)),MAX(INDEX(Assumptions!$C$13:$C$18,MATCH(E8884,Assumptions!$A$13:$A$18,0)),INDEX(Assumptions!$B$13:$B$18,MATCH(E8884,Assumptions!$A$13:$A$18,0))*F8884)),2)</f>
        <v>0</v>
      </c>
    </row>
    <row r="8885" customFormat="false" ht="15" hidden="false" customHeight="false" outlineLevel="0" collapsed="false">
      <c r="A8885" s="24" t="s">
        <v>9708</v>
      </c>
      <c r="B8885" s="39" t="n">
        <v>46209</v>
      </c>
      <c r="C8885" s="24" t="s">
        <v>688</v>
      </c>
      <c r="D8885" s="24" t="s">
        <v>826</v>
      </c>
      <c r="E8885" s="24" t="s">
        <v>111</v>
      </c>
      <c r="F8885" s="38" t="n">
        <v>500</v>
      </c>
      <c r="G8885" s="42" t="n">
        <f aca="false">DATE(YEAR(B8885),MONTH(B8885),1)</f>
        <v>46204</v>
      </c>
      <c r="H8885" s="24" t="str">
        <f aca="false">INDEX(Customers!$B$2:$B$601,MATCH(C8885,Customers!$A$2:$A$601,0))</f>
        <v>Coast</v>
      </c>
      <c r="I8885" s="43" t="n">
        <f aca="false">ROUND(MIN(INDEX(Assumptions!$D$13:$D$18,MATCH(E8885,Assumptions!$A$13:$A$18,0)),MAX(INDEX(Assumptions!$C$13:$C$18,MATCH(E8885,Assumptions!$A$13:$A$18,0)),INDEX(Assumptions!$B$13:$B$18,MATCH(E8885,Assumptions!$A$13:$A$18,0))*F8885)),2)</f>
        <v>20</v>
      </c>
    </row>
    <row r="8886" customFormat="false" ht="15" hidden="false" customHeight="false" outlineLevel="0" collapsed="false">
      <c r="A8886" s="24" t="s">
        <v>9709</v>
      </c>
      <c r="B8886" s="39" t="n">
        <v>46209</v>
      </c>
      <c r="C8886" s="24" t="s">
        <v>724</v>
      </c>
      <c r="D8886" s="24" t="s">
        <v>826</v>
      </c>
      <c r="E8886" s="24" t="s">
        <v>109</v>
      </c>
      <c r="F8886" s="38" t="n">
        <v>5480</v>
      </c>
      <c r="G8886" s="42" t="n">
        <f aca="false">DATE(YEAR(B8886),MONTH(B8886),1)</f>
        <v>46204</v>
      </c>
      <c r="H8886" s="24" t="str">
        <f aca="false">INDEX(Customers!$B$2:$B$601,MATCH(C8886,Customers!$A$2:$A$601,0))</f>
        <v>Central</v>
      </c>
      <c r="I8886" s="43" t="n">
        <f aca="false">ROUND(MIN(INDEX(Assumptions!$D$13:$D$18,MATCH(E8886,Assumptions!$A$13:$A$18,0)),MAX(INDEX(Assumptions!$C$13:$C$18,MATCH(E8886,Assumptions!$A$13:$A$18,0)),INDEX(Assumptions!$B$13:$B$18,MATCH(E8886,Assumptions!$A$13:$A$18,0))*F8886)),2)</f>
        <v>21.92</v>
      </c>
    </row>
    <row r="8887" customFormat="false" ht="15" hidden="false" customHeight="false" outlineLevel="0" collapsed="false">
      <c r="A8887" s="24" t="s">
        <v>9710</v>
      </c>
      <c r="B8887" s="39" t="n">
        <v>46209</v>
      </c>
      <c r="C8887" s="24" t="s">
        <v>762</v>
      </c>
      <c r="D8887" s="24" t="s">
        <v>826</v>
      </c>
      <c r="E8887" s="24" t="s">
        <v>103</v>
      </c>
      <c r="F8887" s="38" t="n">
        <v>330</v>
      </c>
      <c r="G8887" s="42" t="n">
        <f aca="false">DATE(YEAR(B8887),MONTH(B8887),1)</f>
        <v>46204</v>
      </c>
      <c r="H8887" s="24" t="str">
        <f aca="false">INDEX(Customers!$B$2:$B$601,MATCH(C8887,Customers!$A$2:$A$601,0))</f>
        <v>Western</v>
      </c>
      <c r="I8887" s="43" t="n">
        <f aca="false">ROUND(MIN(INDEX(Assumptions!$D$13:$D$18,MATCH(E8887,Assumptions!$A$13:$A$18,0)),MAX(INDEX(Assumptions!$C$13:$C$18,MATCH(E8887,Assumptions!$A$13:$A$18,0)),INDEX(Assumptions!$B$13:$B$18,MATCH(E8887,Assumptions!$A$13:$A$18,0))*F8887)),2)</f>
        <v>5</v>
      </c>
    </row>
    <row r="8888" customFormat="false" ht="15" hidden="false" customHeight="false" outlineLevel="0" collapsed="false">
      <c r="A8888" s="24" t="s">
        <v>9711</v>
      </c>
      <c r="B8888" s="39" t="n">
        <v>46209</v>
      </c>
      <c r="C8888" s="24" t="s">
        <v>806</v>
      </c>
      <c r="D8888" s="24" t="s">
        <v>826</v>
      </c>
      <c r="E8888" s="24" t="s">
        <v>111</v>
      </c>
      <c r="F8888" s="38" t="n">
        <v>20</v>
      </c>
      <c r="G8888" s="42" t="n">
        <f aca="false">DATE(YEAR(B8888),MONTH(B8888),1)</f>
        <v>46204</v>
      </c>
      <c r="H8888" s="24" t="str">
        <f aca="false">INDEX(Customers!$B$2:$B$601,MATCH(C8888,Customers!$A$2:$A$601,0))</f>
        <v>Rift Valley</v>
      </c>
      <c r="I8888" s="43" t="n">
        <f aca="false">ROUND(MIN(INDEX(Assumptions!$D$13:$D$18,MATCH(E8888,Assumptions!$A$13:$A$18,0)),MAX(INDEX(Assumptions!$C$13:$C$18,MATCH(E8888,Assumptions!$A$13:$A$18,0)),INDEX(Assumptions!$B$13:$B$18,MATCH(E8888,Assumptions!$A$13:$A$18,0))*F8888)),2)</f>
        <v>0.8</v>
      </c>
    </row>
    <row r="8889" customFormat="false" ht="15" hidden="false" customHeight="false" outlineLevel="0" collapsed="false">
      <c r="A8889" s="24" t="s">
        <v>9712</v>
      </c>
      <c r="B8889" s="39" t="n">
        <v>46209</v>
      </c>
      <c r="C8889" s="24" t="s">
        <v>808</v>
      </c>
      <c r="D8889" s="24" t="s">
        <v>826</v>
      </c>
      <c r="E8889" s="24" t="s">
        <v>109</v>
      </c>
      <c r="F8889" s="38" t="n">
        <v>4070</v>
      </c>
      <c r="G8889" s="42" t="n">
        <f aca="false">DATE(YEAR(B8889),MONTH(B8889),1)</f>
        <v>46204</v>
      </c>
      <c r="H8889" s="24" t="str">
        <f aca="false">INDEX(Customers!$B$2:$B$601,MATCH(C8889,Customers!$A$2:$A$601,0))</f>
        <v>Western</v>
      </c>
      <c r="I8889" s="43" t="n">
        <f aca="false">ROUND(MIN(INDEX(Assumptions!$D$13:$D$18,MATCH(E8889,Assumptions!$A$13:$A$18,0)),MAX(INDEX(Assumptions!$C$13:$C$18,MATCH(E8889,Assumptions!$A$13:$A$18,0)),INDEX(Assumptions!$B$13:$B$18,MATCH(E8889,Assumptions!$A$13:$A$18,0))*F8889)),2)</f>
        <v>16.28</v>
      </c>
    </row>
    <row r="8890" customFormat="false" ht="15" hidden="false" customHeight="false" outlineLevel="0" collapsed="false">
      <c r="A8890" s="24" t="s">
        <v>9713</v>
      </c>
      <c r="B8890" s="39" t="n">
        <v>46209</v>
      </c>
      <c r="C8890" s="24" t="s">
        <v>808</v>
      </c>
      <c r="D8890" s="24" t="s">
        <v>826</v>
      </c>
      <c r="E8890" s="24" t="s">
        <v>113</v>
      </c>
      <c r="F8890" s="38" t="n">
        <v>500</v>
      </c>
      <c r="G8890" s="42" t="n">
        <f aca="false">DATE(YEAR(B8890),MONTH(B8890),1)</f>
        <v>46204</v>
      </c>
      <c r="H8890" s="24" t="str">
        <f aca="false">INDEX(Customers!$B$2:$B$601,MATCH(C8890,Customers!$A$2:$A$601,0))</f>
        <v>Western</v>
      </c>
      <c r="I8890" s="43" t="n">
        <f aca="false">ROUND(MIN(INDEX(Assumptions!$D$13:$D$18,MATCH(E8890,Assumptions!$A$13:$A$18,0)),MAX(INDEX(Assumptions!$C$13:$C$18,MATCH(E8890,Assumptions!$A$13:$A$18,0)),INDEX(Assumptions!$B$13:$B$18,MATCH(E8890,Assumptions!$A$13:$A$18,0))*F8890)),2)</f>
        <v>25</v>
      </c>
    </row>
    <row r="8891" customFormat="false" ht="15" hidden="false" customHeight="false" outlineLevel="0" collapsed="false">
      <c r="A8891" s="24" t="s">
        <v>9714</v>
      </c>
      <c r="B8891" s="39" t="n">
        <v>46210</v>
      </c>
      <c r="C8891" s="24" t="s">
        <v>236</v>
      </c>
      <c r="D8891" s="24" t="s">
        <v>826</v>
      </c>
      <c r="E8891" s="24" t="s">
        <v>111</v>
      </c>
      <c r="F8891" s="38" t="n">
        <v>50</v>
      </c>
      <c r="G8891" s="42" t="n">
        <f aca="false">DATE(YEAR(B8891),MONTH(B8891),1)</f>
        <v>46204</v>
      </c>
      <c r="H8891" s="24" t="str">
        <f aca="false">INDEX(Customers!$B$2:$B$601,MATCH(C8891,Customers!$A$2:$A$601,0))</f>
        <v>Rift Valley</v>
      </c>
      <c r="I8891" s="43" t="n">
        <f aca="false">ROUND(MIN(INDEX(Assumptions!$D$13:$D$18,MATCH(E8891,Assumptions!$A$13:$A$18,0)),MAX(INDEX(Assumptions!$C$13:$C$18,MATCH(E8891,Assumptions!$A$13:$A$18,0)),INDEX(Assumptions!$B$13:$B$18,MATCH(E8891,Assumptions!$A$13:$A$18,0))*F8891)),2)</f>
        <v>2</v>
      </c>
    </row>
    <row r="8892" customFormat="false" ht="15" hidden="false" customHeight="false" outlineLevel="0" collapsed="false">
      <c r="A8892" s="24" t="s">
        <v>9715</v>
      </c>
      <c r="B8892" s="39" t="n">
        <v>46210</v>
      </c>
      <c r="C8892" s="24" t="s">
        <v>284</v>
      </c>
      <c r="D8892" s="24" t="s">
        <v>826</v>
      </c>
      <c r="E8892" s="24" t="s">
        <v>103</v>
      </c>
      <c r="F8892" s="38" t="n">
        <v>2740</v>
      </c>
      <c r="G8892" s="42" t="n">
        <f aca="false">DATE(YEAR(B8892),MONTH(B8892),1)</f>
        <v>46204</v>
      </c>
      <c r="H8892" s="24" t="str">
        <f aca="false">INDEX(Customers!$B$2:$B$601,MATCH(C8892,Customers!$A$2:$A$601,0))</f>
        <v>Nairobi</v>
      </c>
      <c r="I8892" s="43" t="n">
        <f aca="false">ROUND(MIN(INDEX(Assumptions!$D$13:$D$18,MATCH(E8892,Assumptions!$A$13:$A$18,0)),MAX(INDEX(Assumptions!$C$13:$C$18,MATCH(E8892,Assumptions!$A$13:$A$18,0)),INDEX(Assumptions!$B$13:$B$18,MATCH(E8892,Assumptions!$A$13:$A$18,0))*F8892)),2)</f>
        <v>27.4</v>
      </c>
    </row>
    <row r="8893" customFormat="false" ht="15" hidden="false" customHeight="false" outlineLevel="0" collapsed="false">
      <c r="A8893" s="24" t="s">
        <v>9716</v>
      </c>
      <c r="B8893" s="39" t="n">
        <v>46210</v>
      </c>
      <c r="C8893" s="24" t="s">
        <v>285</v>
      </c>
      <c r="D8893" s="24" t="s">
        <v>826</v>
      </c>
      <c r="E8893" s="24" t="s">
        <v>109</v>
      </c>
      <c r="F8893" s="38" t="n">
        <v>18720</v>
      </c>
      <c r="G8893" s="42" t="n">
        <f aca="false">DATE(YEAR(B8893),MONTH(B8893),1)</f>
        <v>46204</v>
      </c>
      <c r="H8893" s="24" t="str">
        <f aca="false">INDEX(Customers!$B$2:$B$601,MATCH(C8893,Customers!$A$2:$A$601,0))</f>
        <v>Eastern</v>
      </c>
      <c r="I8893" s="43" t="n">
        <f aca="false">ROUND(MIN(INDEX(Assumptions!$D$13:$D$18,MATCH(E8893,Assumptions!$A$13:$A$18,0)),MAX(INDEX(Assumptions!$C$13:$C$18,MATCH(E8893,Assumptions!$A$13:$A$18,0)),INDEX(Assumptions!$B$13:$B$18,MATCH(E8893,Assumptions!$A$13:$A$18,0))*F8893)),2)</f>
        <v>40</v>
      </c>
    </row>
    <row r="8894" customFormat="false" ht="15" hidden="false" customHeight="false" outlineLevel="0" collapsed="false">
      <c r="A8894" s="24" t="s">
        <v>9717</v>
      </c>
      <c r="B8894" s="39" t="n">
        <v>46210</v>
      </c>
      <c r="C8894" s="24" t="s">
        <v>288</v>
      </c>
      <c r="D8894" s="24" t="s">
        <v>826</v>
      </c>
      <c r="E8894" s="24" t="s">
        <v>103</v>
      </c>
      <c r="F8894" s="38" t="n">
        <v>1850</v>
      </c>
      <c r="G8894" s="42" t="n">
        <f aca="false">DATE(YEAR(B8894),MONTH(B8894),1)</f>
        <v>46204</v>
      </c>
      <c r="H8894" s="24" t="str">
        <f aca="false">INDEX(Customers!$B$2:$B$601,MATCH(C8894,Customers!$A$2:$A$601,0))</f>
        <v>Central</v>
      </c>
      <c r="I8894" s="43" t="n">
        <f aca="false">ROUND(MIN(INDEX(Assumptions!$D$13:$D$18,MATCH(E8894,Assumptions!$A$13:$A$18,0)),MAX(INDEX(Assumptions!$C$13:$C$18,MATCH(E8894,Assumptions!$A$13:$A$18,0)),INDEX(Assumptions!$B$13:$B$18,MATCH(E8894,Assumptions!$A$13:$A$18,0))*F8894)),2)</f>
        <v>18.5</v>
      </c>
    </row>
    <row r="8895" customFormat="false" ht="15" hidden="false" customHeight="false" outlineLevel="0" collapsed="false">
      <c r="A8895" s="24" t="s">
        <v>9718</v>
      </c>
      <c r="B8895" s="39" t="n">
        <v>46210</v>
      </c>
      <c r="C8895" s="24" t="s">
        <v>334</v>
      </c>
      <c r="D8895" s="24" t="s">
        <v>150</v>
      </c>
      <c r="E8895" s="24" t="s">
        <v>107</v>
      </c>
      <c r="F8895" s="38" t="n">
        <v>8190</v>
      </c>
      <c r="G8895" s="42" t="n">
        <f aca="false">DATE(YEAR(B8895),MONTH(B8895),1)</f>
        <v>46204</v>
      </c>
      <c r="H8895" s="24" t="str">
        <f aca="false">INDEX(Customers!$B$2:$B$601,MATCH(C8895,Customers!$A$2:$A$601,0))</f>
        <v>Nairobi</v>
      </c>
      <c r="I8895" s="43" t="n">
        <f aca="false">ROUND(MIN(INDEX(Assumptions!$D$13:$D$18,MATCH(E8895,Assumptions!$A$13:$A$18,0)),MAX(INDEX(Assumptions!$C$13:$C$18,MATCH(E8895,Assumptions!$A$13:$A$18,0)),INDEX(Assumptions!$B$13:$B$18,MATCH(E8895,Assumptions!$A$13:$A$18,0))*F8895)),2)</f>
        <v>0</v>
      </c>
    </row>
    <row r="8896" customFormat="false" ht="15" hidden="false" customHeight="false" outlineLevel="0" collapsed="false">
      <c r="A8896" s="24" t="s">
        <v>9719</v>
      </c>
      <c r="B8896" s="39" t="n">
        <v>46210</v>
      </c>
      <c r="C8896" s="24" t="s">
        <v>351</v>
      </c>
      <c r="D8896" s="24" t="s">
        <v>826</v>
      </c>
      <c r="E8896" s="24" t="s">
        <v>113</v>
      </c>
      <c r="F8896" s="38" t="n">
        <v>1000</v>
      </c>
      <c r="G8896" s="42" t="n">
        <f aca="false">DATE(YEAR(B8896),MONTH(B8896),1)</f>
        <v>46204</v>
      </c>
      <c r="H8896" s="24" t="str">
        <f aca="false">INDEX(Customers!$B$2:$B$601,MATCH(C8896,Customers!$A$2:$A$601,0))</f>
        <v>Eastern</v>
      </c>
      <c r="I8896" s="43" t="n">
        <f aca="false">ROUND(MIN(INDEX(Assumptions!$D$13:$D$18,MATCH(E8896,Assumptions!$A$13:$A$18,0)),MAX(INDEX(Assumptions!$C$13:$C$18,MATCH(E8896,Assumptions!$A$13:$A$18,0)),INDEX(Assumptions!$B$13:$B$18,MATCH(E8896,Assumptions!$A$13:$A$18,0))*F8896)),2)</f>
        <v>50</v>
      </c>
    </row>
    <row r="8897" customFormat="false" ht="15" hidden="false" customHeight="false" outlineLevel="0" collapsed="false">
      <c r="A8897" s="24" t="s">
        <v>9720</v>
      </c>
      <c r="B8897" s="39" t="n">
        <v>46210</v>
      </c>
      <c r="C8897" s="24" t="s">
        <v>368</v>
      </c>
      <c r="D8897" s="24" t="s">
        <v>826</v>
      </c>
      <c r="E8897" s="24" t="s">
        <v>103</v>
      </c>
      <c r="F8897" s="38" t="n">
        <v>540</v>
      </c>
      <c r="G8897" s="42" t="n">
        <f aca="false">DATE(YEAR(B8897),MONTH(B8897),1)</f>
        <v>46204</v>
      </c>
      <c r="H8897" s="24" t="str">
        <f aca="false">INDEX(Customers!$B$2:$B$601,MATCH(C8897,Customers!$A$2:$A$601,0))</f>
        <v>Central</v>
      </c>
      <c r="I8897" s="43" t="n">
        <f aca="false">ROUND(MIN(INDEX(Assumptions!$D$13:$D$18,MATCH(E8897,Assumptions!$A$13:$A$18,0)),MAX(INDEX(Assumptions!$C$13:$C$18,MATCH(E8897,Assumptions!$A$13:$A$18,0)),INDEX(Assumptions!$B$13:$B$18,MATCH(E8897,Assumptions!$A$13:$A$18,0))*F8897)),2)</f>
        <v>5.4</v>
      </c>
    </row>
    <row r="8898" customFormat="false" ht="15" hidden="false" customHeight="false" outlineLevel="0" collapsed="false">
      <c r="A8898" s="24" t="s">
        <v>9721</v>
      </c>
      <c r="B8898" s="39" t="n">
        <v>46210</v>
      </c>
      <c r="C8898" s="24" t="s">
        <v>373</v>
      </c>
      <c r="D8898" s="24" t="s">
        <v>826</v>
      </c>
      <c r="E8898" s="24" t="s">
        <v>109</v>
      </c>
      <c r="F8898" s="38" t="n">
        <v>2340</v>
      </c>
      <c r="G8898" s="42" t="n">
        <f aca="false">DATE(YEAR(B8898),MONTH(B8898),1)</f>
        <v>46204</v>
      </c>
      <c r="H8898" s="24" t="str">
        <f aca="false">INDEX(Customers!$B$2:$B$601,MATCH(C8898,Customers!$A$2:$A$601,0))</f>
        <v>Rift Valley</v>
      </c>
      <c r="I8898" s="43" t="n">
        <f aca="false">ROUND(MIN(INDEX(Assumptions!$D$13:$D$18,MATCH(E8898,Assumptions!$A$13:$A$18,0)),MAX(INDEX(Assumptions!$C$13:$C$18,MATCH(E8898,Assumptions!$A$13:$A$18,0)),INDEX(Assumptions!$B$13:$B$18,MATCH(E8898,Assumptions!$A$13:$A$18,0))*F8898)),2)</f>
        <v>9.36</v>
      </c>
    </row>
    <row r="8899" customFormat="false" ht="15" hidden="false" customHeight="false" outlineLevel="0" collapsed="false">
      <c r="A8899" s="24" t="s">
        <v>9722</v>
      </c>
      <c r="B8899" s="39" t="n">
        <v>46210</v>
      </c>
      <c r="C8899" s="24" t="s">
        <v>376</v>
      </c>
      <c r="D8899" s="24" t="s">
        <v>152</v>
      </c>
      <c r="E8899" s="24" t="s">
        <v>105</v>
      </c>
      <c r="F8899" s="38" t="n">
        <v>1710</v>
      </c>
      <c r="G8899" s="42" t="n">
        <f aca="false">DATE(YEAR(B8899),MONTH(B8899),1)</f>
        <v>46204</v>
      </c>
      <c r="H8899" s="24" t="str">
        <f aca="false">INDEX(Customers!$B$2:$B$601,MATCH(C8899,Customers!$A$2:$A$601,0))</f>
        <v>Nairobi</v>
      </c>
      <c r="I8899" s="43" t="n">
        <f aca="false">ROUND(MIN(INDEX(Assumptions!$D$13:$D$18,MATCH(E8899,Assumptions!$A$13:$A$18,0)),MAX(INDEX(Assumptions!$C$13:$C$18,MATCH(E8899,Assumptions!$A$13:$A$18,0)),INDEX(Assumptions!$B$13:$B$18,MATCH(E8899,Assumptions!$A$13:$A$18,0))*F8899)),2)</f>
        <v>25.65</v>
      </c>
    </row>
    <row r="8900" customFormat="false" ht="15" hidden="false" customHeight="false" outlineLevel="0" collapsed="false">
      <c r="A8900" s="24" t="s">
        <v>9723</v>
      </c>
      <c r="B8900" s="39" t="n">
        <v>46210</v>
      </c>
      <c r="C8900" s="24" t="s">
        <v>385</v>
      </c>
      <c r="D8900" s="24" t="s">
        <v>826</v>
      </c>
      <c r="E8900" s="24" t="s">
        <v>109</v>
      </c>
      <c r="F8900" s="38" t="n">
        <v>14380</v>
      </c>
      <c r="G8900" s="42" t="n">
        <f aca="false">DATE(YEAR(B8900),MONTH(B8900),1)</f>
        <v>46204</v>
      </c>
      <c r="H8900" s="24" t="str">
        <f aca="false">INDEX(Customers!$B$2:$B$601,MATCH(C8900,Customers!$A$2:$A$601,0))</f>
        <v>Central</v>
      </c>
      <c r="I8900" s="43" t="n">
        <f aca="false">ROUND(MIN(INDEX(Assumptions!$D$13:$D$18,MATCH(E8900,Assumptions!$A$13:$A$18,0)),MAX(INDEX(Assumptions!$C$13:$C$18,MATCH(E8900,Assumptions!$A$13:$A$18,0)),INDEX(Assumptions!$B$13:$B$18,MATCH(E8900,Assumptions!$A$13:$A$18,0))*F8900)),2)</f>
        <v>40</v>
      </c>
    </row>
    <row r="8901" customFormat="false" ht="15" hidden="false" customHeight="false" outlineLevel="0" collapsed="false">
      <c r="A8901" s="24" t="s">
        <v>9724</v>
      </c>
      <c r="B8901" s="39" t="n">
        <v>46210</v>
      </c>
      <c r="C8901" s="24" t="s">
        <v>391</v>
      </c>
      <c r="D8901" s="24" t="s">
        <v>826</v>
      </c>
      <c r="E8901" s="24" t="s">
        <v>103</v>
      </c>
      <c r="F8901" s="38" t="n">
        <v>20290</v>
      </c>
      <c r="G8901" s="42" t="n">
        <f aca="false">DATE(YEAR(B8901),MONTH(B8901),1)</f>
        <v>46204</v>
      </c>
      <c r="H8901" s="24" t="str">
        <f aca="false">INDEX(Customers!$B$2:$B$601,MATCH(C8901,Customers!$A$2:$A$601,0))</f>
        <v>Nairobi</v>
      </c>
      <c r="I8901" s="43" t="n">
        <f aca="false">ROUND(MIN(INDEX(Assumptions!$D$13:$D$18,MATCH(E8901,Assumptions!$A$13:$A$18,0)),MAX(INDEX(Assumptions!$C$13:$C$18,MATCH(E8901,Assumptions!$A$13:$A$18,0)),INDEX(Assumptions!$B$13:$B$18,MATCH(E8901,Assumptions!$A$13:$A$18,0))*F8901)),2)</f>
        <v>105</v>
      </c>
    </row>
    <row r="8902" customFormat="false" ht="15" hidden="false" customHeight="false" outlineLevel="0" collapsed="false">
      <c r="A8902" s="24" t="s">
        <v>9725</v>
      </c>
      <c r="B8902" s="39" t="n">
        <v>46210</v>
      </c>
      <c r="C8902" s="24" t="s">
        <v>408</v>
      </c>
      <c r="D8902" s="24" t="s">
        <v>152</v>
      </c>
      <c r="E8902" s="24" t="s">
        <v>107</v>
      </c>
      <c r="F8902" s="38" t="n">
        <v>26900</v>
      </c>
      <c r="G8902" s="42" t="n">
        <f aca="false">DATE(YEAR(B8902),MONTH(B8902),1)</f>
        <v>46204</v>
      </c>
      <c r="H8902" s="24" t="str">
        <f aca="false">INDEX(Customers!$B$2:$B$601,MATCH(C8902,Customers!$A$2:$A$601,0))</f>
        <v>Nairobi</v>
      </c>
      <c r="I8902" s="43" t="n">
        <f aca="false">ROUND(MIN(INDEX(Assumptions!$D$13:$D$18,MATCH(E8902,Assumptions!$A$13:$A$18,0)),MAX(INDEX(Assumptions!$C$13:$C$18,MATCH(E8902,Assumptions!$A$13:$A$18,0)),INDEX(Assumptions!$B$13:$B$18,MATCH(E8902,Assumptions!$A$13:$A$18,0))*F8902)),2)</f>
        <v>0</v>
      </c>
    </row>
    <row r="8903" customFormat="false" ht="15" hidden="false" customHeight="false" outlineLevel="0" collapsed="false">
      <c r="A8903" s="24" t="s">
        <v>9726</v>
      </c>
      <c r="B8903" s="39" t="n">
        <v>46210</v>
      </c>
      <c r="C8903" s="24" t="s">
        <v>412</v>
      </c>
      <c r="D8903" s="24" t="s">
        <v>826</v>
      </c>
      <c r="E8903" s="24" t="s">
        <v>111</v>
      </c>
      <c r="F8903" s="38" t="n">
        <v>100</v>
      </c>
      <c r="G8903" s="42" t="n">
        <f aca="false">DATE(YEAR(B8903),MONTH(B8903),1)</f>
        <v>46204</v>
      </c>
      <c r="H8903" s="24" t="str">
        <f aca="false">INDEX(Customers!$B$2:$B$601,MATCH(C8903,Customers!$A$2:$A$601,0))</f>
        <v>Rift Valley</v>
      </c>
      <c r="I8903" s="43" t="n">
        <f aca="false">ROUND(MIN(INDEX(Assumptions!$D$13:$D$18,MATCH(E8903,Assumptions!$A$13:$A$18,0)),MAX(INDEX(Assumptions!$C$13:$C$18,MATCH(E8903,Assumptions!$A$13:$A$18,0)),INDEX(Assumptions!$B$13:$B$18,MATCH(E8903,Assumptions!$A$13:$A$18,0))*F8903)),2)</f>
        <v>4</v>
      </c>
    </row>
    <row r="8904" customFormat="false" ht="15" hidden="false" customHeight="false" outlineLevel="0" collapsed="false">
      <c r="A8904" s="24" t="s">
        <v>9727</v>
      </c>
      <c r="B8904" s="39" t="n">
        <v>46210</v>
      </c>
      <c r="C8904" s="24" t="s">
        <v>448</v>
      </c>
      <c r="D8904" s="24" t="s">
        <v>826</v>
      </c>
      <c r="E8904" s="24" t="s">
        <v>103</v>
      </c>
      <c r="F8904" s="38" t="n">
        <v>950</v>
      </c>
      <c r="G8904" s="42" t="n">
        <f aca="false">DATE(YEAR(B8904),MONTH(B8904),1)</f>
        <v>46204</v>
      </c>
      <c r="H8904" s="24" t="str">
        <f aca="false">INDEX(Customers!$B$2:$B$601,MATCH(C8904,Customers!$A$2:$A$601,0))</f>
        <v>Eastern</v>
      </c>
      <c r="I8904" s="43" t="n">
        <f aca="false">ROUND(MIN(INDEX(Assumptions!$D$13:$D$18,MATCH(E8904,Assumptions!$A$13:$A$18,0)),MAX(INDEX(Assumptions!$C$13:$C$18,MATCH(E8904,Assumptions!$A$13:$A$18,0)),INDEX(Assumptions!$B$13:$B$18,MATCH(E8904,Assumptions!$A$13:$A$18,0))*F8904)),2)</f>
        <v>9.5</v>
      </c>
    </row>
    <row r="8905" customFormat="false" ht="15" hidden="false" customHeight="false" outlineLevel="0" collapsed="false">
      <c r="A8905" s="24" t="s">
        <v>9728</v>
      </c>
      <c r="B8905" s="39" t="n">
        <v>46210</v>
      </c>
      <c r="C8905" s="24" t="s">
        <v>448</v>
      </c>
      <c r="D8905" s="24" t="s">
        <v>826</v>
      </c>
      <c r="E8905" s="24" t="s">
        <v>111</v>
      </c>
      <c r="F8905" s="38" t="n">
        <v>100</v>
      </c>
      <c r="G8905" s="42" t="n">
        <f aca="false">DATE(YEAR(B8905),MONTH(B8905),1)</f>
        <v>46204</v>
      </c>
      <c r="H8905" s="24" t="str">
        <f aca="false">INDEX(Customers!$B$2:$B$601,MATCH(C8905,Customers!$A$2:$A$601,0))</f>
        <v>Eastern</v>
      </c>
      <c r="I8905" s="43" t="n">
        <f aca="false">ROUND(MIN(INDEX(Assumptions!$D$13:$D$18,MATCH(E8905,Assumptions!$A$13:$A$18,0)),MAX(INDEX(Assumptions!$C$13:$C$18,MATCH(E8905,Assumptions!$A$13:$A$18,0)),INDEX(Assumptions!$B$13:$B$18,MATCH(E8905,Assumptions!$A$13:$A$18,0))*F8905)),2)</f>
        <v>4</v>
      </c>
    </row>
    <row r="8906" customFormat="false" ht="15" hidden="false" customHeight="false" outlineLevel="0" collapsed="false">
      <c r="A8906" s="24" t="s">
        <v>9729</v>
      </c>
      <c r="B8906" s="39" t="n">
        <v>46210</v>
      </c>
      <c r="C8906" s="24" t="s">
        <v>476</v>
      </c>
      <c r="D8906" s="24" t="s">
        <v>826</v>
      </c>
      <c r="E8906" s="24" t="s">
        <v>103</v>
      </c>
      <c r="F8906" s="38" t="n">
        <v>1580</v>
      </c>
      <c r="G8906" s="42" t="n">
        <f aca="false">DATE(YEAR(B8906),MONTH(B8906),1)</f>
        <v>46204</v>
      </c>
      <c r="H8906" s="24" t="str">
        <f aca="false">INDEX(Customers!$B$2:$B$601,MATCH(C8906,Customers!$A$2:$A$601,0))</f>
        <v>Coast</v>
      </c>
      <c r="I8906" s="43" t="n">
        <f aca="false">ROUND(MIN(INDEX(Assumptions!$D$13:$D$18,MATCH(E8906,Assumptions!$A$13:$A$18,0)),MAX(INDEX(Assumptions!$C$13:$C$18,MATCH(E8906,Assumptions!$A$13:$A$18,0)),INDEX(Assumptions!$B$13:$B$18,MATCH(E8906,Assumptions!$A$13:$A$18,0))*F8906)),2)</f>
        <v>15.8</v>
      </c>
    </row>
    <row r="8907" customFormat="false" ht="15" hidden="false" customHeight="false" outlineLevel="0" collapsed="false">
      <c r="A8907" s="24" t="s">
        <v>9730</v>
      </c>
      <c r="B8907" s="39" t="n">
        <v>46210</v>
      </c>
      <c r="C8907" s="24" t="s">
        <v>480</v>
      </c>
      <c r="D8907" s="24" t="s">
        <v>826</v>
      </c>
      <c r="E8907" s="24" t="s">
        <v>113</v>
      </c>
      <c r="F8907" s="38" t="n">
        <v>99</v>
      </c>
      <c r="G8907" s="42" t="n">
        <f aca="false">DATE(YEAR(B8907),MONTH(B8907),1)</f>
        <v>46204</v>
      </c>
      <c r="H8907" s="24" t="str">
        <f aca="false">INDEX(Customers!$B$2:$B$601,MATCH(C8907,Customers!$A$2:$A$601,0))</f>
        <v>Rift Valley</v>
      </c>
      <c r="I8907" s="43" t="n">
        <f aca="false">ROUND(MIN(INDEX(Assumptions!$D$13:$D$18,MATCH(E8907,Assumptions!$A$13:$A$18,0)),MAX(INDEX(Assumptions!$C$13:$C$18,MATCH(E8907,Assumptions!$A$13:$A$18,0)),INDEX(Assumptions!$B$13:$B$18,MATCH(E8907,Assumptions!$A$13:$A$18,0))*F8907)),2)</f>
        <v>4.95</v>
      </c>
    </row>
    <row r="8908" customFormat="false" ht="15" hidden="false" customHeight="false" outlineLevel="0" collapsed="false">
      <c r="A8908" s="24" t="s">
        <v>9731</v>
      </c>
      <c r="B8908" s="39" t="n">
        <v>46210</v>
      </c>
      <c r="C8908" s="24" t="s">
        <v>487</v>
      </c>
      <c r="D8908" s="24" t="s">
        <v>178</v>
      </c>
      <c r="E8908" s="24" t="s">
        <v>105</v>
      </c>
      <c r="F8908" s="38" t="n">
        <v>22780</v>
      </c>
      <c r="G8908" s="42" t="n">
        <f aca="false">DATE(YEAR(B8908),MONTH(B8908),1)</f>
        <v>46204</v>
      </c>
      <c r="H8908" s="24" t="str">
        <f aca="false">INDEX(Customers!$B$2:$B$601,MATCH(C8908,Customers!$A$2:$A$601,0))</f>
        <v>Rift Valley</v>
      </c>
      <c r="I8908" s="43" t="n">
        <f aca="false">ROUND(MIN(INDEX(Assumptions!$D$13:$D$18,MATCH(E8908,Assumptions!$A$13:$A$18,0)),MAX(INDEX(Assumptions!$C$13:$C$18,MATCH(E8908,Assumptions!$A$13:$A$18,0)),INDEX(Assumptions!$B$13:$B$18,MATCH(E8908,Assumptions!$A$13:$A$18,0))*F8908)),2)</f>
        <v>200</v>
      </c>
    </row>
    <row r="8909" customFormat="false" ht="15" hidden="false" customHeight="false" outlineLevel="0" collapsed="false">
      <c r="A8909" s="24" t="s">
        <v>9732</v>
      </c>
      <c r="B8909" s="39" t="n">
        <v>46210</v>
      </c>
      <c r="C8909" s="24" t="s">
        <v>492</v>
      </c>
      <c r="D8909" s="24" t="s">
        <v>826</v>
      </c>
      <c r="E8909" s="24" t="s">
        <v>111</v>
      </c>
      <c r="F8909" s="38" t="n">
        <v>50</v>
      </c>
      <c r="G8909" s="42" t="n">
        <f aca="false">DATE(YEAR(B8909),MONTH(B8909),1)</f>
        <v>46204</v>
      </c>
      <c r="H8909" s="24" t="str">
        <f aca="false">INDEX(Customers!$B$2:$B$601,MATCH(C8909,Customers!$A$2:$A$601,0))</f>
        <v>Eastern</v>
      </c>
      <c r="I8909" s="43" t="n">
        <f aca="false">ROUND(MIN(INDEX(Assumptions!$D$13:$D$18,MATCH(E8909,Assumptions!$A$13:$A$18,0)),MAX(INDEX(Assumptions!$C$13:$C$18,MATCH(E8909,Assumptions!$A$13:$A$18,0)),INDEX(Assumptions!$B$13:$B$18,MATCH(E8909,Assumptions!$A$13:$A$18,0))*F8909)),2)</f>
        <v>2</v>
      </c>
    </row>
    <row r="8910" customFormat="false" ht="15" hidden="false" customHeight="false" outlineLevel="0" collapsed="false">
      <c r="A8910" s="24" t="s">
        <v>9733</v>
      </c>
      <c r="B8910" s="39" t="n">
        <v>46210</v>
      </c>
      <c r="C8910" s="24" t="s">
        <v>496</v>
      </c>
      <c r="D8910" s="24" t="s">
        <v>826</v>
      </c>
      <c r="E8910" s="24" t="s">
        <v>103</v>
      </c>
      <c r="F8910" s="38" t="n">
        <v>1080</v>
      </c>
      <c r="G8910" s="42" t="n">
        <f aca="false">DATE(YEAR(B8910),MONTH(B8910),1)</f>
        <v>46204</v>
      </c>
      <c r="H8910" s="24" t="str">
        <f aca="false">INDEX(Customers!$B$2:$B$601,MATCH(C8910,Customers!$A$2:$A$601,0))</f>
        <v>Rift Valley</v>
      </c>
      <c r="I8910" s="43" t="n">
        <f aca="false">ROUND(MIN(INDEX(Assumptions!$D$13:$D$18,MATCH(E8910,Assumptions!$A$13:$A$18,0)),MAX(INDEX(Assumptions!$C$13:$C$18,MATCH(E8910,Assumptions!$A$13:$A$18,0)),INDEX(Assumptions!$B$13:$B$18,MATCH(E8910,Assumptions!$A$13:$A$18,0))*F8910)),2)</f>
        <v>10.8</v>
      </c>
    </row>
    <row r="8911" customFormat="false" ht="15" hidden="false" customHeight="false" outlineLevel="0" collapsed="false">
      <c r="A8911" s="24" t="s">
        <v>9734</v>
      </c>
      <c r="B8911" s="39" t="n">
        <v>46210</v>
      </c>
      <c r="C8911" s="24" t="s">
        <v>518</v>
      </c>
      <c r="D8911" s="24" t="s">
        <v>826</v>
      </c>
      <c r="E8911" s="24" t="s">
        <v>113</v>
      </c>
      <c r="F8911" s="38" t="n">
        <v>250</v>
      </c>
      <c r="G8911" s="42" t="n">
        <f aca="false">DATE(YEAR(B8911),MONTH(B8911),1)</f>
        <v>46204</v>
      </c>
      <c r="H8911" s="24" t="str">
        <f aca="false">INDEX(Customers!$B$2:$B$601,MATCH(C8911,Customers!$A$2:$A$601,0))</f>
        <v>Nairobi</v>
      </c>
      <c r="I8911" s="43" t="n">
        <f aca="false">ROUND(MIN(INDEX(Assumptions!$D$13:$D$18,MATCH(E8911,Assumptions!$A$13:$A$18,0)),MAX(INDEX(Assumptions!$C$13:$C$18,MATCH(E8911,Assumptions!$A$13:$A$18,0)),INDEX(Assumptions!$B$13:$B$18,MATCH(E8911,Assumptions!$A$13:$A$18,0))*F8911)),2)</f>
        <v>12.5</v>
      </c>
    </row>
    <row r="8912" customFormat="false" ht="15" hidden="false" customHeight="false" outlineLevel="0" collapsed="false">
      <c r="A8912" s="24" t="s">
        <v>9735</v>
      </c>
      <c r="B8912" s="39" t="n">
        <v>46210</v>
      </c>
      <c r="C8912" s="24" t="s">
        <v>543</v>
      </c>
      <c r="D8912" s="24" t="s">
        <v>826</v>
      </c>
      <c r="E8912" s="24" t="s">
        <v>103</v>
      </c>
      <c r="F8912" s="38" t="n">
        <v>21470</v>
      </c>
      <c r="G8912" s="42" t="n">
        <f aca="false">DATE(YEAR(B8912),MONTH(B8912),1)</f>
        <v>46204</v>
      </c>
      <c r="H8912" s="24" t="str">
        <f aca="false">INDEX(Customers!$B$2:$B$601,MATCH(C8912,Customers!$A$2:$A$601,0))</f>
        <v>Central</v>
      </c>
      <c r="I8912" s="43" t="n">
        <f aca="false">ROUND(MIN(INDEX(Assumptions!$D$13:$D$18,MATCH(E8912,Assumptions!$A$13:$A$18,0)),MAX(INDEX(Assumptions!$C$13:$C$18,MATCH(E8912,Assumptions!$A$13:$A$18,0)),INDEX(Assumptions!$B$13:$B$18,MATCH(E8912,Assumptions!$A$13:$A$18,0))*F8912)),2)</f>
        <v>105</v>
      </c>
    </row>
    <row r="8913" customFormat="false" ht="15" hidden="false" customHeight="false" outlineLevel="0" collapsed="false">
      <c r="A8913" s="24" t="s">
        <v>9736</v>
      </c>
      <c r="B8913" s="39" t="n">
        <v>46210</v>
      </c>
      <c r="C8913" s="24" t="s">
        <v>544</v>
      </c>
      <c r="D8913" s="24" t="s">
        <v>826</v>
      </c>
      <c r="E8913" s="24" t="s">
        <v>103</v>
      </c>
      <c r="F8913" s="38" t="n">
        <v>430</v>
      </c>
      <c r="G8913" s="42" t="n">
        <f aca="false">DATE(YEAR(B8913),MONTH(B8913),1)</f>
        <v>46204</v>
      </c>
      <c r="H8913" s="24" t="str">
        <f aca="false">INDEX(Customers!$B$2:$B$601,MATCH(C8913,Customers!$A$2:$A$601,0))</f>
        <v>Coast</v>
      </c>
      <c r="I8913" s="43" t="n">
        <f aca="false">ROUND(MIN(INDEX(Assumptions!$D$13:$D$18,MATCH(E8913,Assumptions!$A$13:$A$18,0)),MAX(INDEX(Assumptions!$C$13:$C$18,MATCH(E8913,Assumptions!$A$13:$A$18,0)),INDEX(Assumptions!$B$13:$B$18,MATCH(E8913,Assumptions!$A$13:$A$18,0))*F8913)),2)</f>
        <v>5</v>
      </c>
    </row>
    <row r="8914" customFormat="false" ht="15" hidden="false" customHeight="false" outlineLevel="0" collapsed="false">
      <c r="A8914" s="24" t="s">
        <v>9737</v>
      </c>
      <c r="B8914" s="39" t="n">
        <v>46210</v>
      </c>
      <c r="C8914" s="24" t="s">
        <v>548</v>
      </c>
      <c r="D8914" s="24" t="s">
        <v>826</v>
      </c>
      <c r="E8914" s="24" t="s">
        <v>111</v>
      </c>
      <c r="F8914" s="38" t="n">
        <v>20</v>
      </c>
      <c r="G8914" s="42" t="n">
        <f aca="false">DATE(YEAR(B8914),MONTH(B8914),1)</f>
        <v>46204</v>
      </c>
      <c r="H8914" s="24" t="str">
        <f aca="false">INDEX(Customers!$B$2:$B$601,MATCH(C8914,Customers!$A$2:$A$601,0))</f>
        <v>Rift Valley</v>
      </c>
      <c r="I8914" s="43" t="n">
        <f aca="false">ROUND(MIN(INDEX(Assumptions!$D$13:$D$18,MATCH(E8914,Assumptions!$A$13:$A$18,0)),MAX(INDEX(Assumptions!$C$13:$C$18,MATCH(E8914,Assumptions!$A$13:$A$18,0)),INDEX(Assumptions!$B$13:$B$18,MATCH(E8914,Assumptions!$A$13:$A$18,0))*F8914)),2)</f>
        <v>0.8</v>
      </c>
    </row>
    <row r="8915" customFormat="false" ht="15" hidden="false" customHeight="false" outlineLevel="0" collapsed="false">
      <c r="A8915" s="24" t="s">
        <v>9738</v>
      </c>
      <c r="B8915" s="39" t="n">
        <v>46210</v>
      </c>
      <c r="C8915" s="24" t="s">
        <v>549</v>
      </c>
      <c r="D8915" s="24" t="s">
        <v>826</v>
      </c>
      <c r="E8915" s="24" t="s">
        <v>103</v>
      </c>
      <c r="F8915" s="38" t="n">
        <v>2440</v>
      </c>
      <c r="G8915" s="42" t="n">
        <f aca="false">DATE(YEAR(B8915),MONTH(B8915),1)</f>
        <v>46204</v>
      </c>
      <c r="H8915" s="24" t="str">
        <f aca="false">INDEX(Customers!$B$2:$B$601,MATCH(C8915,Customers!$A$2:$A$601,0))</f>
        <v>Eastern</v>
      </c>
      <c r="I8915" s="43" t="n">
        <f aca="false">ROUND(MIN(INDEX(Assumptions!$D$13:$D$18,MATCH(E8915,Assumptions!$A$13:$A$18,0)),MAX(INDEX(Assumptions!$C$13:$C$18,MATCH(E8915,Assumptions!$A$13:$A$18,0)),INDEX(Assumptions!$B$13:$B$18,MATCH(E8915,Assumptions!$A$13:$A$18,0))*F8915)),2)</f>
        <v>24.4</v>
      </c>
    </row>
    <row r="8916" customFormat="false" ht="15" hidden="false" customHeight="false" outlineLevel="0" collapsed="false">
      <c r="A8916" s="24" t="s">
        <v>9739</v>
      </c>
      <c r="B8916" s="39" t="n">
        <v>46210</v>
      </c>
      <c r="C8916" s="24" t="s">
        <v>572</v>
      </c>
      <c r="D8916" s="24" t="s">
        <v>826</v>
      </c>
      <c r="E8916" s="24" t="s">
        <v>111</v>
      </c>
      <c r="F8916" s="38" t="n">
        <v>50</v>
      </c>
      <c r="G8916" s="42" t="n">
        <f aca="false">DATE(YEAR(B8916),MONTH(B8916),1)</f>
        <v>46204</v>
      </c>
      <c r="H8916" s="24" t="str">
        <f aca="false">INDEX(Customers!$B$2:$B$601,MATCH(C8916,Customers!$A$2:$A$601,0))</f>
        <v>Coast</v>
      </c>
      <c r="I8916" s="43" t="n">
        <f aca="false">ROUND(MIN(INDEX(Assumptions!$D$13:$D$18,MATCH(E8916,Assumptions!$A$13:$A$18,0)),MAX(INDEX(Assumptions!$C$13:$C$18,MATCH(E8916,Assumptions!$A$13:$A$18,0)),INDEX(Assumptions!$B$13:$B$18,MATCH(E8916,Assumptions!$A$13:$A$18,0))*F8916)),2)</f>
        <v>2</v>
      </c>
    </row>
    <row r="8917" customFormat="false" ht="15" hidden="false" customHeight="false" outlineLevel="0" collapsed="false">
      <c r="A8917" s="24" t="s">
        <v>9740</v>
      </c>
      <c r="B8917" s="39" t="n">
        <v>46210</v>
      </c>
      <c r="C8917" s="24" t="s">
        <v>593</v>
      </c>
      <c r="D8917" s="24" t="s">
        <v>826</v>
      </c>
      <c r="E8917" s="24" t="s">
        <v>111</v>
      </c>
      <c r="F8917" s="38" t="n">
        <v>200</v>
      </c>
      <c r="G8917" s="42" t="n">
        <f aca="false">DATE(YEAR(B8917),MONTH(B8917),1)</f>
        <v>46204</v>
      </c>
      <c r="H8917" s="24" t="str">
        <f aca="false">INDEX(Customers!$B$2:$B$601,MATCH(C8917,Customers!$A$2:$A$601,0))</f>
        <v>Western</v>
      </c>
      <c r="I8917" s="43" t="n">
        <f aca="false">ROUND(MIN(INDEX(Assumptions!$D$13:$D$18,MATCH(E8917,Assumptions!$A$13:$A$18,0)),MAX(INDEX(Assumptions!$C$13:$C$18,MATCH(E8917,Assumptions!$A$13:$A$18,0)),INDEX(Assumptions!$B$13:$B$18,MATCH(E8917,Assumptions!$A$13:$A$18,0))*F8917)),2)</f>
        <v>8</v>
      </c>
    </row>
    <row r="8918" customFormat="false" ht="15" hidden="false" customHeight="false" outlineLevel="0" collapsed="false">
      <c r="A8918" s="24" t="s">
        <v>9741</v>
      </c>
      <c r="B8918" s="39" t="n">
        <v>46210</v>
      </c>
      <c r="C8918" s="24" t="s">
        <v>609</v>
      </c>
      <c r="D8918" s="24" t="s">
        <v>178</v>
      </c>
      <c r="E8918" s="24" t="s">
        <v>105</v>
      </c>
      <c r="F8918" s="38" t="n">
        <v>17540</v>
      </c>
      <c r="G8918" s="42" t="n">
        <f aca="false">DATE(YEAR(B8918),MONTH(B8918),1)</f>
        <v>46204</v>
      </c>
      <c r="H8918" s="24" t="str">
        <f aca="false">INDEX(Customers!$B$2:$B$601,MATCH(C8918,Customers!$A$2:$A$601,0))</f>
        <v>Rift Valley</v>
      </c>
      <c r="I8918" s="43" t="n">
        <f aca="false">ROUND(MIN(INDEX(Assumptions!$D$13:$D$18,MATCH(E8918,Assumptions!$A$13:$A$18,0)),MAX(INDEX(Assumptions!$C$13:$C$18,MATCH(E8918,Assumptions!$A$13:$A$18,0)),INDEX(Assumptions!$B$13:$B$18,MATCH(E8918,Assumptions!$A$13:$A$18,0))*F8918)),2)</f>
        <v>200</v>
      </c>
    </row>
    <row r="8919" customFormat="false" ht="15" hidden="false" customHeight="false" outlineLevel="0" collapsed="false">
      <c r="A8919" s="24" t="s">
        <v>9742</v>
      </c>
      <c r="B8919" s="39" t="n">
        <v>46210</v>
      </c>
      <c r="C8919" s="24" t="s">
        <v>609</v>
      </c>
      <c r="D8919" s="24" t="s">
        <v>826</v>
      </c>
      <c r="E8919" s="24" t="s">
        <v>109</v>
      </c>
      <c r="F8919" s="38" t="n">
        <v>6550</v>
      </c>
      <c r="G8919" s="42" t="n">
        <f aca="false">DATE(YEAR(B8919),MONTH(B8919),1)</f>
        <v>46204</v>
      </c>
      <c r="H8919" s="24" t="str">
        <f aca="false">INDEX(Customers!$B$2:$B$601,MATCH(C8919,Customers!$A$2:$A$601,0))</f>
        <v>Rift Valley</v>
      </c>
      <c r="I8919" s="43" t="n">
        <f aca="false">ROUND(MIN(INDEX(Assumptions!$D$13:$D$18,MATCH(E8919,Assumptions!$A$13:$A$18,0)),MAX(INDEX(Assumptions!$C$13:$C$18,MATCH(E8919,Assumptions!$A$13:$A$18,0)),INDEX(Assumptions!$B$13:$B$18,MATCH(E8919,Assumptions!$A$13:$A$18,0))*F8919)),2)</f>
        <v>26.2</v>
      </c>
    </row>
    <row r="8920" customFormat="false" ht="15" hidden="false" customHeight="false" outlineLevel="0" collapsed="false">
      <c r="A8920" s="24" t="s">
        <v>9743</v>
      </c>
      <c r="B8920" s="39" t="n">
        <v>46210</v>
      </c>
      <c r="C8920" s="24" t="s">
        <v>627</v>
      </c>
      <c r="D8920" s="24" t="s">
        <v>826</v>
      </c>
      <c r="E8920" s="24" t="s">
        <v>109</v>
      </c>
      <c r="F8920" s="38" t="n">
        <v>4490</v>
      </c>
      <c r="G8920" s="42" t="n">
        <f aca="false">DATE(YEAR(B8920),MONTH(B8920),1)</f>
        <v>46204</v>
      </c>
      <c r="H8920" s="24" t="str">
        <f aca="false">INDEX(Customers!$B$2:$B$601,MATCH(C8920,Customers!$A$2:$A$601,0))</f>
        <v>Central</v>
      </c>
      <c r="I8920" s="43" t="n">
        <f aca="false">ROUND(MIN(INDEX(Assumptions!$D$13:$D$18,MATCH(E8920,Assumptions!$A$13:$A$18,0)),MAX(INDEX(Assumptions!$C$13:$C$18,MATCH(E8920,Assumptions!$A$13:$A$18,0)),INDEX(Assumptions!$B$13:$B$18,MATCH(E8920,Assumptions!$A$13:$A$18,0))*F8920)),2)</f>
        <v>17.96</v>
      </c>
    </row>
    <row r="8921" customFormat="false" ht="15" hidden="false" customHeight="false" outlineLevel="0" collapsed="false">
      <c r="A8921" s="24" t="s">
        <v>9744</v>
      </c>
      <c r="B8921" s="39" t="n">
        <v>46210</v>
      </c>
      <c r="C8921" s="24" t="s">
        <v>642</v>
      </c>
      <c r="D8921" s="24" t="s">
        <v>826</v>
      </c>
      <c r="E8921" s="24" t="s">
        <v>113</v>
      </c>
      <c r="F8921" s="38" t="n">
        <v>250</v>
      </c>
      <c r="G8921" s="42" t="n">
        <f aca="false">DATE(YEAR(B8921),MONTH(B8921),1)</f>
        <v>46204</v>
      </c>
      <c r="H8921" s="24" t="str">
        <f aca="false">INDEX(Customers!$B$2:$B$601,MATCH(C8921,Customers!$A$2:$A$601,0))</f>
        <v>Rift Valley</v>
      </c>
      <c r="I8921" s="43" t="n">
        <f aca="false">ROUND(MIN(INDEX(Assumptions!$D$13:$D$18,MATCH(E8921,Assumptions!$A$13:$A$18,0)),MAX(INDEX(Assumptions!$C$13:$C$18,MATCH(E8921,Assumptions!$A$13:$A$18,0)),INDEX(Assumptions!$B$13:$B$18,MATCH(E8921,Assumptions!$A$13:$A$18,0))*F8921)),2)</f>
        <v>12.5</v>
      </c>
    </row>
    <row r="8922" customFormat="false" ht="15" hidden="false" customHeight="false" outlineLevel="0" collapsed="false">
      <c r="A8922" s="24" t="s">
        <v>9745</v>
      </c>
      <c r="B8922" s="39" t="n">
        <v>46210</v>
      </c>
      <c r="C8922" s="24" t="s">
        <v>651</v>
      </c>
      <c r="D8922" s="24" t="s">
        <v>826</v>
      </c>
      <c r="E8922" s="24" t="s">
        <v>103</v>
      </c>
      <c r="F8922" s="38" t="n">
        <v>610</v>
      </c>
      <c r="G8922" s="42" t="n">
        <f aca="false">DATE(YEAR(B8922),MONTH(B8922),1)</f>
        <v>46204</v>
      </c>
      <c r="H8922" s="24" t="str">
        <f aca="false">INDEX(Customers!$B$2:$B$601,MATCH(C8922,Customers!$A$2:$A$601,0))</f>
        <v>Rift Valley</v>
      </c>
      <c r="I8922" s="43" t="n">
        <f aca="false">ROUND(MIN(INDEX(Assumptions!$D$13:$D$18,MATCH(E8922,Assumptions!$A$13:$A$18,0)),MAX(INDEX(Assumptions!$C$13:$C$18,MATCH(E8922,Assumptions!$A$13:$A$18,0)),INDEX(Assumptions!$B$13:$B$18,MATCH(E8922,Assumptions!$A$13:$A$18,0))*F8922)),2)</f>
        <v>6.1</v>
      </c>
    </row>
    <row r="8923" customFormat="false" ht="15" hidden="false" customHeight="false" outlineLevel="0" collapsed="false">
      <c r="A8923" s="24" t="s">
        <v>9746</v>
      </c>
      <c r="B8923" s="39" t="n">
        <v>46210</v>
      </c>
      <c r="C8923" s="24" t="s">
        <v>664</v>
      </c>
      <c r="D8923" s="24" t="s">
        <v>826</v>
      </c>
      <c r="E8923" s="24" t="s">
        <v>103</v>
      </c>
      <c r="F8923" s="38" t="n">
        <v>13190</v>
      </c>
      <c r="G8923" s="42" t="n">
        <f aca="false">DATE(YEAR(B8923),MONTH(B8923),1)</f>
        <v>46204</v>
      </c>
      <c r="H8923" s="24" t="str">
        <f aca="false">INDEX(Customers!$B$2:$B$601,MATCH(C8923,Customers!$A$2:$A$601,0))</f>
        <v>Rift Valley</v>
      </c>
      <c r="I8923" s="43" t="n">
        <f aca="false">ROUND(MIN(INDEX(Assumptions!$D$13:$D$18,MATCH(E8923,Assumptions!$A$13:$A$18,0)),MAX(INDEX(Assumptions!$C$13:$C$18,MATCH(E8923,Assumptions!$A$13:$A$18,0)),INDEX(Assumptions!$B$13:$B$18,MATCH(E8923,Assumptions!$A$13:$A$18,0))*F8923)),2)</f>
        <v>105</v>
      </c>
    </row>
    <row r="8924" customFormat="false" ht="15" hidden="false" customHeight="false" outlineLevel="0" collapsed="false">
      <c r="A8924" s="24" t="s">
        <v>9747</v>
      </c>
      <c r="B8924" s="39" t="n">
        <v>46210</v>
      </c>
      <c r="C8924" s="24" t="s">
        <v>670</v>
      </c>
      <c r="D8924" s="24" t="s">
        <v>826</v>
      </c>
      <c r="E8924" s="24" t="s">
        <v>109</v>
      </c>
      <c r="F8924" s="38" t="n">
        <v>13800</v>
      </c>
      <c r="G8924" s="42" t="n">
        <f aca="false">DATE(YEAR(B8924),MONTH(B8924),1)</f>
        <v>46204</v>
      </c>
      <c r="H8924" s="24" t="str">
        <f aca="false">INDEX(Customers!$B$2:$B$601,MATCH(C8924,Customers!$A$2:$A$601,0))</f>
        <v>Rift Valley</v>
      </c>
      <c r="I8924" s="43" t="n">
        <f aca="false">ROUND(MIN(INDEX(Assumptions!$D$13:$D$18,MATCH(E8924,Assumptions!$A$13:$A$18,0)),MAX(INDEX(Assumptions!$C$13:$C$18,MATCH(E8924,Assumptions!$A$13:$A$18,0)),INDEX(Assumptions!$B$13:$B$18,MATCH(E8924,Assumptions!$A$13:$A$18,0))*F8924)),2)</f>
        <v>40</v>
      </c>
    </row>
    <row r="8925" customFormat="false" ht="15" hidden="false" customHeight="false" outlineLevel="0" collapsed="false">
      <c r="A8925" s="24" t="s">
        <v>9748</v>
      </c>
      <c r="B8925" s="39" t="n">
        <v>46210</v>
      </c>
      <c r="C8925" s="24" t="s">
        <v>673</v>
      </c>
      <c r="D8925" s="24" t="s">
        <v>826</v>
      </c>
      <c r="E8925" s="24" t="s">
        <v>113</v>
      </c>
      <c r="F8925" s="38" t="n">
        <v>1000</v>
      </c>
      <c r="G8925" s="42" t="n">
        <f aca="false">DATE(YEAR(B8925),MONTH(B8925),1)</f>
        <v>46204</v>
      </c>
      <c r="H8925" s="24" t="str">
        <f aca="false">INDEX(Customers!$B$2:$B$601,MATCH(C8925,Customers!$A$2:$A$601,0))</f>
        <v>Nairobi</v>
      </c>
      <c r="I8925" s="43" t="n">
        <f aca="false">ROUND(MIN(INDEX(Assumptions!$D$13:$D$18,MATCH(E8925,Assumptions!$A$13:$A$18,0)),MAX(INDEX(Assumptions!$C$13:$C$18,MATCH(E8925,Assumptions!$A$13:$A$18,0)),INDEX(Assumptions!$B$13:$B$18,MATCH(E8925,Assumptions!$A$13:$A$18,0))*F8925)),2)</f>
        <v>50</v>
      </c>
    </row>
    <row r="8926" customFormat="false" ht="15" hidden="false" customHeight="false" outlineLevel="0" collapsed="false">
      <c r="A8926" s="24" t="s">
        <v>9749</v>
      </c>
      <c r="B8926" s="39" t="n">
        <v>46210</v>
      </c>
      <c r="C8926" s="24" t="s">
        <v>691</v>
      </c>
      <c r="D8926" s="24" t="s">
        <v>826</v>
      </c>
      <c r="E8926" s="24" t="s">
        <v>103</v>
      </c>
      <c r="F8926" s="38" t="n">
        <v>1280</v>
      </c>
      <c r="G8926" s="42" t="n">
        <f aca="false">DATE(YEAR(B8926),MONTH(B8926),1)</f>
        <v>46204</v>
      </c>
      <c r="H8926" s="24" t="str">
        <f aca="false">INDEX(Customers!$B$2:$B$601,MATCH(C8926,Customers!$A$2:$A$601,0))</f>
        <v>Central</v>
      </c>
      <c r="I8926" s="43" t="n">
        <f aca="false">ROUND(MIN(INDEX(Assumptions!$D$13:$D$18,MATCH(E8926,Assumptions!$A$13:$A$18,0)),MAX(INDEX(Assumptions!$C$13:$C$18,MATCH(E8926,Assumptions!$A$13:$A$18,0)),INDEX(Assumptions!$B$13:$B$18,MATCH(E8926,Assumptions!$A$13:$A$18,0))*F8926)),2)</f>
        <v>12.8</v>
      </c>
    </row>
    <row r="8927" customFormat="false" ht="15" hidden="false" customHeight="false" outlineLevel="0" collapsed="false">
      <c r="A8927" s="24" t="s">
        <v>9750</v>
      </c>
      <c r="B8927" s="39" t="n">
        <v>46210</v>
      </c>
      <c r="C8927" s="24" t="s">
        <v>701</v>
      </c>
      <c r="D8927" s="24" t="s">
        <v>153</v>
      </c>
      <c r="E8927" s="24" t="s">
        <v>107</v>
      </c>
      <c r="F8927" s="38" t="n">
        <v>64090</v>
      </c>
      <c r="G8927" s="42" t="n">
        <f aca="false">DATE(YEAR(B8927),MONTH(B8927),1)</f>
        <v>46204</v>
      </c>
      <c r="H8927" s="24" t="str">
        <f aca="false">INDEX(Customers!$B$2:$B$601,MATCH(C8927,Customers!$A$2:$A$601,0))</f>
        <v>Nairobi</v>
      </c>
      <c r="I8927" s="43" t="n">
        <f aca="false">ROUND(MIN(INDEX(Assumptions!$D$13:$D$18,MATCH(E8927,Assumptions!$A$13:$A$18,0)),MAX(INDEX(Assumptions!$C$13:$C$18,MATCH(E8927,Assumptions!$A$13:$A$18,0)),INDEX(Assumptions!$B$13:$B$18,MATCH(E8927,Assumptions!$A$13:$A$18,0))*F8927)),2)</f>
        <v>0</v>
      </c>
    </row>
    <row r="8928" customFormat="false" ht="15" hidden="false" customHeight="false" outlineLevel="0" collapsed="false">
      <c r="A8928" s="24" t="s">
        <v>9751</v>
      </c>
      <c r="B8928" s="39" t="n">
        <v>46210</v>
      </c>
      <c r="C8928" s="24" t="s">
        <v>711</v>
      </c>
      <c r="D8928" s="24" t="s">
        <v>826</v>
      </c>
      <c r="E8928" s="24" t="s">
        <v>103</v>
      </c>
      <c r="F8928" s="38" t="n">
        <v>3180</v>
      </c>
      <c r="G8928" s="42" t="n">
        <f aca="false">DATE(YEAR(B8928),MONTH(B8928),1)</f>
        <v>46204</v>
      </c>
      <c r="H8928" s="24" t="str">
        <f aca="false">INDEX(Customers!$B$2:$B$601,MATCH(C8928,Customers!$A$2:$A$601,0))</f>
        <v>Rift Valley</v>
      </c>
      <c r="I8928" s="43" t="n">
        <f aca="false">ROUND(MIN(INDEX(Assumptions!$D$13:$D$18,MATCH(E8928,Assumptions!$A$13:$A$18,0)),MAX(INDEX(Assumptions!$C$13:$C$18,MATCH(E8928,Assumptions!$A$13:$A$18,0)),INDEX(Assumptions!$B$13:$B$18,MATCH(E8928,Assumptions!$A$13:$A$18,0))*F8928)),2)</f>
        <v>31.8</v>
      </c>
    </row>
    <row r="8929" customFormat="false" ht="15" hidden="false" customHeight="false" outlineLevel="0" collapsed="false">
      <c r="A8929" s="24" t="s">
        <v>9752</v>
      </c>
      <c r="B8929" s="39" t="n">
        <v>46210</v>
      </c>
      <c r="C8929" s="24" t="s">
        <v>729</v>
      </c>
      <c r="D8929" s="24" t="s">
        <v>826</v>
      </c>
      <c r="E8929" s="24" t="s">
        <v>111</v>
      </c>
      <c r="F8929" s="38" t="n">
        <v>50</v>
      </c>
      <c r="G8929" s="42" t="n">
        <f aca="false">DATE(YEAR(B8929),MONTH(B8929),1)</f>
        <v>46204</v>
      </c>
      <c r="H8929" s="24" t="str">
        <f aca="false">INDEX(Customers!$B$2:$B$601,MATCH(C8929,Customers!$A$2:$A$601,0))</f>
        <v>Central</v>
      </c>
      <c r="I8929" s="43" t="n">
        <f aca="false">ROUND(MIN(INDEX(Assumptions!$D$13:$D$18,MATCH(E8929,Assumptions!$A$13:$A$18,0)),MAX(INDEX(Assumptions!$C$13:$C$18,MATCH(E8929,Assumptions!$A$13:$A$18,0)),INDEX(Assumptions!$B$13:$B$18,MATCH(E8929,Assumptions!$A$13:$A$18,0))*F8929)),2)</f>
        <v>2</v>
      </c>
    </row>
    <row r="8930" customFormat="false" ht="15" hidden="false" customHeight="false" outlineLevel="0" collapsed="false">
      <c r="A8930" s="24" t="s">
        <v>9753</v>
      </c>
      <c r="B8930" s="39" t="n">
        <v>46210</v>
      </c>
      <c r="C8930" s="24" t="s">
        <v>730</v>
      </c>
      <c r="D8930" s="24" t="s">
        <v>826</v>
      </c>
      <c r="E8930" s="24" t="s">
        <v>111</v>
      </c>
      <c r="F8930" s="38" t="n">
        <v>100</v>
      </c>
      <c r="G8930" s="42" t="n">
        <f aca="false">DATE(YEAR(B8930),MONTH(B8930),1)</f>
        <v>46204</v>
      </c>
      <c r="H8930" s="24" t="str">
        <f aca="false">INDEX(Customers!$B$2:$B$601,MATCH(C8930,Customers!$A$2:$A$601,0))</f>
        <v>Western</v>
      </c>
      <c r="I8930" s="43" t="n">
        <f aca="false">ROUND(MIN(INDEX(Assumptions!$D$13:$D$18,MATCH(E8930,Assumptions!$A$13:$A$18,0)),MAX(INDEX(Assumptions!$C$13:$C$18,MATCH(E8930,Assumptions!$A$13:$A$18,0)),INDEX(Assumptions!$B$13:$B$18,MATCH(E8930,Assumptions!$A$13:$A$18,0))*F8930)),2)</f>
        <v>4</v>
      </c>
    </row>
    <row r="8931" customFormat="false" ht="15" hidden="false" customHeight="false" outlineLevel="0" collapsed="false">
      <c r="A8931" s="24" t="s">
        <v>9754</v>
      </c>
      <c r="B8931" s="39" t="n">
        <v>46210</v>
      </c>
      <c r="C8931" s="24" t="s">
        <v>733</v>
      </c>
      <c r="D8931" s="24" t="s">
        <v>826</v>
      </c>
      <c r="E8931" s="24" t="s">
        <v>111</v>
      </c>
      <c r="F8931" s="38" t="n">
        <v>1000</v>
      </c>
      <c r="G8931" s="42" t="n">
        <f aca="false">DATE(YEAR(B8931),MONTH(B8931),1)</f>
        <v>46204</v>
      </c>
      <c r="H8931" s="24" t="str">
        <f aca="false">INDEX(Customers!$B$2:$B$601,MATCH(C8931,Customers!$A$2:$A$601,0))</f>
        <v>Eastern</v>
      </c>
      <c r="I8931" s="43" t="n">
        <f aca="false">ROUND(MIN(INDEX(Assumptions!$D$13:$D$18,MATCH(E8931,Assumptions!$A$13:$A$18,0)),MAX(INDEX(Assumptions!$C$13:$C$18,MATCH(E8931,Assumptions!$A$13:$A$18,0)),INDEX(Assumptions!$B$13:$B$18,MATCH(E8931,Assumptions!$A$13:$A$18,0))*F8931)),2)</f>
        <v>40</v>
      </c>
    </row>
    <row r="8932" customFormat="false" ht="15" hidden="false" customHeight="false" outlineLevel="0" collapsed="false">
      <c r="A8932" s="24" t="s">
        <v>9755</v>
      </c>
      <c r="B8932" s="39" t="n">
        <v>46210</v>
      </c>
      <c r="C8932" s="24" t="s">
        <v>740</v>
      </c>
      <c r="D8932" s="24" t="s">
        <v>826</v>
      </c>
      <c r="E8932" s="24" t="s">
        <v>103</v>
      </c>
      <c r="F8932" s="38" t="n">
        <v>3960</v>
      </c>
      <c r="G8932" s="42" t="n">
        <f aca="false">DATE(YEAR(B8932),MONTH(B8932),1)</f>
        <v>46204</v>
      </c>
      <c r="H8932" s="24" t="str">
        <f aca="false">INDEX(Customers!$B$2:$B$601,MATCH(C8932,Customers!$A$2:$A$601,0))</f>
        <v>Nairobi</v>
      </c>
      <c r="I8932" s="43" t="n">
        <f aca="false">ROUND(MIN(INDEX(Assumptions!$D$13:$D$18,MATCH(E8932,Assumptions!$A$13:$A$18,0)),MAX(INDEX(Assumptions!$C$13:$C$18,MATCH(E8932,Assumptions!$A$13:$A$18,0)),INDEX(Assumptions!$B$13:$B$18,MATCH(E8932,Assumptions!$A$13:$A$18,0))*F8932)),2)</f>
        <v>39.6</v>
      </c>
    </row>
    <row r="8933" customFormat="false" ht="15" hidden="false" customHeight="false" outlineLevel="0" collapsed="false">
      <c r="A8933" s="24" t="s">
        <v>9756</v>
      </c>
      <c r="B8933" s="39" t="n">
        <v>46210</v>
      </c>
      <c r="C8933" s="24" t="s">
        <v>786</v>
      </c>
      <c r="D8933" s="24" t="s">
        <v>826</v>
      </c>
      <c r="E8933" s="24" t="s">
        <v>109</v>
      </c>
      <c r="F8933" s="38" t="n">
        <v>14050</v>
      </c>
      <c r="G8933" s="42" t="n">
        <f aca="false">DATE(YEAR(B8933),MONTH(B8933),1)</f>
        <v>46204</v>
      </c>
      <c r="H8933" s="24" t="str">
        <f aca="false">INDEX(Customers!$B$2:$B$601,MATCH(C8933,Customers!$A$2:$A$601,0))</f>
        <v>Rift Valley</v>
      </c>
      <c r="I8933" s="43" t="n">
        <f aca="false">ROUND(MIN(INDEX(Assumptions!$D$13:$D$18,MATCH(E8933,Assumptions!$A$13:$A$18,0)),MAX(INDEX(Assumptions!$C$13:$C$18,MATCH(E8933,Assumptions!$A$13:$A$18,0)),INDEX(Assumptions!$B$13:$B$18,MATCH(E8933,Assumptions!$A$13:$A$18,0))*F8933)),2)</f>
        <v>40</v>
      </c>
    </row>
    <row r="8934" customFormat="false" ht="15" hidden="false" customHeight="false" outlineLevel="0" collapsed="false">
      <c r="A8934" s="24" t="s">
        <v>9757</v>
      </c>
      <c r="B8934" s="39" t="n">
        <v>46210</v>
      </c>
      <c r="C8934" s="24" t="s">
        <v>786</v>
      </c>
      <c r="D8934" s="24" t="s">
        <v>826</v>
      </c>
      <c r="E8934" s="24" t="s">
        <v>109</v>
      </c>
      <c r="F8934" s="38" t="n">
        <v>7640</v>
      </c>
      <c r="G8934" s="42" t="n">
        <f aca="false">DATE(YEAR(B8934),MONTH(B8934),1)</f>
        <v>46204</v>
      </c>
      <c r="H8934" s="24" t="str">
        <f aca="false">INDEX(Customers!$B$2:$B$601,MATCH(C8934,Customers!$A$2:$A$601,0))</f>
        <v>Rift Valley</v>
      </c>
      <c r="I8934" s="43" t="n">
        <f aca="false">ROUND(MIN(INDEX(Assumptions!$D$13:$D$18,MATCH(E8934,Assumptions!$A$13:$A$18,0)),MAX(INDEX(Assumptions!$C$13:$C$18,MATCH(E8934,Assumptions!$A$13:$A$18,0)),INDEX(Assumptions!$B$13:$B$18,MATCH(E8934,Assumptions!$A$13:$A$18,0))*F8934)),2)</f>
        <v>30.56</v>
      </c>
    </row>
    <row r="8935" customFormat="false" ht="15" hidden="false" customHeight="false" outlineLevel="0" collapsed="false">
      <c r="A8935" s="24" t="s">
        <v>9758</v>
      </c>
      <c r="B8935" s="39" t="n">
        <v>46210</v>
      </c>
      <c r="C8935" s="24" t="s">
        <v>786</v>
      </c>
      <c r="D8935" s="24" t="s">
        <v>826</v>
      </c>
      <c r="E8935" s="24" t="s">
        <v>103</v>
      </c>
      <c r="F8935" s="38" t="n">
        <v>2900</v>
      </c>
      <c r="G8935" s="42" t="n">
        <f aca="false">DATE(YEAR(B8935),MONTH(B8935),1)</f>
        <v>46204</v>
      </c>
      <c r="H8935" s="24" t="str">
        <f aca="false">INDEX(Customers!$B$2:$B$601,MATCH(C8935,Customers!$A$2:$A$601,0))</f>
        <v>Rift Valley</v>
      </c>
      <c r="I8935" s="43" t="n">
        <f aca="false">ROUND(MIN(INDEX(Assumptions!$D$13:$D$18,MATCH(E8935,Assumptions!$A$13:$A$18,0)),MAX(INDEX(Assumptions!$C$13:$C$18,MATCH(E8935,Assumptions!$A$13:$A$18,0)),INDEX(Assumptions!$B$13:$B$18,MATCH(E8935,Assumptions!$A$13:$A$18,0))*F8935)),2)</f>
        <v>29</v>
      </c>
    </row>
    <row r="8936" customFormat="false" ht="15" hidden="false" customHeight="false" outlineLevel="0" collapsed="false">
      <c r="A8936" s="24" t="s">
        <v>9759</v>
      </c>
      <c r="B8936" s="39" t="n">
        <v>46210</v>
      </c>
      <c r="C8936" s="24" t="s">
        <v>786</v>
      </c>
      <c r="D8936" s="24" t="s">
        <v>826</v>
      </c>
      <c r="E8936" s="24" t="s">
        <v>103</v>
      </c>
      <c r="F8936" s="38" t="n">
        <v>3280</v>
      </c>
      <c r="G8936" s="42" t="n">
        <f aca="false">DATE(YEAR(B8936),MONTH(B8936),1)</f>
        <v>46204</v>
      </c>
      <c r="H8936" s="24" t="str">
        <f aca="false">INDEX(Customers!$B$2:$B$601,MATCH(C8936,Customers!$A$2:$A$601,0))</f>
        <v>Rift Valley</v>
      </c>
      <c r="I8936" s="43" t="n">
        <f aca="false">ROUND(MIN(INDEX(Assumptions!$D$13:$D$18,MATCH(E8936,Assumptions!$A$13:$A$18,0)),MAX(INDEX(Assumptions!$C$13:$C$18,MATCH(E8936,Assumptions!$A$13:$A$18,0)),INDEX(Assumptions!$B$13:$B$18,MATCH(E8936,Assumptions!$A$13:$A$18,0))*F8936)),2)</f>
        <v>32.8</v>
      </c>
    </row>
    <row r="8937" customFormat="false" ht="15" hidden="false" customHeight="false" outlineLevel="0" collapsed="false">
      <c r="A8937" s="24" t="s">
        <v>9760</v>
      </c>
      <c r="B8937" s="39" t="n">
        <v>46210</v>
      </c>
      <c r="C8937" s="24" t="s">
        <v>816</v>
      </c>
      <c r="D8937" s="24" t="s">
        <v>826</v>
      </c>
      <c r="E8937" s="24" t="s">
        <v>103</v>
      </c>
      <c r="F8937" s="38" t="n">
        <v>910</v>
      </c>
      <c r="G8937" s="42" t="n">
        <f aca="false">DATE(YEAR(B8937),MONTH(B8937),1)</f>
        <v>46204</v>
      </c>
      <c r="H8937" s="24" t="str">
        <f aca="false">INDEX(Customers!$B$2:$B$601,MATCH(C8937,Customers!$A$2:$A$601,0))</f>
        <v>Nairobi</v>
      </c>
      <c r="I8937" s="43" t="n">
        <f aca="false">ROUND(MIN(INDEX(Assumptions!$D$13:$D$18,MATCH(E8937,Assumptions!$A$13:$A$18,0)),MAX(INDEX(Assumptions!$C$13:$C$18,MATCH(E8937,Assumptions!$A$13:$A$18,0)),INDEX(Assumptions!$B$13:$B$18,MATCH(E8937,Assumptions!$A$13:$A$18,0))*F8937)),2)</f>
        <v>9.1</v>
      </c>
    </row>
    <row r="8938" customFormat="false" ht="15" hidden="false" customHeight="false" outlineLevel="0" collapsed="false">
      <c r="A8938" s="24" t="s">
        <v>9761</v>
      </c>
      <c r="B8938" s="39" t="n">
        <v>46211</v>
      </c>
      <c r="C8938" s="24" t="s">
        <v>229</v>
      </c>
      <c r="D8938" s="24" t="s">
        <v>153</v>
      </c>
      <c r="E8938" s="24" t="s">
        <v>107</v>
      </c>
      <c r="F8938" s="38" t="n">
        <v>1580</v>
      </c>
      <c r="G8938" s="42" t="n">
        <f aca="false">DATE(YEAR(B8938),MONTH(B8938),1)</f>
        <v>46204</v>
      </c>
      <c r="H8938" s="24" t="str">
        <f aca="false">INDEX(Customers!$B$2:$B$601,MATCH(C8938,Customers!$A$2:$A$601,0))</f>
        <v>Nairobi</v>
      </c>
      <c r="I8938" s="43" t="n">
        <f aca="false">ROUND(MIN(INDEX(Assumptions!$D$13:$D$18,MATCH(E8938,Assumptions!$A$13:$A$18,0)),MAX(INDEX(Assumptions!$C$13:$C$18,MATCH(E8938,Assumptions!$A$13:$A$18,0)),INDEX(Assumptions!$B$13:$B$18,MATCH(E8938,Assumptions!$A$13:$A$18,0))*F8938)),2)</f>
        <v>0</v>
      </c>
    </row>
    <row r="8939" customFormat="false" ht="15" hidden="false" customHeight="false" outlineLevel="0" collapsed="false">
      <c r="A8939" s="24" t="s">
        <v>9762</v>
      </c>
      <c r="B8939" s="39" t="n">
        <v>46211</v>
      </c>
      <c r="C8939" s="24" t="s">
        <v>243</v>
      </c>
      <c r="D8939" s="24" t="s">
        <v>826</v>
      </c>
      <c r="E8939" s="24" t="s">
        <v>113</v>
      </c>
      <c r="F8939" s="38" t="n">
        <v>99</v>
      </c>
      <c r="G8939" s="42" t="n">
        <f aca="false">DATE(YEAR(B8939),MONTH(B8939),1)</f>
        <v>46204</v>
      </c>
      <c r="H8939" s="24" t="str">
        <f aca="false">INDEX(Customers!$B$2:$B$601,MATCH(C8939,Customers!$A$2:$A$601,0))</f>
        <v>Coast</v>
      </c>
      <c r="I8939" s="43" t="n">
        <f aca="false">ROUND(MIN(INDEX(Assumptions!$D$13:$D$18,MATCH(E8939,Assumptions!$A$13:$A$18,0)),MAX(INDEX(Assumptions!$C$13:$C$18,MATCH(E8939,Assumptions!$A$13:$A$18,0)),INDEX(Assumptions!$B$13:$B$18,MATCH(E8939,Assumptions!$A$13:$A$18,0))*F8939)),2)</f>
        <v>4.95</v>
      </c>
    </row>
    <row r="8940" customFormat="false" ht="15" hidden="false" customHeight="false" outlineLevel="0" collapsed="false">
      <c r="A8940" s="24" t="s">
        <v>9763</v>
      </c>
      <c r="B8940" s="39" t="n">
        <v>46211</v>
      </c>
      <c r="C8940" s="24" t="s">
        <v>270</v>
      </c>
      <c r="D8940" s="24" t="s">
        <v>826</v>
      </c>
      <c r="E8940" s="24" t="s">
        <v>103</v>
      </c>
      <c r="F8940" s="38" t="n">
        <v>1090</v>
      </c>
      <c r="G8940" s="42" t="n">
        <f aca="false">DATE(YEAR(B8940),MONTH(B8940),1)</f>
        <v>46204</v>
      </c>
      <c r="H8940" s="24" t="str">
        <f aca="false">INDEX(Customers!$B$2:$B$601,MATCH(C8940,Customers!$A$2:$A$601,0))</f>
        <v>Rift Valley</v>
      </c>
      <c r="I8940" s="43" t="n">
        <f aca="false">ROUND(MIN(INDEX(Assumptions!$D$13:$D$18,MATCH(E8940,Assumptions!$A$13:$A$18,0)),MAX(INDEX(Assumptions!$C$13:$C$18,MATCH(E8940,Assumptions!$A$13:$A$18,0)),INDEX(Assumptions!$B$13:$B$18,MATCH(E8940,Assumptions!$A$13:$A$18,0))*F8940)),2)</f>
        <v>10.9</v>
      </c>
    </row>
    <row r="8941" customFormat="false" ht="15" hidden="false" customHeight="false" outlineLevel="0" collapsed="false">
      <c r="A8941" s="24" t="s">
        <v>9764</v>
      </c>
      <c r="B8941" s="39" t="n">
        <v>46211</v>
      </c>
      <c r="C8941" s="24" t="s">
        <v>271</v>
      </c>
      <c r="D8941" s="24" t="s">
        <v>826</v>
      </c>
      <c r="E8941" s="24" t="s">
        <v>103</v>
      </c>
      <c r="F8941" s="38" t="n">
        <v>2900</v>
      </c>
      <c r="G8941" s="42" t="n">
        <f aca="false">DATE(YEAR(B8941),MONTH(B8941),1)</f>
        <v>46204</v>
      </c>
      <c r="H8941" s="24" t="str">
        <f aca="false">INDEX(Customers!$B$2:$B$601,MATCH(C8941,Customers!$A$2:$A$601,0))</f>
        <v>Coast</v>
      </c>
      <c r="I8941" s="43" t="n">
        <f aca="false">ROUND(MIN(INDEX(Assumptions!$D$13:$D$18,MATCH(E8941,Assumptions!$A$13:$A$18,0)),MAX(INDEX(Assumptions!$C$13:$C$18,MATCH(E8941,Assumptions!$A$13:$A$18,0)),INDEX(Assumptions!$B$13:$B$18,MATCH(E8941,Assumptions!$A$13:$A$18,0))*F8941)),2)</f>
        <v>29</v>
      </c>
    </row>
    <row r="8942" customFormat="false" ht="15" hidden="false" customHeight="false" outlineLevel="0" collapsed="false">
      <c r="A8942" s="24" t="s">
        <v>9765</v>
      </c>
      <c r="B8942" s="39" t="n">
        <v>46211</v>
      </c>
      <c r="C8942" s="24" t="s">
        <v>289</v>
      </c>
      <c r="D8942" s="24" t="s">
        <v>826</v>
      </c>
      <c r="E8942" s="24" t="s">
        <v>109</v>
      </c>
      <c r="F8942" s="38" t="n">
        <v>10740</v>
      </c>
      <c r="G8942" s="42" t="n">
        <f aca="false">DATE(YEAR(B8942),MONTH(B8942),1)</f>
        <v>46204</v>
      </c>
      <c r="H8942" s="24" t="str">
        <f aca="false">INDEX(Customers!$B$2:$B$601,MATCH(C8942,Customers!$A$2:$A$601,0))</f>
        <v>Coast</v>
      </c>
      <c r="I8942" s="43" t="n">
        <f aca="false">ROUND(MIN(INDEX(Assumptions!$D$13:$D$18,MATCH(E8942,Assumptions!$A$13:$A$18,0)),MAX(INDEX(Assumptions!$C$13:$C$18,MATCH(E8942,Assumptions!$A$13:$A$18,0)),INDEX(Assumptions!$B$13:$B$18,MATCH(E8942,Assumptions!$A$13:$A$18,0))*F8942)),2)</f>
        <v>40</v>
      </c>
    </row>
    <row r="8943" customFormat="false" ht="15" hidden="false" customHeight="false" outlineLevel="0" collapsed="false">
      <c r="A8943" s="24" t="s">
        <v>9766</v>
      </c>
      <c r="B8943" s="39" t="n">
        <v>46211</v>
      </c>
      <c r="C8943" s="24" t="s">
        <v>289</v>
      </c>
      <c r="D8943" s="24" t="s">
        <v>826</v>
      </c>
      <c r="E8943" s="24" t="s">
        <v>109</v>
      </c>
      <c r="F8943" s="38" t="n">
        <v>11880</v>
      </c>
      <c r="G8943" s="42" t="n">
        <f aca="false">DATE(YEAR(B8943),MONTH(B8943),1)</f>
        <v>46204</v>
      </c>
      <c r="H8943" s="24" t="str">
        <f aca="false">INDEX(Customers!$B$2:$B$601,MATCH(C8943,Customers!$A$2:$A$601,0))</f>
        <v>Coast</v>
      </c>
      <c r="I8943" s="43" t="n">
        <f aca="false">ROUND(MIN(INDEX(Assumptions!$D$13:$D$18,MATCH(E8943,Assumptions!$A$13:$A$18,0)),MAX(INDEX(Assumptions!$C$13:$C$18,MATCH(E8943,Assumptions!$A$13:$A$18,0)),INDEX(Assumptions!$B$13:$B$18,MATCH(E8943,Assumptions!$A$13:$A$18,0))*F8943)),2)</f>
        <v>40</v>
      </c>
    </row>
    <row r="8944" customFormat="false" ht="15" hidden="false" customHeight="false" outlineLevel="0" collapsed="false">
      <c r="A8944" s="24" t="s">
        <v>9767</v>
      </c>
      <c r="B8944" s="39" t="n">
        <v>46211</v>
      </c>
      <c r="C8944" s="24" t="s">
        <v>351</v>
      </c>
      <c r="D8944" s="24" t="s">
        <v>826</v>
      </c>
      <c r="E8944" s="24" t="s">
        <v>113</v>
      </c>
      <c r="F8944" s="38" t="n">
        <v>1000</v>
      </c>
      <c r="G8944" s="42" t="n">
        <f aca="false">DATE(YEAR(B8944),MONTH(B8944),1)</f>
        <v>46204</v>
      </c>
      <c r="H8944" s="24" t="str">
        <f aca="false">INDEX(Customers!$B$2:$B$601,MATCH(C8944,Customers!$A$2:$A$601,0))</f>
        <v>Eastern</v>
      </c>
      <c r="I8944" s="43" t="n">
        <f aca="false">ROUND(MIN(INDEX(Assumptions!$D$13:$D$18,MATCH(E8944,Assumptions!$A$13:$A$18,0)),MAX(INDEX(Assumptions!$C$13:$C$18,MATCH(E8944,Assumptions!$A$13:$A$18,0)),INDEX(Assumptions!$B$13:$B$18,MATCH(E8944,Assumptions!$A$13:$A$18,0))*F8944)),2)</f>
        <v>50</v>
      </c>
    </row>
    <row r="8945" customFormat="false" ht="15" hidden="false" customHeight="false" outlineLevel="0" collapsed="false">
      <c r="A8945" s="24" t="s">
        <v>9768</v>
      </c>
      <c r="B8945" s="39" t="n">
        <v>46211</v>
      </c>
      <c r="C8945" s="24" t="s">
        <v>351</v>
      </c>
      <c r="D8945" s="24" t="s">
        <v>826</v>
      </c>
      <c r="E8945" s="24" t="s">
        <v>109</v>
      </c>
      <c r="F8945" s="38" t="n">
        <v>4530</v>
      </c>
      <c r="G8945" s="42" t="n">
        <f aca="false">DATE(YEAR(B8945),MONTH(B8945),1)</f>
        <v>46204</v>
      </c>
      <c r="H8945" s="24" t="str">
        <f aca="false">INDEX(Customers!$B$2:$B$601,MATCH(C8945,Customers!$A$2:$A$601,0))</f>
        <v>Eastern</v>
      </c>
      <c r="I8945" s="43" t="n">
        <f aca="false">ROUND(MIN(INDEX(Assumptions!$D$13:$D$18,MATCH(E8945,Assumptions!$A$13:$A$18,0)),MAX(INDEX(Assumptions!$C$13:$C$18,MATCH(E8945,Assumptions!$A$13:$A$18,0)),INDEX(Assumptions!$B$13:$B$18,MATCH(E8945,Assumptions!$A$13:$A$18,0))*F8945)),2)</f>
        <v>18.12</v>
      </c>
    </row>
    <row r="8946" customFormat="false" ht="15" hidden="false" customHeight="false" outlineLevel="0" collapsed="false">
      <c r="A8946" s="24" t="s">
        <v>9769</v>
      </c>
      <c r="B8946" s="39" t="n">
        <v>46211</v>
      </c>
      <c r="C8946" s="24" t="s">
        <v>353</v>
      </c>
      <c r="D8946" s="24" t="s">
        <v>195</v>
      </c>
      <c r="E8946" s="24" t="s">
        <v>105</v>
      </c>
      <c r="F8946" s="38" t="n">
        <v>1820</v>
      </c>
      <c r="G8946" s="42" t="n">
        <f aca="false">DATE(YEAR(B8946),MONTH(B8946),1)</f>
        <v>46204</v>
      </c>
      <c r="H8946" s="24" t="str">
        <f aca="false">INDEX(Customers!$B$2:$B$601,MATCH(C8946,Customers!$A$2:$A$601,0))</f>
        <v>Western</v>
      </c>
      <c r="I8946" s="43" t="n">
        <f aca="false">ROUND(MIN(INDEX(Assumptions!$D$13:$D$18,MATCH(E8946,Assumptions!$A$13:$A$18,0)),MAX(INDEX(Assumptions!$C$13:$C$18,MATCH(E8946,Assumptions!$A$13:$A$18,0)),INDEX(Assumptions!$B$13:$B$18,MATCH(E8946,Assumptions!$A$13:$A$18,0))*F8946)),2)</f>
        <v>27.3</v>
      </c>
    </row>
    <row r="8947" customFormat="false" ht="15" hidden="false" customHeight="false" outlineLevel="0" collapsed="false">
      <c r="A8947" s="24" t="s">
        <v>9770</v>
      </c>
      <c r="B8947" s="39" t="n">
        <v>46211</v>
      </c>
      <c r="C8947" s="24" t="s">
        <v>356</v>
      </c>
      <c r="D8947" s="24" t="s">
        <v>826</v>
      </c>
      <c r="E8947" s="24" t="s">
        <v>109</v>
      </c>
      <c r="F8947" s="38" t="n">
        <v>3230</v>
      </c>
      <c r="G8947" s="42" t="n">
        <f aca="false">DATE(YEAR(B8947),MONTH(B8947),1)</f>
        <v>46204</v>
      </c>
      <c r="H8947" s="24" t="str">
        <f aca="false">INDEX(Customers!$B$2:$B$601,MATCH(C8947,Customers!$A$2:$A$601,0))</f>
        <v>Coast</v>
      </c>
      <c r="I8947" s="43" t="n">
        <f aca="false">ROUND(MIN(INDEX(Assumptions!$D$13:$D$18,MATCH(E8947,Assumptions!$A$13:$A$18,0)),MAX(INDEX(Assumptions!$C$13:$C$18,MATCH(E8947,Assumptions!$A$13:$A$18,0)),INDEX(Assumptions!$B$13:$B$18,MATCH(E8947,Assumptions!$A$13:$A$18,0))*F8947)),2)</f>
        <v>12.92</v>
      </c>
    </row>
    <row r="8948" customFormat="false" ht="15" hidden="false" customHeight="false" outlineLevel="0" collapsed="false">
      <c r="A8948" s="24" t="s">
        <v>9771</v>
      </c>
      <c r="B8948" s="39" t="n">
        <v>46211</v>
      </c>
      <c r="C8948" s="24" t="s">
        <v>358</v>
      </c>
      <c r="D8948" s="24" t="s">
        <v>826</v>
      </c>
      <c r="E8948" s="24" t="s">
        <v>103</v>
      </c>
      <c r="F8948" s="38" t="n">
        <v>2630</v>
      </c>
      <c r="G8948" s="42" t="n">
        <f aca="false">DATE(YEAR(B8948),MONTH(B8948),1)</f>
        <v>46204</v>
      </c>
      <c r="H8948" s="24" t="str">
        <f aca="false">INDEX(Customers!$B$2:$B$601,MATCH(C8948,Customers!$A$2:$A$601,0))</f>
        <v>Western</v>
      </c>
      <c r="I8948" s="43" t="n">
        <f aca="false">ROUND(MIN(INDEX(Assumptions!$D$13:$D$18,MATCH(E8948,Assumptions!$A$13:$A$18,0)),MAX(INDEX(Assumptions!$C$13:$C$18,MATCH(E8948,Assumptions!$A$13:$A$18,0)),INDEX(Assumptions!$B$13:$B$18,MATCH(E8948,Assumptions!$A$13:$A$18,0))*F8948)),2)</f>
        <v>26.3</v>
      </c>
    </row>
    <row r="8949" customFormat="false" ht="15" hidden="false" customHeight="false" outlineLevel="0" collapsed="false">
      <c r="A8949" s="24" t="s">
        <v>9772</v>
      </c>
      <c r="B8949" s="39" t="n">
        <v>46211</v>
      </c>
      <c r="C8949" s="24" t="s">
        <v>358</v>
      </c>
      <c r="D8949" s="24" t="s">
        <v>826</v>
      </c>
      <c r="E8949" s="24" t="s">
        <v>103</v>
      </c>
      <c r="F8949" s="38" t="n">
        <v>420</v>
      </c>
      <c r="G8949" s="42" t="n">
        <f aca="false">DATE(YEAR(B8949),MONTH(B8949),1)</f>
        <v>46204</v>
      </c>
      <c r="H8949" s="24" t="str">
        <f aca="false">INDEX(Customers!$B$2:$B$601,MATCH(C8949,Customers!$A$2:$A$601,0))</f>
        <v>Western</v>
      </c>
      <c r="I8949" s="43" t="n">
        <f aca="false">ROUND(MIN(INDEX(Assumptions!$D$13:$D$18,MATCH(E8949,Assumptions!$A$13:$A$18,0)),MAX(INDEX(Assumptions!$C$13:$C$18,MATCH(E8949,Assumptions!$A$13:$A$18,0)),INDEX(Assumptions!$B$13:$B$18,MATCH(E8949,Assumptions!$A$13:$A$18,0))*F8949)),2)</f>
        <v>5</v>
      </c>
    </row>
    <row r="8950" customFormat="false" ht="15" hidden="false" customHeight="false" outlineLevel="0" collapsed="false">
      <c r="A8950" s="24" t="s">
        <v>9773</v>
      </c>
      <c r="B8950" s="39" t="n">
        <v>46211</v>
      </c>
      <c r="C8950" s="24" t="s">
        <v>365</v>
      </c>
      <c r="D8950" s="24" t="s">
        <v>826</v>
      </c>
      <c r="E8950" s="24" t="s">
        <v>103</v>
      </c>
      <c r="F8950" s="38" t="n">
        <v>850</v>
      </c>
      <c r="G8950" s="42" t="n">
        <f aca="false">DATE(YEAR(B8950),MONTH(B8950),1)</f>
        <v>46204</v>
      </c>
      <c r="H8950" s="24" t="str">
        <f aca="false">INDEX(Customers!$B$2:$B$601,MATCH(C8950,Customers!$A$2:$A$601,0))</f>
        <v>Eastern</v>
      </c>
      <c r="I8950" s="43" t="n">
        <f aca="false">ROUND(MIN(INDEX(Assumptions!$D$13:$D$18,MATCH(E8950,Assumptions!$A$13:$A$18,0)),MAX(INDEX(Assumptions!$C$13:$C$18,MATCH(E8950,Assumptions!$A$13:$A$18,0)),INDEX(Assumptions!$B$13:$B$18,MATCH(E8950,Assumptions!$A$13:$A$18,0))*F8950)),2)</f>
        <v>8.5</v>
      </c>
    </row>
    <row r="8951" customFormat="false" ht="15" hidden="false" customHeight="false" outlineLevel="0" collapsed="false">
      <c r="A8951" s="24" t="s">
        <v>9774</v>
      </c>
      <c r="B8951" s="39" t="n">
        <v>46211</v>
      </c>
      <c r="C8951" s="24" t="s">
        <v>367</v>
      </c>
      <c r="D8951" s="24" t="s">
        <v>152</v>
      </c>
      <c r="E8951" s="24" t="s">
        <v>105</v>
      </c>
      <c r="F8951" s="38" t="n">
        <v>6760</v>
      </c>
      <c r="G8951" s="42" t="n">
        <f aca="false">DATE(YEAR(B8951),MONTH(B8951),1)</f>
        <v>46204</v>
      </c>
      <c r="H8951" s="24" t="str">
        <f aca="false">INDEX(Customers!$B$2:$B$601,MATCH(C8951,Customers!$A$2:$A$601,0))</f>
        <v>Nairobi</v>
      </c>
      <c r="I8951" s="43" t="n">
        <f aca="false">ROUND(MIN(INDEX(Assumptions!$D$13:$D$18,MATCH(E8951,Assumptions!$A$13:$A$18,0)),MAX(INDEX(Assumptions!$C$13:$C$18,MATCH(E8951,Assumptions!$A$13:$A$18,0)),INDEX(Assumptions!$B$13:$B$18,MATCH(E8951,Assumptions!$A$13:$A$18,0))*F8951)),2)</f>
        <v>101.4</v>
      </c>
    </row>
    <row r="8952" customFormat="false" ht="15" hidden="false" customHeight="false" outlineLevel="0" collapsed="false">
      <c r="A8952" s="24" t="s">
        <v>9775</v>
      </c>
      <c r="B8952" s="39" t="n">
        <v>46211</v>
      </c>
      <c r="C8952" s="24" t="s">
        <v>391</v>
      </c>
      <c r="D8952" s="24" t="s">
        <v>826</v>
      </c>
      <c r="E8952" s="24" t="s">
        <v>103</v>
      </c>
      <c r="F8952" s="38" t="n">
        <v>3220</v>
      </c>
      <c r="G8952" s="42" t="n">
        <f aca="false">DATE(YEAR(B8952),MONTH(B8952),1)</f>
        <v>46204</v>
      </c>
      <c r="H8952" s="24" t="str">
        <f aca="false">INDEX(Customers!$B$2:$B$601,MATCH(C8952,Customers!$A$2:$A$601,0))</f>
        <v>Nairobi</v>
      </c>
      <c r="I8952" s="43" t="n">
        <f aca="false">ROUND(MIN(INDEX(Assumptions!$D$13:$D$18,MATCH(E8952,Assumptions!$A$13:$A$18,0)),MAX(INDEX(Assumptions!$C$13:$C$18,MATCH(E8952,Assumptions!$A$13:$A$18,0)),INDEX(Assumptions!$B$13:$B$18,MATCH(E8952,Assumptions!$A$13:$A$18,0))*F8952)),2)</f>
        <v>32.2</v>
      </c>
    </row>
    <row r="8953" customFormat="false" ht="15" hidden="false" customHeight="false" outlineLevel="0" collapsed="false">
      <c r="A8953" s="24" t="s">
        <v>9776</v>
      </c>
      <c r="B8953" s="39" t="n">
        <v>46211</v>
      </c>
      <c r="C8953" s="24" t="s">
        <v>394</v>
      </c>
      <c r="D8953" s="24" t="s">
        <v>210</v>
      </c>
      <c r="E8953" s="24" t="s">
        <v>105</v>
      </c>
      <c r="F8953" s="38" t="n">
        <v>13510</v>
      </c>
      <c r="G8953" s="42" t="n">
        <f aca="false">DATE(YEAR(B8953),MONTH(B8953),1)</f>
        <v>46204</v>
      </c>
      <c r="H8953" s="24" t="str">
        <f aca="false">INDEX(Customers!$B$2:$B$601,MATCH(C8953,Customers!$A$2:$A$601,0))</f>
        <v>Eastern</v>
      </c>
      <c r="I8953" s="43" t="n">
        <f aca="false">ROUND(MIN(INDEX(Assumptions!$D$13:$D$18,MATCH(E8953,Assumptions!$A$13:$A$18,0)),MAX(INDEX(Assumptions!$C$13:$C$18,MATCH(E8953,Assumptions!$A$13:$A$18,0)),INDEX(Assumptions!$B$13:$B$18,MATCH(E8953,Assumptions!$A$13:$A$18,0))*F8953)),2)</f>
        <v>200</v>
      </c>
    </row>
    <row r="8954" customFormat="false" ht="15" hidden="false" customHeight="false" outlineLevel="0" collapsed="false">
      <c r="A8954" s="24" t="s">
        <v>9777</v>
      </c>
      <c r="B8954" s="39" t="n">
        <v>46211</v>
      </c>
      <c r="C8954" s="24" t="s">
        <v>395</v>
      </c>
      <c r="D8954" s="24" t="s">
        <v>826</v>
      </c>
      <c r="E8954" s="24" t="s">
        <v>103</v>
      </c>
      <c r="F8954" s="38" t="n">
        <v>740</v>
      </c>
      <c r="G8954" s="42" t="n">
        <f aca="false">DATE(YEAR(B8954),MONTH(B8954),1)</f>
        <v>46204</v>
      </c>
      <c r="H8954" s="24" t="str">
        <f aca="false">INDEX(Customers!$B$2:$B$601,MATCH(C8954,Customers!$A$2:$A$601,0))</f>
        <v>Eastern</v>
      </c>
      <c r="I8954" s="43" t="n">
        <f aca="false">ROUND(MIN(INDEX(Assumptions!$D$13:$D$18,MATCH(E8954,Assumptions!$A$13:$A$18,0)),MAX(INDEX(Assumptions!$C$13:$C$18,MATCH(E8954,Assumptions!$A$13:$A$18,0)),INDEX(Assumptions!$B$13:$B$18,MATCH(E8954,Assumptions!$A$13:$A$18,0))*F8954)),2)</f>
        <v>7.4</v>
      </c>
    </row>
    <row r="8955" customFormat="false" ht="15" hidden="false" customHeight="false" outlineLevel="0" collapsed="false">
      <c r="A8955" s="24" t="s">
        <v>9778</v>
      </c>
      <c r="B8955" s="39" t="n">
        <v>46211</v>
      </c>
      <c r="C8955" s="24" t="s">
        <v>409</v>
      </c>
      <c r="D8955" s="24" t="s">
        <v>826</v>
      </c>
      <c r="E8955" s="24" t="s">
        <v>111</v>
      </c>
      <c r="F8955" s="38" t="n">
        <v>500</v>
      </c>
      <c r="G8955" s="42" t="n">
        <f aca="false">DATE(YEAR(B8955),MONTH(B8955),1)</f>
        <v>46204</v>
      </c>
      <c r="H8955" s="24" t="str">
        <f aca="false">INDEX(Customers!$B$2:$B$601,MATCH(C8955,Customers!$A$2:$A$601,0))</f>
        <v>Coast</v>
      </c>
      <c r="I8955" s="43" t="n">
        <f aca="false">ROUND(MIN(INDEX(Assumptions!$D$13:$D$18,MATCH(E8955,Assumptions!$A$13:$A$18,0)),MAX(INDEX(Assumptions!$C$13:$C$18,MATCH(E8955,Assumptions!$A$13:$A$18,0)),INDEX(Assumptions!$B$13:$B$18,MATCH(E8955,Assumptions!$A$13:$A$18,0))*F8955)),2)</f>
        <v>20</v>
      </c>
    </row>
    <row r="8956" customFormat="false" ht="15" hidden="false" customHeight="false" outlineLevel="0" collapsed="false">
      <c r="A8956" s="24" t="s">
        <v>9779</v>
      </c>
      <c r="B8956" s="39" t="n">
        <v>46211</v>
      </c>
      <c r="C8956" s="24" t="s">
        <v>414</v>
      </c>
      <c r="D8956" s="24" t="s">
        <v>826</v>
      </c>
      <c r="E8956" s="24" t="s">
        <v>103</v>
      </c>
      <c r="F8956" s="38" t="n">
        <v>1260</v>
      </c>
      <c r="G8956" s="42" t="n">
        <f aca="false">DATE(YEAR(B8956),MONTH(B8956),1)</f>
        <v>46204</v>
      </c>
      <c r="H8956" s="24" t="str">
        <f aca="false">INDEX(Customers!$B$2:$B$601,MATCH(C8956,Customers!$A$2:$A$601,0))</f>
        <v>Rift Valley</v>
      </c>
      <c r="I8956" s="43" t="n">
        <f aca="false">ROUND(MIN(INDEX(Assumptions!$D$13:$D$18,MATCH(E8956,Assumptions!$A$13:$A$18,0)),MAX(INDEX(Assumptions!$C$13:$C$18,MATCH(E8956,Assumptions!$A$13:$A$18,0)),INDEX(Assumptions!$B$13:$B$18,MATCH(E8956,Assumptions!$A$13:$A$18,0))*F8956)),2)</f>
        <v>12.6</v>
      </c>
    </row>
    <row r="8957" customFormat="false" ht="15" hidden="false" customHeight="false" outlineLevel="0" collapsed="false">
      <c r="A8957" s="24" t="s">
        <v>9780</v>
      </c>
      <c r="B8957" s="39" t="n">
        <v>46211</v>
      </c>
      <c r="C8957" s="24" t="s">
        <v>416</v>
      </c>
      <c r="D8957" s="24" t="s">
        <v>826</v>
      </c>
      <c r="E8957" s="24" t="s">
        <v>113</v>
      </c>
      <c r="F8957" s="38" t="n">
        <v>1000</v>
      </c>
      <c r="G8957" s="42" t="n">
        <f aca="false">DATE(YEAR(B8957),MONTH(B8957),1)</f>
        <v>46204</v>
      </c>
      <c r="H8957" s="24" t="str">
        <f aca="false">INDEX(Customers!$B$2:$B$601,MATCH(C8957,Customers!$A$2:$A$601,0))</f>
        <v>Rift Valley</v>
      </c>
      <c r="I8957" s="43" t="n">
        <f aca="false">ROUND(MIN(INDEX(Assumptions!$D$13:$D$18,MATCH(E8957,Assumptions!$A$13:$A$18,0)),MAX(INDEX(Assumptions!$C$13:$C$18,MATCH(E8957,Assumptions!$A$13:$A$18,0)),INDEX(Assumptions!$B$13:$B$18,MATCH(E8957,Assumptions!$A$13:$A$18,0))*F8957)),2)</f>
        <v>50</v>
      </c>
    </row>
    <row r="8958" customFormat="false" ht="15" hidden="false" customHeight="false" outlineLevel="0" collapsed="false">
      <c r="A8958" s="24" t="s">
        <v>9781</v>
      </c>
      <c r="B8958" s="39" t="n">
        <v>46211</v>
      </c>
      <c r="C8958" s="24" t="s">
        <v>416</v>
      </c>
      <c r="D8958" s="24" t="s">
        <v>175</v>
      </c>
      <c r="E8958" s="24" t="s">
        <v>107</v>
      </c>
      <c r="F8958" s="38" t="n">
        <v>14450</v>
      </c>
      <c r="G8958" s="42" t="n">
        <f aca="false">DATE(YEAR(B8958),MONTH(B8958),1)</f>
        <v>46204</v>
      </c>
      <c r="H8958" s="24" t="str">
        <f aca="false">INDEX(Customers!$B$2:$B$601,MATCH(C8958,Customers!$A$2:$A$601,0))</f>
        <v>Rift Valley</v>
      </c>
      <c r="I8958" s="43" t="n">
        <f aca="false">ROUND(MIN(INDEX(Assumptions!$D$13:$D$18,MATCH(E8958,Assumptions!$A$13:$A$18,0)),MAX(INDEX(Assumptions!$C$13:$C$18,MATCH(E8958,Assumptions!$A$13:$A$18,0)),INDEX(Assumptions!$B$13:$B$18,MATCH(E8958,Assumptions!$A$13:$A$18,0))*F8958)),2)</f>
        <v>0</v>
      </c>
    </row>
    <row r="8959" customFormat="false" ht="15" hidden="false" customHeight="false" outlineLevel="0" collapsed="false">
      <c r="A8959" s="24" t="s">
        <v>9782</v>
      </c>
      <c r="B8959" s="39" t="n">
        <v>46211</v>
      </c>
      <c r="C8959" s="24" t="s">
        <v>424</v>
      </c>
      <c r="D8959" s="24" t="s">
        <v>826</v>
      </c>
      <c r="E8959" s="24" t="s">
        <v>111</v>
      </c>
      <c r="F8959" s="38" t="n">
        <v>100</v>
      </c>
      <c r="G8959" s="42" t="n">
        <f aca="false">DATE(YEAR(B8959),MONTH(B8959),1)</f>
        <v>46204</v>
      </c>
      <c r="H8959" s="24" t="str">
        <f aca="false">INDEX(Customers!$B$2:$B$601,MATCH(C8959,Customers!$A$2:$A$601,0))</f>
        <v>Western</v>
      </c>
      <c r="I8959" s="43" t="n">
        <f aca="false">ROUND(MIN(INDEX(Assumptions!$D$13:$D$18,MATCH(E8959,Assumptions!$A$13:$A$18,0)),MAX(INDEX(Assumptions!$C$13:$C$18,MATCH(E8959,Assumptions!$A$13:$A$18,0)),INDEX(Assumptions!$B$13:$B$18,MATCH(E8959,Assumptions!$A$13:$A$18,0))*F8959)),2)</f>
        <v>4</v>
      </c>
    </row>
    <row r="8960" customFormat="false" ht="15" hidden="false" customHeight="false" outlineLevel="0" collapsed="false">
      <c r="A8960" s="24" t="s">
        <v>9783</v>
      </c>
      <c r="B8960" s="39" t="n">
        <v>46211</v>
      </c>
      <c r="C8960" s="24" t="s">
        <v>446</v>
      </c>
      <c r="D8960" s="24" t="s">
        <v>826</v>
      </c>
      <c r="E8960" s="24" t="s">
        <v>111</v>
      </c>
      <c r="F8960" s="38" t="n">
        <v>100</v>
      </c>
      <c r="G8960" s="42" t="n">
        <f aca="false">DATE(YEAR(B8960),MONTH(B8960),1)</f>
        <v>46204</v>
      </c>
      <c r="H8960" s="24" t="str">
        <f aca="false">INDEX(Customers!$B$2:$B$601,MATCH(C8960,Customers!$A$2:$A$601,0))</f>
        <v>Central</v>
      </c>
      <c r="I8960" s="43" t="n">
        <f aca="false">ROUND(MIN(INDEX(Assumptions!$D$13:$D$18,MATCH(E8960,Assumptions!$A$13:$A$18,0)),MAX(INDEX(Assumptions!$C$13:$C$18,MATCH(E8960,Assumptions!$A$13:$A$18,0)),INDEX(Assumptions!$B$13:$B$18,MATCH(E8960,Assumptions!$A$13:$A$18,0))*F8960)),2)</f>
        <v>4</v>
      </c>
    </row>
    <row r="8961" customFormat="false" ht="15" hidden="false" customHeight="false" outlineLevel="0" collapsed="false">
      <c r="A8961" s="24" t="s">
        <v>9784</v>
      </c>
      <c r="B8961" s="39" t="n">
        <v>46211</v>
      </c>
      <c r="C8961" s="24" t="s">
        <v>465</v>
      </c>
      <c r="D8961" s="24" t="s">
        <v>153</v>
      </c>
      <c r="E8961" s="24" t="s">
        <v>105</v>
      </c>
      <c r="F8961" s="38" t="n">
        <v>2130</v>
      </c>
      <c r="G8961" s="42" t="n">
        <f aca="false">DATE(YEAR(B8961),MONTH(B8961),1)</f>
        <v>46204</v>
      </c>
      <c r="H8961" s="24" t="str">
        <f aca="false">INDEX(Customers!$B$2:$B$601,MATCH(C8961,Customers!$A$2:$A$601,0))</f>
        <v>Nairobi</v>
      </c>
      <c r="I8961" s="43" t="n">
        <f aca="false">ROUND(MIN(INDEX(Assumptions!$D$13:$D$18,MATCH(E8961,Assumptions!$A$13:$A$18,0)),MAX(INDEX(Assumptions!$C$13:$C$18,MATCH(E8961,Assumptions!$A$13:$A$18,0)),INDEX(Assumptions!$B$13:$B$18,MATCH(E8961,Assumptions!$A$13:$A$18,0))*F8961)),2)</f>
        <v>31.95</v>
      </c>
    </row>
    <row r="8962" customFormat="false" ht="15" hidden="false" customHeight="false" outlineLevel="0" collapsed="false">
      <c r="A8962" s="24" t="s">
        <v>9785</v>
      </c>
      <c r="B8962" s="39" t="n">
        <v>46211</v>
      </c>
      <c r="C8962" s="24" t="s">
        <v>477</v>
      </c>
      <c r="D8962" s="24" t="s">
        <v>826</v>
      </c>
      <c r="E8962" s="24" t="s">
        <v>113</v>
      </c>
      <c r="F8962" s="38" t="n">
        <v>500</v>
      </c>
      <c r="G8962" s="42" t="n">
        <f aca="false">DATE(YEAR(B8962),MONTH(B8962),1)</f>
        <v>46204</v>
      </c>
      <c r="H8962" s="24" t="str">
        <f aca="false">INDEX(Customers!$B$2:$B$601,MATCH(C8962,Customers!$A$2:$A$601,0))</f>
        <v>Central</v>
      </c>
      <c r="I8962" s="43" t="n">
        <f aca="false">ROUND(MIN(INDEX(Assumptions!$D$13:$D$18,MATCH(E8962,Assumptions!$A$13:$A$18,0)),MAX(INDEX(Assumptions!$C$13:$C$18,MATCH(E8962,Assumptions!$A$13:$A$18,0)),INDEX(Assumptions!$B$13:$B$18,MATCH(E8962,Assumptions!$A$13:$A$18,0))*F8962)),2)</f>
        <v>25</v>
      </c>
    </row>
    <row r="8963" customFormat="false" ht="15" hidden="false" customHeight="false" outlineLevel="0" collapsed="false">
      <c r="A8963" s="24" t="s">
        <v>9786</v>
      </c>
      <c r="B8963" s="39" t="n">
        <v>46211</v>
      </c>
      <c r="C8963" s="24" t="s">
        <v>480</v>
      </c>
      <c r="D8963" s="24" t="s">
        <v>181</v>
      </c>
      <c r="E8963" s="24" t="s">
        <v>105</v>
      </c>
      <c r="F8963" s="38" t="n">
        <v>1720</v>
      </c>
      <c r="G8963" s="42" t="n">
        <f aca="false">DATE(YEAR(B8963),MONTH(B8963),1)</f>
        <v>46204</v>
      </c>
      <c r="H8963" s="24" t="str">
        <f aca="false">INDEX(Customers!$B$2:$B$601,MATCH(C8963,Customers!$A$2:$A$601,0))</f>
        <v>Rift Valley</v>
      </c>
      <c r="I8963" s="43" t="n">
        <f aca="false">ROUND(MIN(INDEX(Assumptions!$D$13:$D$18,MATCH(E8963,Assumptions!$A$13:$A$18,0)),MAX(INDEX(Assumptions!$C$13:$C$18,MATCH(E8963,Assumptions!$A$13:$A$18,0)),INDEX(Assumptions!$B$13:$B$18,MATCH(E8963,Assumptions!$A$13:$A$18,0))*F8963)),2)</f>
        <v>25.8</v>
      </c>
    </row>
    <row r="8964" customFormat="false" ht="15" hidden="false" customHeight="false" outlineLevel="0" collapsed="false">
      <c r="A8964" s="24" t="s">
        <v>9787</v>
      </c>
      <c r="B8964" s="39" t="n">
        <v>46211</v>
      </c>
      <c r="C8964" s="24" t="s">
        <v>488</v>
      </c>
      <c r="D8964" s="24" t="s">
        <v>152</v>
      </c>
      <c r="E8964" s="24" t="s">
        <v>107</v>
      </c>
      <c r="F8964" s="38" t="n">
        <v>1950</v>
      </c>
      <c r="G8964" s="42" t="n">
        <f aca="false">DATE(YEAR(B8964),MONTH(B8964),1)</f>
        <v>46204</v>
      </c>
      <c r="H8964" s="24" t="str">
        <f aca="false">INDEX(Customers!$B$2:$B$601,MATCH(C8964,Customers!$A$2:$A$601,0))</f>
        <v>Nairobi</v>
      </c>
      <c r="I8964" s="43" t="n">
        <f aca="false">ROUND(MIN(INDEX(Assumptions!$D$13:$D$18,MATCH(E8964,Assumptions!$A$13:$A$18,0)),MAX(INDEX(Assumptions!$C$13:$C$18,MATCH(E8964,Assumptions!$A$13:$A$18,0)),INDEX(Assumptions!$B$13:$B$18,MATCH(E8964,Assumptions!$A$13:$A$18,0))*F8964)),2)</f>
        <v>0</v>
      </c>
    </row>
    <row r="8965" customFormat="false" ht="15" hidden="false" customHeight="false" outlineLevel="0" collapsed="false">
      <c r="A8965" s="24" t="s">
        <v>9788</v>
      </c>
      <c r="B8965" s="39" t="n">
        <v>46211</v>
      </c>
      <c r="C8965" s="24" t="s">
        <v>489</v>
      </c>
      <c r="D8965" s="24" t="s">
        <v>826</v>
      </c>
      <c r="E8965" s="24" t="s">
        <v>113</v>
      </c>
      <c r="F8965" s="38" t="n">
        <v>2000</v>
      </c>
      <c r="G8965" s="42" t="n">
        <f aca="false">DATE(YEAR(B8965),MONTH(B8965),1)</f>
        <v>46204</v>
      </c>
      <c r="H8965" s="24" t="str">
        <f aca="false">INDEX(Customers!$B$2:$B$601,MATCH(C8965,Customers!$A$2:$A$601,0))</f>
        <v>Western</v>
      </c>
      <c r="I8965" s="43" t="n">
        <f aca="false">ROUND(MIN(INDEX(Assumptions!$D$13:$D$18,MATCH(E8965,Assumptions!$A$13:$A$18,0)),MAX(INDEX(Assumptions!$C$13:$C$18,MATCH(E8965,Assumptions!$A$13:$A$18,0)),INDEX(Assumptions!$B$13:$B$18,MATCH(E8965,Assumptions!$A$13:$A$18,0))*F8965)),2)</f>
        <v>100</v>
      </c>
    </row>
    <row r="8966" customFormat="false" ht="15" hidden="false" customHeight="false" outlineLevel="0" collapsed="false">
      <c r="A8966" s="24" t="s">
        <v>9789</v>
      </c>
      <c r="B8966" s="39" t="n">
        <v>46211</v>
      </c>
      <c r="C8966" s="24" t="s">
        <v>498</v>
      </c>
      <c r="D8966" s="24" t="s">
        <v>153</v>
      </c>
      <c r="E8966" s="24" t="s">
        <v>105</v>
      </c>
      <c r="F8966" s="38" t="n">
        <v>6550</v>
      </c>
      <c r="G8966" s="42" t="n">
        <f aca="false">DATE(YEAR(B8966),MONTH(B8966),1)</f>
        <v>46204</v>
      </c>
      <c r="H8966" s="24" t="str">
        <f aca="false">INDEX(Customers!$B$2:$B$601,MATCH(C8966,Customers!$A$2:$A$601,0))</f>
        <v>Nairobi</v>
      </c>
      <c r="I8966" s="43" t="n">
        <f aca="false">ROUND(MIN(INDEX(Assumptions!$D$13:$D$18,MATCH(E8966,Assumptions!$A$13:$A$18,0)),MAX(INDEX(Assumptions!$C$13:$C$18,MATCH(E8966,Assumptions!$A$13:$A$18,0)),INDEX(Assumptions!$B$13:$B$18,MATCH(E8966,Assumptions!$A$13:$A$18,0))*F8966)),2)</f>
        <v>98.25</v>
      </c>
    </row>
    <row r="8967" customFormat="false" ht="15" hidden="false" customHeight="false" outlineLevel="0" collapsed="false">
      <c r="A8967" s="24" t="s">
        <v>9790</v>
      </c>
      <c r="B8967" s="39" t="n">
        <v>46211</v>
      </c>
      <c r="C8967" s="24" t="s">
        <v>514</v>
      </c>
      <c r="D8967" s="24" t="s">
        <v>826</v>
      </c>
      <c r="E8967" s="24" t="s">
        <v>113</v>
      </c>
      <c r="F8967" s="38" t="n">
        <v>250</v>
      </c>
      <c r="G8967" s="42" t="n">
        <f aca="false">DATE(YEAR(B8967),MONTH(B8967),1)</f>
        <v>46204</v>
      </c>
      <c r="H8967" s="24" t="str">
        <f aca="false">INDEX(Customers!$B$2:$B$601,MATCH(C8967,Customers!$A$2:$A$601,0))</f>
        <v>Central</v>
      </c>
      <c r="I8967" s="43" t="n">
        <f aca="false">ROUND(MIN(INDEX(Assumptions!$D$13:$D$18,MATCH(E8967,Assumptions!$A$13:$A$18,0)),MAX(INDEX(Assumptions!$C$13:$C$18,MATCH(E8967,Assumptions!$A$13:$A$18,0)),INDEX(Assumptions!$B$13:$B$18,MATCH(E8967,Assumptions!$A$13:$A$18,0))*F8967)),2)</f>
        <v>12.5</v>
      </c>
    </row>
    <row r="8968" customFormat="false" ht="15" hidden="false" customHeight="false" outlineLevel="0" collapsed="false">
      <c r="A8968" s="24" t="s">
        <v>9791</v>
      </c>
      <c r="B8968" s="39" t="n">
        <v>46211</v>
      </c>
      <c r="C8968" s="24" t="s">
        <v>519</v>
      </c>
      <c r="D8968" s="24" t="s">
        <v>826</v>
      </c>
      <c r="E8968" s="24" t="s">
        <v>113</v>
      </c>
      <c r="F8968" s="38" t="n">
        <v>99</v>
      </c>
      <c r="G8968" s="42" t="n">
        <f aca="false">DATE(YEAR(B8968),MONTH(B8968),1)</f>
        <v>46204</v>
      </c>
      <c r="H8968" s="24" t="str">
        <f aca="false">INDEX(Customers!$B$2:$B$601,MATCH(C8968,Customers!$A$2:$A$601,0))</f>
        <v>Rift Valley</v>
      </c>
      <c r="I8968" s="43" t="n">
        <f aca="false">ROUND(MIN(INDEX(Assumptions!$D$13:$D$18,MATCH(E8968,Assumptions!$A$13:$A$18,0)),MAX(INDEX(Assumptions!$C$13:$C$18,MATCH(E8968,Assumptions!$A$13:$A$18,0)),INDEX(Assumptions!$B$13:$B$18,MATCH(E8968,Assumptions!$A$13:$A$18,0))*F8968)),2)</f>
        <v>4.95</v>
      </c>
    </row>
    <row r="8969" customFormat="false" ht="15" hidden="false" customHeight="false" outlineLevel="0" collapsed="false">
      <c r="A8969" s="24" t="s">
        <v>9792</v>
      </c>
      <c r="B8969" s="39" t="n">
        <v>46211</v>
      </c>
      <c r="C8969" s="24" t="s">
        <v>539</v>
      </c>
      <c r="D8969" s="24" t="s">
        <v>826</v>
      </c>
      <c r="E8969" s="24" t="s">
        <v>103</v>
      </c>
      <c r="F8969" s="38" t="n">
        <v>570</v>
      </c>
      <c r="G8969" s="42" t="n">
        <f aca="false">DATE(YEAR(B8969),MONTH(B8969),1)</f>
        <v>46204</v>
      </c>
      <c r="H8969" s="24" t="str">
        <f aca="false">INDEX(Customers!$B$2:$B$601,MATCH(C8969,Customers!$A$2:$A$601,0))</f>
        <v>Nairobi</v>
      </c>
      <c r="I8969" s="43" t="n">
        <f aca="false">ROUND(MIN(INDEX(Assumptions!$D$13:$D$18,MATCH(E8969,Assumptions!$A$13:$A$18,0)),MAX(INDEX(Assumptions!$C$13:$C$18,MATCH(E8969,Assumptions!$A$13:$A$18,0)),INDEX(Assumptions!$B$13:$B$18,MATCH(E8969,Assumptions!$A$13:$A$18,0))*F8969)),2)</f>
        <v>5.7</v>
      </c>
    </row>
    <row r="8970" customFormat="false" ht="15" hidden="false" customHeight="false" outlineLevel="0" collapsed="false">
      <c r="A8970" s="24" t="s">
        <v>9793</v>
      </c>
      <c r="B8970" s="39" t="n">
        <v>46211</v>
      </c>
      <c r="C8970" s="24" t="s">
        <v>542</v>
      </c>
      <c r="D8970" s="24" t="s">
        <v>826</v>
      </c>
      <c r="E8970" s="24" t="s">
        <v>111</v>
      </c>
      <c r="F8970" s="38" t="n">
        <v>100</v>
      </c>
      <c r="G8970" s="42" t="n">
        <f aca="false">DATE(YEAR(B8970),MONTH(B8970),1)</f>
        <v>46204</v>
      </c>
      <c r="H8970" s="24" t="str">
        <f aca="false">INDEX(Customers!$B$2:$B$601,MATCH(C8970,Customers!$A$2:$A$601,0))</f>
        <v>Western</v>
      </c>
      <c r="I8970" s="43" t="n">
        <f aca="false">ROUND(MIN(INDEX(Assumptions!$D$13:$D$18,MATCH(E8970,Assumptions!$A$13:$A$18,0)),MAX(INDEX(Assumptions!$C$13:$C$18,MATCH(E8970,Assumptions!$A$13:$A$18,0)),INDEX(Assumptions!$B$13:$B$18,MATCH(E8970,Assumptions!$A$13:$A$18,0))*F8970)),2)</f>
        <v>4</v>
      </c>
    </row>
    <row r="8971" customFormat="false" ht="15" hidden="false" customHeight="false" outlineLevel="0" collapsed="false">
      <c r="A8971" s="24" t="s">
        <v>9794</v>
      </c>
      <c r="B8971" s="39" t="n">
        <v>46211</v>
      </c>
      <c r="C8971" s="24" t="s">
        <v>551</v>
      </c>
      <c r="D8971" s="24" t="s">
        <v>826</v>
      </c>
      <c r="E8971" s="24" t="s">
        <v>111</v>
      </c>
      <c r="F8971" s="38" t="n">
        <v>20</v>
      </c>
      <c r="G8971" s="42" t="n">
        <f aca="false">DATE(YEAR(B8971),MONTH(B8971),1)</f>
        <v>46204</v>
      </c>
      <c r="H8971" s="24" t="str">
        <f aca="false">INDEX(Customers!$B$2:$B$601,MATCH(C8971,Customers!$A$2:$A$601,0))</f>
        <v>Central</v>
      </c>
      <c r="I8971" s="43" t="n">
        <f aca="false">ROUND(MIN(INDEX(Assumptions!$D$13:$D$18,MATCH(E8971,Assumptions!$A$13:$A$18,0)),MAX(INDEX(Assumptions!$C$13:$C$18,MATCH(E8971,Assumptions!$A$13:$A$18,0)),INDEX(Assumptions!$B$13:$B$18,MATCH(E8971,Assumptions!$A$13:$A$18,0))*F8971)),2)</f>
        <v>0.8</v>
      </c>
    </row>
    <row r="8972" customFormat="false" ht="15" hidden="false" customHeight="false" outlineLevel="0" collapsed="false">
      <c r="A8972" s="24" t="s">
        <v>9795</v>
      </c>
      <c r="B8972" s="39" t="n">
        <v>46211</v>
      </c>
      <c r="C8972" s="24" t="s">
        <v>552</v>
      </c>
      <c r="D8972" s="24" t="s">
        <v>205</v>
      </c>
      <c r="E8972" s="24" t="s">
        <v>107</v>
      </c>
      <c r="F8972" s="38" t="n">
        <v>3020</v>
      </c>
      <c r="G8972" s="42" t="n">
        <f aca="false">DATE(YEAR(B8972),MONTH(B8972),1)</f>
        <v>46204</v>
      </c>
      <c r="H8972" s="24" t="str">
        <f aca="false">INDEX(Customers!$B$2:$B$601,MATCH(C8972,Customers!$A$2:$A$601,0))</f>
        <v>Eastern</v>
      </c>
      <c r="I8972" s="43" t="n">
        <f aca="false">ROUND(MIN(INDEX(Assumptions!$D$13:$D$18,MATCH(E8972,Assumptions!$A$13:$A$18,0)),MAX(INDEX(Assumptions!$C$13:$C$18,MATCH(E8972,Assumptions!$A$13:$A$18,0)),INDEX(Assumptions!$B$13:$B$18,MATCH(E8972,Assumptions!$A$13:$A$18,0))*F8972)),2)</f>
        <v>0</v>
      </c>
    </row>
    <row r="8973" customFormat="false" ht="15" hidden="false" customHeight="false" outlineLevel="0" collapsed="false">
      <c r="A8973" s="24" t="s">
        <v>9796</v>
      </c>
      <c r="B8973" s="39" t="n">
        <v>46211</v>
      </c>
      <c r="C8973" s="24" t="s">
        <v>563</v>
      </c>
      <c r="D8973" s="24" t="s">
        <v>826</v>
      </c>
      <c r="E8973" s="24" t="s">
        <v>103</v>
      </c>
      <c r="F8973" s="38" t="n">
        <v>5230</v>
      </c>
      <c r="G8973" s="42" t="n">
        <f aca="false">DATE(YEAR(B8973),MONTH(B8973),1)</f>
        <v>46204</v>
      </c>
      <c r="H8973" s="24" t="str">
        <f aca="false">INDEX(Customers!$B$2:$B$601,MATCH(C8973,Customers!$A$2:$A$601,0))</f>
        <v>Nairobi</v>
      </c>
      <c r="I8973" s="43" t="n">
        <f aca="false">ROUND(MIN(INDEX(Assumptions!$D$13:$D$18,MATCH(E8973,Assumptions!$A$13:$A$18,0)),MAX(INDEX(Assumptions!$C$13:$C$18,MATCH(E8973,Assumptions!$A$13:$A$18,0)),INDEX(Assumptions!$B$13:$B$18,MATCH(E8973,Assumptions!$A$13:$A$18,0))*F8973)),2)</f>
        <v>52.3</v>
      </c>
    </row>
    <row r="8974" customFormat="false" ht="15" hidden="false" customHeight="false" outlineLevel="0" collapsed="false">
      <c r="A8974" s="24" t="s">
        <v>9797</v>
      </c>
      <c r="B8974" s="39" t="n">
        <v>46211</v>
      </c>
      <c r="C8974" s="24" t="s">
        <v>564</v>
      </c>
      <c r="D8974" s="24" t="s">
        <v>826</v>
      </c>
      <c r="E8974" s="24" t="s">
        <v>103</v>
      </c>
      <c r="F8974" s="38" t="n">
        <v>470</v>
      </c>
      <c r="G8974" s="42" t="n">
        <f aca="false">DATE(YEAR(B8974),MONTH(B8974),1)</f>
        <v>46204</v>
      </c>
      <c r="H8974" s="24" t="str">
        <f aca="false">INDEX(Customers!$B$2:$B$601,MATCH(C8974,Customers!$A$2:$A$601,0))</f>
        <v>Coast</v>
      </c>
      <c r="I8974" s="43" t="n">
        <f aca="false">ROUND(MIN(INDEX(Assumptions!$D$13:$D$18,MATCH(E8974,Assumptions!$A$13:$A$18,0)),MAX(INDEX(Assumptions!$C$13:$C$18,MATCH(E8974,Assumptions!$A$13:$A$18,0)),INDEX(Assumptions!$B$13:$B$18,MATCH(E8974,Assumptions!$A$13:$A$18,0))*F8974)),2)</f>
        <v>5</v>
      </c>
    </row>
    <row r="8975" customFormat="false" ht="15" hidden="false" customHeight="false" outlineLevel="0" collapsed="false">
      <c r="A8975" s="24" t="s">
        <v>9798</v>
      </c>
      <c r="B8975" s="39" t="n">
        <v>46211</v>
      </c>
      <c r="C8975" s="24" t="s">
        <v>613</v>
      </c>
      <c r="D8975" s="24" t="s">
        <v>826</v>
      </c>
      <c r="E8975" s="24" t="s">
        <v>109</v>
      </c>
      <c r="F8975" s="38" t="n">
        <v>11350</v>
      </c>
      <c r="G8975" s="42" t="n">
        <f aca="false">DATE(YEAR(B8975),MONTH(B8975),1)</f>
        <v>46204</v>
      </c>
      <c r="H8975" s="24" t="str">
        <f aca="false">INDEX(Customers!$B$2:$B$601,MATCH(C8975,Customers!$A$2:$A$601,0))</f>
        <v>Rift Valley</v>
      </c>
      <c r="I8975" s="43" t="n">
        <f aca="false">ROUND(MIN(INDEX(Assumptions!$D$13:$D$18,MATCH(E8975,Assumptions!$A$13:$A$18,0)),MAX(INDEX(Assumptions!$C$13:$C$18,MATCH(E8975,Assumptions!$A$13:$A$18,0)),INDEX(Assumptions!$B$13:$B$18,MATCH(E8975,Assumptions!$A$13:$A$18,0))*F8975)),2)</f>
        <v>40</v>
      </c>
    </row>
    <row r="8976" customFormat="false" ht="15" hidden="false" customHeight="false" outlineLevel="0" collapsed="false">
      <c r="A8976" s="24" t="s">
        <v>9799</v>
      </c>
      <c r="B8976" s="39" t="n">
        <v>46211</v>
      </c>
      <c r="C8976" s="24" t="s">
        <v>627</v>
      </c>
      <c r="D8976" s="24" t="s">
        <v>826</v>
      </c>
      <c r="E8976" s="24" t="s">
        <v>109</v>
      </c>
      <c r="F8976" s="38" t="n">
        <v>42020</v>
      </c>
      <c r="G8976" s="42" t="n">
        <f aca="false">DATE(YEAR(B8976),MONTH(B8976),1)</f>
        <v>46204</v>
      </c>
      <c r="H8976" s="24" t="str">
        <f aca="false">INDEX(Customers!$B$2:$B$601,MATCH(C8976,Customers!$A$2:$A$601,0))</f>
        <v>Central</v>
      </c>
      <c r="I8976" s="43" t="n">
        <f aca="false">ROUND(MIN(INDEX(Assumptions!$D$13:$D$18,MATCH(E8976,Assumptions!$A$13:$A$18,0)),MAX(INDEX(Assumptions!$C$13:$C$18,MATCH(E8976,Assumptions!$A$13:$A$18,0)),INDEX(Assumptions!$B$13:$B$18,MATCH(E8976,Assumptions!$A$13:$A$18,0))*F8976)),2)</f>
        <v>40</v>
      </c>
    </row>
    <row r="8977" customFormat="false" ht="15" hidden="false" customHeight="false" outlineLevel="0" collapsed="false">
      <c r="A8977" s="24" t="s">
        <v>9800</v>
      </c>
      <c r="B8977" s="39" t="n">
        <v>46211</v>
      </c>
      <c r="C8977" s="24" t="s">
        <v>634</v>
      </c>
      <c r="D8977" s="24" t="s">
        <v>826</v>
      </c>
      <c r="E8977" s="24" t="s">
        <v>103</v>
      </c>
      <c r="F8977" s="38" t="n">
        <v>4140</v>
      </c>
      <c r="G8977" s="42" t="n">
        <f aca="false">DATE(YEAR(B8977),MONTH(B8977),1)</f>
        <v>46204</v>
      </c>
      <c r="H8977" s="24" t="str">
        <f aca="false">INDEX(Customers!$B$2:$B$601,MATCH(C8977,Customers!$A$2:$A$601,0))</f>
        <v>Coast</v>
      </c>
      <c r="I8977" s="43" t="n">
        <f aca="false">ROUND(MIN(INDEX(Assumptions!$D$13:$D$18,MATCH(E8977,Assumptions!$A$13:$A$18,0)),MAX(INDEX(Assumptions!$C$13:$C$18,MATCH(E8977,Assumptions!$A$13:$A$18,0)),INDEX(Assumptions!$B$13:$B$18,MATCH(E8977,Assumptions!$A$13:$A$18,0))*F8977)),2)</f>
        <v>41.4</v>
      </c>
    </row>
    <row r="8978" customFormat="false" ht="15" hidden="false" customHeight="false" outlineLevel="0" collapsed="false">
      <c r="A8978" s="24" t="s">
        <v>9801</v>
      </c>
      <c r="B8978" s="39" t="n">
        <v>46211</v>
      </c>
      <c r="C8978" s="24" t="s">
        <v>634</v>
      </c>
      <c r="D8978" s="24" t="s">
        <v>826</v>
      </c>
      <c r="E8978" s="24" t="s">
        <v>103</v>
      </c>
      <c r="F8978" s="38" t="n">
        <v>8740</v>
      </c>
      <c r="G8978" s="42" t="n">
        <f aca="false">DATE(YEAR(B8978),MONTH(B8978),1)</f>
        <v>46204</v>
      </c>
      <c r="H8978" s="24" t="str">
        <f aca="false">INDEX(Customers!$B$2:$B$601,MATCH(C8978,Customers!$A$2:$A$601,0))</f>
        <v>Coast</v>
      </c>
      <c r="I8978" s="43" t="n">
        <f aca="false">ROUND(MIN(INDEX(Assumptions!$D$13:$D$18,MATCH(E8978,Assumptions!$A$13:$A$18,0)),MAX(INDEX(Assumptions!$C$13:$C$18,MATCH(E8978,Assumptions!$A$13:$A$18,0)),INDEX(Assumptions!$B$13:$B$18,MATCH(E8978,Assumptions!$A$13:$A$18,0))*F8978)),2)</f>
        <v>87.4</v>
      </c>
    </row>
    <row r="8979" customFormat="false" ht="15" hidden="false" customHeight="false" outlineLevel="0" collapsed="false">
      <c r="A8979" s="24" t="s">
        <v>9802</v>
      </c>
      <c r="B8979" s="39" t="n">
        <v>46211</v>
      </c>
      <c r="C8979" s="24" t="s">
        <v>650</v>
      </c>
      <c r="D8979" s="24" t="s">
        <v>826</v>
      </c>
      <c r="E8979" s="24" t="s">
        <v>109</v>
      </c>
      <c r="F8979" s="38" t="n">
        <v>21640</v>
      </c>
      <c r="G8979" s="42" t="n">
        <f aca="false">DATE(YEAR(B8979),MONTH(B8979),1)</f>
        <v>46204</v>
      </c>
      <c r="H8979" s="24" t="str">
        <f aca="false">INDEX(Customers!$B$2:$B$601,MATCH(C8979,Customers!$A$2:$A$601,0))</f>
        <v>Eastern</v>
      </c>
      <c r="I8979" s="43" t="n">
        <f aca="false">ROUND(MIN(INDEX(Assumptions!$D$13:$D$18,MATCH(E8979,Assumptions!$A$13:$A$18,0)),MAX(INDEX(Assumptions!$C$13:$C$18,MATCH(E8979,Assumptions!$A$13:$A$18,0)),INDEX(Assumptions!$B$13:$B$18,MATCH(E8979,Assumptions!$A$13:$A$18,0))*F8979)),2)</f>
        <v>40</v>
      </c>
    </row>
    <row r="8980" customFormat="false" ht="15" hidden="false" customHeight="false" outlineLevel="0" collapsed="false">
      <c r="A8980" s="24" t="s">
        <v>9803</v>
      </c>
      <c r="B8980" s="39" t="n">
        <v>46211</v>
      </c>
      <c r="C8980" s="24" t="s">
        <v>670</v>
      </c>
      <c r="D8980" s="24" t="s">
        <v>826</v>
      </c>
      <c r="E8980" s="24" t="s">
        <v>109</v>
      </c>
      <c r="F8980" s="38" t="n">
        <v>4320</v>
      </c>
      <c r="G8980" s="42" t="n">
        <f aca="false">DATE(YEAR(B8980),MONTH(B8980),1)</f>
        <v>46204</v>
      </c>
      <c r="H8980" s="24" t="str">
        <f aca="false">INDEX(Customers!$B$2:$B$601,MATCH(C8980,Customers!$A$2:$A$601,0))</f>
        <v>Rift Valley</v>
      </c>
      <c r="I8980" s="43" t="n">
        <f aca="false">ROUND(MIN(INDEX(Assumptions!$D$13:$D$18,MATCH(E8980,Assumptions!$A$13:$A$18,0)),MAX(INDEX(Assumptions!$C$13:$C$18,MATCH(E8980,Assumptions!$A$13:$A$18,0)),INDEX(Assumptions!$B$13:$B$18,MATCH(E8980,Assumptions!$A$13:$A$18,0))*F8980)),2)</f>
        <v>17.28</v>
      </c>
    </row>
    <row r="8981" customFormat="false" ht="15" hidden="false" customHeight="false" outlineLevel="0" collapsed="false">
      <c r="A8981" s="24" t="s">
        <v>9804</v>
      </c>
      <c r="B8981" s="39" t="n">
        <v>46211</v>
      </c>
      <c r="C8981" s="24" t="s">
        <v>686</v>
      </c>
      <c r="D8981" s="24" t="s">
        <v>826</v>
      </c>
      <c r="E8981" s="24" t="s">
        <v>109</v>
      </c>
      <c r="F8981" s="38" t="n">
        <v>4380</v>
      </c>
      <c r="G8981" s="42" t="n">
        <f aca="false">DATE(YEAR(B8981),MONTH(B8981),1)</f>
        <v>46204</v>
      </c>
      <c r="H8981" s="24" t="str">
        <f aca="false">INDEX(Customers!$B$2:$B$601,MATCH(C8981,Customers!$A$2:$A$601,0))</f>
        <v>Nairobi</v>
      </c>
      <c r="I8981" s="43" t="n">
        <f aca="false">ROUND(MIN(INDEX(Assumptions!$D$13:$D$18,MATCH(E8981,Assumptions!$A$13:$A$18,0)),MAX(INDEX(Assumptions!$C$13:$C$18,MATCH(E8981,Assumptions!$A$13:$A$18,0)),INDEX(Assumptions!$B$13:$B$18,MATCH(E8981,Assumptions!$A$13:$A$18,0))*F8981)),2)</f>
        <v>17.52</v>
      </c>
    </row>
    <row r="8982" customFormat="false" ht="15" hidden="false" customHeight="false" outlineLevel="0" collapsed="false">
      <c r="A8982" s="24" t="s">
        <v>9805</v>
      </c>
      <c r="B8982" s="39" t="n">
        <v>46211</v>
      </c>
      <c r="C8982" s="24" t="s">
        <v>711</v>
      </c>
      <c r="D8982" s="24" t="s">
        <v>826</v>
      </c>
      <c r="E8982" s="24" t="s">
        <v>103</v>
      </c>
      <c r="F8982" s="38" t="n">
        <v>7910</v>
      </c>
      <c r="G8982" s="42" t="n">
        <f aca="false">DATE(YEAR(B8982),MONTH(B8982),1)</f>
        <v>46204</v>
      </c>
      <c r="H8982" s="24" t="str">
        <f aca="false">INDEX(Customers!$B$2:$B$601,MATCH(C8982,Customers!$A$2:$A$601,0))</f>
        <v>Rift Valley</v>
      </c>
      <c r="I8982" s="43" t="n">
        <f aca="false">ROUND(MIN(INDEX(Assumptions!$D$13:$D$18,MATCH(E8982,Assumptions!$A$13:$A$18,0)),MAX(INDEX(Assumptions!$C$13:$C$18,MATCH(E8982,Assumptions!$A$13:$A$18,0)),INDEX(Assumptions!$B$13:$B$18,MATCH(E8982,Assumptions!$A$13:$A$18,0))*F8982)),2)</f>
        <v>79.1</v>
      </c>
    </row>
    <row r="8983" customFormat="false" ht="15" hidden="false" customHeight="false" outlineLevel="0" collapsed="false">
      <c r="A8983" s="24" t="s">
        <v>9806</v>
      </c>
      <c r="B8983" s="39" t="n">
        <v>46211</v>
      </c>
      <c r="C8983" s="24" t="s">
        <v>712</v>
      </c>
      <c r="D8983" s="24" t="s">
        <v>826</v>
      </c>
      <c r="E8983" s="24" t="s">
        <v>111</v>
      </c>
      <c r="F8983" s="38" t="n">
        <v>50</v>
      </c>
      <c r="G8983" s="42" t="n">
        <f aca="false">DATE(YEAR(B8983),MONTH(B8983),1)</f>
        <v>46204</v>
      </c>
      <c r="H8983" s="24" t="str">
        <f aca="false">INDEX(Customers!$B$2:$B$601,MATCH(C8983,Customers!$A$2:$A$601,0))</f>
        <v>Rift Valley</v>
      </c>
      <c r="I8983" s="43" t="n">
        <f aca="false">ROUND(MIN(INDEX(Assumptions!$D$13:$D$18,MATCH(E8983,Assumptions!$A$13:$A$18,0)),MAX(INDEX(Assumptions!$C$13:$C$18,MATCH(E8983,Assumptions!$A$13:$A$18,0)),INDEX(Assumptions!$B$13:$B$18,MATCH(E8983,Assumptions!$A$13:$A$18,0))*F8983)),2)</f>
        <v>2</v>
      </c>
    </row>
    <row r="8984" customFormat="false" ht="15" hidden="false" customHeight="false" outlineLevel="0" collapsed="false">
      <c r="A8984" s="24" t="s">
        <v>9807</v>
      </c>
      <c r="B8984" s="39" t="n">
        <v>46211</v>
      </c>
      <c r="C8984" s="24" t="s">
        <v>733</v>
      </c>
      <c r="D8984" s="24" t="s">
        <v>826</v>
      </c>
      <c r="E8984" s="24" t="s">
        <v>103</v>
      </c>
      <c r="F8984" s="38" t="n">
        <v>1720</v>
      </c>
      <c r="G8984" s="42" t="n">
        <f aca="false">DATE(YEAR(B8984),MONTH(B8984),1)</f>
        <v>46204</v>
      </c>
      <c r="H8984" s="24" t="str">
        <f aca="false">INDEX(Customers!$B$2:$B$601,MATCH(C8984,Customers!$A$2:$A$601,0))</f>
        <v>Eastern</v>
      </c>
      <c r="I8984" s="43" t="n">
        <f aca="false">ROUND(MIN(INDEX(Assumptions!$D$13:$D$18,MATCH(E8984,Assumptions!$A$13:$A$18,0)),MAX(INDEX(Assumptions!$C$13:$C$18,MATCH(E8984,Assumptions!$A$13:$A$18,0)),INDEX(Assumptions!$B$13:$B$18,MATCH(E8984,Assumptions!$A$13:$A$18,0))*F8984)),2)</f>
        <v>17.2</v>
      </c>
    </row>
    <row r="8985" customFormat="false" ht="15" hidden="false" customHeight="false" outlineLevel="0" collapsed="false">
      <c r="A8985" s="24" t="s">
        <v>9808</v>
      </c>
      <c r="B8985" s="39" t="n">
        <v>46211</v>
      </c>
      <c r="C8985" s="24" t="s">
        <v>753</v>
      </c>
      <c r="D8985" s="24" t="s">
        <v>153</v>
      </c>
      <c r="E8985" s="24" t="s">
        <v>107</v>
      </c>
      <c r="F8985" s="38" t="n">
        <v>1800</v>
      </c>
      <c r="G8985" s="42" t="n">
        <f aca="false">DATE(YEAR(B8985),MONTH(B8985),1)</f>
        <v>46204</v>
      </c>
      <c r="H8985" s="24" t="str">
        <f aca="false">INDEX(Customers!$B$2:$B$601,MATCH(C8985,Customers!$A$2:$A$601,0))</f>
        <v>Nairobi</v>
      </c>
      <c r="I8985" s="43" t="n">
        <f aca="false">ROUND(MIN(INDEX(Assumptions!$D$13:$D$18,MATCH(E8985,Assumptions!$A$13:$A$18,0)),MAX(INDEX(Assumptions!$C$13:$C$18,MATCH(E8985,Assumptions!$A$13:$A$18,0)),INDEX(Assumptions!$B$13:$B$18,MATCH(E8985,Assumptions!$A$13:$A$18,0))*F8985)),2)</f>
        <v>0</v>
      </c>
    </row>
    <row r="8986" customFormat="false" ht="15" hidden="false" customHeight="false" outlineLevel="0" collapsed="false">
      <c r="A8986" s="24" t="s">
        <v>9809</v>
      </c>
      <c r="B8986" s="39" t="n">
        <v>46211</v>
      </c>
      <c r="C8986" s="24" t="s">
        <v>759</v>
      </c>
      <c r="D8986" s="24" t="s">
        <v>183</v>
      </c>
      <c r="E8986" s="24" t="s">
        <v>105</v>
      </c>
      <c r="F8986" s="38" t="n">
        <v>2440</v>
      </c>
      <c r="G8986" s="42" t="n">
        <f aca="false">DATE(YEAR(B8986),MONTH(B8986),1)</f>
        <v>46204</v>
      </c>
      <c r="H8986" s="24" t="str">
        <f aca="false">INDEX(Customers!$B$2:$B$601,MATCH(C8986,Customers!$A$2:$A$601,0))</f>
        <v>Coast</v>
      </c>
      <c r="I8986" s="43" t="n">
        <f aca="false">ROUND(MIN(INDEX(Assumptions!$D$13:$D$18,MATCH(E8986,Assumptions!$A$13:$A$18,0)),MAX(INDEX(Assumptions!$C$13:$C$18,MATCH(E8986,Assumptions!$A$13:$A$18,0)),INDEX(Assumptions!$B$13:$B$18,MATCH(E8986,Assumptions!$A$13:$A$18,0))*F8986)),2)</f>
        <v>36.6</v>
      </c>
    </row>
    <row r="8987" customFormat="false" ht="15" hidden="false" customHeight="false" outlineLevel="0" collapsed="false">
      <c r="A8987" s="24" t="s">
        <v>9810</v>
      </c>
      <c r="B8987" s="39" t="n">
        <v>46211</v>
      </c>
      <c r="C8987" s="24" t="s">
        <v>759</v>
      </c>
      <c r="D8987" s="24" t="s">
        <v>188</v>
      </c>
      <c r="E8987" s="24" t="s">
        <v>105</v>
      </c>
      <c r="F8987" s="38" t="n">
        <v>1420</v>
      </c>
      <c r="G8987" s="42" t="n">
        <f aca="false">DATE(YEAR(B8987),MONTH(B8987),1)</f>
        <v>46204</v>
      </c>
      <c r="H8987" s="24" t="str">
        <f aca="false">INDEX(Customers!$B$2:$B$601,MATCH(C8987,Customers!$A$2:$A$601,0))</f>
        <v>Coast</v>
      </c>
      <c r="I8987" s="43" t="n">
        <f aca="false">ROUND(MIN(INDEX(Assumptions!$D$13:$D$18,MATCH(E8987,Assumptions!$A$13:$A$18,0)),MAX(INDEX(Assumptions!$C$13:$C$18,MATCH(E8987,Assumptions!$A$13:$A$18,0)),INDEX(Assumptions!$B$13:$B$18,MATCH(E8987,Assumptions!$A$13:$A$18,0))*F8987)),2)</f>
        <v>21.3</v>
      </c>
    </row>
    <row r="8988" customFormat="false" ht="15" hidden="false" customHeight="false" outlineLevel="0" collapsed="false">
      <c r="A8988" s="24" t="s">
        <v>9811</v>
      </c>
      <c r="B8988" s="39" t="n">
        <v>46211</v>
      </c>
      <c r="C8988" s="24" t="s">
        <v>762</v>
      </c>
      <c r="D8988" s="24" t="s">
        <v>826</v>
      </c>
      <c r="E8988" s="24" t="s">
        <v>103</v>
      </c>
      <c r="F8988" s="38" t="n">
        <v>1190</v>
      </c>
      <c r="G8988" s="42" t="n">
        <f aca="false">DATE(YEAR(B8988),MONTH(B8988),1)</f>
        <v>46204</v>
      </c>
      <c r="H8988" s="24" t="str">
        <f aca="false">INDEX(Customers!$B$2:$B$601,MATCH(C8988,Customers!$A$2:$A$601,0))</f>
        <v>Western</v>
      </c>
      <c r="I8988" s="43" t="n">
        <f aca="false">ROUND(MIN(INDEX(Assumptions!$D$13:$D$18,MATCH(E8988,Assumptions!$A$13:$A$18,0)),MAX(INDEX(Assumptions!$C$13:$C$18,MATCH(E8988,Assumptions!$A$13:$A$18,0)),INDEX(Assumptions!$B$13:$B$18,MATCH(E8988,Assumptions!$A$13:$A$18,0))*F8988)),2)</f>
        <v>11.9</v>
      </c>
    </row>
    <row r="8989" customFormat="false" ht="15" hidden="false" customHeight="false" outlineLevel="0" collapsed="false">
      <c r="A8989" s="24" t="s">
        <v>9812</v>
      </c>
      <c r="B8989" s="39" t="n">
        <v>46211</v>
      </c>
      <c r="C8989" s="24" t="s">
        <v>767</v>
      </c>
      <c r="D8989" s="24" t="s">
        <v>826</v>
      </c>
      <c r="E8989" s="24" t="s">
        <v>111</v>
      </c>
      <c r="F8989" s="38" t="n">
        <v>200</v>
      </c>
      <c r="G8989" s="42" t="n">
        <f aca="false">DATE(YEAR(B8989),MONTH(B8989),1)</f>
        <v>46204</v>
      </c>
      <c r="H8989" s="24" t="str">
        <f aca="false">INDEX(Customers!$B$2:$B$601,MATCH(C8989,Customers!$A$2:$A$601,0))</f>
        <v>Nairobi</v>
      </c>
      <c r="I8989" s="43" t="n">
        <f aca="false">ROUND(MIN(INDEX(Assumptions!$D$13:$D$18,MATCH(E8989,Assumptions!$A$13:$A$18,0)),MAX(INDEX(Assumptions!$C$13:$C$18,MATCH(E8989,Assumptions!$A$13:$A$18,0)),INDEX(Assumptions!$B$13:$B$18,MATCH(E8989,Assumptions!$A$13:$A$18,0))*F8989)),2)</f>
        <v>8</v>
      </c>
    </row>
    <row r="8990" customFormat="false" ht="15" hidden="false" customHeight="false" outlineLevel="0" collapsed="false">
      <c r="A8990" s="24" t="s">
        <v>9813</v>
      </c>
      <c r="B8990" s="39" t="n">
        <v>46211</v>
      </c>
      <c r="C8990" s="24" t="s">
        <v>802</v>
      </c>
      <c r="D8990" s="24" t="s">
        <v>826</v>
      </c>
      <c r="E8990" s="24" t="s">
        <v>111</v>
      </c>
      <c r="F8990" s="38" t="n">
        <v>50</v>
      </c>
      <c r="G8990" s="42" t="n">
        <f aca="false">DATE(YEAR(B8990),MONTH(B8990),1)</f>
        <v>46204</v>
      </c>
      <c r="H8990" s="24" t="str">
        <f aca="false">INDEX(Customers!$B$2:$B$601,MATCH(C8990,Customers!$A$2:$A$601,0))</f>
        <v>Nairobi</v>
      </c>
      <c r="I8990" s="43" t="n">
        <f aca="false">ROUND(MIN(INDEX(Assumptions!$D$13:$D$18,MATCH(E8990,Assumptions!$A$13:$A$18,0)),MAX(INDEX(Assumptions!$C$13:$C$18,MATCH(E8990,Assumptions!$A$13:$A$18,0)),INDEX(Assumptions!$B$13:$B$18,MATCH(E8990,Assumptions!$A$13:$A$18,0))*F8990)),2)</f>
        <v>2</v>
      </c>
    </row>
    <row r="8991" customFormat="false" ht="15" hidden="false" customHeight="false" outlineLevel="0" collapsed="false">
      <c r="A8991" s="24" t="s">
        <v>9814</v>
      </c>
      <c r="B8991" s="39" t="n">
        <v>46211</v>
      </c>
      <c r="C8991" s="24" t="s">
        <v>808</v>
      </c>
      <c r="D8991" s="24" t="s">
        <v>826</v>
      </c>
      <c r="E8991" s="24" t="s">
        <v>113</v>
      </c>
      <c r="F8991" s="38" t="n">
        <v>500</v>
      </c>
      <c r="G8991" s="42" t="n">
        <f aca="false">DATE(YEAR(B8991),MONTH(B8991),1)</f>
        <v>46204</v>
      </c>
      <c r="H8991" s="24" t="str">
        <f aca="false">INDEX(Customers!$B$2:$B$601,MATCH(C8991,Customers!$A$2:$A$601,0))</f>
        <v>Western</v>
      </c>
      <c r="I8991" s="43" t="n">
        <f aca="false">ROUND(MIN(INDEX(Assumptions!$D$13:$D$18,MATCH(E8991,Assumptions!$A$13:$A$18,0)),MAX(INDEX(Assumptions!$C$13:$C$18,MATCH(E8991,Assumptions!$A$13:$A$18,0)),INDEX(Assumptions!$B$13:$B$18,MATCH(E8991,Assumptions!$A$13:$A$18,0))*F8991)),2)</f>
        <v>25</v>
      </c>
    </row>
    <row r="8992" customFormat="false" ht="15" hidden="false" customHeight="false" outlineLevel="0" collapsed="false">
      <c r="A8992" s="24" t="s">
        <v>9815</v>
      </c>
      <c r="B8992" s="39" t="n">
        <v>46211</v>
      </c>
      <c r="C8992" s="24" t="s">
        <v>820</v>
      </c>
      <c r="D8992" s="24" t="s">
        <v>165</v>
      </c>
      <c r="E8992" s="24" t="s">
        <v>107</v>
      </c>
      <c r="F8992" s="38" t="n">
        <v>4970</v>
      </c>
      <c r="G8992" s="42" t="n">
        <f aca="false">DATE(YEAR(B8992),MONTH(B8992),1)</f>
        <v>46204</v>
      </c>
      <c r="H8992" s="24" t="str">
        <f aca="false">INDEX(Customers!$B$2:$B$601,MATCH(C8992,Customers!$A$2:$A$601,0))</f>
        <v>Nairobi</v>
      </c>
      <c r="I8992" s="43" t="n">
        <f aca="false">ROUND(MIN(INDEX(Assumptions!$D$13:$D$18,MATCH(E8992,Assumptions!$A$13:$A$18,0)),MAX(INDEX(Assumptions!$C$13:$C$18,MATCH(E8992,Assumptions!$A$13:$A$18,0)),INDEX(Assumptions!$B$13:$B$18,MATCH(E8992,Assumptions!$A$13:$A$18,0))*F8992)),2)</f>
        <v>0</v>
      </c>
    </row>
    <row r="8993" customFormat="false" ht="15" hidden="false" customHeight="false" outlineLevel="0" collapsed="false">
      <c r="A8993" s="24" t="s">
        <v>9816</v>
      </c>
      <c r="B8993" s="39" t="n">
        <v>46212</v>
      </c>
      <c r="C8993" s="24" t="s">
        <v>219</v>
      </c>
      <c r="D8993" s="24" t="s">
        <v>180</v>
      </c>
      <c r="E8993" s="24" t="s">
        <v>107</v>
      </c>
      <c r="F8993" s="38" t="n">
        <v>8850</v>
      </c>
      <c r="G8993" s="42" t="n">
        <f aca="false">DATE(YEAR(B8993),MONTH(B8993),1)</f>
        <v>46204</v>
      </c>
      <c r="H8993" s="24" t="str">
        <f aca="false">INDEX(Customers!$B$2:$B$601,MATCH(C8993,Customers!$A$2:$A$601,0))</f>
        <v>Rift Valley</v>
      </c>
      <c r="I8993" s="43" t="n">
        <f aca="false">ROUND(MIN(INDEX(Assumptions!$D$13:$D$18,MATCH(E8993,Assumptions!$A$13:$A$18,0)),MAX(INDEX(Assumptions!$C$13:$C$18,MATCH(E8993,Assumptions!$A$13:$A$18,0)),INDEX(Assumptions!$B$13:$B$18,MATCH(E8993,Assumptions!$A$13:$A$18,0))*F8993)),2)</f>
        <v>0</v>
      </c>
    </row>
    <row r="8994" customFormat="false" ht="15" hidden="false" customHeight="false" outlineLevel="0" collapsed="false">
      <c r="A8994" s="24" t="s">
        <v>9817</v>
      </c>
      <c r="B8994" s="39" t="n">
        <v>46212</v>
      </c>
      <c r="C8994" s="24" t="s">
        <v>269</v>
      </c>
      <c r="D8994" s="24" t="s">
        <v>826</v>
      </c>
      <c r="E8994" s="24" t="s">
        <v>113</v>
      </c>
      <c r="F8994" s="38" t="n">
        <v>250</v>
      </c>
      <c r="G8994" s="42" t="n">
        <f aca="false">DATE(YEAR(B8994),MONTH(B8994),1)</f>
        <v>46204</v>
      </c>
      <c r="H8994" s="24" t="str">
        <f aca="false">INDEX(Customers!$B$2:$B$601,MATCH(C8994,Customers!$A$2:$A$601,0))</f>
        <v>Coast</v>
      </c>
      <c r="I8994" s="43" t="n">
        <f aca="false">ROUND(MIN(INDEX(Assumptions!$D$13:$D$18,MATCH(E8994,Assumptions!$A$13:$A$18,0)),MAX(INDEX(Assumptions!$C$13:$C$18,MATCH(E8994,Assumptions!$A$13:$A$18,0)),INDEX(Assumptions!$B$13:$B$18,MATCH(E8994,Assumptions!$A$13:$A$18,0))*F8994)),2)</f>
        <v>12.5</v>
      </c>
    </row>
    <row r="8995" customFormat="false" ht="15" hidden="false" customHeight="false" outlineLevel="0" collapsed="false">
      <c r="A8995" s="24" t="s">
        <v>9818</v>
      </c>
      <c r="B8995" s="39" t="n">
        <v>46212</v>
      </c>
      <c r="C8995" s="24" t="s">
        <v>271</v>
      </c>
      <c r="D8995" s="24" t="s">
        <v>826</v>
      </c>
      <c r="E8995" s="24" t="s">
        <v>109</v>
      </c>
      <c r="F8995" s="38" t="n">
        <v>18970</v>
      </c>
      <c r="G8995" s="42" t="n">
        <f aca="false">DATE(YEAR(B8995),MONTH(B8995),1)</f>
        <v>46204</v>
      </c>
      <c r="H8995" s="24" t="str">
        <f aca="false">INDEX(Customers!$B$2:$B$601,MATCH(C8995,Customers!$A$2:$A$601,0))</f>
        <v>Coast</v>
      </c>
      <c r="I8995" s="43" t="n">
        <f aca="false">ROUND(MIN(INDEX(Assumptions!$D$13:$D$18,MATCH(E8995,Assumptions!$A$13:$A$18,0)),MAX(INDEX(Assumptions!$C$13:$C$18,MATCH(E8995,Assumptions!$A$13:$A$18,0)),INDEX(Assumptions!$B$13:$B$18,MATCH(E8995,Assumptions!$A$13:$A$18,0))*F8995)),2)</f>
        <v>40</v>
      </c>
    </row>
    <row r="8996" customFormat="false" ht="15" hidden="false" customHeight="false" outlineLevel="0" collapsed="false">
      <c r="A8996" s="24" t="s">
        <v>9819</v>
      </c>
      <c r="B8996" s="39" t="n">
        <v>46212</v>
      </c>
      <c r="C8996" s="24" t="s">
        <v>275</v>
      </c>
      <c r="D8996" s="24" t="s">
        <v>826</v>
      </c>
      <c r="E8996" s="24" t="s">
        <v>103</v>
      </c>
      <c r="F8996" s="38" t="n">
        <v>3140</v>
      </c>
      <c r="G8996" s="42" t="n">
        <f aca="false">DATE(YEAR(B8996),MONTH(B8996),1)</f>
        <v>46204</v>
      </c>
      <c r="H8996" s="24" t="str">
        <f aca="false">INDEX(Customers!$B$2:$B$601,MATCH(C8996,Customers!$A$2:$A$601,0))</f>
        <v>Rift Valley</v>
      </c>
      <c r="I8996" s="43" t="n">
        <f aca="false">ROUND(MIN(INDEX(Assumptions!$D$13:$D$18,MATCH(E8996,Assumptions!$A$13:$A$18,0)),MAX(INDEX(Assumptions!$C$13:$C$18,MATCH(E8996,Assumptions!$A$13:$A$18,0)),INDEX(Assumptions!$B$13:$B$18,MATCH(E8996,Assumptions!$A$13:$A$18,0))*F8996)),2)</f>
        <v>31.4</v>
      </c>
    </row>
    <row r="8997" customFormat="false" ht="15" hidden="false" customHeight="false" outlineLevel="0" collapsed="false">
      <c r="A8997" s="24" t="s">
        <v>9820</v>
      </c>
      <c r="B8997" s="39" t="n">
        <v>46212</v>
      </c>
      <c r="C8997" s="24" t="s">
        <v>277</v>
      </c>
      <c r="D8997" s="24" t="s">
        <v>175</v>
      </c>
      <c r="E8997" s="24" t="s">
        <v>107</v>
      </c>
      <c r="F8997" s="38" t="n">
        <v>12890</v>
      </c>
      <c r="G8997" s="42" t="n">
        <f aca="false">DATE(YEAR(B8997),MONTH(B8997),1)</f>
        <v>46204</v>
      </c>
      <c r="H8997" s="24" t="str">
        <f aca="false">INDEX(Customers!$B$2:$B$601,MATCH(C8997,Customers!$A$2:$A$601,0))</f>
        <v>Rift Valley</v>
      </c>
      <c r="I8997" s="43" t="n">
        <f aca="false">ROUND(MIN(INDEX(Assumptions!$D$13:$D$18,MATCH(E8997,Assumptions!$A$13:$A$18,0)),MAX(INDEX(Assumptions!$C$13:$C$18,MATCH(E8997,Assumptions!$A$13:$A$18,0)),INDEX(Assumptions!$B$13:$B$18,MATCH(E8997,Assumptions!$A$13:$A$18,0))*F8997)),2)</f>
        <v>0</v>
      </c>
    </row>
    <row r="8998" customFormat="false" ht="15" hidden="false" customHeight="false" outlineLevel="0" collapsed="false">
      <c r="A8998" s="24" t="s">
        <v>9821</v>
      </c>
      <c r="B8998" s="39" t="n">
        <v>46212</v>
      </c>
      <c r="C8998" s="24" t="s">
        <v>288</v>
      </c>
      <c r="D8998" s="24" t="s">
        <v>164</v>
      </c>
      <c r="E8998" s="24" t="s">
        <v>105</v>
      </c>
      <c r="F8998" s="38" t="n">
        <v>5050</v>
      </c>
      <c r="G8998" s="42" t="n">
        <f aca="false">DATE(YEAR(B8998),MONTH(B8998),1)</f>
        <v>46204</v>
      </c>
      <c r="H8998" s="24" t="str">
        <f aca="false">INDEX(Customers!$B$2:$B$601,MATCH(C8998,Customers!$A$2:$A$601,0))</f>
        <v>Central</v>
      </c>
      <c r="I8998" s="43" t="n">
        <f aca="false">ROUND(MIN(INDEX(Assumptions!$D$13:$D$18,MATCH(E8998,Assumptions!$A$13:$A$18,0)),MAX(INDEX(Assumptions!$C$13:$C$18,MATCH(E8998,Assumptions!$A$13:$A$18,0)),INDEX(Assumptions!$B$13:$B$18,MATCH(E8998,Assumptions!$A$13:$A$18,0))*F8998)),2)</f>
        <v>75.75</v>
      </c>
    </row>
    <row r="8999" customFormat="false" ht="15" hidden="false" customHeight="false" outlineLevel="0" collapsed="false">
      <c r="A8999" s="24" t="s">
        <v>9822</v>
      </c>
      <c r="B8999" s="39" t="n">
        <v>46212</v>
      </c>
      <c r="C8999" s="24" t="s">
        <v>303</v>
      </c>
      <c r="D8999" s="24" t="s">
        <v>826</v>
      </c>
      <c r="E8999" s="24" t="s">
        <v>103</v>
      </c>
      <c r="F8999" s="38" t="n">
        <v>1120</v>
      </c>
      <c r="G8999" s="42" t="n">
        <f aca="false">DATE(YEAR(B8999),MONTH(B8999),1)</f>
        <v>46204</v>
      </c>
      <c r="H8999" s="24" t="str">
        <f aca="false">INDEX(Customers!$B$2:$B$601,MATCH(C8999,Customers!$A$2:$A$601,0))</f>
        <v>Rift Valley</v>
      </c>
      <c r="I8999" s="43" t="n">
        <f aca="false">ROUND(MIN(INDEX(Assumptions!$D$13:$D$18,MATCH(E8999,Assumptions!$A$13:$A$18,0)),MAX(INDEX(Assumptions!$C$13:$C$18,MATCH(E8999,Assumptions!$A$13:$A$18,0)),INDEX(Assumptions!$B$13:$B$18,MATCH(E8999,Assumptions!$A$13:$A$18,0))*F8999)),2)</f>
        <v>11.2</v>
      </c>
    </row>
    <row r="9000" customFormat="false" ht="15" hidden="false" customHeight="false" outlineLevel="0" collapsed="false">
      <c r="A9000" s="24" t="s">
        <v>9823</v>
      </c>
      <c r="B9000" s="39" t="n">
        <v>46212</v>
      </c>
      <c r="C9000" s="24" t="s">
        <v>326</v>
      </c>
      <c r="D9000" s="24" t="s">
        <v>826</v>
      </c>
      <c r="E9000" s="24" t="s">
        <v>111</v>
      </c>
      <c r="F9000" s="38" t="n">
        <v>20</v>
      </c>
      <c r="G9000" s="42" t="n">
        <f aca="false">DATE(YEAR(B9000),MONTH(B9000),1)</f>
        <v>46204</v>
      </c>
      <c r="H9000" s="24" t="str">
        <f aca="false">INDEX(Customers!$B$2:$B$601,MATCH(C9000,Customers!$A$2:$A$601,0))</f>
        <v>Nairobi</v>
      </c>
      <c r="I9000" s="43" t="n">
        <f aca="false">ROUND(MIN(INDEX(Assumptions!$D$13:$D$18,MATCH(E9000,Assumptions!$A$13:$A$18,0)),MAX(INDEX(Assumptions!$C$13:$C$18,MATCH(E9000,Assumptions!$A$13:$A$18,0)),INDEX(Assumptions!$B$13:$B$18,MATCH(E9000,Assumptions!$A$13:$A$18,0))*F9000)),2)</f>
        <v>0.8</v>
      </c>
    </row>
    <row r="9001" customFormat="false" ht="15" hidden="false" customHeight="false" outlineLevel="0" collapsed="false">
      <c r="A9001" s="24" t="s">
        <v>9824</v>
      </c>
      <c r="B9001" s="39" t="n">
        <v>46212</v>
      </c>
      <c r="C9001" s="24" t="s">
        <v>359</v>
      </c>
      <c r="D9001" s="24" t="s">
        <v>826</v>
      </c>
      <c r="E9001" s="24" t="s">
        <v>109</v>
      </c>
      <c r="F9001" s="38" t="n">
        <v>19680</v>
      </c>
      <c r="G9001" s="42" t="n">
        <f aca="false">DATE(YEAR(B9001),MONTH(B9001),1)</f>
        <v>46204</v>
      </c>
      <c r="H9001" s="24" t="str">
        <f aca="false">INDEX(Customers!$B$2:$B$601,MATCH(C9001,Customers!$A$2:$A$601,0))</f>
        <v>Central</v>
      </c>
      <c r="I9001" s="43" t="n">
        <f aca="false">ROUND(MIN(INDEX(Assumptions!$D$13:$D$18,MATCH(E9001,Assumptions!$A$13:$A$18,0)),MAX(INDEX(Assumptions!$C$13:$C$18,MATCH(E9001,Assumptions!$A$13:$A$18,0)),INDEX(Assumptions!$B$13:$B$18,MATCH(E9001,Assumptions!$A$13:$A$18,0))*F9001)),2)</f>
        <v>40</v>
      </c>
    </row>
    <row r="9002" customFormat="false" ht="15" hidden="false" customHeight="false" outlineLevel="0" collapsed="false">
      <c r="A9002" s="24" t="s">
        <v>9825</v>
      </c>
      <c r="B9002" s="39" t="n">
        <v>46212</v>
      </c>
      <c r="C9002" s="24" t="s">
        <v>370</v>
      </c>
      <c r="D9002" s="24" t="s">
        <v>826</v>
      </c>
      <c r="E9002" s="24" t="s">
        <v>111</v>
      </c>
      <c r="F9002" s="38" t="n">
        <v>20</v>
      </c>
      <c r="G9002" s="42" t="n">
        <f aca="false">DATE(YEAR(B9002),MONTH(B9002),1)</f>
        <v>46204</v>
      </c>
      <c r="H9002" s="24" t="str">
        <f aca="false">INDEX(Customers!$B$2:$B$601,MATCH(C9002,Customers!$A$2:$A$601,0))</f>
        <v>Nairobi</v>
      </c>
      <c r="I9002" s="43" t="n">
        <f aca="false">ROUND(MIN(INDEX(Assumptions!$D$13:$D$18,MATCH(E9002,Assumptions!$A$13:$A$18,0)),MAX(INDEX(Assumptions!$C$13:$C$18,MATCH(E9002,Assumptions!$A$13:$A$18,0)),INDEX(Assumptions!$B$13:$B$18,MATCH(E9002,Assumptions!$A$13:$A$18,0))*F9002)),2)</f>
        <v>0.8</v>
      </c>
    </row>
    <row r="9003" customFormat="false" ht="15" hidden="false" customHeight="false" outlineLevel="0" collapsed="false">
      <c r="A9003" s="24" t="s">
        <v>9826</v>
      </c>
      <c r="B9003" s="39" t="n">
        <v>46212</v>
      </c>
      <c r="C9003" s="24" t="s">
        <v>382</v>
      </c>
      <c r="D9003" s="24" t="s">
        <v>164</v>
      </c>
      <c r="E9003" s="24" t="s">
        <v>107</v>
      </c>
      <c r="F9003" s="38" t="n">
        <v>19120</v>
      </c>
      <c r="G9003" s="42" t="n">
        <f aca="false">DATE(YEAR(B9003),MONTH(B9003),1)</f>
        <v>46204</v>
      </c>
      <c r="H9003" s="24" t="str">
        <f aca="false">INDEX(Customers!$B$2:$B$601,MATCH(C9003,Customers!$A$2:$A$601,0))</f>
        <v>Central</v>
      </c>
      <c r="I9003" s="43" t="n">
        <f aca="false">ROUND(MIN(INDEX(Assumptions!$D$13:$D$18,MATCH(E9003,Assumptions!$A$13:$A$18,0)),MAX(INDEX(Assumptions!$C$13:$C$18,MATCH(E9003,Assumptions!$A$13:$A$18,0)),INDEX(Assumptions!$B$13:$B$18,MATCH(E9003,Assumptions!$A$13:$A$18,0))*F9003)),2)</f>
        <v>0</v>
      </c>
    </row>
    <row r="9004" customFormat="false" ht="15" hidden="false" customHeight="false" outlineLevel="0" collapsed="false">
      <c r="A9004" s="24" t="s">
        <v>9827</v>
      </c>
      <c r="B9004" s="39" t="n">
        <v>46212</v>
      </c>
      <c r="C9004" s="24" t="s">
        <v>391</v>
      </c>
      <c r="D9004" s="24" t="s">
        <v>826</v>
      </c>
      <c r="E9004" s="24" t="s">
        <v>109</v>
      </c>
      <c r="F9004" s="38" t="n">
        <v>3070</v>
      </c>
      <c r="G9004" s="42" t="n">
        <f aca="false">DATE(YEAR(B9004),MONTH(B9004),1)</f>
        <v>46204</v>
      </c>
      <c r="H9004" s="24" t="str">
        <f aca="false">INDEX(Customers!$B$2:$B$601,MATCH(C9004,Customers!$A$2:$A$601,0))</f>
        <v>Nairobi</v>
      </c>
      <c r="I9004" s="43" t="n">
        <f aca="false">ROUND(MIN(INDEX(Assumptions!$D$13:$D$18,MATCH(E9004,Assumptions!$A$13:$A$18,0)),MAX(INDEX(Assumptions!$C$13:$C$18,MATCH(E9004,Assumptions!$A$13:$A$18,0)),INDEX(Assumptions!$B$13:$B$18,MATCH(E9004,Assumptions!$A$13:$A$18,0))*F9004)),2)</f>
        <v>12.28</v>
      </c>
    </row>
    <row r="9005" customFormat="false" ht="15" hidden="false" customHeight="false" outlineLevel="0" collapsed="false">
      <c r="A9005" s="24" t="s">
        <v>9828</v>
      </c>
      <c r="B9005" s="39" t="n">
        <v>46212</v>
      </c>
      <c r="C9005" s="24" t="s">
        <v>393</v>
      </c>
      <c r="D9005" s="24" t="s">
        <v>177</v>
      </c>
      <c r="E9005" s="24" t="s">
        <v>105</v>
      </c>
      <c r="F9005" s="38" t="n">
        <v>4830</v>
      </c>
      <c r="G9005" s="42" t="n">
        <f aca="false">DATE(YEAR(B9005),MONTH(B9005),1)</f>
        <v>46204</v>
      </c>
      <c r="H9005" s="24" t="str">
        <f aca="false">INDEX(Customers!$B$2:$B$601,MATCH(C9005,Customers!$A$2:$A$601,0))</f>
        <v>Rift Valley</v>
      </c>
      <c r="I9005" s="43" t="n">
        <f aca="false">ROUND(MIN(INDEX(Assumptions!$D$13:$D$18,MATCH(E9005,Assumptions!$A$13:$A$18,0)),MAX(INDEX(Assumptions!$C$13:$C$18,MATCH(E9005,Assumptions!$A$13:$A$18,0)),INDEX(Assumptions!$B$13:$B$18,MATCH(E9005,Assumptions!$A$13:$A$18,0))*F9005)),2)</f>
        <v>72.45</v>
      </c>
    </row>
    <row r="9006" customFormat="false" ht="15" hidden="false" customHeight="false" outlineLevel="0" collapsed="false">
      <c r="A9006" s="24" t="s">
        <v>9829</v>
      </c>
      <c r="B9006" s="39" t="n">
        <v>46212</v>
      </c>
      <c r="C9006" s="24" t="s">
        <v>397</v>
      </c>
      <c r="D9006" s="24" t="s">
        <v>826</v>
      </c>
      <c r="E9006" s="24" t="s">
        <v>109</v>
      </c>
      <c r="F9006" s="38" t="n">
        <v>1190</v>
      </c>
      <c r="G9006" s="42" t="n">
        <f aca="false">DATE(YEAR(B9006),MONTH(B9006),1)</f>
        <v>46204</v>
      </c>
      <c r="H9006" s="24" t="str">
        <f aca="false">INDEX(Customers!$B$2:$B$601,MATCH(C9006,Customers!$A$2:$A$601,0))</f>
        <v>Western</v>
      </c>
      <c r="I9006" s="43" t="n">
        <f aca="false">ROUND(MIN(INDEX(Assumptions!$D$13:$D$18,MATCH(E9006,Assumptions!$A$13:$A$18,0)),MAX(INDEX(Assumptions!$C$13:$C$18,MATCH(E9006,Assumptions!$A$13:$A$18,0)),INDEX(Assumptions!$B$13:$B$18,MATCH(E9006,Assumptions!$A$13:$A$18,0))*F9006)),2)</f>
        <v>4.76</v>
      </c>
    </row>
    <row r="9007" customFormat="false" ht="15" hidden="false" customHeight="false" outlineLevel="0" collapsed="false">
      <c r="A9007" s="24" t="s">
        <v>9830</v>
      </c>
      <c r="B9007" s="39" t="n">
        <v>46212</v>
      </c>
      <c r="C9007" s="24" t="s">
        <v>411</v>
      </c>
      <c r="D9007" s="24" t="s">
        <v>826</v>
      </c>
      <c r="E9007" s="24" t="s">
        <v>111</v>
      </c>
      <c r="F9007" s="38" t="n">
        <v>1000</v>
      </c>
      <c r="G9007" s="42" t="n">
        <f aca="false">DATE(YEAR(B9007),MONTH(B9007),1)</f>
        <v>46204</v>
      </c>
      <c r="H9007" s="24" t="str">
        <f aca="false">INDEX(Customers!$B$2:$B$601,MATCH(C9007,Customers!$A$2:$A$601,0))</f>
        <v>Nairobi</v>
      </c>
      <c r="I9007" s="43" t="n">
        <f aca="false">ROUND(MIN(INDEX(Assumptions!$D$13:$D$18,MATCH(E9007,Assumptions!$A$13:$A$18,0)),MAX(INDEX(Assumptions!$C$13:$C$18,MATCH(E9007,Assumptions!$A$13:$A$18,0)),INDEX(Assumptions!$B$13:$B$18,MATCH(E9007,Assumptions!$A$13:$A$18,0))*F9007)),2)</f>
        <v>40</v>
      </c>
    </row>
    <row r="9008" customFormat="false" ht="15" hidden="false" customHeight="false" outlineLevel="0" collapsed="false">
      <c r="A9008" s="24" t="s">
        <v>9831</v>
      </c>
      <c r="B9008" s="39" t="n">
        <v>46212</v>
      </c>
      <c r="C9008" s="24" t="s">
        <v>432</v>
      </c>
      <c r="D9008" s="24" t="s">
        <v>826</v>
      </c>
      <c r="E9008" s="24" t="s">
        <v>113</v>
      </c>
      <c r="F9008" s="38" t="n">
        <v>500</v>
      </c>
      <c r="G9008" s="42" t="n">
        <f aca="false">DATE(YEAR(B9008),MONTH(B9008),1)</f>
        <v>46204</v>
      </c>
      <c r="H9008" s="24" t="str">
        <f aca="false">INDEX(Customers!$B$2:$B$601,MATCH(C9008,Customers!$A$2:$A$601,0))</f>
        <v>Rift Valley</v>
      </c>
      <c r="I9008" s="43" t="n">
        <f aca="false">ROUND(MIN(INDEX(Assumptions!$D$13:$D$18,MATCH(E9008,Assumptions!$A$13:$A$18,0)),MAX(INDEX(Assumptions!$C$13:$C$18,MATCH(E9008,Assumptions!$A$13:$A$18,0)),INDEX(Assumptions!$B$13:$B$18,MATCH(E9008,Assumptions!$A$13:$A$18,0))*F9008)),2)</f>
        <v>25</v>
      </c>
    </row>
    <row r="9009" customFormat="false" ht="15" hidden="false" customHeight="false" outlineLevel="0" collapsed="false">
      <c r="A9009" s="24" t="s">
        <v>9832</v>
      </c>
      <c r="B9009" s="39" t="n">
        <v>46212</v>
      </c>
      <c r="C9009" s="24" t="s">
        <v>433</v>
      </c>
      <c r="D9009" s="24" t="s">
        <v>826</v>
      </c>
      <c r="E9009" s="24" t="s">
        <v>109</v>
      </c>
      <c r="F9009" s="38" t="n">
        <v>7990</v>
      </c>
      <c r="G9009" s="42" t="n">
        <f aca="false">DATE(YEAR(B9009),MONTH(B9009),1)</f>
        <v>46204</v>
      </c>
      <c r="H9009" s="24" t="str">
        <f aca="false">INDEX(Customers!$B$2:$B$601,MATCH(C9009,Customers!$A$2:$A$601,0))</f>
        <v>Nairobi</v>
      </c>
      <c r="I9009" s="43" t="n">
        <f aca="false">ROUND(MIN(INDEX(Assumptions!$D$13:$D$18,MATCH(E9009,Assumptions!$A$13:$A$18,0)),MAX(INDEX(Assumptions!$C$13:$C$18,MATCH(E9009,Assumptions!$A$13:$A$18,0)),INDEX(Assumptions!$B$13:$B$18,MATCH(E9009,Assumptions!$A$13:$A$18,0))*F9009)),2)</f>
        <v>31.96</v>
      </c>
    </row>
    <row r="9010" customFormat="false" ht="15" hidden="false" customHeight="false" outlineLevel="0" collapsed="false">
      <c r="A9010" s="24" t="s">
        <v>9833</v>
      </c>
      <c r="B9010" s="39" t="n">
        <v>46212</v>
      </c>
      <c r="C9010" s="24" t="s">
        <v>445</v>
      </c>
      <c r="D9010" s="24" t="s">
        <v>168</v>
      </c>
      <c r="E9010" s="24" t="s">
        <v>107</v>
      </c>
      <c r="F9010" s="38" t="n">
        <v>9050</v>
      </c>
      <c r="G9010" s="42" t="n">
        <f aca="false">DATE(YEAR(B9010),MONTH(B9010),1)</f>
        <v>46204</v>
      </c>
      <c r="H9010" s="24" t="str">
        <f aca="false">INDEX(Customers!$B$2:$B$601,MATCH(C9010,Customers!$A$2:$A$601,0))</f>
        <v>Central</v>
      </c>
      <c r="I9010" s="43" t="n">
        <f aca="false">ROUND(MIN(INDEX(Assumptions!$D$13:$D$18,MATCH(E9010,Assumptions!$A$13:$A$18,0)),MAX(INDEX(Assumptions!$C$13:$C$18,MATCH(E9010,Assumptions!$A$13:$A$18,0)),INDEX(Assumptions!$B$13:$B$18,MATCH(E9010,Assumptions!$A$13:$A$18,0))*F9010)),2)</f>
        <v>0</v>
      </c>
    </row>
    <row r="9011" customFormat="false" ht="15" hidden="false" customHeight="false" outlineLevel="0" collapsed="false">
      <c r="A9011" s="24" t="s">
        <v>9834</v>
      </c>
      <c r="B9011" s="39" t="n">
        <v>46212</v>
      </c>
      <c r="C9011" s="24" t="s">
        <v>455</v>
      </c>
      <c r="D9011" s="24" t="s">
        <v>826</v>
      </c>
      <c r="E9011" s="24" t="s">
        <v>113</v>
      </c>
      <c r="F9011" s="38" t="n">
        <v>50</v>
      </c>
      <c r="G9011" s="42" t="n">
        <f aca="false">DATE(YEAR(B9011),MONTH(B9011),1)</f>
        <v>46204</v>
      </c>
      <c r="H9011" s="24" t="str">
        <f aca="false">INDEX(Customers!$B$2:$B$601,MATCH(C9011,Customers!$A$2:$A$601,0))</f>
        <v>Rift Valley</v>
      </c>
      <c r="I9011" s="43" t="n">
        <f aca="false">ROUND(MIN(INDEX(Assumptions!$D$13:$D$18,MATCH(E9011,Assumptions!$A$13:$A$18,0)),MAX(INDEX(Assumptions!$C$13:$C$18,MATCH(E9011,Assumptions!$A$13:$A$18,0)),INDEX(Assumptions!$B$13:$B$18,MATCH(E9011,Assumptions!$A$13:$A$18,0))*F9011)),2)</f>
        <v>2.5</v>
      </c>
    </row>
    <row r="9012" customFormat="false" ht="15" hidden="false" customHeight="false" outlineLevel="0" collapsed="false">
      <c r="A9012" s="24" t="s">
        <v>9835</v>
      </c>
      <c r="B9012" s="39" t="n">
        <v>46212</v>
      </c>
      <c r="C9012" s="24" t="s">
        <v>461</v>
      </c>
      <c r="D9012" s="24" t="s">
        <v>826</v>
      </c>
      <c r="E9012" s="24" t="s">
        <v>103</v>
      </c>
      <c r="F9012" s="38" t="n">
        <v>830</v>
      </c>
      <c r="G9012" s="42" t="n">
        <f aca="false">DATE(YEAR(B9012),MONTH(B9012),1)</f>
        <v>46204</v>
      </c>
      <c r="H9012" s="24" t="str">
        <f aca="false">INDEX(Customers!$B$2:$B$601,MATCH(C9012,Customers!$A$2:$A$601,0))</f>
        <v>Western</v>
      </c>
      <c r="I9012" s="43" t="n">
        <f aca="false">ROUND(MIN(INDEX(Assumptions!$D$13:$D$18,MATCH(E9012,Assumptions!$A$13:$A$18,0)),MAX(INDEX(Assumptions!$C$13:$C$18,MATCH(E9012,Assumptions!$A$13:$A$18,0)),INDEX(Assumptions!$B$13:$B$18,MATCH(E9012,Assumptions!$A$13:$A$18,0))*F9012)),2)</f>
        <v>8.3</v>
      </c>
    </row>
    <row r="9013" customFormat="false" ht="15" hidden="false" customHeight="false" outlineLevel="0" collapsed="false">
      <c r="A9013" s="24" t="s">
        <v>9836</v>
      </c>
      <c r="B9013" s="39" t="n">
        <v>46212</v>
      </c>
      <c r="C9013" s="24" t="s">
        <v>473</v>
      </c>
      <c r="D9013" s="24" t="s">
        <v>826</v>
      </c>
      <c r="E9013" s="24" t="s">
        <v>103</v>
      </c>
      <c r="F9013" s="38" t="n">
        <v>750</v>
      </c>
      <c r="G9013" s="42" t="n">
        <f aca="false">DATE(YEAR(B9013),MONTH(B9013),1)</f>
        <v>46204</v>
      </c>
      <c r="H9013" s="24" t="str">
        <f aca="false">INDEX(Customers!$B$2:$B$601,MATCH(C9013,Customers!$A$2:$A$601,0))</f>
        <v>Nairobi</v>
      </c>
      <c r="I9013" s="43" t="n">
        <f aca="false">ROUND(MIN(INDEX(Assumptions!$D$13:$D$18,MATCH(E9013,Assumptions!$A$13:$A$18,0)),MAX(INDEX(Assumptions!$C$13:$C$18,MATCH(E9013,Assumptions!$A$13:$A$18,0)),INDEX(Assumptions!$B$13:$B$18,MATCH(E9013,Assumptions!$A$13:$A$18,0))*F9013)),2)</f>
        <v>7.5</v>
      </c>
    </row>
    <row r="9014" customFormat="false" ht="15" hidden="false" customHeight="false" outlineLevel="0" collapsed="false">
      <c r="A9014" s="24" t="s">
        <v>9837</v>
      </c>
      <c r="B9014" s="39" t="n">
        <v>46212</v>
      </c>
      <c r="C9014" s="24" t="s">
        <v>474</v>
      </c>
      <c r="D9014" s="24" t="s">
        <v>826</v>
      </c>
      <c r="E9014" s="24" t="s">
        <v>109</v>
      </c>
      <c r="F9014" s="38" t="n">
        <v>280</v>
      </c>
      <c r="G9014" s="42" t="n">
        <f aca="false">DATE(YEAR(B9014),MONTH(B9014),1)</f>
        <v>46204</v>
      </c>
      <c r="H9014" s="24" t="str">
        <f aca="false">INDEX(Customers!$B$2:$B$601,MATCH(C9014,Customers!$A$2:$A$601,0))</f>
        <v>Eastern</v>
      </c>
      <c r="I9014" s="43" t="n">
        <f aca="false">ROUND(MIN(INDEX(Assumptions!$D$13:$D$18,MATCH(E9014,Assumptions!$A$13:$A$18,0)),MAX(INDEX(Assumptions!$C$13:$C$18,MATCH(E9014,Assumptions!$A$13:$A$18,0)),INDEX(Assumptions!$B$13:$B$18,MATCH(E9014,Assumptions!$A$13:$A$18,0))*F9014)),2)</f>
        <v>1.12</v>
      </c>
    </row>
    <row r="9015" customFormat="false" ht="15" hidden="false" customHeight="false" outlineLevel="0" collapsed="false">
      <c r="A9015" s="24" t="s">
        <v>9838</v>
      </c>
      <c r="B9015" s="39" t="n">
        <v>46212</v>
      </c>
      <c r="C9015" s="24" t="s">
        <v>475</v>
      </c>
      <c r="D9015" s="24" t="s">
        <v>188</v>
      </c>
      <c r="E9015" s="24" t="s">
        <v>105</v>
      </c>
      <c r="F9015" s="38" t="n">
        <v>65240</v>
      </c>
      <c r="G9015" s="42" t="n">
        <f aca="false">DATE(YEAR(B9015),MONTH(B9015),1)</f>
        <v>46204</v>
      </c>
      <c r="H9015" s="24" t="str">
        <f aca="false">INDEX(Customers!$B$2:$B$601,MATCH(C9015,Customers!$A$2:$A$601,0))</f>
        <v>Coast</v>
      </c>
      <c r="I9015" s="43" t="n">
        <f aca="false">ROUND(MIN(INDEX(Assumptions!$D$13:$D$18,MATCH(E9015,Assumptions!$A$13:$A$18,0)),MAX(INDEX(Assumptions!$C$13:$C$18,MATCH(E9015,Assumptions!$A$13:$A$18,0)),INDEX(Assumptions!$B$13:$B$18,MATCH(E9015,Assumptions!$A$13:$A$18,0))*F9015)),2)</f>
        <v>200</v>
      </c>
    </row>
    <row r="9016" customFormat="false" ht="15" hidden="false" customHeight="false" outlineLevel="0" collapsed="false">
      <c r="A9016" s="24" t="s">
        <v>9839</v>
      </c>
      <c r="B9016" s="39" t="n">
        <v>46212</v>
      </c>
      <c r="C9016" s="24" t="s">
        <v>476</v>
      </c>
      <c r="D9016" s="24" t="s">
        <v>826</v>
      </c>
      <c r="E9016" s="24" t="s">
        <v>113</v>
      </c>
      <c r="F9016" s="38" t="n">
        <v>250</v>
      </c>
      <c r="G9016" s="42" t="n">
        <f aca="false">DATE(YEAR(B9016),MONTH(B9016),1)</f>
        <v>46204</v>
      </c>
      <c r="H9016" s="24" t="str">
        <f aca="false">INDEX(Customers!$B$2:$B$601,MATCH(C9016,Customers!$A$2:$A$601,0))</f>
        <v>Coast</v>
      </c>
      <c r="I9016" s="43" t="n">
        <f aca="false">ROUND(MIN(INDEX(Assumptions!$D$13:$D$18,MATCH(E9016,Assumptions!$A$13:$A$18,0)),MAX(INDEX(Assumptions!$C$13:$C$18,MATCH(E9016,Assumptions!$A$13:$A$18,0)),INDEX(Assumptions!$B$13:$B$18,MATCH(E9016,Assumptions!$A$13:$A$18,0))*F9016)),2)</f>
        <v>12.5</v>
      </c>
    </row>
    <row r="9017" customFormat="false" ht="15" hidden="false" customHeight="false" outlineLevel="0" collapsed="false">
      <c r="A9017" s="24" t="s">
        <v>9840</v>
      </c>
      <c r="B9017" s="39" t="n">
        <v>46212</v>
      </c>
      <c r="C9017" s="24" t="s">
        <v>501</v>
      </c>
      <c r="D9017" s="24" t="s">
        <v>194</v>
      </c>
      <c r="E9017" s="24" t="s">
        <v>107</v>
      </c>
      <c r="F9017" s="38" t="n">
        <v>410</v>
      </c>
      <c r="G9017" s="42" t="n">
        <f aca="false">DATE(YEAR(B9017),MONTH(B9017),1)</f>
        <v>46204</v>
      </c>
      <c r="H9017" s="24" t="str">
        <f aca="false">INDEX(Customers!$B$2:$B$601,MATCH(C9017,Customers!$A$2:$A$601,0))</f>
        <v>Western</v>
      </c>
      <c r="I9017" s="43" t="n">
        <f aca="false">ROUND(MIN(INDEX(Assumptions!$D$13:$D$18,MATCH(E9017,Assumptions!$A$13:$A$18,0)),MAX(INDEX(Assumptions!$C$13:$C$18,MATCH(E9017,Assumptions!$A$13:$A$18,0)),INDEX(Assumptions!$B$13:$B$18,MATCH(E9017,Assumptions!$A$13:$A$18,0))*F9017)),2)</f>
        <v>0</v>
      </c>
    </row>
    <row r="9018" customFormat="false" ht="15" hidden="false" customHeight="false" outlineLevel="0" collapsed="false">
      <c r="A9018" s="24" t="s">
        <v>9841</v>
      </c>
      <c r="B9018" s="39" t="n">
        <v>46212</v>
      </c>
      <c r="C9018" s="24" t="s">
        <v>515</v>
      </c>
      <c r="D9018" s="24" t="s">
        <v>826</v>
      </c>
      <c r="E9018" s="24" t="s">
        <v>109</v>
      </c>
      <c r="F9018" s="38" t="n">
        <v>15950</v>
      </c>
      <c r="G9018" s="42" t="n">
        <f aca="false">DATE(YEAR(B9018),MONTH(B9018),1)</f>
        <v>46204</v>
      </c>
      <c r="H9018" s="24" t="str">
        <f aca="false">INDEX(Customers!$B$2:$B$601,MATCH(C9018,Customers!$A$2:$A$601,0))</f>
        <v>Western</v>
      </c>
      <c r="I9018" s="43" t="n">
        <f aca="false">ROUND(MIN(INDEX(Assumptions!$D$13:$D$18,MATCH(E9018,Assumptions!$A$13:$A$18,0)),MAX(INDEX(Assumptions!$C$13:$C$18,MATCH(E9018,Assumptions!$A$13:$A$18,0)),INDEX(Assumptions!$B$13:$B$18,MATCH(E9018,Assumptions!$A$13:$A$18,0))*F9018)),2)</f>
        <v>40</v>
      </c>
    </row>
    <row r="9019" customFormat="false" ht="15" hidden="false" customHeight="false" outlineLevel="0" collapsed="false">
      <c r="A9019" s="24" t="s">
        <v>9842</v>
      </c>
      <c r="B9019" s="39" t="n">
        <v>46212</v>
      </c>
      <c r="C9019" s="24" t="s">
        <v>539</v>
      </c>
      <c r="D9019" s="24" t="s">
        <v>826</v>
      </c>
      <c r="E9019" s="24" t="s">
        <v>113</v>
      </c>
      <c r="F9019" s="38" t="n">
        <v>250</v>
      </c>
      <c r="G9019" s="42" t="n">
        <f aca="false">DATE(YEAR(B9019),MONTH(B9019),1)</f>
        <v>46204</v>
      </c>
      <c r="H9019" s="24" t="str">
        <f aca="false">INDEX(Customers!$B$2:$B$601,MATCH(C9019,Customers!$A$2:$A$601,0))</f>
        <v>Nairobi</v>
      </c>
      <c r="I9019" s="43" t="n">
        <f aca="false">ROUND(MIN(INDEX(Assumptions!$D$13:$D$18,MATCH(E9019,Assumptions!$A$13:$A$18,0)),MAX(INDEX(Assumptions!$C$13:$C$18,MATCH(E9019,Assumptions!$A$13:$A$18,0)),INDEX(Assumptions!$B$13:$B$18,MATCH(E9019,Assumptions!$A$13:$A$18,0))*F9019)),2)</f>
        <v>12.5</v>
      </c>
    </row>
    <row r="9020" customFormat="false" ht="15" hidden="false" customHeight="false" outlineLevel="0" collapsed="false">
      <c r="A9020" s="24" t="s">
        <v>9843</v>
      </c>
      <c r="B9020" s="39" t="n">
        <v>46212</v>
      </c>
      <c r="C9020" s="24" t="s">
        <v>560</v>
      </c>
      <c r="D9020" s="24" t="s">
        <v>826</v>
      </c>
      <c r="E9020" s="24" t="s">
        <v>113</v>
      </c>
      <c r="F9020" s="38" t="n">
        <v>99</v>
      </c>
      <c r="G9020" s="42" t="n">
        <f aca="false">DATE(YEAR(B9020),MONTH(B9020),1)</f>
        <v>46204</v>
      </c>
      <c r="H9020" s="24" t="str">
        <f aca="false">INDEX(Customers!$B$2:$B$601,MATCH(C9020,Customers!$A$2:$A$601,0))</f>
        <v>Eastern</v>
      </c>
      <c r="I9020" s="43" t="n">
        <f aca="false">ROUND(MIN(INDEX(Assumptions!$D$13:$D$18,MATCH(E9020,Assumptions!$A$13:$A$18,0)),MAX(INDEX(Assumptions!$C$13:$C$18,MATCH(E9020,Assumptions!$A$13:$A$18,0)),INDEX(Assumptions!$B$13:$B$18,MATCH(E9020,Assumptions!$A$13:$A$18,0))*F9020)),2)</f>
        <v>4.95</v>
      </c>
    </row>
    <row r="9021" customFormat="false" ht="15" hidden="false" customHeight="false" outlineLevel="0" collapsed="false">
      <c r="A9021" s="24" t="s">
        <v>9844</v>
      </c>
      <c r="B9021" s="39" t="n">
        <v>46212</v>
      </c>
      <c r="C9021" s="24" t="s">
        <v>585</v>
      </c>
      <c r="D9021" s="24" t="s">
        <v>826</v>
      </c>
      <c r="E9021" s="24" t="s">
        <v>109</v>
      </c>
      <c r="F9021" s="38" t="n">
        <v>7350</v>
      </c>
      <c r="G9021" s="42" t="n">
        <f aca="false">DATE(YEAR(B9021),MONTH(B9021),1)</f>
        <v>46204</v>
      </c>
      <c r="H9021" s="24" t="str">
        <f aca="false">INDEX(Customers!$B$2:$B$601,MATCH(C9021,Customers!$A$2:$A$601,0))</f>
        <v>Eastern</v>
      </c>
      <c r="I9021" s="43" t="n">
        <f aca="false">ROUND(MIN(INDEX(Assumptions!$D$13:$D$18,MATCH(E9021,Assumptions!$A$13:$A$18,0)),MAX(INDEX(Assumptions!$C$13:$C$18,MATCH(E9021,Assumptions!$A$13:$A$18,0)),INDEX(Assumptions!$B$13:$B$18,MATCH(E9021,Assumptions!$A$13:$A$18,0))*F9021)),2)</f>
        <v>29.4</v>
      </c>
    </row>
    <row r="9022" customFormat="false" ht="15" hidden="false" customHeight="false" outlineLevel="0" collapsed="false">
      <c r="A9022" s="24" t="s">
        <v>9845</v>
      </c>
      <c r="B9022" s="39" t="n">
        <v>46212</v>
      </c>
      <c r="C9022" s="24" t="s">
        <v>595</v>
      </c>
      <c r="D9022" s="24" t="s">
        <v>826</v>
      </c>
      <c r="E9022" s="24" t="s">
        <v>103</v>
      </c>
      <c r="F9022" s="38" t="n">
        <v>3400</v>
      </c>
      <c r="G9022" s="42" t="n">
        <f aca="false">DATE(YEAR(B9022),MONTH(B9022),1)</f>
        <v>46204</v>
      </c>
      <c r="H9022" s="24" t="str">
        <f aca="false">INDEX(Customers!$B$2:$B$601,MATCH(C9022,Customers!$A$2:$A$601,0))</f>
        <v>Eastern</v>
      </c>
      <c r="I9022" s="43" t="n">
        <f aca="false">ROUND(MIN(INDEX(Assumptions!$D$13:$D$18,MATCH(E9022,Assumptions!$A$13:$A$18,0)),MAX(INDEX(Assumptions!$C$13:$C$18,MATCH(E9022,Assumptions!$A$13:$A$18,0)),INDEX(Assumptions!$B$13:$B$18,MATCH(E9022,Assumptions!$A$13:$A$18,0))*F9022)),2)</f>
        <v>34</v>
      </c>
    </row>
    <row r="9023" customFormat="false" ht="15" hidden="false" customHeight="false" outlineLevel="0" collapsed="false">
      <c r="A9023" s="24" t="s">
        <v>9846</v>
      </c>
      <c r="B9023" s="39" t="n">
        <v>46212</v>
      </c>
      <c r="C9023" s="24" t="s">
        <v>608</v>
      </c>
      <c r="D9023" s="24" t="s">
        <v>826</v>
      </c>
      <c r="E9023" s="24" t="s">
        <v>109</v>
      </c>
      <c r="F9023" s="38" t="n">
        <v>12410</v>
      </c>
      <c r="G9023" s="42" t="n">
        <f aca="false">DATE(YEAR(B9023),MONTH(B9023),1)</f>
        <v>46204</v>
      </c>
      <c r="H9023" s="24" t="str">
        <f aca="false">INDEX(Customers!$B$2:$B$601,MATCH(C9023,Customers!$A$2:$A$601,0))</f>
        <v>Eastern</v>
      </c>
      <c r="I9023" s="43" t="n">
        <f aca="false">ROUND(MIN(INDEX(Assumptions!$D$13:$D$18,MATCH(E9023,Assumptions!$A$13:$A$18,0)),MAX(INDEX(Assumptions!$C$13:$C$18,MATCH(E9023,Assumptions!$A$13:$A$18,0)),INDEX(Assumptions!$B$13:$B$18,MATCH(E9023,Assumptions!$A$13:$A$18,0))*F9023)),2)</f>
        <v>40</v>
      </c>
    </row>
    <row r="9024" customFormat="false" ht="15" hidden="false" customHeight="false" outlineLevel="0" collapsed="false">
      <c r="A9024" s="24" t="s">
        <v>9847</v>
      </c>
      <c r="B9024" s="39" t="n">
        <v>46212</v>
      </c>
      <c r="C9024" s="24" t="s">
        <v>614</v>
      </c>
      <c r="D9024" s="24" t="s">
        <v>826</v>
      </c>
      <c r="E9024" s="24" t="s">
        <v>103</v>
      </c>
      <c r="F9024" s="38" t="n">
        <v>2530</v>
      </c>
      <c r="G9024" s="42" t="n">
        <f aca="false">DATE(YEAR(B9024),MONTH(B9024),1)</f>
        <v>46204</v>
      </c>
      <c r="H9024" s="24" t="str">
        <f aca="false">INDEX(Customers!$B$2:$B$601,MATCH(C9024,Customers!$A$2:$A$601,0))</f>
        <v>Central</v>
      </c>
      <c r="I9024" s="43" t="n">
        <f aca="false">ROUND(MIN(INDEX(Assumptions!$D$13:$D$18,MATCH(E9024,Assumptions!$A$13:$A$18,0)),MAX(INDEX(Assumptions!$C$13:$C$18,MATCH(E9024,Assumptions!$A$13:$A$18,0)),INDEX(Assumptions!$B$13:$B$18,MATCH(E9024,Assumptions!$A$13:$A$18,0))*F9024)),2)</f>
        <v>25.3</v>
      </c>
    </row>
    <row r="9025" customFormat="false" ht="15" hidden="false" customHeight="false" outlineLevel="0" collapsed="false">
      <c r="A9025" s="24" t="s">
        <v>9848</v>
      </c>
      <c r="B9025" s="39" t="n">
        <v>46212</v>
      </c>
      <c r="C9025" s="24" t="s">
        <v>624</v>
      </c>
      <c r="D9025" s="24" t="s">
        <v>826</v>
      </c>
      <c r="E9025" s="24" t="s">
        <v>103</v>
      </c>
      <c r="F9025" s="38" t="n">
        <v>760</v>
      </c>
      <c r="G9025" s="42" t="n">
        <f aca="false">DATE(YEAR(B9025),MONTH(B9025),1)</f>
        <v>46204</v>
      </c>
      <c r="H9025" s="24" t="str">
        <f aca="false">INDEX(Customers!$B$2:$B$601,MATCH(C9025,Customers!$A$2:$A$601,0))</f>
        <v>Nairobi</v>
      </c>
      <c r="I9025" s="43" t="n">
        <f aca="false">ROUND(MIN(INDEX(Assumptions!$D$13:$D$18,MATCH(E9025,Assumptions!$A$13:$A$18,0)),MAX(INDEX(Assumptions!$C$13:$C$18,MATCH(E9025,Assumptions!$A$13:$A$18,0)),INDEX(Assumptions!$B$13:$B$18,MATCH(E9025,Assumptions!$A$13:$A$18,0))*F9025)),2)</f>
        <v>7.6</v>
      </c>
    </row>
    <row r="9026" customFormat="false" ht="15" hidden="false" customHeight="false" outlineLevel="0" collapsed="false">
      <c r="A9026" s="24" t="s">
        <v>9849</v>
      </c>
      <c r="B9026" s="39" t="n">
        <v>46212</v>
      </c>
      <c r="C9026" s="24" t="s">
        <v>627</v>
      </c>
      <c r="D9026" s="24" t="s">
        <v>826</v>
      </c>
      <c r="E9026" s="24" t="s">
        <v>109</v>
      </c>
      <c r="F9026" s="38" t="n">
        <v>8890</v>
      </c>
      <c r="G9026" s="42" t="n">
        <f aca="false">DATE(YEAR(B9026),MONTH(B9026),1)</f>
        <v>46204</v>
      </c>
      <c r="H9026" s="24" t="str">
        <f aca="false">INDEX(Customers!$B$2:$B$601,MATCH(C9026,Customers!$A$2:$A$601,0))</f>
        <v>Central</v>
      </c>
      <c r="I9026" s="43" t="n">
        <f aca="false">ROUND(MIN(INDEX(Assumptions!$D$13:$D$18,MATCH(E9026,Assumptions!$A$13:$A$18,0)),MAX(INDEX(Assumptions!$C$13:$C$18,MATCH(E9026,Assumptions!$A$13:$A$18,0)),INDEX(Assumptions!$B$13:$B$18,MATCH(E9026,Assumptions!$A$13:$A$18,0))*F9026)),2)</f>
        <v>35.56</v>
      </c>
    </row>
    <row r="9027" customFormat="false" ht="15" hidden="false" customHeight="false" outlineLevel="0" collapsed="false">
      <c r="A9027" s="24" t="s">
        <v>9850</v>
      </c>
      <c r="B9027" s="39" t="n">
        <v>46212</v>
      </c>
      <c r="C9027" s="24" t="s">
        <v>657</v>
      </c>
      <c r="D9027" s="24" t="s">
        <v>826</v>
      </c>
      <c r="E9027" s="24" t="s">
        <v>111</v>
      </c>
      <c r="F9027" s="38" t="n">
        <v>20</v>
      </c>
      <c r="G9027" s="42" t="n">
        <f aca="false">DATE(YEAR(B9027),MONTH(B9027),1)</f>
        <v>46204</v>
      </c>
      <c r="H9027" s="24" t="str">
        <f aca="false">INDEX(Customers!$B$2:$B$601,MATCH(C9027,Customers!$A$2:$A$601,0))</f>
        <v>Western</v>
      </c>
      <c r="I9027" s="43" t="n">
        <f aca="false">ROUND(MIN(INDEX(Assumptions!$D$13:$D$18,MATCH(E9027,Assumptions!$A$13:$A$18,0)),MAX(INDEX(Assumptions!$C$13:$C$18,MATCH(E9027,Assumptions!$A$13:$A$18,0)),INDEX(Assumptions!$B$13:$B$18,MATCH(E9027,Assumptions!$A$13:$A$18,0))*F9027)),2)</f>
        <v>0.8</v>
      </c>
    </row>
    <row r="9028" customFormat="false" ht="15" hidden="false" customHeight="false" outlineLevel="0" collapsed="false">
      <c r="A9028" s="24" t="s">
        <v>9851</v>
      </c>
      <c r="B9028" s="39" t="n">
        <v>46212</v>
      </c>
      <c r="C9028" s="24" t="s">
        <v>663</v>
      </c>
      <c r="D9028" s="24" t="s">
        <v>826</v>
      </c>
      <c r="E9028" s="24" t="s">
        <v>113</v>
      </c>
      <c r="F9028" s="38" t="n">
        <v>2000</v>
      </c>
      <c r="G9028" s="42" t="n">
        <f aca="false">DATE(YEAR(B9028),MONTH(B9028),1)</f>
        <v>46204</v>
      </c>
      <c r="H9028" s="24" t="str">
        <f aca="false">INDEX(Customers!$B$2:$B$601,MATCH(C9028,Customers!$A$2:$A$601,0))</f>
        <v>Western</v>
      </c>
      <c r="I9028" s="43" t="n">
        <f aca="false">ROUND(MIN(INDEX(Assumptions!$D$13:$D$18,MATCH(E9028,Assumptions!$A$13:$A$18,0)),MAX(INDEX(Assumptions!$C$13:$C$18,MATCH(E9028,Assumptions!$A$13:$A$18,0)),INDEX(Assumptions!$B$13:$B$18,MATCH(E9028,Assumptions!$A$13:$A$18,0))*F9028)),2)</f>
        <v>100</v>
      </c>
    </row>
    <row r="9029" customFormat="false" ht="15" hidden="false" customHeight="false" outlineLevel="0" collapsed="false">
      <c r="A9029" s="24" t="s">
        <v>9852</v>
      </c>
      <c r="B9029" s="39" t="n">
        <v>46212</v>
      </c>
      <c r="C9029" s="24" t="s">
        <v>670</v>
      </c>
      <c r="D9029" s="24" t="s">
        <v>826</v>
      </c>
      <c r="E9029" s="24" t="s">
        <v>103</v>
      </c>
      <c r="F9029" s="38" t="n">
        <v>980</v>
      </c>
      <c r="G9029" s="42" t="n">
        <f aca="false">DATE(YEAR(B9029),MONTH(B9029),1)</f>
        <v>46204</v>
      </c>
      <c r="H9029" s="24" t="str">
        <f aca="false">INDEX(Customers!$B$2:$B$601,MATCH(C9029,Customers!$A$2:$A$601,0))</f>
        <v>Rift Valley</v>
      </c>
      <c r="I9029" s="43" t="n">
        <f aca="false">ROUND(MIN(INDEX(Assumptions!$D$13:$D$18,MATCH(E9029,Assumptions!$A$13:$A$18,0)),MAX(INDEX(Assumptions!$C$13:$C$18,MATCH(E9029,Assumptions!$A$13:$A$18,0)),INDEX(Assumptions!$B$13:$B$18,MATCH(E9029,Assumptions!$A$13:$A$18,0))*F9029)),2)</f>
        <v>9.8</v>
      </c>
    </row>
    <row r="9030" customFormat="false" ht="15" hidden="false" customHeight="false" outlineLevel="0" collapsed="false">
      <c r="A9030" s="24" t="s">
        <v>9853</v>
      </c>
      <c r="B9030" s="39" t="n">
        <v>46212</v>
      </c>
      <c r="C9030" s="24" t="s">
        <v>680</v>
      </c>
      <c r="D9030" s="24" t="s">
        <v>152</v>
      </c>
      <c r="E9030" s="24" t="s">
        <v>107</v>
      </c>
      <c r="F9030" s="38" t="n">
        <v>610</v>
      </c>
      <c r="G9030" s="42" t="n">
        <f aca="false">DATE(YEAR(B9030),MONTH(B9030),1)</f>
        <v>46204</v>
      </c>
      <c r="H9030" s="24" t="str">
        <f aca="false">INDEX(Customers!$B$2:$B$601,MATCH(C9030,Customers!$A$2:$A$601,0))</f>
        <v>Nairobi</v>
      </c>
      <c r="I9030" s="43" t="n">
        <f aca="false">ROUND(MIN(INDEX(Assumptions!$D$13:$D$18,MATCH(E9030,Assumptions!$A$13:$A$18,0)),MAX(INDEX(Assumptions!$C$13:$C$18,MATCH(E9030,Assumptions!$A$13:$A$18,0)),INDEX(Assumptions!$B$13:$B$18,MATCH(E9030,Assumptions!$A$13:$A$18,0))*F9030)),2)</f>
        <v>0</v>
      </c>
    </row>
    <row r="9031" customFormat="false" ht="15" hidden="false" customHeight="false" outlineLevel="0" collapsed="false">
      <c r="A9031" s="24" t="s">
        <v>9854</v>
      </c>
      <c r="B9031" s="39" t="n">
        <v>46212</v>
      </c>
      <c r="C9031" s="24" t="s">
        <v>690</v>
      </c>
      <c r="D9031" s="24" t="s">
        <v>826</v>
      </c>
      <c r="E9031" s="24" t="s">
        <v>109</v>
      </c>
      <c r="F9031" s="38" t="n">
        <v>10890</v>
      </c>
      <c r="G9031" s="42" t="n">
        <f aca="false">DATE(YEAR(B9031),MONTH(B9031),1)</f>
        <v>46204</v>
      </c>
      <c r="H9031" s="24" t="str">
        <f aca="false">INDEX(Customers!$B$2:$B$601,MATCH(C9031,Customers!$A$2:$A$601,0))</f>
        <v>Central</v>
      </c>
      <c r="I9031" s="43" t="n">
        <f aca="false">ROUND(MIN(INDEX(Assumptions!$D$13:$D$18,MATCH(E9031,Assumptions!$A$13:$A$18,0)),MAX(INDEX(Assumptions!$C$13:$C$18,MATCH(E9031,Assumptions!$A$13:$A$18,0)),INDEX(Assumptions!$B$13:$B$18,MATCH(E9031,Assumptions!$A$13:$A$18,0))*F9031)),2)</f>
        <v>40</v>
      </c>
    </row>
    <row r="9032" customFormat="false" ht="15" hidden="false" customHeight="false" outlineLevel="0" collapsed="false">
      <c r="A9032" s="24" t="s">
        <v>9855</v>
      </c>
      <c r="B9032" s="39" t="n">
        <v>46212</v>
      </c>
      <c r="C9032" s="24" t="s">
        <v>692</v>
      </c>
      <c r="D9032" s="24" t="s">
        <v>152</v>
      </c>
      <c r="E9032" s="24" t="s">
        <v>105</v>
      </c>
      <c r="F9032" s="38" t="n">
        <v>9940</v>
      </c>
      <c r="G9032" s="42" t="n">
        <f aca="false">DATE(YEAR(B9032),MONTH(B9032),1)</f>
        <v>46204</v>
      </c>
      <c r="H9032" s="24" t="str">
        <f aca="false">INDEX(Customers!$B$2:$B$601,MATCH(C9032,Customers!$A$2:$A$601,0))</f>
        <v>Coast</v>
      </c>
      <c r="I9032" s="43" t="n">
        <f aca="false">ROUND(MIN(INDEX(Assumptions!$D$13:$D$18,MATCH(E9032,Assumptions!$A$13:$A$18,0)),MAX(INDEX(Assumptions!$C$13:$C$18,MATCH(E9032,Assumptions!$A$13:$A$18,0)),INDEX(Assumptions!$B$13:$B$18,MATCH(E9032,Assumptions!$A$13:$A$18,0))*F9032)),2)</f>
        <v>149.1</v>
      </c>
    </row>
    <row r="9033" customFormat="false" ht="15" hidden="false" customHeight="false" outlineLevel="0" collapsed="false">
      <c r="A9033" s="24" t="s">
        <v>9856</v>
      </c>
      <c r="B9033" s="39" t="n">
        <v>46212</v>
      </c>
      <c r="C9033" s="24" t="s">
        <v>711</v>
      </c>
      <c r="D9033" s="24" t="s">
        <v>826</v>
      </c>
      <c r="E9033" s="24" t="s">
        <v>103</v>
      </c>
      <c r="F9033" s="38" t="n">
        <v>4370</v>
      </c>
      <c r="G9033" s="42" t="n">
        <f aca="false">DATE(YEAR(B9033),MONTH(B9033),1)</f>
        <v>46204</v>
      </c>
      <c r="H9033" s="24" t="str">
        <f aca="false">INDEX(Customers!$B$2:$B$601,MATCH(C9033,Customers!$A$2:$A$601,0))</f>
        <v>Rift Valley</v>
      </c>
      <c r="I9033" s="43" t="n">
        <f aca="false">ROUND(MIN(INDEX(Assumptions!$D$13:$D$18,MATCH(E9033,Assumptions!$A$13:$A$18,0)),MAX(INDEX(Assumptions!$C$13:$C$18,MATCH(E9033,Assumptions!$A$13:$A$18,0)),INDEX(Assumptions!$B$13:$B$18,MATCH(E9033,Assumptions!$A$13:$A$18,0))*F9033)),2)</f>
        <v>43.7</v>
      </c>
    </row>
    <row r="9034" customFormat="false" ht="15" hidden="false" customHeight="false" outlineLevel="0" collapsed="false">
      <c r="A9034" s="24" t="s">
        <v>9857</v>
      </c>
      <c r="B9034" s="39" t="n">
        <v>46212</v>
      </c>
      <c r="C9034" s="24" t="s">
        <v>716</v>
      </c>
      <c r="D9034" s="24" t="s">
        <v>826</v>
      </c>
      <c r="E9034" s="24" t="s">
        <v>113</v>
      </c>
      <c r="F9034" s="38" t="n">
        <v>500</v>
      </c>
      <c r="G9034" s="42" t="n">
        <f aca="false">DATE(YEAR(B9034),MONTH(B9034),1)</f>
        <v>46204</v>
      </c>
      <c r="H9034" s="24" t="str">
        <f aca="false">INDEX(Customers!$B$2:$B$601,MATCH(C9034,Customers!$A$2:$A$601,0))</f>
        <v>Western</v>
      </c>
      <c r="I9034" s="43" t="n">
        <f aca="false">ROUND(MIN(INDEX(Assumptions!$D$13:$D$18,MATCH(E9034,Assumptions!$A$13:$A$18,0)),MAX(INDEX(Assumptions!$C$13:$C$18,MATCH(E9034,Assumptions!$A$13:$A$18,0)),INDEX(Assumptions!$B$13:$B$18,MATCH(E9034,Assumptions!$A$13:$A$18,0))*F9034)),2)</f>
        <v>25</v>
      </c>
    </row>
    <row r="9035" customFormat="false" ht="15" hidden="false" customHeight="false" outlineLevel="0" collapsed="false">
      <c r="A9035" s="24" t="s">
        <v>9858</v>
      </c>
      <c r="B9035" s="39" t="n">
        <v>46212</v>
      </c>
      <c r="C9035" s="24" t="s">
        <v>723</v>
      </c>
      <c r="D9035" s="24" t="s">
        <v>826</v>
      </c>
      <c r="E9035" s="24" t="s">
        <v>111</v>
      </c>
      <c r="F9035" s="38" t="n">
        <v>200</v>
      </c>
      <c r="G9035" s="42" t="n">
        <f aca="false">DATE(YEAR(B9035),MONTH(B9035),1)</f>
        <v>46204</v>
      </c>
      <c r="H9035" s="24" t="str">
        <f aca="false">INDEX(Customers!$B$2:$B$601,MATCH(C9035,Customers!$A$2:$A$601,0))</f>
        <v>Eastern</v>
      </c>
      <c r="I9035" s="43" t="n">
        <f aca="false">ROUND(MIN(INDEX(Assumptions!$D$13:$D$18,MATCH(E9035,Assumptions!$A$13:$A$18,0)),MAX(INDEX(Assumptions!$C$13:$C$18,MATCH(E9035,Assumptions!$A$13:$A$18,0)),INDEX(Assumptions!$B$13:$B$18,MATCH(E9035,Assumptions!$A$13:$A$18,0))*F9035)),2)</f>
        <v>8</v>
      </c>
    </row>
    <row r="9036" customFormat="false" ht="15" hidden="false" customHeight="false" outlineLevel="0" collapsed="false">
      <c r="A9036" s="24" t="s">
        <v>9859</v>
      </c>
      <c r="B9036" s="39" t="n">
        <v>46212</v>
      </c>
      <c r="C9036" s="24" t="s">
        <v>734</v>
      </c>
      <c r="D9036" s="24" t="s">
        <v>826</v>
      </c>
      <c r="E9036" s="24" t="s">
        <v>103</v>
      </c>
      <c r="F9036" s="38" t="n">
        <v>670</v>
      </c>
      <c r="G9036" s="42" t="n">
        <f aca="false">DATE(YEAR(B9036),MONTH(B9036),1)</f>
        <v>46204</v>
      </c>
      <c r="H9036" s="24" t="str">
        <f aca="false">INDEX(Customers!$B$2:$B$601,MATCH(C9036,Customers!$A$2:$A$601,0))</f>
        <v>Nairobi</v>
      </c>
      <c r="I9036" s="43" t="n">
        <f aca="false">ROUND(MIN(INDEX(Assumptions!$D$13:$D$18,MATCH(E9036,Assumptions!$A$13:$A$18,0)),MAX(INDEX(Assumptions!$C$13:$C$18,MATCH(E9036,Assumptions!$A$13:$A$18,0)),INDEX(Assumptions!$B$13:$B$18,MATCH(E9036,Assumptions!$A$13:$A$18,0))*F9036)),2)</f>
        <v>6.7</v>
      </c>
    </row>
    <row r="9037" customFormat="false" ht="15" hidden="false" customHeight="false" outlineLevel="0" collapsed="false">
      <c r="A9037" s="24" t="s">
        <v>9860</v>
      </c>
      <c r="B9037" s="39" t="n">
        <v>46212</v>
      </c>
      <c r="C9037" s="24" t="s">
        <v>742</v>
      </c>
      <c r="D9037" s="24" t="s">
        <v>204</v>
      </c>
      <c r="E9037" s="24" t="s">
        <v>107</v>
      </c>
      <c r="F9037" s="38" t="n">
        <v>2430</v>
      </c>
      <c r="G9037" s="42" t="n">
        <f aca="false">DATE(YEAR(B9037),MONTH(B9037),1)</f>
        <v>46204</v>
      </c>
      <c r="H9037" s="24" t="str">
        <f aca="false">INDEX(Customers!$B$2:$B$601,MATCH(C9037,Customers!$A$2:$A$601,0))</f>
        <v>Eastern</v>
      </c>
      <c r="I9037" s="43" t="n">
        <f aca="false">ROUND(MIN(INDEX(Assumptions!$D$13:$D$18,MATCH(E9037,Assumptions!$A$13:$A$18,0)),MAX(INDEX(Assumptions!$C$13:$C$18,MATCH(E9037,Assumptions!$A$13:$A$18,0)),INDEX(Assumptions!$B$13:$B$18,MATCH(E9037,Assumptions!$A$13:$A$18,0))*F9037)),2)</f>
        <v>0</v>
      </c>
    </row>
    <row r="9038" customFormat="false" ht="15" hidden="false" customHeight="false" outlineLevel="0" collapsed="false">
      <c r="A9038" s="24" t="s">
        <v>9861</v>
      </c>
      <c r="B9038" s="39" t="n">
        <v>46212</v>
      </c>
      <c r="C9038" s="24" t="s">
        <v>743</v>
      </c>
      <c r="D9038" s="24" t="s">
        <v>826</v>
      </c>
      <c r="E9038" s="24" t="s">
        <v>103</v>
      </c>
      <c r="F9038" s="38" t="n">
        <v>5720</v>
      </c>
      <c r="G9038" s="42" t="n">
        <f aca="false">DATE(YEAR(B9038),MONTH(B9038),1)</f>
        <v>46204</v>
      </c>
      <c r="H9038" s="24" t="str">
        <f aca="false">INDEX(Customers!$B$2:$B$601,MATCH(C9038,Customers!$A$2:$A$601,0))</f>
        <v>Eastern</v>
      </c>
      <c r="I9038" s="43" t="n">
        <f aca="false">ROUND(MIN(INDEX(Assumptions!$D$13:$D$18,MATCH(E9038,Assumptions!$A$13:$A$18,0)),MAX(INDEX(Assumptions!$C$13:$C$18,MATCH(E9038,Assumptions!$A$13:$A$18,0)),INDEX(Assumptions!$B$13:$B$18,MATCH(E9038,Assumptions!$A$13:$A$18,0))*F9038)),2)</f>
        <v>57.2</v>
      </c>
    </row>
    <row r="9039" customFormat="false" ht="15" hidden="false" customHeight="false" outlineLevel="0" collapsed="false">
      <c r="A9039" s="24" t="s">
        <v>9862</v>
      </c>
      <c r="B9039" s="39" t="n">
        <v>46212</v>
      </c>
      <c r="C9039" s="24" t="s">
        <v>750</v>
      </c>
      <c r="D9039" s="24" t="s">
        <v>826</v>
      </c>
      <c r="E9039" s="24" t="s">
        <v>111</v>
      </c>
      <c r="F9039" s="38" t="n">
        <v>200</v>
      </c>
      <c r="G9039" s="42" t="n">
        <f aca="false">DATE(YEAR(B9039),MONTH(B9039),1)</f>
        <v>46204</v>
      </c>
      <c r="H9039" s="24" t="str">
        <f aca="false">INDEX(Customers!$B$2:$B$601,MATCH(C9039,Customers!$A$2:$A$601,0))</f>
        <v>Eastern</v>
      </c>
      <c r="I9039" s="43" t="n">
        <f aca="false">ROUND(MIN(INDEX(Assumptions!$D$13:$D$18,MATCH(E9039,Assumptions!$A$13:$A$18,0)),MAX(INDEX(Assumptions!$C$13:$C$18,MATCH(E9039,Assumptions!$A$13:$A$18,0)),INDEX(Assumptions!$B$13:$B$18,MATCH(E9039,Assumptions!$A$13:$A$18,0))*F9039)),2)</f>
        <v>8</v>
      </c>
    </row>
    <row r="9040" customFormat="false" ht="15" hidden="false" customHeight="false" outlineLevel="0" collapsed="false">
      <c r="A9040" s="24" t="s">
        <v>9863</v>
      </c>
      <c r="B9040" s="39" t="n">
        <v>46212</v>
      </c>
      <c r="C9040" s="24" t="s">
        <v>762</v>
      </c>
      <c r="D9040" s="24" t="s">
        <v>826</v>
      </c>
      <c r="E9040" s="24" t="s">
        <v>111</v>
      </c>
      <c r="F9040" s="38" t="n">
        <v>200</v>
      </c>
      <c r="G9040" s="42" t="n">
        <f aca="false">DATE(YEAR(B9040),MONTH(B9040),1)</f>
        <v>46204</v>
      </c>
      <c r="H9040" s="24" t="str">
        <f aca="false">INDEX(Customers!$B$2:$B$601,MATCH(C9040,Customers!$A$2:$A$601,0))</f>
        <v>Western</v>
      </c>
      <c r="I9040" s="43" t="n">
        <f aca="false">ROUND(MIN(INDEX(Assumptions!$D$13:$D$18,MATCH(E9040,Assumptions!$A$13:$A$18,0)),MAX(INDEX(Assumptions!$C$13:$C$18,MATCH(E9040,Assumptions!$A$13:$A$18,0)),INDEX(Assumptions!$B$13:$B$18,MATCH(E9040,Assumptions!$A$13:$A$18,0))*F9040)),2)</f>
        <v>8</v>
      </c>
    </row>
    <row r="9041" customFormat="false" ht="15" hidden="false" customHeight="false" outlineLevel="0" collapsed="false">
      <c r="A9041" s="24" t="s">
        <v>9864</v>
      </c>
      <c r="B9041" s="39" t="n">
        <v>46212</v>
      </c>
      <c r="C9041" s="24" t="s">
        <v>778</v>
      </c>
      <c r="D9041" s="24" t="s">
        <v>826</v>
      </c>
      <c r="E9041" s="24" t="s">
        <v>111</v>
      </c>
      <c r="F9041" s="38" t="n">
        <v>500</v>
      </c>
      <c r="G9041" s="42" t="n">
        <f aca="false">DATE(YEAR(B9041),MONTH(B9041),1)</f>
        <v>46204</v>
      </c>
      <c r="H9041" s="24" t="str">
        <f aca="false">INDEX(Customers!$B$2:$B$601,MATCH(C9041,Customers!$A$2:$A$601,0))</f>
        <v>Nairobi</v>
      </c>
      <c r="I9041" s="43" t="n">
        <f aca="false">ROUND(MIN(INDEX(Assumptions!$D$13:$D$18,MATCH(E9041,Assumptions!$A$13:$A$18,0)),MAX(INDEX(Assumptions!$C$13:$C$18,MATCH(E9041,Assumptions!$A$13:$A$18,0)),INDEX(Assumptions!$B$13:$B$18,MATCH(E9041,Assumptions!$A$13:$A$18,0))*F9041)),2)</f>
        <v>20</v>
      </c>
    </row>
    <row r="9042" customFormat="false" ht="15" hidden="false" customHeight="false" outlineLevel="0" collapsed="false">
      <c r="A9042" s="24" t="s">
        <v>9865</v>
      </c>
      <c r="B9042" s="39" t="n">
        <v>46212</v>
      </c>
      <c r="C9042" s="24" t="s">
        <v>785</v>
      </c>
      <c r="D9042" s="24" t="s">
        <v>826</v>
      </c>
      <c r="E9042" s="24" t="s">
        <v>111</v>
      </c>
      <c r="F9042" s="38" t="n">
        <v>50</v>
      </c>
      <c r="G9042" s="42" t="n">
        <f aca="false">DATE(YEAR(B9042),MONTH(B9042),1)</f>
        <v>46204</v>
      </c>
      <c r="H9042" s="24" t="str">
        <f aca="false">INDEX(Customers!$B$2:$B$601,MATCH(C9042,Customers!$A$2:$A$601,0))</f>
        <v>Central</v>
      </c>
      <c r="I9042" s="43" t="n">
        <f aca="false">ROUND(MIN(INDEX(Assumptions!$D$13:$D$18,MATCH(E9042,Assumptions!$A$13:$A$18,0)),MAX(INDEX(Assumptions!$C$13:$C$18,MATCH(E9042,Assumptions!$A$13:$A$18,0)),INDEX(Assumptions!$B$13:$B$18,MATCH(E9042,Assumptions!$A$13:$A$18,0))*F9042)),2)</f>
        <v>2</v>
      </c>
    </row>
    <row r="9043" customFormat="false" ht="15" hidden="false" customHeight="false" outlineLevel="0" collapsed="false">
      <c r="A9043" s="24" t="s">
        <v>9866</v>
      </c>
      <c r="B9043" s="39" t="n">
        <v>46212</v>
      </c>
      <c r="C9043" s="24" t="s">
        <v>817</v>
      </c>
      <c r="D9043" s="24" t="s">
        <v>826</v>
      </c>
      <c r="E9043" s="24" t="s">
        <v>103</v>
      </c>
      <c r="F9043" s="38" t="n">
        <v>120</v>
      </c>
      <c r="G9043" s="42" t="n">
        <f aca="false">DATE(YEAR(B9043),MONTH(B9043),1)</f>
        <v>46204</v>
      </c>
      <c r="H9043" s="24" t="str">
        <f aca="false">INDEX(Customers!$B$2:$B$601,MATCH(C9043,Customers!$A$2:$A$601,0))</f>
        <v>Western</v>
      </c>
      <c r="I9043" s="43" t="n">
        <f aca="false">ROUND(MIN(INDEX(Assumptions!$D$13:$D$18,MATCH(E9043,Assumptions!$A$13:$A$18,0)),MAX(INDEX(Assumptions!$C$13:$C$18,MATCH(E9043,Assumptions!$A$13:$A$18,0)),INDEX(Assumptions!$B$13:$B$18,MATCH(E9043,Assumptions!$A$13:$A$18,0))*F9043)),2)</f>
        <v>5</v>
      </c>
    </row>
    <row r="9044" customFormat="false" ht="15" hidden="false" customHeight="false" outlineLevel="0" collapsed="false">
      <c r="A9044" s="24" t="s">
        <v>9867</v>
      </c>
      <c r="B9044" s="39" t="n">
        <v>46213</v>
      </c>
      <c r="C9044" s="24" t="s">
        <v>232</v>
      </c>
      <c r="D9044" s="24" t="s">
        <v>826</v>
      </c>
      <c r="E9044" s="24" t="s">
        <v>113</v>
      </c>
      <c r="F9044" s="38" t="n">
        <v>2000</v>
      </c>
      <c r="G9044" s="42" t="n">
        <f aca="false">DATE(YEAR(B9044),MONTH(B9044),1)</f>
        <v>46204</v>
      </c>
      <c r="H9044" s="24" t="str">
        <f aca="false">INDEX(Customers!$B$2:$B$601,MATCH(C9044,Customers!$A$2:$A$601,0))</f>
        <v>Coast</v>
      </c>
      <c r="I9044" s="43" t="n">
        <f aca="false">ROUND(MIN(INDEX(Assumptions!$D$13:$D$18,MATCH(E9044,Assumptions!$A$13:$A$18,0)),MAX(INDEX(Assumptions!$C$13:$C$18,MATCH(E9044,Assumptions!$A$13:$A$18,0)),INDEX(Assumptions!$B$13:$B$18,MATCH(E9044,Assumptions!$A$13:$A$18,0))*F9044)),2)</f>
        <v>100</v>
      </c>
    </row>
    <row r="9045" customFormat="false" ht="15" hidden="false" customHeight="false" outlineLevel="0" collapsed="false">
      <c r="A9045" s="24" t="s">
        <v>9868</v>
      </c>
      <c r="B9045" s="39" t="n">
        <v>46213</v>
      </c>
      <c r="C9045" s="24" t="s">
        <v>242</v>
      </c>
      <c r="D9045" s="24" t="s">
        <v>826</v>
      </c>
      <c r="E9045" s="24" t="s">
        <v>109</v>
      </c>
      <c r="F9045" s="38" t="n">
        <v>3440</v>
      </c>
      <c r="G9045" s="42" t="n">
        <f aca="false">DATE(YEAR(B9045),MONTH(B9045),1)</f>
        <v>46204</v>
      </c>
      <c r="H9045" s="24" t="str">
        <f aca="false">INDEX(Customers!$B$2:$B$601,MATCH(C9045,Customers!$A$2:$A$601,0))</f>
        <v>Central</v>
      </c>
      <c r="I9045" s="43" t="n">
        <f aca="false">ROUND(MIN(INDEX(Assumptions!$D$13:$D$18,MATCH(E9045,Assumptions!$A$13:$A$18,0)),MAX(INDEX(Assumptions!$C$13:$C$18,MATCH(E9045,Assumptions!$A$13:$A$18,0)),INDEX(Assumptions!$B$13:$B$18,MATCH(E9045,Assumptions!$A$13:$A$18,0))*F9045)),2)</f>
        <v>13.76</v>
      </c>
    </row>
    <row r="9046" customFormat="false" ht="15" hidden="false" customHeight="false" outlineLevel="0" collapsed="false">
      <c r="A9046" s="24" t="s">
        <v>9869</v>
      </c>
      <c r="B9046" s="39" t="n">
        <v>46213</v>
      </c>
      <c r="C9046" s="24" t="s">
        <v>303</v>
      </c>
      <c r="D9046" s="24" t="s">
        <v>826</v>
      </c>
      <c r="E9046" s="24" t="s">
        <v>103</v>
      </c>
      <c r="F9046" s="38" t="n">
        <v>1090</v>
      </c>
      <c r="G9046" s="42" t="n">
        <f aca="false">DATE(YEAR(B9046),MONTH(B9046),1)</f>
        <v>46204</v>
      </c>
      <c r="H9046" s="24" t="str">
        <f aca="false">INDEX(Customers!$B$2:$B$601,MATCH(C9046,Customers!$A$2:$A$601,0))</f>
        <v>Rift Valley</v>
      </c>
      <c r="I9046" s="43" t="n">
        <f aca="false">ROUND(MIN(INDEX(Assumptions!$D$13:$D$18,MATCH(E9046,Assumptions!$A$13:$A$18,0)),MAX(INDEX(Assumptions!$C$13:$C$18,MATCH(E9046,Assumptions!$A$13:$A$18,0)),INDEX(Assumptions!$B$13:$B$18,MATCH(E9046,Assumptions!$A$13:$A$18,0))*F9046)),2)</f>
        <v>10.9</v>
      </c>
    </row>
    <row r="9047" customFormat="false" ht="15" hidden="false" customHeight="false" outlineLevel="0" collapsed="false">
      <c r="A9047" s="24" t="s">
        <v>9870</v>
      </c>
      <c r="B9047" s="39" t="n">
        <v>46213</v>
      </c>
      <c r="C9047" s="24" t="s">
        <v>306</v>
      </c>
      <c r="D9047" s="24" t="s">
        <v>826</v>
      </c>
      <c r="E9047" s="24" t="s">
        <v>113</v>
      </c>
      <c r="F9047" s="38" t="n">
        <v>250</v>
      </c>
      <c r="G9047" s="42" t="n">
        <f aca="false">DATE(YEAR(B9047),MONTH(B9047),1)</f>
        <v>46204</v>
      </c>
      <c r="H9047" s="24" t="str">
        <f aca="false">INDEX(Customers!$B$2:$B$601,MATCH(C9047,Customers!$A$2:$A$601,0))</f>
        <v>Rift Valley</v>
      </c>
      <c r="I9047" s="43" t="n">
        <f aca="false">ROUND(MIN(INDEX(Assumptions!$D$13:$D$18,MATCH(E9047,Assumptions!$A$13:$A$18,0)),MAX(INDEX(Assumptions!$C$13:$C$18,MATCH(E9047,Assumptions!$A$13:$A$18,0)),INDEX(Assumptions!$B$13:$B$18,MATCH(E9047,Assumptions!$A$13:$A$18,0))*F9047)),2)</f>
        <v>12.5</v>
      </c>
    </row>
    <row r="9048" customFormat="false" ht="15" hidden="false" customHeight="false" outlineLevel="0" collapsed="false">
      <c r="A9048" s="24" t="s">
        <v>9871</v>
      </c>
      <c r="B9048" s="39" t="n">
        <v>46213</v>
      </c>
      <c r="C9048" s="24" t="s">
        <v>321</v>
      </c>
      <c r="D9048" s="24" t="s">
        <v>175</v>
      </c>
      <c r="E9048" s="24" t="s">
        <v>105</v>
      </c>
      <c r="F9048" s="38" t="n">
        <v>2520</v>
      </c>
      <c r="G9048" s="42" t="n">
        <f aca="false">DATE(YEAR(B9048),MONTH(B9048),1)</f>
        <v>46204</v>
      </c>
      <c r="H9048" s="24" t="str">
        <f aca="false">INDEX(Customers!$B$2:$B$601,MATCH(C9048,Customers!$A$2:$A$601,0))</f>
        <v>Western</v>
      </c>
      <c r="I9048" s="43" t="n">
        <f aca="false">ROUND(MIN(INDEX(Assumptions!$D$13:$D$18,MATCH(E9048,Assumptions!$A$13:$A$18,0)),MAX(INDEX(Assumptions!$C$13:$C$18,MATCH(E9048,Assumptions!$A$13:$A$18,0)),INDEX(Assumptions!$B$13:$B$18,MATCH(E9048,Assumptions!$A$13:$A$18,0))*F9048)),2)</f>
        <v>37.8</v>
      </c>
    </row>
    <row r="9049" customFormat="false" ht="15" hidden="false" customHeight="false" outlineLevel="0" collapsed="false">
      <c r="A9049" s="24" t="s">
        <v>9872</v>
      </c>
      <c r="B9049" s="39" t="n">
        <v>46213</v>
      </c>
      <c r="C9049" s="24" t="s">
        <v>338</v>
      </c>
      <c r="D9049" s="24" t="s">
        <v>826</v>
      </c>
      <c r="E9049" s="24" t="s">
        <v>111</v>
      </c>
      <c r="F9049" s="38" t="n">
        <v>1000</v>
      </c>
      <c r="G9049" s="42" t="n">
        <f aca="false">DATE(YEAR(B9049),MONTH(B9049),1)</f>
        <v>46204</v>
      </c>
      <c r="H9049" s="24" t="str">
        <f aca="false">INDEX(Customers!$B$2:$B$601,MATCH(C9049,Customers!$A$2:$A$601,0))</f>
        <v>Rift Valley</v>
      </c>
      <c r="I9049" s="43" t="n">
        <f aca="false">ROUND(MIN(INDEX(Assumptions!$D$13:$D$18,MATCH(E9049,Assumptions!$A$13:$A$18,0)),MAX(INDEX(Assumptions!$C$13:$C$18,MATCH(E9049,Assumptions!$A$13:$A$18,0)),INDEX(Assumptions!$B$13:$B$18,MATCH(E9049,Assumptions!$A$13:$A$18,0))*F9049)),2)</f>
        <v>40</v>
      </c>
    </row>
    <row r="9050" customFormat="false" ht="15" hidden="false" customHeight="false" outlineLevel="0" collapsed="false">
      <c r="A9050" s="24" t="s">
        <v>9873</v>
      </c>
      <c r="B9050" s="39" t="n">
        <v>46213</v>
      </c>
      <c r="C9050" s="24" t="s">
        <v>392</v>
      </c>
      <c r="D9050" s="24" t="s">
        <v>826</v>
      </c>
      <c r="E9050" s="24" t="s">
        <v>109</v>
      </c>
      <c r="F9050" s="38" t="n">
        <v>14050</v>
      </c>
      <c r="G9050" s="42" t="n">
        <f aca="false">DATE(YEAR(B9050),MONTH(B9050),1)</f>
        <v>46204</v>
      </c>
      <c r="H9050" s="24" t="str">
        <f aca="false">INDEX(Customers!$B$2:$B$601,MATCH(C9050,Customers!$A$2:$A$601,0))</f>
        <v>Central</v>
      </c>
      <c r="I9050" s="43" t="n">
        <f aca="false">ROUND(MIN(INDEX(Assumptions!$D$13:$D$18,MATCH(E9050,Assumptions!$A$13:$A$18,0)),MAX(INDEX(Assumptions!$C$13:$C$18,MATCH(E9050,Assumptions!$A$13:$A$18,0)),INDEX(Assumptions!$B$13:$B$18,MATCH(E9050,Assumptions!$A$13:$A$18,0))*F9050)),2)</f>
        <v>40</v>
      </c>
    </row>
    <row r="9051" customFormat="false" ht="15" hidden="false" customHeight="false" outlineLevel="0" collapsed="false">
      <c r="A9051" s="24" t="s">
        <v>9874</v>
      </c>
      <c r="B9051" s="39" t="n">
        <v>46213</v>
      </c>
      <c r="C9051" s="24" t="s">
        <v>397</v>
      </c>
      <c r="D9051" s="24" t="s">
        <v>826</v>
      </c>
      <c r="E9051" s="24" t="s">
        <v>103</v>
      </c>
      <c r="F9051" s="38" t="n">
        <v>300</v>
      </c>
      <c r="G9051" s="42" t="n">
        <f aca="false">DATE(YEAR(B9051),MONTH(B9051),1)</f>
        <v>46204</v>
      </c>
      <c r="H9051" s="24" t="str">
        <f aca="false">INDEX(Customers!$B$2:$B$601,MATCH(C9051,Customers!$A$2:$A$601,0))</f>
        <v>Western</v>
      </c>
      <c r="I9051" s="43" t="n">
        <f aca="false">ROUND(MIN(INDEX(Assumptions!$D$13:$D$18,MATCH(E9051,Assumptions!$A$13:$A$18,0)),MAX(INDEX(Assumptions!$C$13:$C$18,MATCH(E9051,Assumptions!$A$13:$A$18,0)),INDEX(Assumptions!$B$13:$B$18,MATCH(E9051,Assumptions!$A$13:$A$18,0))*F9051)),2)</f>
        <v>5</v>
      </c>
    </row>
    <row r="9052" customFormat="false" ht="15" hidden="false" customHeight="false" outlineLevel="0" collapsed="false">
      <c r="A9052" s="24" t="s">
        <v>9875</v>
      </c>
      <c r="B9052" s="39" t="n">
        <v>46213</v>
      </c>
      <c r="C9052" s="24" t="s">
        <v>408</v>
      </c>
      <c r="D9052" s="24" t="s">
        <v>157</v>
      </c>
      <c r="E9052" s="24" t="s">
        <v>105</v>
      </c>
      <c r="F9052" s="38" t="n">
        <v>15350</v>
      </c>
      <c r="G9052" s="42" t="n">
        <f aca="false">DATE(YEAR(B9052),MONTH(B9052),1)</f>
        <v>46204</v>
      </c>
      <c r="H9052" s="24" t="str">
        <f aca="false">INDEX(Customers!$B$2:$B$601,MATCH(C9052,Customers!$A$2:$A$601,0))</f>
        <v>Nairobi</v>
      </c>
      <c r="I9052" s="43" t="n">
        <f aca="false">ROUND(MIN(INDEX(Assumptions!$D$13:$D$18,MATCH(E9052,Assumptions!$A$13:$A$18,0)),MAX(INDEX(Assumptions!$C$13:$C$18,MATCH(E9052,Assumptions!$A$13:$A$18,0)),INDEX(Assumptions!$B$13:$B$18,MATCH(E9052,Assumptions!$A$13:$A$18,0))*F9052)),2)</f>
        <v>200</v>
      </c>
    </row>
    <row r="9053" customFormat="false" ht="15" hidden="false" customHeight="false" outlineLevel="0" collapsed="false">
      <c r="A9053" s="24" t="s">
        <v>9876</v>
      </c>
      <c r="B9053" s="39" t="n">
        <v>46213</v>
      </c>
      <c r="C9053" s="24" t="s">
        <v>408</v>
      </c>
      <c r="D9053" s="24" t="s">
        <v>826</v>
      </c>
      <c r="E9053" s="24" t="s">
        <v>109</v>
      </c>
      <c r="F9053" s="38" t="n">
        <v>2970</v>
      </c>
      <c r="G9053" s="42" t="n">
        <f aca="false">DATE(YEAR(B9053),MONTH(B9053),1)</f>
        <v>46204</v>
      </c>
      <c r="H9053" s="24" t="str">
        <f aca="false">INDEX(Customers!$B$2:$B$601,MATCH(C9053,Customers!$A$2:$A$601,0))</f>
        <v>Nairobi</v>
      </c>
      <c r="I9053" s="43" t="n">
        <f aca="false">ROUND(MIN(INDEX(Assumptions!$D$13:$D$18,MATCH(E9053,Assumptions!$A$13:$A$18,0)),MAX(INDEX(Assumptions!$C$13:$C$18,MATCH(E9053,Assumptions!$A$13:$A$18,0)),INDEX(Assumptions!$B$13:$B$18,MATCH(E9053,Assumptions!$A$13:$A$18,0))*F9053)),2)</f>
        <v>11.88</v>
      </c>
    </row>
    <row r="9054" customFormat="false" ht="15" hidden="false" customHeight="false" outlineLevel="0" collapsed="false">
      <c r="A9054" s="24" t="s">
        <v>9877</v>
      </c>
      <c r="B9054" s="39" t="n">
        <v>46213</v>
      </c>
      <c r="C9054" s="24" t="s">
        <v>433</v>
      </c>
      <c r="D9054" s="24" t="s">
        <v>826</v>
      </c>
      <c r="E9054" s="24" t="s">
        <v>103</v>
      </c>
      <c r="F9054" s="38" t="n">
        <v>2830</v>
      </c>
      <c r="G9054" s="42" t="n">
        <f aca="false">DATE(YEAR(B9054),MONTH(B9054),1)</f>
        <v>46204</v>
      </c>
      <c r="H9054" s="24" t="str">
        <f aca="false">INDEX(Customers!$B$2:$B$601,MATCH(C9054,Customers!$A$2:$A$601,0))</f>
        <v>Nairobi</v>
      </c>
      <c r="I9054" s="43" t="n">
        <f aca="false">ROUND(MIN(INDEX(Assumptions!$D$13:$D$18,MATCH(E9054,Assumptions!$A$13:$A$18,0)),MAX(INDEX(Assumptions!$C$13:$C$18,MATCH(E9054,Assumptions!$A$13:$A$18,0)),INDEX(Assumptions!$B$13:$B$18,MATCH(E9054,Assumptions!$A$13:$A$18,0))*F9054)),2)</f>
        <v>28.3</v>
      </c>
    </row>
    <row r="9055" customFormat="false" ht="15" hidden="false" customHeight="false" outlineLevel="0" collapsed="false">
      <c r="A9055" s="24" t="s">
        <v>9878</v>
      </c>
      <c r="B9055" s="39" t="n">
        <v>46213</v>
      </c>
      <c r="C9055" s="24" t="s">
        <v>437</v>
      </c>
      <c r="D9055" s="24" t="s">
        <v>826</v>
      </c>
      <c r="E9055" s="24" t="s">
        <v>109</v>
      </c>
      <c r="F9055" s="38" t="n">
        <v>5380</v>
      </c>
      <c r="G9055" s="42" t="n">
        <f aca="false">DATE(YEAR(B9055),MONTH(B9055),1)</f>
        <v>46204</v>
      </c>
      <c r="H9055" s="24" t="str">
        <f aca="false">INDEX(Customers!$B$2:$B$601,MATCH(C9055,Customers!$A$2:$A$601,0))</f>
        <v>Nairobi</v>
      </c>
      <c r="I9055" s="43" t="n">
        <f aca="false">ROUND(MIN(INDEX(Assumptions!$D$13:$D$18,MATCH(E9055,Assumptions!$A$13:$A$18,0)),MAX(INDEX(Assumptions!$C$13:$C$18,MATCH(E9055,Assumptions!$A$13:$A$18,0)),INDEX(Assumptions!$B$13:$B$18,MATCH(E9055,Assumptions!$A$13:$A$18,0))*F9055)),2)</f>
        <v>21.52</v>
      </c>
    </row>
    <row r="9056" customFormat="false" ht="15" hidden="false" customHeight="false" outlineLevel="0" collapsed="false">
      <c r="A9056" s="24" t="s">
        <v>9879</v>
      </c>
      <c r="B9056" s="39" t="n">
        <v>46213</v>
      </c>
      <c r="C9056" s="24" t="s">
        <v>440</v>
      </c>
      <c r="D9056" s="24" t="s">
        <v>153</v>
      </c>
      <c r="E9056" s="24" t="s">
        <v>107</v>
      </c>
      <c r="F9056" s="38" t="n">
        <v>26450</v>
      </c>
      <c r="G9056" s="42" t="n">
        <f aca="false">DATE(YEAR(B9056),MONTH(B9056),1)</f>
        <v>46204</v>
      </c>
      <c r="H9056" s="24" t="str">
        <f aca="false">INDEX(Customers!$B$2:$B$601,MATCH(C9056,Customers!$A$2:$A$601,0))</f>
        <v>Nairobi</v>
      </c>
      <c r="I9056" s="43" t="n">
        <f aca="false">ROUND(MIN(INDEX(Assumptions!$D$13:$D$18,MATCH(E9056,Assumptions!$A$13:$A$18,0)),MAX(INDEX(Assumptions!$C$13:$C$18,MATCH(E9056,Assumptions!$A$13:$A$18,0)),INDEX(Assumptions!$B$13:$B$18,MATCH(E9056,Assumptions!$A$13:$A$18,0))*F9056)),2)</f>
        <v>0</v>
      </c>
    </row>
    <row r="9057" customFormat="false" ht="15" hidden="false" customHeight="false" outlineLevel="0" collapsed="false">
      <c r="A9057" s="24" t="s">
        <v>9880</v>
      </c>
      <c r="B9057" s="39" t="n">
        <v>46213</v>
      </c>
      <c r="C9057" s="24" t="s">
        <v>451</v>
      </c>
      <c r="D9057" s="24" t="s">
        <v>826</v>
      </c>
      <c r="E9057" s="24" t="s">
        <v>109</v>
      </c>
      <c r="F9057" s="38" t="n">
        <v>92460</v>
      </c>
      <c r="G9057" s="42" t="n">
        <f aca="false">DATE(YEAR(B9057),MONTH(B9057),1)</f>
        <v>46204</v>
      </c>
      <c r="H9057" s="24" t="str">
        <f aca="false">INDEX(Customers!$B$2:$B$601,MATCH(C9057,Customers!$A$2:$A$601,0))</f>
        <v>Nairobi</v>
      </c>
      <c r="I9057" s="43" t="n">
        <f aca="false">ROUND(MIN(INDEX(Assumptions!$D$13:$D$18,MATCH(E9057,Assumptions!$A$13:$A$18,0)),MAX(INDEX(Assumptions!$C$13:$C$18,MATCH(E9057,Assumptions!$A$13:$A$18,0)),INDEX(Assumptions!$B$13:$B$18,MATCH(E9057,Assumptions!$A$13:$A$18,0))*F9057)),2)</f>
        <v>40</v>
      </c>
    </row>
    <row r="9058" customFormat="false" ht="15" hidden="false" customHeight="false" outlineLevel="0" collapsed="false">
      <c r="A9058" s="24" t="s">
        <v>9881</v>
      </c>
      <c r="B9058" s="39" t="n">
        <v>46213</v>
      </c>
      <c r="C9058" s="24" t="s">
        <v>454</v>
      </c>
      <c r="D9058" s="24" t="s">
        <v>826</v>
      </c>
      <c r="E9058" s="24" t="s">
        <v>111</v>
      </c>
      <c r="F9058" s="38" t="n">
        <v>200</v>
      </c>
      <c r="G9058" s="42" t="n">
        <f aca="false">DATE(YEAR(B9058),MONTH(B9058),1)</f>
        <v>46204</v>
      </c>
      <c r="H9058" s="24" t="str">
        <f aca="false">INDEX(Customers!$B$2:$B$601,MATCH(C9058,Customers!$A$2:$A$601,0))</f>
        <v>Rift Valley</v>
      </c>
      <c r="I9058" s="43" t="n">
        <f aca="false">ROUND(MIN(INDEX(Assumptions!$D$13:$D$18,MATCH(E9058,Assumptions!$A$13:$A$18,0)),MAX(INDEX(Assumptions!$C$13:$C$18,MATCH(E9058,Assumptions!$A$13:$A$18,0)),INDEX(Assumptions!$B$13:$B$18,MATCH(E9058,Assumptions!$A$13:$A$18,0))*F9058)),2)</f>
        <v>8</v>
      </c>
    </row>
    <row r="9059" customFormat="false" ht="15" hidden="false" customHeight="false" outlineLevel="0" collapsed="false">
      <c r="A9059" s="24" t="s">
        <v>9882</v>
      </c>
      <c r="B9059" s="39" t="n">
        <v>46213</v>
      </c>
      <c r="C9059" s="24" t="s">
        <v>528</v>
      </c>
      <c r="D9059" s="24" t="s">
        <v>826</v>
      </c>
      <c r="E9059" s="24" t="s">
        <v>113</v>
      </c>
      <c r="F9059" s="38" t="n">
        <v>50</v>
      </c>
      <c r="G9059" s="42" t="n">
        <f aca="false">DATE(YEAR(B9059),MONTH(B9059),1)</f>
        <v>46204</v>
      </c>
      <c r="H9059" s="24" t="str">
        <f aca="false">INDEX(Customers!$B$2:$B$601,MATCH(C9059,Customers!$A$2:$A$601,0))</f>
        <v>Central</v>
      </c>
      <c r="I9059" s="43" t="n">
        <f aca="false">ROUND(MIN(INDEX(Assumptions!$D$13:$D$18,MATCH(E9059,Assumptions!$A$13:$A$18,0)),MAX(INDEX(Assumptions!$C$13:$C$18,MATCH(E9059,Assumptions!$A$13:$A$18,0)),INDEX(Assumptions!$B$13:$B$18,MATCH(E9059,Assumptions!$A$13:$A$18,0))*F9059)),2)</f>
        <v>2.5</v>
      </c>
    </row>
    <row r="9060" customFormat="false" ht="15" hidden="false" customHeight="false" outlineLevel="0" collapsed="false">
      <c r="A9060" s="24" t="s">
        <v>9883</v>
      </c>
      <c r="B9060" s="39" t="n">
        <v>46213</v>
      </c>
      <c r="C9060" s="24" t="s">
        <v>537</v>
      </c>
      <c r="D9060" s="24" t="s">
        <v>826</v>
      </c>
      <c r="E9060" s="24" t="s">
        <v>111</v>
      </c>
      <c r="F9060" s="38" t="n">
        <v>100</v>
      </c>
      <c r="G9060" s="42" t="n">
        <f aca="false">DATE(YEAR(B9060),MONTH(B9060),1)</f>
        <v>46204</v>
      </c>
      <c r="H9060" s="24" t="str">
        <f aca="false">INDEX(Customers!$B$2:$B$601,MATCH(C9060,Customers!$A$2:$A$601,0))</f>
        <v>Central</v>
      </c>
      <c r="I9060" s="43" t="n">
        <f aca="false">ROUND(MIN(INDEX(Assumptions!$D$13:$D$18,MATCH(E9060,Assumptions!$A$13:$A$18,0)),MAX(INDEX(Assumptions!$C$13:$C$18,MATCH(E9060,Assumptions!$A$13:$A$18,0)),INDEX(Assumptions!$B$13:$B$18,MATCH(E9060,Assumptions!$A$13:$A$18,0))*F9060)),2)</f>
        <v>4</v>
      </c>
    </row>
    <row r="9061" customFormat="false" ht="15" hidden="false" customHeight="false" outlineLevel="0" collapsed="false">
      <c r="A9061" s="24" t="s">
        <v>9884</v>
      </c>
      <c r="B9061" s="39" t="n">
        <v>46213</v>
      </c>
      <c r="C9061" s="24" t="s">
        <v>549</v>
      </c>
      <c r="D9061" s="24" t="s">
        <v>826</v>
      </c>
      <c r="E9061" s="24" t="s">
        <v>113</v>
      </c>
      <c r="F9061" s="38" t="n">
        <v>250</v>
      </c>
      <c r="G9061" s="42" t="n">
        <f aca="false">DATE(YEAR(B9061),MONTH(B9061),1)</f>
        <v>46204</v>
      </c>
      <c r="H9061" s="24" t="str">
        <f aca="false">INDEX(Customers!$B$2:$B$601,MATCH(C9061,Customers!$A$2:$A$601,0))</f>
        <v>Eastern</v>
      </c>
      <c r="I9061" s="43" t="n">
        <f aca="false">ROUND(MIN(INDEX(Assumptions!$D$13:$D$18,MATCH(E9061,Assumptions!$A$13:$A$18,0)),MAX(INDEX(Assumptions!$C$13:$C$18,MATCH(E9061,Assumptions!$A$13:$A$18,0)),INDEX(Assumptions!$B$13:$B$18,MATCH(E9061,Assumptions!$A$13:$A$18,0))*F9061)),2)</f>
        <v>12.5</v>
      </c>
    </row>
    <row r="9062" customFormat="false" ht="15" hidden="false" customHeight="false" outlineLevel="0" collapsed="false">
      <c r="A9062" s="24" t="s">
        <v>9885</v>
      </c>
      <c r="B9062" s="39" t="n">
        <v>46213</v>
      </c>
      <c r="C9062" s="24" t="s">
        <v>551</v>
      </c>
      <c r="D9062" s="24" t="s">
        <v>826</v>
      </c>
      <c r="E9062" s="24" t="s">
        <v>111</v>
      </c>
      <c r="F9062" s="38" t="n">
        <v>20</v>
      </c>
      <c r="G9062" s="42" t="n">
        <f aca="false">DATE(YEAR(B9062),MONTH(B9062),1)</f>
        <v>46204</v>
      </c>
      <c r="H9062" s="24" t="str">
        <f aca="false">INDEX(Customers!$B$2:$B$601,MATCH(C9062,Customers!$A$2:$A$601,0))</f>
        <v>Central</v>
      </c>
      <c r="I9062" s="43" t="n">
        <f aca="false">ROUND(MIN(INDEX(Assumptions!$D$13:$D$18,MATCH(E9062,Assumptions!$A$13:$A$18,0)),MAX(INDEX(Assumptions!$C$13:$C$18,MATCH(E9062,Assumptions!$A$13:$A$18,0)),INDEX(Assumptions!$B$13:$B$18,MATCH(E9062,Assumptions!$A$13:$A$18,0))*F9062)),2)</f>
        <v>0.8</v>
      </c>
    </row>
    <row r="9063" customFormat="false" ht="15" hidden="false" customHeight="false" outlineLevel="0" collapsed="false">
      <c r="A9063" s="24" t="s">
        <v>9886</v>
      </c>
      <c r="B9063" s="39" t="n">
        <v>46213</v>
      </c>
      <c r="C9063" s="24" t="s">
        <v>570</v>
      </c>
      <c r="D9063" s="24" t="s">
        <v>826</v>
      </c>
      <c r="E9063" s="24" t="s">
        <v>103</v>
      </c>
      <c r="F9063" s="38" t="n">
        <v>980</v>
      </c>
      <c r="G9063" s="42" t="n">
        <f aca="false">DATE(YEAR(B9063),MONTH(B9063),1)</f>
        <v>46204</v>
      </c>
      <c r="H9063" s="24" t="str">
        <f aca="false">INDEX(Customers!$B$2:$B$601,MATCH(C9063,Customers!$A$2:$A$601,0))</f>
        <v>Western</v>
      </c>
      <c r="I9063" s="43" t="n">
        <f aca="false">ROUND(MIN(INDEX(Assumptions!$D$13:$D$18,MATCH(E9063,Assumptions!$A$13:$A$18,0)),MAX(INDEX(Assumptions!$C$13:$C$18,MATCH(E9063,Assumptions!$A$13:$A$18,0)),INDEX(Assumptions!$B$13:$B$18,MATCH(E9063,Assumptions!$A$13:$A$18,0))*F9063)),2)</f>
        <v>9.8</v>
      </c>
    </row>
    <row r="9064" customFormat="false" ht="15" hidden="false" customHeight="false" outlineLevel="0" collapsed="false">
      <c r="A9064" s="24" t="s">
        <v>9887</v>
      </c>
      <c r="B9064" s="39" t="n">
        <v>46213</v>
      </c>
      <c r="C9064" s="24" t="s">
        <v>619</v>
      </c>
      <c r="D9064" s="24" t="s">
        <v>826</v>
      </c>
      <c r="E9064" s="24" t="s">
        <v>113</v>
      </c>
      <c r="F9064" s="38" t="n">
        <v>250</v>
      </c>
      <c r="G9064" s="42" t="n">
        <f aca="false">DATE(YEAR(B9064),MONTH(B9064),1)</f>
        <v>46204</v>
      </c>
      <c r="H9064" s="24" t="str">
        <f aca="false">INDEX(Customers!$B$2:$B$601,MATCH(C9064,Customers!$A$2:$A$601,0))</f>
        <v>Rift Valley</v>
      </c>
      <c r="I9064" s="43" t="n">
        <f aca="false">ROUND(MIN(INDEX(Assumptions!$D$13:$D$18,MATCH(E9064,Assumptions!$A$13:$A$18,0)),MAX(INDEX(Assumptions!$C$13:$C$18,MATCH(E9064,Assumptions!$A$13:$A$18,0)),INDEX(Assumptions!$B$13:$B$18,MATCH(E9064,Assumptions!$A$13:$A$18,0))*F9064)),2)</f>
        <v>12.5</v>
      </c>
    </row>
    <row r="9065" customFormat="false" ht="15" hidden="false" customHeight="false" outlineLevel="0" collapsed="false">
      <c r="A9065" s="24" t="s">
        <v>9888</v>
      </c>
      <c r="B9065" s="39" t="n">
        <v>46213</v>
      </c>
      <c r="C9065" s="24" t="s">
        <v>639</v>
      </c>
      <c r="D9065" s="24" t="s">
        <v>153</v>
      </c>
      <c r="E9065" s="24" t="s">
        <v>107</v>
      </c>
      <c r="F9065" s="38" t="n">
        <v>9220</v>
      </c>
      <c r="G9065" s="42" t="n">
        <f aca="false">DATE(YEAR(B9065),MONTH(B9065),1)</f>
        <v>46204</v>
      </c>
      <c r="H9065" s="24" t="str">
        <f aca="false">INDEX(Customers!$B$2:$B$601,MATCH(C9065,Customers!$A$2:$A$601,0))</f>
        <v>Nairobi</v>
      </c>
      <c r="I9065" s="43" t="n">
        <f aca="false">ROUND(MIN(INDEX(Assumptions!$D$13:$D$18,MATCH(E9065,Assumptions!$A$13:$A$18,0)),MAX(INDEX(Assumptions!$C$13:$C$18,MATCH(E9065,Assumptions!$A$13:$A$18,0)),INDEX(Assumptions!$B$13:$B$18,MATCH(E9065,Assumptions!$A$13:$A$18,0))*F9065)),2)</f>
        <v>0</v>
      </c>
    </row>
    <row r="9066" customFormat="false" ht="15" hidden="false" customHeight="false" outlineLevel="0" collapsed="false">
      <c r="A9066" s="24" t="s">
        <v>9889</v>
      </c>
      <c r="B9066" s="39" t="n">
        <v>46213</v>
      </c>
      <c r="C9066" s="24" t="s">
        <v>665</v>
      </c>
      <c r="D9066" s="24" t="s">
        <v>153</v>
      </c>
      <c r="E9066" s="24" t="s">
        <v>107</v>
      </c>
      <c r="F9066" s="38" t="n">
        <v>1620</v>
      </c>
      <c r="G9066" s="42" t="n">
        <f aca="false">DATE(YEAR(B9066),MONTH(B9066),1)</f>
        <v>46204</v>
      </c>
      <c r="H9066" s="24" t="str">
        <f aca="false">INDEX(Customers!$B$2:$B$601,MATCH(C9066,Customers!$A$2:$A$601,0))</f>
        <v>Nairobi</v>
      </c>
      <c r="I9066" s="43" t="n">
        <f aca="false">ROUND(MIN(INDEX(Assumptions!$D$13:$D$18,MATCH(E9066,Assumptions!$A$13:$A$18,0)),MAX(INDEX(Assumptions!$C$13:$C$18,MATCH(E9066,Assumptions!$A$13:$A$18,0)),INDEX(Assumptions!$B$13:$B$18,MATCH(E9066,Assumptions!$A$13:$A$18,0))*F9066)),2)</f>
        <v>0</v>
      </c>
    </row>
    <row r="9067" customFormat="false" ht="15" hidden="false" customHeight="false" outlineLevel="0" collapsed="false">
      <c r="A9067" s="24" t="s">
        <v>9890</v>
      </c>
      <c r="B9067" s="39" t="n">
        <v>46213</v>
      </c>
      <c r="C9067" s="24" t="s">
        <v>669</v>
      </c>
      <c r="D9067" s="24" t="s">
        <v>826</v>
      </c>
      <c r="E9067" s="24" t="s">
        <v>103</v>
      </c>
      <c r="F9067" s="38" t="n">
        <v>25920</v>
      </c>
      <c r="G9067" s="42" t="n">
        <f aca="false">DATE(YEAR(B9067),MONTH(B9067),1)</f>
        <v>46204</v>
      </c>
      <c r="H9067" s="24" t="str">
        <f aca="false">INDEX(Customers!$B$2:$B$601,MATCH(C9067,Customers!$A$2:$A$601,0))</f>
        <v>Rift Valley</v>
      </c>
      <c r="I9067" s="43" t="n">
        <f aca="false">ROUND(MIN(INDEX(Assumptions!$D$13:$D$18,MATCH(E9067,Assumptions!$A$13:$A$18,0)),MAX(INDEX(Assumptions!$C$13:$C$18,MATCH(E9067,Assumptions!$A$13:$A$18,0)),INDEX(Assumptions!$B$13:$B$18,MATCH(E9067,Assumptions!$A$13:$A$18,0))*F9067)),2)</f>
        <v>105</v>
      </c>
    </row>
    <row r="9068" customFormat="false" ht="15" hidden="false" customHeight="false" outlineLevel="0" collapsed="false">
      <c r="A9068" s="24" t="s">
        <v>9891</v>
      </c>
      <c r="B9068" s="39" t="n">
        <v>46213</v>
      </c>
      <c r="C9068" s="24" t="s">
        <v>701</v>
      </c>
      <c r="D9068" s="24" t="s">
        <v>150</v>
      </c>
      <c r="E9068" s="24" t="s">
        <v>107</v>
      </c>
      <c r="F9068" s="38" t="n">
        <v>41730</v>
      </c>
      <c r="G9068" s="42" t="n">
        <f aca="false">DATE(YEAR(B9068),MONTH(B9068),1)</f>
        <v>46204</v>
      </c>
      <c r="H9068" s="24" t="str">
        <f aca="false">INDEX(Customers!$B$2:$B$601,MATCH(C9068,Customers!$A$2:$A$601,0))</f>
        <v>Nairobi</v>
      </c>
      <c r="I9068" s="43" t="n">
        <f aca="false">ROUND(MIN(INDEX(Assumptions!$D$13:$D$18,MATCH(E9068,Assumptions!$A$13:$A$18,0)),MAX(INDEX(Assumptions!$C$13:$C$18,MATCH(E9068,Assumptions!$A$13:$A$18,0)),INDEX(Assumptions!$B$13:$B$18,MATCH(E9068,Assumptions!$A$13:$A$18,0))*F9068)),2)</f>
        <v>0</v>
      </c>
    </row>
    <row r="9069" customFormat="false" ht="15" hidden="false" customHeight="false" outlineLevel="0" collapsed="false">
      <c r="A9069" s="24" t="s">
        <v>9892</v>
      </c>
      <c r="B9069" s="39" t="n">
        <v>46213</v>
      </c>
      <c r="C9069" s="24" t="s">
        <v>710</v>
      </c>
      <c r="D9069" s="24" t="s">
        <v>826</v>
      </c>
      <c r="E9069" s="24" t="s">
        <v>103</v>
      </c>
      <c r="F9069" s="38" t="n">
        <v>1360</v>
      </c>
      <c r="G9069" s="42" t="n">
        <f aca="false">DATE(YEAR(B9069),MONTH(B9069),1)</f>
        <v>46204</v>
      </c>
      <c r="H9069" s="24" t="str">
        <f aca="false">INDEX(Customers!$B$2:$B$601,MATCH(C9069,Customers!$A$2:$A$601,0))</f>
        <v>Nairobi</v>
      </c>
      <c r="I9069" s="43" t="n">
        <f aca="false">ROUND(MIN(INDEX(Assumptions!$D$13:$D$18,MATCH(E9069,Assumptions!$A$13:$A$18,0)),MAX(INDEX(Assumptions!$C$13:$C$18,MATCH(E9069,Assumptions!$A$13:$A$18,0)),INDEX(Assumptions!$B$13:$B$18,MATCH(E9069,Assumptions!$A$13:$A$18,0))*F9069)),2)</f>
        <v>13.6</v>
      </c>
    </row>
    <row r="9070" customFormat="false" ht="15" hidden="false" customHeight="false" outlineLevel="0" collapsed="false">
      <c r="A9070" s="24" t="s">
        <v>9893</v>
      </c>
      <c r="B9070" s="39" t="n">
        <v>46213</v>
      </c>
      <c r="C9070" s="24" t="s">
        <v>713</v>
      </c>
      <c r="D9070" s="24" t="s">
        <v>826</v>
      </c>
      <c r="E9070" s="24" t="s">
        <v>103</v>
      </c>
      <c r="F9070" s="38" t="n">
        <v>220</v>
      </c>
      <c r="G9070" s="42" t="n">
        <f aca="false">DATE(YEAR(B9070),MONTH(B9070),1)</f>
        <v>46204</v>
      </c>
      <c r="H9070" s="24" t="str">
        <f aca="false">INDEX(Customers!$B$2:$B$601,MATCH(C9070,Customers!$A$2:$A$601,0))</f>
        <v>Western</v>
      </c>
      <c r="I9070" s="43" t="n">
        <f aca="false">ROUND(MIN(INDEX(Assumptions!$D$13:$D$18,MATCH(E9070,Assumptions!$A$13:$A$18,0)),MAX(INDEX(Assumptions!$C$13:$C$18,MATCH(E9070,Assumptions!$A$13:$A$18,0)),INDEX(Assumptions!$B$13:$B$18,MATCH(E9070,Assumptions!$A$13:$A$18,0))*F9070)),2)</f>
        <v>5</v>
      </c>
    </row>
    <row r="9071" customFormat="false" ht="15" hidden="false" customHeight="false" outlineLevel="0" collapsed="false">
      <c r="A9071" s="24" t="s">
        <v>9894</v>
      </c>
      <c r="B9071" s="39" t="n">
        <v>46213</v>
      </c>
      <c r="C9071" s="24" t="s">
        <v>716</v>
      </c>
      <c r="D9071" s="24" t="s">
        <v>826</v>
      </c>
      <c r="E9071" s="24" t="s">
        <v>111</v>
      </c>
      <c r="F9071" s="38" t="n">
        <v>200</v>
      </c>
      <c r="G9071" s="42" t="n">
        <f aca="false">DATE(YEAR(B9071),MONTH(B9071),1)</f>
        <v>46204</v>
      </c>
      <c r="H9071" s="24" t="str">
        <f aca="false">INDEX(Customers!$B$2:$B$601,MATCH(C9071,Customers!$A$2:$A$601,0))</f>
        <v>Western</v>
      </c>
      <c r="I9071" s="43" t="n">
        <f aca="false">ROUND(MIN(INDEX(Assumptions!$D$13:$D$18,MATCH(E9071,Assumptions!$A$13:$A$18,0)),MAX(INDEX(Assumptions!$C$13:$C$18,MATCH(E9071,Assumptions!$A$13:$A$18,0)),INDEX(Assumptions!$B$13:$B$18,MATCH(E9071,Assumptions!$A$13:$A$18,0))*F9071)),2)</f>
        <v>8</v>
      </c>
    </row>
    <row r="9072" customFormat="false" ht="15" hidden="false" customHeight="false" outlineLevel="0" collapsed="false">
      <c r="A9072" s="24" t="s">
        <v>9895</v>
      </c>
      <c r="B9072" s="39" t="n">
        <v>46213</v>
      </c>
      <c r="C9072" s="24" t="s">
        <v>718</v>
      </c>
      <c r="D9072" s="24" t="s">
        <v>826</v>
      </c>
      <c r="E9072" s="24" t="s">
        <v>103</v>
      </c>
      <c r="F9072" s="38" t="n">
        <v>3090</v>
      </c>
      <c r="G9072" s="42" t="n">
        <f aca="false">DATE(YEAR(B9072),MONTH(B9072),1)</f>
        <v>46204</v>
      </c>
      <c r="H9072" s="24" t="str">
        <f aca="false">INDEX(Customers!$B$2:$B$601,MATCH(C9072,Customers!$A$2:$A$601,0))</f>
        <v>Central</v>
      </c>
      <c r="I9072" s="43" t="n">
        <f aca="false">ROUND(MIN(INDEX(Assumptions!$D$13:$D$18,MATCH(E9072,Assumptions!$A$13:$A$18,0)),MAX(INDEX(Assumptions!$C$13:$C$18,MATCH(E9072,Assumptions!$A$13:$A$18,0)),INDEX(Assumptions!$B$13:$B$18,MATCH(E9072,Assumptions!$A$13:$A$18,0))*F9072)),2)</f>
        <v>30.9</v>
      </c>
    </row>
    <row r="9073" customFormat="false" ht="15" hidden="false" customHeight="false" outlineLevel="0" collapsed="false">
      <c r="A9073" s="24" t="s">
        <v>9896</v>
      </c>
      <c r="B9073" s="39" t="n">
        <v>46213</v>
      </c>
      <c r="C9073" s="24" t="s">
        <v>724</v>
      </c>
      <c r="D9073" s="24" t="s">
        <v>826</v>
      </c>
      <c r="E9073" s="24" t="s">
        <v>113</v>
      </c>
      <c r="F9073" s="38" t="n">
        <v>500</v>
      </c>
      <c r="G9073" s="42" t="n">
        <f aca="false">DATE(YEAR(B9073),MONTH(B9073),1)</f>
        <v>46204</v>
      </c>
      <c r="H9073" s="24" t="str">
        <f aca="false">INDEX(Customers!$B$2:$B$601,MATCH(C9073,Customers!$A$2:$A$601,0))</f>
        <v>Central</v>
      </c>
      <c r="I9073" s="43" t="n">
        <f aca="false">ROUND(MIN(INDEX(Assumptions!$D$13:$D$18,MATCH(E9073,Assumptions!$A$13:$A$18,0)),MAX(INDEX(Assumptions!$C$13:$C$18,MATCH(E9073,Assumptions!$A$13:$A$18,0)),INDEX(Assumptions!$B$13:$B$18,MATCH(E9073,Assumptions!$A$13:$A$18,0))*F9073)),2)</f>
        <v>25</v>
      </c>
    </row>
    <row r="9074" customFormat="false" ht="15" hidden="false" customHeight="false" outlineLevel="0" collapsed="false">
      <c r="A9074" s="24" t="s">
        <v>9897</v>
      </c>
      <c r="B9074" s="39" t="n">
        <v>46213</v>
      </c>
      <c r="C9074" s="24" t="s">
        <v>759</v>
      </c>
      <c r="D9074" s="24" t="s">
        <v>826</v>
      </c>
      <c r="E9074" s="24" t="s">
        <v>103</v>
      </c>
      <c r="F9074" s="38" t="n">
        <v>5860</v>
      </c>
      <c r="G9074" s="42" t="n">
        <f aca="false">DATE(YEAR(B9074),MONTH(B9074),1)</f>
        <v>46204</v>
      </c>
      <c r="H9074" s="24" t="str">
        <f aca="false">INDEX(Customers!$B$2:$B$601,MATCH(C9074,Customers!$A$2:$A$601,0))</f>
        <v>Coast</v>
      </c>
      <c r="I9074" s="43" t="n">
        <f aca="false">ROUND(MIN(INDEX(Assumptions!$D$13:$D$18,MATCH(E9074,Assumptions!$A$13:$A$18,0)),MAX(INDEX(Assumptions!$C$13:$C$18,MATCH(E9074,Assumptions!$A$13:$A$18,0)),INDEX(Assumptions!$B$13:$B$18,MATCH(E9074,Assumptions!$A$13:$A$18,0))*F9074)),2)</f>
        <v>58.6</v>
      </c>
    </row>
    <row r="9075" customFormat="false" ht="15" hidden="false" customHeight="false" outlineLevel="0" collapsed="false">
      <c r="A9075" s="24" t="s">
        <v>9898</v>
      </c>
      <c r="B9075" s="39" t="n">
        <v>46213</v>
      </c>
      <c r="C9075" s="24" t="s">
        <v>774</v>
      </c>
      <c r="D9075" s="24" t="s">
        <v>201</v>
      </c>
      <c r="E9075" s="24" t="s">
        <v>107</v>
      </c>
      <c r="F9075" s="38" t="n">
        <v>15030</v>
      </c>
      <c r="G9075" s="42" t="n">
        <f aca="false">DATE(YEAR(B9075),MONTH(B9075),1)</f>
        <v>46204</v>
      </c>
      <c r="H9075" s="24" t="str">
        <f aca="false">INDEX(Customers!$B$2:$B$601,MATCH(C9075,Customers!$A$2:$A$601,0))</f>
        <v>Western</v>
      </c>
      <c r="I9075" s="43" t="n">
        <f aca="false">ROUND(MIN(INDEX(Assumptions!$D$13:$D$18,MATCH(E9075,Assumptions!$A$13:$A$18,0)),MAX(INDEX(Assumptions!$C$13:$C$18,MATCH(E9075,Assumptions!$A$13:$A$18,0)),INDEX(Assumptions!$B$13:$B$18,MATCH(E9075,Assumptions!$A$13:$A$18,0))*F9075)),2)</f>
        <v>0</v>
      </c>
    </row>
    <row r="9076" customFormat="false" ht="15" hidden="false" customHeight="false" outlineLevel="0" collapsed="false">
      <c r="A9076" s="24" t="s">
        <v>9899</v>
      </c>
      <c r="B9076" s="39" t="n">
        <v>46213</v>
      </c>
      <c r="C9076" s="24" t="s">
        <v>786</v>
      </c>
      <c r="D9076" s="24" t="s">
        <v>826</v>
      </c>
      <c r="E9076" s="24" t="s">
        <v>109</v>
      </c>
      <c r="F9076" s="38" t="n">
        <v>7380</v>
      </c>
      <c r="G9076" s="42" t="n">
        <f aca="false">DATE(YEAR(B9076),MONTH(B9076),1)</f>
        <v>46204</v>
      </c>
      <c r="H9076" s="24" t="str">
        <f aca="false">INDEX(Customers!$B$2:$B$601,MATCH(C9076,Customers!$A$2:$A$601,0))</f>
        <v>Rift Valley</v>
      </c>
      <c r="I9076" s="43" t="n">
        <f aca="false">ROUND(MIN(INDEX(Assumptions!$D$13:$D$18,MATCH(E9076,Assumptions!$A$13:$A$18,0)),MAX(INDEX(Assumptions!$C$13:$C$18,MATCH(E9076,Assumptions!$A$13:$A$18,0)),INDEX(Assumptions!$B$13:$B$18,MATCH(E9076,Assumptions!$A$13:$A$18,0))*F9076)),2)</f>
        <v>29.52</v>
      </c>
    </row>
    <row r="9077" customFormat="false" ht="15" hidden="false" customHeight="false" outlineLevel="0" collapsed="false">
      <c r="A9077" s="24" t="s">
        <v>9900</v>
      </c>
      <c r="B9077" s="39" t="n">
        <v>46214</v>
      </c>
      <c r="C9077" s="24" t="s">
        <v>238</v>
      </c>
      <c r="D9077" s="24" t="s">
        <v>826</v>
      </c>
      <c r="E9077" s="24" t="s">
        <v>113</v>
      </c>
      <c r="F9077" s="38" t="n">
        <v>1000</v>
      </c>
      <c r="G9077" s="42" t="n">
        <f aca="false">DATE(YEAR(B9077),MONTH(B9077),1)</f>
        <v>46204</v>
      </c>
      <c r="H9077" s="24" t="str">
        <f aca="false">INDEX(Customers!$B$2:$B$601,MATCH(C9077,Customers!$A$2:$A$601,0))</f>
        <v>Nairobi</v>
      </c>
      <c r="I9077" s="43" t="n">
        <f aca="false">ROUND(MIN(INDEX(Assumptions!$D$13:$D$18,MATCH(E9077,Assumptions!$A$13:$A$18,0)),MAX(INDEX(Assumptions!$C$13:$C$18,MATCH(E9077,Assumptions!$A$13:$A$18,0)),INDEX(Assumptions!$B$13:$B$18,MATCH(E9077,Assumptions!$A$13:$A$18,0))*F9077)),2)</f>
        <v>50</v>
      </c>
    </row>
    <row r="9078" customFormat="false" ht="15" hidden="false" customHeight="false" outlineLevel="0" collapsed="false">
      <c r="A9078" s="24" t="s">
        <v>9901</v>
      </c>
      <c r="B9078" s="39" t="n">
        <v>46214</v>
      </c>
      <c r="C9078" s="24" t="s">
        <v>277</v>
      </c>
      <c r="D9078" s="24" t="s">
        <v>826</v>
      </c>
      <c r="E9078" s="24" t="s">
        <v>103</v>
      </c>
      <c r="F9078" s="38" t="n">
        <v>1120</v>
      </c>
      <c r="G9078" s="42" t="n">
        <f aca="false">DATE(YEAR(B9078),MONTH(B9078),1)</f>
        <v>46204</v>
      </c>
      <c r="H9078" s="24" t="str">
        <f aca="false">INDEX(Customers!$B$2:$B$601,MATCH(C9078,Customers!$A$2:$A$601,0))</f>
        <v>Rift Valley</v>
      </c>
      <c r="I9078" s="43" t="n">
        <f aca="false">ROUND(MIN(INDEX(Assumptions!$D$13:$D$18,MATCH(E9078,Assumptions!$A$13:$A$18,0)),MAX(INDEX(Assumptions!$C$13:$C$18,MATCH(E9078,Assumptions!$A$13:$A$18,0)),INDEX(Assumptions!$B$13:$B$18,MATCH(E9078,Assumptions!$A$13:$A$18,0))*F9078)),2)</f>
        <v>11.2</v>
      </c>
    </row>
    <row r="9079" customFormat="false" ht="15" hidden="false" customHeight="false" outlineLevel="0" collapsed="false">
      <c r="A9079" s="24" t="s">
        <v>9902</v>
      </c>
      <c r="B9079" s="39" t="n">
        <v>46214</v>
      </c>
      <c r="C9079" s="24" t="s">
        <v>282</v>
      </c>
      <c r="D9079" s="24" t="s">
        <v>826</v>
      </c>
      <c r="E9079" s="24" t="s">
        <v>103</v>
      </c>
      <c r="F9079" s="38" t="n">
        <v>1020</v>
      </c>
      <c r="G9079" s="42" t="n">
        <f aca="false">DATE(YEAR(B9079),MONTH(B9079),1)</f>
        <v>46204</v>
      </c>
      <c r="H9079" s="24" t="str">
        <f aca="false">INDEX(Customers!$B$2:$B$601,MATCH(C9079,Customers!$A$2:$A$601,0))</f>
        <v>Central</v>
      </c>
      <c r="I9079" s="43" t="n">
        <f aca="false">ROUND(MIN(INDEX(Assumptions!$D$13:$D$18,MATCH(E9079,Assumptions!$A$13:$A$18,0)),MAX(INDEX(Assumptions!$C$13:$C$18,MATCH(E9079,Assumptions!$A$13:$A$18,0)),INDEX(Assumptions!$B$13:$B$18,MATCH(E9079,Assumptions!$A$13:$A$18,0))*F9079)),2)</f>
        <v>10.2</v>
      </c>
    </row>
    <row r="9080" customFormat="false" ht="15" hidden="false" customHeight="false" outlineLevel="0" collapsed="false">
      <c r="A9080" s="24" t="s">
        <v>9903</v>
      </c>
      <c r="B9080" s="39" t="n">
        <v>46214</v>
      </c>
      <c r="C9080" s="24" t="s">
        <v>285</v>
      </c>
      <c r="D9080" s="24" t="s">
        <v>204</v>
      </c>
      <c r="E9080" s="24" t="s">
        <v>107</v>
      </c>
      <c r="F9080" s="38" t="n">
        <v>31890</v>
      </c>
      <c r="G9080" s="42" t="n">
        <f aca="false">DATE(YEAR(B9080),MONTH(B9080),1)</f>
        <v>46204</v>
      </c>
      <c r="H9080" s="24" t="str">
        <f aca="false">INDEX(Customers!$B$2:$B$601,MATCH(C9080,Customers!$A$2:$A$601,0))</f>
        <v>Eastern</v>
      </c>
      <c r="I9080" s="43" t="n">
        <f aca="false">ROUND(MIN(INDEX(Assumptions!$D$13:$D$18,MATCH(E9080,Assumptions!$A$13:$A$18,0)),MAX(INDEX(Assumptions!$C$13:$C$18,MATCH(E9080,Assumptions!$A$13:$A$18,0)),INDEX(Assumptions!$B$13:$B$18,MATCH(E9080,Assumptions!$A$13:$A$18,0))*F9080)),2)</f>
        <v>0</v>
      </c>
    </row>
    <row r="9081" customFormat="false" ht="15" hidden="false" customHeight="false" outlineLevel="0" collapsed="false">
      <c r="A9081" s="24" t="s">
        <v>9904</v>
      </c>
      <c r="B9081" s="39" t="n">
        <v>46214</v>
      </c>
      <c r="C9081" s="24" t="s">
        <v>293</v>
      </c>
      <c r="D9081" s="24" t="s">
        <v>826</v>
      </c>
      <c r="E9081" s="24" t="s">
        <v>113</v>
      </c>
      <c r="F9081" s="38" t="n">
        <v>250</v>
      </c>
      <c r="G9081" s="42" t="n">
        <f aca="false">DATE(YEAR(B9081),MONTH(B9081),1)</f>
        <v>46204</v>
      </c>
      <c r="H9081" s="24" t="str">
        <f aca="false">INDEX(Customers!$B$2:$B$601,MATCH(C9081,Customers!$A$2:$A$601,0))</f>
        <v>Western</v>
      </c>
      <c r="I9081" s="43" t="n">
        <f aca="false">ROUND(MIN(INDEX(Assumptions!$D$13:$D$18,MATCH(E9081,Assumptions!$A$13:$A$18,0)),MAX(INDEX(Assumptions!$C$13:$C$18,MATCH(E9081,Assumptions!$A$13:$A$18,0)),INDEX(Assumptions!$B$13:$B$18,MATCH(E9081,Assumptions!$A$13:$A$18,0))*F9081)),2)</f>
        <v>12.5</v>
      </c>
    </row>
    <row r="9082" customFormat="false" ht="15" hidden="false" customHeight="false" outlineLevel="0" collapsed="false">
      <c r="A9082" s="24" t="s">
        <v>9905</v>
      </c>
      <c r="B9082" s="39" t="n">
        <v>46214</v>
      </c>
      <c r="C9082" s="24" t="s">
        <v>300</v>
      </c>
      <c r="D9082" s="24" t="s">
        <v>826</v>
      </c>
      <c r="E9082" s="24" t="s">
        <v>103</v>
      </c>
      <c r="F9082" s="38" t="n">
        <v>4850</v>
      </c>
      <c r="G9082" s="42" t="n">
        <f aca="false">DATE(YEAR(B9082),MONTH(B9082),1)</f>
        <v>46204</v>
      </c>
      <c r="H9082" s="24" t="str">
        <f aca="false">INDEX(Customers!$B$2:$B$601,MATCH(C9082,Customers!$A$2:$A$601,0))</f>
        <v>Nairobi</v>
      </c>
      <c r="I9082" s="43" t="n">
        <f aca="false">ROUND(MIN(INDEX(Assumptions!$D$13:$D$18,MATCH(E9082,Assumptions!$A$13:$A$18,0)),MAX(INDEX(Assumptions!$C$13:$C$18,MATCH(E9082,Assumptions!$A$13:$A$18,0)),INDEX(Assumptions!$B$13:$B$18,MATCH(E9082,Assumptions!$A$13:$A$18,0))*F9082)),2)</f>
        <v>48.5</v>
      </c>
    </row>
    <row r="9083" customFormat="false" ht="15" hidden="false" customHeight="false" outlineLevel="0" collapsed="false">
      <c r="A9083" s="24" t="s">
        <v>9906</v>
      </c>
      <c r="B9083" s="39" t="n">
        <v>46214</v>
      </c>
      <c r="C9083" s="24" t="s">
        <v>310</v>
      </c>
      <c r="D9083" s="24" t="s">
        <v>207</v>
      </c>
      <c r="E9083" s="24" t="s">
        <v>107</v>
      </c>
      <c r="F9083" s="38" t="n">
        <v>34950</v>
      </c>
      <c r="G9083" s="42" t="n">
        <f aca="false">DATE(YEAR(B9083),MONTH(B9083),1)</f>
        <v>46204</v>
      </c>
      <c r="H9083" s="24" t="str">
        <f aca="false">INDEX(Customers!$B$2:$B$601,MATCH(C9083,Customers!$A$2:$A$601,0))</f>
        <v>Eastern</v>
      </c>
      <c r="I9083" s="43" t="n">
        <f aca="false">ROUND(MIN(INDEX(Assumptions!$D$13:$D$18,MATCH(E9083,Assumptions!$A$13:$A$18,0)),MAX(INDEX(Assumptions!$C$13:$C$18,MATCH(E9083,Assumptions!$A$13:$A$18,0)),INDEX(Assumptions!$B$13:$B$18,MATCH(E9083,Assumptions!$A$13:$A$18,0))*F9083)),2)</f>
        <v>0</v>
      </c>
    </row>
    <row r="9084" customFormat="false" ht="15" hidden="false" customHeight="false" outlineLevel="0" collapsed="false">
      <c r="A9084" s="24" t="s">
        <v>9907</v>
      </c>
      <c r="B9084" s="39" t="n">
        <v>46214</v>
      </c>
      <c r="C9084" s="24" t="s">
        <v>310</v>
      </c>
      <c r="D9084" s="24" t="s">
        <v>826</v>
      </c>
      <c r="E9084" s="24" t="s">
        <v>103</v>
      </c>
      <c r="F9084" s="38" t="n">
        <v>2180</v>
      </c>
      <c r="G9084" s="42" t="n">
        <f aca="false">DATE(YEAR(B9084),MONTH(B9084),1)</f>
        <v>46204</v>
      </c>
      <c r="H9084" s="24" t="str">
        <f aca="false">INDEX(Customers!$B$2:$B$601,MATCH(C9084,Customers!$A$2:$A$601,0))</f>
        <v>Eastern</v>
      </c>
      <c r="I9084" s="43" t="n">
        <f aca="false">ROUND(MIN(INDEX(Assumptions!$D$13:$D$18,MATCH(E9084,Assumptions!$A$13:$A$18,0)),MAX(INDEX(Assumptions!$C$13:$C$18,MATCH(E9084,Assumptions!$A$13:$A$18,0)),INDEX(Assumptions!$B$13:$B$18,MATCH(E9084,Assumptions!$A$13:$A$18,0))*F9084)),2)</f>
        <v>21.8</v>
      </c>
    </row>
    <row r="9085" customFormat="false" ht="15" hidden="false" customHeight="false" outlineLevel="0" collapsed="false">
      <c r="A9085" s="24" t="s">
        <v>9908</v>
      </c>
      <c r="B9085" s="39" t="n">
        <v>46214</v>
      </c>
      <c r="C9085" s="24" t="s">
        <v>334</v>
      </c>
      <c r="D9085" s="24" t="s">
        <v>826</v>
      </c>
      <c r="E9085" s="24" t="s">
        <v>103</v>
      </c>
      <c r="F9085" s="38" t="n">
        <v>1260</v>
      </c>
      <c r="G9085" s="42" t="n">
        <f aca="false">DATE(YEAR(B9085),MONTH(B9085),1)</f>
        <v>46204</v>
      </c>
      <c r="H9085" s="24" t="str">
        <f aca="false">INDEX(Customers!$B$2:$B$601,MATCH(C9085,Customers!$A$2:$A$601,0))</f>
        <v>Nairobi</v>
      </c>
      <c r="I9085" s="43" t="n">
        <f aca="false">ROUND(MIN(INDEX(Assumptions!$D$13:$D$18,MATCH(E9085,Assumptions!$A$13:$A$18,0)),MAX(INDEX(Assumptions!$C$13:$C$18,MATCH(E9085,Assumptions!$A$13:$A$18,0)),INDEX(Assumptions!$B$13:$B$18,MATCH(E9085,Assumptions!$A$13:$A$18,0))*F9085)),2)</f>
        <v>12.6</v>
      </c>
    </row>
    <row r="9086" customFormat="false" ht="15" hidden="false" customHeight="false" outlineLevel="0" collapsed="false">
      <c r="A9086" s="24" t="s">
        <v>9909</v>
      </c>
      <c r="B9086" s="39" t="n">
        <v>46214</v>
      </c>
      <c r="C9086" s="24" t="s">
        <v>365</v>
      </c>
      <c r="D9086" s="24" t="s">
        <v>826</v>
      </c>
      <c r="E9086" s="24" t="s">
        <v>111</v>
      </c>
      <c r="F9086" s="38" t="n">
        <v>50</v>
      </c>
      <c r="G9086" s="42" t="n">
        <f aca="false">DATE(YEAR(B9086),MONTH(B9086),1)</f>
        <v>46204</v>
      </c>
      <c r="H9086" s="24" t="str">
        <f aca="false">INDEX(Customers!$B$2:$B$601,MATCH(C9086,Customers!$A$2:$A$601,0))</f>
        <v>Eastern</v>
      </c>
      <c r="I9086" s="43" t="n">
        <f aca="false">ROUND(MIN(INDEX(Assumptions!$D$13:$D$18,MATCH(E9086,Assumptions!$A$13:$A$18,0)),MAX(INDEX(Assumptions!$C$13:$C$18,MATCH(E9086,Assumptions!$A$13:$A$18,0)),INDEX(Assumptions!$B$13:$B$18,MATCH(E9086,Assumptions!$A$13:$A$18,0))*F9086)),2)</f>
        <v>2</v>
      </c>
    </row>
    <row r="9087" customFormat="false" ht="15" hidden="false" customHeight="false" outlineLevel="0" collapsed="false">
      <c r="A9087" s="24" t="s">
        <v>9910</v>
      </c>
      <c r="B9087" s="39" t="n">
        <v>46214</v>
      </c>
      <c r="C9087" s="24" t="s">
        <v>378</v>
      </c>
      <c r="D9087" s="24" t="s">
        <v>826</v>
      </c>
      <c r="E9087" s="24" t="s">
        <v>103</v>
      </c>
      <c r="F9087" s="38" t="n">
        <v>3690</v>
      </c>
      <c r="G9087" s="42" t="n">
        <f aca="false">DATE(YEAR(B9087),MONTH(B9087),1)</f>
        <v>46204</v>
      </c>
      <c r="H9087" s="24" t="str">
        <f aca="false">INDEX(Customers!$B$2:$B$601,MATCH(C9087,Customers!$A$2:$A$601,0))</f>
        <v>Central</v>
      </c>
      <c r="I9087" s="43" t="n">
        <f aca="false">ROUND(MIN(INDEX(Assumptions!$D$13:$D$18,MATCH(E9087,Assumptions!$A$13:$A$18,0)),MAX(INDEX(Assumptions!$C$13:$C$18,MATCH(E9087,Assumptions!$A$13:$A$18,0)),INDEX(Assumptions!$B$13:$B$18,MATCH(E9087,Assumptions!$A$13:$A$18,0))*F9087)),2)</f>
        <v>36.9</v>
      </c>
    </row>
    <row r="9088" customFormat="false" ht="15" hidden="false" customHeight="false" outlineLevel="0" collapsed="false">
      <c r="A9088" s="24" t="s">
        <v>9911</v>
      </c>
      <c r="B9088" s="39" t="n">
        <v>46214</v>
      </c>
      <c r="C9088" s="24" t="s">
        <v>382</v>
      </c>
      <c r="D9088" s="24" t="s">
        <v>826</v>
      </c>
      <c r="E9088" s="24" t="s">
        <v>113</v>
      </c>
      <c r="F9088" s="38" t="n">
        <v>250</v>
      </c>
      <c r="G9088" s="42" t="n">
        <f aca="false">DATE(YEAR(B9088),MONTH(B9088),1)</f>
        <v>46204</v>
      </c>
      <c r="H9088" s="24" t="str">
        <f aca="false">INDEX(Customers!$B$2:$B$601,MATCH(C9088,Customers!$A$2:$A$601,0))</f>
        <v>Central</v>
      </c>
      <c r="I9088" s="43" t="n">
        <f aca="false">ROUND(MIN(INDEX(Assumptions!$D$13:$D$18,MATCH(E9088,Assumptions!$A$13:$A$18,0)),MAX(INDEX(Assumptions!$C$13:$C$18,MATCH(E9088,Assumptions!$A$13:$A$18,0)),INDEX(Assumptions!$B$13:$B$18,MATCH(E9088,Assumptions!$A$13:$A$18,0))*F9088)),2)</f>
        <v>12.5</v>
      </c>
    </row>
    <row r="9089" customFormat="false" ht="15" hidden="false" customHeight="false" outlineLevel="0" collapsed="false">
      <c r="A9089" s="24" t="s">
        <v>9912</v>
      </c>
      <c r="B9089" s="39" t="n">
        <v>46214</v>
      </c>
      <c r="C9089" s="24" t="s">
        <v>402</v>
      </c>
      <c r="D9089" s="24" t="s">
        <v>826</v>
      </c>
      <c r="E9089" s="24" t="s">
        <v>111</v>
      </c>
      <c r="F9089" s="38" t="n">
        <v>100</v>
      </c>
      <c r="G9089" s="42" t="n">
        <f aca="false">DATE(YEAR(B9089),MONTH(B9089),1)</f>
        <v>46204</v>
      </c>
      <c r="H9089" s="24" t="str">
        <f aca="false">INDEX(Customers!$B$2:$B$601,MATCH(C9089,Customers!$A$2:$A$601,0))</f>
        <v>Coast</v>
      </c>
      <c r="I9089" s="43" t="n">
        <f aca="false">ROUND(MIN(INDEX(Assumptions!$D$13:$D$18,MATCH(E9089,Assumptions!$A$13:$A$18,0)),MAX(INDEX(Assumptions!$C$13:$C$18,MATCH(E9089,Assumptions!$A$13:$A$18,0)),INDEX(Assumptions!$B$13:$B$18,MATCH(E9089,Assumptions!$A$13:$A$18,0))*F9089)),2)</f>
        <v>4</v>
      </c>
    </row>
    <row r="9090" customFormat="false" ht="15" hidden="false" customHeight="false" outlineLevel="0" collapsed="false">
      <c r="A9090" s="24" t="s">
        <v>9913</v>
      </c>
      <c r="B9090" s="39" t="n">
        <v>46214</v>
      </c>
      <c r="C9090" s="24" t="s">
        <v>409</v>
      </c>
      <c r="D9090" s="24" t="s">
        <v>188</v>
      </c>
      <c r="E9090" s="24" t="s">
        <v>105</v>
      </c>
      <c r="F9090" s="38" t="n">
        <v>4340</v>
      </c>
      <c r="G9090" s="42" t="n">
        <f aca="false">DATE(YEAR(B9090),MONTH(B9090),1)</f>
        <v>46204</v>
      </c>
      <c r="H9090" s="24" t="str">
        <f aca="false">INDEX(Customers!$B$2:$B$601,MATCH(C9090,Customers!$A$2:$A$601,0))</f>
        <v>Coast</v>
      </c>
      <c r="I9090" s="43" t="n">
        <f aca="false">ROUND(MIN(INDEX(Assumptions!$D$13:$D$18,MATCH(E9090,Assumptions!$A$13:$A$18,0)),MAX(INDEX(Assumptions!$C$13:$C$18,MATCH(E9090,Assumptions!$A$13:$A$18,0)),INDEX(Assumptions!$B$13:$B$18,MATCH(E9090,Assumptions!$A$13:$A$18,0))*F9090)),2)</f>
        <v>65.1</v>
      </c>
    </row>
    <row r="9091" customFormat="false" ht="15" hidden="false" customHeight="false" outlineLevel="0" collapsed="false">
      <c r="A9091" s="24" t="s">
        <v>9914</v>
      </c>
      <c r="B9091" s="39" t="n">
        <v>46214</v>
      </c>
      <c r="C9091" s="24" t="s">
        <v>428</v>
      </c>
      <c r="D9091" s="24" t="s">
        <v>826</v>
      </c>
      <c r="E9091" s="24" t="s">
        <v>113</v>
      </c>
      <c r="F9091" s="38" t="n">
        <v>250</v>
      </c>
      <c r="G9091" s="42" t="n">
        <f aca="false">DATE(YEAR(B9091),MONTH(B9091),1)</f>
        <v>46204</v>
      </c>
      <c r="H9091" s="24" t="str">
        <f aca="false">INDEX(Customers!$B$2:$B$601,MATCH(C9091,Customers!$A$2:$A$601,0))</f>
        <v>Nairobi</v>
      </c>
      <c r="I9091" s="43" t="n">
        <f aca="false">ROUND(MIN(INDEX(Assumptions!$D$13:$D$18,MATCH(E9091,Assumptions!$A$13:$A$18,0)),MAX(INDEX(Assumptions!$C$13:$C$18,MATCH(E9091,Assumptions!$A$13:$A$18,0)),INDEX(Assumptions!$B$13:$B$18,MATCH(E9091,Assumptions!$A$13:$A$18,0))*F9091)),2)</f>
        <v>12.5</v>
      </c>
    </row>
    <row r="9092" customFormat="false" ht="15" hidden="false" customHeight="false" outlineLevel="0" collapsed="false">
      <c r="A9092" s="24" t="s">
        <v>9915</v>
      </c>
      <c r="B9092" s="39" t="n">
        <v>46214</v>
      </c>
      <c r="C9092" s="24" t="s">
        <v>461</v>
      </c>
      <c r="D9092" s="24" t="s">
        <v>201</v>
      </c>
      <c r="E9092" s="24" t="s">
        <v>105</v>
      </c>
      <c r="F9092" s="38" t="n">
        <v>5630</v>
      </c>
      <c r="G9092" s="42" t="n">
        <f aca="false">DATE(YEAR(B9092),MONTH(B9092),1)</f>
        <v>46204</v>
      </c>
      <c r="H9092" s="24" t="str">
        <f aca="false">INDEX(Customers!$B$2:$B$601,MATCH(C9092,Customers!$A$2:$A$601,0))</f>
        <v>Western</v>
      </c>
      <c r="I9092" s="43" t="n">
        <f aca="false">ROUND(MIN(INDEX(Assumptions!$D$13:$D$18,MATCH(E9092,Assumptions!$A$13:$A$18,0)),MAX(INDEX(Assumptions!$C$13:$C$18,MATCH(E9092,Assumptions!$A$13:$A$18,0)),INDEX(Assumptions!$B$13:$B$18,MATCH(E9092,Assumptions!$A$13:$A$18,0))*F9092)),2)</f>
        <v>84.45</v>
      </c>
    </row>
    <row r="9093" customFormat="false" ht="15" hidden="false" customHeight="false" outlineLevel="0" collapsed="false">
      <c r="A9093" s="24" t="s">
        <v>9916</v>
      </c>
      <c r="B9093" s="39" t="n">
        <v>46214</v>
      </c>
      <c r="C9093" s="24" t="s">
        <v>494</v>
      </c>
      <c r="D9093" s="24" t="s">
        <v>826</v>
      </c>
      <c r="E9093" s="24" t="s">
        <v>113</v>
      </c>
      <c r="F9093" s="38" t="n">
        <v>250</v>
      </c>
      <c r="G9093" s="42" t="n">
        <f aca="false">DATE(YEAR(B9093),MONTH(B9093),1)</f>
        <v>46204</v>
      </c>
      <c r="H9093" s="24" t="str">
        <f aca="false">INDEX(Customers!$B$2:$B$601,MATCH(C9093,Customers!$A$2:$A$601,0))</f>
        <v>Coast</v>
      </c>
      <c r="I9093" s="43" t="n">
        <f aca="false">ROUND(MIN(INDEX(Assumptions!$D$13:$D$18,MATCH(E9093,Assumptions!$A$13:$A$18,0)),MAX(INDEX(Assumptions!$C$13:$C$18,MATCH(E9093,Assumptions!$A$13:$A$18,0)),INDEX(Assumptions!$B$13:$B$18,MATCH(E9093,Assumptions!$A$13:$A$18,0))*F9093)),2)</f>
        <v>12.5</v>
      </c>
    </row>
    <row r="9094" customFormat="false" ht="15" hidden="false" customHeight="false" outlineLevel="0" collapsed="false">
      <c r="A9094" s="24" t="s">
        <v>9917</v>
      </c>
      <c r="B9094" s="39" t="n">
        <v>46214</v>
      </c>
      <c r="C9094" s="24" t="s">
        <v>495</v>
      </c>
      <c r="D9094" s="24" t="s">
        <v>165</v>
      </c>
      <c r="E9094" s="24" t="s">
        <v>105</v>
      </c>
      <c r="F9094" s="38" t="n">
        <v>3710</v>
      </c>
      <c r="G9094" s="42" t="n">
        <f aca="false">DATE(YEAR(B9094),MONTH(B9094),1)</f>
        <v>46204</v>
      </c>
      <c r="H9094" s="24" t="str">
        <f aca="false">INDEX(Customers!$B$2:$B$601,MATCH(C9094,Customers!$A$2:$A$601,0))</f>
        <v>Central</v>
      </c>
      <c r="I9094" s="43" t="n">
        <f aca="false">ROUND(MIN(INDEX(Assumptions!$D$13:$D$18,MATCH(E9094,Assumptions!$A$13:$A$18,0)),MAX(INDEX(Assumptions!$C$13:$C$18,MATCH(E9094,Assumptions!$A$13:$A$18,0)),INDEX(Assumptions!$B$13:$B$18,MATCH(E9094,Assumptions!$A$13:$A$18,0))*F9094)),2)</f>
        <v>55.65</v>
      </c>
    </row>
    <row r="9095" customFormat="false" ht="15" hidden="false" customHeight="false" outlineLevel="0" collapsed="false">
      <c r="A9095" s="24" t="s">
        <v>9918</v>
      </c>
      <c r="B9095" s="39" t="n">
        <v>46214</v>
      </c>
      <c r="C9095" s="24" t="s">
        <v>515</v>
      </c>
      <c r="D9095" s="24" t="s">
        <v>826</v>
      </c>
      <c r="E9095" s="24" t="s">
        <v>109</v>
      </c>
      <c r="F9095" s="38" t="n">
        <v>630</v>
      </c>
      <c r="G9095" s="42" t="n">
        <f aca="false">DATE(YEAR(B9095),MONTH(B9095),1)</f>
        <v>46204</v>
      </c>
      <c r="H9095" s="24" t="str">
        <f aca="false">INDEX(Customers!$B$2:$B$601,MATCH(C9095,Customers!$A$2:$A$601,0))</f>
        <v>Western</v>
      </c>
      <c r="I9095" s="43" t="n">
        <f aca="false">ROUND(MIN(INDEX(Assumptions!$D$13:$D$18,MATCH(E9095,Assumptions!$A$13:$A$18,0)),MAX(INDEX(Assumptions!$C$13:$C$18,MATCH(E9095,Assumptions!$A$13:$A$18,0)),INDEX(Assumptions!$B$13:$B$18,MATCH(E9095,Assumptions!$A$13:$A$18,0))*F9095)),2)</f>
        <v>2.52</v>
      </c>
    </row>
    <row r="9096" customFormat="false" ht="15" hidden="false" customHeight="false" outlineLevel="0" collapsed="false">
      <c r="A9096" s="24" t="s">
        <v>9919</v>
      </c>
      <c r="B9096" s="39" t="n">
        <v>46214</v>
      </c>
      <c r="C9096" s="24" t="s">
        <v>534</v>
      </c>
      <c r="D9096" s="24" t="s">
        <v>826</v>
      </c>
      <c r="E9096" s="24" t="s">
        <v>113</v>
      </c>
      <c r="F9096" s="38" t="n">
        <v>500</v>
      </c>
      <c r="G9096" s="42" t="n">
        <f aca="false">DATE(YEAR(B9096),MONTH(B9096),1)</f>
        <v>46204</v>
      </c>
      <c r="H9096" s="24" t="str">
        <f aca="false">INDEX(Customers!$B$2:$B$601,MATCH(C9096,Customers!$A$2:$A$601,0))</f>
        <v>Eastern</v>
      </c>
      <c r="I9096" s="43" t="n">
        <f aca="false">ROUND(MIN(INDEX(Assumptions!$D$13:$D$18,MATCH(E9096,Assumptions!$A$13:$A$18,0)),MAX(INDEX(Assumptions!$C$13:$C$18,MATCH(E9096,Assumptions!$A$13:$A$18,0)),INDEX(Assumptions!$B$13:$B$18,MATCH(E9096,Assumptions!$A$13:$A$18,0))*F9096)),2)</f>
        <v>25</v>
      </c>
    </row>
    <row r="9097" customFormat="false" ht="15" hidden="false" customHeight="false" outlineLevel="0" collapsed="false">
      <c r="A9097" s="24" t="s">
        <v>9920</v>
      </c>
      <c r="B9097" s="39" t="n">
        <v>46214</v>
      </c>
      <c r="C9097" s="24" t="s">
        <v>570</v>
      </c>
      <c r="D9097" s="24" t="s">
        <v>826</v>
      </c>
      <c r="E9097" s="24" t="s">
        <v>103</v>
      </c>
      <c r="F9097" s="38" t="n">
        <v>1460</v>
      </c>
      <c r="G9097" s="42" t="n">
        <f aca="false">DATE(YEAR(B9097),MONTH(B9097),1)</f>
        <v>46204</v>
      </c>
      <c r="H9097" s="24" t="str">
        <f aca="false">INDEX(Customers!$B$2:$B$601,MATCH(C9097,Customers!$A$2:$A$601,0))</f>
        <v>Western</v>
      </c>
      <c r="I9097" s="43" t="n">
        <f aca="false">ROUND(MIN(INDEX(Assumptions!$D$13:$D$18,MATCH(E9097,Assumptions!$A$13:$A$18,0)),MAX(INDEX(Assumptions!$C$13:$C$18,MATCH(E9097,Assumptions!$A$13:$A$18,0)),INDEX(Assumptions!$B$13:$B$18,MATCH(E9097,Assumptions!$A$13:$A$18,0))*F9097)),2)</f>
        <v>14.6</v>
      </c>
    </row>
    <row r="9098" customFormat="false" ht="15" hidden="false" customHeight="false" outlineLevel="0" collapsed="false">
      <c r="A9098" s="24" t="s">
        <v>9921</v>
      </c>
      <c r="B9098" s="39" t="n">
        <v>46214</v>
      </c>
      <c r="C9098" s="24" t="s">
        <v>584</v>
      </c>
      <c r="D9098" s="24" t="s">
        <v>826</v>
      </c>
      <c r="E9098" s="24" t="s">
        <v>111</v>
      </c>
      <c r="F9098" s="38" t="n">
        <v>200</v>
      </c>
      <c r="G9098" s="42" t="n">
        <f aca="false">DATE(YEAR(B9098),MONTH(B9098),1)</f>
        <v>46204</v>
      </c>
      <c r="H9098" s="24" t="str">
        <f aca="false">INDEX(Customers!$B$2:$B$601,MATCH(C9098,Customers!$A$2:$A$601,0))</f>
        <v>Western</v>
      </c>
      <c r="I9098" s="43" t="n">
        <f aca="false">ROUND(MIN(INDEX(Assumptions!$D$13:$D$18,MATCH(E9098,Assumptions!$A$13:$A$18,0)),MAX(INDEX(Assumptions!$C$13:$C$18,MATCH(E9098,Assumptions!$A$13:$A$18,0)),INDEX(Assumptions!$B$13:$B$18,MATCH(E9098,Assumptions!$A$13:$A$18,0))*F9098)),2)</f>
        <v>8</v>
      </c>
    </row>
    <row r="9099" customFormat="false" ht="15" hidden="false" customHeight="false" outlineLevel="0" collapsed="false">
      <c r="A9099" s="24" t="s">
        <v>9922</v>
      </c>
      <c r="B9099" s="39" t="n">
        <v>46214</v>
      </c>
      <c r="C9099" s="24" t="s">
        <v>608</v>
      </c>
      <c r="D9099" s="24" t="s">
        <v>205</v>
      </c>
      <c r="E9099" s="24" t="s">
        <v>105</v>
      </c>
      <c r="F9099" s="38" t="n">
        <v>25990</v>
      </c>
      <c r="G9099" s="42" t="n">
        <f aca="false">DATE(YEAR(B9099),MONTH(B9099),1)</f>
        <v>46204</v>
      </c>
      <c r="H9099" s="24" t="str">
        <f aca="false">INDEX(Customers!$B$2:$B$601,MATCH(C9099,Customers!$A$2:$A$601,0))</f>
        <v>Eastern</v>
      </c>
      <c r="I9099" s="43" t="n">
        <f aca="false">ROUND(MIN(INDEX(Assumptions!$D$13:$D$18,MATCH(E9099,Assumptions!$A$13:$A$18,0)),MAX(INDEX(Assumptions!$C$13:$C$18,MATCH(E9099,Assumptions!$A$13:$A$18,0)),INDEX(Assumptions!$B$13:$B$18,MATCH(E9099,Assumptions!$A$13:$A$18,0))*F9099)),2)</f>
        <v>200</v>
      </c>
    </row>
    <row r="9100" customFormat="false" ht="15" hidden="false" customHeight="false" outlineLevel="0" collapsed="false">
      <c r="A9100" s="24" t="s">
        <v>9923</v>
      </c>
      <c r="B9100" s="39" t="n">
        <v>46214</v>
      </c>
      <c r="C9100" s="24" t="s">
        <v>609</v>
      </c>
      <c r="D9100" s="24" t="s">
        <v>826</v>
      </c>
      <c r="E9100" s="24" t="s">
        <v>103</v>
      </c>
      <c r="F9100" s="38" t="n">
        <v>11480</v>
      </c>
      <c r="G9100" s="42" t="n">
        <f aca="false">DATE(YEAR(B9100),MONTH(B9100),1)</f>
        <v>46204</v>
      </c>
      <c r="H9100" s="24" t="str">
        <f aca="false">INDEX(Customers!$B$2:$B$601,MATCH(C9100,Customers!$A$2:$A$601,0))</f>
        <v>Rift Valley</v>
      </c>
      <c r="I9100" s="43" t="n">
        <f aca="false">ROUND(MIN(INDEX(Assumptions!$D$13:$D$18,MATCH(E9100,Assumptions!$A$13:$A$18,0)),MAX(INDEX(Assumptions!$C$13:$C$18,MATCH(E9100,Assumptions!$A$13:$A$18,0)),INDEX(Assumptions!$B$13:$B$18,MATCH(E9100,Assumptions!$A$13:$A$18,0))*F9100)),2)</f>
        <v>105</v>
      </c>
    </row>
    <row r="9101" customFormat="false" ht="15" hidden="false" customHeight="false" outlineLevel="0" collapsed="false">
      <c r="A9101" s="24" t="s">
        <v>9924</v>
      </c>
      <c r="B9101" s="39" t="n">
        <v>46214</v>
      </c>
      <c r="C9101" s="24" t="s">
        <v>613</v>
      </c>
      <c r="D9101" s="24" t="s">
        <v>826</v>
      </c>
      <c r="E9101" s="24" t="s">
        <v>109</v>
      </c>
      <c r="F9101" s="38" t="n">
        <v>10110</v>
      </c>
      <c r="G9101" s="42" t="n">
        <f aca="false">DATE(YEAR(B9101),MONTH(B9101),1)</f>
        <v>46204</v>
      </c>
      <c r="H9101" s="24" t="str">
        <f aca="false">INDEX(Customers!$B$2:$B$601,MATCH(C9101,Customers!$A$2:$A$601,0))</f>
        <v>Rift Valley</v>
      </c>
      <c r="I9101" s="43" t="n">
        <f aca="false">ROUND(MIN(INDEX(Assumptions!$D$13:$D$18,MATCH(E9101,Assumptions!$A$13:$A$18,0)),MAX(INDEX(Assumptions!$C$13:$C$18,MATCH(E9101,Assumptions!$A$13:$A$18,0)),INDEX(Assumptions!$B$13:$B$18,MATCH(E9101,Assumptions!$A$13:$A$18,0))*F9101)),2)</f>
        <v>40</v>
      </c>
    </row>
    <row r="9102" customFormat="false" ht="15" hidden="false" customHeight="false" outlineLevel="0" collapsed="false">
      <c r="A9102" s="24" t="s">
        <v>9925</v>
      </c>
      <c r="B9102" s="39" t="n">
        <v>46214</v>
      </c>
      <c r="C9102" s="24" t="s">
        <v>623</v>
      </c>
      <c r="D9102" s="24" t="s">
        <v>165</v>
      </c>
      <c r="E9102" s="24" t="s">
        <v>105</v>
      </c>
      <c r="F9102" s="38" t="n">
        <v>2960</v>
      </c>
      <c r="G9102" s="42" t="n">
        <f aca="false">DATE(YEAR(B9102),MONTH(B9102),1)</f>
        <v>46204</v>
      </c>
      <c r="H9102" s="24" t="str">
        <f aca="false">INDEX(Customers!$B$2:$B$601,MATCH(C9102,Customers!$A$2:$A$601,0))</f>
        <v>Central</v>
      </c>
      <c r="I9102" s="43" t="n">
        <f aca="false">ROUND(MIN(INDEX(Assumptions!$D$13:$D$18,MATCH(E9102,Assumptions!$A$13:$A$18,0)),MAX(INDEX(Assumptions!$C$13:$C$18,MATCH(E9102,Assumptions!$A$13:$A$18,0)),INDEX(Assumptions!$B$13:$B$18,MATCH(E9102,Assumptions!$A$13:$A$18,0))*F9102)),2)</f>
        <v>44.4</v>
      </c>
    </row>
    <row r="9103" customFormat="false" ht="15" hidden="false" customHeight="false" outlineLevel="0" collapsed="false">
      <c r="A9103" s="24" t="s">
        <v>9926</v>
      </c>
      <c r="B9103" s="39" t="n">
        <v>46214</v>
      </c>
      <c r="C9103" s="24" t="s">
        <v>627</v>
      </c>
      <c r="D9103" s="24" t="s">
        <v>826</v>
      </c>
      <c r="E9103" s="24" t="s">
        <v>109</v>
      </c>
      <c r="F9103" s="38" t="n">
        <v>23800</v>
      </c>
      <c r="G9103" s="42" t="n">
        <f aca="false">DATE(YEAR(B9103),MONTH(B9103),1)</f>
        <v>46204</v>
      </c>
      <c r="H9103" s="24" t="str">
        <f aca="false">INDEX(Customers!$B$2:$B$601,MATCH(C9103,Customers!$A$2:$A$601,0))</f>
        <v>Central</v>
      </c>
      <c r="I9103" s="43" t="n">
        <f aca="false">ROUND(MIN(INDEX(Assumptions!$D$13:$D$18,MATCH(E9103,Assumptions!$A$13:$A$18,0)),MAX(INDEX(Assumptions!$C$13:$C$18,MATCH(E9103,Assumptions!$A$13:$A$18,0)),INDEX(Assumptions!$B$13:$B$18,MATCH(E9103,Assumptions!$A$13:$A$18,0))*F9103)),2)</f>
        <v>40</v>
      </c>
    </row>
    <row r="9104" customFormat="false" ht="15" hidden="false" customHeight="false" outlineLevel="0" collapsed="false">
      <c r="A9104" s="24" t="s">
        <v>9927</v>
      </c>
      <c r="B9104" s="39" t="n">
        <v>46214</v>
      </c>
      <c r="C9104" s="24" t="s">
        <v>648</v>
      </c>
      <c r="D9104" s="24" t="s">
        <v>826</v>
      </c>
      <c r="E9104" s="24" t="s">
        <v>103</v>
      </c>
      <c r="F9104" s="38" t="n">
        <v>2020</v>
      </c>
      <c r="G9104" s="42" t="n">
        <f aca="false">DATE(YEAR(B9104),MONTH(B9104),1)</f>
        <v>46204</v>
      </c>
      <c r="H9104" s="24" t="str">
        <f aca="false">INDEX(Customers!$B$2:$B$601,MATCH(C9104,Customers!$A$2:$A$601,0))</f>
        <v>Nairobi</v>
      </c>
      <c r="I9104" s="43" t="n">
        <f aca="false">ROUND(MIN(INDEX(Assumptions!$D$13:$D$18,MATCH(E9104,Assumptions!$A$13:$A$18,0)),MAX(INDEX(Assumptions!$C$13:$C$18,MATCH(E9104,Assumptions!$A$13:$A$18,0)),INDEX(Assumptions!$B$13:$B$18,MATCH(E9104,Assumptions!$A$13:$A$18,0))*F9104)),2)</f>
        <v>20.2</v>
      </c>
    </row>
    <row r="9105" customFormat="false" ht="15" hidden="false" customHeight="false" outlineLevel="0" collapsed="false">
      <c r="A9105" s="24" t="s">
        <v>9928</v>
      </c>
      <c r="B9105" s="39" t="n">
        <v>46214</v>
      </c>
      <c r="C9105" s="24" t="s">
        <v>656</v>
      </c>
      <c r="D9105" s="24" t="s">
        <v>826</v>
      </c>
      <c r="E9105" s="24" t="s">
        <v>109</v>
      </c>
      <c r="F9105" s="38" t="n">
        <v>3080</v>
      </c>
      <c r="G9105" s="42" t="n">
        <f aca="false">DATE(YEAR(B9105),MONTH(B9105),1)</f>
        <v>46204</v>
      </c>
      <c r="H9105" s="24" t="str">
        <f aca="false">INDEX(Customers!$B$2:$B$601,MATCH(C9105,Customers!$A$2:$A$601,0))</f>
        <v>Nairobi</v>
      </c>
      <c r="I9105" s="43" t="n">
        <f aca="false">ROUND(MIN(INDEX(Assumptions!$D$13:$D$18,MATCH(E9105,Assumptions!$A$13:$A$18,0)),MAX(INDEX(Assumptions!$C$13:$C$18,MATCH(E9105,Assumptions!$A$13:$A$18,0)),INDEX(Assumptions!$B$13:$B$18,MATCH(E9105,Assumptions!$A$13:$A$18,0))*F9105)),2)</f>
        <v>12.32</v>
      </c>
    </row>
    <row r="9106" customFormat="false" ht="15" hidden="false" customHeight="false" outlineLevel="0" collapsed="false">
      <c r="A9106" s="24" t="s">
        <v>9929</v>
      </c>
      <c r="B9106" s="39" t="n">
        <v>46214</v>
      </c>
      <c r="C9106" s="24" t="s">
        <v>691</v>
      </c>
      <c r="D9106" s="24" t="s">
        <v>826</v>
      </c>
      <c r="E9106" s="24" t="s">
        <v>111</v>
      </c>
      <c r="F9106" s="38" t="n">
        <v>100</v>
      </c>
      <c r="G9106" s="42" t="n">
        <f aca="false">DATE(YEAR(B9106),MONTH(B9106),1)</f>
        <v>46204</v>
      </c>
      <c r="H9106" s="24" t="str">
        <f aca="false">INDEX(Customers!$B$2:$B$601,MATCH(C9106,Customers!$A$2:$A$601,0))</f>
        <v>Central</v>
      </c>
      <c r="I9106" s="43" t="n">
        <f aca="false">ROUND(MIN(INDEX(Assumptions!$D$13:$D$18,MATCH(E9106,Assumptions!$A$13:$A$18,0)),MAX(INDEX(Assumptions!$C$13:$C$18,MATCH(E9106,Assumptions!$A$13:$A$18,0)),INDEX(Assumptions!$B$13:$B$18,MATCH(E9106,Assumptions!$A$13:$A$18,0))*F9106)),2)</f>
        <v>4</v>
      </c>
    </row>
    <row r="9107" customFormat="false" ht="15" hidden="false" customHeight="false" outlineLevel="0" collapsed="false">
      <c r="A9107" s="24" t="s">
        <v>9930</v>
      </c>
      <c r="B9107" s="39" t="n">
        <v>46214</v>
      </c>
      <c r="C9107" s="24" t="s">
        <v>693</v>
      </c>
      <c r="D9107" s="24" t="s">
        <v>826</v>
      </c>
      <c r="E9107" s="24" t="s">
        <v>109</v>
      </c>
      <c r="F9107" s="38" t="n">
        <v>53710</v>
      </c>
      <c r="G9107" s="42" t="n">
        <f aca="false">DATE(YEAR(B9107),MONTH(B9107),1)</f>
        <v>46204</v>
      </c>
      <c r="H9107" s="24" t="str">
        <f aca="false">INDEX(Customers!$B$2:$B$601,MATCH(C9107,Customers!$A$2:$A$601,0))</f>
        <v>Nairobi</v>
      </c>
      <c r="I9107" s="43" t="n">
        <f aca="false">ROUND(MIN(INDEX(Assumptions!$D$13:$D$18,MATCH(E9107,Assumptions!$A$13:$A$18,0)),MAX(INDEX(Assumptions!$C$13:$C$18,MATCH(E9107,Assumptions!$A$13:$A$18,0)),INDEX(Assumptions!$B$13:$B$18,MATCH(E9107,Assumptions!$A$13:$A$18,0))*F9107)),2)</f>
        <v>40</v>
      </c>
    </row>
    <row r="9108" customFormat="false" ht="15" hidden="false" customHeight="false" outlineLevel="0" collapsed="false">
      <c r="A9108" s="24" t="s">
        <v>9931</v>
      </c>
      <c r="B9108" s="39" t="n">
        <v>46214</v>
      </c>
      <c r="C9108" s="24" t="s">
        <v>695</v>
      </c>
      <c r="D9108" s="24" t="s">
        <v>826</v>
      </c>
      <c r="E9108" s="24" t="s">
        <v>111</v>
      </c>
      <c r="F9108" s="38" t="n">
        <v>50</v>
      </c>
      <c r="G9108" s="42" t="n">
        <f aca="false">DATE(YEAR(B9108),MONTH(B9108),1)</f>
        <v>46204</v>
      </c>
      <c r="H9108" s="24" t="str">
        <f aca="false">INDEX(Customers!$B$2:$B$601,MATCH(C9108,Customers!$A$2:$A$601,0))</f>
        <v>Central</v>
      </c>
      <c r="I9108" s="43" t="n">
        <f aca="false">ROUND(MIN(INDEX(Assumptions!$D$13:$D$18,MATCH(E9108,Assumptions!$A$13:$A$18,0)),MAX(INDEX(Assumptions!$C$13:$C$18,MATCH(E9108,Assumptions!$A$13:$A$18,0)),INDEX(Assumptions!$B$13:$B$18,MATCH(E9108,Assumptions!$A$13:$A$18,0))*F9108)),2)</f>
        <v>2</v>
      </c>
    </row>
    <row r="9109" customFormat="false" ht="15" hidden="false" customHeight="false" outlineLevel="0" collapsed="false">
      <c r="A9109" s="24" t="s">
        <v>9932</v>
      </c>
      <c r="B9109" s="39" t="n">
        <v>46214</v>
      </c>
      <c r="C9109" s="24" t="s">
        <v>701</v>
      </c>
      <c r="D9109" s="24" t="s">
        <v>153</v>
      </c>
      <c r="E9109" s="24" t="s">
        <v>107</v>
      </c>
      <c r="F9109" s="38" t="n">
        <v>21960</v>
      </c>
      <c r="G9109" s="42" t="n">
        <f aca="false">DATE(YEAR(B9109),MONTH(B9109),1)</f>
        <v>46204</v>
      </c>
      <c r="H9109" s="24" t="str">
        <f aca="false">INDEX(Customers!$B$2:$B$601,MATCH(C9109,Customers!$A$2:$A$601,0))</f>
        <v>Nairobi</v>
      </c>
      <c r="I9109" s="43" t="n">
        <f aca="false">ROUND(MIN(INDEX(Assumptions!$D$13:$D$18,MATCH(E9109,Assumptions!$A$13:$A$18,0)),MAX(INDEX(Assumptions!$C$13:$C$18,MATCH(E9109,Assumptions!$A$13:$A$18,0)),INDEX(Assumptions!$B$13:$B$18,MATCH(E9109,Assumptions!$A$13:$A$18,0))*F9109)),2)</f>
        <v>0</v>
      </c>
    </row>
    <row r="9110" customFormat="false" ht="15" hidden="false" customHeight="false" outlineLevel="0" collapsed="false">
      <c r="A9110" s="24" t="s">
        <v>9933</v>
      </c>
      <c r="B9110" s="39" t="n">
        <v>46214</v>
      </c>
      <c r="C9110" s="24" t="s">
        <v>711</v>
      </c>
      <c r="D9110" s="24" t="s">
        <v>826</v>
      </c>
      <c r="E9110" s="24" t="s">
        <v>103</v>
      </c>
      <c r="F9110" s="38" t="n">
        <v>420</v>
      </c>
      <c r="G9110" s="42" t="n">
        <f aca="false">DATE(YEAR(B9110),MONTH(B9110),1)</f>
        <v>46204</v>
      </c>
      <c r="H9110" s="24" t="str">
        <f aca="false">INDEX(Customers!$B$2:$B$601,MATCH(C9110,Customers!$A$2:$A$601,0))</f>
        <v>Rift Valley</v>
      </c>
      <c r="I9110" s="43" t="n">
        <f aca="false">ROUND(MIN(INDEX(Assumptions!$D$13:$D$18,MATCH(E9110,Assumptions!$A$13:$A$18,0)),MAX(INDEX(Assumptions!$C$13:$C$18,MATCH(E9110,Assumptions!$A$13:$A$18,0)),INDEX(Assumptions!$B$13:$B$18,MATCH(E9110,Assumptions!$A$13:$A$18,0))*F9110)),2)</f>
        <v>5</v>
      </c>
    </row>
    <row r="9111" customFormat="false" ht="15" hidden="false" customHeight="false" outlineLevel="0" collapsed="false">
      <c r="A9111" s="24" t="s">
        <v>9934</v>
      </c>
      <c r="B9111" s="39" t="n">
        <v>46214</v>
      </c>
      <c r="C9111" s="24" t="s">
        <v>711</v>
      </c>
      <c r="D9111" s="24" t="s">
        <v>826</v>
      </c>
      <c r="E9111" s="24" t="s">
        <v>103</v>
      </c>
      <c r="F9111" s="38" t="n">
        <v>2540</v>
      </c>
      <c r="G9111" s="42" t="n">
        <f aca="false">DATE(YEAR(B9111),MONTH(B9111),1)</f>
        <v>46204</v>
      </c>
      <c r="H9111" s="24" t="str">
        <f aca="false">INDEX(Customers!$B$2:$B$601,MATCH(C9111,Customers!$A$2:$A$601,0))</f>
        <v>Rift Valley</v>
      </c>
      <c r="I9111" s="43" t="n">
        <f aca="false">ROUND(MIN(INDEX(Assumptions!$D$13:$D$18,MATCH(E9111,Assumptions!$A$13:$A$18,0)),MAX(INDEX(Assumptions!$C$13:$C$18,MATCH(E9111,Assumptions!$A$13:$A$18,0)),INDEX(Assumptions!$B$13:$B$18,MATCH(E9111,Assumptions!$A$13:$A$18,0))*F9111)),2)</f>
        <v>25.4</v>
      </c>
    </row>
    <row r="9112" customFormat="false" ht="15" hidden="false" customHeight="false" outlineLevel="0" collapsed="false">
      <c r="A9112" s="24" t="s">
        <v>9935</v>
      </c>
      <c r="B9112" s="39" t="n">
        <v>46214</v>
      </c>
      <c r="C9112" s="24" t="s">
        <v>714</v>
      </c>
      <c r="D9112" s="24" t="s">
        <v>826</v>
      </c>
      <c r="E9112" s="24" t="s">
        <v>113</v>
      </c>
      <c r="F9112" s="38" t="n">
        <v>99</v>
      </c>
      <c r="G9112" s="42" t="n">
        <f aca="false">DATE(YEAR(B9112),MONTH(B9112),1)</f>
        <v>46204</v>
      </c>
      <c r="H9112" s="24" t="str">
        <f aca="false">INDEX(Customers!$B$2:$B$601,MATCH(C9112,Customers!$A$2:$A$601,0))</f>
        <v>Coast</v>
      </c>
      <c r="I9112" s="43" t="n">
        <f aca="false">ROUND(MIN(INDEX(Assumptions!$D$13:$D$18,MATCH(E9112,Assumptions!$A$13:$A$18,0)),MAX(INDEX(Assumptions!$C$13:$C$18,MATCH(E9112,Assumptions!$A$13:$A$18,0)),INDEX(Assumptions!$B$13:$B$18,MATCH(E9112,Assumptions!$A$13:$A$18,0))*F9112)),2)</f>
        <v>4.95</v>
      </c>
    </row>
    <row r="9113" customFormat="false" ht="15" hidden="false" customHeight="false" outlineLevel="0" collapsed="false">
      <c r="A9113" s="24" t="s">
        <v>9936</v>
      </c>
      <c r="B9113" s="39" t="n">
        <v>46214</v>
      </c>
      <c r="C9113" s="24" t="s">
        <v>717</v>
      </c>
      <c r="D9113" s="24" t="s">
        <v>826</v>
      </c>
      <c r="E9113" s="24" t="s">
        <v>109</v>
      </c>
      <c r="F9113" s="38" t="n">
        <v>10840</v>
      </c>
      <c r="G9113" s="42" t="n">
        <f aca="false">DATE(YEAR(B9113),MONTH(B9113),1)</f>
        <v>46204</v>
      </c>
      <c r="H9113" s="24" t="str">
        <f aca="false">INDEX(Customers!$B$2:$B$601,MATCH(C9113,Customers!$A$2:$A$601,0))</f>
        <v>Rift Valley</v>
      </c>
      <c r="I9113" s="43" t="n">
        <f aca="false">ROUND(MIN(INDEX(Assumptions!$D$13:$D$18,MATCH(E9113,Assumptions!$A$13:$A$18,0)),MAX(INDEX(Assumptions!$C$13:$C$18,MATCH(E9113,Assumptions!$A$13:$A$18,0)),INDEX(Assumptions!$B$13:$B$18,MATCH(E9113,Assumptions!$A$13:$A$18,0))*F9113)),2)</f>
        <v>40</v>
      </c>
    </row>
    <row r="9114" customFormat="false" ht="15" hidden="false" customHeight="false" outlineLevel="0" collapsed="false">
      <c r="A9114" s="24" t="s">
        <v>9937</v>
      </c>
      <c r="B9114" s="39" t="n">
        <v>46214</v>
      </c>
      <c r="C9114" s="24" t="s">
        <v>723</v>
      </c>
      <c r="D9114" s="24" t="s">
        <v>826</v>
      </c>
      <c r="E9114" s="24" t="s">
        <v>103</v>
      </c>
      <c r="F9114" s="38" t="n">
        <v>590</v>
      </c>
      <c r="G9114" s="42" t="n">
        <f aca="false">DATE(YEAR(B9114),MONTH(B9114),1)</f>
        <v>46204</v>
      </c>
      <c r="H9114" s="24" t="str">
        <f aca="false">INDEX(Customers!$B$2:$B$601,MATCH(C9114,Customers!$A$2:$A$601,0))</f>
        <v>Eastern</v>
      </c>
      <c r="I9114" s="43" t="n">
        <f aca="false">ROUND(MIN(INDEX(Assumptions!$D$13:$D$18,MATCH(E9114,Assumptions!$A$13:$A$18,0)),MAX(INDEX(Assumptions!$C$13:$C$18,MATCH(E9114,Assumptions!$A$13:$A$18,0)),INDEX(Assumptions!$B$13:$B$18,MATCH(E9114,Assumptions!$A$13:$A$18,0))*F9114)),2)</f>
        <v>5.9</v>
      </c>
    </row>
    <row r="9115" customFormat="false" ht="15" hidden="false" customHeight="false" outlineLevel="0" collapsed="false">
      <c r="A9115" s="24" t="s">
        <v>9938</v>
      </c>
      <c r="B9115" s="39" t="n">
        <v>46214</v>
      </c>
      <c r="C9115" s="24" t="s">
        <v>743</v>
      </c>
      <c r="D9115" s="24" t="s">
        <v>826</v>
      </c>
      <c r="E9115" s="24" t="s">
        <v>103</v>
      </c>
      <c r="F9115" s="38" t="n">
        <v>1740</v>
      </c>
      <c r="G9115" s="42" t="n">
        <f aca="false">DATE(YEAR(B9115),MONTH(B9115),1)</f>
        <v>46204</v>
      </c>
      <c r="H9115" s="24" t="str">
        <f aca="false">INDEX(Customers!$B$2:$B$601,MATCH(C9115,Customers!$A$2:$A$601,0))</f>
        <v>Eastern</v>
      </c>
      <c r="I9115" s="43" t="n">
        <f aca="false">ROUND(MIN(INDEX(Assumptions!$D$13:$D$18,MATCH(E9115,Assumptions!$A$13:$A$18,0)),MAX(INDEX(Assumptions!$C$13:$C$18,MATCH(E9115,Assumptions!$A$13:$A$18,0)),INDEX(Assumptions!$B$13:$B$18,MATCH(E9115,Assumptions!$A$13:$A$18,0))*F9115)),2)</f>
        <v>17.4</v>
      </c>
    </row>
    <row r="9116" customFormat="false" ht="15" hidden="false" customHeight="false" outlineLevel="0" collapsed="false">
      <c r="A9116" s="24" t="s">
        <v>9939</v>
      </c>
      <c r="B9116" s="39" t="n">
        <v>46214</v>
      </c>
      <c r="C9116" s="24" t="s">
        <v>749</v>
      </c>
      <c r="D9116" s="24" t="s">
        <v>826</v>
      </c>
      <c r="E9116" s="24" t="s">
        <v>111</v>
      </c>
      <c r="F9116" s="38" t="n">
        <v>20</v>
      </c>
      <c r="G9116" s="42" t="n">
        <f aca="false">DATE(YEAR(B9116),MONTH(B9116),1)</f>
        <v>46204</v>
      </c>
      <c r="H9116" s="24" t="str">
        <f aca="false">INDEX(Customers!$B$2:$B$601,MATCH(C9116,Customers!$A$2:$A$601,0))</f>
        <v>Nairobi</v>
      </c>
      <c r="I9116" s="43" t="n">
        <f aca="false">ROUND(MIN(INDEX(Assumptions!$D$13:$D$18,MATCH(E9116,Assumptions!$A$13:$A$18,0)),MAX(INDEX(Assumptions!$C$13:$C$18,MATCH(E9116,Assumptions!$A$13:$A$18,0)),INDEX(Assumptions!$B$13:$B$18,MATCH(E9116,Assumptions!$A$13:$A$18,0))*F9116)),2)</f>
        <v>0.8</v>
      </c>
    </row>
    <row r="9117" customFormat="false" ht="15" hidden="false" customHeight="false" outlineLevel="0" collapsed="false">
      <c r="A9117" s="24" t="s">
        <v>9940</v>
      </c>
      <c r="B9117" s="39" t="n">
        <v>46214</v>
      </c>
      <c r="C9117" s="24" t="s">
        <v>760</v>
      </c>
      <c r="D9117" s="24" t="s">
        <v>826</v>
      </c>
      <c r="E9117" s="24" t="s">
        <v>111</v>
      </c>
      <c r="F9117" s="38" t="n">
        <v>100</v>
      </c>
      <c r="G9117" s="42" t="n">
        <f aca="false">DATE(YEAR(B9117),MONTH(B9117),1)</f>
        <v>46204</v>
      </c>
      <c r="H9117" s="24" t="str">
        <f aca="false">INDEX(Customers!$B$2:$B$601,MATCH(C9117,Customers!$A$2:$A$601,0))</f>
        <v>Rift Valley</v>
      </c>
      <c r="I9117" s="43" t="n">
        <f aca="false">ROUND(MIN(INDEX(Assumptions!$D$13:$D$18,MATCH(E9117,Assumptions!$A$13:$A$18,0)),MAX(INDEX(Assumptions!$C$13:$C$18,MATCH(E9117,Assumptions!$A$13:$A$18,0)),INDEX(Assumptions!$B$13:$B$18,MATCH(E9117,Assumptions!$A$13:$A$18,0))*F9117)),2)</f>
        <v>4</v>
      </c>
    </row>
    <row r="9118" customFormat="false" ht="15" hidden="false" customHeight="false" outlineLevel="0" collapsed="false">
      <c r="A9118" s="24" t="s">
        <v>9941</v>
      </c>
      <c r="B9118" s="39" t="n">
        <v>46214</v>
      </c>
      <c r="C9118" s="24" t="s">
        <v>762</v>
      </c>
      <c r="D9118" s="24" t="s">
        <v>826</v>
      </c>
      <c r="E9118" s="24" t="s">
        <v>103</v>
      </c>
      <c r="F9118" s="38" t="n">
        <v>3850</v>
      </c>
      <c r="G9118" s="42" t="n">
        <f aca="false">DATE(YEAR(B9118),MONTH(B9118),1)</f>
        <v>46204</v>
      </c>
      <c r="H9118" s="24" t="str">
        <f aca="false">INDEX(Customers!$B$2:$B$601,MATCH(C9118,Customers!$A$2:$A$601,0))</f>
        <v>Western</v>
      </c>
      <c r="I9118" s="43" t="n">
        <f aca="false">ROUND(MIN(INDEX(Assumptions!$D$13:$D$18,MATCH(E9118,Assumptions!$A$13:$A$18,0)),MAX(INDEX(Assumptions!$C$13:$C$18,MATCH(E9118,Assumptions!$A$13:$A$18,0)),INDEX(Assumptions!$B$13:$B$18,MATCH(E9118,Assumptions!$A$13:$A$18,0))*F9118)),2)</f>
        <v>38.5</v>
      </c>
    </row>
    <row r="9119" customFormat="false" ht="15" hidden="false" customHeight="false" outlineLevel="0" collapsed="false">
      <c r="A9119" s="24" t="s">
        <v>9942</v>
      </c>
      <c r="B9119" s="39" t="n">
        <v>46214</v>
      </c>
      <c r="C9119" s="24" t="s">
        <v>762</v>
      </c>
      <c r="D9119" s="24" t="s">
        <v>826</v>
      </c>
      <c r="E9119" s="24" t="s">
        <v>111</v>
      </c>
      <c r="F9119" s="38" t="n">
        <v>100</v>
      </c>
      <c r="G9119" s="42" t="n">
        <f aca="false">DATE(YEAR(B9119),MONTH(B9119),1)</f>
        <v>46204</v>
      </c>
      <c r="H9119" s="24" t="str">
        <f aca="false">INDEX(Customers!$B$2:$B$601,MATCH(C9119,Customers!$A$2:$A$601,0))</f>
        <v>Western</v>
      </c>
      <c r="I9119" s="43" t="n">
        <f aca="false">ROUND(MIN(INDEX(Assumptions!$D$13:$D$18,MATCH(E9119,Assumptions!$A$13:$A$18,0)),MAX(INDEX(Assumptions!$C$13:$C$18,MATCH(E9119,Assumptions!$A$13:$A$18,0)),INDEX(Assumptions!$B$13:$B$18,MATCH(E9119,Assumptions!$A$13:$A$18,0))*F9119)),2)</f>
        <v>4</v>
      </c>
    </row>
    <row r="9120" customFormat="false" ht="15" hidden="false" customHeight="false" outlineLevel="0" collapsed="false">
      <c r="A9120" s="24" t="s">
        <v>9943</v>
      </c>
      <c r="B9120" s="39" t="n">
        <v>46214</v>
      </c>
      <c r="C9120" s="24" t="s">
        <v>772</v>
      </c>
      <c r="D9120" s="24" t="s">
        <v>826</v>
      </c>
      <c r="E9120" s="24" t="s">
        <v>109</v>
      </c>
      <c r="F9120" s="38" t="n">
        <v>7710</v>
      </c>
      <c r="G9120" s="42" t="n">
        <f aca="false">DATE(YEAR(B9120),MONTH(B9120),1)</f>
        <v>46204</v>
      </c>
      <c r="H9120" s="24" t="str">
        <f aca="false">INDEX(Customers!$B$2:$B$601,MATCH(C9120,Customers!$A$2:$A$601,0))</f>
        <v>Nairobi</v>
      </c>
      <c r="I9120" s="43" t="n">
        <f aca="false">ROUND(MIN(INDEX(Assumptions!$D$13:$D$18,MATCH(E9120,Assumptions!$A$13:$A$18,0)),MAX(INDEX(Assumptions!$C$13:$C$18,MATCH(E9120,Assumptions!$A$13:$A$18,0)),INDEX(Assumptions!$B$13:$B$18,MATCH(E9120,Assumptions!$A$13:$A$18,0))*F9120)),2)</f>
        <v>30.84</v>
      </c>
    </row>
    <row r="9121" customFormat="false" ht="15" hidden="false" customHeight="false" outlineLevel="0" collapsed="false">
      <c r="A9121" s="24" t="s">
        <v>9944</v>
      </c>
      <c r="B9121" s="39" t="n">
        <v>46214</v>
      </c>
      <c r="C9121" s="24" t="s">
        <v>789</v>
      </c>
      <c r="D9121" s="24" t="s">
        <v>826</v>
      </c>
      <c r="E9121" s="24" t="s">
        <v>111</v>
      </c>
      <c r="F9121" s="38" t="n">
        <v>100</v>
      </c>
      <c r="G9121" s="42" t="n">
        <f aca="false">DATE(YEAR(B9121),MONTH(B9121),1)</f>
        <v>46204</v>
      </c>
      <c r="H9121" s="24" t="str">
        <f aca="false">INDEX(Customers!$B$2:$B$601,MATCH(C9121,Customers!$A$2:$A$601,0))</f>
        <v>Coast</v>
      </c>
      <c r="I9121" s="43" t="n">
        <f aca="false">ROUND(MIN(INDEX(Assumptions!$D$13:$D$18,MATCH(E9121,Assumptions!$A$13:$A$18,0)),MAX(INDEX(Assumptions!$C$13:$C$18,MATCH(E9121,Assumptions!$A$13:$A$18,0)),INDEX(Assumptions!$B$13:$B$18,MATCH(E9121,Assumptions!$A$13:$A$18,0))*F9121)),2)</f>
        <v>4</v>
      </c>
    </row>
    <row r="9122" customFormat="false" ht="15" hidden="false" customHeight="false" outlineLevel="0" collapsed="false">
      <c r="A9122" s="24" t="s">
        <v>9945</v>
      </c>
      <c r="B9122" s="39" t="n">
        <v>46214</v>
      </c>
      <c r="C9122" s="24" t="s">
        <v>800</v>
      </c>
      <c r="D9122" s="24" t="s">
        <v>188</v>
      </c>
      <c r="E9122" s="24" t="s">
        <v>107</v>
      </c>
      <c r="F9122" s="38" t="n">
        <v>10320</v>
      </c>
      <c r="G9122" s="42" t="n">
        <f aca="false">DATE(YEAR(B9122),MONTH(B9122),1)</f>
        <v>46204</v>
      </c>
      <c r="H9122" s="24" t="str">
        <f aca="false">INDEX(Customers!$B$2:$B$601,MATCH(C9122,Customers!$A$2:$A$601,0))</f>
        <v>Coast</v>
      </c>
      <c r="I9122" s="43" t="n">
        <f aca="false">ROUND(MIN(INDEX(Assumptions!$D$13:$D$18,MATCH(E9122,Assumptions!$A$13:$A$18,0)),MAX(INDEX(Assumptions!$C$13:$C$18,MATCH(E9122,Assumptions!$A$13:$A$18,0)),INDEX(Assumptions!$B$13:$B$18,MATCH(E9122,Assumptions!$A$13:$A$18,0))*F9122)),2)</f>
        <v>0</v>
      </c>
    </row>
    <row r="9123" customFormat="false" ht="15" hidden="false" customHeight="false" outlineLevel="0" collapsed="false">
      <c r="A9123" s="24" t="s">
        <v>9946</v>
      </c>
      <c r="B9123" s="39" t="n">
        <v>46214</v>
      </c>
      <c r="C9123" s="24" t="s">
        <v>803</v>
      </c>
      <c r="D9123" s="24" t="s">
        <v>826</v>
      </c>
      <c r="E9123" s="24" t="s">
        <v>111</v>
      </c>
      <c r="F9123" s="38" t="n">
        <v>50</v>
      </c>
      <c r="G9123" s="42" t="n">
        <f aca="false">DATE(YEAR(B9123),MONTH(B9123),1)</f>
        <v>46204</v>
      </c>
      <c r="H9123" s="24" t="str">
        <f aca="false">INDEX(Customers!$B$2:$B$601,MATCH(C9123,Customers!$A$2:$A$601,0))</f>
        <v>Nairobi</v>
      </c>
      <c r="I9123" s="43" t="n">
        <f aca="false">ROUND(MIN(INDEX(Assumptions!$D$13:$D$18,MATCH(E9123,Assumptions!$A$13:$A$18,0)),MAX(INDEX(Assumptions!$C$13:$C$18,MATCH(E9123,Assumptions!$A$13:$A$18,0)),INDEX(Assumptions!$B$13:$B$18,MATCH(E9123,Assumptions!$A$13:$A$18,0))*F9123)),2)</f>
        <v>2</v>
      </c>
    </row>
    <row r="9124" customFormat="false" ht="15" hidden="false" customHeight="false" outlineLevel="0" collapsed="false">
      <c r="A9124" s="24" t="s">
        <v>9947</v>
      </c>
      <c r="B9124" s="39" t="n">
        <v>46214</v>
      </c>
      <c r="C9124" s="24" t="s">
        <v>807</v>
      </c>
      <c r="D9124" s="24" t="s">
        <v>826</v>
      </c>
      <c r="E9124" s="24" t="s">
        <v>113</v>
      </c>
      <c r="F9124" s="38" t="n">
        <v>1000</v>
      </c>
      <c r="G9124" s="42" t="n">
        <f aca="false">DATE(YEAR(B9124),MONTH(B9124),1)</f>
        <v>46204</v>
      </c>
      <c r="H9124" s="24" t="str">
        <f aca="false">INDEX(Customers!$B$2:$B$601,MATCH(C9124,Customers!$A$2:$A$601,0))</f>
        <v>Nairobi</v>
      </c>
      <c r="I9124" s="43" t="n">
        <f aca="false">ROUND(MIN(INDEX(Assumptions!$D$13:$D$18,MATCH(E9124,Assumptions!$A$13:$A$18,0)),MAX(INDEX(Assumptions!$C$13:$C$18,MATCH(E9124,Assumptions!$A$13:$A$18,0)),INDEX(Assumptions!$B$13:$B$18,MATCH(E9124,Assumptions!$A$13:$A$18,0))*F9124)),2)</f>
        <v>50</v>
      </c>
    </row>
    <row r="9125" customFormat="false" ht="15" hidden="false" customHeight="false" outlineLevel="0" collapsed="false">
      <c r="A9125" s="24" t="s">
        <v>9948</v>
      </c>
      <c r="B9125" s="39" t="n">
        <v>46214</v>
      </c>
      <c r="C9125" s="24" t="s">
        <v>808</v>
      </c>
      <c r="D9125" s="24" t="s">
        <v>826</v>
      </c>
      <c r="E9125" s="24" t="s">
        <v>113</v>
      </c>
      <c r="F9125" s="38" t="n">
        <v>50</v>
      </c>
      <c r="G9125" s="42" t="n">
        <f aca="false">DATE(YEAR(B9125),MONTH(B9125),1)</f>
        <v>46204</v>
      </c>
      <c r="H9125" s="24" t="str">
        <f aca="false">INDEX(Customers!$B$2:$B$601,MATCH(C9125,Customers!$A$2:$A$601,0))</f>
        <v>Western</v>
      </c>
      <c r="I9125" s="43" t="n">
        <f aca="false">ROUND(MIN(INDEX(Assumptions!$D$13:$D$18,MATCH(E9125,Assumptions!$A$13:$A$18,0)),MAX(INDEX(Assumptions!$C$13:$C$18,MATCH(E9125,Assumptions!$A$13:$A$18,0)),INDEX(Assumptions!$B$13:$B$18,MATCH(E9125,Assumptions!$A$13:$A$18,0))*F9125)),2)</f>
        <v>2.5</v>
      </c>
    </row>
    <row r="9126" customFormat="false" ht="15" hidden="false" customHeight="false" outlineLevel="0" collapsed="false">
      <c r="A9126" s="24" t="s">
        <v>9949</v>
      </c>
      <c r="B9126" s="39" t="n">
        <v>46214</v>
      </c>
      <c r="C9126" s="24" t="s">
        <v>809</v>
      </c>
      <c r="D9126" s="24" t="s">
        <v>152</v>
      </c>
      <c r="E9126" s="24" t="s">
        <v>105</v>
      </c>
      <c r="F9126" s="38" t="n">
        <v>16930</v>
      </c>
      <c r="G9126" s="42" t="n">
        <f aca="false">DATE(YEAR(B9126),MONTH(B9126),1)</f>
        <v>46204</v>
      </c>
      <c r="H9126" s="24" t="str">
        <f aca="false">INDEX(Customers!$B$2:$B$601,MATCH(C9126,Customers!$A$2:$A$601,0))</f>
        <v>Nairobi</v>
      </c>
      <c r="I9126" s="43" t="n">
        <f aca="false">ROUND(MIN(INDEX(Assumptions!$D$13:$D$18,MATCH(E9126,Assumptions!$A$13:$A$18,0)),MAX(INDEX(Assumptions!$C$13:$C$18,MATCH(E9126,Assumptions!$A$13:$A$18,0)),INDEX(Assumptions!$B$13:$B$18,MATCH(E9126,Assumptions!$A$13:$A$18,0))*F9126)),2)</f>
        <v>200</v>
      </c>
    </row>
    <row r="9127" customFormat="false" ht="15" hidden="false" customHeight="false" outlineLevel="0" collapsed="false">
      <c r="A9127" s="24" t="s">
        <v>9950</v>
      </c>
      <c r="B9127" s="39" t="n">
        <v>46215</v>
      </c>
      <c r="C9127" s="24" t="s">
        <v>219</v>
      </c>
      <c r="D9127" s="24" t="s">
        <v>826</v>
      </c>
      <c r="E9127" s="24" t="s">
        <v>109</v>
      </c>
      <c r="F9127" s="38" t="n">
        <v>1380</v>
      </c>
      <c r="G9127" s="42" t="n">
        <f aca="false">DATE(YEAR(B9127),MONTH(B9127),1)</f>
        <v>46204</v>
      </c>
      <c r="H9127" s="24" t="str">
        <f aca="false">INDEX(Customers!$B$2:$B$601,MATCH(C9127,Customers!$A$2:$A$601,0))</f>
        <v>Rift Valley</v>
      </c>
      <c r="I9127" s="43" t="n">
        <f aca="false">ROUND(MIN(INDEX(Assumptions!$D$13:$D$18,MATCH(E9127,Assumptions!$A$13:$A$18,0)),MAX(INDEX(Assumptions!$C$13:$C$18,MATCH(E9127,Assumptions!$A$13:$A$18,0)),INDEX(Assumptions!$B$13:$B$18,MATCH(E9127,Assumptions!$A$13:$A$18,0))*F9127)),2)</f>
        <v>5.52</v>
      </c>
    </row>
    <row r="9128" customFormat="false" ht="15" hidden="false" customHeight="false" outlineLevel="0" collapsed="false">
      <c r="A9128" s="24" t="s">
        <v>9951</v>
      </c>
      <c r="B9128" s="39" t="n">
        <v>46215</v>
      </c>
      <c r="C9128" s="24" t="s">
        <v>244</v>
      </c>
      <c r="D9128" s="24" t="s">
        <v>826</v>
      </c>
      <c r="E9128" s="24" t="s">
        <v>103</v>
      </c>
      <c r="F9128" s="38" t="n">
        <v>960</v>
      </c>
      <c r="G9128" s="42" t="n">
        <f aca="false">DATE(YEAR(B9128),MONTH(B9128),1)</f>
        <v>46204</v>
      </c>
      <c r="H9128" s="24" t="str">
        <f aca="false">INDEX(Customers!$B$2:$B$601,MATCH(C9128,Customers!$A$2:$A$601,0))</f>
        <v>Nairobi</v>
      </c>
      <c r="I9128" s="43" t="n">
        <f aca="false">ROUND(MIN(INDEX(Assumptions!$D$13:$D$18,MATCH(E9128,Assumptions!$A$13:$A$18,0)),MAX(INDEX(Assumptions!$C$13:$C$18,MATCH(E9128,Assumptions!$A$13:$A$18,0)),INDEX(Assumptions!$B$13:$B$18,MATCH(E9128,Assumptions!$A$13:$A$18,0))*F9128)),2)</f>
        <v>9.6</v>
      </c>
    </row>
    <row r="9129" customFormat="false" ht="15" hidden="false" customHeight="false" outlineLevel="0" collapsed="false">
      <c r="A9129" s="24" t="s">
        <v>9952</v>
      </c>
      <c r="B9129" s="39" t="n">
        <v>46215</v>
      </c>
      <c r="C9129" s="24" t="s">
        <v>260</v>
      </c>
      <c r="D9129" s="24" t="s">
        <v>826</v>
      </c>
      <c r="E9129" s="24" t="s">
        <v>103</v>
      </c>
      <c r="F9129" s="38" t="n">
        <v>1270</v>
      </c>
      <c r="G9129" s="42" t="n">
        <f aca="false">DATE(YEAR(B9129),MONTH(B9129),1)</f>
        <v>46204</v>
      </c>
      <c r="H9129" s="24" t="str">
        <f aca="false">INDEX(Customers!$B$2:$B$601,MATCH(C9129,Customers!$A$2:$A$601,0))</f>
        <v>Central</v>
      </c>
      <c r="I9129" s="43" t="n">
        <f aca="false">ROUND(MIN(INDEX(Assumptions!$D$13:$D$18,MATCH(E9129,Assumptions!$A$13:$A$18,0)),MAX(INDEX(Assumptions!$C$13:$C$18,MATCH(E9129,Assumptions!$A$13:$A$18,0)),INDEX(Assumptions!$B$13:$B$18,MATCH(E9129,Assumptions!$A$13:$A$18,0))*F9129)),2)</f>
        <v>12.7</v>
      </c>
    </row>
    <row r="9130" customFormat="false" ht="15" hidden="false" customHeight="false" outlineLevel="0" collapsed="false">
      <c r="A9130" s="24" t="s">
        <v>9953</v>
      </c>
      <c r="B9130" s="39" t="n">
        <v>46215</v>
      </c>
      <c r="C9130" s="24" t="s">
        <v>269</v>
      </c>
      <c r="D9130" s="24" t="s">
        <v>826</v>
      </c>
      <c r="E9130" s="24" t="s">
        <v>113</v>
      </c>
      <c r="F9130" s="38" t="n">
        <v>250</v>
      </c>
      <c r="G9130" s="42" t="n">
        <f aca="false">DATE(YEAR(B9130),MONTH(B9130),1)</f>
        <v>46204</v>
      </c>
      <c r="H9130" s="24" t="str">
        <f aca="false">INDEX(Customers!$B$2:$B$601,MATCH(C9130,Customers!$A$2:$A$601,0))</f>
        <v>Coast</v>
      </c>
      <c r="I9130" s="43" t="n">
        <f aca="false">ROUND(MIN(INDEX(Assumptions!$D$13:$D$18,MATCH(E9130,Assumptions!$A$13:$A$18,0)),MAX(INDEX(Assumptions!$C$13:$C$18,MATCH(E9130,Assumptions!$A$13:$A$18,0)),INDEX(Assumptions!$B$13:$B$18,MATCH(E9130,Assumptions!$A$13:$A$18,0))*F9130)),2)</f>
        <v>12.5</v>
      </c>
    </row>
    <row r="9131" customFormat="false" ht="15" hidden="false" customHeight="false" outlineLevel="0" collapsed="false">
      <c r="A9131" s="24" t="s">
        <v>9954</v>
      </c>
      <c r="B9131" s="39" t="n">
        <v>46215</v>
      </c>
      <c r="C9131" s="24" t="s">
        <v>271</v>
      </c>
      <c r="D9131" s="24" t="s">
        <v>826</v>
      </c>
      <c r="E9131" s="24" t="s">
        <v>109</v>
      </c>
      <c r="F9131" s="38" t="n">
        <v>1130</v>
      </c>
      <c r="G9131" s="42" t="n">
        <f aca="false">DATE(YEAR(B9131),MONTH(B9131),1)</f>
        <v>46204</v>
      </c>
      <c r="H9131" s="24" t="str">
        <f aca="false">INDEX(Customers!$B$2:$B$601,MATCH(C9131,Customers!$A$2:$A$601,0))</f>
        <v>Coast</v>
      </c>
      <c r="I9131" s="43" t="n">
        <f aca="false">ROUND(MIN(INDEX(Assumptions!$D$13:$D$18,MATCH(E9131,Assumptions!$A$13:$A$18,0)),MAX(INDEX(Assumptions!$C$13:$C$18,MATCH(E9131,Assumptions!$A$13:$A$18,0)),INDEX(Assumptions!$B$13:$B$18,MATCH(E9131,Assumptions!$A$13:$A$18,0))*F9131)),2)</f>
        <v>4.52</v>
      </c>
    </row>
    <row r="9132" customFormat="false" ht="15" hidden="false" customHeight="false" outlineLevel="0" collapsed="false">
      <c r="A9132" s="24" t="s">
        <v>9955</v>
      </c>
      <c r="B9132" s="39" t="n">
        <v>46215</v>
      </c>
      <c r="C9132" s="24" t="s">
        <v>296</v>
      </c>
      <c r="D9132" s="24" t="s">
        <v>183</v>
      </c>
      <c r="E9132" s="24" t="s">
        <v>107</v>
      </c>
      <c r="F9132" s="38" t="n">
        <v>2150</v>
      </c>
      <c r="G9132" s="42" t="n">
        <f aca="false">DATE(YEAR(B9132),MONTH(B9132),1)</f>
        <v>46204</v>
      </c>
      <c r="H9132" s="24" t="str">
        <f aca="false">INDEX(Customers!$B$2:$B$601,MATCH(C9132,Customers!$A$2:$A$601,0))</f>
        <v>Coast</v>
      </c>
      <c r="I9132" s="43" t="n">
        <f aca="false">ROUND(MIN(INDEX(Assumptions!$D$13:$D$18,MATCH(E9132,Assumptions!$A$13:$A$18,0)),MAX(INDEX(Assumptions!$C$13:$C$18,MATCH(E9132,Assumptions!$A$13:$A$18,0)),INDEX(Assumptions!$B$13:$B$18,MATCH(E9132,Assumptions!$A$13:$A$18,0))*F9132)),2)</f>
        <v>0</v>
      </c>
    </row>
    <row r="9133" customFormat="false" ht="15" hidden="false" customHeight="false" outlineLevel="0" collapsed="false">
      <c r="A9133" s="24" t="s">
        <v>9956</v>
      </c>
      <c r="B9133" s="39" t="n">
        <v>46215</v>
      </c>
      <c r="C9133" s="24" t="s">
        <v>299</v>
      </c>
      <c r="D9133" s="24" t="s">
        <v>826</v>
      </c>
      <c r="E9133" s="24" t="s">
        <v>111</v>
      </c>
      <c r="F9133" s="38" t="n">
        <v>50</v>
      </c>
      <c r="G9133" s="42" t="n">
        <f aca="false">DATE(YEAR(B9133),MONTH(B9133),1)</f>
        <v>46204</v>
      </c>
      <c r="H9133" s="24" t="str">
        <f aca="false">INDEX(Customers!$B$2:$B$601,MATCH(C9133,Customers!$A$2:$A$601,0))</f>
        <v>Nairobi</v>
      </c>
      <c r="I9133" s="43" t="n">
        <f aca="false">ROUND(MIN(INDEX(Assumptions!$D$13:$D$18,MATCH(E9133,Assumptions!$A$13:$A$18,0)),MAX(INDEX(Assumptions!$C$13:$C$18,MATCH(E9133,Assumptions!$A$13:$A$18,0)),INDEX(Assumptions!$B$13:$B$18,MATCH(E9133,Assumptions!$A$13:$A$18,0))*F9133)),2)</f>
        <v>2</v>
      </c>
    </row>
    <row r="9134" customFormat="false" ht="15" hidden="false" customHeight="false" outlineLevel="0" collapsed="false">
      <c r="A9134" s="24" t="s">
        <v>9957</v>
      </c>
      <c r="B9134" s="39" t="n">
        <v>46215</v>
      </c>
      <c r="C9134" s="24" t="s">
        <v>334</v>
      </c>
      <c r="D9134" s="24" t="s">
        <v>826</v>
      </c>
      <c r="E9134" s="24" t="s">
        <v>109</v>
      </c>
      <c r="F9134" s="38" t="n">
        <v>16680</v>
      </c>
      <c r="G9134" s="42" t="n">
        <f aca="false">DATE(YEAR(B9134),MONTH(B9134),1)</f>
        <v>46204</v>
      </c>
      <c r="H9134" s="24" t="str">
        <f aca="false">INDEX(Customers!$B$2:$B$601,MATCH(C9134,Customers!$A$2:$A$601,0))</f>
        <v>Nairobi</v>
      </c>
      <c r="I9134" s="43" t="n">
        <f aca="false">ROUND(MIN(INDEX(Assumptions!$D$13:$D$18,MATCH(E9134,Assumptions!$A$13:$A$18,0)),MAX(INDEX(Assumptions!$C$13:$C$18,MATCH(E9134,Assumptions!$A$13:$A$18,0)),INDEX(Assumptions!$B$13:$B$18,MATCH(E9134,Assumptions!$A$13:$A$18,0))*F9134)),2)</f>
        <v>40</v>
      </c>
    </row>
    <row r="9135" customFormat="false" ht="15" hidden="false" customHeight="false" outlineLevel="0" collapsed="false">
      <c r="A9135" s="24" t="s">
        <v>9958</v>
      </c>
      <c r="B9135" s="39" t="n">
        <v>46215</v>
      </c>
      <c r="C9135" s="24" t="s">
        <v>356</v>
      </c>
      <c r="D9135" s="24" t="s">
        <v>826</v>
      </c>
      <c r="E9135" s="24" t="s">
        <v>113</v>
      </c>
      <c r="F9135" s="38" t="n">
        <v>2000</v>
      </c>
      <c r="G9135" s="42" t="n">
        <f aca="false">DATE(YEAR(B9135),MONTH(B9135),1)</f>
        <v>46204</v>
      </c>
      <c r="H9135" s="24" t="str">
        <f aca="false">INDEX(Customers!$B$2:$B$601,MATCH(C9135,Customers!$A$2:$A$601,0))</f>
        <v>Coast</v>
      </c>
      <c r="I9135" s="43" t="n">
        <f aca="false">ROUND(MIN(INDEX(Assumptions!$D$13:$D$18,MATCH(E9135,Assumptions!$A$13:$A$18,0)),MAX(INDEX(Assumptions!$C$13:$C$18,MATCH(E9135,Assumptions!$A$13:$A$18,0)),INDEX(Assumptions!$B$13:$B$18,MATCH(E9135,Assumptions!$A$13:$A$18,0))*F9135)),2)</f>
        <v>100</v>
      </c>
    </row>
    <row r="9136" customFormat="false" ht="15" hidden="false" customHeight="false" outlineLevel="0" collapsed="false">
      <c r="A9136" s="24" t="s">
        <v>9959</v>
      </c>
      <c r="B9136" s="39" t="n">
        <v>46215</v>
      </c>
      <c r="C9136" s="24" t="s">
        <v>363</v>
      </c>
      <c r="D9136" s="24" t="s">
        <v>826</v>
      </c>
      <c r="E9136" s="24" t="s">
        <v>109</v>
      </c>
      <c r="F9136" s="38" t="n">
        <v>2860</v>
      </c>
      <c r="G9136" s="42" t="n">
        <f aca="false">DATE(YEAR(B9136),MONTH(B9136),1)</f>
        <v>46204</v>
      </c>
      <c r="H9136" s="24" t="str">
        <f aca="false">INDEX(Customers!$B$2:$B$601,MATCH(C9136,Customers!$A$2:$A$601,0))</f>
        <v>Nairobi</v>
      </c>
      <c r="I9136" s="43" t="n">
        <f aca="false">ROUND(MIN(INDEX(Assumptions!$D$13:$D$18,MATCH(E9136,Assumptions!$A$13:$A$18,0)),MAX(INDEX(Assumptions!$C$13:$C$18,MATCH(E9136,Assumptions!$A$13:$A$18,0)),INDEX(Assumptions!$B$13:$B$18,MATCH(E9136,Assumptions!$A$13:$A$18,0))*F9136)),2)</f>
        <v>11.44</v>
      </c>
    </row>
    <row r="9137" customFormat="false" ht="15" hidden="false" customHeight="false" outlineLevel="0" collapsed="false">
      <c r="A9137" s="24" t="s">
        <v>9960</v>
      </c>
      <c r="B9137" s="39" t="n">
        <v>46215</v>
      </c>
      <c r="C9137" s="24" t="s">
        <v>385</v>
      </c>
      <c r="D9137" s="24" t="s">
        <v>164</v>
      </c>
      <c r="E9137" s="24" t="s">
        <v>105</v>
      </c>
      <c r="F9137" s="38" t="n">
        <v>10100</v>
      </c>
      <c r="G9137" s="42" t="n">
        <f aca="false">DATE(YEAR(B9137),MONTH(B9137),1)</f>
        <v>46204</v>
      </c>
      <c r="H9137" s="24" t="str">
        <f aca="false">INDEX(Customers!$B$2:$B$601,MATCH(C9137,Customers!$A$2:$A$601,0))</f>
        <v>Central</v>
      </c>
      <c r="I9137" s="43" t="n">
        <f aca="false">ROUND(MIN(INDEX(Assumptions!$D$13:$D$18,MATCH(E9137,Assumptions!$A$13:$A$18,0)),MAX(INDEX(Assumptions!$C$13:$C$18,MATCH(E9137,Assumptions!$A$13:$A$18,0)),INDEX(Assumptions!$B$13:$B$18,MATCH(E9137,Assumptions!$A$13:$A$18,0))*F9137)),2)</f>
        <v>151.5</v>
      </c>
    </row>
    <row r="9138" customFormat="false" ht="15" hidden="false" customHeight="false" outlineLevel="0" collapsed="false">
      <c r="A9138" s="24" t="s">
        <v>9961</v>
      </c>
      <c r="B9138" s="39" t="n">
        <v>46215</v>
      </c>
      <c r="C9138" s="24" t="s">
        <v>397</v>
      </c>
      <c r="D9138" s="24" t="s">
        <v>826</v>
      </c>
      <c r="E9138" s="24" t="s">
        <v>109</v>
      </c>
      <c r="F9138" s="38" t="n">
        <v>2910</v>
      </c>
      <c r="G9138" s="42" t="n">
        <f aca="false">DATE(YEAR(B9138),MONTH(B9138),1)</f>
        <v>46204</v>
      </c>
      <c r="H9138" s="24" t="str">
        <f aca="false">INDEX(Customers!$B$2:$B$601,MATCH(C9138,Customers!$A$2:$A$601,0))</f>
        <v>Western</v>
      </c>
      <c r="I9138" s="43" t="n">
        <f aca="false">ROUND(MIN(INDEX(Assumptions!$D$13:$D$18,MATCH(E9138,Assumptions!$A$13:$A$18,0)),MAX(INDEX(Assumptions!$C$13:$C$18,MATCH(E9138,Assumptions!$A$13:$A$18,0)),INDEX(Assumptions!$B$13:$B$18,MATCH(E9138,Assumptions!$A$13:$A$18,0))*F9138)),2)</f>
        <v>11.64</v>
      </c>
    </row>
    <row r="9139" customFormat="false" ht="15" hidden="false" customHeight="false" outlineLevel="0" collapsed="false">
      <c r="A9139" s="24" t="s">
        <v>9962</v>
      </c>
      <c r="B9139" s="39" t="n">
        <v>46215</v>
      </c>
      <c r="C9139" s="24" t="s">
        <v>407</v>
      </c>
      <c r="D9139" s="24" t="s">
        <v>826</v>
      </c>
      <c r="E9139" s="24" t="s">
        <v>111</v>
      </c>
      <c r="F9139" s="38" t="n">
        <v>50</v>
      </c>
      <c r="G9139" s="42" t="n">
        <f aca="false">DATE(YEAR(B9139),MONTH(B9139),1)</f>
        <v>46204</v>
      </c>
      <c r="H9139" s="24" t="str">
        <f aca="false">INDEX(Customers!$B$2:$B$601,MATCH(C9139,Customers!$A$2:$A$601,0))</f>
        <v>Coast</v>
      </c>
      <c r="I9139" s="43" t="n">
        <f aca="false">ROUND(MIN(INDEX(Assumptions!$D$13:$D$18,MATCH(E9139,Assumptions!$A$13:$A$18,0)),MAX(INDEX(Assumptions!$C$13:$C$18,MATCH(E9139,Assumptions!$A$13:$A$18,0)),INDEX(Assumptions!$B$13:$B$18,MATCH(E9139,Assumptions!$A$13:$A$18,0))*F9139)),2)</f>
        <v>2</v>
      </c>
    </row>
    <row r="9140" customFormat="false" ht="15" hidden="false" customHeight="false" outlineLevel="0" collapsed="false">
      <c r="A9140" s="24" t="s">
        <v>9963</v>
      </c>
      <c r="B9140" s="39" t="n">
        <v>46215</v>
      </c>
      <c r="C9140" s="24" t="s">
        <v>412</v>
      </c>
      <c r="D9140" s="24" t="s">
        <v>826</v>
      </c>
      <c r="E9140" s="24" t="s">
        <v>111</v>
      </c>
      <c r="F9140" s="38" t="n">
        <v>100</v>
      </c>
      <c r="G9140" s="42" t="n">
        <f aca="false">DATE(YEAR(B9140),MONTH(B9140),1)</f>
        <v>46204</v>
      </c>
      <c r="H9140" s="24" t="str">
        <f aca="false">INDEX(Customers!$B$2:$B$601,MATCH(C9140,Customers!$A$2:$A$601,0))</f>
        <v>Rift Valley</v>
      </c>
      <c r="I9140" s="43" t="n">
        <f aca="false">ROUND(MIN(INDEX(Assumptions!$D$13:$D$18,MATCH(E9140,Assumptions!$A$13:$A$18,0)),MAX(INDEX(Assumptions!$C$13:$C$18,MATCH(E9140,Assumptions!$A$13:$A$18,0)),INDEX(Assumptions!$B$13:$B$18,MATCH(E9140,Assumptions!$A$13:$A$18,0))*F9140)),2)</f>
        <v>4</v>
      </c>
    </row>
    <row r="9141" customFormat="false" ht="15" hidden="false" customHeight="false" outlineLevel="0" collapsed="false">
      <c r="A9141" s="24" t="s">
        <v>9964</v>
      </c>
      <c r="B9141" s="39" t="n">
        <v>46215</v>
      </c>
      <c r="C9141" s="24" t="s">
        <v>430</v>
      </c>
      <c r="D9141" s="24" t="s">
        <v>826</v>
      </c>
      <c r="E9141" s="24" t="s">
        <v>109</v>
      </c>
      <c r="F9141" s="38" t="n">
        <v>19880</v>
      </c>
      <c r="G9141" s="42" t="n">
        <f aca="false">DATE(YEAR(B9141),MONTH(B9141),1)</f>
        <v>46204</v>
      </c>
      <c r="H9141" s="24" t="str">
        <f aca="false">INDEX(Customers!$B$2:$B$601,MATCH(C9141,Customers!$A$2:$A$601,0))</f>
        <v>Western</v>
      </c>
      <c r="I9141" s="43" t="n">
        <f aca="false">ROUND(MIN(INDEX(Assumptions!$D$13:$D$18,MATCH(E9141,Assumptions!$A$13:$A$18,0)),MAX(INDEX(Assumptions!$C$13:$C$18,MATCH(E9141,Assumptions!$A$13:$A$18,0)),INDEX(Assumptions!$B$13:$B$18,MATCH(E9141,Assumptions!$A$13:$A$18,0))*F9141)),2)</f>
        <v>40</v>
      </c>
    </row>
    <row r="9142" customFormat="false" ht="15" hidden="false" customHeight="false" outlineLevel="0" collapsed="false">
      <c r="A9142" s="24" t="s">
        <v>9965</v>
      </c>
      <c r="B9142" s="39" t="n">
        <v>46215</v>
      </c>
      <c r="C9142" s="24" t="s">
        <v>455</v>
      </c>
      <c r="D9142" s="24" t="s">
        <v>826</v>
      </c>
      <c r="E9142" s="24" t="s">
        <v>109</v>
      </c>
      <c r="F9142" s="38" t="n">
        <v>1420</v>
      </c>
      <c r="G9142" s="42" t="n">
        <f aca="false">DATE(YEAR(B9142),MONTH(B9142),1)</f>
        <v>46204</v>
      </c>
      <c r="H9142" s="24" t="str">
        <f aca="false">INDEX(Customers!$B$2:$B$601,MATCH(C9142,Customers!$A$2:$A$601,0))</f>
        <v>Rift Valley</v>
      </c>
      <c r="I9142" s="43" t="n">
        <f aca="false">ROUND(MIN(INDEX(Assumptions!$D$13:$D$18,MATCH(E9142,Assumptions!$A$13:$A$18,0)),MAX(INDEX(Assumptions!$C$13:$C$18,MATCH(E9142,Assumptions!$A$13:$A$18,0)),INDEX(Assumptions!$B$13:$B$18,MATCH(E9142,Assumptions!$A$13:$A$18,0))*F9142)),2)</f>
        <v>5.68</v>
      </c>
    </row>
    <row r="9143" customFormat="false" ht="15" hidden="false" customHeight="false" outlineLevel="0" collapsed="false">
      <c r="A9143" s="24" t="s">
        <v>9966</v>
      </c>
      <c r="B9143" s="39" t="n">
        <v>46215</v>
      </c>
      <c r="C9143" s="24" t="s">
        <v>473</v>
      </c>
      <c r="D9143" s="24" t="s">
        <v>826</v>
      </c>
      <c r="E9143" s="24" t="s">
        <v>103</v>
      </c>
      <c r="F9143" s="38" t="n">
        <v>800</v>
      </c>
      <c r="G9143" s="42" t="n">
        <f aca="false">DATE(YEAR(B9143),MONTH(B9143),1)</f>
        <v>46204</v>
      </c>
      <c r="H9143" s="24" t="str">
        <f aca="false">INDEX(Customers!$B$2:$B$601,MATCH(C9143,Customers!$A$2:$A$601,0))</f>
        <v>Nairobi</v>
      </c>
      <c r="I9143" s="43" t="n">
        <f aca="false">ROUND(MIN(INDEX(Assumptions!$D$13:$D$18,MATCH(E9143,Assumptions!$A$13:$A$18,0)),MAX(INDEX(Assumptions!$C$13:$C$18,MATCH(E9143,Assumptions!$A$13:$A$18,0)),INDEX(Assumptions!$B$13:$B$18,MATCH(E9143,Assumptions!$A$13:$A$18,0))*F9143)),2)</f>
        <v>8</v>
      </c>
    </row>
    <row r="9144" customFormat="false" ht="15" hidden="false" customHeight="false" outlineLevel="0" collapsed="false">
      <c r="A9144" s="24" t="s">
        <v>9967</v>
      </c>
      <c r="B9144" s="39" t="n">
        <v>46215</v>
      </c>
      <c r="C9144" s="24" t="s">
        <v>484</v>
      </c>
      <c r="D9144" s="24" t="s">
        <v>194</v>
      </c>
      <c r="E9144" s="24" t="s">
        <v>107</v>
      </c>
      <c r="F9144" s="38" t="n">
        <v>1240</v>
      </c>
      <c r="G9144" s="42" t="n">
        <f aca="false">DATE(YEAR(B9144),MONTH(B9144),1)</f>
        <v>46204</v>
      </c>
      <c r="H9144" s="24" t="str">
        <f aca="false">INDEX(Customers!$B$2:$B$601,MATCH(C9144,Customers!$A$2:$A$601,0))</f>
        <v>Western</v>
      </c>
      <c r="I9144" s="43" t="n">
        <f aca="false">ROUND(MIN(INDEX(Assumptions!$D$13:$D$18,MATCH(E9144,Assumptions!$A$13:$A$18,0)),MAX(INDEX(Assumptions!$C$13:$C$18,MATCH(E9144,Assumptions!$A$13:$A$18,0)),INDEX(Assumptions!$B$13:$B$18,MATCH(E9144,Assumptions!$A$13:$A$18,0))*F9144)),2)</f>
        <v>0</v>
      </c>
    </row>
    <row r="9145" customFormat="false" ht="15" hidden="false" customHeight="false" outlineLevel="0" collapsed="false">
      <c r="A9145" s="24" t="s">
        <v>9968</v>
      </c>
      <c r="B9145" s="39" t="n">
        <v>46215</v>
      </c>
      <c r="C9145" s="24" t="s">
        <v>515</v>
      </c>
      <c r="D9145" s="24" t="s">
        <v>826</v>
      </c>
      <c r="E9145" s="24" t="s">
        <v>109</v>
      </c>
      <c r="F9145" s="38" t="n">
        <v>4190</v>
      </c>
      <c r="G9145" s="42" t="n">
        <f aca="false">DATE(YEAR(B9145),MONTH(B9145),1)</f>
        <v>46204</v>
      </c>
      <c r="H9145" s="24" t="str">
        <f aca="false">INDEX(Customers!$B$2:$B$601,MATCH(C9145,Customers!$A$2:$A$601,0))</f>
        <v>Western</v>
      </c>
      <c r="I9145" s="43" t="n">
        <f aca="false">ROUND(MIN(INDEX(Assumptions!$D$13:$D$18,MATCH(E9145,Assumptions!$A$13:$A$18,0)),MAX(INDEX(Assumptions!$C$13:$C$18,MATCH(E9145,Assumptions!$A$13:$A$18,0)),INDEX(Assumptions!$B$13:$B$18,MATCH(E9145,Assumptions!$A$13:$A$18,0))*F9145)),2)</f>
        <v>16.76</v>
      </c>
    </row>
    <row r="9146" customFormat="false" ht="15" hidden="false" customHeight="false" outlineLevel="0" collapsed="false">
      <c r="A9146" s="24" t="s">
        <v>9969</v>
      </c>
      <c r="B9146" s="39" t="n">
        <v>46215</v>
      </c>
      <c r="C9146" s="24" t="s">
        <v>520</v>
      </c>
      <c r="D9146" s="24" t="s">
        <v>826</v>
      </c>
      <c r="E9146" s="24" t="s">
        <v>113</v>
      </c>
      <c r="F9146" s="38" t="n">
        <v>1000</v>
      </c>
      <c r="G9146" s="42" t="n">
        <f aca="false">DATE(YEAR(B9146),MONTH(B9146),1)</f>
        <v>46204</v>
      </c>
      <c r="H9146" s="24" t="str">
        <f aca="false">INDEX(Customers!$B$2:$B$601,MATCH(C9146,Customers!$A$2:$A$601,0))</f>
        <v>Coast</v>
      </c>
      <c r="I9146" s="43" t="n">
        <f aca="false">ROUND(MIN(INDEX(Assumptions!$D$13:$D$18,MATCH(E9146,Assumptions!$A$13:$A$18,0)),MAX(INDEX(Assumptions!$C$13:$C$18,MATCH(E9146,Assumptions!$A$13:$A$18,0)),INDEX(Assumptions!$B$13:$B$18,MATCH(E9146,Assumptions!$A$13:$A$18,0))*F9146)),2)</f>
        <v>50</v>
      </c>
    </row>
    <row r="9147" customFormat="false" ht="15" hidden="false" customHeight="false" outlineLevel="0" collapsed="false">
      <c r="A9147" s="24" t="s">
        <v>9970</v>
      </c>
      <c r="B9147" s="39" t="n">
        <v>46215</v>
      </c>
      <c r="C9147" s="24" t="s">
        <v>524</v>
      </c>
      <c r="D9147" s="24" t="s">
        <v>826</v>
      </c>
      <c r="E9147" s="24" t="s">
        <v>113</v>
      </c>
      <c r="F9147" s="38" t="n">
        <v>500</v>
      </c>
      <c r="G9147" s="42" t="n">
        <f aca="false">DATE(YEAR(B9147),MONTH(B9147),1)</f>
        <v>46204</v>
      </c>
      <c r="H9147" s="24" t="str">
        <f aca="false">INDEX(Customers!$B$2:$B$601,MATCH(C9147,Customers!$A$2:$A$601,0))</f>
        <v>Rift Valley</v>
      </c>
      <c r="I9147" s="43" t="n">
        <f aca="false">ROUND(MIN(INDEX(Assumptions!$D$13:$D$18,MATCH(E9147,Assumptions!$A$13:$A$18,0)),MAX(INDEX(Assumptions!$C$13:$C$18,MATCH(E9147,Assumptions!$A$13:$A$18,0)),INDEX(Assumptions!$B$13:$B$18,MATCH(E9147,Assumptions!$A$13:$A$18,0))*F9147)),2)</f>
        <v>25</v>
      </c>
    </row>
    <row r="9148" customFormat="false" ht="15" hidden="false" customHeight="false" outlineLevel="0" collapsed="false">
      <c r="A9148" s="24" t="s">
        <v>9971</v>
      </c>
      <c r="B9148" s="39" t="n">
        <v>46215</v>
      </c>
      <c r="C9148" s="24" t="s">
        <v>525</v>
      </c>
      <c r="D9148" s="24" t="s">
        <v>826</v>
      </c>
      <c r="E9148" s="24" t="s">
        <v>111</v>
      </c>
      <c r="F9148" s="38" t="n">
        <v>500</v>
      </c>
      <c r="G9148" s="42" t="n">
        <f aca="false">DATE(YEAR(B9148),MONTH(B9148),1)</f>
        <v>46204</v>
      </c>
      <c r="H9148" s="24" t="str">
        <f aca="false">INDEX(Customers!$B$2:$B$601,MATCH(C9148,Customers!$A$2:$A$601,0))</f>
        <v>Nairobi</v>
      </c>
      <c r="I9148" s="43" t="n">
        <f aca="false">ROUND(MIN(INDEX(Assumptions!$D$13:$D$18,MATCH(E9148,Assumptions!$A$13:$A$18,0)),MAX(INDEX(Assumptions!$C$13:$C$18,MATCH(E9148,Assumptions!$A$13:$A$18,0)),INDEX(Assumptions!$B$13:$B$18,MATCH(E9148,Assumptions!$A$13:$A$18,0))*F9148)),2)</f>
        <v>20</v>
      </c>
    </row>
    <row r="9149" customFormat="false" ht="15" hidden="false" customHeight="false" outlineLevel="0" collapsed="false">
      <c r="A9149" s="24" t="s">
        <v>9972</v>
      </c>
      <c r="B9149" s="39" t="n">
        <v>46215</v>
      </c>
      <c r="C9149" s="24" t="s">
        <v>539</v>
      </c>
      <c r="D9149" s="24" t="s">
        <v>826</v>
      </c>
      <c r="E9149" s="24" t="s">
        <v>103</v>
      </c>
      <c r="F9149" s="38" t="n">
        <v>630</v>
      </c>
      <c r="G9149" s="42" t="n">
        <f aca="false">DATE(YEAR(B9149),MONTH(B9149),1)</f>
        <v>46204</v>
      </c>
      <c r="H9149" s="24" t="str">
        <f aca="false">INDEX(Customers!$B$2:$B$601,MATCH(C9149,Customers!$A$2:$A$601,0))</f>
        <v>Nairobi</v>
      </c>
      <c r="I9149" s="43" t="n">
        <f aca="false">ROUND(MIN(INDEX(Assumptions!$D$13:$D$18,MATCH(E9149,Assumptions!$A$13:$A$18,0)),MAX(INDEX(Assumptions!$C$13:$C$18,MATCH(E9149,Assumptions!$A$13:$A$18,0)),INDEX(Assumptions!$B$13:$B$18,MATCH(E9149,Assumptions!$A$13:$A$18,0))*F9149)),2)</f>
        <v>6.3</v>
      </c>
    </row>
    <row r="9150" customFormat="false" ht="15" hidden="false" customHeight="false" outlineLevel="0" collapsed="false">
      <c r="A9150" s="24" t="s">
        <v>9973</v>
      </c>
      <c r="B9150" s="39" t="n">
        <v>46215</v>
      </c>
      <c r="C9150" s="24" t="s">
        <v>542</v>
      </c>
      <c r="D9150" s="24" t="s">
        <v>826</v>
      </c>
      <c r="E9150" s="24" t="s">
        <v>109</v>
      </c>
      <c r="F9150" s="38" t="n">
        <v>1870</v>
      </c>
      <c r="G9150" s="42" t="n">
        <f aca="false">DATE(YEAR(B9150),MONTH(B9150),1)</f>
        <v>46204</v>
      </c>
      <c r="H9150" s="24" t="str">
        <f aca="false">INDEX(Customers!$B$2:$B$601,MATCH(C9150,Customers!$A$2:$A$601,0))</f>
        <v>Western</v>
      </c>
      <c r="I9150" s="43" t="n">
        <f aca="false">ROUND(MIN(INDEX(Assumptions!$D$13:$D$18,MATCH(E9150,Assumptions!$A$13:$A$18,0)),MAX(INDEX(Assumptions!$C$13:$C$18,MATCH(E9150,Assumptions!$A$13:$A$18,0)),INDEX(Assumptions!$B$13:$B$18,MATCH(E9150,Assumptions!$A$13:$A$18,0))*F9150)),2)</f>
        <v>7.48</v>
      </c>
    </row>
    <row r="9151" customFormat="false" ht="15" hidden="false" customHeight="false" outlineLevel="0" collapsed="false">
      <c r="A9151" s="24" t="s">
        <v>9974</v>
      </c>
      <c r="B9151" s="39" t="n">
        <v>46215</v>
      </c>
      <c r="C9151" s="24" t="s">
        <v>553</v>
      </c>
      <c r="D9151" s="24" t="s">
        <v>826</v>
      </c>
      <c r="E9151" s="24" t="s">
        <v>113</v>
      </c>
      <c r="F9151" s="38" t="n">
        <v>250</v>
      </c>
      <c r="G9151" s="42" t="n">
        <f aca="false">DATE(YEAR(B9151),MONTH(B9151),1)</f>
        <v>46204</v>
      </c>
      <c r="H9151" s="24" t="str">
        <f aca="false">INDEX(Customers!$B$2:$B$601,MATCH(C9151,Customers!$A$2:$A$601,0))</f>
        <v>Central</v>
      </c>
      <c r="I9151" s="43" t="n">
        <f aca="false">ROUND(MIN(INDEX(Assumptions!$D$13:$D$18,MATCH(E9151,Assumptions!$A$13:$A$18,0)),MAX(INDEX(Assumptions!$C$13:$C$18,MATCH(E9151,Assumptions!$A$13:$A$18,0)),INDEX(Assumptions!$B$13:$B$18,MATCH(E9151,Assumptions!$A$13:$A$18,0))*F9151)),2)</f>
        <v>12.5</v>
      </c>
    </row>
    <row r="9152" customFormat="false" ht="15" hidden="false" customHeight="false" outlineLevel="0" collapsed="false">
      <c r="A9152" s="24" t="s">
        <v>9975</v>
      </c>
      <c r="B9152" s="39" t="n">
        <v>46215</v>
      </c>
      <c r="C9152" s="24" t="s">
        <v>556</v>
      </c>
      <c r="D9152" s="24" t="s">
        <v>826</v>
      </c>
      <c r="E9152" s="24" t="s">
        <v>109</v>
      </c>
      <c r="F9152" s="38" t="n">
        <v>7600</v>
      </c>
      <c r="G9152" s="42" t="n">
        <f aca="false">DATE(YEAR(B9152),MONTH(B9152),1)</f>
        <v>46204</v>
      </c>
      <c r="H9152" s="24" t="str">
        <f aca="false">INDEX(Customers!$B$2:$B$601,MATCH(C9152,Customers!$A$2:$A$601,0))</f>
        <v>Central</v>
      </c>
      <c r="I9152" s="43" t="n">
        <f aca="false">ROUND(MIN(INDEX(Assumptions!$D$13:$D$18,MATCH(E9152,Assumptions!$A$13:$A$18,0)),MAX(INDEX(Assumptions!$C$13:$C$18,MATCH(E9152,Assumptions!$A$13:$A$18,0)),INDEX(Assumptions!$B$13:$B$18,MATCH(E9152,Assumptions!$A$13:$A$18,0))*F9152)),2)</f>
        <v>30.4</v>
      </c>
    </row>
    <row r="9153" customFormat="false" ht="15" hidden="false" customHeight="false" outlineLevel="0" collapsed="false">
      <c r="A9153" s="24" t="s">
        <v>9976</v>
      </c>
      <c r="B9153" s="39" t="n">
        <v>46215</v>
      </c>
      <c r="C9153" s="24" t="s">
        <v>578</v>
      </c>
      <c r="D9153" s="24" t="s">
        <v>176</v>
      </c>
      <c r="E9153" s="24" t="s">
        <v>107</v>
      </c>
      <c r="F9153" s="38" t="n">
        <v>5380</v>
      </c>
      <c r="G9153" s="42" t="n">
        <f aca="false">DATE(YEAR(B9153),MONTH(B9153),1)</f>
        <v>46204</v>
      </c>
      <c r="H9153" s="24" t="str">
        <f aca="false">INDEX(Customers!$B$2:$B$601,MATCH(C9153,Customers!$A$2:$A$601,0))</f>
        <v>Rift Valley</v>
      </c>
      <c r="I9153" s="43" t="n">
        <f aca="false">ROUND(MIN(INDEX(Assumptions!$D$13:$D$18,MATCH(E9153,Assumptions!$A$13:$A$18,0)),MAX(INDEX(Assumptions!$C$13:$C$18,MATCH(E9153,Assumptions!$A$13:$A$18,0)),INDEX(Assumptions!$B$13:$B$18,MATCH(E9153,Assumptions!$A$13:$A$18,0))*F9153)),2)</f>
        <v>0</v>
      </c>
    </row>
    <row r="9154" customFormat="false" ht="15" hidden="false" customHeight="false" outlineLevel="0" collapsed="false">
      <c r="A9154" s="24" t="s">
        <v>9977</v>
      </c>
      <c r="B9154" s="39" t="n">
        <v>46215</v>
      </c>
      <c r="C9154" s="24" t="s">
        <v>597</v>
      </c>
      <c r="D9154" s="24" t="s">
        <v>206</v>
      </c>
      <c r="E9154" s="24" t="s">
        <v>107</v>
      </c>
      <c r="F9154" s="38" t="n">
        <v>6430</v>
      </c>
      <c r="G9154" s="42" t="n">
        <f aca="false">DATE(YEAR(B9154),MONTH(B9154),1)</f>
        <v>46204</v>
      </c>
      <c r="H9154" s="24" t="str">
        <f aca="false">INDEX(Customers!$B$2:$B$601,MATCH(C9154,Customers!$A$2:$A$601,0))</f>
        <v>Eastern</v>
      </c>
      <c r="I9154" s="43" t="n">
        <f aca="false">ROUND(MIN(INDEX(Assumptions!$D$13:$D$18,MATCH(E9154,Assumptions!$A$13:$A$18,0)),MAX(INDEX(Assumptions!$C$13:$C$18,MATCH(E9154,Assumptions!$A$13:$A$18,0)),INDEX(Assumptions!$B$13:$B$18,MATCH(E9154,Assumptions!$A$13:$A$18,0))*F9154)),2)</f>
        <v>0</v>
      </c>
    </row>
    <row r="9155" customFormat="false" ht="15" hidden="false" customHeight="false" outlineLevel="0" collapsed="false">
      <c r="A9155" s="24" t="s">
        <v>9978</v>
      </c>
      <c r="B9155" s="39" t="n">
        <v>46215</v>
      </c>
      <c r="C9155" s="24" t="s">
        <v>597</v>
      </c>
      <c r="D9155" s="24" t="s">
        <v>826</v>
      </c>
      <c r="E9155" s="24" t="s">
        <v>109</v>
      </c>
      <c r="F9155" s="38" t="n">
        <v>15070</v>
      </c>
      <c r="G9155" s="42" t="n">
        <f aca="false">DATE(YEAR(B9155),MONTH(B9155),1)</f>
        <v>46204</v>
      </c>
      <c r="H9155" s="24" t="str">
        <f aca="false">INDEX(Customers!$B$2:$B$601,MATCH(C9155,Customers!$A$2:$A$601,0))</f>
        <v>Eastern</v>
      </c>
      <c r="I9155" s="43" t="n">
        <f aca="false">ROUND(MIN(INDEX(Assumptions!$D$13:$D$18,MATCH(E9155,Assumptions!$A$13:$A$18,0)),MAX(INDEX(Assumptions!$C$13:$C$18,MATCH(E9155,Assumptions!$A$13:$A$18,0)),INDEX(Assumptions!$B$13:$B$18,MATCH(E9155,Assumptions!$A$13:$A$18,0))*F9155)),2)</f>
        <v>40</v>
      </c>
    </row>
    <row r="9156" customFormat="false" ht="15" hidden="false" customHeight="false" outlineLevel="0" collapsed="false">
      <c r="A9156" s="24" t="s">
        <v>9979</v>
      </c>
      <c r="B9156" s="39" t="n">
        <v>46215</v>
      </c>
      <c r="C9156" s="24" t="s">
        <v>600</v>
      </c>
      <c r="D9156" s="24" t="s">
        <v>826</v>
      </c>
      <c r="E9156" s="24" t="s">
        <v>111</v>
      </c>
      <c r="F9156" s="38" t="n">
        <v>200</v>
      </c>
      <c r="G9156" s="42" t="n">
        <f aca="false">DATE(YEAR(B9156),MONTH(B9156),1)</f>
        <v>46204</v>
      </c>
      <c r="H9156" s="24" t="str">
        <f aca="false">INDEX(Customers!$B$2:$B$601,MATCH(C9156,Customers!$A$2:$A$601,0))</f>
        <v>Coast</v>
      </c>
      <c r="I9156" s="43" t="n">
        <f aca="false">ROUND(MIN(INDEX(Assumptions!$D$13:$D$18,MATCH(E9156,Assumptions!$A$13:$A$18,0)),MAX(INDEX(Assumptions!$C$13:$C$18,MATCH(E9156,Assumptions!$A$13:$A$18,0)),INDEX(Assumptions!$B$13:$B$18,MATCH(E9156,Assumptions!$A$13:$A$18,0))*F9156)),2)</f>
        <v>8</v>
      </c>
    </row>
    <row r="9157" customFormat="false" ht="15" hidden="false" customHeight="false" outlineLevel="0" collapsed="false">
      <c r="A9157" s="24" t="s">
        <v>9980</v>
      </c>
      <c r="B9157" s="39" t="n">
        <v>46215</v>
      </c>
      <c r="C9157" s="24" t="s">
        <v>606</v>
      </c>
      <c r="D9157" s="24" t="s">
        <v>165</v>
      </c>
      <c r="E9157" s="24" t="s">
        <v>107</v>
      </c>
      <c r="F9157" s="38" t="n">
        <v>6930</v>
      </c>
      <c r="G9157" s="42" t="n">
        <f aca="false">DATE(YEAR(B9157),MONTH(B9157),1)</f>
        <v>46204</v>
      </c>
      <c r="H9157" s="24" t="str">
        <f aca="false">INDEX(Customers!$B$2:$B$601,MATCH(C9157,Customers!$A$2:$A$601,0))</f>
        <v>Central</v>
      </c>
      <c r="I9157" s="43" t="n">
        <f aca="false">ROUND(MIN(INDEX(Assumptions!$D$13:$D$18,MATCH(E9157,Assumptions!$A$13:$A$18,0)),MAX(INDEX(Assumptions!$C$13:$C$18,MATCH(E9157,Assumptions!$A$13:$A$18,0)),INDEX(Assumptions!$B$13:$B$18,MATCH(E9157,Assumptions!$A$13:$A$18,0))*F9157)),2)</f>
        <v>0</v>
      </c>
    </row>
    <row r="9158" customFormat="false" ht="15" hidden="false" customHeight="false" outlineLevel="0" collapsed="false">
      <c r="A9158" s="24" t="s">
        <v>9981</v>
      </c>
      <c r="B9158" s="39" t="n">
        <v>46215</v>
      </c>
      <c r="C9158" s="24" t="s">
        <v>610</v>
      </c>
      <c r="D9158" s="24" t="s">
        <v>826</v>
      </c>
      <c r="E9158" s="24" t="s">
        <v>109</v>
      </c>
      <c r="F9158" s="38" t="n">
        <v>3050</v>
      </c>
      <c r="G9158" s="42" t="n">
        <f aca="false">DATE(YEAR(B9158),MONTH(B9158),1)</f>
        <v>46204</v>
      </c>
      <c r="H9158" s="24" t="str">
        <f aca="false">INDEX(Customers!$B$2:$B$601,MATCH(C9158,Customers!$A$2:$A$601,0))</f>
        <v>Nairobi</v>
      </c>
      <c r="I9158" s="43" t="n">
        <f aca="false">ROUND(MIN(INDEX(Assumptions!$D$13:$D$18,MATCH(E9158,Assumptions!$A$13:$A$18,0)),MAX(INDEX(Assumptions!$C$13:$C$18,MATCH(E9158,Assumptions!$A$13:$A$18,0)),INDEX(Assumptions!$B$13:$B$18,MATCH(E9158,Assumptions!$A$13:$A$18,0))*F9158)),2)</f>
        <v>12.2</v>
      </c>
    </row>
    <row r="9159" customFormat="false" ht="15" hidden="false" customHeight="false" outlineLevel="0" collapsed="false">
      <c r="A9159" s="24" t="s">
        <v>9982</v>
      </c>
      <c r="B9159" s="39" t="n">
        <v>46215</v>
      </c>
      <c r="C9159" s="24" t="s">
        <v>627</v>
      </c>
      <c r="D9159" s="24" t="s">
        <v>826</v>
      </c>
      <c r="E9159" s="24" t="s">
        <v>113</v>
      </c>
      <c r="F9159" s="38" t="n">
        <v>250</v>
      </c>
      <c r="G9159" s="42" t="n">
        <f aca="false">DATE(YEAR(B9159),MONTH(B9159),1)</f>
        <v>46204</v>
      </c>
      <c r="H9159" s="24" t="str">
        <f aca="false">INDEX(Customers!$B$2:$B$601,MATCH(C9159,Customers!$A$2:$A$601,0))</f>
        <v>Central</v>
      </c>
      <c r="I9159" s="43" t="n">
        <f aca="false">ROUND(MIN(INDEX(Assumptions!$D$13:$D$18,MATCH(E9159,Assumptions!$A$13:$A$18,0)),MAX(INDEX(Assumptions!$C$13:$C$18,MATCH(E9159,Assumptions!$A$13:$A$18,0)),INDEX(Assumptions!$B$13:$B$18,MATCH(E9159,Assumptions!$A$13:$A$18,0))*F9159)),2)</f>
        <v>12.5</v>
      </c>
    </row>
    <row r="9160" customFormat="false" ht="15" hidden="false" customHeight="false" outlineLevel="0" collapsed="false">
      <c r="A9160" s="24" t="s">
        <v>9983</v>
      </c>
      <c r="B9160" s="39" t="n">
        <v>46215</v>
      </c>
      <c r="C9160" s="24" t="s">
        <v>629</v>
      </c>
      <c r="D9160" s="24" t="s">
        <v>156</v>
      </c>
      <c r="E9160" s="24" t="s">
        <v>107</v>
      </c>
      <c r="F9160" s="38" t="n">
        <v>4850</v>
      </c>
      <c r="G9160" s="42" t="n">
        <f aca="false">DATE(YEAR(B9160),MONTH(B9160),1)</f>
        <v>46204</v>
      </c>
      <c r="H9160" s="24" t="str">
        <f aca="false">INDEX(Customers!$B$2:$B$601,MATCH(C9160,Customers!$A$2:$A$601,0))</f>
        <v>Nairobi</v>
      </c>
      <c r="I9160" s="43" t="n">
        <f aca="false">ROUND(MIN(INDEX(Assumptions!$D$13:$D$18,MATCH(E9160,Assumptions!$A$13:$A$18,0)),MAX(INDEX(Assumptions!$C$13:$C$18,MATCH(E9160,Assumptions!$A$13:$A$18,0)),INDEX(Assumptions!$B$13:$B$18,MATCH(E9160,Assumptions!$A$13:$A$18,0))*F9160)),2)</f>
        <v>0</v>
      </c>
    </row>
    <row r="9161" customFormat="false" ht="15" hidden="false" customHeight="false" outlineLevel="0" collapsed="false">
      <c r="A9161" s="24" t="s">
        <v>9984</v>
      </c>
      <c r="B9161" s="39" t="n">
        <v>46215</v>
      </c>
      <c r="C9161" s="24" t="s">
        <v>632</v>
      </c>
      <c r="D9161" s="24" t="s">
        <v>826</v>
      </c>
      <c r="E9161" s="24" t="s">
        <v>103</v>
      </c>
      <c r="F9161" s="38" t="n">
        <v>980</v>
      </c>
      <c r="G9161" s="42" t="n">
        <f aca="false">DATE(YEAR(B9161),MONTH(B9161),1)</f>
        <v>46204</v>
      </c>
      <c r="H9161" s="24" t="str">
        <f aca="false">INDEX(Customers!$B$2:$B$601,MATCH(C9161,Customers!$A$2:$A$601,0))</f>
        <v>Western</v>
      </c>
      <c r="I9161" s="43" t="n">
        <f aca="false">ROUND(MIN(INDEX(Assumptions!$D$13:$D$18,MATCH(E9161,Assumptions!$A$13:$A$18,0)),MAX(INDEX(Assumptions!$C$13:$C$18,MATCH(E9161,Assumptions!$A$13:$A$18,0)),INDEX(Assumptions!$B$13:$B$18,MATCH(E9161,Assumptions!$A$13:$A$18,0))*F9161)),2)</f>
        <v>9.8</v>
      </c>
    </row>
    <row r="9162" customFormat="false" ht="15" hidden="false" customHeight="false" outlineLevel="0" collapsed="false">
      <c r="A9162" s="24" t="s">
        <v>9985</v>
      </c>
      <c r="B9162" s="39" t="n">
        <v>46215</v>
      </c>
      <c r="C9162" s="24" t="s">
        <v>668</v>
      </c>
      <c r="D9162" s="24" t="s">
        <v>826</v>
      </c>
      <c r="E9162" s="24" t="s">
        <v>109</v>
      </c>
      <c r="F9162" s="38" t="n">
        <v>18750</v>
      </c>
      <c r="G9162" s="42" t="n">
        <f aca="false">DATE(YEAR(B9162),MONTH(B9162),1)</f>
        <v>46204</v>
      </c>
      <c r="H9162" s="24" t="str">
        <f aca="false">INDEX(Customers!$B$2:$B$601,MATCH(C9162,Customers!$A$2:$A$601,0))</f>
        <v>Nairobi</v>
      </c>
      <c r="I9162" s="43" t="n">
        <f aca="false">ROUND(MIN(INDEX(Assumptions!$D$13:$D$18,MATCH(E9162,Assumptions!$A$13:$A$18,0)),MAX(INDEX(Assumptions!$C$13:$C$18,MATCH(E9162,Assumptions!$A$13:$A$18,0)),INDEX(Assumptions!$B$13:$B$18,MATCH(E9162,Assumptions!$A$13:$A$18,0))*F9162)),2)</f>
        <v>40</v>
      </c>
    </row>
    <row r="9163" customFormat="false" ht="15" hidden="false" customHeight="false" outlineLevel="0" collapsed="false">
      <c r="A9163" s="24" t="s">
        <v>9986</v>
      </c>
      <c r="B9163" s="39" t="n">
        <v>46215</v>
      </c>
      <c r="C9163" s="24" t="s">
        <v>673</v>
      </c>
      <c r="D9163" s="24" t="s">
        <v>826</v>
      </c>
      <c r="E9163" s="24" t="s">
        <v>109</v>
      </c>
      <c r="F9163" s="38" t="n">
        <v>1620</v>
      </c>
      <c r="G9163" s="42" t="n">
        <f aca="false">DATE(YEAR(B9163),MONTH(B9163),1)</f>
        <v>46204</v>
      </c>
      <c r="H9163" s="24" t="str">
        <f aca="false">INDEX(Customers!$B$2:$B$601,MATCH(C9163,Customers!$A$2:$A$601,0))</f>
        <v>Nairobi</v>
      </c>
      <c r="I9163" s="43" t="n">
        <f aca="false">ROUND(MIN(INDEX(Assumptions!$D$13:$D$18,MATCH(E9163,Assumptions!$A$13:$A$18,0)),MAX(INDEX(Assumptions!$C$13:$C$18,MATCH(E9163,Assumptions!$A$13:$A$18,0)),INDEX(Assumptions!$B$13:$B$18,MATCH(E9163,Assumptions!$A$13:$A$18,0))*F9163)),2)</f>
        <v>6.48</v>
      </c>
    </row>
    <row r="9164" customFormat="false" ht="15" hidden="false" customHeight="false" outlineLevel="0" collapsed="false">
      <c r="A9164" s="24" t="s">
        <v>9987</v>
      </c>
      <c r="B9164" s="39" t="n">
        <v>46215</v>
      </c>
      <c r="C9164" s="24" t="s">
        <v>685</v>
      </c>
      <c r="D9164" s="24" t="s">
        <v>826</v>
      </c>
      <c r="E9164" s="24" t="s">
        <v>103</v>
      </c>
      <c r="F9164" s="38" t="n">
        <v>800</v>
      </c>
      <c r="G9164" s="42" t="n">
        <f aca="false">DATE(YEAR(B9164),MONTH(B9164),1)</f>
        <v>46204</v>
      </c>
      <c r="H9164" s="24" t="str">
        <f aca="false">INDEX(Customers!$B$2:$B$601,MATCH(C9164,Customers!$A$2:$A$601,0))</f>
        <v>Nairobi</v>
      </c>
      <c r="I9164" s="43" t="n">
        <f aca="false">ROUND(MIN(INDEX(Assumptions!$D$13:$D$18,MATCH(E9164,Assumptions!$A$13:$A$18,0)),MAX(INDEX(Assumptions!$C$13:$C$18,MATCH(E9164,Assumptions!$A$13:$A$18,0)),INDEX(Assumptions!$B$13:$B$18,MATCH(E9164,Assumptions!$A$13:$A$18,0))*F9164)),2)</f>
        <v>8</v>
      </c>
    </row>
    <row r="9165" customFormat="false" ht="15" hidden="false" customHeight="false" outlineLevel="0" collapsed="false">
      <c r="A9165" s="24" t="s">
        <v>9988</v>
      </c>
      <c r="B9165" s="39" t="n">
        <v>46215</v>
      </c>
      <c r="C9165" s="24" t="s">
        <v>692</v>
      </c>
      <c r="D9165" s="24" t="s">
        <v>826</v>
      </c>
      <c r="E9165" s="24" t="s">
        <v>103</v>
      </c>
      <c r="F9165" s="38" t="n">
        <v>970</v>
      </c>
      <c r="G9165" s="42" t="n">
        <f aca="false">DATE(YEAR(B9165),MONTH(B9165),1)</f>
        <v>46204</v>
      </c>
      <c r="H9165" s="24" t="str">
        <f aca="false">INDEX(Customers!$B$2:$B$601,MATCH(C9165,Customers!$A$2:$A$601,0))</f>
        <v>Coast</v>
      </c>
      <c r="I9165" s="43" t="n">
        <f aca="false">ROUND(MIN(INDEX(Assumptions!$D$13:$D$18,MATCH(E9165,Assumptions!$A$13:$A$18,0)),MAX(INDEX(Assumptions!$C$13:$C$18,MATCH(E9165,Assumptions!$A$13:$A$18,0)),INDEX(Assumptions!$B$13:$B$18,MATCH(E9165,Assumptions!$A$13:$A$18,0))*F9165)),2)</f>
        <v>9.7</v>
      </c>
    </row>
    <row r="9166" customFormat="false" ht="15" hidden="false" customHeight="false" outlineLevel="0" collapsed="false">
      <c r="A9166" s="24" t="s">
        <v>9989</v>
      </c>
      <c r="B9166" s="39" t="n">
        <v>46215</v>
      </c>
      <c r="C9166" s="24" t="s">
        <v>693</v>
      </c>
      <c r="D9166" s="24" t="s">
        <v>162</v>
      </c>
      <c r="E9166" s="24" t="s">
        <v>107</v>
      </c>
      <c r="F9166" s="38" t="n">
        <v>11970</v>
      </c>
      <c r="G9166" s="42" t="n">
        <f aca="false">DATE(YEAR(B9166),MONTH(B9166),1)</f>
        <v>46204</v>
      </c>
      <c r="H9166" s="24" t="str">
        <f aca="false">INDEX(Customers!$B$2:$B$601,MATCH(C9166,Customers!$A$2:$A$601,0))</f>
        <v>Nairobi</v>
      </c>
      <c r="I9166" s="43" t="n">
        <f aca="false">ROUND(MIN(INDEX(Assumptions!$D$13:$D$18,MATCH(E9166,Assumptions!$A$13:$A$18,0)),MAX(INDEX(Assumptions!$C$13:$C$18,MATCH(E9166,Assumptions!$A$13:$A$18,0)),INDEX(Assumptions!$B$13:$B$18,MATCH(E9166,Assumptions!$A$13:$A$18,0))*F9166)),2)</f>
        <v>0</v>
      </c>
    </row>
    <row r="9167" customFormat="false" ht="15" hidden="false" customHeight="false" outlineLevel="0" collapsed="false">
      <c r="A9167" s="24" t="s">
        <v>9990</v>
      </c>
      <c r="B9167" s="39" t="n">
        <v>46215</v>
      </c>
      <c r="C9167" s="24" t="s">
        <v>724</v>
      </c>
      <c r="D9167" s="24" t="s">
        <v>167</v>
      </c>
      <c r="E9167" s="24" t="s">
        <v>105</v>
      </c>
      <c r="F9167" s="38" t="n">
        <v>5830</v>
      </c>
      <c r="G9167" s="42" t="n">
        <f aca="false">DATE(YEAR(B9167),MONTH(B9167),1)</f>
        <v>46204</v>
      </c>
      <c r="H9167" s="24" t="str">
        <f aca="false">INDEX(Customers!$B$2:$B$601,MATCH(C9167,Customers!$A$2:$A$601,0))</f>
        <v>Central</v>
      </c>
      <c r="I9167" s="43" t="n">
        <f aca="false">ROUND(MIN(INDEX(Assumptions!$D$13:$D$18,MATCH(E9167,Assumptions!$A$13:$A$18,0)),MAX(INDEX(Assumptions!$C$13:$C$18,MATCH(E9167,Assumptions!$A$13:$A$18,0)),INDEX(Assumptions!$B$13:$B$18,MATCH(E9167,Assumptions!$A$13:$A$18,0))*F9167)),2)</f>
        <v>87.45</v>
      </c>
    </row>
    <row r="9168" customFormat="false" ht="15" hidden="false" customHeight="false" outlineLevel="0" collapsed="false">
      <c r="A9168" s="24" t="s">
        <v>9991</v>
      </c>
      <c r="B9168" s="39" t="n">
        <v>46215</v>
      </c>
      <c r="C9168" s="24" t="s">
        <v>724</v>
      </c>
      <c r="D9168" s="24" t="s">
        <v>826</v>
      </c>
      <c r="E9168" s="24" t="s">
        <v>109</v>
      </c>
      <c r="F9168" s="38" t="n">
        <v>1540</v>
      </c>
      <c r="G9168" s="42" t="n">
        <f aca="false">DATE(YEAR(B9168),MONTH(B9168),1)</f>
        <v>46204</v>
      </c>
      <c r="H9168" s="24" t="str">
        <f aca="false">INDEX(Customers!$B$2:$B$601,MATCH(C9168,Customers!$A$2:$A$601,0))</f>
        <v>Central</v>
      </c>
      <c r="I9168" s="43" t="n">
        <f aca="false">ROUND(MIN(INDEX(Assumptions!$D$13:$D$18,MATCH(E9168,Assumptions!$A$13:$A$18,0)),MAX(INDEX(Assumptions!$C$13:$C$18,MATCH(E9168,Assumptions!$A$13:$A$18,0)),INDEX(Assumptions!$B$13:$B$18,MATCH(E9168,Assumptions!$A$13:$A$18,0))*F9168)),2)</f>
        <v>6.16</v>
      </c>
    </row>
    <row r="9169" customFormat="false" ht="15" hidden="false" customHeight="false" outlineLevel="0" collapsed="false">
      <c r="A9169" s="24" t="s">
        <v>9992</v>
      </c>
      <c r="B9169" s="39" t="n">
        <v>46215</v>
      </c>
      <c r="C9169" s="24" t="s">
        <v>729</v>
      </c>
      <c r="D9169" s="24" t="s">
        <v>826</v>
      </c>
      <c r="E9169" s="24" t="s">
        <v>109</v>
      </c>
      <c r="F9169" s="38" t="n">
        <v>9820</v>
      </c>
      <c r="G9169" s="42" t="n">
        <f aca="false">DATE(YEAR(B9169),MONTH(B9169),1)</f>
        <v>46204</v>
      </c>
      <c r="H9169" s="24" t="str">
        <f aca="false">INDEX(Customers!$B$2:$B$601,MATCH(C9169,Customers!$A$2:$A$601,0))</f>
        <v>Central</v>
      </c>
      <c r="I9169" s="43" t="n">
        <f aca="false">ROUND(MIN(INDEX(Assumptions!$D$13:$D$18,MATCH(E9169,Assumptions!$A$13:$A$18,0)),MAX(INDEX(Assumptions!$C$13:$C$18,MATCH(E9169,Assumptions!$A$13:$A$18,0)),INDEX(Assumptions!$B$13:$B$18,MATCH(E9169,Assumptions!$A$13:$A$18,0))*F9169)),2)</f>
        <v>39.28</v>
      </c>
    </row>
    <row r="9170" customFormat="false" ht="15" hidden="false" customHeight="false" outlineLevel="0" collapsed="false">
      <c r="A9170" s="24" t="s">
        <v>9993</v>
      </c>
      <c r="B9170" s="39" t="n">
        <v>46215</v>
      </c>
      <c r="C9170" s="24" t="s">
        <v>760</v>
      </c>
      <c r="D9170" s="24" t="s">
        <v>826</v>
      </c>
      <c r="E9170" s="24" t="s">
        <v>103</v>
      </c>
      <c r="F9170" s="38" t="n">
        <v>230</v>
      </c>
      <c r="G9170" s="42" t="n">
        <f aca="false">DATE(YEAR(B9170),MONTH(B9170),1)</f>
        <v>46204</v>
      </c>
      <c r="H9170" s="24" t="str">
        <f aca="false">INDEX(Customers!$B$2:$B$601,MATCH(C9170,Customers!$A$2:$A$601,0))</f>
        <v>Rift Valley</v>
      </c>
      <c r="I9170" s="43" t="n">
        <f aca="false">ROUND(MIN(INDEX(Assumptions!$D$13:$D$18,MATCH(E9170,Assumptions!$A$13:$A$18,0)),MAX(INDEX(Assumptions!$C$13:$C$18,MATCH(E9170,Assumptions!$A$13:$A$18,0)),INDEX(Assumptions!$B$13:$B$18,MATCH(E9170,Assumptions!$A$13:$A$18,0))*F9170)),2)</f>
        <v>5</v>
      </c>
    </row>
    <row r="9171" customFormat="false" ht="15" hidden="false" customHeight="false" outlineLevel="0" collapsed="false">
      <c r="A9171" s="24" t="s">
        <v>9994</v>
      </c>
      <c r="B9171" s="39" t="n">
        <v>46215</v>
      </c>
      <c r="C9171" s="24" t="s">
        <v>761</v>
      </c>
      <c r="D9171" s="24" t="s">
        <v>826</v>
      </c>
      <c r="E9171" s="24" t="s">
        <v>103</v>
      </c>
      <c r="F9171" s="38" t="n">
        <v>1110</v>
      </c>
      <c r="G9171" s="42" t="n">
        <f aca="false">DATE(YEAR(B9171),MONTH(B9171),1)</f>
        <v>46204</v>
      </c>
      <c r="H9171" s="24" t="str">
        <f aca="false">INDEX(Customers!$B$2:$B$601,MATCH(C9171,Customers!$A$2:$A$601,0))</f>
        <v>Rift Valley</v>
      </c>
      <c r="I9171" s="43" t="n">
        <f aca="false">ROUND(MIN(INDEX(Assumptions!$D$13:$D$18,MATCH(E9171,Assumptions!$A$13:$A$18,0)),MAX(INDEX(Assumptions!$C$13:$C$18,MATCH(E9171,Assumptions!$A$13:$A$18,0)),INDEX(Assumptions!$B$13:$B$18,MATCH(E9171,Assumptions!$A$13:$A$18,0))*F9171)),2)</f>
        <v>11.1</v>
      </c>
    </row>
    <row r="9172" customFormat="false" ht="15" hidden="false" customHeight="false" outlineLevel="0" collapsed="false">
      <c r="A9172" s="24" t="s">
        <v>9995</v>
      </c>
      <c r="B9172" s="39" t="n">
        <v>46215</v>
      </c>
      <c r="C9172" s="24" t="s">
        <v>773</v>
      </c>
      <c r="D9172" s="24" t="s">
        <v>175</v>
      </c>
      <c r="E9172" s="24" t="s">
        <v>107</v>
      </c>
      <c r="F9172" s="38" t="n">
        <v>1220</v>
      </c>
      <c r="G9172" s="42" t="n">
        <f aca="false">DATE(YEAR(B9172),MONTH(B9172),1)</f>
        <v>46204</v>
      </c>
      <c r="H9172" s="24" t="str">
        <f aca="false">INDEX(Customers!$B$2:$B$601,MATCH(C9172,Customers!$A$2:$A$601,0))</f>
        <v>Rift Valley</v>
      </c>
      <c r="I9172" s="43" t="n">
        <f aca="false">ROUND(MIN(INDEX(Assumptions!$D$13:$D$18,MATCH(E9172,Assumptions!$A$13:$A$18,0)),MAX(INDEX(Assumptions!$C$13:$C$18,MATCH(E9172,Assumptions!$A$13:$A$18,0)),INDEX(Assumptions!$B$13:$B$18,MATCH(E9172,Assumptions!$A$13:$A$18,0))*F9172)),2)</f>
        <v>0</v>
      </c>
    </row>
    <row r="9173" customFormat="false" ht="15" hidden="false" customHeight="false" outlineLevel="0" collapsed="false">
      <c r="A9173" s="24" t="s">
        <v>9996</v>
      </c>
      <c r="B9173" s="39" t="n">
        <v>46215</v>
      </c>
      <c r="C9173" s="24" t="s">
        <v>792</v>
      </c>
      <c r="D9173" s="24" t="s">
        <v>211</v>
      </c>
      <c r="E9173" s="24" t="s">
        <v>107</v>
      </c>
      <c r="F9173" s="38" t="n">
        <v>5000</v>
      </c>
      <c r="G9173" s="42" t="n">
        <f aca="false">DATE(YEAR(B9173),MONTH(B9173),1)</f>
        <v>46204</v>
      </c>
      <c r="H9173" s="24" t="str">
        <f aca="false">INDEX(Customers!$B$2:$B$601,MATCH(C9173,Customers!$A$2:$A$601,0))</f>
        <v>Eastern</v>
      </c>
      <c r="I9173" s="43" t="n">
        <f aca="false">ROUND(MIN(INDEX(Assumptions!$D$13:$D$18,MATCH(E9173,Assumptions!$A$13:$A$18,0)),MAX(INDEX(Assumptions!$C$13:$C$18,MATCH(E9173,Assumptions!$A$13:$A$18,0)),INDEX(Assumptions!$B$13:$B$18,MATCH(E9173,Assumptions!$A$13:$A$18,0))*F9173)),2)</f>
        <v>0</v>
      </c>
    </row>
    <row r="9174" customFormat="false" ht="15" hidden="false" customHeight="false" outlineLevel="0" collapsed="false">
      <c r="A9174" s="24" t="s">
        <v>9997</v>
      </c>
      <c r="B9174" s="39" t="n">
        <v>46216</v>
      </c>
      <c r="C9174" s="24" t="s">
        <v>230</v>
      </c>
      <c r="D9174" s="24" t="s">
        <v>826</v>
      </c>
      <c r="E9174" s="24" t="s">
        <v>109</v>
      </c>
      <c r="F9174" s="38" t="n">
        <v>14140</v>
      </c>
      <c r="G9174" s="42" t="n">
        <f aca="false">DATE(YEAR(B9174),MONTH(B9174),1)</f>
        <v>46204</v>
      </c>
      <c r="H9174" s="24" t="str">
        <f aca="false">INDEX(Customers!$B$2:$B$601,MATCH(C9174,Customers!$A$2:$A$601,0))</f>
        <v>Eastern</v>
      </c>
      <c r="I9174" s="43" t="n">
        <f aca="false">ROUND(MIN(INDEX(Assumptions!$D$13:$D$18,MATCH(E9174,Assumptions!$A$13:$A$18,0)),MAX(INDEX(Assumptions!$C$13:$C$18,MATCH(E9174,Assumptions!$A$13:$A$18,0)),INDEX(Assumptions!$B$13:$B$18,MATCH(E9174,Assumptions!$A$13:$A$18,0))*F9174)),2)</f>
        <v>40</v>
      </c>
    </row>
    <row r="9175" customFormat="false" ht="15" hidden="false" customHeight="false" outlineLevel="0" collapsed="false">
      <c r="A9175" s="24" t="s">
        <v>9998</v>
      </c>
      <c r="B9175" s="39" t="n">
        <v>46216</v>
      </c>
      <c r="C9175" s="24" t="s">
        <v>233</v>
      </c>
      <c r="D9175" s="24" t="s">
        <v>826</v>
      </c>
      <c r="E9175" s="24" t="s">
        <v>103</v>
      </c>
      <c r="F9175" s="38" t="n">
        <v>3640</v>
      </c>
      <c r="G9175" s="42" t="n">
        <f aca="false">DATE(YEAR(B9175),MONTH(B9175),1)</f>
        <v>46204</v>
      </c>
      <c r="H9175" s="24" t="str">
        <f aca="false">INDEX(Customers!$B$2:$B$601,MATCH(C9175,Customers!$A$2:$A$601,0))</f>
        <v>Western</v>
      </c>
      <c r="I9175" s="43" t="n">
        <f aca="false">ROUND(MIN(INDEX(Assumptions!$D$13:$D$18,MATCH(E9175,Assumptions!$A$13:$A$18,0)),MAX(INDEX(Assumptions!$C$13:$C$18,MATCH(E9175,Assumptions!$A$13:$A$18,0)),INDEX(Assumptions!$B$13:$B$18,MATCH(E9175,Assumptions!$A$13:$A$18,0))*F9175)),2)</f>
        <v>36.4</v>
      </c>
    </row>
    <row r="9176" customFormat="false" ht="15" hidden="false" customHeight="false" outlineLevel="0" collapsed="false">
      <c r="A9176" s="24" t="s">
        <v>9999</v>
      </c>
      <c r="B9176" s="39" t="n">
        <v>46216</v>
      </c>
      <c r="C9176" s="24" t="s">
        <v>242</v>
      </c>
      <c r="D9176" s="24" t="s">
        <v>826</v>
      </c>
      <c r="E9176" s="24" t="s">
        <v>113</v>
      </c>
      <c r="F9176" s="38" t="n">
        <v>99</v>
      </c>
      <c r="G9176" s="42" t="n">
        <f aca="false">DATE(YEAR(B9176),MONTH(B9176),1)</f>
        <v>46204</v>
      </c>
      <c r="H9176" s="24" t="str">
        <f aca="false">INDEX(Customers!$B$2:$B$601,MATCH(C9176,Customers!$A$2:$A$601,0))</f>
        <v>Central</v>
      </c>
      <c r="I9176" s="43" t="n">
        <f aca="false">ROUND(MIN(INDEX(Assumptions!$D$13:$D$18,MATCH(E9176,Assumptions!$A$13:$A$18,0)),MAX(INDEX(Assumptions!$C$13:$C$18,MATCH(E9176,Assumptions!$A$13:$A$18,0)),INDEX(Assumptions!$B$13:$B$18,MATCH(E9176,Assumptions!$A$13:$A$18,0))*F9176)),2)</f>
        <v>4.95</v>
      </c>
    </row>
    <row r="9177" customFormat="false" ht="15" hidden="false" customHeight="false" outlineLevel="0" collapsed="false">
      <c r="A9177" s="24" t="s">
        <v>10000</v>
      </c>
      <c r="B9177" s="39" t="n">
        <v>46216</v>
      </c>
      <c r="C9177" s="24" t="s">
        <v>249</v>
      </c>
      <c r="D9177" s="24" t="s">
        <v>826</v>
      </c>
      <c r="E9177" s="24" t="s">
        <v>113</v>
      </c>
      <c r="F9177" s="38" t="n">
        <v>99</v>
      </c>
      <c r="G9177" s="42" t="n">
        <f aca="false">DATE(YEAR(B9177),MONTH(B9177),1)</f>
        <v>46204</v>
      </c>
      <c r="H9177" s="24" t="str">
        <f aca="false">INDEX(Customers!$B$2:$B$601,MATCH(C9177,Customers!$A$2:$A$601,0))</f>
        <v>Central</v>
      </c>
      <c r="I9177" s="43" t="n">
        <f aca="false">ROUND(MIN(INDEX(Assumptions!$D$13:$D$18,MATCH(E9177,Assumptions!$A$13:$A$18,0)),MAX(INDEX(Assumptions!$C$13:$C$18,MATCH(E9177,Assumptions!$A$13:$A$18,0)),INDEX(Assumptions!$B$13:$B$18,MATCH(E9177,Assumptions!$A$13:$A$18,0))*F9177)),2)</f>
        <v>4.95</v>
      </c>
    </row>
    <row r="9178" customFormat="false" ht="15" hidden="false" customHeight="false" outlineLevel="0" collapsed="false">
      <c r="A9178" s="24" t="s">
        <v>10001</v>
      </c>
      <c r="B9178" s="39" t="n">
        <v>46216</v>
      </c>
      <c r="C9178" s="24" t="s">
        <v>280</v>
      </c>
      <c r="D9178" s="24" t="s">
        <v>826</v>
      </c>
      <c r="E9178" s="24" t="s">
        <v>111</v>
      </c>
      <c r="F9178" s="38" t="n">
        <v>100</v>
      </c>
      <c r="G9178" s="42" t="n">
        <f aca="false">DATE(YEAR(B9178),MONTH(B9178),1)</f>
        <v>46204</v>
      </c>
      <c r="H9178" s="24" t="str">
        <f aca="false">INDEX(Customers!$B$2:$B$601,MATCH(C9178,Customers!$A$2:$A$601,0))</f>
        <v>Western</v>
      </c>
      <c r="I9178" s="43" t="n">
        <f aca="false">ROUND(MIN(INDEX(Assumptions!$D$13:$D$18,MATCH(E9178,Assumptions!$A$13:$A$18,0)),MAX(INDEX(Assumptions!$C$13:$C$18,MATCH(E9178,Assumptions!$A$13:$A$18,0)),INDEX(Assumptions!$B$13:$B$18,MATCH(E9178,Assumptions!$A$13:$A$18,0))*F9178)),2)</f>
        <v>4</v>
      </c>
    </row>
    <row r="9179" customFormat="false" ht="15" hidden="false" customHeight="false" outlineLevel="0" collapsed="false">
      <c r="A9179" s="24" t="s">
        <v>10002</v>
      </c>
      <c r="B9179" s="39" t="n">
        <v>46216</v>
      </c>
      <c r="C9179" s="24" t="s">
        <v>286</v>
      </c>
      <c r="D9179" s="24" t="s">
        <v>826</v>
      </c>
      <c r="E9179" s="24" t="s">
        <v>111</v>
      </c>
      <c r="F9179" s="38" t="n">
        <v>20</v>
      </c>
      <c r="G9179" s="42" t="n">
        <f aca="false">DATE(YEAR(B9179),MONTH(B9179),1)</f>
        <v>46204</v>
      </c>
      <c r="H9179" s="24" t="str">
        <f aca="false">INDEX(Customers!$B$2:$B$601,MATCH(C9179,Customers!$A$2:$A$601,0))</f>
        <v>Eastern</v>
      </c>
      <c r="I9179" s="43" t="n">
        <f aca="false">ROUND(MIN(INDEX(Assumptions!$D$13:$D$18,MATCH(E9179,Assumptions!$A$13:$A$18,0)),MAX(INDEX(Assumptions!$C$13:$C$18,MATCH(E9179,Assumptions!$A$13:$A$18,0)),INDEX(Assumptions!$B$13:$B$18,MATCH(E9179,Assumptions!$A$13:$A$18,0))*F9179)),2)</f>
        <v>0.8</v>
      </c>
    </row>
    <row r="9180" customFormat="false" ht="15" hidden="false" customHeight="false" outlineLevel="0" collapsed="false">
      <c r="A9180" s="24" t="s">
        <v>10003</v>
      </c>
      <c r="B9180" s="39" t="n">
        <v>46216</v>
      </c>
      <c r="C9180" s="24" t="s">
        <v>301</v>
      </c>
      <c r="D9180" s="24" t="s">
        <v>826</v>
      </c>
      <c r="E9180" s="24" t="s">
        <v>111</v>
      </c>
      <c r="F9180" s="38" t="n">
        <v>20</v>
      </c>
      <c r="G9180" s="42" t="n">
        <f aca="false">DATE(YEAR(B9180),MONTH(B9180),1)</f>
        <v>46204</v>
      </c>
      <c r="H9180" s="24" t="str">
        <f aca="false">INDEX(Customers!$B$2:$B$601,MATCH(C9180,Customers!$A$2:$A$601,0))</f>
        <v>Nairobi</v>
      </c>
      <c r="I9180" s="43" t="n">
        <f aca="false">ROUND(MIN(INDEX(Assumptions!$D$13:$D$18,MATCH(E9180,Assumptions!$A$13:$A$18,0)),MAX(INDEX(Assumptions!$C$13:$C$18,MATCH(E9180,Assumptions!$A$13:$A$18,0)),INDEX(Assumptions!$B$13:$B$18,MATCH(E9180,Assumptions!$A$13:$A$18,0))*F9180)),2)</f>
        <v>0.8</v>
      </c>
    </row>
    <row r="9181" customFormat="false" ht="15" hidden="false" customHeight="false" outlineLevel="0" collapsed="false">
      <c r="A9181" s="24" t="s">
        <v>10004</v>
      </c>
      <c r="B9181" s="39" t="n">
        <v>46216</v>
      </c>
      <c r="C9181" s="24" t="s">
        <v>317</v>
      </c>
      <c r="D9181" s="24" t="s">
        <v>826</v>
      </c>
      <c r="E9181" s="24" t="s">
        <v>113</v>
      </c>
      <c r="F9181" s="38" t="n">
        <v>1000</v>
      </c>
      <c r="G9181" s="42" t="n">
        <f aca="false">DATE(YEAR(B9181),MONTH(B9181),1)</f>
        <v>46204</v>
      </c>
      <c r="H9181" s="24" t="str">
        <f aca="false">INDEX(Customers!$B$2:$B$601,MATCH(C9181,Customers!$A$2:$A$601,0))</f>
        <v>Rift Valley</v>
      </c>
      <c r="I9181" s="43" t="n">
        <f aca="false">ROUND(MIN(INDEX(Assumptions!$D$13:$D$18,MATCH(E9181,Assumptions!$A$13:$A$18,0)),MAX(INDEX(Assumptions!$C$13:$C$18,MATCH(E9181,Assumptions!$A$13:$A$18,0)),INDEX(Assumptions!$B$13:$B$18,MATCH(E9181,Assumptions!$A$13:$A$18,0))*F9181)),2)</f>
        <v>50</v>
      </c>
    </row>
    <row r="9182" customFormat="false" ht="15" hidden="false" customHeight="false" outlineLevel="0" collapsed="false">
      <c r="A9182" s="24" t="s">
        <v>10005</v>
      </c>
      <c r="B9182" s="39" t="n">
        <v>46216</v>
      </c>
      <c r="C9182" s="24" t="s">
        <v>347</v>
      </c>
      <c r="D9182" s="24" t="s">
        <v>826</v>
      </c>
      <c r="E9182" s="24" t="s">
        <v>109</v>
      </c>
      <c r="F9182" s="38" t="n">
        <v>70400</v>
      </c>
      <c r="G9182" s="42" t="n">
        <f aca="false">DATE(YEAR(B9182),MONTH(B9182),1)</f>
        <v>46204</v>
      </c>
      <c r="H9182" s="24" t="str">
        <f aca="false">INDEX(Customers!$B$2:$B$601,MATCH(C9182,Customers!$A$2:$A$601,0))</f>
        <v>Coast</v>
      </c>
      <c r="I9182" s="43" t="n">
        <f aca="false">ROUND(MIN(INDEX(Assumptions!$D$13:$D$18,MATCH(E9182,Assumptions!$A$13:$A$18,0)),MAX(INDEX(Assumptions!$C$13:$C$18,MATCH(E9182,Assumptions!$A$13:$A$18,0)),INDEX(Assumptions!$B$13:$B$18,MATCH(E9182,Assumptions!$A$13:$A$18,0))*F9182)),2)</f>
        <v>40</v>
      </c>
    </row>
    <row r="9183" customFormat="false" ht="15" hidden="false" customHeight="false" outlineLevel="0" collapsed="false">
      <c r="A9183" s="24" t="s">
        <v>10006</v>
      </c>
      <c r="B9183" s="39" t="n">
        <v>46216</v>
      </c>
      <c r="C9183" s="24" t="s">
        <v>353</v>
      </c>
      <c r="D9183" s="24" t="s">
        <v>201</v>
      </c>
      <c r="E9183" s="24" t="s">
        <v>107</v>
      </c>
      <c r="F9183" s="38" t="n">
        <v>25110</v>
      </c>
      <c r="G9183" s="42" t="n">
        <f aca="false">DATE(YEAR(B9183),MONTH(B9183),1)</f>
        <v>46204</v>
      </c>
      <c r="H9183" s="24" t="str">
        <f aca="false">INDEX(Customers!$B$2:$B$601,MATCH(C9183,Customers!$A$2:$A$601,0))</f>
        <v>Western</v>
      </c>
      <c r="I9183" s="43" t="n">
        <f aca="false">ROUND(MIN(INDEX(Assumptions!$D$13:$D$18,MATCH(E9183,Assumptions!$A$13:$A$18,0)),MAX(INDEX(Assumptions!$C$13:$C$18,MATCH(E9183,Assumptions!$A$13:$A$18,0)),INDEX(Assumptions!$B$13:$B$18,MATCH(E9183,Assumptions!$A$13:$A$18,0))*F9183)),2)</f>
        <v>0</v>
      </c>
    </row>
    <row r="9184" customFormat="false" ht="15" hidden="false" customHeight="false" outlineLevel="0" collapsed="false">
      <c r="A9184" s="24" t="s">
        <v>10007</v>
      </c>
      <c r="B9184" s="39" t="n">
        <v>46216</v>
      </c>
      <c r="C9184" s="24" t="s">
        <v>365</v>
      </c>
      <c r="D9184" s="24" t="s">
        <v>826</v>
      </c>
      <c r="E9184" s="24" t="s">
        <v>103</v>
      </c>
      <c r="F9184" s="38" t="n">
        <v>2570</v>
      </c>
      <c r="G9184" s="42" t="n">
        <f aca="false">DATE(YEAR(B9184),MONTH(B9184),1)</f>
        <v>46204</v>
      </c>
      <c r="H9184" s="24" t="str">
        <f aca="false">INDEX(Customers!$B$2:$B$601,MATCH(C9184,Customers!$A$2:$A$601,0))</f>
        <v>Eastern</v>
      </c>
      <c r="I9184" s="43" t="n">
        <f aca="false">ROUND(MIN(INDEX(Assumptions!$D$13:$D$18,MATCH(E9184,Assumptions!$A$13:$A$18,0)),MAX(INDEX(Assumptions!$C$13:$C$18,MATCH(E9184,Assumptions!$A$13:$A$18,0)),INDEX(Assumptions!$B$13:$B$18,MATCH(E9184,Assumptions!$A$13:$A$18,0))*F9184)),2)</f>
        <v>25.7</v>
      </c>
    </row>
    <row r="9185" customFormat="false" ht="15" hidden="false" customHeight="false" outlineLevel="0" collapsed="false">
      <c r="A9185" s="24" t="s">
        <v>10008</v>
      </c>
      <c r="B9185" s="39" t="n">
        <v>46216</v>
      </c>
      <c r="C9185" s="24" t="s">
        <v>371</v>
      </c>
      <c r="D9185" s="24" t="s">
        <v>206</v>
      </c>
      <c r="E9185" s="24" t="s">
        <v>105</v>
      </c>
      <c r="F9185" s="38" t="n">
        <v>1530</v>
      </c>
      <c r="G9185" s="42" t="n">
        <f aca="false">DATE(YEAR(B9185),MONTH(B9185),1)</f>
        <v>46204</v>
      </c>
      <c r="H9185" s="24" t="str">
        <f aca="false">INDEX(Customers!$B$2:$B$601,MATCH(C9185,Customers!$A$2:$A$601,0))</f>
        <v>Eastern</v>
      </c>
      <c r="I9185" s="43" t="n">
        <f aca="false">ROUND(MIN(INDEX(Assumptions!$D$13:$D$18,MATCH(E9185,Assumptions!$A$13:$A$18,0)),MAX(INDEX(Assumptions!$C$13:$C$18,MATCH(E9185,Assumptions!$A$13:$A$18,0)),INDEX(Assumptions!$B$13:$B$18,MATCH(E9185,Assumptions!$A$13:$A$18,0))*F9185)),2)</f>
        <v>22.95</v>
      </c>
    </row>
    <row r="9186" customFormat="false" ht="15" hidden="false" customHeight="false" outlineLevel="0" collapsed="false">
      <c r="A9186" s="24" t="s">
        <v>10009</v>
      </c>
      <c r="B9186" s="39" t="n">
        <v>46216</v>
      </c>
      <c r="C9186" s="24" t="s">
        <v>372</v>
      </c>
      <c r="D9186" s="24" t="s">
        <v>826</v>
      </c>
      <c r="E9186" s="24" t="s">
        <v>103</v>
      </c>
      <c r="F9186" s="38" t="n">
        <v>430</v>
      </c>
      <c r="G9186" s="42" t="n">
        <f aca="false">DATE(YEAR(B9186),MONTH(B9186),1)</f>
        <v>46204</v>
      </c>
      <c r="H9186" s="24" t="str">
        <f aca="false">INDEX(Customers!$B$2:$B$601,MATCH(C9186,Customers!$A$2:$A$601,0))</f>
        <v>Central</v>
      </c>
      <c r="I9186" s="43" t="n">
        <f aca="false">ROUND(MIN(INDEX(Assumptions!$D$13:$D$18,MATCH(E9186,Assumptions!$A$13:$A$18,0)),MAX(INDEX(Assumptions!$C$13:$C$18,MATCH(E9186,Assumptions!$A$13:$A$18,0)),INDEX(Assumptions!$B$13:$B$18,MATCH(E9186,Assumptions!$A$13:$A$18,0))*F9186)),2)</f>
        <v>5</v>
      </c>
    </row>
    <row r="9187" customFormat="false" ht="15" hidden="false" customHeight="false" outlineLevel="0" collapsed="false">
      <c r="A9187" s="24" t="s">
        <v>10010</v>
      </c>
      <c r="B9187" s="39" t="n">
        <v>46216</v>
      </c>
      <c r="C9187" s="24" t="s">
        <v>405</v>
      </c>
      <c r="D9187" s="24" t="s">
        <v>826</v>
      </c>
      <c r="E9187" s="24" t="s">
        <v>103</v>
      </c>
      <c r="F9187" s="38" t="n">
        <v>1180</v>
      </c>
      <c r="G9187" s="42" t="n">
        <f aca="false">DATE(YEAR(B9187),MONTH(B9187),1)</f>
        <v>46204</v>
      </c>
      <c r="H9187" s="24" t="str">
        <f aca="false">INDEX(Customers!$B$2:$B$601,MATCH(C9187,Customers!$A$2:$A$601,0))</f>
        <v>Nairobi</v>
      </c>
      <c r="I9187" s="43" t="n">
        <f aca="false">ROUND(MIN(INDEX(Assumptions!$D$13:$D$18,MATCH(E9187,Assumptions!$A$13:$A$18,0)),MAX(INDEX(Assumptions!$C$13:$C$18,MATCH(E9187,Assumptions!$A$13:$A$18,0)),INDEX(Assumptions!$B$13:$B$18,MATCH(E9187,Assumptions!$A$13:$A$18,0))*F9187)),2)</f>
        <v>11.8</v>
      </c>
    </row>
    <row r="9188" customFormat="false" ht="15" hidden="false" customHeight="false" outlineLevel="0" collapsed="false">
      <c r="A9188" s="24" t="s">
        <v>10011</v>
      </c>
      <c r="B9188" s="39" t="n">
        <v>46216</v>
      </c>
      <c r="C9188" s="24" t="s">
        <v>412</v>
      </c>
      <c r="D9188" s="24" t="s">
        <v>826</v>
      </c>
      <c r="E9188" s="24" t="s">
        <v>113</v>
      </c>
      <c r="F9188" s="38" t="n">
        <v>50</v>
      </c>
      <c r="G9188" s="42" t="n">
        <f aca="false">DATE(YEAR(B9188),MONTH(B9188),1)</f>
        <v>46204</v>
      </c>
      <c r="H9188" s="24" t="str">
        <f aca="false">INDEX(Customers!$B$2:$B$601,MATCH(C9188,Customers!$A$2:$A$601,0))</f>
        <v>Rift Valley</v>
      </c>
      <c r="I9188" s="43" t="n">
        <f aca="false">ROUND(MIN(INDEX(Assumptions!$D$13:$D$18,MATCH(E9188,Assumptions!$A$13:$A$18,0)),MAX(INDEX(Assumptions!$C$13:$C$18,MATCH(E9188,Assumptions!$A$13:$A$18,0)),INDEX(Assumptions!$B$13:$B$18,MATCH(E9188,Assumptions!$A$13:$A$18,0))*F9188)),2)</f>
        <v>2.5</v>
      </c>
    </row>
    <row r="9189" customFormat="false" ht="15" hidden="false" customHeight="false" outlineLevel="0" collapsed="false">
      <c r="A9189" s="24" t="s">
        <v>10012</v>
      </c>
      <c r="B9189" s="39" t="n">
        <v>46216</v>
      </c>
      <c r="C9189" s="24" t="s">
        <v>422</v>
      </c>
      <c r="D9189" s="24" t="s">
        <v>826</v>
      </c>
      <c r="E9189" s="24" t="s">
        <v>111</v>
      </c>
      <c r="F9189" s="38" t="n">
        <v>500</v>
      </c>
      <c r="G9189" s="42" t="n">
        <f aca="false">DATE(YEAR(B9189),MONTH(B9189),1)</f>
        <v>46204</v>
      </c>
      <c r="H9189" s="24" t="str">
        <f aca="false">INDEX(Customers!$B$2:$B$601,MATCH(C9189,Customers!$A$2:$A$601,0))</f>
        <v>Coast</v>
      </c>
      <c r="I9189" s="43" t="n">
        <f aca="false">ROUND(MIN(INDEX(Assumptions!$D$13:$D$18,MATCH(E9189,Assumptions!$A$13:$A$18,0)),MAX(INDEX(Assumptions!$C$13:$C$18,MATCH(E9189,Assumptions!$A$13:$A$18,0)),INDEX(Assumptions!$B$13:$B$18,MATCH(E9189,Assumptions!$A$13:$A$18,0))*F9189)),2)</f>
        <v>20</v>
      </c>
    </row>
    <row r="9190" customFormat="false" ht="15" hidden="false" customHeight="false" outlineLevel="0" collapsed="false">
      <c r="A9190" s="24" t="s">
        <v>10013</v>
      </c>
      <c r="B9190" s="39" t="n">
        <v>46216</v>
      </c>
      <c r="C9190" s="24" t="s">
        <v>449</v>
      </c>
      <c r="D9190" s="24" t="s">
        <v>826</v>
      </c>
      <c r="E9190" s="24" t="s">
        <v>109</v>
      </c>
      <c r="F9190" s="38" t="n">
        <v>2510</v>
      </c>
      <c r="G9190" s="42" t="n">
        <f aca="false">DATE(YEAR(B9190),MONTH(B9190),1)</f>
        <v>46204</v>
      </c>
      <c r="H9190" s="24" t="str">
        <f aca="false">INDEX(Customers!$B$2:$B$601,MATCH(C9190,Customers!$A$2:$A$601,0))</f>
        <v>Rift Valley</v>
      </c>
      <c r="I9190" s="43" t="n">
        <f aca="false">ROUND(MIN(INDEX(Assumptions!$D$13:$D$18,MATCH(E9190,Assumptions!$A$13:$A$18,0)),MAX(INDEX(Assumptions!$C$13:$C$18,MATCH(E9190,Assumptions!$A$13:$A$18,0)),INDEX(Assumptions!$B$13:$B$18,MATCH(E9190,Assumptions!$A$13:$A$18,0))*F9190)),2)</f>
        <v>10.04</v>
      </c>
    </row>
    <row r="9191" customFormat="false" ht="15" hidden="false" customHeight="false" outlineLevel="0" collapsed="false">
      <c r="A9191" s="24" t="s">
        <v>10014</v>
      </c>
      <c r="B9191" s="39" t="n">
        <v>46216</v>
      </c>
      <c r="C9191" s="24" t="s">
        <v>455</v>
      </c>
      <c r="D9191" s="24" t="s">
        <v>826</v>
      </c>
      <c r="E9191" s="24" t="s">
        <v>103</v>
      </c>
      <c r="F9191" s="38" t="n">
        <v>3960</v>
      </c>
      <c r="G9191" s="42" t="n">
        <f aca="false">DATE(YEAR(B9191),MONTH(B9191),1)</f>
        <v>46204</v>
      </c>
      <c r="H9191" s="24" t="str">
        <f aca="false">INDEX(Customers!$B$2:$B$601,MATCH(C9191,Customers!$A$2:$A$601,0))</f>
        <v>Rift Valley</v>
      </c>
      <c r="I9191" s="43" t="n">
        <f aca="false">ROUND(MIN(INDEX(Assumptions!$D$13:$D$18,MATCH(E9191,Assumptions!$A$13:$A$18,0)),MAX(INDEX(Assumptions!$C$13:$C$18,MATCH(E9191,Assumptions!$A$13:$A$18,0)),INDEX(Assumptions!$B$13:$B$18,MATCH(E9191,Assumptions!$A$13:$A$18,0))*F9191)),2)</f>
        <v>39.6</v>
      </c>
    </row>
    <row r="9192" customFormat="false" ht="15" hidden="false" customHeight="false" outlineLevel="0" collapsed="false">
      <c r="A9192" s="24" t="s">
        <v>10015</v>
      </c>
      <c r="B9192" s="39" t="n">
        <v>46216</v>
      </c>
      <c r="C9192" s="24" t="s">
        <v>475</v>
      </c>
      <c r="D9192" s="24" t="s">
        <v>189</v>
      </c>
      <c r="E9192" s="24" t="s">
        <v>105</v>
      </c>
      <c r="F9192" s="38" t="n">
        <v>600</v>
      </c>
      <c r="G9192" s="42" t="n">
        <f aca="false">DATE(YEAR(B9192),MONTH(B9192),1)</f>
        <v>46204</v>
      </c>
      <c r="H9192" s="24" t="str">
        <f aca="false">INDEX(Customers!$B$2:$B$601,MATCH(C9192,Customers!$A$2:$A$601,0))</f>
        <v>Coast</v>
      </c>
      <c r="I9192" s="43" t="n">
        <f aca="false">ROUND(MIN(INDEX(Assumptions!$D$13:$D$18,MATCH(E9192,Assumptions!$A$13:$A$18,0)),MAX(INDEX(Assumptions!$C$13:$C$18,MATCH(E9192,Assumptions!$A$13:$A$18,0)),INDEX(Assumptions!$B$13:$B$18,MATCH(E9192,Assumptions!$A$13:$A$18,0))*F9192)),2)</f>
        <v>10</v>
      </c>
    </row>
    <row r="9193" customFormat="false" ht="15" hidden="false" customHeight="false" outlineLevel="0" collapsed="false">
      <c r="A9193" s="24" t="s">
        <v>10016</v>
      </c>
      <c r="B9193" s="39" t="n">
        <v>46216</v>
      </c>
      <c r="C9193" s="24" t="s">
        <v>476</v>
      </c>
      <c r="D9193" s="24" t="s">
        <v>826</v>
      </c>
      <c r="E9193" s="24" t="s">
        <v>103</v>
      </c>
      <c r="F9193" s="38" t="n">
        <v>1010</v>
      </c>
      <c r="G9193" s="42" t="n">
        <f aca="false">DATE(YEAR(B9193),MONTH(B9193),1)</f>
        <v>46204</v>
      </c>
      <c r="H9193" s="24" t="str">
        <f aca="false">INDEX(Customers!$B$2:$B$601,MATCH(C9193,Customers!$A$2:$A$601,0))</f>
        <v>Coast</v>
      </c>
      <c r="I9193" s="43" t="n">
        <f aca="false">ROUND(MIN(INDEX(Assumptions!$D$13:$D$18,MATCH(E9193,Assumptions!$A$13:$A$18,0)),MAX(INDEX(Assumptions!$C$13:$C$18,MATCH(E9193,Assumptions!$A$13:$A$18,0)),INDEX(Assumptions!$B$13:$B$18,MATCH(E9193,Assumptions!$A$13:$A$18,0))*F9193)),2)</f>
        <v>10.1</v>
      </c>
    </row>
    <row r="9194" customFormat="false" ht="15" hidden="false" customHeight="false" outlineLevel="0" collapsed="false">
      <c r="A9194" s="24" t="s">
        <v>10017</v>
      </c>
      <c r="B9194" s="39" t="n">
        <v>46216</v>
      </c>
      <c r="C9194" s="24" t="s">
        <v>481</v>
      </c>
      <c r="D9194" s="24" t="s">
        <v>826</v>
      </c>
      <c r="E9194" s="24" t="s">
        <v>109</v>
      </c>
      <c r="F9194" s="38" t="n">
        <v>930</v>
      </c>
      <c r="G9194" s="42" t="n">
        <f aca="false">DATE(YEAR(B9194),MONTH(B9194),1)</f>
        <v>46204</v>
      </c>
      <c r="H9194" s="24" t="str">
        <f aca="false">INDEX(Customers!$B$2:$B$601,MATCH(C9194,Customers!$A$2:$A$601,0))</f>
        <v>Eastern</v>
      </c>
      <c r="I9194" s="43" t="n">
        <f aca="false">ROUND(MIN(INDEX(Assumptions!$D$13:$D$18,MATCH(E9194,Assumptions!$A$13:$A$18,0)),MAX(INDEX(Assumptions!$C$13:$C$18,MATCH(E9194,Assumptions!$A$13:$A$18,0)),INDEX(Assumptions!$B$13:$B$18,MATCH(E9194,Assumptions!$A$13:$A$18,0))*F9194)),2)</f>
        <v>3.72</v>
      </c>
    </row>
    <row r="9195" customFormat="false" ht="15" hidden="false" customHeight="false" outlineLevel="0" collapsed="false">
      <c r="A9195" s="24" t="s">
        <v>10018</v>
      </c>
      <c r="B9195" s="39" t="n">
        <v>46216</v>
      </c>
      <c r="C9195" s="24" t="s">
        <v>523</v>
      </c>
      <c r="D9195" s="24" t="s">
        <v>826</v>
      </c>
      <c r="E9195" s="24" t="s">
        <v>111</v>
      </c>
      <c r="F9195" s="38" t="n">
        <v>200</v>
      </c>
      <c r="G9195" s="42" t="n">
        <f aca="false">DATE(YEAR(B9195),MONTH(B9195),1)</f>
        <v>46204</v>
      </c>
      <c r="H9195" s="24" t="str">
        <f aca="false">INDEX(Customers!$B$2:$B$601,MATCH(C9195,Customers!$A$2:$A$601,0))</f>
        <v>Nairobi</v>
      </c>
      <c r="I9195" s="43" t="n">
        <f aca="false">ROUND(MIN(INDEX(Assumptions!$D$13:$D$18,MATCH(E9195,Assumptions!$A$13:$A$18,0)),MAX(INDEX(Assumptions!$C$13:$C$18,MATCH(E9195,Assumptions!$A$13:$A$18,0)),INDEX(Assumptions!$B$13:$B$18,MATCH(E9195,Assumptions!$A$13:$A$18,0))*F9195)),2)</f>
        <v>8</v>
      </c>
    </row>
    <row r="9196" customFormat="false" ht="15" hidden="false" customHeight="false" outlineLevel="0" collapsed="false">
      <c r="A9196" s="24" t="s">
        <v>10019</v>
      </c>
      <c r="B9196" s="39" t="n">
        <v>46216</v>
      </c>
      <c r="C9196" s="24" t="s">
        <v>526</v>
      </c>
      <c r="D9196" s="24" t="s">
        <v>826</v>
      </c>
      <c r="E9196" s="24" t="s">
        <v>103</v>
      </c>
      <c r="F9196" s="38" t="n">
        <v>18820</v>
      </c>
      <c r="G9196" s="42" t="n">
        <f aca="false">DATE(YEAR(B9196),MONTH(B9196),1)</f>
        <v>46204</v>
      </c>
      <c r="H9196" s="24" t="str">
        <f aca="false">INDEX(Customers!$B$2:$B$601,MATCH(C9196,Customers!$A$2:$A$601,0))</f>
        <v>Central</v>
      </c>
      <c r="I9196" s="43" t="n">
        <f aca="false">ROUND(MIN(INDEX(Assumptions!$D$13:$D$18,MATCH(E9196,Assumptions!$A$13:$A$18,0)),MAX(INDEX(Assumptions!$C$13:$C$18,MATCH(E9196,Assumptions!$A$13:$A$18,0)),INDEX(Assumptions!$B$13:$B$18,MATCH(E9196,Assumptions!$A$13:$A$18,0))*F9196)),2)</f>
        <v>105</v>
      </c>
    </row>
    <row r="9197" customFormat="false" ht="15" hidden="false" customHeight="false" outlineLevel="0" collapsed="false">
      <c r="A9197" s="24" t="s">
        <v>10020</v>
      </c>
      <c r="B9197" s="39" t="n">
        <v>46216</v>
      </c>
      <c r="C9197" s="24" t="s">
        <v>561</v>
      </c>
      <c r="D9197" s="24" t="s">
        <v>826</v>
      </c>
      <c r="E9197" s="24" t="s">
        <v>103</v>
      </c>
      <c r="F9197" s="38" t="n">
        <v>1640</v>
      </c>
      <c r="G9197" s="42" t="n">
        <f aca="false">DATE(YEAR(B9197),MONTH(B9197),1)</f>
        <v>46204</v>
      </c>
      <c r="H9197" s="24" t="str">
        <f aca="false">INDEX(Customers!$B$2:$B$601,MATCH(C9197,Customers!$A$2:$A$601,0))</f>
        <v>Eastern</v>
      </c>
      <c r="I9197" s="43" t="n">
        <f aca="false">ROUND(MIN(INDEX(Assumptions!$D$13:$D$18,MATCH(E9197,Assumptions!$A$13:$A$18,0)),MAX(INDEX(Assumptions!$C$13:$C$18,MATCH(E9197,Assumptions!$A$13:$A$18,0)),INDEX(Assumptions!$B$13:$B$18,MATCH(E9197,Assumptions!$A$13:$A$18,0))*F9197)),2)</f>
        <v>16.4</v>
      </c>
    </row>
    <row r="9198" customFormat="false" ht="15" hidden="false" customHeight="false" outlineLevel="0" collapsed="false">
      <c r="A9198" s="24" t="s">
        <v>10021</v>
      </c>
      <c r="B9198" s="39" t="n">
        <v>46216</v>
      </c>
      <c r="C9198" s="24" t="s">
        <v>563</v>
      </c>
      <c r="D9198" s="24" t="s">
        <v>826</v>
      </c>
      <c r="E9198" s="24" t="s">
        <v>111</v>
      </c>
      <c r="F9198" s="38" t="n">
        <v>50</v>
      </c>
      <c r="G9198" s="42" t="n">
        <f aca="false">DATE(YEAR(B9198),MONTH(B9198),1)</f>
        <v>46204</v>
      </c>
      <c r="H9198" s="24" t="str">
        <f aca="false">INDEX(Customers!$B$2:$B$601,MATCH(C9198,Customers!$A$2:$A$601,0))</f>
        <v>Nairobi</v>
      </c>
      <c r="I9198" s="43" t="n">
        <f aca="false">ROUND(MIN(INDEX(Assumptions!$D$13:$D$18,MATCH(E9198,Assumptions!$A$13:$A$18,0)),MAX(INDEX(Assumptions!$C$13:$C$18,MATCH(E9198,Assumptions!$A$13:$A$18,0)),INDEX(Assumptions!$B$13:$B$18,MATCH(E9198,Assumptions!$A$13:$A$18,0))*F9198)),2)</f>
        <v>2</v>
      </c>
    </row>
    <row r="9199" customFormat="false" ht="15" hidden="false" customHeight="false" outlineLevel="0" collapsed="false">
      <c r="A9199" s="24" t="s">
        <v>10022</v>
      </c>
      <c r="B9199" s="39" t="n">
        <v>46216</v>
      </c>
      <c r="C9199" s="24" t="s">
        <v>569</v>
      </c>
      <c r="D9199" s="24" t="s">
        <v>826</v>
      </c>
      <c r="E9199" s="24" t="s">
        <v>103</v>
      </c>
      <c r="F9199" s="38" t="n">
        <v>2960</v>
      </c>
      <c r="G9199" s="42" t="n">
        <f aca="false">DATE(YEAR(B9199),MONTH(B9199),1)</f>
        <v>46204</v>
      </c>
      <c r="H9199" s="24" t="str">
        <f aca="false">INDEX(Customers!$B$2:$B$601,MATCH(C9199,Customers!$A$2:$A$601,0))</f>
        <v>Nairobi</v>
      </c>
      <c r="I9199" s="43" t="n">
        <f aca="false">ROUND(MIN(INDEX(Assumptions!$D$13:$D$18,MATCH(E9199,Assumptions!$A$13:$A$18,0)),MAX(INDEX(Assumptions!$C$13:$C$18,MATCH(E9199,Assumptions!$A$13:$A$18,0)),INDEX(Assumptions!$B$13:$B$18,MATCH(E9199,Assumptions!$A$13:$A$18,0))*F9199)),2)</f>
        <v>29.6</v>
      </c>
    </row>
    <row r="9200" customFormat="false" ht="15" hidden="false" customHeight="false" outlineLevel="0" collapsed="false">
      <c r="A9200" s="24" t="s">
        <v>10023</v>
      </c>
      <c r="B9200" s="39" t="n">
        <v>46216</v>
      </c>
      <c r="C9200" s="24" t="s">
        <v>570</v>
      </c>
      <c r="D9200" s="24" t="s">
        <v>200</v>
      </c>
      <c r="E9200" s="24" t="s">
        <v>105</v>
      </c>
      <c r="F9200" s="38" t="n">
        <v>8140</v>
      </c>
      <c r="G9200" s="42" t="n">
        <f aca="false">DATE(YEAR(B9200),MONTH(B9200),1)</f>
        <v>46204</v>
      </c>
      <c r="H9200" s="24" t="str">
        <f aca="false">INDEX(Customers!$B$2:$B$601,MATCH(C9200,Customers!$A$2:$A$601,0))</f>
        <v>Western</v>
      </c>
      <c r="I9200" s="43" t="n">
        <f aca="false">ROUND(MIN(INDEX(Assumptions!$D$13:$D$18,MATCH(E9200,Assumptions!$A$13:$A$18,0)),MAX(INDEX(Assumptions!$C$13:$C$18,MATCH(E9200,Assumptions!$A$13:$A$18,0)),INDEX(Assumptions!$B$13:$B$18,MATCH(E9200,Assumptions!$A$13:$A$18,0))*F9200)),2)</f>
        <v>122.1</v>
      </c>
    </row>
    <row r="9201" customFormat="false" ht="15" hidden="false" customHeight="false" outlineLevel="0" collapsed="false">
      <c r="A9201" s="24" t="s">
        <v>10024</v>
      </c>
      <c r="B9201" s="39" t="n">
        <v>46216</v>
      </c>
      <c r="C9201" s="24" t="s">
        <v>610</v>
      </c>
      <c r="D9201" s="24" t="s">
        <v>826</v>
      </c>
      <c r="E9201" s="24" t="s">
        <v>103</v>
      </c>
      <c r="F9201" s="38" t="n">
        <v>850</v>
      </c>
      <c r="G9201" s="42" t="n">
        <f aca="false">DATE(YEAR(B9201),MONTH(B9201),1)</f>
        <v>46204</v>
      </c>
      <c r="H9201" s="24" t="str">
        <f aca="false">INDEX(Customers!$B$2:$B$601,MATCH(C9201,Customers!$A$2:$A$601,0))</f>
        <v>Nairobi</v>
      </c>
      <c r="I9201" s="43" t="n">
        <f aca="false">ROUND(MIN(INDEX(Assumptions!$D$13:$D$18,MATCH(E9201,Assumptions!$A$13:$A$18,0)),MAX(INDEX(Assumptions!$C$13:$C$18,MATCH(E9201,Assumptions!$A$13:$A$18,0)),INDEX(Assumptions!$B$13:$B$18,MATCH(E9201,Assumptions!$A$13:$A$18,0))*F9201)),2)</f>
        <v>8.5</v>
      </c>
    </row>
    <row r="9202" customFormat="false" ht="15" hidden="false" customHeight="false" outlineLevel="0" collapsed="false">
      <c r="A9202" s="24" t="s">
        <v>10025</v>
      </c>
      <c r="B9202" s="39" t="n">
        <v>46216</v>
      </c>
      <c r="C9202" s="24" t="s">
        <v>627</v>
      </c>
      <c r="D9202" s="24" t="s">
        <v>826</v>
      </c>
      <c r="E9202" s="24" t="s">
        <v>113</v>
      </c>
      <c r="F9202" s="38" t="n">
        <v>250</v>
      </c>
      <c r="G9202" s="42" t="n">
        <f aca="false">DATE(YEAR(B9202),MONTH(B9202),1)</f>
        <v>46204</v>
      </c>
      <c r="H9202" s="24" t="str">
        <f aca="false">INDEX(Customers!$B$2:$B$601,MATCH(C9202,Customers!$A$2:$A$601,0))</f>
        <v>Central</v>
      </c>
      <c r="I9202" s="43" t="n">
        <f aca="false">ROUND(MIN(INDEX(Assumptions!$D$13:$D$18,MATCH(E9202,Assumptions!$A$13:$A$18,0)),MAX(INDEX(Assumptions!$C$13:$C$18,MATCH(E9202,Assumptions!$A$13:$A$18,0)),INDEX(Assumptions!$B$13:$B$18,MATCH(E9202,Assumptions!$A$13:$A$18,0))*F9202)),2)</f>
        <v>12.5</v>
      </c>
    </row>
    <row r="9203" customFormat="false" ht="15" hidden="false" customHeight="false" outlineLevel="0" collapsed="false">
      <c r="A9203" s="24" t="s">
        <v>10026</v>
      </c>
      <c r="B9203" s="39" t="n">
        <v>46216</v>
      </c>
      <c r="C9203" s="24" t="s">
        <v>635</v>
      </c>
      <c r="D9203" s="24" t="s">
        <v>171</v>
      </c>
      <c r="E9203" s="24" t="s">
        <v>105</v>
      </c>
      <c r="F9203" s="38" t="n">
        <v>7630</v>
      </c>
      <c r="G9203" s="42" t="n">
        <f aca="false">DATE(YEAR(B9203),MONTH(B9203),1)</f>
        <v>46204</v>
      </c>
      <c r="H9203" s="24" t="str">
        <f aca="false">INDEX(Customers!$B$2:$B$601,MATCH(C9203,Customers!$A$2:$A$601,0))</f>
        <v>Central</v>
      </c>
      <c r="I9203" s="43" t="n">
        <f aca="false">ROUND(MIN(INDEX(Assumptions!$D$13:$D$18,MATCH(E9203,Assumptions!$A$13:$A$18,0)),MAX(INDEX(Assumptions!$C$13:$C$18,MATCH(E9203,Assumptions!$A$13:$A$18,0)),INDEX(Assumptions!$B$13:$B$18,MATCH(E9203,Assumptions!$A$13:$A$18,0))*F9203)),2)</f>
        <v>114.45</v>
      </c>
    </row>
    <row r="9204" customFormat="false" ht="15" hidden="false" customHeight="false" outlineLevel="0" collapsed="false">
      <c r="A9204" s="24" t="s">
        <v>10027</v>
      </c>
      <c r="B9204" s="39" t="n">
        <v>46216</v>
      </c>
      <c r="C9204" s="24" t="s">
        <v>685</v>
      </c>
      <c r="D9204" s="24" t="s">
        <v>826</v>
      </c>
      <c r="E9204" s="24" t="s">
        <v>111</v>
      </c>
      <c r="F9204" s="38" t="n">
        <v>50</v>
      </c>
      <c r="G9204" s="42" t="n">
        <f aca="false">DATE(YEAR(B9204),MONTH(B9204),1)</f>
        <v>46204</v>
      </c>
      <c r="H9204" s="24" t="str">
        <f aca="false">INDEX(Customers!$B$2:$B$601,MATCH(C9204,Customers!$A$2:$A$601,0))</f>
        <v>Nairobi</v>
      </c>
      <c r="I9204" s="43" t="n">
        <f aca="false">ROUND(MIN(INDEX(Assumptions!$D$13:$D$18,MATCH(E9204,Assumptions!$A$13:$A$18,0)),MAX(INDEX(Assumptions!$C$13:$C$18,MATCH(E9204,Assumptions!$A$13:$A$18,0)),INDEX(Assumptions!$B$13:$B$18,MATCH(E9204,Assumptions!$A$13:$A$18,0))*F9204)),2)</f>
        <v>2</v>
      </c>
    </row>
    <row r="9205" customFormat="false" ht="15" hidden="false" customHeight="false" outlineLevel="0" collapsed="false">
      <c r="A9205" s="24" t="s">
        <v>10028</v>
      </c>
      <c r="B9205" s="39" t="n">
        <v>46216</v>
      </c>
      <c r="C9205" s="24" t="s">
        <v>687</v>
      </c>
      <c r="D9205" s="24" t="s">
        <v>826</v>
      </c>
      <c r="E9205" s="24" t="s">
        <v>111</v>
      </c>
      <c r="F9205" s="38" t="n">
        <v>100</v>
      </c>
      <c r="G9205" s="42" t="n">
        <f aca="false">DATE(YEAR(B9205),MONTH(B9205),1)</f>
        <v>46204</v>
      </c>
      <c r="H9205" s="24" t="str">
        <f aca="false">INDEX(Customers!$B$2:$B$601,MATCH(C9205,Customers!$A$2:$A$601,0))</f>
        <v>Central</v>
      </c>
      <c r="I9205" s="43" t="n">
        <f aca="false">ROUND(MIN(INDEX(Assumptions!$D$13:$D$18,MATCH(E9205,Assumptions!$A$13:$A$18,0)),MAX(INDEX(Assumptions!$C$13:$C$18,MATCH(E9205,Assumptions!$A$13:$A$18,0)),INDEX(Assumptions!$B$13:$B$18,MATCH(E9205,Assumptions!$A$13:$A$18,0))*F9205)),2)</f>
        <v>4</v>
      </c>
    </row>
    <row r="9206" customFormat="false" ht="15" hidden="false" customHeight="false" outlineLevel="0" collapsed="false">
      <c r="A9206" s="24" t="s">
        <v>10029</v>
      </c>
      <c r="B9206" s="39" t="n">
        <v>46216</v>
      </c>
      <c r="C9206" s="24" t="s">
        <v>701</v>
      </c>
      <c r="D9206" s="24" t="s">
        <v>826</v>
      </c>
      <c r="E9206" s="24" t="s">
        <v>113</v>
      </c>
      <c r="F9206" s="38" t="n">
        <v>1000</v>
      </c>
      <c r="G9206" s="42" t="n">
        <f aca="false">DATE(YEAR(B9206),MONTH(B9206),1)</f>
        <v>46204</v>
      </c>
      <c r="H9206" s="24" t="str">
        <f aca="false">INDEX(Customers!$B$2:$B$601,MATCH(C9206,Customers!$A$2:$A$601,0))</f>
        <v>Nairobi</v>
      </c>
      <c r="I9206" s="43" t="n">
        <f aca="false">ROUND(MIN(INDEX(Assumptions!$D$13:$D$18,MATCH(E9206,Assumptions!$A$13:$A$18,0)),MAX(INDEX(Assumptions!$C$13:$C$18,MATCH(E9206,Assumptions!$A$13:$A$18,0)),INDEX(Assumptions!$B$13:$B$18,MATCH(E9206,Assumptions!$A$13:$A$18,0))*F9206)),2)</f>
        <v>50</v>
      </c>
    </row>
    <row r="9207" customFormat="false" ht="15" hidden="false" customHeight="false" outlineLevel="0" collapsed="false">
      <c r="A9207" s="24" t="s">
        <v>10030</v>
      </c>
      <c r="B9207" s="39" t="n">
        <v>46216</v>
      </c>
      <c r="C9207" s="24" t="s">
        <v>733</v>
      </c>
      <c r="D9207" s="24" t="s">
        <v>826</v>
      </c>
      <c r="E9207" s="24" t="s">
        <v>109</v>
      </c>
      <c r="F9207" s="38" t="n">
        <v>5710</v>
      </c>
      <c r="G9207" s="42" t="n">
        <f aca="false">DATE(YEAR(B9207),MONTH(B9207),1)</f>
        <v>46204</v>
      </c>
      <c r="H9207" s="24" t="str">
        <f aca="false">INDEX(Customers!$B$2:$B$601,MATCH(C9207,Customers!$A$2:$A$601,0))</f>
        <v>Eastern</v>
      </c>
      <c r="I9207" s="43" t="n">
        <f aca="false">ROUND(MIN(INDEX(Assumptions!$D$13:$D$18,MATCH(E9207,Assumptions!$A$13:$A$18,0)),MAX(INDEX(Assumptions!$C$13:$C$18,MATCH(E9207,Assumptions!$A$13:$A$18,0)),INDEX(Assumptions!$B$13:$B$18,MATCH(E9207,Assumptions!$A$13:$A$18,0))*F9207)),2)</f>
        <v>22.84</v>
      </c>
    </row>
    <row r="9208" customFormat="false" ht="15" hidden="false" customHeight="false" outlineLevel="0" collapsed="false">
      <c r="A9208" s="24" t="s">
        <v>10031</v>
      </c>
      <c r="B9208" s="39" t="n">
        <v>46216</v>
      </c>
      <c r="C9208" s="24" t="s">
        <v>751</v>
      </c>
      <c r="D9208" s="24" t="s">
        <v>826</v>
      </c>
      <c r="E9208" s="24" t="s">
        <v>113</v>
      </c>
      <c r="F9208" s="38" t="n">
        <v>250</v>
      </c>
      <c r="G9208" s="42" t="n">
        <f aca="false">DATE(YEAR(B9208),MONTH(B9208),1)</f>
        <v>46204</v>
      </c>
      <c r="H9208" s="24" t="str">
        <f aca="false">INDEX(Customers!$B$2:$B$601,MATCH(C9208,Customers!$A$2:$A$601,0))</f>
        <v>Coast</v>
      </c>
      <c r="I9208" s="43" t="n">
        <f aca="false">ROUND(MIN(INDEX(Assumptions!$D$13:$D$18,MATCH(E9208,Assumptions!$A$13:$A$18,0)),MAX(INDEX(Assumptions!$C$13:$C$18,MATCH(E9208,Assumptions!$A$13:$A$18,0)),INDEX(Assumptions!$B$13:$B$18,MATCH(E9208,Assumptions!$A$13:$A$18,0))*F9208)),2)</f>
        <v>12.5</v>
      </c>
    </row>
    <row r="9209" customFormat="false" ht="15" hidden="false" customHeight="false" outlineLevel="0" collapsed="false">
      <c r="A9209" s="24" t="s">
        <v>10032</v>
      </c>
      <c r="B9209" s="39" t="n">
        <v>46216</v>
      </c>
      <c r="C9209" s="24" t="s">
        <v>760</v>
      </c>
      <c r="D9209" s="24" t="s">
        <v>826</v>
      </c>
      <c r="E9209" s="24" t="s">
        <v>103</v>
      </c>
      <c r="F9209" s="38" t="n">
        <v>1050</v>
      </c>
      <c r="G9209" s="42" t="n">
        <f aca="false">DATE(YEAR(B9209),MONTH(B9209),1)</f>
        <v>46204</v>
      </c>
      <c r="H9209" s="24" t="str">
        <f aca="false">INDEX(Customers!$B$2:$B$601,MATCH(C9209,Customers!$A$2:$A$601,0))</f>
        <v>Rift Valley</v>
      </c>
      <c r="I9209" s="43" t="n">
        <f aca="false">ROUND(MIN(INDEX(Assumptions!$D$13:$D$18,MATCH(E9209,Assumptions!$A$13:$A$18,0)),MAX(INDEX(Assumptions!$C$13:$C$18,MATCH(E9209,Assumptions!$A$13:$A$18,0)),INDEX(Assumptions!$B$13:$B$18,MATCH(E9209,Assumptions!$A$13:$A$18,0))*F9209)),2)</f>
        <v>10.5</v>
      </c>
    </row>
    <row r="9210" customFormat="false" ht="15" hidden="false" customHeight="false" outlineLevel="0" collapsed="false">
      <c r="A9210" s="24" t="s">
        <v>10033</v>
      </c>
      <c r="B9210" s="39" t="n">
        <v>46216</v>
      </c>
      <c r="C9210" s="24" t="s">
        <v>767</v>
      </c>
      <c r="D9210" s="24" t="s">
        <v>152</v>
      </c>
      <c r="E9210" s="24" t="s">
        <v>105</v>
      </c>
      <c r="F9210" s="38" t="n">
        <v>1020</v>
      </c>
      <c r="G9210" s="42" t="n">
        <f aca="false">DATE(YEAR(B9210),MONTH(B9210),1)</f>
        <v>46204</v>
      </c>
      <c r="H9210" s="24" t="str">
        <f aca="false">INDEX(Customers!$B$2:$B$601,MATCH(C9210,Customers!$A$2:$A$601,0))</f>
        <v>Nairobi</v>
      </c>
      <c r="I9210" s="43" t="n">
        <f aca="false">ROUND(MIN(INDEX(Assumptions!$D$13:$D$18,MATCH(E9210,Assumptions!$A$13:$A$18,0)),MAX(INDEX(Assumptions!$C$13:$C$18,MATCH(E9210,Assumptions!$A$13:$A$18,0)),INDEX(Assumptions!$B$13:$B$18,MATCH(E9210,Assumptions!$A$13:$A$18,0))*F9210)),2)</f>
        <v>15.3</v>
      </c>
    </row>
    <row r="9211" customFormat="false" ht="15" hidden="false" customHeight="false" outlineLevel="0" collapsed="false">
      <c r="A9211" s="24" t="s">
        <v>10034</v>
      </c>
      <c r="B9211" s="39" t="n">
        <v>46216</v>
      </c>
      <c r="C9211" s="24" t="s">
        <v>816</v>
      </c>
      <c r="D9211" s="24" t="s">
        <v>826</v>
      </c>
      <c r="E9211" s="24" t="s">
        <v>103</v>
      </c>
      <c r="F9211" s="38" t="n">
        <v>5590</v>
      </c>
      <c r="G9211" s="42" t="n">
        <f aca="false">DATE(YEAR(B9211),MONTH(B9211),1)</f>
        <v>46204</v>
      </c>
      <c r="H9211" s="24" t="str">
        <f aca="false">INDEX(Customers!$B$2:$B$601,MATCH(C9211,Customers!$A$2:$A$601,0))</f>
        <v>Nairobi</v>
      </c>
      <c r="I9211" s="43" t="n">
        <f aca="false">ROUND(MIN(INDEX(Assumptions!$D$13:$D$18,MATCH(E9211,Assumptions!$A$13:$A$18,0)),MAX(INDEX(Assumptions!$C$13:$C$18,MATCH(E9211,Assumptions!$A$13:$A$18,0)),INDEX(Assumptions!$B$13:$B$18,MATCH(E9211,Assumptions!$A$13:$A$18,0))*F9211)),2)</f>
        <v>55.9</v>
      </c>
    </row>
    <row r="9212" customFormat="false" ht="15" hidden="false" customHeight="false" outlineLevel="0" collapsed="false">
      <c r="A9212" s="24" t="s">
        <v>10035</v>
      </c>
      <c r="B9212" s="39" t="n">
        <v>46216</v>
      </c>
      <c r="C9212" s="24" t="s">
        <v>818</v>
      </c>
      <c r="D9212" s="24" t="s">
        <v>826</v>
      </c>
      <c r="E9212" s="24" t="s">
        <v>113</v>
      </c>
      <c r="F9212" s="38" t="n">
        <v>50</v>
      </c>
      <c r="G9212" s="42" t="n">
        <f aca="false">DATE(YEAR(B9212),MONTH(B9212),1)</f>
        <v>46204</v>
      </c>
      <c r="H9212" s="24" t="str">
        <f aca="false">INDEX(Customers!$B$2:$B$601,MATCH(C9212,Customers!$A$2:$A$601,0))</f>
        <v>Central</v>
      </c>
      <c r="I9212" s="43" t="n">
        <f aca="false">ROUND(MIN(INDEX(Assumptions!$D$13:$D$18,MATCH(E9212,Assumptions!$A$13:$A$18,0)),MAX(INDEX(Assumptions!$C$13:$C$18,MATCH(E9212,Assumptions!$A$13:$A$18,0)),INDEX(Assumptions!$B$13:$B$18,MATCH(E9212,Assumptions!$A$13:$A$18,0))*F9212)),2)</f>
        <v>2.5</v>
      </c>
    </row>
    <row r="9213" customFormat="false" ht="15" hidden="false" customHeight="false" outlineLevel="0" collapsed="false">
      <c r="A9213" s="24" t="s">
        <v>10036</v>
      </c>
      <c r="B9213" s="39" t="n">
        <v>46217</v>
      </c>
      <c r="C9213" s="24" t="s">
        <v>254</v>
      </c>
      <c r="D9213" s="24" t="s">
        <v>826</v>
      </c>
      <c r="E9213" s="24" t="s">
        <v>103</v>
      </c>
      <c r="F9213" s="38" t="n">
        <v>2050</v>
      </c>
      <c r="G9213" s="42" t="n">
        <f aca="false">DATE(YEAR(B9213),MONTH(B9213),1)</f>
        <v>46204</v>
      </c>
      <c r="H9213" s="24" t="str">
        <f aca="false">INDEX(Customers!$B$2:$B$601,MATCH(C9213,Customers!$A$2:$A$601,0))</f>
        <v>Rift Valley</v>
      </c>
      <c r="I9213" s="43" t="n">
        <f aca="false">ROUND(MIN(INDEX(Assumptions!$D$13:$D$18,MATCH(E9213,Assumptions!$A$13:$A$18,0)),MAX(INDEX(Assumptions!$C$13:$C$18,MATCH(E9213,Assumptions!$A$13:$A$18,0)),INDEX(Assumptions!$B$13:$B$18,MATCH(E9213,Assumptions!$A$13:$A$18,0))*F9213)),2)</f>
        <v>20.5</v>
      </c>
    </row>
    <row r="9214" customFormat="false" ht="15" hidden="false" customHeight="false" outlineLevel="0" collapsed="false">
      <c r="A9214" s="24" t="s">
        <v>10037</v>
      </c>
      <c r="B9214" s="39" t="n">
        <v>46217</v>
      </c>
      <c r="C9214" s="24" t="s">
        <v>266</v>
      </c>
      <c r="D9214" s="24" t="s">
        <v>175</v>
      </c>
      <c r="E9214" s="24" t="s">
        <v>105</v>
      </c>
      <c r="F9214" s="38" t="n">
        <v>670</v>
      </c>
      <c r="G9214" s="42" t="n">
        <f aca="false">DATE(YEAR(B9214),MONTH(B9214),1)</f>
        <v>46204</v>
      </c>
      <c r="H9214" s="24" t="str">
        <f aca="false">INDEX(Customers!$B$2:$B$601,MATCH(C9214,Customers!$A$2:$A$601,0))</f>
        <v>Rift Valley</v>
      </c>
      <c r="I9214" s="43" t="n">
        <f aca="false">ROUND(MIN(INDEX(Assumptions!$D$13:$D$18,MATCH(E9214,Assumptions!$A$13:$A$18,0)),MAX(INDEX(Assumptions!$C$13:$C$18,MATCH(E9214,Assumptions!$A$13:$A$18,0)),INDEX(Assumptions!$B$13:$B$18,MATCH(E9214,Assumptions!$A$13:$A$18,0))*F9214)),2)</f>
        <v>10.05</v>
      </c>
    </row>
    <row r="9215" customFormat="false" ht="15" hidden="false" customHeight="false" outlineLevel="0" collapsed="false">
      <c r="A9215" s="24" t="s">
        <v>10038</v>
      </c>
      <c r="B9215" s="39" t="n">
        <v>46217</v>
      </c>
      <c r="C9215" s="24" t="s">
        <v>271</v>
      </c>
      <c r="D9215" s="24" t="s">
        <v>184</v>
      </c>
      <c r="E9215" s="24" t="s">
        <v>105</v>
      </c>
      <c r="F9215" s="38" t="n">
        <v>9000</v>
      </c>
      <c r="G9215" s="42" t="n">
        <f aca="false">DATE(YEAR(B9215),MONTH(B9215),1)</f>
        <v>46204</v>
      </c>
      <c r="H9215" s="24" t="str">
        <f aca="false">INDEX(Customers!$B$2:$B$601,MATCH(C9215,Customers!$A$2:$A$601,0))</f>
        <v>Coast</v>
      </c>
      <c r="I9215" s="43" t="n">
        <f aca="false">ROUND(MIN(INDEX(Assumptions!$D$13:$D$18,MATCH(E9215,Assumptions!$A$13:$A$18,0)),MAX(INDEX(Assumptions!$C$13:$C$18,MATCH(E9215,Assumptions!$A$13:$A$18,0)),INDEX(Assumptions!$B$13:$B$18,MATCH(E9215,Assumptions!$A$13:$A$18,0))*F9215)),2)</f>
        <v>135</v>
      </c>
    </row>
    <row r="9216" customFormat="false" ht="15" hidden="false" customHeight="false" outlineLevel="0" collapsed="false">
      <c r="A9216" s="24" t="s">
        <v>10039</v>
      </c>
      <c r="B9216" s="39" t="n">
        <v>46217</v>
      </c>
      <c r="C9216" s="24" t="s">
        <v>277</v>
      </c>
      <c r="D9216" s="24" t="s">
        <v>826</v>
      </c>
      <c r="E9216" s="24" t="s">
        <v>111</v>
      </c>
      <c r="F9216" s="38" t="n">
        <v>200</v>
      </c>
      <c r="G9216" s="42" t="n">
        <f aca="false">DATE(YEAR(B9216),MONTH(B9216),1)</f>
        <v>46204</v>
      </c>
      <c r="H9216" s="24" t="str">
        <f aca="false">INDEX(Customers!$B$2:$B$601,MATCH(C9216,Customers!$A$2:$A$601,0))</f>
        <v>Rift Valley</v>
      </c>
      <c r="I9216" s="43" t="n">
        <f aca="false">ROUND(MIN(INDEX(Assumptions!$D$13:$D$18,MATCH(E9216,Assumptions!$A$13:$A$18,0)),MAX(INDEX(Assumptions!$C$13:$C$18,MATCH(E9216,Assumptions!$A$13:$A$18,0)),INDEX(Assumptions!$B$13:$B$18,MATCH(E9216,Assumptions!$A$13:$A$18,0))*F9216)),2)</f>
        <v>8</v>
      </c>
    </row>
    <row r="9217" customFormat="false" ht="15" hidden="false" customHeight="false" outlineLevel="0" collapsed="false">
      <c r="A9217" s="24" t="s">
        <v>10040</v>
      </c>
      <c r="B9217" s="39" t="n">
        <v>46217</v>
      </c>
      <c r="C9217" s="24" t="s">
        <v>278</v>
      </c>
      <c r="D9217" s="24" t="s">
        <v>826</v>
      </c>
      <c r="E9217" s="24" t="s">
        <v>109</v>
      </c>
      <c r="F9217" s="38" t="n">
        <v>26060</v>
      </c>
      <c r="G9217" s="42" t="n">
        <f aca="false">DATE(YEAR(B9217),MONTH(B9217),1)</f>
        <v>46204</v>
      </c>
      <c r="H9217" s="24" t="str">
        <f aca="false">INDEX(Customers!$B$2:$B$601,MATCH(C9217,Customers!$A$2:$A$601,0))</f>
        <v>Central</v>
      </c>
      <c r="I9217" s="43" t="n">
        <f aca="false">ROUND(MIN(INDEX(Assumptions!$D$13:$D$18,MATCH(E9217,Assumptions!$A$13:$A$18,0)),MAX(INDEX(Assumptions!$C$13:$C$18,MATCH(E9217,Assumptions!$A$13:$A$18,0)),INDEX(Assumptions!$B$13:$B$18,MATCH(E9217,Assumptions!$A$13:$A$18,0))*F9217)),2)</f>
        <v>40</v>
      </c>
    </row>
    <row r="9218" customFormat="false" ht="15" hidden="false" customHeight="false" outlineLevel="0" collapsed="false">
      <c r="A9218" s="24" t="s">
        <v>10041</v>
      </c>
      <c r="B9218" s="39" t="n">
        <v>46217</v>
      </c>
      <c r="C9218" s="24" t="s">
        <v>324</v>
      </c>
      <c r="D9218" s="24" t="s">
        <v>826</v>
      </c>
      <c r="E9218" s="24" t="s">
        <v>113</v>
      </c>
      <c r="F9218" s="38" t="n">
        <v>250</v>
      </c>
      <c r="G9218" s="42" t="n">
        <f aca="false">DATE(YEAR(B9218),MONTH(B9218),1)</f>
        <v>46204</v>
      </c>
      <c r="H9218" s="24" t="str">
        <f aca="false">INDEX(Customers!$B$2:$B$601,MATCH(C9218,Customers!$A$2:$A$601,0))</f>
        <v>Central</v>
      </c>
      <c r="I9218" s="43" t="n">
        <f aca="false">ROUND(MIN(INDEX(Assumptions!$D$13:$D$18,MATCH(E9218,Assumptions!$A$13:$A$18,0)),MAX(INDEX(Assumptions!$C$13:$C$18,MATCH(E9218,Assumptions!$A$13:$A$18,0)),INDEX(Assumptions!$B$13:$B$18,MATCH(E9218,Assumptions!$A$13:$A$18,0))*F9218)),2)</f>
        <v>12.5</v>
      </c>
    </row>
    <row r="9219" customFormat="false" ht="15" hidden="false" customHeight="false" outlineLevel="0" collapsed="false">
      <c r="A9219" s="24" t="s">
        <v>10042</v>
      </c>
      <c r="B9219" s="39" t="n">
        <v>46217</v>
      </c>
      <c r="C9219" s="24" t="s">
        <v>328</v>
      </c>
      <c r="D9219" s="24" t="s">
        <v>826</v>
      </c>
      <c r="E9219" s="24" t="s">
        <v>109</v>
      </c>
      <c r="F9219" s="38" t="n">
        <v>860</v>
      </c>
      <c r="G9219" s="42" t="n">
        <f aca="false">DATE(YEAR(B9219),MONTH(B9219),1)</f>
        <v>46204</v>
      </c>
      <c r="H9219" s="24" t="str">
        <f aca="false">INDEX(Customers!$B$2:$B$601,MATCH(C9219,Customers!$A$2:$A$601,0))</f>
        <v>Western</v>
      </c>
      <c r="I9219" s="43" t="n">
        <f aca="false">ROUND(MIN(INDEX(Assumptions!$D$13:$D$18,MATCH(E9219,Assumptions!$A$13:$A$18,0)),MAX(INDEX(Assumptions!$C$13:$C$18,MATCH(E9219,Assumptions!$A$13:$A$18,0)),INDEX(Assumptions!$B$13:$B$18,MATCH(E9219,Assumptions!$A$13:$A$18,0))*F9219)),2)</f>
        <v>3.44</v>
      </c>
    </row>
    <row r="9220" customFormat="false" ht="15" hidden="false" customHeight="false" outlineLevel="0" collapsed="false">
      <c r="A9220" s="24" t="s">
        <v>10043</v>
      </c>
      <c r="B9220" s="39" t="n">
        <v>46217</v>
      </c>
      <c r="C9220" s="24" t="s">
        <v>328</v>
      </c>
      <c r="D9220" s="24" t="s">
        <v>194</v>
      </c>
      <c r="E9220" s="24" t="s">
        <v>105</v>
      </c>
      <c r="F9220" s="38" t="n">
        <v>6850</v>
      </c>
      <c r="G9220" s="42" t="n">
        <f aca="false">DATE(YEAR(B9220),MONTH(B9220),1)</f>
        <v>46204</v>
      </c>
      <c r="H9220" s="24" t="str">
        <f aca="false">INDEX(Customers!$B$2:$B$601,MATCH(C9220,Customers!$A$2:$A$601,0))</f>
        <v>Western</v>
      </c>
      <c r="I9220" s="43" t="n">
        <f aca="false">ROUND(MIN(INDEX(Assumptions!$D$13:$D$18,MATCH(E9220,Assumptions!$A$13:$A$18,0)),MAX(INDEX(Assumptions!$C$13:$C$18,MATCH(E9220,Assumptions!$A$13:$A$18,0)),INDEX(Assumptions!$B$13:$B$18,MATCH(E9220,Assumptions!$A$13:$A$18,0))*F9220)),2)</f>
        <v>102.75</v>
      </c>
    </row>
    <row r="9221" customFormat="false" ht="15" hidden="false" customHeight="false" outlineLevel="0" collapsed="false">
      <c r="A9221" s="24" t="s">
        <v>10044</v>
      </c>
      <c r="B9221" s="39" t="n">
        <v>46217</v>
      </c>
      <c r="C9221" s="24" t="s">
        <v>356</v>
      </c>
      <c r="D9221" s="24" t="s">
        <v>826</v>
      </c>
      <c r="E9221" s="24" t="s">
        <v>109</v>
      </c>
      <c r="F9221" s="38" t="n">
        <v>9620</v>
      </c>
      <c r="G9221" s="42" t="n">
        <f aca="false">DATE(YEAR(B9221),MONTH(B9221),1)</f>
        <v>46204</v>
      </c>
      <c r="H9221" s="24" t="str">
        <f aca="false">INDEX(Customers!$B$2:$B$601,MATCH(C9221,Customers!$A$2:$A$601,0))</f>
        <v>Coast</v>
      </c>
      <c r="I9221" s="43" t="n">
        <f aca="false">ROUND(MIN(INDEX(Assumptions!$D$13:$D$18,MATCH(E9221,Assumptions!$A$13:$A$18,0)),MAX(INDEX(Assumptions!$C$13:$C$18,MATCH(E9221,Assumptions!$A$13:$A$18,0)),INDEX(Assumptions!$B$13:$B$18,MATCH(E9221,Assumptions!$A$13:$A$18,0))*F9221)),2)</f>
        <v>38.48</v>
      </c>
    </row>
    <row r="9222" customFormat="false" ht="15" hidden="false" customHeight="false" outlineLevel="0" collapsed="false">
      <c r="A9222" s="24" t="s">
        <v>10045</v>
      </c>
      <c r="B9222" s="39" t="n">
        <v>46217</v>
      </c>
      <c r="C9222" s="24" t="s">
        <v>359</v>
      </c>
      <c r="D9222" s="24" t="s">
        <v>826</v>
      </c>
      <c r="E9222" s="24" t="s">
        <v>109</v>
      </c>
      <c r="F9222" s="38" t="n">
        <v>21700</v>
      </c>
      <c r="G9222" s="42" t="n">
        <f aca="false">DATE(YEAR(B9222),MONTH(B9222),1)</f>
        <v>46204</v>
      </c>
      <c r="H9222" s="24" t="str">
        <f aca="false">INDEX(Customers!$B$2:$B$601,MATCH(C9222,Customers!$A$2:$A$601,0))</f>
        <v>Central</v>
      </c>
      <c r="I9222" s="43" t="n">
        <f aca="false">ROUND(MIN(INDEX(Assumptions!$D$13:$D$18,MATCH(E9222,Assumptions!$A$13:$A$18,0)),MAX(INDEX(Assumptions!$C$13:$C$18,MATCH(E9222,Assumptions!$A$13:$A$18,0)),INDEX(Assumptions!$B$13:$B$18,MATCH(E9222,Assumptions!$A$13:$A$18,0))*F9222)),2)</f>
        <v>40</v>
      </c>
    </row>
    <row r="9223" customFormat="false" ht="15" hidden="false" customHeight="false" outlineLevel="0" collapsed="false">
      <c r="A9223" s="24" t="s">
        <v>10046</v>
      </c>
      <c r="B9223" s="39" t="n">
        <v>46217</v>
      </c>
      <c r="C9223" s="24" t="s">
        <v>361</v>
      </c>
      <c r="D9223" s="24" t="s">
        <v>826</v>
      </c>
      <c r="E9223" s="24" t="s">
        <v>103</v>
      </c>
      <c r="F9223" s="38" t="n">
        <v>980</v>
      </c>
      <c r="G9223" s="42" t="n">
        <f aca="false">DATE(YEAR(B9223),MONTH(B9223),1)</f>
        <v>46204</v>
      </c>
      <c r="H9223" s="24" t="str">
        <f aca="false">INDEX(Customers!$B$2:$B$601,MATCH(C9223,Customers!$A$2:$A$601,0))</f>
        <v>Rift Valley</v>
      </c>
      <c r="I9223" s="43" t="n">
        <f aca="false">ROUND(MIN(INDEX(Assumptions!$D$13:$D$18,MATCH(E9223,Assumptions!$A$13:$A$18,0)),MAX(INDEX(Assumptions!$C$13:$C$18,MATCH(E9223,Assumptions!$A$13:$A$18,0)),INDEX(Assumptions!$B$13:$B$18,MATCH(E9223,Assumptions!$A$13:$A$18,0))*F9223)),2)</f>
        <v>9.8</v>
      </c>
    </row>
    <row r="9224" customFormat="false" ht="15" hidden="false" customHeight="false" outlineLevel="0" collapsed="false">
      <c r="A9224" s="24" t="s">
        <v>10047</v>
      </c>
      <c r="B9224" s="39" t="n">
        <v>46217</v>
      </c>
      <c r="C9224" s="24" t="s">
        <v>361</v>
      </c>
      <c r="D9224" s="24" t="s">
        <v>826</v>
      </c>
      <c r="E9224" s="24" t="s">
        <v>109</v>
      </c>
      <c r="F9224" s="38" t="n">
        <v>2280</v>
      </c>
      <c r="G9224" s="42" t="n">
        <f aca="false">DATE(YEAR(B9224),MONTH(B9224),1)</f>
        <v>46204</v>
      </c>
      <c r="H9224" s="24" t="str">
        <f aca="false">INDEX(Customers!$B$2:$B$601,MATCH(C9224,Customers!$A$2:$A$601,0))</f>
        <v>Rift Valley</v>
      </c>
      <c r="I9224" s="43" t="n">
        <f aca="false">ROUND(MIN(INDEX(Assumptions!$D$13:$D$18,MATCH(E9224,Assumptions!$A$13:$A$18,0)),MAX(INDEX(Assumptions!$C$13:$C$18,MATCH(E9224,Assumptions!$A$13:$A$18,0)),INDEX(Assumptions!$B$13:$B$18,MATCH(E9224,Assumptions!$A$13:$A$18,0))*F9224)),2)</f>
        <v>9.12</v>
      </c>
    </row>
    <row r="9225" customFormat="false" ht="15" hidden="false" customHeight="false" outlineLevel="0" collapsed="false">
      <c r="A9225" s="24" t="s">
        <v>10048</v>
      </c>
      <c r="B9225" s="39" t="n">
        <v>46217</v>
      </c>
      <c r="C9225" s="24" t="s">
        <v>378</v>
      </c>
      <c r="D9225" s="24" t="s">
        <v>169</v>
      </c>
      <c r="E9225" s="24" t="s">
        <v>107</v>
      </c>
      <c r="F9225" s="38" t="n">
        <v>1840</v>
      </c>
      <c r="G9225" s="42" t="n">
        <f aca="false">DATE(YEAR(B9225),MONTH(B9225),1)</f>
        <v>46204</v>
      </c>
      <c r="H9225" s="24" t="str">
        <f aca="false">INDEX(Customers!$B$2:$B$601,MATCH(C9225,Customers!$A$2:$A$601,0))</f>
        <v>Central</v>
      </c>
      <c r="I9225" s="43" t="n">
        <f aca="false">ROUND(MIN(INDEX(Assumptions!$D$13:$D$18,MATCH(E9225,Assumptions!$A$13:$A$18,0)),MAX(INDEX(Assumptions!$C$13:$C$18,MATCH(E9225,Assumptions!$A$13:$A$18,0)),INDEX(Assumptions!$B$13:$B$18,MATCH(E9225,Assumptions!$A$13:$A$18,0))*F9225)),2)</f>
        <v>0</v>
      </c>
    </row>
    <row r="9226" customFormat="false" ht="15" hidden="false" customHeight="false" outlineLevel="0" collapsed="false">
      <c r="A9226" s="24" t="s">
        <v>10049</v>
      </c>
      <c r="B9226" s="39" t="n">
        <v>46217</v>
      </c>
      <c r="C9226" s="24" t="s">
        <v>382</v>
      </c>
      <c r="D9226" s="24" t="s">
        <v>826</v>
      </c>
      <c r="E9226" s="24" t="s">
        <v>109</v>
      </c>
      <c r="F9226" s="38" t="n">
        <v>16540</v>
      </c>
      <c r="G9226" s="42" t="n">
        <f aca="false">DATE(YEAR(B9226),MONTH(B9226),1)</f>
        <v>46204</v>
      </c>
      <c r="H9226" s="24" t="str">
        <f aca="false">INDEX(Customers!$B$2:$B$601,MATCH(C9226,Customers!$A$2:$A$601,0))</f>
        <v>Central</v>
      </c>
      <c r="I9226" s="43" t="n">
        <f aca="false">ROUND(MIN(INDEX(Assumptions!$D$13:$D$18,MATCH(E9226,Assumptions!$A$13:$A$18,0)),MAX(INDEX(Assumptions!$C$13:$C$18,MATCH(E9226,Assumptions!$A$13:$A$18,0)),INDEX(Assumptions!$B$13:$B$18,MATCH(E9226,Assumptions!$A$13:$A$18,0))*F9226)),2)</f>
        <v>40</v>
      </c>
    </row>
    <row r="9227" customFormat="false" ht="15" hidden="false" customHeight="false" outlineLevel="0" collapsed="false">
      <c r="A9227" s="24" t="s">
        <v>10050</v>
      </c>
      <c r="B9227" s="39" t="n">
        <v>46217</v>
      </c>
      <c r="C9227" s="24" t="s">
        <v>390</v>
      </c>
      <c r="D9227" s="24" t="s">
        <v>826</v>
      </c>
      <c r="E9227" s="24" t="s">
        <v>103</v>
      </c>
      <c r="F9227" s="38" t="n">
        <v>3320</v>
      </c>
      <c r="G9227" s="42" t="n">
        <f aca="false">DATE(YEAR(B9227),MONTH(B9227),1)</f>
        <v>46204</v>
      </c>
      <c r="H9227" s="24" t="str">
        <f aca="false">INDEX(Customers!$B$2:$B$601,MATCH(C9227,Customers!$A$2:$A$601,0))</f>
        <v>Rift Valley</v>
      </c>
      <c r="I9227" s="43" t="n">
        <f aca="false">ROUND(MIN(INDEX(Assumptions!$D$13:$D$18,MATCH(E9227,Assumptions!$A$13:$A$18,0)),MAX(INDEX(Assumptions!$C$13:$C$18,MATCH(E9227,Assumptions!$A$13:$A$18,0)),INDEX(Assumptions!$B$13:$B$18,MATCH(E9227,Assumptions!$A$13:$A$18,0))*F9227)),2)</f>
        <v>33.2</v>
      </c>
    </row>
    <row r="9228" customFormat="false" ht="15" hidden="false" customHeight="false" outlineLevel="0" collapsed="false">
      <c r="A9228" s="24" t="s">
        <v>10051</v>
      </c>
      <c r="B9228" s="39" t="n">
        <v>46217</v>
      </c>
      <c r="C9228" s="24" t="s">
        <v>391</v>
      </c>
      <c r="D9228" s="24" t="s">
        <v>826</v>
      </c>
      <c r="E9228" s="24" t="s">
        <v>103</v>
      </c>
      <c r="F9228" s="38" t="n">
        <v>5730</v>
      </c>
      <c r="G9228" s="42" t="n">
        <f aca="false">DATE(YEAR(B9228),MONTH(B9228),1)</f>
        <v>46204</v>
      </c>
      <c r="H9228" s="24" t="str">
        <f aca="false">INDEX(Customers!$B$2:$B$601,MATCH(C9228,Customers!$A$2:$A$601,0))</f>
        <v>Nairobi</v>
      </c>
      <c r="I9228" s="43" t="n">
        <f aca="false">ROUND(MIN(INDEX(Assumptions!$D$13:$D$18,MATCH(E9228,Assumptions!$A$13:$A$18,0)),MAX(INDEX(Assumptions!$C$13:$C$18,MATCH(E9228,Assumptions!$A$13:$A$18,0)),INDEX(Assumptions!$B$13:$B$18,MATCH(E9228,Assumptions!$A$13:$A$18,0))*F9228)),2)</f>
        <v>57.3</v>
      </c>
    </row>
    <row r="9229" customFormat="false" ht="15" hidden="false" customHeight="false" outlineLevel="0" collapsed="false">
      <c r="A9229" s="24" t="s">
        <v>10052</v>
      </c>
      <c r="B9229" s="39" t="n">
        <v>46217</v>
      </c>
      <c r="C9229" s="24" t="s">
        <v>424</v>
      </c>
      <c r="D9229" s="24" t="s">
        <v>826</v>
      </c>
      <c r="E9229" s="24" t="s">
        <v>103</v>
      </c>
      <c r="F9229" s="38" t="n">
        <v>800</v>
      </c>
      <c r="G9229" s="42" t="n">
        <f aca="false">DATE(YEAR(B9229),MONTH(B9229),1)</f>
        <v>46204</v>
      </c>
      <c r="H9229" s="24" t="str">
        <f aca="false">INDEX(Customers!$B$2:$B$601,MATCH(C9229,Customers!$A$2:$A$601,0))</f>
        <v>Western</v>
      </c>
      <c r="I9229" s="43" t="n">
        <f aca="false">ROUND(MIN(INDEX(Assumptions!$D$13:$D$18,MATCH(E9229,Assumptions!$A$13:$A$18,0)),MAX(INDEX(Assumptions!$C$13:$C$18,MATCH(E9229,Assumptions!$A$13:$A$18,0)),INDEX(Assumptions!$B$13:$B$18,MATCH(E9229,Assumptions!$A$13:$A$18,0))*F9229)),2)</f>
        <v>8</v>
      </c>
    </row>
    <row r="9230" customFormat="false" ht="15" hidden="false" customHeight="false" outlineLevel="0" collapsed="false">
      <c r="A9230" s="24" t="s">
        <v>10053</v>
      </c>
      <c r="B9230" s="39" t="n">
        <v>46217</v>
      </c>
      <c r="C9230" s="24" t="s">
        <v>464</v>
      </c>
      <c r="D9230" s="24" t="s">
        <v>178</v>
      </c>
      <c r="E9230" s="24" t="s">
        <v>107</v>
      </c>
      <c r="F9230" s="38" t="n">
        <v>5420</v>
      </c>
      <c r="G9230" s="42" t="n">
        <f aca="false">DATE(YEAR(B9230),MONTH(B9230),1)</f>
        <v>46204</v>
      </c>
      <c r="H9230" s="24" t="str">
        <f aca="false">INDEX(Customers!$B$2:$B$601,MATCH(C9230,Customers!$A$2:$A$601,0))</f>
        <v>Rift Valley</v>
      </c>
      <c r="I9230" s="43" t="n">
        <f aca="false">ROUND(MIN(INDEX(Assumptions!$D$13:$D$18,MATCH(E9230,Assumptions!$A$13:$A$18,0)),MAX(INDEX(Assumptions!$C$13:$C$18,MATCH(E9230,Assumptions!$A$13:$A$18,0)),INDEX(Assumptions!$B$13:$B$18,MATCH(E9230,Assumptions!$A$13:$A$18,0))*F9230)),2)</f>
        <v>0</v>
      </c>
    </row>
    <row r="9231" customFormat="false" ht="15" hidden="false" customHeight="false" outlineLevel="0" collapsed="false">
      <c r="A9231" s="24" t="s">
        <v>10054</v>
      </c>
      <c r="B9231" s="39" t="n">
        <v>46217</v>
      </c>
      <c r="C9231" s="24" t="s">
        <v>465</v>
      </c>
      <c r="D9231" s="24" t="s">
        <v>826</v>
      </c>
      <c r="E9231" s="24" t="s">
        <v>113</v>
      </c>
      <c r="F9231" s="38" t="n">
        <v>1000</v>
      </c>
      <c r="G9231" s="42" t="n">
        <f aca="false">DATE(YEAR(B9231),MONTH(B9231),1)</f>
        <v>46204</v>
      </c>
      <c r="H9231" s="24" t="str">
        <f aca="false">INDEX(Customers!$B$2:$B$601,MATCH(C9231,Customers!$A$2:$A$601,0))</f>
        <v>Nairobi</v>
      </c>
      <c r="I9231" s="43" t="n">
        <f aca="false">ROUND(MIN(INDEX(Assumptions!$D$13:$D$18,MATCH(E9231,Assumptions!$A$13:$A$18,0)),MAX(INDEX(Assumptions!$C$13:$C$18,MATCH(E9231,Assumptions!$A$13:$A$18,0)),INDEX(Assumptions!$B$13:$B$18,MATCH(E9231,Assumptions!$A$13:$A$18,0))*F9231)),2)</f>
        <v>50</v>
      </c>
    </row>
    <row r="9232" customFormat="false" ht="15" hidden="false" customHeight="false" outlineLevel="0" collapsed="false">
      <c r="A9232" s="24" t="s">
        <v>10055</v>
      </c>
      <c r="B9232" s="39" t="n">
        <v>46217</v>
      </c>
      <c r="C9232" s="24" t="s">
        <v>478</v>
      </c>
      <c r="D9232" s="24" t="s">
        <v>826</v>
      </c>
      <c r="E9232" s="24" t="s">
        <v>109</v>
      </c>
      <c r="F9232" s="38" t="n">
        <v>2570</v>
      </c>
      <c r="G9232" s="42" t="n">
        <f aca="false">DATE(YEAR(B9232),MONTH(B9232),1)</f>
        <v>46204</v>
      </c>
      <c r="H9232" s="24" t="str">
        <f aca="false">INDEX(Customers!$B$2:$B$601,MATCH(C9232,Customers!$A$2:$A$601,0))</f>
        <v>Eastern</v>
      </c>
      <c r="I9232" s="43" t="n">
        <f aca="false">ROUND(MIN(INDEX(Assumptions!$D$13:$D$18,MATCH(E9232,Assumptions!$A$13:$A$18,0)),MAX(INDEX(Assumptions!$C$13:$C$18,MATCH(E9232,Assumptions!$A$13:$A$18,0)),INDEX(Assumptions!$B$13:$B$18,MATCH(E9232,Assumptions!$A$13:$A$18,0))*F9232)),2)</f>
        <v>10.28</v>
      </c>
    </row>
    <row r="9233" customFormat="false" ht="15" hidden="false" customHeight="false" outlineLevel="0" collapsed="false">
      <c r="A9233" s="24" t="s">
        <v>10056</v>
      </c>
      <c r="B9233" s="39" t="n">
        <v>46217</v>
      </c>
      <c r="C9233" s="24" t="s">
        <v>496</v>
      </c>
      <c r="D9233" s="24" t="s">
        <v>826</v>
      </c>
      <c r="E9233" s="24" t="s">
        <v>111</v>
      </c>
      <c r="F9233" s="38" t="n">
        <v>50</v>
      </c>
      <c r="G9233" s="42" t="n">
        <f aca="false">DATE(YEAR(B9233),MONTH(B9233),1)</f>
        <v>46204</v>
      </c>
      <c r="H9233" s="24" t="str">
        <f aca="false">INDEX(Customers!$B$2:$B$601,MATCH(C9233,Customers!$A$2:$A$601,0))</f>
        <v>Rift Valley</v>
      </c>
      <c r="I9233" s="43" t="n">
        <f aca="false">ROUND(MIN(INDEX(Assumptions!$D$13:$D$18,MATCH(E9233,Assumptions!$A$13:$A$18,0)),MAX(INDEX(Assumptions!$C$13:$C$18,MATCH(E9233,Assumptions!$A$13:$A$18,0)),INDEX(Assumptions!$B$13:$B$18,MATCH(E9233,Assumptions!$A$13:$A$18,0))*F9233)),2)</f>
        <v>2</v>
      </c>
    </row>
    <row r="9234" customFormat="false" ht="15" hidden="false" customHeight="false" outlineLevel="0" collapsed="false">
      <c r="A9234" s="24" t="s">
        <v>10057</v>
      </c>
      <c r="B9234" s="39" t="n">
        <v>46217</v>
      </c>
      <c r="C9234" s="24" t="s">
        <v>505</v>
      </c>
      <c r="D9234" s="24" t="s">
        <v>205</v>
      </c>
      <c r="E9234" s="24" t="s">
        <v>107</v>
      </c>
      <c r="F9234" s="38" t="n">
        <v>5230</v>
      </c>
      <c r="G9234" s="42" t="n">
        <f aca="false">DATE(YEAR(B9234),MONTH(B9234),1)</f>
        <v>46204</v>
      </c>
      <c r="H9234" s="24" t="str">
        <f aca="false">INDEX(Customers!$B$2:$B$601,MATCH(C9234,Customers!$A$2:$A$601,0))</f>
        <v>Eastern</v>
      </c>
      <c r="I9234" s="43" t="n">
        <f aca="false">ROUND(MIN(INDEX(Assumptions!$D$13:$D$18,MATCH(E9234,Assumptions!$A$13:$A$18,0)),MAX(INDEX(Assumptions!$C$13:$C$18,MATCH(E9234,Assumptions!$A$13:$A$18,0)),INDEX(Assumptions!$B$13:$B$18,MATCH(E9234,Assumptions!$A$13:$A$18,0))*F9234)),2)</f>
        <v>0</v>
      </c>
    </row>
    <row r="9235" customFormat="false" ht="15" hidden="false" customHeight="false" outlineLevel="0" collapsed="false">
      <c r="A9235" s="24" t="s">
        <v>10058</v>
      </c>
      <c r="B9235" s="39" t="n">
        <v>46217</v>
      </c>
      <c r="C9235" s="24" t="s">
        <v>508</v>
      </c>
      <c r="D9235" s="24" t="s">
        <v>826</v>
      </c>
      <c r="E9235" s="24" t="s">
        <v>103</v>
      </c>
      <c r="F9235" s="38" t="n">
        <v>2270</v>
      </c>
      <c r="G9235" s="42" t="n">
        <f aca="false">DATE(YEAR(B9235),MONTH(B9235),1)</f>
        <v>46204</v>
      </c>
      <c r="H9235" s="24" t="str">
        <f aca="false">INDEX(Customers!$B$2:$B$601,MATCH(C9235,Customers!$A$2:$A$601,0))</f>
        <v>Eastern</v>
      </c>
      <c r="I9235" s="43" t="n">
        <f aca="false">ROUND(MIN(INDEX(Assumptions!$D$13:$D$18,MATCH(E9235,Assumptions!$A$13:$A$18,0)),MAX(INDEX(Assumptions!$C$13:$C$18,MATCH(E9235,Assumptions!$A$13:$A$18,0)),INDEX(Assumptions!$B$13:$B$18,MATCH(E9235,Assumptions!$A$13:$A$18,0))*F9235)),2)</f>
        <v>22.7</v>
      </c>
    </row>
    <row r="9236" customFormat="false" ht="15" hidden="false" customHeight="false" outlineLevel="0" collapsed="false">
      <c r="A9236" s="24" t="s">
        <v>10059</v>
      </c>
      <c r="B9236" s="39" t="n">
        <v>46217</v>
      </c>
      <c r="C9236" s="24" t="s">
        <v>516</v>
      </c>
      <c r="D9236" s="24" t="s">
        <v>826</v>
      </c>
      <c r="E9236" s="24" t="s">
        <v>103</v>
      </c>
      <c r="F9236" s="38" t="n">
        <v>320</v>
      </c>
      <c r="G9236" s="42" t="n">
        <f aca="false">DATE(YEAR(B9236),MONTH(B9236),1)</f>
        <v>46204</v>
      </c>
      <c r="H9236" s="24" t="str">
        <f aca="false">INDEX(Customers!$B$2:$B$601,MATCH(C9236,Customers!$A$2:$A$601,0))</f>
        <v>Rift Valley</v>
      </c>
      <c r="I9236" s="43" t="n">
        <f aca="false">ROUND(MIN(INDEX(Assumptions!$D$13:$D$18,MATCH(E9236,Assumptions!$A$13:$A$18,0)),MAX(INDEX(Assumptions!$C$13:$C$18,MATCH(E9236,Assumptions!$A$13:$A$18,0)),INDEX(Assumptions!$B$13:$B$18,MATCH(E9236,Assumptions!$A$13:$A$18,0))*F9236)),2)</f>
        <v>5</v>
      </c>
    </row>
    <row r="9237" customFormat="false" ht="15" hidden="false" customHeight="false" outlineLevel="0" collapsed="false">
      <c r="A9237" s="24" t="s">
        <v>10060</v>
      </c>
      <c r="B9237" s="39" t="n">
        <v>46217</v>
      </c>
      <c r="C9237" s="24" t="s">
        <v>525</v>
      </c>
      <c r="D9237" s="24" t="s">
        <v>826</v>
      </c>
      <c r="E9237" s="24" t="s">
        <v>103</v>
      </c>
      <c r="F9237" s="38" t="n">
        <v>640</v>
      </c>
      <c r="G9237" s="42" t="n">
        <f aca="false">DATE(YEAR(B9237),MONTH(B9237),1)</f>
        <v>46204</v>
      </c>
      <c r="H9237" s="24" t="str">
        <f aca="false">INDEX(Customers!$B$2:$B$601,MATCH(C9237,Customers!$A$2:$A$601,0))</f>
        <v>Nairobi</v>
      </c>
      <c r="I9237" s="43" t="n">
        <f aca="false">ROUND(MIN(INDEX(Assumptions!$D$13:$D$18,MATCH(E9237,Assumptions!$A$13:$A$18,0)),MAX(INDEX(Assumptions!$C$13:$C$18,MATCH(E9237,Assumptions!$A$13:$A$18,0)),INDEX(Assumptions!$B$13:$B$18,MATCH(E9237,Assumptions!$A$13:$A$18,0))*F9237)),2)</f>
        <v>6.4</v>
      </c>
    </row>
    <row r="9238" customFormat="false" ht="15" hidden="false" customHeight="false" outlineLevel="0" collapsed="false">
      <c r="A9238" s="24" t="s">
        <v>10061</v>
      </c>
      <c r="B9238" s="39" t="n">
        <v>46217</v>
      </c>
      <c r="C9238" s="24" t="s">
        <v>526</v>
      </c>
      <c r="D9238" s="24" t="s">
        <v>826</v>
      </c>
      <c r="E9238" s="24" t="s">
        <v>103</v>
      </c>
      <c r="F9238" s="38" t="n">
        <v>690</v>
      </c>
      <c r="G9238" s="42" t="n">
        <f aca="false">DATE(YEAR(B9238),MONTH(B9238),1)</f>
        <v>46204</v>
      </c>
      <c r="H9238" s="24" t="str">
        <f aca="false">INDEX(Customers!$B$2:$B$601,MATCH(C9238,Customers!$A$2:$A$601,0))</f>
        <v>Central</v>
      </c>
      <c r="I9238" s="43" t="n">
        <f aca="false">ROUND(MIN(INDEX(Assumptions!$D$13:$D$18,MATCH(E9238,Assumptions!$A$13:$A$18,0)),MAX(INDEX(Assumptions!$C$13:$C$18,MATCH(E9238,Assumptions!$A$13:$A$18,0)),INDEX(Assumptions!$B$13:$B$18,MATCH(E9238,Assumptions!$A$13:$A$18,0))*F9238)),2)</f>
        <v>6.9</v>
      </c>
    </row>
    <row r="9239" customFormat="false" ht="15" hidden="false" customHeight="false" outlineLevel="0" collapsed="false">
      <c r="A9239" s="24" t="s">
        <v>10062</v>
      </c>
      <c r="B9239" s="39" t="n">
        <v>46217</v>
      </c>
      <c r="C9239" s="24" t="s">
        <v>542</v>
      </c>
      <c r="D9239" s="24" t="s">
        <v>826</v>
      </c>
      <c r="E9239" s="24" t="s">
        <v>109</v>
      </c>
      <c r="F9239" s="38" t="n">
        <v>510</v>
      </c>
      <c r="G9239" s="42" t="n">
        <f aca="false">DATE(YEAR(B9239),MONTH(B9239),1)</f>
        <v>46204</v>
      </c>
      <c r="H9239" s="24" t="str">
        <f aca="false">INDEX(Customers!$B$2:$B$601,MATCH(C9239,Customers!$A$2:$A$601,0))</f>
        <v>Western</v>
      </c>
      <c r="I9239" s="43" t="n">
        <f aca="false">ROUND(MIN(INDEX(Assumptions!$D$13:$D$18,MATCH(E9239,Assumptions!$A$13:$A$18,0)),MAX(INDEX(Assumptions!$C$13:$C$18,MATCH(E9239,Assumptions!$A$13:$A$18,0)),INDEX(Assumptions!$B$13:$B$18,MATCH(E9239,Assumptions!$A$13:$A$18,0))*F9239)),2)</f>
        <v>2.04</v>
      </c>
    </row>
    <row r="9240" customFormat="false" ht="15" hidden="false" customHeight="false" outlineLevel="0" collapsed="false">
      <c r="A9240" s="24" t="s">
        <v>10063</v>
      </c>
      <c r="B9240" s="39" t="n">
        <v>46217</v>
      </c>
      <c r="C9240" s="24" t="s">
        <v>553</v>
      </c>
      <c r="D9240" s="24" t="s">
        <v>826</v>
      </c>
      <c r="E9240" s="24" t="s">
        <v>113</v>
      </c>
      <c r="F9240" s="38" t="n">
        <v>99</v>
      </c>
      <c r="G9240" s="42" t="n">
        <f aca="false">DATE(YEAR(B9240),MONTH(B9240),1)</f>
        <v>46204</v>
      </c>
      <c r="H9240" s="24" t="str">
        <f aca="false">INDEX(Customers!$B$2:$B$601,MATCH(C9240,Customers!$A$2:$A$601,0))</f>
        <v>Central</v>
      </c>
      <c r="I9240" s="43" t="n">
        <f aca="false">ROUND(MIN(INDEX(Assumptions!$D$13:$D$18,MATCH(E9240,Assumptions!$A$13:$A$18,0)),MAX(INDEX(Assumptions!$C$13:$C$18,MATCH(E9240,Assumptions!$A$13:$A$18,0)),INDEX(Assumptions!$B$13:$B$18,MATCH(E9240,Assumptions!$A$13:$A$18,0))*F9240)),2)</f>
        <v>4.95</v>
      </c>
    </row>
    <row r="9241" customFormat="false" ht="15" hidden="false" customHeight="false" outlineLevel="0" collapsed="false">
      <c r="A9241" s="24" t="s">
        <v>10064</v>
      </c>
      <c r="B9241" s="39" t="n">
        <v>46217</v>
      </c>
      <c r="C9241" s="24" t="s">
        <v>608</v>
      </c>
      <c r="D9241" s="24" t="s">
        <v>205</v>
      </c>
      <c r="E9241" s="24" t="s">
        <v>105</v>
      </c>
      <c r="F9241" s="38" t="n">
        <v>7290</v>
      </c>
      <c r="G9241" s="42" t="n">
        <f aca="false">DATE(YEAR(B9241),MONTH(B9241),1)</f>
        <v>46204</v>
      </c>
      <c r="H9241" s="24" t="str">
        <f aca="false">INDEX(Customers!$B$2:$B$601,MATCH(C9241,Customers!$A$2:$A$601,0))</f>
        <v>Eastern</v>
      </c>
      <c r="I9241" s="43" t="n">
        <f aca="false">ROUND(MIN(INDEX(Assumptions!$D$13:$D$18,MATCH(E9241,Assumptions!$A$13:$A$18,0)),MAX(INDEX(Assumptions!$C$13:$C$18,MATCH(E9241,Assumptions!$A$13:$A$18,0)),INDEX(Assumptions!$B$13:$B$18,MATCH(E9241,Assumptions!$A$13:$A$18,0))*F9241)),2)</f>
        <v>109.35</v>
      </c>
    </row>
    <row r="9242" customFormat="false" ht="15" hidden="false" customHeight="false" outlineLevel="0" collapsed="false">
      <c r="A9242" s="24" t="s">
        <v>10065</v>
      </c>
      <c r="B9242" s="39" t="n">
        <v>46217</v>
      </c>
      <c r="C9242" s="24" t="s">
        <v>610</v>
      </c>
      <c r="D9242" s="24" t="s">
        <v>152</v>
      </c>
      <c r="E9242" s="24" t="s">
        <v>105</v>
      </c>
      <c r="F9242" s="38" t="n">
        <v>5880</v>
      </c>
      <c r="G9242" s="42" t="n">
        <f aca="false">DATE(YEAR(B9242),MONTH(B9242),1)</f>
        <v>46204</v>
      </c>
      <c r="H9242" s="24" t="str">
        <f aca="false">INDEX(Customers!$B$2:$B$601,MATCH(C9242,Customers!$A$2:$A$601,0))</f>
        <v>Nairobi</v>
      </c>
      <c r="I9242" s="43" t="n">
        <f aca="false">ROUND(MIN(INDEX(Assumptions!$D$13:$D$18,MATCH(E9242,Assumptions!$A$13:$A$18,0)),MAX(INDEX(Assumptions!$C$13:$C$18,MATCH(E9242,Assumptions!$A$13:$A$18,0)),INDEX(Assumptions!$B$13:$B$18,MATCH(E9242,Assumptions!$A$13:$A$18,0))*F9242)),2)</f>
        <v>88.2</v>
      </c>
    </row>
    <row r="9243" customFormat="false" ht="15" hidden="false" customHeight="false" outlineLevel="0" collapsed="false">
      <c r="A9243" s="24" t="s">
        <v>10066</v>
      </c>
      <c r="B9243" s="39" t="n">
        <v>46217</v>
      </c>
      <c r="C9243" s="24" t="s">
        <v>617</v>
      </c>
      <c r="D9243" s="24" t="s">
        <v>161</v>
      </c>
      <c r="E9243" s="24" t="s">
        <v>107</v>
      </c>
      <c r="F9243" s="38" t="n">
        <v>5200</v>
      </c>
      <c r="G9243" s="42" t="n">
        <f aca="false">DATE(YEAR(B9243),MONTH(B9243),1)</f>
        <v>46204</v>
      </c>
      <c r="H9243" s="24" t="str">
        <f aca="false">INDEX(Customers!$B$2:$B$601,MATCH(C9243,Customers!$A$2:$A$601,0))</f>
        <v>Nairobi</v>
      </c>
      <c r="I9243" s="43" t="n">
        <f aca="false">ROUND(MIN(INDEX(Assumptions!$D$13:$D$18,MATCH(E9243,Assumptions!$A$13:$A$18,0)),MAX(INDEX(Assumptions!$C$13:$C$18,MATCH(E9243,Assumptions!$A$13:$A$18,0)),INDEX(Assumptions!$B$13:$B$18,MATCH(E9243,Assumptions!$A$13:$A$18,0))*F9243)),2)</f>
        <v>0</v>
      </c>
    </row>
    <row r="9244" customFormat="false" ht="15" hidden="false" customHeight="false" outlineLevel="0" collapsed="false">
      <c r="A9244" s="24" t="s">
        <v>10067</v>
      </c>
      <c r="B9244" s="39" t="n">
        <v>46217</v>
      </c>
      <c r="C9244" s="24" t="s">
        <v>621</v>
      </c>
      <c r="D9244" s="24" t="s">
        <v>826</v>
      </c>
      <c r="E9244" s="24" t="s">
        <v>103</v>
      </c>
      <c r="F9244" s="38" t="n">
        <v>250</v>
      </c>
      <c r="G9244" s="42" t="n">
        <f aca="false">DATE(YEAR(B9244),MONTH(B9244),1)</f>
        <v>46204</v>
      </c>
      <c r="H9244" s="24" t="str">
        <f aca="false">INDEX(Customers!$B$2:$B$601,MATCH(C9244,Customers!$A$2:$A$601,0))</f>
        <v>Nairobi</v>
      </c>
      <c r="I9244" s="43" t="n">
        <f aca="false">ROUND(MIN(INDEX(Assumptions!$D$13:$D$18,MATCH(E9244,Assumptions!$A$13:$A$18,0)),MAX(INDEX(Assumptions!$C$13:$C$18,MATCH(E9244,Assumptions!$A$13:$A$18,0)),INDEX(Assumptions!$B$13:$B$18,MATCH(E9244,Assumptions!$A$13:$A$18,0))*F9244)),2)</f>
        <v>5</v>
      </c>
    </row>
    <row r="9245" customFormat="false" ht="15" hidden="false" customHeight="false" outlineLevel="0" collapsed="false">
      <c r="A9245" s="24" t="s">
        <v>10068</v>
      </c>
      <c r="B9245" s="39" t="n">
        <v>46217</v>
      </c>
      <c r="C9245" s="24" t="s">
        <v>623</v>
      </c>
      <c r="D9245" s="24" t="s">
        <v>165</v>
      </c>
      <c r="E9245" s="24" t="s">
        <v>107</v>
      </c>
      <c r="F9245" s="38" t="n">
        <v>6180</v>
      </c>
      <c r="G9245" s="42" t="n">
        <f aca="false">DATE(YEAR(B9245),MONTH(B9245),1)</f>
        <v>46204</v>
      </c>
      <c r="H9245" s="24" t="str">
        <f aca="false">INDEX(Customers!$B$2:$B$601,MATCH(C9245,Customers!$A$2:$A$601,0))</f>
        <v>Central</v>
      </c>
      <c r="I9245" s="43" t="n">
        <f aca="false">ROUND(MIN(INDEX(Assumptions!$D$13:$D$18,MATCH(E9245,Assumptions!$A$13:$A$18,0)),MAX(INDEX(Assumptions!$C$13:$C$18,MATCH(E9245,Assumptions!$A$13:$A$18,0)),INDEX(Assumptions!$B$13:$B$18,MATCH(E9245,Assumptions!$A$13:$A$18,0))*F9245)),2)</f>
        <v>0</v>
      </c>
    </row>
    <row r="9246" customFormat="false" ht="15" hidden="false" customHeight="false" outlineLevel="0" collapsed="false">
      <c r="A9246" s="24" t="s">
        <v>10069</v>
      </c>
      <c r="B9246" s="39" t="n">
        <v>46217</v>
      </c>
      <c r="C9246" s="24" t="s">
        <v>627</v>
      </c>
      <c r="D9246" s="24" t="s">
        <v>826</v>
      </c>
      <c r="E9246" s="24" t="s">
        <v>109</v>
      </c>
      <c r="F9246" s="38" t="n">
        <v>11570</v>
      </c>
      <c r="G9246" s="42" t="n">
        <f aca="false">DATE(YEAR(B9246),MONTH(B9246),1)</f>
        <v>46204</v>
      </c>
      <c r="H9246" s="24" t="str">
        <f aca="false">INDEX(Customers!$B$2:$B$601,MATCH(C9246,Customers!$A$2:$A$601,0))</f>
        <v>Central</v>
      </c>
      <c r="I9246" s="43" t="n">
        <f aca="false">ROUND(MIN(INDEX(Assumptions!$D$13:$D$18,MATCH(E9246,Assumptions!$A$13:$A$18,0)),MAX(INDEX(Assumptions!$C$13:$C$18,MATCH(E9246,Assumptions!$A$13:$A$18,0)),INDEX(Assumptions!$B$13:$B$18,MATCH(E9246,Assumptions!$A$13:$A$18,0))*F9246)),2)</f>
        <v>40</v>
      </c>
    </row>
    <row r="9247" customFormat="false" ht="15" hidden="false" customHeight="false" outlineLevel="0" collapsed="false">
      <c r="A9247" s="24" t="s">
        <v>10070</v>
      </c>
      <c r="B9247" s="39" t="n">
        <v>46217</v>
      </c>
      <c r="C9247" s="24" t="s">
        <v>627</v>
      </c>
      <c r="D9247" s="24" t="s">
        <v>826</v>
      </c>
      <c r="E9247" s="24" t="s">
        <v>109</v>
      </c>
      <c r="F9247" s="38" t="n">
        <v>63820</v>
      </c>
      <c r="G9247" s="42" t="n">
        <f aca="false">DATE(YEAR(B9247),MONTH(B9247),1)</f>
        <v>46204</v>
      </c>
      <c r="H9247" s="24" t="str">
        <f aca="false">INDEX(Customers!$B$2:$B$601,MATCH(C9247,Customers!$A$2:$A$601,0))</f>
        <v>Central</v>
      </c>
      <c r="I9247" s="43" t="n">
        <f aca="false">ROUND(MIN(INDEX(Assumptions!$D$13:$D$18,MATCH(E9247,Assumptions!$A$13:$A$18,0)),MAX(INDEX(Assumptions!$C$13:$C$18,MATCH(E9247,Assumptions!$A$13:$A$18,0)),INDEX(Assumptions!$B$13:$B$18,MATCH(E9247,Assumptions!$A$13:$A$18,0))*F9247)),2)</f>
        <v>40</v>
      </c>
    </row>
    <row r="9248" customFormat="false" ht="15" hidden="false" customHeight="false" outlineLevel="0" collapsed="false">
      <c r="A9248" s="24" t="s">
        <v>10071</v>
      </c>
      <c r="B9248" s="39" t="n">
        <v>46217</v>
      </c>
      <c r="C9248" s="24" t="s">
        <v>631</v>
      </c>
      <c r="D9248" s="24" t="s">
        <v>826</v>
      </c>
      <c r="E9248" s="24" t="s">
        <v>111</v>
      </c>
      <c r="F9248" s="38" t="n">
        <v>100</v>
      </c>
      <c r="G9248" s="42" t="n">
        <f aca="false">DATE(YEAR(B9248),MONTH(B9248),1)</f>
        <v>46204</v>
      </c>
      <c r="H9248" s="24" t="str">
        <f aca="false">INDEX(Customers!$B$2:$B$601,MATCH(C9248,Customers!$A$2:$A$601,0))</f>
        <v>Nairobi</v>
      </c>
      <c r="I9248" s="43" t="n">
        <f aca="false">ROUND(MIN(INDEX(Assumptions!$D$13:$D$18,MATCH(E9248,Assumptions!$A$13:$A$18,0)),MAX(INDEX(Assumptions!$C$13:$C$18,MATCH(E9248,Assumptions!$A$13:$A$18,0)),INDEX(Assumptions!$B$13:$B$18,MATCH(E9248,Assumptions!$A$13:$A$18,0))*F9248)),2)</f>
        <v>4</v>
      </c>
    </row>
    <row r="9249" customFormat="false" ht="15" hidden="false" customHeight="false" outlineLevel="0" collapsed="false">
      <c r="A9249" s="24" t="s">
        <v>10072</v>
      </c>
      <c r="B9249" s="39" t="n">
        <v>46217</v>
      </c>
      <c r="C9249" s="24" t="s">
        <v>642</v>
      </c>
      <c r="D9249" s="24" t="s">
        <v>826</v>
      </c>
      <c r="E9249" s="24" t="s">
        <v>109</v>
      </c>
      <c r="F9249" s="38" t="n">
        <v>5480</v>
      </c>
      <c r="G9249" s="42" t="n">
        <f aca="false">DATE(YEAR(B9249),MONTH(B9249),1)</f>
        <v>46204</v>
      </c>
      <c r="H9249" s="24" t="str">
        <f aca="false">INDEX(Customers!$B$2:$B$601,MATCH(C9249,Customers!$A$2:$A$601,0))</f>
        <v>Rift Valley</v>
      </c>
      <c r="I9249" s="43" t="n">
        <f aca="false">ROUND(MIN(INDEX(Assumptions!$D$13:$D$18,MATCH(E9249,Assumptions!$A$13:$A$18,0)),MAX(INDEX(Assumptions!$C$13:$C$18,MATCH(E9249,Assumptions!$A$13:$A$18,0)),INDEX(Assumptions!$B$13:$B$18,MATCH(E9249,Assumptions!$A$13:$A$18,0))*F9249)),2)</f>
        <v>21.92</v>
      </c>
    </row>
    <row r="9250" customFormat="false" ht="15" hidden="false" customHeight="false" outlineLevel="0" collapsed="false">
      <c r="A9250" s="24" t="s">
        <v>10073</v>
      </c>
      <c r="B9250" s="39" t="n">
        <v>46217</v>
      </c>
      <c r="C9250" s="24" t="s">
        <v>646</v>
      </c>
      <c r="D9250" s="24" t="s">
        <v>826</v>
      </c>
      <c r="E9250" s="24" t="s">
        <v>111</v>
      </c>
      <c r="F9250" s="38" t="n">
        <v>50</v>
      </c>
      <c r="G9250" s="42" t="n">
        <f aca="false">DATE(YEAR(B9250),MONTH(B9250),1)</f>
        <v>46204</v>
      </c>
      <c r="H9250" s="24" t="str">
        <f aca="false">INDEX(Customers!$B$2:$B$601,MATCH(C9250,Customers!$A$2:$A$601,0))</f>
        <v>Nairobi</v>
      </c>
      <c r="I9250" s="43" t="n">
        <f aca="false">ROUND(MIN(INDEX(Assumptions!$D$13:$D$18,MATCH(E9250,Assumptions!$A$13:$A$18,0)),MAX(INDEX(Assumptions!$C$13:$C$18,MATCH(E9250,Assumptions!$A$13:$A$18,0)),INDEX(Assumptions!$B$13:$B$18,MATCH(E9250,Assumptions!$A$13:$A$18,0))*F9250)),2)</f>
        <v>2</v>
      </c>
    </row>
    <row r="9251" customFormat="false" ht="15" hidden="false" customHeight="false" outlineLevel="0" collapsed="false">
      <c r="A9251" s="24" t="s">
        <v>10074</v>
      </c>
      <c r="B9251" s="39" t="n">
        <v>46217</v>
      </c>
      <c r="C9251" s="24" t="s">
        <v>648</v>
      </c>
      <c r="D9251" s="24" t="s">
        <v>161</v>
      </c>
      <c r="E9251" s="24" t="s">
        <v>105</v>
      </c>
      <c r="F9251" s="38" t="n">
        <v>1660</v>
      </c>
      <c r="G9251" s="42" t="n">
        <f aca="false">DATE(YEAR(B9251),MONTH(B9251),1)</f>
        <v>46204</v>
      </c>
      <c r="H9251" s="24" t="str">
        <f aca="false">INDEX(Customers!$B$2:$B$601,MATCH(C9251,Customers!$A$2:$A$601,0))</f>
        <v>Nairobi</v>
      </c>
      <c r="I9251" s="43" t="n">
        <f aca="false">ROUND(MIN(INDEX(Assumptions!$D$13:$D$18,MATCH(E9251,Assumptions!$A$13:$A$18,0)),MAX(INDEX(Assumptions!$C$13:$C$18,MATCH(E9251,Assumptions!$A$13:$A$18,0)),INDEX(Assumptions!$B$13:$B$18,MATCH(E9251,Assumptions!$A$13:$A$18,0))*F9251)),2)</f>
        <v>24.9</v>
      </c>
    </row>
    <row r="9252" customFormat="false" ht="15" hidden="false" customHeight="false" outlineLevel="0" collapsed="false">
      <c r="A9252" s="24" t="s">
        <v>10075</v>
      </c>
      <c r="B9252" s="39" t="n">
        <v>46217</v>
      </c>
      <c r="C9252" s="24" t="s">
        <v>673</v>
      </c>
      <c r="D9252" s="24" t="s">
        <v>826</v>
      </c>
      <c r="E9252" s="24" t="s">
        <v>113</v>
      </c>
      <c r="F9252" s="38" t="n">
        <v>250</v>
      </c>
      <c r="G9252" s="42" t="n">
        <f aca="false">DATE(YEAR(B9252),MONTH(B9252),1)</f>
        <v>46204</v>
      </c>
      <c r="H9252" s="24" t="str">
        <f aca="false">INDEX(Customers!$B$2:$B$601,MATCH(C9252,Customers!$A$2:$A$601,0))</f>
        <v>Nairobi</v>
      </c>
      <c r="I9252" s="43" t="n">
        <f aca="false">ROUND(MIN(INDEX(Assumptions!$D$13:$D$18,MATCH(E9252,Assumptions!$A$13:$A$18,0)),MAX(INDEX(Assumptions!$C$13:$C$18,MATCH(E9252,Assumptions!$A$13:$A$18,0)),INDEX(Assumptions!$B$13:$B$18,MATCH(E9252,Assumptions!$A$13:$A$18,0))*F9252)),2)</f>
        <v>12.5</v>
      </c>
    </row>
    <row r="9253" customFormat="false" ht="15" hidden="false" customHeight="false" outlineLevel="0" collapsed="false">
      <c r="A9253" s="24" t="s">
        <v>10076</v>
      </c>
      <c r="B9253" s="39" t="n">
        <v>46217</v>
      </c>
      <c r="C9253" s="24" t="s">
        <v>676</v>
      </c>
      <c r="D9253" s="24" t="s">
        <v>826</v>
      </c>
      <c r="E9253" s="24" t="s">
        <v>111</v>
      </c>
      <c r="F9253" s="38" t="n">
        <v>100</v>
      </c>
      <c r="G9253" s="42" t="n">
        <f aca="false">DATE(YEAR(B9253),MONTH(B9253),1)</f>
        <v>46204</v>
      </c>
      <c r="H9253" s="24" t="str">
        <f aca="false">INDEX(Customers!$B$2:$B$601,MATCH(C9253,Customers!$A$2:$A$601,0))</f>
        <v>Nairobi</v>
      </c>
      <c r="I9253" s="43" t="n">
        <f aca="false">ROUND(MIN(INDEX(Assumptions!$D$13:$D$18,MATCH(E9253,Assumptions!$A$13:$A$18,0)),MAX(INDEX(Assumptions!$C$13:$C$18,MATCH(E9253,Assumptions!$A$13:$A$18,0)),INDEX(Assumptions!$B$13:$B$18,MATCH(E9253,Assumptions!$A$13:$A$18,0))*F9253)),2)</f>
        <v>4</v>
      </c>
    </row>
    <row r="9254" customFormat="false" ht="15" hidden="false" customHeight="false" outlineLevel="0" collapsed="false">
      <c r="A9254" s="24" t="s">
        <v>10077</v>
      </c>
      <c r="B9254" s="39" t="n">
        <v>46217</v>
      </c>
      <c r="C9254" s="24" t="s">
        <v>700</v>
      </c>
      <c r="D9254" s="24" t="s">
        <v>826</v>
      </c>
      <c r="E9254" s="24" t="s">
        <v>111</v>
      </c>
      <c r="F9254" s="38" t="n">
        <v>100</v>
      </c>
      <c r="G9254" s="42" t="n">
        <f aca="false">DATE(YEAR(B9254),MONTH(B9254),1)</f>
        <v>46204</v>
      </c>
      <c r="H9254" s="24" t="str">
        <f aca="false">INDEX(Customers!$B$2:$B$601,MATCH(C9254,Customers!$A$2:$A$601,0))</f>
        <v>Western</v>
      </c>
      <c r="I9254" s="43" t="n">
        <f aca="false">ROUND(MIN(INDEX(Assumptions!$D$13:$D$18,MATCH(E9254,Assumptions!$A$13:$A$18,0)),MAX(INDEX(Assumptions!$C$13:$C$18,MATCH(E9254,Assumptions!$A$13:$A$18,0)),INDEX(Assumptions!$B$13:$B$18,MATCH(E9254,Assumptions!$A$13:$A$18,0))*F9254)),2)</f>
        <v>4</v>
      </c>
    </row>
    <row r="9255" customFormat="false" ht="15" hidden="false" customHeight="false" outlineLevel="0" collapsed="false">
      <c r="A9255" s="24" t="s">
        <v>10078</v>
      </c>
      <c r="B9255" s="39" t="n">
        <v>46217</v>
      </c>
      <c r="C9255" s="24" t="s">
        <v>733</v>
      </c>
      <c r="D9255" s="24" t="s">
        <v>826</v>
      </c>
      <c r="E9255" s="24" t="s">
        <v>111</v>
      </c>
      <c r="F9255" s="38" t="n">
        <v>50</v>
      </c>
      <c r="G9255" s="42" t="n">
        <f aca="false">DATE(YEAR(B9255),MONTH(B9255),1)</f>
        <v>46204</v>
      </c>
      <c r="H9255" s="24" t="str">
        <f aca="false">INDEX(Customers!$B$2:$B$601,MATCH(C9255,Customers!$A$2:$A$601,0))</f>
        <v>Eastern</v>
      </c>
      <c r="I9255" s="43" t="n">
        <f aca="false">ROUND(MIN(INDEX(Assumptions!$D$13:$D$18,MATCH(E9255,Assumptions!$A$13:$A$18,0)),MAX(INDEX(Assumptions!$C$13:$C$18,MATCH(E9255,Assumptions!$A$13:$A$18,0)),INDEX(Assumptions!$B$13:$B$18,MATCH(E9255,Assumptions!$A$13:$A$18,0))*F9255)),2)</f>
        <v>2</v>
      </c>
    </row>
    <row r="9256" customFormat="false" ht="15" hidden="false" customHeight="false" outlineLevel="0" collapsed="false">
      <c r="A9256" s="24" t="s">
        <v>10079</v>
      </c>
      <c r="B9256" s="39" t="n">
        <v>46217</v>
      </c>
      <c r="C9256" s="24" t="s">
        <v>754</v>
      </c>
      <c r="D9256" s="24" t="s">
        <v>826</v>
      </c>
      <c r="E9256" s="24" t="s">
        <v>103</v>
      </c>
      <c r="F9256" s="38" t="n">
        <v>2070</v>
      </c>
      <c r="G9256" s="42" t="n">
        <f aca="false">DATE(YEAR(B9256),MONTH(B9256),1)</f>
        <v>46204</v>
      </c>
      <c r="H9256" s="24" t="str">
        <f aca="false">INDEX(Customers!$B$2:$B$601,MATCH(C9256,Customers!$A$2:$A$601,0))</f>
        <v>Eastern</v>
      </c>
      <c r="I9256" s="43" t="n">
        <f aca="false">ROUND(MIN(INDEX(Assumptions!$D$13:$D$18,MATCH(E9256,Assumptions!$A$13:$A$18,0)),MAX(INDEX(Assumptions!$C$13:$C$18,MATCH(E9256,Assumptions!$A$13:$A$18,0)),INDEX(Assumptions!$B$13:$B$18,MATCH(E9256,Assumptions!$A$13:$A$18,0))*F9256)),2)</f>
        <v>20.7</v>
      </c>
    </row>
    <row r="9257" customFormat="false" ht="15" hidden="false" customHeight="false" outlineLevel="0" collapsed="false">
      <c r="A9257" s="24" t="s">
        <v>10080</v>
      </c>
      <c r="B9257" s="39" t="n">
        <v>46217</v>
      </c>
      <c r="C9257" s="24" t="s">
        <v>762</v>
      </c>
      <c r="D9257" s="24" t="s">
        <v>826</v>
      </c>
      <c r="E9257" s="24" t="s">
        <v>103</v>
      </c>
      <c r="F9257" s="38" t="n">
        <v>1010</v>
      </c>
      <c r="G9257" s="42" t="n">
        <f aca="false">DATE(YEAR(B9257),MONTH(B9257),1)</f>
        <v>46204</v>
      </c>
      <c r="H9257" s="24" t="str">
        <f aca="false">INDEX(Customers!$B$2:$B$601,MATCH(C9257,Customers!$A$2:$A$601,0))</f>
        <v>Western</v>
      </c>
      <c r="I9257" s="43" t="n">
        <f aca="false">ROUND(MIN(INDEX(Assumptions!$D$13:$D$18,MATCH(E9257,Assumptions!$A$13:$A$18,0)),MAX(INDEX(Assumptions!$C$13:$C$18,MATCH(E9257,Assumptions!$A$13:$A$18,0)),INDEX(Assumptions!$B$13:$B$18,MATCH(E9257,Assumptions!$A$13:$A$18,0))*F9257)),2)</f>
        <v>10.1</v>
      </c>
    </row>
    <row r="9258" customFormat="false" ht="15" hidden="false" customHeight="false" outlineLevel="0" collapsed="false">
      <c r="A9258" s="24" t="s">
        <v>10081</v>
      </c>
      <c r="B9258" s="39" t="n">
        <v>46217</v>
      </c>
      <c r="C9258" s="24" t="s">
        <v>775</v>
      </c>
      <c r="D9258" s="24" t="s">
        <v>826</v>
      </c>
      <c r="E9258" s="24" t="s">
        <v>113</v>
      </c>
      <c r="F9258" s="38" t="n">
        <v>500</v>
      </c>
      <c r="G9258" s="42" t="n">
        <f aca="false">DATE(YEAR(B9258),MONTH(B9258),1)</f>
        <v>46204</v>
      </c>
      <c r="H9258" s="24" t="str">
        <f aca="false">INDEX(Customers!$B$2:$B$601,MATCH(C9258,Customers!$A$2:$A$601,0))</f>
        <v>Rift Valley</v>
      </c>
      <c r="I9258" s="43" t="n">
        <f aca="false">ROUND(MIN(INDEX(Assumptions!$D$13:$D$18,MATCH(E9258,Assumptions!$A$13:$A$18,0)),MAX(INDEX(Assumptions!$C$13:$C$18,MATCH(E9258,Assumptions!$A$13:$A$18,0)),INDEX(Assumptions!$B$13:$B$18,MATCH(E9258,Assumptions!$A$13:$A$18,0))*F9258)),2)</f>
        <v>25</v>
      </c>
    </row>
    <row r="9259" customFormat="false" ht="15" hidden="false" customHeight="false" outlineLevel="0" collapsed="false">
      <c r="A9259" s="24" t="s">
        <v>10082</v>
      </c>
      <c r="B9259" s="39" t="n">
        <v>46217</v>
      </c>
      <c r="C9259" s="24" t="s">
        <v>816</v>
      </c>
      <c r="D9259" s="24" t="s">
        <v>826</v>
      </c>
      <c r="E9259" s="24" t="s">
        <v>109</v>
      </c>
      <c r="F9259" s="38" t="n">
        <v>3090</v>
      </c>
      <c r="G9259" s="42" t="n">
        <f aca="false">DATE(YEAR(B9259),MONTH(B9259),1)</f>
        <v>46204</v>
      </c>
      <c r="H9259" s="24" t="str">
        <f aca="false">INDEX(Customers!$B$2:$B$601,MATCH(C9259,Customers!$A$2:$A$601,0))</f>
        <v>Nairobi</v>
      </c>
      <c r="I9259" s="43" t="n">
        <f aca="false">ROUND(MIN(INDEX(Assumptions!$D$13:$D$18,MATCH(E9259,Assumptions!$A$13:$A$18,0)),MAX(INDEX(Assumptions!$C$13:$C$18,MATCH(E9259,Assumptions!$A$13:$A$18,0)),INDEX(Assumptions!$B$13:$B$18,MATCH(E9259,Assumptions!$A$13:$A$18,0))*F9259)),2)</f>
        <v>12.36</v>
      </c>
    </row>
    <row r="9260" customFormat="false" ht="15" hidden="false" customHeight="false" outlineLevel="0" collapsed="false">
      <c r="A9260" s="24" t="s">
        <v>10083</v>
      </c>
      <c r="B9260" s="39" t="n">
        <v>46218</v>
      </c>
      <c r="C9260" s="24" t="s">
        <v>237</v>
      </c>
      <c r="D9260" s="24" t="s">
        <v>826</v>
      </c>
      <c r="E9260" s="24" t="s">
        <v>113</v>
      </c>
      <c r="F9260" s="38" t="n">
        <v>1000</v>
      </c>
      <c r="G9260" s="42" t="n">
        <f aca="false">DATE(YEAR(B9260),MONTH(B9260),1)</f>
        <v>46204</v>
      </c>
      <c r="H9260" s="24" t="str">
        <f aca="false">INDEX(Customers!$B$2:$B$601,MATCH(C9260,Customers!$A$2:$A$601,0))</f>
        <v>Central</v>
      </c>
      <c r="I9260" s="43" t="n">
        <f aca="false">ROUND(MIN(INDEX(Assumptions!$D$13:$D$18,MATCH(E9260,Assumptions!$A$13:$A$18,0)),MAX(INDEX(Assumptions!$C$13:$C$18,MATCH(E9260,Assumptions!$A$13:$A$18,0)),INDEX(Assumptions!$B$13:$B$18,MATCH(E9260,Assumptions!$A$13:$A$18,0))*F9260)),2)</f>
        <v>50</v>
      </c>
    </row>
    <row r="9261" customFormat="false" ht="15" hidden="false" customHeight="false" outlineLevel="0" collapsed="false">
      <c r="A9261" s="24" t="s">
        <v>10084</v>
      </c>
      <c r="B9261" s="39" t="n">
        <v>46218</v>
      </c>
      <c r="C9261" s="24" t="s">
        <v>246</v>
      </c>
      <c r="D9261" s="24" t="s">
        <v>826</v>
      </c>
      <c r="E9261" s="24" t="s">
        <v>103</v>
      </c>
      <c r="F9261" s="38" t="n">
        <v>1660</v>
      </c>
      <c r="G9261" s="42" t="n">
        <f aca="false">DATE(YEAR(B9261),MONTH(B9261),1)</f>
        <v>46204</v>
      </c>
      <c r="H9261" s="24" t="str">
        <f aca="false">INDEX(Customers!$B$2:$B$601,MATCH(C9261,Customers!$A$2:$A$601,0))</f>
        <v>Central</v>
      </c>
      <c r="I9261" s="43" t="n">
        <f aca="false">ROUND(MIN(INDEX(Assumptions!$D$13:$D$18,MATCH(E9261,Assumptions!$A$13:$A$18,0)),MAX(INDEX(Assumptions!$C$13:$C$18,MATCH(E9261,Assumptions!$A$13:$A$18,0)),INDEX(Assumptions!$B$13:$B$18,MATCH(E9261,Assumptions!$A$13:$A$18,0))*F9261)),2)</f>
        <v>16.6</v>
      </c>
    </row>
    <row r="9262" customFormat="false" ht="15" hidden="false" customHeight="false" outlineLevel="0" collapsed="false">
      <c r="A9262" s="24" t="s">
        <v>10085</v>
      </c>
      <c r="B9262" s="39" t="n">
        <v>46218</v>
      </c>
      <c r="C9262" s="24" t="s">
        <v>254</v>
      </c>
      <c r="D9262" s="24" t="s">
        <v>826</v>
      </c>
      <c r="E9262" s="24" t="s">
        <v>103</v>
      </c>
      <c r="F9262" s="38" t="n">
        <v>2440</v>
      </c>
      <c r="G9262" s="42" t="n">
        <f aca="false">DATE(YEAR(B9262),MONTH(B9262),1)</f>
        <v>46204</v>
      </c>
      <c r="H9262" s="24" t="str">
        <f aca="false">INDEX(Customers!$B$2:$B$601,MATCH(C9262,Customers!$A$2:$A$601,0))</f>
        <v>Rift Valley</v>
      </c>
      <c r="I9262" s="43" t="n">
        <f aca="false">ROUND(MIN(INDEX(Assumptions!$D$13:$D$18,MATCH(E9262,Assumptions!$A$13:$A$18,0)),MAX(INDEX(Assumptions!$C$13:$C$18,MATCH(E9262,Assumptions!$A$13:$A$18,0)),INDEX(Assumptions!$B$13:$B$18,MATCH(E9262,Assumptions!$A$13:$A$18,0))*F9262)),2)</f>
        <v>24.4</v>
      </c>
    </row>
    <row r="9263" customFormat="false" ht="15" hidden="false" customHeight="false" outlineLevel="0" collapsed="false">
      <c r="A9263" s="24" t="s">
        <v>10086</v>
      </c>
      <c r="B9263" s="39" t="n">
        <v>46218</v>
      </c>
      <c r="C9263" s="24" t="s">
        <v>282</v>
      </c>
      <c r="D9263" s="24" t="s">
        <v>826</v>
      </c>
      <c r="E9263" s="24" t="s">
        <v>113</v>
      </c>
      <c r="F9263" s="38" t="n">
        <v>500</v>
      </c>
      <c r="G9263" s="42" t="n">
        <f aca="false">DATE(YEAR(B9263),MONTH(B9263),1)</f>
        <v>46204</v>
      </c>
      <c r="H9263" s="24" t="str">
        <f aca="false">INDEX(Customers!$B$2:$B$601,MATCH(C9263,Customers!$A$2:$A$601,0))</f>
        <v>Central</v>
      </c>
      <c r="I9263" s="43" t="n">
        <f aca="false">ROUND(MIN(INDEX(Assumptions!$D$13:$D$18,MATCH(E9263,Assumptions!$A$13:$A$18,0)),MAX(INDEX(Assumptions!$C$13:$C$18,MATCH(E9263,Assumptions!$A$13:$A$18,0)),INDEX(Assumptions!$B$13:$B$18,MATCH(E9263,Assumptions!$A$13:$A$18,0))*F9263)),2)</f>
        <v>25</v>
      </c>
    </row>
    <row r="9264" customFormat="false" ht="15" hidden="false" customHeight="false" outlineLevel="0" collapsed="false">
      <c r="A9264" s="24" t="s">
        <v>10087</v>
      </c>
      <c r="B9264" s="39" t="n">
        <v>46218</v>
      </c>
      <c r="C9264" s="24" t="s">
        <v>285</v>
      </c>
      <c r="D9264" s="24" t="s">
        <v>206</v>
      </c>
      <c r="E9264" s="24" t="s">
        <v>107</v>
      </c>
      <c r="F9264" s="38" t="n">
        <v>1570</v>
      </c>
      <c r="G9264" s="42" t="n">
        <f aca="false">DATE(YEAR(B9264),MONTH(B9264),1)</f>
        <v>46204</v>
      </c>
      <c r="H9264" s="24" t="str">
        <f aca="false">INDEX(Customers!$B$2:$B$601,MATCH(C9264,Customers!$A$2:$A$601,0))</f>
        <v>Eastern</v>
      </c>
      <c r="I9264" s="43" t="n">
        <f aca="false">ROUND(MIN(INDEX(Assumptions!$D$13:$D$18,MATCH(E9264,Assumptions!$A$13:$A$18,0)),MAX(INDEX(Assumptions!$C$13:$C$18,MATCH(E9264,Assumptions!$A$13:$A$18,0)),INDEX(Assumptions!$B$13:$B$18,MATCH(E9264,Assumptions!$A$13:$A$18,0))*F9264)),2)</f>
        <v>0</v>
      </c>
    </row>
    <row r="9265" customFormat="false" ht="15" hidden="false" customHeight="false" outlineLevel="0" collapsed="false">
      <c r="A9265" s="24" t="s">
        <v>10088</v>
      </c>
      <c r="B9265" s="39" t="n">
        <v>46218</v>
      </c>
      <c r="C9265" s="24" t="s">
        <v>285</v>
      </c>
      <c r="D9265" s="24" t="s">
        <v>205</v>
      </c>
      <c r="E9265" s="24" t="s">
        <v>107</v>
      </c>
      <c r="F9265" s="38" t="n">
        <v>5200</v>
      </c>
      <c r="G9265" s="42" t="n">
        <f aca="false">DATE(YEAR(B9265),MONTH(B9265),1)</f>
        <v>46204</v>
      </c>
      <c r="H9265" s="24" t="str">
        <f aca="false">INDEX(Customers!$B$2:$B$601,MATCH(C9265,Customers!$A$2:$A$601,0))</f>
        <v>Eastern</v>
      </c>
      <c r="I9265" s="43" t="n">
        <f aca="false">ROUND(MIN(INDEX(Assumptions!$D$13:$D$18,MATCH(E9265,Assumptions!$A$13:$A$18,0)),MAX(INDEX(Assumptions!$C$13:$C$18,MATCH(E9265,Assumptions!$A$13:$A$18,0)),INDEX(Assumptions!$B$13:$B$18,MATCH(E9265,Assumptions!$A$13:$A$18,0))*F9265)),2)</f>
        <v>0</v>
      </c>
    </row>
    <row r="9266" customFormat="false" ht="15" hidden="false" customHeight="false" outlineLevel="0" collapsed="false">
      <c r="A9266" s="24" t="s">
        <v>10089</v>
      </c>
      <c r="B9266" s="39" t="n">
        <v>46218</v>
      </c>
      <c r="C9266" s="24" t="s">
        <v>305</v>
      </c>
      <c r="D9266" s="24" t="s">
        <v>150</v>
      </c>
      <c r="E9266" s="24" t="s">
        <v>105</v>
      </c>
      <c r="F9266" s="38" t="n">
        <v>8070</v>
      </c>
      <c r="G9266" s="42" t="n">
        <f aca="false">DATE(YEAR(B9266),MONTH(B9266),1)</f>
        <v>46204</v>
      </c>
      <c r="H9266" s="24" t="str">
        <f aca="false">INDEX(Customers!$B$2:$B$601,MATCH(C9266,Customers!$A$2:$A$601,0))</f>
        <v>Nairobi</v>
      </c>
      <c r="I9266" s="43" t="n">
        <f aca="false">ROUND(MIN(INDEX(Assumptions!$D$13:$D$18,MATCH(E9266,Assumptions!$A$13:$A$18,0)),MAX(INDEX(Assumptions!$C$13:$C$18,MATCH(E9266,Assumptions!$A$13:$A$18,0)),INDEX(Assumptions!$B$13:$B$18,MATCH(E9266,Assumptions!$A$13:$A$18,0))*F9266)),2)</f>
        <v>121.05</v>
      </c>
    </row>
    <row r="9267" customFormat="false" ht="15" hidden="false" customHeight="false" outlineLevel="0" collapsed="false">
      <c r="A9267" s="24" t="s">
        <v>10090</v>
      </c>
      <c r="B9267" s="39" t="n">
        <v>46218</v>
      </c>
      <c r="C9267" s="24" t="s">
        <v>336</v>
      </c>
      <c r="D9267" s="24" t="s">
        <v>826</v>
      </c>
      <c r="E9267" s="24" t="s">
        <v>109</v>
      </c>
      <c r="F9267" s="38" t="n">
        <v>1320</v>
      </c>
      <c r="G9267" s="42" t="n">
        <f aca="false">DATE(YEAR(B9267),MONTH(B9267),1)</f>
        <v>46204</v>
      </c>
      <c r="H9267" s="24" t="str">
        <f aca="false">INDEX(Customers!$B$2:$B$601,MATCH(C9267,Customers!$A$2:$A$601,0))</f>
        <v>Nairobi</v>
      </c>
      <c r="I9267" s="43" t="n">
        <f aca="false">ROUND(MIN(INDEX(Assumptions!$D$13:$D$18,MATCH(E9267,Assumptions!$A$13:$A$18,0)),MAX(INDEX(Assumptions!$C$13:$C$18,MATCH(E9267,Assumptions!$A$13:$A$18,0)),INDEX(Assumptions!$B$13:$B$18,MATCH(E9267,Assumptions!$A$13:$A$18,0))*F9267)),2)</f>
        <v>5.28</v>
      </c>
    </row>
    <row r="9268" customFormat="false" ht="15" hidden="false" customHeight="false" outlineLevel="0" collapsed="false">
      <c r="A9268" s="24" t="s">
        <v>10091</v>
      </c>
      <c r="B9268" s="39" t="n">
        <v>46218</v>
      </c>
      <c r="C9268" s="24" t="s">
        <v>337</v>
      </c>
      <c r="D9268" s="24" t="s">
        <v>826</v>
      </c>
      <c r="E9268" s="24" t="s">
        <v>113</v>
      </c>
      <c r="F9268" s="38" t="n">
        <v>50</v>
      </c>
      <c r="G9268" s="42" t="n">
        <f aca="false">DATE(YEAR(B9268),MONTH(B9268),1)</f>
        <v>46204</v>
      </c>
      <c r="H9268" s="24" t="str">
        <f aca="false">INDEX(Customers!$B$2:$B$601,MATCH(C9268,Customers!$A$2:$A$601,0))</f>
        <v>Nairobi</v>
      </c>
      <c r="I9268" s="43" t="n">
        <f aca="false">ROUND(MIN(INDEX(Assumptions!$D$13:$D$18,MATCH(E9268,Assumptions!$A$13:$A$18,0)),MAX(INDEX(Assumptions!$C$13:$C$18,MATCH(E9268,Assumptions!$A$13:$A$18,0)),INDEX(Assumptions!$B$13:$B$18,MATCH(E9268,Assumptions!$A$13:$A$18,0))*F9268)),2)</f>
        <v>2.5</v>
      </c>
    </row>
    <row r="9269" customFormat="false" ht="15" hidden="false" customHeight="false" outlineLevel="0" collapsed="false">
      <c r="A9269" s="24" t="s">
        <v>10092</v>
      </c>
      <c r="B9269" s="39" t="n">
        <v>46218</v>
      </c>
      <c r="C9269" s="24" t="s">
        <v>361</v>
      </c>
      <c r="D9269" s="24" t="s">
        <v>826</v>
      </c>
      <c r="E9269" s="24" t="s">
        <v>109</v>
      </c>
      <c r="F9269" s="38" t="n">
        <v>1040</v>
      </c>
      <c r="G9269" s="42" t="n">
        <f aca="false">DATE(YEAR(B9269),MONTH(B9269),1)</f>
        <v>46204</v>
      </c>
      <c r="H9269" s="24" t="str">
        <f aca="false">INDEX(Customers!$B$2:$B$601,MATCH(C9269,Customers!$A$2:$A$601,0))</f>
        <v>Rift Valley</v>
      </c>
      <c r="I9269" s="43" t="n">
        <f aca="false">ROUND(MIN(INDEX(Assumptions!$D$13:$D$18,MATCH(E9269,Assumptions!$A$13:$A$18,0)),MAX(INDEX(Assumptions!$C$13:$C$18,MATCH(E9269,Assumptions!$A$13:$A$18,0)),INDEX(Assumptions!$B$13:$B$18,MATCH(E9269,Assumptions!$A$13:$A$18,0))*F9269)),2)</f>
        <v>4.16</v>
      </c>
    </row>
    <row r="9270" customFormat="false" ht="15" hidden="false" customHeight="false" outlineLevel="0" collapsed="false">
      <c r="A9270" s="24" t="s">
        <v>10093</v>
      </c>
      <c r="B9270" s="39" t="n">
        <v>46218</v>
      </c>
      <c r="C9270" s="24" t="s">
        <v>376</v>
      </c>
      <c r="D9270" s="24" t="s">
        <v>152</v>
      </c>
      <c r="E9270" s="24" t="s">
        <v>105</v>
      </c>
      <c r="F9270" s="38" t="n">
        <v>4900</v>
      </c>
      <c r="G9270" s="42" t="n">
        <f aca="false">DATE(YEAR(B9270),MONTH(B9270),1)</f>
        <v>46204</v>
      </c>
      <c r="H9270" s="24" t="str">
        <f aca="false">INDEX(Customers!$B$2:$B$601,MATCH(C9270,Customers!$A$2:$A$601,0))</f>
        <v>Nairobi</v>
      </c>
      <c r="I9270" s="43" t="n">
        <f aca="false">ROUND(MIN(INDEX(Assumptions!$D$13:$D$18,MATCH(E9270,Assumptions!$A$13:$A$18,0)),MAX(INDEX(Assumptions!$C$13:$C$18,MATCH(E9270,Assumptions!$A$13:$A$18,0)),INDEX(Assumptions!$B$13:$B$18,MATCH(E9270,Assumptions!$A$13:$A$18,0))*F9270)),2)</f>
        <v>73.5</v>
      </c>
    </row>
    <row r="9271" customFormat="false" ht="15" hidden="false" customHeight="false" outlineLevel="0" collapsed="false">
      <c r="A9271" s="24" t="s">
        <v>10094</v>
      </c>
      <c r="B9271" s="39" t="n">
        <v>46218</v>
      </c>
      <c r="C9271" s="24" t="s">
        <v>385</v>
      </c>
      <c r="D9271" s="24" t="s">
        <v>826</v>
      </c>
      <c r="E9271" s="24" t="s">
        <v>111</v>
      </c>
      <c r="F9271" s="38" t="n">
        <v>50</v>
      </c>
      <c r="G9271" s="42" t="n">
        <f aca="false">DATE(YEAR(B9271),MONTH(B9271),1)</f>
        <v>46204</v>
      </c>
      <c r="H9271" s="24" t="str">
        <f aca="false">INDEX(Customers!$B$2:$B$601,MATCH(C9271,Customers!$A$2:$A$601,0))</f>
        <v>Central</v>
      </c>
      <c r="I9271" s="43" t="n">
        <f aca="false">ROUND(MIN(INDEX(Assumptions!$D$13:$D$18,MATCH(E9271,Assumptions!$A$13:$A$18,0)),MAX(INDEX(Assumptions!$C$13:$C$18,MATCH(E9271,Assumptions!$A$13:$A$18,0)),INDEX(Assumptions!$B$13:$B$18,MATCH(E9271,Assumptions!$A$13:$A$18,0))*F9271)),2)</f>
        <v>2</v>
      </c>
    </row>
    <row r="9272" customFormat="false" ht="15" hidden="false" customHeight="false" outlineLevel="0" collapsed="false">
      <c r="A9272" s="24" t="s">
        <v>10095</v>
      </c>
      <c r="B9272" s="39" t="n">
        <v>46218</v>
      </c>
      <c r="C9272" s="24" t="s">
        <v>385</v>
      </c>
      <c r="D9272" s="24" t="s">
        <v>826</v>
      </c>
      <c r="E9272" s="24" t="s">
        <v>109</v>
      </c>
      <c r="F9272" s="38" t="n">
        <v>20350</v>
      </c>
      <c r="G9272" s="42" t="n">
        <f aca="false">DATE(YEAR(B9272),MONTH(B9272),1)</f>
        <v>46204</v>
      </c>
      <c r="H9272" s="24" t="str">
        <f aca="false">INDEX(Customers!$B$2:$B$601,MATCH(C9272,Customers!$A$2:$A$601,0))</f>
        <v>Central</v>
      </c>
      <c r="I9272" s="43" t="n">
        <f aca="false">ROUND(MIN(INDEX(Assumptions!$D$13:$D$18,MATCH(E9272,Assumptions!$A$13:$A$18,0)),MAX(INDEX(Assumptions!$C$13:$C$18,MATCH(E9272,Assumptions!$A$13:$A$18,0)),INDEX(Assumptions!$B$13:$B$18,MATCH(E9272,Assumptions!$A$13:$A$18,0))*F9272)),2)</f>
        <v>40</v>
      </c>
    </row>
    <row r="9273" customFormat="false" ht="15" hidden="false" customHeight="false" outlineLevel="0" collapsed="false">
      <c r="A9273" s="24" t="s">
        <v>10096</v>
      </c>
      <c r="B9273" s="39" t="n">
        <v>46218</v>
      </c>
      <c r="C9273" s="24" t="s">
        <v>397</v>
      </c>
      <c r="D9273" s="24" t="s">
        <v>826</v>
      </c>
      <c r="E9273" s="24" t="s">
        <v>109</v>
      </c>
      <c r="F9273" s="38" t="n">
        <v>3770</v>
      </c>
      <c r="G9273" s="42" t="n">
        <f aca="false">DATE(YEAR(B9273),MONTH(B9273),1)</f>
        <v>46204</v>
      </c>
      <c r="H9273" s="24" t="str">
        <f aca="false">INDEX(Customers!$B$2:$B$601,MATCH(C9273,Customers!$A$2:$A$601,0))</f>
        <v>Western</v>
      </c>
      <c r="I9273" s="43" t="n">
        <f aca="false">ROUND(MIN(INDEX(Assumptions!$D$13:$D$18,MATCH(E9273,Assumptions!$A$13:$A$18,0)),MAX(INDEX(Assumptions!$C$13:$C$18,MATCH(E9273,Assumptions!$A$13:$A$18,0)),INDEX(Assumptions!$B$13:$B$18,MATCH(E9273,Assumptions!$A$13:$A$18,0))*F9273)),2)</f>
        <v>15.08</v>
      </c>
    </row>
    <row r="9274" customFormat="false" ht="15" hidden="false" customHeight="false" outlineLevel="0" collapsed="false">
      <c r="A9274" s="24" t="s">
        <v>10097</v>
      </c>
      <c r="B9274" s="39" t="n">
        <v>46218</v>
      </c>
      <c r="C9274" s="24" t="s">
        <v>431</v>
      </c>
      <c r="D9274" s="24" t="s">
        <v>153</v>
      </c>
      <c r="E9274" s="24" t="s">
        <v>105</v>
      </c>
      <c r="F9274" s="38" t="n">
        <v>1770</v>
      </c>
      <c r="G9274" s="42" t="n">
        <f aca="false">DATE(YEAR(B9274),MONTH(B9274),1)</f>
        <v>46204</v>
      </c>
      <c r="H9274" s="24" t="str">
        <f aca="false">INDEX(Customers!$B$2:$B$601,MATCH(C9274,Customers!$A$2:$A$601,0))</f>
        <v>Nairobi</v>
      </c>
      <c r="I9274" s="43" t="n">
        <f aca="false">ROUND(MIN(INDEX(Assumptions!$D$13:$D$18,MATCH(E9274,Assumptions!$A$13:$A$18,0)),MAX(INDEX(Assumptions!$C$13:$C$18,MATCH(E9274,Assumptions!$A$13:$A$18,0)),INDEX(Assumptions!$B$13:$B$18,MATCH(E9274,Assumptions!$A$13:$A$18,0))*F9274)),2)</f>
        <v>26.55</v>
      </c>
    </row>
    <row r="9275" customFormat="false" ht="15" hidden="false" customHeight="false" outlineLevel="0" collapsed="false">
      <c r="A9275" s="24" t="s">
        <v>10098</v>
      </c>
      <c r="B9275" s="39" t="n">
        <v>46218</v>
      </c>
      <c r="C9275" s="24" t="s">
        <v>451</v>
      </c>
      <c r="D9275" s="24" t="s">
        <v>826</v>
      </c>
      <c r="E9275" s="24" t="s">
        <v>109</v>
      </c>
      <c r="F9275" s="38" t="n">
        <v>13690</v>
      </c>
      <c r="G9275" s="42" t="n">
        <f aca="false">DATE(YEAR(B9275),MONTH(B9275),1)</f>
        <v>46204</v>
      </c>
      <c r="H9275" s="24" t="str">
        <f aca="false">INDEX(Customers!$B$2:$B$601,MATCH(C9275,Customers!$A$2:$A$601,0))</f>
        <v>Nairobi</v>
      </c>
      <c r="I9275" s="43" t="n">
        <f aca="false">ROUND(MIN(INDEX(Assumptions!$D$13:$D$18,MATCH(E9275,Assumptions!$A$13:$A$18,0)),MAX(INDEX(Assumptions!$C$13:$C$18,MATCH(E9275,Assumptions!$A$13:$A$18,0)),INDEX(Assumptions!$B$13:$B$18,MATCH(E9275,Assumptions!$A$13:$A$18,0))*F9275)),2)</f>
        <v>40</v>
      </c>
    </row>
    <row r="9276" customFormat="false" ht="15" hidden="false" customHeight="false" outlineLevel="0" collapsed="false">
      <c r="A9276" s="24" t="s">
        <v>10099</v>
      </c>
      <c r="B9276" s="39" t="n">
        <v>46218</v>
      </c>
      <c r="C9276" s="24" t="s">
        <v>467</v>
      </c>
      <c r="D9276" s="24" t="s">
        <v>826</v>
      </c>
      <c r="E9276" s="24" t="s">
        <v>103</v>
      </c>
      <c r="F9276" s="38" t="n">
        <v>1370</v>
      </c>
      <c r="G9276" s="42" t="n">
        <f aca="false">DATE(YEAR(B9276),MONTH(B9276),1)</f>
        <v>46204</v>
      </c>
      <c r="H9276" s="24" t="str">
        <f aca="false">INDEX(Customers!$B$2:$B$601,MATCH(C9276,Customers!$A$2:$A$601,0))</f>
        <v>Rift Valley</v>
      </c>
      <c r="I9276" s="43" t="n">
        <f aca="false">ROUND(MIN(INDEX(Assumptions!$D$13:$D$18,MATCH(E9276,Assumptions!$A$13:$A$18,0)),MAX(INDEX(Assumptions!$C$13:$C$18,MATCH(E9276,Assumptions!$A$13:$A$18,0)),INDEX(Assumptions!$B$13:$B$18,MATCH(E9276,Assumptions!$A$13:$A$18,0))*F9276)),2)</f>
        <v>13.7</v>
      </c>
    </row>
    <row r="9277" customFormat="false" ht="15" hidden="false" customHeight="false" outlineLevel="0" collapsed="false">
      <c r="A9277" s="24" t="s">
        <v>10100</v>
      </c>
      <c r="B9277" s="39" t="n">
        <v>46218</v>
      </c>
      <c r="C9277" s="24" t="s">
        <v>503</v>
      </c>
      <c r="D9277" s="24" t="s">
        <v>826</v>
      </c>
      <c r="E9277" s="24" t="s">
        <v>113</v>
      </c>
      <c r="F9277" s="38" t="n">
        <v>1000</v>
      </c>
      <c r="G9277" s="42" t="n">
        <f aca="false">DATE(YEAR(B9277),MONTH(B9277),1)</f>
        <v>46204</v>
      </c>
      <c r="H9277" s="24" t="str">
        <f aca="false">INDEX(Customers!$B$2:$B$601,MATCH(C9277,Customers!$A$2:$A$601,0))</f>
        <v>Nairobi</v>
      </c>
      <c r="I9277" s="43" t="n">
        <f aca="false">ROUND(MIN(INDEX(Assumptions!$D$13:$D$18,MATCH(E9277,Assumptions!$A$13:$A$18,0)),MAX(INDEX(Assumptions!$C$13:$C$18,MATCH(E9277,Assumptions!$A$13:$A$18,0)),INDEX(Assumptions!$B$13:$B$18,MATCH(E9277,Assumptions!$A$13:$A$18,0))*F9277)),2)</f>
        <v>50</v>
      </c>
    </row>
    <row r="9278" customFormat="false" ht="15" hidden="false" customHeight="false" outlineLevel="0" collapsed="false">
      <c r="A9278" s="24" t="s">
        <v>10101</v>
      </c>
      <c r="B9278" s="39" t="n">
        <v>46218</v>
      </c>
      <c r="C9278" s="24" t="s">
        <v>516</v>
      </c>
      <c r="D9278" s="24" t="s">
        <v>826</v>
      </c>
      <c r="E9278" s="24" t="s">
        <v>109</v>
      </c>
      <c r="F9278" s="38" t="n">
        <v>3200</v>
      </c>
      <c r="G9278" s="42" t="n">
        <f aca="false">DATE(YEAR(B9278),MONTH(B9278),1)</f>
        <v>46204</v>
      </c>
      <c r="H9278" s="24" t="str">
        <f aca="false">INDEX(Customers!$B$2:$B$601,MATCH(C9278,Customers!$A$2:$A$601,0))</f>
        <v>Rift Valley</v>
      </c>
      <c r="I9278" s="43" t="n">
        <f aca="false">ROUND(MIN(INDEX(Assumptions!$D$13:$D$18,MATCH(E9278,Assumptions!$A$13:$A$18,0)),MAX(INDEX(Assumptions!$C$13:$C$18,MATCH(E9278,Assumptions!$A$13:$A$18,0)),INDEX(Assumptions!$B$13:$B$18,MATCH(E9278,Assumptions!$A$13:$A$18,0))*F9278)),2)</f>
        <v>12.8</v>
      </c>
    </row>
    <row r="9279" customFormat="false" ht="15" hidden="false" customHeight="false" outlineLevel="0" collapsed="false">
      <c r="A9279" s="24" t="s">
        <v>10102</v>
      </c>
      <c r="B9279" s="39" t="n">
        <v>46218</v>
      </c>
      <c r="C9279" s="24" t="s">
        <v>518</v>
      </c>
      <c r="D9279" s="24" t="s">
        <v>826</v>
      </c>
      <c r="E9279" s="24" t="s">
        <v>113</v>
      </c>
      <c r="F9279" s="38" t="n">
        <v>250</v>
      </c>
      <c r="G9279" s="42" t="n">
        <f aca="false">DATE(YEAR(B9279),MONTH(B9279),1)</f>
        <v>46204</v>
      </c>
      <c r="H9279" s="24" t="str">
        <f aca="false">INDEX(Customers!$B$2:$B$601,MATCH(C9279,Customers!$A$2:$A$601,0))</f>
        <v>Nairobi</v>
      </c>
      <c r="I9279" s="43" t="n">
        <f aca="false">ROUND(MIN(INDEX(Assumptions!$D$13:$D$18,MATCH(E9279,Assumptions!$A$13:$A$18,0)),MAX(INDEX(Assumptions!$C$13:$C$18,MATCH(E9279,Assumptions!$A$13:$A$18,0)),INDEX(Assumptions!$B$13:$B$18,MATCH(E9279,Assumptions!$A$13:$A$18,0))*F9279)),2)</f>
        <v>12.5</v>
      </c>
    </row>
    <row r="9280" customFormat="false" ht="15" hidden="false" customHeight="false" outlineLevel="0" collapsed="false">
      <c r="A9280" s="24" t="s">
        <v>10103</v>
      </c>
      <c r="B9280" s="39" t="n">
        <v>46218</v>
      </c>
      <c r="C9280" s="24" t="s">
        <v>536</v>
      </c>
      <c r="D9280" s="24" t="s">
        <v>826</v>
      </c>
      <c r="E9280" s="24" t="s">
        <v>111</v>
      </c>
      <c r="F9280" s="38" t="n">
        <v>1000</v>
      </c>
      <c r="G9280" s="42" t="n">
        <f aca="false">DATE(YEAR(B9280),MONTH(B9280),1)</f>
        <v>46204</v>
      </c>
      <c r="H9280" s="24" t="str">
        <f aca="false">INDEX(Customers!$B$2:$B$601,MATCH(C9280,Customers!$A$2:$A$601,0))</f>
        <v>Nairobi</v>
      </c>
      <c r="I9280" s="43" t="n">
        <f aca="false">ROUND(MIN(INDEX(Assumptions!$D$13:$D$18,MATCH(E9280,Assumptions!$A$13:$A$18,0)),MAX(INDEX(Assumptions!$C$13:$C$18,MATCH(E9280,Assumptions!$A$13:$A$18,0)),INDEX(Assumptions!$B$13:$B$18,MATCH(E9280,Assumptions!$A$13:$A$18,0))*F9280)),2)</f>
        <v>40</v>
      </c>
    </row>
    <row r="9281" customFormat="false" ht="15" hidden="false" customHeight="false" outlineLevel="0" collapsed="false">
      <c r="A9281" s="24" t="s">
        <v>10104</v>
      </c>
      <c r="B9281" s="39" t="n">
        <v>46218</v>
      </c>
      <c r="C9281" s="24" t="s">
        <v>543</v>
      </c>
      <c r="D9281" s="24" t="s">
        <v>826</v>
      </c>
      <c r="E9281" s="24" t="s">
        <v>103</v>
      </c>
      <c r="F9281" s="38" t="n">
        <v>14950</v>
      </c>
      <c r="G9281" s="42" t="n">
        <f aca="false">DATE(YEAR(B9281),MONTH(B9281),1)</f>
        <v>46204</v>
      </c>
      <c r="H9281" s="24" t="str">
        <f aca="false">INDEX(Customers!$B$2:$B$601,MATCH(C9281,Customers!$A$2:$A$601,0))</f>
        <v>Central</v>
      </c>
      <c r="I9281" s="43" t="n">
        <f aca="false">ROUND(MIN(INDEX(Assumptions!$D$13:$D$18,MATCH(E9281,Assumptions!$A$13:$A$18,0)),MAX(INDEX(Assumptions!$C$13:$C$18,MATCH(E9281,Assumptions!$A$13:$A$18,0)),INDEX(Assumptions!$B$13:$B$18,MATCH(E9281,Assumptions!$A$13:$A$18,0))*F9281)),2)</f>
        <v>105</v>
      </c>
    </row>
    <row r="9282" customFormat="false" ht="15" hidden="false" customHeight="false" outlineLevel="0" collapsed="false">
      <c r="A9282" s="24" t="s">
        <v>10105</v>
      </c>
      <c r="B9282" s="39" t="n">
        <v>46218</v>
      </c>
      <c r="C9282" s="24" t="s">
        <v>545</v>
      </c>
      <c r="D9282" s="24" t="s">
        <v>826</v>
      </c>
      <c r="E9282" s="24" t="s">
        <v>111</v>
      </c>
      <c r="F9282" s="38" t="n">
        <v>50</v>
      </c>
      <c r="G9282" s="42" t="n">
        <f aca="false">DATE(YEAR(B9282),MONTH(B9282),1)</f>
        <v>46204</v>
      </c>
      <c r="H9282" s="24" t="str">
        <f aca="false">INDEX(Customers!$B$2:$B$601,MATCH(C9282,Customers!$A$2:$A$601,0))</f>
        <v>Rift Valley</v>
      </c>
      <c r="I9282" s="43" t="n">
        <f aca="false">ROUND(MIN(INDEX(Assumptions!$D$13:$D$18,MATCH(E9282,Assumptions!$A$13:$A$18,0)),MAX(INDEX(Assumptions!$C$13:$C$18,MATCH(E9282,Assumptions!$A$13:$A$18,0)),INDEX(Assumptions!$B$13:$B$18,MATCH(E9282,Assumptions!$A$13:$A$18,0))*F9282)),2)</f>
        <v>2</v>
      </c>
    </row>
    <row r="9283" customFormat="false" ht="15" hidden="false" customHeight="false" outlineLevel="0" collapsed="false">
      <c r="A9283" s="24" t="s">
        <v>10106</v>
      </c>
      <c r="B9283" s="39" t="n">
        <v>46218</v>
      </c>
      <c r="C9283" s="24" t="s">
        <v>551</v>
      </c>
      <c r="D9283" s="24" t="s">
        <v>826</v>
      </c>
      <c r="E9283" s="24" t="s">
        <v>103</v>
      </c>
      <c r="F9283" s="38" t="n">
        <v>1050</v>
      </c>
      <c r="G9283" s="42" t="n">
        <f aca="false">DATE(YEAR(B9283),MONTH(B9283),1)</f>
        <v>46204</v>
      </c>
      <c r="H9283" s="24" t="str">
        <f aca="false">INDEX(Customers!$B$2:$B$601,MATCH(C9283,Customers!$A$2:$A$601,0))</f>
        <v>Central</v>
      </c>
      <c r="I9283" s="43" t="n">
        <f aca="false">ROUND(MIN(INDEX(Assumptions!$D$13:$D$18,MATCH(E9283,Assumptions!$A$13:$A$18,0)),MAX(INDEX(Assumptions!$C$13:$C$18,MATCH(E9283,Assumptions!$A$13:$A$18,0)),INDEX(Assumptions!$B$13:$B$18,MATCH(E9283,Assumptions!$A$13:$A$18,0))*F9283)),2)</f>
        <v>10.5</v>
      </c>
    </row>
    <row r="9284" customFormat="false" ht="15" hidden="false" customHeight="false" outlineLevel="0" collapsed="false">
      <c r="A9284" s="24" t="s">
        <v>10107</v>
      </c>
      <c r="B9284" s="39" t="n">
        <v>46218</v>
      </c>
      <c r="C9284" s="24" t="s">
        <v>589</v>
      </c>
      <c r="D9284" s="24" t="s">
        <v>204</v>
      </c>
      <c r="E9284" s="24" t="s">
        <v>107</v>
      </c>
      <c r="F9284" s="38" t="n">
        <v>85510</v>
      </c>
      <c r="G9284" s="42" t="n">
        <f aca="false">DATE(YEAR(B9284),MONTH(B9284),1)</f>
        <v>46204</v>
      </c>
      <c r="H9284" s="24" t="str">
        <f aca="false">INDEX(Customers!$B$2:$B$601,MATCH(C9284,Customers!$A$2:$A$601,0))</f>
        <v>Eastern</v>
      </c>
      <c r="I9284" s="43" t="n">
        <f aca="false">ROUND(MIN(INDEX(Assumptions!$D$13:$D$18,MATCH(E9284,Assumptions!$A$13:$A$18,0)),MAX(INDEX(Assumptions!$C$13:$C$18,MATCH(E9284,Assumptions!$A$13:$A$18,0)),INDEX(Assumptions!$B$13:$B$18,MATCH(E9284,Assumptions!$A$13:$A$18,0))*F9284)),2)</f>
        <v>0</v>
      </c>
    </row>
    <row r="9285" customFormat="false" ht="15" hidden="false" customHeight="false" outlineLevel="0" collapsed="false">
      <c r="A9285" s="24" t="s">
        <v>10108</v>
      </c>
      <c r="B9285" s="39" t="n">
        <v>46218</v>
      </c>
      <c r="C9285" s="24" t="s">
        <v>629</v>
      </c>
      <c r="D9285" s="24" t="s">
        <v>161</v>
      </c>
      <c r="E9285" s="24" t="s">
        <v>107</v>
      </c>
      <c r="F9285" s="38" t="n">
        <v>3870</v>
      </c>
      <c r="G9285" s="42" t="n">
        <f aca="false">DATE(YEAR(B9285),MONTH(B9285),1)</f>
        <v>46204</v>
      </c>
      <c r="H9285" s="24" t="str">
        <f aca="false">INDEX(Customers!$B$2:$B$601,MATCH(C9285,Customers!$A$2:$A$601,0))</f>
        <v>Nairobi</v>
      </c>
      <c r="I9285" s="43" t="n">
        <f aca="false">ROUND(MIN(INDEX(Assumptions!$D$13:$D$18,MATCH(E9285,Assumptions!$A$13:$A$18,0)),MAX(INDEX(Assumptions!$C$13:$C$18,MATCH(E9285,Assumptions!$A$13:$A$18,0)),INDEX(Assumptions!$B$13:$B$18,MATCH(E9285,Assumptions!$A$13:$A$18,0))*F9285)),2)</f>
        <v>0</v>
      </c>
    </row>
    <row r="9286" customFormat="false" ht="15" hidden="false" customHeight="false" outlineLevel="0" collapsed="false">
      <c r="A9286" s="24" t="s">
        <v>10109</v>
      </c>
      <c r="B9286" s="39" t="n">
        <v>46218</v>
      </c>
      <c r="C9286" s="24" t="s">
        <v>633</v>
      </c>
      <c r="D9286" s="24" t="s">
        <v>826</v>
      </c>
      <c r="E9286" s="24" t="s">
        <v>103</v>
      </c>
      <c r="F9286" s="38" t="n">
        <v>1230</v>
      </c>
      <c r="G9286" s="42" t="n">
        <f aca="false">DATE(YEAR(B9286),MONTH(B9286),1)</f>
        <v>46204</v>
      </c>
      <c r="H9286" s="24" t="str">
        <f aca="false">INDEX(Customers!$B$2:$B$601,MATCH(C9286,Customers!$A$2:$A$601,0))</f>
        <v>Eastern</v>
      </c>
      <c r="I9286" s="43" t="n">
        <f aca="false">ROUND(MIN(INDEX(Assumptions!$D$13:$D$18,MATCH(E9286,Assumptions!$A$13:$A$18,0)),MAX(INDEX(Assumptions!$C$13:$C$18,MATCH(E9286,Assumptions!$A$13:$A$18,0)),INDEX(Assumptions!$B$13:$B$18,MATCH(E9286,Assumptions!$A$13:$A$18,0))*F9286)),2)</f>
        <v>12.3</v>
      </c>
    </row>
    <row r="9287" customFormat="false" ht="15" hidden="false" customHeight="false" outlineLevel="0" collapsed="false">
      <c r="A9287" s="24" t="s">
        <v>10110</v>
      </c>
      <c r="B9287" s="39" t="n">
        <v>46218</v>
      </c>
      <c r="C9287" s="24" t="s">
        <v>647</v>
      </c>
      <c r="D9287" s="24" t="s">
        <v>826</v>
      </c>
      <c r="E9287" s="24" t="s">
        <v>109</v>
      </c>
      <c r="F9287" s="38" t="n">
        <v>5300</v>
      </c>
      <c r="G9287" s="42" t="n">
        <f aca="false">DATE(YEAR(B9287),MONTH(B9287),1)</f>
        <v>46204</v>
      </c>
      <c r="H9287" s="24" t="str">
        <f aca="false">INDEX(Customers!$B$2:$B$601,MATCH(C9287,Customers!$A$2:$A$601,0))</f>
        <v>Central</v>
      </c>
      <c r="I9287" s="43" t="n">
        <f aca="false">ROUND(MIN(INDEX(Assumptions!$D$13:$D$18,MATCH(E9287,Assumptions!$A$13:$A$18,0)),MAX(INDEX(Assumptions!$C$13:$C$18,MATCH(E9287,Assumptions!$A$13:$A$18,0)),INDEX(Assumptions!$B$13:$B$18,MATCH(E9287,Assumptions!$A$13:$A$18,0))*F9287)),2)</f>
        <v>21.2</v>
      </c>
    </row>
    <row r="9288" customFormat="false" ht="15" hidden="false" customHeight="false" outlineLevel="0" collapsed="false">
      <c r="A9288" s="24" t="s">
        <v>10111</v>
      </c>
      <c r="B9288" s="39" t="n">
        <v>46218</v>
      </c>
      <c r="C9288" s="24" t="s">
        <v>649</v>
      </c>
      <c r="D9288" s="24" t="s">
        <v>826</v>
      </c>
      <c r="E9288" s="24" t="s">
        <v>113</v>
      </c>
      <c r="F9288" s="38" t="n">
        <v>250</v>
      </c>
      <c r="G9288" s="42" t="n">
        <f aca="false">DATE(YEAR(B9288),MONTH(B9288),1)</f>
        <v>46204</v>
      </c>
      <c r="H9288" s="24" t="str">
        <f aca="false">INDEX(Customers!$B$2:$B$601,MATCH(C9288,Customers!$A$2:$A$601,0))</f>
        <v>Eastern</v>
      </c>
      <c r="I9288" s="43" t="n">
        <f aca="false">ROUND(MIN(INDEX(Assumptions!$D$13:$D$18,MATCH(E9288,Assumptions!$A$13:$A$18,0)),MAX(INDEX(Assumptions!$C$13:$C$18,MATCH(E9288,Assumptions!$A$13:$A$18,0)),INDEX(Assumptions!$B$13:$B$18,MATCH(E9288,Assumptions!$A$13:$A$18,0))*F9288)),2)</f>
        <v>12.5</v>
      </c>
    </row>
    <row r="9289" customFormat="false" ht="15" hidden="false" customHeight="false" outlineLevel="0" collapsed="false">
      <c r="A9289" s="24" t="s">
        <v>10112</v>
      </c>
      <c r="B9289" s="39" t="n">
        <v>46218</v>
      </c>
      <c r="C9289" s="24" t="s">
        <v>651</v>
      </c>
      <c r="D9289" s="24" t="s">
        <v>826</v>
      </c>
      <c r="E9289" s="24" t="s">
        <v>103</v>
      </c>
      <c r="F9289" s="38" t="n">
        <v>1680</v>
      </c>
      <c r="G9289" s="42" t="n">
        <f aca="false">DATE(YEAR(B9289),MONTH(B9289),1)</f>
        <v>46204</v>
      </c>
      <c r="H9289" s="24" t="str">
        <f aca="false">INDEX(Customers!$B$2:$B$601,MATCH(C9289,Customers!$A$2:$A$601,0))</f>
        <v>Rift Valley</v>
      </c>
      <c r="I9289" s="43" t="n">
        <f aca="false">ROUND(MIN(INDEX(Assumptions!$D$13:$D$18,MATCH(E9289,Assumptions!$A$13:$A$18,0)),MAX(INDEX(Assumptions!$C$13:$C$18,MATCH(E9289,Assumptions!$A$13:$A$18,0)),INDEX(Assumptions!$B$13:$B$18,MATCH(E9289,Assumptions!$A$13:$A$18,0))*F9289)),2)</f>
        <v>16.8</v>
      </c>
    </row>
    <row r="9290" customFormat="false" ht="15" hidden="false" customHeight="false" outlineLevel="0" collapsed="false">
      <c r="A9290" s="24" t="s">
        <v>10113</v>
      </c>
      <c r="B9290" s="39" t="n">
        <v>46218</v>
      </c>
      <c r="C9290" s="24" t="s">
        <v>657</v>
      </c>
      <c r="D9290" s="24" t="s">
        <v>196</v>
      </c>
      <c r="E9290" s="24" t="s">
        <v>105</v>
      </c>
      <c r="F9290" s="38" t="n">
        <v>20180</v>
      </c>
      <c r="G9290" s="42" t="n">
        <f aca="false">DATE(YEAR(B9290),MONTH(B9290),1)</f>
        <v>46204</v>
      </c>
      <c r="H9290" s="24" t="str">
        <f aca="false">INDEX(Customers!$B$2:$B$601,MATCH(C9290,Customers!$A$2:$A$601,0))</f>
        <v>Western</v>
      </c>
      <c r="I9290" s="43" t="n">
        <f aca="false">ROUND(MIN(INDEX(Assumptions!$D$13:$D$18,MATCH(E9290,Assumptions!$A$13:$A$18,0)),MAX(INDEX(Assumptions!$C$13:$C$18,MATCH(E9290,Assumptions!$A$13:$A$18,0)),INDEX(Assumptions!$B$13:$B$18,MATCH(E9290,Assumptions!$A$13:$A$18,0))*F9290)),2)</f>
        <v>200</v>
      </c>
    </row>
    <row r="9291" customFormat="false" ht="15" hidden="false" customHeight="false" outlineLevel="0" collapsed="false">
      <c r="A9291" s="24" t="s">
        <v>10114</v>
      </c>
      <c r="B9291" s="39" t="n">
        <v>46218</v>
      </c>
      <c r="C9291" s="24" t="s">
        <v>666</v>
      </c>
      <c r="D9291" s="24" t="s">
        <v>156</v>
      </c>
      <c r="E9291" s="24" t="s">
        <v>105</v>
      </c>
      <c r="F9291" s="38" t="n">
        <v>4230</v>
      </c>
      <c r="G9291" s="42" t="n">
        <f aca="false">DATE(YEAR(B9291),MONTH(B9291),1)</f>
        <v>46204</v>
      </c>
      <c r="H9291" s="24" t="str">
        <f aca="false">INDEX(Customers!$B$2:$B$601,MATCH(C9291,Customers!$A$2:$A$601,0))</f>
        <v>Nairobi</v>
      </c>
      <c r="I9291" s="43" t="n">
        <f aca="false">ROUND(MIN(INDEX(Assumptions!$D$13:$D$18,MATCH(E9291,Assumptions!$A$13:$A$18,0)),MAX(INDEX(Assumptions!$C$13:$C$18,MATCH(E9291,Assumptions!$A$13:$A$18,0)),INDEX(Assumptions!$B$13:$B$18,MATCH(E9291,Assumptions!$A$13:$A$18,0))*F9291)),2)</f>
        <v>63.45</v>
      </c>
    </row>
    <row r="9292" customFormat="false" ht="15" hidden="false" customHeight="false" outlineLevel="0" collapsed="false">
      <c r="A9292" s="24" t="s">
        <v>10115</v>
      </c>
      <c r="B9292" s="39" t="n">
        <v>46218</v>
      </c>
      <c r="C9292" s="24" t="s">
        <v>692</v>
      </c>
      <c r="D9292" s="24" t="s">
        <v>826</v>
      </c>
      <c r="E9292" s="24" t="s">
        <v>109</v>
      </c>
      <c r="F9292" s="38" t="n">
        <v>2110</v>
      </c>
      <c r="G9292" s="42" t="n">
        <f aca="false">DATE(YEAR(B9292),MONTH(B9292),1)</f>
        <v>46204</v>
      </c>
      <c r="H9292" s="24" t="str">
        <f aca="false">INDEX(Customers!$B$2:$B$601,MATCH(C9292,Customers!$A$2:$A$601,0))</f>
        <v>Coast</v>
      </c>
      <c r="I9292" s="43" t="n">
        <f aca="false">ROUND(MIN(INDEX(Assumptions!$D$13:$D$18,MATCH(E9292,Assumptions!$A$13:$A$18,0)),MAX(INDEX(Assumptions!$C$13:$C$18,MATCH(E9292,Assumptions!$A$13:$A$18,0)),INDEX(Assumptions!$B$13:$B$18,MATCH(E9292,Assumptions!$A$13:$A$18,0))*F9292)),2)</f>
        <v>8.44</v>
      </c>
    </row>
    <row r="9293" customFormat="false" ht="15" hidden="false" customHeight="false" outlineLevel="0" collapsed="false">
      <c r="A9293" s="24" t="s">
        <v>10116</v>
      </c>
      <c r="B9293" s="39" t="n">
        <v>46218</v>
      </c>
      <c r="C9293" s="24" t="s">
        <v>772</v>
      </c>
      <c r="D9293" s="24" t="s">
        <v>826</v>
      </c>
      <c r="E9293" s="24" t="s">
        <v>111</v>
      </c>
      <c r="F9293" s="38" t="n">
        <v>200</v>
      </c>
      <c r="G9293" s="42" t="n">
        <f aca="false">DATE(YEAR(B9293),MONTH(B9293),1)</f>
        <v>46204</v>
      </c>
      <c r="H9293" s="24" t="str">
        <f aca="false">INDEX(Customers!$B$2:$B$601,MATCH(C9293,Customers!$A$2:$A$601,0))</f>
        <v>Nairobi</v>
      </c>
      <c r="I9293" s="43" t="n">
        <f aca="false">ROUND(MIN(INDEX(Assumptions!$D$13:$D$18,MATCH(E9293,Assumptions!$A$13:$A$18,0)),MAX(INDEX(Assumptions!$C$13:$C$18,MATCH(E9293,Assumptions!$A$13:$A$18,0)),INDEX(Assumptions!$B$13:$B$18,MATCH(E9293,Assumptions!$A$13:$A$18,0))*F9293)),2)</f>
        <v>8</v>
      </c>
    </row>
    <row r="9294" customFormat="false" ht="15" hidden="false" customHeight="false" outlineLevel="0" collapsed="false">
      <c r="A9294" s="24" t="s">
        <v>10117</v>
      </c>
      <c r="B9294" s="39" t="n">
        <v>46218</v>
      </c>
      <c r="C9294" s="24" t="s">
        <v>786</v>
      </c>
      <c r="D9294" s="24" t="s">
        <v>826</v>
      </c>
      <c r="E9294" s="24" t="s">
        <v>109</v>
      </c>
      <c r="F9294" s="38" t="n">
        <v>24290</v>
      </c>
      <c r="G9294" s="42" t="n">
        <f aca="false">DATE(YEAR(B9294),MONTH(B9294),1)</f>
        <v>46204</v>
      </c>
      <c r="H9294" s="24" t="str">
        <f aca="false">INDEX(Customers!$B$2:$B$601,MATCH(C9294,Customers!$A$2:$A$601,0))</f>
        <v>Rift Valley</v>
      </c>
      <c r="I9294" s="43" t="n">
        <f aca="false">ROUND(MIN(INDEX(Assumptions!$D$13:$D$18,MATCH(E9294,Assumptions!$A$13:$A$18,0)),MAX(INDEX(Assumptions!$C$13:$C$18,MATCH(E9294,Assumptions!$A$13:$A$18,0)),INDEX(Assumptions!$B$13:$B$18,MATCH(E9294,Assumptions!$A$13:$A$18,0))*F9294)),2)</f>
        <v>40</v>
      </c>
    </row>
    <row r="9295" customFormat="false" ht="15" hidden="false" customHeight="false" outlineLevel="0" collapsed="false">
      <c r="A9295" s="24" t="s">
        <v>10118</v>
      </c>
      <c r="B9295" s="39" t="n">
        <v>46218</v>
      </c>
      <c r="C9295" s="24" t="s">
        <v>808</v>
      </c>
      <c r="D9295" s="24" t="s">
        <v>826</v>
      </c>
      <c r="E9295" s="24" t="s">
        <v>113</v>
      </c>
      <c r="F9295" s="38" t="n">
        <v>500</v>
      </c>
      <c r="G9295" s="42" t="n">
        <f aca="false">DATE(YEAR(B9295),MONTH(B9295),1)</f>
        <v>46204</v>
      </c>
      <c r="H9295" s="24" t="str">
        <f aca="false">INDEX(Customers!$B$2:$B$601,MATCH(C9295,Customers!$A$2:$A$601,0))</f>
        <v>Western</v>
      </c>
      <c r="I9295" s="43" t="n">
        <f aca="false">ROUND(MIN(INDEX(Assumptions!$D$13:$D$18,MATCH(E9295,Assumptions!$A$13:$A$18,0)),MAX(INDEX(Assumptions!$C$13:$C$18,MATCH(E9295,Assumptions!$A$13:$A$18,0)),INDEX(Assumptions!$B$13:$B$18,MATCH(E9295,Assumptions!$A$13:$A$18,0))*F9295)),2)</f>
        <v>25</v>
      </c>
    </row>
    <row r="9296" customFormat="false" ht="15" hidden="false" customHeight="false" outlineLevel="0" collapsed="false">
      <c r="A9296" s="24" t="s">
        <v>10119</v>
      </c>
      <c r="B9296" s="39" t="n">
        <v>46219</v>
      </c>
      <c r="C9296" s="24" t="s">
        <v>219</v>
      </c>
      <c r="D9296" s="24" t="s">
        <v>826</v>
      </c>
      <c r="E9296" s="24" t="s">
        <v>111</v>
      </c>
      <c r="F9296" s="38" t="n">
        <v>200</v>
      </c>
      <c r="G9296" s="42" t="n">
        <f aca="false">DATE(YEAR(B9296),MONTH(B9296),1)</f>
        <v>46204</v>
      </c>
      <c r="H9296" s="24" t="str">
        <f aca="false">INDEX(Customers!$B$2:$B$601,MATCH(C9296,Customers!$A$2:$A$601,0))</f>
        <v>Rift Valley</v>
      </c>
      <c r="I9296" s="43" t="n">
        <f aca="false">ROUND(MIN(INDEX(Assumptions!$D$13:$D$18,MATCH(E9296,Assumptions!$A$13:$A$18,0)),MAX(INDEX(Assumptions!$C$13:$C$18,MATCH(E9296,Assumptions!$A$13:$A$18,0)),INDEX(Assumptions!$B$13:$B$18,MATCH(E9296,Assumptions!$A$13:$A$18,0))*F9296)),2)</f>
        <v>8</v>
      </c>
    </row>
    <row r="9297" customFormat="false" ht="15" hidden="false" customHeight="false" outlineLevel="0" collapsed="false">
      <c r="A9297" s="24" t="s">
        <v>10120</v>
      </c>
      <c r="B9297" s="39" t="n">
        <v>46219</v>
      </c>
      <c r="C9297" s="24" t="s">
        <v>241</v>
      </c>
      <c r="D9297" s="24" t="s">
        <v>826</v>
      </c>
      <c r="E9297" s="24" t="s">
        <v>113</v>
      </c>
      <c r="F9297" s="38" t="n">
        <v>250</v>
      </c>
      <c r="G9297" s="42" t="n">
        <f aca="false">DATE(YEAR(B9297),MONTH(B9297),1)</f>
        <v>46204</v>
      </c>
      <c r="H9297" s="24" t="str">
        <f aca="false">INDEX(Customers!$B$2:$B$601,MATCH(C9297,Customers!$A$2:$A$601,0))</f>
        <v>Rift Valley</v>
      </c>
      <c r="I9297" s="43" t="n">
        <f aca="false">ROUND(MIN(INDEX(Assumptions!$D$13:$D$18,MATCH(E9297,Assumptions!$A$13:$A$18,0)),MAX(INDEX(Assumptions!$C$13:$C$18,MATCH(E9297,Assumptions!$A$13:$A$18,0)),INDEX(Assumptions!$B$13:$B$18,MATCH(E9297,Assumptions!$A$13:$A$18,0))*F9297)),2)</f>
        <v>12.5</v>
      </c>
    </row>
    <row r="9298" customFormat="false" ht="15" hidden="false" customHeight="false" outlineLevel="0" collapsed="false">
      <c r="A9298" s="24" t="s">
        <v>10121</v>
      </c>
      <c r="B9298" s="39" t="n">
        <v>46219</v>
      </c>
      <c r="C9298" s="24" t="s">
        <v>254</v>
      </c>
      <c r="D9298" s="24" t="s">
        <v>826</v>
      </c>
      <c r="E9298" s="24" t="s">
        <v>111</v>
      </c>
      <c r="F9298" s="38" t="n">
        <v>50</v>
      </c>
      <c r="G9298" s="42" t="n">
        <f aca="false">DATE(YEAR(B9298),MONTH(B9298),1)</f>
        <v>46204</v>
      </c>
      <c r="H9298" s="24" t="str">
        <f aca="false">INDEX(Customers!$B$2:$B$601,MATCH(C9298,Customers!$A$2:$A$601,0))</f>
        <v>Rift Valley</v>
      </c>
      <c r="I9298" s="43" t="n">
        <f aca="false">ROUND(MIN(INDEX(Assumptions!$D$13:$D$18,MATCH(E9298,Assumptions!$A$13:$A$18,0)),MAX(INDEX(Assumptions!$C$13:$C$18,MATCH(E9298,Assumptions!$A$13:$A$18,0)),INDEX(Assumptions!$B$13:$B$18,MATCH(E9298,Assumptions!$A$13:$A$18,0))*F9298)),2)</f>
        <v>2</v>
      </c>
    </row>
    <row r="9299" customFormat="false" ht="15" hidden="false" customHeight="false" outlineLevel="0" collapsed="false">
      <c r="A9299" s="24" t="s">
        <v>10122</v>
      </c>
      <c r="B9299" s="39" t="n">
        <v>46219</v>
      </c>
      <c r="C9299" s="24" t="s">
        <v>264</v>
      </c>
      <c r="D9299" s="24" t="s">
        <v>826</v>
      </c>
      <c r="E9299" s="24" t="s">
        <v>111</v>
      </c>
      <c r="F9299" s="38" t="n">
        <v>50</v>
      </c>
      <c r="G9299" s="42" t="n">
        <f aca="false">DATE(YEAR(B9299),MONTH(B9299),1)</f>
        <v>46204</v>
      </c>
      <c r="H9299" s="24" t="str">
        <f aca="false">INDEX(Customers!$B$2:$B$601,MATCH(C9299,Customers!$A$2:$A$601,0))</f>
        <v>Coast</v>
      </c>
      <c r="I9299" s="43" t="n">
        <f aca="false">ROUND(MIN(INDEX(Assumptions!$D$13:$D$18,MATCH(E9299,Assumptions!$A$13:$A$18,0)),MAX(INDEX(Assumptions!$C$13:$C$18,MATCH(E9299,Assumptions!$A$13:$A$18,0)),INDEX(Assumptions!$B$13:$B$18,MATCH(E9299,Assumptions!$A$13:$A$18,0))*F9299)),2)</f>
        <v>2</v>
      </c>
    </row>
    <row r="9300" customFormat="false" ht="15" hidden="false" customHeight="false" outlineLevel="0" collapsed="false">
      <c r="A9300" s="24" t="s">
        <v>10123</v>
      </c>
      <c r="B9300" s="39" t="n">
        <v>46219</v>
      </c>
      <c r="C9300" s="24" t="s">
        <v>271</v>
      </c>
      <c r="D9300" s="24" t="s">
        <v>826</v>
      </c>
      <c r="E9300" s="24" t="s">
        <v>109</v>
      </c>
      <c r="F9300" s="38" t="n">
        <v>2320</v>
      </c>
      <c r="G9300" s="42" t="n">
        <f aca="false">DATE(YEAR(B9300),MONTH(B9300),1)</f>
        <v>46204</v>
      </c>
      <c r="H9300" s="24" t="str">
        <f aca="false">INDEX(Customers!$B$2:$B$601,MATCH(C9300,Customers!$A$2:$A$601,0))</f>
        <v>Coast</v>
      </c>
      <c r="I9300" s="43" t="n">
        <f aca="false">ROUND(MIN(INDEX(Assumptions!$D$13:$D$18,MATCH(E9300,Assumptions!$A$13:$A$18,0)),MAX(INDEX(Assumptions!$C$13:$C$18,MATCH(E9300,Assumptions!$A$13:$A$18,0)),INDEX(Assumptions!$B$13:$B$18,MATCH(E9300,Assumptions!$A$13:$A$18,0))*F9300)),2)</f>
        <v>9.28</v>
      </c>
    </row>
    <row r="9301" customFormat="false" ht="15" hidden="false" customHeight="false" outlineLevel="0" collapsed="false">
      <c r="A9301" s="24" t="s">
        <v>10124</v>
      </c>
      <c r="B9301" s="39" t="n">
        <v>46219</v>
      </c>
      <c r="C9301" s="24" t="s">
        <v>278</v>
      </c>
      <c r="D9301" s="24" t="s">
        <v>826</v>
      </c>
      <c r="E9301" s="24" t="s">
        <v>109</v>
      </c>
      <c r="F9301" s="38" t="n">
        <v>10690</v>
      </c>
      <c r="G9301" s="42" t="n">
        <f aca="false">DATE(YEAR(B9301),MONTH(B9301),1)</f>
        <v>46204</v>
      </c>
      <c r="H9301" s="24" t="str">
        <f aca="false">INDEX(Customers!$B$2:$B$601,MATCH(C9301,Customers!$A$2:$A$601,0))</f>
        <v>Central</v>
      </c>
      <c r="I9301" s="43" t="n">
        <f aca="false">ROUND(MIN(INDEX(Assumptions!$D$13:$D$18,MATCH(E9301,Assumptions!$A$13:$A$18,0)),MAX(INDEX(Assumptions!$C$13:$C$18,MATCH(E9301,Assumptions!$A$13:$A$18,0)),INDEX(Assumptions!$B$13:$B$18,MATCH(E9301,Assumptions!$A$13:$A$18,0))*F9301)),2)</f>
        <v>40</v>
      </c>
    </row>
    <row r="9302" customFormat="false" ht="15" hidden="false" customHeight="false" outlineLevel="0" collapsed="false">
      <c r="A9302" s="24" t="s">
        <v>10125</v>
      </c>
      <c r="B9302" s="39" t="n">
        <v>46219</v>
      </c>
      <c r="C9302" s="24" t="s">
        <v>286</v>
      </c>
      <c r="D9302" s="24" t="s">
        <v>826</v>
      </c>
      <c r="E9302" s="24" t="s">
        <v>111</v>
      </c>
      <c r="F9302" s="38" t="n">
        <v>50</v>
      </c>
      <c r="G9302" s="42" t="n">
        <f aca="false">DATE(YEAR(B9302),MONTH(B9302),1)</f>
        <v>46204</v>
      </c>
      <c r="H9302" s="24" t="str">
        <f aca="false">INDEX(Customers!$B$2:$B$601,MATCH(C9302,Customers!$A$2:$A$601,0))</f>
        <v>Eastern</v>
      </c>
      <c r="I9302" s="43" t="n">
        <f aca="false">ROUND(MIN(INDEX(Assumptions!$D$13:$D$18,MATCH(E9302,Assumptions!$A$13:$A$18,0)),MAX(INDEX(Assumptions!$C$13:$C$18,MATCH(E9302,Assumptions!$A$13:$A$18,0)),INDEX(Assumptions!$B$13:$B$18,MATCH(E9302,Assumptions!$A$13:$A$18,0))*F9302)),2)</f>
        <v>2</v>
      </c>
    </row>
    <row r="9303" customFormat="false" ht="15" hidden="false" customHeight="false" outlineLevel="0" collapsed="false">
      <c r="A9303" s="24" t="s">
        <v>10126</v>
      </c>
      <c r="B9303" s="39" t="n">
        <v>46219</v>
      </c>
      <c r="C9303" s="24" t="s">
        <v>313</v>
      </c>
      <c r="D9303" s="24" t="s">
        <v>826</v>
      </c>
      <c r="E9303" s="24" t="s">
        <v>109</v>
      </c>
      <c r="F9303" s="38" t="n">
        <v>1810</v>
      </c>
      <c r="G9303" s="42" t="n">
        <f aca="false">DATE(YEAR(B9303),MONTH(B9303),1)</f>
        <v>46204</v>
      </c>
      <c r="H9303" s="24" t="str">
        <f aca="false">INDEX(Customers!$B$2:$B$601,MATCH(C9303,Customers!$A$2:$A$601,0))</f>
        <v>Eastern</v>
      </c>
      <c r="I9303" s="43" t="n">
        <f aca="false">ROUND(MIN(INDEX(Assumptions!$D$13:$D$18,MATCH(E9303,Assumptions!$A$13:$A$18,0)),MAX(INDEX(Assumptions!$C$13:$C$18,MATCH(E9303,Assumptions!$A$13:$A$18,0)),INDEX(Assumptions!$B$13:$B$18,MATCH(E9303,Assumptions!$A$13:$A$18,0))*F9303)),2)</f>
        <v>7.24</v>
      </c>
    </row>
    <row r="9304" customFormat="false" ht="15" hidden="false" customHeight="false" outlineLevel="0" collapsed="false">
      <c r="A9304" s="24" t="s">
        <v>10127</v>
      </c>
      <c r="B9304" s="39" t="n">
        <v>46219</v>
      </c>
      <c r="C9304" s="24" t="s">
        <v>320</v>
      </c>
      <c r="D9304" s="24" t="s">
        <v>181</v>
      </c>
      <c r="E9304" s="24" t="s">
        <v>107</v>
      </c>
      <c r="F9304" s="38" t="n">
        <v>9700</v>
      </c>
      <c r="G9304" s="42" t="n">
        <f aca="false">DATE(YEAR(B9304),MONTH(B9304),1)</f>
        <v>46204</v>
      </c>
      <c r="H9304" s="24" t="str">
        <f aca="false">INDEX(Customers!$B$2:$B$601,MATCH(C9304,Customers!$A$2:$A$601,0))</f>
        <v>Rift Valley</v>
      </c>
      <c r="I9304" s="43" t="n">
        <f aca="false">ROUND(MIN(INDEX(Assumptions!$D$13:$D$18,MATCH(E9304,Assumptions!$A$13:$A$18,0)),MAX(INDEX(Assumptions!$C$13:$C$18,MATCH(E9304,Assumptions!$A$13:$A$18,0)),INDEX(Assumptions!$B$13:$B$18,MATCH(E9304,Assumptions!$A$13:$A$18,0))*F9304)),2)</f>
        <v>0</v>
      </c>
    </row>
    <row r="9305" customFormat="false" ht="15" hidden="false" customHeight="false" outlineLevel="0" collapsed="false">
      <c r="A9305" s="24" t="s">
        <v>10128</v>
      </c>
      <c r="B9305" s="39" t="n">
        <v>46219</v>
      </c>
      <c r="C9305" s="24" t="s">
        <v>333</v>
      </c>
      <c r="D9305" s="24" t="s">
        <v>826</v>
      </c>
      <c r="E9305" s="24" t="s">
        <v>103</v>
      </c>
      <c r="F9305" s="38" t="n">
        <v>890</v>
      </c>
      <c r="G9305" s="42" t="n">
        <f aca="false">DATE(YEAR(B9305),MONTH(B9305),1)</f>
        <v>46204</v>
      </c>
      <c r="H9305" s="24" t="str">
        <f aca="false">INDEX(Customers!$B$2:$B$601,MATCH(C9305,Customers!$A$2:$A$601,0))</f>
        <v>Coast</v>
      </c>
      <c r="I9305" s="43" t="n">
        <f aca="false">ROUND(MIN(INDEX(Assumptions!$D$13:$D$18,MATCH(E9305,Assumptions!$A$13:$A$18,0)),MAX(INDEX(Assumptions!$C$13:$C$18,MATCH(E9305,Assumptions!$A$13:$A$18,0)),INDEX(Assumptions!$B$13:$B$18,MATCH(E9305,Assumptions!$A$13:$A$18,0))*F9305)),2)</f>
        <v>8.9</v>
      </c>
    </row>
    <row r="9306" customFormat="false" ht="15" hidden="false" customHeight="false" outlineLevel="0" collapsed="false">
      <c r="A9306" s="24" t="s">
        <v>10129</v>
      </c>
      <c r="B9306" s="39" t="n">
        <v>46219</v>
      </c>
      <c r="C9306" s="24" t="s">
        <v>334</v>
      </c>
      <c r="D9306" s="24" t="s">
        <v>826</v>
      </c>
      <c r="E9306" s="24" t="s">
        <v>103</v>
      </c>
      <c r="F9306" s="38" t="n">
        <v>1990</v>
      </c>
      <c r="G9306" s="42" t="n">
        <f aca="false">DATE(YEAR(B9306),MONTH(B9306),1)</f>
        <v>46204</v>
      </c>
      <c r="H9306" s="24" t="str">
        <f aca="false">INDEX(Customers!$B$2:$B$601,MATCH(C9306,Customers!$A$2:$A$601,0))</f>
        <v>Nairobi</v>
      </c>
      <c r="I9306" s="43" t="n">
        <f aca="false">ROUND(MIN(INDEX(Assumptions!$D$13:$D$18,MATCH(E9306,Assumptions!$A$13:$A$18,0)),MAX(INDEX(Assumptions!$C$13:$C$18,MATCH(E9306,Assumptions!$A$13:$A$18,0)),INDEX(Assumptions!$B$13:$B$18,MATCH(E9306,Assumptions!$A$13:$A$18,0))*F9306)),2)</f>
        <v>19.9</v>
      </c>
    </row>
    <row r="9307" customFormat="false" ht="15" hidden="false" customHeight="false" outlineLevel="0" collapsed="false">
      <c r="A9307" s="24" t="s">
        <v>10130</v>
      </c>
      <c r="B9307" s="39" t="n">
        <v>46219</v>
      </c>
      <c r="C9307" s="24" t="s">
        <v>346</v>
      </c>
      <c r="D9307" s="24" t="s">
        <v>826</v>
      </c>
      <c r="E9307" s="24" t="s">
        <v>113</v>
      </c>
      <c r="F9307" s="38" t="n">
        <v>250</v>
      </c>
      <c r="G9307" s="42" t="n">
        <f aca="false">DATE(YEAR(B9307),MONTH(B9307),1)</f>
        <v>46204</v>
      </c>
      <c r="H9307" s="24" t="str">
        <f aca="false">INDEX(Customers!$B$2:$B$601,MATCH(C9307,Customers!$A$2:$A$601,0))</f>
        <v>Nairobi</v>
      </c>
      <c r="I9307" s="43" t="n">
        <f aca="false">ROUND(MIN(INDEX(Assumptions!$D$13:$D$18,MATCH(E9307,Assumptions!$A$13:$A$18,0)),MAX(INDEX(Assumptions!$C$13:$C$18,MATCH(E9307,Assumptions!$A$13:$A$18,0)),INDEX(Assumptions!$B$13:$B$18,MATCH(E9307,Assumptions!$A$13:$A$18,0))*F9307)),2)</f>
        <v>12.5</v>
      </c>
    </row>
    <row r="9308" customFormat="false" ht="15" hidden="false" customHeight="false" outlineLevel="0" collapsed="false">
      <c r="A9308" s="24" t="s">
        <v>10131</v>
      </c>
      <c r="B9308" s="39" t="n">
        <v>46219</v>
      </c>
      <c r="C9308" s="24" t="s">
        <v>346</v>
      </c>
      <c r="D9308" s="24" t="s">
        <v>826</v>
      </c>
      <c r="E9308" s="24" t="s">
        <v>113</v>
      </c>
      <c r="F9308" s="38" t="n">
        <v>250</v>
      </c>
      <c r="G9308" s="42" t="n">
        <f aca="false">DATE(YEAR(B9308),MONTH(B9308),1)</f>
        <v>46204</v>
      </c>
      <c r="H9308" s="24" t="str">
        <f aca="false">INDEX(Customers!$B$2:$B$601,MATCH(C9308,Customers!$A$2:$A$601,0))</f>
        <v>Nairobi</v>
      </c>
      <c r="I9308" s="43" t="n">
        <f aca="false">ROUND(MIN(INDEX(Assumptions!$D$13:$D$18,MATCH(E9308,Assumptions!$A$13:$A$18,0)),MAX(INDEX(Assumptions!$C$13:$C$18,MATCH(E9308,Assumptions!$A$13:$A$18,0)),INDEX(Assumptions!$B$13:$B$18,MATCH(E9308,Assumptions!$A$13:$A$18,0))*F9308)),2)</f>
        <v>12.5</v>
      </c>
    </row>
    <row r="9309" customFormat="false" ht="15" hidden="false" customHeight="false" outlineLevel="0" collapsed="false">
      <c r="A9309" s="24" t="s">
        <v>10132</v>
      </c>
      <c r="B9309" s="39" t="n">
        <v>46219</v>
      </c>
      <c r="C9309" s="24" t="s">
        <v>351</v>
      </c>
      <c r="D9309" s="24" t="s">
        <v>826</v>
      </c>
      <c r="E9309" s="24" t="s">
        <v>103</v>
      </c>
      <c r="F9309" s="38" t="n">
        <v>2920</v>
      </c>
      <c r="G9309" s="42" t="n">
        <f aca="false">DATE(YEAR(B9309),MONTH(B9309),1)</f>
        <v>46204</v>
      </c>
      <c r="H9309" s="24" t="str">
        <f aca="false">INDEX(Customers!$B$2:$B$601,MATCH(C9309,Customers!$A$2:$A$601,0))</f>
        <v>Eastern</v>
      </c>
      <c r="I9309" s="43" t="n">
        <f aca="false">ROUND(MIN(INDEX(Assumptions!$D$13:$D$18,MATCH(E9309,Assumptions!$A$13:$A$18,0)),MAX(INDEX(Assumptions!$C$13:$C$18,MATCH(E9309,Assumptions!$A$13:$A$18,0)),INDEX(Assumptions!$B$13:$B$18,MATCH(E9309,Assumptions!$A$13:$A$18,0))*F9309)),2)</f>
        <v>29.2</v>
      </c>
    </row>
    <row r="9310" customFormat="false" ht="15" hidden="false" customHeight="false" outlineLevel="0" collapsed="false">
      <c r="A9310" s="24" t="s">
        <v>10133</v>
      </c>
      <c r="B9310" s="39" t="n">
        <v>46219</v>
      </c>
      <c r="C9310" s="24" t="s">
        <v>384</v>
      </c>
      <c r="D9310" s="24" t="s">
        <v>826</v>
      </c>
      <c r="E9310" s="24" t="s">
        <v>103</v>
      </c>
      <c r="F9310" s="38" t="n">
        <v>300</v>
      </c>
      <c r="G9310" s="42" t="n">
        <f aca="false">DATE(YEAR(B9310),MONTH(B9310),1)</f>
        <v>46204</v>
      </c>
      <c r="H9310" s="24" t="str">
        <f aca="false">INDEX(Customers!$B$2:$B$601,MATCH(C9310,Customers!$A$2:$A$601,0))</f>
        <v>Western</v>
      </c>
      <c r="I9310" s="43" t="n">
        <f aca="false">ROUND(MIN(INDEX(Assumptions!$D$13:$D$18,MATCH(E9310,Assumptions!$A$13:$A$18,0)),MAX(INDEX(Assumptions!$C$13:$C$18,MATCH(E9310,Assumptions!$A$13:$A$18,0)),INDEX(Assumptions!$B$13:$B$18,MATCH(E9310,Assumptions!$A$13:$A$18,0))*F9310)),2)</f>
        <v>5</v>
      </c>
    </row>
    <row r="9311" customFormat="false" ht="15" hidden="false" customHeight="false" outlineLevel="0" collapsed="false">
      <c r="A9311" s="24" t="s">
        <v>10134</v>
      </c>
      <c r="B9311" s="39" t="n">
        <v>46219</v>
      </c>
      <c r="C9311" s="24" t="s">
        <v>391</v>
      </c>
      <c r="D9311" s="24" t="s">
        <v>826</v>
      </c>
      <c r="E9311" s="24" t="s">
        <v>111</v>
      </c>
      <c r="F9311" s="38" t="n">
        <v>500</v>
      </c>
      <c r="G9311" s="42" t="n">
        <f aca="false">DATE(YEAR(B9311),MONTH(B9311),1)</f>
        <v>46204</v>
      </c>
      <c r="H9311" s="24" t="str">
        <f aca="false">INDEX(Customers!$B$2:$B$601,MATCH(C9311,Customers!$A$2:$A$601,0))</f>
        <v>Nairobi</v>
      </c>
      <c r="I9311" s="43" t="n">
        <f aca="false">ROUND(MIN(INDEX(Assumptions!$D$13:$D$18,MATCH(E9311,Assumptions!$A$13:$A$18,0)),MAX(INDEX(Assumptions!$C$13:$C$18,MATCH(E9311,Assumptions!$A$13:$A$18,0)),INDEX(Assumptions!$B$13:$B$18,MATCH(E9311,Assumptions!$A$13:$A$18,0))*F9311)),2)</f>
        <v>20</v>
      </c>
    </row>
    <row r="9312" customFormat="false" ht="15" hidden="false" customHeight="false" outlineLevel="0" collapsed="false">
      <c r="A9312" s="24" t="s">
        <v>10135</v>
      </c>
      <c r="B9312" s="39" t="n">
        <v>46219</v>
      </c>
      <c r="C9312" s="24" t="s">
        <v>409</v>
      </c>
      <c r="D9312" s="24" t="s">
        <v>188</v>
      </c>
      <c r="E9312" s="24" t="s">
        <v>107</v>
      </c>
      <c r="F9312" s="38" t="n">
        <v>520</v>
      </c>
      <c r="G9312" s="42" t="n">
        <f aca="false">DATE(YEAR(B9312),MONTH(B9312),1)</f>
        <v>46204</v>
      </c>
      <c r="H9312" s="24" t="str">
        <f aca="false">INDEX(Customers!$B$2:$B$601,MATCH(C9312,Customers!$A$2:$A$601,0))</f>
        <v>Coast</v>
      </c>
      <c r="I9312" s="43" t="n">
        <f aca="false">ROUND(MIN(INDEX(Assumptions!$D$13:$D$18,MATCH(E9312,Assumptions!$A$13:$A$18,0)),MAX(INDEX(Assumptions!$C$13:$C$18,MATCH(E9312,Assumptions!$A$13:$A$18,0)),INDEX(Assumptions!$B$13:$B$18,MATCH(E9312,Assumptions!$A$13:$A$18,0))*F9312)),2)</f>
        <v>0</v>
      </c>
    </row>
    <row r="9313" customFormat="false" ht="15" hidden="false" customHeight="false" outlineLevel="0" collapsed="false">
      <c r="A9313" s="24" t="s">
        <v>10136</v>
      </c>
      <c r="B9313" s="39" t="n">
        <v>46219</v>
      </c>
      <c r="C9313" s="24" t="s">
        <v>475</v>
      </c>
      <c r="D9313" s="24" t="s">
        <v>826</v>
      </c>
      <c r="E9313" s="24" t="s">
        <v>103</v>
      </c>
      <c r="F9313" s="38" t="n">
        <v>1980</v>
      </c>
      <c r="G9313" s="42" t="n">
        <f aca="false">DATE(YEAR(B9313),MONTH(B9313),1)</f>
        <v>46204</v>
      </c>
      <c r="H9313" s="24" t="str">
        <f aca="false">INDEX(Customers!$B$2:$B$601,MATCH(C9313,Customers!$A$2:$A$601,0))</f>
        <v>Coast</v>
      </c>
      <c r="I9313" s="43" t="n">
        <f aca="false">ROUND(MIN(INDEX(Assumptions!$D$13:$D$18,MATCH(E9313,Assumptions!$A$13:$A$18,0)),MAX(INDEX(Assumptions!$C$13:$C$18,MATCH(E9313,Assumptions!$A$13:$A$18,0)),INDEX(Assumptions!$B$13:$B$18,MATCH(E9313,Assumptions!$A$13:$A$18,0))*F9313)),2)</f>
        <v>19.8</v>
      </c>
    </row>
    <row r="9314" customFormat="false" ht="15" hidden="false" customHeight="false" outlineLevel="0" collapsed="false">
      <c r="A9314" s="24" t="s">
        <v>10137</v>
      </c>
      <c r="B9314" s="39" t="n">
        <v>46219</v>
      </c>
      <c r="C9314" s="24" t="s">
        <v>491</v>
      </c>
      <c r="D9314" s="24" t="s">
        <v>826</v>
      </c>
      <c r="E9314" s="24" t="s">
        <v>113</v>
      </c>
      <c r="F9314" s="38" t="n">
        <v>250</v>
      </c>
      <c r="G9314" s="42" t="n">
        <f aca="false">DATE(YEAR(B9314),MONTH(B9314),1)</f>
        <v>46204</v>
      </c>
      <c r="H9314" s="24" t="str">
        <f aca="false">INDEX(Customers!$B$2:$B$601,MATCH(C9314,Customers!$A$2:$A$601,0))</f>
        <v>Nairobi</v>
      </c>
      <c r="I9314" s="43" t="n">
        <f aca="false">ROUND(MIN(INDEX(Assumptions!$D$13:$D$18,MATCH(E9314,Assumptions!$A$13:$A$18,0)),MAX(INDEX(Assumptions!$C$13:$C$18,MATCH(E9314,Assumptions!$A$13:$A$18,0)),INDEX(Assumptions!$B$13:$B$18,MATCH(E9314,Assumptions!$A$13:$A$18,0))*F9314)),2)</f>
        <v>12.5</v>
      </c>
    </row>
    <row r="9315" customFormat="false" ht="15" hidden="false" customHeight="false" outlineLevel="0" collapsed="false">
      <c r="A9315" s="24" t="s">
        <v>10138</v>
      </c>
      <c r="B9315" s="39" t="n">
        <v>46219</v>
      </c>
      <c r="C9315" s="24" t="s">
        <v>499</v>
      </c>
      <c r="D9315" s="24" t="s">
        <v>826</v>
      </c>
      <c r="E9315" s="24" t="s">
        <v>103</v>
      </c>
      <c r="F9315" s="38" t="n">
        <v>600</v>
      </c>
      <c r="G9315" s="42" t="n">
        <f aca="false">DATE(YEAR(B9315),MONTH(B9315),1)</f>
        <v>46204</v>
      </c>
      <c r="H9315" s="24" t="str">
        <f aca="false">INDEX(Customers!$B$2:$B$601,MATCH(C9315,Customers!$A$2:$A$601,0))</f>
        <v>Central</v>
      </c>
      <c r="I9315" s="43" t="n">
        <f aca="false">ROUND(MIN(INDEX(Assumptions!$D$13:$D$18,MATCH(E9315,Assumptions!$A$13:$A$18,0)),MAX(INDEX(Assumptions!$C$13:$C$18,MATCH(E9315,Assumptions!$A$13:$A$18,0)),INDEX(Assumptions!$B$13:$B$18,MATCH(E9315,Assumptions!$A$13:$A$18,0))*F9315)),2)</f>
        <v>6</v>
      </c>
    </row>
    <row r="9316" customFormat="false" ht="15" hidden="false" customHeight="false" outlineLevel="0" collapsed="false">
      <c r="A9316" s="24" t="s">
        <v>10139</v>
      </c>
      <c r="B9316" s="39" t="n">
        <v>46219</v>
      </c>
      <c r="C9316" s="24" t="s">
        <v>518</v>
      </c>
      <c r="D9316" s="24" t="s">
        <v>826</v>
      </c>
      <c r="E9316" s="24" t="s">
        <v>113</v>
      </c>
      <c r="F9316" s="38" t="n">
        <v>250</v>
      </c>
      <c r="G9316" s="42" t="n">
        <f aca="false">DATE(YEAR(B9316),MONTH(B9316),1)</f>
        <v>46204</v>
      </c>
      <c r="H9316" s="24" t="str">
        <f aca="false">INDEX(Customers!$B$2:$B$601,MATCH(C9316,Customers!$A$2:$A$601,0))</f>
        <v>Nairobi</v>
      </c>
      <c r="I9316" s="43" t="n">
        <f aca="false">ROUND(MIN(INDEX(Assumptions!$D$13:$D$18,MATCH(E9316,Assumptions!$A$13:$A$18,0)),MAX(INDEX(Assumptions!$C$13:$C$18,MATCH(E9316,Assumptions!$A$13:$A$18,0)),INDEX(Assumptions!$B$13:$B$18,MATCH(E9316,Assumptions!$A$13:$A$18,0))*F9316)),2)</f>
        <v>12.5</v>
      </c>
    </row>
    <row r="9317" customFormat="false" ht="15" hidden="false" customHeight="false" outlineLevel="0" collapsed="false">
      <c r="A9317" s="24" t="s">
        <v>10140</v>
      </c>
      <c r="B9317" s="39" t="n">
        <v>46219</v>
      </c>
      <c r="C9317" s="24" t="s">
        <v>522</v>
      </c>
      <c r="D9317" s="24" t="s">
        <v>826</v>
      </c>
      <c r="E9317" s="24" t="s">
        <v>109</v>
      </c>
      <c r="F9317" s="38" t="n">
        <v>13830</v>
      </c>
      <c r="G9317" s="42" t="n">
        <f aca="false">DATE(YEAR(B9317),MONTH(B9317),1)</f>
        <v>46204</v>
      </c>
      <c r="H9317" s="24" t="str">
        <f aca="false">INDEX(Customers!$B$2:$B$601,MATCH(C9317,Customers!$A$2:$A$601,0))</f>
        <v>Central</v>
      </c>
      <c r="I9317" s="43" t="n">
        <f aca="false">ROUND(MIN(INDEX(Assumptions!$D$13:$D$18,MATCH(E9317,Assumptions!$A$13:$A$18,0)),MAX(INDEX(Assumptions!$C$13:$C$18,MATCH(E9317,Assumptions!$A$13:$A$18,0)),INDEX(Assumptions!$B$13:$B$18,MATCH(E9317,Assumptions!$A$13:$A$18,0))*F9317)),2)</f>
        <v>40</v>
      </c>
    </row>
    <row r="9318" customFormat="false" ht="15" hidden="false" customHeight="false" outlineLevel="0" collapsed="false">
      <c r="A9318" s="24" t="s">
        <v>10141</v>
      </c>
      <c r="B9318" s="39" t="n">
        <v>46219</v>
      </c>
      <c r="C9318" s="24" t="s">
        <v>534</v>
      </c>
      <c r="D9318" s="24" t="s">
        <v>165</v>
      </c>
      <c r="E9318" s="24" t="s">
        <v>105</v>
      </c>
      <c r="F9318" s="38" t="n">
        <v>1520</v>
      </c>
      <c r="G9318" s="42" t="n">
        <f aca="false">DATE(YEAR(B9318),MONTH(B9318),1)</f>
        <v>46204</v>
      </c>
      <c r="H9318" s="24" t="str">
        <f aca="false">INDEX(Customers!$B$2:$B$601,MATCH(C9318,Customers!$A$2:$A$601,0))</f>
        <v>Eastern</v>
      </c>
      <c r="I9318" s="43" t="n">
        <f aca="false">ROUND(MIN(INDEX(Assumptions!$D$13:$D$18,MATCH(E9318,Assumptions!$A$13:$A$18,0)),MAX(INDEX(Assumptions!$C$13:$C$18,MATCH(E9318,Assumptions!$A$13:$A$18,0)),INDEX(Assumptions!$B$13:$B$18,MATCH(E9318,Assumptions!$A$13:$A$18,0))*F9318)),2)</f>
        <v>22.8</v>
      </c>
    </row>
    <row r="9319" customFormat="false" ht="15" hidden="false" customHeight="false" outlineLevel="0" collapsed="false">
      <c r="A9319" s="24" t="s">
        <v>10142</v>
      </c>
      <c r="B9319" s="39" t="n">
        <v>46219</v>
      </c>
      <c r="C9319" s="24" t="s">
        <v>542</v>
      </c>
      <c r="D9319" s="24" t="s">
        <v>826</v>
      </c>
      <c r="E9319" s="24" t="s">
        <v>109</v>
      </c>
      <c r="F9319" s="38" t="n">
        <v>1640</v>
      </c>
      <c r="G9319" s="42" t="n">
        <f aca="false">DATE(YEAR(B9319),MONTH(B9319),1)</f>
        <v>46204</v>
      </c>
      <c r="H9319" s="24" t="str">
        <f aca="false">INDEX(Customers!$B$2:$B$601,MATCH(C9319,Customers!$A$2:$A$601,0))</f>
        <v>Western</v>
      </c>
      <c r="I9319" s="43" t="n">
        <f aca="false">ROUND(MIN(INDEX(Assumptions!$D$13:$D$18,MATCH(E9319,Assumptions!$A$13:$A$18,0)),MAX(INDEX(Assumptions!$C$13:$C$18,MATCH(E9319,Assumptions!$A$13:$A$18,0)),INDEX(Assumptions!$B$13:$B$18,MATCH(E9319,Assumptions!$A$13:$A$18,0))*F9319)),2)</f>
        <v>6.56</v>
      </c>
    </row>
    <row r="9320" customFormat="false" ht="15" hidden="false" customHeight="false" outlineLevel="0" collapsed="false">
      <c r="A9320" s="24" t="s">
        <v>10143</v>
      </c>
      <c r="B9320" s="39" t="n">
        <v>46219</v>
      </c>
      <c r="C9320" s="24" t="s">
        <v>556</v>
      </c>
      <c r="D9320" s="24" t="s">
        <v>826</v>
      </c>
      <c r="E9320" s="24" t="s">
        <v>113</v>
      </c>
      <c r="F9320" s="38" t="n">
        <v>99</v>
      </c>
      <c r="G9320" s="42" t="n">
        <f aca="false">DATE(YEAR(B9320),MONTH(B9320),1)</f>
        <v>46204</v>
      </c>
      <c r="H9320" s="24" t="str">
        <f aca="false">INDEX(Customers!$B$2:$B$601,MATCH(C9320,Customers!$A$2:$A$601,0))</f>
        <v>Central</v>
      </c>
      <c r="I9320" s="43" t="n">
        <f aca="false">ROUND(MIN(INDEX(Assumptions!$D$13:$D$18,MATCH(E9320,Assumptions!$A$13:$A$18,0)),MAX(INDEX(Assumptions!$C$13:$C$18,MATCH(E9320,Assumptions!$A$13:$A$18,0)),INDEX(Assumptions!$B$13:$B$18,MATCH(E9320,Assumptions!$A$13:$A$18,0))*F9320)),2)</f>
        <v>4.95</v>
      </c>
    </row>
    <row r="9321" customFormat="false" ht="15" hidden="false" customHeight="false" outlineLevel="0" collapsed="false">
      <c r="A9321" s="24" t="s">
        <v>10144</v>
      </c>
      <c r="B9321" s="39" t="n">
        <v>46219</v>
      </c>
      <c r="C9321" s="24" t="s">
        <v>577</v>
      </c>
      <c r="D9321" s="24" t="s">
        <v>153</v>
      </c>
      <c r="E9321" s="24" t="s">
        <v>107</v>
      </c>
      <c r="F9321" s="38" t="n">
        <v>590</v>
      </c>
      <c r="G9321" s="42" t="n">
        <f aca="false">DATE(YEAR(B9321),MONTH(B9321),1)</f>
        <v>46204</v>
      </c>
      <c r="H9321" s="24" t="str">
        <f aca="false">INDEX(Customers!$B$2:$B$601,MATCH(C9321,Customers!$A$2:$A$601,0))</f>
        <v>Nairobi</v>
      </c>
      <c r="I9321" s="43" t="n">
        <f aca="false">ROUND(MIN(INDEX(Assumptions!$D$13:$D$18,MATCH(E9321,Assumptions!$A$13:$A$18,0)),MAX(INDEX(Assumptions!$C$13:$C$18,MATCH(E9321,Assumptions!$A$13:$A$18,0)),INDEX(Assumptions!$B$13:$B$18,MATCH(E9321,Assumptions!$A$13:$A$18,0))*F9321)),2)</f>
        <v>0</v>
      </c>
    </row>
    <row r="9322" customFormat="false" ht="15" hidden="false" customHeight="false" outlineLevel="0" collapsed="false">
      <c r="A9322" s="24" t="s">
        <v>10145</v>
      </c>
      <c r="B9322" s="39" t="n">
        <v>46219</v>
      </c>
      <c r="C9322" s="24" t="s">
        <v>578</v>
      </c>
      <c r="D9322" s="24" t="s">
        <v>826</v>
      </c>
      <c r="E9322" s="24" t="s">
        <v>109</v>
      </c>
      <c r="F9322" s="38" t="n">
        <v>2280</v>
      </c>
      <c r="G9322" s="42" t="n">
        <f aca="false">DATE(YEAR(B9322),MONTH(B9322),1)</f>
        <v>46204</v>
      </c>
      <c r="H9322" s="24" t="str">
        <f aca="false">INDEX(Customers!$B$2:$B$601,MATCH(C9322,Customers!$A$2:$A$601,0))</f>
        <v>Rift Valley</v>
      </c>
      <c r="I9322" s="43" t="n">
        <f aca="false">ROUND(MIN(INDEX(Assumptions!$D$13:$D$18,MATCH(E9322,Assumptions!$A$13:$A$18,0)),MAX(INDEX(Assumptions!$C$13:$C$18,MATCH(E9322,Assumptions!$A$13:$A$18,0)),INDEX(Assumptions!$B$13:$B$18,MATCH(E9322,Assumptions!$A$13:$A$18,0))*F9322)),2)</f>
        <v>9.12</v>
      </c>
    </row>
    <row r="9323" customFormat="false" ht="15" hidden="false" customHeight="false" outlineLevel="0" collapsed="false">
      <c r="A9323" s="24" t="s">
        <v>10146</v>
      </c>
      <c r="B9323" s="39" t="n">
        <v>46219</v>
      </c>
      <c r="C9323" s="24" t="s">
        <v>597</v>
      </c>
      <c r="D9323" s="24" t="s">
        <v>209</v>
      </c>
      <c r="E9323" s="24" t="s">
        <v>107</v>
      </c>
      <c r="F9323" s="38" t="n">
        <v>10290</v>
      </c>
      <c r="G9323" s="42" t="n">
        <f aca="false">DATE(YEAR(B9323),MONTH(B9323),1)</f>
        <v>46204</v>
      </c>
      <c r="H9323" s="24" t="str">
        <f aca="false">INDEX(Customers!$B$2:$B$601,MATCH(C9323,Customers!$A$2:$A$601,0))</f>
        <v>Eastern</v>
      </c>
      <c r="I9323" s="43" t="n">
        <f aca="false">ROUND(MIN(INDEX(Assumptions!$D$13:$D$18,MATCH(E9323,Assumptions!$A$13:$A$18,0)),MAX(INDEX(Assumptions!$C$13:$C$18,MATCH(E9323,Assumptions!$A$13:$A$18,0)),INDEX(Assumptions!$B$13:$B$18,MATCH(E9323,Assumptions!$A$13:$A$18,0))*F9323)),2)</f>
        <v>0</v>
      </c>
    </row>
    <row r="9324" customFormat="false" ht="15" hidden="false" customHeight="false" outlineLevel="0" collapsed="false">
      <c r="A9324" s="24" t="s">
        <v>10147</v>
      </c>
      <c r="B9324" s="39" t="n">
        <v>46219</v>
      </c>
      <c r="C9324" s="24" t="s">
        <v>644</v>
      </c>
      <c r="D9324" s="24" t="s">
        <v>826</v>
      </c>
      <c r="E9324" s="24" t="s">
        <v>113</v>
      </c>
      <c r="F9324" s="38" t="n">
        <v>50</v>
      </c>
      <c r="G9324" s="42" t="n">
        <f aca="false">DATE(YEAR(B9324),MONTH(B9324),1)</f>
        <v>46204</v>
      </c>
      <c r="H9324" s="24" t="str">
        <f aca="false">INDEX(Customers!$B$2:$B$601,MATCH(C9324,Customers!$A$2:$A$601,0))</f>
        <v>Western</v>
      </c>
      <c r="I9324" s="43" t="n">
        <f aca="false">ROUND(MIN(INDEX(Assumptions!$D$13:$D$18,MATCH(E9324,Assumptions!$A$13:$A$18,0)),MAX(INDEX(Assumptions!$C$13:$C$18,MATCH(E9324,Assumptions!$A$13:$A$18,0)),INDEX(Assumptions!$B$13:$B$18,MATCH(E9324,Assumptions!$A$13:$A$18,0))*F9324)),2)</f>
        <v>2.5</v>
      </c>
    </row>
    <row r="9325" customFormat="false" ht="15" hidden="false" customHeight="false" outlineLevel="0" collapsed="false">
      <c r="A9325" s="24" t="s">
        <v>10148</v>
      </c>
      <c r="B9325" s="39" t="n">
        <v>46219</v>
      </c>
      <c r="C9325" s="24" t="s">
        <v>671</v>
      </c>
      <c r="D9325" s="24" t="s">
        <v>164</v>
      </c>
      <c r="E9325" s="24" t="s">
        <v>107</v>
      </c>
      <c r="F9325" s="38" t="n">
        <v>2620</v>
      </c>
      <c r="G9325" s="42" t="n">
        <f aca="false">DATE(YEAR(B9325),MONTH(B9325),1)</f>
        <v>46204</v>
      </c>
      <c r="H9325" s="24" t="str">
        <f aca="false">INDEX(Customers!$B$2:$B$601,MATCH(C9325,Customers!$A$2:$A$601,0))</f>
        <v>Eastern</v>
      </c>
      <c r="I9325" s="43" t="n">
        <f aca="false">ROUND(MIN(INDEX(Assumptions!$D$13:$D$18,MATCH(E9325,Assumptions!$A$13:$A$18,0)),MAX(INDEX(Assumptions!$C$13:$C$18,MATCH(E9325,Assumptions!$A$13:$A$18,0)),INDEX(Assumptions!$B$13:$B$18,MATCH(E9325,Assumptions!$A$13:$A$18,0))*F9325)),2)</f>
        <v>0</v>
      </c>
    </row>
    <row r="9326" customFormat="false" ht="15" hidden="false" customHeight="false" outlineLevel="0" collapsed="false">
      <c r="A9326" s="24" t="s">
        <v>10149</v>
      </c>
      <c r="B9326" s="39" t="n">
        <v>46219</v>
      </c>
      <c r="C9326" s="24" t="s">
        <v>688</v>
      </c>
      <c r="D9326" s="24" t="s">
        <v>826</v>
      </c>
      <c r="E9326" s="24" t="s">
        <v>111</v>
      </c>
      <c r="F9326" s="38" t="n">
        <v>100</v>
      </c>
      <c r="G9326" s="42" t="n">
        <f aca="false">DATE(YEAR(B9326),MONTH(B9326),1)</f>
        <v>46204</v>
      </c>
      <c r="H9326" s="24" t="str">
        <f aca="false">INDEX(Customers!$B$2:$B$601,MATCH(C9326,Customers!$A$2:$A$601,0))</f>
        <v>Coast</v>
      </c>
      <c r="I9326" s="43" t="n">
        <f aca="false">ROUND(MIN(INDEX(Assumptions!$D$13:$D$18,MATCH(E9326,Assumptions!$A$13:$A$18,0)),MAX(INDEX(Assumptions!$C$13:$C$18,MATCH(E9326,Assumptions!$A$13:$A$18,0)),INDEX(Assumptions!$B$13:$B$18,MATCH(E9326,Assumptions!$A$13:$A$18,0))*F9326)),2)</f>
        <v>4</v>
      </c>
    </row>
    <row r="9327" customFormat="false" ht="15" hidden="false" customHeight="false" outlineLevel="0" collapsed="false">
      <c r="A9327" s="24" t="s">
        <v>10150</v>
      </c>
      <c r="B9327" s="39" t="n">
        <v>46219</v>
      </c>
      <c r="C9327" s="24" t="s">
        <v>728</v>
      </c>
      <c r="D9327" s="24" t="s">
        <v>826</v>
      </c>
      <c r="E9327" s="24" t="s">
        <v>103</v>
      </c>
      <c r="F9327" s="38" t="n">
        <v>410</v>
      </c>
      <c r="G9327" s="42" t="n">
        <f aca="false">DATE(YEAR(B9327),MONTH(B9327),1)</f>
        <v>46204</v>
      </c>
      <c r="H9327" s="24" t="str">
        <f aca="false">INDEX(Customers!$B$2:$B$601,MATCH(C9327,Customers!$A$2:$A$601,0))</f>
        <v>Nairobi</v>
      </c>
      <c r="I9327" s="43" t="n">
        <f aca="false">ROUND(MIN(INDEX(Assumptions!$D$13:$D$18,MATCH(E9327,Assumptions!$A$13:$A$18,0)),MAX(INDEX(Assumptions!$C$13:$C$18,MATCH(E9327,Assumptions!$A$13:$A$18,0)),INDEX(Assumptions!$B$13:$B$18,MATCH(E9327,Assumptions!$A$13:$A$18,0))*F9327)),2)</f>
        <v>5</v>
      </c>
    </row>
    <row r="9328" customFormat="false" ht="15" hidden="false" customHeight="false" outlineLevel="0" collapsed="false">
      <c r="A9328" s="24" t="s">
        <v>10151</v>
      </c>
      <c r="B9328" s="39" t="n">
        <v>46219</v>
      </c>
      <c r="C9328" s="24" t="s">
        <v>733</v>
      </c>
      <c r="D9328" s="24" t="s">
        <v>826</v>
      </c>
      <c r="E9328" s="24" t="s">
        <v>111</v>
      </c>
      <c r="F9328" s="38" t="n">
        <v>100</v>
      </c>
      <c r="G9328" s="42" t="n">
        <f aca="false">DATE(YEAR(B9328),MONTH(B9328),1)</f>
        <v>46204</v>
      </c>
      <c r="H9328" s="24" t="str">
        <f aca="false">INDEX(Customers!$B$2:$B$601,MATCH(C9328,Customers!$A$2:$A$601,0))</f>
        <v>Eastern</v>
      </c>
      <c r="I9328" s="43" t="n">
        <f aca="false">ROUND(MIN(INDEX(Assumptions!$D$13:$D$18,MATCH(E9328,Assumptions!$A$13:$A$18,0)),MAX(INDEX(Assumptions!$C$13:$C$18,MATCH(E9328,Assumptions!$A$13:$A$18,0)),INDEX(Assumptions!$B$13:$B$18,MATCH(E9328,Assumptions!$A$13:$A$18,0))*F9328)),2)</f>
        <v>4</v>
      </c>
    </row>
    <row r="9329" customFormat="false" ht="15" hidden="false" customHeight="false" outlineLevel="0" collapsed="false">
      <c r="A9329" s="24" t="s">
        <v>10152</v>
      </c>
      <c r="B9329" s="39" t="n">
        <v>46219</v>
      </c>
      <c r="C9329" s="24" t="s">
        <v>767</v>
      </c>
      <c r="D9329" s="24" t="s">
        <v>826</v>
      </c>
      <c r="E9329" s="24" t="s">
        <v>109</v>
      </c>
      <c r="F9329" s="38" t="n">
        <v>12350</v>
      </c>
      <c r="G9329" s="42" t="n">
        <f aca="false">DATE(YEAR(B9329),MONTH(B9329),1)</f>
        <v>46204</v>
      </c>
      <c r="H9329" s="24" t="str">
        <f aca="false">INDEX(Customers!$B$2:$B$601,MATCH(C9329,Customers!$A$2:$A$601,0))</f>
        <v>Nairobi</v>
      </c>
      <c r="I9329" s="43" t="n">
        <f aca="false">ROUND(MIN(INDEX(Assumptions!$D$13:$D$18,MATCH(E9329,Assumptions!$A$13:$A$18,0)),MAX(INDEX(Assumptions!$C$13:$C$18,MATCH(E9329,Assumptions!$A$13:$A$18,0)),INDEX(Assumptions!$B$13:$B$18,MATCH(E9329,Assumptions!$A$13:$A$18,0))*F9329)),2)</f>
        <v>40</v>
      </c>
    </row>
    <row r="9330" customFormat="false" ht="15" hidden="false" customHeight="false" outlineLevel="0" collapsed="false">
      <c r="A9330" s="24" t="s">
        <v>10153</v>
      </c>
      <c r="B9330" s="39" t="n">
        <v>46219</v>
      </c>
      <c r="C9330" s="24" t="s">
        <v>773</v>
      </c>
      <c r="D9330" s="24" t="s">
        <v>152</v>
      </c>
      <c r="E9330" s="24" t="s">
        <v>107</v>
      </c>
      <c r="F9330" s="38" t="n">
        <v>4330</v>
      </c>
      <c r="G9330" s="42" t="n">
        <f aca="false">DATE(YEAR(B9330),MONTH(B9330),1)</f>
        <v>46204</v>
      </c>
      <c r="H9330" s="24" t="str">
        <f aca="false">INDEX(Customers!$B$2:$B$601,MATCH(C9330,Customers!$A$2:$A$601,0))</f>
        <v>Rift Valley</v>
      </c>
      <c r="I9330" s="43" t="n">
        <f aca="false">ROUND(MIN(INDEX(Assumptions!$D$13:$D$18,MATCH(E9330,Assumptions!$A$13:$A$18,0)),MAX(INDEX(Assumptions!$C$13:$C$18,MATCH(E9330,Assumptions!$A$13:$A$18,0)),INDEX(Assumptions!$B$13:$B$18,MATCH(E9330,Assumptions!$A$13:$A$18,0))*F9330)),2)</f>
        <v>0</v>
      </c>
    </row>
    <row r="9331" customFormat="false" ht="15" hidden="false" customHeight="false" outlineLevel="0" collapsed="false">
      <c r="A9331" s="24" t="s">
        <v>10154</v>
      </c>
      <c r="B9331" s="39" t="n">
        <v>46219</v>
      </c>
      <c r="C9331" s="24" t="s">
        <v>781</v>
      </c>
      <c r="D9331" s="24" t="s">
        <v>207</v>
      </c>
      <c r="E9331" s="24" t="s">
        <v>107</v>
      </c>
      <c r="F9331" s="38" t="n">
        <v>1040</v>
      </c>
      <c r="G9331" s="42" t="n">
        <f aca="false">DATE(YEAR(B9331),MONTH(B9331),1)</f>
        <v>46204</v>
      </c>
      <c r="H9331" s="24" t="str">
        <f aca="false">INDEX(Customers!$B$2:$B$601,MATCH(C9331,Customers!$A$2:$A$601,0))</f>
        <v>Eastern</v>
      </c>
      <c r="I9331" s="43" t="n">
        <f aca="false">ROUND(MIN(INDEX(Assumptions!$D$13:$D$18,MATCH(E9331,Assumptions!$A$13:$A$18,0)),MAX(INDEX(Assumptions!$C$13:$C$18,MATCH(E9331,Assumptions!$A$13:$A$18,0)),INDEX(Assumptions!$B$13:$B$18,MATCH(E9331,Assumptions!$A$13:$A$18,0))*F9331)),2)</f>
        <v>0</v>
      </c>
    </row>
    <row r="9332" customFormat="false" ht="15" hidden="false" customHeight="false" outlineLevel="0" collapsed="false">
      <c r="A9332" s="24" t="s">
        <v>10155</v>
      </c>
      <c r="B9332" s="39" t="n">
        <v>46220</v>
      </c>
      <c r="C9332" s="24" t="s">
        <v>230</v>
      </c>
      <c r="D9332" s="24" t="s">
        <v>826</v>
      </c>
      <c r="E9332" s="24" t="s">
        <v>109</v>
      </c>
      <c r="F9332" s="38" t="n">
        <v>26570</v>
      </c>
      <c r="G9332" s="42" t="n">
        <f aca="false">DATE(YEAR(B9332),MONTH(B9332),1)</f>
        <v>46204</v>
      </c>
      <c r="H9332" s="24" t="str">
        <f aca="false">INDEX(Customers!$B$2:$B$601,MATCH(C9332,Customers!$A$2:$A$601,0))</f>
        <v>Eastern</v>
      </c>
      <c r="I9332" s="43" t="n">
        <f aca="false">ROUND(MIN(INDEX(Assumptions!$D$13:$D$18,MATCH(E9332,Assumptions!$A$13:$A$18,0)),MAX(INDEX(Assumptions!$C$13:$C$18,MATCH(E9332,Assumptions!$A$13:$A$18,0)),INDEX(Assumptions!$B$13:$B$18,MATCH(E9332,Assumptions!$A$13:$A$18,0))*F9332)),2)</f>
        <v>40</v>
      </c>
    </row>
    <row r="9333" customFormat="false" ht="15" hidden="false" customHeight="false" outlineLevel="0" collapsed="false">
      <c r="A9333" s="24" t="s">
        <v>10156</v>
      </c>
      <c r="B9333" s="39" t="n">
        <v>46220</v>
      </c>
      <c r="C9333" s="24" t="s">
        <v>240</v>
      </c>
      <c r="D9333" s="24" t="s">
        <v>826</v>
      </c>
      <c r="E9333" s="24" t="s">
        <v>103</v>
      </c>
      <c r="F9333" s="38" t="n">
        <v>590</v>
      </c>
      <c r="G9333" s="42" t="n">
        <f aca="false">DATE(YEAR(B9333),MONTH(B9333),1)</f>
        <v>46204</v>
      </c>
      <c r="H9333" s="24" t="str">
        <f aca="false">INDEX(Customers!$B$2:$B$601,MATCH(C9333,Customers!$A$2:$A$601,0))</f>
        <v>Nairobi</v>
      </c>
      <c r="I9333" s="43" t="n">
        <f aca="false">ROUND(MIN(INDEX(Assumptions!$D$13:$D$18,MATCH(E9333,Assumptions!$A$13:$A$18,0)),MAX(INDEX(Assumptions!$C$13:$C$18,MATCH(E9333,Assumptions!$A$13:$A$18,0)),INDEX(Assumptions!$B$13:$B$18,MATCH(E9333,Assumptions!$A$13:$A$18,0))*F9333)),2)</f>
        <v>5.9</v>
      </c>
    </row>
    <row r="9334" customFormat="false" ht="15" hidden="false" customHeight="false" outlineLevel="0" collapsed="false">
      <c r="A9334" s="24" t="s">
        <v>10157</v>
      </c>
      <c r="B9334" s="39" t="n">
        <v>46220</v>
      </c>
      <c r="C9334" s="24" t="s">
        <v>246</v>
      </c>
      <c r="D9334" s="24" t="s">
        <v>826</v>
      </c>
      <c r="E9334" s="24" t="s">
        <v>103</v>
      </c>
      <c r="F9334" s="38" t="n">
        <v>2400</v>
      </c>
      <c r="G9334" s="42" t="n">
        <f aca="false">DATE(YEAR(B9334),MONTH(B9334),1)</f>
        <v>46204</v>
      </c>
      <c r="H9334" s="24" t="str">
        <f aca="false">INDEX(Customers!$B$2:$B$601,MATCH(C9334,Customers!$A$2:$A$601,0))</f>
        <v>Central</v>
      </c>
      <c r="I9334" s="43" t="n">
        <f aca="false">ROUND(MIN(INDEX(Assumptions!$D$13:$D$18,MATCH(E9334,Assumptions!$A$13:$A$18,0)),MAX(INDEX(Assumptions!$C$13:$C$18,MATCH(E9334,Assumptions!$A$13:$A$18,0)),INDEX(Assumptions!$B$13:$B$18,MATCH(E9334,Assumptions!$A$13:$A$18,0))*F9334)),2)</f>
        <v>24</v>
      </c>
    </row>
    <row r="9335" customFormat="false" ht="15" hidden="false" customHeight="false" outlineLevel="0" collapsed="false">
      <c r="A9335" s="24" t="s">
        <v>10158</v>
      </c>
      <c r="B9335" s="39" t="n">
        <v>46220</v>
      </c>
      <c r="C9335" s="24" t="s">
        <v>257</v>
      </c>
      <c r="D9335" s="24" t="s">
        <v>826</v>
      </c>
      <c r="E9335" s="24" t="s">
        <v>109</v>
      </c>
      <c r="F9335" s="38" t="n">
        <v>1910</v>
      </c>
      <c r="G9335" s="42" t="n">
        <f aca="false">DATE(YEAR(B9335),MONTH(B9335),1)</f>
        <v>46204</v>
      </c>
      <c r="H9335" s="24" t="str">
        <f aca="false">INDEX(Customers!$B$2:$B$601,MATCH(C9335,Customers!$A$2:$A$601,0))</f>
        <v>Rift Valley</v>
      </c>
      <c r="I9335" s="43" t="n">
        <f aca="false">ROUND(MIN(INDEX(Assumptions!$D$13:$D$18,MATCH(E9335,Assumptions!$A$13:$A$18,0)),MAX(INDEX(Assumptions!$C$13:$C$18,MATCH(E9335,Assumptions!$A$13:$A$18,0)),INDEX(Assumptions!$B$13:$B$18,MATCH(E9335,Assumptions!$A$13:$A$18,0))*F9335)),2)</f>
        <v>7.64</v>
      </c>
    </row>
    <row r="9336" customFormat="false" ht="15" hidden="false" customHeight="false" outlineLevel="0" collapsed="false">
      <c r="A9336" s="24" t="s">
        <v>10159</v>
      </c>
      <c r="B9336" s="39" t="n">
        <v>46220</v>
      </c>
      <c r="C9336" s="24" t="s">
        <v>263</v>
      </c>
      <c r="D9336" s="24" t="s">
        <v>826</v>
      </c>
      <c r="E9336" s="24" t="s">
        <v>103</v>
      </c>
      <c r="F9336" s="38" t="n">
        <v>180</v>
      </c>
      <c r="G9336" s="42" t="n">
        <f aca="false">DATE(YEAR(B9336),MONTH(B9336),1)</f>
        <v>46204</v>
      </c>
      <c r="H9336" s="24" t="str">
        <f aca="false">INDEX(Customers!$B$2:$B$601,MATCH(C9336,Customers!$A$2:$A$601,0))</f>
        <v>Nairobi</v>
      </c>
      <c r="I9336" s="43" t="n">
        <f aca="false">ROUND(MIN(INDEX(Assumptions!$D$13:$D$18,MATCH(E9336,Assumptions!$A$13:$A$18,0)),MAX(INDEX(Assumptions!$C$13:$C$18,MATCH(E9336,Assumptions!$A$13:$A$18,0)),INDEX(Assumptions!$B$13:$B$18,MATCH(E9336,Assumptions!$A$13:$A$18,0))*F9336)),2)</f>
        <v>5</v>
      </c>
    </row>
    <row r="9337" customFormat="false" ht="15" hidden="false" customHeight="false" outlineLevel="0" collapsed="false">
      <c r="A9337" s="24" t="s">
        <v>10160</v>
      </c>
      <c r="B9337" s="39" t="n">
        <v>46220</v>
      </c>
      <c r="C9337" s="24" t="s">
        <v>283</v>
      </c>
      <c r="D9337" s="24" t="s">
        <v>826</v>
      </c>
      <c r="E9337" s="24" t="s">
        <v>109</v>
      </c>
      <c r="F9337" s="38" t="n">
        <v>3660</v>
      </c>
      <c r="G9337" s="42" t="n">
        <f aca="false">DATE(YEAR(B9337),MONTH(B9337),1)</f>
        <v>46204</v>
      </c>
      <c r="H9337" s="24" t="str">
        <f aca="false">INDEX(Customers!$B$2:$B$601,MATCH(C9337,Customers!$A$2:$A$601,0))</f>
        <v>Rift Valley</v>
      </c>
      <c r="I9337" s="43" t="n">
        <f aca="false">ROUND(MIN(INDEX(Assumptions!$D$13:$D$18,MATCH(E9337,Assumptions!$A$13:$A$18,0)),MAX(INDEX(Assumptions!$C$13:$C$18,MATCH(E9337,Assumptions!$A$13:$A$18,0)),INDEX(Assumptions!$B$13:$B$18,MATCH(E9337,Assumptions!$A$13:$A$18,0))*F9337)),2)</f>
        <v>14.64</v>
      </c>
    </row>
    <row r="9338" customFormat="false" ht="15" hidden="false" customHeight="false" outlineLevel="0" collapsed="false">
      <c r="A9338" s="24" t="s">
        <v>10161</v>
      </c>
      <c r="B9338" s="39" t="n">
        <v>46220</v>
      </c>
      <c r="C9338" s="24" t="s">
        <v>288</v>
      </c>
      <c r="D9338" s="24" t="s">
        <v>166</v>
      </c>
      <c r="E9338" s="24" t="s">
        <v>105</v>
      </c>
      <c r="F9338" s="38" t="n">
        <v>18710</v>
      </c>
      <c r="G9338" s="42" t="n">
        <f aca="false">DATE(YEAR(B9338),MONTH(B9338),1)</f>
        <v>46204</v>
      </c>
      <c r="H9338" s="24" t="str">
        <f aca="false">INDEX(Customers!$B$2:$B$601,MATCH(C9338,Customers!$A$2:$A$601,0))</f>
        <v>Central</v>
      </c>
      <c r="I9338" s="43" t="n">
        <f aca="false">ROUND(MIN(INDEX(Assumptions!$D$13:$D$18,MATCH(E9338,Assumptions!$A$13:$A$18,0)),MAX(INDEX(Assumptions!$C$13:$C$18,MATCH(E9338,Assumptions!$A$13:$A$18,0)),INDEX(Assumptions!$B$13:$B$18,MATCH(E9338,Assumptions!$A$13:$A$18,0))*F9338)),2)</f>
        <v>200</v>
      </c>
    </row>
    <row r="9339" customFormat="false" ht="15" hidden="false" customHeight="false" outlineLevel="0" collapsed="false">
      <c r="A9339" s="24" t="s">
        <v>10162</v>
      </c>
      <c r="B9339" s="39" t="n">
        <v>46220</v>
      </c>
      <c r="C9339" s="24" t="s">
        <v>295</v>
      </c>
      <c r="D9339" s="24" t="s">
        <v>826</v>
      </c>
      <c r="E9339" s="24" t="s">
        <v>111</v>
      </c>
      <c r="F9339" s="38" t="n">
        <v>50</v>
      </c>
      <c r="G9339" s="42" t="n">
        <f aca="false">DATE(YEAR(B9339),MONTH(B9339),1)</f>
        <v>46204</v>
      </c>
      <c r="H9339" s="24" t="str">
        <f aca="false">INDEX(Customers!$B$2:$B$601,MATCH(C9339,Customers!$A$2:$A$601,0))</f>
        <v>Eastern</v>
      </c>
      <c r="I9339" s="43" t="n">
        <f aca="false">ROUND(MIN(INDEX(Assumptions!$D$13:$D$18,MATCH(E9339,Assumptions!$A$13:$A$18,0)),MAX(INDEX(Assumptions!$C$13:$C$18,MATCH(E9339,Assumptions!$A$13:$A$18,0)),INDEX(Assumptions!$B$13:$B$18,MATCH(E9339,Assumptions!$A$13:$A$18,0))*F9339)),2)</f>
        <v>2</v>
      </c>
    </row>
    <row r="9340" customFormat="false" ht="15" hidden="false" customHeight="false" outlineLevel="0" collapsed="false">
      <c r="A9340" s="24" t="s">
        <v>10163</v>
      </c>
      <c r="B9340" s="39" t="n">
        <v>46220</v>
      </c>
      <c r="C9340" s="24" t="s">
        <v>310</v>
      </c>
      <c r="D9340" s="24" t="s">
        <v>207</v>
      </c>
      <c r="E9340" s="24" t="s">
        <v>107</v>
      </c>
      <c r="F9340" s="38" t="n">
        <v>14880</v>
      </c>
      <c r="G9340" s="42" t="n">
        <f aca="false">DATE(YEAR(B9340),MONTH(B9340),1)</f>
        <v>46204</v>
      </c>
      <c r="H9340" s="24" t="str">
        <f aca="false">INDEX(Customers!$B$2:$B$601,MATCH(C9340,Customers!$A$2:$A$601,0))</f>
        <v>Eastern</v>
      </c>
      <c r="I9340" s="43" t="n">
        <f aca="false">ROUND(MIN(INDEX(Assumptions!$D$13:$D$18,MATCH(E9340,Assumptions!$A$13:$A$18,0)),MAX(INDEX(Assumptions!$C$13:$C$18,MATCH(E9340,Assumptions!$A$13:$A$18,0)),INDEX(Assumptions!$B$13:$B$18,MATCH(E9340,Assumptions!$A$13:$A$18,0))*F9340)),2)</f>
        <v>0</v>
      </c>
    </row>
    <row r="9341" customFormat="false" ht="15" hidden="false" customHeight="false" outlineLevel="0" collapsed="false">
      <c r="A9341" s="24" t="s">
        <v>10164</v>
      </c>
      <c r="B9341" s="39" t="n">
        <v>46220</v>
      </c>
      <c r="C9341" s="24" t="s">
        <v>314</v>
      </c>
      <c r="D9341" s="24" t="s">
        <v>199</v>
      </c>
      <c r="E9341" s="24" t="s">
        <v>105</v>
      </c>
      <c r="F9341" s="38" t="n">
        <v>2800</v>
      </c>
      <c r="G9341" s="42" t="n">
        <f aca="false">DATE(YEAR(B9341),MONTH(B9341),1)</f>
        <v>46204</v>
      </c>
      <c r="H9341" s="24" t="str">
        <f aca="false">INDEX(Customers!$B$2:$B$601,MATCH(C9341,Customers!$A$2:$A$601,0))</f>
        <v>Western</v>
      </c>
      <c r="I9341" s="43" t="n">
        <f aca="false">ROUND(MIN(INDEX(Assumptions!$D$13:$D$18,MATCH(E9341,Assumptions!$A$13:$A$18,0)),MAX(INDEX(Assumptions!$C$13:$C$18,MATCH(E9341,Assumptions!$A$13:$A$18,0)),INDEX(Assumptions!$B$13:$B$18,MATCH(E9341,Assumptions!$A$13:$A$18,0))*F9341)),2)</f>
        <v>42</v>
      </c>
    </row>
    <row r="9342" customFormat="false" ht="15" hidden="false" customHeight="false" outlineLevel="0" collapsed="false">
      <c r="A9342" s="24" t="s">
        <v>10165</v>
      </c>
      <c r="B9342" s="39" t="n">
        <v>46220</v>
      </c>
      <c r="C9342" s="24" t="s">
        <v>325</v>
      </c>
      <c r="D9342" s="24" t="s">
        <v>826</v>
      </c>
      <c r="E9342" s="24" t="s">
        <v>109</v>
      </c>
      <c r="F9342" s="38" t="n">
        <v>1910</v>
      </c>
      <c r="G9342" s="42" t="n">
        <f aca="false">DATE(YEAR(B9342),MONTH(B9342),1)</f>
        <v>46204</v>
      </c>
      <c r="H9342" s="24" t="str">
        <f aca="false">INDEX(Customers!$B$2:$B$601,MATCH(C9342,Customers!$A$2:$A$601,0))</f>
        <v>Western</v>
      </c>
      <c r="I9342" s="43" t="n">
        <f aca="false">ROUND(MIN(INDEX(Assumptions!$D$13:$D$18,MATCH(E9342,Assumptions!$A$13:$A$18,0)),MAX(INDEX(Assumptions!$C$13:$C$18,MATCH(E9342,Assumptions!$A$13:$A$18,0)),INDEX(Assumptions!$B$13:$B$18,MATCH(E9342,Assumptions!$A$13:$A$18,0))*F9342)),2)</f>
        <v>7.64</v>
      </c>
    </row>
    <row r="9343" customFormat="false" ht="15" hidden="false" customHeight="false" outlineLevel="0" collapsed="false">
      <c r="A9343" s="24" t="s">
        <v>10166</v>
      </c>
      <c r="B9343" s="39" t="n">
        <v>46220</v>
      </c>
      <c r="C9343" s="24" t="s">
        <v>347</v>
      </c>
      <c r="D9343" s="24" t="s">
        <v>187</v>
      </c>
      <c r="E9343" s="24" t="s">
        <v>105</v>
      </c>
      <c r="F9343" s="38" t="n">
        <v>12260</v>
      </c>
      <c r="G9343" s="42" t="n">
        <f aca="false">DATE(YEAR(B9343),MONTH(B9343),1)</f>
        <v>46204</v>
      </c>
      <c r="H9343" s="24" t="str">
        <f aca="false">INDEX(Customers!$B$2:$B$601,MATCH(C9343,Customers!$A$2:$A$601,0))</f>
        <v>Coast</v>
      </c>
      <c r="I9343" s="43" t="n">
        <f aca="false">ROUND(MIN(INDEX(Assumptions!$D$13:$D$18,MATCH(E9343,Assumptions!$A$13:$A$18,0)),MAX(INDEX(Assumptions!$C$13:$C$18,MATCH(E9343,Assumptions!$A$13:$A$18,0)),INDEX(Assumptions!$B$13:$B$18,MATCH(E9343,Assumptions!$A$13:$A$18,0))*F9343)),2)</f>
        <v>183.9</v>
      </c>
    </row>
    <row r="9344" customFormat="false" ht="15" hidden="false" customHeight="false" outlineLevel="0" collapsed="false">
      <c r="A9344" s="24" t="s">
        <v>10167</v>
      </c>
      <c r="B9344" s="39" t="n">
        <v>46220</v>
      </c>
      <c r="C9344" s="24" t="s">
        <v>353</v>
      </c>
      <c r="D9344" s="24" t="s">
        <v>826</v>
      </c>
      <c r="E9344" s="24" t="s">
        <v>113</v>
      </c>
      <c r="F9344" s="38" t="n">
        <v>250</v>
      </c>
      <c r="G9344" s="42" t="n">
        <f aca="false">DATE(YEAR(B9344),MONTH(B9344),1)</f>
        <v>46204</v>
      </c>
      <c r="H9344" s="24" t="str">
        <f aca="false">INDEX(Customers!$B$2:$B$601,MATCH(C9344,Customers!$A$2:$A$601,0))</f>
        <v>Western</v>
      </c>
      <c r="I9344" s="43" t="n">
        <f aca="false">ROUND(MIN(INDEX(Assumptions!$D$13:$D$18,MATCH(E9344,Assumptions!$A$13:$A$18,0)),MAX(INDEX(Assumptions!$C$13:$C$18,MATCH(E9344,Assumptions!$A$13:$A$18,0)),INDEX(Assumptions!$B$13:$B$18,MATCH(E9344,Assumptions!$A$13:$A$18,0))*F9344)),2)</f>
        <v>12.5</v>
      </c>
    </row>
    <row r="9345" customFormat="false" ht="15" hidden="false" customHeight="false" outlineLevel="0" collapsed="false">
      <c r="A9345" s="24" t="s">
        <v>10168</v>
      </c>
      <c r="B9345" s="39" t="n">
        <v>46220</v>
      </c>
      <c r="C9345" s="24" t="s">
        <v>364</v>
      </c>
      <c r="D9345" s="24" t="s">
        <v>826</v>
      </c>
      <c r="E9345" s="24" t="s">
        <v>103</v>
      </c>
      <c r="F9345" s="38" t="n">
        <v>1100</v>
      </c>
      <c r="G9345" s="42" t="n">
        <f aca="false">DATE(YEAR(B9345),MONTH(B9345),1)</f>
        <v>46204</v>
      </c>
      <c r="H9345" s="24" t="str">
        <f aca="false">INDEX(Customers!$B$2:$B$601,MATCH(C9345,Customers!$A$2:$A$601,0))</f>
        <v>Central</v>
      </c>
      <c r="I9345" s="43" t="n">
        <f aca="false">ROUND(MIN(INDEX(Assumptions!$D$13:$D$18,MATCH(E9345,Assumptions!$A$13:$A$18,0)),MAX(INDEX(Assumptions!$C$13:$C$18,MATCH(E9345,Assumptions!$A$13:$A$18,0)),INDEX(Assumptions!$B$13:$B$18,MATCH(E9345,Assumptions!$A$13:$A$18,0))*F9345)),2)</f>
        <v>11</v>
      </c>
    </row>
    <row r="9346" customFormat="false" ht="15" hidden="false" customHeight="false" outlineLevel="0" collapsed="false">
      <c r="A9346" s="24" t="s">
        <v>10169</v>
      </c>
      <c r="B9346" s="39" t="n">
        <v>46220</v>
      </c>
      <c r="C9346" s="24" t="s">
        <v>377</v>
      </c>
      <c r="D9346" s="24" t="s">
        <v>826</v>
      </c>
      <c r="E9346" s="24" t="s">
        <v>109</v>
      </c>
      <c r="F9346" s="38" t="n">
        <v>890</v>
      </c>
      <c r="G9346" s="42" t="n">
        <f aca="false">DATE(YEAR(B9346),MONTH(B9346),1)</f>
        <v>46204</v>
      </c>
      <c r="H9346" s="24" t="str">
        <f aca="false">INDEX(Customers!$B$2:$B$601,MATCH(C9346,Customers!$A$2:$A$601,0))</f>
        <v>Western</v>
      </c>
      <c r="I9346" s="43" t="n">
        <f aca="false">ROUND(MIN(INDEX(Assumptions!$D$13:$D$18,MATCH(E9346,Assumptions!$A$13:$A$18,0)),MAX(INDEX(Assumptions!$C$13:$C$18,MATCH(E9346,Assumptions!$A$13:$A$18,0)),INDEX(Assumptions!$B$13:$B$18,MATCH(E9346,Assumptions!$A$13:$A$18,0))*F9346)),2)</f>
        <v>3.56</v>
      </c>
    </row>
    <row r="9347" customFormat="false" ht="15" hidden="false" customHeight="false" outlineLevel="0" collapsed="false">
      <c r="A9347" s="24" t="s">
        <v>10170</v>
      </c>
      <c r="B9347" s="39" t="n">
        <v>46220</v>
      </c>
      <c r="C9347" s="24" t="s">
        <v>397</v>
      </c>
      <c r="D9347" s="24" t="s">
        <v>826</v>
      </c>
      <c r="E9347" s="24" t="s">
        <v>109</v>
      </c>
      <c r="F9347" s="38" t="n">
        <v>2850</v>
      </c>
      <c r="G9347" s="42" t="n">
        <f aca="false">DATE(YEAR(B9347),MONTH(B9347),1)</f>
        <v>46204</v>
      </c>
      <c r="H9347" s="24" t="str">
        <f aca="false">INDEX(Customers!$B$2:$B$601,MATCH(C9347,Customers!$A$2:$A$601,0))</f>
        <v>Western</v>
      </c>
      <c r="I9347" s="43" t="n">
        <f aca="false">ROUND(MIN(INDEX(Assumptions!$D$13:$D$18,MATCH(E9347,Assumptions!$A$13:$A$18,0)),MAX(INDEX(Assumptions!$C$13:$C$18,MATCH(E9347,Assumptions!$A$13:$A$18,0)),INDEX(Assumptions!$B$13:$B$18,MATCH(E9347,Assumptions!$A$13:$A$18,0))*F9347)),2)</f>
        <v>11.4</v>
      </c>
    </row>
    <row r="9348" customFormat="false" ht="15" hidden="false" customHeight="false" outlineLevel="0" collapsed="false">
      <c r="A9348" s="24" t="s">
        <v>10171</v>
      </c>
      <c r="B9348" s="39" t="n">
        <v>46220</v>
      </c>
      <c r="C9348" s="24" t="s">
        <v>435</v>
      </c>
      <c r="D9348" s="24" t="s">
        <v>826</v>
      </c>
      <c r="E9348" s="24" t="s">
        <v>103</v>
      </c>
      <c r="F9348" s="38" t="n">
        <v>2350</v>
      </c>
      <c r="G9348" s="42" t="n">
        <f aca="false">DATE(YEAR(B9348),MONTH(B9348),1)</f>
        <v>46204</v>
      </c>
      <c r="H9348" s="24" t="str">
        <f aca="false">INDEX(Customers!$B$2:$B$601,MATCH(C9348,Customers!$A$2:$A$601,0))</f>
        <v>Nairobi</v>
      </c>
      <c r="I9348" s="43" t="n">
        <f aca="false">ROUND(MIN(INDEX(Assumptions!$D$13:$D$18,MATCH(E9348,Assumptions!$A$13:$A$18,0)),MAX(INDEX(Assumptions!$C$13:$C$18,MATCH(E9348,Assumptions!$A$13:$A$18,0)),INDEX(Assumptions!$B$13:$B$18,MATCH(E9348,Assumptions!$A$13:$A$18,0))*F9348)),2)</f>
        <v>23.5</v>
      </c>
    </row>
    <row r="9349" customFormat="false" ht="15" hidden="false" customHeight="false" outlineLevel="0" collapsed="false">
      <c r="A9349" s="24" t="s">
        <v>10172</v>
      </c>
      <c r="B9349" s="39" t="n">
        <v>46220</v>
      </c>
      <c r="C9349" s="24" t="s">
        <v>477</v>
      </c>
      <c r="D9349" s="24" t="s">
        <v>826</v>
      </c>
      <c r="E9349" s="24" t="s">
        <v>103</v>
      </c>
      <c r="F9349" s="38" t="n">
        <v>1140</v>
      </c>
      <c r="G9349" s="42" t="n">
        <f aca="false">DATE(YEAR(B9349),MONTH(B9349),1)</f>
        <v>46204</v>
      </c>
      <c r="H9349" s="24" t="str">
        <f aca="false">INDEX(Customers!$B$2:$B$601,MATCH(C9349,Customers!$A$2:$A$601,0))</f>
        <v>Central</v>
      </c>
      <c r="I9349" s="43" t="n">
        <f aca="false">ROUND(MIN(INDEX(Assumptions!$D$13:$D$18,MATCH(E9349,Assumptions!$A$13:$A$18,0)),MAX(INDEX(Assumptions!$C$13:$C$18,MATCH(E9349,Assumptions!$A$13:$A$18,0)),INDEX(Assumptions!$B$13:$B$18,MATCH(E9349,Assumptions!$A$13:$A$18,0))*F9349)),2)</f>
        <v>11.4</v>
      </c>
    </row>
    <row r="9350" customFormat="false" ht="15" hidden="false" customHeight="false" outlineLevel="0" collapsed="false">
      <c r="A9350" s="24" t="s">
        <v>10173</v>
      </c>
      <c r="B9350" s="39" t="n">
        <v>46220</v>
      </c>
      <c r="C9350" s="24" t="s">
        <v>491</v>
      </c>
      <c r="D9350" s="24" t="s">
        <v>826</v>
      </c>
      <c r="E9350" s="24" t="s">
        <v>103</v>
      </c>
      <c r="F9350" s="38" t="n">
        <v>480</v>
      </c>
      <c r="G9350" s="42" t="n">
        <f aca="false">DATE(YEAR(B9350),MONTH(B9350),1)</f>
        <v>46204</v>
      </c>
      <c r="H9350" s="24" t="str">
        <f aca="false">INDEX(Customers!$B$2:$B$601,MATCH(C9350,Customers!$A$2:$A$601,0))</f>
        <v>Nairobi</v>
      </c>
      <c r="I9350" s="43" t="n">
        <f aca="false">ROUND(MIN(INDEX(Assumptions!$D$13:$D$18,MATCH(E9350,Assumptions!$A$13:$A$18,0)),MAX(INDEX(Assumptions!$C$13:$C$18,MATCH(E9350,Assumptions!$A$13:$A$18,0)),INDEX(Assumptions!$B$13:$B$18,MATCH(E9350,Assumptions!$A$13:$A$18,0))*F9350)),2)</f>
        <v>5</v>
      </c>
    </row>
    <row r="9351" customFormat="false" ht="15" hidden="false" customHeight="false" outlineLevel="0" collapsed="false">
      <c r="A9351" s="24" t="s">
        <v>10174</v>
      </c>
      <c r="B9351" s="39" t="n">
        <v>46220</v>
      </c>
      <c r="C9351" s="24" t="s">
        <v>520</v>
      </c>
      <c r="D9351" s="24" t="s">
        <v>826</v>
      </c>
      <c r="E9351" s="24" t="s">
        <v>103</v>
      </c>
      <c r="F9351" s="38" t="n">
        <v>1550</v>
      </c>
      <c r="G9351" s="42" t="n">
        <f aca="false">DATE(YEAR(B9351),MONTH(B9351),1)</f>
        <v>46204</v>
      </c>
      <c r="H9351" s="24" t="str">
        <f aca="false">INDEX(Customers!$B$2:$B$601,MATCH(C9351,Customers!$A$2:$A$601,0))</f>
        <v>Coast</v>
      </c>
      <c r="I9351" s="43" t="n">
        <f aca="false">ROUND(MIN(INDEX(Assumptions!$D$13:$D$18,MATCH(E9351,Assumptions!$A$13:$A$18,0)),MAX(INDEX(Assumptions!$C$13:$C$18,MATCH(E9351,Assumptions!$A$13:$A$18,0)),INDEX(Assumptions!$B$13:$B$18,MATCH(E9351,Assumptions!$A$13:$A$18,0))*F9351)),2)</f>
        <v>15.5</v>
      </c>
    </row>
    <row r="9352" customFormat="false" ht="15" hidden="false" customHeight="false" outlineLevel="0" collapsed="false">
      <c r="A9352" s="24" t="s">
        <v>10175</v>
      </c>
      <c r="B9352" s="39" t="n">
        <v>46220</v>
      </c>
      <c r="C9352" s="24" t="s">
        <v>520</v>
      </c>
      <c r="D9352" s="24" t="s">
        <v>826</v>
      </c>
      <c r="E9352" s="24" t="s">
        <v>103</v>
      </c>
      <c r="F9352" s="38" t="n">
        <v>920</v>
      </c>
      <c r="G9352" s="42" t="n">
        <f aca="false">DATE(YEAR(B9352),MONTH(B9352),1)</f>
        <v>46204</v>
      </c>
      <c r="H9352" s="24" t="str">
        <f aca="false">INDEX(Customers!$B$2:$B$601,MATCH(C9352,Customers!$A$2:$A$601,0))</f>
        <v>Coast</v>
      </c>
      <c r="I9352" s="43" t="n">
        <f aca="false">ROUND(MIN(INDEX(Assumptions!$D$13:$D$18,MATCH(E9352,Assumptions!$A$13:$A$18,0)),MAX(INDEX(Assumptions!$C$13:$C$18,MATCH(E9352,Assumptions!$A$13:$A$18,0)),INDEX(Assumptions!$B$13:$B$18,MATCH(E9352,Assumptions!$A$13:$A$18,0))*F9352)),2)</f>
        <v>9.2</v>
      </c>
    </row>
    <row r="9353" customFormat="false" ht="15" hidden="false" customHeight="false" outlineLevel="0" collapsed="false">
      <c r="A9353" s="24" t="s">
        <v>10176</v>
      </c>
      <c r="B9353" s="39" t="n">
        <v>46220</v>
      </c>
      <c r="C9353" s="24" t="s">
        <v>521</v>
      </c>
      <c r="D9353" s="24" t="s">
        <v>826</v>
      </c>
      <c r="E9353" s="24" t="s">
        <v>103</v>
      </c>
      <c r="F9353" s="38" t="n">
        <v>1110</v>
      </c>
      <c r="G9353" s="42" t="n">
        <f aca="false">DATE(YEAR(B9353),MONTH(B9353),1)</f>
        <v>46204</v>
      </c>
      <c r="H9353" s="24" t="str">
        <f aca="false">INDEX(Customers!$B$2:$B$601,MATCH(C9353,Customers!$A$2:$A$601,0))</f>
        <v>Western</v>
      </c>
      <c r="I9353" s="43" t="n">
        <f aca="false">ROUND(MIN(INDEX(Assumptions!$D$13:$D$18,MATCH(E9353,Assumptions!$A$13:$A$18,0)),MAX(INDEX(Assumptions!$C$13:$C$18,MATCH(E9353,Assumptions!$A$13:$A$18,0)),INDEX(Assumptions!$B$13:$B$18,MATCH(E9353,Assumptions!$A$13:$A$18,0))*F9353)),2)</f>
        <v>11.1</v>
      </c>
    </row>
    <row r="9354" customFormat="false" ht="15" hidden="false" customHeight="false" outlineLevel="0" collapsed="false">
      <c r="A9354" s="24" t="s">
        <v>10177</v>
      </c>
      <c r="B9354" s="39" t="n">
        <v>46220</v>
      </c>
      <c r="C9354" s="24" t="s">
        <v>525</v>
      </c>
      <c r="D9354" s="24" t="s">
        <v>826</v>
      </c>
      <c r="E9354" s="24" t="s">
        <v>111</v>
      </c>
      <c r="F9354" s="38" t="n">
        <v>500</v>
      </c>
      <c r="G9354" s="42" t="n">
        <f aca="false">DATE(YEAR(B9354),MONTH(B9354),1)</f>
        <v>46204</v>
      </c>
      <c r="H9354" s="24" t="str">
        <f aca="false">INDEX(Customers!$B$2:$B$601,MATCH(C9354,Customers!$A$2:$A$601,0))</f>
        <v>Nairobi</v>
      </c>
      <c r="I9354" s="43" t="n">
        <f aca="false">ROUND(MIN(INDEX(Assumptions!$D$13:$D$18,MATCH(E9354,Assumptions!$A$13:$A$18,0)),MAX(INDEX(Assumptions!$C$13:$C$18,MATCH(E9354,Assumptions!$A$13:$A$18,0)),INDEX(Assumptions!$B$13:$B$18,MATCH(E9354,Assumptions!$A$13:$A$18,0))*F9354)),2)</f>
        <v>20</v>
      </c>
    </row>
    <row r="9355" customFormat="false" ht="15" hidden="false" customHeight="false" outlineLevel="0" collapsed="false">
      <c r="A9355" s="24" t="s">
        <v>10178</v>
      </c>
      <c r="B9355" s="39" t="n">
        <v>46220</v>
      </c>
      <c r="C9355" s="24" t="s">
        <v>541</v>
      </c>
      <c r="D9355" s="24" t="s">
        <v>826</v>
      </c>
      <c r="E9355" s="24" t="s">
        <v>111</v>
      </c>
      <c r="F9355" s="38" t="n">
        <v>200</v>
      </c>
      <c r="G9355" s="42" t="n">
        <f aca="false">DATE(YEAR(B9355),MONTH(B9355),1)</f>
        <v>46204</v>
      </c>
      <c r="H9355" s="24" t="str">
        <f aca="false">INDEX(Customers!$B$2:$B$601,MATCH(C9355,Customers!$A$2:$A$601,0))</f>
        <v>Western</v>
      </c>
      <c r="I9355" s="43" t="n">
        <f aca="false">ROUND(MIN(INDEX(Assumptions!$D$13:$D$18,MATCH(E9355,Assumptions!$A$13:$A$18,0)),MAX(INDEX(Assumptions!$C$13:$C$18,MATCH(E9355,Assumptions!$A$13:$A$18,0)),INDEX(Assumptions!$B$13:$B$18,MATCH(E9355,Assumptions!$A$13:$A$18,0))*F9355)),2)</f>
        <v>8</v>
      </c>
    </row>
    <row r="9356" customFormat="false" ht="15" hidden="false" customHeight="false" outlineLevel="0" collapsed="false">
      <c r="A9356" s="24" t="s">
        <v>10179</v>
      </c>
      <c r="B9356" s="39" t="n">
        <v>46220</v>
      </c>
      <c r="C9356" s="24" t="s">
        <v>560</v>
      </c>
      <c r="D9356" s="24" t="s">
        <v>826</v>
      </c>
      <c r="E9356" s="24" t="s">
        <v>111</v>
      </c>
      <c r="F9356" s="38" t="n">
        <v>20</v>
      </c>
      <c r="G9356" s="42" t="n">
        <f aca="false">DATE(YEAR(B9356),MONTH(B9356),1)</f>
        <v>46204</v>
      </c>
      <c r="H9356" s="24" t="str">
        <f aca="false">INDEX(Customers!$B$2:$B$601,MATCH(C9356,Customers!$A$2:$A$601,0))</f>
        <v>Eastern</v>
      </c>
      <c r="I9356" s="43" t="n">
        <f aca="false">ROUND(MIN(INDEX(Assumptions!$D$13:$D$18,MATCH(E9356,Assumptions!$A$13:$A$18,0)),MAX(INDEX(Assumptions!$C$13:$C$18,MATCH(E9356,Assumptions!$A$13:$A$18,0)),INDEX(Assumptions!$B$13:$B$18,MATCH(E9356,Assumptions!$A$13:$A$18,0))*F9356)),2)</f>
        <v>0.8</v>
      </c>
    </row>
    <row r="9357" customFormat="false" ht="15" hidden="false" customHeight="false" outlineLevel="0" collapsed="false">
      <c r="A9357" s="24" t="s">
        <v>10180</v>
      </c>
      <c r="B9357" s="39" t="n">
        <v>46220</v>
      </c>
      <c r="C9357" s="24" t="s">
        <v>566</v>
      </c>
      <c r="D9357" s="24" t="s">
        <v>826</v>
      </c>
      <c r="E9357" s="24" t="s">
        <v>103</v>
      </c>
      <c r="F9357" s="38" t="n">
        <v>810</v>
      </c>
      <c r="G9357" s="42" t="n">
        <f aca="false">DATE(YEAR(B9357),MONTH(B9357),1)</f>
        <v>46204</v>
      </c>
      <c r="H9357" s="24" t="str">
        <f aca="false">INDEX(Customers!$B$2:$B$601,MATCH(C9357,Customers!$A$2:$A$601,0))</f>
        <v>Rift Valley</v>
      </c>
      <c r="I9357" s="43" t="n">
        <f aca="false">ROUND(MIN(INDEX(Assumptions!$D$13:$D$18,MATCH(E9357,Assumptions!$A$13:$A$18,0)),MAX(INDEX(Assumptions!$C$13:$C$18,MATCH(E9357,Assumptions!$A$13:$A$18,0)),INDEX(Assumptions!$B$13:$B$18,MATCH(E9357,Assumptions!$A$13:$A$18,0))*F9357)),2)</f>
        <v>8.1</v>
      </c>
    </row>
    <row r="9358" customFormat="false" ht="15" hidden="false" customHeight="false" outlineLevel="0" collapsed="false">
      <c r="A9358" s="24" t="s">
        <v>10181</v>
      </c>
      <c r="B9358" s="39" t="n">
        <v>46220</v>
      </c>
      <c r="C9358" s="24" t="s">
        <v>588</v>
      </c>
      <c r="D9358" s="24" t="s">
        <v>826</v>
      </c>
      <c r="E9358" s="24" t="s">
        <v>103</v>
      </c>
      <c r="F9358" s="38" t="n">
        <v>530</v>
      </c>
      <c r="G9358" s="42" t="n">
        <f aca="false">DATE(YEAR(B9358),MONTH(B9358),1)</f>
        <v>46204</v>
      </c>
      <c r="H9358" s="24" t="str">
        <f aca="false">INDEX(Customers!$B$2:$B$601,MATCH(C9358,Customers!$A$2:$A$601,0))</f>
        <v>Nairobi</v>
      </c>
      <c r="I9358" s="43" t="n">
        <f aca="false">ROUND(MIN(INDEX(Assumptions!$D$13:$D$18,MATCH(E9358,Assumptions!$A$13:$A$18,0)),MAX(INDEX(Assumptions!$C$13:$C$18,MATCH(E9358,Assumptions!$A$13:$A$18,0)),INDEX(Assumptions!$B$13:$B$18,MATCH(E9358,Assumptions!$A$13:$A$18,0))*F9358)),2)</f>
        <v>5.3</v>
      </c>
    </row>
    <row r="9359" customFormat="false" ht="15" hidden="false" customHeight="false" outlineLevel="0" collapsed="false">
      <c r="A9359" s="24" t="s">
        <v>10182</v>
      </c>
      <c r="B9359" s="39" t="n">
        <v>46220</v>
      </c>
      <c r="C9359" s="24" t="s">
        <v>613</v>
      </c>
      <c r="D9359" s="24" t="s">
        <v>826</v>
      </c>
      <c r="E9359" s="24" t="s">
        <v>109</v>
      </c>
      <c r="F9359" s="38" t="n">
        <v>2130</v>
      </c>
      <c r="G9359" s="42" t="n">
        <f aca="false">DATE(YEAR(B9359),MONTH(B9359),1)</f>
        <v>46204</v>
      </c>
      <c r="H9359" s="24" t="str">
        <f aca="false">INDEX(Customers!$B$2:$B$601,MATCH(C9359,Customers!$A$2:$A$601,0))</f>
        <v>Rift Valley</v>
      </c>
      <c r="I9359" s="43" t="n">
        <f aca="false">ROUND(MIN(INDEX(Assumptions!$D$13:$D$18,MATCH(E9359,Assumptions!$A$13:$A$18,0)),MAX(INDEX(Assumptions!$C$13:$C$18,MATCH(E9359,Assumptions!$A$13:$A$18,0)),INDEX(Assumptions!$B$13:$B$18,MATCH(E9359,Assumptions!$A$13:$A$18,0))*F9359)),2)</f>
        <v>8.52</v>
      </c>
    </row>
    <row r="9360" customFormat="false" ht="15" hidden="false" customHeight="false" outlineLevel="0" collapsed="false">
      <c r="A9360" s="24" t="s">
        <v>10183</v>
      </c>
      <c r="B9360" s="39" t="n">
        <v>46220</v>
      </c>
      <c r="C9360" s="24" t="s">
        <v>614</v>
      </c>
      <c r="D9360" s="24" t="s">
        <v>826</v>
      </c>
      <c r="E9360" s="24" t="s">
        <v>103</v>
      </c>
      <c r="F9360" s="38" t="n">
        <v>1230</v>
      </c>
      <c r="G9360" s="42" t="n">
        <f aca="false">DATE(YEAR(B9360),MONTH(B9360),1)</f>
        <v>46204</v>
      </c>
      <c r="H9360" s="24" t="str">
        <f aca="false">INDEX(Customers!$B$2:$B$601,MATCH(C9360,Customers!$A$2:$A$601,0))</f>
        <v>Central</v>
      </c>
      <c r="I9360" s="43" t="n">
        <f aca="false">ROUND(MIN(INDEX(Assumptions!$D$13:$D$18,MATCH(E9360,Assumptions!$A$13:$A$18,0)),MAX(INDEX(Assumptions!$C$13:$C$18,MATCH(E9360,Assumptions!$A$13:$A$18,0)),INDEX(Assumptions!$B$13:$B$18,MATCH(E9360,Assumptions!$A$13:$A$18,0))*F9360)),2)</f>
        <v>12.3</v>
      </c>
    </row>
    <row r="9361" customFormat="false" ht="15" hidden="false" customHeight="false" outlineLevel="0" collapsed="false">
      <c r="A9361" s="24" t="s">
        <v>10184</v>
      </c>
      <c r="B9361" s="39" t="n">
        <v>46220</v>
      </c>
      <c r="C9361" s="24" t="s">
        <v>629</v>
      </c>
      <c r="D9361" s="24" t="s">
        <v>826</v>
      </c>
      <c r="E9361" s="24" t="s">
        <v>109</v>
      </c>
      <c r="F9361" s="38" t="n">
        <v>8050</v>
      </c>
      <c r="G9361" s="42" t="n">
        <f aca="false">DATE(YEAR(B9361),MONTH(B9361),1)</f>
        <v>46204</v>
      </c>
      <c r="H9361" s="24" t="str">
        <f aca="false">INDEX(Customers!$B$2:$B$601,MATCH(C9361,Customers!$A$2:$A$601,0))</f>
        <v>Nairobi</v>
      </c>
      <c r="I9361" s="43" t="n">
        <f aca="false">ROUND(MIN(INDEX(Assumptions!$D$13:$D$18,MATCH(E9361,Assumptions!$A$13:$A$18,0)),MAX(INDEX(Assumptions!$C$13:$C$18,MATCH(E9361,Assumptions!$A$13:$A$18,0)),INDEX(Assumptions!$B$13:$B$18,MATCH(E9361,Assumptions!$A$13:$A$18,0))*F9361)),2)</f>
        <v>32.2</v>
      </c>
    </row>
    <row r="9362" customFormat="false" ht="15" hidden="false" customHeight="false" outlineLevel="0" collapsed="false">
      <c r="A9362" s="24" t="s">
        <v>10185</v>
      </c>
      <c r="B9362" s="39" t="n">
        <v>46220</v>
      </c>
      <c r="C9362" s="24" t="s">
        <v>632</v>
      </c>
      <c r="D9362" s="24" t="s">
        <v>826</v>
      </c>
      <c r="E9362" s="24" t="s">
        <v>103</v>
      </c>
      <c r="F9362" s="38" t="n">
        <v>600</v>
      </c>
      <c r="G9362" s="42" t="n">
        <f aca="false">DATE(YEAR(B9362),MONTH(B9362),1)</f>
        <v>46204</v>
      </c>
      <c r="H9362" s="24" t="str">
        <f aca="false">INDEX(Customers!$B$2:$B$601,MATCH(C9362,Customers!$A$2:$A$601,0))</f>
        <v>Western</v>
      </c>
      <c r="I9362" s="43" t="n">
        <f aca="false">ROUND(MIN(INDEX(Assumptions!$D$13:$D$18,MATCH(E9362,Assumptions!$A$13:$A$18,0)),MAX(INDEX(Assumptions!$C$13:$C$18,MATCH(E9362,Assumptions!$A$13:$A$18,0)),INDEX(Assumptions!$B$13:$B$18,MATCH(E9362,Assumptions!$A$13:$A$18,0))*F9362)),2)</f>
        <v>6</v>
      </c>
    </row>
    <row r="9363" customFormat="false" ht="15" hidden="false" customHeight="false" outlineLevel="0" collapsed="false">
      <c r="A9363" s="24" t="s">
        <v>10186</v>
      </c>
      <c r="B9363" s="39" t="n">
        <v>46220</v>
      </c>
      <c r="C9363" s="24" t="s">
        <v>721</v>
      </c>
      <c r="D9363" s="24" t="s">
        <v>826</v>
      </c>
      <c r="E9363" s="24" t="s">
        <v>103</v>
      </c>
      <c r="F9363" s="38" t="n">
        <v>910</v>
      </c>
      <c r="G9363" s="42" t="n">
        <f aca="false">DATE(YEAR(B9363),MONTH(B9363),1)</f>
        <v>46204</v>
      </c>
      <c r="H9363" s="24" t="str">
        <f aca="false">INDEX(Customers!$B$2:$B$601,MATCH(C9363,Customers!$A$2:$A$601,0))</f>
        <v>Western</v>
      </c>
      <c r="I9363" s="43" t="n">
        <f aca="false">ROUND(MIN(INDEX(Assumptions!$D$13:$D$18,MATCH(E9363,Assumptions!$A$13:$A$18,0)),MAX(INDEX(Assumptions!$C$13:$C$18,MATCH(E9363,Assumptions!$A$13:$A$18,0)),INDEX(Assumptions!$B$13:$B$18,MATCH(E9363,Assumptions!$A$13:$A$18,0))*F9363)),2)</f>
        <v>9.1</v>
      </c>
    </row>
    <row r="9364" customFormat="false" ht="15" hidden="false" customHeight="false" outlineLevel="0" collapsed="false">
      <c r="A9364" s="24" t="s">
        <v>10187</v>
      </c>
      <c r="B9364" s="39" t="n">
        <v>46220</v>
      </c>
      <c r="C9364" s="24" t="s">
        <v>727</v>
      </c>
      <c r="D9364" s="24" t="s">
        <v>165</v>
      </c>
      <c r="E9364" s="24" t="s">
        <v>107</v>
      </c>
      <c r="F9364" s="38" t="n">
        <v>16940</v>
      </c>
      <c r="G9364" s="42" t="n">
        <f aca="false">DATE(YEAR(B9364),MONTH(B9364),1)</f>
        <v>46204</v>
      </c>
      <c r="H9364" s="24" t="str">
        <f aca="false">INDEX(Customers!$B$2:$B$601,MATCH(C9364,Customers!$A$2:$A$601,0))</f>
        <v>Central</v>
      </c>
      <c r="I9364" s="43" t="n">
        <f aca="false">ROUND(MIN(INDEX(Assumptions!$D$13:$D$18,MATCH(E9364,Assumptions!$A$13:$A$18,0)),MAX(INDEX(Assumptions!$C$13:$C$18,MATCH(E9364,Assumptions!$A$13:$A$18,0)),INDEX(Assumptions!$B$13:$B$18,MATCH(E9364,Assumptions!$A$13:$A$18,0))*F9364)),2)</f>
        <v>0</v>
      </c>
    </row>
    <row r="9365" customFormat="false" ht="15" hidden="false" customHeight="false" outlineLevel="0" collapsed="false">
      <c r="A9365" s="24" t="s">
        <v>10188</v>
      </c>
      <c r="B9365" s="39" t="n">
        <v>46220</v>
      </c>
      <c r="C9365" s="24" t="s">
        <v>729</v>
      </c>
      <c r="D9365" s="24" t="s">
        <v>826</v>
      </c>
      <c r="E9365" s="24" t="s">
        <v>111</v>
      </c>
      <c r="F9365" s="38" t="n">
        <v>1000</v>
      </c>
      <c r="G9365" s="42" t="n">
        <f aca="false">DATE(YEAR(B9365),MONTH(B9365),1)</f>
        <v>46204</v>
      </c>
      <c r="H9365" s="24" t="str">
        <f aca="false">INDEX(Customers!$B$2:$B$601,MATCH(C9365,Customers!$A$2:$A$601,0))</f>
        <v>Central</v>
      </c>
      <c r="I9365" s="43" t="n">
        <f aca="false">ROUND(MIN(INDEX(Assumptions!$D$13:$D$18,MATCH(E9365,Assumptions!$A$13:$A$18,0)),MAX(INDEX(Assumptions!$C$13:$C$18,MATCH(E9365,Assumptions!$A$13:$A$18,0)),INDEX(Assumptions!$B$13:$B$18,MATCH(E9365,Assumptions!$A$13:$A$18,0))*F9365)),2)</f>
        <v>40</v>
      </c>
    </row>
    <row r="9366" customFormat="false" ht="15" hidden="false" customHeight="false" outlineLevel="0" collapsed="false">
      <c r="A9366" s="24" t="s">
        <v>10189</v>
      </c>
      <c r="B9366" s="39" t="n">
        <v>46220</v>
      </c>
      <c r="C9366" s="24" t="s">
        <v>762</v>
      </c>
      <c r="D9366" s="24" t="s">
        <v>826</v>
      </c>
      <c r="E9366" s="24" t="s">
        <v>103</v>
      </c>
      <c r="F9366" s="38" t="n">
        <v>2430</v>
      </c>
      <c r="G9366" s="42" t="n">
        <f aca="false">DATE(YEAR(B9366),MONTH(B9366),1)</f>
        <v>46204</v>
      </c>
      <c r="H9366" s="24" t="str">
        <f aca="false">INDEX(Customers!$B$2:$B$601,MATCH(C9366,Customers!$A$2:$A$601,0))</f>
        <v>Western</v>
      </c>
      <c r="I9366" s="43" t="n">
        <f aca="false">ROUND(MIN(INDEX(Assumptions!$D$13:$D$18,MATCH(E9366,Assumptions!$A$13:$A$18,0)),MAX(INDEX(Assumptions!$C$13:$C$18,MATCH(E9366,Assumptions!$A$13:$A$18,0)),INDEX(Assumptions!$B$13:$B$18,MATCH(E9366,Assumptions!$A$13:$A$18,0))*F9366)),2)</f>
        <v>24.3</v>
      </c>
    </row>
    <row r="9367" customFormat="false" ht="15" hidden="false" customHeight="false" outlineLevel="0" collapsed="false">
      <c r="A9367" s="24" t="s">
        <v>10190</v>
      </c>
      <c r="B9367" s="39" t="n">
        <v>46220</v>
      </c>
      <c r="C9367" s="24" t="s">
        <v>762</v>
      </c>
      <c r="D9367" s="24" t="s">
        <v>826</v>
      </c>
      <c r="E9367" s="24" t="s">
        <v>103</v>
      </c>
      <c r="F9367" s="38" t="n">
        <v>930</v>
      </c>
      <c r="G9367" s="42" t="n">
        <f aca="false">DATE(YEAR(B9367),MONTH(B9367),1)</f>
        <v>46204</v>
      </c>
      <c r="H9367" s="24" t="str">
        <f aca="false">INDEX(Customers!$B$2:$B$601,MATCH(C9367,Customers!$A$2:$A$601,0))</f>
        <v>Western</v>
      </c>
      <c r="I9367" s="43" t="n">
        <f aca="false">ROUND(MIN(INDEX(Assumptions!$D$13:$D$18,MATCH(E9367,Assumptions!$A$13:$A$18,0)),MAX(INDEX(Assumptions!$C$13:$C$18,MATCH(E9367,Assumptions!$A$13:$A$18,0)),INDEX(Assumptions!$B$13:$B$18,MATCH(E9367,Assumptions!$A$13:$A$18,0))*F9367)),2)</f>
        <v>9.3</v>
      </c>
    </row>
    <row r="9368" customFormat="false" ht="15" hidden="false" customHeight="false" outlineLevel="0" collapsed="false">
      <c r="A9368" s="24" t="s">
        <v>10191</v>
      </c>
      <c r="B9368" s="39" t="n">
        <v>46220</v>
      </c>
      <c r="C9368" s="24" t="s">
        <v>774</v>
      </c>
      <c r="D9368" s="24" t="s">
        <v>826</v>
      </c>
      <c r="E9368" s="24" t="s">
        <v>109</v>
      </c>
      <c r="F9368" s="38" t="n">
        <v>4080</v>
      </c>
      <c r="G9368" s="42" t="n">
        <f aca="false">DATE(YEAR(B9368),MONTH(B9368),1)</f>
        <v>46204</v>
      </c>
      <c r="H9368" s="24" t="str">
        <f aca="false">INDEX(Customers!$B$2:$B$601,MATCH(C9368,Customers!$A$2:$A$601,0))</f>
        <v>Western</v>
      </c>
      <c r="I9368" s="43" t="n">
        <f aca="false">ROUND(MIN(INDEX(Assumptions!$D$13:$D$18,MATCH(E9368,Assumptions!$A$13:$A$18,0)),MAX(INDEX(Assumptions!$C$13:$C$18,MATCH(E9368,Assumptions!$A$13:$A$18,0)),INDEX(Assumptions!$B$13:$B$18,MATCH(E9368,Assumptions!$A$13:$A$18,0))*F9368)),2)</f>
        <v>16.32</v>
      </c>
    </row>
    <row r="9369" customFormat="false" ht="15" hidden="false" customHeight="false" outlineLevel="0" collapsed="false">
      <c r="A9369" s="24" t="s">
        <v>10192</v>
      </c>
      <c r="B9369" s="39" t="n">
        <v>46220</v>
      </c>
      <c r="C9369" s="24" t="s">
        <v>779</v>
      </c>
      <c r="D9369" s="24" t="s">
        <v>826</v>
      </c>
      <c r="E9369" s="24" t="s">
        <v>103</v>
      </c>
      <c r="F9369" s="38" t="n">
        <v>3190</v>
      </c>
      <c r="G9369" s="42" t="n">
        <f aca="false">DATE(YEAR(B9369),MONTH(B9369),1)</f>
        <v>46204</v>
      </c>
      <c r="H9369" s="24" t="str">
        <f aca="false">INDEX(Customers!$B$2:$B$601,MATCH(C9369,Customers!$A$2:$A$601,0))</f>
        <v>Rift Valley</v>
      </c>
      <c r="I9369" s="43" t="n">
        <f aca="false">ROUND(MIN(INDEX(Assumptions!$D$13:$D$18,MATCH(E9369,Assumptions!$A$13:$A$18,0)),MAX(INDEX(Assumptions!$C$13:$C$18,MATCH(E9369,Assumptions!$A$13:$A$18,0)),INDEX(Assumptions!$B$13:$B$18,MATCH(E9369,Assumptions!$A$13:$A$18,0))*F9369)),2)</f>
        <v>31.9</v>
      </c>
    </row>
    <row r="9370" customFormat="false" ht="15" hidden="false" customHeight="false" outlineLevel="0" collapsed="false">
      <c r="A9370" s="24" t="s">
        <v>10193</v>
      </c>
      <c r="B9370" s="39" t="n">
        <v>46220</v>
      </c>
      <c r="C9370" s="24" t="s">
        <v>789</v>
      </c>
      <c r="D9370" s="24" t="s">
        <v>826</v>
      </c>
      <c r="E9370" s="24" t="s">
        <v>111</v>
      </c>
      <c r="F9370" s="38" t="n">
        <v>200</v>
      </c>
      <c r="G9370" s="42" t="n">
        <f aca="false">DATE(YEAR(B9370),MONTH(B9370),1)</f>
        <v>46204</v>
      </c>
      <c r="H9370" s="24" t="str">
        <f aca="false">INDEX(Customers!$B$2:$B$601,MATCH(C9370,Customers!$A$2:$A$601,0))</f>
        <v>Coast</v>
      </c>
      <c r="I9370" s="43" t="n">
        <f aca="false">ROUND(MIN(INDEX(Assumptions!$D$13:$D$18,MATCH(E9370,Assumptions!$A$13:$A$18,0)),MAX(INDEX(Assumptions!$C$13:$C$18,MATCH(E9370,Assumptions!$A$13:$A$18,0)),INDEX(Assumptions!$B$13:$B$18,MATCH(E9370,Assumptions!$A$13:$A$18,0))*F9370)),2)</f>
        <v>8</v>
      </c>
    </row>
    <row r="9371" customFormat="false" ht="15" hidden="false" customHeight="false" outlineLevel="0" collapsed="false">
      <c r="A9371" s="24" t="s">
        <v>10194</v>
      </c>
      <c r="B9371" s="39" t="n">
        <v>46220</v>
      </c>
      <c r="C9371" s="24" t="s">
        <v>794</v>
      </c>
      <c r="D9371" s="24" t="s">
        <v>826</v>
      </c>
      <c r="E9371" s="24" t="s">
        <v>103</v>
      </c>
      <c r="F9371" s="38" t="n">
        <v>6590</v>
      </c>
      <c r="G9371" s="42" t="n">
        <f aca="false">DATE(YEAR(B9371),MONTH(B9371),1)</f>
        <v>46204</v>
      </c>
      <c r="H9371" s="24" t="str">
        <f aca="false">INDEX(Customers!$B$2:$B$601,MATCH(C9371,Customers!$A$2:$A$601,0))</f>
        <v>Rift Valley</v>
      </c>
      <c r="I9371" s="43" t="n">
        <f aca="false">ROUND(MIN(INDEX(Assumptions!$D$13:$D$18,MATCH(E9371,Assumptions!$A$13:$A$18,0)),MAX(INDEX(Assumptions!$C$13:$C$18,MATCH(E9371,Assumptions!$A$13:$A$18,0)),INDEX(Assumptions!$B$13:$B$18,MATCH(E9371,Assumptions!$A$13:$A$18,0))*F9371)),2)</f>
        <v>65.9</v>
      </c>
    </row>
    <row r="9372" customFormat="false" ht="15" hidden="false" customHeight="false" outlineLevel="0" collapsed="false">
      <c r="A9372" s="24" t="s">
        <v>10195</v>
      </c>
      <c r="B9372" s="39" t="n">
        <v>46220</v>
      </c>
      <c r="C9372" s="24" t="s">
        <v>801</v>
      </c>
      <c r="D9372" s="24" t="s">
        <v>826</v>
      </c>
      <c r="E9372" s="24" t="s">
        <v>103</v>
      </c>
      <c r="F9372" s="38" t="n">
        <v>7610</v>
      </c>
      <c r="G9372" s="42" t="n">
        <f aca="false">DATE(YEAR(B9372),MONTH(B9372),1)</f>
        <v>46204</v>
      </c>
      <c r="H9372" s="24" t="str">
        <f aca="false">INDEX(Customers!$B$2:$B$601,MATCH(C9372,Customers!$A$2:$A$601,0))</f>
        <v>Coast</v>
      </c>
      <c r="I9372" s="43" t="n">
        <f aca="false">ROUND(MIN(INDEX(Assumptions!$D$13:$D$18,MATCH(E9372,Assumptions!$A$13:$A$18,0)),MAX(INDEX(Assumptions!$C$13:$C$18,MATCH(E9372,Assumptions!$A$13:$A$18,0)),INDEX(Assumptions!$B$13:$B$18,MATCH(E9372,Assumptions!$A$13:$A$18,0))*F9372)),2)</f>
        <v>76.1</v>
      </c>
    </row>
    <row r="9373" customFormat="false" ht="15" hidden="false" customHeight="false" outlineLevel="0" collapsed="false">
      <c r="A9373" s="24" t="s">
        <v>10196</v>
      </c>
      <c r="B9373" s="39" t="n">
        <v>46220</v>
      </c>
      <c r="C9373" s="24" t="s">
        <v>803</v>
      </c>
      <c r="D9373" s="24" t="s">
        <v>826</v>
      </c>
      <c r="E9373" s="24" t="s">
        <v>111</v>
      </c>
      <c r="F9373" s="38" t="n">
        <v>500</v>
      </c>
      <c r="G9373" s="42" t="n">
        <f aca="false">DATE(YEAR(B9373),MONTH(B9373),1)</f>
        <v>46204</v>
      </c>
      <c r="H9373" s="24" t="str">
        <f aca="false">INDEX(Customers!$B$2:$B$601,MATCH(C9373,Customers!$A$2:$A$601,0))</f>
        <v>Nairobi</v>
      </c>
      <c r="I9373" s="43" t="n">
        <f aca="false">ROUND(MIN(INDEX(Assumptions!$D$13:$D$18,MATCH(E9373,Assumptions!$A$13:$A$18,0)),MAX(INDEX(Assumptions!$C$13:$C$18,MATCH(E9373,Assumptions!$A$13:$A$18,0)),INDEX(Assumptions!$B$13:$B$18,MATCH(E9373,Assumptions!$A$13:$A$18,0))*F9373)),2)</f>
        <v>20</v>
      </c>
    </row>
    <row r="9374" customFormat="false" ht="15" hidden="false" customHeight="false" outlineLevel="0" collapsed="false">
      <c r="A9374" s="24" t="s">
        <v>10197</v>
      </c>
      <c r="B9374" s="39" t="n">
        <v>46220</v>
      </c>
      <c r="C9374" s="24" t="s">
        <v>808</v>
      </c>
      <c r="D9374" s="24" t="s">
        <v>826</v>
      </c>
      <c r="E9374" s="24" t="s">
        <v>113</v>
      </c>
      <c r="F9374" s="38" t="n">
        <v>1000</v>
      </c>
      <c r="G9374" s="42" t="n">
        <f aca="false">DATE(YEAR(B9374),MONTH(B9374),1)</f>
        <v>46204</v>
      </c>
      <c r="H9374" s="24" t="str">
        <f aca="false">INDEX(Customers!$B$2:$B$601,MATCH(C9374,Customers!$A$2:$A$601,0))</f>
        <v>Western</v>
      </c>
      <c r="I9374" s="43" t="n">
        <f aca="false">ROUND(MIN(INDEX(Assumptions!$D$13:$D$18,MATCH(E9374,Assumptions!$A$13:$A$18,0)),MAX(INDEX(Assumptions!$C$13:$C$18,MATCH(E9374,Assumptions!$A$13:$A$18,0)),INDEX(Assumptions!$B$13:$B$18,MATCH(E9374,Assumptions!$A$13:$A$18,0))*F9374)),2)</f>
        <v>50</v>
      </c>
    </row>
    <row r="9375" customFormat="false" ht="15" hidden="false" customHeight="false" outlineLevel="0" collapsed="false">
      <c r="A9375" s="24" t="s">
        <v>10198</v>
      </c>
      <c r="B9375" s="39" t="n">
        <v>46221</v>
      </c>
      <c r="C9375" s="24" t="s">
        <v>251</v>
      </c>
      <c r="D9375" s="24" t="s">
        <v>826</v>
      </c>
      <c r="E9375" s="24" t="s">
        <v>111</v>
      </c>
      <c r="F9375" s="38" t="n">
        <v>50</v>
      </c>
      <c r="G9375" s="42" t="n">
        <f aca="false">DATE(YEAR(B9375),MONTH(B9375),1)</f>
        <v>46204</v>
      </c>
      <c r="H9375" s="24" t="str">
        <f aca="false">INDEX(Customers!$B$2:$B$601,MATCH(C9375,Customers!$A$2:$A$601,0))</f>
        <v>Nairobi</v>
      </c>
      <c r="I9375" s="43" t="n">
        <f aca="false">ROUND(MIN(INDEX(Assumptions!$D$13:$D$18,MATCH(E9375,Assumptions!$A$13:$A$18,0)),MAX(INDEX(Assumptions!$C$13:$C$18,MATCH(E9375,Assumptions!$A$13:$A$18,0)),INDEX(Assumptions!$B$13:$B$18,MATCH(E9375,Assumptions!$A$13:$A$18,0))*F9375)),2)</f>
        <v>2</v>
      </c>
    </row>
    <row r="9376" customFormat="false" ht="15" hidden="false" customHeight="false" outlineLevel="0" collapsed="false">
      <c r="A9376" s="24" t="s">
        <v>10199</v>
      </c>
      <c r="B9376" s="39" t="n">
        <v>46221</v>
      </c>
      <c r="C9376" s="24" t="s">
        <v>277</v>
      </c>
      <c r="D9376" s="24" t="s">
        <v>826</v>
      </c>
      <c r="E9376" s="24" t="s">
        <v>103</v>
      </c>
      <c r="F9376" s="38" t="n">
        <v>4240</v>
      </c>
      <c r="G9376" s="42" t="n">
        <f aca="false">DATE(YEAR(B9376),MONTH(B9376),1)</f>
        <v>46204</v>
      </c>
      <c r="H9376" s="24" t="str">
        <f aca="false">INDEX(Customers!$B$2:$B$601,MATCH(C9376,Customers!$A$2:$A$601,0))</f>
        <v>Rift Valley</v>
      </c>
      <c r="I9376" s="43" t="n">
        <f aca="false">ROUND(MIN(INDEX(Assumptions!$D$13:$D$18,MATCH(E9376,Assumptions!$A$13:$A$18,0)),MAX(INDEX(Assumptions!$C$13:$C$18,MATCH(E9376,Assumptions!$A$13:$A$18,0)),INDEX(Assumptions!$B$13:$B$18,MATCH(E9376,Assumptions!$A$13:$A$18,0))*F9376)),2)</f>
        <v>42.4</v>
      </c>
    </row>
    <row r="9377" customFormat="false" ht="15" hidden="false" customHeight="false" outlineLevel="0" collapsed="false">
      <c r="A9377" s="24" t="s">
        <v>10200</v>
      </c>
      <c r="B9377" s="39" t="n">
        <v>46221</v>
      </c>
      <c r="C9377" s="24" t="s">
        <v>288</v>
      </c>
      <c r="D9377" s="24" t="s">
        <v>826</v>
      </c>
      <c r="E9377" s="24" t="s">
        <v>111</v>
      </c>
      <c r="F9377" s="38" t="n">
        <v>500</v>
      </c>
      <c r="G9377" s="42" t="n">
        <f aca="false">DATE(YEAR(B9377),MONTH(B9377),1)</f>
        <v>46204</v>
      </c>
      <c r="H9377" s="24" t="str">
        <f aca="false">INDEX(Customers!$B$2:$B$601,MATCH(C9377,Customers!$A$2:$A$601,0))</f>
        <v>Central</v>
      </c>
      <c r="I9377" s="43" t="n">
        <f aca="false">ROUND(MIN(INDEX(Assumptions!$D$13:$D$18,MATCH(E9377,Assumptions!$A$13:$A$18,0)),MAX(INDEX(Assumptions!$C$13:$C$18,MATCH(E9377,Assumptions!$A$13:$A$18,0)),INDEX(Assumptions!$B$13:$B$18,MATCH(E9377,Assumptions!$A$13:$A$18,0))*F9377)),2)</f>
        <v>20</v>
      </c>
    </row>
    <row r="9378" customFormat="false" ht="15" hidden="false" customHeight="false" outlineLevel="0" collapsed="false">
      <c r="A9378" s="24" t="s">
        <v>10201</v>
      </c>
      <c r="B9378" s="39" t="n">
        <v>46221</v>
      </c>
      <c r="C9378" s="24" t="s">
        <v>291</v>
      </c>
      <c r="D9378" s="24" t="s">
        <v>175</v>
      </c>
      <c r="E9378" s="24" t="s">
        <v>107</v>
      </c>
      <c r="F9378" s="38" t="n">
        <v>5250</v>
      </c>
      <c r="G9378" s="42" t="n">
        <f aca="false">DATE(YEAR(B9378),MONTH(B9378),1)</f>
        <v>46204</v>
      </c>
      <c r="H9378" s="24" t="str">
        <f aca="false">INDEX(Customers!$B$2:$B$601,MATCH(C9378,Customers!$A$2:$A$601,0))</f>
        <v>Rift Valley</v>
      </c>
      <c r="I9378" s="43" t="n">
        <f aca="false">ROUND(MIN(INDEX(Assumptions!$D$13:$D$18,MATCH(E9378,Assumptions!$A$13:$A$18,0)),MAX(INDEX(Assumptions!$C$13:$C$18,MATCH(E9378,Assumptions!$A$13:$A$18,0)),INDEX(Assumptions!$B$13:$B$18,MATCH(E9378,Assumptions!$A$13:$A$18,0))*F9378)),2)</f>
        <v>0</v>
      </c>
    </row>
    <row r="9379" customFormat="false" ht="15" hidden="false" customHeight="false" outlineLevel="0" collapsed="false">
      <c r="A9379" s="24" t="s">
        <v>10202</v>
      </c>
      <c r="B9379" s="39" t="n">
        <v>46221</v>
      </c>
      <c r="C9379" s="24" t="s">
        <v>294</v>
      </c>
      <c r="D9379" s="24" t="s">
        <v>826</v>
      </c>
      <c r="E9379" s="24" t="s">
        <v>111</v>
      </c>
      <c r="F9379" s="38" t="n">
        <v>50</v>
      </c>
      <c r="G9379" s="42" t="n">
        <f aca="false">DATE(YEAR(B9379),MONTH(B9379),1)</f>
        <v>46204</v>
      </c>
      <c r="H9379" s="24" t="str">
        <f aca="false">INDEX(Customers!$B$2:$B$601,MATCH(C9379,Customers!$A$2:$A$601,0))</f>
        <v>Eastern</v>
      </c>
      <c r="I9379" s="43" t="n">
        <f aca="false">ROUND(MIN(INDEX(Assumptions!$D$13:$D$18,MATCH(E9379,Assumptions!$A$13:$A$18,0)),MAX(INDEX(Assumptions!$C$13:$C$18,MATCH(E9379,Assumptions!$A$13:$A$18,0)),INDEX(Assumptions!$B$13:$B$18,MATCH(E9379,Assumptions!$A$13:$A$18,0))*F9379)),2)</f>
        <v>2</v>
      </c>
    </row>
    <row r="9380" customFormat="false" ht="15" hidden="false" customHeight="false" outlineLevel="0" collapsed="false">
      <c r="A9380" s="24" t="s">
        <v>10203</v>
      </c>
      <c r="B9380" s="39" t="n">
        <v>46221</v>
      </c>
      <c r="C9380" s="24" t="s">
        <v>297</v>
      </c>
      <c r="D9380" s="24" t="s">
        <v>826</v>
      </c>
      <c r="E9380" s="24" t="s">
        <v>103</v>
      </c>
      <c r="F9380" s="38" t="n">
        <v>2770</v>
      </c>
      <c r="G9380" s="42" t="n">
        <f aca="false">DATE(YEAR(B9380),MONTH(B9380),1)</f>
        <v>46204</v>
      </c>
      <c r="H9380" s="24" t="str">
        <f aca="false">INDEX(Customers!$B$2:$B$601,MATCH(C9380,Customers!$A$2:$A$601,0))</f>
        <v>Nairobi</v>
      </c>
      <c r="I9380" s="43" t="n">
        <f aca="false">ROUND(MIN(INDEX(Assumptions!$D$13:$D$18,MATCH(E9380,Assumptions!$A$13:$A$18,0)),MAX(INDEX(Assumptions!$C$13:$C$18,MATCH(E9380,Assumptions!$A$13:$A$18,0)),INDEX(Assumptions!$B$13:$B$18,MATCH(E9380,Assumptions!$A$13:$A$18,0))*F9380)),2)</f>
        <v>27.7</v>
      </c>
    </row>
    <row r="9381" customFormat="false" ht="15" hidden="false" customHeight="false" outlineLevel="0" collapsed="false">
      <c r="A9381" s="24" t="s">
        <v>10204</v>
      </c>
      <c r="B9381" s="39" t="n">
        <v>46221</v>
      </c>
      <c r="C9381" s="24" t="s">
        <v>310</v>
      </c>
      <c r="D9381" s="24" t="s">
        <v>206</v>
      </c>
      <c r="E9381" s="24" t="s">
        <v>107</v>
      </c>
      <c r="F9381" s="38" t="n">
        <v>5760</v>
      </c>
      <c r="G9381" s="42" t="n">
        <f aca="false">DATE(YEAR(B9381),MONTH(B9381),1)</f>
        <v>46204</v>
      </c>
      <c r="H9381" s="24" t="str">
        <f aca="false">INDEX(Customers!$B$2:$B$601,MATCH(C9381,Customers!$A$2:$A$601,0))</f>
        <v>Eastern</v>
      </c>
      <c r="I9381" s="43" t="n">
        <f aca="false">ROUND(MIN(INDEX(Assumptions!$D$13:$D$18,MATCH(E9381,Assumptions!$A$13:$A$18,0)),MAX(INDEX(Assumptions!$C$13:$C$18,MATCH(E9381,Assumptions!$A$13:$A$18,0)),INDEX(Assumptions!$B$13:$B$18,MATCH(E9381,Assumptions!$A$13:$A$18,0))*F9381)),2)</f>
        <v>0</v>
      </c>
    </row>
    <row r="9382" customFormat="false" ht="15" hidden="false" customHeight="false" outlineLevel="0" collapsed="false">
      <c r="A9382" s="24" t="s">
        <v>10205</v>
      </c>
      <c r="B9382" s="39" t="n">
        <v>46221</v>
      </c>
      <c r="C9382" s="24" t="s">
        <v>310</v>
      </c>
      <c r="D9382" s="24" t="s">
        <v>826</v>
      </c>
      <c r="E9382" s="24" t="s">
        <v>109</v>
      </c>
      <c r="F9382" s="38" t="n">
        <v>4990</v>
      </c>
      <c r="G9382" s="42" t="n">
        <f aca="false">DATE(YEAR(B9382),MONTH(B9382),1)</f>
        <v>46204</v>
      </c>
      <c r="H9382" s="24" t="str">
        <f aca="false">INDEX(Customers!$B$2:$B$601,MATCH(C9382,Customers!$A$2:$A$601,0))</f>
        <v>Eastern</v>
      </c>
      <c r="I9382" s="43" t="n">
        <f aca="false">ROUND(MIN(INDEX(Assumptions!$D$13:$D$18,MATCH(E9382,Assumptions!$A$13:$A$18,0)),MAX(INDEX(Assumptions!$C$13:$C$18,MATCH(E9382,Assumptions!$A$13:$A$18,0)),INDEX(Assumptions!$B$13:$B$18,MATCH(E9382,Assumptions!$A$13:$A$18,0))*F9382)),2)</f>
        <v>19.96</v>
      </c>
    </row>
    <row r="9383" customFormat="false" ht="15" hidden="false" customHeight="false" outlineLevel="0" collapsed="false">
      <c r="A9383" s="24" t="s">
        <v>10206</v>
      </c>
      <c r="B9383" s="39" t="n">
        <v>46221</v>
      </c>
      <c r="C9383" s="24" t="s">
        <v>328</v>
      </c>
      <c r="D9383" s="24" t="s">
        <v>826</v>
      </c>
      <c r="E9383" s="24" t="s">
        <v>113</v>
      </c>
      <c r="F9383" s="38" t="n">
        <v>50</v>
      </c>
      <c r="G9383" s="42" t="n">
        <f aca="false">DATE(YEAR(B9383),MONTH(B9383),1)</f>
        <v>46204</v>
      </c>
      <c r="H9383" s="24" t="str">
        <f aca="false">INDEX(Customers!$B$2:$B$601,MATCH(C9383,Customers!$A$2:$A$601,0))</f>
        <v>Western</v>
      </c>
      <c r="I9383" s="43" t="n">
        <f aca="false">ROUND(MIN(INDEX(Assumptions!$D$13:$D$18,MATCH(E9383,Assumptions!$A$13:$A$18,0)),MAX(INDEX(Assumptions!$C$13:$C$18,MATCH(E9383,Assumptions!$A$13:$A$18,0)),INDEX(Assumptions!$B$13:$B$18,MATCH(E9383,Assumptions!$A$13:$A$18,0))*F9383)),2)</f>
        <v>2.5</v>
      </c>
    </row>
    <row r="9384" customFormat="false" ht="15" hidden="false" customHeight="false" outlineLevel="0" collapsed="false">
      <c r="A9384" s="24" t="s">
        <v>10207</v>
      </c>
      <c r="B9384" s="39" t="n">
        <v>46221</v>
      </c>
      <c r="C9384" s="24" t="s">
        <v>333</v>
      </c>
      <c r="D9384" s="24" t="s">
        <v>826</v>
      </c>
      <c r="E9384" s="24" t="s">
        <v>111</v>
      </c>
      <c r="F9384" s="38" t="n">
        <v>20</v>
      </c>
      <c r="G9384" s="42" t="n">
        <f aca="false">DATE(YEAR(B9384),MONTH(B9384),1)</f>
        <v>46204</v>
      </c>
      <c r="H9384" s="24" t="str">
        <f aca="false">INDEX(Customers!$B$2:$B$601,MATCH(C9384,Customers!$A$2:$A$601,0))</f>
        <v>Coast</v>
      </c>
      <c r="I9384" s="43" t="n">
        <f aca="false">ROUND(MIN(INDEX(Assumptions!$D$13:$D$18,MATCH(E9384,Assumptions!$A$13:$A$18,0)),MAX(INDEX(Assumptions!$C$13:$C$18,MATCH(E9384,Assumptions!$A$13:$A$18,0)),INDEX(Assumptions!$B$13:$B$18,MATCH(E9384,Assumptions!$A$13:$A$18,0))*F9384)),2)</f>
        <v>0.8</v>
      </c>
    </row>
    <row r="9385" customFormat="false" ht="15" hidden="false" customHeight="false" outlineLevel="0" collapsed="false">
      <c r="A9385" s="24" t="s">
        <v>10208</v>
      </c>
      <c r="B9385" s="39" t="n">
        <v>46221</v>
      </c>
      <c r="C9385" s="24" t="s">
        <v>340</v>
      </c>
      <c r="D9385" s="24" t="s">
        <v>826</v>
      </c>
      <c r="E9385" s="24" t="s">
        <v>111</v>
      </c>
      <c r="F9385" s="38" t="n">
        <v>100</v>
      </c>
      <c r="G9385" s="42" t="n">
        <f aca="false">DATE(YEAR(B9385),MONTH(B9385),1)</f>
        <v>46204</v>
      </c>
      <c r="H9385" s="24" t="str">
        <f aca="false">INDEX(Customers!$B$2:$B$601,MATCH(C9385,Customers!$A$2:$A$601,0))</f>
        <v>Rift Valley</v>
      </c>
      <c r="I9385" s="43" t="n">
        <f aca="false">ROUND(MIN(INDEX(Assumptions!$D$13:$D$18,MATCH(E9385,Assumptions!$A$13:$A$18,0)),MAX(INDEX(Assumptions!$C$13:$C$18,MATCH(E9385,Assumptions!$A$13:$A$18,0)),INDEX(Assumptions!$B$13:$B$18,MATCH(E9385,Assumptions!$A$13:$A$18,0))*F9385)),2)</f>
        <v>4</v>
      </c>
    </row>
    <row r="9386" customFormat="false" ht="15" hidden="false" customHeight="false" outlineLevel="0" collapsed="false">
      <c r="A9386" s="24" t="s">
        <v>10209</v>
      </c>
      <c r="B9386" s="39" t="n">
        <v>46221</v>
      </c>
      <c r="C9386" s="24" t="s">
        <v>346</v>
      </c>
      <c r="D9386" s="24" t="s">
        <v>826</v>
      </c>
      <c r="E9386" s="24" t="s">
        <v>113</v>
      </c>
      <c r="F9386" s="38" t="n">
        <v>250</v>
      </c>
      <c r="G9386" s="42" t="n">
        <f aca="false">DATE(YEAR(B9386),MONTH(B9386),1)</f>
        <v>46204</v>
      </c>
      <c r="H9386" s="24" t="str">
        <f aca="false">INDEX(Customers!$B$2:$B$601,MATCH(C9386,Customers!$A$2:$A$601,0))</f>
        <v>Nairobi</v>
      </c>
      <c r="I9386" s="43" t="n">
        <f aca="false">ROUND(MIN(INDEX(Assumptions!$D$13:$D$18,MATCH(E9386,Assumptions!$A$13:$A$18,0)),MAX(INDEX(Assumptions!$C$13:$C$18,MATCH(E9386,Assumptions!$A$13:$A$18,0)),INDEX(Assumptions!$B$13:$B$18,MATCH(E9386,Assumptions!$A$13:$A$18,0))*F9386)),2)</f>
        <v>12.5</v>
      </c>
    </row>
    <row r="9387" customFormat="false" ht="15" hidden="false" customHeight="false" outlineLevel="0" collapsed="false">
      <c r="A9387" s="24" t="s">
        <v>10210</v>
      </c>
      <c r="B9387" s="39" t="n">
        <v>46221</v>
      </c>
      <c r="C9387" s="24" t="s">
        <v>352</v>
      </c>
      <c r="D9387" s="24" t="s">
        <v>826</v>
      </c>
      <c r="E9387" s="24" t="s">
        <v>103</v>
      </c>
      <c r="F9387" s="38" t="n">
        <v>1490</v>
      </c>
      <c r="G9387" s="42" t="n">
        <f aca="false">DATE(YEAR(B9387),MONTH(B9387),1)</f>
        <v>46204</v>
      </c>
      <c r="H9387" s="24" t="str">
        <f aca="false">INDEX(Customers!$B$2:$B$601,MATCH(C9387,Customers!$A$2:$A$601,0))</f>
        <v>Coast</v>
      </c>
      <c r="I9387" s="43" t="n">
        <f aca="false">ROUND(MIN(INDEX(Assumptions!$D$13:$D$18,MATCH(E9387,Assumptions!$A$13:$A$18,0)),MAX(INDEX(Assumptions!$C$13:$C$18,MATCH(E9387,Assumptions!$A$13:$A$18,0)),INDEX(Assumptions!$B$13:$B$18,MATCH(E9387,Assumptions!$A$13:$A$18,0))*F9387)),2)</f>
        <v>14.9</v>
      </c>
    </row>
    <row r="9388" customFormat="false" ht="15" hidden="false" customHeight="false" outlineLevel="0" collapsed="false">
      <c r="A9388" s="24" t="s">
        <v>10211</v>
      </c>
      <c r="B9388" s="39" t="n">
        <v>46221</v>
      </c>
      <c r="C9388" s="24" t="s">
        <v>352</v>
      </c>
      <c r="D9388" s="24" t="s">
        <v>184</v>
      </c>
      <c r="E9388" s="24" t="s">
        <v>107</v>
      </c>
      <c r="F9388" s="38" t="n">
        <v>1900</v>
      </c>
      <c r="G9388" s="42" t="n">
        <f aca="false">DATE(YEAR(B9388),MONTH(B9388),1)</f>
        <v>46204</v>
      </c>
      <c r="H9388" s="24" t="str">
        <f aca="false">INDEX(Customers!$B$2:$B$601,MATCH(C9388,Customers!$A$2:$A$601,0))</f>
        <v>Coast</v>
      </c>
      <c r="I9388" s="43" t="n">
        <f aca="false">ROUND(MIN(INDEX(Assumptions!$D$13:$D$18,MATCH(E9388,Assumptions!$A$13:$A$18,0)),MAX(INDEX(Assumptions!$C$13:$C$18,MATCH(E9388,Assumptions!$A$13:$A$18,0)),INDEX(Assumptions!$B$13:$B$18,MATCH(E9388,Assumptions!$A$13:$A$18,0))*F9388)),2)</f>
        <v>0</v>
      </c>
    </row>
    <row r="9389" customFormat="false" ht="15" hidden="false" customHeight="false" outlineLevel="0" collapsed="false">
      <c r="A9389" s="24" t="s">
        <v>10212</v>
      </c>
      <c r="B9389" s="39" t="n">
        <v>46221</v>
      </c>
      <c r="C9389" s="24" t="s">
        <v>384</v>
      </c>
      <c r="D9389" s="24" t="s">
        <v>826</v>
      </c>
      <c r="E9389" s="24" t="s">
        <v>103</v>
      </c>
      <c r="F9389" s="38" t="n">
        <v>3390</v>
      </c>
      <c r="G9389" s="42" t="n">
        <f aca="false">DATE(YEAR(B9389),MONTH(B9389),1)</f>
        <v>46204</v>
      </c>
      <c r="H9389" s="24" t="str">
        <f aca="false">INDEX(Customers!$B$2:$B$601,MATCH(C9389,Customers!$A$2:$A$601,0))</f>
        <v>Western</v>
      </c>
      <c r="I9389" s="43" t="n">
        <f aca="false">ROUND(MIN(INDEX(Assumptions!$D$13:$D$18,MATCH(E9389,Assumptions!$A$13:$A$18,0)),MAX(INDEX(Assumptions!$C$13:$C$18,MATCH(E9389,Assumptions!$A$13:$A$18,0)),INDEX(Assumptions!$B$13:$B$18,MATCH(E9389,Assumptions!$A$13:$A$18,0))*F9389)),2)</f>
        <v>33.9</v>
      </c>
    </row>
    <row r="9390" customFormat="false" ht="15" hidden="false" customHeight="false" outlineLevel="0" collapsed="false">
      <c r="A9390" s="24" t="s">
        <v>10213</v>
      </c>
      <c r="B9390" s="39" t="n">
        <v>46221</v>
      </c>
      <c r="C9390" s="24" t="s">
        <v>409</v>
      </c>
      <c r="D9390" s="24" t="s">
        <v>826</v>
      </c>
      <c r="E9390" s="24" t="s">
        <v>111</v>
      </c>
      <c r="F9390" s="38" t="n">
        <v>1000</v>
      </c>
      <c r="G9390" s="42" t="n">
        <f aca="false">DATE(YEAR(B9390),MONTH(B9390),1)</f>
        <v>46204</v>
      </c>
      <c r="H9390" s="24" t="str">
        <f aca="false">INDEX(Customers!$B$2:$B$601,MATCH(C9390,Customers!$A$2:$A$601,0))</f>
        <v>Coast</v>
      </c>
      <c r="I9390" s="43" t="n">
        <f aca="false">ROUND(MIN(INDEX(Assumptions!$D$13:$D$18,MATCH(E9390,Assumptions!$A$13:$A$18,0)),MAX(INDEX(Assumptions!$C$13:$C$18,MATCH(E9390,Assumptions!$A$13:$A$18,0)),INDEX(Assumptions!$B$13:$B$18,MATCH(E9390,Assumptions!$A$13:$A$18,0))*F9390)),2)</f>
        <v>40</v>
      </c>
    </row>
    <row r="9391" customFormat="false" ht="15" hidden="false" customHeight="false" outlineLevel="0" collapsed="false">
      <c r="A9391" s="24" t="s">
        <v>10214</v>
      </c>
      <c r="B9391" s="39" t="n">
        <v>46221</v>
      </c>
      <c r="C9391" s="24" t="s">
        <v>418</v>
      </c>
      <c r="D9391" s="24" t="s">
        <v>826</v>
      </c>
      <c r="E9391" s="24" t="s">
        <v>103</v>
      </c>
      <c r="F9391" s="38" t="n">
        <v>810</v>
      </c>
      <c r="G9391" s="42" t="n">
        <f aca="false">DATE(YEAR(B9391),MONTH(B9391),1)</f>
        <v>46204</v>
      </c>
      <c r="H9391" s="24" t="str">
        <f aca="false">INDEX(Customers!$B$2:$B$601,MATCH(C9391,Customers!$A$2:$A$601,0))</f>
        <v>Nairobi</v>
      </c>
      <c r="I9391" s="43" t="n">
        <f aca="false">ROUND(MIN(INDEX(Assumptions!$D$13:$D$18,MATCH(E9391,Assumptions!$A$13:$A$18,0)),MAX(INDEX(Assumptions!$C$13:$C$18,MATCH(E9391,Assumptions!$A$13:$A$18,0)),INDEX(Assumptions!$B$13:$B$18,MATCH(E9391,Assumptions!$A$13:$A$18,0))*F9391)),2)</f>
        <v>8.1</v>
      </c>
    </row>
    <row r="9392" customFormat="false" ht="15" hidden="false" customHeight="false" outlineLevel="0" collapsed="false">
      <c r="A9392" s="24" t="s">
        <v>10215</v>
      </c>
      <c r="B9392" s="39" t="n">
        <v>46221</v>
      </c>
      <c r="C9392" s="24" t="s">
        <v>451</v>
      </c>
      <c r="D9392" s="24" t="s">
        <v>826</v>
      </c>
      <c r="E9392" s="24" t="s">
        <v>103</v>
      </c>
      <c r="F9392" s="38" t="n">
        <v>9150</v>
      </c>
      <c r="G9392" s="42" t="n">
        <f aca="false">DATE(YEAR(B9392),MONTH(B9392),1)</f>
        <v>46204</v>
      </c>
      <c r="H9392" s="24" t="str">
        <f aca="false">INDEX(Customers!$B$2:$B$601,MATCH(C9392,Customers!$A$2:$A$601,0))</f>
        <v>Nairobi</v>
      </c>
      <c r="I9392" s="43" t="n">
        <f aca="false">ROUND(MIN(INDEX(Assumptions!$D$13:$D$18,MATCH(E9392,Assumptions!$A$13:$A$18,0)),MAX(INDEX(Assumptions!$C$13:$C$18,MATCH(E9392,Assumptions!$A$13:$A$18,0)),INDEX(Assumptions!$B$13:$B$18,MATCH(E9392,Assumptions!$A$13:$A$18,0))*F9392)),2)</f>
        <v>91.5</v>
      </c>
    </row>
    <row r="9393" customFormat="false" ht="15" hidden="false" customHeight="false" outlineLevel="0" collapsed="false">
      <c r="A9393" s="24" t="s">
        <v>10216</v>
      </c>
      <c r="B9393" s="39" t="n">
        <v>46221</v>
      </c>
      <c r="C9393" s="24" t="s">
        <v>451</v>
      </c>
      <c r="D9393" s="24" t="s">
        <v>153</v>
      </c>
      <c r="E9393" s="24" t="s">
        <v>105</v>
      </c>
      <c r="F9393" s="38" t="n">
        <v>12220</v>
      </c>
      <c r="G9393" s="42" t="n">
        <f aca="false">DATE(YEAR(B9393),MONTH(B9393),1)</f>
        <v>46204</v>
      </c>
      <c r="H9393" s="24" t="str">
        <f aca="false">INDEX(Customers!$B$2:$B$601,MATCH(C9393,Customers!$A$2:$A$601,0))</f>
        <v>Nairobi</v>
      </c>
      <c r="I9393" s="43" t="n">
        <f aca="false">ROUND(MIN(INDEX(Assumptions!$D$13:$D$18,MATCH(E9393,Assumptions!$A$13:$A$18,0)),MAX(INDEX(Assumptions!$C$13:$C$18,MATCH(E9393,Assumptions!$A$13:$A$18,0)),INDEX(Assumptions!$B$13:$B$18,MATCH(E9393,Assumptions!$A$13:$A$18,0))*F9393)),2)</f>
        <v>183.3</v>
      </c>
    </row>
    <row r="9394" customFormat="false" ht="15" hidden="false" customHeight="false" outlineLevel="0" collapsed="false">
      <c r="A9394" s="24" t="s">
        <v>10217</v>
      </c>
      <c r="B9394" s="39" t="n">
        <v>46221</v>
      </c>
      <c r="C9394" s="24" t="s">
        <v>480</v>
      </c>
      <c r="D9394" s="24" t="s">
        <v>826</v>
      </c>
      <c r="E9394" s="24" t="s">
        <v>113</v>
      </c>
      <c r="F9394" s="38" t="n">
        <v>500</v>
      </c>
      <c r="G9394" s="42" t="n">
        <f aca="false">DATE(YEAR(B9394),MONTH(B9394),1)</f>
        <v>46204</v>
      </c>
      <c r="H9394" s="24" t="str">
        <f aca="false">INDEX(Customers!$B$2:$B$601,MATCH(C9394,Customers!$A$2:$A$601,0))</f>
        <v>Rift Valley</v>
      </c>
      <c r="I9394" s="43" t="n">
        <f aca="false">ROUND(MIN(INDEX(Assumptions!$D$13:$D$18,MATCH(E9394,Assumptions!$A$13:$A$18,0)),MAX(INDEX(Assumptions!$C$13:$C$18,MATCH(E9394,Assumptions!$A$13:$A$18,0)),INDEX(Assumptions!$B$13:$B$18,MATCH(E9394,Assumptions!$A$13:$A$18,0))*F9394)),2)</f>
        <v>25</v>
      </c>
    </row>
    <row r="9395" customFormat="false" ht="15" hidden="false" customHeight="false" outlineLevel="0" collapsed="false">
      <c r="A9395" s="24" t="s">
        <v>10218</v>
      </c>
      <c r="B9395" s="39" t="n">
        <v>46221</v>
      </c>
      <c r="C9395" s="24" t="s">
        <v>480</v>
      </c>
      <c r="D9395" s="24" t="s">
        <v>175</v>
      </c>
      <c r="E9395" s="24" t="s">
        <v>105</v>
      </c>
      <c r="F9395" s="38" t="n">
        <v>28780</v>
      </c>
      <c r="G9395" s="42" t="n">
        <f aca="false">DATE(YEAR(B9395),MONTH(B9395),1)</f>
        <v>46204</v>
      </c>
      <c r="H9395" s="24" t="str">
        <f aca="false">INDEX(Customers!$B$2:$B$601,MATCH(C9395,Customers!$A$2:$A$601,0))</f>
        <v>Rift Valley</v>
      </c>
      <c r="I9395" s="43" t="n">
        <f aca="false">ROUND(MIN(INDEX(Assumptions!$D$13:$D$18,MATCH(E9395,Assumptions!$A$13:$A$18,0)),MAX(INDEX(Assumptions!$C$13:$C$18,MATCH(E9395,Assumptions!$A$13:$A$18,0)),INDEX(Assumptions!$B$13:$B$18,MATCH(E9395,Assumptions!$A$13:$A$18,0))*F9395)),2)</f>
        <v>200</v>
      </c>
    </row>
    <row r="9396" customFormat="false" ht="15" hidden="false" customHeight="false" outlineLevel="0" collapsed="false">
      <c r="A9396" s="24" t="s">
        <v>10219</v>
      </c>
      <c r="B9396" s="39" t="n">
        <v>46221</v>
      </c>
      <c r="C9396" s="24" t="s">
        <v>502</v>
      </c>
      <c r="D9396" s="24" t="s">
        <v>826</v>
      </c>
      <c r="E9396" s="24" t="s">
        <v>103</v>
      </c>
      <c r="F9396" s="38" t="n">
        <v>3060</v>
      </c>
      <c r="G9396" s="42" t="n">
        <f aca="false">DATE(YEAR(B9396),MONTH(B9396),1)</f>
        <v>46204</v>
      </c>
      <c r="H9396" s="24" t="str">
        <f aca="false">INDEX(Customers!$B$2:$B$601,MATCH(C9396,Customers!$A$2:$A$601,0))</f>
        <v>Nairobi</v>
      </c>
      <c r="I9396" s="43" t="n">
        <f aca="false">ROUND(MIN(INDEX(Assumptions!$D$13:$D$18,MATCH(E9396,Assumptions!$A$13:$A$18,0)),MAX(INDEX(Assumptions!$C$13:$C$18,MATCH(E9396,Assumptions!$A$13:$A$18,0)),INDEX(Assumptions!$B$13:$B$18,MATCH(E9396,Assumptions!$A$13:$A$18,0))*F9396)),2)</f>
        <v>30.6</v>
      </c>
    </row>
    <row r="9397" customFormat="false" ht="15" hidden="false" customHeight="false" outlineLevel="0" collapsed="false">
      <c r="A9397" s="24" t="s">
        <v>10220</v>
      </c>
      <c r="B9397" s="39" t="n">
        <v>46221</v>
      </c>
      <c r="C9397" s="24" t="s">
        <v>526</v>
      </c>
      <c r="D9397" s="24" t="s">
        <v>826</v>
      </c>
      <c r="E9397" s="24" t="s">
        <v>103</v>
      </c>
      <c r="F9397" s="38" t="n">
        <v>850</v>
      </c>
      <c r="G9397" s="42" t="n">
        <f aca="false">DATE(YEAR(B9397),MONTH(B9397),1)</f>
        <v>46204</v>
      </c>
      <c r="H9397" s="24" t="str">
        <f aca="false">INDEX(Customers!$B$2:$B$601,MATCH(C9397,Customers!$A$2:$A$601,0))</f>
        <v>Central</v>
      </c>
      <c r="I9397" s="43" t="n">
        <f aca="false">ROUND(MIN(INDEX(Assumptions!$D$13:$D$18,MATCH(E9397,Assumptions!$A$13:$A$18,0)),MAX(INDEX(Assumptions!$C$13:$C$18,MATCH(E9397,Assumptions!$A$13:$A$18,0)),INDEX(Assumptions!$B$13:$B$18,MATCH(E9397,Assumptions!$A$13:$A$18,0))*F9397)),2)</f>
        <v>8.5</v>
      </c>
    </row>
    <row r="9398" customFormat="false" ht="15" hidden="false" customHeight="false" outlineLevel="0" collapsed="false">
      <c r="A9398" s="24" t="s">
        <v>10221</v>
      </c>
      <c r="B9398" s="39" t="n">
        <v>46221</v>
      </c>
      <c r="C9398" s="24" t="s">
        <v>539</v>
      </c>
      <c r="D9398" s="24" t="s">
        <v>826</v>
      </c>
      <c r="E9398" s="24" t="s">
        <v>111</v>
      </c>
      <c r="F9398" s="38" t="n">
        <v>200</v>
      </c>
      <c r="G9398" s="42" t="n">
        <f aca="false">DATE(YEAR(B9398),MONTH(B9398),1)</f>
        <v>46204</v>
      </c>
      <c r="H9398" s="24" t="str">
        <f aca="false">INDEX(Customers!$B$2:$B$601,MATCH(C9398,Customers!$A$2:$A$601,0))</f>
        <v>Nairobi</v>
      </c>
      <c r="I9398" s="43" t="n">
        <f aca="false">ROUND(MIN(INDEX(Assumptions!$D$13:$D$18,MATCH(E9398,Assumptions!$A$13:$A$18,0)),MAX(INDEX(Assumptions!$C$13:$C$18,MATCH(E9398,Assumptions!$A$13:$A$18,0)),INDEX(Assumptions!$B$13:$B$18,MATCH(E9398,Assumptions!$A$13:$A$18,0))*F9398)),2)</f>
        <v>8</v>
      </c>
    </row>
    <row r="9399" customFormat="false" ht="15" hidden="false" customHeight="false" outlineLevel="0" collapsed="false">
      <c r="A9399" s="24" t="s">
        <v>10222</v>
      </c>
      <c r="B9399" s="39" t="n">
        <v>46221</v>
      </c>
      <c r="C9399" s="24" t="s">
        <v>549</v>
      </c>
      <c r="D9399" s="24" t="s">
        <v>826</v>
      </c>
      <c r="E9399" s="24" t="s">
        <v>103</v>
      </c>
      <c r="F9399" s="38" t="n">
        <v>380</v>
      </c>
      <c r="G9399" s="42" t="n">
        <f aca="false">DATE(YEAR(B9399),MONTH(B9399),1)</f>
        <v>46204</v>
      </c>
      <c r="H9399" s="24" t="str">
        <f aca="false">INDEX(Customers!$B$2:$B$601,MATCH(C9399,Customers!$A$2:$A$601,0))</f>
        <v>Eastern</v>
      </c>
      <c r="I9399" s="43" t="n">
        <f aca="false">ROUND(MIN(INDEX(Assumptions!$D$13:$D$18,MATCH(E9399,Assumptions!$A$13:$A$18,0)),MAX(INDEX(Assumptions!$C$13:$C$18,MATCH(E9399,Assumptions!$A$13:$A$18,0)),INDEX(Assumptions!$B$13:$B$18,MATCH(E9399,Assumptions!$A$13:$A$18,0))*F9399)),2)</f>
        <v>5</v>
      </c>
    </row>
    <row r="9400" customFormat="false" ht="15" hidden="false" customHeight="false" outlineLevel="0" collapsed="false">
      <c r="A9400" s="24" t="s">
        <v>10223</v>
      </c>
      <c r="B9400" s="39" t="n">
        <v>46221</v>
      </c>
      <c r="C9400" s="24" t="s">
        <v>551</v>
      </c>
      <c r="D9400" s="24" t="s">
        <v>826</v>
      </c>
      <c r="E9400" s="24" t="s">
        <v>113</v>
      </c>
      <c r="F9400" s="38" t="n">
        <v>1000</v>
      </c>
      <c r="G9400" s="42" t="n">
        <f aca="false">DATE(YEAR(B9400),MONTH(B9400),1)</f>
        <v>46204</v>
      </c>
      <c r="H9400" s="24" t="str">
        <f aca="false">INDEX(Customers!$B$2:$B$601,MATCH(C9400,Customers!$A$2:$A$601,0))</f>
        <v>Central</v>
      </c>
      <c r="I9400" s="43" t="n">
        <f aca="false">ROUND(MIN(INDEX(Assumptions!$D$13:$D$18,MATCH(E9400,Assumptions!$A$13:$A$18,0)),MAX(INDEX(Assumptions!$C$13:$C$18,MATCH(E9400,Assumptions!$A$13:$A$18,0)),INDEX(Assumptions!$B$13:$B$18,MATCH(E9400,Assumptions!$A$13:$A$18,0))*F9400)),2)</f>
        <v>50</v>
      </c>
    </row>
    <row r="9401" customFormat="false" ht="15" hidden="false" customHeight="false" outlineLevel="0" collapsed="false">
      <c r="A9401" s="24" t="s">
        <v>10224</v>
      </c>
      <c r="B9401" s="39" t="n">
        <v>46221</v>
      </c>
      <c r="C9401" s="24" t="s">
        <v>556</v>
      </c>
      <c r="D9401" s="24" t="s">
        <v>165</v>
      </c>
      <c r="E9401" s="24" t="s">
        <v>107</v>
      </c>
      <c r="F9401" s="38" t="n">
        <v>1890</v>
      </c>
      <c r="G9401" s="42" t="n">
        <f aca="false">DATE(YEAR(B9401),MONTH(B9401),1)</f>
        <v>46204</v>
      </c>
      <c r="H9401" s="24" t="str">
        <f aca="false">INDEX(Customers!$B$2:$B$601,MATCH(C9401,Customers!$A$2:$A$601,0))</f>
        <v>Central</v>
      </c>
      <c r="I9401" s="43" t="n">
        <f aca="false">ROUND(MIN(INDEX(Assumptions!$D$13:$D$18,MATCH(E9401,Assumptions!$A$13:$A$18,0)),MAX(INDEX(Assumptions!$C$13:$C$18,MATCH(E9401,Assumptions!$A$13:$A$18,0)),INDEX(Assumptions!$B$13:$B$18,MATCH(E9401,Assumptions!$A$13:$A$18,0))*F9401)),2)</f>
        <v>0</v>
      </c>
    </row>
    <row r="9402" customFormat="false" ht="15" hidden="false" customHeight="false" outlineLevel="0" collapsed="false">
      <c r="A9402" s="24" t="s">
        <v>10225</v>
      </c>
      <c r="B9402" s="39" t="n">
        <v>46221</v>
      </c>
      <c r="C9402" s="24" t="s">
        <v>560</v>
      </c>
      <c r="D9402" s="24" t="s">
        <v>826</v>
      </c>
      <c r="E9402" s="24" t="s">
        <v>111</v>
      </c>
      <c r="F9402" s="38" t="n">
        <v>50</v>
      </c>
      <c r="G9402" s="42" t="n">
        <f aca="false">DATE(YEAR(B9402),MONTH(B9402),1)</f>
        <v>46204</v>
      </c>
      <c r="H9402" s="24" t="str">
        <f aca="false">INDEX(Customers!$B$2:$B$601,MATCH(C9402,Customers!$A$2:$A$601,0))</f>
        <v>Eastern</v>
      </c>
      <c r="I9402" s="43" t="n">
        <f aca="false">ROUND(MIN(INDEX(Assumptions!$D$13:$D$18,MATCH(E9402,Assumptions!$A$13:$A$18,0)),MAX(INDEX(Assumptions!$C$13:$C$18,MATCH(E9402,Assumptions!$A$13:$A$18,0)),INDEX(Assumptions!$B$13:$B$18,MATCH(E9402,Assumptions!$A$13:$A$18,0))*F9402)),2)</f>
        <v>2</v>
      </c>
    </row>
    <row r="9403" customFormat="false" ht="15" hidden="false" customHeight="false" outlineLevel="0" collapsed="false">
      <c r="A9403" s="24" t="s">
        <v>10226</v>
      </c>
      <c r="B9403" s="39" t="n">
        <v>46221</v>
      </c>
      <c r="C9403" s="24" t="s">
        <v>564</v>
      </c>
      <c r="D9403" s="24" t="s">
        <v>826</v>
      </c>
      <c r="E9403" s="24" t="s">
        <v>103</v>
      </c>
      <c r="F9403" s="38" t="n">
        <v>860</v>
      </c>
      <c r="G9403" s="42" t="n">
        <f aca="false">DATE(YEAR(B9403),MONTH(B9403),1)</f>
        <v>46204</v>
      </c>
      <c r="H9403" s="24" t="str">
        <f aca="false">INDEX(Customers!$B$2:$B$601,MATCH(C9403,Customers!$A$2:$A$601,0))</f>
        <v>Coast</v>
      </c>
      <c r="I9403" s="43" t="n">
        <f aca="false">ROUND(MIN(INDEX(Assumptions!$D$13:$D$18,MATCH(E9403,Assumptions!$A$13:$A$18,0)),MAX(INDEX(Assumptions!$C$13:$C$18,MATCH(E9403,Assumptions!$A$13:$A$18,0)),INDEX(Assumptions!$B$13:$B$18,MATCH(E9403,Assumptions!$A$13:$A$18,0))*F9403)),2)</f>
        <v>8.6</v>
      </c>
    </row>
    <row r="9404" customFormat="false" ht="15" hidden="false" customHeight="false" outlineLevel="0" collapsed="false">
      <c r="A9404" s="24" t="s">
        <v>10227</v>
      </c>
      <c r="B9404" s="39" t="n">
        <v>46221</v>
      </c>
      <c r="C9404" s="24" t="s">
        <v>578</v>
      </c>
      <c r="D9404" s="24" t="s">
        <v>826</v>
      </c>
      <c r="E9404" s="24" t="s">
        <v>109</v>
      </c>
      <c r="F9404" s="38" t="n">
        <v>4010</v>
      </c>
      <c r="G9404" s="42" t="n">
        <f aca="false">DATE(YEAR(B9404),MONTH(B9404),1)</f>
        <v>46204</v>
      </c>
      <c r="H9404" s="24" t="str">
        <f aca="false">INDEX(Customers!$B$2:$B$601,MATCH(C9404,Customers!$A$2:$A$601,0))</f>
        <v>Rift Valley</v>
      </c>
      <c r="I9404" s="43" t="n">
        <f aca="false">ROUND(MIN(INDEX(Assumptions!$D$13:$D$18,MATCH(E9404,Assumptions!$A$13:$A$18,0)),MAX(INDEX(Assumptions!$C$13:$C$18,MATCH(E9404,Assumptions!$A$13:$A$18,0)),INDEX(Assumptions!$B$13:$B$18,MATCH(E9404,Assumptions!$A$13:$A$18,0))*F9404)),2)</f>
        <v>16.04</v>
      </c>
    </row>
    <row r="9405" customFormat="false" ht="15" hidden="false" customHeight="false" outlineLevel="0" collapsed="false">
      <c r="A9405" s="24" t="s">
        <v>10228</v>
      </c>
      <c r="B9405" s="39" t="n">
        <v>46221</v>
      </c>
      <c r="C9405" s="24" t="s">
        <v>586</v>
      </c>
      <c r="D9405" s="24" t="s">
        <v>826</v>
      </c>
      <c r="E9405" s="24" t="s">
        <v>113</v>
      </c>
      <c r="F9405" s="38" t="n">
        <v>250</v>
      </c>
      <c r="G9405" s="42" t="n">
        <f aca="false">DATE(YEAR(B9405),MONTH(B9405),1)</f>
        <v>46204</v>
      </c>
      <c r="H9405" s="24" t="str">
        <f aca="false">INDEX(Customers!$B$2:$B$601,MATCH(C9405,Customers!$A$2:$A$601,0))</f>
        <v>Central</v>
      </c>
      <c r="I9405" s="43" t="n">
        <f aca="false">ROUND(MIN(INDEX(Assumptions!$D$13:$D$18,MATCH(E9405,Assumptions!$A$13:$A$18,0)),MAX(INDEX(Assumptions!$C$13:$C$18,MATCH(E9405,Assumptions!$A$13:$A$18,0)),INDEX(Assumptions!$B$13:$B$18,MATCH(E9405,Assumptions!$A$13:$A$18,0))*F9405)),2)</f>
        <v>12.5</v>
      </c>
    </row>
    <row r="9406" customFormat="false" ht="15" hidden="false" customHeight="false" outlineLevel="0" collapsed="false">
      <c r="A9406" s="24" t="s">
        <v>10229</v>
      </c>
      <c r="B9406" s="39" t="n">
        <v>46221</v>
      </c>
      <c r="C9406" s="24" t="s">
        <v>586</v>
      </c>
      <c r="D9406" s="24" t="s">
        <v>826</v>
      </c>
      <c r="E9406" s="24" t="s">
        <v>109</v>
      </c>
      <c r="F9406" s="38" t="n">
        <v>1960</v>
      </c>
      <c r="G9406" s="42" t="n">
        <f aca="false">DATE(YEAR(B9406),MONTH(B9406),1)</f>
        <v>46204</v>
      </c>
      <c r="H9406" s="24" t="str">
        <f aca="false">INDEX(Customers!$B$2:$B$601,MATCH(C9406,Customers!$A$2:$A$601,0))</f>
        <v>Central</v>
      </c>
      <c r="I9406" s="43" t="n">
        <f aca="false">ROUND(MIN(INDEX(Assumptions!$D$13:$D$18,MATCH(E9406,Assumptions!$A$13:$A$18,0)),MAX(INDEX(Assumptions!$C$13:$C$18,MATCH(E9406,Assumptions!$A$13:$A$18,0)),INDEX(Assumptions!$B$13:$B$18,MATCH(E9406,Assumptions!$A$13:$A$18,0))*F9406)),2)</f>
        <v>7.84</v>
      </c>
    </row>
    <row r="9407" customFormat="false" ht="15" hidden="false" customHeight="false" outlineLevel="0" collapsed="false">
      <c r="A9407" s="24" t="s">
        <v>10230</v>
      </c>
      <c r="B9407" s="39" t="n">
        <v>46221</v>
      </c>
      <c r="C9407" s="24" t="s">
        <v>606</v>
      </c>
      <c r="D9407" s="24" t="s">
        <v>826</v>
      </c>
      <c r="E9407" s="24" t="s">
        <v>103</v>
      </c>
      <c r="F9407" s="38" t="n">
        <v>3380</v>
      </c>
      <c r="G9407" s="42" t="n">
        <f aca="false">DATE(YEAR(B9407),MONTH(B9407),1)</f>
        <v>46204</v>
      </c>
      <c r="H9407" s="24" t="str">
        <f aca="false">INDEX(Customers!$B$2:$B$601,MATCH(C9407,Customers!$A$2:$A$601,0))</f>
        <v>Central</v>
      </c>
      <c r="I9407" s="43" t="n">
        <f aca="false">ROUND(MIN(INDEX(Assumptions!$D$13:$D$18,MATCH(E9407,Assumptions!$A$13:$A$18,0)),MAX(INDEX(Assumptions!$C$13:$C$18,MATCH(E9407,Assumptions!$A$13:$A$18,0)),INDEX(Assumptions!$B$13:$B$18,MATCH(E9407,Assumptions!$A$13:$A$18,0))*F9407)),2)</f>
        <v>33.8</v>
      </c>
    </row>
    <row r="9408" customFormat="false" ht="15" hidden="false" customHeight="false" outlineLevel="0" collapsed="false">
      <c r="A9408" s="24" t="s">
        <v>10231</v>
      </c>
      <c r="B9408" s="39" t="n">
        <v>46221</v>
      </c>
      <c r="C9408" s="24" t="s">
        <v>608</v>
      </c>
      <c r="D9408" s="24" t="s">
        <v>209</v>
      </c>
      <c r="E9408" s="24" t="s">
        <v>105</v>
      </c>
      <c r="F9408" s="38" t="n">
        <v>4790</v>
      </c>
      <c r="G9408" s="42" t="n">
        <f aca="false">DATE(YEAR(B9408),MONTH(B9408),1)</f>
        <v>46204</v>
      </c>
      <c r="H9408" s="24" t="str">
        <f aca="false">INDEX(Customers!$B$2:$B$601,MATCH(C9408,Customers!$A$2:$A$601,0))</f>
        <v>Eastern</v>
      </c>
      <c r="I9408" s="43" t="n">
        <f aca="false">ROUND(MIN(INDEX(Assumptions!$D$13:$D$18,MATCH(E9408,Assumptions!$A$13:$A$18,0)),MAX(INDEX(Assumptions!$C$13:$C$18,MATCH(E9408,Assumptions!$A$13:$A$18,0)),INDEX(Assumptions!$B$13:$B$18,MATCH(E9408,Assumptions!$A$13:$A$18,0))*F9408)),2)</f>
        <v>71.85</v>
      </c>
    </row>
    <row r="9409" customFormat="false" ht="15" hidden="false" customHeight="false" outlineLevel="0" collapsed="false">
      <c r="A9409" s="24" t="s">
        <v>10232</v>
      </c>
      <c r="B9409" s="39" t="n">
        <v>46221</v>
      </c>
      <c r="C9409" s="24" t="s">
        <v>614</v>
      </c>
      <c r="D9409" s="24" t="s">
        <v>826</v>
      </c>
      <c r="E9409" s="24" t="s">
        <v>103</v>
      </c>
      <c r="F9409" s="38" t="n">
        <v>4430</v>
      </c>
      <c r="G9409" s="42" t="n">
        <f aca="false">DATE(YEAR(B9409),MONTH(B9409),1)</f>
        <v>46204</v>
      </c>
      <c r="H9409" s="24" t="str">
        <f aca="false">INDEX(Customers!$B$2:$B$601,MATCH(C9409,Customers!$A$2:$A$601,0))</f>
        <v>Central</v>
      </c>
      <c r="I9409" s="43" t="n">
        <f aca="false">ROUND(MIN(INDEX(Assumptions!$D$13:$D$18,MATCH(E9409,Assumptions!$A$13:$A$18,0)),MAX(INDEX(Assumptions!$C$13:$C$18,MATCH(E9409,Assumptions!$A$13:$A$18,0)),INDEX(Assumptions!$B$13:$B$18,MATCH(E9409,Assumptions!$A$13:$A$18,0))*F9409)),2)</f>
        <v>44.3</v>
      </c>
    </row>
    <row r="9410" customFormat="false" ht="15" hidden="false" customHeight="false" outlineLevel="0" collapsed="false">
      <c r="A9410" s="24" t="s">
        <v>10233</v>
      </c>
      <c r="B9410" s="39" t="n">
        <v>46221</v>
      </c>
      <c r="C9410" s="24" t="s">
        <v>614</v>
      </c>
      <c r="D9410" s="24" t="s">
        <v>826</v>
      </c>
      <c r="E9410" s="24" t="s">
        <v>103</v>
      </c>
      <c r="F9410" s="38" t="n">
        <v>2960</v>
      </c>
      <c r="G9410" s="42" t="n">
        <f aca="false">DATE(YEAR(B9410),MONTH(B9410),1)</f>
        <v>46204</v>
      </c>
      <c r="H9410" s="24" t="str">
        <f aca="false">INDEX(Customers!$B$2:$B$601,MATCH(C9410,Customers!$A$2:$A$601,0))</f>
        <v>Central</v>
      </c>
      <c r="I9410" s="43" t="n">
        <f aca="false">ROUND(MIN(INDEX(Assumptions!$D$13:$D$18,MATCH(E9410,Assumptions!$A$13:$A$18,0)),MAX(INDEX(Assumptions!$C$13:$C$18,MATCH(E9410,Assumptions!$A$13:$A$18,0)),INDEX(Assumptions!$B$13:$B$18,MATCH(E9410,Assumptions!$A$13:$A$18,0))*F9410)),2)</f>
        <v>29.6</v>
      </c>
    </row>
    <row r="9411" customFormat="false" ht="15" hidden="false" customHeight="false" outlineLevel="0" collapsed="false">
      <c r="A9411" s="24" t="s">
        <v>10234</v>
      </c>
      <c r="B9411" s="39" t="n">
        <v>46221</v>
      </c>
      <c r="C9411" s="24" t="s">
        <v>617</v>
      </c>
      <c r="D9411" s="24" t="s">
        <v>178</v>
      </c>
      <c r="E9411" s="24" t="s">
        <v>107</v>
      </c>
      <c r="F9411" s="38" t="n">
        <v>13030</v>
      </c>
      <c r="G9411" s="42" t="n">
        <f aca="false">DATE(YEAR(B9411),MONTH(B9411),1)</f>
        <v>46204</v>
      </c>
      <c r="H9411" s="24" t="str">
        <f aca="false">INDEX(Customers!$B$2:$B$601,MATCH(C9411,Customers!$A$2:$A$601,0))</f>
        <v>Nairobi</v>
      </c>
      <c r="I9411" s="43" t="n">
        <f aca="false">ROUND(MIN(INDEX(Assumptions!$D$13:$D$18,MATCH(E9411,Assumptions!$A$13:$A$18,0)),MAX(INDEX(Assumptions!$C$13:$C$18,MATCH(E9411,Assumptions!$A$13:$A$18,0)),INDEX(Assumptions!$B$13:$B$18,MATCH(E9411,Assumptions!$A$13:$A$18,0))*F9411)),2)</f>
        <v>0</v>
      </c>
    </row>
    <row r="9412" customFormat="false" ht="15" hidden="false" customHeight="false" outlineLevel="0" collapsed="false">
      <c r="A9412" s="24" t="s">
        <v>10235</v>
      </c>
      <c r="B9412" s="39" t="n">
        <v>46221</v>
      </c>
      <c r="C9412" s="24" t="s">
        <v>645</v>
      </c>
      <c r="D9412" s="24" t="s">
        <v>826</v>
      </c>
      <c r="E9412" s="24" t="s">
        <v>111</v>
      </c>
      <c r="F9412" s="38" t="n">
        <v>200</v>
      </c>
      <c r="G9412" s="42" t="n">
        <f aca="false">DATE(YEAR(B9412),MONTH(B9412),1)</f>
        <v>46204</v>
      </c>
      <c r="H9412" s="24" t="str">
        <f aca="false">INDEX(Customers!$B$2:$B$601,MATCH(C9412,Customers!$A$2:$A$601,0))</f>
        <v>Nairobi</v>
      </c>
      <c r="I9412" s="43" t="n">
        <f aca="false">ROUND(MIN(INDEX(Assumptions!$D$13:$D$18,MATCH(E9412,Assumptions!$A$13:$A$18,0)),MAX(INDEX(Assumptions!$C$13:$C$18,MATCH(E9412,Assumptions!$A$13:$A$18,0)),INDEX(Assumptions!$B$13:$B$18,MATCH(E9412,Assumptions!$A$13:$A$18,0))*F9412)),2)</f>
        <v>8</v>
      </c>
    </row>
    <row r="9413" customFormat="false" ht="15" hidden="false" customHeight="false" outlineLevel="0" collapsed="false">
      <c r="A9413" s="24" t="s">
        <v>10236</v>
      </c>
      <c r="B9413" s="39" t="n">
        <v>46221</v>
      </c>
      <c r="C9413" s="24" t="s">
        <v>659</v>
      </c>
      <c r="D9413" s="24" t="s">
        <v>826</v>
      </c>
      <c r="E9413" s="24" t="s">
        <v>111</v>
      </c>
      <c r="F9413" s="38" t="n">
        <v>200</v>
      </c>
      <c r="G9413" s="42" t="n">
        <f aca="false">DATE(YEAR(B9413),MONTH(B9413),1)</f>
        <v>46204</v>
      </c>
      <c r="H9413" s="24" t="str">
        <f aca="false">INDEX(Customers!$B$2:$B$601,MATCH(C9413,Customers!$A$2:$A$601,0))</f>
        <v>Central</v>
      </c>
      <c r="I9413" s="43" t="n">
        <f aca="false">ROUND(MIN(INDEX(Assumptions!$D$13:$D$18,MATCH(E9413,Assumptions!$A$13:$A$18,0)),MAX(INDEX(Assumptions!$C$13:$C$18,MATCH(E9413,Assumptions!$A$13:$A$18,0)),INDEX(Assumptions!$B$13:$B$18,MATCH(E9413,Assumptions!$A$13:$A$18,0))*F9413)),2)</f>
        <v>8</v>
      </c>
    </row>
    <row r="9414" customFormat="false" ht="15" hidden="false" customHeight="false" outlineLevel="0" collapsed="false">
      <c r="A9414" s="24" t="s">
        <v>10237</v>
      </c>
      <c r="B9414" s="39" t="n">
        <v>46221</v>
      </c>
      <c r="C9414" s="24" t="s">
        <v>675</v>
      </c>
      <c r="D9414" s="24" t="s">
        <v>165</v>
      </c>
      <c r="E9414" s="24" t="s">
        <v>105</v>
      </c>
      <c r="F9414" s="38" t="n">
        <v>15770</v>
      </c>
      <c r="G9414" s="42" t="n">
        <f aca="false">DATE(YEAR(B9414),MONTH(B9414),1)</f>
        <v>46204</v>
      </c>
      <c r="H9414" s="24" t="str">
        <f aca="false">INDEX(Customers!$B$2:$B$601,MATCH(C9414,Customers!$A$2:$A$601,0))</f>
        <v>Central</v>
      </c>
      <c r="I9414" s="43" t="n">
        <f aca="false">ROUND(MIN(INDEX(Assumptions!$D$13:$D$18,MATCH(E9414,Assumptions!$A$13:$A$18,0)),MAX(INDEX(Assumptions!$C$13:$C$18,MATCH(E9414,Assumptions!$A$13:$A$18,0)),INDEX(Assumptions!$B$13:$B$18,MATCH(E9414,Assumptions!$A$13:$A$18,0))*F9414)),2)</f>
        <v>200</v>
      </c>
    </row>
    <row r="9415" customFormat="false" ht="15" hidden="false" customHeight="false" outlineLevel="0" collapsed="false">
      <c r="A9415" s="24" t="s">
        <v>10238</v>
      </c>
      <c r="B9415" s="39" t="n">
        <v>46221</v>
      </c>
      <c r="C9415" s="24" t="s">
        <v>680</v>
      </c>
      <c r="D9415" s="24" t="s">
        <v>170</v>
      </c>
      <c r="E9415" s="24" t="s">
        <v>105</v>
      </c>
      <c r="F9415" s="38" t="n">
        <v>18430</v>
      </c>
      <c r="G9415" s="42" t="n">
        <f aca="false">DATE(YEAR(B9415),MONTH(B9415),1)</f>
        <v>46204</v>
      </c>
      <c r="H9415" s="24" t="str">
        <f aca="false">INDEX(Customers!$B$2:$B$601,MATCH(C9415,Customers!$A$2:$A$601,0))</f>
        <v>Nairobi</v>
      </c>
      <c r="I9415" s="43" t="n">
        <f aca="false">ROUND(MIN(INDEX(Assumptions!$D$13:$D$18,MATCH(E9415,Assumptions!$A$13:$A$18,0)),MAX(INDEX(Assumptions!$C$13:$C$18,MATCH(E9415,Assumptions!$A$13:$A$18,0)),INDEX(Assumptions!$B$13:$B$18,MATCH(E9415,Assumptions!$A$13:$A$18,0))*F9415)),2)</f>
        <v>200</v>
      </c>
    </row>
    <row r="9416" customFormat="false" ht="15" hidden="false" customHeight="false" outlineLevel="0" collapsed="false">
      <c r="A9416" s="24" t="s">
        <v>10239</v>
      </c>
      <c r="B9416" s="39" t="n">
        <v>46221</v>
      </c>
      <c r="C9416" s="24" t="s">
        <v>691</v>
      </c>
      <c r="D9416" s="24" t="s">
        <v>826</v>
      </c>
      <c r="E9416" s="24" t="s">
        <v>113</v>
      </c>
      <c r="F9416" s="38" t="n">
        <v>99</v>
      </c>
      <c r="G9416" s="42" t="n">
        <f aca="false">DATE(YEAR(B9416),MONTH(B9416),1)</f>
        <v>46204</v>
      </c>
      <c r="H9416" s="24" t="str">
        <f aca="false">INDEX(Customers!$B$2:$B$601,MATCH(C9416,Customers!$A$2:$A$601,0))</f>
        <v>Central</v>
      </c>
      <c r="I9416" s="43" t="n">
        <f aca="false">ROUND(MIN(INDEX(Assumptions!$D$13:$D$18,MATCH(E9416,Assumptions!$A$13:$A$18,0)),MAX(INDEX(Assumptions!$C$13:$C$18,MATCH(E9416,Assumptions!$A$13:$A$18,0)),INDEX(Assumptions!$B$13:$B$18,MATCH(E9416,Assumptions!$A$13:$A$18,0))*F9416)),2)</f>
        <v>4.95</v>
      </c>
    </row>
    <row r="9417" customFormat="false" ht="15" hidden="false" customHeight="false" outlineLevel="0" collapsed="false">
      <c r="A9417" s="24" t="s">
        <v>10240</v>
      </c>
      <c r="B9417" s="39" t="n">
        <v>46221</v>
      </c>
      <c r="C9417" s="24" t="s">
        <v>696</v>
      </c>
      <c r="D9417" s="24" t="s">
        <v>826</v>
      </c>
      <c r="E9417" s="24" t="s">
        <v>113</v>
      </c>
      <c r="F9417" s="38" t="n">
        <v>50</v>
      </c>
      <c r="G9417" s="42" t="n">
        <f aca="false">DATE(YEAR(B9417),MONTH(B9417),1)</f>
        <v>46204</v>
      </c>
      <c r="H9417" s="24" t="str">
        <f aca="false">INDEX(Customers!$B$2:$B$601,MATCH(C9417,Customers!$A$2:$A$601,0))</f>
        <v>Western</v>
      </c>
      <c r="I9417" s="43" t="n">
        <f aca="false">ROUND(MIN(INDEX(Assumptions!$D$13:$D$18,MATCH(E9417,Assumptions!$A$13:$A$18,0)),MAX(INDEX(Assumptions!$C$13:$C$18,MATCH(E9417,Assumptions!$A$13:$A$18,0)),INDEX(Assumptions!$B$13:$B$18,MATCH(E9417,Assumptions!$A$13:$A$18,0))*F9417)),2)</f>
        <v>2.5</v>
      </c>
    </row>
    <row r="9418" customFormat="false" ht="15" hidden="false" customHeight="false" outlineLevel="0" collapsed="false">
      <c r="A9418" s="24" t="s">
        <v>10241</v>
      </c>
      <c r="B9418" s="39" t="n">
        <v>46221</v>
      </c>
      <c r="C9418" s="24" t="s">
        <v>730</v>
      </c>
      <c r="D9418" s="24" t="s">
        <v>826</v>
      </c>
      <c r="E9418" s="24" t="s">
        <v>109</v>
      </c>
      <c r="F9418" s="38" t="n">
        <v>290</v>
      </c>
      <c r="G9418" s="42" t="n">
        <f aca="false">DATE(YEAR(B9418),MONTH(B9418),1)</f>
        <v>46204</v>
      </c>
      <c r="H9418" s="24" t="str">
        <f aca="false">INDEX(Customers!$B$2:$B$601,MATCH(C9418,Customers!$A$2:$A$601,0))</f>
        <v>Western</v>
      </c>
      <c r="I9418" s="43" t="n">
        <f aca="false">ROUND(MIN(INDEX(Assumptions!$D$13:$D$18,MATCH(E9418,Assumptions!$A$13:$A$18,0)),MAX(INDEX(Assumptions!$C$13:$C$18,MATCH(E9418,Assumptions!$A$13:$A$18,0)),INDEX(Assumptions!$B$13:$B$18,MATCH(E9418,Assumptions!$A$13:$A$18,0))*F9418)),2)</f>
        <v>1.16</v>
      </c>
    </row>
    <row r="9419" customFormat="false" ht="15" hidden="false" customHeight="false" outlineLevel="0" collapsed="false">
      <c r="A9419" s="24" t="s">
        <v>10242</v>
      </c>
      <c r="B9419" s="39" t="n">
        <v>46221</v>
      </c>
      <c r="C9419" s="24" t="s">
        <v>746</v>
      </c>
      <c r="D9419" s="24" t="s">
        <v>826</v>
      </c>
      <c r="E9419" s="24" t="s">
        <v>111</v>
      </c>
      <c r="F9419" s="38" t="n">
        <v>50</v>
      </c>
      <c r="G9419" s="42" t="n">
        <f aca="false">DATE(YEAR(B9419),MONTH(B9419),1)</f>
        <v>46204</v>
      </c>
      <c r="H9419" s="24" t="str">
        <f aca="false">INDEX(Customers!$B$2:$B$601,MATCH(C9419,Customers!$A$2:$A$601,0))</f>
        <v>Coast</v>
      </c>
      <c r="I9419" s="43" t="n">
        <f aca="false">ROUND(MIN(INDEX(Assumptions!$D$13:$D$18,MATCH(E9419,Assumptions!$A$13:$A$18,0)),MAX(INDEX(Assumptions!$C$13:$C$18,MATCH(E9419,Assumptions!$A$13:$A$18,0)),INDEX(Assumptions!$B$13:$B$18,MATCH(E9419,Assumptions!$A$13:$A$18,0))*F9419)),2)</f>
        <v>2</v>
      </c>
    </row>
    <row r="9420" customFormat="false" ht="15" hidden="false" customHeight="false" outlineLevel="0" collapsed="false">
      <c r="A9420" s="24" t="s">
        <v>10243</v>
      </c>
      <c r="B9420" s="39" t="n">
        <v>46221</v>
      </c>
      <c r="C9420" s="24" t="s">
        <v>773</v>
      </c>
      <c r="D9420" s="24" t="s">
        <v>826</v>
      </c>
      <c r="E9420" s="24" t="s">
        <v>103</v>
      </c>
      <c r="F9420" s="38" t="n">
        <v>340</v>
      </c>
      <c r="G9420" s="42" t="n">
        <f aca="false">DATE(YEAR(B9420),MONTH(B9420),1)</f>
        <v>46204</v>
      </c>
      <c r="H9420" s="24" t="str">
        <f aca="false">INDEX(Customers!$B$2:$B$601,MATCH(C9420,Customers!$A$2:$A$601,0))</f>
        <v>Rift Valley</v>
      </c>
      <c r="I9420" s="43" t="n">
        <f aca="false">ROUND(MIN(INDEX(Assumptions!$D$13:$D$18,MATCH(E9420,Assumptions!$A$13:$A$18,0)),MAX(INDEX(Assumptions!$C$13:$C$18,MATCH(E9420,Assumptions!$A$13:$A$18,0)),INDEX(Assumptions!$B$13:$B$18,MATCH(E9420,Assumptions!$A$13:$A$18,0))*F9420)),2)</f>
        <v>5</v>
      </c>
    </row>
    <row r="9421" customFormat="false" ht="15" hidden="false" customHeight="false" outlineLevel="0" collapsed="false">
      <c r="A9421" s="24" t="s">
        <v>10244</v>
      </c>
      <c r="B9421" s="39" t="n">
        <v>46221</v>
      </c>
      <c r="C9421" s="24" t="s">
        <v>788</v>
      </c>
      <c r="D9421" s="24" t="s">
        <v>826</v>
      </c>
      <c r="E9421" s="24" t="s">
        <v>103</v>
      </c>
      <c r="F9421" s="38" t="n">
        <v>4660</v>
      </c>
      <c r="G9421" s="42" t="n">
        <f aca="false">DATE(YEAR(B9421),MONTH(B9421),1)</f>
        <v>46204</v>
      </c>
      <c r="H9421" s="24" t="str">
        <f aca="false">INDEX(Customers!$B$2:$B$601,MATCH(C9421,Customers!$A$2:$A$601,0))</f>
        <v>Coast</v>
      </c>
      <c r="I9421" s="43" t="n">
        <f aca="false">ROUND(MIN(INDEX(Assumptions!$D$13:$D$18,MATCH(E9421,Assumptions!$A$13:$A$18,0)),MAX(INDEX(Assumptions!$C$13:$C$18,MATCH(E9421,Assumptions!$A$13:$A$18,0)),INDEX(Assumptions!$B$13:$B$18,MATCH(E9421,Assumptions!$A$13:$A$18,0))*F9421)),2)</f>
        <v>46.6</v>
      </c>
    </row>
    <row r="9422" customFormat="false" ht="15" hidden="false" customHeight="false" outlineLevel="0" collapsed="false">
      <c r="A9422" s="24" t="s">
        <v>10245</v>
      </c>
      <c r="B9422" s="39" t="n">
        <v>46221</v>
      </c>
      <c r="C9422" s="24" t="s">
        <v>808</v>
      </c>
      <c r="D9422" s="24" t="s">
        <v>826</v>
      </c>
      <c r="E9422" s="24" t="s">
        <v>113</v>
      </c>
      <c r="F9422" s="38" t="n">
        <v>250</v>
      </c>
      <c r="G9422" s="42" t="n">
        <f aca="false">DATE(YEAR(B9422),MONTH(B9422),1)</f>
        <v>46204</v>
      </c>
      <c r="H9422" s="24" t="str">
        <f aca="false">INDEX(Customers!$B$2:$B$601,MATCH(C9422,Customers!$A$2:$A$601,0))</f>
        <v>Western</v>
      </c>
      <c r="I9422" s="43" t="n">
        <f aca="false">ROUND(MIN(INDEX(Assumptions!$D$13:$D$18,MATCH(E9422,Assumptions!$A$13:$A$18,0)),MAX(INDEX(Assumptions!$C$13:$C$18,MATCH(E9422,Assumptions!$A$13:$A$18,0)),INDEX(Assumptions!$B$13:$B$18,MATCH(E9422,Assumptions!$A$13:$A$18,0))*F9422)),2)</f>
        <v>12.5</v>
      </c>
    </row>
    <row r="9423" customFormat="false" ht="15" hidden="false" customHeight="false" outlineLevel="0" collapsed="false">
      <c r="A9423" s="24" t="s">
        <v>10246</v>
      </c>
      <c r="B9423" s="39" t="n">
        <v>46222</v>
      </c>
      <c r="C9423" s="24" t="s">
        <v>265</v>
      </c>
      <c r="D9423" s="24" t="s">
        <v>159</v>
      </c>
      <c r="E9423" s="24" t="s">
        <v>105</v>
      </c>
      <c r="F9423" s="38" t="n">
        <v>1060</v>
      </c>
      <c r="G9423" s="42" t="n">
        <f aca="false">DATE(YEAR(B9423),MONTH(B9423),1)</f>
        <v>46204</v>
      </c>
      <c r="H9423" s="24" t="str">
        <f aca="false">INDEX(Customers!$B$2:$B$601,MATCH(C9423,Customers!$A$2:$A$601,0))</f>
        <v>Nairobi</v>
      </c>
      <c r="I9423" s="43" t="n">
        <f aca="false">ROUND(MIN(INDEX(Assumptions!$D$13:$D$18,MATCH(E9423,Assumptions!$A$13:$A$18,0)),MAX(INDEX(Assumptions!$C$13:$C$18,MATCH(E9423,Assumptions!$A$13:$A$18,0)),INDEX(Assumptions!$B$13:$B$18,MATCH(E9423,Assumptions!$A$13:$A$18,0))*F9423)),2)</f>
        <v>15.9</v>
      </c>
    </row>
    <row r="9424" customFormat="false" ht="15" hidden="false" customHeight="false" outlineLevel="0" collapsed="false">
      <c r="A9424" s="24" t="s">
        <v>10247</v>
      </c>
      <c r="B9424" s="39" t="n">
        <v>46222</v>
      </c>
      <c r="C9424" s="24" t="s">
        <v>285</v>
      </c>
      <c r="D9424" s="24" t="s">
        <v>207</v>
      </c>
      <c r="E9424" s="24" t="s">
        <v>107</v>
      </c>
      <c r="F9424" s="38" t="n">
        <v>3500</v>
      </c>
      <c r="G9424" s="42" t="n">
        <f aca="false">DATE(YEAR(B9424),MONTH(B9424),1)</f>
        <v>46204</v>
      </c>
      <c r="H9424" s="24" t="str">
        <f aca="false">INDEX(Customers!$B$2:$B$601,MATCH(C9424,Customers!$A$2:$A$601,0))</f>
        <v>Eastern</v>
      </c>
      <c r="I9424" s="43" t="n">
        <f aca="false">ROUND(MIN(INDEX(Assumptions!$D$13:$D$18,MATCH(E9424,Assumptions!$A$13:$A$18,0)),MAX(INDEX(Assumptions!$C$13:$C$18,MATCH(E9424,Assumptions!$A$13:$A$18,0)),INDEX(Assumptions!$B$13:$B$18,MATCH(E9424,Assumptions!$A$13:$A$18,0))*F9424)),2)</f>
        <v>0</v>
      </c>
    </row>
    <row r="9425" customFormat="false" ht="15" hidden="false" customHeight="false" outlineLevel="0" collapsed="false">
      <c r="A9425" s="24" t="s">
        <v>10248</v>
      </c>
      <c r="B9425" s="39" t="n">
        <v>46222</v>
      </c>
      <c r="C9425" s="24" t="s">
        <v>310</v>
      </c>
      <c r="D9425" s="24" t="s">
        <v>206</v>
      </c>
      <c r="E9425" s="24" t="s">
        <v>107</v>
      </c>
      <c r="F9425" s="38" t="n">
        <v>6830</v>
      </c>
      <c r="G9425" s="42" t="n">
        <f aca="false">DATE(YEAR(B9425),MONTH(B9425),1)</f>
        <v>46204</v>
      </c>
      <c r="H9425" s="24" t="str">
        <f aca="false">INDEX(Customers!$B$2:$B$601,MATCH(C9425,Customers!$A$2:$A$601,0))</f>
        <v>Eastern</v>
      </c>
      <c r="I9425" s="43" t="n">
        <f aca="false">ROUND(MIN(INDEX(Assumptions!$D$13:$D$18,MATCH(E9425,Assumptions!$A$13:$A$18,0)),MAX(INDEX(Assumptions!$C$13:$C$18,MATCH(E9425,Assumptions!$A$13:$A$18,0)),INDEX(Assumptions!$B$13:$B$18,MATCH(E9425,Assumptions!$A$13:$A$18,0))*F9425)),2)</f>
        <v>0</v>
      </c>
    </row>
    <row r="9426" customFormat="false" ht="15" hidden="false" customHeight="false" outlineLevel="0" collapsed="false">
      <c r="A9426" s="24" t="s">
        <v>10249</v>
      </c>
      <c r="B9426" s="39" t="n">
        <v>46222</v>
      </c>
      <c r="C9426" s="24" t="s">
        <v>319</v>
      </c>
      <c r="D9426" s="24" t="s">
        <v>159</v>
      </c>
      <c r="E9426" s="24" t="s">
        <v>105</v>
      </c>
      <c r="F9426" s="38" t="n">
        <v>2140</v>
      </c>
      <c r="G9426" s="42" t="n">
        <f aca="false">DATE(YEAR(B9426),MONTH(B9426),1)</f>
        <v>46204</v>
      </c>
      <c r="H9426" s="24" t="str">
        <f aca="false">INDEX(Customers!$B$2:$B$601,MATCH(C9426,Customers!$A$2:$A$601,0))</f>
        <v>Nairobi</v>
      </c>
      <c r="I9426" s="43" t="n">
        <f aca="false">ROUND(MIN(INDEX(Assumptions!$D$13:$D$18,MATCH(E9426,Assumptions!$A$13:$A$18,0)),MAX(INDEX(Assumptions!$C$13:$C$18,MATCH(E9426,Assumptions!$A$13:$A$18,0)),INDEX(Assumptions!$B$13:$B$18,MATCH(E9426,Assumptions!$A$13:$A$18,0))*F9426)),2)</f>
        <v>32.1</v>
      </c>
    </row>
    <row r="9427" customFormat="false" ht="15" hidden="false" customHeight="false" outlineLevel="0" collapsed="false">
      <c r="A9427" s="24" t="s">
        <v>10250</v>
      </c>
      <c r="B9427" s="39" t="n">
        <v>46222</v>
      </c>
      <c r="C9427" s="24" t="s">
        <v>333</v>
      </c>
      <c r="D9427" s="24" t="s">
        <v>826</v>
      </c>
      <c r="E9427" s="24" t="s">
        <v>103</v>
      </c>
      <c r="F9427" s="38" t="n">
        <v>2040</v>
      </c>
      <c r="G9427" s="42" t="n">
        <f aca="false">DATE(YEAR(B9427),MONTH(B9427),1)</f>
        <v>46204</v>
      </c>
      <c r="H9427" s="24" t="str">
        <f aca="false">INDEX(Customers!$B$2:$B$601,MATCH(C9427,Customers!$A$2:$A$601,0))</f>
        <v>Coast</v>
      </c>
      <c r="I9427" s="43" t="n">
        <f aca="false">ROUND(MIN(INDEX(Assumptions!$D$13:$D$18,MATCH(E9427,Assumptions!$A$13:$A$18,0)),MAX(INDEX(Assumptions!$C$13:$C$18,MATCH(E9427,Assumptions!$A$13:$A$18,0)),INDEX(Assumptions!$B$13:$B$18,MATCH(E9427,Assumptions!$A$13:$A$18,0))*F9427)),2)</f>
        <v>20.4</v>
      </c>
    </row>
    <row r="9428" customFormat="false" ht="15" hidden="false" customHeight="false" outlineLevel="0" collapsed="false">
      <c r="A9428" s="24" t="s">
        <v>10251</v>
      </c>
      <c r="B9428" s="39" t="n">
        <v>46222</v>
      </c>
      <c r="C9428" s="24" t="s">
        <v>334</v>
      </c>
      <c r="D9428" s="24" t="s">
        <v>170</v>
      </c>
      <c r="E9428" s="24" t="s">
        <v>107</v>
      </c>
      <c r="F9428" s="38" t="n">
        <v>4580</v>
      </c>
      <c r="G9428" s="42" t="n">
        <f aca="false">DATE(YEAR(B9428),MONTH(B9428),1)</f>
        <v>46204</v>
      </c>
      <c r="H9428" s="24" t="str">
        <f aca="false">INDEX(Customers!$B$2:$B$601,MATCH(C9428,Customers!$A$2:$A$601,0))</f>
        <v>Nairobi</v>
      </c>
      <c r="I9428" s="43" t="n">
        <f aca="false">ROUND(MIN(INDEX(Assumptions!$D$13:$D$18,MATCH(E9428,Assumptions!$A$13:$A$18,0)),MAX(INDEX(Assumptions!$C$13:$C$18,MATCH(E9428,Assumptions!$A$13:$A$18,0)),INDEX(Assumptions!$B$13:$B$18,MATCH(E9428,Assumptions!$A$13:$A$18,0))*F9428)),2)</f>
        <v>0</v>
      </c>
    </row>
    <row r="9429" customFormat="false" ht="15" hidden="false" customHeight="false" outlineLevel="0" collapsed="false">
      <c r="A9429" s="24" t="s">
        <v>10252</v>
      </c>
      <c r="B9429" s="39" t="n">
        <v>46222</v>
      </c>
      <c r="C9429" s="24" t="s">
        <v>341</v>
      </c>
      <c r="D9429" s="24" t="s">
        <v>826</v>
      </c>
      <c r="E9429" s="24" t="s">
        <v>109</v>
      </c>
      <c r="F9429" s="38" t="n">
        <v>6250</v>
      </c>
      <c r="G9429" s="42" t="n">
        <f aca="false">DATE(YEAR(B9429),MONTH(B9429),1)</f>
        <v>46204</v>
      </c>
      <c r="H9429" s="24" t="str">
        <f aca="false">INDEX(Customers!$B$2:$B$601,MATCH(C9429,Customers!$A$2:$A$601,0))</f>
        <v>Coast</v>
      </c>
      <c r="I9429" s="43" t="n">
        <f aca="false">ROUND(MIN(INDEX(Assumptions!$D$13:$D$18,MATCH(E9429,Assumptions!$A$13:$A$18,0)),MAX(INDEX(Assumptions!$C$13:$C$18,MATCH(E9429,Assumptions!$A$13:$A$18,0)),INDEX(Assumptions!$B$13:$B$18,MATCH(E9429,Assumptions!$A$13:$A$18,0))*F9429)),2)</f>
        <v>25</v>
      </c>
    </row>
    <row r="9430" customFormat="false" ht="15" hidden="false" customHeight="false" outlineLevel="0" collapsed="false">
      <c r="A9430" s="24" t="s">
        <v>10253</v>
      </c>
      <c r="B9430" s="39" t="n">
        <v>46222</v>
      </c>
      <c r="C9430" s="24" t="s">
        <v>344</v>
      </c>
      <c r="D9430" s="24" t="s">
        <v>826</v>
      </c>
      <c r="E9430" s="24" t="s">
        <v>109</v>
      </c>
      <c r="F9430" s="38" t="n">
        <v>710</v>
      </c>
      <c r="G9430" s="42" t="n">
        <f aca="false">DATE(YEAR(B9430),MONTH(B9430),1)</f>
        <v>46204</v>
      </c>
      <c r="H9430" s="24" t="str">
        <f aca="false">INDEX(Customers!$B$2:$B$601,MATCH(C9430,Customers!$A$2:$A$601,0))</f>
        <v>Central</v>
      </c>
      <c r="I9430" s="43" t="n">
        <f aca="false">ROUND(MIN(INDEX(Assumptions!$D$13:$D$18,MATCH(E9430,Assumptions!$A$13:$A$18,0)),MAX(INDEX(Assumptions!$C$13:$C$18,MATCH(E9430,Assumptions!$A$13:$A$18,0)),INDEX(Assumptions!$B$13:$B$18,MATCH(E9430,Assumptions!$A$13:$A$18,0))*F9430)),2)</f>
        <v>2.84</v>
      </c>
    </row>
    <row r="9431" customFormat="false" ht="15" hidden="false" customHeight="false" outlineLevel="0" collapsed="false">
      <c r="A9431" s="24" t="s">
        <v>10254</v>
      </c>
      <c r="B9431" s="39" t="n">
        <v>46222</v>
      </c>
      <c r="C9431" s="24" t="s">
        <v>346</v>
      </c>
      <c r="D9431" s="24" t="s">
        <v>826</v>
      </c>
      <c r="E9431" s="24" t="s">
        <v>113</v>
      </c>
      <c r="F9431" s="38" t="n">
        <v>1000</v>
      </c>
      <c r="G9431" s="42" t="n">
        <f aca="false">DATE(YEAR(B9431),MONTH(B9431),1)</f>
        <v>46204</v>
      </c>
      <c r="H9431" s="24" t="str">
        <f aca="false">INDEX(Customers!$B$2:$B$601,MATCH(C9431,Customers!$A$2:$A$601,0))</f>
        <v>Nairobi</v>
      </c>
      <c r="I9431" s="43" t="n">
        <f aca="false">ROUND(MIN(INDEX(Assumptions!$D$13:$D$18,MATCH(E9431,Assumptions!$A$13:$A$18,0)),MAX(INDEX(Assumptions!$C$13:$C$18,MATCH(E9431,Assumptions!$A$13:$A$18,0)),INDEX(Assumptions!$B$13:$B$18,MATCH(E9431,Assumptions!$A$13:$A$18,0))*F9431)),2)</f>
        <v>50</v>
      </c>
    </row>
    <row r="9432" customFormat="false" ht="15" hidden="false" customHeight="false" outlineLevel="0" collapsed="false">
      <c r="A9432" s="24" t="s">
        <v>10255</v>
      </c>
      <c r="B9432" s="39" t="n">
        <v>46222</v>
      </c>
      <c r="C9432" s="24" t="s">
        <v>359</v>
      </c>
      <c r="D9432" s="24" t="s">
        <v>826</v>
      </c>
      <c r="E9432" s="24" t="s">
        <v>109</v>
      </c>
      <c r="F9432" s="38" t="n">
        <v>10000</v>
      </c>
      <c r="G9432" s="42" t="n">
        <f aca="false">DATE(YEAR(B9432),MONTH(B9432),1)</f>
        <v>46204</v>
      </c>
      <c r="H9432" s="24" t="str">
        <f aca="false">INDEX(Customers!$B$2:$B$601,MATCH(C9432,Customers!$A$2:$A$601,0))</f>
        <v>Central</v>
      </c>
      <c r="I9432" s="43" t="n">
        <f aca="false">ROUND(MIN(INDEX(Assumptions!$D$13:$D$18,MATCH(E9432,Assumptions!$A$13:$A$18,0)),MAX(INDEX(Assumptions!$C$13:$C$18,MATCH(E9432,Assumptions!$A$13:$A$18,0)),INDEX(Assumptions!$B$13:$B$18,MATCH(E9432,Assumptions!$A$13:$A$18,0))*F9432)),2)</f>
        <v>40</v>
      </c>
    </row>
    <row r="9433" customFormat="false" ht="15" hidden="false" customHeight="false" outlineLevel="0" collapsed="false">
      <c r="A9433" s="24" t="s">
        <v>10256</v>
      </c>
      <c r="B9433" s="39" t="n">
        <v>46222</v>
      </c>
      <c r="C9433" s="24" t="s">
        <v>371</v>
      </c>
      <c r="D9433" s="24" t="s">
        <v>826</v>
      </c>
      <c r="E9433" s="24" t="s">
        <v>111</v>
      </c>
      <c r="F9433" s="38" t="n">
        <v>100</v>
      </c>
      <c r="G9433" s="42" t="n">
        <f aca="false">DATE(YEAR(B9433),MONTH(B9433),1)</f>
        <v>46204</v>
      </c>
      <c r="H9433" s="24" t="str">
        <f aca="false">INDEX(Customers!$B$2:$B$601,MATCH(C9433,Customers!$A$2:$A$601,0))</f>
        <v>Eastern</v>
      </c>
      <c r="I9433" s="43" t="n">
        <f aca="false">ROUND(MIN(INDEX(Assumptions!$D$13:$D$18,MATCH(E9433,Assumptions!$A$13:$A$18,0)),MAX(INDEX(Assumptions!$C$13:$C$18,MATCH(E9433,Assumptions!$A$13:$A$18,0)),INDEX(Assumptions!$B$13:$B$18,MATCH(E9433,Assumptions!$A$13:$A$18,0))*F9433)),2)</f>
        <v>4</v>
      </c>
    </row>
    <row r="9434" customFormat="false" ht="15" hidden="false" customHeight="false" outlineLevel="0" collapsed="false">
      <c r="A9434" s="24" t="s">
        <v>10257</v>
      </c>
      <c r="B9434" s="39" t="n">
        <v>46222</v>
      </c>
      <c r="C9434" s="24" t="s">
        <v>373</v>
      </c>
      <c r="D9434" s="24" t="s">
        <v>826</v>
      </c>
      <c r="E9434" s="24" t="s">
        <v>103</v>
      </c>
      <c r="F9434" s="38" t="n">
        <v>1350</v>
      </c>
      <c r="G9434" s="42" t="n">
        <f aca="false">DATE(YEAR(B9434),MONTH(B9434),1)</f>
        <v>46204</v>
      </c>
      <c r="H9434" s="24" t="str">
        <f aca="false">INDEX(Customers!$B$2:$B$601,MATCH(C9434,Customers!$A$2:$A$601,0))</f>
        <v>Rift Valley</v>
      </c>
      <c r="I9434" s="43" t="n">
        <f aca="false">ROUND(MIN(INDEX(Assumptions!$D$13:$D$18,MATCH(E9434,Assumptions!$A$13:$A$18,0)),MAX(INDEX(Assumptions!$C$13:$C$18,MATCH(E9434,Assumptions!$A$13:$A$18,0)),INDEX(Assumptions!$B$13:$B$18,MATCH(E9434,Assumptions!$A$13:$A$18,0))*F9434)),2)</f>
        <v>13.5</v>
      </c>
    </row>
    <row r="9435" customFormat="false" ht="15" hidden="false" customHeight="false" outlineLevel="0" collapsed="false">
      <c r="A9435" s="24" t="s">
        <v>10258</v>
      </c>
      <c r="B9435" s="39" t="n">
        <v>46222</v>
      </c>
      <c r="C9435" s="24" t="s">
        <v>374</v>
      </c>
      <c r="D9435" s="24" t="s">
        <v>826</v>
      </c>
      <c r="E9435" s="24" t="s">
        <v>113</v>
      </c>
      <c r="F9435" s="38" t="n">
        <v>99</v>
      </c>
      <c r="G9435" s="42" t="n">
        <f aca="false">DATE(YEAR(B9435),MONTH(B9435),1)</f>
        <v>46204</v>
      </c>
      <c r="H9435" s="24" t="str">
        <f aca="false">INDEX(Customers!$B$2:$B$601,MATCH(C9435,Customers!$A$2:$A$601,0))</f>
        <v>Nairobi</v>
      </c>
      <c r="I9435" s="43" t="n">
        <f aca="false">ROUND(MIN(INDEX(Assumptions!$D$13:$D$18,MATCH(E9435,Assumptions!$A$13:$A$18,0)),MAX(INDEX(Assumptions!$C$13:$C$18,MATCH(E9435,Assumptions!$A$13:$A$18,0)),INDEX(Assumptions!$B$13:$B$18,MATCH(E9435,Assumptions!$A$13:$A$18,0))*F9435)),2)</f>
        <v>4.95</v>
      </c>
    </row>
    <row r="9436" customFormat="false" ht="15" hidden="false" customHeight="false" outlineLevel="0" collapsed="false">
      <c r="A9436" s="24" t="s">
        <v>10259</v>
      </c>
      <c r="B9436" s="39" t="n">
        <v>46222</v>
      </c>
      <c r="C9436" s="24" t="s">
        <v>378</v>
      </c>
      <c r="D9436" s="24" t="s">
        <v>826</v>
      </c>
      <c r="E9436" s="24" t="s">
        <v>109</v>
      </c>
      <c r="F9436" s="38" t="n">
        <v>7640</v>
      </c>
      <c r="G9436" s="42" t="n">
        <f aca="false">DATE(YEAR(B9436),MONTH(B9436),1)</f>
        <v>46204</v>
      </c>
      <c r="H9436" s="24" t="str">
        <f aca="false">INDEX(Customers!$B$2:$B$601,MATCH(C9436,Customers!$A$2:$A$601,0))</f>
        <v>Central</v>
      </c>
      <c r="I9436" s="43" t="n">
        <f aca="false">ROUND(MIN(INDEX(Assumptions!$D$13:$D$18,MATCH(E9436,Assumptions!$A$13:$A$18,0)),MAX(INDEX(Assumptions!$C$13:$C$18,MATCH(E9436,Assumptions!$A$13:$A$18,0)),INDEX(Assumptions!$B$13:$B$18,MATCH(E9436,Assumptions!$A$13:$A$18,0))*F9436)),2)</f>
        <v>30.56</v>
      </c>
    </row>
    <row r="9437" customFormat="false" ht="15" hidden="false" customHeight="false" outlineLevel="0" collapsed="false">
      <c r="A9437" s="24" t="s">
        <v>10260</v>
      </c>
      <c r="B9437" s="39" t="n">
        <v>46222</v>
      </c>
      <c r="C9437" s="24" t="s">
        <v>401</v>
      </c>
      <c r="D9437" s="24" t="s">
        <v>826</v>
      </c>
      <c r="E9437" s="24" t="s">
        <v>109</v>
      </c>
      <c r="F9437" s="38" t="n">
        <v>680</v>
      </c>
      <c r="G9437" s="42" t="n">
        <f aca="false">DATE(YEAR(B9437),MONTH(B9437),1)</f>
        <v>46204</v>
      </c>
      <c r="H9437" s="24" t="str">
        <f aca="false">INDEX(Customers!$B$2:$B$601,MATCH(C9437,Customers!$A$2:$A$601,0))</f>
        <v>Coast</v>
      </c>
      <c r="I9437" s="43" t="n">
        <f aca="false">ROUND(MIN(INDEX(Assumptions!$D$13:$D$18,MATCH(E9437,Assumptions!$A$13:$A$18,0)),MAX(INDEX(Assumptions!$C$13:$C$18,MATCH(E9437,Assumptions!$A$13:$A$18,0)),INDEX(Assumptions!$B$13:$B$18,MATCH(E9437,Assumptions!$A$13:$A$18,0))*F9437)),2)</f>
        <v>2.72</v>
      </c>
    </row>
    <row r="9438" customFormat="false" ht="15" hidden="false" customHeight="false" outlineLevel="0" collapsed="false">
      <c r="A9438" s="24" t="s">
        <v>10261</v>
      </c>
      <c r="B9438" s="39" t="n">
        <v>46222</v>
      </c>
      <c r="C9438" s="24" t="s">
        <v>449</v>
      </c>
      <c r="D9438" s="24" t="s">
        <v>826</v>
      </c>
      <c r="E9438" s="24" t="s">
        <v>109</v>
      </c>
      <c r="F9438" s="38" t="n">
        <v>200</v>
      </c>
      <c r="G9438" s="42" t="n">
        <f aca="false">DATE(YEAR(B9438),MONTH(B9438),1)</f>
        <v>46204</v>
      </c>
      <c r="H9438" s="24" t="str">
        <f aca="false">INDEX(Customers!$B$2:$B$601,MATCH(C9438,Customers!$A$2:$A$601,0))</f>
        <v>Rift Valley</v>
      </c>
      <c r="I9438" s="43" t="n">
        <f aca="false">ROUND(MIN(INDEX(Assumptions!$D$13:$D$18,MATCH(E9438,Assumptions!$A$13:$A$18,0)),MAX(INDEX(Assumptions!$C$13:$C$18,MATCH(E9438,Assumptions!$A$13:$A$18,0)),INDEX(Assumptions!$B$13:$B$18,MATCH(E9438,Assumptions!$A$13:$A$18,0))*F9438)),2)</f>
        <v>0.8</v>
      </c>
    </row>
    <row r="9439" customFormat="false" ht="15" hidden="false" customHeight="false" outlineLevel="0" collapsed="false">
      <c r="A9439" s="24" t="s">
        <v>10262</v>
      </c>
      <c r="B9439" s="39" t="n">
        <v>46222</v>
      </c>
      <c r="C9439" s="24" t="s">
        <v>451</v>
      </c>
      <c r="D9439" s="24" t="s">
        <v>152</v>
      </c>
      <c r="E9439" s="24" t="s">
        <v>107</v>
      </c>
      <c r="F9439" s="38" t="n">
        <v>4850</v>
      </c>
      <c r="G9439" s="42" t="n">
        <f aca="false">DATE(YEAR(B9439),MONTH(B9439),1)</f>
        <v>46204</v>
      </c>
      <c r="H9439" s="24" t="str">
        <f aca="false">INDEX(Customers!$B$2:$B$601,MATCH(C9439,Customers!$A$2:$A$601,0))</f>
        <v>Nairobi</v>
      </c>
      <c r="I9439" s="43" t="n">
        <f aca="false">ROUND(MIN(INDEX(Assumptions!$D$13:$D$18,MATCH(E9439,Assumptions!$A$13:$A$18,0)),MAX(INDEX(Assumptions!$C$13:$C$18,MATCH(E9439,Assumptions!$A$13:$A$18,0)),INDEX(Assumptions!$B$13:$B$18,MATCH(E9439,Assumptions!$A$13:$A$18,0))*F9439)),2)</f>
        <v>0</v>
      </c>
    </row>
    <row r="9440" customFormat="false" ht="15" hidden="false" customHeight="false" outlineLevel="0" collapsed="false">
      <c r="A9440" s="24" t="s">
        <v>10263</v>
      </c>
      <c r="B9440" s="39" t="n">
        <v>46222</v>
      </c>
      <c r="C9440" s="24" t="s">
        <v>463</v>
      </c>
      <c r="D9440" s="24" t="s">
        <v>826</v>
      </c>
      <c r="E9440" s="24" t="s">
        <v>111</v>
      </c>
      <c r="F9440" s="38" t="n">
        <v>200</v>
      </c>
      <c r="G9440" s="42" t="n">
        <f aca="false">DATE(YEAR(B9440),MONTH(B9440),1)</f>
        <v>46204</v>
      </c>
      <c r="H9440" s="24" t="str">
        <f aca="false">INDEX(Customers!$B$2:$B$601,MATCH(C9440,Customers!$A$2:$A$601,0))</f>
        <v>Eastern</v>
      </c>
      <c r="I9440" s="43" t="n">
        <f aca="false">ROUND(MIN(INDEX(Assumptions!$D$13:$D$18,MATCH(E9440,Assumptions!$A$13:$A$18,0)),MAX(INDEX(Assumptions!$C$13:$C$18,MATCH(E9440,Assumptions!$A$13:$A$18,0)),INDEX(Assumptions!$B$13:$B$18,MATCH(E9440,Assumptions!$A$13:$A$18,0))*F9440)),2)</f>
        <v>8</v>
      </c>
    </row>
    <row r="9441" customFormat="false" ht="15" hidden="false" customHeight="false" outlineLevel="0" collapsed="false">
      <c r="A9441" s="24" t="s">
        <v>10264</v>
      </c>
      <c r="B9441" s="39" t="n">
        <v>46222</v>
      </c>
      <c r="C9441" s="24" t="s">
        <v>468</v>
      </c>
      <c r="D9441" s="24" t="s">
        <v>826</v>
      </c>
      <c r="E9441" s="24" t="s">
        <v>103</v>
      </c>
      <c r="F9441" s="38" t="n">
        <v>220</v>
      </c>
      <c r="G9441" s="42" t="n">
        <f aca="false">DATE(YEAR(B9441),MONTH(B9441),1)</f>
        <v>46204</v>
      </c>
      <c r="H9441" s="24" t="str">
        <f aca="false">INDEX(Customers!$B$2:$B$601,MATCH(C9441,Customers!$A$2:$A$601,0))</f>
        <v>Nairobi</v>
      </c>
      <c r="I9441" s="43" t="n">
        <f aca="false">ROUND(MIN(INDEX(Assumptions!$D$13:$D$18,MATCH(E9441,Assumptions!$A$13:$A$18,0)),MAX(INDEX(Assumptions!$C$13:$C$18,MATCH(E9441,Assumptions!$A$13:$A$18,0)),INDEX(Assumptions!$B$13:$B$18,MATCH(E9441,Assumptions!$A$13:$A$18,0))*F9441)),2)</f>
        <v>5</v>
      </c>
    </row>
    <row r="9442" customFormat="false" ht="15" hidden="false" customHeight="false" outlineLevel="0" collapsed="false">
      <c r="A9442" s="24" t="s">
        <v>10265</v>
      </c>
      <c r="B9442" s="39" t="n">
        <v>46222</v>
      </c>
      <c r="C9442" s="24" t="s">
        <v>484</v>
      </c>
      <c r="D9442" s="24" t="s">
        <v>194</v>
      </c>
      <c r="E9442" s="24" t="s">
        <v>105</v>
      </c>
      <c r="F9442" s="38" t="n">
        <v>1540</v>
      </c>
      <c r="G9442" s="42" t="n">
        <f aca="false">DATE(YEAR(B9442),MONTH(B9442),1)</f>
        <v>46204</v>
      </c>
      <c r="H9442" s="24" t="str">
        <f aca="false">INDEX(Customers!$B$2:$B$601,MATCH(C9442,Customers!$A$2:$A$601,0))</f>
        <v>Western</v>
      </c>
      <c r="I9442" s="43" t="n">
        <f aca="false">ROUND(MIN(INDEX(Assumptions!$D$13:$D$18,MATCH(E9442,Assumptions!$A$13:$A$18,0)),MAX(INDEX(Assumptions!$C$13:$C$18,MATCH(E9442,Assumptions!$A$13:$A$18,0)),INDEX(Assumptions!$B$13:$B$18,MATCH(E9442,Assumptions!$A$13:$A$18,0))*F9442)),2)</f>
        <v>23.1</v>
      </c>
    </row>
    <row r="9443" customFormat="false" ht="15" hidden="false" customHeight="false" outlineLevel="0" collapsed="false">
      <c r="A9443" s="24" t="s">
        <v>10266</v>
      </c>
      <c r="B9443" s="39" t="n">
        <v>46222</v>
      </c>
      <c r="C9443" s="24" t="s">
        <v>489</v>
      </c>
      <c r="D9443" s="24" t="s">
        <v>826</v>
      </c>
      <c r="E9443" s="24" t="s">
        <v>113</v>
      </c>
      <c r="F9443" s="38" t="n">
        <v>50</v>
      </c>
      <c r="G9443" s="42" t="n">
        <f aca="false">DATE(YEAR(B9443),MONTH(B9443),1)</f>
        <v>46204</v>
      </c>
      <c r="H9443" s="24" t="str">
        <f aca="false">INDEX(Customers!$B$2:$B$601,MATCH(C9443,Customers!$A$2:$A$601,0))</f>
        <v>Western</v>
      </c>
      <c r="I9443" s="43" t="n">
        <f aca="false">ROUND(MIN(INDEX(Assumptions!$D$13:$D$18,MATCH(E9443,Assumptions!$A$13:$A$18,0)),MAX(INDEX(Assumptions!$C$13:$C$18,MATCH(E9443,Assumptions!$A$13:$A$18,0)),INDEX(Assumptions!$B$13:$B$18,MATCH(E9443,Assumptions!$A$13:$A$18,0))*F9443)),2)</f>
        <v>2.5</v>
      </c>
    </row>
    <row r="9444" customFormat="false" ht="15" hidden="false" customHeight="false" outlineLevel="0" collapsed="false">
      <c r="A9444" s="24" t="s">
        <v>10267</v>
      </c>
      <c r="B9444" s="39" t="n">
        <v>46222</v>
      </c>
      <c r="C9444" s="24" t="s">
        <v>492</v>
      </c>
      <c r="D9444" s="24" t="s">
        <v>203</v>
      </c>
      <c r="E9444" s="24" t="s">
        <v>105</v>
      </c>
      <c r="F9444" s="38" t="n">
        <v>5280</v>
      </c>
      <c r="G9444" s="42" t="n">
        <f aca="false">DATE(YEAR(B9444),MONTH(B9444),1)</f>
        <v>46204</v>
      </c>
      <c r="H9444" s="24" t="str">
        <f aca="false">INDEX(Customers!$B$2:$B$601,MATCH(C9444,Customers!$A$2:$A$601,0))</f>
        <v>Eastern</v>
      </c>
      <c r="I9444" s="43" t="n">
        <f aca="false">ROUND(MIN(INDEX(Assumptions!$D$13:$D$18,MATCH(E9444,Assumptions!$A$13:$A$18,0)),MAX(INDEX(Assumptions!$C$13:$C$18,MATCH(E9444,Assumptions!$A$13:$A$18,0)),INDEX(Assumptions!$B$13:$B$18,MATCH(E9444,Assumptions!$A$13:$A$18,0))*F9444)),2)</f>
        <v>79.2</v>
      </c>
    </row>
    <row r="9445" customFormat="false" ht="15" hidden="false" customHeight="false" outlineLevel="0" collapsed="false">
      <c r="A9445" s="24" t="s">
        <v>10268</v>
      </c>
      <c r="B9445" s="39" t="n">
        <v>46222</v>
      </c>
      <c r="C9445" s="24" t="s">
        <v>520</v>
      </c>
      <c r="D9445" s="24" t="s">
        <v>826</v>
      </c>
      <c r="E9445" s="24" t="s">
        <v>109</v>
      </c>
      <c r="F9445" s="38" t="n">
        <v>3430</v>
      </c>
      <c r="G9445" s="42" t="n">
        <f aca="false">DATE(YEAR(B9445),MONTH(B9445),1)</f>
        <v>46204</v>
      </c>
      <c r="H9445" s="24" t="str">
        <f aca="false">INDEX(Customers!$B$2:$B$601,MATCH(C9445,Customers!$A$2:$A$601,0))</f>
        <v>Coast</v>
      </c>
      <c r="I9445" s="43" t="n">
        <f aca="false">ROUND(MIN(INDEX(Assumptions!$D$13:$D$18,MATCH(E9445,Assumptions!$A$13:$A$18,0)),MAX(INDEX(Assumptions!$C$13:$C$18,MATCH(E9445,Assumptions!$A$13:$A$18,0)),INDEX(Assumptions!$B$13:$B$18,MATCH(E9445,Assumptions!$A$13:$A$18,0))*F9445)),2)</f>
        <v>13.72</v>
      </c>
    </row>
    <row r="9446" customFormat="false" ht="15" hidden="false" customHeight="false" outlineLevel="0" collapsed="false">
      <c r="A9446" s="24" t="s">
        <v>10269</v>
      </c>
      <c r="B9446" s="39" t="n">
        <v>46222</v>
      </c>
      <c r="C9446" s="24" t="s">
        <v>521</v>
      </c>
      <c r="D9446" s="24" t="s">
        <v>826</v>
      </c>
      <c r="E9446" s="24" t="s">
        <v>103</v>
      </c>
      <c r="F9446" s="38" t="n">
        <v>260</v>
      </c>
      <c r="G9446" s="42" t="n">
        <f aca="false">DATE(YEAR(B9446),MONTH(B9446),1)</f>
        <v>46204</v>
      </c>
      <c r="H9446" s="24" t="str">
        <f aca="false">INDEX(Customers!$B$2:$B$601,MATCH(C9446,Customers!$A$2:$A$601,0))</f>
        <v>Western</v>
      </c>
      <c r="I9446" s="43" t="n">
        <f aca="false">ROUND(MIN(INDEX(Assumptions!$D$13:$D$18,MATCH(E9446,Assumptions!$A$13:$A$18,0)),MAX(INDEX(Assumptions!$C$13:$C$18,MATCH(E9446,Assumptions!$A$13:$A$18,0)),INDEX(Assumptions!$B$13:$B$18,MATCH(E9446,Assumptions!$A$13:$A$18,0))*F9446)),2)</f>
        <v>5</v>
      </c>
    </row>
    <row r="9447" customFormat="false" ht="15" hidden="false" customHeight="false" outlineLevel="0" collapsed="false">
      <c r="A9447" s="24" t="s">
        <v>10270</v>
      </c>
      <c r="B9447" s="39" t="n">
        <v>46222</v>
      </c>
      <c r="C9447" s="24" t="s">
        <v>544</v>
      </c>
      <c r="D9447" s="24" t="s">
        <v>184</v>
      </c>
      <c r="E9447" s="24" t="s">
        <v>107</v>
      </c>
      <c r="F9447" s="38" t="n">
        <v>13080</v>
      </c>
      <c r="G9447" s="42" t="n">
        <f aca="false">DATE(YEAR(B9447),MONTH(B9447),1)</f>
        <v>46204</v>
      </c>
      <c r="H9447" s="24" t="str">
        <f aca="false">INDEX(Customers!$B$2:$B$601,MATCH(C9447,Customers!$A$2:$A$601,0))</f>
        <v>Coast</v>
      </c>
      <c r="I9447" s="43" t="n">
        <f aca="false">ROUND(MIN(INDEX(Assumptions!$D$13:$D$18,MATCH(E9447,Assumptions!$A$13:$A$18,0)),MAX(INDEX(Assumptions!$C$13:$C$18,MATCH(E9447,Assumptions!$A$13:$A$18,0)),INDEX(Assumptions!$B$13:$B$18,MATCH(E9447,Assumptions!$A$13:$A$18,0))*F9447)),2)</f>
        <v>0</v>
      </c>
    </row>
    <row r="9448" customFormat="false" ht="15" hidden="false" customHeight="false" outlineLevel="0" collapsed="false">
      <c r="A9448" s="24" t="s">
        <v>10271</v>
      </c>
      <c r="B9448" s="39" t="n">
        <v>46222</v>
      </c>
      <c r="C9448" s="24" t="s">
        <v>548</v>
      </c>
      <c r="D9448" s="24" t="s">
        <v>174</v>
      </c>
      <c r="E9448" s="24" t="s">
        <v>105</v>
      </c>
      <c r="F9448" s="38" t="n">
        <v>1020</v>
      </c>
      <c r="G9448" s="42" t="n">
        <f aca="false">DATE(YEAR(B9448),MONTH(B9448),1)</f>
        <v>46204</v>
      </c>
      <c r="H9448" s="24" t="str">
        <f aca="false">INDEX(Customers!$B$2:$B$601,MATCH(C9448,Customers!$A$2:$A$601,0))</f>
        <v>Rift Valley</v>
      </c>
      <c r="I9448" s="43" t="n">
        <f aca="false">ROUND(MIN(INDEX(Assumptions!$D$13:$D$18,MATCH(E9448,Assumptions!$A$13:$A$18,0)),MAX(INDEX(Assumptions!$C$13:$C$18,MATCH(E9448,Assumptions!$A$13:$A$18,0)),INDEX(Assumptions!$B$13:$B$18,MATCH(E9448,Assumptions!$A$13:$A$18,0))*F9448)),2)</f>
        <v>15.3</v>
      </c>
    </row>
    <row r="9449" customFormat="false" ht="15" hidden="false" customHeight="false" outlineLevel="0" collapsed="false">
      <c r="A9449" s="24" t="s">
        <v>10272</v>
      </c>
      <c r="B9449" s="39" t="n">
        <v>46222</v>
      </c>
      <c r="C9449" s="24" t="s">
        <v>556</v>
      </c>
      <c r="D9449" s="24" t="s">
        <v>826</v>
      </c>
      <c r="E9449" s="24" t="s">
        <v>109</v>
      </c>
      <c r="F9449" s="38" t="n">
        <v>2910</v>
      </c>
      <c r="G9449" s="42" t="n">
        <f aca="false">DATE(YEAR(B9449),MONTH(B9449),1)</f>
        <v>46204</v>
      </c>
      <c r="H9449" s="24" t="str">
        <f aca="false">INDEX(Customers!$B$2:$B$601,MATCH(C9449,Customers!$A$2:$A$601,0))</f>
        <v>Central</v>
      </c>
      <c r="I9449" s="43" t="n">
        <f aca="false">ROUND(MIN(INDEX(Assumptions!$D$13:$D$18,MATCH(E9449,Assumptions!$A$13:$A$18,0)),MAX(INDEX(Assumptions!$C$13:$C$18,MATCH(E9449,Assumptions!$A$13:$A$18,0)),INDEX(Assumptions!$B$13:$B$18,MATCH(E9449,Assumptions!$A$13:$A$18,0))*F9449)),2)</f>
        <v>11.64</v>
      </c>
    </row>
    <row r="9450" customFormat="false" ht="15" hidden="false" customHeight="false" outlineLevel="0" collapsed="false">
      <c r="A9450" s="24" t="s">
        <v>10273</v>
      </c>
      <c r="B9450" s="39" t="n">
        <v>46222</v>
      </c>
      <c r="C9450" s="24" t="s">
        <v>563</v>
      </c>
      <c r="D9450" s="24" t="s">
        <v>826</v>
      </c>
      <c r="E9450" s="24" t="s">
        <v>103</v>
      </c>
      <c r="F9450" s="38" t="n">
        <v>2310</v>
      </c>
      <c r="G9450" s="42" t="n">
        <f aca="false">DATE(YEAR(B9450),MONTH(B9450),1)</f>
        <v>46204</v>
      </c>
      <c r="H9450" s="24" t="str">
        <f aca="false">INDEX(Customers!$B$2:$B$601,MATCH(C9450,Customers!$A$2:$A$601,0))</f>
        <v>Nairobi</v>
      </c>
      <c r="I9450" s="43" t="n">
        <f aca="false">ROUND(MIN(INDEX(Assumptions!$D$13:$D$18,MATCH(E9450,Assumptions!$A$13:$A$18,0)),MAX(INDEX(Assumptions!$C$13:$C$18,MATCH(E9450,Assumptions!$A$13:$A$18,0)),INDEX(Assumptions!$B$13:$B$18,MATCH(E9450,Assumptions!$A$13:$A$18,0))*F9450)),2)</f>
        <v>23.1</v>
      </c>
    </row>
    <row r="9451" customFormat="false" ht="15" hidden="false" customHeight="false" outlineLevel="0" collapsed="false">
      <c r="A9451" s="24" t="s">
        <v>10274</v>
      </c>
      <c r="B9451" s="39" t="n">
        <v>46222</v>
      </c>
      <c r="C9451" s="24" t="s">
        <v>566</v>
      </c>
      <c r="D9451" s="24" t="s">
        <v>826</v>
      </c>
      <c r="E9451" s="24" t="s">
        <v>111</v>
      </c>
      <c r="F9451" s="38" t="n">
        <v>100</v>
      </c>
      <c r="G9451" s="42" t="n">
        <f aca="false">DATE(YEAR(B9451),MONTH(B9451),1)</f>
        <v>46204</v>
      </c>
      <c r="H9451" s="24" t="str">
        <f aca="false">INDEX(Customers!$B$2:$B$601,MATCH(C9451,Customers!$A$2:$A$601,0))</f>
        <v>Rift Valley</v>
      </c>
      <c r="I9451" s="43" t="n">
        <f aca="false">ROUND(MIN(INDEX(Assumptions!$D$13:$D$18,MATCH(E9451,Assumptions!$A$13:$A$18,0)),MAX(INDEX(Assumptions!$C$13:$C$18,MATCH(E9451,Assumptions!$A$13:$A$18,0)),INDEX(Assumptions!$B$13:$B$18,MATCH(E9451,Assumptions!$A$13:$A$18,0))*F9451)),2)</f>
        <v>4</v>
      </c>
    </row>
    <row r="9452" customFormat="false" ht="15" hidden="false" customHeight="false" outlineLevel="0" collapsed="false">
      <c r="A9452" s="24" t="s">
        <v>10275</v>
      </c>
      <c r="B9452" s="39" t="n">
        <v>46222</v>
      </c>
      <c r="C9452" s="24" t="s">
        <v>604</v>
      </c>
      <c r="D9452" s="24" t="s">
        <v>153</v>
      </c>
      <c r="E9452" s="24" t="s">
        <v>105</v>
      </c>
      <c r="F9452" s="38" t="n">
        <v>6130</v>
      </c>
      <c r="G9452" s="42" t="n">
        <f aca="false">DATE(YEAR(B9452),MONTH(B9452),1)</f>
        <v>46204</v>
      </c>
      <c r="H9452" s="24" t="str">
        <f aca="false">INDEX(Customers!$B$2:$B$601,MATCH(C9452,Customers!$A$2:$A$601,0))</f>
        <v>Nairobi</v>
      </c>
      <c r="I9452" s="43" t="n">
        <f aca="false">ROUND(MIN(INDEX(Assumptions!$D$13:$D$18,MATCH(E9452,Assumptions!$A$13:$A$18,0)),MAX(INDEX(Assumptions!$C$13:$C$18,MATCH(E9452,Assumptions!$A$13:$A$18,0)),INDEX(Assumptions!$B$13:$B$18,MATCH(E9452,Assumptions!$A$13:$A$18,0))*F9452)),2)</f>
        <v>91.95</v>
      </c>
    </row>
    <row r="9453" customFormat="false" ht="15" hidden="false" customHeight="false" outlineLevel="0" collapsed="false">
      <c r="A9453" s="24" t="s">
        <v>10276</v>
      </c>
      <c r="B9453" s="39" t="n">
        <v>46222</v>
      </c>
      <c r="C9453" s="24" t="s">
        <v>606</v>
      </c>
      <c r="D9453" s="24" t="s">
        <v>826</v>
      </c>
      <c r="E9453" s="24" t="s">
        <v>103</v>
      </c>
      <c r="F9453" s="38" t="n">
        <v>5780</v>
      </c>
      <c r="G9453" s="42" t="n">
        <f aca="false">DATE(YEAR(B9453),MONTH(B9453),1)</f>
        <v>46204</v>
      </c>
      <c r="H9453" s="24" t="str">
        <f aca="false">INDEX(Customers!$B$2:$B$601,MATCH(C9453,Customers!$A$2:$A$601,0))</f>
        <v>Central</v>
      </c>
      <c r="I9453" s="43" t="n">
        <f aca="false">ROUND(MIN(INDEX(Assumptions!$D$13:$D$18,MATCH(E9453,Assumptions!$A$13:$A$18,0)),MAX(INDEX(Assumptions!$C$13:$C$18,MATCH(E9453,Assumptions!$A$13:$A$18,0)),INDEX(Assumptions!$B$13:$B$18,MATCH(E9453,Assumptions!$A$13:$A$18,0))*F9453)),2)</f>
        <v>57.8</v>
      </c>
    </row>
    <row r="9454" customFormat="false" ht="15" hidden="false" customHeight="false" outlineLevel="0" collapsed="false">
      <c r="A9454" s="24" t="s">
        <v>10277</v>
      </c>
      <c r="B9454" s="39" t="n">
        <v>46222</v>
      </c>
      <c r="C9454" s="24" t="s">
        <v>609</v>
      </c>
      <c r="D9454" s="24" t="s">
        <v>826</v>
      </c>
      <c r="E9454" s="24" t="s">
        <v>103</v>
      </c>
      <c r="F9454" s="38" t="n">
        <v>6360</v>
      </c>
      <c r="G9454" s="42" t="n">
        <f aca="false">DATE(YEAR(B9454),MONTH(B9454),1)</f>
        <v>46204</v>
      </c>
      <c r="H9454" s="24" t="str">
        <f aca="false">INDEX(Customers!$B$2:$B$601,MATCH(C9454,Customers!$A$2:$A$601,0))</f>
        <v>Rift Valley</v>
      </c>
      <c r="I9454" s="43" t="n">
        <f aca="false">ROUND(MIN(INDEX(Assumptions!$D$13:$D$18,MATCH(E9454,Assumptions!$A$13:$A$18,0)),MAX(INDEX(Assumptions!$C$13:$C$18,MATCH(E9454,Assumptions!$A$13:$A$18,0)),INDEX(Assumptions!$B$13:$B$18,MATCH(E9454,Assumptions!$A$13:$A$18,0))*F9454)),2)</f>
        <v>63.6</v>
      </c>
    </row>
    <row r="9455" customFormat="false" ht="15" hidden="false" customHeight="false" outlineLevel="0" collapsed="false">
      <c r="A9455" s="24" t="s">
        <v>10278</v>
      </c>
      <c r="B9455" s="39" t="n">
        <v>46222</v>
      </c>
      <c r="C9455" s="24" t="s">
        <v>609</v>
      </c>
      <c r="D9455" s="24" t="s">
        <v>826</v>
      </c>
      <c r="E9455" s="24" t="s">
        <v>103</v>
      </c>
      <c r="F9455" s="38" t="n">
        <v>1740</v>
      </c>
      <c r="G9455" s="42" t="n">
        <f aca="false">DATE(YEAR(B9455),MONTH(B9455),1)</f>
        <v>46204</v>
      </c>
      <c r="H9455" s="24" t="str">
        <f aca="false">INDEX(Customers!$B$2:$B$601,MATCH(C9455,Customers!$A$2:$A$601,0))</f>
        <v>Rift Valley</v>
      </c>
      <c r="I9455" s="43" t="n">
        <f aca="false">ROUND(MIN(INDEX(Assumptions!$D$13:$D$18,MATCH(E9455,Assumptions!$A$13:$A$18,0)),MAX(INDEX(Assumptions!$C$13:$C$18,MATCH(E9455,Assumptions!$A$13:$A$18,0)),INDEX(Assumptions!$B$13:$B$18,MATCH(E9455,Assumptions!$A$13:$A$18,0))*F9455)),2)</f>
        <v>17.4</v>
      </c>
    </row>
    <row r="9456" customFormat="false" ht="15" hidden="false" customHeight="false" outlineLevel="0" collapsed="false">
      <c r="A9456" s="24" t="s">
        <v>10279</v>
      </c>
      <c r="B9456" s="39" t="n">
        <v>46222</v>
      </c>
      <c r="C9456" s="24" t="s">
        <v>644</v>
      </c>
      <c r="D9456" s="24" t="s">
        <v>826</v>
      </c>
      <c r="E9456" s="24" t="s">
        <v>109</v>
      </c>
      <c r="F9456" s="38" t="n">
        <v>230</v>
      </c>
      <c r="G9456" s="42" t="n">
        <f aca="false">DATE(YEAR(B9456),MONTH(B9456),1)</f>
        <v>46204</v>
      </c>
      <c r="H9456" s="24" t="str">
        <f aca="false">INDEX(Customers!$B$2:$B$601,MATCH(C9456,Customers!$A$2:$A$601,0))</f>
        <v>Western</v>
      </c>
      <c r="I9456" s="43" t="n">
        <f aca="false">ROUND(MIN(INDEX(Assumptions!$D$13:$D$18,MATCH(E9456,Assumptions!$A$13:$A$18,0)),MAX(INDEX(Assumptions!$C$13:$C$18,MATCH(E9456,Assumptions!$A$13:$A$18,0)),INDEX(Assumptions!$B$13:$B$18,MATCH(E9456,Assumptions!$A$13:$A$18,0))*F9456)),2)</f>
        <v>0.92</v>
      </c>
    </row>
    <row r="9457" customFormat="false" ht="15" hidden="false" customHeight="false" outlineLevel="0" collapsed="false">
      <c r="A9457" s="24" t="s">
        <v>10280</v>
      </c>
      <c r="B9457" s="39" t="n">
        <v>46222</v>
      </c>
      <c r="C9457" s="24" t="s">
        <v>649</v>
      </c>
      <c r="D9457" s="24" t="s">
        <v>207</v>
      </c>
      <c r="E9457" s="24" t="s">
        <v>107</v>
      </c>
      <c r="F9457" s="38" t="n">
        <v>89090</v>
      </c>
      <c r="G9457" s="42" t="n">
        <f aca="false">DATE(YEAR(B9457),MONTH(B9457),1)</f>
        <v>46204</v>
      </c>
      <c r="H9457" s="24" t="str">
        <f aca="false">INDEX(Customers!$B$2:$B$601,MATCH(C9457,Customers!$A$2:$A$601,0))</f>
        <v>Eastern</v>
      </c>
      <c r="I9457" s="43" t="n">
        <f aca="false">ROUND(MIN(INDEX(Assumptions!$D$13:$D$18,MATCH(E9457,Assumptions!$A$13:$A$18,0)),MAX(INDEX(Assumptions!$C$13:$C$18,MATCH(E9457,Assumptions!$A$13:$A$18,0)),INDEX(Assumptions!$B$13:$B$18,MATCH(E9457,Assumptions!$A$13:$A$18,0))*F9457)),2)</f>
        <v>0</v>
      </c>
    </row>
    <row r="9458" customFormat="false" ht="15" hidden="false" customHeight="false" outlineLevel="0" collapsed="false">
      <c r="A9458" s="24" t="s">
        <v>10281</v>
      </c>
      <c r="B9458" s="39" t="n">
        <v>46222</v>
      </c>
      <c r="C9458" s="24" t="s">
        <v>650</v>
      </c>
      <c r="D9458" s="24" t="s">
        <v>826</v>
      </c>
      <c r="E9458" s="24" t="s">
        <v>103</v>
      </c>
      <c r="F9458" s="38" t="n">
        <v>850</v>
      </c>
      <c r="G9458" s="42" t="n">
        <f aca="false">DATE(YEAR(B9458),MONTH(B9458),1)</f>
        <v>46204</v>
      </c>
      <c r="H9458" s="24" t="str">
        <f aca="false">INDEX(Customers!$B$2:$B$601,MATCH(C9458,Customers!$A$2:$A$601,0))</f>
        <v>Eastern</v>
      </c>
      <c r="I9458" s="43" t="n">
        <f aca="false">ROUND(MIN(INDEX(Assumptions!$D$13:$D$18,MATCH(E9458,Assumptions!$A$13:$A$18,0)),MAX(INDEX(Assumptions!$C$13:$C$18,MATCH(E9458,Assumptions!$A$13:$A$18,0)),INDEX(Assumptions!$B$13:$B$18,MATCH(E9458,Assumptions!$A$13:$A$18,0))*F9458)),2)</f>
        <v>8.5</v>
      </c>
    </row>
    <row r="9459" customFormat="false" ht="15" hidden="false" customHeight="false" outlineLevel="0" collapsed="false">
      <c r="A9459" s="24" t="s">
        <v>10282</v>
      </c>
      <c r="B9459" s="39" t="n">
        <v>46222</v>
      </c>
      <c r="C9459" s="24" t="s">
        <v>667</v>
      </c>
      <c r="D9459" s="24" t="s">
        <v>826</v>
      </c>
      <c r="E9459" s="24" t="s">
        <v>111</v>
      </c>
      <c r="F9459" s="38" t="n">
        <v>50</v>
      </c>
      <c r="G9459" s="42" t="n">
        <f aca="false">DATE(YEAR(B9459),MONTH(B9459),1)</f>
        <v>46204</v>
      </c>
      <c r="H9459" s="24" t="str">
        <f aca="false">INDEX(Customers!$B$2:$B$601,MATCH(C9459,Customers!$A$2:$A$601,0))</f>
        <v>Western</v>
      </c>
      <c r="I9459" s="43" t="n">
        <f aca="false">ROUND(MIN(INDEX(Assumptions!$D$13:$D$18,MATCH(E9459,Assumptions!$A$13:$A$18,0)),MAX(INDEX(Assumptions!$C$13:$C$18,MATCH(E9459,Assumptions!$A$13:$A$18,0)),INDEX(Assumptions!$B$13:$B$18,MATCH(E9459,Assumptions!$A$13:$A$18,0))*F9459)),2)</f>
        <v>2</v>
      </c>
    </row>
    <row r="9460" customFormat="false" ht="15" hidden="false" customHeight="false" outlineLevel="0" collapsed="false">
      <c r="A9460" s="24" t="s">
        <v>10283</v>
      </c>
      <c r="B9460" s="39" t="n">
        <v>46222</v>
      </c>
      <c r="C9460" s="24" t="s">
        <v>676</v>
      </c>
      <c r="D9460" s="24" t="s">
        <v>826</v>
      </c>
      <c r="E9460" s="24" t="s">
        <v>111</v>
      </c>
      <c r="F9460" s="38" t="n">
        <v>500</v>
      </c>
      <c r="G9460" s="42" t="n">
        <f aca="false">DATE(YEAR(B9460),MONTH(B9460),1)</f>
        <v>46204</v>
      </c>
      <c r="H9460" s="24" t="str">
        <f aca="false">INDEX(Customers!$B$2:$B$601,MATCH(C9460,Customers!$A$2:$A$601,0))</f>
        <v>Nairobi</v>
      </c>
      <c r="I9460" s="43" t="n">
        <f aca="false">ROUND(MIN(INDEX(Assumptions!$D$13:$D$18,MATCH(E9460,Assumptions!$A$13:$A$18,0)),MAX(INDEX(Assumptions!$C$13:$C$18,MATCH(E9460,Assumptions!$A$13:$A$18,0)),INDEX(Assumptions!$B$13:$B$18,MATCH(E9460,Assumptions!$A$13:$A$18,0))*F9460)),2)</f>
        <v>20</v>
      </c>
    </row>
    <row r="9461" customFormat="false" ht="15" hidden="false" customHeight="false" outlineLevel="0" collapsed="false">
      <c r="A9461" s="24" t="s">
        <v>10284</v>
      </c>
      <c r="B9461" s="39" t="n">
        <v>46222</v>
      </c>
      <c r="C9461" s="24" t="s">
        <v>679</v>
      </c>
      <c r="D9461" s="24" t="s">
        <v>826</v>
      </c>
      <c r="E9461" s="24" t="s">
        <v>111</v>
      </c>
      <c r="F9461" s="38" t="n">
        <v>20</v>
      </c>
      <c r="G9461" s="42" t="n">
        <f aca="false">DATE(YEAR(B9461),MONTH(B9461),1)</f>
        <v>46204</v>
      </c>
      <c r="H9461" s="24" t="str">
        <f aca="false">INDEX(Customers!$B$2:$B$601,MATCH(C9461,Customers!$A$2:$A$601,0))</f>
        <v>Nairobi</v>
      </c>
      <c r="I9461" s="43" t="n">
        <f aca="false">ROUND(MIN(INDEX(Assumptions!$D$13:$D$18,MATCH(E9461,Assumptions!$A$13:$A$18,0)),MAX(INDEX(Assumptions!$C$13:$C$18,MATCH(E9461,Assumptions!$A$13:$A$18,0)),INDEX(Assumptions!$B$13:$B$18,MATCH(E9461,Assumptions!$A$13:$A$18,0))*F9461)),2)</f>
        <v>0.8</v>
      </c>
    </row>
    <row r="9462" customFormat="false" ht="15" hidden="false" customHeight="false" outlineLevel="0" collapsed="false">
      <c r="A9462" s="24" t="s">
        <v>10285</v>
      </c>
      <c r="B9462" s="39" t="n">
        <v>46222</v>
      </c>
      <c r="C9462" s="24" t="s">
        <v>723</v>
      </c>
      <c r="D9462" s="24" t="s">
        <v>826</v>
      </c>
      <c r="E9462" s="24" t="s">
        <v>109</v>
      </c>
      <c r="F9462" s="38" t="n">
        <v>2280</v>
      </c>
      <c r="G9462" s="42" t="n">
        <f aca="false">DATE(YEAR(B9462),MONTH(B9462),1)</f>
        <v>46204</v>
      </c>
      <c r="H9462" s="24" t="str">
        <f aca="false">INDEX(Customers!$B$2:$B$601,MATCH(C9462,Customers!$A$2:$A$601,0))</f>
        <v>Eastern</v>
      </c>
      <c r="I9462" s="43" t="n">
        <f aca="false">ROUND(MIN(INDEX(Assumptions!$D$13:$D$18,MATCH(E9462,Assumptions!$A$13:$A$18,0)),MAX(INDEX(Assumptions!$C$13:$C$18,MATCH(E9462,Assumptions!$A$13:$A$18,0)),INDEX(Assumptions!$B$13:$B$18,MATCH(E9462,Assumptions!$A$13:$A$18,0))*F9462)),2)</f>
        <v>9.12</v>
      </c>
    </row>
    <row r="9463" customFormat="false" ht="15" hidden="false" customHeight="false" outlineLevel="0" collapsed="false">
      <c r="A9463" s="24" t="s">
        <v>10286</v>
      </c>
      <c r="B9463" s="39" t="n">
        <v>46222</v>
      </c>
      <c r="C9463" s="24" t="s">
        <v>757</v>
      </c>
      <c r="D9463" s="24" t="s">
        <v>826</v>
      </c>
      <c r="E9463" s="24" t="s">
        <v>103</v>
      </c>
      <c r="F9463" s="38" t="n">
        <v>800</v>
      </c>
      <c r="G9463" s="42" t="n">
        <f aca="false">DATE(YEAR(B9463),MONTH(B9463),1)</f>
        <v>46204</v>
      </c>
      <c r="H9463" s="24" t="str">
        <f aca="false">INDEX(Customers!$B$2:$B$601,MATCH(C9463,Customers!$A$2:$A$601,0))</f>
        <v>Rift Valley</v>
      </c>
      <c r="I9463" s="43" t="n">
        <f aca="false">ROUND(MIN(INDEX(Assumptions!$D$13:$D$18,MATCH(E9463,Assumptions!$A$13:$A$18,0)),MAX(INDEX(Assumptions!$C$13:$C$18,MATCH(E9463,Assumptions!$A$13:$A$18,0)),INDEX(Assumptions!$B$13:$B$18,MATCH(E9463,Assumptions!$A$13:$A$18,0))*F9463)),2)</f>
        <v>8</v>
      </c>
    </row>
    <row r="9464" customFormat="false" ht="15" hidden="false" customHeight="false" outlineLevel="0" collapsed="false">
      <c r="A9464" s="24" t="s">
        <v>10287</v>
      </c>
      <c r="B9464" s="39" t="n">
        <v>46222</v>
      </c>
      <c r="C9464" s="24" t="s">
        <v>767</v>
      </c>
      <c r="D9464" s="24" t="s">
        <v>826</v>
      </c>
      <c r="E9464" s="24" t="s">
        <v>111</v>
      </c>
      <c r="F9464" s="38" t="n">
        <v>20</v>
      </c>
      <c r="G9464" s="42" t="n">
        <f aca="false">DATE(YEAR(B9464),MONTH(B9464),1)</f>
        <v>46204</v>
      </c>
      <c r="H9464" s="24" t="str">
        <f aca="false">INDEX(Customers!$B$2:$B$601,MATCH(C9464,Customers!$A$2:$A$601,0))</f>
        <v>Nairobi</v>
      </c>
      <c r="I9464" s="43" t="n">
        <f aca="false">ROUND(MIN(INDEX(Assumptions!$D$13:$D$18,MATCH(E9464,Assumptions!$A$13:$A$18,0)),MAX(INDEX(Assumptions!$C$13:$C$18,MATCH(E9464,Assumptions!$A$13:$A$18,0)),INDEX(Assumptions!$B$13:$B$18,MATCH(E9464,Assumptions!$A$13:$A$18,0))*F9464)),2)</f>
        <v>0.8</v>
      </c>
    </row>
    <row r="9465" customFormat="false" ht="15" hidden="false" customHeight="false" outlineLevel="0" collapsed="false">
      <c r="A9465" s="24" t="s">
        <v>10288</v>
      </c>
      <c r="B9465" s="39" t="n">
        <v>46222</v>
      </c>
      <c r="C9465" s="24" t="s">
        <v>773</v>
      </c>
      <c r="D9465" s="24" t="s">
        <v>826</v>
      </c>
      <c r="E9465" s="24" t="s">
        <v>113</v>
      </c>
      <c r="F9465" s="38" t="n">
        <v>250</v>
      </c>
      <c r="G9465" s="42" t="n">
        <f aca="false">DATE(YEAR(B9465),MONTH(B9465),1)</f>
        <v>46204</v>
      </c>
      <c r="H9465" s="24" t="str">
        <f aca="false">INDEX(Customers!$B$2:$B$601,MATCH(C9465,Customers!$A$2:$A$601,0))</f>
        <v>Rift Valley</v>
      </c>
      <c r="I9465" s="43" t="n">
        <f aca="false">ROUND(MIN(INDEX(Assumptions!$D$13:$D$18,MATCH(E9465,Assumptions!$A$13:$A$18,0)),MAX(INDEX(Assumptions!$C$13:$C$18,MATCH(E9465,Assumptions!$A$13:$A$18,0)),INDEX(Assumptions!$B$13:$B$18,MATCH(E9465,Assumptions!$A$13:$A$18,0))*F9465)),2)</f>
        <v>12.5</v>
      </c>
    </row>
    <row r="9466" customFormat="false" ht="15" hidden="false" customHeight="false" outlineLevel="0" collapsed="false">
      <c r="A9466" s="24" t="s">
        <v>10289</v>
      </c>
      <c r="B9466" s="39" t="n">
        <v>46222</v>
      </c>
      <c r="C9466" s="24" t="s">
        <v>806</v>
      </c>
      <c r="D9466" s="24" t="s">
        <v>826</v>
      </c>
      <c r="E9466" s="24" t="s">
        <v>103</v>
      </c>
      <c r="F9466" s="38" t="n">
        <v>1390</v>
      </c>
      <c r="G9466" s="42" t="n">
        <f aca="false">DATE(YEAR(B9466),MONTH(B9466),1)</f>
        <v>46204</v>
      </c>
      <c r="H9466" s="24" t="str">
        <f aca="false">INDEX(Customers!$B$2:$B$601,MATCH(C9466,Customers!$A$2:$A$601,0))</f>
        <v>Rift Valley</v>
      </c>
      <c r="I9466" s="43" t="n">
        <f aca="false">ROUND(MIN(INDEX(Assumptions!$D$13:$D$18,MATCH(E9466,Assumptions!$A$13:$A$18,0)),MAX(INDEX(Assumptions!$C$13:$C$18,MATCH(E9466,Assumptions!$A$13:$A$18,0)),INDEX(Assumptions!$B$13:$B$18,MATCH(E9466,Assumptions!$A$13:$A$18,0))*F9466)),2)</f>
        <v>13.9</v>
      </c>
    </row>
    <row r="9467" customFormat="false" ht="15" hidden="false" customHeight="false" outlineLevel="0" collapsed="false">
      <c r="A9467" s="24" t="s">
        <v>10290</v>
      </c>
      <c r="B9467" s="39" t="n">
        <v>46223</v>
      </c>
      <c r="C9467" s="24" t="s">
        <v>246</v>
      </c>
      <c r="D9467" s="24" t="s">
        <v>170</v>
      </c>
      <c r="E9467" s="24" t="s">
        <v>107</v>
      </c>
      <c r="F9467" s="38" t="n">
        <v>2030</v>
      </c>
      <c r="G9467" s="42" t="n">
        <f aca="false">DATE(YEAR(B9467),MONTH(B9467),1)</f>
        <v>46204</v>
      </c>
      <c r="H9467" s="24" t="str">
        <f aca="false">INDEX(Customers!$B$2:$B$601,MATCH(C9467,Customers!$A$2:$A$601,0))</f>
        <v>Central</v>
      </c>
      <c r="I9467" s="43" t="n">
        <f aca="false">ROUND(MIN(INDEX(Assumptions!$D$13:$D$18,MATCH(E9467,Assumptions!$A$13:$A$18,0)),MAX(INDEX(Assumptions!$C$13:$C$18,MATCH(E9467,Assumptions!$A$13:$A$18,0)),INDEX(Assumptions!$B$13:$B$18,MATCH(E9467,Assumptions!$A$13:$A$18,0))*F9467)),2)</f>
        <v>0</v>
      </c>
    </row>
    <row r="9468" customFormat="false" ht="15" hidden="false" customHeight="false" outlineLevel="0" collapsed="false">
      <c r="A9468" s="24" t="s">
        <v>10291</v>
      </c>
      <c r="B9468" s="39" t="n">
        <v>46223</v>
      </c>
      <c r="C9468" s="24" t="s">
        <v>247</v>
      </c>
      <c r="D9468" s="24" t="s">
        <v>826</v>
      </c>
      <c r="E9468" s="24" t="s">
        <v>113</v>
      </c>
      <c r="F9468" s="38" t="n">
        <v>1000</v>
      </c>
      <c r="G9468" s="42" t="n">
        <f aca="false">DATE(YEAR(B9468),MONTH(B9468),1)</f>
        <v>46204</v>
      </c>
      <c r="H9468" s="24" t="str">
        <f aca="false">INDEX(Customers!$B$2:$B$601,MATCH(C9468,Customers!$A$2:$A$601,0))</f>
        <v>Nairobi</v>
      </c>
      <c r="I9468" s="43" t="n">
        <f aca="false">ROUND(MIN(INDEX(Assumptions!$D$13:$D$18,MATCH(E9468,Assumptions!$A$13:$A$18,0)),MAX(INDEX(Assumptions!$C$13:$C$18,MATCH(E9468,Assumptions!$A$13:$A$18,0)),INDEX(Assumptions!$B$13:$B$18,MATCH(E9468,Assumptions!$A$13:$A$18,0))*F9468)),2)</f>
        <v>50</v>
      </c>
    </row>
    <row r="9469" customFormat="false" ht="15" hidden="false" customHeight="false" outlineLevel="0" collapsed="false">
      <c r="A9469" s="24" t="s">
        <v>10292</v>
      </c>
      <c r="B9469" s="39" t="n">
        <v>46223</v>
      </c>
      <c r="C9469" s="24" t="s">
        <v>265</v>
      </c>
      <c r="D9469" s="24" t="s">
        <v>826</v>
      </c>
      <c r="E9469" s="24" t="s">
        <v>113</v>
      </c>
      <c r="F9469" s="38" t="n">
        <v>500</v>
      </c>
      <c r="G9469" s="42" t="n">
        <f aca="false">DATE(YEAR(B9469),MONTH(B9469),1)</f>
        <v>46204</v>
      </c>
      <c r="H9469" s="24" t="str">
        <f aca="false">INDEX(Customers!$B$2:$B$601,MATCH(C9469,Customers!$A$2:$A$601,0))</f>
        <v>Nairobi</v>
      </c>
      <c r="I9469" s="43" t="n">
        <f aca="false">ROUND(MIN(INDEX(Assumptions!$D$13:$D$18,MATCH(E9469,Assumptions!$A$13:$A$18,0)),MAX(INDEX(Assumptions!$C$13:$C$18,MATCH(E9469,Assumptions!$A$13:$A$18,0)),INDEX(Assumptions!$B$13:$B$18,MATCH(E9469,Assumptions!$A$13:$A$18,0))*F9469)),2)</f>
        <v>25</v>
      </c>
    </row>
    <row r="9470" customFormat="false" ht="15" hidden="false" customHeight="false" outlineLevel="0" collapsed="false">
      <c r="A9470" s="24" t="s">
        <v>10293</v>
      </c>
      <c r="B9470" s="39" t="n">
        <v>46223</v>
      </c>
      <c r="C9470" s="24" t="s">
        <v>268</v>
      </c>
      <c r="D9470" s="24" t="s">
        <v>826</v>
      </c>
      <c r="E9470" s="24" t="s">
        <v>103</v>
      </c>
      <c r="F9470" s="38" t="n">
        <v>2310</v>
      </c>
      <c r="G9470" s="42" t="n">
        <f aca="false">DATE(YEAR(B9470),MONTH(B9470),1)</f>
        <v>46204</v>
      </c>
      <c r="H9470" s="24" t="str">
        <f aca="false">INDEX(Customers!$B$2:$B$601,MATCH(C9470,Customers!$A$2:$A$601,0))</f>
        <v>Nairobi</v>
      </c>
      <c r="I9470" s="43" t="n">
        <f aca="false">ROUND(MIN(INDEX(Assumptions!$D$13:$D$18,MATCH(E9470,Assumptions!$A$13:$A$18,0)),MAX(INDEX(Assumptions!$C$13:$C$18,MATCH(E9470,Assumptions!$A$13:$A$18,0)),INDEX(Assumptions!$B$13:$B$18,MATCH(E9470,Assumptions!$A$13:$A$18,0))*F9470)),2)</f>
        <v>23.1</v>
      </c>
    </row>
    <row r="9471" customFormat="false" ht="15" hidden="false" customHeight="false" outlineLevel="0" collapsed="false">
      <c r="A9471" s="24" t="s">
        <v>10294</v>
      </c>
      <c r="B9471" s="39" t="n">
        <v>46223</v>
      </c>
      <c r="C9471" s="24" t="s">
        <v>269</v>
      </c>
      <c r="D9471" s="24" t="s">
        <v>826</v>
      </c>
      <c r="E9471" s="24" t="s">
        <v>103</v>
      </c>
      <c r="F9471" s="38" t="n">
        <v>2430</v>
      </c>
      <c r="G9471" s="42" t="n">
        <f aca="false">DATE(YEAR(B9471),MONTH(B9471),1)</f>
        <v>46204</v>
      </c>
      <c r="H9471" s="24" t="str">
        <f aca="false">INDEX(Customers!$B$2:$B$601,MATCH(C9471,Customers!$A$2:$A$601,0))</f>
        <v>Coast</v>
      </c>
      <c r="I9471" s="43" t="n">
        <f aca="false">ROUND(MIN(INDEX(Assumptions!$D$13:$D$18,MATCH(E9471,Assumptions!$A$13:$A$18,0)),MAX(INDEX(Assumptions!$C$13:$C$18,MATCH(E9471,Assumptions!$A$13:$A$18,0)),INDEX(Assumptions!$B$13:$B$18,MATCH(E9471,Assumptions!$A$13:$A$18,0))*F9471)),2)</f>
        <v>24.3</v>
      </c>
    </row>
    <row r="9472" customFormat="false" ht="15" hidden="false" customHeight="false" outlineLevel="0" collapsed="false">
      <c r="A9472" s="24" t="s">
        <v>10295</v>
      </c>
      <c r="B9472" s="39" t="n">
        <v>46223</v>
      </c>
      <c r="C9472" s="24" t="s">
        <v>271</v>
      </c>
      <c r="D9472" s="24" t="s">
        <v>186</v>
      </c>
      <c r="E9472" s="24" t="s">
        <v>107</v>
      </c>
      <c r="F9472" s="38" t="n">
        <v>1210</v>
      </c>
      <c r="G9472" s="42" t="n">
        <f aca="false">DATE(YEAR(B9472),MONTH(B9472),1)</f>
        <v>46204</v>
      </c>
      <c r="H9472" s="24" t="str">
        <f aca="false">INDEX(Customers!$B$2:$B$601,MATCH(C9472,Customers!$A$2:$A$601,0))</f>
        <v>Coast</v>
      </c>
      <c r="I9472" s="43" t="n">
        <f aca="false">ROUND(MIN(INDEX(Assumptions!$D$13:$D$18,MATCH(E9472,Assumptions!$A$13:$A$18,0)),MAX(INDEX(Assumptions!$C$13:$C$18,MATCH(E9472,Assumptions!$A$13:$A$18,0)),INDEX(Assumptions!$B$13:$B$18,MATCH(E9472,Assumptions!$A$13:$A$18,0))*F9472)),2)</f>
        <v>0</v>
      </c>
    </row>
    <row r="9473" customFormat="false" ht="15" hidden="false" customHeight="false" outlineLevel="0" collapsed="false">
      <c r="A9473" s="24" t="s">
        <v>10296</v>
      </c>
      <c r="B9473" s="39" t="n">
        <v>46223</v>
      </c>
      <c r="C9473" s="24" t="s">
        <v>273</v>
      </c>
      <c r="D9473" s="24" t="s">
        <v>826</v>
      </c>
      <c r="E9473" s="24" t="s">
        <v>113</v>
      </c>
      <c r="F9473" s="38" t="n">
        <v>500</v>
      </c>
      <c r="G9473" s="42" t="n">
        <f aca="false">DATE(YEAR(B9473),MONTH(B9473),1)</f>
        <v>46204</v>
      </c>
      <c r="H9473" s="24" t="str">
        <f aca="false">INDEX(Customers!$B$2:$B$601,MATCH(C9473,Customers!$A$2:$A$601,0))</f>
        <v>Central</v>
      </c>
      <c r="I9473" s="43" t="n">
        <f aca="false">ROUND(MIN(INDEX(Assumptions!$D$13:$D$18,MATCH(E9473,Assumptions!$A$13:$A$18,0)),MAX(INDEX(Assumptions!$C$13:$C$18,MATCH(E9473,Assumptions!$A$13:$A$18,0)),INDEX(Assumptions!$B$13:$B$18,MATCH(E9473,Assumptions!$A$13:$A$18,0))*F9473)),2)</f>
        <v>25</v>
      </c>
    </row>
    <row r="9474" customFormat="false" ht="15" hidden="false" customHeight="false" outlineLevel="0" collapsed="false">
      <c r="A9474" s="24" t="s">
        <v>10297</v>
      </c>
      <c r="B9474" s="39" t="n">
        <v>46223</v>
      </c>
      <c r="C9474" s="24" t="s">
        <v>336</v>
      </c>
      <c r="D9474" s="24" t="s">
        <v>826</v>
      </c>
      <c r="E9474" s="24" t="s">
        <v>103</v>
      </c>
      <c r="F9474" s="38" t="n">
        <v>640</v>
      </c>
      <c r="G9474" s="42" t="n">
        <f aca="false">DATE(YEAR(B9474),MONTH(B9474),1)</f>
        <v>46204</v>
      </c>
      <c r="H9474" s="24" t="str">
        <f aca="false">INDEX(Customers!$B$2:$B$601,MATCH(C9474,Customers!$A$2:$A$601,0))</f>
        <v>Nairobi</v>
      </c>
      <c r="I9474" s="43" t="n">
        <f aca="false">ROUND(MIN(INDEX(Assumptions!$D$13:$D$18,MATCH(E9474,Assumptions!$A$13:$A$18,0)),MAX(INDEX(Assumptions!$C$13:$C$18,MATCH(E9474,Assumptions!$A$13:$A$18,0)),INDEX(Assumptions!$B$13:$B$18,MATCH(E9474,Assumptions!$A$13:$A$18,0))*F9474)),2)</f>
        <v>6.4</v>
      </c>
    </row>
    <row r="9475" customFormat="false" ht="15" hidden="false" customHeight="false" outlineLevel="0" collapsed="false">
      <c r="A9475" s="24" t="s">
        <v>10298</v>
      </c>
      <c r="B9475" s="39" t="n">
        <v>46223</v>
      </c>
      <c r="C9475" s="24" t="s">
        <v>359</v>
      </c>
      <c r="D9475" s="24" t="s">
        <v>163</v>
      </c>
      <c r="E9475" s="24" t="s">
        <v>107</v>
      </c>
      <c r="F9475" s="38" t="n">
        <v>4480</v>
      </c>
      <c r="G9475" s="42" t="n">
        <f aca="false">DATE(YEAR(B9475),MONTH(B9475),1)</f>
        <v>46204</v>
      </c>
      <c r="H9475" s="24" t="str">
        <f aca="false">INDEX(Customers!$B$2:$B$601,MATCH(C9475,Customers!$A$2:$A$601,0))</f>
        <v>Central</v>
      </c>
      <c r="I9475" s="43" t="n">
        <f aca="false">ROUND(MIN(INDEX(Assumptions!$D$13:$D$18,MATCH(E9475,Assumptions!$A$13:$A$18,0)),MAX(INDEX(Assumptions!$C$13:$C$18,MATCH(E9475,Assumptions!$A$13:$A$18,0)),INDEX(Assumptions!$B$13:$B$18,MATCH(E9475,Assumptions!$A$13:$A$18,0))*F9475)),2)</f>
        <v>0</v>
      </c>
    </row>
    <row r="9476" customFormat="false" ht="15" hidden="false" customHeight="false" outlineLevel="0" collapsed="false">
      <c r="A9476" s="24" t="s">
        <v>10299</v>
      </c>
      <c r="B9476" s="39" t="n">
        <v>46223</v>
      </c>
      <c r="C9476" s="24" t="s">
        <v>379</v>
      </c>
      <c r="D9476" s="24" t="s">
        <v>826</v>
      </c>
      <c r="E9476" s="24" t="s">
        <v>109</v>
      </c>
      <c r="F9476" s="38" t="n">
        <v>4370</v>
      </c>
      <c r="G9476" s="42" t="n">
        <f aca="false">DATE(YEAR(B9476),MONTH(B9476),1)</f>
        <v>46204</v>
      </c>
      <c r="H9476" s="24" t="str">
        <f aca="false">INDEX(Customers!$B$2:$B$601,MATCH(C9476,Customers!$A$2:$A$601,0))</f>
        <v>Nairobi</v>
      </c>
      <c r="I9476" s="43" t="n">
        <f aca="false">ROUND(MIN(INDEX(Assumptions!$D$13:$D$18,MATCH(E9476,Assumptions!$A$13:$A$18,0)),MAX(INDEX(Assumptions!$C$13:$C$18,MATCH(E9476,Assumptions!$A$13:$A$18,0)),INDEX(Assumptions!$B$13:$B$18,MATCH(E9476,Assumptions!$A$13:$A$18,0))*F9476)),2)</f>
        <v>17.48</v>
      </c>
    </row>
    <row r="9477" customFormat="false" ht="15" hidden="false" customHeight="false" outlineLevel="0" collapsed="false">
      <c r="A9477" s="24" t="s">
        <v>10300</v>
      </c>
      <c r="B9477" s="39" t="n">
        <v>46223</v>
      </c>
      <c r="C9477" s="24" t="s">
        <v>394</v>
      </c>
      <c r="D9477" s="24" t="s">
        <v>826</v>
      </c>
      <c r="E9477" s="24" t="s">
        <v>113</v>
      </c>
      <c r="F9477" s="38" t="n">
        <v>250</v>
      </c>
      <c r="G9477" s="42" t="n">
        <f aca="false">DATE(YEAR(B9477),MONTH(B9477),1)</f>
        <v>46204</v>
      </c>
      <c r="H9477" s="24" t="str">
        <f aca="false">INDEX(Customers!$B$2:$B$601,MATCH(C9477,Customers!$A$2:$A$601,0))</f>
        <v>Eastern</v>
      </c>
      <c r="I9477" s="43" t="n">
        <f aca="false">ROUND(MIN(INDEX(Assumptions!$D$13:$D$18,MATCH(E9477,Assumptions!$A$13:$A$18,0)),MAX(INDEX(Assumptions!$C$13:$C$18,MATCH(E9477,Assumptions!$A$13:$A$18,0)),INDEX(Assumptions!$B$13:$B$18,MATCH(E9477,Assumptions!$A$13:$A$18,0))*F9477)),2)</f>
        <v>12.5</v>
      </c>
    </row>
    <row r="9478" customFormat="false" ht="15" hidden="false" customHeight="false" outlineLevel="0" collapsed="false">
      <c r="A9478" s="24" t="s">
        <v>10301</v>
      </c>
      <c r="B9478" s="39" t="n">
        <v>46223</v>
      </c>
      <c r="C9478" s="24" t="s">
        <v>428</v>
      </c>
      <c r="D9478" s="24" t="s">
        <v>826</v>
      </c>
      <c r="E9478" s="24" t="s">
        <v>113</v>
      </c>
      <c r="F9478" s="38" t="n">
        <v>50</v>
      </c>
      <c r="G9478" s="42" t="n">
        <f aca="false">DATE(YEAR(B9478),MONTH(B9478),1)</f>
        <v>46204</v>
      </c>
      <c r="H9478" s="24" t="str">
        <f aca="false">INDEX(Customers!$B$2:$B$601,MATCH(C9478,Customers!$A$2:$A$601,0))</f>
        <v>Nairobi</v>
      </c>
      <c r="I9478" s="43" t="n">
        <f aca="false">ROUND(MIN(INDEX(Assumptions!$D$13:$D$18,MATCH(E9478,Assumptions!$A$13:$A$18,0)),MAX(INDEX(Assumptions!$C$13:$C$18,MATCH(E9478,Assumptions!$A$13:$A$18,0)),INDEX(Assumptions!$B$13:$B$18,MATCH(E9478,Assumptions!$A$13:$A$18,0))*F9478)),2)</f>
        <v>2.5</v>
      </c>
    </row>
    <row r="9479" customFormat="false" ht="15" hidden="false" customHeight="false" outlineLevel="0" collapsed="false">
      <c r="A9479" s="24" t="s">
        <v>10302</v>
      </c>
      <c r="B9479" s="39" t="n">
        <v>46223</v>
      </c>
      <c r="C9479" s="24" t="s">
        <v>437</v>
      </c>
      <c r="D9479" s="24" t="s">
        <v>826</v>
      </c>
      <c r="E9479" s="24" t="s">
        <v>113</v>
      </c>
      <c r="F9479" s="38" t="n">
        <v>250</v>
      </c>
      <c r="G9479" s="42" t="n">
        <f aca="false">DATE(YEAR(B9479),MONTH(B9479),1)</f>
        <v>46204</v>
      </c>
      <c r="H9479" s="24" t="str">
        <f aca="false">INDEX(Customers!$B$2:$B$601,MATCH(C9479,Customers!$A$2:$A$601,0))</f>
        <v>Nairobi</v>
      </c>
      <c r="I9479" s="43" t="n">
        <f aca="false">ROUND(MIN(INDEX(Assumptions!$D$13:$D$18,MATCH(E9479,Assumptions!$A$13:$A$18,0)),MAX(INDEX(Assumptions!$C$13:$C$18,MATCH(E9479,Assumptions!$A$13:$A$18,0)),INDEX(Assumptions!$B$13:$B$18,MATCH(E9479,Assumptions!$A$13:$A$18,0))*F9479)),2)</f>
        <v>12.5</v>
      </c>
    </row>
    <row r="9480" customFormat="false" ht="15" hidden="false" customHeight="false" outlineLevel="0" collapsed="false">
      <c r="A9480" s="24" t="s">
        <v>10303</v>
      </c>
      <c r="B9480" s="39" t="n">
        <v>46223</v>
      </c>
      <c r="C9480" s="24" t="s">
        <v>451</v>
      </c>
      <c r="D9480" s="24" t="s">
        <v>150</v>
      </c>
      <c r="E9480" s="24" t="s">
        <v>105</v>
      </c>
      <c r="F9480" s="38" t="n">
        <v>23260</v>
      </c>
      <c r="G9480" s="42" t="n">
        <f aca="false">DATE(YEAR(B9480),MONTH(B9480),1)</f>
        <v>46204</v>
      </c>
      <c r="H9480" s="24" t="str">
        <f aca="false">INDEX(Customers!$B$2:$B$601,MATCH(C9480,Customers!$A$2:$A$601,0))</f>
        <v>Nairobi</v>
      </c>
      <c r="I9480" s="43" t="n">
        <f aca="false">ROUND(MIN(INDEX(Assumptions!$D$13:$D$18,MATCH(E9480,Assumptions!$A$13:$A$18,0)),MAX(INDEX(Assumptions!$C$13:$C$18,MATCH(E9480,Assumptions!$A$13:$A$18,0)),INDEX(Assumptions!$B$13:$B$18,MATCH(E9480,Assumptions!$A$13:$A$18,0))*F9480)),2)</f>
        <v>200</v>
      </c>
    </row>
    <row r="9481" customFormat="false" ht="15" hidden="false" customHeight="false" outlineLevel="0" collapsed="false">
      <c r="A9481" s="24" t="s">
        <v>10304</v>
      </c>
      <c r="B9481" s="39" t="n">
        <v>46223</v>
      </c>
      <c r="C9481" s="24" t="s">
        <v>469</v>
      </c>
      <c r="D9481" s="24" t="s">
        <v>826</v>
      </c>
      <c r="E9481" s="24" t="s">
        <v>113</v>
      </c>
      <c r="F9481" s="38" t="n">
        <v>99</v>
      </c>
      <c r="G9481" s="42" t="n">
        <f aca="false">DATE(YEAR(B9481),MONTH(B9481),1)</f>
        <v>46204</v>
      </c>
      <c r="H9481" s="24" t="str">
        <f aca="false">INDEX(Customers!$B$2:$B$601,MATCH(C9481,Customers!$A$2:$A$601,0))</f>
        <v>Nairobi</v>
      </c>
      <c r="I9481" s="43" t="n">
        <f aca="false">ROUND(MIN(INDEX(Assumptions!$D$13:$D$18,MATCH(E9481,Assumptions!$A$13:$A$18,0)),MAX(INDEX(Assumptions!$C$13:$C$18,MATCH(E9481,Assumptions!$A$13:$A$18,0)),INDEX(Assumptions!$B$13:$B$18,MATCH(E9481,Assumptions!$A$13:$A$18,0))*F9481)),2)</f>
        <v>4.95</v>
      </c>
    </row>
    <row r="9482" customFormat="false" ht="15" hidden="false" customHeight="false" outlineLevel="0" collapsed="false">
      <c r="A9482" s="24" t="s">
        <v>10305</v>
      </c>
      <c r="B9482" s="39" t="n">
        <v>46223</v>
      </c>
      <c r="C9482" s="24" t="s">
        <v>474</v>
      </c>
      <c r="D9482" s="24" t="s">
        <v>826</v>
      </c>
      <c r="E9482" s="24" t="s">
        <v>113</v>
      </c>
      <c r="F9482" s="38" t="n">
        <v>250</v>
      </c>
      <c r="G9482" s="42" t="n">
        <f aca="false">DATE(YEAR(B9482),MONTH(B9482),1)</f>
        <v>46204</v>
      </c>
      <c r="H9482" s="24" t="str">
        <f aca="false">INDEX(Customers!$B$2:$B$601,MATCH(C9482,Customers!$A$2:$A$601,0))</f>
        <v>Eastern</v>
      </c>
      <c r="I9482" s="43" t="n">
        <f aca="false">ROUND(MIN(INDEX(Assumptions!$D$13:$D$18,MATCH(E9482,Assumptions!$A$13:$A$18,0)),MAX(INDEX(Assumptions!$C$13:$C$18,MATCH(E9482,Assumptions!$A$13:$A$18,0)),INDEX(Assumptions!$B$13:$B$18,MATCH(E9482,Assumptions!$A$13:$A$18,0))*F9482)),2)</f>
        <v>12.5</v>
      </c>
    </row>
    <row r="9483" customFormat="false" ht="15" hidden="false" customHeight="false" outlineLevel="0" collapsed="false">
      <c r="A9483" s="24" t="s">
        <v>10306</v>
      </c>
      <c r="B9483" s="39" t="n">
        <v>46223</v>
      </c>
      <c r="C9483" s="24" t="s">
        <v>481</v>
      </c>
      <c r="D9483" s="24" t="s">
        <v>826</v>
      </c>
      <c r="E9483" s="24" t="s">
        <v>103</v>
      </c>
      <c r="F9483" s="38" t="n">
        <v>210</v>
      </c>
      <c r="G9483" s="42" t="n">
        <f aca="false">DATE(YEAR(B9483),MONTH(B9483),1)</f>
        <v>46204</v>
      </c>
      <c r="H9483" s="24" t="str">
        <f aca="false">INDEX(Customers!$B$2:$B$601,MATCH(C9483,Customers!$A$2:$A$601,0))</f>
        <v>Eastern</v>
      </c>
      <c r="I9483" s="43" t="n">
        <f aca="false">ROUND(MIN(INDEX(Assumptions!$D$13:$D$18,MATCH(E9483,Assumptions!$A$13:$A$18,0)),MAX(INDEX(Assumptions!$C$13:$C$18,MATCH(E9483,Assumptions!$A$13:$A$18,0)),INDEX(Assumptions!$B$13:$B$18,MATCH(E9483,Assumptions!$A$13:$A$18,0))*F9483)),2)</f>
        <v>5</v>
      </c>
    </row>
    <row r="9484" customFormat="false" ht="15" hidden="false" customHeight="false" outlineLevel="0" collapsed="false">
      <c r="A9484" s="24" t="s">
        <v>10307</v>
      </c>
      <c r="B9484" s="39" t="n">
        <v>46223</v>
      </c>
      <c r="C9484" s="24" t="s">
        <v>491</v>
      </c>
      <c r="D9484" s="24" t="s">
        <v>826</v>
      </c>
      <c r="E9484" s="24" t="s">
        <v>103</v>
      </c>
      <c r="F9484" s="38" t="n">
        <v>4470</v>
      </c>
      <c r="G9484" s="42" t="n">
        <f aca="false">DATE(YEAR(B9484),MONTH(B9484),1)</f>
        <v>46204</v>
      </c>
      <c r="H9484" s="24" t="str">
        <f aca="false">INDEX(Customers!$B$2:$B$601,MATCH(C9484,Customers!$A$2:$A$601,0))</f>
        <v>Nairobi</v>
      </c>
      <c r="I9484" s="43" t="n">
        <f aca="false">ROUND(MIN(INDEX(Assumptions!$D$13:$D$18,MATCH(E9484,Assumptions!$A$13:$A$18,0)),MAX(INDEX(Assumptions!$C$13:$C$18,MATCH(E9484,Assumptions!$A$13:$A$18,0)),INDEX(Assumptions!$B$13:$B$18,MATCH(E9484,Assumptions!$A$13:$A$18,0))*F9484)),2)</f>
        <v>44.7</v>
      </c>
    </row>
    <row r="9485" customFormat="false" ht="15" hidden="false" customHeight="false" outlineLevel="0" collapsed="false">
      <c r="A9485" s="24" t="s">
        <v>10308</v>
      </c>
      <c r="B9485" s="39" t="n">
        <v>46223</v>
      </c>
      <c r="C9485" s="24" t="s">
        <v>497</v>
      </c>
      <c r="D9485" s="24" t="s">
        <v>826</v>
      </c>
      <c r="E9485" s="24" t="s">
        <v>113</v>
      </c>
      <c r="F9485" s="38" t="n">
        <v>250</v>
      </c>
      <c r="G9485" s="42" t="n">
        <f aca="false">DATE(YEAR(B9485),MONTH(B9485),1)</f>
        <v>46204</v>
      </c>
      <c r="H9485" s="24" t="str">
        <f aca="false">INDEX(Customers!$B$2:$B$601,MATCH(C9485,Customers!$A$2:$A$601,0))</f>
        <v>Nairobi</v>
      </c>
      <c r="I9485" s="43" t="n">
        <f aca="false">ROUND(MIN(INDEX(Assumptions!$D$13:$D$18,MATCH(E9485,Assumptions!$A$13:$A$18,0)),MAX(INDEX(Assumptions!$C$13:$C$18,MATCH(E9485,Assumptions!$A$13:$A$18,0)),INDEX(Assumptions!$B$13:$B$18,MATCH(E9485,Assumptions!$A$13:$A$18,0))*F9485)),2)</f>
        <v>12.5</v>
      </c>
    </row>
    <row r="9486" customFormat="false" ht="15" hidden="false" customHeight="false" outlineLevel="0" collapsed="false">
      <c r="A9486" s="24" t="s">
        <v>10309</v>
      </c>
      <c r="B9486" s="39" t="n">
        <v>46223</v>
      </c>
      <c r="C9486" s="24" t="s">
        <v>520</v>
      </c>
      <c r="D9486" s="24" t="s">
        <v>826</v>
      </c>
      <c r="E9486" s="24" t="s">
        <v>113</v>
      </c>
      <c r="F9486" s="38" t="n">
        <v>500</v>
      </c>
      <c r="G9486" s="42" t="n">
        <f aca="false">DATE(YEAR(B9486),MONTH(B9486),1)</f>
        <v>46204</v>
      </c>
      <c r="H9486" s="24" t="str">
        <f aca="false">INDEX(Customers!$B$2:$B$601,MATCH(C9486,Customers!$A$2:$A$601,0))</f>
        <v>Coast</v>
      </c>
      <c r="I9486" s="43" t="n">
        <f aca="false">ROUND(MIN(INDEX(Assumptions!$D$13:$D$18,MATCH(E9486,Assumptions!$A$13:$A$18,0)),MAX(INDEX(Assumptions!$C$13:$C$18,MATCH(E9486,Assumptions!$A$13:$A$18,0)),INDEX(Assumptions!$B$13:$B$18,MATCH(E9486,Assumptions!$A$13:$A$18,0))*F9486)),2)</f>
        <v>25</v>
      </c>
    </row>
    <row r="9487" customFormat="false" ht="15" hidden="false" customHeight="false" outlineLevel="0" collapsed="false">
      <c r="A9487" s="24" t="s">
        <v>10310</v>
      </c>
      <c r="B9487" s="39" t="n">
        <v>46223</v>
      </c>
      <c r="C9487" s="24" t="s">
        <v>532</v>
      </c>
      <c r="D9487" s="24" t="s">
        <v>826</v>
      </c>
      <c r="E9487" s="24" t="s">
        <v>111</v>
      </c>
      <c r="F9487" s="38" t="n">
        <v>200</v>
      </c>
      <c r="G9487" s="42" t="n">
        <f aca="false">DATE(YEAR(B9487),MONTH(B9487),1)</f>
        <v>46204</v>
      </c>
      <c r="H9487" s="24" t="str">
        <f aca="false">INDEX(Customers!$B$2:$B$601,MATCH(C9487,Customers!$A$2:$A$601,0))</f>
        <v>Western</v>
      </c>
      <c r="I9487" s="43" t="n">
        <f aca="false">ROUND(MIN(INDEX(Assumptions!$D$13:$D$18,MATCH(E9487,Assumptions!$A$13:$A$18,0)),MAX(INDEX(Assumptions!$C$13:$C$18,MATCH(E9487,Assumptions!$A$13:$A$18,0)),INDEX(Assumptions!$B$13:$B$18,MATCH(E9487,Assumptions!$A$13:$A$18,0))*F9487)),2)</f>
        <v>8</v>
      </c>
    </row>
    <row r="9488" customFormat="false" ht="15" hidden="false" customHeight="false" outlineLevel="0" collapsed="false">
      <c r="A9488" s="24" t="s">
        <v>10311</v>
      </c>
      <c r="B9488" s="39" t="n">
        <v>46223</v>
      </c>
      <c r="C9488" s="24" t="s">
        <v>539</v>
      </c>
      <c r="D9488" s="24" t="s">
        <v>826</v>
      </c>
      <c r="E9488" s="24" t="s">
        <v>111</v>
      </c>
      <c r="F9488" s="38" t="n">
        <v>100</v>
      </c>
      <c r="G9488" s="42" t="n">
        <f aca="false">DATE(YEAR(B9488),MONTH(B9488),1)</f>
        <v>46204</v>
      </c>
      <c r="H9488" s="24" t="str">
        <f aca="false">INDEX(Customers!$B$2:$B$601,MATCH(C9488,Customers!$A$2:$A$601,0))</f>
        <v>Nairobi</v>
      </c>
      <c r="I9488" s="43" t="n">
        <f aca="false">ROUND(MIN(INDEX(Assumptions!$D$13:$D$18,MATCH(E9488,Assumptions!$A$13:$A$18,0)),MAX(INDEX(Assumptions!$C$13:$C$18,MATCH(E9488,Assumptions!$A$13:$A$18,0)),INDEX(Assumptions!$B$13:$B$18,MATCH(E9488,Assumptions!$A$13:$A$18,0))*F9488)),2)</f>
        <v>4</v>
      </c>
    </row>
    <row r="9489" customFormat="false" ht="15" hidden="false" customHeight="false" outlineLevel="0" collapsed="false">
      <c r="A9489" s="24" t="s">
        <v>10312</v>
      </c>
      <c r="B9489" s="39" t="n">
        <v>46223</v>
      </c>
      <c r="C9489" s="24" t="s">
        <v>549</v>
      </c>
      <c r="D9489" s="24" t="s">
        <v>826</v>
      </c>
      <c r="E9489" s="24" t="s">
        <v>113</v>
      </c>
      <c r="F9489" s="38" t="n">
        <v>1000</v>
      </c>
      <c r="G9489" s="42" t="n">
        <f aca="false">DATE(YEAR(B9489),MONTH(B9489),1)</f>
        <v>46204</v>
      </c>
      <c r="H9489" s="24" t="str">
        <f aca="false">INDEX(Customers!$B$2:$B$601,MATCH(C9489,Customers!$A$2:$A$601,0))</f>
        <v>Eastern</v>
      </c>
      <c r="I9489" s="43" t="n">
        <f aca="false">ROUND(MIN(INDEX(Assumptions!$D$13:$D$18,MATCH(E9489,Assumptions!$A$13:$A$18,0)),MAX(INDEX(Assumptions!$C$13:$C$18,MATCH(E9489,Assumptions!$A$13:$A$18,0)),INDEX(Assumptions!$B$13:$B$18,MATCH(E9489,Assumptions!$A$13:$A$18,0))*F9489)),2)</f>
        <v>50</v>
      </c>
    </row>
    <row r="9490" customFormat="false" ht="15" hidden="false" customHeight="false" outlineLevel="0" collapsed="false">
      <c r="A9490" s="24" t="s">
        <v>10313</v>
      </c>
      <c r="B9490" s="39" t="n">
        <v>46223</v>
      </c>
      <c r="C9490" s="24" t="s">
        <v>552</v>
      </c>
      <c r="D9490" s="24" t="s">
        <v>204</v>
      </c>
      <c r="E9490" s="24" t="s">
        <v>107</v>
      </c>
      <c r="F9490" s="38" t="n">
        <v>430</v>
      </c>
      <c r="G9490" s="42" t="n">
        <f aca="false">DATE(YEAR(B9490),MONTH(B9490),1)</f>
        <v>46204</v>
      </c>
      <c r="H9490" s="24" t="str">
        <f aca="false">INDEX(Customers!$B$2:$B$601,MATCH(C9490,Customers!$A$2:$A$601,0))</f>
        <v>Eastern</v>
      </c>
      <c r="I9490" s="43" t="n">
        <f aca="false">ROUND(MIN(INDEX(Assumptions!$D$13:$D$18,MATCH(E9490,Assumptions!$A$13:$A$18,0)),MAX(INDEX(Assumptions!$C$13:$C$18,MATCH(E9490,Assumptions!$A$13:$A$18,0)),INDEX(Assumptions!$B$13:$B$18,MATCH(E9490,Assumptions!$A$13:$A$18,0))*F9490)),2)</f>
        <v>0</v>
      </c>
    </row>
    <row r="9491" customFormat="false" ht="15" hidden="false" customHeight="false" outlineLevel="0" collapsed="false">
      <c r="A9491" s="24" t="s">
        <v>10314</v>
      </c>
      <c r="B9491" s="39" t="n">
        <v>46223</v>
      </c>
      <c r="C9491" s="24" t="s">
        <v>552</v>
      </c>
      <c r="D9491" s="24" t="s">
        <v>826</v>
      </c>
      <c r="E9491" s="24" t="s">
        <v>111</v>
      </c>
      <c r="F9491" s="38" t="n">
        <v>100</v>
      </c>
      <c r="G9491" s="42" t="n">
        <f aca="false">DATE(YEAR(B9491),MONTH(B9491),1)</f>
        <v>46204</v>
      </c>
      <c r="H9491" s="24" t="str">
        <f aca="false">INDEX(Customers!$B$2:$B$601,MATCH(C9491,Customers!$A$2:$A$601,0))</f>
        <v>Eastern</v>
      </c>
      <c r="I9491" s="43" t="n">
        <f aca="false">ROUND(MIN(INDEX(Assumptions!$D$13:$D$18,MATCH(E9491,Assumptions!$A$13:$A$18,0)),MAX(INDEX(Assumptions!$C$13:$C$18,MATCH(E9491,Assumptions!$A$13:$A$18,0)),INDEX(Assumptions!$B$13:$B$18,MATCH(E9491,Assumptions!$A$13:$A$18,0))*F9491)),2)</f>
        <v>4</v>
      </c>
    </row>
    <row r="9492" customFormat="false" ht="15" hidden="false" customHeight="false" outlineLevel="0" collapsed="false">
      <c r="A9492" s="24" t="s">
        <v>10315</v>
      </c>
      <c r="B9492" s="39" t="n">
        <v>46223</v>
      </c>
      <c r="C9492" s="24" t="s">
        <v>577</v>
      </c>
      <c r="D9492" s="24" t="s">
        <v>187</v>
      </c>
      <c r="E9492" s="24" t="s">
        <v>105</v>
      </c>
      <c r="F9492" s="38" t="n">
        <v>1600</v>
      </c>
      <c r="G9492" s="42" t="n">
        <f aca="false">DATE(YEAR(B9492),MONTH(B9492),1)</f>
        <v>46204</v>
      </c>
      <c r="H9492" s="24" t="str">
        <f aca="false">INDEX(Customers!$B$2:$B$601,MATCH(C9492,Customers!$A$2:$A$601,0))</f>
        <v>Nairobi</v>
      </c>
      <c r="I9492" s="43" t="n">
        <f aca="false">ROUND(MIN(INDEX(Assumptions!$D$13:$D$18,MATCH(E9492,Assumptions!$A$13:$A$18,0)),MAX(INDEX(Assumptions!$C$13:$C$18,MATCH(E9492,Assumptions!$A$13:$A$18,0)),INDEX(Assumptions!$B$13:$B$18,MATCH(E9492,Assumptions!$A$13:$A$18,0))*F9492)),2)</f>
        <v>24</v>
      </c>
    </row>
    <row r="9493" customFormat="false" ht="15" hidden="false" customHeight="false" outlineLevel="0" collapsed="false">
      <c r="A9493" s="24" t="s">
        <v>10316</v>
      </c>
      <c r="B9493" s="39" t="n">
        <v>46223</v>
      </c>
      <c r="C9493" s="24" t="s">
        <v>588</v>
      </c>
      <c r="D9493" s="24" t="s">
        <v>826</v>
      </c>
      <c r="E9493" s="24" t="s">
        <v>103</v>
      </c>
      <c r="F9493" s="38" t="n">
        <v>1320</v>
      </c>
      <c r="G9493" s="42" t="n">
        <f aca="false">DATE(YEAR(B9493),MONTH(B9493),1)</f>
        <v>46204</v>
      </c>
      <c r="H9493" s="24" t="str">
        <f aca="false">INDEX(Customers!$B$2:$B$601,MATCH(C9493,Customers!$A$2:$A$601,0))</f>
        <v>Nairobi</v>
      </c>
      <c r="I9493" s="43" t="n">
        <f aca="false">ROUND(MIN(INDEX(Assumptions!$D$13:$D$18,MATCH(E9493,Assumptions!$A$13:$A$18,0)),MAX(INDEX(Assumptions!$C$13:$C$18,MATCH(E9493,Assumptions!$A$13:$A$18,0)),INDEX(Assumptions!$B$13:$B$18,MATCH(E9493,Assumptions!$A$13:$A$18,0))*F9493)),2)</f>
        <v>13.2</v>
      </c>
    </row>
    <row r="9494" customFormat="false" ht="15" hidden="false" customHeight="false" outlineLevel="0" collapsed="false">
      <c r="A9494" s="24" t="s">
        <v>10317</v>
      </c>
      <c r="B9494" s="39" t="n">
        <v>46223</v>
      </c>
      <c r="C9494" s="24" t="s">
        <v>588</v>
      </c>
      <c r="D9494" s="24" t="s">
        <v>150</v>
      </c>
      <c r="E9494" s="24" t="s">
        <v>105</v>
      </c>
      <c r="F9494" s="38" t="n">
        <v>1150</v>
      </c>
      <c r="G9494" s="42" t="n">
        <f aca="false">DATE(YEAR(B9494),MONTH(B9494),1)</f>
        <v>46204</v>
      </c>
      <c r="H9494" s="24" t="str">
        <f aca="false">INDEX(Customers!$B$2:$B$601,MATCH(C9494,Customers!$A$2:$A$601,0))</f>
        <v>Nairobi</v>
      </c>
      <c r="I9494" s="43" t="n">
        <f aca="false">ROUND(MIN(INDEX(Assumptions!$D$13:$D$18,MATCH(E9494,Assumptions!$A$13:$A$18,0)),MAX(INDEX(Assumptions!$C$13:$C$18,MATCH(E9494,Assumptions!$A$13:$A$18,0)),INDEX(Assumptions!$B$13:$B$18,MATCH(E9494,Assumptions!$A$13:$A$18,0))*F9494)),2)</f>
        <v>17.25</v>
      </c>
    </row>
    <row r="9495" customFormat="false" ht="15" hidden="false" customHeight="false" outlineLevel="0" collapsed="false">
      <c r="A9495" s="24" t="s">
        <v>10318</v>
      </c>
      <c r="B9495" s="39" t="n">
        <v>46223</v>
      </c>
      <c r="C9495" s="24" t="s">
        <v>604</v>
      </c>
      <c r="D9495" s="24" t="s">
        <v>150</v>
      </c>
      <c r="E9495" s="24" t="s">
        <v>105</v>
      </c>
      <c r="F9495" s="38" t="n">
        <v>7670</v>
      </c>
      <c r="G9495" s="42" t="n">
        <f aca="false">DATE(YEAR(B9495),MONTH(B9495),1)</f>
        <v>46204</v>
      </c>
      <c r="H9495" s="24" t="str">
        <f aca="false">INDEX(Customers!$B$2:$B$601,MATCH(C9495,Customers!$A$2:$A$601,0))</f>
        <v>Nairobi</v>
      </c>
      <c r="I9495" s="43" t="n">
        <f aca="false">ROUND(MIN(INDEX(Assumptions!$D$13:$D$18,MATCH(E9495,Assumptions!$A$13:$A$18,0)),MAX(INDEX(Assumptions!$C$13:$C$18,MATCH(E9495,Assumptions!$A$13:$A$18,0)),INDEX(Assumptions!$B$13:$B$18,MATCH(E9495,Assumptions!$A$13:$A$18,0))*F9495)),2)</f>
        <v>115.05</v>
      </c>
    </row>
    <row r="9496" customFormat="false" ht="15" hidden="false" customHeight="false" outlineLevel="0" collapsed="false">
      <c r="A9496" s="24" t="s">
        <v>10319</v>
      </c>
      <c r="B9496" s="39" t="n">
        <v>46223</v>
      </c>
      <c r="C9496" s="24" t="s">
        <v>614</v>
      </c>
      <c r="D9496" s="24" t="s">
        <v>826</v>
      </c>
      <c r="E9496" s="24" t="s">
        <v>103</v>
      </c>
      <c r="F9496" s="38" t="n">
        <v>350</v>
      </c>
      <c r="G9496" s="42" t="n">
        <f aca="false">DATE(YEAR(B9496),MONTH(B9496),1)</f>
        <v>46204</v>
      </c>
      <c r="H9496" s="24" t="str">
        <f aca="false">INDEX(Customers!$B$2:$B$601,MATCH(C9496,Customers!$A$2:$A$601,0))</f>
        <v>Central</v>
      </c>
      <c r="I9496" s="43" t="n">
        <f aca="false">ROUND(MIN(INDEX(Assumptions!$D$13:$D$18,MATCH(E9496,Assumptions!$A$13:$A$18,0)),MAX(INDEX(Assumptions!$C$13:$C$18,MATCH(E9496,Assumptions!$A$13:$A$18,0)),INDEX(Assumptions!$B$13:$B$18,MATCH(E9496,Assumptions!$A$13:$A$18,0))*F9496)),2)</f>
        <v>5</v>
      </c>
    </row>
    <row r="9497" customFormat="false" ht="15" hidden="false" customHeight="false" outlineLevel="0" collapsed="false">
      <c r="A9497" s="24" t="s">
        <v>10320</v>
      </c>
      <c r="B9497" s="39" t="n">
        <v>46223</v>
      </c>
      <c r="C9497" s="24" t="s">
        <v>657</v>
      </c>
      <c r="D9497" s="24" t="s">
        <v>826</v>
      </c>
      <c r="E9497" s="24" t="s">
        <v>111</v>
      </c>
      <c r="F9497" s="38" t="n">
        <v>200</v>
      </c>
      <c r="G9497" s="42" t="n">
        <f aca="false">DATE(YEAR(B9497),MONTH(B9497),1)</f>
        <v>46204</v>
      </c>
      <c r="H9497" s="24" t="str">
        <f aca="false">INDEX(Customers!$B$2:$B$601,MATCH(C9497,Customers!$A$2:$A$601,0))</f>
        <v>Western</v>
      </c>
      <c r="I9497" s="43" t="n">
        <f aca="false">ROUND(MIN(INDEX(Assumptions!$D$13:$D$18,MATCH(E9497,Assumptions!$A$13:$A$18,0)),MAX(INDEX(Assumptions!$C$13:$C$18,MATCH(E9497,Assumptions!$A$13:$A$18,0)),INDEX(Assumptions!$B$13:$B$18,MATCH(E9497,Assumptions!$A$13:$A$18,0))*F9497)),2)</f>
        <v>8</v>
      </c>
    </row>
    <row r="9498" customFormat="false" ht="15" hidden="false" customHeight="false" outlineLevel="0" collapsed="false">
      <c r="A9498" s="24" t="s">
        <v>10321</v>
      </c>
      <c r="B9498" s="39" t="n">
        <v>46223</v>
      </c>
      <c r="C9498" s="24" t="s">
        <v>659</v>
      </c>
      <c r="D9498" s="24" t="s">
        <v>170</v>
      </c>
      <c r="E9498" s="24" t="s">
        <v>105</v>
      </c>
      <c r="F9498" s="38" t="n">
        <v>20870</v>
      </c>
      <c r="G9498" s="42" t="n">
        <f aca="false">DATE(YEAR(B9498),MONTH(B9498),1)</f>
        <v>46204</v>
      </c>
      <c r="H9498" s="24" t="str">
        <f aca="false">INDEX(Customers!$B$2:$B$601,MATCH(C9498,Customers!$A$2:$A$601,0))</f>
        <v>Central</v>
      </c>
      <c r="I9498" s="43" t="n">
        <f aca="false">ROUND(MIN(INDEX(Assumptions!$D$13:$D$18,MATCH(E9498,Assumptions!$A$13:$A$18,0)),MAX(INDEX(Assumptions!$C$13:$C$18,MATCH(E9498,Assumptions!$A$13:$A$18,0)),INDEX(Assumptions!$B$13:$B$18,MATCH(E9498,Assumptions!$A$13:$A$18,0))*F9498)),2)</f>
        <v>200</v>
      </c>
    </row>
    <row r="9499" customFormat="false" ht="15" hidden="false" customHeight="false" outlineLevel="0" collapsed="false">
      <c r="A9499" s="24" t="s">
        <v>10322</v>
      </c>
      <c r="B9499" s="39" t="n">
        <v>46223</v>
      </c>
      <c r="C9499" s="24" t="s">
        <v>662</v>
      </c>
      <c r="D9499" s="24" t="s">
        <v>175</v>
      </c>
      <c r="E9499" s="24" t="s">
        <v>105</v>
      </c>
      <c r="F9499" s="38" t="n">
        <v>2900</v>
      </c>
      <c r="G9499" s="42" t="n">
        <f aca="false">DATE(YEAR(B9499),MONTH(B9499),1)</f>
        <v>46204</v>
      </c>
      <c r="H9499" s="24" t="str">
        <f aca="false">INDEX(Customers!$B$2:$B$601,MATCH(C9499,Customers!$A$2:$A$601,0))</f>
        <v>Rift Valley</v>
      </c>
      <c r="I9499" s="43" t="n">
        <f aca="false">ROUND(MIN(INDEX(Assumptions!$D$13:$D$18,MATCH(E9499,Assumptions!$A$13:$A$18,0)),MAX(INDEX(Assumptions!$C$13:$C$18,MATCH(E9499,Assumptions!$A$13:$A$18,0)),INDEX(Assumptions!$B$13:$B$18,MATCH(E9499,Assumptions!$A$13:$A$18,0))*F9499)),2)</f>
        <v>43.5</v>
      </c>
    </row>
    <row r="9500" customFormat="false" ht="15" hidden="false" customHeight="false" outlineLevel="0" collapsed="false">
      <c r="A9500" s="24" t="s">
        <v>10323</v>
      </c>
      <c r="B9500" s="39" t="n">
        <v>46223</v>
      </c>
      <c r="C9500" s="24" t="s">
        <v>670</v>
      </c>
      <c r="D9500" s="24" t="s">
        <v>826</v>
      </c>
      <c r="E9500" s="24" t="s">
        <v>109</v>
      </c>
      <c r="F9500" s="38" t="n">
        <v>13560</v>
      </c>
      <c r="G9500" s="42" t="n">
        <f aca="false">DATE(YEAR(B9500),MONTH(B9500),1)</f>
        <v>46204</v>
      </c>
      <c r="H9500" s="24" t="str">
        <f aca="false">INDEX(Customers!$B$2:$B$601,MATCH(C9500,Customers!$A$2:$A$601,0))</f>
        <v>Rift Valley</v>
      </c>
      <c r="I9500" s="43" t="n">
        <f aca="false">ROUND(MIN(INDEX(Assumptions!$D$13:$D$18,MATCH(E9500,Assumptions!$A$13:$A$18,0)),MAX(INDEX(Assumptions!$C$13:$C$18,MATCH(E9500,Assumptions!$A$13:$A$18,0)),INDEX(Assumptions!$B$13:$B$18,MATCH(E9500,Assumptions!$A$13:$A$18,0))*F9500)),2)</f>
        <v>40</v>
      </c>
    </row>
    <row r="9501" customFormat="false" ht="15" hidden="false" customHeight="false" outlineLevel="0" collapsed="false">
      <c r="A9501" s="24" t="s">
        <v>10324</v>
      </c>
      <c r="B9501" s="39" t="n">
        <v>46223</v>
      </c>
      <c r="C9501" s="24" t="s">
        <v>673</v>
      </c>
      <c r="D9501" s="24" t="s">
        <v>826</v>
      </c>
      <c r="E9501" s="24" t="s">
        <v>103</v>
      </c>
      <c r="F9501" s="38" t="n">
        <v>440</v>
      </c>
      <c r="G9501" s="42" t="n">
        <f aca="false">DATE(YEAR(B9501),MONTH(B9501),1)</f>
        <v>46204</v>
      </c>
      <c r="H9501" s="24" t="str">
        <f aca="false">INDEX(Customers!$B$2:$B$601,MATCH(C9501,Customers!$A$2:$A$601,0))</f>
        <v>Nairobi</v>
      </c>
      <c r="I9501" s="43" t="n">
        <f aca="false">ROUND(MIN(INDEX(Assumptions!$D$13:$D$18,MATCH(E9501,Assumptions!$A$13:$A$18,0)),MAX(INDEX(Assumptions!$C$13:$C$18,MATCH(E9501,Assumptions!$A$13:$A$18,0)),INDEX(Assumptions!$B$13:$B$18,MATCH(E9501,Assumptions!$A$13:$A$18,0))*F9501)),2)</f>
        <v>5</v>
      </c>
    </row>
    <row r="9502" customFormat="false" ht="15" hidden="false" customHeight="false" outlineLevel="0" collapsed="false">
      <c r="A9502" s="24" t="s">
        <v>10325</v>
      </c>
      <c r="B9502" s="39" t="n">
        <v>46223</v>
      </c>
      <c r="C9502" s="24" t="s">
        <v>684</v>
      </c>
      <c r="D9502" s="24" t="s">
        <v>826</v>
      </c>
      <c r="E9502" s="24" t="s">
        <v>109</v>
      </c>
      <c r="F9502" s="38" t="n">
        <v>20240</v>
      </c>
      <c r="G9502" s="42" t="n">
        <f aca="false">DATE(YEAR(B9502),MONTH(B9502),1)</f>
        <v>46204</v>
      </c>
      <c r="H9502" s="24" t="str">
        <f aca="false">INDEX(Customers!$B$2:$B$601,MATCH(C9502,Customers!$A$2:$A$601,0))</f>
        <v>Rift Valley</v>
      </c>
      <c r="I9502" s="43" t="n">
        <f aca="false">ROUND(MIN(INDEX(Assumptions!$D$13:$D$18,MATCH(E9502,Assumptions!$A$13:$A$18,0)),MAX(INDEX(Assumptions!$C$13:$C$18,MATCH(E9502,Assumptions!$A$13:$A$18,0)),INDEX(Assumptions!$B$13:$B$18,MATCH(E9502,Assumptions!$A$13:$A$18,0))*F9502)),2)</f>
        <v>40</v>
      </c>
    </row>
    <row r="9503" customFormat="false" ht="15" hidden="false" customHeight="false" outlineLevel="0" collapsed="false">
      <c r="A9503" s="24" t="s">
        <v>10326</v>
      </c>
      <c r="B9503" s="39" t="n">
        <v>46223</v>
      </c>
      <c r="C9503" s="24" t="s">
        <v>715</v>
      </c>
      <c r="D9503" s="24" t="s">
        <v>826</v>
      </c>
      <c r="E9503" s="24" t="s">
        <v>109</v>
      </c>
      <c r="F9503" s="38" t="n">
        <v>450</v>
      </c>
      <c r="G9503" s="42" t="n">
        <f aca="false">DATE(YEAR(B9503),MONTH(B9503),1)</f>
        <v>46204</v>
      </c>
      <c r="H9503" s="24" t="str">
        <f aca="false">INDEX(Customers!$B$2:$B$601,MATCH(C9503,Customers!$A$2:$A$601,0))</f>
        <v>Western</v>
      </c>
      <c r="I9503" s="43" t="n">
        <f aca="false">ROUND(MIN(INDEX(Assumptions!$D$13:$D$18,MATCH(E9503,Assumptions!$A$13:$A$18,0)),MAX(INDEX(Assumptions!$C$13:$C$18,MATCH(E9503,Assumptions!$A$13:$A$18,0)),INDEX(Assumptions!$B$13:$B$18,MATCH(E9503,Assumptions!$A$13:$A$18,0))*F9503)),2)</f>
        <v>1.8</v>
      </c>
    </row>
    <row r="9504" customFormat="false" ht="15" hidden="false" customHeight="false" outlineLevel="0" collapsed="false">
      <c r="A9504" s="24" t="s">
        <v>10327</v>
      </c>
      <c r="B9504" s="39" t="n">
        <v>46223</v>
      </c>
      <c r="C9504" s="24" t="s">
        <v>762</v>
      </c>
      <c r="D9504" s="24" t="s">
        <v>826</v>
      </c>
      <c r="E9504" s="24" t="s">
        <v>111</v>
      </c>
      <c r="F9504" s="38" t="n">
        <v>50</v>
      </c>
      <c r="G9504" s="42" t="n">
        <f aca="false">DATE(YEAR(B9504),MONTH(B9504),1)</f>
        <v>46204</v>
      </c>
      <c r="H9504" s="24" t="str">
        <f aca="false">INDEX(Customers!$B$2:$B$601,MATCH(C9504,Customers!$A$2:$A$601,0))</f>
        <v>Western</v>
      </c>
      <c r="I9504" s="43" t="n">
        <f aca="false">ROUND(MIN(INDEX(Assumptions!$D$13:$D$18,MATCH(E9504,Assumptions!$A$13:$A$18,0)),MAX(INDEX(Assumptions!$C$13:$C$18,MATCH(E9504,Assumptions!$A$13:$A$18,0)),INDEX(Assumptions!$B$13:$B$18,MATCH(E9504,Assumptions!$A$13:$A$18,0))*F9504)),2)</f>
        <v>2</v>
      </c>
    </row>
    <row r="9505" customFormat="false" ht="15" hidden="false" customHeight="false" outlineLevel="0" collapsed="false">
      <c r="A9505" s="24" t="s">
        <v>10328</v>
      </c>
      <c r="B9505" s="39" t="n">
        <v>46224</v>
      </c>
      <c r="C9505" s="24" t="s">
        <v>219</v>
      </c>
      <c r="D9505" s="24" t="s">
        <v>174</v>
      </c>
      <c r="E9505" s="24" t="s">
        <v>107</v>
      </c>
      <c r="F9505" s="38" t="n">
        <v>2010</v>
      </c>
      <c r="G9505" s="42" t="n">
        <f aca="false">DATE(YEAR(B9505),MONTH(B9505),1)</f>
        <v>46204</v>
      </c>
      <c r="H9505" s="24" t="str">
        <f aca="false">INDEX(Customers!$B$2:$B$601,MATCH(C9505,Customers!$A$2:$A$601,0))</f>
        <v>Rift Valley</v>
      </c>
      <c r="I9505" s="43" t="n">
        <f aca="false">ROUND(MIN(INDEX(Assumptions!$D$13:$D$18,MATCH(E9505,Assumptions!$A$13:$A$18,0)),MAX(INDEX(Assumptions!$C$13:$C$18,MATCH(E9505,Assumptions!$A$13:$A$18,0)),INDEX(Assumptions!$B$13:$B$18,MATCH(E9505,Assumptions!$A$13:$A$18,0))*F9505)),2)</f>
        <v>0</v>
      </c>
    </row>
    <row r="9506" customFormat="false" ht="15" hidden="false" customHeight="false" outlineLevel="0" collapsed="false">
      <c r="A9506" s="24" t="s">
        <v>10329</v>
      </c>
      <c r="B9506" s="39" t="n">
        <v>46224</v>
      </c>
      <c r="C9506" s="24" t="s">
        <v>223</v>
      </c>
      <c r="D9506" s="24" t="s">
        <v>826</v>
      </c>
      <c r="E9506" s="24" t="s">
        <v>103</v>
      </c>
      <c r="F9506" s="38" t="n">
        <v>300</v>
      </c>
      <c r="G9506" s="42" t="n">
        <f aca="false">DATE(YEAR(B9506),MONTH(B9506),1)</f>
        <v>46204</v>
      </c>
      <c r="H9506" s="24" t="str">
        <f aca="false">INDEX(Customers!$B$2:$B$601,MATCH(C9506,Customers!$A$2:$A$601,0))</f>
        <v>Central</v>
      </c>
      <c r="I9506" s="43" t="n">
        <f aca="false">ROUND(MIN(INDEX(Assumptions!$D$13:$D$18,MATCH(E9506,Assumptions!$A$13:$A$18,0)),MAX(INDEX(Assumptions!$C$13:$C$18,MATCH(E9506,Assumptions!$A$13:$A$18,0)),INDEX(Assumptions!$B$13:$B$18,MATCH(E9506,Assumptions!$A$13:$A$18,0))*F9506)),2)</f>
        <v>5</v>
      </c>
    </row>
    <row r="9507" customFormat="false" ht="15" hidden="false" customHeight="false" outlineLevel="0" collapsed="false">
      <c r="A9507" s="24" t="s">
        <v>10330</v>
      </c>
      <c r="B9507" s="39" t="n">
        <v>46224</v>
      </c>
      <c r="C9507" s="24" t="s">
        <v>243</v>
      </c>
      <c r="D9507" s="24" t="s">
        <v>826</v>
      </c>
      <c r="E9507" s="24" t="s">
        <v>113</v>
      </c>
      <c r="F9507" s="38" t="n">
        <v>99</v>
      </c>
      <c r="G9507" s="42" t="n">
        <f aca="false">DATE(YEAR(B9507),MONTH(B9507),1)</f>
        <v>46204</v>
      </c>
      <c r="H9507" s="24" t="str">
        <f aca="false">INDEX(Customers!$B$2:$B$601,MATCH(C9507,Customers!$A$2:$A$601,0))</f>
        <v>Coast</v>
      </c>
      <c r="I9507" s="43" t="n">
        <f aca="false">ROUND(MIN(INDEX(Assumptions!$D$13:$D$18,MATCH(E9507,Assumptions!$A$13:$A$18,0)),MAX(INDEX(Assumptions!$C$13:$C$18,MATCH(E9507,Assumptions!$A$13:$A$18,0)),INDEX(Assumptions!$B$13:$B$18,MATCH(E9507,Assumptions!$A$13:$A$18,0))*F9507)),2)</f>
        <v>4.95</v>
      </c>
    </row>
    <row r="9508" customFormat="false" ht="15" hidden="false" customHeight="false" outlineLevel="0" collapsed="false">
      <c r="A9508" s="24" t="s">
        <v>10331</v>
      </c>
      <c r="B9508" s="39" t="n">
        <v>46224</v>
      </c>
      <c r="C9508" s="24" t="s">
        <v>247</v>
      </c>
      <c r="D9508" s="24" t="s">
        <v>153</v>
      </c>
      <c r="E9508" s="24" t="s">
        <v>105</v>
      </c>
      <c r="F9508" s="38" t="n">
        <v>3700</v>
      </c>
      <c r="G9508" s="42" t="n">
        <f aca="false">DATE(YEAR(B9508),MONTH(B9508),1)</f>
        <v>46204</v>
      </c>
      <c r="H9508" s="24" t="str">
        <f aca="false">INDEX(Customers!$B$2:$B$601,MATCH(C9508,Customers!$A$2:$A$601,0))</f>
        <v>Nairobi</v>
      </c>
      <c r="I9508" s="43" t="n">
        <f aca="false">ROUND(MIN(INDEX(Assumptions!$D$13:$D$18,MATCH(E9508,Assumptions!$A$13:$A$18,0)),MAX(INDEX(Assumptions!$C$13:$C$18,MATCH(E9508,Assumptions!$A$13:$A$18,0)),INDEX(Assumptions!$B$13:$B$18,MATCH(E9508,Assumptions!$A$13:$A$18,0))*F9508)),2)</f>
        <v>55.5</v>
      </c>
    </row>
    <row r="9509" customFormat="false" ht="15" hidden="false" customHeight="false" outlineLevel="0" collapsed="false">
      <c r="A9509" s="24" t="s">
        <v>10332</v>
      </c>
      <c r="B9509" s="39" t="n">
        <v>46224</v>
      </c>
      <c r="C9509" s="24" t="s">
        <v>249</v>
      </c>
      <c r="D9509" s="24" t="s">
        <v>826</v>
      </c>
      <c r="E9509" s="24" t="s">
        <v>113</v>
      </c>
      <c r="F9509" s="38" t="n">
        <v>250</v>
      </c>
      <c r="G9509" s="42" t="n">
        <f aca="false">DATE(YEAR(B9509),MONTH(B9509),1)</f>
        <v>46204</v>
      </c>
      <c r="H9509" s="24" t="str">
        <f aca="false">INDEX(Customers!$B$2:$B$601,MATCH(C9509,Customers!$A$2:$A$601,0))</f>
        <v>Central</v>
      </c>
      <c r="I9509" s="43" t="n">
        <f aca="false">ROUND(MIN(INDEX(Assumptions!$D$13:$D$18,MATCH(E9509,Assumptions!$A$13:$A$18,0)),MAX(INDEX(Assumptions!$C$13:$C$18,MATCH(E9509,Assumptions!$A$13:$A$18,0)),INDEX(Assumptions!$B$13:$B$18,MATCH(E9509,Assumptions!$A$13:$A$18,0))*F9509)),2)</f>
        <v>12.5</v>
      </c>
    </row>
    <row r="9510" customFormat="false" ht="15" hidden="false" customHeight="false" outlineLevel="0" collapsed="false">
      <c r="A9510" s="24" t="s">
        <v>10333</v>
      </c>
      <c r="B9510" s="39" t="n">
        <v>46224</v>
      </c>
      <c r="C9510" s="24" t="s">
        <v>268</v>
      </c>
      <c r="D9510" s="24" t="s">
        <v>826</v>
      </c>
      <c r="E9510" s="24" t="s">
        <v>113</v>
      </c>
      <c r="F9510" s="38" t="n">
        <v>50</v>
      </c>
      <c r="G9510" s="42" t="n">
        <f aca="false">DATE(YEAR(B9510),MONTH(B9510),1)</f>
        <v>46204</v>
      </c>
      <c r="H9510" s="24" t="str">
        <f aca="false">INDEX(Customers!$B$2:$B$601,MATCH(C9510,Customers!$A$2:$A$601,0))</f>
        <v>Nairobi</v>
      </c>
      <c r="I9510" s="43" t="n">
        <f aca="false">ROUND(MIN(INDEX(Assumptions!$D$13:$D$18,MATCH(E9510,Assumptions!$A$13:$A$18,0)),MAX(INDEX(Assumptions!$C$13:$C$18,MATCH(E9510,Assumptions!$A$13:$A$18,0)),INDEX(Assumptions!$B$13:$B$18,MATCH(E9510,Assumptions!$A$13:$A$18,0))*F9510)),2)</f>
        <v>2.5</v>
      </c>
    </row>
    <row r="9511" customFormat="false" ht="15" hidden="false" customHeight="false" outlineLevel="0" collapsed="false">
      <c r="A9511" s="24" t="s">
        <v>10334</v>
      </c>
      <c r="B9511" s="39" t="n">
        <v>46224</v>
      </c>
      <c r="C9511" s="24" t="s">
        <v>277</v>
      </c>
      <c r="D9511" s="24" t="s">
        <v>826</v>
      </c>
      <c r="E9511" s="24" t="s">
        <v>113</v>
      </c>
      <c r="F9511" s="38" t="n">
        <v>99</v>
      </c>
      <c r="G9511" s="42" t="n">
        <f aca="false">DATE(YEAR(B9511),MONTH(B9511),1)</f>
        <v>46204</v>
      </c>
      <c r="H9511" s="24" t="str">
        <f aca="false">INDEX(Customers!$B$2:$B$601,MATCH(C9511,Customers!$A$2:$A$601,0))</f>
        <v>Rift Valley</v>
      </c>
      <c r="I9511" s="43" t="n">
        <f aca="false">ROUND(MIN(INDEX(Assumptions!$D$13:$D$18,MATCH(E9511,Assumptions!$A$13:$A$18,0)),MAX(INDEX(Assumptions!$C$13:$C$18,MATCH(E9511,Assumptions!$A$13:$A$18,0)),INDEX(Assumptions!$B$13:$B$18,MATCH(E9511,Assumptions!$A$13:$A$18,0))*F9511)),2)</f>
        <v>4.95</v>
      </c>
    </row>
    <row r="9512" customFormat="false" ht="15" hidden="false" customHeight="false" outlineLevel="0" collapsed="false">
      <c r="A9512" s="24" t="s">
        <v>10335</v>
      </c>
      <c r="B9512" s="39" t="n">
        <v>46224</v>
      </c>
      <c r="C9512" s="24" t="s">
        <v>291</v>
      </c>
      <c r="D9512" s="24" t="s">
        <v>826</v>
      </c>
      <c r="E9512" s="24" t="s">
        <v>113</v>
      </c>
      <c r="F9512" s="38" t="n">
        <v>50</v>
      </c>
      <c r="G9512" s="42" t="n">
        <f aca="false">DATE(YEAR(B9512),MONTH(B9512),1)</f>
        <v>46204</v>
      </c>
      <c r="H9512" s="24" t="str">
        <f aca="false">INDEX(Customers!$B$2:$B$601,MATCH(C9512,Customers!$A$2:$A$601,0))</f>
        <v>Rift Valley</v>
      </c>
      <c r="I9512" s="43" t="n">
        <f aca="false">ROUND(MIN(INDEX(Assumptions!$D$13:$D$18,MATCH(E9512,Assumptions!$A$13:$A$18,0)),MAX(INDEX(Assumptions!$C$13:$C$18,MATCH(E9512,Assumptions!$A$13:$A$18,0)),INDEX(Assumptions!$B$13:$B$18,MATCH(E9512,Assumptions!$A$13:$A$18,0))*F9512)),2)</f>
        <v>2.5</v>
      </c>
    </row>
    <row r="9513" customFormat="false" ht="15" hidden="false" customHeight="false" outlineLevel="0" collapsed="false">
      <c r="A9513" s="24" t="s">
        <v>10336</v>
      </c>
      <c r="B9513" s="39" t="n">
        <v>46224</v>
      </c>
      <c r="C9513" s="24" t="s">
        <v>310</v>
      </c>
      <c r="D9513" s="24" t="s">
        <v>826</v>
      </c>
      <c r="E9513" s="24" t="s">
        <v>103</v>
      </c>
      <c r="F9513" s="38" t="n">
        <v>9910</v>
      </c>
      <c r="G9513" s="42" t="n">
        <f aca="false">DATE(YEAR(B9513),MONTH(B9513),1)</f>
        <v>46204</v>
      </c>
      <c r="H9513" s="24" t="str">
        <f aca="false">INDEX(Customers!$B$2:$B$601,MATCH(C9513,Customers!$A$2:$A$601,0))</f>
        <v>Eastern</v>
      </c>
      <c r="I9513" s="43" t="n">
        <f aca="false">ROUND(MIN(INDEX(Assumptions!$D$13:$D$18,MATCH(E9513,Assumptions!$A$13:$A$18,0)),MAX(INDEX(Assumptions!$C$13:$C$18,MATCH(E9513,Assumptions!$A$13:$A$18,0)),INDEX(Assumptions!$B$13:$B$18,MATCH(E9513,Assumptions!$A$13:$A$18,0))*F9513)),2)</f>
        <v>99.1</v>
      </c>
    </row>
    <row r="9514" customFormat="false" ht="15" hidden="false" customHeight="false" outlineLevel="0" collapsed="false">
      <c r="A9514" s="24" t="s">
        <v>10337</v>
      </c>
      <c r="B9514" s="39" t="n">
        <v>46224</v>
      </c>
      <c r="C9514" s="24" t="s">
        <v>310</v>
      </c>
      <c r="D9514" s="24" t="s">
        <v>210</v>
      </c>
      <c r="E9514" s="24" t="s">
        <v>107</v>
      </c>
      <c r="F9514" s="38" t="n">
        <v>34670</v>
      </c>
      <c r="G9514" s="42" t="n">
        <f aca="false">DATE(YEAR(B9514),MONTH(B9514),1)</f>
        <v>46204</v>
      </c>
      <c r="H9514" s="24" t="str">
        <f aca="false">INDEX(Customers!$B$2:$B$601,MATCH(C9514,Customers!$A$2:$A$601,0))</f>
        <v>Eastern</v>
      </c>
      <c r="I9514" s="43" t="n">
        <f aca="false">ROUND(MIN(INDEX(Assumptions!$D$13:$D$18,MATCH(E9514,Assumptions!$A$13:$A$18,0)),MAX(INDEX(Assumptions!$C$13:$C$18,MATCH(E9514,Assumptions!$A$13:$A$18,0)),INDEX(Assumptions!$B$13:$B$18,MATCH(E9514,Assumptions!$A$13:$A$18,0))*F9514)),2)</f>
        <v>0</v>
      </c>
    </row>
    <row r="9515" customFormat="false" ht="15" hidden="false" customHeight="false" outlineLevel="0" collapsed="false">
      <c r="A9515" s="24" t="s">
        <v>10338</v>
      </c>
      <c r="B9515" s="39" t="n">
        <v>46224</v>
      </c>
      <c r="C9515" s="24" t="s">
        <v>326</v>
      </c>
      <c r="D9515" s="24" t="s">
        <v>826</v>
      </c>
      <c r="E9515" s="24" t="s">
        <v>111</v>
      </c>
      <c r="F9515" s="38" t="n">
        <v>200</v>
      </c>
      <c r="G9515" s="42" t="n">
        <f aca="false">DATE(YEAR(B9515),MONTH(B9515),1)</f>
        <v>46204</v>
      </c>
      <c r="H9515" s="24" t="str">
        <f aca="false">INDEX(Customers!$B$2:$B$601,MATCH(C9515,Customers!$A$2:$A$601,0))</f>
        <v>Nairobi</v>
      </c>
      <c r="I9515" s="43" t="n">
        <f aca="false">ROUND(MIN(INDEX(Assumptions!$D$13:$D$18,MATCH(E9515,Assumptions!$A$13:$A$18,0)),MAX(INDEX(Assumptions!$C$13:$C$18,MATCH(E9515,Assumptions!$A$13:$A$18,0)),INDEX(Assumptions!$B$13:$B$18,MATCH(E9515,Assumptions!$A$13:$A$18,0))*F9515)),2)</f>
        <v>8</v>
      </c>
    </row>
    <row r="9516" customFormat="false" ht="15" hidden="false" customHeight="false" outlineLevel="0" collapsed="false">
      <c r="A9516" s="24" t="s">
        <v>10339</v>
      </c>
      <c r="B9516" s="39" t="n">
        <v>46224</v>
      </c>
      <c r="C9516" s="24" t="s">
        <v>344</v>
      </c>
      <c r="D9516" s="24" t="s">
        <v>171</v>
      </c>
      <c r="E9516" s="24" t="s">
        <v>105</v>
      </c>
      <c r="F9516" s="38" t="n">
        <v>8410</v>
      </c>
      <c r="G9516" s="42" t="n">
        <f aca="false">DATE(YEAR(B9516),MONTH(B9516),1)</f>
        <v>46204</v>
      </c>
      <c r="H9516" s="24" t="str">
        <f aca="false">INDEX(Customers!$B$2:$B$601,MATCH(C9516,Customers!$A$2:$A$601,0))</f>
        <v>Central</v>
      </c>
      <c r="I9516" s="43" t="n">
        <f aca="false">ROUND(MIN(INDEX(Assumptions!$D$13:$D$18,MATCH(E9516,Assumptions!$A$13:$A$18,0)),MAX(INDEX(Assumptions!$C$13:$C$18,MATCH(E9516,Assumptions!$A$13:$A$18,0)),INDEX(Assumptions!$B$13:$B$18,MATCH(E9516,Assumptions!$A$13:$A$18,0))*F9516)),2)</f>
        <v>126.15</v>
      </c>
    </row>
    <row r="9517" customFormat="false" ht="15" hidden="false" customHeight="false" outlineLevel="0" collapsed="false">
      <c r="A9517" s="24" t="s">
        <v>10340</v>
      </c>
      <c r="B9517" s="39" t="n">
        <v>46224</v>
      </c>
      <c r="C9517" s="24" t="s">
        <v>347</v>
      </c>
      <c r="D9517" s="24" t="s">
        <v>826</v>
      </c>
      <c r="E9517" s="24" t="s">
        <v>111</v>
      </c>
      <c r="F9517" s="38" t="n">
        <v>100</v>
      </c>
      <c r="G9517" s="42" t="n">
        <f aca="false">DATE(YEAR(B9517),MONTH(B9517),1)</f>
        <v>46204</v>
      </c>
      <c r="H9517" s="24" t="str">
        <f aca="false">INDEX(Customers!$B$2:$B$601,MATCH(C9517,Customers!$A$2:$A$601,0))</f>
        <v>Coast</v>
      </c>
      <c r="I9517" s="43" t="n">
        <f aca="false">ROUND(MIN(INDEX(Assumptions!$D$13:$D$18,MATCH(E9517,Assumptions!$A$13:$A$18,0)),MAX(INDEX(Assumptions!$C$13:$C$18,MATCH(E9517,Assumptions!$A$13:$A$18,0)),INDEX(Assumptions!$B$13:$B$18,MATCH(E9517,Assumptions!$A$13:$A$18,0))*F9517)),2)</f>
        <v>4</v>
      </c>
    </row>
    <row r="9518" customFormat="false" ht="15" hidden="false" customHeight="false" outlineLevel="0" collapsed="false">
      <c r="A9518" s="24" t="s">
        <v>10341</v>
      </c>
      <c r="B9518" s="39" t="n">
        <v>46224</v>
      </c>
      <c r="C9518" s="24" t="s">
        <v>375</v>
      </c>
      <c r="D9518" s="24" t="s">
        <v>184</v>
      </c>
      <c r="E9518" s="24" t="s">
        <v>105</v>
      </c>
      <c r="F9518" s="38" t="n">
        <v>5700</v>
      </c>
      <c r="G9518" s="42" t="n">
        <f aca="false">DATE(YEAR(B9518),MONTH(B9518),1)</f>
        <v>46204</v>
      </c>
      <c r="H9518" s="24" t="str">
        <f aca="false">INDEX(Customers!$B$2:$B$601,MATCH(C9518,Customers!$A$2:$A$601,0))</f>
        <v>Coast</v>
      </c>
      <c r="I9518" s="43" t="n">
        <f aca="false">ROUND(MIN(INDEX(Assumptions!$D$13:$D$18,MATCH(E9518,Assumptions!$A$13:$A$18,0)),MAX(INDEX(Assumptions!$C$13:$C$18,MATCH(E9518,Assumptions!$A$13:$A$18,0)),INDEX(Assumptions!$B$13:$B$18,MATCH(E9518,Assumptions!$A$13:$A$18,0))*F9518)),2)</f>
        <v>85.5</v>
      </c>
    </row>
    <row r="9519" customFormat="false" ht="15" hidden="false" customHeight="false" outlineLevel="0" collapsed="false">
      <c r="A9519" s="24" t="s">
        <v>10342</v>
      </c>
      <c r="B9519" s="39" t="n">
        <v>46224</v>
      </c>
      <c r="C9519" s="24" t="s">
        <v>390</v>
      </c>
      <c r="D9519" s="24" t="s">
        <v>826</v>
      </c>
      <c r="E9519" s="24" t="s">
        <v>103</v>
      </c>
      <c r="F9519" s="38" t="n">
        <v>2420</v>
      </c>
      <c r="G9519" s="42" t="n">
        <f aca="false">DATE(YEAR(B9519),MONTH(B9519),1)</f>
        <v>46204</v>
      </c>
      <c r="H9519" s="24" t="str">
        <f aca="false">INDEX(Customers!$B$2:$B$601,MATCH(C9519,Customers!$A$2:$A$601,0))</f>
        <v>Rift Valley</v>
      </c>
      <c r="I9519" s="43" t="n">
        <f aca="false">ROUND(MIN(INDEX(Assumptions!$D$13:$D$18,MATCH(E9519,Assumptions!$A$13:$A$18,0)),MAX(INDEX(Assumptions!$C$13:$C$18,MATCH(E9519,Assumptions!$A$13:$A$18,0)),INDEX(Assumptions!$B$13:$B$18,MATCH(E9519,Assumptions!$A$13:$A$18,0))*F9519)),2)</f>
        <v>24.2</v>
      </c>
    </row>
    <row r="9520" customFormat="false" ht="15" hidden="false" customHeight="false" outlineLevel="0" collapsed="false">
      <c r="A9520" s="24" t="s">
        <v>10343</v>
      </c>
      <c r="B9520" s="39" t="n">
        <v>46224</v>
      </c>
      <c r="C9520" s="24" t="s">
        <v>428</v>
      </c>
      <c r="D9520" s="24" t="s">
        <v>826</v>
      </c>
      <c r="E9520" s="24" t="s">
        <v>103</v>
      </c>
      <c r="F9520" s="38" t="n">
        <v>140</v>
      </c>
      <c r="G9520" s="42" t="n">
        <f aca="false">DATE(YEAR(B9520),MONTH(B9520),1)</f>
        <v>46204</v>
      </c>
      <c r="H9520" s="24" t="str">
        <f aca="false">INDEX(Customers!$B$2:$B$601,MATCH(C9520,Customers!$A$2:$A$601,0))</f>
        <v>Nairobi</v>
      </c>
      <c r="I9520" s="43" t="n">
        <f aca="false">ROUND(MIN(INDEX(Assumptions!$D$13:$D$18,MATCH(E9520,Assumptions!$A$13:$A$18,0)),MAX(INDEX(Assumptions!$C$13:$C$18,MATCH(E9520,Assumptions!$A$13:$A$18,0)),INDEX(Assumptions!$B$13:$B$18,MATCH(E9520,Assumptions!$A$13:$A$18,0))*F9520)),2)</f>
        <v>5</v>
      </c>
    </row>
    <row r="9521" customFormat="false" ht="15" hidden="false" customHeight="false" outlineLevel="0" collapsed="false">
      <c r="A9521" s="24" t="s">
        <v>10344</v>
      </c>
      <c r="B9521" s="39" t="n">
        <v>46224</v>
      </c>
      <c r="C9521" s="24" t="s">
        <v>451</v>
      </c>
      <c r="D9521" s="24" t="s">
        <v>826</v>
      </c>
      <c r="E9521" s="24" t="s">
        <v>109</v>
      </c>
      <c r="F9521" s="38" t="n">
        <v>13730</v>
      </c>
      <c r="G9521" s="42" t="n">
        <f aca="false">DATE(YEAR(B9521),MONTH(B9521),1)</f>
        <v>46204</v>
      </c>
      <c r="H9521" s="24" t="str">
        <f aca="false">INDEX(Customers!$B$2:$B$601,MATCH(C9521,Customers!$A$2:$A$601,0))</f>
        <v>Nairobi</v>
      </c>
      <c r="I9521" s="43" t="n">
        <f aca="false">ROUND(MIN(INDEX(Assumptions!$D$13:$D$18,MATCH(E9521,Assumptions!$A$13:$A$18,0)),MAX(INDEX(Assumptions!$C$13:$C$18,MATCH(E9521,Assumptions!$A$13:$A$18,0)),INDEX(Assumptions!$B$13:$B$18,MATCH(E9521,Assumptions!$A$13:$A$18,0))*F9521)),2)</f>
        <v>40</v>
      </c>
    </row>
    <row r="9522" customFormat="false" ht="15" hidden="false" customHeight="false" outlineLevel="0" collapsed="false">
      <c r="A9522" s="24" t="s">
        <v>10345</v>
      </c>
      <c r="B9522" s="39" t="n">
        <v>46224</v>
      </c>
      <c r="C9522" s="24" t="s">
        <v>474</v>
      </c>
      <c r="D9522" s="24" t="s">
        <v>826</v>
      </c>
      <c r="E9522" s="24" t="s">
        <v>113</v>
      </c>
      <c r="F9522" s="38" t="n">
        <v>2000</v>
      </c>
      <c r="G9522" s="42" t="n">
        <f aca="false">DATE(YEAR(B9522),MONTH(B9522),1)</f>
        <v>46204</v>
      </c>
      <c r="H9522" s="24" t="str">
        <f aca="false">INDEX(Customers!$B$2:$B$601,MATCH(C9522,Customers!$A$2:$A$601,0))</f>
        <v>Eastern</v>
      </c>
      <c r="I9522" s="43" t="n">
        <f aca="false">ROUND(MIN(INDEX(Assumptions!$D$13:$D$18,MATCH(E9522,Assumptions!$A$13:$A$18,0)),MAX(INDEX(Assumptions!$C$13:$C$18,MATCH(E9522,Assumptions!$A$13:$A$18,0)),INDEX(Assumptions!$B$13:$B$18,MATCH(E9522,Assumptions!$A$13:$A$18,0))*F9522)),2)</f>
        <v>100</v>
      </c>
    </row>
    <row r="9523" customFormat="false" ht="15" hidden="false" customHeight="false" outlineLevel="0" collapsed="false">
      <c r="A9523" s="24" t="s">
        <v>10346</v>
      </c>
      <c r="B9523" s="39" t="n">
        <v>46224</v>
      </c>
      <c r="C9523" s="24" t="s">
        <v>494</v>
      </c>
      <c r="D9523" s="24" t="s">
        <v>187</v>
      </c>
      <c r="E9523" s="24" t="s">
        <v>107</v>
      </c>
      <c r="F9523" s="38" t="n">
        <v>2230</v>
      </c>
      <c r="G9523" s="42" t="n">
        <f aca="false">DATE(YEAR(B9523),MONTH(B9523),1)</f>
        <v>46204</v>
      </c>
      <c r="H9523" s="24" t="str">
        <f aca="false">INDEX(Customers!$B$2:$B$601,MATCH(C9523,Customers!$A$2:$A$601,0))</f>
        <v>Coast</v>
      </c>
      <c r="I9523" s="43" t="n">
        <f aca="false">ROUND(MIN(INDEX(Assumptions!$D$13:$D$18,MATCH(E9523,Assumptions!$A$13:$A$18,0)),MAX(INDEX(Assumptions!$C$13:$C$18,MATCH(E9523,Assumptions!$A$13:$A$18,0)),INDEX(Assumptions!$B$13:$B$18,MATCH(E9523,Assumptions!$A$13:$A$18,0))*F9523)),2)</f>
        <v>0</v>
      </c>
    </row>
    <row r="9524" customFormat="false" ht="15" hidden="false" customHeight="false" outlineLevel="0" collapsed="false">
      <c r="A9524" s="24" t="s">
        <v>10347</v>
      </c>
      <c r="B9524" s="39" t="n">
        <v>46224</v>
      </c>
      <c r="C9524" s="24" t="s">
        <v>494</v>
      </c>
      <c r="D9524" s="24" t="s">
        <v>826</v>
      </c>
      <c r="E9524" s="24" t="s">
        <v>103</v>
      </c>
      <c r="F9524" s="38" t="n">
        <v>790</v>
      </c>
      <c r="G9524" s="42" t="n">
        <f aca="false">DATE(YEAR(B9524),MONTH(B9524),1)</f>
        <v>46204</v>
      </c>
      <c r="H9524" s="24" t="str">
        <f aca="false">INDEX(Customers!$B$2:$B$601,MATCH(C9524,Customers!$A$2:$A$601,0))</f>
        <v>Coast</v>
      </c>
      <c r="I9524" s="43" t="n">
        <f aca="false">ROUND(MIN(INDEX(Assumptions!$D$13:$D$18,MATCH(E9524,Assumptions!$A$13:$A$18,0)),MAX(INDEX(Assumptions!$C$13:$C$18,MATCH(E9524,Assumptions!$A$13:$A$18,0)),INDEX(Assumptions!$B$13:$B$18,MATCH(E9524,Assumptions!$A$13:$A$18,0))*F9524)),2)</f>
        <v>7.9</v>
      </c>
    </row>
    <row r="9525" customFormat="false" ht="15" hidden="false" customHeight="false" outlineLevel="0" collapsed="false">
      <c r="A9525" s="24" t="s">
        <v>10348</v>
      </c>
      <c r="B9525" s="39" t="n">
        <v>46224</v>
      </c>
      <c r="C9525" s="24" t="s">
        <v>522</v>
      </c>
      <c r="D9525" s="24" t="s">
        <v>826</v>
      </c>
      <c r="E9525" s="24" t="s">
        <v>109</v>
      </c>
      <c r="F9525" s="38" t="n">
        <v>22120</v>
      </c>
      <c r="G9525" s="42" t="n">
        <f aca="false">DATE(YEAR(B9525),MONTH(B9525),1)</f>
        <v>46204</v>
      </c>
      <c r="H9525" s="24" t="str">
        <f aca="false">INDEX(Customers!$B$2:$B$601,MATCH(C9525,Customers!$A$2:$A$601,0))</f>
        <v>Central</v>
      </c>
      <c r="I9525" s="43" t="n">
        <f aca="false">ROUND(MIN(INDEX(Assumptions!$D$13:$D$18,MATCH(E9525,Assumptions!$A$13:$A$18,0)),MAX(INDEX(Assumptions!$C$13:$C$18,MATCH(E9525,Assumptions!$A$13:$A$18,0)),INDEX(Assumptions!$B$13:$B$18,MATCH(E9525,Assumptions!$A$13:$A$18,0))*F9525)),2)</f>
        <v>40</v>
      </c>
    </row>
    <row r="9526" customFormat="false" ht="15" hidden="false" customHeight="false" outlineLevel="0" collapsed="false">
      <c r="A9526" s="24" t="s">
        <v>10349</v>
      </c>
      <c r="B9526" s="39" t="n">
        <v>46224</v>
      </c>
      <c r="C9526" s="24" t="s">
        <v>525</v>
      </c>
      <c r="D9526" s="24" t="s">
        <v>826</v>
      </c>
      <c r="E9526" s="24" t="s">
        <v>111</v>
      </c>
      <c r="F9526" s="38" t="n">
        <v>200</v>
      </c>
      <c r="G9526" s="42" t="n">
        <f aca="false">DATE(YEAR(B9526),MONTH(B9526),1)</f>
        <v>46204</v>
      </c>
      <c r="H9526" s="24" t="str">
        <f aca="false">INDEX(Customers!$B$2:$B$601,MATCH(C9526,Customers!$A$2:$A$601,0))</f>
        <v>Nairobi</v>
      </c>
      <c r="I9526" s="43" t="n">
        <f aca="false">ROUND(MIN(INDEX(Assumptions!$D$13:$D$18,MATCH(E9526,Assumptions!$A$13:$A$18,0)),MAX(INDEX(Assumptions!$C$13:$C$18,MATCH(E9526,Assumptions!$A$13:$A$18,0)),INDEX(Assumptions!$B$13:$B$18,MATCH(E9526,Assumptions!$A$13:$A$18,0))*F9526)),2)</f>
        <v>8</v>
      </c>
    </row>
    <row r="9527" customFormat="false" ht="15" hidden="false" customHeight="false" outlineLevel="0" collapsed="false">
      <c r="A9527" s="24" t="s">
        <v>10350</v>
      </c>
      <c r="B9527" s="39" t="n">
        <v>46224</v>
      </c>
      <c r="C9527" s="24" t="s">
        <v>533</v>
      </c>
      <c r="D9527" s="24" t="s">
        <v>826</v>
      </c>
      <c r="E9527" s="24" t="s">
        <v>111</v>
      </c>
      <c r="F9527" s="38" t="n">
        <v>50</v>
      </c>
      <c r="G9527" s="42" t="n">
        <f aca="false">DATE(YEAR(B9527),MONTH(B9527),1)</f>
        <v>46204</v>
      </c>
      <c r="H9527" s="24" t="str">
        <f aca="false">INDEX(Customers!$B$2:$B$601,MATCH(C9527,Customers!$A$2:$A$601,0))</f>
        <v>Rift Valley</v>
      </c>
      <c r="I9527" s="43" t="n">
        <f aca="false">ROUND(MIN(INDEX(Assumptions!$D$13:$D$18,MATCH(E9527,Assumptions!$A$13:$A$18,0)),MAX(INDEX(Assumptions!$C$13:$C$18,MATCH(E9527,Assumptions!$A$13:$A$18,0)),INDEX(Assumptions!$B$13:$B$18,MATCH(E9527,Assumptions!$A$13:$A$18,0))*F9527)),2)</f>
        <v>2</v>
      </c>
    </row>
    <row r="9528" customFormat="false" ht="15" hidden="false" customHeight="false" outlineLevel="0" collapsed="false">
      <c r="A9528" s="24" t="s">
        <v>10351</v>
      </c>
      <c r="B9528" s="39" t="n">
        <v>46224</v>
      </c>
      <c r="C9528" s="24" t="s">
        <v>545</v>
      </c>
      <c r="D9528" s="24" t="s">
        <v>826</v>
      </c>
      <c r="E9528" s="24" t="s">
        <v>111</v>
      </c>
      <c r="F9528" s="38" t="n">
        <v>50</v>
      </c>
      <c r="G9528" s="42" t="n">
        <f aca="false">DATE(YEAR(B9528),MONTH(B9528),1)</f>
        <v>46204</v>
      </c>
      <c r="H9528" s="24" t="str">
        <f aca="false">INDEX(Customers!$B$2:$B$601,MATCH(C9528,Customers!$A$2:$A$601,0))</f>
        <v>Rift Valley</v>
      </c>
      <c r="I9528" s="43" t="n">
        <f aca="false">ROUND(MIN(INDEX(Assumptions!$D$13:$D$18,MATCH(E9528,Assumptions!$A$13:$A$18,0)),MAX(INDEX(Assumptions!$C$13:$C$18,MATCH(E9528,Assumptions!$A$13:$A$18,0)),INDEX(Assumptions!$B$13:$B$18,MATCH(E9528,Assumptions!$A$13:$A$18,0))*F9528)),2)</f>
        <v>2</v>
      </c>
    </row>
    <row r="9529" customFormat="false" ht="15" hidden="false" customHeight="false" outlineLevel="0" collapsed="false">
      <c r="A9529" s="24" t="s">
        <v>10352</v>
      </c>
      <c r="B9529" s="39" t="n">
        <v>46224</v>
      </c>
      <c r="C9529" s="24" t="s">
        <v>554</v>
      </c>
      <c r="D9529" s="24" t="s">
        <v>189</v>
      </c>
      <c r="E9529" s="24" t="s">
        <v>107</v>
      </c>
      <c r="F9529" s="38" t="n">
        <v>2340</v>
      </c>
      <c r="G9529" s="42" t="n">
        <f aca="false">DATE(YEAR(B9529),MONTH(B9529),1)</f>
        <v>46204</v>
      </c>
      <c r="H9529" s="24" t="str">
        <f aca="false">INDEX(Customers!$B$2:$B$601,MATCH(C9529,Customers!$A$2:$A$601,0))</f>
        <v>Coast</v>
      </c>
      <c r="I9529" s="43" t="n">
        <f aca="false">ROUND(MIN(INDEX(Assumptions!$D$13:$D$18,MATCH(E9529,Assumptions!$A$13:$A$18,0)),MAX(INDEX(Assumptions!$C$13:$C$18,MATCH(E9529,Assumptions!$A$13:$A$18,0)),INDEX(Assumptions!$B$13:$B$18,MATCH(E9529,Assumptions!$A$13:$A$18,0))*F9529)),2)</f>
        <v>0</v>
      </c>
    </row>
    <row r="9530" customFormat="false" ht="15" hidden="false" customHeight="false" outlineLevel="0" collapsed="false">
      <c r="A9530" s="24" t="s">
        <v>10353</v>
      </c>
      <c r="B9530" s="39" t="n">
        <v>46224</v>
      </c>
      <c r="C9530" s="24" t="s">
        <v>564</v>
      </c>
      <c r="D9530" s="24" t="s">
        <v>826</v>
      </c>
      <c r="E9530" s="24" t="s">
        <v>103</v>
      </c>
      <c r="F9530" s="38" t="n">
        <v>230</v>
      </c>
      <c r="G9530" s="42" t="n">
        <f aca="false">DATE(YEAR(B9530),MONTH(B9530),1)</f>
        <v>46204</v>
      </c>
      <c r="H9530" s="24" t="str">
        <f aca="false">INDEX(Customers!$B$2:$B$601,MATCH(C9530,Customers!$A$2:$A$601,0))</f>
        <v>Coast</v>
      </c>
      <c r="I9530" s="43" t="n">
        <f aca="false">ROUND(MIN(INDEX(Assumptions!$D$13:$D$18,MATCH(E9530,Assumptions!$A$13:$A$18,0)),MAX(INDEX(Assumptions!$C$13:$C$18,MATCH(E9530,Assumptions!$A$13:$A$18,0)),INDEX(Assumptions!$B$13:$B$18,MATCH(E9530,Assumptions!$A$13:$A$18,0))*F9530)),2)</f>
        <v>5</v>
      </c>
    </row>
    <row r="9531" customFormat="false" ht="15" hidden="false" customHeight="false" outlineLevel="0" collapsed="false">
      <c r="A9531" s="24" t="s">
        <v>10354</v>
      </c>
      <c r="B9531" s="39" t="n">
        <v>46224</v>
      </c>
      <c r="C9531" s="24" t="s">
        <v>577</v>
      </c>
      <c r="D9531" s="24" t="s">
        <v>150</v>
      </c>
      <c r="E9531" s="24" t="s">
        <v>107</v>
      </c>
      <c r="F9531" s="38" t="n">
        <v>3210</v>
      </c>
      <c r="G9531" s="42" t="n">
        <f aca="false">DATE(YEAR(B9531),MONTH(B9531),1)</f>
        <v>46204</v>
      </c>
      <c r="H9531" s="24" t="str">
        <f aca="false">INDEX(Customers!$B$2:$B$601,MATCH(C9531,Customers!$A$2:$A$601,0))</f>
        <v>Nairobi</v>
      </c>
      <c r="I9531" s="43" t="n">
        <f aca="false">ROUND(MIN(INDEX(Assumptions!$D$13:$D$18,MATCH(E9531,Assumptions!$A$13:$A$18,0)),MAX(INDEX(Assumptions!$C$13:$C$18,MATCH(E9531,Assumptions!$A$13:$A$18,0)),INDEX(Assumptions!$B$13:$B$18,MATCH(E9531,Assumptions!$A$13:$A$18,0))*F9531)),2)</f>
        <v>0</v>
      </c>
    </row>
    <row r="9532" customFormat="false" ht="15" hidden="false" customHeight="false" outlineLevel="0" collapsed="false">
      <c r="A9532" s="24" t="s">
        <v>10355</v>
      </c>
      <c r="B9532" s="39" t="n">
        <v>46224</v>
      </c>
      <c r="C9532" s="24" t="s">
        <v>593</v>
      </c>
      <c r="D9532" s="24" t="s">
        <v>193</v>
      </c>
      <c r="E9532" s="24" t="s">
        <v>105</v>
      </c>
      <c r="F9532" s="38" t="n">
        <v>15070</v>
      </c>
      <c r="G9532" s="42" t="n">
        <f aca="false">DATE(YEAR(B9532),MONTH(B9532),1)</f>
        <v>46204</v>
      </c>
      <c r="H9532" s="24" t="str">
        <f aca="false">INDEX(Customers!$B$2:$B$601,MATCH(C9532,Customers!$A$2:$A$601,0))</f>
        <v>Western</v>
      </c>
      <c r="I9532" s="43" t="n">
        <f aca="false">ROUND(MIN(INDEX(Assumptions!$D$13:$D$18,MATCH(E9532,Assumptions!$A$13:$A$18,0)),MAX(INDEX(Assumptions!$C$13:$C$18,MATCH(E9532,Assumptions!$A$13:$A$18,0)),INDEX(Assumptions!$B$13:$B$18,MATCH(E9532,Assumptions!$A$13:$A$18,0))*F9532)),2)</f>
        <v>200</v>
      </c>
    </row>
    <row r="9533" customFormat="false" ht="15" hidden="false" customHeight="false" outlineLevel="0" collapsed="false">
      <c r="A9533" s="24" t="s">
        <v>10356</v>
      </c>
      <c r="B9533" s="39" t="n">
        <v>46224</v>
      </c>
      <c r="C9533" s="24" t="s">
        <v>627</v>
      </c>
      <c r="D9533" s="24" t="s">
        <v>826</v>
      </c>
      <c r="E9533" s="24" t="s">
        <v>109</v>
      </c>
      <c r="F9533" s="38" t="n">
        <v>7590</v>
      </c>
      <c r="G9533" s="42" t="n">
        <f aca="false">DATE(YEAR(B9533),MONTH(B9533),1)</f>
        <v>46204</v>
      </c>
      <c r="H9533" s="24" t="str">
        <f aca="false">INDEX(Customers!$B$2:$B$601,MATCH(C9533,Customers!$A$2:$A$601,0))</f>
        <v>Central</v>
      </c>
      <c r="I9533" s="43" t="n">
        <f aca="false">ROUND(MIN(INDEX(Assumptions!$D$13:$D$18,MATCH(E9533,Assumptions!$A$13:$A$18,0)),MAX(INDEX(Assumptions!$C$13:$C$18,MATCH(E9533,Assumptions!$A$13:$A$18,0)),INDEX(Assumptions!$B$13:$B$18,MATCH(E9533,Assumptions!$A$13:$A$18,0))*F9533)),2)</f>
        <v>30.36</v>
      </c>
    </row>
    <row r="9534" customFormat="false" ht="15" hidden="false" customHeight="false" outlineLevel="0" collapsed="false">
      <c r="A9534" s="24" t="s">
        <v>10357</v>
      </c>
      <c r="B9534" s="39" t="n">
        <v>46224</v>
      </c>
      <c r="C9534" s="24" t="s">
        <v>628</v>
      </c>
      <c r="D9534" s="24" t="s">
        <v>826</v>
      </c>
      <c r="E9534" s="24" t="s">
        <v>111</v>
      </c>
      <c r="F9534" s="38" t="n">
        <v>100</v>
      </c>
      <c r="G9534" s="42" t="n">
        <f aca="false">DATE(YEAR(B9534),MONTH(B9534),1)</f>
        <v>46204</v>
      </c>
      <c r="H9534" s="24" t="str">
        <f aca="false">INDEX(Customers!$B$2:$B$601,MATCH(C9534,Customers!$A$2:$A$601,0))</f>
        <v>Coast</v>
      </c>
      <c r="I9534" s="43" t="n">
        <f aca="false">ROUND(MIN(INDEX(Assumptions!$D$13:$D$18,MATCH(E9534,Assumptions!$A$13:$A$18,0)),MAX(INDEX(Assumptions!$C$13:$C$18,MATCH(E9534,Assumptions!$A$13:$A$18,0)),INDEX(Assumptions!$B$13:$B$18,MATCH(E9534,Assumptions!$A$13:$A$18,0))*F9534)),2)</f>
        <v>4</v>
      </c>
    </row>
    <row r="9535" customFormat="false" ht="15" hidden="false" customHeight="false" outlineLevel="0" collapsed="false">
      <c r="A9535" s="24" t="s">
        <v>10358</v>
      </c>
      <c r="B9535" s="39" t="n">
        <v>46224</v>
      </c>
      <c r="C9535" s="24" t="s">
        <v>649</v>
      </c>
      <c r="D9535" s="24" t="s">
        <v>826</v>
      </c>
      <c r="E9535" s="24" t="s">
        <v>113</v>
      </c>
      <c r="F9535" s="38" t="n">
        <v>99</v>
      </c>
      <c r="G9535" s="42" t="n">
        <f aca="false">DATE(YEAR(B9535),MONTH(B9535),1)</f>
        <v>46204</v>
      </c>
      <c r="H9535" s="24" t="str">
        <f aca="false">INDEX(Customers!$B$2:$B$601,MATCH(C9535,Customers!$A$2:$A$601,0))</f>
        <v>Eastern</v>
      </c>
      <c r="I9535" s="43" t="n">
        <f aca="false">ROUND(MIN(INDEX(Assumptions!$D$13:$D$18,MATCH(E9535,Assumptions!$A$13:$A$18,0)),MAX(INDEX(Assumptions!$C$13:$C$18,MATCH(E9535,Assumptions!$A$13:$A$18,0)),INDEX(Assumptions!$B$13:$B$18,MATCH(E9535,Assumptions!$A$13:$A$18,0))*F9535)),2)</f>
        <v>4.95</v>
      </c>
    </row>
    <row r="9536" customFormat="false" ht="15" hidden="false" customHeight="false" outlineLevel="0" collapsed="false">
      <c r="A9536" s="24" t="s">
        <v>10359</v>
      </c>
      <c r="B9536" s="39" t="n">
        <v>46224</v>
      </c>
      <c r="C9536" s="24" t="s">
        <v>661</v>
      </c>
      <c r="D9536" s="24" t="s">
        <v>826</v>
      </c>
      <c r="E9536" s="24" t="s">
        <v>109</v>
      </c>
      <c r="F9536" s="38" t="n">
        <v>13450</v>
      </c>
      <c r="G9536" s="42" t="n">
        <f aca="false">DATE(YEAR(B9536),MONTH(B9536),1)</f>
        <v>46204</v>
      </c>
      <c r="H9536" s="24" t="str">
        <f aca="false">INDEX(Customers!$B$2:$B$601,MATCH(C9536,Customers!$A$2:$A$601,0))</f>
        <v>Coast</v>
      </c>
      <c r="I9536" s="43" t="n">
        <f aca="false">ROUND(MIN(INDEX(Assumptions!$D$13:$D$18,MATCH(E9536,Assumptions!$A$13:$A$18,0)),MAX(INDEX(Assumptions!$C$13:$C$18,MATCH(E9536,Assumptions!$A$13:$A$18,0)),INDEX(Assumptions!$B$13:$B$18,MATCH(E9536,Assumptions!$A$13:$A$18,0))*F9536)),2)</f>
        <v>40</v>
      </c>
    </row>
    <row r="9537" customFormat="false" ht="15" hidden="false" customHeight="false" outlineLevel="0" collapsed="false">
      <c r="A9537" s="24" t="s">
        <v>10360</v>
      </c>
      <c r="B9537" s="39" t="n">
        <v>46224</v>
      </c>
      <c r="C9537" s="24" t="s">
        <v>688</v>
      </c>
      <c r="D9537" s="24" t="s">
        <v>826</v>
      </c>
      <c r="E9537" s="24" t="s">
        <v>103</v>
      </c>
      <c r="F9537" s="38" t="n">
        <v>2320</v>
      </c>
      <c r="G9537" s="42" t="n">
        <f aca="false">DATE(YEAR(B9537),MONTH(B9537),1)</f>
        <v>46204</v>
      </c>
      <c r="H9537" s="24" t="str">
        <f aca="false">INDEX(Customers!$B$2:$B$601,MATCH(C9537,Customers!$A$2:$A$601,0))</f>
        <v>Coast</v>
      </c>
      <c r="I9537" s="43" t="n">
        <f aca="false">ROUND(MIN(INDEX(Assumptions!$D$13:$D$18,MATCH(E9537,Assumptions!$A$13:$A$18,0)),MAX(INDEX(Assumptions!$C$13:$C$18,MATCH(E9537,Assumptions!$A$13:$A$18,0)),INDEX(Assumptions!$B$13:$B$18,MATCH(E9537,Assumptions!$A$13:$A$18,0))*F9537)),2)</f>
        <v>23.2</v>
      </c>
    </row>
    <row r="9538" customFormat="false" ht="15" hidden="false" customHeight="false" outlineLevel="0" collapsed="false">
      <c r="A9538" s="24" t="s">
        <v>10361</v>
      </c>
      <c r="B9538" s="39" t="n">
        <v>46224</v>
      </c>
      <c r="C9538" s="24" t="s">
        <v>701</v>
      </c>
      <c r="D9538" s="24" t="s">
        <v>154</v>
      </c>
      <c r="E9538" s="24" t="s">
        <v>107</v>
      </c>
      <c r="F9538" s="38" t="n">
        <v>9080</v>
      </c>
      <c r="G9538" s="42" t="n">
        <f aca="false">DATE(YEAR(B9538),MONTH(B9538),1)</f>
        <v>46204</v>
      </c>
      <c r="H9538" s="24" t="str">
        <f aca="false">INDEX(Customers!$B$2:$B$601,MATCH(C9538,Customers!$A$2:$A$601,0))</f>
        <v>Nairobi</v>
      </c>
      <c r="I9538" s="43" t="n">
        <f aca="false">ROUND(MIN(INDEX(Assumptions!$D$13:$D$18,MATCH(E9538,Assumptions!$A$13:$A$18,0)),MAX(INDEX(Assumptions!$C$13:$C$18,MATCH(E9538,Assumptions!$A$13:$A$18,0)),INDEX(Assumptions!$B$13:$B$18,MATCH(E9538,Assumptions!$A$13:$A$18,0))*F9538)),2)</f>
        <v>0</v>
      </c>
    </row>
    <row r="9539" customFormat="false" ht="15" hidden="false" customHeight="false" outlineLevel="0" collapsed="false">
      <c r="A9539" s="24" t="s">
        <v>10362</v>
      </c>
      <c r="B9539" s="39" t="n">
        <v>46224</v>
      </c>
      <c r="C9539" s="24" t="s">
        <v>704</v>
      </c>
      <c r="D9539" s="24" t="s">
        <v>826</v>
      </c>
      <c r="E9539" s="24" t="s">
        <v>111</v>
      </c>
      <c r="F9539" s="38" t="n">
        <v>200</v>
      </c>
      <c r="G9539" s="42" t="n">
        <f aca="false">DATE(YEAR(B9539),MONTH(B9539),1)</f>
        <v>46204</v>
      </c>
      <c r="H9539" s="24" t="str">
        <f aca="false">INDEX(Customers!$B$2:$B$601,MATCH(C9539,Customers!$A$2:$A$601,0))</f>
        <v>Rift Valley</v>
      </c>
      <c r="I9539" s="43" t="n">
        <f aca="false">ROUND(MIN(INDEX(Assumptions!$D$13:$D$18,MATCH(E9539,Assumptions!$A$13:$A$18,0)),MAX(INDEX(Assumptions!$C$13:$C$18,MATCH(E9539,Assumptions!$A$13:$A$18,0)),INDEX(Assumptions!$B$13:$B$18,MATCH(E9539,Assumptions!$A$13:$A$18,0))*F9539)),2)</f>
        <v>8</v>
      </c>
    </row>
    <row r="9540" customFormat="false" ht="15" hidden="false" customHeight="false" outlineLevel="0" collapsed="false">
      <c r="A9540" s="24" t="s">
        <v>10363</v>
      </c>
      <c r="B9540" s="39" t="n">
        <v>46224</v>
      </c>
      <c r="C9540" s="24" t="s">
        <v>708</v>
      </c>
      <c r="D9540" s="24" t="s">
        <v>175</v>
      </c>
      <c r="E9540" s="24" t="s">
        <v>107</v>
      </c>
      <c r="F9540" s="38" t="n">
        <v>5510</v>
      </c>
      <c r="G9540" s="42" t="n">
        <f aca="false">DATE(YEAR(B9540),MONTH(B9540),1)</f>
        <v>46204</v>
      </c>
      <c r="H9540" s="24" t="str">
        <f aca="false">INDEX(Customers!$B$2:$B$601,MATCH(C9540,Customers!$A$2:$A$601,0))</f>
        <v>Rift Valley</v>
      </c>
      <c r="I9540" s="43" t="n">
        <f aca="false">ROUND(MIN(INDEX(Assumptions!$D$13:$D$18,MATCH(E9540,Assumptions!$A$13:$A$18,0)),MAX(INDEX(Assumptions!$C$13:$C$18,MATCH(E9540,Assumptions!$A$13:$A$18,0)),INDEX(Assumptions!$B$13:$B$18,MATCH(E9540,Assumptions!$A$13:$A$18,0))*F9540)),2)</f>
        <v>0</v>
      </c>
    </row>
    <row r="9541" customFormat="false" ht="15" hidden="false" customHeight="false" outlineLevel="0" collapsed="false">
      <c r="A9541" s="24" t="s">
        <v>10364</v>
      </c>
      <c r="B9541" s="39" t="n">
        <v>46224</v>
      </c>
      <c r="C9541" s="24" t="s">
        <v>710</v>
      </c>
      <c r="D9541" s="24" t="s">
        <v>826</v>
      </c>
      <c r="E9541" s="24" t="s">
        <v>103</v>
      </c>
      <c r="F9541" s="38" t="n">
        <v>2610</v>
      </c>
      <c r="G9541" s="42" t="n">
        <f aca="false">DATE(YEAR(B9541),MONTH(B9541),1)</f>
        <v>46204</v>
      </c>
      <c r="H9541" s="24" t="str">
        <f aca="false">INDEX(Customers!$B$2:$B$601,MATCH(C9541,Customers!$A$2:$A$601,0))</f>
        <v>Nairobi</v>
      </c>
      <c r="I9541" s="43" t="n">
        <f aca="false">ROUND(MIN(INDEX(Assumptions!$D$13:$D$18,MATCH(E9541,Assumptions!$A$13:$A$18,0)),MAX(INDEX(Assumptions!$C$13:$C$18,MATCH(E9541,Assumptions!$A$13:$A$18,0)),INDEX(Assumptions!$B$13:$B$18,MATCH(E9541,Assumptions!$A$13:$A$18,0))*F9541)),2)</f>
        <v>26.1</v>
      </c>
    </row>
    <row r="9542" customFormat="false" ht="15" hidden="false" customHeight="false" outlineLevel="0" collapsed="false">
      <c r="A9542" s="24" t="s">
        <v>10365</v>
      </c>
      <c r="B9542" s="39" t="n">
        <v>46224</v>
      </c>
      <c r="C9542" s="24" t="s">
        <v>711</v>
      </c>
      <c r="D9542" s="24" t="s">
        <v>826</v>
      </c>
      <c r="E9542" s="24" t="s">
        <v>103</v>
      </c>
      <c r="F9542" s="38" t="n">
        <v>8600</v>
      </c>
      <c r="G9542" s="42" t="n">
        <f aca="false">DATE(YEAR(B9542),MONTH(B9542),1)</f>
        <v>46204</v>
      </c>
      <c r="H9542" s="24" t="str">
        <f aca="false">INDEX(Customers!$B$2:$B$601,MATCH(C9542,Customers!$A$2:$A$601,0))</f>
        <v>Rift Valley</v>
      </c>
      <c r="I9542" s="43" t="n">
        <f aca="false">ROUND(MIN(INDEX(Assumptions!$D$13:$D$18,MATCH(E9542,Assumptions!$A$13:$A$18,0)),MAX(INDEX(Assumptions!$C$13:$C$18,MATCH(E9542,Assumptions!$A$13:$A$18,0)),INDEX(Assumptions!$B$13:$B$18,MATCH(E9542,Assumptions!$A$13:$A$18,0))*F9542)),2)</f>
        <v>86</v>
      </c>
    </row>
    <row r="9543" customFormat="false" ht="15" hidden="false" customHeight="false" outlineLevel="0" collapsed="false">
      <c r="A9543" s="24" t="s">
        <v>10366</v>
      </c>
      <c r="B9543" s="39" t="n">
        <v>46224</v>
      </c>
      <c r="C9543" s="24" t="s">
        <v>716</v>
      </c>
      <c r="D9543" s="24" t="s">
        <v>826</v>
      </c>
      <c r="E9543" s="24" t="s">
        <v>109</v>
      </c>
      <c r="F9543" s="38" t="n">
        <v>2340</v>
      </c>
      <c r="G9543" s="42" t="n">
        <f aca="false">DATE(YEAR(B9543),MONTH(B9543),1)</f>
        <v>46204</v>
      </c>
      <c r="H9543" s="24" t="str">
        <f aca="false">INDEX(Customers!$B$2:$B$601,MATCH(C9543,Customers!$A$2:$A$601,0))</f>
        <v>Western</v>
      </c>
      <c r="I9543" s="43" t="n">
        <f aca="false">ROUND(MIN(INDEX(Assumptions!$D$13:$D$18,MATCH(E9543,Assumptions!$A$13:$A$18,0)),MAX(INDEX(Assumptions!$C$13:$C$18,MATCH(E9543,Assumptions!$A$13:$A$18,0)),INDEX(Assumptions!$B$13:$B$18,MATCH(E9543,Assumptions!$A$13:$A$18,0))*F9543)),2)</f>
        <v>9.36</v>
      </c>
    </row>
    <row r="9544" customFormat="false" ht="15" hidden="false" customHeight="false" outlineLevel="0" collapsed="false">
      <c r="A9544" s="24" t="s">
        <v>10367</v>
      </c>
      <c r="B9544" s="39" t="n">
        <v>46224</v>
      </c>
      <c r="C9544" s="24" t="s">
        <v>720</v>
      </c>
      <c r="D9544" s="24" t="s">
        <v>152</v>
      </c>
      <c r="E9544" s="24" t="s">
        <v>105</v>
      </c>
      <c r="F9544" s="38" t="n">
        <v>11990</v>
      </c>
      <c r="G9544" s="42" t="n">
        <f aca="false">DATE(YEAR(B9544),MONTH(B9544),1)</f>
        <v>46204</v>
      </c>
      <c r="H9544" s="24" t="str">
        <f aca="false">INDEX(Customers!$B$2:$B$601,MATCH(C9544,Customers!$A$2:$A$601,0))</f>
        <v>Nairobi</v>
      </c>
      <c r="I9544" s="43" t="n">
        <f aca="false">ROUND(MIN(INDEX(Assumptions!$D$13:$D$18,MATCH(E9544,Assumptions!$A$13:$A$18,0)),MAX(INDEX(Assumptions!$C$13:$C$18,MATCH(E9544,Assumptions!$A$13:$A$18,0)),INDEX(Assumptions!$B$13:$B$18,MATCH(E9544,Assumptions!$A$13:$A$18,0))*F9544)),2)</f>
        <v>179.85</v>
      </c>
    </row>
    <row r="9545" customFormat="false" ht="15" hidden="false" customHeight="false" outlineLevel="0" collapsed="false">
      <c r="A9545" s="24" t="s">
        <v>10368</v>
      </c>
      <c r="B9545" s="39" t="n">
        <v>46224</v>
      </c>
      <c r="C9545" s="24" t="s">
        <v>721</v>
      </c>
      <c r="D9545" s="24" t="s">
        <v>826</v>
      </c>
      <c r="E9545" s="24" t="s">
        <v>103</v>
      </c>
      <c r="F9545" s="38" t="n">
        <v>2530</v>
      </c>
      <c r="G9545" s="42" t="n">
        <f aca="false">DATE(YEAR(B9545),MONTH(B9545),1)</f>
        <v>46204</v>
      </c>
      <c r="H9545" s="24" t="str">
        <f aca="false">INDEX(Customers!$B$2:$B$601,MATCH(C9545,Customers!$A$2:$A$601,0))</f>
        <v>Western</v>
      </c>
      <c r="I9545" s="43" t="n">
        <f aca="false">ROUND(MIN(INDEX(Assumptions!$D$13:$D$18,MATCH(E9545,Assumptions!$A$13:$A$18,0)),MAX(INDEX(Assumptions!$C$13:$C$18,MATCH(E9545,Assumptions!$A$13:$A$18,0)),INDEX(Assumptions!$B$13:$B$18,MATCH(E9545,Assumptions!$A$13:$A$18,0))*F9545)),2)</f>
        <v>25.3</v>
      </c>
    </row>
    <row r="9546" customFormat="false" ht="15" hidden="false" customHeight="false" outlineLevel="0" collapsed="false">
      <c r="A9546" s="24" t="s">
        <v>10369</v>
      </c>
      <c r="B9546" s="39" t="n">
        <v>46224</v>
      </c>
      <c r="C9546" s="24" t="s">
        <v>723</v>
      </c>
      <c r="D9546" s="24" t="s">
        <v>207</v>
      </c>
      <c r="E9546" s="24" t="s">
        <v>105</v>
      </c>
      <c r="F9546" s="38" t="n">
        <v>3840</v>
      </c>
      <c r="G9546" s="42" t="n">
        <f aca="false">DATE(YEAR(B9546),MONTH(B9546),1)</f>
        <v>46204</v>
      </c>
      <c r="H9546" s="24" t="str">
        <f aca="false">INDEX(Customers!$B$2:$B$601,MATCH(C9546,Customers!$A$2:$A$601,0))</f>
        <v>Eastern</v>
      </c>
      <c r="I9546" s="43" t="n">
        <f aca="false">ROUND(MIN(INDEX(Assumptions!$D$13:$D$18,MATCH(E9546,Assumptions!$A$13:$A$18,0)),MAX(INDEX(Assumptions!$C$13:$C$18,MATCH(E9546,Assumptions!$A$13:$A$18,0)),INDEX(Assumptions!$B$13:$B$18,MATCH(E9546,Assumptions!$A$13:$A$18,0))*F9546)),2)</f>
        <v>57.6</v>
      </c>
    </row>
    <row r="9547" customFormat="false" ht="15" hidden="false" customHeight="false" outlineLevel="0" collapsed="false">
      <c r="A9547" s="24" t="s">
        <v>10370</v>
      </c>
      <c r="B9547" s="39" t="n">
        <v>46224</v>
      </c>
      <c r="C9547" s="24" t="s">
        <v>728</v>
      </c>
      <c r="D9547" s="24" t="s">
        <v>826</v>
      </c>
      <c r="E9547" s="24" t="s">
        <v>111</v>
      </c>
      <c r="F9547" s="38" t="n">
        <v>1000</v>
      </c>
      <c r="G9547" s="42" t="n">
        <f aca="false">DATE(YEAR(B9547),MONTH(B9547),1)</f>
        <v>46204</v>
      </c>
      <c r="H9547" s="24" t="str">
        <f aca="false">INDEX(Customers!$B$2:$B$601,MATCH(C9547,Customers!$A$2:$A$601,0))</f>
        <v>Nairobi</v>
      </c>
      <c r="I9547" s="43" t="n">
        <f aca="false">ROUND(MIN(INDEX(Assumptions!$D$13:$D$18,MATCH(E9547,Assumptions!$A$13:$A$18,0)),MAX(INDEX(Assumptions!$C$13:$C$18,MATCH(E9547,Assumptions!$A$13:$A$18,0)),INDEX(Assumptions!$B$13:$B$18,MATCH(E9547,Assumptions!$A$13:$A$18,0))*F9547)),2)</f>
        <v>40</v>
      </c>
    </row>
    <row r="9548" customFormat="false" ht="15" hidden="false" customHeight="false" outlineLevel="0" collapsed="false">
      <c r="A9548" s="24" t="s">
        <v>10371</v>
      </c>
      <c r="B9548" s="39" t="n">
        <v>46224</v>
      </c>
      <c r="C9548" s="24" t="s">
        <v>748</v>
      </c>
      <c r="D9548" s="24" t="s">
        <v>207</v>
      </c>
      <c r="E9548" s="24" t="s">
        <v>107</v>
      </c>
      <c r="F9548" s="38" t="n">
        <v>110110</v>
      </c>
      <c r="G9548" s="42" t="n">
        <f aca="false">DATE(YEAR(B9548),MONTH(B9548),1)</f>
        <v>46204</v>
      </c>
      <c r="H9548" s="24" t="str">
        <f aca="false">INDEX(Customers!$B$2:$B$601,MATCH(C9548,Customers!$A$2:$A$601,0))</f>
        <v>Eastern</v>
      </c>
      <c r="I9548" s="43" t="n">
        <f aca="false">ROUND(MIN(INDEX(Assumptions!$D$13:$D$18,MATCH(E9548,Assumptions!$A$13:$A$18,0)),MAX(INDEX(Assumptions!$C$13:$C$18,MATCH(E9548,Assumptions!$A$13:$A$18,0)),INDEX(Assumptions!$B$13:$B$18,MATCH(E9548,Assumptions!$A$13:$A$18,0))*F9548)),2)</f>
        <v>0</v>
      </c>
    </row>
    <row r="9549" customFormat="false" ht="15" hidden="false" customHeight="false" outlineLevel="0" collapsed="false">
      <c r="A9549" s="24" t="s">
        <v>10372</v>
      </c>
      <c r="B9549" s="39" t="n">
        <v>46224</v>
      </c>
      <c r="C9549" s="24" t="s">
        <v>751</v>
      </c>
      <c r="D9549" s="24" t="s">
        <v>826</v>
      </c>
      <c r="E9549" s="24" t="s">
        <v>109</v>
      </c>
      <c r="F9549" s="38" t="n">
        <v>850</v>
      </c>
      <c r="G9549" s="42" t="n">
        <f aca="false">DATE(YEAR(B9549),MONTH(B9549),1)</f>
        <v>46204</v>
      </c>
      <c r="H9549" s="24" t="str">
        <f aca="false">INDEX(Customers!$B$2:$B$601,MATCH(C9549,Customers!$A$2:$A$601,0))</f>
        <v>Coast</v>
      </c>
      <c r="I9549" s="43" t="n">
        <f aca="false">ROUND(MIN(INDEX(Assumptions!$D$13:$D$18,MATCH(E9549,Assumptions!$A$13:$A$18,0)),MAX(INDEX(Assumptions!$C$13:$C$18,MATCH(E9549,Assumptions!$A$13:$A$18,0)),INDEX(Assumptions!$B$13:$B$18,MATCH(E9549,Assumptions!$A$13:$A$18,0))*F9549)),2)</f>
        <v>3.4</v>
      </c>
    </row>
    <row r="9550" customFormat="false" ht="15" hidden="false" customHeight="false" outlineLevel="0" collapsed="false">
      <c r="A9550" s="24" t="s">
        <v>10373</v>
      </c>
      <c r="B9550" s="39" t="n">
        <v>46224</v>
      </c>
      <c r="C9550" s="24" t="s">
        <v>767</v>
      </c>
      <c r="D9550" s="24" t="s">
        <v>826</v>
      </c>
      <c r="E9550" s="24" t="s">
        <v>103</v>
      </c>
      <c r="F9550" s="38" t="n">
        <v>550</v>
      </c>
      <c r="G9550" s="42" t="n">
        <f aca="false">DATE(YEAR(B9550),MONTH(B9550),1)</f>
        <v>46204</v>
      </c>
      <c r="H9550" s="24" t="str">
        <f aca="false">INDEX(Customers!$B$2:$B$601,MATCH(C9550,Customers!$A$2:$A$601,0))</f>
        <v>Nairobi</v>
      </c>
      <c r="I9550" s="43" t="n">
        <f aca="false">ROUND(MIN(INDEX(Assumptions!$D$13:$D$18,MATCH(E9550,Assumptions!$A$13:$A$18,0)),MAX(INDEX(Assumptions!$C$13:$C$18,MATCH(E9550,Assumptions!$A$13:$A$18,0)),INDEX(Assumptions!$B$13:$B$18,MATCH(E9550,Assumptions!$A$13:$A$18,0))*F9550)),2)</f>
        <v>5.5</v>
      </c>
    </row>
    <row r="9551" customFormat="false" ht="15" hidden="false" customHeight="false" outlineLevel="0" collapsed="false">
      <c r="A9551" s="24" t="s">
        <v>10374</v>
      </c>
      <c r="B9551" s="39" t="n">
        <v>46224</v>
      </c>
      <c r="C9551" s="24" t="s">
        <v>772</v>
      </c>
      <c r="D9551" s="24" t="s">
        <v>826</v>
      </c>
      <c r="E9551" s="24" t="s">
        <v>111</v>
      </c>
      <c r="F9551" s="38" t="n">
        <v>100</v>
      </c>
      <c r="G9551" s="42" t="n">
        <f aca="false">DATE(YEAR(B9551),MONTH(B9551),1)</f>
        <v>46204</v>
      </c>
      <c r="H9551" s="24" t="str">
        <f aca="false">INDEX(Customers!$B$2:$B$601,MATCH(C9551,Customers!$A$2:$A$601,0))</f>
        <v>Nairobi</v>
      </c>
      <c r="I9551" s="43" t="n">
        <f aca="false">ROUND(MIN(INDEX(Assumptions!$D$13:$D$18,MATCH(E9551,Assumptions!$A$13:$A$18,0)),MAX(INDEX(Assumptions!$C$13:$C$18,MATCH(E9551,Assumptions!$A$13:$A$18,0)),INDEX(Assumptions!$B$13:$B$18,MATCH(E9551,Assumptions!$A$13:$A$18,0))*F9551)),2)</f>
        <v>4</v>
      </c>
    </row>
    <row r="9552" customFormat="false" ht="15" hidden="false" customHeight="false" outlineLevel="0" collapsed="false">
      <c r="A9552" s="24" t="s">
        <v>10375</v>
      </c>
      <c r="B9552" s="39" t="n">
        <v>46225</v>
      </c>
      <c r="C9552" s="24" t="s">
        <v>236</v>
      </c>
      <c r="D9552" s="24" t="s">
        <v>826</v>
      </c>
      <c r="E9552" s="24" t="s">
        <v>111</v>
      </c>
      <c r="F9552" s="38" t="n">
        <v>50</v>
      </c>
      <c r="G9552" s="42" t="n">
        <f aca="false">DATE(YEAR(B9552),MONTH(B9552),1)</f>
        <v>46204</v>
      </c>
      <c r="H9552" s="24" t="str">
        <f aca="false">INDEX(Customers!$B$2:$B$601,MATCH(C9552,Customers!$A$2:$A$601,0))</f>
        <v>Rift Valley</v>
      </c>
      <c r="I9552" s="43" t="n">
        <f aca="false">ROUND(MIN(INDEX(Assumptions!$D$13:$D$18,MATCH(E9552,Assumptions!$A$13:$A$18,0)),MAX(INDEX(Assumptions!$C$13:$C$18,MATCH(E9552,Assumptions!$A$13:$A$18,0)),INDEX(Assumptions!$B$13:$B$18,MATCH(E9552,Assumptions!$A$13:$A$18,0))*F9552)),2)</f>
        <v>2</v>
      </c>
    </row>
    <row r="9553" customFormat="false" ht="15" hidden="false" customHeight="false" outlineLevel="0" collapsed="false">
      <c r="A9553" s="24" t="s">
        <v>10376</v>
      </c>
      <c r="B9553" s="39" t="n">
        <v>46225</v>
      </c>
      <c r="C9553" s="24" t="s">
        <v>244</v>
      </c>
      <c r="D9553" s="24" t="s">
        <v>193</v>
      </c>
      <c r="E9553" s="24" t="s">
        <v>105</v>
      </c>
      <c r="F9553" s="38" t="n">
        <v>1200</v>
      </c>
      <c r="G9553" s="42" t="n">
        <f aca="false">DATE(YEAR(B9553),MONTH(B9553),1)</f>
        <v>46204</v>
      </c>
      <c r="H9553" s="24" t="str">
        <f aca="false">INDEX(Customers!$B$2:$B$601,MATCH(C9553,Customers!$A$2:$A$601,0))</f>
        <v>Nairobi</v>
      </c>
      <c r="I9553" s="43" t="n">
        <f aca="false">ROUND(MIN(INDEX(Assumptions!$D$13:$D$18,MATCH(E9553,Assumptions!$A$13:$A$18,0)),MAX(INDEX(Assumptions!$C$13:$C$18,MATCH(E9553,Assumptions!$A$13:$A$18,0)),INDEX(Assumptions!$B$13:$B$18,MATCH(E9553,Assumptions!$A$13:$A$18,0))*F9553)),2)</f>
        <v>18</v>
      </c>
    </row>
    <row r="9554" customFormat="false" ht="15" hidden="false" customHeight="false" outlineLevel="0" collapsed="false">
      <c r="A9554" s="24" t="s">
        <v>10377</v>
      </c>
      <c r="B9554" s="39" t="n">
        <v>46225</v>
      </c>
      <c r="C9554" s="24" t="s">
        <v>249</v>
      </c>
      <c r="D9554" s="24" t="s">
        <v>826</v>
      </c>
      <c r="E9554" s="24" t="s">
        <v>111</v>
      </c>
      <c r="F9554" s="38" t="n">
        <v>50</v>
      </c>
      <c r="G9554" s="42" t="n">
        <f aca="false">DATE(YEAR(B9554),MONTH(B9554),1)</f>
        <v>46204</v>
      </c>
      <c r="H9554" s="24" t="str">
        <f aca="false">INDEX(Customers!$B$2:$B$601,MATCH(C9554,Customers!$A$2:$A$601,0))</f>
        <v>Central</v>
      </c>
      <c r="I9554" s="43" t="n">
        <f aca="false">ROUND(MIN(INDEX(Assumptions!$D$13:$D$18,MATCH(E9554,Assumptions!$A$13:$A$18,0)),MAX(INDEX(Assumptions!$C$13:$C$18,MATCH(E9554,Assumptions!$A$13:$A$18,0)),INDEX(Assumptions!$B$13:$B$18,MATCH(E9554,Assumptions!$A$13:$A$18,0))*F9554)),2)</f>
        <v>2</v>
      </c>
    </row>
    <row r="9555" customFormat="false" ht="15" hidden="false" customHeight="false" outlineLevel="0" collapsed="false">
      <c r="A9555" s="24" t="s">
        <v>10378</v>
      </c>
      <c r="B9555" s="39" t="n">
        <v>46225</v>
      </c>
      <c r="C9555" s="24" t="s">
        <v>249</v>
      </c>
      <c r="D9555" s="24" t="s">
        <v>165</v>
      </c>
      <c r="E9555" s="24" t="s">
        <v>105</v>
      </c>
      <c r="F9555" s="38" t="n">
        <v>10690</v>
      </c>
      <c r="G9555" s="42" t="n">
        <f aca="false">DATE(YEAR(B9555),MONTH(B9555),1)</f>
        <v>46204</v>
      </c>
      <c r="H9555" s="24" t="str">
        <f aca="false">INDEX(Customers!$B$2:$B$601,MATCH(C9555,Customers!$A$2:$A$601,0))</f>
        <v>Central</v>
      </c>
      <c r="I9555" s="43" t="n">
        <f aca="false">ROUND(MIN(INDEX(Assumptions!$D$13:$D$18,MATCH(E9555,Assumptions!$A$13:$A$18,0)),MAX(INDEX(Assumptions!$C$13:$C$18,MATCH(E9555,Assumptions!$A$13:$A$18,0)),INDEX(Assumptions!$B$13:$B$18,MATCH(E9555,Assumptions!$A$13:$A$18,0))*F9555)),2)</f>
        <v>160.35</v>
      </c>
    </row>
    <row r="9556" customFormat="false" ht="15" hidden="false" customHeight="false" outlineLevel="0" collapsed="false">
      <c r="A9556" s="24" t="s">
        <v>10379</v>
      </c>
      <c r="B9556" s="39" t="n">
        <v>46225</v>
      </c>
      <c r="C9556" s="24" t="s">
        <v>254</v>
      </c>
      <c r="D9556" s="24" t="s">
        <v>826</v>
      </c>
      <c r="E9556" s="24" t="s">
        <v>103</v>
      </c>
      <c r="F9556" s="38" t="n">
        <v>730</v>
      </c>
      <c r="G9556" s="42" t="n">
        <f aca="false">DATE(YEAR(B9556),MONTH(B9556),1)</f>
        <v>46204</v>
      </c>
      <c r="H9556" s="24" t="str">
        <f aca="false">INDEX(Customers!$B$2:$B$601,MATCH(C9556,Customers!$A$2:$A$601,0))</f>
        <v>Rift Valley</v>
      </c>
      <c r="I9556" s="43" t="n">
        <f aca="false">ROUND(MIN(INDEX(Assumptions!$D$13:$D$18,MATCH(E9556,Assumptions!$A$13:$A$18,0)),MAX(INDEX(Assumptions!$C$13:$C$18,MATCH(E9556,Assumptions!$A$13:$A$18,0)),INDEX(Assumptions!$B$13:$B$18,MATCH(E9556,Assumptions!$A$13:$A$18,0))*F9556)),2)</f>
        <v>7.3</v>
      </c>
    </row>
    <row r="9557" customFormat="false" ht="15" hidden="false" customHeight="false" outlineLevel="0" collapsed="false">
      <c r="A9557" s="24" t="s">
        <v>10380</v>
      </c>
      <c r="B9557" s="39" t="n">
        <v>46225</v>
      </c>
      <c r="C9557" s="24" t="s">
        <v>271</v>
      </c>
      <c r="D9557" s="24" t="s">
        <v>826</v>
      </c>
      <c r="E9557" s="24" t="s">
        <v>103</v>
      </c>
      <c r="F9557" s="38" t="n">
        <v>16490</v>
      </c>
      <c r="G9557" s="42" t="n">
        <f aca="false">DATE(YEAR(B9557),MONTH(B9557),1)</f>
        <v>46204</v>
      </c>
      <c r="H9557" s="24" t="str">
        <f aca="false">INDEX(Customers!$B$2:$B$601,MATCH(C9557,Customers!$A$2:$A$601,0))</f>
        <v>Coast</v>
      </c>
      <c r="I9557" s="43" t="n">
        <f aca="false">ROUND(MIN(INDEX(Assumptions!$D$13:$D$18,MATCH(E9557,Assumptions!$A$13:$A$18,0)),MAX(INDEX(Assumptions!$C$13:$C$18,MATCH(E9557,Assumptions!$A$13:$A$18,0)),INDEX(Assumptions!$B$13:$B$18,MATCH(E9557,Assumptions!$A$13:$A$18,0))*F9557)),2)</f>
        <v>105</v>
      </c>
    </row>
    <row r="9558" customFormat="false" ht="15" hidden="false" customHeight="false" outlineLevel="0" collapsed="false">
      <c r="A9558" s="24" t="s">
        <v>10381</v>
      </c>
      <c r="B9558" s="39" t="n">
        <v>46225</v>
      </c>
      <c r="C9558" s="24" t="s">
        <v>297</v>
      </c>
      <c r="D9558" s="24" t="s">
        <v>826</v>
      </c>
      <c r="E9558" s="24" t="s">
        <v>113</v>
      </c>
      <c r="F9558" s="38" t="n">
        <v>500</v>
      </c>
      <c r="G9558" s="42" t="n">
        <f aca="false">DATE(YEAR(B9558),MONTH(B9558),1)</f>
        <v>46204</v>
      </c>
      <c r="H9558" s="24" t="str">
        <f aca="false">INDEX(Customers!$B$2:$B$601,MATCH(C9558,Customers!$A$2:$A$601,0))</f>
        <v>Nairobi</v>
      </c>
      <c r="I9558" s="43" t="n">
        <f aca="false">ROUND(MIN(INDEX(Assumptions!$D$13:$D$18,MATCH(E9558,Assumptions!$A$13:$A$18,0)),MAX(INDEX(Assumptions!$C$13:$C$18,MATCH(E9558,Assumptions!$A$13:$A$18,0)),INDEX(Assumptions!$B$13:$B$18,MATCH(E9558,Assumptions!$A$13:$A$18,0))*F9558)),2)</f>
        <v>25</v>
      </c>
    </row>
    <row r="9559" customFormat="false" ht="15" hidden="false" customHeight="false" outlineLevel="0" collapsed="false">
      <c r="A9559" s="24" t="s">
        <v>10382</v>
      </c>
      <c r="B9559" s="39" t="n">
        <v>46225</v>
      </c>
      <c r="C9559" s="24" t="s">
        <v>316</v>
      </c>
      <c r="D9559" s="24" t="s">
        <v>826</v>
      </c>
      <c r="E9559" s="24" t="s">
        <v>103</v>
      </c>
      <c r="F9559" s="38" t="n">
        <v>1780</v>
      </c>
      <c r="G9559" s="42" t="n">
        <f aca="false">DATE(YEAR(B9559),MONTH(B9559),1)</f>
        <v>46204</v>
      </c>
      <c r="H9559" s="24" t="str">
        <f aca="false">INDEX(Customers!$B$2:$B$601,MATCH(C9559,Customers!$A$2:$A$601,0))</f>
        <v>Coast</v>
      </c>
      <c r="I9559" s="43" t="n">
        <f aca="false">ROUND(MIN(INDEX(Assumptions!$D$13:$D$18,MATCH(E9559,Assumptions!$A$13:$A$18,0)),MAX(INDEX(Assumptions!$C$13:$C$18,MATCH(E9559,Assumptions!$A$13:$A$18,0)),INDEX(Assumptions!$B$13:$B$18,MATCH(E9559,Assumptions!$A$13:$A$18,0))*F9559)),2)</f>
        <v>17.8</v>
      </c>
    </row>
    <row r="9560" customFormat="false" ht="15" hidden="false" customHeight="false" outlineLevel="0" collapsed="false">
      <c r="A9560" s="24" t="s">
        <v>10383</v>
      </c>
      <c r="B9560" s="39" t="n">
        <v>46225</v>
      </c>
      <c r="C9560" s="24" t="s">
        <v>328</v>
      </c>
      <c r="D9560" s="24" t="s">
        <v>193</v>
      </c>
      <c r="E9560" s="24" t="s">
        <v>107</v>
      </c>
      <c r="F9560" s="38" t="n">
        <v>6410</v>
      </c>
      <c r="G9560" s="42" t="n">
        <f aca="false">DATE(YEAR(B9560),MONTH(B9560),1)</f>
        <v>46204</v>
      </c>
      <c r="H9560" s="24" t="str">
        <f aca="false">INDEX(Customers!$B$2:$B$601,MATCH(C9560,Customers!$A$2:$A$601,0))</f>
        <v>Western</v>
      </c>
      <c r="I9560" s="43" t="n">
        <f aca="false">ROUND(MIN(INDEX(Assumptions!$D$13:$D$18,MATCH(E9560,Assumptions!$A$13:$A$18,0)),MAX(INDEX(Assumptions!$C$13:$C$18,MATCH(E9560,Assumptions!$A$13:$A$18,0)),INDEX(Assumptions!$B$13:$B$18,MATCH(E9560,Assumptions!$A$13:$A$18,0))*F9560)),2)</f>
        <v>0</v>
      </c>
    </row>
    <row r="9561" customFormat="false" ht="15" hidden="false" customHeight="false" outlineLevel="0" collapsed="false">
      <c r="A9561" s="24" t="s">
        <v>10384</v>
      </c>
      <c r="B9561" s="39" t="n">
        <v>46225</v>
      </c>
      <c r="C9561" s="24" t="s">
        <v>328</v>
      </c>
      <c r="D9561" s="24" t="s">
        <v>826</v>
      </c>
      <c r="E9561" s="24" t="s">
        <v>103</v>
      </c>
      <c r="F9561" s="38" t="n">
        <v>170</v>
      </c>
      <c r="G9561" s="42" t="n">
        <f aca="false">DATE(YEAR(B9561),MONTH(B9561),1)</f>
        <v>46204</v>
      </c>
      <c r="H9561" s="24" t="str">
        <f aca="false">INDEX(Customers!$B$2:$B$601,MATCH(C9561,Customers!$A$2:$A$601,0))</f>
        <v>Western</v>
      </c>
      <c r="I9561" s="43" t="n">
        <f aca="false">ROUND(MIN(INDEX(Assumptions!$D$13:$D$18,MATCH(E9561,Assumptions!$A$13:$A$18,0)),MAX(INDEX(Assumptions!$C$13:$C$18,MATCH(E9561,Assumptions!$A$13:$A$18,0)),INDEX(Assumptions!$B$13:$B$18,MATCH(E9561,Assumptions!$A$13:$A$18,0))*F9561)),2)</f>
        <v>5</v>
      </c>
    </row>
    <row r="9562" customFormat="false" ht="15" hidden="false" customHeight="false" outlineLevel="0" collapsed="false">
      <c r="A9562" s="24" t="s">
        <v>10385</v>
      </c>
      <c r="B9562" s="39" t="n">
        <v>46225</v>
      </c>
      <c r="C9562" s="24" t="s">
        <v>339</v>
      </c>
      <c r="D9562" s="24" t="s">
        <v>152</v>
      </c>
      <c r="E9562" s="24" t="s">
        <v>105</v>
      </c>
      <c r="F9562" s="38" t="n">
        <v>1650</v>
      </c>
      <c r="G9562" s="42" t="n">
        <f aca="false">DATE(YEAR(B9562),MONTH(B9562),1)</f>
        <v>46204</v>
      </c>
      <c r="H9562" s="24" t="str">
        <f aca="false">INDEX(Customers!$B$2:$B$601,MATCH(C9562,Customers!$A$2:$A$601,0))</f>
        <v>Nairobi</v>
      </c>
      <c r="I9562" s="43" t="n">
        <f aca="false">ROUND(MIN(INDEX(Assumptions!$D$13:$D$18,MATCH(E9562,Assumptions!$A$13:$A$18,0)),MAX(INDEX(Assumptions!$C$13:$C$18,MATCH(E9562,Assumptions!$A$13:$A$18,0)),INDEX(Assumptions!$B$13:$B$18,MATCH(E9562,Assumptions!$A$13:$A$18,0))*F9562)),2)</f>
        <v>24.75</v>
      </c>
    </row>
    <row r="9563" customFormat="false" ht="15" hidden="false" customHeight="false" outlineLevel="0" collapsed="false">
      <c r="A9563" s="24" t="s">
        <v>10386</v>
      </c>
      <c r="B9563" s="39" t="n">
        <v>46225</v>
      </c>
      <c r="C9563" s="24" t="s">
        <v>384</v>
      </c>
      <c r="D9563" s="24" t="s">
        <v>826</v>
      </c>
      <c r="E9563" s="24" t="s">
        <v>103</v>
      </c>
      <c r="F9563" s="38" t="n">
        <v>420</v>
      </c>
      <c r="G9563" s="42" t="n">
        <f aca="false">DATE(YEAR(B9563),MONTH(B9563),1)</f>
        <v>46204</v>
      </c>
      <c r="H9563" s="24" t="str">
        <f aca="false">INDEX(Customers!$B$2:$B$601,MATCH(C9563,Customers!$A$2:$A$601,0))</f>
        <v>Western</v>
      </c>
      <c r="I9563" s="43" t="n">
        <f aca="false">ROUND(MIN(INDEX(Assumptions!$D$13:$D$18,MATCH(E9563,Assumptions!$A$13:$A$18,0)),MAX(INDEX(Assumptions!$C$13:$C$18,MATCH(E9563,Assumptions!$A$13:$A$18,0)),INDEX(Assumptions!$B$13:$B$18,MATCH(E9563,Assumptions!$A$13:$A$18,0))*F9563)),2)</f>
        <v>5</v>
      </c>
    </row>
    <row r="9564" customFormat="false" ht="15" hidden="false" customHeight="false" outlineLevel="0" collapsed="false">
      <c r="A9564" s="24" t="s">
        <v>10387</v>
      </c>
      <c r="B9564" s="39" t="n">
        <v>46225</v>
      </c>
      <c r="C9564" s="24" t="s">
        <v>390</v>
      </c>
      <c r="D9564" s="24" t="s">
        <v>826</v>
      </c>
      <c r="E9564" s="24" t="s">
        <v>103</v>
      </c>
      <c r="F9564" s="38" t="n">
        <v>1040</v>
      </c>
      <c r="G9564" s="42" t="n">
        <f aca="false">DATE(YEAR(B9564),MONTH(B9564),1)</f>
        <v>46204</v>
      </c>
      <c r="H9564" s="24" t="str">
        <f aca="false">INDEX(Customers!$B$2:$B$601,MATCH(C9564,Customers!$A$2:$A$601,0))</f>
        <v>Rift Valley</v>
      </c>
      <c r="I9564" s="43" t="n">
        <f aca="false">ROUND(MIN(INDEX(Assumptions!$D$13:$D$18,MATCH(E9564,Assumptions!$A$13:$A$18,0)),MAX(INDEX(Assumptions!$C$13:$C$18,MATCH(E9564,Assumptions!$A$13:$A$18,0)),INDEX(Assumptions!$B$13:$B$18,MATCH(E9564,Assumptions!$A$13:$A$18,0))*F9564)),2)</f>
        <v>10.4</v>
      </c>
    </row>
    <row r="9565" customFormat="false" ht="15" hidden="false" customHeight="false" outlineLevel="0" collapsed="false">
      <c r="A9565" s="24" t="s">
        <v>10388</v>
      </c>
      <c r="B9565" s="39" t="n">
        <v>46225</v>
      </c>
      <c r="C9565" s="24" t="s">
        <v>394</v>
      </c>
      <c r="D9565" s="24" t="s">
        <v>205</v>
      </c>
      <c r="E9565" s="24" t="s">
        <v>105</v>
      </c>
      <c r="F9565" s="38" t="n">
        <v>12770</v>
      </c>
      <c r="G9565" s="42" t="n">
        <f aca="false">DATE(YEAR(B9565),MONTH(B9565),1)</f>
        <v>46204</v>
      </c>
      <c r="H9565" s="24" t="str">
        <f aca="false">INDEX(Customers!$B$2:$B$601,MATCH(C9565,Customers!$A$2:$A$601,0))</f>
        <v>Eastern</v>
      </c>
      <c r="I9565" s="43" t="n">
        <f aca="false">ROUND(MIN(INDEX(Assumptions!$D$13:$D$18,MATCH(E9565,Assumptions!$A$13:$A$18,0)),MAX(INDEX(Assumptions!$C$13:$C$18,MATCH(E9565,Assumptions!$A$13:$A$18,0)),INDEX(Assumptions!$B$13:$B$18,MATCH(E9565,Assumptions!$A$13:$A$18,0))*F9565)),2)</f>
        <v>191.55</v>
      </c>
    </row>
    <row r="9566" customFormat="false" ht="15" hidden="false" customHeight="false" outlineLevel="0" collapsed="false">
      <c r="A9566" s="24" t="s">
        <v>10389</v>
      </c>
      <c r="B9566" s="39" t="n">
        <v>46225</v>
      </c>
      <c r="C9566" s="24" t="s">
        <v>395</v>
      </c>
      <c r="D9566" s="24" t="s">
        <v>826</v>
      </c>
      <c r="E9566" s="24" t="s">
        <v>103</v>
      </c>
      <c r="F9566" s="38" t="n">
        <v>2930</v>
      </c>
      <c r="G9566" s="42" t="n">
        <f aca="false">DATE(YEAR(B9566),MONTH(B9566),1)</f>
        <v>46204</v>
      </c>
      <c r="H9566" s="24" t="str">
        <f aca="false">INDEX(Customers!$B$2:$B$601,MATCH(C9566,Customers!$A$2:$A$601,0))</f>
        <v>Eastern</v>
      </c>
      <c r="I9566" s="43" t="n">
        <f aca="false">ROUND(MIN(INDEX(Assumptions!$D$13:$D$18,MATCH(E9566,Assumptions!$A$13:$A$18,0)),MAX(INDEX(Assumptions!$C$13:$C$18,MATCH(E9566,Assumptions!$A$13:$A$18,0)),INDEX(Assumptions!$B$13:$B$18,MATCH(E9566,Assumptions!$A$13:$A$18,0))*F9566)),2)</f>
        <v>29.3</v>
      </c>
    </row>
    <row r="9567" customFormat="false" ht="15" hidden="false" customHeight="false" outlineLevel="0" collapsed="false">
      <c r="A9567" s="24" t="s">
        <v>10390</v>
      </c>
      <c r="B9567" s="39" t="n">
        <v>46225</v>
      </c>
      <c r="C9567" s="24" t="s">
        <v>435</v>
      </c>
      <c r="D9567" s="24" t="s">
        <v>826</v>
      </c>
      <c r="E9567" s="24" t="s">
        <v>111</v>
      </c>
      <c r="F9567" s="38" t="n">
        <v>50</v>
      </c>
      <c r="G9567" s="42" t="n">
        <f aca="false">DATE(YEAR(B9567),MONTH(B9567),1)</f>
        <v>46204</v>
      </c>
      <c r="H9567" s="24" t="str">
        <f aca="false">INDEX(Customers!$B$2:$B$601,MATCH(C9567,Customers!$A$2:$A$601,0))</f>
        <v>Nairobi</v>
      </c>
      <c r="I9567" s="43" t="n">
        <f aca="false">ROUND(MIN(INDEX(Assumptions!$D$13:$D$18,MATCH(E9567,Assumptions!$A$13:$A$18,0)),MAX(INDEX(Assumptions!$C$13:$C$18,MATCH(E9567,Assumptions!$A$13:$A$18,0)),INDEX(Assumptions!$B$13:$B$18,MATCH(E9567,Assumptions!$A$13:$A$18,0))*F9567)),2)</f>
        <v>2</v>
      </c>
    </row>
    <row r="9568" customFormat="false" ht="15" hidden="false" customHeight="false" outlineLevel="0" collapsed="false">
      <c r="A9568" s="24" t="s">
        <v>10391</v>
      </c>
      <c r="B9568" s="39" t="n">
        <v>46225</v>
      </c>
      <c r="C9568" s="24" t="s">
        <v>440</v>
      </c>
      <c r="D9568" s="24" t="s">
        <v>152</v>
      </c>
      <c r="E9568" s="24" t="s">
        <v>107</v>
      </c>
      <c r="F9568" s="38" t="n">
        <v>1550</v>
      </c>
      <c r="G9568" s="42" t="n">
        <f aca="false">DATE(YEAR(B9568),MONTH(B9568),1)</f>
        <v>46204</v>
      </c>
      <c r="H9568" s="24" t="str">
        <f aca="false">INDEX(Customers!$B$2:$B$601,MATCH(C9568,Customers!$A$2:$A$601,0))</f>
        <v>Nairobi</v>
      </c>
      <c r="I9568" s="43" t="n">
        <f aca="false">ROUND(MIN(INDEX(Assumptions!$D$13:$D$18,MATCH(E9568,Assumptions!$A$13:$A$18,0)),MAX(INDEX(Assumptions!$C$13:$C$18,MATCH(E9568,Assumptions!$A$13:$A$18,0)),INDEX(Assumptions!$B$13:$B$18,MATCH(E9568,Assumptions!$A$13:$A$18,0))*F9568)),2)</f>
        <v>0</v>
      </c>
    </row>
    <row r="9569" customFormat="false" ht="15" hidden="false" customHeight="false" outlineLevel="0" collapsed="false">
      <c r="A9569" s="24" t="s">
        <v>10392</v>
      </c>
      <c r="B9569" s="39" t="n">
        <v>46225</v>
      </c>
      <c r="C9569" s="24" t="s">
        <v>451</v>
      </c>
      <c r="D9569" s="24" t="s">
        <v>826</v>
      </c>
      <c r="E9569" s="24" t="s">
        <v>109</v>
      </c>
      <c r="F9569" s="38" t="n">
        <v>27570</v>
      </c>
      <c r="G9569" s="42" t="n">
        <f aca="false">DATE(YEAR(B9569),MONTH(B9569),1)</f>
        <v>46204</v>
      </c>
      <c r="H9569" s="24" t="str">
        <f aca="false">INDEX(Customers!$B$2:$B$601,MATCH(C9569,Customers!$A$2:$A$601,0))</f>
        <v>Nairobi</v>
      </c>
      <c r="I9569" s="43" t="n">
        <f aca="false">ROUND(MIN(INDEX(Assumptions!$D$13:$D$18,MATCH(E9569,Assumptions!$A$13:$A$18,0)),MAX(INDEX(Assumptions!$C$13:$C$18,MATCH(E9569,Assumptions!$A$13:$A$18,0)),INDEX(Assumptions!$B$13:$B$18,MATCH(E9569,Assumptions!$A$13:$A$18,0))*F9569)),2)</f>
        <v>40</v>
      </c>
    </row>
    <row r="9570" customFormat="false" ht="15" hidden="false" customHeight="false" outlineLevel="0" collapsed="false">
      <c r="A9570" s="24" t="s">
        <v>10393</v>
      </c>
      <c r="B9570" s="39" t="n">
        <v>46225</v>
      </c>
      <c r="C9570" s="24" t="s">
        <v>467</v>
      </c>
      <c r="D9570" s="24" t="s">
        <v>181</v>
      </c>
      <c r="E9570" s="24" t="s">
        <v>107</v>
      </c>
      <c r="F9570" s="38" t="n">
        <v>7750</v>
      </c>
      <c r="G9570" s="42" t="n">
        <f aca="false">DATE(YEAR(B9570),MONTH(B9570),1)</f>
        <v>46204</v>
      </c>
      <c r="H9570" s="24" t="str">
        <f aca="false">INDEX(Customers!$B$2:$B$601,MATCH(C9570,Customers!$A$2:$A$601,0))</f>
        <v>Rift Valley</v>
      </c>
      <c r="I9570" s="43" t="n">
        <f aca="false">ROUND(MIN(INDEX(Assumptions!$D$13:$D$18,MATCH(E9570,Assumptions!$A$13:$A$18,0)),MAX(INDEX(Assumptions!$C$13:$C$18,MATCH(E9570,Assumptions!$A$13:$A$18,0)),INDEX(Assumptions!$B$13:$B$18,MATCH(E9570,Assumptions!$A$13:$A$18,0))*F9570)),2)</f>
        <v>0</v>
      </c>
    </row>
    <row r="9571" customFormat="false" ht="15" hidden="false" customHeight="false" outlineLevel="0" collapsed="false">
      <c r="A9571" s="24" t="s">
        <v>10394</v>
      </c>
      <c r="B9571" s="39" t="n">
        <v>46225</v>
      </c>
      <c r="C9571" s="24" t="s">
        <v>474</v>
      </c>
      <c r="D9571" s="24" t="s">
        <v>826</v>
      </c>
      <c r="E9571" s="24" t="s">
        <v>111</v>
      </c>
      <c r="F9571" s="38" t="n">
        <v>200</v>
      </c>
      <c r="G9571" s="42" t="n">
        <f aca="false">DATE(YEAR(B9571),MONTH(B9571),1)</f>
        <v>46204</v>
      </c>
      <c r="H9571" s="24" t="str">
        <f aca="false">INDEX(Customers!$B$2:$B$601,MATCH(C9571,Customers!$A$2:$A$601,0))</f>
        <v>Eastern</v>
      </c>
      <c r="I9571" s="43" t="n">
        <f aca="false">ROUND(MIN(INDEX(Assumptions!$D$13:$D$18,MATCH(E9571,Assumptions!$A$13:$A$18,0)),MAX(INDEX(Assumptions!$C$13:$C$18,MATCH(E9571,Assumptions!$A$13:$A$18,0)),INDEX(Assumptions!$B$13:$B$18,MATCH(E9571,Assumptions!$A$13:$A$18,0))*F9571)),2)</f>
        <v>8</v>
      </c>
    </row>
    <row r="9572" customFormat="false" ht="15" hidden="false" customHeight="false" outlineLevel="0" collapsed="false">
      <c r="A9572" s="24" t="s">
        <v>10395</v>
      </c>
      <c r="B9572" s="39" t="n">
        <v>46225</v>
      </c>
      <c r="C9572" s="24" t="s">
        <v>475</v>
      </c>
      <c r="D9572" s="24" t="s">
        <v>187</v>
      </c>
      <c r="E9572" s="24" t="s">
        <v>105</v>
      </c>
      <c r="F9572" s="38" t="n">
        <v>1240</v>
      </c>
      <c r="G9572" s="42" t="n">
        <f aca="false">DATE(YEAR(B9572),MONTH(B9572),1)</f>
        <v>46204</v>
      </c>
      <c r="H9572" s="24" t="str">
        <f aca="false">INDEX(Customers!$B$2:$B$601,MATCH(C9572,Customers!$A$2:$A$601,0))</f>
        <v>Coast</v>
      </c>
      <c r="I9572" s="43" t="n">
        <f aca="false">ROUND(MIN(INDEX(Assumptions!$D$13:$D$18,MATCH(E9572,Assumptions!$A$13:$A$18,0)),MAX(INDEX(Assumptions!$C$13:$C$18,MATCH(E9572,Assumptions!$A$13:$A$18,0)),INDEX(Assumptions!$B$13:$B$18,MATCH(E9572,Assumptions!$A$13:$A$18,0))*F9572)),2)</f>
        <v>18.6</v>
      </c>
    </row>
    <row r="9573" customFormat="false" ht="15" hidden="false" customHeight="false" outlineLevel="0" collapsed="false">
      <c r="A9573" s="24" t="s">
        <v>10396</v>
      </c>
      <c r="B9573" s="39" t="n">
        <v>46225</v>
      </c>
      <c r="C9573" s="24" t="s">
        <v>479</v>
      </c>
      <c r="D9573" s="24" t="s">
        <v>826</v>
      </c>
      <c r="E9573" s="24" t="s">
        <v>111</v>
      </c>
      <c r="F9573" s="38" t="n">
        <v>500</v>
      </c>
      <c r="G9573" s="42" t="n">
        <f aca="false">DATE(YEAR(B9573),MONTH(B9573),1)</f>
        <v>46204</v>
      </c>
      <c r="H9573" s="24" t="str">
        <f aca="false">INDEX(Customers!$B$2:$B$601,MATCH(C9573,Customers!$A$2:$A$601,0))</f>
        <v>Eastern</v>
      </c>
      <c r="I9573" s="43" t="n">
        <f aca="false">ROUND(MIN(INDEX(Assumptions!$D$13:$D$18,MATCH(E9573,Assumptions!$A$13:$A$18,0)),MAX(INDEX(Assumptions!$C$13:$C$18,MATCH(E9573,Assumptions!$A$13:$A$18,0)),INDEX(Assumptions!$B$13:$B$18,MATCH(E9573,Assumptions!$A$13:$A$18,0))*F9573)),2)</f>
        <v>20</v>
      </c>
    </row>
    <row r="9574" customFormat="false" ht="15" hidden="false" customHeight="false" outlineLevel="0" collapsed="false">
      <c r="A9574" s="24" t="s">
        <v>10397</v>
      </c>
      <c r="B9574" s="39" t="n">
        <v>46225</v>
      </c>
      <c r="C9574" s="24" t="s">
        <v>488</v>
      </c>
      <c r="D9574" s="24" t="s">
        <v>152</v>
      </c>
      <c r="E9574" s="24" t="s">
        <v>107</v>
      </c>
      <c r="F9574" s="38" t="n">
        <v>3350</v>
      </c>
      <c r="G9574" s="42" t="n">
        <f aca="false">DATE(YEAR(B9574),MONTH(B9574),1)</f>
        <v>46204</v>
      </c>
      <c r="H9574" s="24" t="str">
        <f aca="false">INDEX(Customers!$B$2:$B$601,MATCH(C9574,Customers!$A$2:$A$601,0))</f>
        <v>Nairobi</v>
      </c>
      <c r="I9574" s="43" t="n">
        <f aca="false">ROUND(MIN(INDEX(Assumptions!$D$13:$D$18,MATCH(E9574,Assumptions!$A$13:$A$18,0)),MAX(INDEX(Assumptions!$C$13:$C$18,MATCH(E9574,Assumptions!$A$13:$A$18,0)),INDEX(Assumptions!$B$13:$B$18,MATCH(E9574,Assumptions!$A$13:$A$18,0))*F9574)),2)</f>
        <v>0</v>
      </c>
    </row>
    <row r="9575" customFormat="false" ht="15" hidden="false" customHeight="false" outlineLevel="0" collapsed="false">
      <c r="A9575" s="24" t="s">
        <v>10398</v>
      </c>
      <c r="B9575" s="39" t="n">
        <v>46225</v>
      </c>
      <c r="C9575" s="24" t="s">
        <v>508</v>
      </c>
      <c r="D9575" s="24" t="s">
        <v>210</v>
      </c>
      <c r="E9575" s="24" t="s">
        <v>105</v>
      </c>
      <c r="F9575" s="38" t="n">
        <v>2420</v>
      </c>
      <c r="G9575" s="42" t="n">
        <f aca="false">DATE(YEAR(B9575),MONTH(B9575),1)</f>
        <v>46204</v>
      </c>
      <c r="H9575" s="24" t="str">
        <f aca="false">INDEX(Customers!$B$2:$B$601,MATCH(C9575,Customers!$A$2:$A$601,0))</f>
        <v>Eastern</v>
      </c>
      <c r="I9575" s="43" t="n">
        <f aca="false">ROUND(MIN(INDEX(Assumptions!$D$13:$D$18,MATCH(E9575,Assumptions!$A$13:$A$18,0)),MAX(INDEX(Assumptions!$C$13:$C$18,MATCH(E9575,Assumptions!$A$13:$A$18,0)),INDEX(Assumptions!$B$13:$B$18,MATCH(E9575,Assumptions!$A$13:$A$18,0))*F9575)),2)</f>
        <v>36.3</v>
      </c>
    </row>
    <row r="9576" customFormat="false" ht="15" hidden="false" customHeight="false" outlineLevel="0" collapsed="false">
      <c r="A9576" s="24" t="s">
        <v>10399</v>
      </c>
      <c r="B9576" s="39" t="n">
        <v>46225</v>
      </c>
      <c r="C9576" s="24" t="s">
        <v>519</v>
      </c>
      <c r="D9576" s="24" t="s">
        <v>826</v>
      </c>
      <c r="E9576" s="24" t="s">
        <v>111</v>
      </c>
      <c r="F9576" s="38" t="n">
        <v>100</v>
      </c>
      <c r="G9576" s="42" t="n">
        <f aca="false">DATE(YEAR(B9576),MONTH(B9576),1)</f>
        <v>46204</v>
      </c>
      <c r="H9576" s="24" t="str">
        <f aca="false">INDEX(Customers!$B$2:$B$601,MATCH(C9576,Customers!$A$2:$A$601,0))</f>
        <v>Rift Valley</v>
      </c>
      <c r="I9576" s="43" t="n">
        <f aca="false">ROUND(MIN(INDEX(Assumptions!$D$13:$D$18,MATCH(E9576,Assumptions!$A$13:$A$18,0)),MAX(INDEX(Assumptions!$C$13:$C$18,MATCH(E9576,Assumptions!$A$13:$A$18,0)),INDEX(Assumptions!$B$13:$B$18,MATCH(E9576,Assumptions!$A$13:$A$18,0))*F9576)),2)</f>
        <v>4</v>
      </c>
    </row>
    <row r="9577" customFormat="false" ht="15" hidden="false" customHeight="false" outlineLevel="0" collapsed="false">
      <c r="A9577" s="24" t="s">
        <v>10400</v>
      </c>
      <c r="B9577" s="39" t="n">
        <v>46225</v>
      </c>
      <c r="C9577" s="24" t="s">
        <v>535</v>
      </c>
      <c r="D9577" s="24" t="s">
        <v>826</v>
      </c>
      <c r="E9577" s="24" t="s">
        <v>103</v>
      </c>
      <c r="F9577" s="38" t="n">
        <v>1590</v>
      </c>
      <c r="G9577" s="42" t="n">
        <f aca="false">DATE(YEAR(B9577),MONTH(B9577),1)</f>
        <v>46204</v>
      </c>
      <c r="H9577" s="24" t="str">
        <f aca="false">INDEX(Customers!$B$2:$B$601,MATCH(C9577,Customers!$A$2:$A$601,0))</f>
        <v>Western</v>
      </c>
      <c r="I9577" s="43" t="n">
        <f aca="false">ROUND(MIN(INDEX(Assumptions!$D$13:$D$18,MATCH(E9577,Assumptions!$A$13:$A$18,0)),MAX(INDEX(Assumptions!$C$13:$C$18,MATCH(E9577,Assumptions!$A$13:$A$18,0)),INDEX(Assumptions!$B$13:$B$18,MATCH(E9577,Assumptions!$A$13:$A$18,0))*F9577)),2)</f>
        <v>15.9</v>
      </c>
    </row>
    <row r="9578" customFormat="false" ht="15" hidden="false" customHeight="false" outlineLevel="0" collapsed="false">
      <c r="A9578" s="24" t="s">
        <v>10401</v>
      </c>
      <c r="B9578" s="39" t="n">
        <v>46225</v>
      </c>
      <c r="C9578" s="24" t="s">
        <v>537</v>
      </c>
      <c r="D9578" s="24" t="s">
        <v>826</v>
      </c>
      <c r="E9578" s="24" t="s">
        <v>111</v>
      </c>
      <c r="F9578" s="38" t="n">
        <v>50</v>
      </c>
      <c r="G9578" s="42" t="n">
        <f aca="false">DATE(YEAR(B9578),MONTH(B9578),1)</f>
        <v>46204</v>
      </c>
      <c r="H9578" s="24" t="str">
        <f aca="false">INDEX(Customers!$B$2:$B$601,MATCH(C9578,Customers!$A$2:$A$601,0))</f>
        <v>Central</v>
      </c>
      <c r="I9578" s="43" t="n">
        <f aca="false">ROUND(MIN(INDEX(Assumptions!$D$13:$D$18,MATCH(E9578,Assumptions!$A$13:$A$18,0)),MAX(INDEX(Assumptions!$C$13:$C$18,MATCH(E9578,Assumptions!$A$13:$A$18,0)),INDEX(Assumptions!$B$13:$B$18,MATCH(E9578,Assumptions!$A$13:$A$18,0))*F9578)),2)</f>
        <v>2</v>
      </c>
    </row>
    <row r="9579" customFormat="false" ht="15" hidden="false" customHeight="false" outlineLevel="0" collapsed="false">
      <c r="A9579" s="24" t="s">
        <v>10402</v>
      </c>
      <c r="B9579" s="39" t="n">
        <v>46225</v>
      </c>
      <c r="C9579" s="24" t="s">
        <v>580</v>
      </c>
      <c r="D9579" s="24" t="s">
        <v>826</v>
      </c>
      <c r="E9579" s="24" t="s">
        <v>103</v>
      </c>
      <c r="F9579" s="38" t="n">
        <v>6580</v>
      </c>
      <c r="G9579" s="42" t="n">
        <f aca="false">DATE(YEAR(B9579),MONTH(B9579),1)</f>
        <v>46204</v>
      </c>
      <c r="H9579" s="24" t="str">
        <f aca="false">INDEX(Customers!$B$2:$B$601,MATCH(C9579,Customers!$A$2:$A$601,0))</f>
        <v>Rift Valley</v>
      </c>
      <c r="I9579" s="43" t="n">
        <f aca="false">ROUND(MIN(INDEX(Assumptions!$D$13:$D$18,MATCH(E9579,Assumptions!$A$13:$A$18,0)),MAX(INDEX(Assumptions!$C$13:$C$18,MATCH(E9579,Assumptions!$A$13:$A$18,0)),INDEX(Assumptions!$B$13:$B$18,MATCH(E9579,Assumptions!$A$13:$A$18,0))*F9579)),2)</f>
        <v>65.8</v>
      </c>
    </row>
    <row r="9580" customFormat="false" ht="15" hidden="false" customHeight="false" outlineLevel="0" collapsed="false">
      <c r="A9580" s="24" t="s">
        <v>10403</v>
      </c>
      <c r="B9580" s="39" t="n">
        <v>46225</v>
      </c>
      <c r="C9580" s="24" t="s">
        <v>591</v>
      </c>
      <c r="D9580" s="24" t="s">
        <v>165</v>
      </c>
      <c r="E9580" s="24" t="s">
        <v>107</v>
      </c>
      <c r="F9580" s="38" t="n">
        <v>7160</v>
      </c>
      <c r="G9580" s="42" t="n">
        <f aca="false">DATE(YEAR(B9580),MONTH(B9580),1)</f>
        <v>46204</v>
      </c>
      <c r="H9580" s="24" t="str">
        <f aca="false">INDEX(Customers!$B$2:$B$601,MATCH(C9580,Customers!$A$2:$A$601,0))</f>
        <v>Central</v>
      </c>
      <c r="I9580" s="43" t="n">
        <f aca="false">ROUND(MIN(INDEX(Assumptions!$D$13:$D$18,MATCH(E9580,Assumptions!$A$13:$A$18,0)),MAX(INDEX(Assumptions!$C$13:$C$18,MATCH(E9580,Assumptions!$A$13:$A$18,0)),INDEX(Assumptions!$B$13:$B$18,MATCH(E9580,Assumptions!$A$13:$A$18,0))*F9580)),2)</f>
        <v>0</v>
      </c>
    </row>
    <row r="9581" customFormat="false" ht="15" hidden="false" customHeight="false" outlineLevel="0" collapsed="false">
      <c r="A9581" s="24" t="s">
        <v>10404</v>
      </c>
      <c r="B9581" s="39" t="n">
        <v>46225</v>
      </c>
      <c r="C9581" s="24" t="s">
        <v>600</v>
      </c>
      <c r="D9581" s="24" t="s">
        <v>165</v>
      </c>
      <c r="E9581" s="24" t="s">
        <v>105</v>
      </c>
      <c r="F9581" s="38" t="n">
        <v>4260</v>
      </c>
      <c r="G9581" s="42" t="n">
        <f aca="false">DATE(YEAR(B9581),MONTH(B9581),1)</f>
        <v>46204</v>
      </c>
      <c r="H9581" s="24" t="str">
        <f aca="false">INDEX(Customers!$B$2:$B$601,MATCH(C9581,Customers!$A$2:$A$601,0))</f>
        <v>Coast</v>
      </c>
      <c r="I9581" s="43" t="n">
        <f aca="false">ROUND(MIN(INDEX(Assumptions!$D$13:$D$18,MATCH(E9581,Assumptions!$A$13:$A$18,0)),MAX(INDEX(Assumptions!$C$13:$C$18,MATCH(E9581,Assumptions!$A$13:$A$18,0)),INDEX(Assumptions!$B$13:$B$18,MATCH(E9581,Assumptions!$A$13:$A$18,0))*F9581)),2)</f>
        <v>63.9</v>
      </c>
    </row>
    <row r="9582" customFormat="false" ht="15" hidden="false" customHeight="false" outlineLevel="0" collapsed="false">
      <c r="A9582" s="24" t="s">
        <v>10405</v>
      </c>
      <c r="B9582" s="39" t="n">
        <v>46225</v>
      </c>
      <c r="C9582" s="24" t="s">
        <v>600</v>
      </c>
      <c r="D9582" s="24" t="s">
        <v>826</v>
      </c>
      <c r="E9582" s="24" t="s">
        <v>113</v>
      </c>
      <c r="F9582" s="38" t="n">
        <v>50</v>
      </c>
      <c r="G9582" s="42" t="n">
        <f aca="false">DATE(YEAR(B9582),MONTH(B9582),1)</f>
        <v>46204</v>
      </c>
      <c r="H9582" s="24" t="str">
        <f aca="false">INDEX(Customers!$B$2:$B$601,MATCH(C9582,Customers!$A$2:$A$601,0))</f>
        <v>Coast</v>
      </c>
      <c r="I9582" s="43" t="n">
        <f aca="false">ROUND(MIN(INDEX(Assumptions!$D$13:$D$18,MATCH(E9582,Assumptions!$A$13:$A$18,0)),MAX(INDEX(Assumptions!$C$13:$C$18,MATCH(E9582,Assumptions!$A$13:$A$18,0)),INDEX(Assumptions!$B$13:$B$18,MATCH(E9582,Assumptions!$A$13:$A$18,0))*F9582)),2)</f>
        <v>2.5</v>
      </c>
    </row>
    <row r="9583" customFormat="false" ht="15" hidden="false" customHeight="false" outlineLevel="0" collapsed="false">
      <c r="A9583" s="24" t="s">
        <v>10406</v>
      </c>
      <c r="B9583" s="39" t="n">
        <v>46225</v>
      </c>
      <c r="C9583" s="24" t="s">
        <v>603</v>
      </c>
      <c r="D9583" s="24" t="s">
        <v>153</v>
      </c>
      <c r="E9583" s="24" t="s">
        <v>107</v>
      </c>
      <c r="F9583" s="38" t="n">
        <v>7250</v>
      </c>
      <c r="G9583" s="42" t="n">
        <f aca="false">DATE(YEAR(B9583),MONTH(B9583),1)</f>
        <v>46204</v>
      </c>
      <c r="H9583" s="24" t="str">
        <f aca="false">INDEX(Customers!$B$2:$B$601,MATCH(C9583,Customers!$A$2:$A$601,0))</f>
        <v>Rift Valley</v>
      </c>
      <c r="I9583" s="43" t="n">
        <f aca="false">ROUND(MIN(INDEX(Assumptions!$D$13:$D$18,MATCH(E9583,Assumptions!$A$13:$A$18,0)),MAX(INDEX(Assumptions!$C$13:$C$18,MATCH(E9583,Assumptions!$A$13:$A$18,0)),INDEX(Assumptions!$B$13:$B$18,MATCH(E9583,Assumptions!$A$13:$A$18,0))*F9583)),2)</f>
        <v>0</v>
      </c>
    </row>
    <row r="9584" customFormat="false" ht="15" hidden="false" customHeight="false" outlineLevel="0" collapsed="false">
      <c r="A9584" s="24" t="s">
        <v>10407</v>
      </c>
      <c r="B9584" s="39" t="n">
        <v>46225</v>
      </c>
      <c r="C9584" s="24" t="s">
        <v>628</v>
      </c>
      <c r="D9584" s="24" t="s">
        <v>826</v>
      </c>
      <c r="E9584" s="24" t="s">
        <v>111</v>
      </c>
      <c r="F9584" s="38" t="n">
        <v>200</v>
      </c>
      <c r="G9584" s="42" t="n">
        <f aca="false">DATE(YEAR(B9584),MONTH(B9584),1)</f>
        <v>46204</v>
      </c>
      <c r="H9584" s="24" t="str">
        <f aca="false">INDEX(Customers!$B$2:$B$601,MATCH(C9584,Customers!$A$2:$A$601,0))</f>
        <v>Coast</v>
      </c>
      <c r="I9584" s="43" t="n">
        <f aca="false">ROUND(MIN(INDEX(Assumptions!$D$13:$D$18,MATCH(E9584,Assumptions!$A$13:$A$18,0)),MAX(INDEX(Assumptions!$C$13:$C$18,MATCH(E9584,Assumptions!$A$13:$A$18,0)),INDEX(Assumptions!$B$13:$B$18,MATCH(E9584,Assumptions!$A$13:$A$18,0))*F9584)),2)</f>
        <v>8</v>
      </c>
    </row>
    <row r="9585" customFormat="false" ht="15" hidden="false" customHeight="false" outlineLevel="0" collapsed="false">
      <c r="A9585" s="24" t="s">
        <v>10408</v>
      </c>
      <c r="B9585" s="39" t="n">
        <v>46225</v>
      </c>
      <c r="C9585" s="24" t="s">
        <v>632</v>
      </c>
      <c r="D9585" s="24" t="s">
        <v>826</v>
      </c>
      <c r="E9585" s="24" t="s">
        <v>111</v>
      </c>
      <c r="F9585" s="38" t="n">
        <v>100</v>
      </c>
      <c r="G9585" s="42" t="n">
        <f aca="false">DATE(YEAR(B9585),MONTH(B9585),1)</f>
        <v>46204</v>
      </c>
      <c r="H9585" s="24" t="str">
        <f aca="false">INDEX(Customers!$B$2:$B$601,MATCH(C9585,Customers!$A$2:$A$601,0))</f>
        <v>Western</v>
      </c>
      <c r="I9585" s="43" t="n">
        <f aca="false">ROUND(MIN(INDEX(Assumptions!$D$13:$D$18,MATCH(E9585,Assumptions!$A$13:$A$18,0)),MAX(INDEX(Assumptions!$C$13:$C$18,MATCH(E9585,Assumptions!$A$13:$A$18,0)),INDEX(Assumptions!$B$13:$B$18,MATCH(E9585,Assumptions!$A$13:$A$18,0))*F9585)),2)</f>
        <v>4</v>
      </c>
    </row>
    <row r="9586" customFormat="false" ht="15" hidden="false" customHeight="false" outlineLevel="0" collapsed="false">
      <c r="A9586" s="24" t="s">
        <v>10409</v>
      </c>
      <c r="B9586" s="39" t="n">
        <v>46225</v>
      </c>
      <c r="C9586" s="24" t="s">
        <v>648</v>
      </c>
      <c r="D9586" s="24" t="s">
        <v>826</v>
      </c>
      <c r="E9586" s="24" t="s">
        <v>103</v>
      </c>
      <c r="F9586" s="38" t="n">
        <v>590</v>
      </c>
      <c r="G9586" s="42" t="n">
        <f aca="false">DATE(YEAR(B9586),MONTH(B9586),1)</f>
        <v>46204</v>
      </c>
      <c r="H9586" s="24" t="str">
        <f aca="false">INDEX(Customers!$B$2:$B$601,MATCH(C9586,Customers!$A$2:$A$601,0))</f>
        <v>Nairobi</v>
      </c>
      <c r="I9586" s="43" t="n">
        <f aca="false">ROUND(MIN(INDEX(Assumptions!$D$13:$D$18,MATCH(E9586,Assumptions!$A$13:$A$18,0)),MAX(INDEX(Assumptions!$C$13:$C$18,MATCH(E9586,Assumptions!$A$13:$A$18,0)),INDEX(Assumptions!$B$13:$B$18,MATCH(E9586,Assumptions!$A$13:$A$18,0))*F9586)),2)</f>
        <v>5.9</v>
      </c>
    </row>
    <row r="9587" customFormat="false" ht="15" hidden="false" customHeight="false" outlineLevel="0" collapsed="false">
      <c r="A9587" s="24" t="s">
        <v>10410</v>
      </c>
      <c r="B9587" s="39" t="n">
        <v>46225</v>
      </c>
      <c r="C9587" s="24" t="s">
        <v>650</v>
      </c>
      <c r="D9587" s="24" t="s">
        <v>826</v>
      </c>
      <c r="E9587" s="24" t="s">
        <v>109</v>
      </c>
      <c r="F9587" s="38" t="n">
        <v>1530</v>
      </c>
      <c r="G9587" s="42" t="n">
        <f aca="false">DATE(YEAR(B9587),MONTH(B9587),1)</f>
        <v>46204</v>
      </c>
      <c r="H9587" s="24" t="str">
        <f aca="false">INDEX(Customers!$B$2:$B$601,MATCH(C9587,Customers!$A$2:$A$601,0))</f>
        <v>Eastern</v>
      </c>
      <c r="I9587" s="43" t="n">
        <f aca="false">ROUND(MIN(INDEX(Assumptions!$D$13:$D$18,MATCH(E9587,Assumptions!$A$13:$A$18,0)),MAX(INDEX(Assumptions!$C$13:$C$18,MATCH(E9587,Assumptions!$A$13:$A$18,0)),INDEX(Assumptions!$B$13:$B$18,MATCH(E9587,Assumptions!$A$13:$A$18,0))*F9587)),2)</f>
        <v>6.12</v>
      </c>
    </row>
    <row r="9588" customFormat="false" ht="15" hidden="false" customHeight="false" outlineLevel="0" collapsed="false">
      <c r="A9588" s="24" t="s">
        <v>10411</v>
      </c>
      <c r="B9588" s="39" t="n">
        <v>46225</v>
      </c>
      <c r="C9588" s="24" t="s">
        <v>652</v>
      </c>
      <c r="D9588" s="24" t="s">
        <v>826</v>
      </c>
      <c r="E9588" s="24" t="s">
        <v>111</v>
      </c>
      <c r="F9588" s="38" t="n">
        <v>100</v>
      </c>
      <c r="G9588" s="42" t="n">
        <f aca="false">DATE(YEAR(B9588),MONTH(B9588),1)</f>
        <v>46204</v>
      </c>
      <c r="H9588" s="24" t="str">
        <f aca="false">INDEX(Customers!$B$2:$B$601,MATCH(C9588,Customers!$A$2:$A$601,0))</f>
        <v>Nairobi</v>
      </c>
      <c r="I9588" s="43" t="n">
        <f aca="false">ROUND(MIN(INDEX(Assumptions!$D$13:$D$18,MATCH(E9588,Assumptions!$A$13:$A$18,0)),MAX(INDEX(Assumptions!$C$13:$C$18,MATCH(E9588,Assumptions!$A$13:$A$18,0)),INDEX(Assumptions!$B$13:$B$18,MATCH(E9588,Assumptions!$A$13:$A$18,0))*F9588)),2)</f>
        <v>4</v>
      </c>
    </row>
    <row r="9589" customFormat="false" ht="15" hidden="false" customHeight="false" outlineLevel="0" collapsed="false">
      <c r="A9589" s="24" t="s">
        <v>10412</v>
      </c>
      <c r="B9589" s="39" t="n">
        <v>46225</v>
      </c>
      <c r="C9589" s="24" t="s">
        <v>661</v>
      </c>
      <c r="D9589" s="24" t="s">
        <v>826</v>
      </c>
      <c r="E9589" s="24" t="s">
        <v>109</v>
      </c>
      <c r="F9589" s="38" t="n">
        <v>5250</v>
      </c>
      <c r="G9589" s="42" t="n">
        <f aca="false">DATE(YEAR(B9589),MONTH(B9589),1)</f>
        <v>46204</v>
      </c>
      <c r="H9589" s="24" t="str">
        <f aca="false">INDEX(Customers!$B$2:$B$601,MATCH(C9589,Customers!$A$2:$A$601,0))</f>
        <v>Coast</v>
      </c>
      <c r="I9589" s="43" t="n">
        <f aca="false">ROUND(MIN(INDEX(Assumptions!$D$13:$D$18,MATCH(E9589,Assumptions!$A$13:$A$18,0)),MAX(INDEX(Assumptions!$C$13:$C$18,MATCH(E9589,Assumptions!$A$13:$A$18,0)),INDEX(Assumptions!$B$13:$B$18,MATCH(E9589,Assumptions!$A$13:$A$18,0))*F9589)),2)</f>
        <v>21</v>
      </c>
    </row>
    <row r="9590" customFormat="false" ht="15" hidden="false" customHeight="false" outlineLevel="0" collapsed="false">
      <c r="A9590" s="24" t="s">
        <v>10413</v>
      </c>
      <c r="B9590" s="39" t="n">
        <v>46225</v>
      </c>
      <c r="C9590" s="24" t="s">
        <v>661</v>
      </c>
      <c r="D9590" s="24" t="s">
        <v>188</v>
      </c>
      <c r="E9590" s="24" t="s">
        <v>105</v>
      </c>
      <c r="F9590" s="38" t="n">
        <v>10080</v>
      </c>
      <c r="G9590" s="42" t="n">
        <f aca="false">DATE(YEAR(B9590),MONTH(B9590),1)</f>
        <v>46204</v>
      </c>
      <c r="H9590" s="24" t="str">
        <f aca="false">INDEX(Customers!$B$2:$B$601,MATCH(C9590,Customers!$A$2:$A$601,0))</f>
        <v>Coast</v>
      </c>
      <c r="I9590" s="43" t="n">
        <f aca="false">ROUND(MIN(INDEX(Assumptions!$D$13:$D$18,MATCH(E9590,Assumptions!$A$13:$A$18,0)),MAX(INDEX(Assumptions!$C$13:$C$18,MATCH(E9590,Assumptions!$A$13:$A$18,0)),INDEX(Assumptions!$B$13:$B$18,MATCH(E9590,Assumptions!$A$13:$A$18,0))*F9590)),2)</f>
        <v>151.2</v>
      </c>
    </row>
    <row r="9591" customFormat="false" ht="15" hidden="false" customHeight="false" outlineLevel="0" collapsed="false">
      <c r="A9591" s="24" t="s">
        <v>10414</v>
      </c>
      <c r="B9591" s="39" t="n">
        <v>46225</v>
      </c>
      <c r="C9591" s="24" t="s">
        <v>711</v>
      </c>
      <c r="D9591" s="24" t="s">
        <v>826</v>
      </c>
      <c r="E9591" s="24" t="s">
        <v>103</v>
      </c>
      <c r="F9591" s="38" t="n">
        <v>13040</v>
      </c>
      <c r="G9591" s="42" t="n">
        <f aca="false">DATE(YEAR(B9591),MONTH(B9591),1)</f>
        <v>46204</v>
      </c>
      <c r="H9591" s="24" t="str">
        <f aca="false">INDEX(Customers!$B$2:$B$601,MATCH(C9591,Customers!$A$2:$A$601,0))</f>
        <v>Rift Valley</v>
      </c>
      <c r="I9591" s="43" t="n">
        <f aca="false">ROUND(MIN(INDEX(Assumptions!$D$13:$D$18,MATCH(E9591,Assumptions!$A$13:$A$18,0)),MAX(INDEX(Assumptions!$C$13:$C$18,MATCH(E9591,Assumptions!$A$13:$A$18,0)),INDEX(Assumptions!$B$13:$B$18,MATCH(E9591,Assumptions!$A$13:$A$18,0))*F9591)),2)</f>
        <v>105</v>
      </c>
    </row>
    <row r="9592" customFormat="false" ht="15" hidden="false" customHeight="false" outlineLevel="0" collapsed="false">
      <c r="A9592" s="24" t="s">
        <v>10415</v>
      </c>
      <c r="B9592" s="39" t="n">
        <v>46225</v>
      </c>
      <c r="C9592" s="24" t="s">
        <v>737</v>
      </c>
      <c r="D9592" s="24" t="s">
        <v>826</v>
      </c>
      <c r="E9592" s="24" t="s">
        <v>113</v>
      </c>
      <c r="F9592" s="38" t="n">
        <v>50</v>
      </c>
      <c r="G9592" s="42" t="n">
        <f aca="false">DATE(YEAR(B9592),MONTH(B9592),1)</f>
        <v>46204</v>
      </c>
      <c r="H9592" s="24" t="str">
        <f aca="false">INDEX(Customers!$B$2:$B$601,MATCH(C9592,Customers!$A$2:$A$601,0))</f>
        <v>Rift Valley</v>
      </c>
      <c r="I9592" s="43" t="n">
        <f aca="false">ROUND(MIN(INDEX(Assumptions!$D$13:$D$18,MATCH(E9592,Assumptions!$A$13:$A$18,0)),MAX(INDEX(Assumptions!$C$13:$C$18,MATCH(E9592,Assumptions!$A$13:$A$18,0)),INDEX(Assumptions!$B$13:$B$18,MATCH(E9592,Assumptions!$A$13:$A$18,0))*F9592)),2)</f>
        <v>2.5</v>
      </c>
    </row>
    <row r="9593" customFormat="false" ht="15" hidden="false" customHeight="false" outlineLevel="0" collapsed="false">
      <c r="A9593" s="24" t="s">
        <v>10416</v>
      </c>
      <c r="B9593" s="39" t="n">
        <v>46225</v>
      </c>
      <c r="C9593" s="24" t="s">
        <v>772</v>
      </c>
      <c r="D9593" s="24" t="s">
        <v>826</v>
      </c>
      <c r="E9593" s="24" t="s">
        <v>111</v>
      </c>
      <c r="F9593" s="38" t="n">
        <v>50</v>
      </c>
      <c r="G9593" s="42" t="n">
        <f aca="false">DATE(YEAR(B9593),MONTH(B9593),1)</f>
        <v>46204</v>
      </c>
      <c r="H9593" s="24" t="str">
        <f aca="false">INDEX(Customers!$B$2:$B$601,MATCH(C9593,Customers!$A$2:$A$601,0))</f>
        <v>Nairobi</v>
      </c>
      <c r="I9593" s="43" t="n">
        <f aca="false">ROUND(MIN(INDEX(Assumptions!$D$13:$D$18,MATCH(E9593,Assumptions!$A$13:$A$18,0)),MAX(INDEX(Assumptions!$C$13:$C$18,MATCH(E9593,Assumptions!$A$13:$A$18,0)),INDEX(Assumptions!$B$13:$B$18,MATCH(E9593,Assumptions!$A$13:$A$18,0))*F9593)),2)</f>
        <v>2</v>
      </c>
    </row>
    <row r="9594" customFormat="false" ht="15" hidden="false" customHeight="false" outlineLevel="0" collapsed="false">
      <c r="A9594" s="24" t="s">
        <v>10417</v>
      </c>
      <c r="B9594" s="39" t="n">
        <v>46225</v>
      </c>
      <c r="C9594" s="24" t="s">
        <v>788</v>
      </c>
      <c r="D9594" s="24" t="s">
        <v>826</v>
      </c>
      <c r="E9594" s="24" t="s">
        <v>109</v>
      </c>
      <c r="F9594" s="38" t="n">
        <v>17870</v>
      </c>
      <c r="G9594" s="42" t="n">
        <f aca="false">DATE(YEAR(B9594),MONTH(B9594),1)</f>
        <v>46204</v>
      </c>
      <c r="H9594" s="24" t="str">
        <f aca="false">INDEX(Customers!$B$2:$B$601,MATCH(C9594,Customers!$A$2:$A$601,0))</f>
        <v>Coast</v>
      </c>
      <c r="I9594" s="43" t="n">
        <f aca="false">ROUND(MIN(INDEX(Assumptions!$D$13:$D$18,MATCH(E9594,Assumptions!$A$13:$A$18,0)),MAX(INDEX(Assumptions!$C$13:$C$18,MATCH(E9594,Assumptions!$A$13:$A$18,0)),INDEX(Assumptions!$B$13:$B$18,MATCH(E9594,Assumptions!$A$13:$A$18,0))*F9594)),2)</f>
        <v>40</v>
      </c>
    </row>
    <row r="9595" customFormat="false" ht="15" hidden="false" customHeight="false" outlineLevel="0" collapsed="false">
      <c r="A9595" s="24" t="s">
        <v>10418</v>
      </c>
      <c r="B9595" s="39" t="n">
        <v>46225</v>
      </c>
      <c r="C9595" s="24" t="s">
        <v>807</v>
      </c>
      <c r="D9595" s="24" t="s">
        <v>183</v>
      </c>
      <c r="E9595" s="24" t="s">
        <v>107</v>
      </c>
      <c r="F9595" s="38" t="n">
        <v>118200</v>
      </c>
      <c r="G9595" s="42" t="n">
        <f aca="false">DATE(YEAR(B9595),MONTH(B9595),1)</f>
        <v>46204</v>
      </c>
      <c r="H9595" s="24" t="str">
        <f aca="false">INDEX(Customers!$B$2:$B$601,MATCH(C9595,Customers!$A$2:$A$601,0))</f>
        <v>Nairobi</v>
      </c>
      <c r="I9595" s="43" t="n">
        <f aca="false">ROUND(MIN(INDEX(Assumptions!$D$13:$D$18,MATCH(E9595,Assumptions!$A$13:$A$18,0)),MAX(INDEX(Assumptions!$C$13:$C$18,MATCH(E9595,Assumptions!$A$13:$A$18,0)),INDEX(Assumptions!$B$13:$B$18,MATCH(E9595,Assumptions!$A$13:$A$18,0))*F9595)),2)</f>
        <v>0</v>
      </c>
    </row>
    <row r="9596" customFormat="false" ht="15" hidden="false" customHeight="false" outlineLevel="0" collapsed="false">
      <c r="A9596" s="24" t="s">
        <v>10419</v>
      </c>
      <c r="B9596" s="39" t="n">
        <v>46225</v>
      </c>
      <c r="C9596" s="24" t="s">
        <v>808</v>
      </c>
      <c r="D9596" s="24" t="s">
        <v>826</v>
      </c>
      <c r="E9596" s="24" t="s">
        <v>113</v>
      </c>
      <c r="F9596" s="38" t="n">
        <v>99</v>
      </c>
      <c r="G9596" s="42" t="n">
        <f aca="false">DATE(YEAR(B9596),MONTH(B9596),1)</f>
        <v>46204</v>
      </c>
      <c r="H9596" s="24" t="str">
        <f aca="false">INDEX(Customers!$B$2:$B$601,MATCH(C9596,Customers!$A$2:$A$601,0))</f>
        <v>Western</v>
      </c>
      <c r="I9596" s="43" t="n">
        <f aca="false">ROUND(MIN(INDEX(Assumptions!$D$13:$D$18,MATCH(E9596,Assumptions!$A$13:$A$18,0)),MAX(INDEX(Assumptions!$C$13:$C$18,MATCH(E9596,Assumptions!$A$13:$A$18,0)),INDEX(Assumptions!$B$13:$B$18,MATCH(E9596,Assumptions!$A$13:$A$18,0))*F9596)),2)</f>
        <v>4.95</v>
      </c>
    </row>
    <row r="9597" customFormat="false" ht="15" hidden="false" customHeight="false" outlineLevel="0" collapsed="false">
      <c r="A9597" s="24" t="s">
        <v>10420</v>
      </c>
      <c r="B9597" s="39" t="n">
        <v>46226</v>
      </c>
      <c r="C9597" s="24" t="s">
        <v>223</v>
      </c>
      <c r="D9597" s="24" t="s">
        <v>826</v>
      </c>
      <c r="E9597" s="24" t="s">
        <v>103</v>
      </c>
      <c r="F9597" s="38" t="n">
        <v>600</v>
      </c>
      <c r="G9597" s="42" t="n">
        <f aca="false">DATE(YEAR(B9597),MONTH(B9597),1)</f>
        <v>46204</v>
      </c>
      <c r="H9597" s="24" t="str">
        <f aca="false">INDEX(Customers!$B$2:$B$601,MATCH(C9597,Customers!$A$2:$A$601,0))</f>
        <v>Central</v>
      </c>
      <c r="I9597" s="43" t="n">
        <f aca="false">ROUND(MIN(INDEX(Assumptions!$D$13:$D$18,MATCH(E9597,Assumptions!$A$13:$A$18,0)),MAX(INDEX(Assumptions!$C$13:$C$18,MATCH(E9597,Assumptions!$A$13:$A$18,0)),INDEX(Assumptions!$B$13:$B$18,MATCH(E9597,Assumptions!$A$13:$A$18,0))*F9597)),2)</f>
        <v>6</v>
      </c>
    </row>
    <row r="9598" customFormat="false" ht="15" hidden="false" customHeight="false" outlineLevel="0" collapsed="false">
      <c r="A9598" s="24" t="s">
        <v>10421</v>
      </c>
      <c r="B9598" s="39" t="n">
        <v>46226</v>
      </c>
      <c r="C9598" s="24" t="s">
        <v>246</v>
      </c>
      <c r="D9598" s="24" t="s">
        <v>169</v>
      </c>
      <c r="E9598" s="24" t="s">
        <v>107</v>
      </c>
      <c r="F9598" s="38" t="n">
        <v>2310</v>
      </c>
      <c r="G9598" s="42" t="n">
        <f aca="false">DATE(YEAR(B9598),MONTH(B9598),1)</f>
        <v>46204</v>
      </c>
      <c r="H9598" s="24" t="str">
        <f aca="false">INDEX(Customers!$B$2:$B$601,MATCH(C9598,Customers!$A$2:$A$601,0))</f>
        <v>Central</v>
      </c>
      <c r="I9598" s="43" t="n">
        <f aca="false">ROUND(MIN(INDEX(Assumptions!$D$13:$D$18,MATCH(E9598,Assumptions!$A$13:$A$18,0)),MAX(INDEX(Assumptions!$C$13:$C$18,MATCH(E9598,Assumptions!$A$13:$A$18,0)),INDEX(Assumptions!$B$13:$B$18,MATCH(E9598,Assumptions!$A$13:$A$18,0))*F9598)),2)</f>
        <v>0</v>
      </c>
    </row>
    <row r="9599" customFormat="false" ht="15" hidden="false" customHeight="false" outlineLevel="0" collapsed="false">
      <c r="A9599" s="24" t="s">
        <v>10422</v>
      </c>
      <c r="B9599" s="39" t="n">
        <v>46226</v>
      </c>
      <c r="C9599" s="24" t="s">
        <v>270</v>
      </c>
      <c r="D9599" s="24" t="s">
        <v>826</v>
      </c>
      <c r="E9599" s="24" t="s">
        <v>103</v>
      </c>
      <c r="F9599" s="38" t="n">
        <v>910</v>
      </c>
      <c r="G9599" s="42" t="n">
        <f aca="false">DATE(YEAR(B9599),MONTH(B9599),1)</f>
        <v>46204</v>
      </c>
      <c r="H9599" s="24" t="str">
        <f aca="false">INDEX(Customers!$B$2:$B$601,MATCH(C9599,Customers!$A$2:$A$601,0))</f>
        <v>Rift Valley</v>
      </c>
      <c r="I9599" s="43" t="n">
        <f aca="false">ROUND(MIN(INDEX(Assumptions!$D$13:$D$18,MATCH(E9599,Assumptions!$A$13:$A$18,0)),MAX(INDEX(Assumptions!$C$13:$C$18,MATCH(E9599,Assumptions!$A$13:$A$18,0)),INDEX(Assumptions!$B$13:$B$18,MATCH(E9599,Assumptions!$A$13:$A$18,0))*F9599)),2)</f>
        <v>9.1</v>
      </c>
    </row>
    <row r="9600" customFormat="false" ht="15" hidden="false" customHeight="false" outlineLevel="0" collapsed="false">
      <c r="A9600" s="24" t="s">
        <v>10423</v>
      </c>
      <c r="B9600" s="39" t="n">
        <v>46226</v>
      </c>
      <c r="C9600" s="24" t="s">
        <v>273</v>
      </c>
      <c r="D9600" s="24" t="s">
        <v>826</v>
      </c>
      <c r="E9600" s="24" t="s">
        <v>113</v>
      </c>
      <c r="F9600" s="38" t="n">
        <v>500</v>
      </c>
      <c r="G9600" s="42" t="n">
        <f aca="false">DATE(YEAR(B9600),MONTH(B9600),1)</f>
        <v>46204</v>
      </c>
      <c r="H9600" s="24" t="str">
        <f aca="false">INDEX(Customers!$B$2:$B$601,MATCH(C9600,Customers!$A$2:$A$601,0))</f>
        <v>Central</v>
      </c>
      <c r="I9600" s="43" t="n">
        <f aca="false">ROUND(MIN(INDEX(Assumptions!$D$13:$D$18,MATCH(E9600,Assumptions!$A$13:$A$18,0)),MAX(INDEX(Assumptions!$C$13:$C$18,MATCH(E9600,Assumptions!$A$13:$A$18,0)),INDEX(Assumptions!$B$13:$B$18,MATCH(E9600,Assumptions!$A$13:$A$18,0))*F9600)),2)</f>
        <v>25</v>
      </c>
    </row>
    <row r="9601" customFormat="false" ht="15" hidden="false" customHeight="false" outlineLevel="0" collapsed="false">
      <c r="A9601" s="24" t="s">
        <v>10424</v>
      </c>
      <c r="B9601" s="39" t="n">
        <v>46226</v>
      </c>
      <c r="C9601" s="24" t="s">
        <v>275</v>
      </c>
      <c r="D9601" s="24" t="s">
        <v>826</v>
      </c>
      <c r="E9601" s="24" t="s">
        <v>103</v>
      </c>
      <c r="F9601" s="38" t="n">
        <v>1510</v>
      </c>
      <c r="G9601" s="42" t="n">
        <f aca="false">DATE(YEAR(B9601),MONTH(B9601),1)</f>
        <v>46204</v>
      </c>
      <c r="H9601" s="24" t="str">
        <f aca="false">INDEX(Customers!$B$2:$B$601,MATCH(C9601,Customers!$A$2:$A$601,0))</f>
        <v>Rift Valley</v>
      </c>
      <c r="I9601" s="43" t="n">
        <f aca="false">ROUND(MIN(INDEX(Assumptions!$D$13:$D$18,MATCH(E9601,Assumptions!$A$13:$A$18,0)),MAX(INDEX(Assumptions!$C$13:$C$18,MATCH(E9601,Assumptions!$A$13:$A$18,0)),INDEX(Assumptions!$B$13:$B$18,MATCH(E9601,Assumptions!$A$13:$A$18,0))*F9601)),2)</f>
        <v>15.1</v>
      </c>
    </row>
    <row r="9602" customFormat="false" ht="15" hidden="false" customHeight="false" outlineLevel="0" collapsed="false">
      <c r="A9602" s="24" t="s">
        <v>10425</v>
      </c>
      <c r="B9602" s="39" t="n">
        <v>46226</v>
      </c>
      <c r="C9602" s="24" t="s">
        <v>277</v>
      </c>
      <c r="D9602" s="24" t="s">
        <v>826</v>
      </c>
      <c r="E9602" s="24" t="s">
        <v>113</v>
      </c>
      <c r="F9602" s="38" t="n">
        <v>250</v>
      </c>
      <c r="G9602" s="42" t="n">
        <f aca="false">DATE(YEAR(B9602),MONTH(B9602),1)</f>
        <v>46204</v>
      </c>
      <c r="H9602" s="24" t="str">
        <f aca="false">INDEX(Customers!$B$2:$B$601,MATCH(C9602,Customers!$A$2:$A$601,0))</f>
        <v>Rift Valley</v>
      </c>
      <c r="I9602" s="43" t="n">
        <f aca="false">ROUND(MIN(INDEX(Assumptions!$D$13:$D$18,MATCH(E9602,Assumptions!$A$13:$A$18,0)),MAX(INDEX(Assumptions!$C$13:$C$18,MATCH(E9602,Assumptions!$A$13:$A$18,0)),INDEX(Assumptions!$B$13:$B$18,MATCH(E9602,Assumptions!$A$13:$A$18,0))*F9602)),2)</f>
        <v>12.5</v>
      </c>
    </row>
    <row r="9603" customFormat="false" ht="15" hidden="false" customHeight="false" outlineLevel="0" collapsed="false">
      <c r="A9603" s="24" t="s">
        <v>10426</v>
      </c>
      <c r="B9603" s="39" t="n">
        <v>46226</v>
      </c>
      <c r="C9603" s="24" t="s">
        <v>285</v>
      </c>
      <c r="D9603" s="24" t="s">
        <v>209</v>
      </c>
      <c r="E9603" s="24" t="s">
        <v>107</v>
      </c>
      <c r="F9603" s="38" t="n">
        <v>14590</v>
      </c>
      <c r="G9603" s="42" t="n">
        <f aca="false">DATE(YEAR(B9603),MONTH(B9603),1)</f>
        <v>46204</v>
      </c>
      <c r="H9603" s="24" t="str">
        <f aca="false">INDEX(Customers!$B$2:$B$601,MATCH(C9603,Customers!$A$2:$A$601,0))</f>
        <v>Eastern</v>
      </c>
      <c r="I9603" s="43" t="n">
        <f aca="false">ROUND(MIN(INDEX(Assumptions!$D$13:$D$18,MATCH(E9603,Assumptions!$A$13:$A$18,0)),MAX(INDEX(Assumptions!$C$13:$C$18,MATCH(E9603,Assumptions!$A$13:$A$18,0)),INDEX(Assumptions!$B$13:$B$18,MATCH(E9603,Assumptions!$A$13:$A$18,0))*F9603)),2)</f>
        <v>0</v>
      </c>
    </row>
    <row r="9604" customFormat="false" ht="15" hidden="false" customHeight="false" outlineLevel="0" collapsed="false">
      <c r="A9604" s="24" t="s">
        <v>10427</v>
      </c>
      <c r="B9604" s="39" t="n">
        <v>46226</v>
      </c>
      <c r="C9604" s="24" t="s">
        <v>286</v>
      </c>
      <c r="D9604" s="24" t="s">
        <v>826</v>
      </c>
      <c r="E9604" s="24" t="s">
        <v>111</v>
      </c>
      <c r="F9604" s="38" t="n">
        <v>1000</v>
      </c>
      <c r="G9604" s="42" t="n">
        <f aca="false">DATE(YEAR(B9604),MONTH(B9604),1)</f>
        <v>46204</v>
      </c>
      <c r="H9604" s="24" t="str">
        <f aca="false">INDEX(Customers!$B$2:$B$601,MATCH(C9604,Customers!$A$2:$A$601,0))</f>
        <v>Eastern</v>
      </c>
      <c r="I9604" s="43" t="n">
        <f aca="false">ROUND(MIN(INDEX(Assumptions!$D$13:$D$18,MATCH(E9604,Assumptions!$A$13:$A$18,0)),MAX(INDEX(Assumptions!$C$13:$C$18,MATCH(E9604,Assumptions!$A$13:$A$18,0)),INDEX(Assumptions!$B$13:$B$18,MATCH(E9604,Assumptions!$A$13:$A$18,0))*F9604)),2)</f>
        <v>40</v>
      </c>
    </row>
    <row r="9605" customFormat="false" ht="15" hidden="false" customHeight="false" outlineLevel="0" collapsed="false">
      <c r="A9605" s="24" t="s">
        <v>10428</v>
      </c>
      <c r="B9605" s="39" t="n">
        <v>46226</v>
      </c>
      <c r="C9605" s="24" t="s">
        <v>299</v>
      </c>
      <c r="D9605" s="24" t="s">
        <v>826</v>
      </c>
      <c r="E9605" s="24" t="s">
        <v>103</v>
      </c>
      <c r="F9605" s="38" t="n">
        <v>3280</v>
      </c>
      <c r="G9605" s="42" t="n">
        <f aca="false">DATE(YEAR(B9605),MONTH(B9605),1)</f>
        <v>46204</v>
      </c>
      <c r="H9605" s="24" t="str">
        <f aca="false">INDEX(Customers!$B$2:$B$601,MATCH(C9605,Customers!$A$2:$A$601,0))</f>
        <v>Nairobi</v>
      </c>
      <c r="I9605" s="43" t="n">
        <f aca="false">ROUND(MIN(INDEX(Assumptions!$D$13:$D$18,MATCH(E9605,Assumptions!$A$13:$A$18,0)),MAX(INDEX(Assumptions!$C$13:$C$18,MATCH(E9605,Assumptions!$A$13:$A$18,0)),INDEX(Assumptions!$B$13:$B$18,MATCH(E9605,Assumptions!$A$13:$A$18,0))*F9605)),2)</f>
        <v>32.8</v>
      </c>
    </row>
    <row r="9606" customFormat="false" ht="15" hidden="false" customHeight="false" outlineLevel="0" collapsed="false">
      <c r="A9606" s="24" t="s">
        <v>10429</v>
      </c>
      <c r="B9606" s="39" t="n">
        <v>46226</v>
      </c>
      <c r="C9606" s="24" t="s">
        <v>321</v>
      </c>
      <c r="D9606" s="24" t="s">
        <v>198</v>
      </c>
      <c r="E9606" s="24" t="s">
        <v>105</v>
      </c>
      <c r="F9606" s="38" t="n">
        <v>3100</v>
      </c>
      <c r="G9606" s="42" t="n">
        <f aca="false">DATE(YEAR(B9606),MONTH(B9606),1)</f>
        <v>46204</v>
      </c>
      <c r="H9606" s="24" t="str">
        <f aca="false">INDEX(Customers!$B$2:$B$601,MATCH(C9606,Customers!$A$2:$A$601,0))</f>
        <v>Western</v>
      </c>
      <c r="I9606" s="43" t="n">
        <f aca="false">ROUND(MIN(INDEX(Assumptions!$D$13:$D$18,MATCH(E9606,Assumptions!$A$13:$A$18,0)),MAX(INDEX(Assumptions!$C$13:$C$18,MATCH(E9606,Assumptions!$A$13:$A$18,0)),INDEX(Assumptions!$B$13:$B$18,MATCH(E9606,Assumptions!$A$13:$A$18,0))*F9606)),2)</f>
        <v>46.5</v>
      </c>
    </row>
    <row r="9607" customFormat="false" ht="15" hidden="false" customHeight="false" outlineLevel="0" collapsed="false">
      <c r="A9607" s="24" t="s">
        <v>10430</v>
      </c>
      <c r="B9607" s="39" t="n">
        <v>46226</v>
      </c>
      <c r="C9607" s="24" t="s">
        <v>343</v>
      </c>
      <c r="D9607" s="24" t="s">
        <v>826</v>
      </c>
      <c r="E9607" s="24" t="s">
        <v>109</v>
      </c>
      <c r="F9607" s="38" t="n">
        <v>7870</v>
      </c>
      <c r="G9607" s="42" t="n">
        <f aca="false">DATE(YEAR(B9607),MONTH(B9607),1)</f>
        <v>46204</v>
      </c>
      <c r="H9607" s="24" t="str">
        <f aca="false">INDEX(Customers!$B$2:$B$601,MATCH(C9607,Customers!$A$2:$A$601,0))</f>
        <v>Central</v>
      </c>
      <c r="I9607" s="43" t="n">
        <f aca="false">ROUND(MIN(INDEX(Assumptions!$D$13:$D$18,MATCH(E9607,Assumptions!$A$13:$A$18,0)),MAX(INDEX(Assumptions!$C$13:$C$18,MATCH(E9607,Assumptions!$A$13:$A$18,0)),INDEX(Assumptions!$B$13:$B$18,MATCH(E9607,Assumptions!$A$13:$A$18,0))*F9607)),2)</f>
        <v>31.48</v>
      </c>
    </row>
    <row r="9608" customFormat="false" ht="15" hidden="false" customHeight="false" outlineLevel="0" collapsed="false">
      <c r="A9608" s="24" t="s">
        <v>10431</v>
      </c>
      <c r="B9608" s="39" t="n">
        <v>46226</v>
      </c>
      <c r="C9608" s="24" t="s">
        <v>356</v>
      </c>
      <c r="D9608" s="24" t="s">
        <v>826</v>
      </c>
      <c r="E9608" s="24" t="s">
        <v>109</v>
      </c>
      <c r="F9608" s="38" t="n">
        <v>1170</v>
      </c>
      <c r="G9608" s="42" t="n">
        <f aca="false">DATE(YEAR(B9608),MONTH(B9608),1)</f>
        <v>46204</v>
      </c>
      <c r="H9608" s="24" t="str">
        <f aca="false">INDEX(Customers!$B$2:$B$601,MATCH(C9608,Customers!$A$2:$A$601,0))</f>
        <v>Coast</v>
      </c>
      <c r="I9608" s="43" t="n">
        <f aca="false">ROUND(MIN(INDEX(Assumptions!$D$13:$D$18,MATCH(E9608,Assumptions!$A$13:$A$18,0)),MAX(INDEX(Assumptions!$C$13:$C$18,MATCH(E9608,Assumptions!$A$13:$A$18,0)),INDEX(Assumptions!$B$13:$B$18,MATCH(E9608,Assumptions!$A$13:$A$18,0))*F9608)),2)</f>
        <v>4.68</v>
      </c>
    </row>
    <row r="9609" customFormat="false" ht="15" hidden="false" customHeight="false" outlineLevel="0" collapsed="false">
      <c r="A9609" s="24" t="s">
        <v>10432</v>
      </c>
      <c r="B9609" s="39" t="n">
        <v>46226</v>
      </c>
      <c r="C9609" s="24" t="s">
        <v>358</v>
      </c>
      <c r="D9609" s="24" t="s">
        <v>826</v>
      </c>
      <c r="E9609" s="24" t="s">
        <v>103</v>
      </c>
      <c r="F9609" s="38" t="n">
        <v>570</v>
      </c>
      <c r="G9609" s="42" t="n">
        <f aca="false">DATE(YEAR(B9609),MONTH(B9609),1)</f>
        <v>46204</v>
      </c>
      <c r="H9609" s="24" t="str">
        <f aca="false">INDEX(Customers!$B$2:$B$601,MATCH(C9609,Customers!$A$2:$A$601,0))</f>
        <v>Western</v>
      </c>
      <c r="I9609" s="43" t="n">
        <f aca="false">ROUND(MIN(INDEX(Assumptions!$D$13:$D$18,MATCH(E9609,Assumptions!$A$13:$A$18,0)),MAX(INDEX(Assumptions!$C$13:$C$18,MATCH(E9609,Assumptions!$A$13:$A$18,0)),INDEX(Assumptions!$B$13:$B$18,MATCH(E9609,Assumptions!$A$13:$A$18,0))*F9609)),2)</f>
        <v>5.7</v>
      </c>
    </row>
    <row r="9610" customFormat="false" ht="15" hidden="false" customHeight="false" outlineLevel="0" collapsed="false">
      <c r="A9610" s="24" t="s">
        <v>10433</v>
      </c>
      <c r="B9610" s="39" t="n">
        <v>46226</v>
      </c>
      <c r="C9610" s="24" t="s">
        <v>391</v>
      </c>
      <c r="D9610" s="24" t="s">
        <v>826</v>
      </c>
      <c r="E9610" s="24" t="s">
        <v>103</v>
      </c>
      <c r="F9610" s="38" t="n">
        <v>6580</v>
      </c>
      <c r="G9610" s="42" t="n">
        <f aca="false">DATE(YEAR(B9610),MONTH(B9610),1)</f>
        <v>46204</v>
      </c>
      <c r="H9610" s="24" t="str">
        <f aca="false">INDEX(Customers!$B$2:$B$601,MATCH(C9610,Customers!$A$2:$A$601,0))</f>
        <v>Nairobi</v>
      </c>
      <c r="I9610" s="43" t="n">
        <f aca="false">ROUND(MIN(INDEX(Assumptions!$D$13:$D$18,MATCH(E9610,Assumptions!$A$13:$A$18,0)),MAX(INDEX(Assumptions!$C$13:$C$18,MATCH(E9610,Assumptions!$A$13:$A$18,0)),INDEX(Assumptions!$B$13:$B$18,MATCH(E9610,Assumptions!$A$13:$A$18,0))*F9610)),2)</f>
        <v>65.8</v>
      </c>
    </row>
    <row r="9611" customFormat="false" ht="15" hidden="false" customHeight="false" outlineLevel="0" collapsed="false">
      <c r="A9611" s="24" t="s">
        <v>10434</v>
      </c>
      <c r="B9611" s="39" t="n">
        <v>46226</v>
      </c>
      <c r="C9611" s="24" t="s">
        <v>396</v>
      </c>
      <c r="D9611" s="24" t="s">
        <v>826</v>
      </c>
      <c r="E9611" s="24" t="s">
        <v>103</v>
      </c>
      <c r="F9611" s="38" t="n">
        <v>790</v>
      </c>
      <c r="G9611" s="42" t="n">
        <f aca="false">DATE(YEAR(B9611),MONTH(B9611),1)</f>
        <v>46204</v>
      </c>
      <c r="H9611" s="24" t="str">
        <f aca="false">INDEX(Customers!$B$2:$B$601,MATCH(C9611,Customers!$A$2:$A$601,0))</f>
        <v>Nairobi</v>
      </c>
      <c r="I9611" s="43" t="n">
        <f aca="false">ROUND(MIN(INDEX(Assumptions!$D$13:$D$18,MATCH(E9611,Assumptions!$A$13:$A$18,0)),MAX(INDEX(Assumptions!$C$13:$C$18,MATCH(E9611,Assumptions!$A$13:$A$18,0)),INDEX(Assumptions!$B$13:$B$18,MATCH(E9611,Assumptions!$A$13:$A$18,0))*F9611)),2)</f>
        <v>7.9</v>
      </c>
    </row>
    <row r="9612" customFormat="false" ht="15" hidden="false" customHeight="false" outlineLevel="0" collapsed="false">
      <c r="A9612" s="24" t="s">
        <v>10435</v>
      </c>
      <c r="B9612" s="39" t="n">
        <v>46226</v>
      </c>
      <c r="C9612" s="24" t="s">
        <v>416</v>
      </c>
      <c r="D9612" s="24" t="s">
        <v>826</v>
      </c>
      <c r="E9612" s="24" t="s">
        <v>113</v>
      </c>
      <c r="F9612" s="38" t="n">
        <v>250</v>
      </c>
      <c r="G9612" s="42" t="n">
        <f aca="false">DATE(YEAR(B9612),MONTH(B9612),1)</f>
        <v>46204</v>
      </c>
      <c r="H9612" s="24" t="str">
        <f aca="false">INDEX(Customers!$B$2:$B$601,MATCH(C9612,Customers!$A$2:$A$601,0))</f>
        <v>Rift Valley</v>
      </c>
      <c r="I9612" s="43" t="n">
        <f aca="false">ROUND(MIN(INDEX(Assumptions!$D$13:$D$18,MATCH(E9612,Assumptions!$A$13:$A$18,0)),MAX(INDEX(Assumptions!$C$13:$C$18,MATCH(E9612,Assumptions!$A$13:$A$18,0)),INDEX(Assumptions!$B$13:$B$18,MATCH(E9612,Assumptions!$A$13:$A$18,0))*F9612)),2)</f>
        <v>12.5</v>
      </c>
    </row>
    <row r="9613" customFormat="false" ht="15" hidden="false" customHeight="false" outlineLevel="0" collapsed="false">
      <c r="A9613" s="24" t="s">
        <v>10436</v>
      </c>
      <c r="B9613" s="39" t="n">
        <v>46226</v>
      </c>
      <c r="C9613" s="24" t="s">
        <v>435</v>
      </c>
      <c r="D9613" s="24" t="s">
        <v>826</v>
      </c>
      <c r="E9613" s="24" t="s">
        <v>111</v>
      </c>
      <c r="F9613" s="38" t="n">
        <v>1000</v>
      </c>
      <c r="G9613" s="42" t="n">
        <f aca="false">DATE(YEAR(B9613),MONTH(B9613),1)</f>
        <v>46204</v>
      </c>
      <c r="H9613" s="24" t="str">
        <f aca="false">INDEX(Customers!$B$2:$B$601,MATCH(C9613,Customers!$A$2:$A$601,0))</f>
        <v>Nairobi</v>
      </c>
      <c r="I9613" s="43" t="n">
        <f aca="false">ROUND(MIN(INDEX(Assumptions!$D$13:$D$18,MATCH(E9613,Assumptions!$A$13:$A$18,0)),MAX(INDEX(Assumptions!$C$13:$C$18,MATCH(E9613,Assumptions!$A$13:$A$18,0)),INDEX(Assumptions!$B$13:$B$18,MATCH(E9613,Assumptions!$A$13:$A$18,0))*F9613)),2)</f>
        <v>40</v>
      </c>
    </row>
    <row r="9614" customFormat="false" ht="15" hidden="false" customHeight="false" outlineLevel="0" collapsed="false">
      <c r="A9614" s="24" t="s">
        <v>10437</v>
      </c>
      <c r="B9614" s="39" t="n">
        <v>46226</v>
      </c>
      <c r="C9614" s="24" t="s">
        <v>446</v>
      </c>
      <c r="D9614" s="24" t="s">
        <v>826</v>
      </c>
      <c r="E9614" s="24" t="s">
        <v>111</v>
      </c>
      <c r="F9614" s="38" t="n">
        <v>20</v>
      </c>
      <c r="G9614" s="42" t="n">
        <f aca="false">DATE(YEAR(B9614),MONTH(B9614),1)</f>
        <v>46204</v>
      </c>
      <c r="H9614" s="24" t="str">
        <f aca="false">INDEX(Customers!$B$2:$B$601,MATCH(C9614,Customers!$A$2:$A$601,0))</f>
        <v>Central</v>
      </c>
      <c r="I9614" s="43" t="n">
        <f aca="false">ROUND(MIN(INDEX(Assumptions!$D$13:$D$18,MATCH(E9614,Assumptions!$A$13:$A$18,0)),MAX(INDEX(Assumptions!$C$13:$C$18,MATCH(E9614,Assumptions!$A$13:$A$18,0)),INDEX(Assumptions!$B$13:$B$18,MATCH(E9614,Assumptions!$A$13:$A$18,0))*F9614)),2)</f>
        <v>0.8</v>
      </c>
    </row>
    <row r="9615" customFormat="false" ht="15" hidden="false" customHeight="false" outlineLevel="0" collapsed="false">
      <c r="A9615" s="24" t="s">
        <v>10438</v>
      </c>
      <c r="B9615" s="39" t="n">
        <v>46226</v>
      </c>
      <c r="C9615" s="24" t="s">
        <v>446</v>
      </c>
      <c r="D9615" s="24" t="s">
        <v>826</v>
      </c>
      <c r="E9615" s="24" t="s">
        <v>111</v>
      </c>
      <c r="F9615" s="38" t="n">
        <v>200</v>
      </c>
      <c r="G9615" s="42" t="n">
        <f aca="false">DATE(YEAR(B9615),MONTH(B9615),1)</f>
        <v>46204</v>
      </c>
      <c r="H9615" s="24" t="str">
        <f aca="false">INDEX(Customers!$B$2:$B$601,MATCH(C9615,Customers!$A$2:$A$601,0))</f>
        <v>Central</v>
      </c>
      <c r="I9615" s="43" t="n">
        <f aca="false">ROUND(MIN(INDEX(Assumptions!$D$13:$D$18,MATCH(E9615,Assumptions!$A$13:$A$18,0)),MAX(INDEX(Assumptions!$C$13:$C$18,MATCH(E9615,Assumptions!$A$13:$A$18,0)),INDEX(Assumptions!$B$13:$B$18,MATCH(E9615,Assumptions!$A$13:$A$18,0))*F9615)),2)</f>
        <v>8</v>
      </c>
    </row>
    <row r="9616" customFormat="false" ht="15" hidden="false" customHeight="false" outlineLevel="0" collapsed="false">
      <c r="A9616" s="24" t="s">
        <v>10439</v>
      </c>
      <c r="B9616" s="39" t="n">
        <v>46226</v>
      </c>
      <c r="C9616" s="24" t="s">
        <v>459</v>
      </c>
      <c r="D9616" s="24" t="s">
        <v>826</v>
      </c>
      <c r="E9616" s="24" t="s">
        <v>111</v>
      </c>
      <c r="F9616" s="38" t="n">
        <v>100</v>
      </c>
      <c r="G9616" s="42" t="n">
        <f aca="false">DATE(YEAR(B9616),MONTH(B9616),1)</f>
        <v>46204</v>
      </c>
      <c r="H9616" s="24" t="str">
        <f aca="false">INDEX(Customers!$B$2:$B$601,MATCH(C9616,Customers!$A$2:$A$601,0))</f>
        <v>Central</v>
      </c>
      <c r="I9616" s="43" t="n">
        <f aca="false">ROUND(MIN(INDEX(Assumptions!$D$13:$D$18,MATCH(E9616,Assumptions!$A$13:$A$18,0)),MAX(INDEX(Assumptions!$C$13:$C$18,MATCH(E9616,Assumptions!$A$13:$A$18,0)),INDEX(Assumptions!$B$13:$B$18,MATCH(E9616,Assumptions!$A$13:$A$18,0))*F9616)),2)</f>
        <v>4</v>
      </c>
    </row>
    <row r="9617" customFormat="false" ht="15" hidden="false" customHeight="false" outlineLevel="0" collapsed="false">
      <c r="A9617" s="24" t="s">
        <v>10440</v>
      </c>
      <c r="B9617" s="39" t="n">
        <v>46226</v>
      </c>
      <c r="C9617" s="24" t="s">
        <v>504</v>
      </c>
      <c r="D9617" s="24" t="s">
        <v>826</v>
      </c>
      <c r="E9617" s="24" t="s">
        <v>103</v>
      </c>
      <c r="F9617" s="38" t="n">
        <v>3760</v>
      </c>
      <c r="G9617" s="42" t="n">
        <f aca="false">DATE(YEAR(B9617),MONTH(B9617),1)</f>
        <v>46204</v>
      </c>
      <c r="H9617" s="24" t="str">
        <f aca="false">INDEX(Customers!$B$2:$B$601,MATCH(C9617,Customers!$A$2:$A$601,0))</f>
        <v>Coast</v>
      </c>
      <c r="I9617" s="43" t="n">
        <f aca="false">ROUND(MIN(INDEX(Assumptions!$D$13:$D$18,MATCH(E9617,Assumptions!$A$13:$A$18,0)),MAX(INDEX(Assumptions!$C$13:$C$18,MATCH(E9617,Assumptions!$A$13:$A$18,0)),INDEX(Assumptions!$B$13:$B$18,MATCH(E9617,Assumptions!$A$13:$A$18,0))*F9617)),2)</f>
        <v>37.6</v>
      </c>
    </row>
    <row r="9618" customFormat="false" ht="15" hidden="false" customHeight="false" outlineLevel="0" collapsed="false">
      <c r="A9618" s="24" t="s">
        <v>10441</v>
      </c>
      <c r="B9618" s="39" t="n">
        <v>46226</v>
      </c>
      <c r="C9618" s="24" t="s">
        <v>521</v>
      </c>
      <c r="D9618" s="24" t="s">
        <v>195</v>
      </c>
      <c r="E9618" s="24" t="s">
        <v>105</v>
      </c>
      <c r="F9618" s="38" t="n">
        <v>2740</v>
      </c>
      <c r="G9618" s="42" t="n">
        <f aca="false">DATE(YEAR(B9618),MONTH(B9618),1)</f>
        <v>46204</v>
      </c>
      <c r="H9618" s="24" t="str">
        <f aca="false">INDEX(Customers!$B$2:$B$601,MATCH(C9618,Customers!$A$2:$A$601,0))</f>
        <v>Western</v>
      </c>
      <c r="I9618" s="43" t="n">
        <f aca="false">ROUND(MIN(INDEX(Assumptions!$D$13:$D$18,MATCH(E9618,Assumptions!$A$13:$A$18,0)),MAX(INDEX(Assumptions!$C$13:$C$18,MATCH(E9618,Assumptions!$A$13:$A$18,0)),INDEX(Assumptions!$B$13:$B$18,MATCH(E9618,Assumptions!$A$13:$A$18,0))*F9618)),2)</f>
        <v>41.1</v>
      </c>
    </row>
    <row r="9619" customFormat="false" ht="15" hidden="false" customHeight="false" outlineLevel="0" collapsed="false">
      <c r="A9619" s="24" t="s">
        <v>10442</v>
      </c>
      <c r="B9619" s="39" t="n">
        <v>46226</v>
      </c>
      <c r="C9619" s="24" t="s">
        <v>526</v>
      </c>
      <c r="D9619" s="24" t="s">
        <v>826</v>
      </c>
      <c r="E9619" s="24" t="s">
        <v>109</v>
      </c>
      <c r="F9619" s="38" t="n">
        <v>23280</v>
      </c>
      <c r="G9619" s="42" t="n">
        <f aca="false">DATE(YEAR(B9619),MONTH(B9619),1)</f>
        <v>46204</v>
      </c>
      <c r="H9619" s="24" t="str">
        <f aca="false">INDEX(Customers!$B$2:$B$601,MATCH(C9619,Customers!$A$2:$A$601,0))</f>
        <v>Central</v>
      </c>
      <c r="I9619" s="43" t="n">
        <f aca="false">ROUND(MIN(INDEX(Assumptions!$D$13:$D$18,MATCH(E9619,Assumptions!$A$13:$A$18,0)),MAX(INDEX(Assumptions!$C$13:$C$18,MATCH(E9619,Assumptions!$A$13:$A$18,0)),INDEX(Assumptions!$B$13:$B$18,MATCH(E9619,Assumptions!$A$13:$A$18,0))*F9619)),2)</f>
        <v>40</v>
      </c>
    </row>
    <row r="9620" customFormat="false" ht="15" hidden="false" customHeight="false" outlineLevel="0" collapsed="false">
      <c r="A9620" s="24" t="s">
        <v>10443</v>
      </c>
      <c r="B9620" s="39" t="n">
        <v>46226</v>
      </c>
      <c r="C9620" s="24" t="s">
        <v>566</v>
      </c>
      <c r="D9620" s="24" t="s">
        <v>173</v>
      </c>
      <c r="E9620" s="24" t="s">
        <v>107</v>
      </c>
      <c r="F9620" s="38" t="n">
        <v>1820</v>
      </c>
      <c r="G9620" s="42" t="n">
        <f aca="false">DATE(YEAR(B9620),MONTH(B9620),1)</f>
        <v>46204</v>
      </c>
      <c r="H9620" s="24" t="str">
        <f aca="false">INDEX(Customers!$B$2:$B$601,MATCH(C9620,Customers!$A$2:$A$601,0))</f>
        <v>Rift Valley</v>
      </c>
      <c r="I9620" s="43" t="n">
        <f aca="false">ROUND(MIN(INDEX(Assumptions!$D$13:$D$18,MATCH(E9620,Assumptions!$A$13:$A$18,0)),MAX(INDEX(Assumptions!$C$13:$C$18,MATCH(E9620,Assumptions!$A$13:$A$18,0)),INDEX(Assumptions!$B$13:$B$18,MATCH(E9620,Assumptions!$A$13:$A$18,0))*F9620)),2)</f>
        <v>0</v>
      </c>
    </row>
    <row r="9621" customFormat="false" ht="15" hidden="false" customHeight="false" outlineLevel="0" collapsed="false">
      <c r="A9621" s="24" t="s">
        <v>10444</v>
      </c>
      <c r="B9621" s="39" t="n">
        <v>46226</v>
      </c>
      <c r="C9621" s="24" t="s">
        <v>570</v>
      </c>
      <c r="D9621" s="24" t="s">
        <v>826</v>
      </c>
      <c r="E9621" s="24" t="s">
        <v>103</v>
      </c>
      <c r="F9621" s="38" t="n">
        <v>1890</v>
      </c>
      <c r="G9621" s="42" t="n">
        <f aca="false">DATE(YEAR(B9621),MONTH(B9621),1)</f>
        <v>46204</v>
      </c>
      <c r="H9621" s="24" t="str">
        <f aca="false">INDEX(Customers!$B$2:$B$601,MATCH(C9621,Customers!$A$2:$A$601,0))</f>
        <v>Western</v>
      </c>
      <c r="I9621" s="43" t="n">
        <f aca="false">ROUND(MIN(INDEX(Assumptions!$D$13:$D$18,MATCH(E9621,Assumptions!$A$13:$A$18,0)),MAX(INDEX(Assumptions!$C$13:$C$18,MATCH(E9621,Assumptions!$A$13:$A$18,0)),INDEX(Assumptions!$B$13:$B$18,MATCH(E9621,Assumptions!$A$13:$A$18,0))*F9621)),2)</f>
        <v>18.9</v>
      </c>
    </row>
    <row r="9622" customFormat="false" ht="15" hidden="false" customHeight="false" outlineLevel="0" collapsed="false">
      <c r="A9622" s="24" t="s">
        <v>10445</v>
      </c>
      <c r="B9622" s="39" t="n">
        <v>46226</v>
      </c>
      <c r="C9622" s="24" t="s">
        <v>589</v>
      </c>
      <c r="D9622" s="24" t="s">
        <v>826</v>
      </c>
      <c r="E9622" s="24" t="s">
        <v>111</v>
      </c>
      <c r="F9622" s="38" t="n">
        <v>100</v>
      </c>
      <c r="G9622" s="42" t="n">
        <f aca="false">DATE(YEAR(B9622),MONTH(B9622),1)</f>
        <v>46204</v>
      </c>
      <c r="H9622" s="24" t="str">
        <f aca="false">INDEX(Customers!$B$2:$B$601,MATCH(C9622,Customers!$A$2:$A$601,0))</f>
        <v>Eastern</v>
      </c>
      <c r="I9622" s="43" t="n">
        <f aca="false">ROUND(MIN(INDEX(Assumptions!$D$13:$D$18,MATCH(E9622,Assumptions!$A$13:$A$18,0)),MAX(INDEX(Assumptions!$C$13:$C$18,MATCH(E9622,Assumptions!$A$13:$A$18,0)),INDEX(Assumptions!$B$13:$B$18,MATCH(E9622,Assumptions!$A$13:$A$18,0))*F9622)),2)</f>
        <v>4</v>
      </c>
    </row>
    <row r="9623" customFormat="false" ht="15" hidden="false" customHeight="false" outlineLevel="0" collapsed="false">
      <c r="A9623" s="24" t="s">
        <v>10446</v>
      </c>
      <c r="B9623" s="39" t="n">
        <v>46226</v>
      </c>
      <c r="C9623" s="24" t="s">
        <v>655</v>
      </c>
      <c r="D9623" s="24" t="s">
        <v>826</v>
      </c>
      <c r="E9623" s="24" t="s">
        <v>103</v>
      </c>
      <c r="F9623" s="38" t="n">
        <v>2840</v>
      </c>
      <c r="G9623" s="42" t="n">
        <f aca="false">DATE(YEAR(B9623),MONTH(B9623),1)</f>
        <v>46204</v>
      </c>
      <c r="H9623" s="24" t="str">
        <f aca="false">INDEX(Customers!$B$2:$B$601,MATCH(C9623,Customers!$A$2:$A$601,0))</f>
        <v>Nairobi</v>
      </c>
      <c r="I9623" s="43" t="n">
        <f aca="false">ROUND(MIN(INDEX(Assumptions!$D$13:$D$18,MATCH(E9623,Assumptions!$A$13:$A$18,0)),MAX(INDEX(Assumptions!$C$13:$C$18,MATCH(E9623,Assumptions!$A$13:$A$18,0)),INDEX(Assumptions!$B$13:$B$18,MATCH(E9623,Assumptions!$A$13:$A$18,0))*F9623)),2)</f>
        <v>28.4</v>
      </c>
    </row>
    <row r="9624" customFormat="false" ht="15" hidden="false" customHeight="false" outlineLevel="0" collapsed="false">
      <c r="A9624" s="24" t="s">
        <v>10447</v>
      </c>
      <c r="B9624" s="39" t="n">
        <v>46226</v>
      </c>
      <c r="C9624" s="24" t="s">
        <v>659</v>
      </c>
      <c r="D9624" s="24" t="s">
        <v>163</v>
      </c>
      <c r="E9624" s="24" t="s">
        <v>105</v>
      </c>
      <c r="F9624" s="38" t="n">
        <v>1530</v>
      </c>
      <c r="G9624" s="42" t="n">
        <f aca="false">DATE(YEAR(B9624),MONTH(B9624),1)</f>
        <v>46204</v>
      </c>
      <c r="H9624" s="24" t="str">
        <f aca="false">INDEX(Customers!$B$2:$B$601,MATCH(C9624,Customers!$A$2:$A$601,0))</f>
        <v>Central</v>
      </c>
      <c r="I9624" s="43" t="n">
        <f aca="false">ROUND(MIN(INDEX(Assumptions!$D$13:$D$18,MATCH(E9624,Assumptions!$A$13:$A$18,0)),MAX(INDEX(Assumptions!$C$13:$C$18,MATCH(E9624,Assumptions!$A$13:$A$18,0)),INDEX(Assumptions!$B$13:$B$18,MATCH(E9624,Assumptions!$A$13:$A$18,0))*F9624)),2)</f>
        <v>22.95</v>
      </c>
    </row>
    <row r="9625" customFormat="false" ht="15" hidden="false" customHeight="false" outlineLevel="0" collapsed="false">
      <c r="A9625" s="24" t="s">
        <v>10448</v>
      </c>
      <c r="B9625" s="39" t="n">
        <v>46226</v>
      </c>
      <c r="C9625" s="24" t="s">
        <v>661</v>
      </c>
      <c r="D9625" s="24" t="s">
        <v>826</v>
      </c>
      <c r="E9625" s="24" t="s">
        <v>113</v>
      </c>
      <c r="F9625" s="38" t="n">
        <v>500</v>
      </c>
      <c r="G9625" s="42" t="n">
        <f aca="false">DATE(YEAR(B9625),MONTH(B9625),1)</f>
        <v>46204</v>
      </c>
      <c r="H9625" s="24" t="str">
        <f aca="false">INDEX(Customers!$B$2:$B$601,MATCH(C9625,Customers!$A$2:$A$601,0))</f>
        <v>Coast</v>
      </c>
      <c r="I9625" s="43" t="n">
        <f aca="false">ROUND(MIN(INDEX(Assumptions!$D$13:$D$18,MATCH(E9625,Assumptions!$A$13:$A$18,0)),MAX(INDEX(Assumptions!$C$13:$C$18,MATCH(E9625,Assumptions!$A$13:$A$18,0)),INDEX(Assumptions!$B$13:$B$18,MATCH(E9625,Assumptions!$A$13:$A$18,0))*F9625)),2)</f>
        <v>25</v>
      </c>
    </row>
    <row r="9626" customFormat="false" ht="15" hidden="false" customHeight="false" outlineLevel="0" collapsed="false">
      <c r="A9626" s="24" t="s">
        <v>10449</v>
      </c>
      <c r="B9626" s="39" t="n">
        <v>46226</v>
      </c>
      <c r="C9626" s="24" t="s">
        <v>684</v>
      </c>
      <c r="D9626" s="24" t="s">
        <v>826</v>
      </c>
      <c r="E9626" s="24" t="s">
        <v>111</v>
      </c>
      <c r="F9626" s="38" t="n">
        <v>50</v>
      </c>
      <c r="G9626" s="42" t="n">
        <f aca="false">DATE(YEAR(B9626),MONTH(B9626),1)</f>
        <v>46204</v>
      </c>
      <c r="H9626" s="24" t="str">
        <f aca="false">INDEX(Customers!$B$2:$B$601,MATCH(C9626,Customers!$A$2:$A$601,0))</f>
        <v>Rift Valley</v>
      </c>
      <c r="I9626" s="43" t="n">
        <f aca="false">ROUND(MIN(INDEX(Assumptions!$D$13:$D$18,MATCH(E9626,Assumptions!$A$13:$A$18,0)),MAX(INDEX(Assumptions!$C$13:$C$18,MATCH(E9626,Assumptions!$A$13:$A$18,0)),INDEX(Assumptions!$B$13:$B$18,MATCH(E9626,Assumptions!$A$13:$A$18,0))*F9626)),2)</f>
        <v>2</v>
      </c>
    </row>
    <row r="9627" customFormat="false" ht="15" hidden="false" customHeight="false" outlineLevel="0" collapsed="false">
      <c r="A9627" s="24" t="s">
        <v>10450</v>
      </c>
      <c r="B9627" s="39" t="n">
        <v>46226</v>
      </c>
      <c r="C9627" s="24" t="s">
        <v>692</v>
      </c>
      <c r="D9627" s="24" t="s">
        <v>826</v>
      </c>
      <c r="E9627" s="24" t="s">
        <v>113</v>
      </c>
      <c r="F9627" s="38" t="n">
        <v>1000</v>
      </c>
      <c r="G9627" s="42" t="n">
        <f aca="false">DATE(YEAR(B9627),MONTH(B9627),1)</f>
        <v>46204</v>
      </c>
      <c r="H9627" s="24" t="str">
        <f aca="false">INDEX(Customers!$B$2:$B$601,MATCH(C9627,Customers!$A$2:$A$601,0))</f>
        <v>Coast</v>
      </c>
      <c r="I9627" s="43" t="n">
        <f aca="false">ROUND(MIN(INDEX(Assumptions!$D$13:$D$18,MATCH(E9627,Assumptions!$A$13:$A$18,0)),MAX(INDEX(Assumptions!$C$13:$C$18,MATCH(E9627,Assumptions!$A$13:$A$18,0)),INDEX(Assumptions!$B$13:$B$18,MATCH(E9627,Assumptions!$A$13:$A$18,0))*F9627)),2)</f>
        <v>50</v>
      </c>
    </row>
    <row r="9628" customFormat="false" ht="15" hidden="false" customHeight="false" outlineLevel="0" collapsed="false">
      <c r="A9628" s="24" t="s">
        <v>10451</v>
      </c>
      <c r="B9628" s="39" t="n">
        <v>46226</v>
      </c>
      <c r="C9628" s="24" t="s">
        <v>698</v>
      </c>
      <c r="D9628" s="24" t="s">
        <v>826</v>
      </c>
      <c r="E9628" s="24" t="s">
        <v>111</v>
      </c>
      <c r="F9628" s="38" t="n">
        <v>20</v>
      </c>
      <c r="G9628" s="42" t="n">
        <f aca="false">DATE(YEAR(B9628),MONTH(B9628),1)</f>
        <v>46204</v>
      </c>
      <c r="H9628" s="24" t="str">
        <f aca="false">INDEX(Customers!$B$2:$B$601,MATCH(C9628,Customers!$A$2:$A$601,0))</f>
        <v>Eastern</v>
      </c>
      <c r="I9628" s="43" t="n">
        <f aca="false">ROUND(MIN(INDEX(Assumptions!$D$13:$D$18,MATCH(E9628,Assumptions!$A$13:$A$18,0)),MAX(INDEX(Assumptions!$C$13:$C$18,MATCH(E9628,Assumptions!$A$13:$A$18,0)),INDEX(Assumptions!$B$13:$B$18,MATCH(E9628,Assumptions!$A$13:$A$18,0))*F9628)),2)</f>
        <v>0.8</v>
      </c>
    </row>
    <row r="9629" customFormat="false" ht="15" hidden="false" customHeight="false" outlineLevel="0" collapsed="false">
      <c r="A9629" s="24" t="s">
        <v>10452</v>
      </c>
      <c r="B9629" s="39" t="n">
        <v>46226</v>
      </c>
      <c r="C9629" s="24" t="s">
        <v>712</v>
      </c>
      <c r="D9629" s="24" t="s">
        <v>826</v>
      </c>
      <c r="E9629" s="24" t="s">
        <v>111</v>
      </c>
      <c r="F9629" s="38" t="n">
        <v>100</v>
      </c>
      <c r="G9629" s="42" t="n">
        <f aca="false">DATE(YEAR(B9629),MONTH(B9629),1)</f>
        <v>46204</v>
      </c>
      <c r="H9629" s="24" t="str">
        <f aca="false">INDEX(Customers!$B$2:$B$601,MATCH(C9629,Customers!$A$2:$A$601,0))</f>
        <v>Rift Valley</v>
      </c>
      <c r="I9629" s="43" t="n">
        <f aca="false">ROUND(MIN(INDEX(Assumptions!$D$13:$D$18,MATCH(E9629,Assumptions!$A$13:$A$18,0)),MAX(INDEX(Assumptions!$C$13:$C$18,MATCH(E9629,Assumptions!$A$13:$A$18,0)),INDEX(Assumptions!$B$13:$B$18,MATCH(E9629,Assumptions!$A$13:$A$18,0))*F9629)),2)</f>
        <v>4</v>
      </c>
    </row>
    <row r="9630" customFormat="false" ht="15" hidden="false" customHeight="false" outlineLevel="0" collapsed="false">
      <c r="A9630" s="24" t="s">
        <v>10453</v>
      </c>
      <c r="B9630" s="39" t="n">
        <v>46226</v>
      </c>
      <c r="C9630" s="24" t="s">
        <v>722</v>
      </c>
      <c r="D9630" s="24" t="s">
        <v>826</v>
      </c>
      <c r="E9630" s="24" t="s">
        <v>103</v>
      </c>
      <c r="F9630" s="38" t="n">
        <v>3390</v>
      </c>
      <c r="G9630" s="42" t="n">
        <f aca="false">DATE(YEAR(B9630),MONTH(B9630),1)</f>
        <v>46204</v>
      </c>
      <c r="H9630" s="24" t="str">
        <f aca="false">INDEX(Customers!$B$2:$B$601,MATCH(C9630,Customers!$A$2:$A$601,0))</f>
        <v>Nairobi</v>
      </c>
      <c r="I9630" s="43" t="n">
        <f aca="false">ROUND(MIN(INDEX(Assumptions!$D$13:$D$18,MATCH(E9630,Assumptions!$A$13:$A$18,0)),MAX(INDEX(Assumptions!$C$13:$C$18,MATCH(E9630,Assumptions!$A$13:$A$18,0)),INDEX(Assumptions!$B$13:$B$18,MATCH(E9630,Assumptions!$A$13:$A$18,0))*F9630)),2)</f>
        <v>33.9</v>
      </c>
    </row>
    <row r="9631" customFormat="false" ht="15" hidden="false" customHeight="false" outlineLevel="0" collapsed="false">
      <c r="A9631" s="24" t="s">
        <v>10454</v>
      </c>
      <c r="B9631" s="39" t="n">
        <v>46226</v>
      </c>
      <c r="C9631" s="24" t="s">
        <v>754</v>
      </c>
      <c r="D9631" s="24" t="s">
        <v>826</v>
      </c>
      <c r="E9631" s="24" t="s">
        <v>109</v>
      </c>
      <c r="F9631" s="38" t="n">
        <v>760</v>
      </c>
      <c r="G9631" s="42" t="n">
        <f aca="false">DATE(YEAR(B9631),MONTH(B9631),1)</f>
        <v>46204</v>
      </c>
      <c r="H9631" s="24" t="str">
        <f aca="false">INDEX(Customers!$B$2:$B$601,MATCH(C9631,Customers!$A$2:$A$601,0))</f>
        <v>Eastern</v>
      </c>
      <c r="I9631" s="43" t="n">
        <f aca="false">ROUND(MIN(INDEX(Assumptions!$D$13:$D$18,MATCH(E9631,Assumptions!$A$13:$A$18,0)),MAX(INDEX(Assumptions!$C$13:$C$18,MATCH(E9631,Assumptions!$A$13:$A$18,0)),INDEX(Assumptions!$B$13:$B$18,MATCH(E9631,Assumptions!$A$13:$A$18,0))*F9631)),2)</f>
        <v>3.04</v>
      </c>
    </row>
    <row r="9632" customFormat="false" ht="15" hidden="false" customHeight="false" outlineLevel="0" collapsed="false">
      <c r="A9632" s="24" t="s">
        <v>10455</v>
      </c>
      <c r="B9632" s="39" t="n">
        <v>46226</v>
      </c>
      <c r="C9632" s="24" t="s">
        <v>759</v>
      </c>
      <c r="D9632" s="24" t="s">
        <v>826</v>
      </c>
      <c r="E9632" s="24" t="s">
        <v>103</v>
      </c>
      <c r="F9632" s="38" t="n">
        <v>3890</v>
      </c>
      <c r="G9632" s="42" t="n">
        <f aca="false">DATE(YEAR(B9632),MONTH(B9632),1)</f>
        <v>46204</v>
      </c>
      <c r="H9632" s="24" t="str">
        <f aca="false">INDEX(Customers!$B$2:$B$601,MATCH(C9632,Customers!$A$2:$A$601,0))</f>
        <v>Coast</v>
      </c>
      <c r="I9632" s="43" t="n">
        <f aca="false">ROUND(MIN(INDEX(Assumptions!$D$13:$D$18,MATCH(E9632,Assumptions!$A$13:$A$18,0)),MAX(INDEX(Assumptions!$C$13:$C$18,MATCH(E9632,Assumptions!$A$13:$A$18,0)),INDEX(Assumptions!$B$13:$B$18,MATCH(E9632,Assumptions!$A$13:$A$18,0))*F9632)),2)</f>
        <v>38.9</v>
      </c>
    </row>
    <row r="9633" customFormat="false" ht="15" hidden="false" customHeight="false" outlineLevel="0" collapsed="false">
      <c r="A9633" s="24" t="s">
        <v>10456</v>
      </c>
      <c r="B9633" s="39" t="n">
        <v>46226</v>
      </c>
      <c r="C9633" s="24" t="s">
        <v>770</v>
      </c>
      <c r="D9633" s="24" t="s">
        <v>826</v>
      </c>
      <c r="E9633" s="24" t="s">
        <v>113</v>
      </c>
      <c r="F9633" s="38" t="n">
        <v>250</v>
      </c>
      <c r="G9633" s="42" t="n">
        <f aca="false">DATE(YEAR(B9633),MONTH(B9633),1)</f>
        <v>46204</v>
      </c>
      <c r="H9633" s="24" t="str">
        <f aca="false">INDEX(Customers!$B$2:$B$601,MATCH(C9633,Customers!$A$2:$A$601,0))</f>
        <v>Western</v>
      </c>
      <c r="I9633" s="43" t="n">
        <f aca="false">ROUND(MIN(INDEX(Assumptions!$D$13:$D$18,MATCH(E9633,Assumptions!$A$13:$A$18,0)),MAX(INDEX(Assumptions!$C$13:$C$18,MATCH(E9633,Assumptions!$A$13:$A$18,0)),INDEX(Assumptions!$B$13:$B$18,MATCH(E9633,Assumptions!$A$13:$A$18,0))*F9633)),2)</f>
        <v>12.5</v>
      </c>
    </row>
    <row r="9634" customFormat="false" ht="15" hidden="false" customHeight="false" outlineLevel="0" collapsed="false">
      <c r="A9634" s="24" t="s">
        <v>10457</v>
      </c>
      <c r="B9634" s="39" t="n">
        <v>46226</v>
      </c>
      <c r="C9634" s="24" t="s">
        <v>771</v>
      </c>
      <c r="D9634" s="24" t="s">
        <v>180</v>
      </c>
      <c r="E9634" s="24" t="s">
        <v>105</v>
      </c>
      <c r="F9634" s="38" t="n">
        <v>3330</v>
      </c>
      <c r="G9634" s="42" t="n">
        <f aca="false">DATE(YEAR(B9634),MONTH(B9634),1)</f>
        <v>46204</v>
      </c>
      <c r="H9634" s="24" t="str">
        <f aca="false">INDEX(Customers!$B$2:$B$601,MATCH(C9634,Customers!$A$2:$A$601,0))</f>
        <v>Eastern</v>
      </c>
      <c r="I9634" s="43" t="n">
        <f aca="false">ROUND(MIN(INDEX(Assumptions!$D$13:$D$18,MATCH(E9634,Assumptions!$A$13:$A$18,0)),MAX(INDEX(Assumptions!$C$13:$C$18,MATCH(E9634,Assumptions!$A$13:$A$18,0)),INDEX(Assumptions!$B$13:$B$18,MATCH(E9634,Assumptions!$A$13:$A$18,0))*F9634)),2)</f>
        <v>49.95</v>
      </c>
    </row>
    <row r="9635" customFormat="false" ht="15" hidden="false" customHeight="false" outlineLevel="0" collapsed="false">
      <c r="A9635" s="24" t="s">
        <v>10458</v>
      </c>
      <c r="B9635" s="39" t="n">
        <v>46226</v>
      </c>
      <c r="C9635" s="24" t="s">
        <v>772</v>
      </c>
      <c r="D9635" s="24" t="s">
        <v>826</v>
      </c>
      <c r="E9635" s="24" t="s">
        <v>103</v>
      </c>
      <c r="F9635" s="38" t="n">
        <v>3510</v>
      </c>
      <c r="G9635" s="42" t="n">
        <f aca="false">DATE(YEAR(B9635),MONTH(B9635),1)</f>
        <v>46204</v>
      </c>
      <c r="H9635" s="24" t="str">
        <f aca="false">INDEX(Customers!$B$2:$B$601,MATCH(C9635,Customers!$A$2:$A$601,0))</f>
        <v>Nairobi</v>
      </c>
      <c r="I9635" s="43" t="n">
        <f aca="false">ROUND(MIN(INDEX(Assumptions!$D$13:$D$18,MATCH(E9635,Assumptions!$A$13:$A$18,0)),MAX(INDEX(Assumptions!$C$13:$C$18,MATCH(E9635,Assumptions!$A$13:$A$18,0)),INDEX(Assumptions!$B$13:$B$18,MATCH(E9635,Assumptions!$A$13:$A$18,0))*F9635)),2)</f>
        <v>35.1</v>
      </c>
    </row>
    <row r="9636" customFormat="false" ht="15" hidden="false" customHeight="false" outlineLevel="0" collapsed="false">
      <c r="A9636" s="24" t="s">
        <v>10459</v>
      </c>
      <c r="B9636" s="39" t="n">
        <v>46226</v>
      </c>
      <c r="C9636" s="24" t="s">
        <v>800</v>
      </c>
      <c r="D9636" s="24" t="s">
        <v>826</v>
      </c>
      <c r="E9636" s="24" t="s">
        <v>103</v>
      </c>
      <c r="F9636" s="38" t="n">
        <v>890</v>
      </c>
      <c r="G9636" s="42" t="n">
        <f aca="false">DATE(YEAR(B9636),MONTH(B9636),1)</f>
        <v>46204</v>
      </c>
      <c r="H9636" s="24" t="str">
        <f aca="false">INDEX(Customers!$B$2:$B$601,MATCH(C9636,Customers!$A$2:$A$601,0))</f>
        <v>Coast</v>
      </c>
      <c r="I9636" s="43" t="n">
        <f aca="false">ROUND(MIN(INDEX(Assumptions!$D$13:$D$18,MATCH(E9636,Assumptions!$A$13:$A$18,0)),MAX(INDEX(Assumptions!$C$13:$C$18,MATCH(E9636,Assumptions!$A$13:$A$18,0)),INDEX(Assumptions!$B$13:$B$18,MATCH(E9636,Assumptions!$A$13:$A$18,0))*F9636)),2)</f>
        <v>8.9</v>
      </c>
    </row>
    <row r="9637" customFormat="false" ht="15" hidden="false" customHeight="false" outlineLevel="0" collapsed="false">
      <c r="A9637" s="24" t="s">
        <v>10460</v>
      </c>
      <c r="B9637" s="39" t="n">
        <v>46227</v>
      </c>
      <c r="C9637" s="24" t="s">
        <v>229</v>
      </c>
      <c r="D9637" s="24" t="s">
        <v>826</v>
      </c>
      <c r="E9637" s="24" t="s">
        <v>113</v>
      </c>
      <c r="F9637" s="38" t="n">
        <v>500</v>
      </c>
      <c r="G9637" s="42" t="n">
        <f aca="false">DATE(YEAR(B9637),MONTH(B9637),1)</f>
        <v>46204</v>
      </c>
      <c r="H9637" s="24" t="str">
        <f aca="false">INDEX(Customers!$B$2:$B$601,MATCH(C9637,Customers!$A$2:$A$601,0))</f>
        <v>Nairobi</v>
      </c>
      <c r="I9637" s="43" t="n">
        <f aca="false">ROUND(MIN(INDEX(Assumptions!$D$13:$D$18,MATCH(E9637,Assumptions!$A$13:$A$18,0)),MAX(INDEX(Assumptions!$C$13:$C$18,MATCH(E9637,Assumptions!$A$13:$A$18,0)),INDEX(Assumptions!$B$13:$B$18,MATCH(E9637,Assumptions!$A$13:$A$18,0))*F9637)),2)</f>
        <v>25</v>
      </c>
    </row>
    <row r="9638" customFormat="false" ht="15" hidden="false" customHeight="false" outlineLevel="0" collapsed="false">
      <c r="A9638" s="24" t="s">
        <v>10461</v>
      </c>
      <c r="B9638" s="39" t="n">
        <v>46227</v>
      </c>
      <c r="C9638" s="24" t="s">
        <v>256</v>
      </c>
      <c r="D9638" s="24" t="s">
        <v>204</v>
      </c>
      <c r="E9638" s="24" t="s">
        <v>105</v>
      </c>
      <c r="F9638" s="38" t="n">
        <v>6610</v>
      </c>
      <c r="G9638" s="42" t="n">
        <f aca="false">DATE(YEAR(B9638),MONTH(B9638),1)</f>
        <v>46204</v>
      </c>
      <c r="H9638" s="24" t="str">
        <f aca="false">INDEX(Customers!$B$2:$B$601,MATCH(C9638,Customers!$A$2:$A$601,0))</f>
        <v>Eastern</v>
      </c>
      <c r="I9638" s="43" t="n">
        <f aca="false">ROUND(MIN(INDEX(Assumptions!$D$13:$D$18,MATCH(E9638,Assumptions!$A$13:$A$18,0)),MAX(INDEX(Assumptions!$C$13:$C$18,MATCH(E9638,Assumptions!$A$13:$A$18,0)),INDEX(Assumptions!$B$13:$B$18,MATCH(E9638,Assumptions!$A$13:$A$18,0))*F9638)),2)</f>
        <v>99.15</v>
      </c>
    </row>
    <row r="9639" customFormat="false" ht="15" hidden="false" customHeight="false" outlineLevel="0" collapsed="false">
      <c r="A9639" s="24" t="s">
        <v>10462</v>
      </c>
      <c r="B9639" s="39" t="n">
        <v>46227</v>
      </c>
      <c r="C9639" s="24" t="s">
        <v>297</v>
      </c>
      <c r="D9639" s="24" t="s">
        <v>826</v>
      </c>
      <c r="E9639" s="24" t="s">
        <v>103</v>
      </c>
      <c r="F9639" s="38" t="n">
        <v>1670</v>
      </c>
      <c r="G9639" s="42" t="n">
        <f aca="false">DATE(YEAR(B9639),MONTH(B9639),1)</f>
        <v>46204</v>
      </c>
      <c r="H9639" s="24" t="str">
        <f aca="false">INDEX(Customers!$B$2:$B$601,MATCH(C9639,Customers!$A$2:$A$601,0))</f>
        <v>Nairobi</v>
      </c>
      <c r="I9639" s="43" t="n">
        <f aca="false">ROUND(MIN(INDEX(Assumptions!$D$13:$D$18,MATCH(E9639,Assumptions!$A$13:$A$18,0)),MAX(INDEX(Assumptions!$C$13:$C$18,MATCH(E9639,Assumptions!$A$13:$A$18,0)),INDEX(Assumptions!$B$13:$B$18,MATCH(E9639,Assumptions!$A$13:$A$18,0))*F9639)),2)</f>
        <v>16.7</v>
      </c>
    </row>
    <row r="9640" customFormat="false" ht="15" hidden="false" customHeight="false" outlineLevel="0" collapsed="false">
      <c r="A9640" s="24" t="s">
        <v>10463</v>
      </c>
      <c r="B9640" s="39" t="n">
        <v>46227</v>
      </c>
      <c r="C9640" s="24" t="s">
        <v>307</v>
      </c>
      <c r="D9640" s="24" t="s">
        <v>826</v>
      </c>
      <c r="E9640" s="24" t="s">
        <v>103</v>
      </c>
      <c r="F9640" s="38" t="n">
        <v>640</v>
      </c>
      <c r="G9640" s="42" t="n">
        <f aca="false">DATE(YEAR(B9640),MONTH(B9640),1)</f>
        <v>46204</v>
      </c>
      <c r="H9640" s="24" t="str">
        <f aca="false">INDEX(Customers!$B$2:$B$601,MATCH(C9640,Customers!$A$2:$A$601,0))</f>
        <v>Rift Valley</v>
      </c>
      <c r="I9640" s="43" t="n">
        <f aca="false">ROUND(MIN(INDEX(Assumptions!$D$13:$D$18,MATCH(E9640,Assumptions!$A$13:$A$18,0)),MAX(INDEX(Assumptions!$C$13:$C$18,MATCH(E9640,Assumptions!$A$13:$A$18,0)),INDEX(Assumptions!$B$13:$B$18,MATCH(E9640,Assumptions!$A$13:$A$18,0))*F9640)),2)</f>
        <v>6.4</v>
      </c>
    </row>
    <row r="9641" customFormat="false" ht="15" hidden="false" customHeight="false" outlineLevel="0" collapsed="false">
      <c r="A9641" s="24" t="s">
        <v>10464</v>
      </c>
      <c r="B9641" s="39" t="n">
        <v>46227</v>
      </c>
      <c r="C9641" s="24" t="s">
        <v>320</v>
      </c>
      <c r="D9641" s="24" t="s">
        <v>826</v>
      </c>
      <c r="E9641" s="24" t="s">
        <v>109</v>
      </c>
      <c r="F9641" s="38" t="n">
        <v>7280</v>
      </c>
      <c r="G9641" s="42" t="n">
        <f aca="false">DATE(YEAR(B9641),MONTH(B9641),1)</f>
        <v>46204</v>
      </c>
      <c r="H9641" s="24" t="str">
        <f aca="false">INDEX(Customers!$B$2:$B$601,MATCH(C9641,Customers!$A$2:$A$601,0))</f>
        <v>Rift Valley</v>
      </c>
      <c r="I9641" s="43" t="n">
        <f aca="false">ROUND(MIN(INDEX(Assumptions!$D$13:$D$18,MATCH(E9641,Assumptions!$A$13:$A$18,0)),MAX(INDEX(Assumptions!$C$13:$C$18,MATCH(E9641,Assumptions!$A$13:$A$18,0)),INDEX(Assumptions!$B$13:$B$18,MATCH(E9641,Assumptions!$A$13:$A$18,0))*F9641)),2)</f>
        <v>29.12</v>
      </c>
    </row>
    <row r="9642" customFormat="false" ht="15" hidden="false" customHeight="false" outlineLevel="0" collapsed="false">
      <c r="A9642" s="24" t="s">
        <v>10465</v>
      </c>
      <c r="B9642" s="39" t="n">
        <v>46227</v>
      </c>
      <c r="C9642" s="24" t="s">
        <v>334</v>
      </c>
      <c r="D9642" s="24" t="s">
        <v>826</v>
      </c>
      <c r="E9642" s="24" t="s">
        <v>109</v>
      </c>
      <c r="F9642" s="38" t="n">
        <v>22230</v>
      </c>
      <c r="G9642" s="42" t="n">
        <f aca="false">DATE(YEAR(B9642),MONTH(B9642),1)</f>
        <v>46204</v>
      </c>
      <c r="H9642" s="24" t="str">
        <f aca="false">INDEX(Customers!$B$2:$B$601,MATCH(C9642,Customers!$A$2:$A$601,0))</f>
        <v>Nairobi</v>
      </c>
      <c r="I9642" s="43" t="n">
        <f aca="false">ROUND(MIN(INDEX(Assumptions!$D$13:$D$18,MATCH(E9642,Assumptions!$A$13:$A$18,0)),MAX(INDEX(Assumptions!$C$13:$C$18,MATCH(E9642,Assumptions!$A$13:$A$18,0)),INDEX(Assumptions!$B$13:$B$18,MATCH(E9642,Assumptions!$A$13:$A$18,0))*F9642)),2)</f>
        <v>40</v>
      </c>
    </row>
    <row r="9643" customFormat="false" ht="15" hidden="false" customHeight="false" outlineLevel="0" collapsed="false">
      <c r="A9643" s="24" t="s">
        <v>10466</v>
      </c>
      <c r="B9643" s="39" t="n">
        <v>46227</v>
      </c>
      <c r="C9643" s="24" t="s">
        <v>334</v>
      </c>
      <c r="D9643" s="24" t="s">
        <v>154</v>
      </c>
      <c r="E9643" s="24" t="s">
        <v>107</v>
      </c>
      <c r="F9643" s="38" t="n">
        <v>3750</v>
      </c>
      <c r="G9643" s="42" t="n">
        <f aca="false">DATE(YEAR(B9643),MONTH(B9643),1)</f>
        <v>46204</v>
      </c>
      <c r="H9643" s="24" t="str">
        <f aca="false">INDEX(Customers!$B$2:$B$601,MATCH(C9643,Customers!$A$2:$A$601,0))</f>
        <v>Nairobi</v>
      </c>
      <c r="I9643" s="43" t="n">
        <f aca="false">ROUND(MIN(INDEX(Assumptions!$D$13:$D$18,MATCH(E9643,Assumptions!$A$13:$A$18,0)),MAX(INDEX(Assumptions!$C$13:$C$18,MATCH(E9643,Assumptions!$A$13:$A$18,0)),INDEX(Assumptions!$B$13:$B$18,MATCH(E9643,Assumptions!$A$13:$A$18,0))*F9643)),2)</f>
        <v>0</v>
      </c>
    </row>
    <row r="9644" customFormat="false" ht="15" hidden="false" customHeight="false" outlineLevel="0" collapsed="false">
      <c r="A9644" s="24" t="s">
        <v>10467</v>
      </c>
      <c r="B9644" s="39" t="n">
        <v>46227</v>
      </c>
      <c r="C9644" s="24" t="s">
        <v>344</v>
      </c>
      <c r="D9644" s="24" t="s">
        <v>826</v>
      </c>
      <c r="E9644" s="24" t="s">
        <v>109</v>
      </c>
      <c r="F9644" s="38" t="n">
        <v>22090</v>
      </c>
      <c r="G9644" s="42" t="n">
        <f aca="false">DATE(YEAR(B9644),MONTH(B9644),1)</f>
        <v>46204</v>
      </c>
      <c r="H9644" s="24" t="str">
        <f aca="false">INDEX(Customers!$B$2:$B$601,MATCH(C9644,Customers!$A$2:$A$601,0))</f>
        <v>Central</v>
      </c>
      <c r="I9644" s="43" t="n">
        <f aca="false">ROUND(MIN(INDEX(Assumptions!$D$13:$D$18,MATCH(E9644,Assumptions!$A$13:$A$18,0)),MAX(INDEX(Assumptions!$C$13:$C$18,MATCH(E9644,Assumptions!$A$13:$A$18,0)),INDEX(Assumptions!$B$13:$B$18,MATCH(E9644,Assumptions!$A$13:$A$18,0))*F9644)),2)</f>
        <v>40</v>
      </c>
    </row>
    <row r="9645" customFormat="false" ht="15" hidden="false" customHeight="false" outlineLevel="0" collapsed="false">
      <c r="A9645" s="24" t="s">
        <v>10468</v>
      </c>
      <c r="B9645" s="39" t="n">
        <v>46227</v>
      </c>
      <c r="C9645" s="24" t="s">
        <v>347</v>
      </c>
      <c r="D9645" s="24" t="s">
        <v>183</v>
      </c>
      <c r="E9645" s="24" t="s">
        <v>107</v>
      </c>
      <c r="F9645" s="38" t="n">
        <v>3530</v>
      </c>
      <c r="G9645" s="42" t="n">
        <f aca="false">DATE(YEAR(B9645),MONTH(B9645),1)</f>
        <v>46204</v>
      </c>
      <c r="H9645" s="24" t="str">
        <f aca="false">INDEX(Customers!$B$2:$B$601,MATCH(C9645,Customers!$A$2:$A$601,0))</f>
        <v>Coast</v>
      </c>
      <c r="I9645" s="43" t="n">
        <f aca="false">ROUND(MIN(INDEX(Assumptions!$D$13:$D$18,MATCH(E9645,Assumptions!$A$13:$A$18,0)),MAX(INDEX(Assumptions!$C$13:$C$18,MATCH(E9645,Assumptions!$A$13:$A$18,0)),INDEX(Assumptions!$B$13:$B$18,MATCH(E9645,Assumptions!$A$13:$A$18,0))*F9645)),2)</f>
        <v>0</v>
      </c>
    </row>
    <row r="9646" customFormat="false" ht="15" hidden="false" customHeight="false" outlineLevel="0" collapsed="false">
      <c r="A9646" s="24" t="s">
        <v>10469</v>
      </c>
      <c r="B9646" s="39" t="n">
        <v>46227</v>
      </c>
      <c r="C9646" s="24" t="s">
        <v>381</v>
      </c>
      <c r="D9646" s="24" t="s">
        <v>826</v>
      </c>
      <c r="E9646" s="24" t="s">
        <v>103</v>
      </c>
      <c r="F9646" s="38" t="n">
        <v>5490</v>
      </c>
      <c r="G9646" s="42" t="n">
        <f aca="false">DATE(YEAR(B9646),MONTH(B9646),1)</f>
        <v>46204</v>
      </c>
      <c r="H9646" s="24" t="str">
        <f aca="false">INDEX(Customers!$B$2:$B$601,MATCH(C9646,Customers!$A$2:$A$601,0))</f>
        <v>Rift Valley</v>
      </c>
      <c r="I9646" s="43" t="n">
        <f aca="false">ROUND(MIN(INDEX(Assumptions!$D$13:$D$18,MATCH(E9646,Assumptions!$A$13:$A$18,0)),MAX(INDEX(Assumptions!$C$13:$C$18,MATCH(E9646,Assumptions!$A$13:$A$18,0)),INDEX(Assumptions!$B$13:$B$18,MATCH(E9646,Assumptions!$A$13:$A$18,0))*F9646)),2)</f>
        <v>54.9</v>
      </c>
    </row>
    <row r="9647" customFormat="false" ht="15" hidden="false" customHeight="false" outlineLevel="0" collapsed="false">
      <c r="A9647" s="24" t="s">
        <v>10470</v>
      </c>
      <c r="B9647" s="39" t="n">
        <v>46227</v>
      </c>
      <c r="C9647" s="24" t="s">
        <v>382</v>
      </c>
      <c r="D9647" s="24" t="s">
        <v>826</v>
      </c>
      <c r="E9647" s="24" t="s">
        <v>109</v>
      </c>
      <c r="F9647" s="38" t="n">
        <v>56430</v>
      </c>
      <c r="G9647" s="42" t="n">
        <f aca="false">DATE(YEAR(B9647),MONTH(B9647),1)</f>
        <v>46204</v>
      </c>
      <c r="H9647" s="24" t="str">
        <f aca="false">INDEX(Customers!$B$2:$B$601,MATCH(C9647,Customers!$A$2:$A$601,0))</f>
        <v>Central</v>
      </c>
      <c r="I9647" s="43" t="n">
        <f aca="false">ROUND(MIN(INDEX(Assumptions!$D$13:$D$18,MATCH(E9647,Assumptions!$A$13:$A$18,0)),MAX(INDEX(Assumptions!$C$13:$C$18,MATCH(E9647,Assumptions!$A$13:$A$18,0)),INDEX(Assumptions!$B$13:$B$18,MATCH(E9647,Assumptions!$A$13:$A$18,0))*F9647)),2)</f>
        <v>40</v>
      </c>
    </row>
    <row r="9648" customFormat="false" ht="15" hidden="false" customHeight="false" outlineLevel="0" collapsed="false">
      <c r="A9648" s="24" t="s">
        <v>10471</v>
      </c>
      <c r="B9648" s="39" t="n">
        <v>46227</v>
      </c>
      <c r="C9648" s="24" t="s">
        <v>382</v>
      </c>
      <c r="D9648" s="24" t="s">
        <v>826</v>
      </c>
      <c r="E9648" s="24" t="s">
        <v>109</v>
      </c>
      <c r="F9648" s="38" t="n">
        <v>2740</v>
      </c>
      <c r="G9648" s="42" t="n">
        <f aca="false">DATE(YEAR(B9648),MONTH(B9648),1)</f>
        <v>46204</v>
      </c>
      <c r="H9648" s="24" t="str">
        <f aca="false">INDEX(Customers!$B$2:$B$601,MATCH(C9648,Customers!$A$2:$A$601,0))</f>
        <v>Central</v>
      </c>
      <c r="I9648" s="43" t="n">
        <f aca="false">ROUND(MIN(INDEX(Assumptions!$D$13:$D$18,MATCH(E9648,Assumptions!$A$13:$A$18,0)),MAX(INDEX(Assumptions!$C$13:$C$18,MATCH(E9648,Assumptions!$A$13:$A$18,0)),INDEX(Assumptions!$B$13:$B$18,MATCH(E9648,Assumptions!$A$13:$A$18,0))*F9648)),2)</f>
        <v>10.96</v>
      </c>
    </row>
    <row r="9649" customFormat="false" ht="15" hidden="false" customHeight="false" outlineLevel="0" collapsed="false">
      <c r="A9649" s="24" t="s">
        <v>10472</v>
      </c>
      <c r="B9649" s="39" t="n">
        <v>46227</v>
      </c>
      <c r="C9649" s="24" t="s">
        <v>384</v>
      </c>
      <c r="D9649" s="24" t="s">
        <v>826</v>
      </c>
      <c r="E9649" s="24" t="s">
        <v>103</v>
      </c>
      <c r="F9649" s="38" t="n">
        <v>1110</v>
      </c>
      <c r="G9649" s="42" t="n">
        <f aca="false">DATE(YEAR(B9649),MONTH(B9649),1)</f>
        <v>46204</v>
      </c>
      <c r="H9649" s="24" t="str">
        <f aca="false">INDEX(Customers!$B$2:$B$601,MATCH(C9649,Customers!$A$2:$A$601,0))</f>
        <v>Western</v>
      </c>
      <c r="I9649" s="43" t="n">
        <f aca="false">ROUND(MIN(INDEX(Assumptions!$D$13:$D$18,MATCH(E9649,Assumptions!$A$13:$A$18,0)),MAX(INDEX(Assumptions!$C$13:$C$18,MATCH(E9649,Assumptions!$A$13:$A$18,0)),INDEX(Assumptions!$B$13:$B$18,MATCH(E9649,Assumptions!$A$13:$A$18,0))*F9649)),2)</f>
        <v>11.1</v>
      </c>
    </row>
    <row r="9650" customFormat="false" ht="15" hidden="false" customHeight="false" outlineLevel="0" collapsed="false">
      <c r="A9650" s="24" t="s">
        <v>10473</v>
      </c>
      <c r="B9650" s="39" t="n">
        <v>46227</v>
      </c>
      <c r="C9650" s="24" t="s">
        <v>391</v>
      </c>
      <c r="D9650" s="24" t="s">
        <v>150</v>
      </c>
      <c r="E9650" s="24" t="s">
        <v>107</v>
      </c>
      <c r="F9650" s="38" t="n">
        <v>5880</v>
      </c>
      <c r="G9650" s="42" t="n">
        <f aca="false">DATE(YEAR(B9650),MONTH(B9650),1)</f>
        <v>46204</v>
      </c>
      <c r="H9650" s="24" t="str">
        <f aca="false">INDEX(Customers!$B$2:$B$601,MATCH(C9650,Customers!$A$2:$A$601,0))</f>
        <v>Nairobi</v>
      </c>
      <c r="I9650" s="43" t="n">
        <f aca="false">ROUND(MIN(INDEX(Assumptions!$D$13:$D$18,MATCH(E9650,Assumptions!$A$13:$A$18,0)),MAX(INDEX(Assumptions!$C$13:$C$18,MATCH(E9650,Assumptions!$A$13:$A$18,0)),INDEX(Assumptions!$B$13:$B$18,MATCH(E9650,Assumptions!$A$13:$A$18,0))*F9650)),2)</f>
        <v>0</v>
      </c>
    </row>
    <row r="9651" customFormat="false" ht="15" hidden="false" customHeight="false" outlineLevel="0" collapsed="false">
      <c r="A9651" s="24" t="s">
        <v>10474</v>
      </c>
      <c r="B9651" s="39" t="n">
        <v>46227</v>
      </c>
      <c r="C9651" s="24" t="s">
        <v>405</v>
      </c>
      <c r="D9651" s="24" t="s">
        <v>826</v>
      </c>
      <c r="E9651" s="24" t="s">
        <v>103</v>
      </c>
      <c r="F9651" s="38" t="n">
        <v>6130</v>
      </c>
      <c r="G9651" s="42" t="n">
        <f aca="false">DATE(YEAR(B9651),MONTH(B9651),1)</f>
        <v>46204</v>
      </c>
      <c r="H9651" s="24" t="str">
        <f aca="false">INDEX(Customers!$B$2:$B$601,MATCH(C9651,Customers!$A$2:$A$601,0))</f>
        <v>Nairobi</v>
      </c>
      <c r="I9651" s="43" t="n">
        <f aca="false">ROUND(MIN(INDEX(Assumptions!$D$13:$D$18,MATCH(E9651,Assumptions!$A$13:$A$18,0)),MAX(INDEX(Assumptions!$C$13:$C$18,MATCH(E9651,Assumptions!$A$13:$A$18,0)),INDEX(Assumptions!$B$13:$B$18,MATCH(E9651,Assumptions!$A$13:$A$18,0))*F9651)),2)</f>
        <v>61.3</v>
      </c>
    </row>
    <row r="9652" customFormat="false" ht="15" hidden="false" customHeight="false" outlineLevel="0" collapsed="false">
      <c r="A9652" s="24" t="s">
        <v>10475</v>
      </c>
      <c r="B9652" s="39" t="n">
        <v>46227</v>
      </c>
      <c r="C9652" s="24" t="s">
        <v>430</v>
      </c>
      <c r="D9652" s="24" t="s">
        <v>193</v>
      </c>
      <c r="E9652" s="24" t="s">
        <v>107</v>
      </c>
      <c r="F9652" s="38" t="n">
        <v>3990</v>
      </c>
      <c r="G9652" s="42" t="n">
        <f aca="false">DATE(YEAR(B9652),MONTH(B9652),1)</f>
        <v>46204</v>
      </c>
      <c r="H9652" s="24" t="str">
        <f aca="false">INDEX(Customers!$B$2:$B$601,MATCH(C9652,Customers!$A$2:$A$601,0))</f>
        <v>Western</v>
      </c>
      <c r="I9652" s="43" t="n">
        <f aca="false">ROUND(MIN(INDEX(Assumptions!$D$13:$D$18,MATCH(E9652,Assumptions!$A$13:$A$18,0)),MAX(INDEX(Assumptions!$C$13:$C$18,MATCH(E9652,Assumptions!$A$13:$A$18,0)),INDEX(Assumptions!$B$13:$B$18,MATCH(E9652,Assumptions!$A$13:$A$18,0))*F9652)),2)</f>
        <v>0</v>
      </c>
    </row>
    <row r="9653" customFormat="false" ht="15" hidden="false" customHeight="false" outlineLevel="0" collapsed="false">
      <c r="A9653" s="24" t="s">
        <v>10476</v>
      </c>
      <c r="B9653" s="39" t="n">
        <v>46227</v>
      </c>
      <c r="C9653" s="24" t="s">
        <v>432</v>
      </c>
      <c r="D9653" s="24" t="s">
        <v>826</v>
      </c>
      <c r="E9653" s="24" t="s">
        <v>109</v>
      </c>
      <c r="F9653" s="38" t="n">
        <v>2010</v>
      </c>
      <c r="G9653" s="42" t="n">
        <f aca="false">DATE(YEAR(B9653),MONTH(B9653),1)</f>
        <v>46204</v>
      </c>
      <c r="H9653" s="24" t="str">
        <f aca="false">INDEX(Customers!$B$2:$B$601,MATCH(C9653,Customers!$A$2:$A$601,0))</f>
        <v>Rift Valley</v>
      </c>
      <c r="I9653" s="43" t="n">
        <f aca="false">ROUND(MIN(INDEX(Assumptions!$D$13:$D$18,MATCH(E9653,Assumptions!$A$13:$A$18,0)),MAX(INDEX(Assumptions!$C$13:$C$18,MATCH(E9653,Assumptions!$A$13:$A$18,0)),INDEX(Assumptions!$B$13:$B$18,MATCH(E9653,Assumptions!$A$13:$A$18,0))*F9653)),2)</f>
        <v>8.04</v>
      </c>
    </row>
    <row r="9654" customFormat="false" ht="15" hidden="false" customHeight="false" outlineLevel="0" collapsed="false">
      <c r="A9654" s="24" t="s">
        <v>10477</v>
      </c>
      <c r="B9654" s="39" t="n">
        <v>46227</v>
      </c>
      <c r="C9654" s="24" t="s">
        <v>441</v>
      </c>
      <c r="D9654" s="24" t="s">
        <v>826</v>
      </c>
      <c r="E9654" s="24" t="s">
        <v>111</v>
      </c>
      <c r="F9654" s="38" t="n">
        <v>100</v>
      </c>
      <c r="G9654" s="42" t="n">
        <f aca="false">DATE(YEAR(B9654),MONTH(B9654),1)</f>
        <v>46204</v>
      </c>
      <c r="H9654" s="24" t="str">
        <f aca="false">INDEX(Customers!$B$2:$B$601,MATCH(C9654,Customers!$A$2:$A$601,0))</f>
        <v>Central</v>
      </c>
      <c r="I9654" s="43" t="n">
        <f aca="false">ROUND(MIN(INDEX(Assumptions!$D$13:$D$18,MATCH(E9654,Assumptions!$A$13:$A$18,0)),MAX(INDEX(Assumptions!$C$13:$C$18,MATCH(E9654,Assumptions!$A$13:$A$18,0)),INDEX(Assumptions!$B$13:$B$18,MATCH(E9654,Assumptions!$A$13:$A$18,0))*F9654)),2)</f>
        <v>4</v>
      </c>
    </row>
    <row r="9655" customFormat="false" ht="15" hidden="false" customHeight="false" outlineLevel="0" collapsed="false">
      <c r="A9655" s="24" t="s">
        <v>10478</v>
      </c>
      <c r="B9655" s="39" t="n">
        <v>46227</v>
      </c>
      <c r="C9655" s="24" t="s">
        <v>468</v>
      </c>
      <c r="D9655" s="24" t="s">
        <v>826</v>
      </c>
      <c r="E9655" s="24" t="s">
        <v>103</v>
      </c>
      <c r="F9655" s="38" t="n">
        <v>750</v>
      </c>
      <c r="G9655" s="42" t="n">
        <f aca="false">DATE(YEAR(B9655),MONTH(B9655),1)</f>
        <v>46204</v>
      </c>
      <c r="H9655" s="24" t="str">
        <f aca="false">INDEX(Customers!$B$2:$B$601,MATCH(C9655,Customers!$A$2:$A$601,0))</f>
        <v>Nairobi</v>
      </c>
      <c r="I9655" s="43" t="n">
        <f aca="false">ROUND(MIN(INDEX(Assumptions!$D$13:$D$18,MATCH(E9655,Assumptions!$A$13:$A$18,0)),MAX(INDEX(Assumptions!$C$13:$C$18,MATCH(E9655,Assumptions!$A$13:$A$18,0)),INDEX(Assumptions!$B$13:$B$18,MATCH(E9655,Assumptions!$A$13:$A$18,0))*F9655)),2)</f>
        <v>7.5</v>
      </c>
    </row>
    <row r="9656" customFormat="false" ht="15" hidden="false" customHeight="false" outlineLevel="0" collapsed="false">
      <c r="A9656" s="24" t="s">
        <v>10479</v>
      </c>
      <c r="B9656" s="39" t="n">
        <v>46227</v>
      </c>
      <c r="C9656" s="24" t="s">
        <v>492</v>
      </c>
      <c r="D9656" s="24" t="s">
        <v>204</v>
      </c>
      <c r="E9656" s="24" t="s">
        <v>107</v>
      </c>
      <c r="F9656" s="38" t="n">
        <v>480</v>
      </c>
      <c r="G9656" s="42" t="n">
        <f aca="false">DATE(YEAR(B9656),MONTH(B9656),1)</f>
        <v>46204</v>
      </c>
      <c r="H9656" s="24" t="str">
        <f aca="false">INDEX(Customers!$B$2:$B$601,MATCH(C9656,Customers!$A$2:$A$601,0))</f>
        <v>Eastern</v>
      </c>
      <c r="I9656" s="43" t="n">
        <f aca="false">ROUND(MIN(INDEX(Assumptions!$D$13:$D$18,MATCH(E9656,Assumptions!$A$13:$A$18,0)),MAX(INDEX(Assumptions!$C$13:$C$18,MATCH(E9656,Assumptions!$A$13:$A$18,0)),INDEX(Assumptions!$B$13:$B$18,MATCH(E9656,Assumptions!$A$13:$A$18,0))*F9656)),2)</f>
        <v>0</v>
      </c>
    </row>
    <row r="9657" customFormat="false" ht="15" hidden="false" customHeight="false" outlineLevel="0" collapsed="false">
      <c r="A9657" s="24" t="s">
        <v>10480</v>
      </c>
      <c r="B9657" s="39" t="n">
        <v>46227</v>
      </c>
      <c r="C9657" s="24" t="s">
        <v>495</v>
      </c>
      <c r="D9657" s="24" t="s">
        <v>170</v>
      </c>
      <c r="E9657" s="24" t="s">
        <v>105</v>
      </c>
      <c r="F9657" s="38" t="n">
        <v>1110</v>
      </c>
      <c r="G9657" s="42" t="n">
        <f aca="false">DATE(YEAR(B9657),MONTH(B9657),1)</f>
        <v>46204</v>
      </c>
      <c r="H9657" s="24" t="str">
        <f aca="false">INDEX(Customers!$B$2:$B$601,MATCH(C9657,Customers!$A$2:$A$601,0))</f>
        <v>Central</v>
      </c>
      <c r="I9657" s="43" t="n">
        <f aca="false">ROUND(MIN(INDEX(Assumptions!$D$13:$D$18,MATCH(E9657,Assumptions!$A$13:$A$18,0)),MAX(INDEX(Assumptions!$C$13:$C$18,MATCH(E9657,Assumptions!$A$13:$A$18,0)),INDEX(Assumptions!$B$13:$B$18,MATCH(E9657,Assumptions!$A$13:$A$18,0))*F9657)),2)</f>
        <v>16.65</v>
      </c>
    </row>
    <row r="9658" customFormat="false" ht="15" hidden="false" customHeight="false" outlineLevel="0" collapsed="false">
      <c r="A9658" s="24" t="s">
        <v>10481</v>
      </c>
      <c r="B9658" s="39" t="n">
        <v>46227</v>
      </c>
      <c r="C9658" s="24" t="s">
        <v>514</v>
      </c>
      <c r="D9658" s="24" t="s">
        <v>164</v>
      </c>
      <c r="E9658" s="24" t="s">
        <v>107</v>
      </c>
      <c r="F9658" s="38" t="n">
        <v>3670</v>
      </c>
      <c r="G9658" s="42" t="n">
        <f aca="false">DATE(YEAR(B9658),MONTH(B9658),1)</f>
        <v>46204</v>
      </c>
      <c r="H9658" s="24" t="str">
        <f aca="false">INDEX(Customers!$B$2:$B$601,MATCH(C9658,Customers!$A$2:$A$601,0))</f>
        <v>Central</v>
      </c>
      <c r="I9658" s="43" t="n">
        <f aca="false">ROUND(MIN(INDEX(Assumptions!$D$13:$D$18,MATCH(E9658,Assumptions!$A$13:$A$18,0)),MAX(INDEX(Assumptions!$C$13:$C$18,MATCH(E9658,Assumptions!$A$13:$A$18,0)),INDEX(Assumptions!$B$13:$B$18,MATCH(E9658,Assumptions!$A$13:$A$18,0))*F9658)),2)</f>
        <v>0</v>
      </c>
    </row>
    <row r="9659" customFormat="false" ht="15" hidden="false" customHeight="false" outlineLevel="0" collapsed="false">
      <c r="A9659" s="24" t="s">
        <v>10482</v>
      </c>
      <c r="B9659" s="39" t="n">
        <v>46227</v>
      </c>
      <c r="C9659" s="24" t="s">
        <v>543</v>
      </c>
      <c r="D9659" s="24" t="s">
        <v>826</v>
      </c>
      <c r="E9659" s="24" t="s">
        <v>109</v>
      </c>
      <c r="F9659" s="38" t="n">
        <v>14320</v>
      </c>
      <c r="G9659" s="42" t="n">
        <f aca="false">DATE(YEAR(B9659),MONTH(B9659),1)</f>
        <v>46204</v>
      </c>
      <c r="H9659" s="24" t="str">
        <f aca="false">INDEX(Customers!$B$2:$B$601,MATCH(C9659,Customers!$A$2:$A$601,0))</f>
        <v>Central</v>
      </c>
      <c r="I9659" s="43" t="n">
        <f aca="false">ROUND(MIN(INDEX(Assumptions!$D$13:$D$18,MATCH(E9659,Assumptions!$A$13:$A$18,0)),MAX(INDEX(Assumptions!$C$13:$C$18,MATCH(E9659,Assumptions!$A$13:$A$18,0)),INDEX(Assumptions!$B$13:$B$18,MATCH(E9659,Assumptions!$A$13:$A$18,0))*F9659)),2)</f>
        <v>40</v>
      </c>
    </row>
    <row r="9660" customFormat="false" ht="15" hidden="false" customHeight="false" outlineLevel="0" collapsed="false">
      <c r="A9660" s="24" t="s">
        <v>10483</v>
      </c>
      <c r="B9660" s="39" t="n">
        <v>46227</v>
      </c>
      <c r="C9660" s="24" t="s">
        <v>552</v>
      </c>
      <c r="D9660" s="24" t="s">
        <v>204</v>
      </c>
      <c r="E9660" s="24" t="s">
        <v>107</v>
      </c>
      <c r="F9660" s="38" t="n">
        <v>1550</v>
      </c>
      <c r="G9660" s="42" t="n">
        <f aca="false">DATE(YEAR(B9660),MONTH(B9660),1)</f>
        <v>46204</v>
      </c>
      <c r="H9660" s="24" t="str">
        <f aca="false">INDEX(Customers!$B$2:$B$601,MATCH(C9660,Customers!$A$2:$A$601,0))</f>
        <v>Eastern</v>
      </c>
      <c r="I9660" s="43" t="n">
        <f aca="false">ROUND(MIN(INDEX(Assumptions!$D$13:$D$18,MATCH(E9660,Assumptions!$A$13:$A$18,0)),MAX(INDEX(Assumptions!$C$13:$C$18,MATCH(E9660,Assumptions!$A$13:$A$18,0)),INDEX(Assumptions!$B$13:$B$18,MATCH(E9660,Assumptions!$A$13:$A$18,0))*F9660)),2)</f>
        <v>0</v>
      </c>
    </row>
    <row r="9661" customFormat="false" ht="15" hidden="false" customHeight="false" outlineLevel="0" collapsed="false">
      <c r="A9661" s="24" t="s">
        <v>10484</v>
      </c>
      <c r="B9661" s="39" t="n">
        <v>46227</v>
      </c>
      <c r="C9661" s="24" t="s">
        <v>575</v>
      </c>
      <c r="D9661" s="24" t="s">
        <v>826</v>
      </c>
      <c r="E9661" s="24" t="s">
        <v>113</v>
      </c>
      <c r="F9661" s="38" t="n">
        <v>500</v>
      </c>
      <c r="G9661" s="42" t="n">
        <f aca="false">DATE(YEAR(B9661),MONTH(B9661),1)</f>
        <v>46204</v>
      </c>
      <c r="H9661" s="24" t="str">
        <f aca="false">INDEX(Customers!$B$2:$B$601,MATCH(C9661,Customers!$A$2:$A$601,0))</f>
        <v>Nairobi</v>
      </c>
      <c r="I9661" s="43" t="n">
        <f aca="false">ROUND(MIN(INDEX(Assumptions!$D$13:$D$18,MATCH(E9661,Assumptions!$A$13:$A$18,0)),MAX(INDEX(Assumptions!$C$13:$C$18,MATCH(E9661,Assumptions!$A$13:$A$18,0)),INDEX(Assumptions!$B$13:$B$18,MATCH(E9661,Assumptions!$A$13:$A$18,0))*F9661)),2)</f>
        <v>25</v>
      </c>
    </row>
    <row r="9662" customFormat="false" ht="15" hidden="false" customHeight="false" outlineLevel="0" collapsed="false">
      <c r="A9662" s="24" t="s">
        <v>10485</v>
      </c>
      <c r="B9662" s="39" t="n">
        <v>46227</v>
      </c>
      <c r="C9662" s="24" t="s">
        <v>629</v>
      </c>
      <c r="D9662" s="24" t="s">
        <v>153</v>
      </c>
      <c r="E9662" s="24" t="s">
        <v>107</v>
      </c>
      <c r="F9662" s="38" t="n">
        <v>6090</v>
      </c>
      <c r="G9662" s="42" t="n">
        <f aca="false">DATE(YEAR(B9662),MONTH(B9662),1)</f>
        <v>46204</v>
      </c>
      <c r="H9662" s="24" t="str">
        <f aca="false">INDEX(Customers!$B$2:$B$601,MATCH(C9662,Customers!$A$2:$A$601,0))</f>
        <v>Nairobi</v>
      </c>
      <c r="I9662" s="43" t="n">
        <f aca="false">ROUND(MIN(INDEX(Assumptions!$D$13:$D$18,MATCH(E9662,Assumptions!$A$13:$A$18,0)),MAX(INDEX(Assumptions!$C$13:$C$18,MATCH(E9662,Assumptions!$A$13:$A$18,0)),INDEX(Assumptions!$B$13:$B$18,MATCH(E9662,Assumptions!$A$13:$A$18,0))*F9662)),2)</f>
        <v>0</v>
      </c>
    </row>
    <row r="9663" customFormat="false" ht="15" hidden="false" customHeight="false" outlineLevel="0" collapsed="false">
      <c r="A9663" s="24" t="s">
        <v>10486</v>
      </c>
      <c r="B9663" s="39" t="n">
        <v>46227</v>
      </c>
      <c r="C9663" s="24" t="s">
        <v>664</v>
      </c>
      <c r="D9663" s="24" t="s">
        <v>826</v>
      </c>
      <c r="E9663" s="24" t="s">
        <v>109</v>
      </c>
      <c r="F9663" s="38" t="n">
        <v>3550</v>
      </c>
      <c r="G9663" s="42" t="n">
        <f aca="false">DATE(YEAR(B9663),MONTH(B9663),1)</f>
        <v>46204</v>
      </c>
      <c r="H9663" s="24" t="str">
        <f aca="false">INDEX(Customers!$B$2:$B$601,MATCH(C9663,Customers!$A$2:$A$601,0))</f>
        <v>Rift Valley</v>
      </c>
      <c r="I9663" s="43" t="n">
        <f aca="false">ROUND(MIN(INDEX(Assumptions!$D$13:$D$18,MATCH(E9663,Assumptions!$A$13:$A$18,0)),MAX(INDEX(Assumptions!$C$13:$C$18,MATCH(E9663,Assumptions!$A$13:$A$18,0)),INDEX(Assumptions!$B$13:$B$18,MATCH(E9663,Assumptions!$A$13:$A$18,0))*F9663)),2)</f>
        <v>14.2</v>
      </c>
    </row>
    <row r="9664" customFormat="false" ht="15" hidden="false" customHeight="false" outlineLevel="0" collapsed="false">
      <c r="A9664" s="24" t="s">
        <v>10487</v>
      </c>
      <c r="B9664" s="39" t="n">
        <v>46227</v>
      </c>
      <c r="C9664" s="24" t="s">
        <v>694</v>
      </c>
      <c r="D9664" s="24" t="s">
        <v>826</v>
      </c>
      <c r="E9664" s="24" t="s">
        <v>113</v>
      </c>
      <c r="F9664" s="38" t="n">
        <v>99</v>
      </c>
      <c r="G9664" s="42" t="n">
        <f aca="false">DATE(YEAR(B9664),MONTH(B9664),1)</f>
        <v>46204</v>
      </c>
      <c r="H9664" s="24" t="str">
        <f aca="false">INDEX(Customers!$B$2:$B$601,MATCH(C9664,Customers!$A$2:$A$601,0))</f>
        <v>Western</v>
      </c>
      <c r="I9664" s="43" t="n">
        <f aca="false">ROUND(MIN(INDEX(Assumptions!$D$13:$D$18,MATCH(E9664,Assumptions!$A$13:$A$18,0)),MAX(INDEX(Assumptions!$C$13:$C$18,MATCH(E9664,Assumptions!$A$13:$A$18,0)),INDEX(Assumptions!$B$13:$B$18,MATCH(E9664,Assumptions!$A$13:$A$18,0))*F9664)),2)</f>
        <v>4.95</v>
      </c>
    </row>
    <row r="9665" customFormat="false" ht="15" hidden="false" customHeight="false" outlineLevel="0" collapsed="false">
      <c r="A9665" s="24" t="s">
        <v>10488</v>
      </c>
      <c r="B9665" s="39" t="n">
        <v>46227</v>
      </c>
      <c r="C9665" s="24" t="s">
        <v>698</v>
      </c>
      <c r="D9665" s="24" t="s">
        <v>826</v>
      </c>
      <c r="E9665" s="24" t="s">
        <v>113</v>
      </c>
      <c r="F9665" s="38" t="n">
        <v>250</v>
      </c>
      <c r="G9665" s="42" t="n">
        <f aca="false">DATE(YEAR(B9665),MONTH(B9665),1)</f>
        <v>46204</v>
      </c>
      <c r="H9665" s="24" t="str">
        <f aca="false">INDEX(Customers!$B$2:$B$601,MATCH(C9665,Customers!$A$2:$A$601,0))</f>
        <v>Eastern</v>
      </c>
      <c r="I9665" s="43" t="n">
        <f aca="false">ROUND(MIN(INDEX(Assumptions!$D$13:$D$18,MATCH(E9665,Assumptions!$A$13:$A$18,0)),MAX(INDEX(Assumptions!$C$13:$C$18,MATCH(E9665,Assumptions!$A$13:$A$18,0)),INDEX(Assumptions!$B$13:$B$18,MATCH(E9665,Assumptions!$A$13:$A$18,0))*F9665)),2)</f>
        <v>12.5</v>
      </c>
    </row>
    <row r="9666" customFormat="false" ht="15" hidden="false" customHeight="false" outlineLevel="0" collapsed="false">
      <c r="A9666" s="24" t="s">
        <v>10489</v>
      </c>
      <c r="B9666" s="39" t="n">
        <v>46227</v>
      </c>
      <c r="C9666" s="24" t="s">
        <v>707</v>
      </c>
      <c r="D9666" s="24" t="s">
        <v>150</v>
      </c>
      <c r="E9666" s="24" t="s">
        <v>105</v>
      </c>
      <c r="F9666" s="38" t="n">
        <v>5350</v>
      </c>
      <c r="G9666" s="42" t="n">
        <f aca="false">DATE(YEAR(B9666),MONTH(B9666),1)</f>
        <v>46204</v>
      </c>
      <c r="H9666" s="24" t="str">
        <f aca="false">INDEX(Customers!$B$2:$B$601,MATCH(C9666,Customers!$A$2:$A$601,0))</f>
        <v>Nairobi</v>
      </c>
      <c r="I9666" s="43" t="n">
        <f aca="false">ROUND(MIN(INDEX(Assumptions!$D$13:$D$18,MATCH(E9666,Assumptions!$A$13:$A$18,0)),MAX(INDEX(Assumptions!$C$13:$C$18,MATCH(E9666,Assumptions!$A$13:$A$18,0)),INDEX(Assumptions!$B$13:$B$18,MATCH(E9666,Assumptions!$A$13:$A$18,0))*F9666)),2)</f>
        <v>80.25</v>
      </c>
    </row>
    <row r="9667" customFormat="false" ht="15" hidden="false" customHeight="false" outlineLevel="0" collapsed="false">
      <c r="A9667" s="24" t="s">
        <v>10490</v>
      </c>
      <c r="B9667" s="39" t="n">
        <v>46227</v>
      </c>
      <c r="C9667" s="24" t="s">
        <v>717</v>
      </c>
      <c r="D9667" s="24" t="s">
        <v>826</v>
      </c>
      <c r="E9667" s="24" t="s">
        <v>109</v>
      </c>
      <c r="F9667" s="38" t="n">
        <v>940</v>
      </c>
      <c r="G9667" s="42" t="n">
        <f aca="false">DATE(YEAR(B9667),MONTH(B9667),1)</f>
        <v>46204</v>
      </c>
      <c r="H9667" s="24" t="str">
        <f aca="false">INDEX(Customers!$B$2:$B$601,MATCH(C9667,Customers!$A$2:$A$601,0))</f>
        <v>Rift Valley</v>
      </c>
      <c r="I9667" s="43" t="n">
        <f aca="false">ROUND(MIN(INDEX(Assumptions!$D$13:$D$18,MATCH(E9667,Assumptions!$A$13:$A$18,0)),MAX(INDEX(Assumptions!$C$13:$C$18,MATCH(E9667,Assumptions!$A$13:$A$18,0)),INDEX(Assumptions!$B$13:$B$18,MATCH(E9667,Assumptions!$A$13:$A$18,0))*F9667)),2)</f>
        <v>3.76</v>
      </c>
    </row>
    <row r="9668" customFormat="false" ht="15" hidden="false" customHeight="false" outlineLevel="0" collapsed="false">
      <c r="A9668" s="24" t="s">
        <v>10491</v>
      </c>
      <c r="B9668" s="39" t="n">
        <v>46227</v>
      </c>
      <c r="C9668" s="24" t="s">
        <v>771</v>
      </c>
      <c r="D9668" s="24" t="s">
        <v>826</v>
      </c>
      <c r="E9668" s="24" t="s">
        <v>113</v>
      </c>
      <c r="F9668" s="38" t="n">
        <v>250</v>
      </c>
      <c r="G9668" s="42" t="n">
        <f aca="false">DATE(YEAR(B9668),MONTH(B9668),1)</f>
        <v>46204</v>
      </c>
      <c r="H9668" s="24" t="str">
        <f aca="false">INDEX(Customers!$B$2:$B$601,MATCH(C9668,Customers!$A$2:$A$601,0))</f>
        <v>Eastern</v>
      </c>
      <c r="I9668" s="43" t="n">
        <f aca="false">ROUND(MIN(INDEX(Assumptions!$D$13:$D$18,MATCH(E9668,Assumptions!$A$13:$A$18,0)),MAX(INDEX(Assumptions!$C$13:$C$18,MATCH(E9668,Assumptions!$A$13:$A$18,0)),INDEX(Assumptions!$B$13:$B$18,MATCH(E9668,Assumptions!$A$13:$A$18,0))*F9668)),2)</f>
        <v>12.5</v>
      </c>
    </row>
    <row r="9669" customFormat="false" ht="15" hidden="false" customHeight="false" outlineLevel="0" collapsed="false">
      <c r="A9669" s="24" t="s">
        <v>10492</v>
      </c>
      <c r="B9669" s="39" t="n">
        <v>46227</v>
      </c>
      <c r="C9669" s="24" t="s">
        <v>807</v>
      </c>
      <c r="D9669" s="24" t="s">
        <v>150</v>
      </c>
      <c r="E9669" s="24" t="s">
        <v>107</v>
      </c>
      <c r="F9669" s="38" t="n">
        <v>11190</v>
      </c>
      <c r="G9669" s="42" t="n">
        <f aca="false">DATE(YEAR(B9669),MONTH(B9669),1)</f>
        <v>46204</v>
      </c>
      <c r="H9669" s="24" t="str">
        <f aca="false">INDEX(Customers!$B$2:$B$601,MATCH(C9669,Customers!$A$2:$A$601,0))</f>
        <v>Nairobi</v>
      </c>
      <c r="I9669" s="43" t="n">
        <f aca="false">ROUND(MIN(INDEX(Assumptions!$D$13:$D$18,MATCH(E9669,Assumptions!$A$13:$A$18,0)),MAX(INDEX(Assumptions!$C$13:$C$18,MATCH(E9669,Assumptions!$A$13:$A$18,0)),INDEX(Assumptions!$B$13:$B$18,MATCH(E9669,Assumptions!$A$13:$A$18,0))*F9669)),2)</f>
        <v>0</v>
      </c>
    </row>
    <row r="9670" customFormat="false" ht="15" hidden="false" customHeight="false" outlineLevel="0" collapsed="false">
      <c r="A9670" s="24" t="s">
        <v>10493</v>
      </c>
      <c r="B9670" s="39" t="n">
        <v>46228</v>
      </c>
      <c r="C9670" s="24" t="s">
        <v>233</v>
      </c>
      <c r="D9670" s="24" t="s">
        <v>826</v>
      </c>
      <c r="E9670" s="24" t="s">
        <v>103</v>
      </c>
      <c r="F9670" s="38" t="n">
        <v>1300</v>
      </c>
      <c r="G9670" s="42" t="n">
        <f aca="false">DATE(YEAR(B9670),MONTH(B9670),1)</f>
        <v>46204</v>
      </c>
      <c r="H9670" s="24" t="str">
        <f aca="false">INDEX(Customers!$B$2:$B$601,MATCH(C9670,Customers!$A$2:$A$601,0))</f>
        <v>Western</v>
      </c>
      <c r="I9670" s="43" t="n">
        <f aca="false">ROUND(MIN(INDEX(Assumptions!$D$13:$D$18,MATCH(E9670,Assumptions!$A$13:$A$18,0)),MAX(INDEX(Assumptions!$C$13:$C$18,MATCH(E9670,Assumptions!$A$13:$A$18,0)),INDEX(Assumptions!$B$13:$B$18,MATCH(E9670,Assumptions!$A$13:$A$18,0))*F9670)),2)</f>
        <v>13</v>
      </c>
    </row>
    <row r="9671" customFormat="false" ht="15" hidden="false" customHeight="false" outlineLevel="0" collapsed="false">
      <c r="A9671" s="24" t="s">
        <v>10494</v>
      </c>
      <c r="B9671" s="39" t="n">
        <v>46228</v>
      </c>
      <c r="C9671" s="24" t="s">
        <v>234</v>
      </c>
      <c r="D9671" s="24" t="s">
        <v>826</v>
      </c>
      <c r="E9671" s="24" t="s">
        <v>103</v>
      </c>
      <c r="F9671" s="38" t="n">
        <v>230</v>
      </c>
      <c r="G9671" s="42" t="n">
        <f aca="false">DATE(YEAR(B9671),MONTH(B9671),1)</f>
        <v>46204</v>
      </c>
      <c r="H9671" s="24" t="str">
        <f aca="false">INDEX(Customers!$B$2:$B$601,MATCH(C9671,Customers!$A$2:$A$601,0))</f>
        <v>Rift Valley</v>
      </c>
      <c r="I9671" s="43" t="n">
        <f aca="false">ROUND(MIN(INDEX(Assumptions!$D$13:$D$18,MATCH(E9671,Assumptions!$A$13:$A$18,0)),MAX(INDEX(Assumptions!$C$13:$C$18,MATCH(E9671,Assumptions!$A$13:$A$18,0)),INDEX(Assumptions!$B$13:$B$18,MATCH(E9671,Assumptions!$A$13:$A$18,0))*F9671)),2)</f>
        <v>5</v>
      </c>
    </row>
    <row r="9672" customFormat="false" ht="15" hidden="false" customHeight="false" outlineLevel="0" collapsed="false">
      <c r="A9672" s="24" t="s">
        <v>10495</v>
      </c>
      <c r="B9672" s="39" t="n">
        <v>46228</v>
      </c>
      <c r="C9672" s="24" t="s">
        <v>248</v>
      </c>
      <c r="D9672" s="24" t="s">
        <v>826</v>
      </c>
      <c r="E9672" s="24" t="s">
        <v>103</v>
      </c>
      <c r="F9672" s="38" t="n">
        <v>400</v>
      </c>
      <c r="G9672" s="42" t="n">
        <f aca="false">DATE(YEAR(B9672),MONTH(B9672),1)</f>
        <v>46204</v>
      </c>
      <c r="H9672" s="24" t="str">
        <f aca="false">INDEX(Customers!$B$2:$B$601,MATCH(C9672,Customers!$A$2:$A$601,0))</f>
        <v>Rift Valley</v>
      </c>
      <c r="I9672" s="43" t="n">
        <f aca="false">ROUND(MIN(INDEX(Assumptions!$D$13:$D$18,MATCH(E9672,Assumptions!$A$13:$A$18,0)),MAX(INDEX(Assumptions!$C$13:$C$18,MATCH(E9672,Assumptions!$A$13:$A$18,0)),INDEX(Assumptions!$B$13:$B$18,MATCH(E9672,Assumptions!$A$13:$A$18,0))*F9672)),2)</f>
        <v>5</v>
      </c>
    </row>
    <row r="9673" customFormat="false" ht="15" hidden="false" customHeight="false" outlineLevel="0" collapsed="false">
      <c r="A9673" s="24" t="s">
        <v>10496</v>
      </c>
      <c r="B9673" s="39" t="n">
        <v>46228</v>
      </c>
      <c r="C9673" s="24" t="s">
        <v>265</v>
      </c>
      <c r="D9673" s="24" t="s">
        <v>826</v>
      </c>
      <c r="E9673" s="24" t="s">
        <v>113</v>
      </c>
      <c r="F9673" s="38" t="n">
        <v>99</v>
      </c>
      <c r="G9673" s="42" t="n">
        <f aca="false">DATE(YEAR(B9673),MONTH(B9673),1)</f>
        <v>46204</v>
      </c>
      <c r="H9673" s="24" t="str">
        <f aca="false">INDEX(Customers!$B$2:$B$601,MATCH(C9673,Customers!$A$2:$A$601,0))</f>
        <v>Nairobi</v>
      </c>
      <c r="I9673" s="43" t="n">
        <f aca="false">ROUND(MIN(INDEX(Assumptions!$D$13:$D$18,MATCH(E9673,Assumptions!$A$13:$A$18,0)),MAX(INDEX(Assumptions!$C$13:$C$18,MATCH(E9673,Assumptions!$A$13:$A$18,0)),INDEX(Assumptions!$B$13:$B$18,MATCH(E9673,Assumptions!$A$13:$A$18,0))*F9673)),2)</f>
        <v>4.95</v>
      </c>
    </row>
    <row r="9674" customFormat="false" ht="15" hidden="false" customHeight="false" outlineLevel="0" collapsed="false">
      <c r="A9674" s="24" t="s">
        <v>10497</v>
      </c>
      <c r="B9674" s="39" t="n">
        <v>46228</v>
      </c>
      <c r="C9674" s="24" t="s">
        <v>271</v>
      </c>
      <c r="D9674" s="24" t="s">
        <v>189</v>
      </c>
      <c r="E9674" s="24" t="s">
        <v>107</v>
      </c>
      <c r="F9674" s="38" t="n">
        <v>2100</v>
      </c>
      <c r="G9674" s="42" t="n">
        <f aca="false">DATE(YEAR(B9674),MONTH(B9674),1)</f>
        <v>46204</v>
      </c>
      <c r="H9674" s="24" t="str">
        <f aca="false">INDEX(Customers!$B$2:$B$601,MATCH(C9674,Customers!$A$2:$A$601,0))</f>
        <v>Coast</v>
      </c>
      <c r="I9674" s="43" t="n">
        <f aca="false">ROUND(MIN(INDEX(Assumptions!$D$13:$D$18,MATCH(E9674,Assumptions!$A$13:$A$18,0)),MAX(INDEX(Assumptions!$C$13:$C$18,MATCH(E9674,Assumptions!$A$13:$A$18,0)),INDEX(Assumptions!$B$13:$B$18,MATCH(E9674,Assumptions!$A$13:$A$18,0))*F9674)),2)</f>
        <v>0</v>
      </c>
    </row>
    <row r="9675" customFormat="false" ht="15" hidden="false" customHeight="false" outlineLevel="0" collapsed="false">
      <c r="A9675" s="24" t="s">
        <v>10498</v>
      </c>
      <c r="B9675" s="39" t="n">
        <v>46228</v>
      </c>
      <c r="C9675" s="24" t="s">
        <v>288</v>
      </c>
      <c r="D9675" s="24" t="s">
        <v>164</v>
      </c>
      <c r="E9675" s="24" t="s">
        <v>105</v>
      </c>
      <c r="F9675" s="38" t="n">
        <v>7880</v>
      </c>
      <c r="G9675" s="42" t="n">
        <f aca="false">DATE(YEAR(B9675),MONTH(B9675),1)</f>
        <v>46204</v>
      </c>
      <c r="H9675" s="24" t="str">
        <f aca="false">INDEX(Customers!$B$2:$B$601,MATCH(C9675,Customers!$A$2:$A$601,0))</f>
        <v>Central</v>
      </c>
      <c r="I9675" s="43" t="n">
        <f aca="false">ROUND(MIN(INDEX(Assumptions!$D$13:$D$18,MATCH(E9675,Assumptions!$A$13:$A$18,0)),MAX(INDEX(Assumptions!$C$13:$C$18,MATCH(E9675,Assumptions!$A$13:$A$18,0)),INDEX(Assumptions!$B$13:$B$18,MATCH(E9675,Assumptions!$A$13:$A$18,0))*F9675)),2)</f>
        <v>118.2</v>
      </c>
    </row>
    <row r="9676" customFormat="false" ht="15" hidden="false" customHeight="false" outlineLevel="0" collapsed="false">
      <c r="A9676" s="24" t="s">
        <v>10499</v>
      </c>
      <c r="B9676" s="39" t="n">
        <v>46228</v>
      </c>
      <c r="C9676" s="24" t="s">
        <v>305</v>
      </c>
      <c r="D9676" s="24" t="s">
        <v>826</v>
      </c>
      <c r="E9676" s="24" t="s">
        <v>109</v>
      </c>
      <c r="F9676" s="38" t="n">
        <v>1490</v>
      </c>
      <c r="G9676" s="42" t="n">
        <f aca="false">DATE(YEAR(B9676),MONTH(B9676),1)</f>
        <v>46204</v>
      </c>
      <c r="H9676" s="24" t="str">
        <f aca="false">INDEX(Customers!$B$2:$B$601,MATCH(C9676,Customers!$A$2:$A$601,0))</f>
        <v>Nairobi</v>
      </c>
      <c r="I9676" s="43" t="n">
        <f aca="false">ROUND(MIN(INDEX(Assumptions!$D$13:$D$18,MATCH(E9676,Assumptions!$A$13:$A$18,0)),MAX(INDEX(Assumptions!$C$13:$C$18,MATCH(E9676,Assumptions!$A$13:$A$18,0)),INDEX(Assumptions!$B$13:$B$18,MATCH(E9676,Assumptions!$A$13:$A$18,0))*F9676)),2)</f>
        <v>5.96</v>
      </c>
    </row>
    <row r="9677" customFormat="false" ht="15" hidden="false" customHeight="false" outlineLevel="0" collapsed="false">
      <c r="A9677" s="24" t="s">
        <v>10500</v>
      </c>
      <c r="B9677" s="39" t="n">
        <v>46228</v>
      </c>
      <c r="C9677" s="24" t="s">
        <v>310</v>
      </c>
      <c r="D9677" s="24" t="s">
        <v>207</v>
      </c>
      <c r="E9677" s="24" t="s">
        <v>107</v>
      </c>
      <c r="F9677" s="38" t="n">
        <v>13820</v>
      </c>
      <c r="G9677" s="42" t="n">
        <f aca="false">DATE(YEAR(B9677),MONTH(B9677),1)</f>
        <v>46204</v>
      </c>
      <c r="H9677" s="24" t="str">
        <f aca="false">INDEX(Customers!$B$2:$B$601,MATCH(C9677,Customers!$A$2:$A$601,0))</f>
        <v>Eastern</v>
      </c>
      <c r="I9677" s="43" t="n">
        <f aca="false">ROUND(MIN(INDEX(Assumptions!$D$13:$D$18,MATCH(E9677,Assumptions!$A$13:$A$18,0)),MAX(INDEX(Assumptions!$C$13:$C$18,MATCH(E9677,Assumptions!$A$13:$A$18,0)),INDEX(Assumptions!$B$13:$B$18,MATCH(E9677,Assumptions!$A$13:$A$18,0))*F9677)),2)</f>
        <v>0</v>
      </c>
    </row>
    <row r="9678" customFormat="false" ht="15" hidden="false" customHeight="false" outlineLevel="0" collapsed="false">
      <c r="A9678" s="24" t="s">
        <v>10501</v>
      </c>
      <c r="B9678" s="39" t="n">
        <v>46228</v>
      </c>
      <c r="C9678" s="24" t="s">
        <v>332</v>
      </c>
      <c r="D9678" s="24" t="s">
        <v>826</v>
      </c>
      <c r="E9678" s="24" t="s">
        <v>113</v>
      </c>
      <c r="F9678" s="38" t="n">
        <v>99</v>
      </c>
      <c r="G9678" s="42" t="n">
        <f aca="false">DATE(YEAR(B9678),MONTH(B9678),1)</f>
        <v>46204</v>
      </c>
      <c r="H9678" s="24" t="str">
        <f aca="false">INDEX(Customers!$B$2:$B$601,MATCH(C9678,Customers!$A$2:$A$601,0))</f>
        <v>Central</v>
      </c>
      <c r="I9678" s="43" t="n">
        <f aca="false">ROUND(MIN(INDEX(Assumptions!$D$13:$D$18,MATCH(E9678,Assumptions!$A$13:$A$18,0)),MAX(INDEX(Assumptions!$C$13:$C$18,MATCH(E9678,Assumptions!$A$13:$A$18,0)),INDEX(Assumptions!$B$13:$B$18,MATCH(E9678,Assumptions!$A$13:$A$18,0))*F9678)),2)</f>
        <v>4.95</v>
      </c>
    </row>
    <row r="9679" customFormat="false" ht="15" hidden="false" customHeight="false" outlineLevel="0" collapsed="false">
      <c r="A9679" s="24" t="s">
        <v>10502</v>
      </c>
      <c r="B9679" s="39" t="n">
        <v>46228</v>
      </c>
      <c r="C9679" s="24" t="s">
        <v>339</v>
      </c>
      <c r="D9679" s="24" t="s">
        <v>826</v>
      </c>
      <c r="E9679" s="24" t="s">
        <v>109</v>
      </c>
      <c r="F9679" s="38" t="n">
        <v>1520</v>
      </c>
      <c r="G9679" s="42" t="n">
        <f aca="false">DATE(YEAR(B9679),MONTH(B9679),1)</f>
        <v>46204</v>
      </c>
      <c r="H9679" s="24" t="str">
        <f aca="false">INDEX(Customers!$B$2:$B$601,MATCH(C9679,Customers!$A$2:$A$601,0))</f>
        <v>Nairobi</v>
      </c>
      <c r="I9679" s="43" t="n">
        <f aca="false">ROUND(MIN(INDEX(Assumptions!$D$13:$D$18,MATCH(E9679,Assumptions!$A$13:$A$18,0)),MAX(INDEX(Assumptions!$C$13:$C$18,MATCH(E9679,Assumptions!$A$13:$A$18,0)),INDEX(Assumptions!$B$13:$B$18,MATCH(E9679,Assumptions!$A$13:$A$18,0))*F9679)),2)</f>
        <v>6.08</v>
      </c>
    </row>
    <row r="9680" customFormat="false" ht="15" hidden="false" customHeight="false" outlineLevel="0" collapsed="false">
      <c r="A9680" s="24" t="s">
        <v>10503</v>
      </c>
      <c r="B9680" s="39" t="n">
        <v>46228</v>
      </c>
      <c r="C9680" s="24" t="s">
        <v>341</v>
      </c>
      <c r="D9680" s="24" t="s">
        <v>826</v>
      </c>
      <c r="E9680" s="24" t="s">
        <v>113</v>
      </c>
      <c r="F9680" s="38" t="n">
        <v>99</v>
      </c>
      <c r="G9680" s="42" t="n">
        <f aca="false">DATE(YEAR(B9680),MONTH(B9680),1)</f>
        <v>46204</v>
      </c>
      <c r="H9680" s="24" t="str">
        <f aca="false">INDEX(Customers!$B$2:$B$601,MATCH(C9680,Customers!$A$2:$A$601,0))</f>
        <v>Coast</v>
      </c>
      <c r="I9680" s="43" t="n">
        <f aca="false">ROUND(MIN(INDEX(Assumptions!$D$13:$D$18,MATCH(E9680,Assumptions!$A$13:$A$18,0)),MAX(INDEX(Assumptions!$C$13:$C$18,MATCH(E9680,Assumptions!$A$13:$A$18,0)),INDEX(Assumptions!$B$13:$B$18,MATCH(E9680,Assumptions!$A$13:$A$18,0))*F9680)),2)</f>
        <v>4.95</v>
      </c>
    </row>
    <row r="9681" customFormat="false" ht="15" hidden="false" customHeight="false" outlineLevel="0" collapsed="false">
      <c r="A9681" s="24" t="s">
        <v>10504</v>
      </c>
      <c r="B9681" s="39" t="n">
        <v>46228</v>
      </c>
      <c r="C9681" s="24" t="s">
        <v>357</v>
      </c>
      <c r="D9681" s="24" t="s">
        <v>186</v>
      </c>
      <c r="E9681" s="24" t="s">
        <v>107</v>
      </c>
      <c r="F9681" s="38" t="n">
        <v>5560</v>
      </c>
      <c r="G9681" s="42" t="n">
        <f aca="false">DATE(YEAR(B9681),MONTH(B9681),1)</f>
        <v>46204</v>
      </c>
      <c r="H9681" s="24" t="str">
        <f aca="false">INDEX(Customers!$B$2:$B$601,MATCH(C9681,Customers!$A$2:$A$601,0))</f>
        <v>Coast</v>
      </c>
      <c r="I9681" s="43" t="n">
        <f aca="false">ROUND(MIN(INDEX(Assumptions!$D$13:$D$18,MATCH(E9681,Assumptions!$A$13:$A$18,0)),MAX(INDEX(Assumptions!$C$13:$C$18,MATCH(E9681,Assumptions!$A$13:$A$18,0)),INDEX(Assumptions!$B$13:$B$18,MATCH(E9681,Assumptions!$A$13:$A$18,0))*F9681)),2)</f>
        <v>0</v>
      </c>
    </row>
    <row r="9682" customFormat="false" ht="15" hidden="false" customHeight="false" outlineLevel="0" collapsed="false">
      <c r="A9682" s="24" t="s">
        <v>10505</v>
      </c>
      <c r="B9682" s="39" t="n">
        <v>46228</v>
      </c>
      <c r="C9682" s="24" t="s">
        <v>367</v>
      </c>
      <c r="D9682" s="24" t="s">
        <v>156</v>
      </c>
      <c r="E9682" s="24" t="s">
        <v>107</v>
      </c>
      <c r="F9682" s="38" t="n">
        <v>22330</v>
      </c>
      <c r="G9682" s="42" t="n">
        <f aca="false">DATE(YEAR(B9682),MONTH(B9682),1)</f>
        <v>46204</v>
      </c>
      <c r="H9682" s="24" t="str">
        <f aca="false">INDEX(Customers!$B$2:$B$601,MATCH(C9682,Customers!$A$2:$A$601,0))</f>
        <v>Nairobi</v>
      </c>
      <c r="I9682" s="43" t="n">
        <f aca="false">ROUND(MIN(INDEX(Assumptions!$D$13:$D$18,MATCH(E9682,Assumptions!$A$13:$A$18,0)),MAX(INDEX(Assumptions!$C$13:$C$18,MATCH(E9682,Assumptions!$A$13:$A$18,0)),INDEX(Assumptions!$B$13:$B$18,MATCH(E9682,Assumptions!$A$13:$A$18,0))*F9682)),2)</f>
        <v>0</v>
      </c>
    </row>
    <row r="9683" customFormat="false" ht="15" hidden="false" customHeight="false" outlineLevel="0" collapsed="false">
      <c r="A9683" s="24" t="s">
        <v>10506</v>
      </c>
      <c r="B9683" s="39" t="n">
        <v>46228</v>
      </c>
      <c r="C9683" s="24" t="s">
        <v>382</v>
      </c>
      <c r="D9683" s="24" t="s">
        <v>826</v>
      </c>
      <c r="E9683" s="24" t="s">
        <v>109</v>
      </c>
      <c r="F9683" s="38" t="n">
        <v>2410</v>
      </c>
      <c r="G9683" s="42" t="n">
        <f aca="false">DATE(YEAR(B9683),MONTH(B9683),1)</f>
        <v>46204</v>
      </c>
      <c r="H9683" s="24" t="str">
        <f aca="false">INDEX(Customers!$B$2:$B$601,MATCH(C9683,Customers!$A$2:$A$601,0))</f>
        <v>Central</v>
      </c>
      <c r="I9683" s="43" t="n">
        <f aca="false">ROUND(MIN(INDEX(Assumptions!$D$13:$D$18,MATCH(E9683,Assumptions!$A$13:$A$18,0)),MAX(INDEX(Assumptions!$C$13:$C$18,MATCH(E9683,Assumptions!$A$13:$A$18,0)),INDEX(Assumptions!$B$13:$B$18,MATCH(E9683,Assumptions!$A$13:$A$18,0))*F9683)),2)</f>
        <v>9.64</v>
      </c>
    </row>
    <row r="9684" customFormat="false" ht="15" hidden="false" customHeight="false" outlineLevel="0" collapsed="false">
      <c r="A9684" s="24" t="s">
        <v>10507</v>
      </c>
      <c r="B9684" s="39" t="n">
        <v>46228</v>
      </c>
      <c r="C9684" s="24" t="s">
        <v>385</v>
      </c>
      <c r="D9684" s="24" t="s">
        <v>168</v>
      </c>
      <c r="E9684" s="24" t="s">
        <v>105</v>
      </c>
      <c r="F9684" s="38" t="n">
        <v>45640</v>
      </c>
      <c r="G9684" s="42" t="n">
        <f aca="false">DATE(YEAR(B9684),MONTH(B9684),1)</f>
        <v>46204</v>
      </c>
      <c r="H9684" s="24" t="str">
        <f aca="false">INDEX(Customers!$B$2:$B$601,MATCH(C9684,Customers!$A$2:$A$601,0))</f>
        <v>Central</v>
      </c>
      <c r="I9684" s="43" t="n">
        <f aca="false">ROUND(MIN(INDEX(Assumptions!$D$13:$D$18,MATCH(E9684,Assumptions!$A$13:$A$18,0)),MAX(INDEX(Assumptions!$C$13:$C$18,MATCH(E9684,Assumptions!$A$13:$A$18,0)),INDEX(Assumptions!$B$13:$B$18,MATCH(E9684,Assumptions!$A$13:$A$18,0))*F9684)),2)</f>
        <v>200</v>
      </c>
    </row>
    <row r="9685" customFormat="false" ht="15" hidden="false" customHeight="false" outlineLevel="0" collapsed="false">
      <c r="A9685" s="24" t="s">
        <v>10508</v>
      </c>
      <c r="B9685" s="39" t="n">
        <v>46228</v>
      </c>
      <c r="C9685" s="24" t="s">
        <v>385</v>
      </c>
      <c r="D9685" s="24" t="s">
        <v>826</v>
      </c>
      <c r="E9685" s="24" t="s">
        <v>109</v>
      </c>
      <c r="F9685" s="38" t="n">
        <v>3700</v>
      </c>
      <c r="G9685" s="42" t="n">
        <f aca="false">DATE(YEAR(B9685),MONTH(B9685),1)</f>
        <v>46204</v>
      </c>
      <c r="H9685" s="24" t="str">
        <f aca="false">INDEX(Customers!$B$2:$B$601,MATCH(C9685,Customers!$A$2:$A$601,0))</f>
        <v>Central</v>
      </c>
      <c r="I9685" s="43" t="n">
        <f aca="false">ROUND(MIN(INDEX(Assumptions!$D$13:$D$18,MATCH(E9685,Assumptions!$A$13:$A$18,0)),MAX(INDEX(Assumptions!$C$13:$C$18,MATCH(E9685,Assumptions!$A$13:$A$18,0)),INDEX(Assumptions!$B$13:$B$18,MATCH(E9685,Assumptions!$A$13:$A$18,0))*F9685)),2)</f>
        <v>14.8</v>
      </c>
    </row>
    <row r="9686" customFormat="false" ht="15" hidden="false" customHeight="false" outlineLevel="0" collapsed="false">
      <c r="A9686" s="24" t="s">
        <v>10509</v>
      </c>
      <c r="B9686" s="39" t="n">
        <v>46228</v>
      </c>
      <c r="C9686" s="24" t="s">
        <v>386</v>
      </c>
      <c r="D9686" s="24" t="s">
        <v>826</v>
      </c>
      <c r="E9686" s="24" t="s">
        <v>103</v>
      </c>
      <c r="F9686" s="38" t="n">
        <v>2220</v>
      </c>
      <c r="G9686" s="42" t="n">
        <f aca="false">DATE(YEAR(B9686),MONTH(B9686),1)</f>
        <v>46204</v>
      </c>
      <c r="H9686" s="24" t="str">
        <f aca="false">INDEX(Customers!$B$2:$B$601,MATCH(C9686,Customers!$A$2:$A$601,0))</f>
        <v>Nairobi</v>
      </c>
      <c r="I9686" s="43" t="n">
        <f aca="false">ROUND(MIN(INDEX(Assumptions!$D$13:$D$18,MATCH(E9686,Assumptions!$A$13:$A$18,0)),MAX(INDEX(Assumptions!$C$13:$C$18,MATCH(E9686,Assumptions!$A$13:$A$18,0)),INDEX(Assumptions!$B$13:$B$18,MATCH(E9686,Assumptions!$A$13:$A$18,0))*F9686)),2)</f>
        <v>22.2</v>
      </c>
    </row>
    <row r="9687" customFormat="false" ht="15" hidden="false" customHeight="false" outlineLevel="0" collapsed="false">
      <c r="A9687" s="24" t="s">
        <v>10510</v>
      </c>
      <c r="B9687" s="39" t="n">
        <v>46228</v>
      </c>
      <c r="C9687" s="24" t="s">
        <v>391</v>
      </c>
      <c r="D9687" s="24" t="s">
        <v>826</v>
      </c>
      <c r="E9687" s="24" t="s">
        <v>103</v>
      </c>
      <c r="F9687" s="38" t="n">
        <v>5120</v>
      </c>
      <c r="G9687" s="42" t="n">
        <f aca="false">DATE(YEAR(B9687),MONTH(B9687),1)</f>
        <v>46204</v>
      </c>
      <c r="H9687" s="24" t="str">
        <f aca="false">INDEX(Customers!$B$2:$B$601,MATCH(C9687,Customers!$A$2:$A$601,0))</f>
        <v>Nairobi</v>
      </c>
      <c r="I9687" s="43" t="n">
        <f aca="false">ROUND(MIN(INDEX(Assumptions!$D$13:$D$18,MATCH(E9687,Assumptions!$A$13:$A$18,0)),MAX(INDEX(Assumptions!$C$13:$C$18,MATCH(E9687,Assumptions!$A$13:$A$18,0)),INDEX(Assumptions!$B$13:$B$18,MATCH(E9687,Assumptions!$A$13:$A$18,0))*F9687)),2)</f>
        <v>51.2</v>
      </c>
    </row>
    <row r="9688" customFormat="false" ht="15" hidden="false" customHeight="false" outlineLevel="0" collapsed="false">
      <c r="A9688" s="24" t="s">
        <v>10511</v>
      </c>
      <c r="B9688" s="39" t="n">
        <v>46228</v>
      </c>
      <c r="C9688" s="24" t="s">
        <v>396</v>
      </c>
      <c r="D9688" s="24" t="s">
        <v>826</v>
      </c>
      <c r="E9688" s="24" t="s">
        <v>103</v>
      </c>
      <c r="F9688" s="38" t="n">
        <v>1580</v>
      </c>
      <c r="G9688" s="42" t="n">
        <f aca="false">DATE(YEAR(B9688),MONTH(B9688),1)</f>
        <v>46204</v>
      </c>
      <c r="H9688" s="24" t="str">
        <f aca="false">INDEX(Customers!$B$2:$B$601,MATCH(C9688,Customers!$A$2:$A$601,0))</f>
        <v>Nairobi</v>
      </c>
      <c r="I9688" s="43" t="n">
        <f aca="false">ROUND(MIN(INDEX(Assumptions!$D$13:$D$18,MATCH(E9688,Assumptions!$A$13:$A$18,0)),MAX(INDEX(Assumptions!$C$13:$C$18,MATCH(E9688,Assumptions!$A$13:$A$18,0)),INDEX(Assumptions!$B$13:$B$18,MATCH(E9688,Assumptions!$A$13:$A$18,0))*F9688)),2)</f>
        <v>15.8</v>
      </c>
    </row>
    <row r="9689" customFormat="false" ht="15" hidden="false" customHeight="false" outlineLevel="0" collapsed="false">
      <c r="A9689" s="24" t="s">
        <v>10512</v>
      </c>
      <c r="B9689" s="39" t="n">
        <v>46228</v>
      </c>
      <c r="C9689" s="24" t="s">
        <v>397</v>
      </c>
      <c r="D9689" s="24" t="s">
        <v>826</v>
      </c>
      <c r="E9689" s="24" t="s">
        <v>103</v>
      </c>
      <c r="F9689" s="38" t="n">
        <v>2440</v>
      </c>
      <c r="G9689" s="42" t="n">
        <f aca="false">DATE(YEAR(B9689),MONTH(B9689),1)</f>
        <v>46204</v>
      </c>
      <c r="H9689" s="24" t="str">
        <f aca="false">INDEX(Customers!$B$2:$B$601,MATCH(C9689,Customers!$A$2:$A$601,0))</f>
        <v>Western</v>
      </c>
      <c r="I9689" s="43" t="n">
        <f aca="false">ROUND(MIN(INDEX(Assumptions!$D$13:$D$18,MATCH(E9689,Assumptions!$A$13:$A$18,0)),MAX(INDEX(Assumptions!$C$13:$C$18,MATCH(E9689,Assumptions!$A$13:$A$18,0)),INDEX(Assumptions!$B$13:$B$18,MATCH(E9689,Assumptions!$A$13:$A$18,0))*F9689)),2)</f>
        <v>24.4</v>
      </c>
    </row>
    <row r="9690" customFormat="false" ht="15" hidden="false" customHeight="false" outlineLevel="0" collapsed="false">
      <c r="A9690" s="24" t="s">
        <v>10513</v>
      </c>
      <c r="B9690" s="39" t="n">
        <v>46228</v>
      </c>
      <c r="C9690" s="24" t="s">
        <v>433</v>
      </c>
      <c r="D9690" s="24" t="s">
        <v>162</v>
      </c>
      <c r="E9690" s="24" t="s">
        <v>107</v>
      </c>
      <c r="F9690" s="38" t="n">
        <v>15850</v>
      </c>
      <c r="G9690" s="42" t="n">
        <f aca="false">DATE(YEAR(B9690),MONTH(B9690),1)</f>
        <v>46204</v>
      </c>
      <c r="H9690" s="24" t="str">
        <f aca="false">INDEX(Customers!$B$2:$B$601,MATCH(C9690,Customers!$A$2:$A$601,0))</f>
        <v>Nairobi</v>
      </c>
      <c r="I9690" s="43" t="n">
        <f aca="false">ROUND(MIN(INDEX(Assumptions!$D$13:$D$18,MATCH(E9690,Assumptions!$A$13:$A$18,0)),MAX(INDEX(Assumptions!$C$13:$C$18,MATCH(E9690,Assumptions!$A$13:$A$18,0)),INDEX(Assumptions!$B$13:$B$18,MATCH(E9690,Assumptions!$A$13:$A$18,0))*F9690)),2)</f>
        <v>0</v>
      </c>
    </row>
    <row r="9691" customFormat="false" ht="15" hidden="false" customHeight="false" outlineLevel="0" collapsed="false">
      <c r="A9691" s="24" t="s">
        <v>10514</v>
      </c>
      <c r="B9691" s="39" t="n">
        <v>46228</v>
      </c>
      <c r="C9691" s="24" t="s">
        <v>440</v>
      </c>
      <c r="D9691" s="24" t="s">
        <v>154</v>
      </c>
      <c r="E9691" s="24" t="s">
        <v>107</v>
      </c>
      <c r="F9691" s="38" t="n">
        <v>11810</v>
      </c>
      <c r="G9691" s="42" t="n">
        <f aca="false">DATE(YEAR(B9691),MONTH(B9691),1)</f>
        <v>46204</v>
      </c>
      <c r="H9691" s="24" t="str">
        <f aca="false">INDEX(Customers!$B$2:$B$601,MATCH(C9691,Customers!$A$2:$A$601,0))</f>
        <v>Nairobi</v>
      </c>
      <c r="I9691" s="43" t="n">
        <f aca="false">ROUND(MIN(INDEX(Assumptions!$D$13:$D$18,MATCH(E9691,Assumptions!$A$13:$A$18,0)),MAX(INDEX(Assumptions!$C$13:$C$18,MATCH(E9691,Assumptions!$A$13:$A$18,0)),INDEX(Assumptions!$B$13:$B$18,MATCH(E9691,Assumptions!$A$13:$A$18,0))*F9691)),2)</f>
        <v>0</v>
      </c>
    </row>
    <row r="9692" customFormat="false" ht="15" hidden="false" customHeight="false" outlineLevel="0" collapsed="false">
      <c r="A9692" s="24" t="s">
        <v>10515</v>
      </c>
      <c r="B9692" s="39" t="n">
        <v>46228</v>
      </c>
      <c r="C9692" s="24" t="s">
        <v>450</v>
      </c>
      <c r="D9692" s="24" t="s">
        <v>206</v>
      </c>
      <c r="E9692" s="24" t="s">
        <v>105</v>
      </c>
      <c r="F9692" s="38" t="n">
        <v>2110</v>
      </c>
      <c r="G9692" s="42" t="n">
        <f aca="false">DATE(YEAR(B9692),MONTH(B9692),1)</f>
        <v>46204</v>
      </c>
      <c r="H9692" s="24" t="str">
        <f aca="false">INDEX(Customers!$B$2:$B$601,MATCH(C9692,Customers!$A$2:$A$601,0))</f>
        <v>Eastern</v>
      </c>
      <c r="I9692" s="43" t="n">
        <f aca="false">ROUND(MIN(INDEX(Assumptions!$D$13:$D$18,MATCH(E9692,Assumptions!$A$13:$A$18,0)),MAX(INDEX(Assumptions!$C$13:$C$18,MATCH(E9692,Assumptions!$A$13:$A$18,0)),INDEX(Assumptions!$B$13:$B$18,MATCH(E9692,Assumptions!$A$13:$A$18,0))*F9692)),2)</f>
        <v>31.65</v>
      </c>
    </row>
    <row r="9693" customFormat="false" ht="15" hidden="false" customHeight="false" outlineLevel="0" collapsed="false">
      <c r="A9693" s="24" t="s">
        <v>10516</v>
      </c>
      <c r="B9693" s="39" t="n">
        <v>46228</v>
      </c>
      <c r="C9693" s="24" t="s">
        <v>462</v>
      </c>
      <c r="D9693" s="24" t="s">
        <v>826</v>
      </c>
      <c r="E9693" s="24" t="s">
        <v>111</v>
      </c>
      <c r="F9693" s="38" t="n">
        <v>100</v>
      </c>
      <c r="G9693" s="42" t="n">
        <f aca="false">DATE(YEAR(B9693),MONTH(B9693),1)</f>
        <v>46204</v>
      </c>
      <c r="H9693" s="24" t="str">
        <f aca="false">INDEX(Customers!$B$2:$B$601,MATCH(C9693,Customers!$A$2:$A$601,0))</f>
        <v>Eastern</v>
      </c>
      <c r="I9693" s="43" t="n">
        <f aca="false">ROUND(MIN(INDEX(Assumptions!$D$13:$D$18,MATCH(E9693,Assumptions!$A$13:$A$18,0)),MAX(INDEX(Assumptions!$C$13:$C$18,MATCH(E9693,Assumptions!$A$13:$A$18,0)),INDEX(Assumptions!$B$13:$B$18,MATCH(E9693,Assumptions!$A$13:$A$18,0))*F9693)),2)</f>
        <v>4</v>
      </c>
    </row>
    <row r="9694" customFormat="false" ht="15" hidden="false" customHeight="false" outlineLevel="0" collapsed="false">
      <c r="A9694" s="24" t="s">
        <v>10517</v>
      </c>
      <c r="B9694" s="39" t="n">
        <v>46228</v>
      </c>
      <c r="C9694" s="24" t="s">
        <v>494</v>
      </c>
      <c r="D9694" s="24" t="s">
        <v>826</v>
      </c>
      <c r="E9694" s="24" t="s">
        <v>113</v>
      </c>
      <c r="F9694" s="38" t="n">
        <v>250</v>
      </c>
      <c r="G9694" s="42" t="n">
        <f aca="false">DATE(YEAR(B9694),MONTH(B9694),1)</f>
        <v>46204</v>
      </c>
      <c r="H9694" s="24" t="str">
        <f aca="false">INDEX(Customers!$B$2:$B$601,MATCH(C9694,Customers!$A$2:$A$601,0))</f>
        <v>Coast</v>
      </c>
      <c r="I9694" s="43" t="n">
        <f aca="false">ROUND(MIN(INDEX(Assumptions!$D$13:$D$18,MATCH(E9694,Assumptions!$A$13:$A$18,0)),MAX(INDEX(Assumptions!$C$13:$C$18,MATCH(E9694,Assumptions!$A$13:$A$18,0)),INDEX(Assumptions!$B$13:$B$18,MATCH(E9694,Assumptions!$A$13:$A$18,0))*F9694)),2)</f>
        <v>12.5</v>
      </c>
    </row>
    <row r="9695" customFormat="false" ht="15" hidden="false" customHeight="false" outlineLevel="0" collapsed="false">
      <c r="A9695" s="24" t="s">
        <v>10518</v>
      </c>
      <c r="B9695" s="39" t="n">
        <v>46228</v>
      </c>
      <c r="C9695" s="24" t="s">
        <v>506</v>
      </c>
      <c r="D9695" s="24" t="s">
        <v>826</v>
      </c>
      <c r="E9695" s="24" t="s">
        <v>113</v>
      </c>
      <c r="F9695" s="38" t="n">
        <v>1000</v>
      </c>
      <c r="G9695" s="42" t="n">
        <f aca="false">DATE(YEAR(B9695),MONTH(B9695),1)</f>
        <v>46204</v>
      </c>
      <c r="H9695" s="24" t="str">
        <f aca="false">INDEX(Customers!$B$2:$B$601,MATCH(C9695,Customers!$A$2:$A$601,0))</f>
        <v>Western</v>
      </c>
      <c r="I9695" s="43" t="n">
        <f aca="false">ROUND(MIN(INDEX(Assumptions!$D$13:$D$18,MATCH(E9695,Assumptions!$A$13:$A$18,0)),MAX(INDEX(Assumptions!$C$13:$C$18,MATCH(E9695,Assumptions!$A$13:$A$18,0)),INDEX(Assumptions!$B$13:$B$18,MATCH(E9695,Assumptions!$A$13:$A$18,0))*F9695)),2)</f>
        <v>50</v>
      </c>
    </row>
    <row r="9696" customFormat="false" ht="15" hidden="false" customHeight="false" outlineLevel="0" collapsed="false">
      <c r="A9696" s="24" t="s">
        <v>10519</v>
      </c>
      <c r="B9696" s="39" t="n">
        <v>46228</v>
      </c>
      <c r="C9696" s="24" t="s">
        <v>522</v>
      </c>
      <c r="D9696" s="24" t="s">
        <v>826</v>
      </c>
      <c r="E9696" s="24" t="s">
        <v>109</v>
      </c>
      <c r="F9696" s="38" t="n">
        <v>4710</v>
      </c>
      <c r="G9696" s="42" t="n">
        <f aca="false">DATE(YEAR(B9696),MONTH(B9696),1)</f>
        <v>46204</v>
      </c>
      <c r="H9696" s="24" t="str">
        <f aca="false">INDEX(Customers!$B$2:$B$601,MATCH(C9696,Customers!$A$2:$A$601,0))</f>
        <v>Central</v>
      </c>
      <c r="I9696" s="43" t="n">
        <f aca="false">ROUND(MIN(INDEX(Assumptions!$D$13:$D$18,MATCH(E9696,Assumptions!$A$13:$A$18,0)),MAX(INDEX(Assumptions!$C$13:$C$18,MATCH(E9696,Assumptions!$A$13:$A$18,0)),INDEX(Assumptions!$B$13:$B$18,MATCH(E9696,Assumptions!$A$13:$A$18,0))*F9696)),2)</f>
        <v>18.84</v>
      </c>
    </row>
    <row r="9697" customFormat="false" ht="15" hidden="false" customHeight="false" outlineLevel="0" collapsed="false">
      <c r="A9697" s="24" t="s">
        <v>10520</v>
      </c>
      <c r="B9697" s="39" t="n">
        <v>46228</v>
      </c>
      <c r="C9697" s="24" t="s">
        <v>528</v>
      </c>
      <c r="D9697" s="24" t="s">
        <v>826</v>
      </c>
      <c r="E9697" s="24" t="s">
        <v>109</v>
      </c>
      <c r="F9697" s="38" t="n">
        <v>39760</v>
      </c>
      <c r="G9697" s="42" t="n">
        <f aca="false">DATE(YEAR(B9697),MONTH(B9697),1)</f>
        <v>46204</v>
      </c>
      <c r="H9697" s="24" t="str">
        <f aca="false">INDEX(Customers!$B$2:$B$601,MATCH(C9697,Customers!$A$2:$A$601,0))</f>
        <v>Central</v>
      </c>
      <c r="I9697" s="43" t="n">
        <f aca="false">ROUND(MIN(INDEX(Assumptions!$D$13:$D$18,MATCH(E9697,Assumptions!$A$13:$A$18,0)),MAX(INDEX(Assumptions!$C$13:$C$18,MATCH(E9697,Assumptions!$A$13:$A$18,0)),INDEX(Assumptions!$B$13:$B$18,MATCH(E9697,Assumptions!$A$13:$A$18,0))*F9697)),2)</f>
        <v>40</v>
      </c>
    </row>
    <row r="9698" customFormat="false" ht="15" hidden="false" customHeight="false" outlineLevel="0" collapsed="false">
      <c r="A9698" s="24" t="s">
        <v>10521</v>
      </c>
      <c r="B9698" s="39" t="n">
        <v>46228</v>
      </c>
      <c r="C9698" s="24" t="s">
        <v>530</v>
      </c>
      <c r="D9698" s="24" t="s">
        <v>826</v>
      </c>
      <c r="E9698" s="24" t="s">
        <v>109</v>
      </c>
      <c r="F9698" s="38" t="n">
        <v>9950</v>
      </c>
      <c r="G9698" s="42" t="n">
        <f aca="false">DATE(YEAR(B9698),MONTH(B9698),1)</f>
        <v>46204</v>
      </c>
      <c r="H9698" s="24" t="str">
        <f aca="false">INDEX(Customers!$B$2:$B$601,MATCH(C9698,Customers!$A$2:$A$601,0))</f>
        <v>Nairobi</v>
      </c>
      <c r="I9698" s="43" t="n">
        <f aca="false">ROUND(MIN(INDEX(Assumptions!$D$13:$D$18,MATCH(E9698,Assumptions!$A$13:$A$18,0)),MAX(INDEX(Assumptions!$C$13:$C$18,MATCH(E9698,Assumptions!$A$13:$A$18,0)),INDEX(Assumptions!$B$13:$B$18,MATCH(E9698,Assumptions!$A$13:$A$18,0))*F9698)),2)</f>
        <v>39.8</v>
      </c>
    </row>
    <row r="9699" customFormat="false" ht="15" hidden="false" customHeight="false" outlineLevel="0" collapsed="false">
      <c r="A9699" s="24" t="s">
        <v>10522</v>
      </c>
      <c r="B9699" s="39" t="n">
        <v>46228</v>
      </c>
      <c r="C9699" s="24" t="s">
        <v>552</v>
      </c>
      <c r="D9699" s="24" t="s">
        <v>188</v>
      </c>
      <c r="E9699" s="24" t="s">
        <v>107</v>
      </c>
      <c r="F9699" s="38" t="n">
        <v>32180</v>
      </c>
      <c r="G9699" s="42" t="n">
        <f aca="false">DATE(YEAR(B9699),MONTH(B9699),1)</f>
        <v>46204</v>
      </c>
      <c r="H9699" s="24" t="str">
        <f aca="false">INDEX(Customers!$B$2:$B$601,MATCH(C9699,Customers!$A$2:$A$601,0))</f>
        <v>Eastern</v>
      </c>
      <c r="I9699" s="43" t="n">
        <f aca="false">ROUND(MIN(INDEX(Assumptions!$D$13:$D$18,MATCH(E9699,Assumptions!$A$13:$A$18,0)),MAX(INDEX(Assumptions!$C$13:$C$18,MATCH(E9699,Assumptions!$A$13:$A$18,0)),INDEX(Assumptions!$B$13:$B$18,MATCH(E9699,Assumptions!$A$13:$A$18,0))*F9699)),2)</f>
        <v>0</v>
      </c>
    </row>
    <row r="9700" customFormat="false" ht="15" hidden="false" customHeight="false" outlineLevel="0" collapsed="false">
      <c r="A9700" s="24" t="s">
        <v>10523</v>
      </c>
      <c r="B9700" s="39" t="n">
        <v>46228</v>
      </c>
      <c r="C9700" s="24" t="s">
        <v>554</v>
      </c>
      <c r="D9700" s="24" t="s">
        <v>189</v>
      </c>
      <c r="E9700" s="24" t="s">
        <v>107</v>
      </c>
      <c r="F9700" s="38" t="n">
        <v>4600</v>
      </c>
      <c r="G9700" s="42" t="n">
        <f aca="false">DATE(YEAR(B9700),MONTH(B9700),1)</f>
        <v>46204</v>
      </c>
      <c r="H9700" s="24" t="str">
        <f aca="false">INDEX(Customers!$B$2:$B$601,MATCH(C9700,Customers!$A$2:$A$601,0))</f>
        <v>Coast</v>
      </c>
      <c r="I9700" s="43" t="n">
        <f aca="false">ROUND(MIN(INDEX(Assumptions!$D$13:$D$18,MATCH(E9700,Assumptions!$A$13:$A$18,0)),MAX(INDEX(Assumptions!$C$13:$C$18,MATCH(E9700,Assumptions!$A$13:$A$18,0)),INDEX(Assumptions!$B$13:$B$18,MATCH(E9700,Assumptions!$A$13:$A$18,0))*F9700)),2)</f>
        <v>0</v>
      </c>
    </row>
    <row r="9701" customFormat="false" ht="15" hidden="false" customHeight="false" outlineLevel="0" collapsed="false">
      <c r="A9701" s="24" t="s">
        <v>10524</v>
      </c>
      <c r="B9701" s="39" t="n">
        <v>46228</v>
      </c>
      <c r="C9701" s="24" t="s">
        <v>554</v>
      </c>
      <c r="D9701" s="24" t="s">
        <v>183</v>
      </c>
      <c r="E9701" s="24" t="s">
        <v>107</v>
      </c>
      <c r="F9701" s="38" t="n">
        <v>22600</v>
      </c>
      <c r="G9701" s="42" t="n">
        <f aca="false">DATE(YEAR(B9701),MONTH(B9701),1)</f>
        <v>46204</v>
      </c>
      <c r="H9701" s="24" t="str">
        <f aca="false">INDEX(Customers!$B$2:$B$601,MATCH(C9701,Customers!$A$2:$A$601,0))</f>
        <v>Coast</v>
      </c>
      <c r="I9701" s="43" t="n">
        <f aca="false">ROUND(MIN(INDEX(Assumptions!$D$13:$D$18,MATCH(E9701,Assumptions!$A$13:$A$18,0)),MAX(INDEX(Assumptions!$C$13:$C$18,MATCH(E9701,Assumptions!$A$13:$A$18,0)),INDEX(Assumptions!$B$13:$B$18,MATCH(E9701,Assumptions!$A$13:$A$18,0))*F9701)),2)</f>
        <v>0</v>
      </c>
    </row>
    <row r="9702" customFormat="false" ht="15" hidden="false" customHeight="false" outlineLevel="0" collapsed="false">
      <c r="A9702" s="24" t="s">
        <v>10525</v>
      </c>
      <c r="B9702" s="39" t="n">
        <v>46228</v>
      </c>
      <c r="C9702" s="24" t="s">
        <v>556</v>
      </c>
      <c r="D9702" s="24" t="s">
        <v>164</v>
      </c>
      <c r="E9702" s="24" t="s">
        <v>107</v>
      </c>
      <c r="F9702" s="38" t="n">
        <v>5360</v>
      </c>
      <c r="G9702" s="42" t="n">
        <f aca="false">DATE(YEAR(B9702),MONTH(B9702),1)</f>
        <v>46204</v>
      </c>
      <c r="H9702" s="24" t="str">
        <f aca="false">INDEX(Customers!$B$2:$B$601,MATCH(C9702,Customers!$A$2:$A$601,0))</f>
        <v>Central</v>
      </c>
      <c r="I9702" s="43" t="n">
        <f aca="false">ROUND(MIN(INDEX(Assumptions!$D$13:$D$18,MATCH(E9702,Assumptions!$A$13:$A$18,0)),MAX(INDEX(Assumptions!$C$13:$C$18,MATCH(E9702,Assumptions!$A$13:$A$18,0)),INDEX(Assumptions!$B$13:$B$18,MATCH(E9702,Assumptions!$A$13:$A$18,0))*F9702)),2)</f>
        <v>0</v>
      </c>
    </row>
    <row r="9703" customFormat="false" ht="15" hidden="false" customHeight="false" outlineLevel="0" collapsed="false">
      <c r="A9703" s="24" t="s">
        <v>10526</v>
      </c>
      <c r="B9703" s="39" t="n">
        <v>46228</v>
      </c>
      <c r="C9703" s="24" t="s">
        <v>556</v>
      </c>
      <c r="D9703" s="24" t="s">
        <v>826</v>
      </c>
      <c r="E9703" s="24" t="s">
        <v>109</v>
      </c>
      <c r="F9703" s="38" t="n">
        <v>10430</v>
      </c>
      <c r="G9703" s="42" t="n">
        <f aca="false">DATE(YEAR(B9703),MONTH(B9703),1)</f>
        <v>46204</v>
      </c>
      <c r="H9703" s="24" t="str">
        <f aca="false">INDEX(Customers!$B$2:$B$601,MATCH(C9703,Customers!$A$2:$A$601,0))</f>
        <v>Central</v>
      </c>
      <c r="I9703" s="43" t="n">
        <f aca="false">ROUND(MIN(INDEX(Assumptions!$D$13:$D$18,MATCH(E9703,Assumptions!$A$13:$A$18,0)),MAX(INDEX(Assumptions!$C$13:$C$18,MATCH(E9703,Assumptions!$A$13:$A$18,0)),INDEX(Assumptions!$B$13:$B$18,MATCH(E9703,Assumptions!$A$13:$A$18,0))*F9703)),2)</f>
        <v>40</v>
      </c>
    </row>
    <row r="9704" customFormat="false" ht="15" hidden="false" customHeight="false" outlineLevel="0" collapsed="false">
      <c r="A9704" s="24" t="s">
        <v>10527</v>
      </c>
      <c r="B9704" s="39" t="n">
        <v>46228</v>
      </c>
      <c r="C9704" s="24" t="s">
        <v>570</v>
      </c>
      <c r="D9704" s="24" t="s">
        <v>200</v>
      </c>
      <c r="E9704" s="24" t="s">
        <v>105</v>
      </c>
      <c r="F9704" s="38" t="n">
        <v>6030</v>
      </c>
      <c r="G9704" s="42" t="n">
        <f aca="false">DATE(YEAR(B9704),MONTH(B9704),1)</f>
        <v>46204</v>
      </c>
      <c r="H9704" s="24" t="str">
        <f aca="false">INDEX(Customers!$B$2:$B$601,MATCH(C9704,Customers!$A$2:$A$601,0))</f>
        <v>Western</v>
      </c>
      <c r="I9704" s="43" t="n">
        <f aca="false">ROUND(MIN(INDEX(Assumptions!$D$13:$D$18,MATCH(E9704,Assumptions!$A$13:$A$18,0)),MAX(INDEX(Assumptions!$C$13:$C$18,MATCH(E9704,Assumptions!$A$13:$A$18,0)),INDEX(Assumptions!$B$13:$B$18,MATCH(E9704,Assumptions!$A$13:$A$18,0))*F9704)),2)</f>
        <v>90.45</v>
      </c>
    </row>
    <row r="9705" customFormat="false" ht="15" hidden="false" customHeight="false" outlineLevel="0" collapsed="false">
      <c r="A9705" s="24" t="s">
        <v>10528</v>
      </c>
      <c r="B9705" s="39" t="n">
        <v>46228</v>
      </c>
      <c r="C9705" s="24" t="s">
        <v>576</v>
      </c>
      <c r="D9705" s="24" t="s">
        <v>826</v>
      </c>
      <c r="E9705" s="24" t="s">
        <v>111</v>
      </c>
      <c r="F9705" s="38" t="n">
        <v>20</v>
      </c>
      <c r="G9705" s="42" t="n">
        <f aca="false">DATE(YEAR(B9705),MONTH(B9705),1)</f>
        <v>46204</v>
      </c>
      <c r="H9705" s="24" t="str">
        <f aca="false">INDEX(Customers!$B$2:$B$601,MATCH(C9705,Customers!$A$2:$A$601,0))</f>
        <v>Coast</v>
      </c>
      <c r="I9705" s="43" t="n">
        <f aca="false">ROUND(MIN(INDEX(Assumptions!$D$13:$D$18,MATCH(E9705,Assumptions!$A$13:$A$18,0)),MAX(INDEX(Assumptions!$C$13:$C$18,MATCH(E9705,Assumptions!$A$13:$A$18,0)),INDEX(Assumptions!$B$13:$B$18,MATCH(E9705,Assumptions!$A$13:$A$18,0))*F9705)),2)</f>
        <v>0.8</v>
      </c>
    </row>
    <row r="9706" customFormat="false" ht="15" hidden="false" customHeight="false" outlineLevel="0" collapsed="false">
      <c r="A9706" s="24" t="s">
        <v>10529</v>
      </c>
      <c r="B9706" s="39" t="n">
        <v>46228</v>
      </c>
      <c r="C9706" s="24" t="s">
        <v>587</v>
      </c>
      <c r="D9706" s="24" t="s">
        <v>826</v>
      </c>
      <c r="E9706" s="24" t="s">
        <v>103</v>
      </c>
      <c r="F9706" s="38" t="n">
        <v>640</v>
      </c>
      <c r="G9706" s="42" t="n">
        <f aca="false">DATE(YEAR(B9706),MONTH(B9706),1)</f>
        <v>46204</v>
      </c>
      <c r="H9706" s="24" t="str">
        <f aca="false">INDEX(Customers!$B$2:$B$601,MATCH(C9706,Customers!$A$2:$A$601,0))</f>
        <v>Western</v>
      </c>
      <c r="I9706" s="43" t="n">
        <f aca="false">ROUND(MIN(INDEX(Assumptions!$D$13:$D$18,MATCH(E9706,Assumptions!$A$13:$A$18,0)),MAX(INDEX(Assumptions!$C$13:$C$18,MATCH(E9706,Assumptions!$A$13:$A$18,0)),INDEX(Assumptions!$B$13:$B$18,MATCH(E9706,Assumptions!$A$13:$A$18,0))*F9706)),2)</f>
        <v>6.4</v>
      </c>
    </row>
    <row r="9707" customFormat="false" ht="15" hidden="false" customHeight="false" outlineLevel="0" collapsed="false">
      <c r="A9707" s="24" t="s">
        <v>10530</v>
      </c>
      <c r="B9707" s="39" t="n">
        <v>46228</v>
      </c>
      <c r="C9707" s="24" t="s">
        <v>591</v>
      </c>
      <c r="D9707" s="24" t="s">
        <v>165</v>
      </c>
      <c r="E9707" s="24" t="s">
        <v>107</v>
      </c>
      <c r="F9707" s="38" t="n">
        <v>1870</v>
      </c>
      <c r="G9707" s="42" t="n">
        <f aca="false">DATE(YEAR(B9707),MONTH(B9707),1)</f>
        <v>46204</v>
      </c>
      <c r="H9707" s="24" t="str">
        <f aca="false">INDEX(Customers!$B$2:$B$601,MATCH(C9707,Customers!$A$2:$A$601,0))</f>
        <v>Central</v>
      </c>
      <c r="I9707" s="43" t="n">
        <f aca="false">ROUND(MIN(INDEX(Assumptions!$D$13:$D$18,MATCH(E9707,Assumptions!$A$13:$A$18,0)),MAX(INDEX(Assumptions!$C$13:$C$18,MATCH(E9707,Assumptions!$A$13:$A$18,0)),INDEX(Assumptions!$B$13:$B$18,MATCH(E9707,Assumptions!$A$13:$A$18,0))*F9707)),2)</f>
        <v>0</v>
      </c>
    </row>
    <row r="9708" customFormat="false" ht="15" hidden="false" customHeight="false" outlineLevel="0" collapsed="false">
      <c r="A9708" s="24" t="s">
        <v>10531</v>
      </c>
      <c r="B9708" s="39" t="n">
        <v>46228</v>
      </c>
      <c r="C9708" s="24" t="s">
        <v>593</v>
      </c>
      <c r="D9708" s="24" t="s">
        <v>826</v>
      </c>
      <c r="E9708" s="24" t="s">
        <v>111</v>
      </c>
      <c r="F9708" s="38" t="n">
        <v>200</v>
      </c>
      <c r="G9708" s="42" t="n">
        <f aca="false">DATE(YEAR(B9708),MONTH(B9708),1)</f>
        <v>46204</v>
      </c>
      <c r="H9708" s="24" t="str">
        <f aca="false">INDEX(Customers!$B$2:$B$601,MATCH(C9708,Customers!$A$2:$A$601,0))</f>
        <v>Western</v>
      </c>
      <c r="I9708" s="43" t="n">
        <f aca="false">ROUND(MIN(INDEX(Assumptions!$D$13:$D$18,MATCH(E9708,Assumptions!$A$13:$A$18,0)),MAX(INDEX(Assumptions!$C$13:$C$18,MATCH(E9708,Assumptions!$A$13:$A$18,0)),INDEX(Assumptions!$B$13:$B$18,MATCH(E9708,Assumptions!$A$13:$A$18,0))*F9708)),2)</f>
        <v>8</v>
      </c>
    </row>
    <row r="9709" customFormat="false" ht="15" hidden="false" customHeight="false" outlineLevel="0" collapsed="false">
      <c r="A9709" s="24" t="s">
        <v>10532</v>
      </c>
      <c r="B9709" s="39" t="n">
        <v>46228</v>
      </c>
      <c r="C9709" s="24" t="s">
        <v>597</v>
      </c>
      <c r="D9709" s="24" t="s">
        <v>826</v>
      </c>
      <c r="E9709" s="24" t="s">
        <v>109</v>
      </c>
      <c r="F9709" s="38" t="n">
        <v>60620</v>
      </c>
      <c r="G9709" s="42" t="n">
        <f aca="false">DATE(YEAR(B9709),MONTH(B9709),1)</f>
        <v>46204</v>
      </c>
      <c r="H9709" s="24" t="str">
        <f aca="false">INDEX(Customers!$B$2:$B$601,MATCH(C9709,Customers!$A$2:$A$601,0))</f>
        <v>Eastern</v>
      </c>
      <c r="I9709" s="43" t="n">
        <f aca="false">ROUND(MIN(INDEX(Assumptions!$D$13:$D$18,MATCH(E9709,Assumptions!$A$13:$A$18,0)),MAX(INDEX(Assumptions!$C$13:$C$18,MATCH(E9709,Assumptions!$A$13:$A$18,0)),INDEX(Assumptions!$B$13:$B$18,MATCH(E9709,Assumptions!$A$13:$A$18,0))*F9709)),2)</f>
        <v>40</v>
      </c>
    </row>
    <row r="9710" customFormat="false" ht="15" hidden="false" customHeight="false" outlineLevel="0" collapsed="false">
      <c r="A9710" s="24" t="s">
        <v>10533</v>
      </c>
      <c r="B9710" s="39" t="n">
        <v>46228</v>
      </c>
      <c r="C9710" s="24" t="s">
        <v>615</v>
      </c>
      <c r="D9710" s="24" t="s">
        <v>183</v>
      </c>
      <c r="E9710" s="24" t="s">
        <v>105</v>
      </c>
      <c r="F9710" s="38" t="n">
        <v>2530</v>
      </c>
      <c r="G9710" s="42" t="n">
        <f aca="false">DATE(YEAR(B9710),MONTH(B9710),1)</f>
        <v>46204</v>
      </c>
      <c r="H9710" s="24" t="str">
        <f aca="false">INDEX(Customers!$B$2:$B$601,MATCH(C9710,Customers!$A$2:$A$601,0))</f>
        <v>Coast</v>
      </c>
      <c r="I9710" s="43" t="n">
        <f aca="false">ROUND(MIN(INDEX(Assumptions!$D$13:$D$18,MATCH(E9710,Assumptions!$A$13:$A$18,0)),MAX(INDEX(Assumptions!$C$13:$C$18,MATCH(E9710,Assumptions!$A$13:$A$18,0)),INDEX(Assumptions!$B$13:$B$18,MATCH(E9710,Assumptions!$A$13:$A$18,0))*F9710)),2)</f>
        <v>37.95</v>
      </c>
    </row>
    <row r="9711" customFormat="false" ht="15" hidden="false" customHeight="false" outlineLevel="0" collapsed="false">
      <c r="A9711" s="24" t="s">
        <v>10534</v>
      </c>
      <c r="B9711" s="39" t="n">
        <v>46228</v>
      </c>
      <c r="C9711" s="24" t="s">
        <v>617</v>
      </c>
      <c r="D9711" s="24" t="s">
        <v>205</v>
      </c>
      <c r="E9711" s="24" t="s">
        <v>105</v>
      </c>
      <c r="F9711" s="38" t="n">
        <v>5800</v>
      </c>
      <c r="G9711" s="42" t="n">
        <f aca="false">DATE(YEAR(B9711),MONTH(B9711),1)</f>
        <v>46204</v>
      </c>
      <c r="H9711" s="24" t="str">
        <f aca="false">INDEX(Customers!$B$2:$B$601,MATCH(C9711,Customers!$A$2:$A$601,0))</f>
        <v>Nairobi</v>
      </c>
      <c r="I9711" s="43" t="n">
        <f aca="false">ROUND(MIN(INDEX(Assumptions!$D$13:$D$18,MATCH(E9711,Assumptions!$A$13:$A$18,0)),MAX(INDEX(Assumptions!$C$13:$C$18,MATCH(E9711,Assumptions!$A$13:$A$18,0)),INDEX(Assumptions!$B$13:$B$18,MATCH(E9711,Assumptions!$A$13:$A$18,0))*F9711)),2)</f>
        <v>87</v>
      </c>
    </row>
    <row r="9712" customFormat="false" ht="15" hidden="false" customHeight="false" outlineLevel="0" collapsed="false">
      <c r="A9712" s="24" t="s">
        <v>10535</v>
      </c>
      <c r="B9712" s="39" t="n">
        <v>46228</v>
      </c>
      <c r="C9712" s="24" t="s">
        <v>668</v>
      </c>
      <c r="D9712" s="24" t="s">
        <v>826</v>
      </c>
      <c r="E9712" s="24" t="s">
        <v>113</v>
      </c>
      <c r="F9712" s="38" t="n">
        <v>500</v>
      </c>
      <c r="G9712" s="42" t="n">
        <f aca="false">DATE(YEAR(B9712),MONTH(B9712),1)</f>
        <v>46204</v>
      </c>
      <c r="H9712" s="24" t="str">
        <f aca="false">INDEX(Customers!$B$2:$B$601,MATCH(C9712,Customers!$A$2:$A$601,0))</f>
        <v>Nairobi</v>
      </c>
      <c r="I9712" s="43" t="n">
        <f aca="false">ROUND(MIN(INDEX(Assumptions!$D$13:$D$18,MATCH(E9712,Assumptions!$A$13:$A$18,0)),MAX(INDEX(Assumptions!$C$13:$C$18,MATCH(E9712,Assumptions!$A$13:$A$18,0)),INDEX(Assumptions!$B$13:$B$18,MATCH(E9712,Assumptions!$A$13:$A$18,0))*F9712)),2)</f>
        <v>25</v>
      </c>
    </row>
    <row r="9713" customFormat="false" ht="15" hidden="false" customHeight="false" outlineLevel="0" collapsed="false">
      <c r="A9713" s="24" t="s">
        <v>10536</v>
      </c>
      <c r="B9713" s="39" t="n">
        <v>46228</v>
      </c>
      <c r="C9713" s="24" t="s">
        <v>692</v>
      </c>
      <c r="D9713" s="24" t="s">
        <v>826</v>
      </c>
      <c r="E9713" s="24" t="s">
        <v>113</v>
      </c>
      <c r="F9713" s="38" t="n">
        <v>50</v>
      </c>
      <c r="G9713" s="42" t="n">
        <f aca="false">DATE(YEAR(B9713),MONTH(B9713),1)</f>
        <v>46204</v>
      </c>
      <c r="H9713" s="24" t="str">
        <f aca="false">INDEX(Customers!$B$2:$B$601,MATCH(C9713,Customers!$A$2:$A$601,0))</f>
        <v>Coast</v>
      </c>
      <c r="I9713" s="43" t="n">
        <f aca="false">ROUND(MIN(INDEX(Assumptions!$D$13:$D$18,MATCH(E9713,Assumptions!$A$13:$A$18,0)),MAX(INDEX(Assumptions!$C$13:$C$18,MATCH(E9713,Assumptions!$A$13:$A$18,0)),INDEX(Assumptions!$B$13:$B$18,MATCH(E9713,Assumptions!$A$13:$A$18,0))*F9713)),2)</f>
        <v>2.5</v>
      </c>
    </row>
    <row r="9714" customFormat="false" ht="15" hidden="false" customHeight="false" outlineLevel="0" collapsed="false">
      <c r="A9714" s="24" t="s">
        <v>10537</v>
      </c>
      <c r="B9714" s="39" t="n">
        <v>46228</v>
      </c>
      <c r="C9714" s="24" t="s">
        <v>714</v>
      </c>
      <c r="D9714" s="24" t="s">
        <v>826</v>
      </c>
      <c r="E9714" s="24" t="s">
        <v>113</v>
      </c>
      <c r="F9714" s="38" t="n">
        <v>500</v>
      </c>
      <c r="G9714" s="42" t="n">
        <f aca="false">DATE(YEAR(B9714),MONTH(B9714),1)</f>
        <v>46204</v>
      </c>
      <c r="H9714" s="24" t="str">
        <f aca="false">INDEX(Customers!$B$2:$B$601,MATCH(C9714,Customers!$A$2:$A$601,0))</f>
        <v>Coast</v>
      </c>
      <c r="I9714" s="43" t="n">
        <f aca="false">ROUND(MIN(INDEX(Assumptions!$D$13:$D$18,MATCH(E9714,Assumptions!$A$13:$A$18,0)),MAX(INDEX(Assumptions!$C$13:$C$18,MATCH(E9714,Assumptions!$A$13:$A$18,0)),INDEX(Assumptions!$B$13:$B$18,MATCH(E9714,Assumptions!$A$13:$A$18,0))*F9714)),2)</f>
        <v>25</v>
      </c>
    </row>
    <row r="9715" customFormat="false" ht="15" hidden="false" customHeight="false" outlineLevel="0" collapsed="false">
      <c r="A9715" s="24" t="s">
        <v>10538</v>
      </c>
      <c r="B9715" s="39" t="n">
        <v>46228</v>
      </c>
      <c r="C9715" s="24" t="s">
        <v>718</v>
      </c>
      <c r="D9715" s="24" t="s">
        <v>826</v>
      </c>
      <c r="E9715" s="24" t="s">
        <v>109</v>
      </c>
      <c r="F9715" s="38" t="n">
        <v>3140</v>
      </c>
      <c r="G9715" s="42" t="n">
        <f aca="false">DATE(YEAR(B9715),MONTH(B9715),1)</f>
        <v>46204</v>
      </c>
      <c r="H9715" s="24" t="str">
        <f aca="false">INDEX(Customers!$B$2:$B$601,MATCH(C9715,Customers!$A$2:$A$601,0))</f>
        <v>Central</v>
      </c>
      <c r="I9715" s="43" t="n">
        <f aca="false">ROUND(MIN(INDEX(Assumptions!$D$13:$D$18,MATCH(E9715,Assumptions!$A$13:$A$18,0)),MAX(INDEX(Assumptions!$C$13:$C$18,MATCH(E9715,Assumptions!$A$13:$A$18,0)),INDEX(Assumptions!$B$13:$B$18,MATCH(E9715,Assumptions!$A$13:$A$18,0))*F9715)),2)</f>
        <v>12.56</v>
      </c>
    </row>
    <row r="9716" customFormat="false" ht="15" hidden="false" customHeight="false" outlineLevel="0" collapsed="false">
      <c r="A9716" s="24" t="s">
        <v>10539</v>
      </c>
      <c r="B9716" s="39" t="n">
        <v>46228</v>
      </c>
      <c r="C9716" s="24" t="s">
        <v>721</v>
      </c>
      <c r="D9716" s="24" t="s">
        <v>826</v>
      </c>
      <c r="E9716" s="24" t="s">
        <v>109</v>
      </c>
      <c r="F9716" s="38" t="n">
        <v>11900</v>
      </c>
      <c r="G9716" s="42" t="n">
        <f aca="false">DATE(YEAR(B9716),MONTH(B9716),1)</f>
        <v>46204</v>
      </c>
      <c r="H9716" s="24" t="str">
        <f aca="false">INDEX(Customers!$B$2:$B$601,MATCH(C9716,Customers!$A$2:$A$601,0))</f>
        <v>Western</v>
      </c>
      <c r="I9716" s="43" t="n">
        <f aca="false">ROUND(MIN(INDEX(Assumptions!$D$13:$D$18,MATCH(E9716,Assumptions!$A$13:$A$18,0)),MAX(INDEX(Assumptions!$C$13:$C$18,MATCH(E9716,Assumptions!$A$13:$A$18,0)),INDEX(Assumptions!$B$13:$B$18,MATCH(E9716,Assumptions!$A$13:$A$18,0))*F9716)),2)</f>
        <v>40</v>
      </c>
    </row>
    <row r="9717" customFormat="false" ht="15" hidden="false" customHeight="false" outlineLevel="0" collapsed="false">
      <c r="A9717" s="24" t="s">
        <v>10540</v>
      </c>
      <c r="B9717" s="39" t="n">
        <v>46228</v>
      </c>
      <c r="C9717" s="24" t="s">
        <v>723</v>
      </c>
      <c r="D9717" s="24" t="s">
        <v>826</v>
      </c>
      <c r="E9717" s="24" t="s">
        <v>113</v>
      </c>
      <c r="F9717" s="38" t="n">
        <v>1000</v>
      </c>
      <c r="G9717" s="42" t="n">
        <f aca="false">DATE(YEAR(B9717),MONTH(B9717),1)</f>
        <v>46204</v>
      </c>
      <c r="H9717" s="24" t="str">
        <f aca="false">INDEX(Customers!$B$2:$B$601,MATCH(C9717,Customers!$A$2:$A$601,0))</f>
        <v>Eastern</v>
      </c>
      <c r="I9717" s="43" t="n">
        <f aca="false">ROUND(MIN(INDEX(Assumptions!$D$13:$D$18,MATCH(E9717,Assumptions!$A$13:$A$18,0)),MAX(INDEX(Assumptions!$C$13:$C$18,MATCH(E9717,Assumptions!$A$13:$A$18,0)),INDEX(Assumptions!$B$13:$B$18,MATCH(E9717,Assumptions!$A$13:$A$18,0))*F9717)),2)</f>
        <v>50</v>
      </c>
    </row>
    <row r="9718" customFormat="false" ht="15" hidden="false" customHeight="false" outlineLevel="0" collapsed="false">
      <c r="A9718" s="24" t="s">
        <v>10541</v>
      </c>
      <c r="B9718" s="39" t="n">
        <v>46228</v>
      </c>
      <c r="C9718" s="24" t="s">
        <v>745</v>
      </c>
      <c r="D9718" s="24" t="s">
        <v>826</v>
      </c>
      <c r="E9718" s="24" t="s">
        <v>103</v>
      </c>
      <c r="F9718" s="38" t="n">
        <v>2590</v>
      </c>
      <c r="G9718" s="42" t="n">
        <f aca="false">DATE(YEAR(B9718),MONTH(B9718),1)</f>
        <v>46204</v>
      </c>
      <c r="H9718" s="24" t="str">
        <f aca="false">INDEX(Customers!$B$2:$B$601,MATCH(C9718,Customers!$A$2:$A$601,0))</f>
        <v>Central</v>
      </c>
      <c r="I9718" s="43" t="n">
        <f aca="false">ROUND(MIN(INDEX(Assumptions!$D$13:$D$18,MATCH(E9718,Assumptions!$A$13:$A$18,0)),MAX(INDEX(Assumptions!$C$13:$C$18,MATCH(E9718,Assumptions!$A$13:$A$18,0)),INDEX(Assumptions!$B$13:$B$18,MATCH(E9718,Assumptions!$A$13:$A$18,0))*F9718)),2)</f>
        <v>25.9</v>
      </c>
    </row>
    <row r="9719" customFormat="false" ht="15" hidden="false" customHeight="false" outlineLevel="0" collapsed="false">
      <c r="A9719" s="24" t="s">
        <v>10542</v>
      </c>
      <c r="B9719" s="39" t="n">
        <v>46228</v>
      </c>
      <c r="C9719" s="24" t="s">
        <v>766</v>
      </c>
      <c r="D9719" s="24" t="s">
        <v>826</v>
      </c>
      <c r="E9719" s="24" t="s">
        <v>113</v>
      </c>
      <c r="F9719" s="38" t="n">
        <v>250</v>
      </c>
      <c r="G9719" s="42" t="n">
        <f aca="false">DATE(YEAR(B9719),MONTH(B9719),1)</f>
        <v>46204</v>
      </c>
      <c r="H9719" s="24" t="str">
        <f aca="false">INDEX(Customers!$B$2:$B$601,MATCH(C9719,Customers!$A$2:$A$601,0))</f>
        <v>Rift Valley</v>
      </c>
      <c r="I9719" s="43" t="n">
        <f aca="false">ROUND(MIN(INDEX(Assumptions!$D$13:$D$18,MATCH(E9719,Assumptions!$A$13:$A$18,0)),MAX(INDEX(Assumptions!$C$13:$C$18,MATCH(E9719,Assumptions!$A$13:$A$18,0)),INDEX(Assumptions!$B$13:$B$18,MATCH(E9719,Assumptions!$A$13:$A$18,0))*F9719)),2)</f>
        <v>12.5</v>
      </c>
    </row>
    <row r="9720" customFormat="false" ht="15" hidden="false" customHeight="false" outlineLevel="0" collapsed="false">
      <c r="A9720" s="24" t="s">
        <v>10543</v>
      </c>
      <c r="B9720" s="39" t="n">
        <v>46228</v>
      </c>
      <c r="C9720" s="24" t="s">
        <v>774</v>
      </c>
      <c r="D9720" s="24" t="s">
        <v>826</v>
      </c>
      <c r="E9720" s="24" t="s">
        <v>113</v>
      </c>
      <c r="F9720" s="38" t="n">
        <v>500</v>
      </c>
      <c r="G9720" s="42" t="n">
        <f aca="false">DATE(YEAR(B9720),MONTH(B9720),1)</f>
        <v>46204</v>
      </c>
      <c r="H9720" s="24" t="str">
        <f aca="false">INDEX(Customers!$B$2:$B$601,MATCH(C9720,Customers!$A$2:$A$601,0))</f>
        <v>Western</v>
      </c>
      <c r="I9720" s="43" t="n">
        <f aca="false">ROUND(MIN(INDEX(Assumptions!$D$13:$D$18,MATCH(E9720,Assumptions!$A$13:$A$18,0)),MAX(INDEX(Assumptions!$C$13:$C$18,MATCH(E9720,Assumptions!$A$13:$A$18,0)),INDEX(Assumptions!$B$13:$B$18,MATCH(E9720,Assumptions!$A$13:$A$18,0))*F9720)),2)</f>
        <v>25</v>
      </c>
    </row>
    <row r="9721" customFormat="false" ht="15" hidden="false" customHeight="false" outlineLevel="0" collapsed="false">
      <c r="A9721" s="24" t="s">
        <v>10544</v>
      </c>
      <c r="B9721" s="39" t="n">
        <v>46228</v>
      </c>
      <c r="C9721" s="24" t="s">
        <v>777</v>
      </c>
      <c r="D9721" s="24" t="s">
        <v>826</v>
      </c>
      <c r="E9721" s="24" t="s">
        <v>113</v>
      </c>
      <c r="F9721" s="38" t="n">
        <v>250</v>
      </c>
      <c r="G9721" s="42" t="n">
        <f aca="false">DATE(YEAR(B9721),MONTH(B9721),1)</f>
        <v>46204</v>
      </c>
      <c r="H9721" s="24" t="str">
        <f aca="false">INDEX(Customers!$B$2:$B$601,MATCH(C9721,Customers!$A$2:$A$601,0))</f>
        <v>Rift Valley</v>
      </c>
      <c r="I9721" s="43" t="n">
        <f aca="false">ROUND(MIN(INDEX(Assumptions!$D$13:$D$18,MATCH(E9721,Assumptions!$A$13:$A$18,0)),MAX(INDEX(Assumptions!$C$13:$C$18,MATCH(E9721,Assumptions!$A$13:$A$18,0)),INDEX(Assumptions!$B$13:$B$18,MATCH(E9721,Assumptions!$A$13:$A$18,0))*F9721)),2)</f>
        <v>12.5</v>
      </c>
    </row>
    <row r="9722" customFormat="false" ht="15" hidden="false" customHeight="false" outlineLevel="0" collapsed="false">
      <c r="A9722" s="24" t="s">
        <v>10545</v>
      </c>
      <c r="B9722" s="39" t="n">
        <v>46228</v>
      </c>
      <c r="C9722" s="24" t="s">
        <v>782</v>
      </c>
      <c r="D9722" s="24" t="s">
        <v>826</v>
      </c>
      <c r="E9722" s="24" t="s">
        <v>111</v>
      </c>
      <c r="F9722" s="38" t="n">
        <v>100</v>
      </c>
      <c r="G9722" s="42" t="n">
        <f aca="false">DATE(YEAR(B9722),MONTH(B9722),1)</f>
        <v>46204</v>
      </c>
      <c r="H9722" s="24" t="str">
        <f aca="false">INDEX(Customers!$B$2:$B$601,MATCH(C9722,Customers!$A$2:$A$601,0))</f>
        <v>Central</v>
      </c>
      <c r="I9722" s="43" t="n">
        <f aca="false">ROUND(MIN(INDEX(Assumptions!$D$13:$D$18,MATCH(E9722,Assumptions!$A$13:$A$18,0)),MAX(INDEX(Assumptions!$C$13:$C$18,MATCH(E9722,Assumptions!$A$13:$A$18,0)),INDEX(Assumptions!$B$13:$B$18,MATCH(E9722,Assumptions!$A$13:$A$18,0))*F9722)),2)</f>
        <v>4</v>
      </c>
    </row>
    <row r="9723" customFormat="false" ht="15" hidden="false" customHeight="false" outlineLevel="0" collapsed="false">
      <c r="A9723" s="24" t="s">
        <v>10546</v>
      </c>
      <c r="B9723" s="39" t="n">
        <v>46228</v>
      </c>
      <c r="C9723" s="24" t="s">
        <v>785</v>
      </c>
      <c r="D9723" s="24" t="s">
        <v>826</v>
      </c>
      <c r="E9723" s="24" t="s">
        <v>103</v>
      </c>
      <c r="F9723" s="38" t="n">
        <v>1460</v>
      </c>
      <c r="G9723" s="42" t="n">
        <f aca="false">DATE(YEAR(B9723),MONTH(B9723),1)</f>
        <v>46204</v>
      </c>
      <c r="H9723" s="24" t="str">
        <f aca="false">INDEX(Customers!$B$2:$B$601,MATCH(C9723,Customers!$A$2:$A$601,0))</f>
        <v>Central</v>
      </c>
      <c r="I9723" s="43" t="n">
        <f aca="false">ROUND(MIN(INDEX(Assumptions!$D$13:$D$18,MATCH(E9723,Assumptions!$A$13:$A$18,0)),MAX(INDEX(Assumptions!$C$13:$C$18,MATCH(E9723,Assumptions!$A$13:$A$18,0)),INDEX(Assumptions!$B$13:$B$18,MATCH(E9723,Assumptions!$A$13:$A$18,0))*F9723)),2)</f>
        <v>14.6</v>
      </c>
    </row>
    <row r="9724" customFormat="false" ht="15" hidden="false" customHeight="false" outlineLevel="0" collapsed="false">
      <c r="A9724" s="24" t="s">
        <v>10547</v>
      </c>
      <c r="B9724" s="39" t="n">
        <v>46228</v>
      </c>
      <c r="C9724" s="24" t="s">
        <v>786</v>
      </c>
      <c r="D9724" s="24" t="s">
        <v>826</v>
      </c>
      <c r="E9724" s="24" t="s">
        <v>111</v>
      </c>
      <c r="F9724" s="38" t="n">
        <v>500</v>
      </c>
      <c r="G9724" s="42" t="n">
        <f aca="false">DATE(YEAR(B9724),MONTH(B9724),1)</f>
        <v>46204</v>
      </c>
      <c r="H9724" s="24" t="str">
        <f aca="false">INDEX(Customers!$B$2:$B$601,MATCH(C9724,Customers!$A$2:$A$601,0))</f>
        <v>Rift Valley</v>
      </c>
      <c r="I9724" s="43" t="n">
        <f aca="false">ROUND(MIN(INDEX(Assumptions!$D$13:$D$18,MATCH(E9724,Assumptions!$A$13:$A$18,0)),MAX(INDEX(Assumptions!$C$13:$C$18,MATCH(E9724,Assumptions!$A$13:$A$18,0)),INDEX(Assumptions!$B$13:$B$18,MATCH(E9724,Assumptions!$A$13:$A$18,0))*F9724)),2)</f>
        <v>20</v>
      </c>
    </row>
    <row r="9725" customFormat="false" ht="15" hidden="false" customHeight="false" outlineLevel="0" collapsed="false">
      <c r="A9725" s="24" t="s">
        <v>10548</v>
      </c>
      <c r="B9725" s="39" t="n">
        <v>46228</v>
      </c>
      <c r="C9725" s="24" t="s">
        <v>786</v>
      </c>
      <c r="D9725" s="24" t="s">
        <v>826</v>
      </c>
      <c r="E9725" s="24" t="s">
        <v>109</v>
      </c>
      <c r="F9725" s="38" t="n">
        <v>7930</v>
      </c>
      <c r="G9725" s="42" t="n">
        <f aca="false">DATE(YEAR(B9725),MONTH(B9725),1)</f>
        <v>46204</v>
      </c>
      <c r="H9725" s="24" t="str">
        <f aca="false">INDEX(Customers!$B$2:$B$601,MATCH(C9725,Customers!$A$2:$A$601,0))</f>
        <v>Rift Valley</v>
      </c>
      <c r="I9725" s="43" t="n">
        <f aca="false">ROUND(MIN(INDEX(Assumptions!$D$13:$D$18,MATCH(E9725,Assumptions!$A$13:$A$18,0)),MAX(INDEX(Assumptions!$C$13:$C$18,MATCH(E9725,Assumptions!$A$13:$A$18,0)),INDEX(Assumptions!$B$13:$B$18,MATCH(E9725,Assumptions!$A$13:$A$18,0))*F9725)),2)</f>
        <v>31.72</v>
      </c>
    </row>
    <row r="9726" customFormat="false" ht="15" hidden="false" customHeight="false" outlineLevel="0" collapsed="false">
      <c r="A9726" s="24" t="s">
        <v>10549</v>
      </c>
      <c r="B9726" s="39" t="n">
        <v>46228</v>
      </c>
      <c r="C9726" s="24" t="s">
        <v>802</v>
      </c>
      <c r="D9726" s="24" t="s">
        <v>150</v>
      </c>
      <c r="E9726" s="24" t="s">
        <v>105</v>
      </c>
      <c r="F9726" s="38" t="n">
        <v>2140</v>
      </c>
      <c r="G9726" s="42" t="n">
        <f aca="false">DATE(YEAR(B9726),MONTH(B9726),1)</f>
        <v>46204</v>
      </c>
      <c r="H9726" s="24" t="str">
        <f aca="false">INDEX(Customers!$B$2:$B$601,MATCH(C9726,Customers!$A$2:$A$601,0))</f>
        <v>Nairobi</v>
      </c>
      <c r="I9726" s="43" t="n">
        <f aca="false">ROUND(MIN(INDEX(Assumptions!$D$13:$D$18,MATCH(E9726,Assumptions!$A$13:$A$18,0)),MAX(INDEX(Assumptions!$C$13:$C$18,MATCH(E9726,Assumptions!$A$13:$A$18,0)),INDEX(Assumptions!$B$13:$B$18,MATCH(E9726,Assumptions!$A$13:$A$18,0))*F9726)),2)</f>
        <v>32.1</v>
      </c>
    </row>
    <row r="9727" customFormat="false" ht="15" hidden="false" customHeight="false" outlineLevel="0" collapsed="false">
      <c r="A9727" s="24" t="s">
        <v>10550</v>
      </c>
      <c r="B9727" s="39" t="n">
        <v>46228</v>
      </c>
      <c r="C9727" s="24" t="s">
        <v>807</v>
      </c>
      <c r="D9727" s="24" t="s">
        <v>826</v>
      </c>
      <c r="E9727" s="24" t="s">
        <v>103</v>
      </c>
      <c r="F9727" s="38" t="n">
        <v>1990</v>
      </c>
      <c r="G9727" s="42" t="n">
        <f aca="false">DATE(YEAR(B9727),MONTH(B9727),1)</f>
        <v>46204</v>
      </c>
      <c r="H9727" s="24" t="str">
        <f aca="false">INDEX(Customers!$B$2:$B$601,MATCH(C9727,Customers!$A$2:$A$601,0))</f>
        <v>Nairobi</v>
      </c>
      <c r="I9727" s="43" t="n">
        <f aca="false">ROUND(MIN(INDEX(Assumptions!$D$13:$D$18,MATCH(E9727,Assumptions!$A$13:$A$18,0)),MAX(INDEX(Assumptions!$C$13:$C$18,MATCH(E9727,Assumptions!$A$13:$A$18,0)),INDEX(Assumptions!$B$13:$B$18,MATCH(E9727,Assumptions!$A$13:$A$18,0))*F9727)),2)</f>
        <v>19.9</v>
      </c>
    </row>
    <row r="9728" customFormat="false" ht="15" hidden="false" customHeight="false" outlineLevel="0" collapsed="false">
      <c r="A9728" s="24" t="s">
        <v>10551</v>
      </c>
      <c r="B9728" s="39" t="n">
        <v>46228</v>
      </c>
      <c r="C9728" s="24" t="s">
        <v>816</v>
      </c>
      <c r="D9728" s="24" t="s">
        <v>826</v>
      </c>
      <c r="E9728" s="24" t="s">
        <v>103</v>
      </c>
      <c r="F9728" s="38" t="n">
        <v>5190</v>
      </c>
      <c r="G9728" s="42" t="n">
        <f aca="false">DATE(YEAR(B9728),MONTH(B9728),1)</f>
        <v>46204</v>
      </c>
      <c r="H9728" s="24" t="str">
        <f aca="false">INDEX(Customers!$B$2:$B$601,MATCH(C9728,Customers!$A$2:$A$601,0))</f>
        <v>Nairobi</v>
      </c>
      <c r="I9728" s="43" t="n">
        <f aca="false">ROUND(MIN(INDEX(Assumptions!$D$13:$D$18,MATCH(E9728,Assumptions!$A$13:$A$18,0)),MAX(INDEX(Assumptions!$C$13:$C$18,MATCH(E9728,Assumptions!$A$13:$A$18,0)),INDEX(Assumptions!$B$13:$B$18,MATCH(E9728,Assumptions!$A$13:$A$18,0))*F9728)),2)</f>
        <v>51.9</v>
      </c>
    </row>
    <row r="9729" customFormat="false" ht="15" hidden="false" customHeight="false" outlineLevel="0" collapsed="false">
      <c r="A9729" s="24" t="s">
        <v>10552</v>
      </c>
      <c r="B9729" s="39" t="n">
        <v>46229</v>
      </c>
      <c r="C9729" s="24" t="s">
        <v>223</v>
      </c>
      <c r="D9729" s="24" t="s">
        <v>165</v>
      </c>
      <c r="E9729" s="24" t="s">
        <v>107</v>
      </c>
      <c r="F9729" s="38" t="n">
        <v>4700</v>
      </c>
      <c r="G9729" s="42" t="n">
        <f aca="false">DATE(YEAR(B9729),MONTH(B9729),1)</f>
        <v>46204</v>
      </c>
      <c r="H9729" s="24" t="str">
        <f aca="false">INDEX(Customers!$B$2:$B$601,MATCH(C9729,Customers!$A$2:$A$601,0))</f>
        <v>Central</v>
      </c>
      <c r="I9729" s="43" t="n">
        <f aca="false">ROUND(MIN(INDEX(Assumptions!$D$13:$D$18,MATCH(E9729,Assumptions!$A$13:$A$18,0)),MAX(INDEX(Assumptions!$C$13:$C$18,MATCH(E9729,Assumptions!$A$13:$A$18,0)),INDEX(Assumptions!$B$13:$B$18,MATCH(E9729,Assumptions!$A$13:$A$18,0))*F9729)),2)</f>
        <v>0</v>
      </c>
    </row>
    <row r="9730" customFormat="false" ht="15" hidden="false" customHeight="false" outlineLevel="0" collapsed="false">
      <c r="A9730" s="24" t="s">
        <v>10553</v>
      </c>
      <c r="B9730" s="39" t="n">
        <v>46229</v>
      </c>
      <c r="C9730" s="24" t="s">
        <v>232</v>
      </c>
      <c r="D9730" s="24" t="s">
        <v>189</v>
      </c>
      <c r="E9730" s="24" t="s">
        <v>107</v>
      </c>
      <c r="F9730" s="38" t="n">
        <v>950</v>
      </c>
      <c r="G9730" s="42" t="n">
        <f aca="false">DATE(YEAR(B9730),MONTH(B9730),1)</f>
        <v>46204</v>
      </c>
      <c r="H9730" s="24" t="str">
        <f aca="false">INDEX(Customers!$B$2:$B$601,MATCH(C9730,Customers!$A$2:$A$601,0))</f>
        <v>Coast</v>
      </c>
      <c r="I9730" s="43" t="n">
        <f aca="false">ROUND(MIN(INDEX(Assumptions!$D$13:$D$18,MATCH(E9730,Assumptions!$A$13:$A$18,0)),MAX(INDEX(Assumptions!$C$13:$C$18,MATCH(E9730,Assumptions!$A$13:$A$18,0)),INDEX(Assumptions!$B$13:$B$18,MATCH(E9730,Assumptions!$A$13:$A$18,0))*F9730)),2)</f>
        <v>0</v>
      </c>
    </row>
    <row r="9731" customFormat="false" ht="15" hidden="false" customHeight="false" outlineLevel="0" collapsed="false">
      <c r="A9731" s="24" t="s">
        <v>10554</v>
      </c>
      <c r="B9731" s="39" t="n">
        <v>46229</v>
      </c>
      <c r="C9731" s="24" t="s">
        <v>242</v>
      </c>
      <c r="D9731" s="24" t="s">
        <v>826</v>
      </c>
      <c r="E9731" s="24" t="s">
        <v>109</v>
      </c>
      <c r="F9731" s="38" t="n">
        <v>3150</v>
      </c>
      <c r="G9731" s="42" t="n">
        <f aca="false">DATE(YEAR(B9731),MONTH(B9731),1)</f>
        <v>46204</v>
      </c>
      <c r="H9731" s="24" t="str">
        <f aca="false">INDEX(Customers!$B$2:$B$601,MATCH(C9731,Customers!$A$2:$A$601,0))</f>
        <v>Central</v>
      </c>
      <c r="I9731" s="43" t="n">
        <f aca="false">ROUND(MIN(INDEX(Assumptions!$D$13:$D$18,MATCH(E9731,Assumptions!$A$13:$A$18,0)),MAX(INDEX(Assumptions!$C$13:$C$18,MATCH(E9731,Assumptions!$A$13:$A$18,0)),INDEX(Assumptions!$B$13:$B$18,MATCH(E9731,Assumptions!$A$13:$A$18,0))*F9731)),2)</f>
        <v>12.6</v>
      </c>
    </row>
    <row r="9732" customFormat="false" ht="15" hidden="false" customHeight="false" outlineLevel="0" collapsed="false">
      <c r="A9732" s="24" t="s">
        <v>10555</v>
      </c>
      <c r="B9732" s="39" t="n">
        <v>46229</v>
      </c>
      <c r="C9732" s="24" t="s">
        <v>249</v>
      </c>
      <c r="D9732" s="24" t="s">
        <v>169</v>
      </c>
      <c r="E9732" s="24" t="s">
        <v>107</v>
      </c>
      <c r="F9732" s="38" t="n">
        <v>62660</v>
      </c>
      <c r="G9732" s="42" t="n">
        <f aca="false">DATE(YEAR(B9732),MONTH(B9732),1)</f>
        <v>46204</v>
      </c>
      <c r="H9732" s="24" t="str">
        <f aca="false">INDEX(Customers!$B$2:$B$601,MATCH(C9732,Customers!$A$2:$A$601,0))</f>
        <v>Central</v>
      </c>
      <c r="I9732" s="43" t="n">
        <f aca="false">ROUND(MIN(INDEX(Assumptions!$D$13:$D$18,MATCH(E9732,Assumptions!$A$13:$A$18,0)),MAX(INDEX(Assumptions!$C$13:$C$18,MATCH(E9732,Assumptions!$A$13:$A$18,0)),INDEX(Assumptions!$B$13:$B$18,MATCH(E9732,Assumptions!$A$13:$A$18,0))*F9732)),2)</f>
        <v>0</v>
      </c>
    </row>
    <row r="9733" customFormat="false" ht="15" hidden="false" customHeight="false" outlineLevel="0" collapsed="false">
      <c r="A9733" s="24" t="s">
        <v>10556</v>
      </c>
      <c r="B9733" s="39" t="n">
        <v>46229</v>
      </c>
      <c r="C9733" s="24" t="s">
        <v>284</v>
      </c>
      <c r="D9733" s="24" t="s">
        <v>826</v>
      </c>
      <c r="E9733" s="24" t="s">
        <v>103</v>
      </c>
      <c r="F9733" s="38" t="n">
        <v>1060</v>
      </c>
      <c r="G9733" s="42" t="n">
        <f aca="false">DATE(YEAR(B9733),MONTH(B9733),1)</f>
        <v>46204</v>
      </c>
      <c r="H9733" s="24" t="str">
        <f aca="false">INDEX(Customers!$B$2:$B$601,MATCH(C9733,Customers!$A$2:$A$601,0))</f>
        <v>Nairobi</v>
      </c>
      <c r="I9733" s="43" t="n">
        <f aca="false">ROUND(MIN(INDEX(Assumptions!$D$13:$D$18,MATCH(E9733,Assumptions!$A$13:$A$18,0)),MAX(INDEX(Assumptions!$C$13:$C$18,MATCH(E9733,Assumptions!$A$13:$A$18,0)),INDEX(Assumptions!$B$13:$B$18,MATCH(E9733,Assumptions!$A$13:$A$18,0))*F9733)),2)</f>
        <v>10.6</v>
      </c>
    </row>
    <row r="9734" customFormat="false" ht="15" hidden="false" customHeight="false" outlineLevel="0" collapsed="false">
      <c r="A9734" s="24" t="s">
        <v>10557</v>
      </c>
      <c r="B9734" s="39" t="n">
        <v>46229</v>
      </c>
      <c r="C9734" s="24" t="s">
        <v>284</v>
      </c>
      <c r="D9734" s="24" t="s">
        <v>826</v>
      </c>
      <c r="E9734" s="24" t="s">
        <v>103</v>
      </c>
      <c r="F9734" s="38" t="n">
        <v>2870</v>
      </c>
      <c r="G9734" s="42" t="n">
        <f aca="false">DATE(YEAR(B9734),MONTH(B9734),1)</f>
        <v>46204</v>
      </c>
      <c r="H9734" s="24" t="str">
        <f aca="false">INDEX(Customers!$B$2:$B$601,MATCH(C9734,Customers!$A$2:$A$601,0))</f>
        <v>Nairobi</v>
      </c>
      <c r="I9734" s="43" t="n">
        <f aca="false">ROUND(MIN(INDEX(Assumptions!$D$13:$D$18,MATCH(E9734,Assumptions!$A$13:$A$18,0)),MAX(INDEX(Assumptions!$C$13:$C$18,MATCH(E9734,Assumptions!$A$13:$A$18,0)),INDEX(Assumptions!$B$13:$B$18,MATCH(E9734,Assumptions!$A$13:$A$18,0))*F9734)),2)</f>
        <v>28.7</v>
      </c>
    </row>
    <row r="9735" customFormat="false" ht="15" hidden="false" customHeight="false" outlineLevel="0" collapsed="false">
      <c r="A9735" s="24" t="s">
        <v>10558</v>
      </c>
      <c r="B9735" s="39" t="n">
        <v>46229</v>
      </c>
      <c r="C9735" s="24" t="s">
        <v>285</v>
      </c>
      <c r="D9735" s="24" t="s">
        <v>204</v>
      </c>
      <c r="E9735" s="24" t="s">
        <v>107</v>
      </c>
      <c r="F9735" s="38" t="n">
        <v>6480</v>
      </c>
      <c r="G9735" s="42" t="n">
        <f aca="false">DATE(YEAR(B9735),MONTH(B9735),1)</f>
        <v>46204</v>
      </c>
      <c r="H9735" s="24" t="str">
        <f aca="false">INDEX(Customers!$B$2:$B$601,MATCH(C9735,Customers!$A$2:$A$601,0))</f>
        <v>Eastern</v>
      </c>
      <c r="I9735" s="43" t="n">
        <f aca="false">ROUND(MIN(INDEX(Assumptions!$D$13:$D$18,MATCH(E9735,Assumptions!$A$13:$A$18,0)),MAX(INDEX(Assumptions!$C$13:$C$18,MATCH(E9735,Assumptions!$A$13:$A$18,0)),INDEX(Assumptions!$B$13:$B$18,MATCH(E9735,Assumptions!$A$13:$A$18,0))*F9735)),2)</f>
        <v>0</v>
      </c>
    </row>
    <row r="9736" customFormat="false" ht="15" hidden="false" customHeight="false" outlineLevel="0" collapsed="false">
      <c r="A9736" s="24" t="s">
        <v>10559</v>
      </c>
      <c r="B9736" s="39" t="n">
        <v>46229</v>
      </c>
      <c r="C9736" s="24" t="s">
        <v>288</v>
      </c>
      <c r="D9736" s="24" t="s">
        <v>826</v>
      </c>
      <c r="E9736" s="24" t="s">
        <v>113</v>
      </c>
      <c r="F9736" s="38" t="n">
        <v>500</v>
      </c>
      <c r="G9736" s="42" t="n">
        <f aca="false">DATE(YEAR(B9736),MONTH(B9736),1)</f>
        <v>46204</v>
      </c>
      <c r="H9736" s="24" t="str">
        <f aca="false">INDEX(Customers!$B$2:$B$601,MATCH(C9736,Customers!$A$2:$A$601,0))</f>
        <v>Central</v>
      </c>
      <c r="I9736" s="43" t="n">
        <f aca="false">ROUND(MIN(INDEX(Assumptions!$D$13:$D$18,MATCH(E9736,Assumptions!$A$13:$A$18,0)),MAX(INDEX(Assumptions!$C$13:$C$18,MATCH(E9736,Assumptions!$A$13:$A$18,0)),INDEX(Assumptions!$B$13:$B$18,MATCH(E9736,Assumptions!$A$13:$A$18,0))*F9736)),2)</f>
        <v>25</v>
      </c>
    </row>
    <row r="9737" customFormat="false" ht="15" hidden="false" customHeight="false" outlineLevel="0" collapsed="false">
      <c r="A9737" s="24" t="s">
        <v>10560</v>
      </c>
      <c r="B9737" s="39" t="n">
        <v>46229</v>
      </c>
      <c r="C9737" s="24" t="s">
        <v>328</v>
      </c>
      <c r="D9737" s="24" t="s">
        <v>196</v>
      </c>
      <c r="E9737" s="24" t="s">
        <v>107</v>
      </c>
      <c r="F9737" s="38" t="n">
        <v>1830</v>
      </c>
      <c r="G9737" s="42" t="n">
        <f aca="false">DATE(YEAR(B9737),MONTH(B9737),1)</f>
        <v>46204</v>
      </c>
      <c r="H9737" s="24" t="str">
        <f aca="false">INDEX(Customers!$B$2:$B$601,MATCH(C9737,Customers!$A$2:$A$601,0))</f>
        <v>Western</v>
      </c>
      <c r="I9737" s="43" t="n">
        <f aca="false">ROUND(MIN(INDEX(Assumptions!$D$13:$D$18,MATCH(E9737,Assumptions!$A$13:$A$18,0)),MAX(INDEX(Assumptions!$C$13:$C$18,MATCH(E9737,Assumptions!$A$13:$A$18,0)),INDEX(Assumptions!$B$13:$B$18,MATCH(E9737,Assumptions!$A$13:$A$18,0))*F9737)),2)</f>
        <v>0</v>
      </c>
    </row>
    <row r="9738" customFormat="false" ht="15" hidden="false" customHeight="false" outlineLevel="0" collapsed="false">
      <c r="A9738" s="24" t="s">
        <v>10561</v>
      </c>
      <c r="B9738" s="39" t="n">
        <v>46229</v>
      </c>
      <c r="C9738" s="24" t="s">
        <v>332</v>
      </c>
      <c r="D9738" s="24" t="s">
        <v>826</v>
      </c>
      <c r="E9738" s="24" t="s">
        <v>109</v>
      </c>
      <c r="F9738" s="38" t="n">
        <v>21140</v>
      </c>
      <c r="G9738" s="42" t="n">
        <f aca="false">DATE(YEAR(B9738),MONTH(B9738),1)</f>
        <v>46204</v>
      </c>
      <c r="H9738" s="24" t="str">
        <f aca="false">INDEX(Customers!$B$2:$B$601,MATCH(C9738,Customers!$A$2:$A$601,0))</f>
        <v>Central</v>
      </c>
      <c r="I9738" s="43" t="n">
        <f aca="false">ROUND(MIN(INDEX(Assumptions!$D$13:$D$18,MATCH(E9738,Assumptions!$A$13:$A$18,0)),MAX(INDEX(Assumptions!$C$13:$C$18,MATCH(E9738,Assumptions!$A$13:$A$18,0)),INDEX(Assumptions!$B$13:$B$18,MATCH(E9738,Assumptions!$A$13:$A$18,0))*F9738)),2)</f>
        <v>40</v>
      </c>
    </row>
    <row r="9739" customFormat="false" ht="15" hidden="false" customHeight="false" outlineLevel="0" collapsed="false">
      <c r="A9739" s="24" t="s">
        <v>10562</v>
      </c>
      <c r="B9739" s="39" t="n">
        <v>46229</v>
      </c>
      <c r="C9739" s="24" t="s">
        <v>333</v>
      </c>
      <c r="D9739" s="24" t="s">
        <v>826</v>
      </c>
      <c r="E9739" s="24" t="s">
        <v>103</v>
      </c>
      <c r="F9739" s="38" t="n">
        <v>3290</v>
      </c>
      <c r="G9739" s="42" t="n">
        <f aca="false">DATE(YEAR(B9739),MONTH(B9739),1)</f>
        <v>46204</v>
      </c>
      <c r="H9739" s="24" t="str">
        <f aca="false">INDEX(Customers!$B$2:$B$601,MATCH(C9739,Customers!$A$2:$A$601,0))</f>
        <v>Coast</v>
      </c>
      <c r="I9739" s="43" t="n">
        <f aca="false">ROUND(MIN(INDEX(Assumptions!$D$13:$D$18,MATCH(E9739,Assumptions!$A$13:$A$18,0)),MAX(INDEX(Assumptions!$C$13:$C$18,MATCH(E9739,Assumptions!$A$13:$A$18,0)),INDEX(Assumptions!$B$13:$B$18,MATCH(E9739,Assumptions!$A$13:$A$18,0))*F9739)),2)</f>
        <v>32.9</v>
      </c>
    </row>
    <row r="9740" customFormat="false" ht="15" hidden="false" customHeight="false" outlineLevel="0" collapsed="false">
      <c r="A9740" s="24" t="s">
        <v>10563</v>
      </c>
      <c r="B9740" s="39" t="n">
        <v>46229</v>
      </c>
      <c r="C9740" s="24" t="s">
        <v>347</v>
      </c>
      <c r="D9740" s="24" t="s">
        <v>184</v>
      </c>
      <c r="E9740" s="24" t="s">
        <v>107</v>
      </c>
      <c r="F9740" s="38" t="n">
        <v>2630</v>
      </c>
      <c r="G9740" s="42" t="n">
        <f aca="false">DATE(YEAR(B9740),MONTH(B9740),1)</f>
        <v>46204</v>
      </c>
      <c r="H9740" s="24" t="str">
        <f aca="false">INDEX(Customers!$B$2:$B$601,MATCH(C9740,Customers!$A$2:$A$601,0))</f>
        <v>Coast</v>
      </c>
      <c r="I9740" s="43" t="n">
        <f aca="false">ROUND(MIN(INDEX(Assumptions!$D$13:$D$18,MATCH(E9740,Assumptions!$A$13:$A$18,0)),MAX(INDEX(Assumptions!$C$13:$C$18,MATCH(E9740,Assumptions!$A$13:$A$18,0)),INDEX(Assumptions!$B$13:$B$18,MATCH(E9740,Assumptions!$A$13:$A$18,0))*F9740)),2)</f>
        <v>0</v>
      </c>
    </row>
    <row r="9741" customFormat="false" ht="15" hidden="false" customHeight="false" outlineLevel="0" collapsed="false">
      <c r="A9741" s="24" t="s">
        <v>10564</v>
      </c>
      <c r="B9741" s="39" t="n">
        <v>46229</v>
      </c>
      <c r="C9741" s="24" t="s">
        <v>351</v>
      </c>
      <c r="D9741" s="24" t="s">
        <v>826</v>
      </c>
      <c r="E9741" s="24" t="s">
        <v>113</v>
      </c>
      <c r="F9741" s="38" t="n">
        <v>1000</v>
      </c>
      <c r="G9741" s="42" t="n">
        <f aca="false">DATE(YEAR(B9741),MONTH(B9741),1)</f>
        <v>46204</v>
      </c>
      <c r="H9741" s="24" t="str">
        <f aca="false">INDEX(Customers!$B$2:$B$601,MATCH(C9741,Customers!$A$2:$A$601,0))</f>
        <v>Eastern</v>
      </c>
      <c r="I9741" s="43" t="n">
        <f aca="false">ROUND(MIN(INDEX(Assumptions!$D$13:$D$18,MATCH(E9741,Assumptions!$A$13:$A$18,0)),MAX(INDEX(Assumptions!$C$13:$C$18,MATCH(E9741,Assumptions!$A$13:$A$18,0)),INDEX(Assumptions!$B$13:$B$18,MATCH(E9741,Assumptions!$A$13:$A$18,0))*F9741)),2)</f>
        <v>50</v>
      </c>
    </row>
    <row r="9742" customFormat="false" ht="15" hidden="false" customHeight="false" outlineLevel="0" collapsed="false">
      <c r="A9742" s="24" t="s">
        <v>10565</v>
      </c>
      <c r="B9742" s="39" t="n">
        <v>46229</v>
      </c>
      <c r="C9742" s="24" t="s">
        <v>354</v>
      </c>
      <c r="D9742" s="24" t="s">
        <v>826</v>
      </c>
      <c r="E9742" s="24" t="s">
        <v>113</v>
      </c>
      <c r="F9742" s="38" t="n">
        <v>99</v>
      </c>
      <c r="G9742" s="42" t="n">
        <f aca="false">DATE(YEAR(B9742),MONTH(B9742),1)</f>
        <v>46204</v>
      </c>
      <c r="H9742" s="24" t="str">
        <f aca="false">INDEX(Customers!$B$2:$B$601,MATCH(C9742,Customers!$A$2:$A$601,0))</f>
        <v>Eastern</v>
      </c>
      <c r="I9742" s="43" t="n">
        <f aca="false">ROUND(MIN(INDEX(Assumptions!$D$13:$D$18,MATCH(E9742,Assumptions!$A$13:$A$18,0)),MAX(INDEX(Assumptions!$C$13:$C$18,MATCH(E9742,Assumptions!$A$13:$A$18,0)),INDEX(Assumptions!$B$13:$B$18,MATCH(E9742,Assumptions!$A$13:$A$18,0))*F9742)),2)</f>
        <v>4.95</v>
      </c>
    </row>
    <row r="9743" customFormat="false" ht="15" hidden="false" customHeight="false" outlineLevel="0" collapsed="false">
      <c r="A9743" s="24" t="s">
        <v>10566</v>
      </c>
      <c r="B9743" s="39" t="n">
        <v>46229</v>
      </c>
      <c r="C9743" s="24" t="s">
        <v>363</v>
      </c>
      <c r="D9743" s="24" t="s">
        <v>826</v>
      </c>
      <c r="E9743" s="24" t="s">
        <v>103</v>
      </c>
      <c r="F9743" s="38" t="n">
        <v>770</v>
      </c>
      <c r="G9743" s="42" t="n">
        <f aca="false">DATE(YEAR(B9743),MONTH(B9743),1)</f>
        <v>46204</v>
      </c>
      <c r="H9743" s="24" t="str">
        <f aca="false">INDEX(Customers!$B$2:$B$601,MATCH(C9743,Customers!$A$2:$A$601,0))</f>
        <v>Nairobi</v>
      </c>
      <c r="I9743" s="43" t="n">
        <f aca="false">ROUND(MIN(INDEX(Assumptions!$D$13:$D$18,MATCH(E9743,Assumptions!$A$13:$A$18,0)),MAX(INDEX(Assumptions!$C$13:$C$18,MATCH(E9743,Assumptions!$A$13:$A$18,0)),INDEX(Assumptions!$B$13:$B$18,MATCH(E9743,Assumptions!$A$13:$A$18,0))*F9743)),2)</f>
        <v>7.7</v>
      </c>
    </row>
    <row r="9744" customFormat="false" ht="15" hidden="false" customHeight="false" outlineLevel="0" collapsed="false">
      <c r="A9744" s="24" t="s">
        <v>10567</v>
      </c>
      <c r="B9744" s="39" t="n">
        <v>46229</v>
      </c>
      <c r="C9744" s="24" t="s">
        <v>367</v>
      </c>
      <c r="D9744" s="24" t="s">
        <v>826</v>
      </c>
      <c r="E9744" s="24" t="s">
        <v>109</v>
      </c>
      <c r="F9744" s="38" t="n">
        <v>9110</v>
      </c>
      <c r="G9744" s="42" t="n">
        <f aca="false">DATE(YEAR(B9744),MONTH(B9744),1)</f>
        <v>46204</v>
      </c>
      <c r="H9744" s="24" t="str">
        <f aca="false">INDEX(Customers!$B$2:$B$601,MATCH(C9744,Customers!$A$2:$A$601,0))</f>
        <v>Nairobi</v>
      </c>
      <c r="I9744" s="43" t="n">
        <f aca="false">ROUND(MIN(INDEX(Assumptions!$D$13:$D$18,MATCH(E9744,Assumptions!$A$13:$A$18,0)),MAX(INDEX(Assumptions!$C$13:$C$18,MATCH(E9744,Assumptions!$A$13:$A$18,0)),INDEX(Assumptions!$B$13:$B$18,MATCH(E9744,Assumptions!$A$13:$A$18,0))*F9744)),2)</f>
        <v>36.44</v>
      </c>
    </row>
    <row r="9745" customFormat="false" ht="15" hidden="false" customHeight="false" outlineLevel="0" collapsed="false">
      <c r="A9745" s="24" t="s">
        <v>10568</v>
      </c>
      <c r="B9745" s="39" t="n">
        <v>46229</v>
      </c>
      <c r="C9745" s="24" t="s">
        <v>409</v>
      </c>
      <c r="D9745" s="24" t="s">
        <v>826</v>
      </c>
      <c r="E9745" s="24" t="s">
        <v>103</v>
      </c>
      <c r="F9745" s="38" t="n">
        <v>1380</v>
      </c>
      <c r="G9745" s="42" t="n">
        <f aca="false">DATE(YEAR(B9745),MONTH(B9745),1)</f>
        <v>46204</v>
      </c>
      <c r="H9745" s="24" t="str">
        <f aca="false">INDEX(Customers!$B$2:$B$601,MATCH(C9745,Customers!$A$2:$A$601,0))</f>
        <v>Coast</v>
      </c>
      <c r="I9745" s="43" t="n">
        <f aca="false">ROUND(MIN(INDEX(Assumptions!$D$13:$D$18,MATCH(E9745,Assumptions!$A$13:$A$18,0)),MAX(INDEX(Assumptions!$C$13:$C$18,MATCH(E9745,Assumptions!$A$13:$A$18,0)),INDEX(Assumptions!$B$13:$B$18,MATCH(E9745,Assumptions!$A$13:$A$18,0))*F9745)),2)</f>
        <v>13.8</v>
      </c>
    </row>
    <row r="9746" customFormat="false" ht="15" hidden="false" customHeight="false" outlineLevel="0" collapsed="false">
      <c r="A9746" s="24" t="s">
        <v>10569</v>
      </c>
      <c r="B9746" s="39" t="n">
        <v>46229</v>
      </c>
      <c r="C9746" s="24" t="s">
        <v>418</v>
      </c>
      <c r="D9746" s="24" t="s">
        <v>826</v>
      </c>
      <c r="E9746" s="24" t="s">
        <v>113</v>
      </c>
      <c r="F9746" s="38" t="n">
        <v>250</v>
      </c>
      <c r="G9746" s="42" t="n">
        <f aca="false">DATE(YEAR(B9746),MONTH(B9746),1)</f>
        <v>46204</v>
      </c>
      <c r="H9746" s="24" t="str">
        <f aca="false">INDEX(Customers!$B$2:$B$601,MATCH(C9746,Customers!$A$2:$A$601,0))</f>
        <v>Nairobi</v>
      </c>
      <c r="I9746" s="43" t="n">
        <f aca="false">ROUND(MIN(INDEX(Assumptions!$D$13:$D$18,MATCH(E9746,Assumptions!$A$13:$A$18,0)),MAX(INDEX(Assumptions!$C$13:$C$18,MATCH(E9746,Assumptions!$A$13:$A$18,0)),INDEX(Assumptions!$B$13:$B$18,MATCH(E9746,Assumptions!$A$13:$A$18,0))*F9746)),2)</f>
        <v>12.5</v>
      </c>
    </row>
    <row r="9747" customFormat="false" ht="15" hidden="false" customHeight="false" outlineLevel="0" collapsed="false">
      <c r="A9747" s="24" t="s">
        <v>10570</v>
      </c>
      <c r="B9747" s="39" t="n">
        <v>46229</v>
      </c>
      <c r="C9747" s="24" t="s">
        <v>429</v>
      </c>
      <c r="D9747" s="24" t="s">
        <v>826</v>
      </c>
      <c r="E9747" s="24" t="s">
        <v>109</v>
      </c>
      <c r="F9747" s="38" t="n">
        <v>17410</v>
      </c>
      <c r="G9747" s="42" t="n">
        <f aca="false">DATE(YEAR(B9747),MONTH(B9747),1)</f>
        <v>46204</v>
      </c>
      <c r="H9747" s="24" t="str">
        <f aca="false">INDEX(Customers!$B$2:$B$601,MATCH(C9747,Customers!$A$2:$A$601,0))</f>
        <v>Eastern</v>
      </c>
      <c r="I9747" s="43" t="n">
        <f aca="false">ROUND(MIN(INDEX(Assumptions!$D$13:$D$18,MATCH(E9747,Assumptions!$A$13:$A$18,0)),MAX(INDEX(Assumptions!$C$13:$C$18,MATCH(E9747,Assumptions!$A$13:$A$18,0)),INDEX(Assumptions!$B$13:$B$18,MATCH(E9747,Assumptions!$A$13:$A$18,0))*F9747)),2)</f>
        <v>40</v>
      </c>
    </row>
    <row r="9748" customFormat="false" ht="15" hidden="false" customHeight="false" outlineLevel="0" collapsed="false">
      <c r="A9748" s="24" t="s">
        <v>10571</v>
      </c>
      <c r="B9748" s="39" t="n">
        <v>46229</v>
      </c>
      <c r="C9748" s="24" t="s">
        <v>429</v>
      </c>
      <c r="D9748" s="24" t="s">
        <v>205</v>
      </c>
      <c r="E9748" s="24" t="s">
        <v>107</v>
      </c>
      <c r="F9748" s="38" t="n">
        <v>14140</v>
      </c>
      <c r="G9748" s="42" t="n">
        <f aca="false">DATE(YEAR(B9748),MONTH(B9748),1)</f>
        <v>46204</v>
      </c>
      <c r="H9748" s="24" t="str">
        <f aca="false">INDEX(Customers!$B$2:$B$601,MATCH(C9748,Customers!$A$2:$A$601,0))</f>
        <v>Eastern</v>
      </c>
      <c r="I9748" s="43" t="n">
        <f aca="false">ROUND(MIN(INDEX(Assumptions!$D$13:$D$18,MATCH(E9748,Assumptions!$A$13:$A$18,0)),MAX(INDEX(Assumptions!$C$13:$C$18,MATCH(E9748,Assumptions!$A$13:$A$18,0)),INDEX(Assumptions!$B$13:$B$18,MATCH(E9748,Assumptions!$A$13:$A$18,0))*F9748)),2)</f>
        <v>0</v>
      </c>
    </row>
    <row r="9749" customFormat="false" ht="15" hidden="false" customHeight="false" outlineLevel="0" collapsed="false">
      <c r="A9749" s="24" t="s">
        <v>10572</v>
      </c>
      <c r="B9749" s="39" t="n">
        <v>46229</v>
      </c>
      <c r="C9749" s="24" t="s">
        <v>433</v>
      </c>
      <c r="D9749" s="24" t="s">
        <v>826</v>
      </c>
      <c r="E9749" s="24" t="s">
        <v>103</v>
      </c>
      <c r="F9749" s="38" t="n">
        <v>2130</v>
      </c>
      <c r="G9749" s="42" t="n">
        <f aca="false">DATE(YEAR(B9749),MONTH(B9749),1)</f>
        <v>46204</v>
      </c>
      <c r="H9749" s="24" t="str">
        <f aca="false">INDEX(Customers!$B$2:$B$601,MATCH(C9749,Customers!$A$2:$A$601,0))</f>
        <v>Nairobi</v>
      </c>
      <c r="I9749" s="43" t="n">
        <f aca="false">ROUND(MIN(INDEX(Assumptions!$D$13:$D$18,MATCH(E9749,Assumptions!$A$13:$A$18,0)),MAX(INDEX(Assumptions!$C$13:$C$18,MATCH(E9749,Assumptions!$A$13:$A$18,0)),INDEX(Assumptions!$B$13:$B$18,MATCH(E9749,Assumptions!$A$13:$A$18,0))*F9749)),2)</f>
        <v>21.3</v>
      </c>
    </row>
    <row r="9750" customFormat="false" ht="15" hidden="false" customHeight="false" outlineLevel="0" collapsed="false">
      <c r="A9750" s="24" t="s">
        <v>10573</v>
      </c>
      <c r="B9750" s="39" t="n">
        <v>46229</v>
      </c>
      <c r="C9750" s="24" t="s">
        <v>437</v>
      </c>
      <c r="D9750" s="24" t="s">
        <v>826</v>
      </c>
      <c r="E9750" s="24" t="s">
        <v>103</v>
      </c>
      <c r="F9750" s="38" t="n">
        <v>4480</v>
      </c>
      <c r="G9750" s="42" t="n">
        <f aca="false">DATE(YEAR(B9750),MONTH(B9750),1)</f>
        <v>46204</v>
      </c>
      <c r="H9750" s="24" t="str">
        <f aca="false">INDEX(Customers!$B$2:$B$601,MATCH(C9750,Customers!$A$2:$A$601,0))</f>
        <v>Nairobi</v>
      </c>
      <c r="I9750" s="43" t="n">
        <f aca="false">ROUND(MIN(INDEX(Assumptions!$D$13:$D$18,MATCH(E9750,Assumptions!$A$13:$A$18,0)),MAX(INDEX(Assumptions!$C$13:$C$18,MATCH(E9750,Assumptions!$A$13:$A$18,0)),INDEX(Assumptions!$B$13:$B$18,MATCH(E9750,Assumptions!$A$13:$A$18,0))*F9750)),2)</f>
        <v>44.8</v>
      </c>
    </row>
    <row r="9751" customFormat="false" ht="15" hidden="false" customHeight="false" outlineLevel="0" collapsed="false">
      <c r="A9751" s="24" t="s">
        <v>10574</v>
      </c>
      <c r="B9751" s="39" t="n">
        <v>46229</v>
      </c>
      <c r="C9751" s="24" t="s">
        <v>446</v>
      </c>
      <c r="D9751" s="24" t="s">
        <v>826</v>
      </c>
      <c r="E9751" s="24" t="s">
        <v>111</v>
      </c>
      <c r="F9751" s="38" t="n">
        <v>100</v>
      </c>
      <c r="G9751" s="42" t="n">
        <f aca="false">DATE(YEAR(B9751),MONTH(B9751),1)</f>
        <v>46204</v>
      </c>
      <c r="H9751" s="24" t="str">
        <f aca="false">INDEX(Customers!$B$2:$B$601,MATCH(C9751,Customers!$A$2:$A$601,0))</f>
        <v>Central</v>
      </c>
      <c r="I9751" s="43" t="n">
        <f aca="false">ROUND(MIN(INDEX(Assumptions!$D$13:$D$18,MATCH(E9751,Assumptions!$A$13:$A$18,0)),MAX(INDEX(Assumptions!$C$13:$C$18,MATCH(E9751,Assumptions!$A$13:$A$18,0)),INDEX(Assumptions!$B$13:$B$18,MATCH(E9751,Assumptions!$A$13:$A$18,0))*F9751)),2)</f>
        <v>4</v>
      </c>
    </row>
    <row r="9752" customFormat="false" ht="15" hidden="false" customHeight="false" outlineLevel="0" collapsed="false">
      <c r="A9752" s="24" t="s">
        <v>10575</v>
      </c>
      <c r="B9752" s="39" t="n">
        <v>46229</v>
      </c>
      <c r="C9752" s="24" t="s">
        <v>469</v>
      </c>
      <c r="D9752" s="24" t="s">
        <v>157</v>
      </c>
      <c r="E9752" s="24" t="s">
        <v>105</v>
      </c>
      <c r="F9752" s="38" t="n">
        <v>4210</v>
      </c>
      <c r="G9752" s="42" t="n">
        <f aca="false">DATE(YEAR(B9752),MONTH(B9752),1)</f>
        <v>46204</v>
      </c>
      <c r="H9752" s="24" t="str">
        <f aca="false">INDEX(Customers!$B$2:$B$601,MATCH(C9752,Customers!$A$2:$A$601,0))</f>
        <v>Nairobi</v>
      </c>
      <c r="I9752" s="43" t="n">
        <f aca="false">ROUND(MIN(INDEX(Assumptions!$D$13:$D$18,MATCH(E9752,Assumptions!$A$13:$A$18,0)),MAX(INDEX(Assumptions!$C$13:$C$18,MATCH(E9752,Assumptions!$A$13:$A$18,0)),INDEX(Assumptions!$B$13:$B$18,MATCH(E9752,Assumptions!$A$13:$A$18,0))*F9752)),2)</f>
        <v>63.15</v>
      </c>
    </row>
    <row r="9753" customFormat="false" ht="15" hidden="false" customHeight="false" outlineLevel="0" collapsed="false">
      <c r="A9753" s="24" t="s">
        <v>10576</v>
      </c>
      <c r="B9753" s="39" t="n">
        <v>46229</v>
      </c>
      <c r="C9753" s="24" t="s">
        <v>498</v>
      </c>
      <c r="D9753" s="24" t="s">
        <v>826</v>
      </c>
      <c r="E9753" s="24" t="s">
        <v>103</v>
      </c>
      <c r="F9753" s="38" t="n">
        <v>450</v>
      </c>
      <c r="G9753" s="42" t="n">
        <f aca="false">DATE(YEAR(B9753),MONTH(B9753),1)</f>
        <v>46204</v>
      </c>
      <c r="H9753" s="24" t="str">
        <f aca="false">INDEX(Customers!$B$2:$B$601,MATCH(C9753,Customers!$A$2:$A$601,0))</f>
        <v>Nairobi</v>
      </c>
      <c r="I9753" s="43" t="n">
        <f aca="false">ROUND(MIN(INDEX(Assumptions!$D$13:$D$18,MATCH(E9753,Assumptions!$A$13:$A$18,0)),MAX(INDEX(Assumptions!$C$13:$C$18,MATCH(E9753,Assumptions!$A$13:$A$18,0)),INDEX(Assumptions!$B$13:$B$18,MATCH(E9753,Assumptions!$A$13:$A$18,0))*F9753)),2)</f>
        <v>5</v>
      </c>
    </row>
    <row r="9754" customFormat="false" ht="15" hidden="false" customHeight="false" outlineLevel="0" collapsed="false">
      <c r="A9754" s="24" t="s">
        <v>10577</v>
      </c>
      <c r="B9754" s="39" t="n">
        <v>46229</v>
      </c>
      <c r="C9754" s="24" t="s">
        <v>504</v>
      </c>
      <c r="D9754" s="24" t="s">
        <v>826</v>
      </c>
      <c r="E9754" s="24" t="s">
        <v>113</v>
      </c>
      <c r="F9754" s="38" t="n">
        <v>99</v>
      </c>
      <c r="G9754" s="42" t="n">
        <f aca="false">DATE(YEAR(B9754),MONTH(B9754),1)</f>
        <v>46204</v>
      </c>
      <c r="H9754" s="24" t="str">
        <f aca="false">INDEX(Customers!$B$2:$B$601,MATCH(C9754,Customers!$A$2:$A$601,0))</f>
        <v>Coast</v>
      </c>
      <c r="I9754" s="43" t="n">
        <f aca="false">ROUND(MIN(INDEX(Assumptions!$D$13:$D$18,MATCH(E9754,Assumptions!$A$13:$A$18,0)),MAX(INDEX(Assumptions!$C$13:$C$18,MATCH(E9754,Assumptions!$A$13:$A$18,0)),INDEX(Assumptions!$B$13:$B$18,MATCH(E9754,Assumptions!$A$13:$A$18,0))*F9754)),2)</f>
        <v>4.95</v>
      </c>
    </row>
    <row r="9755" customFormat="false" ht="15" hidden="false" customHeight="false" outlineLevel="0" collapsed="false">
      <c r="A9755" s="24" t="s">
        <v>10578</v>
      </c>
      <c r="B9755" s="39" t="n">
        <v>46229</v>
      </c>
      <c r="C9755" s="24" t="s">
        <v>508</v>
      </c>
      <c r="D9755" s="24" t="s">
        <v>205</v>
      </c>
      <c r="E9755" s="24" t="s">
        <v>105</v>
      </c>
      <c r="F9755" s="38" t="n">
        <v>5020</v>
      </c>
      <c r="G9755" s="42" t="n">
        <f aca="false">DATE(YEAR(B9755),MONTH(B9755),1)</f>
        <v>46204</v>
      </c>
      <c r="H9755" s="24" t="str">
        <f aca="false">INDEX(Customers!$B$2:$B$601,MATCH(C9755,Customers!$A$2:$A$601,0))</f>
        <v>Eastern</v>
      </c>
      <c r="I9755" s="43" t="n">
        <f aca="false">ROUND(MIN(INDEX(Assumptions!$D$13:$D$18,MATCH(E9755,Assumptions!$A$13:$A$18,0)),MAX(INDEX(Assumptions!$C$13:$C$18,MATCH(E9755,Assumptions!$A$13:$A$18,0)),INDEX(Assumptions!$B$13:$B$18,MATCH(E9755,Assumptions!$A$13:$A$18,0))*F9755)),2)</f>
        <v>75.3</v>
      </c>
    </row>
    <row r="9756" customFormat="false" ht="15" hidden="false" customHeight="false" outlineLevel="0" collapsed="false">
      <c r="A9756" s="24" t="s">
        <v>10579</v>
      </c>
      <c r="B9756" s="39" t="n">
        <v>46229</v>
      </c>
      <c r="C9756" s="24" t="s">
        <v>515</v>
      </c>
      <c r="D9756" s="24" t="s">
        <v>826</v>
      </c>
      <c r="E9756" s="24" t="s">
        <v>109</v>
      </c>
      <c r="F9756" s="38" t="n">
        <v>6400</v>
      </c>
      <c r="G9756" s="42" t="n">
        <f aca="false">DATE(YEAR(B9756),MONTH(B9756),1)</f>
        <v>46204</v>
      </c>
      <c r="H9756" s="24" t="str">
        <f aca="false">INDEX(Customers!$B$2:$B$601,MATCH(C9756,Customers!$A$2:$A$601,0))</f>
        <v>Western</v>
      </c>
      <c r="I9756" s="43" t="n">
        <f aca="false">ROUND(MIN(INDEX(Assumptions!$D$13:$D$18,MATCH(E9756,Assumptions!$A$13:$A$18,0)),MAX(INDEX(Assumptions!$C$13:$C$18,MATCH(E9756,Assumptions!$A$13:$A$18,0)),INDEX(Assumptions!$B$13:$B$18,MATCH(E9756,Assumptions!$A$13:$A$18,0))*F9756)),2)</f>
        <v>25.6</v>
      </c>
    </row>
    <row r="9757" customFormat="false" ht="15" hidden="false" customHeight="false" outlineLevel="0" collapsed="false">
      <c r="A9757" s="24" t="s">
        <v>10580</v>
      </c>
      <c r="B9757" s="39" t="n">
        <v>46229</v>
      </c>
      <c r="C9757" s="24" t="s">
        <v>522</v>
      </c>
      <c r="D9757" s="24" t="s">
        <v>164</v>
      </c>
      <c r="E9757" s="24" t="s">
        <v>105</v>
      </c>
      <c r="F9757" s="38" t="n">
        <v>26100</v>
      </c>
      <c r="G9757" s="42" t="n">
        <f aca="false">DATE(YEAR(B9757),MONTH(B9757),1)</f>
        <v>46204</v>
      </c>
      <c r="H9757" s="24" t="str">
        <f aca="false">INDEX(Customers!$B$2:$B$601,MATCH(C9757,Customers!$A$2:$A$601,0))</f>
        <v>Central</v>
      </c>
      <c r="I9757" s="43" t="n">
        <f aca="false">ROUND(MIN(INDEX(Assumptions!$D$13:$D$18,MATCH(E9757,Assumptions!$A$13:$A$18,0)),MAX(INDEX(Assumptions!$C$13:$C$18,MATCH(E9757,Assumptions!$A$13:$A$18,0)),INDEX(Assumptions!$B$13:$B$18,MATCH(E9757,Assumptions!$A$13:$A$18,0))*F9757)),2)</f>
        <v>200</v>
      </c>
    </row>
    <row r="9758" customFormat="false" ht="15" hidden="false" customHeight="false" outlineLevel="0" collapsed="false">
      <c r="A9758" s="24" t="s">
        <v>10581</v>
      </c>
      <c r="B9758" s="39" t="n">
        <v>46229</v>
      </c>
      <c r="C9758" s="24" t="s">
        <v>526</v>
      </c>
      <c r="D9758" s="24" t="s">
        <v>826</v>
      </c>
      <c r="E9758" s="24" t="s">
        <v>103</v>
      </c>
      <c r="F9758" s="38" t="n">
        <v>7100</v>
      </c>
      <c r="G9758" s="42" t="n">
        <f aca="false">DATE(YEAR(B9758),MONTH(B9758),1)</f>
        <v>46204</v>
      </c>
      <c r="H9758" s="24" t="str">
        <f aca="false">INDEX(Customers!$B$2:$B$601,MATCH(C9758,Customers!$A$2:$A$601,0))</f>
        <v>Central</v>
      </c>
      <c r="I9758" s="43" t="n">
        <f aca="false">ROUND(MIN(INDEX(Assumptions!$D$13:$D$18,MATCH(E9758,Assumptions!$A$13:$A$18,0)),MAX(INDEX(Assumptions!$C$13:$C$18,MATCH(E9758,Assumptions!$A$13:$A$18,0)),INDEX(Assumptions!$B$13:$B$18,MATCH(E9758,Assumptions!$A$13:$A$18,0))*F9758)),2)</f>
        <v>71</v>
      </c>
    </row>
    <row r="9759" customFormat="false" ht="15" hidden="false" customHeight="false" outlineLevel="0" collapsed="false">
      <c r="A9759" s="24" t="s">
        <v>10582</v>
      </c>
      <c r="B9759" s="39" t="n">
        <v>46229</v>
      </c>
      <c r="C9759" s="24" t="s">
        <v>532</v>
      </c>
      <c r="D9759" s="24" t="s">
        <v>826</v>
      </c>
      <c r="E9759" s="24" t="s">
        <v>111</v>
      </c>
      <c r="F9759" s="38" t="n">
        <v>50</v>
      </c>
      <c r="G9759" s="42" t="n">
        <f aca="false">DATE(YEAR(B9759),MONTH(B9759),1)</f>
        <v>46204</v>
      </c>
      <c r="H9759" s="24" t="str">
        <f aca="false">INDEX(Customers!$B$2:$B$601,MATCH(C9759,Customers!$A$2:$A$601,0))</f>
        <v>Western</v>
      </c>
      <c r="I9759" s="43" t="n">
        <f aca="false">ROUND(MIN(INDEX(Assumptions!$D$13:$D$18,MATCH(E9759,Assumptions!$A$13:$A$18,0)),MAX(INDEX(Assumptions!$C$13:$C$18,MATCH(E9759,Assumptions!$A$13:$A$18,0)),INDEX(Assumptions!$B$13:$B$18,MATCH(E9759,Assumptions!$A$13:$A$18,0))*F9759)),2)</f>
        <v>2</v>
      </c>
    </row>
    <row r="9760" customFormat="false" ht="15" hidden="false" customHeight="false" outlineLevel="0" collapsed="false">
      <c r="A9760" s="24" t="s">
        <v>10583</v>
      </c>
      <c r="B9760" s="39" t="n">
        <v>46229</v>
      </c>
      <c r="C9760" s="24" t="s">
        <v>543</v>
      </c>
      <c r="D9760" s="24" t="s">
        <v>164</v>
      </c>
      <c r="E9760" s="24" t="s">
        <v>107</v>
      </c>
      <c r="F9760" s="38" t="n">
        <v>27660</v>
      </c>
      <c r="G9760" s="42" t="n">
        <f aca="false">DATE(YEAR(B9760),MONTH(B9760),1)</f>
        <v>46204</v>
      </c>
      <c r="H9760" s="24" t="str">
        <f aca="false">INDEX(Customers!$B$2:$B$601,MATCH(C9760,Customers!$A$2:$A$601,0))</f>
        <v>Central</v>
      </c>
      <c r="I9760" s="43" t="n">
        <f aca="false">ROUND(MIN(INDEX(Assumptions!$D$13:$D$18,MATCH(E9760,Assumptions!$A$13:$A$18,0)),MAX(INDEX(Assumptions!$C$13:$C$18,MATCH(E9760,Assumptions!$A$13:$A$18,0)),INDEX(Assumptions!$B$13:$B$18,MATCH(E9760,Assumptions!$A$13:$A$18,0))*F9760)),2)</f>
        <v>0</v>
      </c>
    </row>
    <row r="9761" customFormat="false" ht="15" hidden="false" customHeight="false" outlineLevel="0" collapsed="false">
      <c r="A9761" s="24" t="s">
        <v>10584</v>
      </c>
      <c r="B9761" s="39" t="n">
        <v>46229</v>
      </c>
      <c r="C9761" s="24" t="s">
        <v>552</v>
      </c>
      <c r="D9761" s="24" t="s">
        <v>205</v>
      </c>
      <c r="E9761" s="24" t="s">
        <v>107</v>
      </c>
      <c r="F9761" s="38" t="n">
        <v>8150</v>
      </c>
      <c r="G9761" s="42" t="n">
        <f aca="false">DATE(YEAR(B9761),MONTH(B9761),1)</f>
        <v>46204</v>
      </c>
      <c r="H9761" s="24" t="str">
        <f aca="false">INDEX(Customers!$B$2:$B$601,MATCH(C9761,Customers!$A$2:$A$601,0))</f>
        <v>Eastern</v>
      </c>
      <c r="I9761" s="43" t="n">
        <f aca="false">ROUND(MIN(INDEX(Assumptions!$D$13:$D$18,MATCH(E9761,Assumptions!$A$13:$A$18,0)),MAX(INDEX(Assumptions!$C$13:$C$18,MATCH(E9761,Assumptions!$A$13:$A$18,0)),INDEX(Assumptions!$B$13:$B$18,MATCH(E9761,Assumptions!$A$13:$A$18,0))*F9761)),2)</f>
        <v>0</v>
      </c>
    </row>
    <row r="9762" customFormat="false" ht="15" hidden="false" customHeight="false" outlineLevel="0" collapsed="false">
      <c r="A9762" s="24" t="s">
        <v>10585</v>
      </c>
      <c r="B9762" s="39" t="n">
        <v>46229</v>
      </c>
      <c r="C9762" s="24" t="s">
        <v>556</v>
      </c>
      <c r="D9762" s="24" t="s">
        <v>826</v>
      </c>
      <c r="E9762" s="24" t="s">
        <v>109</v>
      </c>
      <c r="F9762" s="38" t="n">
        <v>1940</v>
      </c>
      <c r="G9762" s="42" t="n">
        <f aca="false">DATE(YEAR(B9762),MONTH(B9762),1)</f>
        <v>46204</v>
      </c>
      <c r="H9762" s="24" t="str">
        <f aca="false">INDEX(Customers!$B$2:$B$601,MATCH(C9762,Customers!$A$2:$A$601,0))</f>
        <v>Central</v>
      </c>
      <c r="I9762" s="43" t="n">
        <f aca="false">ROUND(MIN(INDEX(Assumptions!$D$13:$D$18,MATCH(E9762,Assumptions!$A$13:$A$18,0)),MAX(INDEX(Assumptions!$C$13:$C$18,MATCH(E9762,Assumptions!$A$13:$A$18,0)),INDEX(Assumptions!$B$13:$B$18,MATCH(E9762,Assumptions!$A$13:$A$18,0))*F9762)),2)</f>
        <v>7.76</v>
      </c>
    </row>
    <row r="9763" customFormat="false" ht="15" hidden="false" customHeight="false" outlineLevel="0" collapsed="false">
      <c r="A9763" s="24" t="s">
        <v>10586</v>
      </c>
      <c r="B9763" s="39" t="n">
        <v>46229</v>
      </c>
      <c r="C9763" s="24" t="s">
        <v>560</v>
      </c>
      <c r="D9763" s="24" t="s">
        <v>826</v>
      </c>
      <c r="E9763" s="24" t="s">
        <v>111</v>
      </c>
      <c r="F9763" s="38" t="n">
        <v>50</v>
      </c>
      <c r="G9763" s="42" t="n">
        <f aca="false">DATE(YEAR(B9763),MONTH(B9763),1)</f>
        <v>46204</v>
      </c>
      <c r="H9763" s="24" t="str">
        <f aca="false">INDEX(Customers!$B$2:$B$601,MATCH(C9763,Customers!$A$2:$A$601,0))</f>
        <v>Eastern</v>
      </c>
      <c r="I9763" s="43" t="n">
        <f aca="false">ROUND(MIN(INDEX(Assumptions!$D$13:$D$18,MATCH(E9763,Assumptions!$A$13:$A$18,0)),MAX(INDEX(Assumptions!$C$13:$C$18,MATCH(E9763,Assumptions!$A$13:$A$18,0)),INDEX(Assumptions!$B$13:$B$18,MATCH(E9763,Assumptions!$A$13:$A$18,0))*F9763)),2)</f>
        <v>2</v>
      </c>
    </row>
    <row r="9764" customFormat="false" ht="15" hidden="false" customHeight="false" outlineLevel="0" collapsed="false">
      <c r="A9764" s="24" t="s">
        <v>10587</v>
      </c>
      <c r="B9764" s="39" t="n">
        <v>46229</v>
      </c>
      <c r="C9764" s="24" t="s">
        <v>564</v>
      </c>
      <c r="D9764" s="24" t="s">
        <v>826</v>
      </c>
      <c r="E9764" s="24" t="s">
        <v>103</v>
      </c>
      <c r="F9764" s="38" t="n">
        <v>14290</v>
      </c>
      <c r="G9764" s="42" t="n">
        <f aca="false">DATE(YEAR(B9764),MONTH(B9764),1)</f>
        <v>46204</v>
      </c>
      <c r="H9764" s="24" t="str">
        <f aca="false">INDEX(Customers!$B$2:$B$601,MATCH(C9764,Customers!$A$2:$A$601,0))</f>
        <v>Coast</v>
      </c>
      <c r="I9764" s="43" t="n">
        <f aca="false">ROUND(MIN(INDEX(Assumptions!$D$13:$D$18,MATCH(E9764,Assumptions!$A$13:$A$18,0)),MAX(INDEX(Assumptions!$C$13:$C$18,MATCH(E9764,Assumptions!$A$13:$A$18,0)),INDEX(Assumptions!$B$13:$B$18,MATCH(E9764,Assumptions!$A$13:$A$18,0))*F9764)),2)</f>
        <v>105</v>
      </c>
    </row>
    <row r="9765" customFormat="false" ht="15" hidden="false" customHeight="false" outlineLevel="0" collapsed="false">
      <c r="A9765" s="24" t="s">
        <v>10588</v>
      </c>
      <c r="B9765" s="39" t="n">
        <v>46229</v>
      </c>
      <c r="C9765" s="24" t="s">
        <v>576</v>
      </c>
      <c r="D9765" s="24" t="s">
        <v>826</v>
      </c>
      <c r="E9765" s="24" t="s">
        <v>111</v>
      </c>
      <c r="F9765" s="38" t="n">
        <v>50</v>
      </c>
      <c r="G9765" s="42" t="n">
        <f aca="false">DATE(YEAR(B9765),MONTH(B9765),1)</f>
        <v>46204</v>
      </c>
      <c r="H9765" s="24" t="str">
        <f aca="false">INDEX(Customers!$B$2:$B$601,MATCH(C9765,Customers!$A$2:$A$601,0))</f>
        <v>Coast</v>
      </c>
      <c r="I9765" s="43" t="n">
        <f aca="false">ROUND(MIN(INDEX(Assumptions!$D$13:$D$18,MATCH(E9765,Assumptions!$A$13:$A$18,0)),MAX(INDEX(Assumptions!$C$13:$C$18,MATCH(E9765,Assumptions!$A$13:$A$18,0)),INDEX(Assumptions!$B$13:$B$18,MATCH(E9765,Assumptions!$A$13:$A$18,0))*F9765)),2)</f>
        <v>2</v>
      </c>
    </row>
    <row r="9766" customFormat="false" ht="15" hidden="false" customHeight="false" outlineLevel="0" collapsed="false">
      <c r="A9766" s="24" t="s">
        <v>10589</v>
      </c>
      <c r="B9766" s="39" t="n">
        <v>46229</v>
      </c>
      <c r="C9766" s="24" t="s">
        <v>597</v>
      </c>
      <c r="D9766" s="24" t="s">
        <v>826</v>
      </c>
      <c r="E9766" s="24" t="s">
        <v>109</v>
      </c>
      <c r="F9766" s="38" t="n">
        <v>10300</v>
      </c>
      <c r="G9766" s="42" t="n">
        <f aca="false">DATE(YEAR(B9766),MONTH(B9766),1)</f>
        <v>46204</v>
      </c>
      <c r="H9766" s="24" t="str">
        <f aca="false">INDEX(Customers!$B$2:$B$601,MATCH(C9766,Customers!$A$2:$A$601,0))</f>
        <v>Eastern</v>
      </c>
      <c r="I9766" s="43" t="n">
        <f aca="false">ROUND(MIN(INDEX(Assumptions!$D$13:$D$18,MATCH(E9766,Assumptions!$A$13:$A$18,0)),MAX(INDEX(Assumptions!$C$13:$C$18,MATCH(E9766,Assumptions!$A$13:$A$18,0)),INDEX(Assumptions!$B$13:$B$18,MATCH(E9766,Assumptions!$A$13:$A$18,0))*F9766)),2)</f>
        <v>40</v>
      </c>
    </row>
    <row r="9767" customFormat="false" ht="15" hidden="false" customHeight="false" outlineLevel="0" collapsed="false">
      <c r="A9767" s="24" t="s">
        <v>10590</v>
      </c>
      <c r="B9767" s="39" t="n">
        <v>46229</v>
      </c>
      <c r="C9767" s="24" t="s">
        <v>600</v>
      </c>
      <c r="D9767" s="24" t="s">
        <v>826</v>
      </c>
      <c r="E9767" s="24" t="s">
        <v>111</v>
      </c>
      <c r="F9767" s="38" t="n">
        <v>50</v>
      </c>
      <c r="G9767" s="42" t="n">
        <f aca="false">DATE(YEAR(B9767),MONTH(B9767),1)</f>
        <v>46204</v>
      </c>
      <c r="H9767" s="24" t="str">
        <f aca="false">INDEX(Customers!$B$2:$B$601,MATCH(C9767,Customers!$A$2:$A$601,0))</f>
        <v>Coast</v>
      </c>
      <c r="I9767" s="43" t="n">
        <f aca="false">ROUND(MIN(INDEX(Assumptions!$D$13:$D$18,MATCH(E9767,Assumptions!$A$13:$A$18,0)),MAX(INDEX(Assumptions!$C$13:$C$18,MATCH(E9767,Assumptions!$A$13:$A$18,0)),INDEX(Assumptions!$B$13:$B$18,MATCH(E9767,Assumptions!$A$13:$A$18,0))*F9767)),2)</f>
        <v>2</v>
      </c>
    </row>
    <row r="9768" customFormat="false" ht="15" hidden="false" customHeight="false" outlineLevel="0" collapsed="false">
      <c r="A9768" s="24" t="s">
        <v>10591</v>
      </c>
      <c r="B9768" s="39" t="n">
        <v>46229</v>
      </c>
      <c r="C9768" s="24" t="s">
        <v>618</v>
      </c>
      <c r="D9768" s="24" t="s">
        <v>826</v>
      </c>
      <c r="E9768" s="24" t="s">
        <v>103</v>
      </c>
      <c r="F9768" s="38" t="n">
        <v>610</v>
      </c>
      <c r="G9768" s="42" t="n">
        <f aca="false">DATE(YEAR(B9768),MONTH(B9768),1)</f>
        <v>46204</v>
      </c>
      <c r="H9768" s="24" t="str">
        <f aca="false">INDEX(Customers!$B$2:$B$601,MATCH(C9768,Customers!$A$2:$A$601,0))</f>
        <v>Western</v>
      </c>
      <c r="I9768" s="43" t="n">
        <f aca="false">ROUND(MIN(INDEX(Assumptions!$D$13:$D$18,MATCH(E9768,Assumptions!$A$13:$A$18,0)),MAX(INDEX(Assumptions!$C$13:$C$18,MATCH(E9768,Assumptions!$A$13:$A$18,0)),INDEX(Assumptions!$B$13:$B$18,MATCH(E9768,Assumptions!$A$13:$A$18,0))*F9768)),2)</f>
        <v>6.1</v>
      </c>
    </row>
    <row r="9769" customFormat="false" ht="15" hidden="false" customHeight="false" outlineLevel="0" collapsed="false">
      <c r="A9769" s="24" t="s">
        <v>10592</v>
      </c>
      <c r="B9769" s="39" t="n">
        <v>46229</v>
      </c>
      <c r="C9769" s="24" t="s">
        <v>622</v>
      </c>
      <c r="D9769" s="24" t="s">
        <v>826</v>
      </c>
      <c r="E9769" s="24" t="s">
        <v>111</v>
      </c>
      <c r="F9769" s="38" t="n">
        <v>500</v>
      </c>
      <c r="G9769" s="42" t="n">
        <f aca="false">DATE(YEAR(B9769),MONTH(B9769),1)</f>
        <v>46204</v>
      </c>
      <c r="H9769" s="24" t="str">
        <f aca="false">INDEX(Customers!$B$2:$B$601,MATCH(C9769,Customers!$A$2:$A$601,0))</f>
        <v>Nairobi</v>
      </c>
      <c r="I9769" s="43" t="n">
        <f aca="false">ROUND(MIN(INDEX(Assumptions!$D$13:$D$18,MATCH(E9769,Assumptions!$A$13:$A$18,0)),MAX(INDEX(Assumptions!$C$13:$C$18,MATCH(E9769,Assumptions!$A$13:$A$18,0)),INDEX(Assumptions!$B$13:$B$18,MATCH(E9769,Assumptions!$A$13:$A$18,0))*F9769)),2)</f>
        <v>20</v>
      </c>
    </row>
    <row r="9770" customFormat="false" ht="15" hidden="false" customHeight="false" outlineLevel="0" collapsed="false">
      <c r="A9770" s="24" t="s">
        <v>10593</v>
      </c>
      <c r="B9770" s="39" t="n">
        <v>46229</v>
      </c>
      <c r="C9770" s="24" t="s">
        <v>625</v>
      </c>
      <c r="D9770" s="24" t="s">
        <v>826</v>
      </c>
      <c r="E9770" s="24" t="s">
        <v>111</v>
      </c>
      <c r="F9770" s="38" t="n">
        <v>500</v>
      </c>
      <c r="G9770" s="42" t="n">
        <f aca="false">DATE(YEAR(B9770),MONTH(B9770),1)</f>
        <v>46204</v>
      </c>
      <c r="H9770" s="24" t="str">
        <f aca="false">INDEX(Customers!$B$2:$B$601,MATCH(C9770,Customers!$A$2:$A$601,0))</f>
        <v>Nairobi</v>
      </c>
      <c r="I9770" s="43" t="n">
        <f aca="false">ROUND(MIN(INDEX(Assumptions!$D$13:$D$18,MATCH(E9770,Assumptions!$A$13:$A$18,0)),MAX(INDEX(Assumptions!$C$13:$C$18,MATCH(E9770,Assumptions!$A$13:$A$18,0)),INDEX(Assumptions!$B$13:$B$18,MATCH(E9770,Assumptions!$A$13:$A$18,0))*F9770)),2)</f>
        <v>20</v>
      </c>
    </row>
    <row r="9771" customFormat="false" ht="15" hidden="false" customHeight="false" outlineLevel="0" collapsed="false">
      <c r="A9771" s="24" t="s">
        <v>10594</v>
      </c>
      <c r="B9771" s="39" t="n">
        <v>46229</v>
      </c>
      <c r="C9771" s="24" t="s">
        <v>625</v>
      </c>
      <c r="D9771" s="24" t="s">
        <v>826</v>
      </c>
      <c r="E9771" s="24" t="s">
        <v>103</v>
      </c>
      <c r="F9771" s="38" t="n">
        <v>800</v>
      </c>
      <c r="G9771" s="42" t="n">
        <f aca="false">DATE(YEAR(B9771),MONTH(B9771),1)</f>
        <v>46204</v>
      </c>
      <c r="H9771" s="24" t="str">
        <f aca="false">INDEX(Customers!$B$2:$B$601,MATCH(C9771,Customers!$A$2:$A$601,0))</f>
        <v>Nairobi</v>
      </c>
      <c r="I9771" s="43" t="n">
        <f aca="false">ROUND(MIN(INDEX(Assumptions!$D$13:$D$18,MATCH(E9771,Assumptions!$A$13:$A$18,0)),MAX(INDEX(Assumptions!$C$13:$C$18,MATCH(E9771,Assumptions!$A$13:$A$18,0)),INDEX(Assumptions!$B$13:$B$18,MATCH(E9771,Assumptions!$A$13:$A$18,0))*F9771)),2)</f>
        <v>8</v>
      </c>
    </row>
    <row r="9772" customFormat="false" ht="15" hidden="false" customHeight="false" outlineLevel="0" collapsed="false">
      <c r="A9772" s="24" t="s">
        <v>10595</v>
      </c>
      <c r="B9772" s="39" t="n">
        <v>46229</v>
      </c>
      <c r="C9772" s="24" t="s">
        <v>627</v>
      </c>
      <c r="D9772" s="24" t="s">
        <v>826</v>
      </c>
      <c r="E9772" s="24" t="s">
        <v>109</v>
      </c>
      <c r="F9772" s="38" t="n">
        <v>15400</v>
      </c>
      <c r="G9772" s="42" t="n">
        <f aca="false">DATE(YEAR(B9772),MONTH(B9772),1)</f>
        <v>46204</v>
      </c>
      <c r="H9772" s="24" t="str">
        <f aca="false">INDEX(Customers!$B$2:$B$601,MATCH(C9772,Customers!$A$2:$A$601,0))</f>
        <v>Central</v>
      </c>
      <c r="I9772" s="43" t="n">
        <f aca="false">ROUND(MIN(INDEX(Assumptions!$D$13:$D$18,MATCH(E9772,Assumptions!$A$13:$A$18,0)),MAX(INDEX(Assumptions!$C$13:$C$18,MATCH(E9772,Assumptions!$A$13:$A$18,0)),INDEX(Assumptions!$B$13:$B$18,MATCH(E9772,Assumptions!$A$13:$A$18,0))*F9772)),2)</f>
        <v>40</v>
      </c>
    </row>
    <row r="9773" customFormat="false" ht="15" hidden="false" customHeight="false" outlineLevel="0" collapsed="false">
      <c r="A9773" s="24" t="s">
        <v>10596</v>
      </c>
      <c r="B9773" s="39" t="n">
        <v>46229</v>
      </c>
      <c r="C9773" s="24" t="s">
        <v>631</v>
      </c>
      <c r="D9773" s="24" t="s">
        <v>161</v>
      </c>
      <c r="E9773" s="24" t="s">
        <v>105</v>
      </c>
      <c r="F9773" s="38" t="n">
        <v>1670</v>
      </c>
      <c r="G9773" s="42" t="n">
        <f aca="false">DATE(YEAR(B9773),MONTH(B9773),1)</f>
        <v>46204</v>
      </c>
      <c r="H9773" s="24" t="str">
        <f aca="false">INDEX(Customers!$B$2:$B$601,MATCH(C9773,Customers!$A$2:$A$601,0))</f>
        <v>Nairobi</v>
      </c>
      <c r="I9773" s="43" t="n">
        <f aca="false">ROUND(MIN(INDEX(Assumptions!$D$13:$D$18,MATCH(E9773,Assumptions!$A$13:$A$18,0)),MAX(INDEX(Assumptions!$C$13:$C$18,MATCH(E9773,Assumptions!$A$13:$A$18,0)),INDEX(Assumptions!$B$13:$B$18,MATCH(E9773,Assumptions!$A$13:$A$18,0))*F9773)),2)</f>
        <v>25.05</v>
      </c>
    </row>
    <row r="9774" customFormat="false" ht="15" hidden="false" customHeight="false" outlineLevel="0" collapsed="false">
      <c r="A9774" s="24" t="s">
        <v>10597</v>
      </c>
      <c r="B9774" s="39" t="n">
        <v>46229</v>
      </c>
      <c r="C9774" s="24" t="s">
        <v>635</v>
      </c>
      <c r="D9774" s="24" t="s">
        <v>164</v>
      </c>
      <c r="E9774" s="24" t="s">
        <v>105</v>
      </c>
      <c r="F9774" s="38" t="n">
        <v>4690</v>
      </c>
      <c r="G9774" s="42" t="n">
        <f aca="false">DATE(YEAR(B9774),MONTH(B9774),1)</f>
        <v>46204</v>
      </c>
      <c r="H9774" s="24" t="str">
        <f aca="false">INDEX(Customers!$B$2:$B$601,MATCH(C9774,Customers!$A$2:$A$601,0))</f>
        <v>Central</v>
      </c>
      <c r="I9774" s="43" t="n">
        <f aca="false">ROUND(MIN(INDEX(Assumptions!$D$13:$D$18,MATCH(E9774,Assumptions!$A$13:$A$18,0)),MAX(INDEX(Assumptions!$C$13:$C$18,MATCH(E9774,Assumptions!$A$13:$A$18,0)),INDEX(Assumptions!$B$13:$B$18,MATCH(E9774,Assumptions!$A$13:$A$18,0))*F9774)),2)</f>
        <v>70.35</v>
      </c>
    </row>
    <row r="9775" customFormat="false" ht="15" hidden="false" customHeight="false" outlineLevel="0" collapsed="false">
      <c r="A9775" s="24" t="s">
        <v>10598</v>
      </c>
      <c r="B9775" s="39" t="n">
        <v>46229</v>
      </c>
      <c r="C9775" s="24" t="s">
        <v>648</v>
      </c>
      <c r="D9775" s="24" t="s">
        <v>170</v>
      </c>
      <c r="E9775" s="24" t="s">
        <v>105</v>
      </c>
      <c r="F9775" s="38" t="n">
        <v>3750</v>
      </c>
      <c r="G9775" s="42" t="n">
        <f aca="false">DATE(YEAR(B9775),MONTH(B9775),1)</f>
        <v>46204</v>
      </c>
      <c r="H9775" s="24" t="str">
        <f aca="false">INDEX(Customers!$B$2:$B$601,MATCH(C9775,Customers!$A$2:$A$601,0))</f>
        <v>Nairobi</v>
      </c>
      <c r="I9775" s="43" t="n">
        <f aca="false">ROUND(MIN(INDEX(Assumptions!$D$13:$D$18,MATCH(E9775,Assumptions!$A$13:$A$18,0)),MAX(INDEX(Assumptions!$C$13:$C$18,MATCH(E9775,Assumptions!$A$13:$A$18,0)),INDEX(Assumptions!$B$13:$B$18,MATCH(E9775,Assumptions!$A$13:$A$18,0))*F9775)),2)</f>
        <v>56.25</v>
      </c>
    </row>
    <row r="9776" customFormat="false" ht="15" hidden="false" customHeight="false" outlineLevel="0" collapsed="false">
      <c r="A9776" s="24" t="s">
        <v>10599</v>
      </c>
      <c r="B9776" s="39" t="n">
        <v>46229</v>
      </c>
      <c r="C9776" s="24" t="s">
        <v>650</v>
      </c>
      <c r="D9776" s="24" t="s">
        <v>826</v>
      </c>
      <c r="E9776" s="24" t="s">
        <v>103</v>
      </c>
      <c r="F9776" s="38" t="n">
        <v>6840</v>
      </c>
      <c r="G9776" s="42" t="n">
        <f aca="false">DATE(YEAR(B9776),MONTH(B9776),1)</f>
        <v>46204</v>
      </c>
      <c r="H9776" s="24" t="str">
        <f aca="false">INDEX(Customers!$B$2:$B$601,MATCH(C9776,Customers!$A$2:$A$601,0))</f>
        <v>Eastern</v>
      </c>
      <c r="I9776" s="43" t="n">
        <f aca="false">ROUND(MIN(INDEX(Assumptions!$D$13:$D$18,MATCH(E9776,Assumptions!$A$13:$A$18,0)),MAX(INDEX(Assumptions!$C$13:$C$18,MATCH(E9776,Assumptions!$A$13:$A$18,0)),INDEX(Assumptions!$B$13:$B$18,MATCH(E9776,Assumptions!$A$13:$A$18,0))*F9776)),2)</f>
        <v>68.4</v>
      </c>
    </row>
    <row r="9777" customFormat="false" ht="15" hidden="false" customHeight="false" outlineLevel="0" collapsed="false">
      <c r="A9777" s="24" t="s">
        <v>10600</v>
      </c>
      <c r="B9777" s="39" t="n">
        <v>46229</v>
      </c>
      <c r="C9777" s="24" t="s">
        <v>657</v>
      </c>
      <c r="D9777" s="24" t="s">
        <v>826</v>
      </c>
      <c r="E9777" s="24" t="s">
        <v>111</v>
      </c>
      <c r="F9777" s="38" t="n">
        <v>200</v>
      </c>
      <c r="G9777" s="42" t="n">
        <f aca="false">DATE(YEAR(B9777),MONTH(B9777),1)</f>
        <v>46204</v>
      </c>
      <c r="H9777" s="24" t="str">
        <f aca="false">INDEX(Customers!$B$2:$B$601,MATCH(C9777,Customers!$A$2:$A$601,0))</f>
        <v>Western</v>
      </c>
      <c r="I9777" s="43" t="n">
        <f aca="false">ROUND(MIN(INDEX(Assumptions!$D$13:$D$18,MATCH(E9777,Assumptions!$A$13:$A$18,0)),MAX(INDEX(Assumptions!$C$13:$C$18,MATCH(E9777,Assumptions!$A$13:$A$18,0)),INDEX(Assumptions!$B$13:$B$18,MATCH(E9777,Assumptions!$A$13:$A$18,0))*F9777)),2)</f>
        <v>8</v>
      </c>
    </row>
    <row r="9778" customFormat="false" ht="15" hidden="false" customHeight="false" outlineLevel="0" collapsed="false">
      <c r="A9778" s="24" t="s">
        <v>10601</v>
      </c>
      <c r="B9778" s="39" t="n">
        <v>46229</v>
      </c>
      <c r="C9778" s="24" t="s">
        <v>661</v>
      </c>
      <c r="D9778" s="24" t="s">
        <v>184</v>
      </c>
      <c r="E9778" s="24" t="s">
        <v>105</v>
      </c>
      <c r="F9778" s="38" t="n">
        <v>25890</v>
      </c>
      <c r="G9778" s="42" t="n">
        <f aca="false">DATE(YEAR(B9778),MONTH(B9778),1)</f>
        <v>46204</v>
      </c>
      <c r="H9778" s="24" t="str">
        <f aca="false">INDEX(Customers!$B$2:$B$601,MATCH(C9778,Customers!$A$2:$A$601,0))</f>
        <v>Coast</v>
      </c>
      <c r="I9778" s="43" t="n">
        <f aca="false">ROUND(MIN(INDEX(Assumptions!$D$13:$D$18,MATCH(E9778,Assumptions!$A$13:$A$18,0)),MAX(INDEX(Assumptions!$C$13:$C$18,MATCH(E9778,Assumptions!$A$13:$A$18,0)),INDEX(Assumptions!$B$13:$B$18,MATCH(E9778,Assumptions!$A$13:$A$18,0))*F9778)),2)</f>
        <v>200</v>
      </c>
    </row>
    <row r="9779" customFormat="false" ht="15" hidden="false" customHeight="false" outlineLevel="0" collapsed="false">
      <c r="A9779" s="24" t="s">
        <v>10602</v>
      </c>
      <c r="B9779" s="39" t="n">
        <v>46229</v>
      </c>
      <c r="C9779" s="24" t="s">
        <v>666</v>
      </c>
      <c r="D9779" s="24" t="s">
        <v>152</v>
      </c>
      <c r="E9779" s="24" t="s">
        <v>105</v>
      </c>
      <c r="F9779" s="38" t="n">
        <v>3760</v>
      </c>
      <c r="G9779" s="42" t="n">
        <f aca="false">DATE(YEAR(B9779),MONTH(B9779),1)</f>
        <v>46204</v>
      </c>
      <c r="H9779" s="24" t="str">
        <f aca="false">INDEX(Customers!$B$2:$B$601,MATCH(C9779,Customers!$A$2:$A$601,0))</f>
        <v>Nairobi</v>
      </c>
      <c r="I9779" s="43" t="n">
        <f aca="false">ROUND(MIN(INDEX(Assumptions!$D$13:$D$18,MATCH(E9779,Assumptions!$A$13:$A$18,0)),MAX(INDEX(Assumptions!$C$13:$C$18,MATCH(E9779,Assumptions!$A$13:$A$18,0)),INDEX(Assumptions!$B$13:$B$18,MATCH(E9779,Assumptions!$A$13:$A$18,0))*F9779)),2)</f>
        <v>56.4</v>
      </c>
    </row>
    <row r="9780" customFormat="false" ht="15" hidden="false" customHeight="false" outlineLevel="0" collapsed="false">
      <c r="A9780" s="24" t="s">
        <v>10603</v>
      </c>
      <c r="B9780" s="39" t="n">
        <v>46229</v>
      </c>
      <c r="C9780" s="24" t="s">
        <v>670</v>
      </c>
      <c r="D9780" s="24" t="s">
        <v>826</v>
      </c>
      <c r="E9780" s="24" t="s">
        <v>103</v>
      </c>
      <c r="F9780" s="38" t="n">
        <v>470</v>
      </c>
      <c r="G9780" s="42" t="n">
        <f aca="false">DATE(YEAR(B9780),MONTH(B9780),1)</f>
        <v>46204</v>
      </c>
      <c r="H9780" s="24" t="str">
        <f aca="false">INDEX(Customers!$B$2:$B$601,MATCH(C9780,Customers!$A$2:$A$601,0))</f>
        <v>Rift Valley</v>
      </c>
      <c r="I9780" s="43" t="n">
        <f aca="false">ROUND(MIN(INDEX(Assumptions!$D$13:$D$18,MATCH(E9780,Assumptions!$A$13:$A$18,0)),MAX(INDEX(Assumptions!$C$13:$C$18,MATCH(E9780,Assumptions!$A$13:$A$18,0)),INDEX(Assumptions!$B$13:$B$18,MATCH(E9780,Assumptions!$A$13:$A$18,0))*F9780)),2)</f>
        <v>5</v>
      </c>
    </row>
    <row r="9781" customFormat="false" ht="15" hidden="false" customHeight="false" outlineLevel="0" collapsed="false">
      <c r="A9781" s="24" t="s">
        <v>10604</v>
      </c>
      <c r="B9781" s="39" t="n">
        <v>46229</v>
      </c>
      <c r="C9781" s="24" t="s">
        <v>670</v>
      </c>
      <c r="D9781" s="24" t="s">
        <v>826</v>
      </c>
      <c r="E9781" s="24" t="s">
        <v>103</v>
      </c>
      <c r="F9781" s="38" t="n">
        <v>30280</v>
      </c>
      <c r="G9781" s="42" t="n">
        <f aca="false">DATE(YEAR(B9781),MONTH(B9781),1)</f>
        <v>46204</v>
      </c>
      <c r="H9781" s="24" t="str">
        <f aca="false">INDEX(Customers!$B$2:$B$601,MATCH(C9781,Customers!$A$2:$A$601,0))</f>
        <v>Rift Valley</v>
      </c>
      <c r="I9781" s="43" t="n">
        <f aca="false">ROUND(MIN(INDEX(Assumptions!$D$13:$D$18,MATCH(E9781,Assumptions!$A$13:$A$18,0)),MAX(INDEX(Assumptions!$C$13:$C$18,MATCH(E9781,Assumptions!$A$13:$A$18,0)),INDEX(Assumptions!$B$13:$B$18,MATCH(E9781,Assumptions!$A$13:$A$18,0))*F9781)),2)</f>
        <v>105</v>
      </c>
    </row>
    <row r="9782" customFormat="false" ht="15" hidden="false" customHeight="false" outlineLevel="0" collapsed="false">
      <c r="A9782" s="24" t="s">
        <v>10605</v>
      </c>
      <c r="B9782" s="39" t="n">
        <v>46229</v>
      </c>
      <c r="C9782" s="24" t="s">
        <v>675</v>
      </c>
      <c r="D9782" s="24" t="s">
        <v>826</v>
      </c>
      <c r="E9782" s="24" t="s">
        <v>111</v>
      </c>
      <c r="F9782" s="38" t="n">
        <v>50</v>
      </c>
      <c r="G9782" s="42" t="n">
        <f aca="false">DATE(YEAR(B9782),MONTH(B9782),1)</f>
        <v>46204</v>
      </c>
      <c r="H9782" s="24" t="str">
        <f aca="false">INDEX(Customers!$B$2:$B$601,MATCH(C9782,Customers!$A$2:$A$601,0))</f>
        <v>Central</v>
      </c>
      <c r="I9782" s="43" t="n">
        <f aca="false">ROUND(MIN(INDEX(Assumptions!$D$13:$D$18,MATCH(E9782,Assumptions!$A$13:$A$18,0)),MAX(INDEX(Assumptions!$C$13:$C$18,MATCH(E9782,Assumptions!$A$13:$A$18,0)),INDEX(Assumptions!$B$13:$B$18,MATCH(E9782,Assumptions!$A$13:$A$18,0))*F9782)),2)</f>
        <v>2</v>
      </c>
    </row>
    <row r="9783" customFormat="false" ht="15" hidden="false" customHeight="false" outlineLevel="0" collapsed="false">
      <c r="A9783" s="24" t="s">
        <v>10606</v>
      </c>
      <c r="B9783" s="39" t="n">
        <v>46229</v>
      </c>
      <c r="C9783" s="24" t="s">
        <v>679</v>
      </c>
      <c r="D9783" s="24" t="s">
        <v>826</v>
      </c>
      <c r="E9783" s="24" t="s">
        <v>109</v>
      </c>
      <c r="F9783" s="38" t="n">
        <v>7820</v>
      </c>
      <c r="G9783" s="42" t="n">
        <f aca="false">DATE(YEAR(B9783),MONTH(B9783),1)</f>
        <v>46204</v>
      </c>
      <c r="H9783" s="24" t="str">
        <f aca="false">INDEX(Customers!$B$2:$B$601,MATCH(C9783,Customers!$A$2:$A$601,0))</f>
        <v>Nairobi</v>
      </c>
      <c r="I9783" s="43" t="n">
        <f aca="false">ROUND(MIN(INDEX(Assumptions!$D$13:$D$18,MATCH(E9783,Assumptions!$A$13:$A$18,0)),MAX(INDEX(Assumptions!$C$13:$C$18,MATCH(E9783,Assumptions!$A$13:$A$18,0)),INDEX(Assumptions!$B$13:$B$18,MATCH(E9783,Assumptions!$A$13:$A$18,0))*F9783)),2)</f>
        <v>31.28</v>
      </c>
    </row>
    <row r="9784" customFormat="false" ht="15" hidden="false" customHeight="false" outlineLevel="0" collapsed="false">
      <c r="A9784" s="24" t="s">
        <v>10607</v>
      </c>
      <c r="B9784" s="39" t="n">
        <v>46229</v>
      </c>
      <c r="C9784" s="24" t="s">
        <v>710</v>
      </c>
      <c r="D9784" s="24" t="s">
        <v>153</v>
      </c>
      <c r="E9784" s="24" t="s">
        <v>105</v>
      </c>
      <c r="F9784" s="38" t="n">
        <v>18440</v>
      </c>
      <c r="G9784" s="42" t="n">
        <f aca="false">DATE(YEAR(B9784),MONTH(B9784),1)</f>
        <v>46204</v>
      </c>
      <c r="H9784" s="24" t="str">
        <f aca="false">INDEX(Customers!$B$2:$B$601,MATCH(C9784,Customers!$A$2:$A$601,0))</f>
        <v>Nairobi</v>
      </c>
      <c r="I9784" s="43" t="n">
        <f aca="false">ROUND(MIN(INDEX(Assumptions!$D$13:$D$18,MATCH(E9784,Assumptions!$A$13:$A$18,0)),MAX(INDEX(Assumptions!$C$13:$C$18,MATCH(E9784,Assumptions!$A$13:$A$18,0)),INDEX(Assumptions!$B$13:$B$18,MATCH(E9784,Assumptions!$A$13:$A$18,0))*F9784)),2)</f>
        <v>200</v>
      </c>
    </row>
    <row r="9785" customFormat="false" ht="15" hidden="false" customHeight="false" outlineLevel="0" collapsed="false">
      <c r="A9785" s="24" t="s">
        <v>10608</v>
      </c>
      <c r="B9785" s="39" t="n">
        <v>46229</v>
      </c>
      <c r="C9785" s="24" t="s">
        <v>711</v>
      </c>
      <c r="D9785" s="24" t="s">
        <v>826</v>
      </c>
      <c r="E9785" s="24" t="s">
        <v>109</v>
      </c>
      <c r="F9785" s="38" t="n">
        <v>14560</v>
      </c>
      <c r="G9785" s="42" t="n">
        <f aca="false">DATE(YEAR(B9785),MONTH(B9785),1)</f>
        <v>46204</v>
      </c>
      <c r="H9785" s="24" t="str">
        <f aca="false">INDEX(Customers!$B$2:$B$601,MATCH(C9785,Customers!$A$2:$A$601,0))</f>
        <v>Rift Valley</v>
      </c>
      <c r="I9785" s="43" t="n">
        <f aca="false">ROUND(MIN(INDEX(Assumptions!$D$13:$D$18,MATCH(E9785,Assumptions!$A$13:$A$18,0)),MAX(INDEX(Assumptions!$C$13:$C$18,MATCH(E9785,Assumptions!$A$13:$A$18,0)),INDEX(Assumptions!$B$13:$B$18,MATCH(E9785,Assumptions!$A$13:$A$18,0))*F9785)),2)</f>
        <v>40</v>
      </c>
    </row>
    <row r="9786" customFormat="false" ht="15" hidden="false" customHeight="false" outlineLevel="0" collapsed="false">
      <c r="A9786" s="24" t="s">
        <v>10609</v>
      </c>
      <c r="B9786" s="39" t="n">
        <v>46229</v>
      </c>
      <c r="C9786" s="24" t="s">
        <v>726</v>
      </c>
      <c r="D9786" s="24" t="s">
        <v>826</v>
      </c>
      <c r="E9786" s="24" t="s">
        <v>111</v>
      </c>
      <c r="F9786" s="38" t="n">
        <v>1000</v>
      </c>
      <c r="G9786" s="42" t="n">
        <f aca="false">DATE(YEAR(B9786),MONTH(B9786),1)</f>
        <v>46204</v>
      </c>
      <c r="H9786" s="24" t="str">
        <f aca="false">INDEX(Customers!$B$2:$B$601,MATCH(C9786,Customers!$A$2:$A$601,0))</f>
        <v>Nairobi</v>
      </c>
      <c r="I9786" s="43" t="n">
        <f aca="false">ROUND(MIN(INDEX(Assumptions!$D$13:$D$18,MATCH(E9786,Assumptions!$A$13:$A$18,0)),MAX(INDEX(Assumptions!$C$13:$C$18,MATCH(E9786,Assumptions!$A$13:$A$18,0)),INDEX(Assumptions!$B$13:$B$18,MATCH(E9786,Assumptions!$A$13:$A$18,0))*F9786)),2)</f>
        <v>40</v>
      </c>
    </row>
    <row r="9787" customFormat="false" ht="15" hidden="false" customHeight="false" outlineLevel="0" collapsed="false">
      <c r="A9787" s="24" t="s">
        <v>10610</v>
      </c>
      <c r="B9787" s="39" t="n">
        <v>46229</v>
      </c>
      <c r="C9787" s="24" t="s">
        <v>733</v>
      </c>
      <c r="D9787" s="24" t="s">
        <v>826</v>
      </c>
      <c r="E9787" s="24" t="s">
        <v>103</v>
      </c>
      <c r="F9787" s="38" t="n">
        <v>180</v>
      </c>
      <c r="G9787" s="42" t="n">
        <f aca="false">DATE(YEAR(B9787),MONTH(B9787),1)</f>
        <v>46204</v>
      </c>
      <c r="H9787" s="24" t="str">
        <f aca="false">INDEX(Customers!$B$2:$B$601,MATCH(C9787,Customers!$A$2:$A$601,0))</f>
        <v>Eastern</v>
      </c>
      <c r="I9787" s="43" t="n">
        <f aca="false">ROUND(MIN(INDEX(Assumptions!$D$13:$D$18,MATCH(E9787,Assumptions!$A$13:$A$18,0)),MAX(INDEX(Assumptions!$C$13:$C$18,MATCH(E9787,Assumptions!$A$13:$A$18,0)),INDEX(Assumptions!$B$13:$B$18,MATCH(E9787,Assumptions!$A$13:$A$18,0))*F9787)),2)</f>
        <v>5</v>
      </c>
    </row>
    <row r="9788" customFormat="false" ht="15" hidden="false" customHeight="false" outlineLevel="0" collapsed="false">
      <c r="A9788" s="24" t="s">
        <v>10611</v>
      </c>
      <c r="B9788" s="39" t="n">
        <v>46229</v>
      </c>
      <c r="C9788" s="24" t="s">
        <v>740</v>
      </c>
      <c r="D9788" s="24" t="s">
        <v>153</v>
      </c>
      <c r="E9788" s="24" t="s">
        <v>107</v>
      </c>
      <c r="F9788" s="38" t="n">
        <v>2510</v>
      </c>
      <c r="G9788" s="42" t="n">
        <f aca="false">DATE(YEAR(B9788),MONTH(B9788),1)</f>
        <v>46204</v>
      </c>
      <c r="H9788" s="24" t="str">
        <f aca="false">INDEX(Customers!$B$2:$B$601,MATCH(C9788,Customers!$A$2:$A$601,0))</f>
        <v>Nairobi</v>
      </c>
      <c r="I9788" s="43" t="n">
        <f aca="false">ROUND(MIN(INDEX(Assumptions!$D$13:$D$18,MATCH(E9788,Assumptions!$A$13:$A$18,0)),MAX(INDEX(Assumptions!$C$13:$C$18,MATCH(E9788,Assumptions!$A$13:$A$18,0)),INDEX(Assumptions!$B$13:$B$18,MATCH(E9788,Assumptions!$A$13:$A$18,0))*F9788)),2)</f>
        <v>0</v>
      </c>
    </row>
    <row r="9789" customFormat="false" ht="15" hidden="false" customHeight="false" outlineLevel="0" collapsed="false">
      <c r="A9789" s="24" t="s">
        <v>10612</v>
      </c>
      <c r="B9789" s="39" t="n">
        <v>46229</v>
      </c>
      <c r="C9789" s="24" t="s">
        <v>741</v>
      </c>
      <c r="D9789" s="24" t="s">
        <v>826</v>
      </c>
      <c r="E9789" s="24" t="s">
        <v>111</v>
      </c>
      <c r="F9789" s="38" t="n">
        <v>1000</v>
      </c>
      <c r="G9789" s="42" t="n">
        <f aca="false">DATE(YEAR(B9789),MONTH(B9789),1)</f>
        <v>46204</v>
      </c>
      <c r="H9789" s="24" t="str">
        <f aca="false">INDEX(Customers!$B$2:$B$601,MATCH(C9789,Customers!$A$2:$A$601,0))</f>
        <v>Coast</v>
      </c>
      <c r="I9789" s="43" t="n">
        <f aca="false">ROUND(MIN(INDEX(Assumptions!$D$13:$D$18,MATCH(E9789,Assumptions!$A$13:$A$18,0)),MAX(INDEX(Assumptions!$C$13:$C$18,MATCH(E9789,Assumptions!$A$13:$A$18,0)),INDEX(Assumptions!$B$13:$B$18,MATCH(E9789,Assumptions!$A$13:$A$18,0))*F9789)),2)</f>
        <v>40</v>
      </c>
    </row>
    <row r="9790" customFormat="false" ht="15" hidden="false" customHeight="false" outlineLevel="0" collapsed="false">
      <c r="A9790" s="24" t="s">
        <v>10613</v>
      </c>
      <c r="B9790" s="39" t="n">
        <v>46229</v>
      </c>
      <c r="C9790" s="24" t="s">
        <v>744</v>
      </c>
      <c r="D9790" s="24" t="s">
        <v>188</v>
      </c>
      <c r="E9790" s="24" t="s">
        <v>105</v>
      </c>
      <c r="F9790" s="38" t="n">
        <v>3860</v>
      </c>
      <c r="G9790" s="42" t="n">
        <f aca="false">DATE(YEAR(B9790),MONTH(B9790),1)</f>
        <v>46204</v>
      </c>
      <c r="H9790" s="24" t="str">
        <f aca="false">INDEX(Customers!$B$2:$B$601,MATCH(C9790,Customers!$A$2:$A$601,0))</f>
        <v>Rift Valley</v>
      </c>
      <c r="I9790" s="43" t="n">
        <f aca="false">ROUND(MIN(INDEX(Assumptions!$D$13:$D$18,MATCH(E9790,Assumptions!$A$13:$A$18,0)),MAX(INDEX(Assumptions!$C$13:$C$18,MATCH(E9790,Assumptions!$A$13:$A$18,0)),INDEX(Assumptions!$B$13:$B$18,MATCH(E9790,Assumptions!$A$13:$A$18,0))*F9790)),2)</f>
        <v>57.9</v>
      </c>
    </row>
    <row r="9791" customFormat="false" ht="15" hidden="false" customHeight="false" outlineLevel="0" collapsed="false">
      <c r="A9791" s="24" t="s">
        <v>10614</v>
      </c>
      <c r="B9791" s="39" t="n">
        <v>46229</v>
      </c>
      <c r="C9791" s="24" t="s">
        <v>748</v>
      </c>
      <c r="D9791" s="24" t="s">
        <v>826</v>
      </c>
      <c r="E9791" s="24" t="s">
        <v>109</v>
      </c>
      <c r="F9791" s="38" t="n">
        <v>10290</v>
      </c>
      <c r="G9791" s="42" t="n">
        <f aca="false">DATE(YEAR(B9791),MONTH(B9791),1)</f>
        <v>46204</v>
      </c>
      <c r="H9791" s="24" t="str">
        <f aca="false">INDEX(Customers!$B$2:$B$601,MATCH(C9791,Customers!$A$2:$A$601,0))</f>
        <v>Eastern</v>
      </c>
      <c r="I9791" s="43" t="n">
        <f aca="false">ROUND(MIN(INDEX(Assumptions!$D$13:$D$18,MATCH(E9791,Assumptions!$A$13:$A$18,0)),MAX(INDEX(Assumptions!$C$13:$C$18,MATCH(E9791,Assumptions!$A$13:$A$18,0)),INDEX(Assumptions!$B$13:$B$18,MATCH(E9791,Assumptions!$A$13:$A$18,0))*F9791)),2)</f>
        <v>40</v>
      </c>
    </row>
    <row r="9792" customFormat="false" ht="15" hidden="false" customHeight="false" outlineLevel="0" collapsed="false">
      <c r="A9792" s="24" t="s">
        <v>10615</v>
      </c>
      <c r="B9792" s="39" t="n">
        <v>46229</v>
      </c>
      <c r="C9792" s="24" t="s">
        <v>751</v>
      </c>
      <c r="D9792" s="24" t="s">
        <v>826</v>
      </c>
      <c r="E9792" s="24" t="s">
        <v>109</v>
      </c>
      <c r="F9792" s="38" t="n">
        <v>2080</v>
      </c>
      <c r="G9792" s="42" t="n">
        <f aca="false">DATE(YEAR(B9792),MONTH(B9792),1)</f>
        <v>46204</v>
      </c>
      <c r="H9792" s="24" t="str">
        <f aca="false">INDEX(Customers!$B$2:$B$601,MATCH(C9792,Customers!$A$2:$A$601,0))</f>
        <v>Coast</v>
      </c>
      <c r="I9792" s="43" t="n">
        <f aca="false">ROUND(MIN(INDEX(Assumptions!$D$13:$D$18,MATCH(E9792,Assumptions!$A$13:$A$18,0)),MAX(INDEX(Assumptions!$C$13:$C$18,MATCH(E9792,Assumptions!$A$13:$A$18,0)),INDEX(Assumptions!$B$13:$B$18,MATCH(E9792,Assumptions!$A$13:$A$18,0))*F9792)),2)</f>
        <v>8.32</v>
      </c>
    </row>
    <row r="9793" customFormat="false" ht="15" hidden="false" customHeight="false" outlineLevel="0" collapsed="false">
      <c r="A9793" s="24" t="s">
        <v>10616</v>
      </c>
      <c r="B9793" s="39" t="n">
        <v>46229</v>
      </c>
      <c r="C9793" s="24" t="s">
        <v>753</v>
      </c>
      <c r="D9793" s="24" t="s">
        <v>826</v>
      </c>
      <c r="E9793" s="24" t="s">
        <v>111</v>
      </c>
      <c r="F9793" s="38" t="n">
        <v>100</v>
      </c>
      <c r="G9793" s="42" t="n">
        <f aca="false">DATE(YEAR(B9793),MONTH(B9793),1)</f>
        <v>46204</v>
      </c>
      <c r="H9793" s="24" t="str">
        <f aca="false">INDEX(Customers!$B$2:$B$601,MATCH(C9793,Customers!$A$2:$A$601,0))</f>
        <v>Nairobi</v>
      </c>
      <c r="I9793" s="43" t="n">
        <f aca="false">ROUND(MIN(INDEX(Assumptions!$D$13:$D$18,MATCH(E9793,Assumptions!$A$13:$A$18,0)),MAX(INDEX(Assumptions!$C$13:$C$18,MATCH(E9793,Assumptions!$A$13:$A$18,0)),INDEX(Assumptions!$B$13:$B$18,MATCH(E9793,Assumptions!$A$13:$A$18,0))*F9793)),2)</f>
        <v>4</v>
      </c>
    </row>
    <row r="9794" customFormat="false" ht="15" hidden="false" customHeight="false" outlineLevel="0" collapsed="false">
      <c r="A9794" s="24" t="s">
        <v>10617</v>
      </c>
      <c r="B9794" s="39" t="n">
        <v>46229</v>
      </c>
      <c r="C9794" s="24" t="s">
        <v>759</v>
      </c>
      <c r="D9794" s="24" t="s">
        <v>826</v>
      </c>
      <c r="E9794" s="24" t="s">
        <v>111</v>
      </c>
      <c r="F9794" s="38" t="n">
        <v>50</v>
      </c>
      <c r="G9794" s="42" t="n">
        <f aca="false">DATE(YEAR(B9794),MONTH(B9794),1)</f>
        <v>46204</v>
      </c>
      <c r="H9794" s="24" t="str">
        <f aca="false">INDEX(Customers!$B$2:$B$601,MATCH(C9794,Customers!$A$2:$A$601,0))</f>
        <v>Coast</v>
      </c>
      <c r="I9794" s="43" t="n">
        <f aca="false">ROUND(MIN(INDEX(Assumptions!$D$13:$D$18,MATCH(E9794,Assumptions!$A$13:$A$18,0)),MAX(INDEX(Assumptions!$C$13:$C$18,MATCH(E9794,Assumptions!$A$13:$A$18,0)),INDEX(Assumptions!$B$13:$B$18,MATCH(E9794,Assumptions!$A$13:$A$18,0))*F9794)),2)</f>
        <v>2</v>
      </c>
    </row>
    <row r="9795" customFormat="false" ht="15" hidden="false" customHeight="false" outlineLevel="0" collapsed="false">
      <c r="A9795" s="24" t="s">
        <v>10618</v>
      </c>
      <c r="B9795" s="39" t="n">
        <v>46229</v>
      </c>
      <c r="C9795" s="24" t="s">
        <v>768</v>
      </c>
      <c r="D9795" s="24" t="s">
        <v>826</v>
      </c>
      <c r="E9795" s="24" t="s">
        <v>113</v>
      </c>
      <c r="F9795" s="38" t="n">
        <v>500</v>
      </c>
      <c r="G9795" s="42" t="n">
        <f aca="false">DATE(YEAR(B9795),MONTH(B9795),1)</f>
        <v>46204</v>
      </c>
      <c r="H9795" s="24" t="str">
        <f aca="false">INDEX(Customers!$B$2:$B$601,MATCH(C9795,Customers!$A$2:$A$601,0))</f>
        <v>Central</v>
      </c>
      <c r="I9795" s="43" t="n">
        <f aca="false">ROUND(MIN(INDEX(Assumptions!$D$13:$D$18,MATCH(E9795,Assumptions!$A$13:$A$18,0)),MAX(INDEX(Assumptions!$C$13:$C$18,MATCH(E9795,Assumptions!$A$13:$A$18,0)),INDEX(Assumptions!$B$13:$B$18,MATCH(E9795,Assumptions!$A$13:$A$18,0))*F9795)),2)</f>
        <v>25</v>
      </c>
    </row>
    <row r="9796" customFormat="false" ht="15" hidden="false" customHeight="false" outlineLevel="0" collapsed="false">
      <c r="A9796" s="24" t="s">
        <v>10619</v>
      </c>
      <c r="B9796" s="39" t="n">
        <v>46229</v>
      </c>
      <c r="C9796" s="24" t="s">
        <v>778</v>
      </c>
      <c r="D9796" s="24" t="s">
        <v>826</v>
      </c>
      <c r="E9796" s="24" t="s">
        <v>111</v>
      </c>
      <c r="F9796" s="38" t="n">
        <v>200</v>
      </c>
      <c r="G9796" s="42" t="n">
        <f aca="false">DATE(YEAR(B9796),MONTH(B9796),1)</f>
        <v>46204</v>
      </c>
      <c r="H9796" s="24" t="str">
        <f aca="false">INDEX(Customers!$B$2:$B$601,MATCH(C9796,Customers!$A$2:$A$601,0))</f>
        <v>Nairobi</v>
      </c>
      <c r="I9796" s="43" t="n">
        <f aca="false">ROUND(MIN(INDEX(Assumptions!$D$13:$D$18,MATCH(E9796,Assumptions!$A$13:$A$18,0)),MAX(INDEX(Assumptions!$C$13:$C$18,MATCH(E9796,Assumptions!$A$13:$A$18,0)),INDEX(Assumptions!$B$13:$B$18,MATCH(E9796,Assumptions!$A$13:$A$18,0))*F9796)),2)</f>
        <v>8</v>
      </c>
    </row>
    <row r="9797" customFormat="false" ht="15" hidden="false" customHeight="false" outlineLevel="0" collapsed="false">
      <c r="A9797" s="24" t="s">
        <v>10620</v>
      </c>
      <c r="B9797" s="39" t="n">
        <v>46229</v>
      </c>
      <c r="C9797" s="24" t="s">
        <v>778</v>
      </c>
      <c r="D9797" s="24" t="s">
        <v>826</v>
      </c>
      <c r="E9797" s="24" t="s">
        <v>111</v>
      </c>
      <c r="F9797" s="38" t="n">
        <v>50</v>
      </c>
      <c r="G9797" s="42" t="n">
        <f aca="false">DATE(YEAR(B9797),MONTH(B9797),1)</f>
        <v>46204</v>
      </c>
      <c r="H9797" s="24" t="str">
        <f aca="false">INDEX(Customers!$B$2:$B$601,MATCH(C9797,Customers!$A$2:$A$601,0))</f>
        <v>Nairobi</v>
      </c>
      <c r="I9797" s="43" t="n">
        <f aca="false">ROUND(MIN(INDEX(Assumptions!$D$13:$D$18,MATCH(E9797,Assumptions!$A$13:$A$18,0)),MAX(INDEX(Assumptions!$C$13:$C$18,MATCH(E9797,Assumptions!$A$13:$A$18,0)),INDEX(Assumptions!$B$13:$B$18,MATCH(E9797,Assumptions!$A$13:$A$18,0))*F9797)),2)</f>
        <v>2</v>
      </c>
    </row>
    <row r="9798" customFormat="false" ht="15" hidden="false" customHeight="false" outlineLevel="0" collapsed="false">
      <c r="A9798" s="24" t="s">
        <v>10621</v>
      </c>
      <c r="B9798" s="39" t="n">
        <v>46229</v>
      </c>
      <c r="C9798" s="24" t="s">
        <v>780</v>
      </c>
      <c r="D9798" s="24" t="s">
        <v>826</v>
      </c>
      <c r="E9798" s="24" t="s">
        <v>113</v>
      </c>
      <c r="F9798" s="38" t="n">
        <v>50</v>
      </c>
      <c r="G9798" s="42" t="n">
        <f aca="false">DATE(YEAR(B9798),MONTH(B9798),1)</f>
        <v>46204</v>
      </c>
      <c r="H9798" s="24" t="str">
        <f aca="false">INDEX(Customers!$B$2:$B$601,MATCH(C9798,Customers!$A$2:$A$601,0))</f>
        <v>Rift Valley</v>
      </c>
      <c r="I9798" s="43" t="n">
        <f aca="false">ROUND(MIN(INDEX(Assumptions!$D$13:$D$18,MATCH(E9798,Assumptions!$A$13:$A$18,0)),MAX(INDEX(Assumptions!$C$13:$C$18,MATCH(E9798,Assumptions!$A$13:$A$18,0)),INDEX(Assumptions!$B$13:$B$18,MATCH(E9798,Assumptions!$A$13:$A$18,0))*F9798)),2)</f>
        <v>2.5</v>
      </c>
    </row>
    <row r="9799" customFormat="false" ht="15" hidden="false" customHeight="false" outlineLevel="0" collapsed="false">
      <c r="A9799" s="24" t="s">
        <v>10622</v>
      </c>
      <c r="B9799" s="39" t="n">
        <v>46229</v>
      </c>
      <c r="C9799" s="24" t="s">
        <v>786</v>
      </c>
      <c r="D9799" s="24" t="s">
        <v>826</v>
      </c>
      <c r="E9799" s="24" t="s">
        <v>109</v>
      </c>
      <c r="F9799" s="38" t="n">
        <v>6260</v>
      </c>
      <c r="G9799" s="42" t="n">
        <f aca="false">DATE(YEAR(B9799),MONTH(B9799),1)</f>
        <v>46204</v>
      </c>
      <c r="H9799" s="24" t="str">
        <f aca="false">INDEX(Customers!$B$2:$B$601,MATCH(C9799,Customers!$A$2:$A$601,0))</f>
        <v>Rift Valley</v>
      </c>
      <c r="I9799" s="43" t="n">
        <f aca="false">ROUND(MIN(INDEX(Assumptions!$D$13:$D$18,MATCH(E9799,Assumptions!$A$13:$A$18,0)),MAX(INDEX(Assumptions!$C$13:$C$18,MATCH(E9799,Assumptions!$A$13:$A$18,0)),INDEX(Assumptions!$B$13:$B$18,MATCH(E9799,Assumptions!$A$13:$A$18,0))*F9799)),2)</f>
        <v>25.04</v>
      </c>
    </row>
    <row r="9800" customFormat="false" ht="15" hidden="false" customHeight="false" outlineLevel="0" collapsed="false">
      <c r="A9800" s="24" t="s">
        <v>10623</v>
      </c>
      <c r="B9800" s="39" t="n">
        <v>46229</v>
      </c>
      <c r="C9800" s="24" t="s">
        <v>793</v>
      </c>
      <c r="D9800" s="24" t="s">
        <v>826</v>
      </c>
      <c r="E9800" s="24" t="s">
        <v>103</v>
      </c>
      <c r="F9800" s="38" t="n">
        <v>5800</v>
      </c>
      <c r="G9800" s="42" t="n">
        <f aca="false">DATE(YEAR(B9800),MONTH(B9800),1)</f>
        <v>46204</v>
      </c>
      <c r="H9800" s="24" t="str">
        <f aca="false">INDEX(Customers!$B$2:$B$601,MATCH(C9800,Customers!$A$2:$A$601,0))</f>
        <v>Coast</v>
      </c>
      <c r="I9800" s="43" t="n">
        <f aca="false">ROUND(MIN(INDEX(Assumptions!$D$13:$D$18,MATCH(E9800,Assumptions!$A$13:$A$18,0)),MAX(INDEX(Assumptions!$C$13:$C$18,MATCH(E9800,Assumptions!$A$13:$A$18,0)),INDEX(Assumptions!$B$13:$B$18,MATCH(E9800,Assumptions!$A$13:$A$18,0))*F9800)),2)</f>
        <v>58</v>
      </c>
    </row>
    <row r="9801" customFormat="false" ht="15" hidden="false" customHeight="false" outlineLevel="0" collapsed="false">
      <c r="A9801" s="24" t="s">
        <v>10624</v>
      </c>
      <c r="B9801" s="39" t="n">
        <v>46229</v>
      </c>
      <c r="C9801" s="24" t="s">
        <v>806</v>
      </c>
      <c r="D9801" s="24" t="s">
        <v>178</v>
      </c>
      <c r="E9801" s="24" t="s">
        <v>105</v>
      </c>
      <c r="F9801" s="38" t="n">
        <v>750</v>
      </c>
      <c r="G9801" s="42" t="n">
        <f aca="false">DATE(YEAR(B9801),MONTH(B9801),1)</f>
        <v>46204</v>
      </c>
      <c r="H9801" s="24" t="str">
        <f aca="false">INDEX(Customers!$B$2:$B$601,MATCH(C9801,Customers!$A$2:$A$601,0))</f>
        <v>Rift Valley</v>
      </c>
      <c r="I9801" s="43" t="n">
        <f aca="false">ROUND(MIN(INDEX(Assumptions!$D$13:$D$18,MATCH(E9801,Assumptions!$A$13:$A$18,0)),MAX(INDEX(Assumptions!$C$13:$C$18,MATCH(E9801,Assumptions!$A$13:$A$18,0)),INDEX(Assumptions!$B$13:$B$18,MATCH(E9801,Assumptions!$A$13:$A$18,0))*F9801)),2)</f>
        <v>11.25</v>
      </c>
    </row>
    <row r="9802" customFormat="false" ht="15" hidden="false" customHeight="false" outlineLevel="0" collapsed="false">
      <c r="A9802" s="24" t="s">
        <v>10625</v>
      </c>
      <c r="B9802" s="39" t="n">
        <v>46229</v>
      </c>
      <c r="C9802" s="24" t="s">
        <v>818</v>
      </c>
      <c r="D9802" s="24" t="s">
        <v>826</v>
      </c>
      <c r="E9802" s="24" t="s">
        <v>103</v>
      </c>
      <c r="F9802" s="38" t="n">
        <v>640</v>
      </c>
      <c r="G9802" s="42" t="n">
        <f aca="false">DATE(YEAR(B9802),MONTH(B9802),1)</f>
        <v>46204</v>
      </c>
      <c r="H9802" s="24" t="str">
        <f aca="false">INDEX(Customers!$B$2:$B$601,MATCH(C9802,Customers!$A$2:$A$601,0))</f>
        <v>Central</v>
      </c>
      <c r="I9802" s="43" t="n">
        <f aca="false">ROUND(MIN(INDEX(Assumptions!$D$13:$D$18,MATCH(E9802,Assumptions!$A$13:$A$18,0)),MAX(INDEX(Assumptions!$C$13:$C$18,MATCH(E9802,Assumptions!$A$13:$A$18,0)),INDEX(Assumptions!$B$13:$B$18,MATCH(E9802,Assumptions!$A$13:$A$18,0))*F9802)),2)</f>
        <v>6.4</v>
      </c>
    </row>
    <row r="9803" customFormat="false" ht="15" hidden="false" customHeight="false" outlineLevel="0" collapsed="false">
      <c r="A9803" s="24" t="s">
        <v>10626</v>
      </c>
      <c r="B9803" s="39" t="n">
        <v>46230</v>
      </c>
      <c r="C9803" s="24" t="s">
        <v>218</v>
      </c>
      <c r="D9803" s="24" t="s">
        <v>826</v>
      </c>
      <c r="E9803" s="24" t="s">
        <v>103</v>
      </c>
      <c r="F9803" s="38" t="n">
        <v>540</v>
      </c>
      <c r="G9803" s="42" t="n">
        <f aca="false">DATE(YEAR(B9803),MONTH(B9803),1)</f>
        <v>46204</v>
      </c>
      <c r="H9803" s="24" t="str">
        <f aca="false">INDEX(Customers!$B$2:$B$601,MATCH(C9803,Customers!$A$2:$A$601,0))</f>
        <v>Coast</v>
      </c>
      <c r="I9803" s="43" t="n">
        <f aca="false">ROUND(MIN(INDEX(Assumptions!$D$13:$D$18,MATCH(E9803,Assumptions!$A$13:$A$18,0)),MAX(INDEX(Assumptions!$C$13:$C$18,MATCH(E9803,Assumptions!$A$13:$A$18,0)),INDEX(Assumptions!$B$13:$B$18,MATCH(E9803,Assumptions!$A$13:$A$18,0))*F9803)),2)</f>
        <v>5.4</v>
      </c>
    </row>
    <row r="9804" customFormat="false" ht="15" hidden="false" customHeight="false" outlineLevel="0" collapsed="false">
      <c r="A9804" s="24" t="s">
        <v>10627</v>
      </c>
      <c r="B9804" s="39" t="n">
        <v>46230</v>
      </c>
      <c r="C9804" s="24" t="s">
        <v>243</v>
      </c>
      <c r="D9804" s="24" t="s">
        <v>826</v>
      </c>
      <c r="E9804" s="24" t="s">
        <v>103</v>
      </c>
      <c r="F9804" s="38" t="n">
        <v>4210</v>
      </c>
      <c r="G9804" s="42" t="n">
        <f aca="false">DATE(YEAR(B9804),MONTH(B9804),1)</f>
        <v>46204</v>
      </c>
      <c r="H9804" s="24" t="str">
        <f aca="false">INDEX(Customers!$B$2:$B$601,MATCH(C9804,Customers!$A$2:$A$601,0))</f>
        <v>Coast</v>
      </c>
      <c r="I9804" s="43" t="n">
        <f aca="false">ROUND(MIN(INDEX(Assumptions!$D$13:$D$18,MATCH(E9804,Assumptions!$A$13:$A$18,0)),MAX(INDEX(Assumptions!$C$13:$C$18,MATCH(E9804,Assumptions!$A$13:$A$18,0)),INDEX(Assumptions!$B$13:$B$18,MATCH(E9804,Assumptions!$A$13:$A$18,0))*F9804)),2)</f>
        <v>42.1</v>
      </c>
    </row>
    <row r="9805" customFormat="false" ht="15" hidden="false" customHeight="false" outlineLevel="0" collapsed="false">
      <c r="A9805" s="24" t="s">
        <v>10628</v>
      </c>
      <c r="B9805" s="39" t="n">
        <v>46230</v>
      </c>
      <c r="C9805" s="24" t="s">
        <v>248</v>
      </c>
      <c r="D9805" s="24" t="s">
        <v>826</v>
      </c>
      <c r="E9805" s="24" t="s">
        <v>109</v>
      </c>
      <c r="F9805" s="38" t="n">
        <v>7220</v>
      </c>
      <c r="G9805" s="42" t="n">
        <f aca="false">DATE(YEAR(B9805),MONTH(B9805),1)</f>
        <v>46204</v>
      </c>
      <c r="H9805" s="24" t="str">
        <f aca="false">INDEX(Customers!$B$2:$B$601,MATCH(C9805,Customers!$A$2:$A$601,0))</f>
        <v>Rift Valley</v>
      </c>
      <c r="I9805" s="43" t="n">
        <f aca="false">ROUND(MIN(INDEX(Assumptions!$D$13:$D$18,MATCH(E9805,Assumptions!$A$13:$A$18,0)),MAX(INDEX(Assumptions!$C$13:$C$18,MATCH(E9805,Assumptions!$A$13:$A$18,0)),INDEX(Assumptions!$B$13:$B$18,MATCH(E9805,Assumptions!$A$13:$A$18,0))*F9805)),2)</f>
        <v>28.88</v>
      </c>
    </row>
    <row r="9806" customFormat="false" ht="15" hidden="false" customHeight="false" outlineLevel="0" collapsed="false">
      <c r="A9806" s="24" t="s">
        <v>10629</v>
      </c>
      <c r="B9806" s="39" t="n">
        <v>46230</v>
      </c>
      <c r="C9806" s="24" t="s">
        <v>253</v>
      </c>
      <c r="D9806" s="24" t="s">
        <v>826</v>
      </c>
      <c r="E9806" s="24" t="s">
        <v>113</v>
      </c>
      <c r="F9806" s="38" t="n">
        <v>250</v>
      </c>
      <c r="G9806" s="42" t="n">
        <f aca="false">DATE(YEAR(B9806),MONTH(B9806),1)</f>
        <v>46204</v>
      </c>
      <c r="H9806" s="24" t="str">
        <f aca="false">INDEX(Customers!$B$2:$B$601,MATCH(C9806,Customers!$A$2:$A$601,0))</f>
        <v>Western</v>
      </c>
      <c r="I9806" s="43" t="n">
        <f aca="false">ROUND(MIN(INDEX(Assumptions!$D$13:$D$18,MATCH(E9806,Assumptions!$A$13:$A$18,0)),MAX(INDEX(Assumptions!$C$13:$C$18,MATCH(E9806,Assumptions!$A$13:$A$18,0)),INDEX(Assumptions!$B$13:$B$18,MATCH(E9806,Assumptions!$A$13:$A$18,0))*F9806)),2)</f>
        <v>12.5</v>
      </c>
    </row>
    <row r="9807" customFormat="false" ht="15" hidden="false" customHeight="false" outlineLevel="0" collapsed="false">
      <c r="A9807" s="24" t="s">
        <v>10630</v>
      </c>
      <c r="B9807" s="39" t="n">
        <v>46230</v>
      </c>
      <c r="C9807" s="24" t="s">
        <v>285</v>
      </c>
      <c r="D9807" s="24" t="s">
        <v>204</v>
      </c>
      <c r="E9807" s="24" t="s">
        <v>107</v>
      </c>
      <c r="F9807" s="38" t="n">
        <v>10270</v>
      </c>
      <c r="G9807" s="42" t="n">
        <f aca="false">DATE(YEAR(B9807),MONTH(B9807),1)</f>
        <v>46204</v>
      </c>
      <c r="H9807" s="24" t="str">
        <f aca="false">INDEX(Customers!$B$2:$B$601,MATCH(C9807,Customers!$A$2:$A$601,0))</f>
        <v>Eastern</v>
      </c>
      <c r="I9807" s="43" t="n">
        <f aca="false">ROUND(MIN(INDEX(Assumptions!$D$13:$D$18,MATCH(E9807,Assumptions!$A$13:$A$18,0)),MAX(INDEX(Assumptions!$C$13:$C$18,MATCH(E9807,Assumptions!$A$13:$A$18,0)),INDEX(Assumptions!$B$13:$B$18,MATCH(E9807,Assumptions!$A$13:$A$18,0))*F9807)),2)</f>
        <v>0</v>
      </c>
    </row>
    <row r="9808" customFormat="false" ht="15" hidden="false" customHeight="false" outlineLevel="0" collapsed="false">
      <c r="A9808" s="24" t="s">
        <v>10631</v>
      </c>
      <c r="B9808" s="39" t="n">
        <v>46230</v>
      </c>
      <c r="C9808" s="24" t="s">
        <v>288</v>
      </c>
      <c r="D9808" s="24" t="s">
        <v>826</v>
      </c>
      <c r="E9808" s="24" t="s">
        <v>113</v>
      </c>
      <c r="F9808" s="38" t="n">
        <v>99</v>
      </c>
      <c r="G9808" s="42" t="n">
        <f aca="false">DATE(YEAR(B9808),MONTH(B9808),1)</f>
        <v>46204</v>
      </c>
      <c r="H9808" s="24" t="str">
        <f aca="false">INDEX(Customers!$B$2:$B$601,MATCH(C9808,Customers!$A$2:$A$601,0))</f>
        <v>Central</v>
      </c>
      <c r="I9808" s="43" t="n">
        <f aca="false">ROUND(MIN(INDEX(Assumptions!$D$13:$D$18,MATCH(E9808,Assumptions!$A$13:$A$18,0)),MAX(INDEX(Assumptions!$C$13:$C$18,MATCH(E9808,Assumptions!$A$13:$A$18,0)),INDEX(Assumptions!$B$13:$B$18,MATCH(E9808,Assumptions!$A$13:$A$18,0))*F9808)),2)</f>
        <v>4.95</v>
      </c>
    </row>
    <row r="9809" customFormat="false" ht="15" hidden="false" customHeight="false" outlineLevel="0" collapsed="false">
      <c r="A9809" s="24" t="s">
        <v>10632</v>
      </c>
      <c r="B9809" s="39" t="n">
        <v>46230</v>
      </c>
      <c r="C9809" s="24" t="s">
        <v>320</v>
      </c>
      <c r="D9809" s="24" t="s">
        <v>826</v>
      </c>
      <c r="E9809" s="24" t="s">
        <v>109</v>
      </c>
      <c r="F9809" s="38" t="n">
        <v>2250</v>
      </c>
      <c r="G9809" s="42" t="n">
        <f aca="false">DATE(YEAR(B9809),MONTH(B9809),1)</f>
        <v>46204</v>
      </c>
      <c r="H9809" s="24" t="str">
        <f aca="false">INDEX(Customers!$B$2:$B$601,MATCH(C9809,Customers!$A$2:$A$601,0))</f>
        <v>Rift Valley</v>
      </c>
      <c r="I9809" s="43" t="n">
        <f aca="false">ROUND(MIN(INDEX(Assumptions!$D$13:$D$18,MATCH(E9809,Assumptions!$A$13:$A$18,0)),MAX(INDEX(Assumptions!$C$13:$C$18,MATCH(E9809,Assumptions!$A$13:$A$18,0)),INDEX(Assumptions!$B$13:$B$18,MATCH(E9809,Assumptions!$A$13:$A$18,0))*F9809)),2)</f>
        <v>9</v>
      </c>
    </row>
    <row r="9810" customFormat="false" ht="15" hidden="false" customHeight="false" outlineLevel="0" collapsed="false">
      <c r="A9810" s="24" t="s">
        <v>10633</v>
      </c>
      <c r="B9810" s="39" t="n">
        <v>46230</v>
      </c>
      <c r="C9810" s="24" t="s">
        <v>320</v>
      </c>
      <c r="D9810" s="24" t="s">
        <v>826</v>
      </c>
      <c r="E9810" s="24" t="s">
        <v>103</v>
      </c>
      <c r="F9810" s="38" t="n">
        <v>3180</v>
      </c>
      <c r="G9810" s="42" t="n">
        <f aca="false">DATE(YEAR(B9810),MONTH(B9810),1)</f>
        <v>46204</v>
      </c>
      <c r="H9810" s="24" t="str">
        <f aca="false">INDEX(Customers!$B$2:$B$601,MATCH(C9810,Customers!$A$2:$A$601,0))</f>
        <v>Rift Valley</v>
      </c>
      <c r="I9810" s="43" t="n">
        <f aca="false">ROUND(MIN(INDEX(Assumptions!$D$13:$D$18,MATCH(E9810,Assumptions!$A$13:$A$18,0)),MAX(INDEX(Assumptions!$C$13:$C$18,MATCH(E9810,Assumptions!$A$13:$A$18,0)),INDEX(Assumptions!$B$13:$B$18,MATCH(E9810,Assumptions!$A$13:$A$18,0))*F9810)),2)</f>
        <v>31.8</v>
      </c>
    </row>
    <row r="9811" customFormat="false" ht="15" hidden="false" customHeight="false" outlineLevel="0" collapsed="false">
      <c r="A9811" s="24" t="s">
        <v>10634</v>
      </c>
      <c r="B9811" s="39" t="n">
        <v>46230</v>
      </c>
      <c r="C9811" s="24" t="s">
        <v>329</v>
      </c>
      <c r="D9811" s="24" t="s">
        <v>826</v>
      </c>
      <c r="E9811" s="24" t="s">
        <v>111</v>
      </c>
      <c r="F9811" s="38" t="n">
        <v>50</v>
      </c>
      <c r="G9811" s="42" t="n">
        <f aca="false">DATE(YEAR(B9811),MONTH(B9811),1)</f>
        <v>46204</v>
      </c>
      <c r="H9811" s="24" t="str">
        <f aca="false">INDEX(Customers!$B$2:$B$601,MATCH(C9811,Customers!$A$2:$A$601,0))</f>
        <v>Coast</v>
      </c>
      <c r="I9811" s="43" t="n">
        <f aca="false">ROUND(MIN(INDEX(Assumptions!$D$13:$D$18,MATCH(E9811,Assumptions!$A$13:$A$18,0)),MAX(INDEX(Assumptions!$C$13:$C$18,MATCH(E9811,Assumptions!$A$13:$A$18,0)),INDEX(Assumptions!$B$13:$B$18,MATCH(E9811,Assumptions!$A$13:$A$18,0))*F9811)),2)</f>
        <v>2</v>
      </c>
    </row>
    <row r="9812" customFormat="false" ht="15" hidden="false" customHeight="false" outlineLevel="0" collapsed="false">
      <c r="A9812" s="24" t="s">
        <v>10635</v>
      </c>
      <c r="B9812" s="39" t="n">
        <v>46230</v>
      </c>
      <c r="C9812" s="24" t="s">
        <v>334</v>
      </c>
      <c r="D9812" s="24" t="s">
        <v>153</v>
      </c>
      <c r="E9812" s="24" t="s">
        <v>107</v>
      </c>
      <c r="F9812" s="38" t="n">
        <v>62830</v>
      </c>
      <c r="G9812" s="42" t="n">
        <f aca="false">DATE(YEAR(B9812),MONTH(B9812),1)</f>
        <v>46204</v>
      </c>
      <c r="H9812" s="24" t="str">
        <f aca="false">INDEX(Customers!$B$2:$B$601,MATCH(C9812,Customers!$A$2:$A$601,0))</f>
        <v>Nairobi</v>
      </c>
      <c r="I9812" s="43" t="n">
        <f aca="false">ROUND(MIN(INDEX(Assumptions!$D$13:$D$18,MATCH(E9812,Assumptions!$A$13:$A$18,0)),MAX(INDEX(Assumptions!$C$13:$C$18,MATCH(E9812,Assumptions!$A$13:$A$18,0)),INDEX(Assumptions!$B$13:$B$18,MATCH(E9812,Assumptions!$A$13:$A$18,0))*F9812)),2)</f>
        <v>0</v>
      </c>
    </row>
    <row r="9813" customFormat="false" ht="15" hidden="false" customHeight="false" outlineLevel="0" collapsed="false">
      <c r="A9813" s="24" t="s">
        <v>10636</v>
      </c>
      <c r="B9813" s="39" t="n">
        <v>46230</v>
      </c>
      <c r="C9813" s="24" t="s">
        <v>345</v>
      </c>
      <c r="D9813" s="24" t="s">
        <v>826</v>
      </c>
      <c r="E9813" s="24" t="s">
        <v>113</v>
      </c>
      <c r="F9813" s="38" t="n">
        <v>250</v>
      </c>
      <c r="G9813" s="42" t="n">
        <f aca="false">DATE(YEAR(B9813),MONTH(B9813),1)</f>
        <v>46204</v>
      </c>
      <c r="H9813" s="24" t="str">
        <f aca="false">INDEX(Customers!$B$2:$B$601,MATCH(C9813,Customers!$A$2:$A$601,0))</f>
        <v>Central</v>
      </c>
      <c r="I9813" s="43" t="n">
        <f aca="false">ROUND(MIN(INDEX(Assumptions!$D$13:$D$18,MATCH(E9813,Assumptions!$A$13:$A$18,0)),MAX(INDEX(Assumptions!$C$13:$C$18,MATCH(E9813,Assumptions!$A$13:$A$18,0)),INDEX(Assumptions!$B$13:$B$18,MATCH(E9813,Assumptions!$A$13:$A$18,0))*F9813)),2)</f>
        <v>12.5</v>
      </c>
    </row>
    <row r="9814" customFormat="false" ht="15" hidden="false" customHeight="false" outlineLevel="0" collapsed="false">
      <c r="A9814" s="24" t="s">
        <v>10637</v>
      </c>
      <c r="B9814" s="39" t="n">
        <v>46230</v>
      </c>
      <c r="C9814" s="24" t="s">
        <v>363</v>
      </c>
      <c r="D9814" s="24" t="s">
        <v>826</v>
      </c>
      <c r="E9814" s="24" t="s">
        <v>113</v>
      </c>
      <c r="F9814" s="38" t="n">
        <v>500</v>
      </c>
      <c r="G9814" s="42" t="n">
        <f aca="false">DATE(YEAR(B9814),MONTH(B9814),1)</f>
        <v>46204</v>
      </c>
      <c r="H9814" s="24" t="str">
        <f aca="false">INDEX(Customers!$B$2:$B$601,MATCH(C9814,Customers!$A$2:$A$601,0))</f>
        <v>Nairobi</v>
      </c>
      <c r="I9814" s="43" t="n">
        <f aca="false">ROUND(MIN(INDEX(Assumptions!$D$13:$D$18,MATCH(E9814,Assumptions!$A$13:$A$18,0)),MAX(INDEX(Assumptions!$C$13:$C$18,MATCH(E9814,Assumptions!$A$13:$A$18,0)),INDEX(Assumptions!$B$13:$B$18,MATCH(E9814,Assumptions!$A$13:$A$18,0))*F9814)),2)</f>
        <v>25</v>
      </c>
    </row>
    <row r="9815" customFormat="false" ht="15" hidden="false" customHeight="false" outlineLevel="0" collapsed="false">
      <c r="A9815" s="24" t="s">
        <v>10638</v>
      </c>
      <c r="B9815" s="39" t="n">
        <v>46230</v>
      </c>
      <c r="C9815" s="24" t="s">
        <v>367</v>
      </c>
      <c r="D9815" s="24" t="s">
        <v>826</v>
      </c>
      <c r="E9815" s="24" t="s">
        <v>109</v>
      </c>
      <c r="F9815" s="38" t="n">
        <v>800</v>
      </c>
      <c r="G9815" s="42" t="n">
        <f aca="false">DATE(YEAR(B9815),MONTH(B9815),1)</f>
        <v>46204</v>
      </c>
      <c r="H9815" s="24" t="str">
        <f aca="false">INDEX(Customers!$B$2:$B$601,MATCH(C9815,Customers!$A$2:$A$601,0))</f>
        <v>Nairobi</v>
      </c>
      <c r="I9815" s="43" t="n">
        <f aca="false">ROUND(MIN(INDEX(Assumptions!$D$13:$D$18,MATCH(E9815,Assumptions!$A$13:$A$18,0)),MAX(INDEX(Assumptions!$C$13:$C$18,MATCH(E9815,Assumptions!$A$13:$A$18,0)),INDEX(Assumptions!$B$13:$B$18,MATCH(E9815,Assumptions!$A$13:$A$18,0))*F9815)),2)</f>
        <v>3.2</v>
      </c>
    </row>
    <row r="9816" customFormat="false" ht="15" hidden="false" customHeight="false" outlineLevel="0" collapsed="false">
      <c r="A9816" s="24" t="s">
        <v>10639</v>
      </c>
      <c r="B9816" s="39" t="n">
        <v>46230</v>
      </c>
      <c r="C9816" s="24" t="s">
        <v>379</v>
      </c>
      <c r="D9816" s="24" t="s">
        <v>826</v>
      </c>
      <c r="E9816" s="24" t="s">
        <v>103</v>
      </c>
      <c r="F9816" s="38" t="n">
        <v>390</v>
      </c>
      <c r="G9816" s="42" t="n">
        <f aca="false">DATE(YEAR(B9816),MONTH(B9816),1)</f>
        <v>46204</v>
      </c>
      <c r="H9816" s="24" t="str">
        <f aca="false">INDEX(Customers!$B$2:$B$601,MATCH(C9816,Customers!$A$2:$A$601,0))</f>
        <v>Nairobi</v>
      </c>
      <c r="I9816" s="43" t="n">
        <f aca="false">ROUND(MIN(INDEX(Assumptions!$D$13:$D$18,MATCH(E9816,Assumptions!$A$13:$A$18,0)),MAX(INDEX(Assumptions!$C$13:$C$18,MATCH(E9816,Assumptions!$A$13:$A$18,0)),INDEX(Assumptions!$B$13:$B$18,MATCH(E9816,Assumptions!$A$13:$A$18,0))*F9816)),2)</f>
        <v>5</v>
      </c>
    </row>
    <row r="9817" customFormat="false" ht="15" hidden="false" customHeight="false" outlineLevel="0" collapsed="false">
      <c r="A9817" s="24" t="s">
        <v>10640</v>
      </c>
      <c r="B9817" s="39" t="n">
        <v>46230</v>
      </c>
      <c r="C9817" s="24" t="s">
        <v>396</v>
      </c>
      <c r="D9817" s="24" t="s">
        <v>826</v>
      </c>
      <c r="E9817" s="24" t="s">
        <v>103</v>
      </c>
      <c r="F9817" s="38" t="n">
        <v>4060</v>
      </c>
      <c r="G9817" s="42" t="n">
        <f aca="false">DATE(YEAR(B9817),MONTH(B9817),1)</f>
        <v>46204</v>
      </c>
      <c r="H9817" s="24" t="str">
        <f aca="false">INDEX(Customers!$B$2:$B$601,MATCH(C9817,Customers!$A$2:$A$601,0))</f>
        <v>Nairobi</v>
      </c>
      <c r="I9817" s="43" t="n">
        <f aca="false">ROUND(MIN(INDEX(Assumptions!$D$13:$D$18,MATCH(E9817,Assumptions!$A$13:$A$18,0)),MAX(INDEX(Assumptions!$C$13:$C$18,MATCH(E9817,Assumptions!$A$13:$A$18,0)),INDEX(Assumptions!$B$13:$B$18,MATCH(E9817,Assumptions!$A$13:$A$18,0))*F9817)),2)</f>
        <v>40.6</v>
      </c>
    </row>
    <row r="9818" customFormat="false" ht="15" hidden="false" customHeight="false" outlineLevel="0" collapsed="false">
      <c r="A9818" s="24" t="s">
        <v>10641</v>
      </c>
      <c r="B9818" s="39" t="n">
        <v>46230</v>
      </c>
      <c r="C9818" s="24" t="s">
        <v>405</v>
      </c>
      <c r="D9818" s="24" t="s">
        <v>826</v>
      </c>
      <c r="E9818" s="24" t="s">
        <v>103</v>
      </c>
      <c r="F9818" s="38" t="n">
        <v>1620</v>
      </c>
      <c r="G9818" s="42" t="n">
        <f aca="false">DATE(YEAR(B9818),MONTH(B9818),1)</f>
        <v>46204</v>
      </c>
      <c r="H9818" s="24" t="str">
        <f aca="false">INDEX(Customers!$B$2:$B$601,MATCH(C9818,Customers!$A$2:$A$601,0))</f>
        <v>Nairobi</v>
      </c>
      <c r="I9818" s="43" t="n">
        <f aca="false">ROUND(MIN(INDEX(Assumptions!$D$13:$D$18,MATCH(E9818,Assumptions!$A$13:$A$18,0)),MAX(INDEX(Assumptions!$C$13:$C$18,MATCH(E9818,Assumptions!$A$13:$A$18,0)),INDEX(Assumptions!$B$13:$B$18,MATCH(E9818,Assumptions!$A$13:$A$18,0))*F9818)),2)</f>
        <v>16.2</v>
      </c>
    </row>
    <row r="9819" customFormat="false" ht="15" hidden="false" customHeight="false" outlineLevel="0" collapsed="false">
      <c r="A9819" s="24" t="s">
        <v>10642</v>
      </c>
      <c r="B9819" s="39" t="n">
        <v>46230</v>
      </c>
      <c r="C9819" s="24" t="s">
        <v>405</v>
      </c>
      <c r="D9819" s="24" t="s">
        <v>826</v>
      </c>
      <c r="E9819" s="24" t="s">
        <v>103</v>
      </c>
      <c r="F9819" s="38" t="n">
        <v>2320</v>
      </c>
      <c r="G9819" s="42" t="n">
        <f aca="false">DATE(YEAR(B9819),MONTH(B9819),1)</f>
        <v>46204</v>
      </c>
      <c r="H9819" s="24" t="str">
        <f aca="false">INDEX(Customers!$B$2:$B$601,MATCH(C9819,Customers!$A$2:$A$601,0))</f>
        <v>Nairobi</v>
      </c>
      <c r="I9819" s="43" t="n">
        <f aca="false">ROUND(MIN(INDEX(Assumptions!$D$13:$D$18,MATCH(E9819,Assumptions!$A$13:$A$18,0)),MAX(INDEX(Assumptions!$C$13:$C$18,MATCH(E9819,Assumptions!$A$13:$A$18,0)),INDEX(Assumptions!$B$13:$B$18,MATCH(E9819,Assumptions!$A$13:$A$18,0))*F9819)),2)</f>
        <v>23.2</v>
      </c>
    </row>
    <row r="9820" customFormat="false" ht="15" hidden="false" customHeight="false" outlineLevel="0" collapsed="false">
      <c r="A9820" s="24" t="s">
        <v>10643</v>
      </c>
      <c r="B9820" s="39" t="n">
        <v>46230</v>
      </c>
      <c r="C9820" s="24" t="s">
        <v>410</v>
      </c>
      <c r="D9820" s="24" t="s">
        <v>826</v>
      </c>
      <c r="E9820" s="24" t="s">
        <v>103</v>
      </c>
      <c r="F9820" s="38" t="n">
        <v>1850</v>
      </c>
      <c r="G9820" s="42" t="n">
        <f aca="false">DATE(YEAR(B9820),MONTH(B9820),1)</f>
        <v>46204</v>
      </c>
      <c r="H9820" s="24" t="str">
        <f aca="false">INDEX(Customers!$B$2:$B$601,MATCH(C9820,Customers!$A$2:$A$601,0))</f>
        <v>Central</v>
      </c>
      <c r="I9820" s="43" t="n">
        <f aca="false">ROUND(MIN(INDEX(Assumptions!$D$13:$D$18,MATCH(E9820,Assumptions!$A$13:$A$18,0)),MAX(INDEX(Assumptions!$C$13:$C$18,MATCH(E9820,Assumptions!$A$13:$A$18,0)),INDEX(Assumptions!$B$13:$B$18,MATCH(E9820,Assumptions!$A$13:$A$18,0))*F9820)),2)</f>
        <v>18.5</v>
      </c>
    </row>
    <row r="9821" customFormat="false" ht="15" hidden="false" customHeight="false" outlineLevel="0" collapsed="false">
      <c r="A9821" s="24" t="s">
        <v>10644</v>
      </c>
      <c r="B9821" s="39" t="n">
        <v>46230</v>
      </c>
      <c r="C9821" s="24" t="s">
        <v>415</v>
      </c>
      <c r="D9821" s="24" t="s">
        <v>183</v>
      </c>
      <c r="E9821" s="24" t="s">
        <v>107</v>
      </c>
      <c r="F9821" s="38" t="n">
        <v>3710</v>
      </c>
      <c r="G9821" s="42" t="n">
        <f aca="false">DATE(YEAR(B9821),MONTH(B9821),1)</f>
        <v>46204</v>
      </c>
      <c r="H9821" s="24" t="str">
        <f aca="false">INDEX(Customers!$B$2:$B$601,MATCH(C9821,Customers!$A$2:$A$601,0))</f>
        <v>Coast</v>
      </c>
      <c r="I9821" s="43" t="n">
        <f aca="false">ROUND(MIN(INDEX(Assumptions!$D$13:$D$18,MATCH(E9821,Assumptions!$A$13:$A$18,0)),MAX(INDEX(Assumptions!$C$13:$C$18,MATCH(E9821,Assumptions!$A$13:$A$18,0)),INDEX(Assumptions!$B$13:$B$18,MATCH(E9821,Assumptions!$A$13:$A$18,0))*F9821)),2)</f>
        <v>0</v>
      </c>
    </row>
    <row r="9822" customFormat="false" ht="15" hidden="false" customHeight="false" outlineLevel="0" collapsed="false">
      <c r="A9822" s="24" t="s">
        <v>10645</v>
      </c>
      <c r="B9822" s="39" t="n">
        <v>46230</v>
      </c>
      <c r="C9822" s="24" t="s">
        <v>417</v>
      </c>
      <c r="D9822" s="24" t="s">
        <v>826</v>
      </c>
      <c r="E9822" s="24" t="s">
        <v>103</v>
      </c>
      <c r="F9822" s="38" t="n">
        <v>470</v>
      </c>
      <c r="G9822" s="42" t="n">
        <f aca="false">DATE(YEAR(B9822),MONTH(B9822),1)</f>
        <v>46204</v>
      </c>
      <c r="H9822" s="24" t="str">
        <f aca="false">INDEX(Customers!$B$2:$B$601,MATCH(C9822,Customers!$A$2:$A$601,0))</f>
        <v>Eastern</v>
      </c>
      <c r="I9822" s="43" t="n">
        <f aca="false">ROUND(MIN(INDEX(Assumptions!$D$13:$D$18,MATCH(E9822,Assumptions!$A$13:$A$18,0)),MAX(INDEX(Assumptions!$C$13:$C$18,MATCH(E9822,Assumptions!$A$13:$A$18,0)),INDEX(Assumptions!$B$13:$B$18,MATCH(E9822,Assumptions!$A$13:$A$18,0))*F9822)),2)</f>
        <v>5</v>
      </c>
    </row>
    <row r="9823" customFormat="false" ht="15" hidden="false" customHeight="false" outlineLevel="0" collapsed="false">
      <c r="A9823" s="24" t="s">
        <v>10646</v>
      </c>
      <c r="B9823" s="39" t="n">
        <v>46230</v>
      </c>
      <c r="C9823" s="24" t="s">
        <v>424</v>
      </c>
      <c r="D9823" s="24" t="s">
        <v>826</v>
      </c>
      <c r="E9823" s="24" t="s">
        <v>103</v>
      </c>
      <c r="F9823" s="38" t="n">
        <v>880</v>
      </c>
      <c r="G9823" s="42" t="n">
        <f aca="false">DATE(YEAR(B9823),MONTH(B9823),1)</f>
        <v>46204</v>
      </c>
      <c r="H9823" s="24" t="str">
        <f aca="false">INDEX(Customers!$B$2:$B$601,MATCH(C9823,Customers!$A$2:$A$601,0))</f>
        <v>Western</v>
      </c>
      <c r="I9823" s="43" t="n">
        <f aca="false">ROUND(MIN(INDEX(Assumptions!$D$13:$D$18,MATCH(E9823,Assumptions!$A$13:$A$18,0)),MAX(INDEX(Assumptions!$C$13:$C$18,MATCH(E9823,Assumptions!$A$13:$A$18,0)),INDEX(Assumptions!$B$13:$B$18,MATCH(E9823,Assumptions!$A$13:$A$18,0))*F9823)),2)</f>
        <v>8.8</v>
      </c>
    </row>
    <row r="9824" customFormat="false" ht="15" hidden="false" customHeight="false" outlineLevel="0" collapsed="false">
      <c r="A9824" s="24" t="s">
        <v>10647</v>
      </c>
      <c r="B9824" s="39" t="n">
        <v>46230</v>
      </c>
      <c r="C9824" s="24" t="s">
        <v>425</v>
      </c>
      <c r="D9824" s="24" t="s">
        <v>826</v>
      </c>
      <c r="E9824" s="24" t="s">
        <v>103</v>
      </c>
      <c r="F9824" s="38" t="n">
        <v>4390</v>
      </c>
      <c r="G9824" s="42" t="n">
        <f aca="false">DATE(YEAR(B9824),MONTH(B9824),1)</f>
        <v>46204</v>
      </c>
      <c r="H9824" s="24" t="str">
        <f aca="false">INDEX(Customers!$B$2:$B$601,MATCH(C9824,Customers!$A$2:$A$601,0))</f>
        <v>Western</v>
      </c>
      <c r="I9824" s="43" t="n">
        <f aca="false">ROUND(MIN(INDEX(Assumptions!$D$13:$D$18,MATCH(E9824,Assumptions!$A$13:$A$18,0)),MAX(INDEX(Assumptions!$C$13:$C$18,MATCH(E9824,Assumptions!$A$13:$A$18,0)),INDEX(Assumptions!$B$13:$B$18,MATCH(E9824,Assumptions!$A$13:$A$18,0))*F9824)),2)</f>
        <v>43.9</v>
      </c>
    </row>
    <row r="9825" customFormat="false" ht="15" hidden="false" customHeight="false" outlineLevel="0" collapsed="false">
      <c r="A9825" s="24" t="s">
        <v>10648</v>
      </c>
      <c r="B9825" s="39" t="n">
        <v>46230</v>
      </c>
      <c r="C9825" s="24" t="s">
        <v>461</v>
      </c>
      <c r="D9825" s="24" t="s">
        <v>826</v>
      </c>
      <c r="E9825" s="24" t="s">
        <v>103</v>
      </c>
      <c r="F9825" s="38" t="n">
        <v>1330</v>
      </c>
      <c r="G9825" s="42" t="n">
        <f aca="false">DATE(YEAR(B9825),MONTH(B9825),1)</f>
        <v>46204</v>
      </c>
      <c r="H9825" s="24" t="str">
        <f aca="false">INDEX(Customers!$B$2:$B$601,MATCH(C9825,Customers!$A$2:$A$601,0))</f>
        <v>Western</v>
      </c>
      <c r="I9825" s="43" t="n">
        <f aca="false">ROUND(MIN(INDEX(Assumptions!$D$13:$D$18,MATCH(E9825,Assumptions!$A$13:$A$18,0)),MAX(INDEX(Assumptions!$C$13:$C$18,MATCH(E9825,Assumptions!$A$13:$A$18,0)),INDEX(Assumptions!$B$13:$B$18,MATCH(E9825,Assumptions!$A$13:$A$18,0))*F9825)),2)</f>
        <v>13.3</v>
      </c>
    </row>
    <row r="9826" customFormat="false" ht="15" hidden="false" customHeight="false" outlineLevel="0" collapsed="false">
      <c r="A9826" s="24" t="s">
        <v>10649</v>
      </c>
      <c r="B9826" s="39" t="n">
        <v>46230</v>
      </c>
      <c r="C9826" s="24" t="s">
        <v>471</v>
      </c>
      <c r="D9826" s="24" t="s">
        <v>204</v>
      </c>
      <c r="E9826" s="24" t="s">
        <v>107</v>
      </c>
      <c r="F9826" s="38" t="n">
        <v>8260</v>
      </c>
      <c r="G9826" s="42" t="n">
        <f aca="false">DATE(YEAR(B9826),MONTH(B9826),1)</f>
        <v>46204</v>
      </c>
      <c r="H9826" s="24" t="str">
        <f aca="false">INDEX(Customers!$B$2:$B$601,MATCH(C9826,Customers!$A$2:$A$601,0))</f>
        <v>Eastern</v>
      </c>
      <c r="I9826" s="43" t="n">
        <f aca="false">ROUND(MIN(INDEX(Assumptions!$D$13:$D$18,MATCH(E9826,Assumptions!$A$13:$A$18,0)),MAX(INDEX(Assumptions!$C$13:$C$18,MATCH(E9826,Assumptions!$A$13:$A$18,0)),INDEX(Assumptions!$B$13:$B$18,MATCH(E9826,Assumptions!$A$13:$A$18,0))*F9826)),2)</f>
        <v>0</v>
      </c>
    </row>
    <row r="9827" customFormat="false" ht="15" hidden="false" customHeight="false" outlineLevel="0" collapsed="false">
      <c r="A9827" s="24" t="s">
        <v>10650</v>
      </c>
      <c r="B9827" s="39" t="n">
        <v>46230</v>
      </c>
      <c r="C9827" s="24" t="s">
        <v>497</v>
      </c>
      <c r="D9827" s="24" t="s">
        <v>826</v>
      </c>
      <c r="E9827" s="24" t="s">
        <v>111</v>
      </c>
      <c r="F9827" s="38" t="n">
        <v>50</v>
      </c>
      <c r="G9827" s="42" t="n">
        <f aca="false">DATE(YEAR(B9827),MONTH(B9827),1)</f>
        <v>46204</v>
      </c>
      <c r="H9827" s="24" t="str">
        <f aca="false">INDEX(Customers!$B$2:$B$601,MATCH(C9827,Customers!$A$2:$A$601,0))</f>
        <v>Nairobi</v>
      </c>
      <c r="I9827" s="43" t="n">
        <f aca="false">ROUND(MIN(INDEX(Assumptions!$D$13:$D$18,MATCH(E9827,Assumptions!$A$13:$A$18,0)),MAX(INDEX(Assumptions!$C$13:$C$18,MATCH(E9827,Assumptions!$A$13:$A$18,0)),INDEX(Assumptions!$B$13:$B$18,MATCH(E9827,Assumptions!$A$13:$A$18,0))*F9827)),2)</f>
        <v>2</v>
      </c>
    </row>
    <row r="9828" customFormat="false" ht="15" hidden="false" customHeight="false" outlineLevel="0" collapsed="false">
      <c r="A9828" s="24" t="s">
        <v>10651</v>
      </c>
      <c r="B9828" s="39" t="n">
        <v>46230</v>
      </c>
      <c r="C9828" s="24" t="s">
        <v>505</v>
      </c>
      <c r="D9828" s="24" t="s">
        <v>205</v>
      </c>
      <c r="E9828" s="24" t="s">
        <v>105</v>
      </c>
      <c r="F9828" s="38" t="n">
        <v>11780</v>
      </c>
      <c r="G9828" s="42" t="n">
        <f aca="false">DATE(YEAR(B9828),MONTH(B9828),1)</f>
        <v>46204</v>
      </c>
      <c r="H9828" s="24" t="str">
        <f aca="false">INDEX(Customers!$B$2:$B$601,MATCH(C9828,Customers!$A$2:$A$601,0))</f>
        <v>Eastern</v>
      </c>
      <c r="I9828" s="43" t="n">
        <f aca="false">ROUND(MIN(INDEX(Assumptions!$D$13:$D$18,MATCH(E9828,Assumptions!$A$13:$A$18,0)),MAX(INDEX(Assumptions!$C$13:$C$18,MATCH(E9828,Assumptions!$A$13:$A$18,0)),INDEX(Assumptions!$B$13:$B$18,MATCH(E9828,Assumptions!$A$13:$A$18,0))*F9828)),2)</f>
        <v>176.7</v>
      </c>
    </row>
    <row r="9829" customFormat="false" ht="15" hidden="false" customHeight="false" outlineLevel="0" collapsed="false">
      <c r="A9829" s="24" t="s">
        <v>10652</v>
      </c>
      <c r="B9829" s="39" t="n">
        <v>46230</v>
      </c>
      <c r="C9829" s="24" t="s">
        <v>508</v>
      </c>
      <c r="D9829" s="24" t="s">
        <v>207</v>
      </c>
      <c r="E9829" s="24" t="s">
        <v>105</v>
      </c>
      <c r="F9829" s="38" t="n">
        <v>5050</v>
      </c>
      <c r="G9829" s="42" t="n">
        <f aca="false">DATE(YEAR(B9829),MONTH(B9829),1)</f>
        <v>46204</v>
      </c>
      <c r="H9829" s="24" t="str">
        <f aca="false">INDEX(Customers!$B$2:$B$601,MATCH(C9829,Customers!$A$2:$A$601,0))</f>
        <v>Eastern</v>
      </c>
      <c r="I9829" s="43" t="n">
        <f aca="false">ROUND(MIN(INDEX(Assumptions!$D$13:$D$18,MATCH(E9829,Assumptions!$A$13:$A$18,0)),MAX(INDEX(Assumptions!$C$13:$C$18,MATCH(E9829,Assumptions!$A$13:$A$18,0)),INDEX(Assumptions!$B$13:$B$18,MATCH(E9829,Assumptions!$A$13:$A$18,0))*F9829)),2)</f>
        <v>75.75</v>
      </c>
    </row>
    <row r="9830" customFormat="false" ht="15" hidden="false" customHeight="false" outlineLevel="0" collapsed="false">
      <c r="A9830" s="24" t="s">
        <v>10653</v>
      </c>
      <c r="B9830" s="39" t="n">
        <v>46230</v>
      </c>
      <c r="C9830" s="24" t="s">
        <v>521</v>
      </c>
      <c r="D9830" s="24" t="s">
        <v>826</v>
      </c>
      <c r="E9830" s="24" t="s">
        <v>103</v>
      </c>
      <c r="F9830" s="38" t="n">
        <v>640</v>
      </c>
      <c r="G9830" s="42" t="n">
        <f aca="false">DATE(YEAR(B9830),MONTH(B9830),1)</f>
        <v>46204</v>
      </c>
      <c r="H9830" s="24" t="str">
        <f aca="false">INDEX(Customers!$B$2:$B$601,MATCH(C9830,Customers!$A$2:$A$601,0))</f>
        <v>Western</v>
      </c>
      <c r="I9830" s="43" t="n">
        <f aca="false">ROUND(MIN(INDEX(Assumptions!$D$13:$D$18,MATCH(E9830,Assumptions!$A$13:$A$18,0)),MAX(INDEX(Assumptions!$C$13:$C$18,MATCH(E9830,Assumptions!$A$13:$A$18,0)),INDEX(Assumptions!$B$13:$B$18,MATCH(E9830,Assumptions!$A$13:$A$18,0))*F9830)),2)</f>
        <v>6.4</v>
      </c>
    </row>
    <row r="9831" customFormat="false" ht="15" hidden="false" customHeight="false" outlineLevel="0" collapsed="false">
      <c r="A9831" s="24" t="s">
        <v>10654</v>
      </c>
      <c r="B9831" s="39" t="n">
        <v>46230</v>
      </c>
      <c r="C9831" s="24" t="s">
        <v>526</v>
      </c>
      <c r="D9831" s="24" t="s">
        <v>826</v>
      </c>
      <c r="E9831" s="24" t="s">
        <v>111</v>
      </c>
      <c r="F9831" s="38" t="n">
        <v>50</v>
      </c>
      <c r="G9831" s="42" t="n">
        <f aca="false">DATE(YEAR(B9831),MONTH(B9831),1)</f>
        <v>46204</v>
      </c>
      <c r="H9831" s="24" t="str">
        <f aca="false">INDEX(Customers!$B$2:$B$601,MATCH(C9831,Customers!$A$2:$A$601,0))</f>
        <v>Central</v>
      </c>
      <c r="I9831" s="43" t="n">
        <f aca="false">ROUND(MIN(INDEX(Assumptions!$D$13:$D$18,MATCH(E9831,Assumptions!$A$13:$A$18,0)),MAX(INDEX(Assumptions!$C$13:$C$18,MATCH(E9831,Assumptions!$A$13:$A$18,0)),INDEX(Assumptions!$B$13:$B$18,MATCH(E9831,Assumptions!$A$13:$A$18,0))*F9831)),2)</f>
        <v>2</v>
      </c>
    </row>
    <row r="9832" customFormat="false" ht="15" hidden="false" customHeight="false" outlineLevel="0" collapsed="false">
      <c r="A9832" s="24" t="s">
        <v>10655</v>
      </c>
      <c r="B9832" s="39" t="n">
        <v>46230</v>
      </c>
      <c r="C9832" s="24" t="s">
        <v>550</v>
      </c>
      <c r="D9832" s="24" t="s">
        <v>826</v>
      </c>
      <c r="E9832" s="24" t="s">
        <v>109</v>
      </c>
      <c r="F9832" s="38" t="n">
        <v>2800</v>
      </c>
      <c r="G9832" s="42" t="n">
        <f aca="false">DATE(YEAR(B9832),MONTH(B9832),1)</f>
        <v>46204</v>
      </c>
      <c r="H9832" s="24" t="str">
        <f aca="false">INDEX(Customers!$B$2:$B$601,MATCH(C9832,Customers!$A$2:$A$601,0))</f>
        <v>Western</v>
      </c>
      <c r="I9832" s="43" t="n">
        <f aca="false">ROUND(MIN(INDEX(Assumptions!$D$13:$D$18,MATCH(E9832,Assumptions!$A$13:$A$18,0)),MAX(INDEX(Assumptions!$C$13:$C$18,MATCH(E9832,Assumptions!$A$13:$A$18,0)),INDEX(Assumptions!$B$13:$B$18,MATCH(E9832,Assumptions!$A$13:$A$18,0))*F9832)),2)</f>
        <v>11.2</v>
      </c>
    </row>
    <row r="9833" customFormat="false" ht="15" hidden="false" customHeight="false" outlineLevel="0" collapsed="false">
      <c r="A9833" s="24" t="s">
        <v>10656</v>
      </c>
      <c r="B9833" s="39" t="n">
        <v>46230</v>
      </c>
      <c r="C9833" s="24" t="s">
        <v>552</v>
      </c>
      <c r="D9833" s="24" t="s">
        <v>205</v>
      </c>
      <c r="E9833" s="24" t="s">
        <v>107</v>
      </c>
      <c r="F9833" s="38" t="n">
        <v>19290</v>
      </c>
      <c r="G9833" s="42" t="n">
        <f aca="false">DATE(YEAR(B9833),MONTH(B9833),1)</f>
        <v>46204</v>
      </c>
      <c r="H9833" s="24" t="str">
        <f aca="false">INDEX(Customers!$B$2:$B$601,MATCH(C9833,Customers!$A$2:$A$601,0))</f>
        <v>Eastern</v>
      </c>
      <c r="I9833" s="43" t="n">
        <f aca="false">ROUND(MIN(INDEX(Assumptions!$D$13:$D$18,MATCH(E9833,Assumptions!$A$13:$A$18,0)),MAX(INDEX(Assumptions!$C$13:$C$18,MATCH(E9833,Assumptions!$A$13:$A$18,0)),INDEX(Assumptions!$B$13:$B$18,MATCH(E9833,Assumptions!$A$13:$A$18,0))*F9833)),2)</f>
        <v>0</v>
      </c>
    </row>
    <row r="9834" customFormat="false" ht="15" hidden="false" customHeight="false" outlineLevel="0" collapsed="false">
      <c r="A9834" s="24" t="s">
        <v>10657</v>
      </c>
      <c r="B9834" s="39" t="n">
        <v>46230</v>
      </c>
      <c r="C9834" s="24" t="s">
        <v>570</v>
      </c>
      <c r="D9834" s="24" t="s">
        <v>826</v>
      </c>
      <c r="E9834" s="24" t="s">
        <v>103</v>
      </c>
      <c r="F9834" s="38" t="n">
        <v>920</v>
      </c>
      <c r="G9834" s="42" t="n">
        <f aca="false">DATE(YEAR(B9834),MONTH(B9834),1)</f>
        <v>46204</v>
      </c>
      <c r="H9834" s="24" t="str">
        <f aca="false">INDEX(Customers!$B$2:$B$601,MATCH(C9834,Customers!$A$2:$A$601,0))</f>
        <v>Western</v>
      </c>
      <c r="I9834" s="43" t="n">
        <f aca="false">ROUND(MIN(INDEX(Assumptions!$D$13:$D$18,MATCH(E9834,Assumptions!$A$13:$A$18,0)),MAX(INDEX(Assumptions!$C$13:$C$18,MATCH(E9834,Assumptions!$A$13:$A$18,0)),INDEX(Assumptions!$B$13:$B$18,MATCH(E9834,Assumptions!$A$13:$A$18,0))*F9834)),2)</f>
        <v>9.2</v>
      </c>
    </row>
    <row r="9835" customFormat="false" ht="15" hidden="false" customHeight="false" outlineLevel="0" collapsed="false">
      <c r="A9835" s="24" t="s">
        <v>10658</v>
      </c>
      <c r="B9835" s="39" t="n">
        <v>46230</v>
      </c>
      <c r="C9835" s="24" t="s">
        <v>590</v>
      </c>
      <c r="D9835" s="24" t="s">
        <v>161</v>
      </c>
      <c r="E9835" s="24" t="s">
        <v>105</v>
      </c>
      <c r="F9835" s="38" t="n">
        <v>3270</v>
      </c>
      <c r="G9835" s="42" t="n">
        <f aca="false">DATE(YEAR(B9835),MONTH(B9835),1)</f>
        <v>46204</v>
      </c>
      <c r="H9835" s="24" t="str">
        <f aca="false">INDEX(Customers!$B$2:$B$601,MATCH(C9835,Customers!$A$2:$A$601,0))</f>
        <v>Nairobi</v>
      </c>
      <c r="I9835" s="43" t="n">
        <f aca="false">ROUND(MIN(INDEX(Assumptions!$D$13:$D$18,MATCH(E9835,Assumptions!$A$13:$A$18,0)),MAX(INDEX(Assumptions!$C$13:$C$18,MATCH(E9835,Assumptions!$A$13:$A$18,0)),INDEX(Assumptions!$B$13:$B$18,MATCH(E9835,Assumptions!$A$13:$A$18,0))*F9835)),2)</f>
        <v>49.05</v>
      </c>
    </row>
    <row r="9836" customFormat="false" ht="15" hidden="false" customHeight="false" outlineLevel="0" collapsed="false">
      <c r="A9836" s="24" t="s">
        <v>10659</v>
      </c>
      <c r="B9836" s="39" t="n">
        <v>46230</v>
      </c>
      <c r="C9836" s="24" t="s">
        <v>592</v>
      </c>
      <c r="D9836" s="24" t="s">
        <v>826</v>
      </c>
      <c r="E9836" s="24" t="s">
        <v>113</v>
      </c>
      <c r="F9836" s="38" t="n">
        <v>50</v>
      </c>
      <c r="G9836" s="42" t="n">
        <f aca="false">DATE(YEAR(B9836),MONTH(B9836),1)</f>
        <v>46204</v>
      </c>
      <c r="H9836" s="24" t="str">
        <f aca="false">INDEX(Customers!$B$2:$B$601,MATCH(C9836,Customers!$A$2:$A$601,0))</f>
        <v>Nairobi</v>
      </c>
      <c r="I9836" s="43" t="n">
        <f aca="false">ROUND(MIN(INDEX(Assumptions!$D$13:$D$18,MATCH(E9836,Assumptions!$A$13:$A$18,0)),MAX(INDEX(Assumptions!$C$13:$C$18,MATCH(E9836,Assumptions!$A$13:$A$18,0)),INDEX(Assumptions!$B$13:$B$18,MATCH(E9836,Assumptions!$A$13:$A$18,0))*F9836)),2)</f>
        <v>2.5</v>
      </c>
    </row>
    <row r="9837" customFormat="false" ht="15" hidden="false" customHeight="false" outlineLevel="0" collapsed="false">
      <c r="A9837" s="24" t="s">
        <v>10660</v>
      </c>
      <c r="B9837" s="39" t="n">
        <v>46230</v>
      </c>
      <c r="C9837" s="24" t="s">
        <v>601</v>
      </c>
      <c r="D9837" s="24" t="s">
        <v>826</v>
      </c>
      <c r="E9837" s="24" t="s">
        <v>103</v>
      </c>
      <c r="F9837" s="38" t="n">
        <v>7340</v>
      </c>
      <c r="G9837" s="42" t="n">
        <f aca="false">DATE(YEAR(B9837),MONTH(B9837),1)</f>
        <v>46204</v>
      </c>
      <c r="H9837" s="24" t="str">
        <f aca="false">INDEX(Customers!$B$2:$B$601,MATCH(C9837,Customers!$A$2:$A$601,0))</f>
        <v>Nairobi</v>
      </c>
      <c r="I9837" s="43" t="n">
        <f aca="false">ROUND(MIN(INDEX(Assumptions!$D$13:$D$18,MATCH(E9837,Assumptions!$A$13:$A$18,0)),MAX(INDEX(Assumptions!$C$13:$C$18,MATCH(E9837,Assumptions!$A$13:$A$18,0)),INDEX(Assumptions!$B$13:$B$18,MATCH(E9837,Assumptions!$A$13:$A$18,0))*F9837)),2)</f>
        <v>73.4</v>
      </c>
    </row>
    <row r="9838" customFormat="false" ht="15" hidden="false" customHeight="false" outlineLevel="0" collapsed="false">
      <c r="A9838" s="24" t="s">
        <v>10661</v>
      </c>
      <c r="B9838" s="39" t="n">
        <v>46230</v>
      </c>
      <c r="C9838" s="24" t="s">
        <v>606</v>
      </c>
      <c r="D9838" s="24" t="s">
        <v>165</v>
      </c>
      <c r="E9838" s="24" t="s">
        <v>107</v>
      </c>
      <c r="F9838" s="38" t="n">
        <v>7160</v>
      </c>
      <c r="G9838" s="42" t="n">
        <f aca="false">DATE(YEAR(B9838),MONTH(B9838),1)</f>
        <v>46204</v>
      </c>
      <c r="H9838" s="24" t="str">
        <f aca="false">INDEX(Customers!$B$2:$B$601,MATCH(C9838,Customers!$A$2:$A$601,0))</f>
        <v>Central</v>
      </c>
      <c r="I9838" s="43" t="n">
        <f aca="false">ROUND(MIN(INDEX(Assumptions!$D$13:$D$18,MATCH(E9838,Assumptions!$A$13:$A$18,0)),MAX(INDEX(Assumptions!$C$13:$C$18,MATCH(E9838,Assumptions!$A$13:$A$18,0)),INDEX(Assumptions!$B$13:$B$18,MATCH(E9838,Assumptions!$A$13:$A$18,0))*F9838)),2)</f>
        <v>0</v>
      </c>
    </row>
    <row r="9839" customFormat="false" ht="15" hidden="false" customHeight="false" outlineLevel="0" collapsed="false">
      <c r="A9839" s="24" t="s">
        <v>10662</v>
      </c>
      <c r="B9839" s="39" t="n">
        <v>46230</v>
      </c>
      <c r="C9839" s="24" t="s">
        <v>627</v>
      </c>
      <c r="D9839" s="24" t="s">
        <v>826</v>
      </c>
      <c r="E9839" s="24" t="s">
        <v>113</v>
      </c>
      <c r="F9839" s="38" t="n">
        <v>500</v>
      </c>
      <c r="G9839" s="42" t="n">
        <f aca="false">DATE(YEAR(B9839),MONTH(B9839),1)</f>
        <v>46204</v>
      </c>
      <c r="H9839" s="24" t="str">
        <f aca="false">INDEX(Customers!$B$2:$B$601,MATCH(C9839,Customers!$A$2:$A$601,0))</f>
        <v>Central</v>
      </c>
      <c r="I9839" s="43" t="n">
        <f aca="false">ROUND(MIN(INDEX(Assumptions!$D$13:$D$18,MATCH(E9839,Assumptions!$A$13:$A$18,0)),MAX(INDEX(Assumptions!$C$13:$C$18,MATCH(E9839,Assumptions!$A$13:$A$18,0)),INDEX(Assumptions!$B$13:$B$18,MATCH(E9839,Assumptions!$A$13:$A$18,0))*F9839)),2)</f>
        <v>25</v>
      </c>
    </row>
    <row r="9840" customFormat="false" ht="15" hidden="false" customHeight="false" outlineLevel="0" collapsed="false">
      <c r="A9840" s="24" t="s">
        <v>10663</v>
      </c>
      <c r="B9840" s="39" t="n">
        <v>46230</v>
      </c>
      <c r="C9840" s="24" t="s">
        <v>632</v>
      </c>
      <c r="D9840" s="24" t="s">
        <v>826</v>
      </c>
      <c r="E9840" s="24" t="s">
        <v>103</v>
      </c>
      <c r="F9840" s="38" t="n">
        <v>200</v>
      </c>
      <c r="G9840" s="42" t="n">
        <f aca="false">DATE(YEAR(B9840),MONTH(B9840),1)</f>
        <v>46204</v>
      </c>
      <c r="H9840" s="24" t="str">
        <f aca="false">INDEX(Customers!$B$2:$B$601,MATCH(C9840,Customers!$A$2:$A$601,0))</f>
        <v>Western</v>
      </c>
      <c r="I9840" s="43" t="n">
        <f aca="false">ROUND(MIN(INDEX(Assumptions!$D$13:$D$18,MATCH(E9840,Assumptions!$A$13:$A$18,0)),MAX(INDEX(Assumptions!$C$13:$C$18,MATCH(E9840,Assumptions!$A$13:$A$18,0)),INDEX(Assumptions!$B$13:$B$18,MATCH(E9840,Assumptions!$A$13:$A$18,0))*F9840)),2)</f>
        <v>5</v>
      </c>
    </row>
    <row r="9841" customFormat="false" ht="15" hidden="false" customHeight="false" outlineLevel="0" collapsed="false">
      <c r="A9841" s="24" t="s">
        <v>10664</v>
      </c>
      <c r="B9841" s="39" t="n">
        <v>46230</v>
      </c>
      <c r="C9841" s="24" t="s">
        <v>637</v>
      </c>
      <c r="D9841" s="24" t="s">
        <v>826</v>
      </c>
      <c r="E9841" s="24" t="s">
        <v>103</v>
      </c>
      <c r="F9841" s="38" t="n">
        <v>2230</v>
      </c>
      <c r="G9841" s="42" t="n">
        <f aca="false">DATE(YEAR(B9841),MONTH(B9841),1)</f>
        <v>46204</v>
      </c>
      <c r="H9841" s="24" t="str">
        <f aca="false">INDEX(Customers!$B$2:$B$601,MATCH(C9841,Customers!$A$2:$A$601,0))</f>
        <v>Western</v>
      </c>
      <c r="I9841" s="43" t="n">
        <f aca="false">ROUND(MIN(INDEX(Assumptions!$D$13:$D$18,MATCH(E9841,Assumptions!$A$13:$A$18,0)),MAX(INDEX(Assumptions!$C$13:$C$18,MATCH(E9841,Assumptions!$A$13:$A$18,0)),INDEX(Assumptions!$B$13:$B$18,MATCH(E9841,Assumptions!$A$13:$A$18,0))*F9841)),2)</f>
        <v>22.3</v>
      </c>
    </row>
    <row r="9842" customFormat="false" ht="15" hidden="false" customHeight="false" outlineLevel="0" collapsed="false">
      <c r="A9842" s="24" t="s">
        <v>10665</v>
      </c>
      <c r="B9842" s="39" t="n">
        <v>46230</v>
      </c>
      <c r="C9842" s="24" t="s">
        <v>642</v>
      </c>
      <c r="D9842" s="24" t="s">
        <v>826</v>
      </c>
      <c r="E9842" s="24" t="s">
        <v>109</v>
      </c>
      <c r="F9842" s="38" t="n">
        <v>1170</v>
      </c>
      <c r="G9842" s="42" t="n">
        <f aca="false">DATE(YEAR(B9842),MONTH(B9842),1)</f>
        <v>46204</v>
      </c>
      <c r="H9842" s="24" t="str">
        <f aca="false">INDEX(Customers!$B$2:$B$601,MATCH(C9842,Customers!$A$2:$A$601,0))</f>
        <v>Rift Valley</v>
      </c>
      <c r="I9842" s="43" t="n">
        <f aca="false">ROUND(MIN(INDEX(Assumptions!$D$13:$D$18,MATCH(E9842,Assumptions!$A$13:$A$18,0)),MAX(INDEX(Assumptions!$C$13:$C$18,MATCH(E9842,Assumptions!$A$13:$A$18,0)),INDEX(Assumptions!$B$13:$B$18,MATCH(E9842,Assumptions!$A$13:$A$18,0))*F9842)),2)</f>
        <v>4.68</v>
      </c>
    </row>
    <row r="9843" customFormat="false" ht="15" hidden="false" customHeight="false" outlineLevel="0" collapsed="false">
      <c r="A9843" s="24" t="s">
        <v>10666</v>
      </c>
      <c r="B9843" s="39" t="n">
        <v>46230</v>
      </c>
      <c r="C9843" s="24" t="s">
        <v>655</v>
      </c>
      <c r="D9843" s="24" t="s">
        <v>826</v>
      </c>
      <c r="E9843" s="24" t="s">
        <v>103</v>
      </c>
      <c r="F9843" s="38" t="n">
        <v>4760</v>
      </c>
      <c r="G9843" s="42" t="n">
        <f aca="false">DATE(YEAR(B9843),MONTH(B9843),1)</f>
        <v>46204</v>
      </c>
      <c r="H9843" s="24" t="str">
        <f aca="false">INDEX(Customers!$B$2:$B$601,MATCH(C9843,Customers!$A$2:$A$601,0))</f>
        <v>Nairobi</v>
      </c>
      <c r="I9843" s="43" t="n">
        <f aca="false">ROUND(MIN(INDEX(Assumptions!$D$13:$D$18,MATCH(E9843,Assumptions!$A$13:$A$18,0)),MAX(INDEX(Assumptions!$C$13:$C$18,MATCH(E9843,Assumptions!$A$13:$A$18,0)),INDEX(Assumptions!$B$13:$B$18,MATCH(E9843,Assumptions!$A$13:$A$18,0))*F9843)),2)</f>
        <v>47.6</v>
      </c>
    </row>
    <row r="9844" customFormat="false" ht="15" hidden="false" customHeight="false" outlineLevel="0" collapsed="false">
      <c r="A9844" s="24" t="s">
        <v>10667</v>
      </c>
      <c r="B9844" s="39" t="n">
        <v>46230</v>
      </c>
      <c r="C9844" s="24" t="s">
        <v>657</v>
      </c>
      <c r="D9844" s="24" t="s">
        <v>195</v>
      </c>
      <c r="E9844" s="24" t="s">
        <v>105</v>
      </c>
      <c r="F9844" s="38" t="n">
        <v>7770</v>
      </c>
      <c r="G9844" s="42" t="n">
        <f aca="false">DATE(YEAR(B9844),MONTH(B9844),1)</f>
        <v>46204</v>
      </c>
      <c r="H9844" s="24" t="str">
        <f aca="false">INDEX(Customers!$B$2:$B$601,MATCH(C9844,Customers!$A$2:$A$601,0))</f>
        <v>Western</v>
      </c>
      <c r="I9844" s="43" t="n">
        <f aca="false">ROUND(MIN(INDEX(Assumptions!$D$13:$D$18,MATCH(E9844,Assumptions!$A$13:$A$18,0)),MAX(INDEX(Assumptions!$C$13:$C$18,MATCH(E9844,Assumptions!$A$13:$A$18,0)),INDEX(Assumptions!$B$13:$B$18,MATCH(E9844,Assumptions!$A$13:$A$18,0))*F9844)),2)</f>
        <v>116.55</v>
      </c>
    </row>
    <row r="9845" customFormat="false" ht="15" hidden="false" customHeight="false" outlineLevel="0" collapsed="false">
      <c r="A9845" s="24" t="s">
        <v>10668</v>
      </c>
      <c r="B9845" s="39" t="n">
        <v>46230</v>
      </c>
      <c r="C9845" s="24" t="s">
        <v>661</v>
      </c>
      <c r="D9845" s="24" t="s">
        <v>826</v>
      </c>
      <c r="E9845" s="24" t="s">
        <v>109</v>
      </c>
      <c r="F9845" s="38" t="n">
        <v>8910</v>
      </c>
      <c r="G9845" s="42" t="n">
        <f aca="false">DATE(YEAR(B9845),MONTH(B9845),1)</f>
        <v>46204</v>
      </c>
      <c r="H9845" s="24" t="str">
        <f aca="false">INDEX(Customers!$B$2:$B$601,MATCH(C9845,Customers!$A$2:$A$601,0))</f>
        <v>Coast</v>
      </c>
      <c r="I9845" s="43" t="n">
        <f aca="false">ROUND(MIN(INDEX(Assumptions!$D$13:$D$18,MATCH(E9845,Assumptions!$A$13:$A$18,0)),MAX(INDEX(Assumptions!$C$13:$C$18,MATCH(E9845,Assumptions!$A$13:$A$18,0)),INDEX(Assumptions!$B$13:$B$18,MATCH(E9845,Assumptions!$A$13:$A$18,0))*F9845)),2)</f>
        <v>35.64</v>
      </c>
    </row>
    <row r="9846" customFormat="false" ht="15" hidden="false" customHeight="false" outlineLevel="0" collapsed="false">
      <c r="A9846" s="24" t="s">
        <v>10669</v>
      </c>
      <c r="B9846" s="39" t="n">
        <v>46230</v>
      </c>
      <c r="C9846" s="24" t="s">
        <v>705</v>
      </c>
      <c r="D9846" s="24" t="s">
        <v>153</v>
      </c>
      <c r="E9846" s="24" t="s">
        <v>105</v>
      </c>
      <c r="F9846" s="38" t="n">
        <v>5600</v>
      </c>
      <c r="G9846" s="42" t="n">
        <f aca="false">DATE(YEAR(B9846),MONTH(B9846),1)</f>
        <v>46204</v>
      </c>
      <c r="H9846" s="24" t="str">
        <f aca="false">INDEX(Customers!$B$2:$B$601,MATCH(C9846,Customers!$A$2:$A$601,0))</f>
        <v>Nairobi</v>
      </c>
      <c r="I9846" s="43" t="n">
        <f aca="false">ROUND(MIN(INDEX(Assumptions!$D$13:$D$18,MATCH(E9846,Assumptions!$A$13:$A$18,0)),MAX(INDEX(Assumptions!$C$13:$C$18,MATCH(E9846,Assumptions!$A$13:$A$18,0)),INDEX(Assumptions!$B$13:$B$18,MATCH(E9846,Assumptions!$A$13:$A$18,0))*F9846)),2)</f>
        <v>84</v>
      </c>
    </row>
    <row r="9847" customFormat="false" ht="15" hidden="false" customHeight="false" outlineLevel="0" collapsed="false">
      <c r="A9847" s="24" t="s">
        <v>10670</v>
      </c>
      <c r="B9847" s="39" t="n">
        <v>46230</v>
      </c>
      <c r="C9847" s="24" t="s">
        <v>710</v>
      </c>
      <c r="D9847" s="24" t="s">
        <v>826</v>
      </c>
      <c r="E9847" s="24" t="s">
        <v>103</v>
      </c>
      <c r="F9847" s="38" t="n">
        <v>1230</v>
      </c>
      <c r="G9847" s="42" t="n">
        <f aca="false">DATE(YEAR(B9847),MONTH(B9847),1)</f>
        <v>46204</v>
      </c>
      <c r="H9847" s="24" t="str">
        <f aca="false">INDEX(Customers!$B$2:$B$601,MATCH(C9847,Customers!$A$2:$A$601,0))</f>
        <v>Nairobi</v>
      </c>
      <c r="I9847" s="43" t="n">
        <f aca="false">ROUND(MIN(INDEX(Assumptions!$D$13:$D$18,MATCH(E9847,Assumptions!$A$13:$A$18,0)),MAX(INDEX(Assumptions!$C$13:$C$18,MATCH(E9847,Assumptions!$A$13:$A$18,0)),INDEX(Assumptions!$B$13:$B$18,MATCH(E9847,Assumptions!$A$13:$A$18,0))*F9847)),2)</f>
        <v>12.3</v>
      </c>
    </row>
    <row r="9848" customFormat="false" ht="15" hidden="false" customHeight="false" outlineLevel="0" collapsed="false">
      <c r="A9848" s="24" t="s">
        <v>10671</v>
      </c>
      <c r="B9848" s="39" t="n">
        <v>46230</v>
      </c>
      <c r="C9848" s="24" t="s">
        <v>711</v>
      </c>
      <c r="D9848" s="24" t="s">
        <v>826</v>
      </c>
      <c r="E9848" s="24" t="s">
        <v>111</v>
      </c>
      <c r="F9848" s="38" t="n">
        <v>500</v>
      </c>
      <c r="G9848" s="42" t="n">
        <f aca="false">DATE(YEAR(B9848),MONTH(B9848),1)</f>
        <v>46204</v>
      </c>
      <c r="H9848" s="24" t="str">
        <f aca="false">INDEX(Customers!$B$2:$B$601,MATCH(C9848,Customers!$A$2:$A$601,0))</f>
        <v>Rift Valley</v>
      </c>
      <c r="I9848" s="43" t="n">
        <f aca="false">ROUND(MIN(INDEX(Assumptions!$D$13:$D$18,MATCH(E9848,Assumptions!$A$13:$A$18,0)),MAX(INDEX(Assumptions!$C$13:$C$18,MATCH(E9848,Assumptions!$A$13:$A$18,0)),INDEX(Assumptions!$B$13:$B$18,MATCH(E9848,Assumptions!$A$13:$A$18,0))*F9848)),2)</f>
        <v>20</v>
      </c>
    </row>
    <row r="9849" customFormat="false" ht="15" hidden="false" customHeight="false" outlineLevel="0" collapsed="false">
      <c r="A9849" s="24" t="s">
        <v>10672</v>
      </c>
      <c r="B9849" s="39" t="n">
        <v>46230</v>
      </c>
      <c r="C9849" s="24" t="s">
        <v>718</v>
      </c>
      <c r="D9849" s="24" t="s">
        <v>826</v>
      </c>
      <c r="E9849" s="24" t="s">
        <v>103</v>
      </c>
      <c r="F9849" s="38" t="n">
        <v>2220</v>
      </c>
      <c r="G9849" s="42" t="n">
        <f aca="false">DATE(YEAR(B9849),MONTH(B9849),1)</f>
        <v>46204</v>
      </c>
      <c r="H9849" s="24" t="str">
        <f aca="false">INDEX(Customers!$B$2:$B$601,MATCH(C9849,Customers!$A$2:$A$601,0))</f>
        <v>Central</v>
      </c>
      <c r="I9849" s="43" t="n">
        <f aca="false">ROUND(MIN(INDEX(Assumptions!$D$13:$D$18,MATCH(E9849,Assumptions!$A$13:$A$18,0)),MAX(INDEX(Assumptions!$C$13:$C$18,MATCH(E9849,Assumptions!$A$13:$A$18,0)),INDEX(Assumptions!$B$13:$B$18,MATCH(E9849,Assumptions!$A$13:$A$18,0))*F9849)),2)</f>
        <v>22.2</v>
      </c>
    </row>
    <row r="9850" customFormat="false" ht="15" hidden="false" customHeight="false" outlineLevel="0" collapsed="false">
      <c r="A9850" s="24" t="s">
        <v>10673</v>
      </c>
      <c r="B9850" s="39" t="n">
        <v>46230</v>
      </c>
      <c r="C9850" s="24" t="s">
        <v>732</v>
      </c>
      <c r="D9850" s="24" t="s">
        <v>826</v>
      </c>
      <c r="E9850" s="24" t="s">
        <v>113</v>
      </c>
      <c r="F9850" s="38" t="n">
        <v>250</v>
      </c>
      <c r="G9850" s="42" t="n">
        <f aca="false">DATE(YEAR(B9850),MONTH(B9850),1)</f>
        <v>46204</v>
      </c>
      <c r="H9850" s="24" t="str">
        <f aca="false">INDEX(Customers!$B$2:$B$601,MATCH(C9850,Customers!$A$2:$A$601,0))</f>
        <v>Rift Valley</v>
      </c>
      <c r="I9850" s="43" t="n">
        <f aca="false">ROUND(MIN(INDEX(Assumptions!$D$13:$D$18,MATCH(E9850,Assumptions!$A$13:$A$18,0)),MAX(INDEX(Assumptions!$C$13:$C$18,MATCH(E9850,Assumptions!$A$13:$A$18,0)),INDEX(Assumptions!$B$13:$B$18,MATCH(E9850,Assumptions!$A$13:$A$18,0))*F9850)),2)</f>
        <v>12.5</v>
      </c>
    </row>
    <row r="9851" customFormat="false" ht="15" hidden="false" customHeight="false" outlineLevel="0" collapsed="false">
      <c r="A9851" s="24" t="s">
        <v>10674</v>
      </c>
      <c r="B9851" s="39" t="n">
        <v>46230</v>
      </c>
      <c r="C9851" s="24" t="s">
        <v>742</v>
      </c>
      <c r="D9851" s="24" t="s">
        <v>826</v>
      </c>
      <c r="E9851" s="24" t="s">
        <v>111</v>
      </c>
      <c r="F9851" s="38" t="n">
        <v>1000</v>
      </c>
      <c r="G9851" s="42" t="n">
        <f aca="false">DATE(YEAR(B9851),MONTH(B9851),1)</f>
        <v>46204</v>
      </c>
      <c r="H9851" s="24" t="str">
        <f aca="false">INDEX(Customers!$B$2:$B$601,MATCH(C9851,Customers!$A$2:$A$601,0))</f>
        <v>Eastern</v>
      </c>
      <c r="I9851" s="43" t="n">
        <f aca="false">ROUND(MIN(INDEX(Assumptions!$D$13:$D$18,MATCH(E9851,Assumptions!$A$13:$A$18,0)),MAX(INDEX(Assumptions!$C$13:$C$18,MATCH(E9851,Assumptions!$A$13:$A$18,0)),INDEX(Assumptions!$B$13:$B$18,MATCH(E9851,Assumptions!$A$13:$A$18,0))*F9851)),2)</f>
        <v>40</v>
      </c>
    </row>
    <row r="9852" customFormat="false" ht="15" hidden="false" customHeight="false" outlineLevel="0" collapsed="false">
      <c r="A9852" s="24" t="s">
        <v>10675</v>
      </c>
      <c r="B9852" s="39" t="n">
        <v>46230</v>
      </c>
      <c r="C9852" s="24" t="s">
        <v>753</v>
      </c>
      <c r="D9852" s="24" t="s">
        <v>150</v>
      </c>
      <c r="E9852" s="24" t="s">
        <v>107</v>
      </c>
      <c r="F9852" s="38" t="n">
        <v>4060</v>
      </c>
      <c r="G9852" s="42" t="n">
        <f aca="false">DATE(YEAR(B9852),MONTH(B9852),1)</f>
        <v>46204</v>
      </c>
      <c r="H9852" s="24" t="str">
        <f aca="false">INDEX(Customers!$B$2:$B$601,MATCH(C9852,Customers!$A$2:$A$601,0))</f>
        <v>Nairobi</v>
      </c>
      <c r="I9852" s="43" t="n">
        <f aca="false">ROUND(MIN(INDEX(Assumptions!$D$13:$D$18,MATCH(E9852,Assumptions!$A$13:$A$18,0)),MAX(INDEX(Assumptions!$C$13:$C$18,MATCH(E9852,Assumptions!$A$13:$A$18,0)),INDEX(Assumptions!$B$13:$B$18,MATCH(E9852,Assumptions!$A$13:$A$18,0))*F9852)),2)</f>
        <v>0</v>
      </c>
    </row>
    <row r="9853" customFormat="false" ht="15" hidden="false" customHeight="false" outlineLevel="0" collapsed="false">
      <c r="A9853" s="24" t="s">
        <v>10676</v>
      </c>
      <c r="B9853" s="39" t="n">
        <v>46230</v>
      </c>
      <c r="C9853" s="24" t="s">
        <v>757</v>
      </c>
      <c r="D9853" s="24" t="s">
        <v>826</v>
      </c>
      <c r="E9853" s="24" t="s">
        <v>103</v>
      </c>
      <c r="F9853" s="38" t="n">
        <v>1780</v>
      </c>
      <c r="G9853" s="42" t="n">
        <f aca="false">DATE(YEAR(B9853),MONTH(B9853),1)</f>
        <v>46204</v>
      </c>
      <c r="H9853" s="24" t="str">
        <f aca="false">INDEX(Customers!$B$2:$B$601,MATCH(C9853,Customers!$A$2:$A$601,0))</f>
        <v>Rift Valley</v>
      </c>
      <c r="I9853" s="43" t="n">
        <f aca="false">ROUND(MIN(INDEX(Assumptions!$D$13:$D$18,MATCH(E9853,Assumptions!$A$13:$A$18,0)),MAX(INDEX(Assumptions!$C$13:$C$18,MATCH(E9853,Assumptions!$A$13:$A$18,0)),INDEX(Assumptions!$B$13:$B$18,MATCH(E9853,Assumptions!$A$13:$A$18,0))*F9853)),2)</f>
        <v>17.8</v>
      </c>
    </row>
    <row r="9854" customFormat="false" ht="15" hidden="false" customHeight="false" outlineLevel="0" collapsed="false">
      <c r="A9854" s="24" t="s">
        <v>10677</v>
      </c>
      <c r="B9854" s="39" t="n">
        <v>46230</v>
      </c>
      <c r="C9854" s="24" t="s">
        <v>786</v>
      </c>
      <c r="D9854" s="24" t="s">
        <v>182</v>
      </c>
      <c r="E9854" s="24" t="s">
        <v>105</v>
      </c>
      <c r="F9854" s="38" t="n">
        <v>82880</v>
      </c>
      <c r="G9854" s="42" t="n">
        <f aca="false">DATE(YEAR(B9854),MONTH(B9854),1)</f>
        <v>46204</v>
      </c>
      <c r="H9854" s="24" t="str">
        <f aca="false">INDEX(Customers!$B$2:$B$601,MATCH(C9854,Customers!$A$2:$A$601,0))</f>
        <v>Rift Valley</v>
      </c>
      <c r="I9854" s="43" t="n">
        <f aca="false">ROUND(MIN(INDEX(Assumptions!$D$13:$D$18,MATCH(E9854,Assumptions!$A$13:$A$18,0)),MAX(INDEX(Assumptions!$C$13:$C$18,MATCH(E9854,Assumptions!$A$13:$A$18,0)),INDEX(Assumptions!$B$13:$B$18,MATCH(E9854,Assumptions!$A$13:$A$18,0))*F9854)),2)</f>
        <v>200</v>
      </c>
    </row>
    <row r="9855" customFormat="false" ht="15" hidden="false" customHeight="false" outlineLevel="0" collapsed="false">
      <c r="A9855" s="24" t="s">
        <v>10678</v>
      </c>
      <c r="B9855" s="39" t="n">
        <v>46230</v>
      </c>
      <c r="C9855" s="24" t="s">
        <v>818</v>
      </c>
      <c r="D9855" s="24" t="s">
        <v>826</v>
      </c>
      <c r="E9855" s="24" t="s">
        <v>113</v>
      </c>
      <c r="F9855" s="38" t="n">
        <v>500</v>
      </c>
      <c r="G9855" s="42" t="n">
        <f aca="false">DATE(YEAR(B9855),MONTH(B9855),1)</f>
        <v>46204</v>
      </c>
      <c r="H9855" s="24" t="str">
        <f aca="false">INDEX(Customers!$B$2:$B$601,MATCH(C9855,Customers!$A$2:$A$601,0))</f>
        <v>Central</v>
      </c>
      <c r="I9855" s="43" t="n">
        <f aca="false">ROUND(MIN(INDEX(Assumptions!$D$13:$D$18,MATCH(E9855,Assumptions!$A$13:$A$18,0)),MAX(INDEX(Assumptions!$C$13:$C$18,MATCH(E9855,Assumptions!$A$13:$A$18,0)),INDEX(Assumptions!$B$13:$B$18,MATCH(E9855,Assumptions!$A$13:$A$18,0))*F9855)),2)</f>
        <v>25</v>
      </c>
    </row>
    <row r="9856" customFormat="false" ht="15" hidden="false" customHeight="false" outlineLevel="0" collapsed="false">
      <c r="A9856" s="24" t="s">
        <v>10679</v>
      </c>
      <c r="B9856" s="39" t="n">
        <v>46231</v>
      </c>
      <c r="C9856" s="24" t="s">
        <v>227</v>
      </c>
      <c r="D9856" s="24" t="s">
        <v>826</v>
      </c>
      <c r="E9856" s="24" t="s">
        <v>103</v>
      </c>
      <c r="F9856" s="38" t="n">
        <v>1700</v>
      </c>
      <c r="G9856" s="42" t="n">
        <f aca="false">DATE(YEAR(B9856),MONTH(B9856),1)</f>
        <v>46204</v>
      </c>
      <c r="H9856" s="24" t="str">
        <f aca="false">INDEX(Customers!$B$2:$B$601,MATCH(C9856,Customers!$A$2:$A$601,0))</f>
        <v>Nairobi</v>
      </c>
      <c r="I9856" s="43" t="n">
        <f aca="false">ROUND(MIN(INDEX(Assumptions!$D$13:$D$18,MATCH(E9856,Assumptions!$A$13:$A$18,0)),MAX(INDEX(Assumptions!$C$13:$C$18,MATCH(E9856,Assumptions!$A$13:$A$18,0)),INDEX(Assumptions!$B$13:$B$18,MATCH(E9856,Assumptions!$A$13:$A$18,0))*F9856)),2)</f>
        <v>17</v>
      </c>
    </row>
    <row r="9857" customFormat="false" ht="15" hidden="false" customHeight="false" outlineLevel="0" collapsed="false">
      <c r="A9857" s="24" t="s">
        <v>10680</v>
      </c>
      <c r="B9857" s="39" t="n">
        <v>46231</v>
      </c>
      <c r="C9857" s="24" t="s">
        <v>247</v>
      </c>
      <c r="D9857" s="24" t="s">
        <v>826</v>
      </c>
      <c r="E9857" s="24" t="s">
        <v>103</v>
      </c>
      <c r="F9857" s="38" t="n">
        <v>1640</v>
      </c>
      <c r="G9857" s="42" t="n">
        <f aca="false">DATE(YEAR(B9857),MONTH(B9857),1)</f>
        <v>46204</v>
      </c>
      <c r="H9857" s="24" t="str">
        <f aca="false">INDEX(Customers!$B$2:$B$601,MATCH(C9857,Customers!$A$2:$A$601,0))</f>
        <v>Nairobi</v>
      </c>
      <c r="I9857" s="43" t="n">
        <f aca="false">ROUND(MIN(INDEX(Assumptions!$D$13:$D$18,MATCH(E9857,Assumptions!$A$13:$A$18,0)),MAX(INDEX(Assumptions!$C$13:$C$18,MATCH(E9857,Assumptions!$A$13:$A$18,0)),INDEX(Assumptions!$B$13:$B$18,MATCH(E9857,Assumptions!$A$13:$A$18,0))*F9857)),2)</f>
        <v>16.4</v>
      </c>
    </row>
    <row r="9858" customFormat="false" ht="15" hidden="false" customHeight="false" outlineLevel="0" collapsed="false">
      <c r="A9858" s="24" t="s">
        <v>10681</v>
      </c>
      <c r="B9858" s="39" t="n">
        <v>46231</v>
      </c>
      <c r="C9858" s="24" t="s">
        <v>247</v>
      </c>
      <c r="D9858" s="24" t="s">
        <v>826</v>
      </c>
      <c r="E9858" s="24" t="s">
        <v>103</v>
      </c>
      <c r="F9858" s="38" t="n">
        <v>1580</v>
      </c>
      <c r="G9858" s="42" t="n">
        <f aca="false">DATE(YEAR(B9858),MONTH(B9858),1)</f>
        <v>46204</v>
      </c>
      <c r="H9858" s="24" t="str">
        <f aca="false">INDEX(Customers!$B$2:$B$601,MATCH(C9858,Customers!$A$2:$A$601,0))</f>
        <v>Nairobi</v>
      </c>
      <c r="I9858" s="43" t="n">
        <f aca="false">ROUND(MIN(INDEX(Assumptions!$D$13:$D$18,MATCH(E9858,Assumptions!$A$13:$A$18,0)),MAX(INDEX(Assumptions!$C$13:$C$18,MATCH(E9858,Assumptions!$A$13:$A$18,0)),INDEX(Assumptions!$B$13:$B$18,MATCH(E9858,Assumptions!$A$13:$A$18,0))*F9858)),2)</f>
        <v>15.8</v>
      </c>
    </row>
    <row r="9859" customFormat="false" ht="15" hidden="false" customHeight="false" outlineLevel="0" collapsed="false">
      <c r="A9859" s="24" t="s">
        <v>10682</v>
      </c>
      <c r="B9859" s="39" t="n">
        <v>46231</v>
      </c>
      <c r="C9859" s="24" t="s">
        <v>250</v>
      </c>
      <c r="D9859" s="24" t="s">
        <v>156</v>
      </c>
      <c r="E9859" s="24" t="s">
        <v>105</v>
      </c>
      <c r="F9859" s="38" t="n">
        <v>2190</v>
      </c>
      <c r="G9859" s="42" t="n">
        <f aca="false">DATE(YEAR(B9859),MONTH(B9859),1)</f>
        <v>46204</v>
      </c>
      <c r="H9859" s="24" t="str">
        <f aca="false">INDEX(Customers!$B$2:$B$601,MATCH(C9859,Customers!$A$2:$A$601,0))</f>
        <v>Nairobi</v>
      </c>
      <c r="I9859" s="43" t="n">
        <f aca="false">ROUND(MIN(INDEX(Assumptions!$D$13:$D$18,MATCH(E9859,Assumptions!$A$13:$A$18,0)),MAX(INDEX(Assumptions!$C$13:$C$18,MATCH(E9859,Assumptions!$A$13:$A$18,0)),INDEX(Assumptions!$B$13:$B$18,MATCH(E9859,Assumptions!$A$13:$A$18,0))*F9859)),2)</f>
        <v>32.85</v>
      </c>
    </row>
    <row r="9860" customFormat="false" ht="15" hidden="false" customHeight="false" outlineLevel="0" collapsed="false">
      <c r="A9860" s="24" t="s">
        <v>10683</v>
      </c>
      <c r="B9860" s="39" t="n">
        <v>46231</v>
      </c>
      <c r="C9860" s="24" t="s">
        <v>254</v>
      </c>
      <c r="D9860" s="24" t="s">
        <v>174</v>
      </c>
      <c r="E9860" s="24" t="s">
        <v>105</v>
      </c>
      <c r="F9860" s="38" t="n">
        <v>3980</v>
      </c>
      <c r="G9860" s="42" t="n">
        <f aca="false">DATE(YEAR(B9860),MONTH(B9860),1)</f>
        <v>46204</v>
      </c>
      <c r="H9860" s="24" t="str">
        <f aca="false">INDEX(Customers!$B$2:$B$601,MATCH(C9860,Customers!$A$2:$A$601,0))</f>
        <v>Rift Valley</v>
      </c>
      <c r="I9860" s="43" t="n">
        <f aca="false">ROUND(MIN(INDEX(Assumptions!$D$13:$D$18,MATCH(E9860,Assumptions!$A$13:$A$18,0)),MAX(INDEX(Assumptions!$C$13:$C$18,MATCH(E9860,Assumptions!$A$13:$A$18,0)),INDEX(Assumptions!$B$13:$B$18,MATCH(E9860,Assumptions!$A$13:$A$18,0))*F9860)),2)</f>
        <v>59.7</v>
      </c>
    </row>
    <row r="9861" customFormat="false" ht="15" hidden="false" customHeight="false" outlineLevel="0" collapsed="false">
      <c r="A9861" s="24" t="s">
        <v>10684</v>
      </c>
      <c r="B9861" s="39" t="n">
        <v>46231</v>
      </c>
      <c r="C9861" s="24" t="s">
        <v>255</v>
      </c>
      <c r="D9861" s="24" t="s">
        <v>165</v>
      </c>
      <c r="E9861" s="24" t="s">
        <v>105</v>
      </c>
      <c r="F9861" s="38" t="n">
        <v>15010</v>
      </c>
      <c r="G9861" s="42" t="n">
        <f aca="false">DATE(YEAR(B9861),MONTH(B9861),1)</f>
        <v>46204</v>
      </c>
      <c r="H9861" s="24" t="str">
        <f aca="false">INDEX(Customers!$B$2:$B$601,MATCH(C9861,Customers!$A$2:$A$601,0))</f>
        <v>Central</v>
      </c>
      <c r="I9861" s="43" t="n">
        <f aca="false">ROUND(MIN(INDEX(Assumptions!$D$13:$D$18,MATCH(E9861,Assumptions!$A$13:$A$18,0)),MAX(INDEX(Assumptions!$C$13:$C$18,MATCH(E9861,Assumptions!$A$13:$A$18,0)),INDEX(Assumptions!$B$13:$B$18,MATCH(E9861,Assumptions!$A$13:$A$18,0))*F9861)),2)</f>
        <v>200</v>
      </c>
    </row>
    <row r="9862" customFormat="false" ht="15" hidden="false" customHeight="false" outlineLevel="0" collapsed="false">
      <c r="A9862" s="24" t="s">
        <v>10685</v>
      </c>
      <c r="B9862" s="39" t="n">
        <v>46231</v>
      </c>
      <c r="C9862" s="24" t="s">
        <v>258</v>
      </c>
      <c r="D9862" s="24" t="s">
        <v>826</v>
      </c>
      <c r="E9862" s="24" t="s">
        <v>109</v>
      </c>
      <c r="F9862" s="38" t="n">
        <v>3120</v>
      </c>
      <c r="G9862" s="42" t="n">
        <f aca="false">DATE(YEAR(B9862),MONTH(B9862),1)</f>
        <v>46204</v>
      </c>
      <c r="H9862" s="24" t="str">
        <f aca="false">INDEX(Customers!$B$2:$B$601,MATCH(C9862,Customers!$A$2:$A$601,0))</f>
        <v>Central</v>
      </c>
      <c r="I9862" s="43" t="n">
        <f aca="false">ROUND(MIN(INDEX(Assumptions!$D$13:$D$18,MATCH(E9862,Assumptions!$A$13:$A$18,0)),MAX(INDEX(Assumptions!$C$13:$C$18,MATCH(E9862,Assumptions!$A$13:$A$18,0)),INDEX(Assumptions!$B$13:$B$18,MATCH(E9862,Assumptions!$A$13:$A$18,0))*F9862)),2)</f>
        <v>12.48</v>
      </c>
    </row>
    <row r="9863" customFormat="false" ht="15" hidden="false" customHeight="false" outlineLevel="0" collapsed="false">
      <c r="A9863" s="24" t="s">
        <v>10686</v>
      </c>
      <c r="B9863" s="39" t="n">
        <v>46231</v>
      </c>
      <c r="C9863" s="24" t="s">
        <v>275</v>
      </c>
      <c r="D9863" s="24" t="s">
        <v>826</v>
      </c>
      <c r="E9863" s="24" t="s">
        <v>111</v>
      </c>
      <c r="F9863" s="38" t="n">
        <v>50</v>
      </c>
      <c r="G9863" s="42" t="n">
        <f aca="false">DATE(YEAR(B9863),MONTH(B9863),1)</f>
        <v>46204</v>
      </c>
      <c r="H9863" s="24" t="str">
        <f aca="false">INDEX(Customers!$B$2:$B$601,MATCH(C9863,Customers!$A$2:$A$601,0))</f>
        <v>Rift Valley</v>
      </c>
      <c r="I9863" s="43" t="n">
        <f aca="false">ROUND(MIN(INDEX(Assumptions!$D$13:$D$18,MATCH(E9863,Assumptions!$A$13:$A$18,0)),MAX(INDEX(Assumptions!$C$13:$C$18,MATCH(E9863,Assumptions!$A$13:$A$18,0)),INDEX(Assumptions!$B$13:$B$18,MATCH(E9863,Assumptions!$A$13:$A$18,0))*F9863)),2)</f>
        <v>2</v>
      </c>
    </row>
    <row r="9864" customFormat="false" ht="15" hidden="false" customHeight="false" outlineLevel="0" collapsed="false">
      <c r="A9864" s="24" t="s">
        <v>10687</v>
      </c>
      <c r="B9864" s="39" t="n">
        <v>46231</v>
      </c>
      <c r="C9864" s="24" t="s">
        <v>277</v>
      </c>
      <c r="D9864" s="24" t="s">
        <v>826</v>
      </c>
      <c r="E9864" s="24" t="s">
        <v>103</v>
      </c>
      <c r="F9864" s="38" t="n">
        <v>8800</v>
      </c>
      <c r="G9864" s="42" t="n">
        <f aca="false">DATE(YEAR(B9864),MONTH(B9864),1)</f>
        <v>46204</v>
      </c>
      <c r="H9864" s="24" t="str">
        <f aca="false">INDEX(Customers!$B$2:$B$601,MATCH(C9864,Customers!$A$2:$A$601,0))</f>
        <v>Rift Valley</v>
      </c>
      <c r="I9864" s="43" t="n">
        <f aca="false">ROUND(MIN(INDEX(Assumptions!$D$13:$D$18,MATCH(E9864,Assumptions!$A$13:$A$18,0)),MAX(INDEX(Assumptions!$C$13:$C$18,MATCH(E9864,Assumptions!$A$13:$A$18,0)),INDEX(Assumptions!$B$13:$B$18,MATCH(E9864,Assumptions!$A$13:$A$18,0))*F9864)),2)</f>
        <v>88</v>
      </c>
    </row>
    <row r="9865" customFormat="false" ht="15" hidden="false" customHeight="false" outlineLevel="0" collapsed="false">
      <c r="A9865" s="24" t="s">
        <v>10688</v>
      </c>
      <c r="B9865" s="39" t="n">
        <v>46231</v>
      </c>
      <c r="C9865" s="24" t="s">
        <v>285</v>
      </c>
      <c r="D9865" s="24" t="s">
        <v>205</v>
      </c>
      <c r="E9865" s="24" t="s">
        <v>107</v>
      </c>
      <c r="F9865" s="38" t="n">
        <v>20420</v>
      </c>
      <c r="G9865" s="42" t="n">
        <f aca="false">DATE(YEAR(B9865),MONTH(B9865),1)</f>
        <v>46204</v>
      </c>
      <c r="H9865" s="24" t="str">
        <f aca="false">INDEX(Customers!$B$2:$B$601,MATCH(C9865,Customers!$A$2:$A$601,0))</f>
        <v>Eastern</v>
      </c>
      <c r="I9865" s="43" t="n">
        <f aca="false">ROUND(MIN(INDEX(Assumptions!$D$13:$D$18,MATCH(E9865,Assumptions!$A$13:$A$18,0)),MAX(INDEX(Assumptions!$C$13:$C$18,MATCH(E9865,Assumptions!$A$13:$A$18,0)),INDEX(Assumptions!$B$13:$B$18,MATCH(E9865,Assumptions!$A$13:$A$18,0))*F9865)),2)</f>
        <v>0</v>
      </c>
    </row>
    <row r="9866" customFormat="false" ht="15" hidden="false" customHeight="false" outlineLevel="0" collapsed="false">
      <c r="A9866" s="24" t="s">
        <v>10689</v>
      </c>
      <c r="B9866" s="39" t="n">
        <v>46231</v>
      </c>
      <c r="C9866" s="24" t="s">
        <v>285</v>
      </c>
      <c r="D9866" s="24" t="s">
        <v>205</v>
      </c>
      <c r="E9866" s="24" t="s">
        <v>107</v>
      </c>
      <c r="F9866" s="38" t="n">
        <v>1970</v>
      </c>
      <c r="G9866" s="42" t="n">
        <f aca="false">DATE(YEAR(B9866),MONTH(B9866),1)</f>
        <v>46204</v>
      </c>
      <c r="H9866" s="24" t="str">
        <f aca="false">INDEX(Customers!$B$2:$B$601,MATCH(C9866,Customers!$A$2:$A$601,0))</f>
        <v>Eastern</v>
      </c>
      <c r="I9866" s="43" t="n">
        <f aca="false">ROUND(MIN(INDEX(Assumptions!$D$13:$D$18,MATCH(E9866,Assumptions!$A$13:$A$18,0)),MAX(INDEX(Assumptions!$C$13:$C$18,MATCH(E9866,Assumptions!$A$13:$A$18,0)),INDEX(Assumptions!$B$13:$B$18,MATCH(E9866,Assumptions!$A$13:$A$18,0))*F9866)),2)</f>
        <v>0</v>
      </c>
    </row>
    <row r="9867" customFormat="false" ht="15" hidden="false" customHeight="false" outlineLevel="0" collapsed="false">
      <c r="A9867" s="24" t="s">
        <v>10690</v>
      </c>
      <c r="B9867" s="39" t="n">
        <v>46231</v>
      </c>
      <c r="C9867" s="24" t="s">
        <v>288</v>
      </c>
      <c r="D9867" s="24" t="s">
        <v>164</v>
      </c>
      <c r="E9867" s="24" t="s">
        <v>105</v>
      </c>
      <c r="F9867" s="38" t="n">
        <v>7500</v>
      </c>
      <c r="G9867" s="42" t="n">
        <f aca="false">DATE(YEAR(B9867),MONTH(B9867),1)</f>
        <v>46204</v>
      </c>
      <c r="H9867" s="24" t="str">
        <f aca="false">INDEX(Customers!$B$2:$B$601,MATCH(C9867,Customers!$A$2:$A$601,0))</f>
        <v>Central</v>
      </c>
      <c r="I9867" s="43" t="n">
        <f aca="false">ROUND(MIN(INDEX(Assumptions!$D$13:$D$18,MATCH(E9867,Assumptions!$A$13:$A$18,0)),MAX(INDEX(Assumptions!$C$13:$C$18,MATCH(E9867,Assumptions!$A$13:$A$18,0)),INDEX(Assumptions!$B$13:$B$18,MATCH(E9867,Assumptions!$A$13:$A$18,0))*F9867)),2)</f>
        <v>112.5</v>
      </c>
    </row>
    <row r="9868" customFormat="false" ht="15" hidden="false" customHeight="false" outlineLevel="0" collapsed="false">
      <c r="A9868" s="24" t="s">
        <v>10691</v>
      </c>
      <c r="B9868" s="39" t="n">
        <v>46231</v>
      </c>
      <c r="C9868" s="24" t="s">
        <v>291</v>
      </c>
      <c r="D9868" s="24" t="s">
        <v>180</v>
      </c>
      <c r="E9868" s="24" t="s">
        <v>105</v>
      </c>
      <c r="F9868" s="38" t="n">
        <v>63650</v>
      </c>
      <c r="G9868" s="42" t="n">
        <f aca="false">DATE(YEAR(B9868),MONTH(B9868),1)</f>
        <v>46204</v>
      </c>
      <c r="H9868" s="24" t="str">
        <f aca="false">INDEX(Customers!$B$2:$B$601,MATCH(C9868,Customers!$A$2:$A$601,0))</f>
        <v>Rift Valley</v>
      </c>
      <c r="I9868" s="43" t="n">
        <f aca="false">ROUND(MIN(INDEX(Assumptions!$D$13:$D$18,MATCH(E9868,Assumptions!$A$13:$A$18,0)),MAX(INDEX(Assumptions!$C$13:$C$18,MATCH(E9868,Assumptions!$A$13:$A$18,0)),INDEX(Assumptions!$B$13:$B$18,MATCH(E9868,Assumptions!$A$13:$A$18,0))*F9868)),2)</f>
        <v>200</v>
      </c>
    </row>
    <row r="9869" customFormat="false" ht="15" hidden="false" customHeight="false" outlineLevel="0" collapsed="false">
      <c r="A9869" s="24" t="s">
        <v>10692</v>
      </c>
      <c r="B9869" s="39" t="n">
        <v>46231</v>
      </c>
      <c r="C9869" s="24" t="s">
        <v>319</v>
      </c>
      <c r="D9869" s="24" t="s">
        <v>826</v>
      </c>
      <c r="E9869" s="24" t="s">
        <v>103</v>
      </c>
      <c r="F9869" s="38" t="n">
        <v>1020</v>
      </c>
      <c r="G9869" s="42" t="n">
        <f aca="false">DATE(YEAR(B9869),MONTH(B9869),1)</f>
        <v>46204</v>
      </c>
      <c r="H9869" s="24" t="str">
        <f aca="false">INDEX(Customers!$B$2:$B$601,MATCH(C9869,Customers!$A$2:$A$601,0))</f>
        <v>Nairobi</v>
      </c>
      <c r="I9869" s="43" t="n">
        <f aca="false">ROUND(MIN(INDEX(Assumptions!$D$13:$D$18,MATCH(E9869,Assumptions!$A$13:$A$18,0)),MAX(INDEX(Assumptions!$C$13:$C$18,MATCH(E9869,Assumptions!$A$13:$A$18,0)),INDEX(Assumptions!$B$13:$B$18,MATCH(E9869,Assumptions!$A$13:$A$18,0))*F9869)),2)</f>
        <v>10.2</v>
      </c>
    </row>
    <row r="9870" customFormat="false" ht="15" hidden="false" customHeight="false" outlineLevel="0" collapsed="false">
      <c r="A9870" s="24" t="s">
        <v>10693</v>
      </c>
      <c r="B9870" s="39" t="n">
        <v>46231</v>
      </c>
      <c r="C9870" s="24" t="s">
        <v>327</v>
      </c>
      <c r="D9870" s="24" t="s">
        <v>826</v>
      </c>
      <c r="E9870" s="24" t="s">
        <v>111</v>
      </c>
      <c r="F9870" s="38" t="n">
        <v>200</v>
      </c>
      <c r="G9870" s="42" t="n">
        <f aca="false">DATE(YEAR(B9870),MONTH(B9870),1)</f>
        <v>46204</v>
      </c>
      <c r="H9870" s="24" t="str">
        <f aca="false">INDEX(Customers!$B$2:$B$601,MATCH(C9870,Customers!$A$2:$A$601,0))</f>
        <v>Rift Valley</v>
      </c>
      <c r="I9870" s="43" t="n">
        <f aca="false">ROUND(MIN(INDEX(Assumptions!$D$13:$D$18,MATCH(E9870,Assumptions!$A$13:$A$18,0)),MAX(INDEX(Assumptions!$C$13:$C$18,MATCH(E9870,Assumptions!$A$13:$A$18,0)),INDEX(Assumptions!$B$13:$B$18,MATCH(E9870,Assumptions!$A$13:$A$18,0))*F9870)),2)</f>
        <v>8</v>
      </c>
    </row>
    <row r="9871" customFormat="false" ht="15" hidden="false" customHeight="false" outlineLevel="0" collapsed="false">
      <c r="A9871" s="24" t="s">
        <v>10694</v>
      </c>
      <c r="B9871" s="39" t="n">
        <v>46231</v>
      </c>
      <c r="C9871" s="24" t="s">
        <v>337</v>
      </c>
      <c r="D9871" s="24" t="s">
        <v>826</v>
      </c>
      <c r="E9871" s="24" t="s">
        <v>113</v>
      </c>
      <c r="F9871" s="38" t="n">
        <v>250</v>
      </c>
      <c r="G9871" s="42" t="n">
        <f aca="false">DATE(YEAR(B9871),MONTH(B9871),1)</f>
        <v>46204</v>
      </c>
      <c r="H9871" s="24" t="str">
        <f aca="false">INDEX(Customers!$B$2:$B$601,MATCH(C9871,Customers!$A$2:$A$601,0))</f>
        <v>Nairobi</v>
      </c>
      <c r="I9871" s="43" t="n">
        <f aca="false">ROUND(MIN(INDEX(Assumptions!$D$13:$D$18,MATCH(E9871,Assumptions!$A$13:$A$18,0)),MAX(INDEX(Assumptions!$C$13:$C$18,MATCH(E9871,Assumptions!$A$13:$A$18,0)),INDEX(Assumptions!$B$13:$B$18,MATCH(E9871,Assumptions!$A$13:$A$18,0))*F9871)),2)</f>
        <v>12.5</v>
      </c>
    </row>
    <row r="9872" customFormat="false" ht="15" hidden="false" customHeight="false" outlineLevel="0" collapsed="false">
      <c r="A9872" s="24" t="s">
        <v>10695</v>
      </c>
      <c r="B9872" s="39" t="n">
        <v>46231</v>
      </c>
      <c r="C9872" s="24" t="s">
        <v>340</v>
      </c>
      <c r="D9872" s="24" t="s">
        <v>826</v>
      </c>
      <c r="E9872" s="24" t="s">
        <v>111</v>
      </c>
      <c r="F9872" s="38" t="n">
        <v>500</v>
      </c>
      <c r="G9872" s="42" t="n">
        <f aca="false">DATE(YEAR(B9872),MONTH(B9872),1)</f>
        <v>46204</v>
      </c>
      <c r="H9872" s="24" t="str">
        <f aca="false">INDEX(Customers!$B$2:$B$601,MATCH(C9872,Customers!$A$2:$A$601,0))</f>
        <v>Rift Valley</v>
      </c>
      <c r="I9872" s="43" t="n">
        <f aca="false">ROUND(MIN(INDEX(Assumptions!$D$13:$D$18,MATCH(E9872,Assumptions!$A$13:$A$18,0)),MAX(INDEX(Assumptions!$C$13:$C$18,MATCH(E9872,Assumptions!$A$13:$A$18,0)),INDEX(Assumptions!$B$13:$B$18,MATCH(E9872,Assumptions!$A$13:$A$18,0))*F9872)),2)</f>
        <v>20</v>
      </c>
    </row>
    <row r="9873" customFormat="false" ht="15" hidden="false" customHeight="false" outlineLevel="0" collapsed="false">
      <c r="A9873" s="24" t="s">
        <v>10696</v>
      </c>
      <c r="B9873" s="39" t="n">
        <v>46231</v>
      </c>
      <c r="C9873" s="24" t="s">
        <v>345</v>
      </c>
      <c r="D9873" s="24" t="s">
        <v>826</v>
      </c>
      <c r="E9873" s="24" t="s">
        <v>113</v>
      </c>
      <c r="F9873" s="38" t="n">
        <v>500</v>
      </c>
      <c r="G9873" s="42" t="n">
        <f aca="false">DATE(YEAR(B9873),MONTH(B9873),1)</f>
        <v>46204</v>
      </c>
      <c r="H9873" s="24" t="str">
        <f aca="false">INDEX(Customers!$B$2:$B$601,MATCH(C9873,Customers!$A$2:$A$601,0))</f>
        <v>Central</v>
      </c>
      <c r="I9873" s="43" t="n">
        <f aca="false">ROUND(MIN(INDEX(Assumptions!$D$13:$D$18,MATCH(E9873,Assumptions!$A$13:$A$18,0)),MAX(INDEX(Assumptions!$C$13:$C$18,MATCH(E9873,Assumptions!$A$13:$A$18,0)),INDEX(Assumptions!$B$13:$B$18,MATCH(E9873,Assumptions!$A$13:$A$18,0))*F9873)),2)</f>
        <v>25</v>
      </c>
    </row>
    <row r="9874" customFormat="false" ht="15" hidden="false" customHeight="false" outlineLevel="0" collapsed="false">
      <c r="A9874" s="24" t="s">
        <v>10697</v>
      </c>
      <c r="B9874" s="39" t="n">
        <v>46231</v>
      </c>
      <c r="C9874" s="24" t="s">
        <v>359</v>
      </c>
      <c r="D9874" s="24" t="s">
        <v>826</v>
      </c>
      <c r="E9874" s="24" t="s">
        <v>109</v>
      </c>
      <c r="F9874" s="38" t="n">
        <v>61340</v>
      </c>
      <c r="G9874" s="42" t="n">
        <f aca="false">DATE(YEAR(B9874),MONTH(B9874),1)</f>
        <v>46204</v>
      </c>
      <c r="H9874" s="24" t="str">
        <f aca="false">INDEX(Customers!$B$2:$B$601,MATCH(C9874,Customers!$A$2:$A$601,0))</f>
        <v>Central</v>
      </c>
      <c r="I9874" s="43" t="n">
        <f aca="false">ROUND(MIN(INDEX(Assumptions!$D$13:$D$18,MATCH(E9874,Assumptions!$A$13:$A$18,0)),MAX(INDEX(Assumptions!$C$13:$C$18,MATCH(E9874,Assumptions!$A$13:$A$18,0)),INDEX(Assumptions!$B$13:$B$18,MATCH(E9874,Assumptions!$A$13:$A$18,0))*F9874)),2)</f>
        <v>40</v>
      </c>
    </row>
    <row r="9875" customFormat="false" ht="15" hidden="false" customHeight="false" outlineLevel="0" collapsed="false">
      <c r="A9875" s="24" t="s">
        <v>10698</v>
      </c>
      <c r="B9875" s="39" t="n">
        <v>46231</v>
      </c>
      <c r="C9875" s="24" t="s">
        <v>375</v>
      </c>
      <c r="D9875" s="24" t="s">
        <v>826</v>
      </c>
      <c r="E9875" s="24" t="s">
        <v>109</v>
      </c>
      <c r="F9875" s="38" t="n">
        <v>2250</v>
      </c>
      <c r="G9875" s="42" t="n">
        <f aca="false">DATE(YEAR(B9875),MONTH(B9875),1)</f>
        <v>46204</v>
      </c>
      <c r="H9875" s="24" t="str">
        <f aca="false">INDEX(Customers!$B$2:$B$601,MATCH(C9875,Customers!$A$2:$A$601,0))</f>
        <v>Coast</v>
      </c>
      <c r="I9875" s="43" t="n">
        <f aca="false">ROUND(MIN(INDEX(Assumptions!$D$13:$D$18,MATCH(E9875,Assumptions!$A$13:$A$18,0)),MAX(INDEX(Assumptions!$C$13:$C$18,MATCH(E9875,Assumptions!$A$13:$A$18,0)),INDEX(Assumptions!$B$13:$B$18,MATCH(E9875,Assumptions!$A$13:$A$18,0))*F9875)),2)</f>
        <v>9</v>
      </c>
    </row>
    <row r="9876" customFormat="false" ht="15" hidden="false" customHeight="false" outlineLevel="0" collapsed="false">
      <c r="A9876" s="24" t="s">
        <v>10699</v>
      </c>
      <c r="B9876" s="39" t="n">
        <v>46231</v>
      </c>
      <c r="C9876" s="24" t="s">
        <v>385</v>
      </c>
      <c r="D9876" s="24" t="s">
        <v>826</v>
      </c>
      <c r="E9876" s="24" t="s">
        <v>111</v>
      </c>
      <c r="F9876" s="38" t="n">
        <v>500</v>
      </c>
      <c r="G9876" s="42" t="n">
        <f aca="false">DATE(YEAR(B9876),MONTH(B9876),1)</f>
        <v>46204</v>
      </c>
      <c r="H9876" s="24" t="str">
        <f aca="false">INDEX(Customers!$B$2:$B$601,MATCH(C9876,Customers!$A$2:$A$601,0))</f>
        <v>Central</v>
      </c>
      <c r="I9876" s="43" t="n">
        <f aca="false">ROUND(MIN(INDEX(Assumptions!$D$13:$D$18,MATCH(E9876,Assumptions!$A$13:$A$18,0)),MAX(INDEX(Assumptions!$C$13:$C$18,MATCH(E9876,Assumptions!$A$13:$A$18,0)),INDEX(Assumptions!$B$13:$B$18,MATCH(E9876,Assumptions!$A$13:$A$18,0))*F9876)),2)</f>
        <v>20</v>
      </c>
    </row>
    <row r="9877" customFormat="false" ht="15" hidden="false" customHeight="false" outlineLevel="0" collapsed="false">
      <c r="A9877" s="24" t="s">
        <v>10700</v>
      </c>
      <c r="B9877" s="39" t="n">
        <v>46231</v>
      </c>
      <c r="C9877" s="24" t="s">
        <v>393</v>
      </c>
      <c r="D9877" s="24" t="s">
        <v>174</v>
      </c>
      <c r="E9877" s="24" t="s">
        <v>105</v>
      </c>
      <c r="F9877" s="38" t="n">
        <v>2440</v>
      </c>
      <c r="G9877" s="42" t="n">
        <f aca="false">DATE(YEAR(B9877),MONTH(B9877),1)</f>
        <v>46204</v>
      </c>
      <c r="H9877" s="24" t="str">
        <f aca="false">INDEX(Customers!$B$2:$B$601,MATCH(C9877,Customers!$A$2:$A$601,0))</f>
        <v>Rift Valley</v>
      </c>
      <c r="I9877" s="43" t="n">
        <f aca="false">ROUND(MIN(INDEX(Assumptions!$D$13:$D$18,MATCH(E9877,Assumptions!$A$13:$A$18,0)),MAX(INDEX(Assumptions!$C$13:$C$18,MATCH(E9877,Assumptions!$A$13:$A$18,0)),INDEX(Assumptions!$B$13:$B$18,MATCH(E9877,Assumptions!$A$13:$A$18,0))*F9877)),2)</f>
        <v>36.6</v>
      </c>
    </row>
    <row r="9878" customFormat="false" ht="15" hidden="false" customHeight="false" outlineLevel="0" collapsed="false">
      <c r="A9878" s="24" t="s">
        <v>10701</v>
      </c>
      <c r="B9878" s="39" t="n">
        <v>46231</v>
      </c>
      <c r="C9878" s="24" t="s">
        <v>394</v>
      </c>
      <c r="D9878" s="24" t="s">
        <v>826</v>
      </c>
      <c r="E9878" s="24" t="s">
        <v>111</v>
      </c>
      <c r="F9878" s="38" t="n">
        <v>20</v>
      </c>
      <c r="G9878" s="42" t="n">
        <f aca="false">DATE(YEAR(B9878),MONTH(B9878),1)</f>
        <v>46204</v>
      </c>
      <c r="H9878" s="24" t="str">
        <f aca="false">INDEX(Customers!$B$2:$B$601,MATCH(C9878,Customers!$A$2:$A$601,0))</f>
        <v>Eastern</v>
      </c>
      <c r="I9878" s="43" t="n">
        <f aca="false">ROUND(MIN(INDEX(Assumptions!$D$13:$D$18,MATCH(E9878,Assumptions!$A$13:$A$18,0)),MAX(INDEX(Assumptions!$C$13:$C$18,MATCH(E9878,Assumptions!$A$13:$A$18,0)),INDEX(Assumptions!$B$13:$B$18,MATCH(E9878,Assumptions!$A$13:$A$18,0))*F9878)),2)</f>
        <v>0.8</v>
      </c>
    </row>
    <row r="9879" customFormat="false" ht="15" hidden="false" customHeight="false" outlineLevel="0" collapsed="false">
      <c r="A9879" s="24" t="s">
        <v>10702</v>
      </c>
      <c r="B9879" s="39" t="n">
        <v>46231</v>
      </c>
      <c r="C9879" s="24" t="s">
        <v>396</v>
      </c>
      <c r="D9879" s="24" t="s">
        <v>826</v>
      </c>
      <c r="E9879" s="24" t="s">
        <v>109</v>
      </c>
      <c r="F9879" s="38" t="n">
        <v>700</v>
      </c>
      <c r="G9879" s="42" t="n">
        <f aca="false">DATE(YEAR(B9879),MONTH(B9879),1)</f>
        <v>46204</v>
      </c>
      <c r="H9879" s="24" t="str">
        <f aca="false">INDEX(Customers!$B$2:$B$601,MATCH(C9879,Customers!$A$2:$A$601,0))</f>
        <v>Nairobi</v>
      </c>
      <c r="I9879" s="43" t="n">
        <f aca="false">ROUND(MIN(INDEX(Assumptions!$D$13:$D$18,MATCH(E9879,Assumptions!$A$13:$A$18,0)),MAX(INDEX(Assumptions!$C$13:$C$18,MATCH(E9879,Assumptions!$A$13:$A$18,0)),INDEX(Assumptions!$B$13:$B$18,MATCH(E9879,Assumptions!$A$13:$A$18,0))*F9879)),2)</f>
        <v>2.8</v>
      </c>
    </row>
    <row r="9880" customFormat="false" ht="15" hidden="false" customHeight="false" outlineLevel="0" collapsed="false">
      <c r="A9880" s="24" t="s">
        <v>10703</v>
      </c>
      <c r="B9880" s="39" t="n">
        <v>46231</v>
      </c>
      <c r="C9880" s="24" t="s">
        <v>404</v>
      </c>
      <c r="D9880" s="24" t="s">
        <v>826</v>
      </c>
      <c r="E9880" s="24" t="s">
        <v>103</v>
      </c>
      <c r="F9880" s="38" t="n">
        <v>1350</v>
      </c>
      <c r="G9880" s="42" t="n">
        <f aca="false">DATE(YEAR(B9880),MONTH(B9880),1)</f>
        <v>46204</v>
      </c>
      <c r="H9880" s="24" t="str">
        <f aca="false">INDEX(Customers!$B$2:$B$601,MATCH(C9880,Customers!$A$2:$A$601,0))</f>
        <v>Eastern</v>
      </c>
      <c r="I9880" s="43" t="n">
        <f aca="false">ROUND(MIN(INDEX(Assumptions!$D$13:$D$18,MATCH(E9880,Assumptions!$A$13:$A$18,0)),MAX(INDEX(Assumptions!$C$13:$C$18,MATCH(E9880,Assumptions!$A$13:$A$18,0)),INDEX(Assumptions!$B$13:$B$18,MATCH(E9880,Assumptions!$A$13:$A$18,0))*F9880)),2)</f>
        <v>13.5</v>
      </c>
    </row>
    <row r="9881" customFormat="false" ht="15" hidden="false" customHeight="false" outlineLevel="0" collapsed="false">
      <c r="A9881" s="24" t="s">
        <v>10704</v>
      </c>
      <c r="B9881" s="39" t="n">
        <v>46231</v>
      </c>
      <c r="C9881" s="24" t="s">
        <v>426</v>
      </c>
      <c r="D9881" s="24" t="s">
        <v>826</v>
      </c>
      <c r="E9881" s="24" t="s">
        <v>111</v>
      </c>
      <c r="F9881" s="38" t="n">
        <v>50</v>
      </c>
      <c r="G9881" s="42" t="n">
        <f aca="false">DATE(YEAR(B9881),MONTH(B9881),1)</f>
        <v>46204</v>
      </c>
      <c r="H9881" s="24" t="str">
        <f aca="false">INDEX(Customers!$B$2:$B$601,MATCH(C9881,Customers!$A$2:$A$601,0))</f>
        <v>Western</v>
      </c>
      <c r="I9881" s="43" t="n">
        <f aca="false">ROUND(MIN(INDEX(Assumptions!$D$13:$D$18,MATCH(E9881,Assumptions!$A$13:$A$18,0)),MAX(INDEX(Assumptions!$C$13:$C$18,MATCH(E9881,Assumptions!$A$13:$A$18,0)),INDEX(Assumptions!$B$13:$B$18,MATCH(E9881,Assumptions!$A$13:$A$18,0))*F9881)),2)</f>
        <v>2</v>
      </c>
    </row>
    <row r="9882" customFormat="false" ht="15" hidden="false" customHeight="false" outlineLevel="0" collapsed="false">
      <c r="A9882" s="24" t="s">
        <v>10705</v>
      </c>
      <c r="B9882" s="39" t="n">
        <v>46231</v>
      </c>
      <c r="C9882" s="24" t="s">
        <v>427</v>
      </c>
      <c r="D9882" s="24" t="s">
        <v>826</v>
      </c>
      <c r="E9882" s="24" t="s">
        <v>111</v>
      </c>
      <c r="F9882" s="38" t="n">
        <v>100</v>
      </c>
      <c r="G9882" s="42" t="n">
        <f aca="false">DATE(YEAR(B9882),MONTH(B9882),1)</f>
        <v>46204</v>
      </c>
      <c r="H9882" s="24" t="str">
        <f aca="false">INDEX(Customers!$B$2:$B$601,MATCH(C9882,Customers!$A$2:$A$601,0))</f>
        <v>Nairobi</v>
      </c>
      <c r="I9882" s="43" t="n">
        <f aca="false">ROUND(MIN(INDEX(Assumptions!$D$13:$D$18,MATCH(E9882,Assumptions!$A$13:$A$18,0)),MAX(INDEX(Assumptions!$C$13:$C$18,MATCH(E9882,Assumptions!$A$13:$A$18,0)),INDEX(Assumptions!$B$13:$B$18,MATCH(E9882,Assumptions!$A$13:$A$18,0))*F9882)),2)</f>
        <v>4</v>
      </c>
    </row>
    <row r="9883" customFormat="false" ht="15" hidden="false" customHeight="false" outlineLevel="0" collapsed="false">
      <c r="A9883" s="24" t="s">
        <v>10706</v>
      </c>
      <c r="B9883" s="39" t="n">
        <v>46231</v>
      </c>
      <c r="C9883" s="24" t="s">
        <v>428</v>
      </c>
      <c r="D9883" s="24" t="s">
        <v>826</v>
      </c>
      <c r="E9883" s="24" t="s">
        <v>111</v>
      </c>
      <c r="F9883" s="38" t="n">
        <v>50</v>
      </c>
      <c r="G9883" s="42" t="n">
        <f aca="false">DATE(YEAR(B9883),MONTH(B9883),1)</f>
        <v>46204</v>
      </c>
      <c r="H9883" s="24" t="str">
        <f aca="false">INDEX(Customers!$B$2:$B$601,MATCH(C9883,Customers!$A$2:$A$601,0))</f>
        <v>Nairobi</v>
      </c>
      <c r="I9883" s="43" t="n">
        <f aca="false">ROUND(MIN(INDEX(Assumptions!$D$13:$D$18,MATCH(E9883,Assumptions!$A$13:$A$18,0)),MAX(INDEX(Assumptions!$C$13:$C$18,MATCH(E9883,Assumptions!$A$13:$A$18,0)),INDEX(Assumptions!$B$13:$B$18,MATCH(E9883,Assumptions!$A$13:$A$18,0))*F9883)),2)</f>
        <v>2</v>
      </c>
    </row>
    <row r="9884" customFormat="false" ht="15" hidden="false" customHeight="false" outlineLevel="0" collapsed="false">
      <c r="A9884" s="24" t="s">
        <v>10707</v>
      </c>
      <c r="B9884" s="39" t="n">
        <v>46231</v>
      </c>
      <c r="C9884" s="24" t="s">
        <v>431</v>
      </c>
      <c r="D9884" s="24" t="s">
        <v>153</v>
      </c>
      <c r="E9884" s="24" t="s">
        <v>105</v>
      </c>
      <c r="F9884" s="38" t="n">
        <v>1830</v>
      </c>
      <c r="G9884" s="42" t="n">
        <f aca="false">DATE(YEAR(B9884),MONTH(B9884),1)</f>
        <v>46204</v>
      </c>
      <c r="H9884" s="24" t="str">
        <f aca="false">INDEX(Customers!$B$2:$B$601,MATCH(C9884,Customers!$A$2:$A$601,0))</f>
        <v>Nairobi</v>
      </c>
      <c r="I9884" s="43" t="n">
        <f aca="false">ROUND(MIN(INDEX(Assumptions!$D$13:$D$18,MATCH(E9884,Assumptions!$A$13:$A$18,0)),MAX(INDEX(Assumptions!$C$13:$C$18,MATCH(E9884,Assumptions!$A$13:$A$18,0)),INDEX(Assumptions!$B$13:$B$18,MATCH(E9884,Assumptions!$A$13:$A$18,0))*F9884)),2)</f>
        <v>27.45</v>
      </c>
    </row>
    <row r="9885" customFormat="false" ht="15" hidden="false" customHeight="false" outlineLevel="0" collapsed="false">
      <c r="A9885" s="24" t="s">
        <v>10708</v>
      </c>
      <c r="B9885" s="39" t="n">
        <v>46231</v>
      </c>
      <c r="C9885" s="24" t="s">
        <v>434</v>
      </c>
      <c r="D9885" s="24" t="s">
        <v>826</v>
      </c>
      <c r="E9885" s="24" t="s">
        <v>111</v>
      </c>
      <c r="F9885" s="38" t="n">
        <v>500</v>
      </c>
      <c r="G9885" s="42" t="n">
        <f aca="false">DATE(YEAR(B9885),MONTH(B9885),1)</f>
        <v>46204</v>
      </c>
      <c r="H9885" s="24" t="str">
        <f aca="false">INDEX(Customers!$B$2:$B$601,MATCH(C9885,Customers!$A$2:$A$601,0))</f>
        <v>Central</v>
      </c>
      <c r="I9885" s="43" t="n">
        <f aca="false">ROUND(MIN(INDEX(Assumptions!$D$13:$D$18,MATCH(E9885,Assumptions!$A$13:$A$18,0)),MAX(INDEX(Assumptions!$C$13:$C$18,MATCH(E9885,Assumptions!$A$13:$A$18,0)),INDEX(Assumptions!$B$13:$B$18,MATCH(E9885,Assumptions!$A$13:$A$18,0))*F9885)),2)</f>
        <v>20</v>
      </c>
    </row>
    <row r="9886" customFormat="false" ht="15" hidden="false" customHeight="false" outlineLevel="0" collapsed="false">
      <c r="A9886" s="24" t="s">
        <v>10709</v>
      </c>
      <c r="B9886" s="39" t="n">
        <v>46231</v>
      </c>
      <c r="C9886" s="24" t="s">
        <v>446</v>
      </c>
      <c r="D9886" s="24" t="s">
        <v>826</v>
      </c>
      <c r="E9886" s="24" t="s">
        <v>111</v>
      </c>
      <c r="F9886" s="38" t="n">
        <v>200</v>
      </c>
      <c r="G9886" s="42" t="n">
        <f aca="false">DATE(YEAR(B9886),MONTH(B9886),1)</f>
        <v>46204</v>
      </c>
      <c r="H9886" s="24" t="str">
        <f aca="false">INDEX(Customers!$B$2:$B$601,MATCH(C9886,Customers!$A$2:$A$601,0))</f>
        <v>Central</v>
      </c>
      <c r="I9886" s="43" t="n">
        <f aca="false">ROUND(MIN(INDEX(Assumptions!$D$13:$D$18,MATCH(E9886,Assumptions!$A$13:$A$18,0)),MAX(INDEX(Assumptions!$C$13:$C$18,MATCH(E9886,Assumptions!$A$13:$A$18,0)),INDEX(Assumptions!$B$13:$B$18,MATCH(E9886,Assumptions!$A$13:$A$18,0))*F9886)),2)</f>
        <v>8</v>
      </c>
    </row>
    <row r="9887" customFormat="false" ht="15" hidden="false" customHeight="false" outlineLevel="0" collapsed="false">
      <c r="A9887" s="24" t="s">
        <v>10710</v>
      </c>
      <c r="B9887" s="39" t="n">
        <v>46231</v>
      </c>
      <c r="C9887" s="24" t="s">
        <v>464</v>
      </c>
      <c r="D9887" s="24" t="s">
        <v>826</v>
      </c>
      <c r="E9887" s="24" t="s">
        <v>103</v>
      </c>
      <c r="F9887" s="38" t="n">
        <v>9170</v>
      </c>
      <c r="G9887" s="42" t="n">
        <f aca="false">DATE(YEAR(B9887),MONTH(B9887),1)</f>
        <v>46204</v>
      </c>
      <c r="H9887" s="24" t="str">
        <f aca="false">INDEX(Customers!$B$2:$B$601,MATCH(C9887,Customers!$A$2:$A$601,0))</f>
        <v>Rift Valley</v>
      </c>
      <c r="I9887" s="43" t="n">
        <f aca="false">ROUND(MIN(INDEX(Assumptions!$D$13:$D$18,MATCH(E9887,Assumptions!$A$13:$A$18,0)),MAX(INDEX(Assumptions!$C$13:$C$18,MATCH(E9887,Assumptions!$A$13:$A$18,0)),INDEX(Assumptions!$B$13:$B$18,MATCH(E9887,Assumptions!$A$13:$A$18,0))*F9887)),2)</f>
        <v>91.7</v>
      </c>
    </row>
    <row r="9888" customFormat="false" ht="15" hidden="false" customHeight="false" outlineLevel="0" collapsed="false">
      <c r="A9888" s="24" t="s">
        <v>10711</v>
      </c>
      <c r="B9888" s="39" t="n">
        <v>46231</v>
      </c>
      <c r="C9888" s="24" t="s">
        <v>464</v>
      </c>
      <c r="D9888" s="24" t="s">
        <v>826</v>
      </c>
      <c r="E9888" s="24" t="s">
        <v>103</v>
      </c>
      <c r="F9888" s="38" t="n">
        <v>4090</v>
      </c>
      <c r="G9888" s="42" t="n">
        <f aca="false">DATE(YEAR(B9888),MONTH(B9888),1)</f>
        <v>46204</v>
      </c>
      <c r="H9888" s="24" t="str">
        <f aca="false">INDEX(Customers!$B$2:$B$601,MATCH(C9888,Customers!$A$2:$A$601,0))</f>
        <v>Rift Valley</v>
      </c>
      <c r="I9888" s="43" t="n">
        <f aca="false">ROUND(MIN(INDEX(Assumptions!$D$13:$D$18,MATCH(E9888,Assumptions!$A$13:$A$18,0)),MAX(INDEX(Assumptions!$C$13:$C$18,MATCH(E9888,Assumptions!$A$13:$A$18,0)),INDEX(Assumptions!$B$13:$B$18,MATCH(E9888,Assumptions!$A$13:$A$18,0))*F9888)),2)</f>
        <v>40.9</v>
      </c>
    </row>
    <row r="9889" customFormat="false" ht="15" hidden="false" customHeight="false" outlineLevel="0" collapsed="false">
      <c r="A9889" s="24" t="s">
        <v>10712</v>
      </c>
      <c r="B9889" s="39" t="n">
        <v>46231</v>
      </c>
      <c r="C9889" s="24" t="s">
        <v>474</v>
      </c>
      <c r="D9889" s="24" t="s">
        <v>826</v>
      </c>
      <c r="E9889" s="24" t="s">
        <v>111</v>
      </c>
      <c r="F9889" s="38" t="n">
        <v>20</v>
      </c>
      <c r="G9889" s="42" t="n">
        <f aca="false">DATE(YEAR(B9889),MONTH(B9889),1)</f>
        <v>46204</v>
      </c>
      <c r="H9889" s="24" t="str">
        <f aca="false">INDEX(Customers!$B$2:$B$601,MATCH(C9889,Customers!$A$2:$A$601,0))</f>
        <v>Eastern</v>
      </c>
      <c r="I9889" s="43" t="n">
        <f aca="false">ROUND(MIN(INDEX(Assumptions!$D$13:$D$18,MATCH(E9889,Assumptions!$A$13:$A$18,0)),MAX(INDEX(Assumptions!$C$13:$C$18,MATCH(E9889,Assumptions!$A$13:$A$18,0)),INDEX(Assumptions!$B$13:$B$18,MATCH(E9889,Assumptions!$A$13:$A$18,0))*F9889)),2)</f>
        <v>0.8</v>
      </c>
    </row>
    <row r="9890" customFormat="false" ht="15" hidden="false" customHeight="false" outlineLevel="0" collapsed="false">
      <c r="A9890" s="24" t="s">
        <v>10713</v>
      </c>
      <c r="B9890" s="39" t="n">
        <v>46231</v>
      </c>
      <c r="C9890" s="24" t="s">
        <v>490</v>
      </c>
      <c r="D9890" s="24" t="s">
        <v>179</v>
      </c>
      <c r="E9890" s="24" t="s">
        <v>105</v>
      </c>
      <c r="F9890" s="38" t="n">
        <v>6550</v>
      </c>
      <c r="G9890" s="42" t="n">
        <f aca="false">DATE(YEAR(B9890),MONTH(B9890),1)</f>
        <v>46204</v>
      </c>
      <c r="H9890" s="24" t="str">
        <f aca="false">INDEX(Customers!$B$2:$B$601,MATCH(C9890,Customers!$A$2:$A$601,0))</f>
        <v>Rift Valley</v>
      </c>
      <c r="I9890" s="43" t="n">
        <f aca="false">ROUND(MIN(INDEX(Assumptions!$D$13:$D$18,MATCH(E9890,Assumptions!$A$13:$A$18,0)),MAX(INDEX(Assumptions!$C$13:$C$18,MATCH(E9890,Assumptions!$A$13:$A$18,0)),INDEX(Assumptions!$B$13:$B$18,MATCH(E9890,Assumptions!$A$13:$A$18,0))*F9890)),2)</f>
        <v>98.25</v>
      </c>
    </row>
    <row r="9891" customFormat="false" ht="15" hidden="false" customHeight="false" outlineLevel="0" collapsed="false">
      <c r="A9891" s="24" t="s">
        <v>10714</v>
      </c>
      <c r="B9891" s="39" t="n">
        <v>46231</v>
      </c>
      <c r="C9891" s="24" t="s">
        <v>506</v>
      </c>
      <c r="D9891" s="24" t="s">
        <v>826</v>
      </c>
      <c r="E9891" s="24" t="s">
        <v>113</v>
      </c>
      <c r="F9891" s="38" t="n">
        <v>250</v>
      </c>
      <c r="G9891" s="42" t="n">
        <f aca="false">DATE(YEAR(B9891),MONTH(B9891),1)</f>
        <v>46204</v>
      </c>
      <c r="H9891" s="24" t="str">
        <f aca="false">INDEX(Customers!$B$2:$B$601,MATCH(C9891,Customers!$A$2:$A$601,0))</f>
        <v>Western</v>
      </c>
      <c r="I9891" s="43" t="n">
        <f aca="false">ROUND(MIN(INDEX(Assumptions!$D$13:$D$18,MATCH(E9891,Assumptions!$A$13:$A$18,0)),MAX(INDEX(Assumptions!$C$13:$C$18,MATCH(E9891,Assumptions!$A$13:$A$18,0)),INDEX(Assumptions!$B$13:$B$18,MATCH(E9891,Assumptions!$A$13:$A$18,0))*F9891)),2)</f>
        <v>12.5</v>
      </c>
    </row>
    <row r="9892" customFormat="false" ht="15" hidden="false" customHeight="false" outlineLevel="0" collapsed="false">
      <c r="A9892" s="24" t="s">
        <v>10715</v>
      </c>
      <c r="B9892" s="39" t="n">
        <v>46231</v>
      </c>
      <c r="C9892" s="24" t="s">
        <v>517</v>
      </c>
      <c r="D9892" s="24" t="s">
        <v>826</v>
      </c>
      <c r="E9892" s="24" t="s">
        <v>109</v>
      </c>
      <c r="F9892" s="38" t="n">
        <v>3160</v>
      </c>
      <c r="G9892" s="42" t="n">
        <f aca="false">DATE(YEAR(B9892),MONTH(B9892),1)</f>
        <v>46204</v>
      </c>
      <c r="H9892" s="24" t="str">
        <f aca="false">INDEX(Customers!$B$2:$B$601,MATCH(C9892,Customers!$A$2:$A$601,0))</f>
        <v>Nairobi</v>
      </c>
      <c r="I9892" s="43" t="n">
        <f aca="false">ROUND(MIN(INDEX(Assumptions!$D$13:$D$18,MATCH(E9892,Assumptions!$A$13:$A$18,0)),MAX(INDEX(Assumptions!$C$13:$C$18,MATCH(E9892,Assumptions!$A$13:$A$18,0)),INDEX(Assumptions!$B$13:$B$18,MATCH(E9892,Assumptions!$A$13:$A$18,0))*F9892)),2)</f>
        <v>12.64</v>
      </c>
    </row>
    <row r="9893" customFormat="false" ht="15" hidden="false" customHeight="false" outlineLevel="0" collapsed="false">
      <c r="A9893" s="24" t="s">
        <v>10716</v>
      </c>
      <c r="B9893" s="39" t="n">
        <v>46231</v>
      </c>
      <c r="C9893" s="24" t="s">
        <v>520</v>
      </c>
      <c r="D9893" s="24" t="s">
        <v>826</v>
      </c>
      <c r="E9893" s="24" t="s">
        <v>103</v>
      </c>
      <c r="F9893" s="38" t="n">
        <v>2710</v>
      </c>
      <c r="G9893" s="42" t="n">
        <f aca="false">DATE(YEAR(B9893),MONTH(B9893),1)</f>
        <v>46204</v>
      </c>
      <c r="H9893" s="24" t="str">
        <f aca="false">INDEX(Customers!$B$2:$B$601,MATCH(C9893,Customers!$A$2:$A$601,0))</f>
        <v>Coast</v>
      </c>
      <c r="I9893" s="43" t="n">
        <f aca="false">ROUND(MIN(INDEX(Assumptions!$D$13:$D$18,MATCH(E9893,Assumptions!$A$13:$A$18,0)),MAX(INDEX(Assumptions!$C$13:$C$18,MATCH(E9893,Assumptions!$A$13:$A$18,0)),INDEX(Assumptions!$B$13:$B$18,MATCH(E9893,Assumptions!$A$13:$A$18,0))*F9893)),2)</f>
        <v>27.1</v>
      </c>
    </row>
    <row r="9894" customFormat="false" ht="15" hidden="false" customHeight="false" outlineLevel="0" collapsed="false">
      <c r="A9894" s="24" t="s">
        <v>10717</v>
      </c>
      <c r="B9894" s="39" t="n">
        <v>46231</v>
      </c>
      <c r="C9894" s="24" t="s">
        <v>526</v>
      </c>
      <c r="D9894" s="24" t="s">
        <v>826</v>
      </c>
      <c r="E9894" s="24" t="s">
        <v>103</v>
      </c>
      <c r="F9894" s="38" t="n">
        <v>3910</v>
      </c>
      <c r="G9894" s="42" t="n">
        <f aca="false">DATE(YEAR(B9894),MONTH(B9894),1)</f>
        <v>46204</v>
      </c>
      <c r="H9894" s="24" t="str">
        <f aca="false">INDEX(Customers!$B$2:$B$601,MATCH(C9894,Customers!$A$2:$A$601,0))</f>
        <v>Central</v>
      </c>
      <c r="I9894" s="43" t="n">
        <f aca="false">ROUND(MIN(INDEX(Assumptions!$D$13:$D$18,MATCH(E9894,Assumptions!$A$13:$A$18,0)),MAX(INDEX(Assumptions!$C$13:$C$18,MATCH(E9894,Assumptions!$A$13:$A$18,0)),INDEX(Assumptions!$B$13:$B$18,MATCH(E9894,Assumptions!$A$13:$A$18,0))*F9894)),2)</f>
        <v>39.1</v>
      </c>
    </row>
    <row r="9895" customFormat="false" ht="15" hidden="false" customHeight="false" outlineLevel="0" collapsed="false">
      <c r="A9895" s="24" t="s">
        <v>10718</v>
      </c>
      <c r="B9895" s="39" t="n">
        <v>46231</v>
      </c>
      <c r="C9895" s="24" t="s">
        <v>543</v>
      </c>
      <c r="D9895" s="24" t="s">
        <v>826</v>
      </c>
      <c r="E9895" s="24" t="s">
        <v>113</v>
      </c>
      <c r="F9895" s="38" t="n">
        <v>99</v>
      </c>
      <c r="G9895" s="42" t="n">
        <f aca="false">DATE(YEAR(B9895),MONTH(B9895),1)</f>
        <v>46204</v>
      </c>
      <c r="H9895" s="24" t="str">
        <f aca="false">INDEX(Customers!$B$2:$B$601,MATCH(C9895,Customers!$A$2:$A$601,0))</f>
        <v>Central</v>
      </c>
      <c r="I9895" s="43" t="n">
        <f aca="false">ROUND(MIN(INDEX(Assumptions!$D$13:$D$18,MATCH(E9895,Assumptions!$A$13:$A$18,0)),MAX(INDEX(Assumptions!$C$13:$C$18,MATCH(E9895,Assumptions!$A$13:$A$18,0)),INDEX(Assumptions!$B$13:$B$18,MATCH(E9895,Assumptions!$A$13:$A$18,0))*F9895)),2)</f>
        <v>4.95</v>
      </c>
    </row>
    <row r="9896" customFormat="false" ht="15" hidden="false" customHeight="false" outlineLevel="0" collapsed="false">
      <c r="A9896" s="24" t="s">
        <v>10719</v>
      </c>
      <c r="B9896" s="39" t="n">
        <v>46231</v>
      </c>
      <c r="C9896" s="24" t="s">
        <v>543</v>
      </c>
      <c r="D9896" s="24" t="s">
        <v>164</v>
      </c>
      <c r="E9896" s="24" t="s">
        <v>107</v>
      </c>
      <c r="F9896" s="38" t="n">
        <v>35490</v>
      </c>
      <c r="G9896" s="42" t="n">
        <f aca="false">DATE(YEAR(B9896),MONTH(B9896),1)</f>
        <v>46204</v>
      </c>
      <c r="H9896" s="24" t="str">
        <f aca="false">INDEX(Customers!$B$2:$B$601,MATCH(C9896,Customers!$A$2:$A$601,0))</f>
        <v>Central</v>
      </c>
      <c r="I9896" s="43" t="n">
        <f aca="false">ROUND(MIN(INDEX(Assumptions!$D$13:$D$18,MATCH(E9896,Assumptions!$A$13:$A$18,0)),MAX(INDEX(Assumptions!$C$13:$C$18,MATCH(E9896,Assumptions!$A$13:$A$18,0)),INDEX(Assumptions!$B$13:$B$18,MATCH(E9896,Assumptions!$A$13:$A$18,0))*F9896)),2)</f>
        <v>0</v>
      </c>
    </row>
    <row r="9897" customFormat="false" ht="15" hidden="false" customHeight="false" outlineLevel="0" collapsed="false">
      <c r="A9897" s="24" t="s">
        <v>10720</v>
      </c>
      <c r="B9897" s="39" t="n">
        <v>46231</v>
      </c>
      <c r="C9897" s="24" t="s">
        <v>543</v>
      </c>
      <c r="D9897" s="24" t="s">
        <v>826</v>
      </c>
      <c r="E9897" s="24" t="s">
        <v>103</v>
      </c>
      <c r="F9897" s="38" t="n">
        <v>13540</v>
      </c>
      <c r="G9897" s="42" t="n">
        <f aca="false">DATE(YEAR(B9897),MONTH(B9897),1)</f>
        <v>46204</v>
      </c>
      <c r="H9897" s="24" t="str">
        <f aca="false">INDEX(Customers!$B$2:$B$601,MATCH(C9897,Customers!$A$2:$A$601,0))</f>
        <v>Central</v>
      </c>
      <c r="I9897" s="43" t="n">
        <f aca="false">ROUND(MIN(INDEX(Assumptions!$D$13:$D$18,MATCH(E9897,Assumptions!$A$13:$A$18,0)),MAX(INDEX(Assumptions!$C$13:$C$18,MATCH(E9897,Assumptions!$A$13:$A$18,0)),INDEX(Assumptions!$B$13:$B$18,MATCH(E9897,Assumptions!$A$13:$A$18,0))*F9897)),2)</f>
        <v>105</v>
      </c>
    </row>
    <row r="9898" customFormat="false" ht="15" hidden="false" customHeight="false" outlineLevel="0" collapsed="false">
      <c r="A9898" s="24" t="s">
        <v>10721</v>
      </c>
      <c r="B9898" s="39" t="n">
        <v>46231</v>
      </c>
      <c r="C9898" s="24" t="s">
        <v>544</v>
      </c>
      <c r="D9898" s="24" t="s">
        <v>826</v>
      </c>
      <c r="E9898" s="24" t="s">
        <v>103</v>
      </c>
      <c r="F9898" s="38" t="n">
        <v>5840</v>
      </c>
      <c r="G9898" s="42" t="n">
        <f aca="false">DATE(YEAR(B9898),MONTH(B9898),1)</f>
        <v>46204</v>
      </c>
      <c r="H9898" s="24" t="str">
        <f aca="false">INDEX(Customers!$B$2:$B$601,MATCH(C9898,Customers!$A$2:$A$601,0))</f>
        <v>Coast</v>
      </c>
      <c r="I9898" s="43" t="n">
        <f aca="false">ROUND(MIN(INDEX(Assumptions!$D$13:$D$18,MATCH(E9898,Assumptions!$A$13:$A$18,0)),MAX(INDEX(Assumptions!$C$13:$C$18,MATCH(E9898,Assumptions!$A$13:$A$18,0)),INDEX(Assumptions!$B$13:$B$18,MATCH(E9898,Assumptions!$A$13:$A$18,0))*F9898)),2)</f>
        <v>58.4</v>
      </c>
    </row>
    <row r="9899" customFormat="false" ht="15" hidden="false" customHeight="false" outlineLevel="0" collapsed="false">
      <c r="A9899" s="24" t="s">
        <v>10722</v>
      </c>
      <c r="B9899" s="39" t="n">
        <v>46231</v>
      </c>
      <c r="C9899" s="24" t="s">
        <v>556</v>
      </c>
      <c r="D9899" s="24" t="s">
        <v>826</v>
      </c>
      <c r="E9899" s="24" t="s">
        <v>109</v>
      </c>
      <c r="F9899" s="38" t="n">
        <v>10860</v>
      </c>
      <c r="G9899" s="42" t="n">
        <f aca="false">DATE(YEAR(B9899),MONTH(B9899),1)</f>
        <v>46204</v>
      </c>
      <c r="H9899" s="24" t="str">
        <f aca="false">INDEX(Customers!$B$2:$B$601,MATCH(C9899,Customers!$A$2:$A$601,0))</f>
        <v>Central</v>
      </c>
      <c r="I9899" s="43" t="n">
        <f aca="false">ROUND(MIN(INDEX(Assumptions!$D$13:$D$18,MATCH(E9899,Assumptions!$A$13:$A$18,0)),MAX(INDEX(Assumptions!$C$13:$C$18,MATCH(E9899,Assumptions!$A$13:$A$18,0)),INDEX(Assumptions!$B$13:$B$18,MATCH(E9899,Assumptions!$A$13:$A$18,0))*F9899)),2)</f>
        <v>40</v>
      </c>
    </row>
    <row r="9900" customFormat="false" ht="15" hidden="false" customHeight="false" outlineLevel="0" collapsed="false">
      <c r="A9900" s="24" t="s">
        <v>10723</v>
      </c>
      <c r="B9900" s="39" t="n">
        <v>46231</v>
      </c>
      <c r="C9900" s="24" t="s">
        <v>566</v>
      </c>
      <c r="D9900" s="24" t="s">
        <v>826</v>
      </c>
      <c r="E9900" s="24" t="s">
        <v>113</v>
      </c>
      <c r="F9900" s="38" t="n">
        <v>99</v>
      </c>
      <c r="G9900" s="42" t="n">
        <f aca="false">DATE(YEAR(B9900),MONTH(B9900),1)</f>
        <v>46204</v>
      </c>
      <c r="H9900" s="24" t="str">
        <f aca="false">INDEX(Customers!$B$2:$B$601,MATCH(C9900,Customers!$A$2:$A$601,0))</f>
        <v>Rift Valley</v>
      </c>
      <c r="I9900" s="43" t="n">
        <f aca="false">ROUND(MIN(INDEX(Assumptions!$D$13:$D$18,MATCH(E9900,Assumptions!$A$13:$A$18,0)),MAX(INDEX(Assumptions!$C$13:$C$18,MATCH(E9900,Assumptions!$A$13:$A$18,0)),INDEX(Assumptions!$B$13:$B$18,MATCH(E9900,Assumptions!$A$13:$A$18,0))*F9900)),2)</f>
        <v>4.95</v>
      </c>
    </row>
    <row r="9901" customFormat="false" ht="15" hidden="false" customHeight="false" outlineLevel="0" collapsed="false">
      <c r="A9901" s="24" t="s">
        <v>10724</v>
      </c>
      <c r="B9901" s="39" t="n">
        <v>46231</v>
      </c>
      <c r="C9901" s="24" t="s">
        <v>570</v>
      </c>
      <c r="D9901" s="24" t="s">
        <v>826</v>
      </c>
      <c r="E9901" s="24" t="s">
        <v>103</v>
      </c>
      <c r="F9901" s="38" t="n">
        <v>770</v>
      </c>
      <c r="G9901" s="42" t="n">
        <f aca="false">DATE(YEAR(B9901),MONTH(B9901),1)</f>
        <v>46204</v>
      </c>
      <c r="H9901" s="24" t="str">
        <f aca="false">INDEX(Customers!$B$2:$B$601,MATCH(C9901,Customers!$A$2:$A$601,0))</f>
        <v>Western</v>
      </c>
      <c r="I9901" s="43" t="n">
        <f aca="false">ROUND(MIN(INDEX(Assumptions!$D$13:$D$18,MATCH(E9901,Assumptions!$A$13:$A$18,0)),MAX(INDEX(Assumptions!$C$13:$C$18,MATCH(E9901,Assumptions!$A$13:$A$18,0)),INDEX(Assumptions!$B$13:$B$18,MATCH(E9901,Assumptions!$A$13:$A$18,0))*F9901)),2)</f>
        <v>7.7</v>
      </c>
    </row>
    <row r="9902" customFormat="false" ht="15" hidden="false" customHeight="false" outlineLevel="0" collapsed="false">
      <c r="A9902" s="24" t="s">
        <v>10725</v>
      </c>
      <c r="B9902" s="39" t="n">
        <v>46231</v>
      </c>
      <c r="C9902" s="24" t="s">
        <v>574</v>
      </c>
      <c r="D9902" s="24" t="s">
        <v>826</v>
      </c>
      <c r="E9902" s="24" t="s">
        <v>103</v>
      </c>
      <c r="F9902" s="38" t="n">
        <v>3670</v>
      </c>
      <c r="G9902" s="42" t="n">
        <f aca="false">DATE(YEAR(B9902),MONTH(B9902),1)</f>
        <v>46204</v>
      </c>
      <c r="H9902" s="24" t="str">
        <f aca="false">INDEX(Customers!$B$2:$B$601,MATCH(C9902,Customers!$A$2:$A$601,0))</f>
        <v>Central</v>
      </c>
      <c r="I9902" s="43" t="n">
        <f aca="false">ROUND(MIN(INDEX(Assumptions!$D$13:$D$18,MATCH(E9902,Assumptions!$A$13:$A$18,0)),MAX(INDEX(Assumptions!$C$13:$C$18,MATCH(E9902,Assumptions!$A$13:$A$18,0)),INDEX(Assumptions!$B$13:$B$18,MATCH(E9902,Assumptions!$A$13:$A$18,0))*F9902)),2)</f>
        <v>36.7</v>
      </c>
    </row>
    <row r="9903" customFormat="false" ht="15" hidden="false" customHeight="false" outlineLevel="0" collapsed="false">
      <c r="A9903" s="24" t="s">
        <v>10726</v>
      </c>
      <c r="B9903" s="39" t="n">
        <v>46231</v>
      </c>
      <c r="C9903" s="24" t="s">
        <v>579</v>
      </c>
      <c r="D9903" s="24" t="s">
        <v>826</v>
      </c>
      <c r="E9903" s="24" t="s">
        <v>111</v>
      </c>
      <c r="F9903" s="38" t="n">
        <v>50</v>
      </c>
      <c r="G9903" s="42" t="n">
        <f aca="false">DATE(YEAR(B9903),MONTH(B9903),1)</f>
        <v>46204</v>
      </c>
      <c r="H9903" s="24" t="str">
        <f aca="false">INDEX(Customers!$B$2:$B$601,MATCH(C9903,Customers!$A$2:$A$601,0))</f>
        <v>Nairobi</v>
      </c>
      <c r="I9903" s="43" t="n">
        <f aca="false">ROUND(MIN(INDEX(Assumptions!$D$13:$D$18,MATCH(E9903,Assumptions!$A$13:$A$18,0)),MAX(INDEX(Assumptions!$C$13:$C$18,MATCH(E9903,Assumptions!$A$13:$A$18,0)),INDEX(Assumptions!$B$13:$B$18,MATCH(E9903,Assumptions!$A$13:$A$18,0))*F9903)),2)</f>
        <v>2</v>
      </c>
    </row>
    <row r="9904" customFormat="false" ht="15" hidden="false" customHeight="false" outlineLevel="0" collapsed="false">
      <c r="A9904" s="24" t="s">
        <v>10727</v>
      </c>
      <c r="B9904" s="39" t="n">
        <v>46231</v>
      </c>
      <c r="C9904" s="24" t="s">
        <v>585</v>
      </c>
      <c r="D9904" s="24" t="s">
        <v>205</v>
      </c>
      <c r="E9904" s="24" t="s">
        <v>105</v>
      </c>
      <c r="F9904" s="38" t="n">
        <v>21570</v>
      </c>
      <c r="G9904" s="42" t="n">
        <f aca="false">DATE(YEAR(B9904),MONTH(B9904),1)</f>
        <v>46204</v>
      </c>
      <c r="H9904" s="24" t="str">
        <f aca="false">INDEX(Customers!$B$2:$B$601,MATCH(C9904,Customers!$A$2:$A$601,0))</f>
        <v>Eastern</v>
      </c>
      <c r="I9904" s="43" t="n">
        <f aca="false">ROUND(MIN(INDEX(Assumptions!$D$13:$D$18,MATCH(E9904,Assumptions!$A$13:$A$18,0)),MAX(INDEX(Assumptions!$C$13:$C$18,MATCH(E9904,Assumptions!$A$13:$A$18,0)),INDEX(Assumptions!$B$13:$B$18,MATCH(E9904,Assumptions!$A$13:$A$18,0))*F9904)),2)</f>
        <v>200</v>
      </c>
    </row>
    <row r="9905" customFormat="false" ht="15" hidden="false" customHeight="false" outlineLevel="0" collapsed="false">
      <c r="A9905" s="24" t="s">
        <v>10728</v>
      </c>
      <c r="B9905" s="39" t="n">
        <v>46231</v>
      </c>
      <c r="C9905" s="24" t="s">
        <v>592</v>
      </c>
      <c r="D9905" s="24" t="s">
        <v>826</v>
      </c>
      <c r="E9905" s="24" t="s">
        <v>111</v>
      </c>
      <c r="F9905" s="38" t="n">
        <v>50</v>
      </c>
      <c r="G9905" s="42" t="n">
        <f aca="false">DATE(YEAR(B9905),MONTH(B9905),1)</f>
        <v>46204</v>
      </c>
      <c r="H9905" s="24" t="str">
        <f aca="false">INDEX(Customers!$B$2:$B$601,MATCH(C9905,Customers!$A$2:$A$601,0))</f>
        <v>Nairobi</v>
      </c>
      <c r="I9905" s="43" t="n">
        <f aca="false">ROUND(MIN(INDEX(Assumptions!$D$13:$D$18,MATCH(E9905,Assumptions!$A$13:$A$18,0)),MAX(INDEX(Assumptions!$C$13:$C$18,MATCH(E9905,Assumptions!$A$13:$A$18,0)),INDEX(Assumptions!$B$13:$B$18,MATCH(E9905,Assumptions!$A$13:$A$18,0))*F9905)),2)</f>
        <v>2</v>
      </c>
    </row>
    <row r="9906" customFormat="false" ht="15" hidden="false" customHeight="false" outlineLevel="0" collapsed="false">
      <c r="A9906" s="24" t="s">
        <v>10729</v>
      </c>
      <c r="B9906" s="39" t="n">
        <v>46231</v>
      </c>
      <c r="C9906" s="24" t="s">
        <v>607</v>
      </c>
      <c r="D9906" s="24" t="s">
        <v>826</v>
      </c>
      <c r="E9906" s="24" t="s">
        <v>103</v>
      </c>
      <c r="F9906" s="38" t="n">
        <v>8510</v>
      </c>
      <c r="G9906" s="42" t="n">
        <f aca="false">DATE(YEAR(B9906),MONTH(B9906),1)</f>
        <v>46204</v>
      </c>
      <c r="H9906" s="24" t="str">
        <f aca="false">INDEX(Customers!$B$2:$B$601,MATCH(C9906,Customers!$A$2:$A$601,0))</f>
        <v>Nairobi</v>
      </c>
      <c r="I9906" s="43" t="n">
        <f aca="false">ROUND(MIN(INDEX(Assumptions!$D$13:$D$18,MATCH(E9906,Assumptions!$A$13:$A$18,0)),MAX(INDEX(Assumptions!$C$13:$C$18,MATCH(E9906,Assumptions!$A$13:$A$18,0)),INDEX(Assumptions!$B$13:$B$18,MATCH(E9906,Assumptions!$A$13:$A$18,0))*F9906)),2)</f>
        <v>85.1</v>
      </c>
    </row>
    <row r="9907" customFormat="false" ht="15" hidden="false" customHeight="false" outlineLevel="0" collapsed="false">
      <c r="A9907" s="24" t="s">
        <v>10730</v>
      </c>
      <c r="B9907" s="39" t="n">
        <v>46231</v>
      </c>
      <c r="C9907" s="24" t="s">
        <v>609</v>
      </c>
      <c r="D9907" s="24" t="s">
        <v>826</v>
      </c>
      <c r="E9907" s="24" t="s">
        <v>109</v>
      </c>
      <c r="F9907" s="38" t="n">
        <v>1680</v>
      </c>
      <c r="G9907" s="42" t="n">
        <f aca="false">DATE(YEAR(B9907),MONTH(B9907),1)</f>
        <v>46204</v>
      </c>
      <c r="H9907" s="24" t="str">
        <f aca="false">INDEX(Customers!$B$2:$B$601,MATCH(C9907,Customers!$A$2:$A$601,0))</f>
        <v>Rift Valley</v>
      </c>
      <c r="I9907" s="43" t="n">
        <f aca="false">ROUND(MIN(INDEX(Assumptions!$D$13:$D$18,MATCH(E9907,Assumptions!$A$13:$A$18,0)),MAX(INDEX(Assumptions!$C$13:$C$18,MATCH(E9907,Assumptions!$A$13:$A$18,0)),INDEX(Assumptions!$B$13:$B$18,MATCH(E9907,Assumptions!$A$13:$A$18,0))*F9907)),2)</f>
        <v>6.72</v>
      </c>
    </row>
    <row r="9908" customFormat="false" ht="15" hidden="false" customHeight="false" outlineLevel="0" collapsed="false">
      <c r="A9908" s="24" t="s">
        <v>10731</v>
      </c>
      <c r="B9908" s="39" t="n">
        <v>46231</v>
      </c>
      <c r="C9908" s="24" t="s">
        <v>613</v>
      </c>
      <c r="D9908" s="24" t="s">
        <v>826</v>
      </c>
      <c r="E9908" s="24" t="s">
        <v>109</v>
      </c>
      <c r="F9908" s="38" t="n">
        <v>3890</v>
      </c>
      <c r="G9908" s="42" t="n">
        <f aca="false">DATE(YEAR(B9908),MONTH(B9908),1)</f>
        <v>46204</v>
      </c>
      <c r="H9908" s="24" t="str">
        <f aca="false">INDEX(Customers!$B$2:$B$601,MATCH(C9908,Customers!$A$2:$A$601,0))</f>
        <v>Rift Valley</v>
      </c>
      <c r="I9908" s="43" t="n">
        <f aca="false">ROUND(MIN(INDEX(Assumptions!$D$13:$D$18,MATCH(E9908,Assumptions!$A$13:$A$18,0)),MAX(INDEX(Assumptions!$C$13:$C$18,MATCH(E9908,Assumptions!$A$13:$A$18,0)),INDEX(Assumptions!$B$13:$B$18,MATCH(E9908,Assumptions!$A$13:$A$18,0))*F9908)),2)</f>
        <v>15.56</v>
      </c>
    </row>
    <row r="9909" customFormat="false" ht="15" hidden="false" customHeight="false" outlineLevel="0" collapsed="false">
      <c r="A9909" s="24" t="s">
        <v>10732</v>
      </c>
      <c r="B9909" s="39" t="n">
        <v>46231</v>
      </c>
      <c r="C9909" s="24" t="s">
        <v>615</v>
      </c>
      <c r="D9909" s="24" t="s">
        <v>826</v>
      </c>
      <c r="E9909" s="24" t="s">
        <v>103</v>
      </c>
      <c r="F9909" s="38" t="n">
        <v>1820</v>
      </c>
      <c r="G9909" s="42" t="n">
        <f aca="false">DATE(YEAR(B9909),MONTH(B9909),1)</f>
        <v>46204</v>
      </c>
      <c r="H9909" s="24" t="str">
        <f aca="false">INDEX(Customers!$B$2:$B$601,MATCH(C9909,Customers!$A$2:$A$601,0))</f>
        <v>Coast</v>
      </c>
      <c r="I9909" s="43" t="n">
        <f aca="false">ROUND(MIN(INDEX(Assumptions!$D$13:$D$18,MATCH(E9909,Assumptions!$A$13:$A$18,0)),MAX(INDEX(Assumptions!$C$13:$C$18,MATCH(E9909,Assumptions!$A$13:$A$18,0)),INDEX(Assumptions!$B$13:$B$18,MATCH(E9909,Assumptions!$A$13:$A$18,0))*F9909)),2)</f>
        <v>18.2</v>
      </c>
    </row>
    <row r="9910" customFormat="false" ht="15" hidden="false" customHeight="false" outlineLevel="0" collapsed="false">
      <c r="A9910" s="24" t="s">
        <v>10733</v>
      </c>
      <c r="B9910" s="39" t="n">
        <v>46231</v>
      </c>
      <c r="C9910" s="24" t="s">
        <v>618</v>
      </c>
      <c r="D9910" s="24" t="s">
        <v>826</v>
      </c>
      <c r="E9910" s="24" t="s">
        <v>103</v>
      </c>
      <c r="F9910" s="38" t="n">
        <v>3670</v>
      </c>
      <c r="G9910" s="42" t="n">
        <f aca="false">DATE(YEAR(B9910),MONTH(B9910),1)</f>
        <v>46204</v>
      </c>
      <c r="H9910" s="24" t="str">
        <f aca="false">INDEX(Customers!$B$2:$B$601,MATCH(C9910,Customers!$A$2:$A$601,0))</f>
        <v>Western</v>
      </c>
      <c r="I9910" s="43" t="n">
        <f aca="false">ROUND(MIN(INDEX(Assumptions!$D$13:$D$18,MATCH(E9910,Assumptions!$A$13:$A$18,0)),MAX(INDEX(Assumptions!$C$13:$C$18,MATCH(E9910,Assumptions!$A$13:$A$18,0)),INDEX(Assumptions!$B$13:$B$18,MATCH(E9910,Assumptions!$A$13:$A$18,0))*F9910)),2)</f>
        <v>36.7</v>
      </c>
    </row>
    <row r="9911" customFormat="false" ht="15" hidden="false" customHeight="false" outlineLevel="0" collapsed="false">
      <c r="A9911" s="24" t="s">
        <v>10734</v>
      </c>
      <c r="B9911" s="39" t="n">
        <v>46231</v>
      </c>
      <c r="C9911" s="24" t="s">
        <v>618</v>
      </c>
      <c r="D9911" s="24" t="s">
        <v>826</v>
      </c>
      <c r="E9911" s="24" t="s">
        <v>111</v>
      </c>
      <c r="F9911" s="38" t="n">
        <v>200</v>
      </c>
      <c r="G9911" s="42" t="n">
        <f aca="false">DATE(YEAR(B9911),MONTH(B9911),1)</f>
        <v>46204</v>
      </c>
      <c r="H9911" s="24" t="str">
        <f aca="false">INDEX(Customers!$B$2:$B$601,MATCH(C9911,Customers!$A$2:$A$601,0))</f>
        <v>Western</v>
      </c>
      <c r="I9911" s="43" t="n">
        <f aca="false">ROUND(MIN(INDEX(Assumptions!$D$13:$D$18,MATCH(E9911,Assumptions!$A$13:$A$18,0)),MAX(INDEX(Assumptions!$C$13:$C$18,MATCH(E9911,Assumptions!$A$13:$A$18,0)),INDEX(Assumptions!$B$13:$B$18,MATCH(E9911,Assumptions!$A$13:$A$18,0))*F9911)),2)</f>
        <v>8</v>
      </c>
    </row>
    <row r="9912" customFormat="false" ht="15" hidden="false" customHeight="false" outlineLevel="0" collapsed="false">
      <c r="A9912" s="24" t="s">
        <v>10735</v>
      </c>
      <c r="B9912" s="39" t="n">
        <v>46231</v>
      </c>
      <c r="C9912" s="24" t="s">
        <v>656</v>
      </c>
      <c r="D9912" s="24" t="s">
        <v>826</v>
      </c>
      <c r="E9912" s="24" t="s">
        <v>103</v>
      </c>
      <c r="F9912" s="38" t="n">
        <v>3560</v>
      </c>
      <c r="G9912" s="42" t="n">
        <f aca="false">DATE(YEAR(B9912),MONTH(B9912),1)</f>
        <v>46204</v>
      </c>
      <c r="H9912" s="24" t="str">
        <f aca="false">INDEX(Customers!$B$2:$B$601,MATCH(C9912,Customers!$A$2:$A$601,0))</f>
        <v>Nairobi</v>
      </c>
      <c r="I9912" s="43" t="n">
        <f aca="false">ROUND(MIN(INDEX(Assumptions!$D$13:$D$18,MATCH(E9912,Assumptions!$A$13:$A$18,0)),MAX(INDEX(Assumptions!$C$13:$C$18,MATCH(E9912,Assumptions!$A$13:$A$18,0)),INDEX(Assumptions!$B$13:$B$18,MATCH(E9912,Assumptions!$A$13:$A$18,0))*F9912)),2)</f>
        <v>35.6</v>
      </c>
    </row>
    <row r="9913" customFormat="false" ht="15" hidden="false" customHeight="false" outlineLevel="0" collapsed="false">
      <c r="A9913" s="24" t="s">
        <v>10736</v>
      </c>
      <c r="B9913" s="39" t="n">
        <v>46231</v>
      </c>
      <c r="C9913" s="24" t="s">
        <v>661</v>
      </c>
      <c r="D9913" s="24" t="s">
        <v>826</v>
      </c>
      <c r="E9913" s="24" t="s">
        <v>109</v>
      </c>
      <c r="F9913" s="38" t="n">
        <v>1740</v>
      </c>
      <c r="G9913" s="42" t="n">
        <f aca="false">DATE(YEAR(B9913),MONTH(B9913),1)</f>
        <v>46204</v>
      </c>
      <c r="H9913" s="24" t="str">
        <f aca="false">INDEX(Customers!$B$2:$B$601,MATCH(C9913,Customers!$A$2:$A$601,0))</f>
        <v>Coast</v>
      </c>
      <c r="I9913" s="43" t="n">
        <f aca="false">ROUND(MIN(INDEX(Assumptions!$D$13:$D$18,MATCH(E9913,Assumptions!$A$13:$A$18,0)),MAX(INDEX(Assumptions!$C$13:$C$18,MATCH(E9913,Assumptions!$A$13:$A$18,0)),INDEX(Assumptions!$B$13:$B$18,MATCH(E9913,Assumptions!$A$13:$A$18,0))*F9913)),2)</f>
        <v>6.96</v>
      </c>
    </row>
    <row r="9914" customFormat="false" ht="15" hidden="false" customHeight="false" outlineLevel="0" collapsed="false">
      <c r="A9914" s="24" t="s">
        <v>10737</v>
      </c>
      <c r="B9914" s="39" t="n">
        <v>46231</v>
      </c>
      <c r="C9914" s="24" t="s">
        <v>662</v>
      </c>
      <c r="D9914" s="24" t="s">
        <v>826</v>
      </c>
      <c r="E9914" s="24" t="s">
        <v>109</v>
      </c>
      <c r="F9914" s="38" t="n">
        <v>1380</v>
      </c>
      <c r="G9914" s="42" t="n">
        <f aca="false">DATE(YEAR(B9914),MONTH(B9914),1)</f>
        <v>46204</v>
      </c>
      <c r="H9914" s="24" t="str">
        <f aca="false">INDEX(Customers!$B$2:$B$601,MATCH(C9914,Customers!$A$2:$A$601,0))</f>
        <v>Rift Valley</v>
      </c>
      <c r="I9914" s="43" t="n">
        <f aca="false">ROUND(MIN(INDEX(Assumptions!$D$13:$D$18,MATCH(E9914,Assumptions!$A$13:$A$18,0)),MAX(INDEX(Assumptions!$C$13:$C$18,MATCH(E9914,Assumptions!$A$13:$A$18,0)),INDEX(Assumptions!$B$13:$B$18,MATCH(E9914,Assumptions!$A$13:$A$18,0))*F9914)),2)</f>
        <v>5.52</v>
      </c>
    </row>
    <row r="9915" customFormat="false" ht="15" hidden="false" customHeight="false" outlineLevel="0" collapsed="false">
      <c r="A9915" s="24" t="s">
        <v>10738</v>
      </c>
      <c r="B9915" s="39" t="n">
        <v>46231</v>
      </c>
      <c r="C9915" s="24" t="s">
        <v>664</v>
      </c>
      <c r="D9915" s="24" t="s">
        <v>826</v>
      </c>
      <c r="E9915" s="24" t="s">
        <v>103</v>
      </c>
      <c r="F9915" s="38" t="n">
        <v>2070</v>
      </c>
      <c r="G9915" s="42" t="n">
        <f aca="false">DATE(YEAR(B9915),MONTH(B9915),1)</f>
        <v>46204</v>
      </c>
      <c r="H9915" s="24" t="str">
        <f aca="false">INDEX(Customers!$B$2:$B$601,MATCH(C9915,Customers!$A$2:$A$601,0))</f>
        <v>Rift Valley</v>
      </c>
      <c r="I9915" s="43" t="n">
        <f aca="false">ROUND(MIN(INDEX(Assumptions!$D$13:$D$18,MATCH(E9915,Assumptions!$A$13:$A$18,0)),MAX(INDEX(Assumptions!$C$13:$C$18,MATCH(E9915,Assumptions!$A$13:$A$18,0)),INDEX(Assumptions!$B$13:$B$18,MATCH(E9915,Assumptions!$A$13:$A$18,0))*F9915)),2)</f>
        <v>20.7</v>
      </c>
    </row>
    <row r="9916" customFormat="false" ht="15" hidden="false" customHeight="false" outlineLevel="0" collapsed="false">
      <c r="A9916" s="24" t="s">
        <v>10739</v>
      </c>
      <c r="B9916" s="39" t="n">
        <v>46231</v>
      </c>
      <c r="C9916" s="24" t="s">
        <v>665</v>
      </c>
      <c r="D9916" s="24" t="s">
        <v>826</v>
      </c>
      <c r="E9916" s="24" t="s">
        <v>103</v>
      </c>
      <c r="F9916" s="38" t="n">
        <v>1810</v>
      </c>
      <c r="G9916" s="42" t="n">
        <f aca="false">DATE(YEAR(B9916),MONTH(B9916),1)</f>
        <v>46204</v>
      </c>
      <c r="H9916" s="24" t="str">
        <f aca="false">INDEX(Customers!$B$2:$B$601,MATCH(C9916,Customers!$A$2:$A$601,0))</f>
        <v>Nairobi</v>
      </c>
      <c r="I9916" s="43" t="n">
        <f aca="false">ROUND(MIN(INDEX(Assumptions!$D$13:$D$18,MATCH(E9916,Assumptions!$A$13:$A$18,0)),MAX(INDEX(Assumptions!$C$13:$C$18,MATCH(E9916,Assumptions!$A$13:$A$18,0)),INDEX(Assumptions!$B$13:$B$18,MATCH(E9916,Assumptions!$A$13:$A$18,0))*F9916)),2)</f>
        <v>18.1</v>
      </c>
    </row>
    <row r="9917" customFormat="false" ht="15" hidden="false" customHeight="false" outlineLevel="0" collapsed="false">
      <c r="A9917" s="24" t="s">
        <v>10740</v>
      </c>
      <c r="B9917" s="39" t="n">
        <v>46231</v>
      </c>
      <c r="C9917" s="24" t="s">
        <v>666</v>
      </c>
      <c r="D9917" s="24" t="s">
        <v>159</v>
      </c>
      <c r="E9917" s="24" t="s">
        <v>107</v>
      </c>
      <c r="F9917" s="38" t="n">
        <v>9870</v>
      </c>
      <c r="G9917" s="42" t="n">
        <f aca="false">DATE(YEAR(B9917),MONTH(B9917),1)</f>
        <v>46204</v>
      </c>
      <c r="H9917" s="24" t="str">
        <f aca="false">INDEX(Customers!$B$2:$B$601,MATCH(C9917,Customers!$A$2:$A$601,0))</f>
        <v>Nairobi</v>
      </c>
      <c r="I9917" s="43" t="n">
        <f aca="false">ROUND(MIN(INDEX(Assumptions!$D$13:$D$18,MATCH(E9917,Assumptions!$A$13:$A$18,0)),MAX(INDEX(Assumptions!$C$13:$C$18,MATCH(E9917,Assumptions!$A$13:$A$18,0)),INDEX(Assumptions!$B$13:$B$18,MATCH(E9917,Assumptions!$A$13:$A$18,0))*F9917)),2)</f>
        <v>0</v>
      </c>
    </row>
    <row r="9918" customFormat="false" ht="15" hidden="false" customHeight="false" outlineLevel="0" collapsed="false">
      <c r="A9918" s="24" t="s">
        <v>10741</v>
      </c>
      <c r="B9918" s="39" t="n">
        <v>46231</v>
      </c>
      <c r="C9918" s="24" t="s">
        <v>675</v>
      </c>
      <c r="D9918" s="24" t="s">
        <v>163</v>
      </c>
      <c r="E9918" s="24" t="s">
        <v>105</v>
      </c>
      <c r="F9918" s="38" t="n">
        <v>1350</v>
      </c>
      <c r="G9918" s="42" t="n">
        <f aca="false">DATE(YEAR(B9918),MONTH(B9918),1)</f>
        <v>46204</v>
      </c>
      <c r="H9918" s="24" t="str">
        <f aca="false">INDEX(Customers!$B$2:$B$601,MATCH(C9918,Customers!$A$2:$A$601,0))</f>
        <v>Central</v>
      </c>
      <c r="I9918" s="43" t="n">
        <f aca="false">ROUND(MIN(INDEX(Assumptions!$D$13:$D$18,MATCH(E9918,Assumptions!$A$13:$A$18,0)),MAX(INDEX(Assumptions!$C$13:$C$18,MATCH(E9918,Assumptions!$A$13:$A$18,0)),INDEX(Assumptions!$B$13:$B$18,MATCH(E9918,Assumptions!$A$13:$A$18,0))*F9918)),2)</f>
        <v>20.25</v>
      </c>
    </row>
    <row r="9919" customFormat="false" ht="15" hidden="false" customHeight="false" outlineLevel="0" collapsed="false">
      <c r="A9919" s="24" t="s">
        <v>10742</v>
      </c>
      <c r="B9919" s="39" t="n">
        <v>46231</v>
      </c>
      <c r="C9919" s="24" t="s">
        <v>707</v>
      </c>
      <c r="D9919" s="24" t="s">
        <v>156</v>
      </c>
      <c r="E9919" s="24" t="s">
        <v>105</v>
      </c>
      <c r="F9919" s="38" t="n">
        <v>10490</v>
      </c>
      <c r="G9919" s="42" t="n">
        <f aca="false">DATE(YEAR(B9919),MONTH(B9919),1)</f>
        <v>46204</v>
      </c>
      <c r="H9919" s="24" t="str">
        <f aca="false">INDEX(Customers!$B$2:$B$601,MATCH(C9919,Customers!$A$2:$A$601,0))</f>
        <v>Nairobi</v>
      </c>
      <c r="I9919" s="43" t="n">
        <f aca="false">ROUND(MIN(INDEX(Assumptions!$D$13:$D$18,MATCH(E9919,Assumptions!$A$13:$A$18,0)),MAX(INDEX(Assumptions!$C$13:$C$18,MATCH(E9919,Assumptions!$A$13:$A$18,0)),INDEX(Assumptions!$B$13:$B$18,MATCH(E9919,Assumptions!$A$13:$A$18,0))*F9919)),2)</f>
        <v>157.35</v>
      </c>
    </row>
    <row r="9920" customFormat="false" ht="15" hidden="false" customHeight="false" outlineLevel="0" collapsed="false">
      <c r="A9920" s="24" t="s">
        <v>10743</v>
      </c>
      <c r="B9920" s="39" t="n">
        <v>46231</v>
      </c>
      <c r="C9920" s="24" t="s">
        <v>709</v>
      </c>
      <c r="D9920" s="24" t="s">
        <v>826</v>
      </c>
      <c r="E9920" s="24" t="s">
        <v>103</v>
      </c>
      <c r="F9920" s="38" t="n">
        <v>310</v>
      </c>
      <c r="G9920" s="42" t="n">
        <f aca="false">DATE(YEAR(B9920),MONTH(B9920),1)</f>
        <v>46204</v>
      </c>
      <c r="H9920" s="24" t="str">
        <f aca="false">INDEX(Customers!$B$2:$B$601,MATCH(C9920,Customers!$A$2:$A$601,0))</f>
        <v>Western</v>
      </c>
      <c r="I9920" s="43" t="n">
        <f aca="false">ROUND(MIN(INDEX(Assumptions!$D$13:$D$18,MATCH(E9920,Assumptions!$A$13:$A$18,0)),MAX(INDEX(Assumptions!$C$13:$C$18,MATCH(E9920,Assumptions!$A$13:$A$18,0)),INDEX(Assumptions!$B$13:$B$18,MATCH(E9920,Assumptions!$A$13:$A$18,0))*F9920)),2)</f>
        <v>5</v>
      </c>
    </row>
    <row r="9921" customFormat="false" ht="15" hidden="false" customHeight="false" outlineLevel="0" collapsed="false">
      <c r="A9921" s="24" t="s">
        <v>10744</v>
      </c>
      <c r="B9921" s="39" t="n">
        <v>46231</v>
      </c>
      <c r="C9921" s="24" t="s">
        <v>714</v>
      </c>
      <c r="D9921" s="24" t="s">
        <v>186</v>
      </c>
      <c r="E9921" s="24" t="s">
        <v>105</v>
      </c>
      <c r="F9921" s="38" t="n">
        <v>9070</v>
      </c>
      <c r="G9921" s="42" t="n">
        <f aca="false">DATE(YEAR(B9921),MONTH(B9921),1)</f>
        <v>46204</v>
      </c>
      <c r="H9921" s="24" t="str">
        <f aca="false">INDEX(Customers!$B$2:$B$601,MATCH(C9921,Customers!$A$2:$A$601,0))</f>
        <v>Coast</v>
      </c>
      <c r="I9921" s="43" t="n">
        <f aca="false">ROUND(MIN(INDEX(Assumptions!$D$13:$D$18,MATCH(E9921,Assumptions!$A$13:$A$18,0)),MAX(INDEX(Assumptions!$C$13:$C$18,MATCH(E9921,Assumptions!$A$13:$A$18,0)),INDEX(Assumptions!$B$13:$B$18,MATCH(E9921,Assumptions!$A$13:$A$18,0))*F9921)),2)</f>
        <v>136.05</v>
      </c>
    </row>
    <row r="9922" customFormat="false" ht="15" hidden="false" customHeight="false" outlineLevel="0" collapsed="false">
      <c r="A9922" s="24" t="s">
        <v>10745</v>
      </c>
      <c r="B9922" s="39" t="n">
        <v>46231</v>
      </c>
      <c r="C9922" s="24" t="s">
        <v>716</v>
      </c>
      <c r="D9922" s="24" t="s">
        <v>204</v>
      </c>
      <c r="E9922" s="24" t="s">
        <v>105</v>
      </c>
      <c r="F9922" s="38" t="n">
        <v>7610</v>
      </c>
      <c r="G9922" s="42" t="n">
        <f aca="false">DATE(YEAR(B9922),MONTH(B9922),1)</f>
        <v>46204</v>
      </c>
      <c r="H9922" s="24" t="str">
        <f aca="false">INDEX(Customers!$B$2:$B$601,MATCH(C9922,Customers!$A$2:$A$601,0))</f>
        <v>Western</v>
      </c>
      <c r="I9922" s="43" t="n">
        <f aca="false">ROUND(MIN(INDEX(Assumptions!$D$13:$D$18,MATCH(E9922,Assumptions!$A$13:$A$18,0)),MAX(INDEX(Assumptions!$C$13:$C$18,MATCH(E9922,Assumptions!$A$13:$A$18,0)),INDEX(Assumptions!$B$13:$B$18,MATCH(E9922,Assumptions!$A$13:$A$18,0))*F9922)),2)</f>
        <v>114.15</v>
      </c>
    </row>
    <row r="9923" customFormat="false" ht="15" hidden="false" customHeight="false" outlineLevel="0" collapsed="false">
      <c r="A9923" s="24" t="s">
        <v>10746</v>
      </c>
      <c r="B9923" s="39" t="n">
        <v>46231</v>
      </c>
      <c r="C9923" s="24" t="s">
        <v>728</v>
      </c>
      <c r="D9923" s="24" t="s">
        <v>826</v>
      </c>
      <c r="E9923" s="24" t="s">
        <v>103</v>
      </c>
      <c r="F9923" s="38" t="n">
        <v>1330</v>
      </c>
      <c r="G9923" s="42" t="n">
        <f aca="false">DATE(YEAR(B9923),MONTH(B9923),1)</f>
        <v>46204</v>
      </c>
      <c r="H9923" s="24" t="str">
        <f aca="false">INDEX(Customers!$B$2:$B$601,MATCH(C9923,Customers!$A$2:$A$601,0))</f>
        <v>Nairobi</v>
      </c>
      <c r="I9923" s="43" t="n">
        <f aca="false">ROUND(MIN(INDEX(Assumptions!$D$13:$D$18,MATCH(E9923,Assumptions!$A$13:$A$18,0)),MAX(INDEX(Assumptions!$C$13:$C$18,MATCH(E9923,Assumptions!$A$13:$A$18,0)),INDEX(Assumptions!$B$13:$B$18,MATCH(E9923,Assumptions!$A$13:$A$18,0))*F9923)),2)</f>
        <v>13.3</v>
      </c>
    </row>
    <row r="9924" customFormat="false" ht="15" hidden="false" customHeight="false" outlineLevel="0" collapsed="false">
      <c r="A9924" s="24" t="s">
        <v>10747</v>
      </c>
      <c r="B9924" s="39" t="n">
        <v>46231</v>
      </c>
      <c r="C9924" s="24" t="s">
        <v>734</v>
      </c>
      <c r="D9924" s="24" t="s">
        <v>826</v>
      </c>
      <c r="E9924" s="24" t="s">
        <v>109</v>
      </c>
      <c r="F9924" s="38" t="n">
        <v>14750</v>
      </c>
      <c r="G9924" s="42" t="n">
        <f aca="false">DATE(YEAR(B9924),MONTH(B9924),1)</f>
        <v>46204</v>
      </c>
      <c r="H9924" s="24" t="str">
        <f aca="false">INDEX(Customers!$B$2:$B$601,MATCH(C9924,Customers!$A$2:$A$601,0))</f>
        <v>Nairobi</v>
      </c>
      <c r="I9924" s="43" t="n">
        <f aca="false">ROUND(MIN(INDEX(Assumptions!$D$13:$D$18,MATCH(E9924,Assumptions!$A$13:$A$18,0)),MAX(INDEX(Assumptions!$C$13:$C$18,MATCH(E9924,Assumptions!$A$13:$A$18,0)),INDEX(Assumptions!$B$13:$B$18,MATCH(E9924,Assumptions!$A$13:$A$18,0))*F9924)),2)</f>
        <v>40</v>
      </c>
    </row>
    <row r="9925" customFormat="false" ht="15" hidden="false" customHeight="false" outlineLevel="0" collapsed="false">
      <c r="A9925" s="24" t="s">
        <v>10748</v>
      </c>
      <c r="B9925" s="39" t="n">
        <v>46231</v>
      </c>
      <c r="C9925" s="24" t="s">
        <v>742</v>
      </c>
      <c r="D9925" s="24" t="s">
        <v>209</v>
      </c>
      <c r="E9925" s="24" t="s">
        <v>107</v>
      </c>
      <c r="F9925" s="38" t="n">
        <v>2790</v>
      </c>
      <c r="G9925" s="42" t="n">
        <f aca="false">DATE(YEAR(B9925),MONTH(B9925),1)</f>
        <v>46204</v>
      </c>
      <c r="H9925" s="24" t="str">
        <f aca="false">INDEX(Customers!$B$2:$B$601,MATCH(C9925,Customers!$A$2:$A$601,0))</f>
        <v>Eastern</v>
      </c>
      <c r="I9925" s="43" t="n">
        <f aca="false">ROUND(MIN(INDEX(Assumptions!$D$13:$D$18,MATCH(E9925,Assumptions!$A$13:$A$18,0)),MAX(INDEX(Assumptions!$C$13:$C$18,MATCH(E9925,Assumptions!$A$13:$A$18,0)),INDEX(Assumptions!$B$13:$B$18,MATCH(E9925,Assumptions!$A$13:$A$18,0))*F9925)),2)</f>
        <v>0</v>
      </c>
    </row>
    <row r="9926" customFormat="false" ht="15" hidden="false" customHeight="false" outlineLevel="0" collapsed="false">
      <c r="A9926" s="24" t="s">
        <v>10749</v>
      </c>
      <c r="B9926" s="39" t="n">
        <v>46231</v>
      </c>
      <c r="C9926" s="24" t="s">
        <v>749</v>
      </c>
      <c r="D9926" s="24" t="s">
        <v>826</v>
      </c>
      <c r="E9926" s="24" t="s">
        <v>111</v>
      </c>
      <c r="F9926" s="38" t="n">
        <v>100</v>
      </c>
      <c r="G9926" s="42" t="n">
        <f aca="false">DATE(YEAR(B9926),MONTH(B9926),1)</f>
        <v>46204</v>
      </c>
      <c r="H9926" s="24" t="str">
        <f aca="false">INDEX(Customers!$B$2:$B$601,MATCH(C9926,Customers!$A$2:$A$601,0))</f>
        <v>Nairobi</v>
      </c>
      <c r="I9926" s="43" t="n">
        <f aca="false">ROUND(MIN(INDEX(Assumptions!$D$13:$D$18,MATCH(E9926,Assumptions!$A$13:$A$18,0)),MAX(INDEX(Assumptions!$C$13:$C$18,MATCH(E9926,Assumptions!$A$13:$A$18,0)),INDEX(Assumptions!$B$13:$B$18,MATCH(E9926,Assumptions!$A$13:$A$18,0))*F9926)),2)</f>
        <v>4</v>
      </c>
    </row>
    <row r="9927" customFormat="false" ht="15" hidden="false" customHeight="false" outlineLevel="0" collapsed="false">
      <c r="A9927" s="24" t="s">
        <v>10750</v>
      </c>
      <c r="B9927" s="39" t="n">
        <v>46231</v>
      </c>
      <c r="C9927" s="24" t="s">
        <v>793</v>
      </c>
      <c r="D9927" s="24" t="s">
        <v>184</v>
      </c>
      <c r="E9927" s="24" t="s">
        <v>107</v>
      </c>
      <c r="F9927" s="38" t="n">
        <v>11970</v>
      </c>
      <c r="G9927" s="42" t="n">
        <f aca="false">DATE(YEAR(B9927),MONTH(B9927),1)</f>
        <v>46204</v>
      </c>
      <c r="H9927" s="24" t="str">
        <f aca="false">INDEX(Customers!$B$2:$B$601,MATCH(C9927,Customers!$A$2:$A$601,0))</f>
        <v>Coast</v>
      </c>
      <c r="I9927" s="43" t="n">
        <f aca="false">ROUND(MIN(INDEX(Assumptions!$D$13:$D$18,MATCH(E9927,Assumptions!$A$13:$A$18,0)),MAX(INDEX(Assumptions!$C$13:$C$18,MATCH(E9927,Assumptions!$A$13:$A$18,0)),INDEX(Assumptions!$B$13:$B$18,MATCH(E9927,Assumptions!$A$13:$A$18,0))*F9927)),2)</f>
        <v>0</v>
      </c>
    </row>
    <row r="9928" customFormat="false" ht="15" hidden="false" customHeight="false" outlineLevel="0" collapsed="false">
      <c r="A9928" s="24" t="s">
        <v>10751</v>
      </c>
      <c r="B9928" s="39" t="n">
        <v>46231</v>
      </c>
      <c r="C9928" s="24" t="s">
        <v>807</v>
      </c>
      <c r="D9928" s="24" t="s">
        <v>157</v>
      </c>
      <c r="E9928" s="24" t="s">
        <v>105</v>
      </c>
      <c r="F9928" s="38" t="n">
        <v>14950</v>
      </c>
      <c r="G9928" s="42" t="n">
        <f aca="false">DATE(YEAR(B9928),MONTH(B9928),1)</f>
        <v>46204</v>
      </c>
      <c r="H9928" s="24" t="str">
        <f aca="false">INDEX(Customers!$B$2:$B$601,MATCH(C9928,Customers!$A$2:$A$601,0))</f>
        <v>Nairobi</v>
      </c>
      <c r="I9928" s="43" t="n">
        <f aca="false">ROUND(MIN(INDEX(Assumptions!$D$13:$D$18,MATCH(E9928,Assumptions!$A$13:$A$18,0)),MAX(INDEX(Assumptions!$C$13:$C$18,MATCH(E9928,Assumptions!$A$13:$A$18,0)),INDEX(Assumptions!$B$13:$B$18,MATCH(E9928,Assumptions!$A$13:$A$18,0))*F9928)),2)</f>
        <v>200</v>
      </c>
    </row>
    <row r="9929" customFormat="false" ht="15" hidden="false" customHeight="false" outlineLevel="0" collapsed="false">
      <c r="A9929" s="24" t="s">
        <v>10752</v>
      </c>
      <c r="B9929" s="39" t="n">
        <v>46232</v>
      </c>
      <c r="C9929" s="24" t="s">
        <v>242</v>
      </c>
      <c r="D9929" s="24" t="s">
        <v>826</v>
      </c>
      <c r="E9929" s="24" t="s">
        <v>103</v>
      </c>
      <c r="F9929" s="38" t="n">
        <v>5360</v>
      </c>
      <c r="G9929" s="42" t="n">
        <f aca="false">DATE(YEAR(B9929),MONTH(B9929),1)</f>
        <v>46204</v>
      </c>
      <c r="H9929" s="24" t="str">
        <f aca="false">INDEX(Customers!$B$2:$B$601,MATCH(C9929,Customers!$A$2:$A$601,0))</f>
        <v>Central</v>
      </c>
      <c r="I9929" s="43" t="n">
        <f aca="false">ROUND(MIN(INDEX(Assumptions!$D$13:$D$18,MATCH(E9929,Assumptions!$A$13:$A$18,0)),MAX(INDEX(Assumptions!$C$13:$C$18,MATCH(E9929,Assumptions!$A$13:$A$18,0)),INDEX(Assumptions!$B$13:$B$18,MATCH(E9929,Assumptions!$A$13:$A$18,0))*F9929)),2)</f>
        <v>53.6</v>
      </c>
    </row>
    <row r="9930" customFormat="false" ht="15" hidden="false" customHeight="false" outlineLevel="0" collapsed="false">
      <c r="A9930" s="24" t="s">
        <v>10753</v>
      </c>
      <c r="B9930" s="39" t="n">
        <v>46232</v>
      </c>
      <c r="C9930" s="24" t="s">
        <v>247</v>
      </c>
      <c r="D9930" s="24" t="s">
        <v>826</v>
      </c>
      <c r="E9930" s="24" t="s">
        <v>113</v>
      </c>
      <c r="F9930" s="38" t="n">
        <v>99</v>
      </c>
      <c r="G9930" s="42" t="n">
        <f aca="false">DATE(YEAR(B9930),MONTH(B9930),1)</f>
        <v>46204</v>
      </c>
      <c r="H9930" s="24" t="str">
        <f aca="false">INDEX(Customers!$B$2:$B$601,MATCH(C9930,Customers!$A$2:$A$601,0))</f>
        <v>Nairobi</v>
      </c>
      <c r="I9930" s="43" t="n">
        <f aca="false">ROUND(MIN(INDEX(Assumptions!$D$13:$D$18,MATCH(E9930,Assumptions!$A$13:$A$18,0)),MAX(INDEX(Assumptions!$C$13:$C$18,MATCH(E9930,Assumptions!$A$13:$A$18,0)),INDEX(Assumptions!$B$13:$B$18,MATCH(E9930,Assumptions!$A$13:$A$18,0))*F9930)),2)</f>
        <v>4.95</v>
      </c>
    </row>
    <row r="9931" customFormat="false" ht="15" hidden="false" customHeight="false" outlineLevel="0" collapsed="false">
      <c r="A9931" s="24" t="s">
        <v>10754</v>
      </c>
      <c r="B9931" s="39" t="n">
        <v>46232</v>
      </c>
      <c r="C9931" s="24" t="s">
        <v>251</v>
      </c>
      <c r="D9931" s="24" t="s">
        <v>826</v>
      </c>
      <c r="E9931" s="24" t="s">
        <v>103</v>
      </c>
      <c r="F9931" s="38" t="n">
        <v>2250</v>
      </c>
      <c r="G9931" s="42" t="n">
        <f aca="false">DATE(YEAR(B9931),MONTH(B9931),1)</f>
        <v>46204</v>
      </c>
      <c r="H9931" s="24" t="str">
        <f aca="false">INDEX(Customers!$B$2:$B$601,MATCH(C9931,Customers!$A$2:$A$601,0))</f>
        <v>Nairobi</v>
      </c>
      <c r="I9931" s="43" t="n">
        <f aca="false">ROUND(MIN(INDEX(Assumptions!$D$13:$D$18,MATCH(E9931,Assumptions!$A$13:$A$18,0)),MAX(INDEX(Assumptions!$C$13:$C$18,MATCH(E9931,Assumptions!$A$13:$A$18,0)),INDEX(Assumptions!$B$13:$B$18,MATCH(E9931,Assumptions!$A$13:$A$18,0))*F9931)),2)</f>
        <v>22.5</v>
      </c>
    </row>
    <row r="9932" customFormat="false" ht="15" hidden="false" customHeight="false" outlineLevel="0" collapsed="false">
      <c r="A9932" s="24" t="s">
        <v>10755</v>
      </c>
      <c r="B9932" s="39" t="n">
        <v>46232</v>
      </c>
      <c r="C9932" s="24" t="s">
        <v>261</v>
      </c>
      <c r="D9932" s="24" t="s">
        <v>184</v>
      </c>
      <c r="E9932" s="24" t="s">
        <v>105</v>
      </c>
      <c r="F9932" s="38" t="n">
        <v>1290</v>
      </c>
      <c r="G9932" s="42" t="n">
        <f aca="false">DATE(YEAR(B9932),MONTH(B9932),1)</f>
        <v>46204</v>
      </c>
      <c r="H9932" s="24" t="str">
        <f aca="false">INDEX(Customers!$B$2:$B$601,MATCH(C9932,Customers!$A$2:$A$601,0))</f>
        <v>Coast</v>
      </c>
      <c r="I9932" s="43" t="n">
        <f aca="false">ROUND(MIN(INDEX(Assumptions!$D$13:$D$18,MATCH(E9932,Assumptions!$A$13:$A$18,0)),MAX(INDEX(Assumptions!$C$13:$C$18,MATCH(E9932,Assumptions!$A$13:$A$18,0)),INDEX(Assumptions!$B$13:$B$18,MATCH(E9932,Assumptions!$A$13:$A$18,0))*F9932)),2)</f>
        <v>19.35</v>
      </c>
    </row>
    <row r="9933" customFormat="false" ht="15" hidden="false" customHeight="false" outlineLevel="0" collapsed="false">
      <c r="A9933" s="24" t="s">
        <v>10756</v>
      </c>
      <c r="B9933" s="39" t="n">
        <v>46232</v>
      </c>
      <c r="C9933" s="24" t="s">
        <v>264</v>
      </c>
      <c r="D9933" s="24" t="s">
        <v>826</v>
      </c>
      <c r="E9933" s="24" t="s">
        <v>103</v>
      </c>
      <c r="F9933" s="38" t="n">
        <v>1650</v>
      </c>
      <c r="G9933" s="42" t="n">
        <f aca="false">DATE(YEAR(B9933),MONTH(B9933),1)</f>
        <v>46204</v>
      </c>
      <c r="H9933" s="24" t="str">
        <f aca="false">INDEX(Customers!$B$2:$B$601,MATCH(C9933,Customers!$A$2:$A$601,0))</f>
        <v>Coast</v>
      </c>
      <c r="I9933" s="43" t="n">
        <f aca="false">ROUND(MIN(INDEX(Assumptions!$D$13:$D$18,MATCH(E9933,Assumptions!$A$13:$A$18,0)),MAX(INDEX(Assumptions!$C$13:$C$18,MATCH(E9933,Assumptions!$A$13:$A$18,0)),INDEX(Assumptions!$B$13:$B$18,MATCH(E9933,Assumptions!$A$13:$A$18,0))*F9933)),2)</f>
        <v>16.5</v>
      </c>
    </row>
    <row r="9934" customFormat="false" ht="15" hidden="false" customHeight="false" outlineLevel="0" collapsed="false">
      <c r="A9934" s="24" t="s">
        <v>10757</v>
      </c>
      <c r="B9934" s="39" t="n">
        <v>46232</v>
      </c>
      <c r="C9934" s="24" t="s">
        <v>272</v>
      </c>
      <c r="D9934" s="24" t="s">
        <v>826</v>
      </c>
      <c r="E9934" s="24" t="s">
        <v>103</v>
      </c>
      <c r="F9934" s="38" t="n">
        <v>6120</v>
      </c>
      <c r="G9934" s="42" t="n">
        <f aca="false">DATE(YEAR(B9934),MONTH(B9934),1)</f>
        <v>46204</v>
      </c>
      <c r="H9934" s="24" t="str">
        <f aca="false">INDEX(Customers!$B$2:$B$601,MATCH(C9934,Customers!$A$2:$A$601,0))</f>
        <v>Central</v>
      </c>
      <c r="I9934" s="43" t="n">
        <f aca="false">ROUND(MIN(INDEX(Assumptions!$D$13:$D$18,MATCH(E9934,Assumptions!$A$13:$A$18,0)),MAX(INDEX(Assumptions!$C$13:$C$18,MATCH(E9934,Assumptions!$A$13:$A$18,0)),INDEX(Assumptions!$B$13:$B$18,MATCH(E9934,Assumptions!$A$13:$A$18,0))*F9934)),2)</f>
        <v>61.2</v>
      </c>
    </row>
    <row r="9935" customFormat="false" ht="15" hidden="false" customHeight="false" outlineLevel="0" collapsed="false">
      <c r="A9935" s="24" t="s">
        <v>10758</v>
      </c>
      <c r="B9935" s="39" t="n">
        <v>46232</v>
      </c>
      <c r="C9935" s="24" t="s">
        <v>280</v>
      </c>
      <c r="D9935" s="24" t="s">
        <v>826</v>
      </c>
      <c r="E9935" s="24" t="s">
        <v>113</v>
      </c>
      <c r="F9935" s="38" t="n">
        <v>1000</v>
      </c>
      <c r="G9935" s="42" t="n">
        <f aca="false">DATE(YEAR(B9935),MONTH(B9935),1)</f>
        <v>46204</v>
      </c>
      <c r="H9935" s="24" t="str">
        <f aca="false">INDEX(Customers!$B$2:$B$601,MATCH(C9935,Customers!$A$2:$A$601,0))</f>
        <v>Western</v>
      </c>
      <c r="I9935" s="43" t="n">
        <f aca="false">ROUND(MIN(INDEX(Assumptions!$D$13:$D$18,MATCH(E9935,Assumptions!$A$13:$A$18,0)),MAX(INDEX(Assumptions!$C$13:$C$18,MATCH(E9935,Assumptions!$A$13:$A$18,0)),INDEX(Assumptions!$B$13:$B$18,MATCH(E9935,Assumptions!$A$13:$A$18,0))*F9935)),2)</f>
        <v>50</v>
      </c>
    </row>
    <row r="9936" customFormat="false" ht="15" hidden="false" customHeight="false" outlineLevel="0" collapsed="false">
      <c r="A9936" s="24" t="s">
        <v>10759</v>
      </c>
      <c r="B9936" s="39" t="n">
        <v>46232</v>
      </c>
      <c r="C9936" s="24" t="s">
        <v>313</v>
      </c>
      <c r="D9936" s="24" t="s">
        <v>826</v>
      </c>
      <c r="E9936" s="24" t="s">
        <v>109</v>
      </c>
      <c r="F9936" s="38" t="n">
        <v>4830</v>
      </c>
      <c r="G9936" s="42" t="n">
        <f aca="false">DATE(YEAR(B9936),MONTH(B9936),1)</f>
        <v>46204</v>
      </c>
      <c r="H9936" s="24" t="str">
        <f aca="false">INDEX(Customers!$B$2:$B$601,MATCH(C9936,Customers!$A$2:$A$601,0))</f>
        <v>Eastern</v>
      </c>
      <c r="I9936" s="43" t="n">
        <f aca="false">ROUND(MIN(INDEX(Assumptions!$D$13:$D$18,MATCH(E9936,Assumptions!$A$13:$A$18,0)),MAX(INDEX(Assumptions!$C$13:$C$18,MATCH(E9936,Assumptions!$A$13:$A$18,0)),INDEX(Assumptions!$B$13:$B$18,MATCH(E9936,Assumptions!$A$13:$A$18,0))*F9936)),2)</f>
        <v>19.32</v>
      </c>
    </row>
    <row r="9937" customFormat="false" ht="15" hidden="false" customHeight="false" outlineLevel="0" collapsed="false">
      <c r="A9937" s="24" t="s">
        <v>10760</v>
      </c>
      <c r="B9937" s="39" t="n">
        <v>46232</v>
      </c>
      <c r="C9937" s="24" t="s">
        <v>324</v>
      </c>
      <c r="D9937" s="24" t="s">
        <v>826</v>
      </c>
      <c r="E9937" s="24" t="s">
        <v>113</v>
      </c>
      <c r="F9937" s="38" t="n">
        <v>500</v>
      </c>
      <c r="G9937" s="42" t="n">
        <f aca="false">DATE(YEAR(B9937),MONTH(B9937),1)</f>
        <v>46204</v>
      </c>
      <c r="H9937" s="24" t="str">
        <f aca="false">INDEX(Customers!$B$2:$B$601,MATCH(C9937,Customers!$A$2:$A$601,0))</f>
        <v>Central</v>
      </c>
      <c r="I9937" s="43" t="n">
        <f aca="false">ROUND(MIN(INDEX(Assumptions!$D$13:$D$18,MATCH(E9937,Assumptions!$A$13:$A$18,0)),MAX(INDEX(Assumptions!$C$13:$C$18,MATCH(E9937,Assumptions!$A$13:$A$18,0)),INDEX(Assumptions!$B$13:$B$18,MATCH(E9937,Assumptions!$A$13:$A$18,0))*F9937)),2)</f>
        <v>25</v>
      </c>
    </row>
    <row r="9938" customFormat="false" ht="15" hidden="false" customHeight="false" outlineLevel="0" collapsed="false">
      <c r="A9938" s="24" t="s">
        <v>10761</v>
      </c>
      <c r="B9938" s="39" t="n">
        <v>46232</v>
      </c>
      <c r="C9938" s="24" t="s">
        <v>333</v>
      </c>
      <c r="D9938" s="24" t="s">
        <v>826</v>
      </c>
      <c r="E9938" s="24" t="s">
        <v>103</v>
      </c>
      <c r="F9938" s="38" t="n">
        <v>740</v>
      </c>
      <c r="G9938" s="42" t="n">
        <f aca="false">DATE(YEAR(B9938),MONTH(B9938),1)</f>
        <v>46204</v>
      </c>
      <c r="H9938" s="24" t="str">
        <f aca="false">INDEX(Customers!$B$2:$B$601,MATCH(C9938,Customers!$A$2:$A$601,0))</f>
        <v>Coast</v>
      </c>
      <c r="I9938" s="43" t="n">
        <f aca="false">ROUND(MIN(INDEX(Assumptions!$D$13:$D$18,MATCH(E9938,Assumptions!$A$13:$A$18,0)),MAX(INDEX(Assumptions!$C$13:$C$18,MATCH(E9938,Assumptions!$A$13:$A$18,0)),INDEX(Assumptions!$B$13:$B$18,MATCH(E9938,Assumptions!$A$13:$A$18,0))*F9938)),2)</f>
        <v>7.4</v>
      </c>
    </row>
    <row r="9939" customFormat="false" ht="15" hidden="false" customHeight="false" outlineLevel="0" collapsed="false">
      <c r="A9939" s="24" t="s">
        <v>10762</v>
      </c>
      <c r="B9939" s="39" t="n">
        <v>46232</v>
      </c>
      <c r="C9939" s="24" t="s">
        <v>333</v>
      </c>
      <c r="D9939" s="24" t="s">
        <v>826</v>
      </c>
      <c r="E9939" s="24" t="s">
        <v>109</v>
      </c>
      <c r="F9939" s="38" t="n">
        <v>1250</v>
      </c>
      <c r="G9939" s="42" t="n">
        <f aca="false">DATE(YEAR(B9939),MONTH(B9939),1)</f>
        <v>46204</v>
      </c>
      <c r="H9939" s="24" t="str">
        <f aca="false">INDEX(Customers!$B$2:$B$601,MATCH(C9939,Customers!$A$2:$A$601,0))</f>
        <v>Coast</v>
      </c>
      <c r="I9939" s="43" t="n">
        <f aca="false">ROUND(MIN(INDEX(Assumptions!$D$13:$D$18,MATCH(E9939,Assumptions!$A$13:$A$18,0)),MAX(INDEX(Assumptions!$C$13:$C$18,MATCH(E9939,Assumptions!$A$13:$A$18,0)),INDEX(Assumptions!$B$13:$B$18,MATCH(E9939,Assumptions!$A$13:$A$18,0))*F9939)),2)</f>
        <v>5</v>
      </c>
    </row>
    <row r="9940" customFormat="false" ht="15" hidden="false" customHeight="false" outlineLevel="0" collapsed="false">
      <c r="A9940" s="24" t="s">
        <v>10763</v>
      </c>
      <c r="B9940" s="39" t="n">
        <v>46232</v>
      </c>
      <c r="C9940" s="24" t="s">
        <v>343</v>
      </c>
      <c r="D9940" s="24" t="s">
        <v>164</v>
      </c>
      <c r="E9940" s="24" t="s">
        <v>105</v>
      </c>
      <c r="F9940" s="38" t="n">
        <v>2170</v>
      </c>
      <c r="G9940" s="42" t="n">
        <f aca="false">DATE(YEAR(B9940),MONTH(B9940),1)</f>
        <v>46204</v>
      </c>
      <c r="H9940" s="24" t="str">
        <f aca="false">INDEX(Customers!$B$2:$B$601,MATCH(C9940,Customers!$A$2:$A$601,0))</f>
        <v>Central</v>
      </c>
      <c r="I9940" s="43" t="n">
        <f aca="false">ROUND(MIN(INDEX(Assumptions!$D$13:$D$18,MATCH(E9940,Assumptions!$A$13:$A$18,0)),MAX(INDEX(Assumptions!$C$13:$C$18,MATCH(E9940,Assumptions!$A$13:$A$18,0)),INDEX(Assumptions!$B$13:$B$18,MATCH(E9940,Assumptions!$A$13:$A$18,0))*F9940)),2)</f>
        <v>32.55</v>
      </c>
    </row>
    <row r="9941" customFormat="false" ht="15" hidden="false" customHeight="false" outlineLevel="0" collapsed="false">
      <c r="A9941" s="24" t="s">
        <v>10764</v>
      </c>
      <c r="B9941" s="39" t="n">
        <v>46232</v>
      </c>
      <c r="C9941" s="24" t="s">
        <v>354</v>
      </c>
      <c r="D9941" s="24" t="s">
        <v>826</v>
      </c>
      <c r="E9941" s="24" t="s">
        <v>113</v>
      </c>
      <c r="F9941" s="38" t="n">
        <v>500</v>
      </c>
      <c r="G9941" s="42" t="n">
        <f aca="false">DATE(YEAR(B9941),MONTH(B9941),1)</f>
        <v>46204</v>
      </c>
      <c r="H9941" s="24" t="str">
        <f aca="false">INDEX(Customers!$B$2:$B$601,MATCH(C9941,Customers!$A$2:$A$601,0))</f>
        <v>Eastern</v>
      </c>
      <c r="I9941" s="43" t="n">
        <f aca="false">ROUND(MIN(INDEX(Assumptions!$D$13:$D$18,MATCH(E9941,Assumptions!$A$13:$A$18,0)),MAX(INDEX(Assumptions!$C$13:$C$18,MATCH(E9941,Assumptions!$A$13:$A$18,0)),INDEX(Assumptions!$B$13:$B$18,MATCH(E9941,Assumptions!$A$13:$A$18,0))*F9941)),2)</f>
        <v>25</v>
      </c>
    </row>
    <row r="9942" customFormat="false" ht="15" hidden="false" customHeight="false" outlineLevel="0" collapsed="false">
      <c r="A9942" s="24" t="s">
        <v>10765</v>
      </c>
      <c r="B9942" s="39" t="n">
        <v>46232</v>
      </c>
      <c r="C9942" s="24" t="s">
        <v>361</v>
      </c>
      <c r="D9942" s="24" t="s">
        <v>173</v>
      </c>
      <c r="E9942" s="24" t="s">
        <v>107</v>
      </c>
      <c r="F9942" s="38" t="n">
        <v>40070</v>
      </c>
      <c r="G9942" s="42" t="n">
        <f aca="false">DATE(YEAR(B9942),MONTH(B9942),1)</f>
        <v>46204</v>
      </c>
      <c r="H9942" s="24" t="str">
        <f aca="false">INDEX(Customers!$B$2:$B$601,MATCH(C9942,Customers!$A$2:$A$601,0))</f>
        <v>Rift Valley</v>
      </c>
      <c r="I9942" s="43" t="n">
        <f aca="false">ROUND(MIN(INDEX(Assumptions!$D$13:$D$18,MATCH(E9942,Assumptions!$A$13:$A$18,0)),MAX(INDEX(Assumptions!$C$13:$C$18,MATCH(E9942,Assumptions!$A$13:$A$18,0)),INDEX(Assumptions!$B$13:$B$18,MATCH(E9942,Assumptions!$A$13:$A$18,0))*F9942)),2)</f>
        <v>0</v>
      </c>
    </row>
    <row r="9943" customFormat="false" ht="15" hidden="false" customHeight="false" outlineLevel="0" collapsed="false">
      <c r="A9943" s="24" t="s">
        <v>10766</v>
      </c>
      <c r="B9943" s="39" t="n">
        <v>46232</v>
      </c>
      <c r="C9943" s="24" t="s">
        <v>367</v>
      </c>
      <c r="D9943" s="24" t="s">
        <v>826</v>
      </c>
      <c r="E9943" s="24" t="s">
        <v>109</v>
      </c>
      <c r="F9943" s="38" t="n">
        <v>13150</v>
      </c>
      <c r="G9943" s="42" t="n">
        <f aca="false">DATE(YEAR(B9943),MONTH(B9943),1)</f>
        <v>46204</v>
      </c>
      <c r="H9943" s="24" t="str">
        <f aca="false">INDEX(Customers!$B$2:$B$601,MATCH(C9943,Customers!$A$2:$A$601,0))</f>
        <v>Nairobi</v>
      </c>
      <c r="I9943" s="43" t="n">
        <f aca="false">ROUND(MIN(INDEX(Assumptions!$D$13:$D$18,MATCH(E9943,Assumptions!$A$13:$A$18,0)),MAX(INDEX(Assumptions!$C$13:$C$18,MATCH(E9943,Assumptions!$A$13:$A$18,0)),INDEX(Assumptions!$B$13:$B$18,MATCH(E9943,Assumptions!$A$13:$A$18,0))*F9943)),2)</f>
        <v>40</v>
      </c>
    </row>
    <row r="9944" customFormat="false" ht="15" hidden="false" customHeight="false" outlineLevel="0" collapsed="false">
      <c r="A9944" s="24" t="s">
        <v>10767</v>
      </c>
      <c r="B9944" s="39" t="n">
        <v>46232</v>
      </c>
      <c r="C9944" s="24" t="s">
        <v>373</v>
      </c>
      <c r="D9944" s="24" t="s">
        <v>826</v>
      </c>
      <c r="E9944" s="24" t="s">
        <v>109</v>
      </c>
      <c r="F9944" s="38" t="n">
        <v>2900</v>
      </c>
      <c r="G9944" s="42" t="n">
        <f aca="false">DATE(YEAR(B9944),MONTH(B9944),1)</f>
        <v>46204</v>
      </c>
      <c r="H9944" s="24" t="str">
        <f aca="false">INDEX(Customers!$B$2:$B$601,MATCH(C9944,Customers!$A$2:$A$601,0))</f>
        <v>Rift Valley</v>
      </c>
      <c r="I9944" s="43" t="n">
        <f aca="false">ROUND(MIN(INDEX(Assumptions!$D$13:$D$18,MATCH(E9944,Assumptions!$A$13:$A$18,0)),MAX(INDEX(Assumptions!$C$13:$C$18,MATCH(E9944,Assumptions!$A$13:$A$18,0)),INDEX(Assumptions!$B$13:$B$18,MATCH(E9944,Assumptions!$A$13:$A$18,0))*F9944)),2)</f>
        <v>11.6</v>
      </c>
    </row>
    <row r="9945" customFormat="false" ht="15" hidden="false" customHeight="false" outlineLevel="0" collapsed="false">
      <c r="A9945" s="24" t="s">
        <v>10768</v>
      </c>
      <c r="B9945" s="39" t="n">
        <v>46232</v>
      </c>
      <c r="C9945" s="24" t="s">
        <v>379</v>
      </c>
      <c r="D9945" s="24" t="s">
        <v>826</v>
      </c>
      <c r="E9945" s="24" t="s">
        <v>103</v>
      </c>
      <c r="F9945" s="38" t="n">
        <v>1240</v>
      </c>
      <c r="G9945" s="42" t="n">
        <f aca="false">DATE(YEAR(B9945),MONTH(B9945),1)</f>
        <v>46204</v>
      </c>
      <c r="H9945" s="24" t="str">
        <f aca="false">INDEX(Customers!$B$2:$B$601,MATCH(C9945,Customers!$A$2:$A$601,0))</f>
        <v>Nairobi</v>
      </c>
      <c r="I9945" s="43" t="n">
        <f aca="false">ROUND(MIN(INDEX(Assumptions!$D$13:$D$18,MATCH(E9945,Assumptions!$A$13:$A$18,0)),MAX(INDEX(Assumptions!$C$13:$C$18,MATCH(E9945,Assumptions!$A$13:$A$18,0)),INDEX(Assumptions!$B$13:$B$18,MATCH(E9945,Assumptions!$A$13:$A$18,0))*F9945)),2)</f>
        <v>12.4</v>
      </c>
    </row>
    <row r="9946" customFormat="false" ht="15" hidden="false" customHeight="false" outlineLevel="0" collapsed="false">
      <c r="A9946" s="24" t="s">
        <v>10769</v>
      </c>
      <c r="B9946" s="39" t="n">
        <v>46232</v>
      </c>
      <c r="C9946" s="24" t="s">
        <v>390</v>
      </c>
      <c r="D9946" s="24" t="s">
        <v>826</v>
      </c>
      <c r="E9946" s="24" t="s">
        <v>103</v>
      </c>
      <c r="F9946" s="38" t="n">
        <v>1290</v>
      </c>
      <c r="G9946" s="42" t="n">
        <f aca="false">DATE(YEAR(B9946),MONTH(B9946),1)</f>
        <v>46204</v>
      </c>
      <c r="H9946" s="24" t="str">
        <f aca="false">INDEX(Customers!$B$2:$B$601,MATCH(C9946,Customers!$A$2:$A$601,0))</f>
        <v>Rift Valley</v>
      </c>
      <c r="I9946" s="43" t="n">
        <f aca="false">ROUND(MIN(INDEX(Assumptions!$D$13:$D$18,MATCH(E9946,Assumptions!$A$13:$A$18,0)),MAX(INDEX(Assumptions!$C$13:$C$18,MATCH(E9946,Assumptions!$A$13:$A$18,0)),INDEX(Assumptions!$B$13:$B$18,MATCH(E9946,Assumptions!$A$13:$A$18,0))*F9946)),2)</f>
        <v>12.9</v>
      </c>
    </row>
    <row r="9947" customFormat="false" ht="15" hidden="false" customHeight="false" outlineLevel="0" collapsed="false">
      <c r="A9947" s="24" t="s">
        <v>10770</v>
      </c>
      <c r="B9947" s="39" t="n">
        <v>46232</v>
      </c>
      <c r="C9947" s="24" t="s">
        <v>403</v>
      </c>
      <c r="D9947" s="24" t="s">
        <v>826</v>
      </c>
      <c r="E9947" s="24" t="s">
        <v>111</v>
      </c>
      <c r="F9947" s="38" t="n">
        <v>200</v>
      </c>
      <c r="G9947" s="42" t="n">
        <f aca="false">DATE(YEAR(B9947),MONTH(B9947),1)</f>
        <v>46204</v>
      </c>
      <c r="H9947" s="24" t="str">
        <f aca="false">INDEX(Customers!$B$2:$B$601,MATCH(C9947,Customers!$A$2:$A$601,0))</f>
        <v>Western</v>
      </c>
      <c r="I9947" s="43" t="n">
        <f aca="false">ROUND(MIN(INDEX(Assumptions!$D$13:$D$18,MATCH(E9947,Assumptions!$A$13:$A$18,0)),MAX(INDEX(Assumptions!$C$13:$C$18,MATCH(E9947,Assumptions!$A$13:$A$18,0)),INDEX(Assumptions!$B$13:$B$18,MATCH(E9947,Assumptions!$A$13:$A$18,0))*F9947)),2)</f>
        <v>8</v>
      </c>
    </row>
    <row r="9948" customFormat="false" ht="15" hidden="false" customHeight="false" outlineLevel="0" collapsed="false">
      <c r="A9948" s="24" t="s">
        <v>10771</v>
      </c>
      <c r="B9948" s="39" t="n">
        <v>46232</v>
      </c>
      <c r="C9948" s="24" t="s">
        <v>405</v>
      </c>
      <c r="D9948" s="24" t="s">
        <v>154</v>
      </c>
      <c r="E9948" s="24" t="s">
        <v>105</v>
      </c>
      <c r="F9948" s="38" t="n">
        <v>1510</v>
      </c>
      <c r="G9948" s="42" t="n">
        <f aca="false">DATE(YEAR(B9948),MONTH(B9948),1)</f>
        <v>46204</v>
      </c>
      <c r="H9948" s="24" t="str">
        <f aca="false">INDEX(Customers!$B$2:$B$601,MATCH(C9948,Customers!$A$2:$A$601,0))</f>
        <v>Nairobi</v>
      </c>
      <c r="I9948" s="43" t="n">
        <f aca="false">ROUND(MIN(INDEX(Assumptions!$D$13:$D$18,MATCH(E9948,Assumptions!$A$13:$A$18,0)),MAX(INDEX(Assumptions!$C$13:$C$18,MATCH(E9948,Assumptions!$A$13:$A$18,0)),INDEX(Assumptions!$B$13:$B$18,MATCH(E9948,Assumptions!$A$13:$A$18,0))*F9948)),2)</f>
        <v>22.65</v>
      </c>
    </row>
    <row r="9949" customFormat="false" ht="15" hidden="false" customHeight="false" outlineLevel="0" collapsed="false">
      <c r="A9949" s="24" t="s">
        <v>10772</v>
      </c>
      <c r="B9949" s="39" t="n">
        <v>46232</v>
      </c>
      <c r="C9949" s="24" t="s">
        <v>407</v>
      </c>
      <c r="D9949" s="24" t="s">
        <v>826</v>
      </c>
      <c r="E9949" s="24" t="s">
        <v>109</v>
      </c>
      <c r="F9949" s="38" t="n">
        <v>36180</v>
      </c>
      <c r="G9949" s="42" t="n">
        <f aca="false">DATE(YEAR(B9949),MONTH(B9949),1)</f>
        <v>46204</v>
      </c>
      <c r="H9949" s="24" t="str">
        <f aca="false">INDEX(Customers!$B$2:$B$601,MATCH(C9949,Customers!$A$2:$A$601,0))</f>
        <v>Coast</v>
      </c>
      <c r="I9949" s="43" t="n">
        <f aca="false">ROUND(MIN(INDEX(Assumptions!$D$13:$D$18,MATCH(E9949,Assumptions!$A$13:$A$18,0)),MAX(INDEX(Assumptions!$C$13:$C$18,MATCH(E9949,Assumptions!$A$13:$A$18,0)),INDEX(Assumptions!$B$13:$B$18,MATCH(E9949,Assumptions!$A$13:$A$18,0))*F9949)),2)</f>
        <v>40</v>
      </c>
    </row>
    <row r="9950" customFormat="false" ht="15" hidden="false" customHeight="false" outlineLevel="0" collapsed="false">
      <c r="A9950" s="24" t="s">
        <v>10773</v>
      </c>
      <c r="B9950" s="39" t="n">
        <v>46232</v>
      </c>
      <c r="C9950" s="24" t="s">
        <v>409</v>
      </c>
      <c r="D9950" s="24" t="s">
        <v>826</v>
      </c>
      <c r="E9950" s="24" t="s">
        <v>103</v>
      </c>
      <c r="F9950" s="38" t="n">
        <v>1570</v>
      </c>
      <c r="G9950" s="42" t="n">
        <f aca="false">DATE(YEAR(B9950),MONTH(B9950),1)</f>
        <v>46204</v>
      </c>
      <c r="H9950" s="24" t="str">
        <f aca="false">INDEX(Customers!$B$2:$B$601,MATCH(C9950,Customers!$A$2:$A$601,0))</f>
        <v>Coast</v>
      </c>
      <c r="I9950" s="43" t="n">
        <f aca="false">ROUND(MIN(INDEX(Assumptions!$D$13:$D$18,MATCH(E9950,Assumptions!$A$13:$A$18,0)),MAX(INDEX(Assumptions!$C$13:$C$18,MATCH(E9950,Assumptions!$A$13:$A$18,0)),INDEX(Assumptions!$B$13:$B$18,MATCH(E9950,Assumptions!$A$13:$A$18,0))*F9950)),2)</f>
        <v>15.7</v>
      </c>
    </row>
    <row r="9951" customFormat="false" ht="15" hidden="false" customHeight="false" outlineLevel="0" collapsed="false">
      <c r="A9951" s="24" t="s">
        <v>10774</v>
      </c>
      <c r="B9951" s="39" t="n">
        <v>46232</v>
      </c>
      <c r="C9951" s="24" t="s">
        <v>422</v>
      </c>
      <c r="D9951" s="24" t="s">
        <v>826</v>
      </c>
      <c r="E9951" s="24" t="s">
        <v>111</v>
      </c>
      <c r="F9951" s="38" t="n">
        <v>200</v>
      </c>
      <c r="G9951" s="42" t="n">
        <f aca="false">DATE(YEAR(B9951),MONTH(B9951),1)</f>
        <v>46204</v>
      </c>
      <c r="H9951" s="24" t="str">
        <f aca="false">INDEX(Customers!$B$2:$B$601,MATCH(C9951,Customers!$A$2:$A$601,0))</f>
        <v>Coast</v>
      </c>
      <c r="I9951" s="43" t="n">
        <f aca="false">ROUND(MIN(INDEX(Assumptions!$D$13:$D$18,MATCH(E9951,Assumptions!$A$13:$A$18,0)),MAX(INDEX(Assumptions!$C$13:$C$18,MATCH(E9951,Assumptions!$A$13:$A$18,0)),INDEX(Assumptions!$B$13:$B$18,MATCH(E9951,Assumptions!$A$13:$A$18,0))*F9951)),2)</f>
        <v>8</v>
      </c>
    </row>
    <row r="9952" customFormat="false" ht="15" hidden="false" customHeight="false" outlineLevel="0" collapsed="false">
      <c r="A9952" s="24" t="s">
        <v>10775</v>
      </c>
      <c r="B9952" s="39" t="n">
        <v>46232</v>
      </c>
      <c r="C9952" s="24" t="s">
        <v>428</v>
      </c>
      <c r="D9952" s="24" t="s">
        <v>826</v>
      </c>
      <c r="E9952" s="24" t="s">
        <v>113</v>
      </c>
      <c r="F9952" s="38" t="n">
        <v>500</v>
      </c>
      <c r="G9952" s="42" t="n">
        <f aca="false">DATE(YEAR(B9952),MONTH(B9952),1)</f>
        <v>46204</v>
      </c>
      <c r="H9952" s="24" t="str">
        <f aca="false">INDEX(Customers!$B$2:$B$601,MATCH(C9952,Customers!$A$2:$A$601,0))</f>
        <v>Nairobi</v>
      </c>
      <c r="I9952" s="43" t="n">
        <f aca="false">ROUND(MIN(INDEX(Assumptions!$D$13:$D$18,MATCH(E9952,Assumptions!$A$13:$A$18,0)),MAX(INDEX(Assumptions!$C$13:$C$18,MATCH(E9952,Assumptions!$A$13:$A$18,0)),INDEX(Assumptions!$B$13:$B$18,MATCH(E9952,Assumptions!$A$13:$A$18,0))*F9952)),2)</f>
        <v>25</v>
      </c>
    </row>
    <row r="9953" customFormat="false" ht="15" hidden="false" customHeight="false" outlineLevel="0" collapsed="false">
      <c r="A9953" s="24" t="s">
        <v>10776</v>
      </c>
      <c r="B9953" s="39" t="n">
        <v>46232</v>
      </c>
      <c r="C9953" s="24" t="s">
        <v>430</v>
      </c>
      <c r="D9953" s="24" t="s">
        <v>826</v>
      </c>
      <c r="E9953" s="24" t="s">
        <v>103</v>
      </c>
      <c r="F9953" s="38" t="n">
        <v>7490</v>
      </c>
      <c r="G9953" s="42" t="n">
        <f aca="false">DATE(YEAR(B9953),MONTH(B9953),1)</f>
        <v>46204</v>
      </c>
      <c r="H9953" s="24" t="str">
        <f aca="false">INDEX(Customers!$B$2:$B$601,MATCH(C9953,Customers!$A$2:$A$601,0))</f>
        <v>Western</v>
      </c>
      <c r="I9953" s="43" t="n">
        <f aca="false">ROUND(MIN(INDEX(Assumptions!$D$13:$D$18,MATCH(E9953,Assumptions!$A$13:$A$18,0)),MAX(INDEX(Assumptions!$C$13:$C$18,MATCH(E9953,Assumptions!$A$13:$A$18,0)),INDEX(Assumptions!$B$13:$B$18,MATCH(E9953,Assumptions!$A$13:$A$18,0))*F9953)),2)</f>
        <v>74.9</v>
      </c>
    </row>
    <row r="9954" customFormat="false" ht="15" hidden="false" customHeight="false" outlineLevel="0" collapsed="false">
      <c r="A9954" s="24" t="s">
        <v>10777</v>
      </c>
      <c r="B9954" s="39" t="n">
        <v>46232</v>
      </c>
      <c r="C9954" s="24" t="s">
        <v>447</v>
      </c>
      <c r="D9954" s="24" t="s">
        <v>170</v>
      </c>
      <c r="E9954" s="24" t="s">
        <v>107</v>
      </c>
      <c r="F9954" s="38" t="n">
        <v>7510</v>
      </c>
      <c r="G9954" s="42" t="n">
        <f aca="false">DATE(YEAR(B9954),MONTH(B9954),1)</f>
        <v>46204</v>
      </c>
      <c r="H9954" s="24" t="str">
        <f aca="false">INDEX(Customers!$B$2:$B$601,MATCH(C9954,Customers!$A$2:$A$601,0))</f>
        <v>Rift Valley</v>
      </c>
      <c r="I9954" s="43" t="n">
        <f aca="false">ROUND(MIN(INDEX(Assumptions!$D$13:$D$18,MATCH(E9954,Assumptions!$A$13:$A$18,0)),MAX(INDEX(Assumptions!$C$13:$C$18,MATCH(E9954,Assumptions!$A$13:$A$18,0)),INDEX(Assumptions!$B$13:$B$18,MATCH(E9954,Assumptions!$A$13:$A$18,0))*F9954)),2)</f>
        <v>0</v>
      </c>
    </row>
    <row r="9955" customFormat="false" ht="15" hidden="false" customHeight="false" outlineLevel="0" collapsed="false">
      <c r="A9955" s="24" t="s">
        <v>10778</v>
      </c>
      <c r="B9955" s="39" t="n">
        <v>46232</v>
      </c>
      <c r="C9955" s="24" t="s">
        <v>459</v>
      </c>
      <c r="D9955" s="24" t="s">
        <v>826</v>
      </c>
      <c r="E9955" s="24" t="s">
        <v>111</v>
      </c>
      <c r="F9955" s="38" t="n">
        <v>500</v>
      </c>
      <c r="G9955" s="42" t="n">
        <f aca="false">DATE(YEAR(B9955),MONTH(B9955),1)</f>
        <v>46204</v>
      </c>
      <c r="H9955" s="24" t="str">
        <f aca="false">INDEX(Customers!$B$2:$B$601,MATCH(C9955,Customers!$A$2:$A$601,0))</f>
        <v>Central</v>
      </c>
      <c r="I9955" s="43" t="n">
        <f aca="false">ROUND(MIN(INDEX(Assumptions!$D$13:$D$18,MATCH(E9955,Assumptions!$A$13:$A$18,0)),MAX(INDEX(Assumptions!$C$13:$C$18,MATCH(E9955,Assumptions!$A$13:$A$18,0)),INDEX(Assumptions!$B$13:$B$18,MATCH(E9955,Assumptions!$A$13:$A$18,0))*F9955)),2)</f>
        <v>20</v>
      </c>
    </row>
    <row r="9956" customFormat="false" ht="15" hidden="false" customHeight="false" outlineLevel="0" collapsed="false">
      <c r="A9956" s="24" t="s">
        <v>10779</v>
      </c>
      <c r="B9956" s="39" t="n">
        <v>46232</v>
      </c>
      <c r="C9956" s="24" t="s">
        <v>462</v>
      </c>
      <c r="D9956" s="24" t="s">
        <v>826</v>
      </c>
      <c r="E9956" s="24" t="s">
        <v>109</v>
      </c>
      <c r="F9956" s="38" t="n">
        <v>8780</v>
      </c>
      <c r="G9956" s="42" t="n">
        <f aca="false">DATE(YEAR(B9956),MONTH(B9956),1)</f>
        <v>46204</v>
      </c>
      <c r="H9956" s="24" t="str">
        <f aca="false">INDEX(Customers!$B$2:$B$601,MATCH(C9956,Customers!$A$2:$A$601,0))</f>
        <v>Eastern</v>
      </c>
      <c r="I9956" s="43" t="n">
        <f aca="false">ROUND(MIN(INDEX(Assumptions!$D$13:$D$18,MATCH(E9956,Assumptions!$A$13:$A$18,0)),MAX(INDEX(Assumptions!$C$13:$C$18,MATCH(E9956,Assumptions!$A$13:$A$18,0)),INDEX(Assumptions!$B$13:$B$18,MATCH(E9956,Assumptions!$A$13:$A$18,0))*F9956)),2)</f>
        <v>35.12</v>
      </c>
    </row>
    <row r="9957" customFormat="false" ht="15" hidden="false" customHeight="false" outlineLevel="0" collapsed="false">
      <c r="A9957" s="24" t="s">
        <v>10780</v>
      </c>
      <c r="B9957" s="39" t="n">
        <v>46232</v>
      </c>
      <c r="C9957" s="24" t="s">
        <v>467</v>
      </c>
      <c r="D9957" s="24" t="s">
        <v>826</v>
      </c>
      <c r="E9957" s="24" t="s">
        <v>103</v>
      </c>
      <c r="F9957" s="38" t="n">
        <v>1030</v>
      </c>
      <c r="G9957" s="42" t="n">
        <f aca="false">DATE(YEAR(B9957),MONTH(B9957),1)</f>
        <v>46204</v>
      </c>
      <c r="H9957" s="24" t="str">
        <f aca="false">INDEX(Customers!$B$2:$B$601,MATCH(C9957,Customers!$A$2:$A$601,0))</f>
        <v>Rift Valley</v>
      </c>
      <c r="I9957" s="43" t="n">
        <f aca="false">ROUND(MIN(INDEX(Assumptions!$D$13:$D$18,MATCH(E9957,Assumptions!$A$13:$A$18,0)),MAX(INDEX(Assumptions!$C$13:$C$18,MATCH(E9957,Assumptions!$A$13:$A$18,0)),INDEX(Assumptions!$B$13:$B$18,MATCH(E9957,Assumptions!$A$13:$A$18,0))*F9957)),2)</f>
        <v>10.3</v>
      </c>
    </row>
    <row r="9958" customFormat="false" ht="15" hidden="false" customHeight="false" outlineLevel="0" collapsed="false">
      <c r="A9958" s="24" t="s">
        <v>10781</v>
      </c>
      <c r="B9958" s="39" t="n">
        <v>46232</v>
      </c>
      <c r="C9958" s="24" t="s">
        <v>491</v>
      </c>
      <c r="D9958" s="24" t="s">
        <v>826</v>
      </c>
      <c r="E9958" s="24" t="s">
        <v>103</v>
      </c>
      <c r="F9958" s="38" t="n">
        <v>450</v>
      </c>
      <c r="G9958" s="42" t="n">
        <f aca="false">DATE(YEAR(B9958),MONTH(B9958),1)</f>
        <v>46204</v>
      </c>
      <c r="H9958" s="24" t="str">
        <f aca="false">INDEX(Customers!$B$2:$B$601,MATCH(C9958,Customers!$A$2:$A$601,0))</f>
        <v>Nairobi</v>
      </c>
      <c r="I9958" s="43" t="n">
        <f aca="false">ROUND(MIN(INDEX(Assumptions!$D$13:$D$18,MATCH(E9958,Assumptions!$A$13:$A$18,0)),MAX(INDEX(Assumptions!$C$13:$C$18,MATCH(E9958,Assumptions!$A$13:$A$18,0)),INDEX(Assumptions!$B$13:$B$18,MATCH(E9958,Assumptions!$A$13:$A$18,0))*F9958)),2)</f>
        <v>5</v>
      </c>
    </row>
    <row r="9959" customFormat="false" ht="15" hidden="false" customHeight="false" outlineLevel="0" collapsed="false">
      <c r="A9959" s="24" t="s">
        <v>10782</v>
      </c>
      <c r="B9959" s="39" t="n">
        <v>46232</v>
      </c>
      <c r="C9959" s="24" t="s">
        <v>502</v>
      </c>
      <c r="D9959" s="24" t="s">
        <v>826</v>
      </c>
      <c r="E9959" s="24" t="s">
        <v>103</v>
      </c>
      <c r="F9959" s="38" t="n">
        <v>270</v>
      </c>
      <c r="G9959" s="42" t="n">
        <f aca="false">DATE(YEAR(B9959),MONTH(B9959),1)</f>
        <v>46204</v>
      </c>
      <c r="H9959" s="24" t="str">
        <f aca="false">INDEX(Customers!$B$2:$B$601,MATCH(C9959,Customers!$A$2:$A$601,0))</f>
        <v>Nairobi</v>
      </c>
      <c r="I9959" s="43" t="n">
        <f aca="false">ROUND(MIN(INDEX(Assumptions!$D$13:$D$18,MATCH(E9959,Assumptions!$A$13:$A$18,0)),MAX(INDEX(Assumptions!$C$13:$C$18,MATCH(E9959,Assumptions!$A$13:$A$18,0)),INDEX(Assumptions!$B$13:$B$18,MATCH(E9959,Assumptions!$A$13:$A$18,0))*F9959)),2)</f>
        <v>5</v>
      </c>
    </row>
    <row r="9960" customFormat="false" ht="15" hidden="false" customHeight="false" outlineLevel="0" collapsed="false">
      <c r="A9960" s="24" t="s">
        <v>10783</v>
      </c>
      <c r="B9960" s="39" t="n">
        <v>46232</v>
      </c>
      <c r="C9960" s="24" t="s">
        <v>507</v>
      </c>
      <c r="D9960" s="24" t="s">
        <v>826</v>
      </c>
      <c r="E9960" s="24" t="s">
        <v>113</v>
      </c>
      <c r="F9960" s="38" t="n">
        <v>250</v>
      </c>
      <c r="G9960" s="42" t="n">
        <f aca="false">DATE(YEAR(B9960),MONTH(B9960),1)</f>
        <v>46204</v>
      </c>
      <c r="H9960" s="24" t="str">
        <f aca="false">INDEX(Customers!$B$2:$B$601,MATCH(C9960,Customers!$A$2:$A$601,0))</f>
        <v>Western</v>
      </c>
      <c r="I9960" s="43" t="n">
        <f aca="false">ROUND(MIN(INDEX(Assumptions!$D$13:$D$18,MATCH(E9960,Assumptions!$A$13:$A$18,0)),MAX(INDEX(Assumptions!$C$13:$C$18,MATCH(E9960,Assumptions!$A$13:$A$18,0)),INDEX(Assumptions!$B$13:$B$18,MATCH(E9960,Assumptions!$A$13:$A$18,0))*F9960)),2)</f>
        <v>12.5</v>
      </c>
    </row>
    <row r="9961" customFormat="false" ht="15" hidden="false" customHeight="false" outlineLevel="0" collapsed="false">
      <c r="A9961" s="24" t="s">
        <v>10784</v>
      </c>
      <c r="B9961" s="39" t="n">
        <v>46232</v>
      </c>
      <c r="C9961" s="24" t="s">
        <v>507</v>
      </c>
      <c r="D9961" s="24" t="s">
        <v>826</v>
      </c>
      <c r="E9961" s="24" t="s">
        <v>113</v>
      </c>
      <c r="F9961" s="38" t="n">
        <v>99</v>
      </c>
      <c r="G9961" s="42" t="n">
        <f aca="false">DATE(YEAR(B9961),MONTH(B9961),1)</f>
        <v>46204</v>
      </c>
      <c r="H9961" s="24" t="str">
        <f aca="false">INDEX(Customers!$B$2:$B$601,MATCH(C9961,Customers!$A$2:$A$601,0))</f>
        <v>Western</v>
      </c>
      <c r="I9961" s="43" t="n">
        <f aca="false">ROUND(MIN(INDEX(Assumptions!$D$13:$D$18,MATCH(E9961,Assumptions!$A$13:$A$18,0)),MAX(INDEX(Assumptions!$C$13:$C$18,MATCH(E9961,Assumptions!$A$13:$A$18,0)),INDEX(Assumptions!$B$13:$B$18,MATCH(E9961,Assumptions!$A$13:$A$18,0))*F9961)),2)</f>
        <v>4.95</v>
      </c>
    </row>
    <row r="9962" customFormat="false" ht="15" hidden="false" customHeight="false" outlineLevel="0" collapsed="false">
      <c r="A9962" s="24" t="s">
        <v>10785</v>
      </c>
      <c r="B9962" s="39" t="n">
        <v>46232</v>
      </c>
      <c r="C9962" s="24" t="s">
        <v>515</v>
      </c>
      <c r="D9962" s="24" t="s">
        <v>826</v>
      </c>
      <c r="E9962" s="24" t="s">
        <v>103</v>
      </c>
      <c r="F9962" s="38" t="n">
        <v>370</v>
      </c>
      <c r="G9962" s="42" t="n">
        <f aca="false">DATE(YEAR(B9962),MONTH(B9962),1)</f>
        <v>46204</v>
      </c>
      <c r="H9962" s="24" t="str">
        <f aca="false">INDEX(Customers!$B$2:$B$601,MATCH(C9962,Customers!$A$2:$A$601,0))</f>
        <v>Western</v>
      </c>
      <c r="I9962" s="43" t="n">
        <f aca="false">ROUND(MIN(INDEX(Assumptions!$D$13:$D$18,MATCH(E9962,Assumptions!$A$13:$A$18,0)),MAX(INDEX(Assumptions!$C$13:$C$18,MATCH(E9962,Assumptions!$A$13:$A$18,0)),INDEX(Assumptions!$B$13:$B$18,MATCH(E9962,Assumptions!$A$13:$A$18,0))*F9962)),2)</f>
        <v>5</v>
      </c>
    </row>
    <row r="9963" customFormat="false" ht="15" hidden="false" customHeight="false" outlineLevel="0" collapsed="false">
      <c r="A9963" s="24" t="s">
        <v>10786</v>
      </c>
      <c r="B9963" s="39" t="n">
        <v>46232</v>
      </c>
      <c r="C9963" s="24" t="s">
        <v>518</v>
      </c>
      <c r="D9963" s="24" t="s">
        <v>826</v>
      </c>
      <c r="E9963" s="24" t="s">
        <v>113</v>
      </c>
      <c r="F9963" s="38" t="n">
        <v>250</v>
      </c>
      <c r="G9963" s="42" t="n">
        <f aca="false">DATE(YEAR(B9963),MONTH(B9963),1)</f>
        <v>46204</v>
      </c>
      <c r="H9963" s="24" t="str">
        <f aca="false">INDEX(Customers!$B$2:$B$601,MATCH(C9963,Customers!$A$2:$A$601,0))</f>
        <v>Nairobi</v>
      </c>
      <c r="I9963" s="43" t="n">
        <f aca="false">ROUND(MIN(INDEX(Assumptions!$D$13:$D$18,MATCH(E9963,Assumptions!$A$13:$A$18,0)),MAX(INDEX(Assumptions!$C$13:$C$18,MATCH(E9963,Assumptions!$A$13:$A$18,0)),INDEX(Assumptions!$B$13:$B$18,MATCH(E9963,Assumptions!$A$13:$A$18,0))*F9963)),2)</f>
        <v>12.5</v>
      </c>
    </row>
    <row r="9964" customFormat="false" ht="15" hidden="false" customHeight="false" outlineLevel="0" collapsed="false">
      <c r="A9964" s="24" t="s">
        <v>10787</v>
      </c>
      <c r="B9964" s="39" t="n">
        <v>46232</v>
      </c>
      <c r="C9964" s="24" t="s">
        <v>520</v>
      </c>
      <c r="D9964" s="24" t="s">
        <v>826</v>
      </c>
      <c r="E9964" s="24" t="s">
        <v>113</v>
      </c>
      <c r="F9964" s="38" t="n">
        <v>99</v>
      </c>
      <c r="G9964" s="42" t="n">
        <f aca="false">DATE(YEAR(B9964),MONTH(B9964),1)</f>
        <v>46204</v>
      </c>
      <c r="H9964" s="24" t="str">
        <f aca="false">INDEX(Customers!$B$2:$B$601,MATCH(C9964,Customers!$A$2:$A$601,0))</f>
        <v>Coast</v>
      </c>
      <c r="I9964" s="43" t="n">
        <f aca="false">ROUND(MIN(INDEX(Assumptions!$D$13:$D$18,MATCH(E9964,Assumptions!$A$13:$A$18,0)),MAX(INDEX(Assumptions!$C$13:$C$18,MATCH(E9964,Assumptions!$A$13:$A$18,0)),INDEX(Assumptions!$B$13:$B$18,MATCH(E9964,Assumptions!$A$13:$A$18,0))*F9964)),2)</f>
        <v>4.95</v>
      </c>
    </row>
    <row r="9965" customFormat="false" ht="15" hidden="false" customHeight="false" outlineLevel="0" collapsed="false">
      <c r="A9965" s="24" t="s">
        <v>10788</v>
      </c>
      <c r="B9965" s="39" t="n">
        <v>46232</v>
      </c>
      <c r="C9965" s="24" t="s">
        <v>539</v>
      </c>
      <c r="D9965" s="24" t="s">
        <v>826</v>
      </c>
      <c r="E9965" s="24" t="s">
        <v>111</v>
      </c>
      <c r="F9965" s="38" t="n">
        <v>500</v>
      </c>
      <c r="G9965" s="42" t="n">
        <f aca="false">DATE(YEAR(B9965),MONTH(B9965),1)</f>
        <v>46204</v>
      </c>
      <c r="H9965" s="24" t="str">
        <f aca="false">INDEX(Customers!$B$2:$B$601,MATCH(C9965,Customers!$A$2:$A$601,0))</f>
        <v>Nairobi</v>
      </c>
      <c r="I9965" s="43" t="n">
        <f aca="false">ROUND(MIN(INDEX(Assumptions!$D$13:$D$18,MATCH(E9965,Assumptions!$A$13:$A$18,0)),MAX(INDEX(Assumptions!$C$13:$C$18,MATCH(E9965,Assumptions!$A$13:$A$18,0)),INDEX(Assumptions!$B$13:$B$18,MATCH(E9965,Assumptions!$A$13:$A$18,0))*F9965)),2)</f>
        <v>20</v>
      </c>
    </row>
    <row r="9966" customFormat="false" ht="15" hidden="false" customHeight="false" outlineLevel="0" collapsed="false">
      <c r="A9966" s="24" t="s">
        <v>10789</v>
      </c>
      <c r="B9966" s="39" t="n">
        <v>46232</v>
      </c>
      <c r="C9966" s="24" t="s">
        <v>543</v>
      </c>
      <c r="D9966" s="24" t="s">
        <v>165</v>
      </c>
      <c r="E9966" s="24" t="s">
        <v>105</v>
      </c>
      <c r="F9966" s="38" t="n">
        <v>11610</v>
      </c>
      <c r="G9966" s="42" t="n">
        <f aca="false">DATE(YEAR(B9966),MONTH(B9966),1)</f>
        <v>46204</v>
      </c>
      <c r="H9966" s="24" t="str">
        <f aca="false">INDEX(Customers!$B$2:$B$601,MATCH(C9966,Customers!$A$2:$A$601,0))</f>
        <v>Central</v>
      </c>
      <c r="I9966" s="43" t="n">
        <f aca="false">ROUND(MIN(INDEX(Assumptions!$D$13:$D$18,MATCH(E9966,Assumptions!$A$13:$A$18,0)),MAX(INDEX(Assumptions!$C$13:$C$18,MATCH(E9966,Assumptions!$A$13:$A$18,0)),INDEX(Assumptions!$B$13:$B$18,MATCH(E9966,Assumptions!$A$13:$A$18,0))*F9966)),2)</f>
        <v>174.15</v>
      </c>
    </row>
    <row r="9967" customFormat="false" ht="15" hidden="false" customHeight="false" outlineLevel="0" collapsed="false">
      <c r="A9967" s="24" t="s">
        <v>10790</v>
      </c>
      <c r="B9967" s="39" t="n">
        <v>46232</v>
      </c>
      <c r="C9967" s="24" t="s">
        <v>549</v>
      </c>
      <c r="D9967" s="24" t="s">
        <v>826</v>
      </c>
      <c r="E9967" s="24" t="s">
        <v>103</v>
      </c>
      <c r="F9967" s="38" t="n">
        <v>590</v>
      </c>
      <c r="G9967" s="42" t="n">
        <f aca="false">DATE(YEAR(B9967),MONTH(B9967),1)</f>
        <v>46204</v>
      </c>
      <c r="H9967" s="24" t="str">
        <f aca="false">INDEX(Customers!$B$2:$B$601,MATCH(C9967,Customers!$A$2:$A$601,0))</f>
        <v>Eastern</v>
      </c>
      <c r="I9967" s="43" t="n">
        <f aca="false">ROUND(MIN(INDEX(Assumptions!$D$13:$D$18,MATCH(E9967,Assumptions!$A$13:$A$18,0)),MAX(INDEX(Assumptions!$C$13:$C$18,MATCH(E9967,Assumptions!$A$13:$A$18,0)),INDEX(Assumptions!$B$13:$B$18,MATCH(E9967,Assumptions!$A$13:$A$18,0))*F9967)),2)</f>
        <v>5.9</v>
      </c>
    </row>
    <row r="9968" customFormat="false" ht="15" hidden="false" customHeight="false" outlineLevel="0" collapsed="false">
      <c r="A9968" s="24" t="s">
        <v>10791</v>
      </c>
      <c r="B9968" s="39" t="n">
        <v>46232</v>
      </c>
      <c r="C9968" s="24" t="s">
        <v>552</v>
      </c>
      <c r="D9968" s="24" t="s">
        <v>826</v>
      </c>
      <c r="E9968" s="24" t="s">
        <v>111</v>
      </c>
      <c r="F9968" s="38" t="n">
        <v>500</v>
      </c>
      <c r="G9968" s="42" t="n">
        <f aca="false">DATE(YEAR(B9968),MONTH(B9968),1)</f>
        <v>46204</v>
      </c>
      <c r="H9968" s="24" t="str">
        <f aca="false">INDEX(Customers!$B$2:$B$601,MATCH(C9968,Customers!$A$2:$A$601,0))</f>
        <v>Eastern</v>
      </c>
      <c r="I9968" s="43" t="n">
        <f aca="false">ROUND(MIN(INDEX(Assumptions!$D$13:$D$18,MATCH(E9968,Assumptions!$A$13:$A$18,0)),MAX(INDEX(Assumptions!$C$13:$C$18,MATCH(E9968,Assumptions!$A$13:$A$18,0)),INDEX(Assumptions!$B$13:$B$18,MATCH(E9968,Assumptions!$A$13:$A$18,0))*F9968)),2)</f>
        <v>20</v>
      </c>
    </row>
    <row r="9969" customFormat="false" ht="15" hidden="false" customHeight="false" outlineLevel="0" collapsed="false">
      <c r="A9969" s="24" t="s">
        <v>10792</v>
      </c>
      <c r="B9969" s="39" t="n">
        <v>46232</v>
      </c>
      <c r="C9969" s="24" t="s">
        <v>561</v>
      </c>
      <c r="D9969" s="24" t="s">
        <v>206</v>
      </c>
      <c r="E9969" s="24" t="s">
        <v>105</v>
      </c>
      <c r="F9969" s="38" t="n">
        <v>3380</v>
      </c>
      <c r="G9969" s="42" t="n">
        <f aca="false">DATE(YEAR(B9969),MONTH(B9969),1)</f>
        <v>46204</v>
      </c>
      <c r="H9969" s="24" t="str">
        <f aca="false">INDEX(Customers!$B$2:$B$601,MATCH(C9969,Customers!$A$2:$A$601,0))</f>
        <v>Eastern</v>
      </c>
      <c r="I9969" s="43" t="n">
        <f aca="false">ROUND(MIN(INDEX(Assumptions!$D$13:$D$18,MATCH(E9969,Assumptions!$A$13:$A$18,0)),MAX(INDEX(Assumptions!$C$13:$C$18,MATCH(E9969,Assumptions!$A$13:$A$18,0)),INDEX(Assumptions!$B$13:$B$18,MATCH(E9969,Assumptions!$A$13:$A$18,0))*F9969)),2)</f>
        <v>50.7</v>
      </c>
    </row>
    <row r="9970" customFormat="false" ht="15" hidden="false" customHeight="false" outlineLevel="0" collapsed="false">
      <c r="A9970" s="24" t="s">
        <v>10793</v>
      </c>
      <c r="B9970" s="39" t="n">
        <v>46232</v>
      </c>
      <c r="C9970" s="24" t="s">
        <v>566</v>
      </c>
      <c r="D9970" s="24" t="s">
        <v>826</v>
      </c>
      <c r="E9970" s="24" t="s">
        <v>111</v>
      </c>
      <c r="F9970" s="38" t="n">
        <v>100</v>
      </c>
      <c r="G9970" s="42" t="n">
        <f aca="false">DATE(YEAR(B9970),MONTH(B9970),1)</f>
        <v>46204</v>
      </c>
      <c r="H9970" s="24" t="str">
        <f aca="false">INDEX(Customers!$B$2:$B$601,MATCH(C9970,Customers!$A$2:$A$601,0))</f>
        <v>Rift Valley</v>
      </c>
      <c r="I9970" s="43" t="n">
        <f aca="false">ROUND(MIN(INDEX(Assumptions!$D$13:$D$18,MATCH(E9970,Assumptions!$A$13:$A$18,0)),MAX(INDEX(Assumptions!$C$13:$C$18,MATCH(E9970,Assumptions!$A$13:$A$18,0)),INDEX(Assumptions!$B$13:$B$18,MATCH(E9970,Assumptions!$A$13:$A$18,0))*F9970)),2)</f>
        <v>4</v>
      </c>
    </row>
    <row r="9971" customFormat="false" ht="15" hidden="false" customHeight="false" outlineLevel="0" collapsed="false">
      <c r="A9971" s="24" t="s">
        <v>10794</v>
      </c>
      <c r="B9971" s="39" t="n">
        <v>46232</v>
      </c>
      <c r="C9971" s="24" t="s">
        <v>570</v>
      </c>
      <c r="D9971" s="24" t="s">
        <v>826</v>
      </c>
      <c r="E9971" s="24" t="s">
        <v>103</v>
      </c>
      <c r="F9971" s="38" t="n">
        <v>1140</v>
      </c>
      <c r="G9971" s="42" t="n">
        <f aca="false">DATE(YEAR(B9971),MONTH(B9971),1)</f>
        <v>46204</v>
      </c>
      <c r="H9971" s="24" t="str">
        <f aca="false">INDEX(Customers!$B$2:$B$601,MATCH(C9971,Customers!$A$2:$A$601,0))</f>
        <v>Western</v>
      </c>
      <c r="I9971" s="43" t="n">
        <f aca="false">ROUND(MIN(INDEX(Assumptions!$D$13:$D$18,MATCH(E9971,Assumptions!$A$13:$A$18,0)),MAX(INDEX(Assumptions!$C$13:$C$18,MATCH(E9971,Assumptions!$A$13:$A$18,0)),INDEX(Assumptions!$B$13:$B$18,MATCH(E9971,Assumptions!$A$13:$A$18,0))*F9971)),2)</f>
        <v>11.4</v>
      </c>
    </row>
    <row r="9972" customFormat="false" ht="15" hidden="false" customHeight="false" outlineLevel="0" collapsed="false">
      <c r="A9972" s="24" t="s">
        <v>10795</v>
      </c>
      <c r="B9972" s="39" t="n">
        <v>46232</v>
      </c>
      <c r="C9972" s="24" t="s">
        <v>585</v>
      </c>
      <c r="D9972" s="24" t="s">
        <v>205</v>
      </c>
      <c r="E9972" s="24" t="s">
        <v>107</v>
      </c>
      <c r="F9972" s="38" t="n">
        <v>5400</v>
      </c>
      <c r="G9972" s="42" t="n">
        <f aca="false">DATE(YEAR(B9972),MONTH(B9972),1)</f>
        <v>46204</v>
      </c>
      <c r="H9972" s="24" t="str">
        <f aca="false">INDEX(Customers!$B$2:$B$601,MATCH(C9972,Customers!$A$2:$A$601,0))</f>
        <v>Eastern</v>
      </c>
      <c r="I9972" s="43" t="n">
        <f aca="false">ROUND(MIN(INDEX(Assumptions!$D$13:$D$18,MATCH(E9972,Assumptions!$A$13:$A$18,0)),MAX(INDEX(Assumptions!$C$13:$C$18,MATCH(E9972,Assumptions!$A$13:$A$18,0)),INDEX(Assumptions!$B$13:$B$18,MATCH(E9972,Assumptions!$A$13:$A$18,0))*F9972)),2)</f>
        <v>0</v>
      </c>
    </row>
    <row r="9973" customFormat="false" ht="15" hidden="false" customHeight="false" outlineLevel="0" collapsed="false">
      <c r="A9973" s="24" t="s">
        <v>10796</v>
      </c>
      <c r="B9973" s="39" t="n">
        <v>46232</v>
      </c>
      <c r="C9973" s="24" t="s">
        <v>588</v>
      </c>
      <c r="D9973" s="24" t="s">
        <v>826</v>
      </c>
      <c r="E9973" s="24" t="s">
        <v>111</v>
      </c>
      <c r="F9973" s="38" t="n">
        <v>1000</v>
      </c>
      <c r="G9973" s="42" t="n">
        <f aca="false">DATE(YEAR(B9973),MONTH(B9973),1)</f>
        <v>46204</v>
      </c>
      <c r="H9973" s="24" t="str">
        <f aca="false">INDEX(Customers!$B$2:$B$601,MATCH(C9973,Customers!$A$2:$A$601,0))</f>
        <v>Nairobi</v>
      </c>
      <c r="I9973" s="43" t="n">
        <f aca="false">ROUND(MIN(INDEX(Assumptions!$D$13:$D$18,MATCH(E9973,Assumptions!$A$13:$A$18,0)),MAX(INDEX(Assumptions!$C$13:$C$18,MATCH(E9973,Assumptions!$A$13:$A$18,0)),INDEX(Assumptions!$B$13:$B$18,MATCH(E9973,Assumptions!$A$13:$A$18,0))*F9973)),2)</f>
        <v>40</v>
      </c>
    </row>
    <row r="9974" customFormat="false" ht="15" hidden="false" customHeight="false" outlineLevel="0" collapsed="false">
      <c r="A9974" s="24" t="s">
        <v>10797</v>
      </c>
      <c r="B9974" s="39" t="n">
        <v>46232</v>
      </c>
      <c r="C9974" s="24" t="s">
        <v>592</v>
      </c>
      <c r="D9974" s="24" t="s">
        <v>826</v>
      </c>
      <c r="E9974" s="24" t="s">
        <v>113</v>
      </c>
      <c r="F9974" s="38" t="n">
        <v>250</v>
      </c>
      <c r="G9974" s="42" t="n">
        <f aca="false">DATE(YEAR(B9974),MONTH(B9974),1)</f>
        <v>46204</v>
      </c>
      <c r="H9974" s="24" t="str">
        <f aca="false">INDEX(Customers!$B$2:$B$601,MATCH(C9974,Customers!$A$2:$A$601,0))</f>
        <v>Nairobi</v>
      </c>
      <c r="I9974" s="43" t="n">
        <f aca="false">ROUND(MIN(INDEX(Assumptions!$D$13:$D$18,MATCH(E9974,Assumptions!$A$13:$A$18,0)),MAX(INDEX(Assumptions!$C$13:$C$18,MATCH(E9974,Assumptions!$A$13:$A$18,0)),INDEX(Assumptions!$B$13:$B$18,MATCH(E9974,Assumptions!$A$13:$A$18,0))*F9974)),2)</f>
        <v>12.5</v>
      </c>
    </row>
    <row r="9975" customFormat="false" ht="15" hidden="false" customHeight="false" outlineLevel="0" collapsed="false">
      <c r="A9975" s="24" t="s">
        <v>10798</v>
      </c>
      <c r="B9975" s="39" t="n">
        <v>46232</v>
      </c>
      <c r="C9975" s="24" t="s">
        <v>630</v>
      </c>
      <c r="D9975" s="24" t="s">
        <v>193</v>
      </c>
      <c r="E9975" s="24" t="s">
        <v>105</v>
      </c>
      <c r="F9975" s="38" t="n">
        <v>5330</v>
      </c>
      <c r="G9975" s="42" t="n">
        <f aca="false">DATE(YEAR(B9975),MONTH(B9975),1)</f>
        <v>46204</v>
      </c>
      <c r="H9975" s="24" t="str">
        <f aca="false">INDEX(Customers!$B$2:$B$601,MATCH(C9975,Customers!$A$2:$A$601,0))</f>
        <v>Western</v>
      </c>
      <c r="I9975" s="43" t="n">
        <f aca="false">ROUND(MIN(INDEX(Assumptions!$D$13:$D$18,MATCH(E9975,Assumptions!$A$13:$A$18,0)),MAX(INDEX(Assumptions!$C$13:$C$18,MATCH(E9975,Assumptions!$A$13:$A$18,0)),INDEX(Assumptions!$B$13:$B$18,MATCH(E9975,Assumptions!$A$13:$A$18,0))*F9975)),2)</f>
        <v>79.95</v>
      </c>
    </row>
    <row r="9976" customFormat="false" ht="15" hidden="false" customHeight="false" outlineLevel="0" collapsed="false">
      <c r="A9976" s="24" t="s">
        <v>10799</v>
      </c>
      <c r="B9976" s="39" t="n">
        <v>46232</v>
      </c>
      <c r="C9976" s="24" t="s">
        <v>635</v>
      </c>
      <c r="D9976" s="24" t="s">
        <v>826</v>
      </c>
      <c r="E9976" s="24" t="s">
        <v>111</v>
      </c>
      <c r="F9976" s="38" t="n">
        <v>50</v>
      </c>
      <c r="G9976" s="42" t="n">
        <f aca="false">DATE(YEAR(B9976),MONTH(B9976),1)</f>
        <v>46204</v>
      </c>
      <c r="H9976" s="24" t="str">
        <f aca="false">INDEX(Customers!$B$2:$B$601,MATCH(C9976,Customers!$A$2:$A$601,0))</f>
        <v>Central</v>
      </c>
      <c r="I9976" s="43" t="n">
        <f aca="false">ROUND(MIN(INDEX(Assumptions!$D$13:$D$18,MATCH(E9976,Assumptions!$A$13:$A$18,0)),MAX(INDEX(Assumptions!$C$13:$C$18,MATCH(E9976,Assumptions!$A$13:$A$18,0)),INDEX(Assumptions!$B$13:$B$18,MATCH(E9976,Assumptions!$A$13:$A$18,0))*F9976)),2)</f>
        <v>2</v>
      </c>
    </row>
    <row r="9977" customFormat="false" ht="15" hidden="false" customHeight="false" outlineLevel="0" collapsed="false">
      <c r="A9977" s="24" t="s">
        <v>10800</v>
      </c>
      <c r="B9977" s="39" t="n">
        <v>46232</v>
      </c>
      <c r="C9977" s="24" t="s">
        <v>642</v>
      </c>
      <c r="D9977" s="24" t="s">
        <v>826</v>
      </c>
      <c r="E9977" s="24" t="s">
        <v>109</v>
      </c>
      <c r="F9977" s="38" t="n">
        <v>2090</v>
      </c>
      <c r="G9977" s="42" t="n">
        <f aca="false">DATE(YEAR(B9977),MONTH(B9977),1)</f>
        <v>46204</v>
      </c>
      <c r="H9977" s="24" t="str">
        <f aca="false">INDEX(Customers!$B$2:$B$601,MATCH(C9977,Customers!$A$2:$A$601,0))</f>
        <v>Rift Valley</v>
      </c>
      <c r="I9977" s="43" t="n">
        <f aca="false">ROUND(MIN(INDEX(Assumptions!$D$13:$D$18,MATCH(E9977,Assumptions!$A$13:$A$18,0)),MAX(INDEX(Assumptions!$C$13:$C$18,MATCH(E9977,Assumptions!$A$13:$A$18,0)),INDEX(Assumptions!$B$13:$B$18,MATCH(E9977,Assumptions!$A$13:$A$18,0))*F9977)),2)</f>
        <v>8.36</v>
      </c>
    </row>
    <row r="9978" customFormat="false" ht="15" hidden="false" customHeight="false" outlineLevel="0" collapsed="false">
      <c r="A9978" s="24" t="s">
        <v>10801</v>
      </c>
      <c r="B9978" s="39" t="n">
        <v>46232</v>
      </c>
      <c r="C9978" s="24" t="s">
        <v>646</v>
      </c>
      <c r="D9978" s="24" t="s">
        <v>826</v>
      </c>
      <c r="E9978" s="24" t="s">
        <v>103</v>
      </c>
      <c r="F9978" s="38" t="n">
        <v>3200</v>
      </c>
      <c r="G9978" s="42" t="n">
        <f aca="false">DATE(YEAR(B9978),MONTH(B9978),1)</f>
        <v>46204</v>
      </c>
      <c r="H9978" s="24" t="str">
        <f aca="false">INDEX(Customers!$B$2:$B$601,MATCH(C9978,Customers!$A$2:$A$601,0))</f>
        <v>Nairobi</v>
      </c>
      <c r="I9978" s="43" t="n">
        <f aca="false">ROUND(MIN(INDEX(Assumptions!$D$13:$D$18,MATCH(E9978,Assumptions!$A$13:$A$18,0)),MAX(INDEX(Assumptions!$C$13:$C$18,MATCH(E9978,Assumptions!$A$13:$A$18,0)),INDEX(Assumptions!$B$13:$B$18,MATCH(E9978,Assumptions!$A$13:$A$18,0))*F9978)),2)</f>
        <v>32</v>
      </c>
    </row>
    <row r="9979" customFormat="false" ht="15" hidden="false" customHeight="false" outlineLevel="0" collapsed="false">
      <c r="A9979" s="24" t="s">
        <v>10802</v>
      </c>
      <c r="B9979" s="39" t="n">
        <v>46232</v>
      </c>
      <c r="C9979" s="24" t="s">
        <v>684</v>
      </c>
      <c r="D9979" s="24" t="s">
        <v>826</v>
      </c>
      <c r="E9979" s="24" t="s">
        <v>111</v>
      </c>
      <c r="F9979" s="38" t="n">
        <v>200</v>
      </c>
      <c r="G9979" s="42" t="n">
        <f aca="false">DATE(YEAR(B9979),MONTH(B9979),1)</f>
        <v>46204</v>
      </c>
      <c r="H9979" s="24" t="str">
        <f aca="false">INDEX(Customers!$B$2:$B$601,MATCH(C9979,Customers!$A$2:$A$601,0))</f>
        <v>Rift Valley</v>
      </c>
      <c r="I9979" s="43" t="n">
        <f aca="false">ROUND(MIN(INDEX(Assumptions!$D$13:$D$18,MATCH(E9979,Assumptions!$A$13:$A$18,0)),MAX(INDEX(Assumptions!$C$13:$C$18,MATCH(E9979,Assumptions!$A$13:$A$18,0)),INDEX(Assumptions!$B$13:$B$18,MATCH(E9979,Assumptions!$A$13:$A$18,0))*F9979)),2)</f>
        <v>8</v>
      </c>
    </row>
    <row r="9980" customFormat="false" ht="15" hidden="false" customHeight="false" outlineLevel="0" collapsed="false">
      <c r="A9980" s="24" t="s">
        <v>10803</v>
      </c>
      <c r="B9980" s="39" t="n">
        <v>46232</v>
      </c>
      <c r="C9980" s="24" t="s">
        <v>700</v>
      </c>
      <c r="D9980" s="24" t="s">
        <v>826</v>
      </c>
      <c r="E9980" s="24" t="s">
        <v>111</v>
      </c>
      <c r="F9980" s="38" t="n">
        <v>20</v>
      </c>
      <c r="G9980" s="42" t="n">
        <f aca="false">DATE(YEAR(B9980),MONTH(B9980),1)</f>
        <v>46204</v>
      </c>
      <c r="H9980" s="24" t="str">
        <f aca="false">INDEX(Customers!$B$2:$B$601,MATCH(C9980,Customers!$A$2:$A$601,0))</f>
        <v>Western</v>
      </c>
      <c r="I9980" s="43" t="n">
        <f aca="false">ROUND(MIN(INDEX(Assumptions!$D$13:$D$18,MATCH(E9980,Assumptions!$A$13:$A$18,0)),MAX(INDEX(Assumptions!$C$13:$C$18,MATCH(E9980,Assumptions!$A$13:$A$18,0)),INDEX(Assumptions!$B$13:$B$18,MATCH(E9980,Assumptions!$A$13:$A$18,0))*F9980)),2)</f>
        <v>0.8</v>
      </c>
    </row>
    <row r="9981" customFormat="false" ht="15" hidden="false" customHeight="false" outlineLevel="0" collapsed="false">
      <c r="A9981" s="24" t="s">
        <v>10804</v>
      </c>
      <c r="B9981" s="39" t="n">
        <v>46232</v>
      </c>
      <c r="C9981" s="24" t="s">
        <v>710</v>
      </c>
      <c r="D9981" s="24" t="s">
        <v>826</v>
      </c>
      <c r="E9981" s="24" t="s">
        <v>113</v>
      </c>
      <c r="F9981" s="38" t="n">
        <v>50</v>
      </c>
      <c r="G9981" s="42" t="n">
        <f aca="false">DATE(YEAR(B9981),MONTH(B9981),1)</f>
        <v>46204</v>
      </c>
      <c r="H9981" s="24" t="str">
        <f aca="false">INDEX(Customers!$B$2:$B$601,MATCH(C9981,Customers!$A$2:$A$601,0))</f>
        <v>Nairobi</v>
      </c>
      <c r="I9981" s="43" t="n">
        <f aca="false">ROUND(MIN(INDEX(Assumptions!$D$13:$D$18,MATCH(E9981,Assumptions!$A$13:$A$18,0)),MAX(INDEX(Assumptions!$C$13:$C$18,MATCH(E9981,Assumptions!$A$13:$A$18,0)),INDEX(Assumptions!$B$13:$B$18,MATCH(E9981,Assumptions!$A$13:$A$18,0))*F9981)),2)</f>
        <v>2.5</v>
      </c>
    </row>
    <row r="9982" customFormat="false" ht="15" hidden="false" customHeight="false" outlineLevel="0" collapsed="false">
      <c r="A9982" s="24" t="s">
        <v>10805</v>
      </c>
      <c r="B9982" s="39" t="n">
        <v>46232</v>
      </c>
      <c r="C9982" s="24" t="s">
        <v>718</v>
      </c>
      <c r="D9982" s="24" t="s">
        <v>826</v>
      </c>
      <c r="E9982" s="24" t="s">
        <v>103</v>
      </c>
      <c r="F9982" s="38" t="n">
        <v>3800</v>
      </c>
      <c r="G9982" s="42" t="n">
        <f aca="false">DATE(YEAR(B9982),MONTH(B9982),1)</f>
        <v>46204</v>
      </c>
      <c r="H9982" s="24" t="str">
        <f aca="false">INDEX(Customers!$B$2:$B$601,MATCH(C9982,Customers!$A$2:$A$601,0))</f>
        <v>Central</v>
      </c>
      <c r="I9982" s="43" t="n">
        <f aca="false">ROUND(MIN(INDEX(Assumptions!$D$13:$D$18,MATCH(E9982,Assumptions!$A$13:$A$18,0)),MAX(INDEX(Assumptions!$C$13:$C$18,MATCH(E9982,Assumptions!$A$13:$A$18,0)),INDEX(Assumptions!$B$13:$B$18,MATCH(E9982,Assumptions!$A$13:$A$18,0))*F9982)),2)</f>
        <v>38</v>
      </c>
    </row>
    <row r="9983" customFormat="false" ht="15" hidden="false" customHeight="false" outlineLevel="0" collapsed="false">
      <c r="A9983" s="24" t="s">
        <v>10806</v>
      </c>
      <c r="B9983" s="39" t="n">
        <v>46232</v>
      </c>
      <c r="C9983" s="24" t="s">
        <v>723</v>
      </c>
      <c r="D9983" s="24" t="s">
        <v>826</v>
      </c>
      <c r="E9983" s="24" t="s">
        <v>113</v>
      </c>
      <c r="F9983" s="38" t="n">
        <v>500</v>
      </c>
      <c r="G9983" s="42" t="n">
        <f aca="false">DATE(YEAR(B9983),MONTH(B9983),1)</f>
        <v>46204</v>
      </c>
      <c r="H9983" s="24" t="str">
        <f aca="false">INDEX(Customers!$B$2:$B$601,MATCH(C9983,Customers!$A$2:$A$601,0))</f>
        <v>Eastern</v>
      </c>
      <c r="I9983" s="43" t="n">
        <f aca="false">ROUND(MIN(INDEX(Assumptions!$D$13:$D$18,MATCH(E9983,Assumptions!$A$13:$A$18,0)),MAX(INDEX(Assumptions!$C$13:$C$18,MATCH(E9983,Assumptions!$A$13:$A$18,0)),INDEX(Assumptions!$B$13:$B$18,MATCH(E9983,Assumptions!$A$13:$A$18,0))*F9983)),2)</f>
        <v>25</v>
      </c>
    </row>
    <row r="9984" customFormat="false" ht="15" hidden="false" customHeight="false" outlineLevel="0" collapsed="false">
      <c r="A9984" s="24" t="s">
        <v>10807</v>
      </c>
      <c r="B9984" s="39" t="n">
        <v>46232</v>
      </c>
      <c r="C9984" s="24" t="s">
        <v>724</v>
      </c>
      <c r="D9984" s="24" t="s">
        <v>826</v>
      </c>
      <c r="E9984" s="24" t="s">
        <v>113</v>
      </c>
      <c r="F9984" s="38" t="n">
        <v>500</v>
      </c>
      <c r="G9984" s="42" t="n">
        <f aca="false">DATE(YEAR(B9984),MONTH(B9984),1)</f>
        <v>46204</v>
      </c>
      <c r="H9984" s="24" t="str">
        <f aca="false">INDEX(Customers!$B$2:$B$601,MATCH(C9984,Customers!$A$2:$A$601,0))</f>
        <v>Central</v>
      </c>
      <c r="I9984" s="43" t="n">
        <f aca="false">ROUND(MIN(INDEX(Assumptions!$D$13:$D$18,MATCH(E9984,Assumptions!$A$13:$A$18,0)),MAX(INDEX(Assumptions!$C$13:$C$18,MATCH(E9984,Assumptions!$A$13:$A$18,0)),INDEX(Assumptions!$B$13:$B$18,MATCH(E9984,Assumptions!$A$13:$A$18,0))*F9984)),2)</f>
        <v>25</v>
      </c>
    </row>
    <row r="9985" customFormat="false" ht="15" hidden="false" customHeight="false" outlineLevel="0" collapsed="false">
      <c r="A9985" s="24" t="s">
        <v>10808</v>
      </c>
      <c r="B9985" s="39" t="n">
        <v>46232</v>
      </c>
      <c r="C9985" s="24" t="s">
        <v>724</v>
      </c>
      <c r="D9985" s="24" t="s">
        <v>826</v>
      </c>
      <c r="E9985" s="24" t="s">
        <v>113</v>
      </c>
      <c r="F9985" s="38" t="n">
        <v>500</v>
      </c>
      <c r="G9985" s="42" t="n">
        <f aca="false">DATE(YEAR(B9985),MONTH(B9985),1)</f>
        <v>46204</v>
      </c>
      <c r="H9985" s="24" t="str">
        <f aca="false">INDEX(Customers!$B$2:$B$601,MATCH(C9985,Customers!$A$2:$A$601,0))</f>
        <v>Central</v>
      </c>
      <c r="I9985" s="43" t="n">
        <f aca="false">ROUND(MIN(INDEX(Assumptions!$D$13:$D$18,MATCH(E9985,Assumptions!$A$13:$A$18,0)),MAX(INDEX(Assumptions!$C$13:$C$18,MATCH(E9985,Assumptions!$A$13:$A$18,0)),INDEX(Assumptions!$B$13:$B$18,MATCH(E9985,Assumptions!$A$13:$A$18,0))*F9985)),2)</f>
        <v>25</v>
      </c>
    </row>
    <row r="9986" customFormat="false" ht="15" hidden="false" customHeight="false" outlineLevel="0" collapsed="false">
      <c r="A9986" s="24" t="s">
        <v>10809</v>
      </c>
      <c r="B9986" s="39" t="n">
        <v>46232</v>
      </c>
      <c r="C9986" s="24" t="s">
        <v>738</v>
      </c>
      <c r="D9986" s="24" t="s">
        <v>826</v>
      </c>
      <c r="E9986" s="24" t="s">
        <v>109</v>
      </c>
      <c r="F9986" s="38" t="n">
        <v>4030</v>
      </c>
      <c r="G9986" s="42" t="n">
        <f aca="false">DATE(YEAR(B9986),MONTH(B9986),1)</f>
        <v>46204</v>
      </c>
      <c r="H9986" s="24" t="str">
        <f aca="false">INDEX(Customers!$B$2:$B$601,MATCH(C9986,Customers!$A$2:$A$601,0))</f>
        <v>Rift Valley</v>
      </c>
      <c r="I9986" s="43" t="n">
        <f aca="false">ROUND(MIN(INDEX(Assumptions!$D$13:$D$18,MATCH(E9986,Assumptions!$A$13:$A$18,0)),MAX(INDEX(Assumptions!$C$13:$C$18,MATCH(E9986,Assumptions!$A$13:$A$18,0)),INDEX(Assumptions!$B$13:$B$18,MATCH(E9986,Assumptions!$A$13:$A$18,0))*F9986)),2)</f>
        <v>16.12</v>
      </c>
    </row>
    <row r="9987" customFormat="false" ht="15" hidden="false" customHeight="false" outlineLevel="0" collapsed="false">
      <c r="A9987" s="24" t="s">
        <v>10810</v>
      </c>
      <c r="B9987" s="39" t="n">
        <v>46232</v>
      </c>
      <c r="C9987" s="24" t="s">
        <v>740</v>
      </c>
      <c r="D9987" s="24" t="s">
        <v>826</v>
      </c>
      <c r="E9987" s="24" t="s">
        <v>111</v>
      </c>
      <c r="F9987" s="38" t="n">
        <v>50</v>
      </c>
      <c r="G9987" s="42" t="n">
        <f aca="false">DATE(YEAR(B9987),MONTH(B9987),1)</f>
        <v>46204</v>
      </c>
      <c r="H9987" s="24" t="str">
        <f aca="false">INDEX(Customers!$B$2:$B$601,MATCH(C9987,Customers!$A$2:$A$601,0))</f>
        <v>Nairobi</v>
      </c>
      <c r="I9987" s="43" t="n">
        <f aca="false">ROUND(MIN(INDEX(Assumptions!$D$13:$D$18,MATCH(E9987,Assumptions!$A$13:$A$18,0)),MAX(INDEX(Assumptions!$C$13:$C$18,MATCH(E9987,Assumptions!$A$13:$A$18,0)),INDEX(Assumptions!$B$13:$B$18,MATCH(E9987,Assumptions!$A$13:$A$18,0))*F9987)),2)</f>
        <v>2</v>
      </c>
    </row>
    <row r="9988" customFormat="false" ht="15" hidden="false" customHeight="false" outlineLevel="0" collapsed="false">
      <c r="A9988" s="24" t="s">
        <v>10811</v>
      </c>
      <c r="B9988" s="39" t="n">
        <v>46232</v>
      </c>
      <c r="C9988" s="24" t="s">
        <v>746</v>
      </c>
      <c r="D9988" s="24" t="s">
        <v>826</v>
      </c>
      <c r="E9988" s="24" t="s">
        <v>111</v>
      </c>
      <c r="F9988" s="38" t="n">
        <v>500</v>
      </c>
      <c r="G9988" s="42" t="n">
        <f aca="false">DATE(YEAR(B9988),MONTH(B9988),1)</f>
        <v>46204</v>
      </c>
      <c r="H9988" s="24" t="str">
        <f aca="false">INDEX(Customers!$B$2:$B$601,MATCH(C9988,Customers!$A$2:$A$601,0))</f>
        <v>Coast</v>
      </c>
      <c r="I9988" s="43" t="n">
        <f aca="false">ROUND(MIN(INDEX(Assumptions!$D$13:$D$18,MATCH(E9988,Assumptions!$A$13:$A$18,0)),MAX(INDEX(Assumptions!$C$13:$C$18,MATCH(E9988,Assumptions!$A$13:$A$18,0)),INDEX(Assumptions!$B$13:$B$18,MATCH(E9988,Assumptions!$A$13:$A$18,0))*F9988)),2)</f>
        <v>20</v>
      </c>
    </row>
    <row r="9989" customFormat="false" ht="15" hidden="false" customHeight="false" outlineLevel="0" collapsed="false">
      <c r="A9989" s="24" t="s">
        <v>10812</v>
      </c>
      <c r="B9989" s="39" t="n">
        <v>46232</v>
      </c>
      <c r="C9989" s="24" t="s">
        <v>760</v>
      </c>
      <c r="D9989" s="24" t="s">
        <v>826</v>
      </c>
      <c r="E9989" s="24" t="s">
        <v>111</v>
      </c>
      <c r="F9989" s="38" t="n">
        <v>100</v>
      </c>
      <c r="G9989" s="42" t="n">
        <f aca="false">DATE(YEAR(B9989),MONTH(B9989),1)</f>
        <v>46204</v>
      </c>
      <c r="H9989" s="24" t="str">
        <f aca="false">INDEX(Customers!$B$2:$B$601,MATCH(C9989,Customers!$A$2:$A$601,0))</f>
        <v>Rift Valley</v>
      </c>
      <c r="I9989" s="43" t="n">
        <f aca="false">ROUND(MIN(INDEX(Assumptions!$D$13:$D$18,MATCH(E9989,Assumptions!$A$13:$A$18,0)),MAX(INDEX(Assumptions!$C$13:$C$18,MATCH(E9989,Assumptions!$A$13:$A$18,0)),INDEX(Assumptions!$B$13:$B$18,MATCH(E9989,Assumptions!$A$13:$A$18,0))*F9989)),2)</f>
        <v>4</v>
      </c>
    </row>
    <row r="9990" customFormat="false" ht="15" hidden="false" customHeight="false" outlineLevel="0" collapsed="false">
      <c r="A9990" s="24" t="s">
        <v>10813</v>
      </c>
      <c r="B9990" s="39" t="n">
        <v>46232</v>
      </c>
      <c r="C9990" s="24" t="s">
        <v>760</v>
      </c>
      <c r="D9990" s="24" t="s">
        <v>826</v>
      </c>
      <c r="E9990" s="24" t="s">
        <v>103</v>
      </c>
      <c r="F9990" s="38" t="n">
        <v>340</v>
      </c>
      <c r="G9990" s="42" t="n">
        <f aca="false">DATE(YEAR(B9990),MONTH(B9990),1)</f>
        <v>46204</v>
      </c>
      <c r="H9990" s="24" t="str">
        <f aca="false">INDEX(Customers!$B$2:$B$601,MATCH(C9990,Customers!$A$2:$A$601,0))</f>
        <v>Rift Valley</v>
      </c>
      <c r="I9990" s="43" t="n">
        <f aca="false">ROUND(MIN(INDEX(Assumptions!$D$13:$D$18,MATCH(E9990,Assumptions!$A$13:$A$18,0)),MAX(INDEX(Assumptions!$C$13:$C$18,MATCH(E9990,Assumptions!$A$13:$A$18,0)),INDEX(Assumptions!$B$13:$B$18,MATCH(E9990,Assumptions!$A$13:$A$18,0))*F9990)),2)</f>
        <v>5</v>
      </c>
    </row>
    <row r="9991" customFormat="false" ht="15" hidden="false" customHeight="false" outlineLevel="0" collapsed="false">
      <c r="A9991" s="24" t="s">
        <v>10814</v>
      </c>
      <c r="B9991" s="39" t="n">
        <v>46232</v>
      </c>
      <c r="C9991" s="24" t="s">
        <v>762</v>
      </c>
      <c r="D9991" s="24" t="s">
        <v>826</v>
      </c>
      <c r="E9991" s="24" t="s">
        <v>103</v>
      </c>
      <c r="F9991" s="38" t="n">
        <v>3120</v>
      </c>
      <c r="G9991" s="42" t="n">
        <f aca="false">DATE(YEAR(B9991),MONTH(B9991),1)</f>
        <v>46204</v>
      </c>
      <c r="H9991" s="24" t="str">
        <f aca="false">INDEX(Customers!$B$2:$B$601,MATCH(C9991,Customers!$A$2:$A$601,0))</f>
        <v>Western</v>
      </c>
      <c r="I9991" s="43" t="n">
        <f aca="false">ROUND(MIN(INDEX(Assumptions!$D$13:$D$18,MATCH(E9991,Assumptions!$A$13:$A$18,0)),MAX(INDEX(Assumptions!$C$13:$C$18,MATCH(E9991,Assumptions!$A$13:$A$18,0)),INDEX(Assumptions!$B$13:$B$18,MATCH(E9991,Assumptions!$A$13:$A$18,0))*F9991)),2)</f>
        <v>31.2</v>
      </c>
    </row>
    <row r="9992" customFormat="false" ht="15" hidden="false" customHeight="false" outlineLevel="0" collapsed="false">
      <c r="A9992" s="24" t="s">
        <v>10815</v>
      </c>
      <c r="B9992" s="39" t="n">
        <v>46232</v>
      </c>
      <c r="C9992" s="24" t="s">
        <v>770</v>
      </c>
      <c r="D9992" s="24" t="s">
        <v>826</v>
      </c>
      <c r="E9992" s="24" t="s">
        <v>103</v>
      </c>
      <c r="F9992" s="38" t="n">
        <v>2690</v>
      </c>
      <c r="G9992" s="42" t="n">
        <f aca="false">DATE(YEAR(B9992),MONTH(B9992),1)</f>
        <v>46204</v>
      </c>
      <c r="H9992" s="24" t="str">
        <f aca="false">INDEX(Customers!$B$2:$B$601,MATCH(C9992,Customers!$A$2:$A$601,0))</f>
        <v>Western</v>
      </c>
      <c r="I9992" s="43" t="n">
        <f aca="false">ROUND(MIN(INDEX(Assumptions!$D$13:$D$18,MATCH(E9992,Assumptions!$A$13:$A$18,0)),MAX(INDEX(Assumptions!$C$13:$C$18,MATCH(E9992,Assumptions!$A$13:$A$18,0)),INDEX(Assumptions!$B$13:$B$18,MATCH(E9992,Assumptions!$A$13:$A$18,0))*F9992)),2)</f>
        <v>26.9</v>
      </c>
    </row>
    <row r="9993" customFormat="false" ht="15" hidden="false" customHeight="false" outlineLevel="0" collapsed="false">
      <c r="A9993" s="24" t="s">
        <v>10816</v>
      </c>
      <c r="B9993" s="39" t="n">
        <v>46232</v>
      </c>
      <c r="C9993" s="24" t="s">
        <v>793</v>
      </c>
      <c r="D9993" s="24" t="s">
        <v>826</v>
      </c>
      <c r="E9993" s="24" t="s">
        <v>103</v>
      </c>
      <c r="F9993" s="38" t="n">
        <v>5720</v>
      </c>
      <c r="G9993" s="42" t="n">
        <f aca="false">DATE(YEAR(B9993),MONTH(B9993),1)</f>
        <v>46204</v>
      </c>
      <c r="H9993" s="24" t="str">
        <f aca="false">INDEX(Customers!$B$2:$B$601,MATCH(C9993,Customers!$A$2:$A$601,0))</f>
        <v>Coast</v>
      </c>
      <c r="I9993" s="43" t="n">
        <f aca="false">ROUND(MIN(INDEX(Assumptions!$D$13:$D$18,MATCH(E9993,Assumptions!$A$13:$A$18,0)),MAX(INDEX(Assumptions!$C$13:$C$18,MATCH(E9993,Assumptions!$A$13:$A$18,0)),INDEX(Assumptions!$B$13:$B$18,MATCH(E9993,Assumptions!$A$13:$A$18,0))*F9993)),2)</f>
        <v>57.2</v>
      </c>
    </row>
    <row r="9994" customFormat="false" ht="15" hidden="false" customHeight="false" outlineLevel="0" collapsed="false">
      <c r="A9994" s="24" t="s">
        <v>10817</v>
      </c>
      <c r="B9994" s="39" t="n">
        <v>46232</v>
      </c>
      <c r="C9994" s="24" t="s">
        <v>800</v>
      </c>
      <c r="D9994" s="24" t="s">
        <v>826</v>
      </c>
      <c r="E9994" s="24" t="s">
        <v>113</v>
      </c>
      <c r="F9994" s="38" t="n">
        <v>250</v>
      </c>
      <c r="G9994" s="42" t="n">
        <f aca="false">DATE(YEAR(B9994),MONTH(B9994),1)</f>
        <v>46204</v>
      </c>
      <c r="H9994" s="24" t="str">
        <f aca="false">INDEX(Customers!$B$2:$B$601,MATCH(C9994,Customers!$A$2:$A$601,0))</f>
        <v>Coast</v>
      </c>
      <c r="I9994" s="43" t="n">
        <f aca="false">ROUND(MIN(INDEX(Assumptions!$D$13:$D$18,MATCH(E9994,Assumptions!$A$13:$A$18,0)),MAX(INDEX(Assumptions!$C$13:$C$18,MATCH(E9994,Assumptions!$A$13:$A$18,0)),INDEX(Assumptions!$B$13:$B$18,MATCH(E9994,Assumptions!$A$13:$A$18,0))*F9994)),2)</f>
        <v>12.5</v>
      </c>
    </row>
    <row r="9995" customFormat="false" ht="15" hidden="false" customHeight="false" outlineLevel="0" collapsed="false">
      <c r="A9995" s="24" t="s">
        <v>10818</v>
      </c>
      <c r="B9995" s="39" t="n">
        <v>46232</v>
      </c>
      <c r="C9995" s="24" t="s">
        <v>814</v>
      </c>
      <c r="D9995" s="24" t="s">
        <v>826</v>
      </c>
      <c r="E9995" s="24" t="s">
        <v>109</v>
      </c>
      <c r="F9995" s="38" t="n">
        <v>1460</v>
      </c>
      <c r="G9995" s="42" t="n">
        <f aca="false">DATE(YEAR(B9995),MONTH(B9995),1)</f>
        <v>46204</v>
      </c>
      <c r="H9995" s="24" t="str">
        <f aca="false">INDEX(Customers!$B$2:$B$601,MATCH(C9995,Customers!$A$2:$A$601,0))</f>
        <v>Nairobi</v>
      </c>
      <c r="I9995" s="43" t="n">
        <f aca="false">ROUND(MIN(INDEX(Assumptions!$D$13:$D$18,MATCH(E9995,Assumptions!$A$13:$A$18,0)),MAX(INDEX(Assumptions!$C$13:$C$18,MATCH(E9995,Assumptions!$A$13:$A$18,0)),INDEX(Assumptions!$B$13:$B$18,MATCH(E9995,Assumptions!$A$13:$A$18,0))*F9995)),2)</f>
        <v>5.84</v>
      </c>
    </row>
    <row r="9996" customFormat="false" ht="15" hidden="false" customHeight="false" outlineLevel="0" collapsed="false">
      <c r="A9996" s="24" t="s">
        <v>10819</v>
      </c>
      <c r="B9996" s="39" t="n">
        <v>46232</v>
      </c>
      <c r="C9996" s="24" t="s">
        <v>819</v>
      </c>
      <c r="D9996" s="24" t="s">
        <v>826</v>
      </c>
      <c r="E9996" s="24" t="s">
        <v>103</v>
      </c>
      <c r="F9996" s="38" t="n">
        <v>550</v>
      </c>
      <c r="G9996" s="42" t="n">
        <f aca="false">DATE(YEAR(B9996),MONTH(B9996),1)</f>
        <v>46204</v>
      </c>
      <c r="H9996" s="24" t="str">
        <f aca="false">INDEX(Customers!$B$2:$B$601,MATCH(C9996,Customers!$A$2:$A$601,0))</f>
        <v>Eastern</v>
      </c>
      <c r="I9996" s="43" t="n">
        <f aca="false">ROUND(MIN(INDEX(Assumptions!$D$13:$D$18,MATCH(E9996,Assumptions!$A$13:$A$18,0)),MAX(INDEX(Assumptions!$C$13:$C$18,MATCH(E9996,Assumptions!$A$13:$A$18,0)),INDEX(Assumptions!$B$13:$B$18,MATCH(E9996,Assumptions!$A$13:$A$18,0))*F9996)),2)</f>
        <v>5.5</v>
      </c>
    </row>
    <row r="9997" customFormat="false" ht="15" hidden="false" customHeight="false" outlineLevel="0" collapsed="false">
      <c r="A9997" s="24" t="s">
        <v>10820</v>
      </c>
      <c r="B9997" s="39" t="n">
        <v>46233</v>
      </c>
      <c r="C9997" s="24" t="s">
        <v>218</v>
      </c>
      <c r="D9997" s="24" t="s">
        <v>826</v>
      </c>
      <c r="E9997" s="24" t="s">
        <v>103</v>
      </c>
      <c r="F9997" s="38" t="n">
        <v>2950</v>
      </c>
      <c r="G9997" s="42" t="n">
        <f aca="false">DATE(YEAR(B9997),MONTH(B9997),1)</f>
        <v>46204</v>
      </c>
      <c r="H9997" s="24" t="str">
        <f aca="false">INDEX(Customers!$B$2:$B$601,MATCH(C9997,Customers!$A$2:$A$601,0))</f>
        <v>Coast</v>
      </c>
      <c r="I9997" s="43" t="n">
        <f aca="false">ROUND(MIN(INDEX(Assumptions!$D$13:$D$18,MATCH(E9997,Assumptions!$A$13:$A$18,0)),MAX(INDEX(Assumptions!$C$13:$C$18,MATCH(E9997,Assumptions!$A$13:$A$18,0)),INDEX(Assumptions!$B$13:$B$18,MATCH(E9997,Assumptions!$A$13:$A$18,0))*F9997)),2)</f>
        <v>29.5</v>
      </c>
    </row>
    <row r="9998" customFormat="false" ht="15" hidden="false" customHeight="false" outlineLevel="0" collapsed="false">
      <c r="A9998" s="24" t="s">
        <v>10821</v>
      </c>
      <c r="B9998" s="39" t="n">
        <v>46233</v>
      </c>
      <c r="C9998" s="24" t="s">
        <v>219</v>
      </c>
      <c r="D9998" s="24" t="s">
        <v>175</v>
      </c>
      <c r="E9998" s="24" t="s">
        <v>105</v>
      </c>
      <c r="F9998" s="38" t="n">
        <v>3890</v>
      </c>
      <c r="G9998" s="42" t="n">
        <f aca="false">DATE(YEAR(B9998),MONTH(B9998),1)</f>
        <v>46204</v>
      </c>
      <c r="H9998" s="24" t="str">
        <f aca="false">INDEX(Customers!$B$2:$B$601,MATCH(C9998,Customers!$A$2:$A$601,0))</f>
        <v>Rift Valley</v>
      </c>
      <c r="I9998" s="43" t="n">
        <f aca="false">ROUND(MIN(INDEX(Assumptions!$D$13:$D$18,MATCH(E9998,Assumptions!$A$13:$A$18,0)),MAX(INDEX(Assumptions!$C$13:$C$18,MATCH(E9998,Assumptions!$A$13:$A$18,0)),INDEX(Assumptions!$B$13:$B$18,MATCH(E9998,Assumptions!$A$13:$A$18,0))*F9998)),2)</f>
        <v>58.35</v>
      </c>
    </row>
    <row r="9999" customFormat="false" ht="15" hidden="false" customHeight="false" outlineLevel="0" collapsed="false">
      <c r="A9999" s="24" t="s">
        <v>10822</v>
      </c>
      <c r="B9999" s="39" t="n">
        <v>46233</v>
      </c>
      <c r="C9999" s="24" t="s">
        <v>238</v>
      </c>
      <c r="D9999" s="24" t="s">
        <v>153</v>
      </c>
      <c r="E9999" s="24" t="s">
        <v>107</v>
      </c>
      <c r="F9999" s="38" t="n">
        <v>6520</v>
      </c>
      <c r="G9999" s="42" t="n">
        <f aca="false">DATE(YEAR(B9999),MONTH(B9999),1)</f>
        <v>46204</v>
      </c>
      <c r="H9999" s="24" t="str">
        <f aca="false">INDEX(Customers!$B$2:$B$601,MATCH(C9999,Customers!$A$2:$A$601,0))</f>
        <v>Nairobi</v>
      </c>
      <c r="I9999" s="43" t="n">
        <f aca="false">ROUND(MIN(INDEX(Assumptions!$D$13:$D$18,MATCH(E9999,Assumptions!$A$13:$A$18,0)),MAX(INDEX(Assumptions!$C$13:$C$18,MATCH(E9999,Assumptions!$A$13:$A$18,0)),INDEX(Assumptions!$B$13:$B$18,MATCH(E9999,Assumptions!$A$13:$A$18,0))*F9999)),2)</f>
        <v>0</v>
      </c>
    </row>
    <row r="10000" customFormat="false" ht="15" hidden="false" customHeight="false" outlineLevel="0" collapsed="false">
      <c r="A10000" s="24" t="s">
        <v>10823</v>
      </c>
      <c r="B10000" s="39" t="n">
        <v>46233</v>
      </c>
      <c r="C10000" s="24" t="s">
        <v>243</v>
      </c>
      <c r="D10000" s="24" t="s">
        <v>826</v>
      </c>
      <c r="E10000" s="24" t="s">
        <v>113</v>
      </c>
      <c r="F10000" s="38" t="n">
        <v>250</v>
      </c>
      <c r="G10000" s="42" t="n">
        <f aca="false">DATE(YEAR(B10000),MONTH(B10000),1)</f>
        <v>46204</v>
      </c>
      <c r="H10000" s="24" t="str">
        <f aca="false">INDEX(Customers!$B$2:$B$601,MATCH(C10000,Customers!$A$2:$A$601,0))</f>
        <v>Coast</v>
      </c>
      <c r="I10000" s="43" t="n">
        <f aca="false">ROUND(MIN(INDEX(Assumptions!$D$13:$D$18,MATCH(E10000,Assumptions!$A$13:$A$18,0)),MAX(INDEX(Assumptions!$C$13:$C$18,MATCH(E10000,Assumptions!$A$13:$A$18,0)),INDEX(Assumptions!$B$13:$B$18,MATCH(E10000,Assumptions!$A$13:$A$18,0))*F10000)),2)</f>
        <v>12.5</v>
      </c>
    </row>
    <row r="10001" customFormat="false" ht="15" hidden="false" customHeight="false" outlineLevel="0" collapsed="false">
      <c r="A10001" s="24" t="s">
        <v>10824</v>
      </c>
      <c r="B10001" s="39" t="n">
        <v>46233</v>
      </c>
      <c r="C10001" s="24" t="s">
        <v>276</v>
      </c>
      <c r="D10001" s="24" t="s">
        <v>187</v>
      </c>
      <c r="E10001" s="24" t="s">
        <v>107</v>
      </c>
      <c r="F10001" s="38" t="n">
        <v>1820</v>
      </c>
      <c r="G10001" s="42" t="n">
        <f aca="false">DATE(YEAR(B10001),MONTH(B10001),1)</f>
        <v>46204</v>
      </c>
      <c r="H10001" s="24" t="str">
        <f aca="false">INDEX(Customers!$B$2:$B$601,MATCH(C10001,Customers!$A$2:$A$601,0))</f>
        <v>Coast</v>
      </c>
      <c r="I10001" s="43" t="n">
        <f aca="false">ROUND(MIN(INDEX(Assumptions!$D$13:$D$18,MATCH(E10001,Assumptions!$A$13:$A$18,0)),MAX(INDEX(Assumptions!$C$13:$C$18,MATCH(E10001,Assumptions!$A$13:$A$18,0)),INDEX(Assumptions!$B$13:$B$18,MATCH(E10001,Assumptions!$A$13:$A$18,0))*F10001)),2)</f>
        <v>0</v>
      </c>
    </row>
    <row r="10002" customFormat="false" ht="15" hidden="false" customHeight="false" outlineLevel="0" collapsed="false">
      <c r="A10002" s="24" t="s">
        <v>10825</v>
      </c>
      <c r="B10002" s="39" t="n">
        <v>46233</v>
      </c>
      <c r="C10002" s="24" t="s">
        <v>308</v>
      </c>
      <c r="D10002" s="24" t="s">
        <v>826</v>
      </c>
      <c r="E10002" s="24" t="s">
        <v>109</v>
      </c>
      <c r="F10002" s="38" t="n">
        <v>1450</v>
      </c>
      <c r="G10002" s="42" t="n">
        <f aca="false">DATE(YEAR(B10002),MONTH(B10002),1)</f>
        <v>46204</v>
      </c>
      <c r="H10002" s="24" t="str">
        <f aca="false">INDEX(Customers!$B$2:$B$601,MATCH(C10002,Customers!$A$2:$A$601,0))</f>
        <v>Rift Valley</v>
      </c>
      <c r="I10002" s="43" t="n">
        <f aca="false">ROUND(MIN(INDEX(Assumptions!$D$13:$D$18,MATCH(E10002,Assumptions!$A$13:$A$18,0)),MAX(INDEX(Assumptions!$C$13:$C$18,MATCH(E10002,Assumptions!$A$13:$A$18,0)),INDEX(Assumptions!$B$13:$B$18,MATCH(E10002,Assumptions!$A$13:$A$18,0))*F10002)),2)</f>
        <v>5.8</v>
      </c>
    </row>
    <row r="10003" customFormat="false" ht="15" hidden="false" customHeight="false" outlineLevel="0" collapsed="false">
      <c r="A10003" s="24" t="s">
        <v>10826</v>
      </c>
      <c r="B10003" s="39" t="n">
        <v>46233</v>
      </c>
      <c r="C10003" s="24" t="s">
        <v>320</v>
      </c>
      <c r="D10003" s="24" t="s">
        <v>826</v>
      </c>
      <c r="E10003" s="24" t="s">
        <v>111</v>
      </c>
      <c r="F10003" s="38" t="n">
        <v>100</v>
      </c>
      <c r="G10003" s="42" t="n">
        <f aca="false">DATE(YEAR(B10003),MONTH(B10003),1)</f>
        <v>46204</v>
      </c>
      <c r="H10003" s="24" t="str">
        <f aca="false">INDEX(Customers!$B$2:$B$601,MATCH(C10003,Customers!$A$2:$A$601,0))</f>
        <v>Rift Valley</v>
      </c>
      <c r="I10003" s="43" t="n">
        <f aca="false">ROUND(MIN(INDEX(Assumptions!$D$13:$D$18,MATCH(E10003,Assumptions!$A$13:$A$18,0)),MAX(INDEX(Assumptions!$C$13:$C$18,MATCH(E10003,Assumptions!$A$13:$A$18,0)),INDEX(Assumptions!$B$13:$B$18,MATCH(E10003,Assumptions!$A$13:$A$18,0))*F10003)),2)</f>
        <v>4</v>
      </c>
    </row>
    <row r="10004" customFormat="false" ht="15" hidden="false" customHeight="false" outlineLevel="0" collapsed="false">
      <c r="A10004" s="24" t="s">
        <v>10827</v>
      </c>
      <c r="B10004" s="39" t="n">
        <v>46233</v>
      </c>
      <c r="C10004" s="24" t="s">
        <v>326</v>
      </c>
      <c r="D10004" s="24" t="s">
        <v>826</v>
      </c>
      <c r="E10004" s="24" t="s">
        <v>113</v>
      </c>
      <c r="F10004" s="38" t="n">
        <v>99</v>
      </c>
      <c r="G10004" s="42" t="n">
        <f aca="false">DATE(YEAR(B10004),MONTH(B10004),1)</f>
        <v>46204</v>
      </c>
      <c r="H10004" s="24" t="str">
        <f aca="false">INDEX(Customers!$B$2:$B$601,MATCH(C10004,Customers!$A$2:$A$601,0))</f>
        <v>Nairobi</v>
      </c>
      <c r="I10004" s="43" t="n">
        <f aca="false">ROUND(MIN(INDEX(Assumptions!$D$13:$D$18,MATCH(E10004,Assumptions!$A$13:$A$18,0)),MAX(INDEX(Assumptions!$C$13:$C$18,MATCH(E10004,Assumptions!$A$13:$A$18,0)),INDEX(Assumptions!$B$13:$B$18,MATCH(E10004,Assumptions!$A$13:$A$18,0))*F10004)),2)</f>
        <v>4.95</v>
      </c>
    </row>
    <row r="10005" customFormat="false" ht="15" hidden="false" customHeight="false" outlineLevel="0" collapsed="false">
      <c r="A10005" s="24" t="s">
        <v>10828</v>
      </c>
      <c r="B10005" s="39" t="n">
        <v>46233</v>
      </c>
      <c r="C10005" s="24" t="s">
        <v>334</v>
      </c>
      <c r="D10005" s="24" t="s">
        <v>826</v>
      </c>
      <c r="E10005" s="24" t="s">
        <v>109</v>
      </c>
      <c r="F10005" s="38" t="n">
        <v>4850</v>
      </c>
      <c r="G10005" s="42" t="n">
        <f aca="false">DATE(YEAR(B10005),MONTH(B10005),1)</f>
        <v>46204</v>
      </c>
      <c r="H10005" s="24" t="str">
        <f aca="false">INDEX(Customers!$B$2:$B$601,MATCH(C10005,Customers!$A$2:$A$601,0))</f>
        <v>Nairobi</v>
      </c>
      <c r="I10005" s="43" t="n">
        <f aca="false">ROUND(MIN(INDEX(Assumptions!$D$13:$D$18,MATCH(E10005,Assumptions!$A$13:$A$18,0)),MAX(INDEX(Assumptions!$C$13:$C$18,MATCH(E10005,Assumptions!$A$13:$A$18,0)),INDEX(Assumptions!$B$13:$B$18,MATCH(E10005,Assumptions!$A$13:$A$18,0))*F10005)),2)</f>
        <v>19.4</v>
      </c>
    </row>
    <row r="10006" customFormat="false" ht="15" hidden="false" customHeight="false" outlineLevel="0" collapsed="false">
      <c r="A10006" s="24" t="s">
        <v>10829</v>
      </c>
      <c r="B10006" s="39" t="n">
        <v>46233</v>
      </c>
      <c r="C10006" s="24" t="s">
        <v>339</v>
      </c>
      <c r="D10006" s="24" t="s">
        <v>826</v>
      </c>
      <c r="E10006" s="24" t="s">
        <v>111</v>
      </c>
      <c r="F10006" s="38" t="n">
        <v>200</v>
      </c>
      <c r="G10006" s="42" t="n">
        <f aca="false">DATE(YEAR(B10006),MONTH(B10006),1)</f>
        <v>46204</v>
      </c>
      <c r="H10006" s="24" t="str">
        <f aca="false">INDEX(Customers!$B$2:$B$601,MATCH(C10006,Customers!$A$2:$A$601,0))</f>
        <v>Nairobi</v>
      </c>
      <c r="I10006" s="43" t="n">
        <f aca="false">ROUND(MIN(INDEX(Assumptions!$D$13:$D$18,MATCH(E10006,Assumptions!$A$13:$A$18,0)),MAX(INDEX(Assumptions!$C$13:$C$18,MATCH(E10006,Assumptions!$A$13:$A$18,0)),INDEX(Assumptions!$B$13:$B$18,MATCH(E10006,Assumptions!$A$13:$A$18,0))*F10006)),2)</f>
        <v>8</v>
      </c>
    </row>
    <row r="10007" customFormat="false" ht="15" hidden="false" customHeight="false" outlineLevel="0" collapsed="false">
      <c r="A10007" s="24" t="s">
        <v>10830</v>
      </c>
      <c r="B10007" s="39" t="n">
        <v>46233</v>
      </c>
      <c r="C10007" s="24" t="s">
        <v>341</v>
      </c>
      <c r="D10007" s="24" t="s">
        <v>826</v>
      </c>
      <c r="E10007" s="24" t="s">
        <v>111</v>
      </c>
      <c r="F10007" s="38" t="n">
        <v>200</v>
      </c>
      <c r="G10007" s="42" t="n">
        <f aca="false">DATE(YEAR(B10007),MONTH(B10007),1)</f>
        <v>46204</v>
      </c>
      <c r="H10007" s="24" t="str">
        <f aca="false">INDEX(Customers!$B$2:$B$601,MATCH(C10007,Customers!$A$2:$A$601,0))</f>
        <v>Coast</v>
      </c>
      <c r="I10007" s="43" t="n">
        <f aca="false">ROUND(MIN(INDEX(Assumptions!$D$13:$D$18,MATCH(E10007,Assumptions!$A$13:$A$18,0)),MAX(INDEX(Assumptions!$C$13:$C$18,MATCH(E10007,Assumptions!$A$13:$A$18,0)),INDEX(Assumptions!$B$13:$B$18,MATCH(E10007,Assumptions!$A$13:$A$18,0))*F10007)),2)</f>
        <v>8</v>
      </c>
    </row>
    <row r="10008" customFormat="false" ht="15" hidden="false" customHeight="false" outlineLevel="0" collapsed="false">
      <c r="A10008" s="24" t="s">
        <v>10831</v>
      </c>
      <c r="B10008" s="39" t="n">
        <v>46233</v>
      </c>
      <c r="C10008" s="24" t="s">
        <v>360</v>
      </c>
      <c r="D10008" s="24" t="s">
        <v>826</v>
      </c>
      <c r="E10008" s="24" t="s">
        <v>111</v>
      </c>
      <c r="F10008" s="38" t="n">
        <v>500</v>
      </c>
      <c r="G10008" s="42" t="n">
        <f aca="false">DATE(YEAR(B10008),MONTH(B10008),1)</f>
        <v>46204</v>
      </c>
      <c r="H10008" s="24" t="str">
        <f aca="false">INDEX(Customers!$B$2:$B$601,MATCH(C10008,Customers!$A$2:$A$601,0))</f>
        <v>Coast</v>
      </c>
      <c r="I10008" s="43" t="n">
        <f aca="false">ROUND(MIN(INDEX(Assumptions!$D$13:$D$18,MATCH(E10008,Assumptions!$A$13:$A$18,0)),MAX(INDEX(Assumptions!$C$13:$C$18,MATCH(E10008,Assumptions!$A$13:$A$18,0)),INDEX(Assumptions!$B$13:$B$18,MATCH(E10008,Assumptions!$A$13:$A$18,0))*F10008)),2)</f>
        <v>20</v>
      </c>
    </row>
    <row r="10009" customFormat="false" ht="15" hidden="false" customHeight="false" outlineLevel="0" collapsed="false">
      <c r="A10009" s="24" t="s">
        <v>10832</v>
      </c>
      <c r="B10009" s="39" t="n">
        <v>46233</v>
      </c>
      <c r="C10009" s="24" t="s">
        <v>387</v>
      </c>
      <c r="D10009" s="24" t="s">
        <v>826</v>
      </c>
      <c r="E10009" s="24" t="s">
        <v>111</v>
      </c>
      <c r="F10009" s="38" t="n">
        <v>200</v>
      </c>
      <c r="G10009" s="42" t="n">
        <f aca="false">DATE(YEAR(B10009),MONTH(B10009),1)</f>
        <v>46204</v>
      </c>
      <c r="H10009" s="24" t="str">
        <f aca="false">INDEX(Customers!$B$2:$B$601,MATCH(C10009,Customers!$A$2:$A$601,0))</f>
        <v>Eastern</v>
      </c>
      <c r="I10009" s="43" t="n">
        <f aca="false">ROUND(MIN(INDEX(Assumptions!$D$13:$D$18,MATCH(E10009,Assumptions!$A$13:$A$18,0)),MAX(INDEX(Assumptions!$C$13:$C$18,MATCH(E10009,Assumptions!$A$13:$A$18,0)),INDEX(Assumptions!$B$13:$B$18,MATCH(E10009,Assumptions!$A$13:$A$18,0))*F10009)),2)</f>
        <v>8</v>
      </c>
    </row>
    <row r="10010" customFormat="false" ht="15" hidden="false" customHeight="false" outlineLevel="0" collapsed="false">
      <c r="A10010" s="24" t="s">
        <v>10833</v>
      </c>
      <c r="B10010" s="39" t="n">
        <v>46233</v>
      </c>
      <c r="C10010" s="24" t="s">
        <v>389</v>
      </c>
      <c r="D10010" s="24" t="s">
        <v>826</v>
      </c>
      <c r="E10010" s="24" t="s">
        <v>111</v>
      </c>
      <c r="F10010" s="38" t="n">
        <v>500</v>
      </c>
      <c r="G10010" s="42" t="n">
        <f aca="false">DATE(YEAR(B10010),MONTH(B10010),1)</f>
        <v>46204</v>
      </c>
      <c r="H10010" s="24" t="str">
        <f aca="false">INDEX(Customers!$B$2:$B$601,MATCH(C10010,Customers!$A$2:$A$601,0))</f>
        <v>Nairobi</v>
      </c>
      <c r="I10010" s="43" t="n">
        <f aca="false">ROUND(MIN(INDEX(Assumptions!$D$13:$D$18,MATCH(E10010,Assumptions!$A$13:$A$18,0)),MAX(INDEX(Assumptions!$C$13:$C$18,MATCH(E10010,Assumptions!$A$13:$A$18,0)),INDEX(Assumptions!$B$13:$B$18,MATCH(E10010,Assumptions!$A$13:$A$18,0))*F10010)),2)</f>
        <v>20</v>
      </c>
    </row>
    <row r="10011" customFormat="false" ht="15" hidden="false" customHeight="false" outlineLevel="0" collapsed="false">
      <c r="A10011" s="24" t="s">
        <v>10834</v>
      </c>
      <c r="B10011" s="39" t="n">
        <v>46233</v>
      </c>
      <c r="C10011" s="24" t="s">
        <v>393</v>
      </c>
      <c r="D10011" s="24" t="s">
        <v>197</v>
      </c>
      <c r="E10011" s="24" t="s">
        <v>105</v>
      </c>
      <c r="F10011" s="38" t="n">
        <v>5050</v>
      </c>
      <c r="G10011" s="42" t="n">
        <f aca="false">DATE(YEAR(B10011),MONTH(B10011),1)</f>
        <v>46204</v>
      </c>
      <c r="H10011" s="24" t="str">
        <f aca="false">INDEX(Customers!$B$2:$B$601,MATCH(C10011,Customers!$A$2:$A$601,0))</f>
        <v>Rift Valley</v>
      </c>
      <c r="I10011" s="43" t="n">
        <f aca="false">ROUND(MIN(INDEX(Assumptions!$D$13:$D$18,MATCH(E10011,Assumptions!$A$13:$A$18,0)),MAX(INDEX(Assumptions!$C$13:$C$18,MATCH(E10011,Assumptions!$A$13:$A$18,0)),INDEX(Assumptions!$B$13:$B$18,MATCH(E10011,Assumptions!$A$13:$A$18,0))*F10011)),2)</f>
        <v>75.75</v>
      </c>
    </row>
    <row r="10012" customFormat="false" ht="15" hidden="false" customHeight="false" outlineLevel="0" collapsed="false">
      <c r="A10012" s="24" t="s">
        <v>10835</v>
      </c>
      <c r="B10012" s="39" t="n">
        <v>46233</v>
      </c>
      <c r="C10012" s="24" t="s">
        <v>408</v>
      </c>
      <c r="D10012" s="24" t="s">
        <v>826</v>
      </c>
      <c r="E10012" s="24" t="s">
        <v>109</v>
      </c>
      <c r="F10012" s="38" t="n">
        <v>31750</v>
      </c>
      <c r="G10012" s="42" t="n">
        <f aca="false">DATE(YEAR(B10012),MONTH(B10012),1)</f>
        <v>46204</v>
      </c>
      <c r="H10012" s="24" t="str">
        <f aca="false">INDEX(Customers!$B$2:$B$601,MATCH(C10012,Customers!$A$2:$A$601,0))</f>
        <v>Nairobi</v>
      </c>
      <c r="I10012" s="43" t="n">
        <f aca="false">ROUND(MIN(INDEX(Assumptions!$D$13:$D$18,MATCH(E10012,Assumptions!$A$13:$A$18,0)),MAX(INDEX(Assumptions!$C$13:$C$18,MATCH(E10012,Assumptions!$A$13:$A$18,0)),INDEX(Assumptions!$B$13:$B$18,MATCH(E10012,Assumptions!$A$13:$A$18,0))*F10012)),2)</f>
        <v>40</v>
      </c>
    </row>
    <row r="10013" customFormat="false" ht="15" hidden="false" customHeight="false" outlineLevel="0" collapsed="false">
      <c r="A10013" s="24" t="s">
        <v>10836</v>
      </c>
      <c r="B10013" s="39" t="n">
        <v>46233</v>
      </c>
      <c r="C10013" s="24" t="s">
        <v>429</v>
      </c>
      <c r="D10013" s="24" t="s">
        <v>826</v>
      </c>
      <c r="E10013" s="24" t="s">
        <v>111</v>
      </c>
      <c r="F10013" s="38" t="n">
        <v>100</v>
      </c>
      <c r="G10013" s="42" t="n">
        <f aca="false">DATE(YEAR(B10013),MONTH(B10013),1)</f>
        <v>46204</v>
      </c>
      <c r="H10013" s="24" t="str">
        <f aca="false">INDEX(Customers!$B$2:$B$601,MATCH(C10013,Customers!$A$2:$A$601,0))</f>
        <v>Eastern</v>
      </c>
      <c r="I10013" s="43" t="n">
        <f aca="false">ROUND(MIN(INDEX(Assumptions!$D$13:$D$18,MATCH(E10013,Assumptions!$A$13:$A$18,0)),MAX(INDEX(Assumptions!$C$13:$C$18,MATCH(E10013,Assumptions!$A$13:$A$18,0)),INDEX(Assumptions!$B$13:$B$18,MATCH(E10013,Assumptions!$A$13:$A$18,0))*F10013)),2)</f>
        <v>4</v>
      </c>
    </row>
    <row r="10014" customFormat="false" ht="15" hidden="false" customHeight="false" outlineLevel="0" collapsed="false">
      <c r="A10014" s="24" t="s">
        <v>10837</v>
      </c>
      <c r="B10014" s="39" t="n">
        <v>46233</v>
      </c>
      <c r="C10014" s="24" t="s">
        <v>432</v>
      </c>
      <c r="D10014" s="24" t="s">
        <v>826</v>
      </c>
      <c r="E10014" s="24" t="s">
        <v>103</v>
      </c>
      <c r="F10014" s="38" t="n">
        <v>1490</v>
      </c>
      <c r="G10014" s="42" t="n">
        <f aca="false">DATE(YEAR(B10014),MONTH(B10014),1)</f>
        <v>46204</v>
      </c>
      <c r="H10014" s="24" t="str">
        <f aca="false">INDEX(Customers!$B$2:$B$601,MATCH(C10014,Customers!$A$2:$A$601,0))</f>
        <v>Rift Valley</v>
      </c>
      <c r="I10014" s="43" t="n">
        <f aca="false">ROUND(MIN(INDEX(Assumptions!$D$13:$D$18,MATCH(E10014,Assumptions!$A$13:$A$18,0)),MAX(INDEX(Assumptions!$C$13:$C$18,MATCH(E10014,Assumptions!$A$13:$A$18,0)),INDEX(Assumptions!$B$13:$B$18,MATCH(E10014,Assumptions!$A$13:$A$18,0))*F10014)),2)</f>
        <v>14.9</v>
      </c>
    </row>
    <row r="10015" customFormat="false" ht="15" hidden="false" customHeight="false" outlineLevel="0" collapsed="false">
      <c r="A10015" s="24" t="s">
        <v>10838</v>
      </c>
      <c r="B10015" s="39" t="n">
        <v>46233</v>
      </c>
      <c r="C10015" s="24" t="s">
        <v>446</v>
      </c>
      <c r="D10015" s="24" t="s">
        <v>826</v>
      </c>
      <c r="E10015" s="24" t="s">
        <v>113</v>
      </c>
      <c r="F10015" s="38" t="n">
        <v>99</v>
      </c>
      <c r="G10015" s="42" t="n">
        <f aca="false">DATE(YEAR(B10015),MONTH(B10015),1)</f>
        <v>46204</v>
      </c>
      <c r="H10015" s="24" t="str">
        <f aca="false">INDEX(Customers!$B$2:$B$601,MATCH(C10015,Customers!$A$2:$A$601,0))</f>
        <v>Central</v>
      </c>
      <c r="I10015" s="43" t="n">
        <f aca="false">ROUND(MIN(INDEX(Assumptions!$D$13:$D$18,MATCH(E10015,Assumptions!$A$13:$A$18,0)),MAX(INDEX(Assumptions!$C$13:$C$18,MATCH(E10015,Assumptions!$A$13:$A$18,0)),INDEX(Assumptions!$B$13:$B$18,MATCH(E10015,Assumptions!$A$13:$A$18,0))*F10015)),2)</f>
        <v>4.95</v>
      </c>
    </row>
    <row r="10016" customFormat="false" ht="15" hidden="false" customHeight="false" outlineLevel="0" collapsed="false">
      <c r="A10016" s="24" t="s">
        <v>10839</v>
      </c>
      <c r="B10016" s="39" t="n">
        <v>46233</v>
      </c>
      <c r="C10016" s="24" t="s">
        <v>446</v>
      </c>
      <c r="D10016" s="24" t="s">
        <v>826</v>
      </c>
      <c r="E10016" s="24" t="s">
        <v>103</v>
      </c>
      <c r="F10016" s="38" t="n">
        <v>2840</v>
      </c>
      <c r="G10016" s="42" t="n">
        <f aca="false">DATE(YEAR(B10016),MONTH(B10016),1)</f>
        <v>46204</v>
      </c>
      <c r="H10016" s="24" t="str">
        <f aca="false">INDEX(Customers!$B$2:$B$601,MATCH(C10016,Customers!$A$2:$A$601,0))</f>
        <v>Central</v>
      </c>
      <c r="I10016" s="43" t="n">
        <f aca="false">ROUND(MIN(INDEX(Assumptions!$D$13:$D$18,MATCH(E10016,Assumptions!$A$13:$A$18,0)),MAX(INDEX(Assumptions!$C$13:$C$18,MATCH(E10016,Assumptions!$A$13:$A$18,0)),INDEX(Assumptions!$B$13:$B$18,MATCH(E10016,Assumptions!$A$13:$A$18,0))*F10016)),2)</f>
        <v>28.4</v>
      </c>
    </row>
    <row r="10017" customFormat="false" ht="15" hidden="false" customHeight="false" outlineLevel="0" collapsed="false">
      <c r="A10017" s="24" t="s">
        <v>10840</v>
      </c>
      <c r="B10017" s="39" t="n">
        <v>46233</v>
      </c>
      <c r="C10017" s="24" t="s">
        <v>449</v>
      </c>
      <c r="D10017" s="24" t="s">
        <v>826</v>
      </c>
      <c r="E10017" s="24" t="s">
        <v>103</v>
      </c>
      <c r="F10017" s="38" t="n">
        <v>3160</v>
      </c>
      <c r="G10017" s="42" t="n">
        <f aca="false">DATE(YEAR(B10017),MONTH(B10017),1)</f>
        <v>46204</v>
      </c>
      <c r="H10017" s="24" t="str">
        <f aca="false">INDEX(Customers!$B$2:$B$601,MATCH(C10017,Customers!$A$2:$A$601,0))</f>
        <v>Rift Valley</v>
      </c>
      <c r="I10017" s="43" t="n">
        <f aca="false">ROUND(MIN(INDEX(Assumptions!$D$13:$D$18,MATCH(E10017,Assumptions!$A$13:$A$18,0)),MAX(INDEX(Assumptions!$C$13:$C$18,MATCH(E10017,Assumptions!$A$13:$A$18,0)),INDEX(Assumptions!$B$13:$B$18,MATCH(E10017,Assumptions!$A$13:$A$18,0))*F10017)),2)</f>
        <v>31.6</v>
      </c>
    </row>
    <row r="10018" customFormat="false" ht="15" hidden="false" customHeight="false" outlineLevel="0" collapsed="false">
      <c r="A10018" s="24" t="s">
        <v>10841</v>
      </c>
      <c r="B10018" s="39" t="n">
        <v>46233</v>
      </c>
      <c r="C10018" s="24" t="s">
        <v>449</v>
      </c>
      <c r="D10018" s="24" t="s">
        <v>826</v>
      </c>
      <c r="E10018" s="24" t="s">
        <v>113</v>
      </c>
      <c r="F10018" s="38" t="n">
        <v>99</v>
      </c>
      <c r="G10018" s="42" t="n">
        <f aca="false">DATE(YEAR(B10018),MONTH(B10018),1)</f>
        <v>46204</v>
      </c>
      <c r="H10018" s="24" t="str">
        <f aca="false">INDEX(Customers!$B$2:$B$601,MATCH(C10018,Customers!$A$2:$A$601,0))</f>
        <v>Rift Valley</v>
      </c>
      <c r="I10018" s="43" t="n">
        <f aca="false">ROUND(MIN(INDEX(Assumptions!$D$13:$D$18,MATCH(E10018,Assumptions!$A$13:$A$18,0)),MAX(INDEX(Assumptions!$C$13:$C$18,MATCH(E10018,Assumptions!$A$13:$A$18,0)),INDEX(Assumptions!$B$13:$B$18,MATCH(E10018,Assumptions!$A$13:$A$18,0))*F10018)),2)</f>
        <v>4.95</v>
      </c>
    </row>
    <row r="10019" customFormat="false" ht="15" hidden="false" customHeight="false" outlineLevel="0" collapsed="false">
      <c r="A10019" s="24" t="s">
        <v>10842</v>
      </c>
      <c r="B10019" s="39" t="n">
        <v>46233</v>
      </c>
      <c r="C10019" s="24" t="s">
        <v>455</v>
      </c>
      <c r="D10019" s="24" t="s">
        <v>826</v>
      </c>
      <c r="E10019" s="24" t="s">
        <v>109</v>
      </c>
      <c r="F10019" s="38" t="n">
        <v>3300</v>
      </c>
      <c r="G10019" s="42" t="n">
        <f aca="false">DATE(YEAR(B10019),MONTH(B10019),1)</f>
        <v>46204</v>
      </c>
      <c r="H10019" s="24" t="str">
        <f aca="false">INDEX(Customers!$B$2:$B$601,MATCH(C10019,Customers!$A$2:$A$601,0))</f>
        <v>Rift Valley</v>
      </c>
      <c r="I10019" s="43" t="n">
        <f aca="false">ROUND(MIN(INDEX(Assumptions!$D$13:$D$18,MATCH(E10019,Assumptions!$A$13:$A$18,0)),MAX(INDEX(Assumptions!$C$13:$C$18,MATCH(E10019,Assumptions!$A$13:$A$18,0)),INDEX(Assumptions!$B$13:$B$18,MATCH(E10019,Assumptions!$A$13:$A$18,0))*F10019)),2)</f>
        <v>13.2</v>
      </c>
    </row>
    <row r="10020" customFormat="false" ht="15" hidden="false" customHeight="false" outlineLevel="0" collapsed="false">
      <c r="A10020" s="24" t="s">
        <v>10843</v>
      </c>
      <c r="B10020" s="39" t="n">
        <v>46233</v>
      </c>
      <c r="C10020" s="24" t="s">
        <v>478</v>
      </c>
      <c r="D10020" s="24" t="s">
        <v>826</v>
      </c>
      <c r="E10020" s="24" t="s">
        <v>113</v>
      </c>
      <c r="F10020" s="38" t="n">
        <v>99</v>
      </c>
      <c r="G10020" s="42" t="n">
        <f aca="false">DATE(YEAR(B10020),MONTH(B10020),1)</f>
        <v>46204</v>
      </c>
      <c r="H10020" s="24" t="str">
        <f aca="false">INDEX(Customers!$B$2:$B$601,MATCH(C10020,Customers!$A$2:$A$601,0))</f>
        <v>Eastern</v>
      </c>
      <c r="I10020" s="43" t="n">
        <f aca="false">ROUND(MIN(INDEX(Assumptions!$D$13:$D$18,MATCH(E10020,Assumptions!$A$13:$A$18,0)),MAX(INDEX(Assumptions!$C$13:$C$18,MATCH(E10020,Assumptions!$A$13:$A$18,0)),INDEX(Assumptions!$B$13:$B$18,MATCH(E10020,Assumptions!$A$13:$A$18,0))*F10020)),2)</f>
        <v>4.95</v>
      </c>
    </row>
    <row r="10021" customFormat="false" ht="15" hidden="false" customHeight="false" outlineLevel="0" collapsed="false">
      <c r="A10021" s="24" t="s">
        <v>10844</v>
      </c>
      <c r="B10021" s="39" t="n">
        <v>46233</v>
      </c>
      <c r="C10021" s="24" t="s">
        <v>480</v>
      </c>
      <c r="D10021" s="24" t="s">
        <v>180</v>
      </c>
      <c r="E10021" s="24" t="s">
        <v>105</v>
      </c>
      <c r="F10021" s="38" t="n">
        <v>8430</v>
      </c>
      <c r="G10021" s="42" t="n">
        <f aca="false">DATE(YEAR(B10021),MONTH(B10021),1)</f>
        <v>46204</v>
      </c>
      <c r="H10021" s="24" t="str">
        <f aca="false">INDEX(Customers!$B$2:$B$601,MATCH(C10021,Customers!$A$2:$A$601,0))</f>
        <v>Rift Valley</v>
      </c>
      <c r="I10021" s="43" t="n">
        <f aca="false">ROUND(MIN(INDEX(Assumptions!$D$13:$D$18,MATCH(E10021,Assumptions!$A$13:$A$18,0)),MAX(INDEX(Assumptions!$C$13:$C$18,MATCH(E10021,Assumptions!$A$13:$A$18,0)),INDEX(Assumptions!$B$13:$B$18,MATCH(E10021,Assumptions!$A$13:$A$18,0))*F10021)),2)</f>
        <v>126.45</v>
      </c>
    </row>
    <row r="10022" customFormat="false" ht="15" hidden="false" customHeight="false" outlineLevel="0" collapsed="false">
      <c r="A10022" s="24" t="s">
        <v>10845</v>
      </c>
      <c r="B10022" s="39" t="n">
        <v>46233</v>
      </c>
      <c r="C10022" s="24" t="s">
        <v>480</v>
      </c>
      <c r="D10022" s="24" t="s">
        <v>826</v>
      </c>
      <c r="E10022" s="24" t="s">
        <v>113</v>
      </c>
      <c r="F10022" s="38" t="n">
        <v>2000</v>
      </c>
      <c r="G10022" s="42" t="n">
        <f aca="false">DATE(YEAR(B10022),MONTH(B10022),1)</f>
        <v>46204</v>
      </c>
      <c r="H10022" s="24" t="str">
        <f aca="false">INDEX(Customers!$B$2:$B$601,MATCH(C10022,Customers!$A$2:$A$601,0))</f>
        <v>Rift Valley</v>
      </c>
      <c r="I10022" s="43" t="n">
        <f aca="false">ROUND(MIN(INDEX(Assumptions!$D$13:$D$18,MATCH(E10022,Assumptions!$A$13:$A$18,0)),MAX(INDEX(Assumptions!$C$13:$C$18,MATCH(E10022,Assumptions!$A$13:$A$18,0)),INDEX(Assumptions!$B$13:$B$18,MATCH(E10022,Assumptions!$A$13:$A$18,0))*F10022)),2)</f>
        <v>100</v>
      </c>
    </row>
    <row r="10023" customFormat="false" ht="15" hidden="false" customHeight="false" outlineLevel="0" collapsed="false">
      <c r="A10023" s="24" t="s">
        <v>10846</v>
      </c>
      <c r="B10023" s="39" t="n">
        <v>46233</v>
      </c>
      <c r="C10023" s="24" t="s">
        <v>494</v>
      </c>
      <c r="D10023" s="24" t="s">
        <v>826</v>
      </c>
      <c r="E10023" s="24" t="s">
        <v>103</v>
      </c>
      <c r="F10023" s="38" t="n">
        <v>110</v>
      </c>
      <c r="G10023" s="42" t="n">
        <f aca="false">DATE(YEAR(B10023),MONTH(B10023),1)</f>
        <v>46204</v>
      </c>
      <c r="H10023" s="24" t="str">
        <f aca="false">INDEX(Customers!$B$2:$B$601,MATCH(C10023,Customers!$A$2:$A$601,0))</f>
        <v>Coast</v>
      </c>
      <c r="I10023" s="43" t="n">
        <f aca="false">ROUND(MIN(INDEX(Assumptions!$D$13:$D$18,MATCH(E10023,Assumptions!$A$13:$A$18,0)),MAX(INDEX(Assumptions!$C$13:$C$18,MATCH(E10023,Assumptions!$A$13:$A$18,0)),INDEX(Assumptions!$B$13:$B$18,MATCH(E10023,Assumptions!$A$13:$A$18,0))*F10023)),2)</f>
        <v>5</v>
      </c>
    </row>
    <row r="10024" customFormat="false" ht="15" hidden="false" customHeight="false" outlineLevel="0" collapsed="false">
      <c r="A10024" s="24" t="s">
        <v>10847</v>
      </c>
      <c r="B10024" s="39" t="n">
        <v>46233</v>
      </c>
      <c r="C10024" s="24" t="s">
        <v>504</v>
      </c>
      <c r="D10024" s="24" t="s">
        <v>826</v>
      </c>
      <c r="E10024" s="24" t="s">
        <v>113</v>
      </c>
      <c r="F10024" s="38" t="n">
        <v>50</v>
      </c>
      <c r="G10024" s="42" t="n">
        <f aca="false">DATE(YEAR(B10024),MONTH(B10024),1)</f>
        <v>46204</v>
      </c>
      <c r="H10024" s="24" t="str">
        <f aca="false">INDEX(Customers!$B$2:$B$601,MATCH(C10024,Customers!$A$2:$A$601,0))</f>
        <v>Coast</v>
      </c>
      <c r="I10024" s="43" t="n">
        <f aca="false">ROUND(MIN(INDEX(Assumptions!$D$13:$D$18,MATCH(E10024,Assumptions!$A$13:$A$18,0)),MAX(INDEX(Assumptions!$C$13:$C$18,MATCH(E10024,Assumptions!$A$13:$A$18,0)),INDEX(Assumptions!$B$13:$B$18,MATCH(E10024,Assumptions!$A$13:$A$18,0))*F10024)),2)</f>
        <v>2.5</v>
      </c>
    </row>
    <row r="10025" customFormat="false" ht="15" hidden="false" customHeight="false" outlineLevel="0" collapsed="false">
      <c r="A10025" s="24" t="s">
        <v>10848</v>
      </c>
      <c r="B10025" s="39" t="n">
        <v>46233</v>
      </c>
      <c r="C10025" s="24" t="s">
        <v>521</v>
      </c>
      <c r="D10025" s="24" t="s">
        <v>826</v>
      </c>
      <c r="E10025" s="24" t="s">
        <v>103</v>
      </c>
      <c r="F10025" s="38" t="n">
        <v>530</v>
      </c>
      <c r="G10025" s="42" t="n">
        <f aca="false">DATE(YEAR(B10025),MONTH(B10025),1)</f>
        <v>46204</v>
      </c>
      <c r="H10025" s="24" t="str">
        <f aca="false">INDEX(Customers!$B$2:$B$601,MATCH(C10025,Customers!$A$2:$A$601,0))</f>
        <v>Western</v>
      </c>
      <c r="I10025" s="43" t="n">
        <f aca="false">ROUND(MIN(INDEX(Assumptions!$D$13:$D$18,MATCH(E10025,Assumptions!$A$13:$A$18,0)),MAX(INDEX(Assumptions!$C$13:$C$18,MATCH(E10025,Assumptions!$A$13:$A$18,0)),INDEX(Assumptions!$B$13:$B$18,MATCH(E10025,Assumptions!$A$13:$A$18,0))*F10025)),2)</f>
        <v>5.3</v>
      </c>
    </row>
    <row r="10026" customFormat="false" ht="15" hidden="false" customHeight="false" outlineLevel="0" collapsed="false">
      <c r="A10026" s="24" t="s">
        <v>10849</v>
      </c>
      <c r="B10026" s="39" t="n">
        <v>46233</v>
      </c>
      <c r="C10026" s="24" t="s">
        <v>523</v>
      </c>
      <c r="D10026" s="24" t="s">
        <v>826</v>
      </c>
      <c r="E10026" s="24" t="s">
        <v>111</v>
      </c>
      <c r="F10026" s="38" t="n">
        <v>100</v>
      </c>
      <c r="G10026" s="42" t="n">
        <f aca="false">DATE(YEAR(B10026),MONTH(B10026),1)</f>
        <v>46204</v>
      </c>
      <c r="H10026" s="24" t="str">
        <f aca="false">INDEX(Customers!$B$2:$B$601,MATCH(C10026,Customers!$A$2:$A$601,0))</f>
        <v>Nairobi</v>
      </c>
      <c r="I10026" s="43" t="n">
        <f aca="false">ROUND(MIN(INDEX(Assumptions!$D$13:$D$18,MATCH(E10026,Assumptions!$A$13:$A$18,0)),MAX(INDEX(Assumptions!$C$13:$C$18,MATCH(E10026,Assumptions!$A$13:$A$18,0)),INDEX(Assumptions!$B$13:$B$18,MATCH(E10026,Assumptions!$A$13:$A$18,0))*F10026)),2)</f>
        <v>4</v>
      </c>
    </row>
    <row r="10027" customFormat="false" ht="15" hidden="false" customHeight="false" outlineLevel="0" collapsed="false">
      <c r="A10027" s="24" t="s">
        <v>10850</v>
      </c>
      <c r="B10027" s="39" t="n">
        <v>46233</v>
      </c>
      <c r="C10027" s="24" t="s">
        <v>539</v>
      </c>
      <c r="D10027" s="24" t="s">
        <v>826</v>
      </c>
      <c r="E10027" s="24" t="s">
        <v>113</v>
      </c>
      <c r="F10027" s="38" t="n">
        <v>250</v>
      </c>
      <c r="G10027" s="42" t="n">
        <f aca="false">DATE(YEAR(B10027),MONTH(B10027),1)</f>
        <v>46204</v>
      </c>
      <c r="H10027" s="24" t="str">
        <f aca="false">INDEX(Customers!$B$2:$B$601,MATCH(C10027,Customers!$A$2:$A$601,0))</f>
        <v>Nairobi</v>
      </c>
      <c r="I10027" s="43" t="n">
        <f aca="false">ROUND(MIN(INDEX(Assumptions!$D$13:$D$18,MATCH(E10027,Assumptions!$A$13:$A$18,0)),MAX(INDEX(Assumptions!$C$13:$C$18,MATCH(E10027,Assumptions!$A$13:$A$18,0)),INDEX(Assumptions!$B$13:$B$18,MATCH(E10027,Assumptions!$A$13:$A$18,0))*F10027)),2)</f>
        <v>12.5</v>
      </c>
    </row>
    <row r="10028" customFormat="false" ht="15" hidden="false" customHeight="false" outlineLevel="0" collapsed="false">
      <c r="A10028" s="24" t="s">
        <v>10851</v>
      </c>
      <c r="B10028" s="39" t="n">
        <v>46233</v>
      </c>
      <c r="C10028" s="24" t="s">
        <v>542</v>
      </c>
      <c r="D10028" s="24" t="s">
        <v>826</v>
      </c>
      <c r="E10028" s="24" t="s">
        <v>111</v>
      </c>
      <c r="F10028" s="38" t="n">
        <v>20</v>
      </c>
      <c r="G10028" s="42" t="n">
        <f aca="false">DATE(YEAR(B10028),MONTH(B10028),1)</f>
        <v>46204</v>
      </c>
      <c r="H10028" s="24" t="str">
        <f aca="false">INDEX(Customers!$B$2:$B$601,MATCH(C10028,Customers!$A$2:$A$601,0))</f>
        <v>Western</v>
      </c>
      <c r="I10028" s="43" t="n">
        <f aca="false">ROUND(MIN(INDEX(Assumptions!$D$13:$D$18,MATCH(E10028,Assumptions!$A$13:$A$18,0)),MAX(INDEX(Assumptions!$C$13:$C$18,MATCH(E10028,Assumptions!$A$13:$A$18,0)),INDEX(Assumptions!$B$13:$B$18,MATCH(E10028,Assumptions!$A$13:$A$18,0))*F10028)),2)</f>
        <v>0.8</v>
      </c>
    </row>
    <row r="10029" customFormat="false" ht="15" hidden="false" customHeight="false" outlineLevel="0" collapsed="false">
      <c r="A10029" s="24" t="s">
        <v>10852</v>
      </c>
      <c r="B10029" s="39" t="n">
        <v>46233</v>
      </c>
      <c r="C10029" s="24" t="s">
        <v>549</v>
      </c>
      <c r="D10029" s="24" t="s">
        <v>826</v>
      </c>
      <c r="E10029" s="24" t="s">
        <v>113</v>
      </c>
      <c r="F10029" s="38" t="n">
        <v>250</v>
      </c>
      <c r="G10029" s="42" t="n">
        <f aca="false">DATE(YEAR(B10029),MONTH(B10029),1)</f>
        <v>46204</v>
      </c>
      <c r="H10029" s="24" t="str">
        <f aca="false">INDEX(Customers!$B$2:$B$601,MATCH(C10029,Customers!$A$2:$A$601,0))</f>
        <v>Eastern</v>
      </c>
      <c r="I10029" s="43" t="n">
        <f aca="false">ROUND(MIN(INDEX(Assumptions!$D$13:$D$18,MATCH(E10029,Assumptions!$A$13:$A$18,0)),MAX(INDEX(Assumptions!$C$13:$C$18,MATCH(E10029,Assumptions!$A$13:$A$18,0)),INDEX(Assumptions!$B$13:$B$18,MATCH(E10029,Assumptions!$A$13:$A$18,0))*F10029)),2)</f>
        <v>12.5</v>
      </c>
    </row>
    <row r="10030" customFormat="false" ht="15" hidden="false" customHeight="false" outlineLevel="0" collapsed="false">
      <c r="A10030" s="24" t="s">
        <v>10853</v>
      </c>
      <c r="B10030" s="39" t="n">
        <v>46233</v>
      </c>
      <c r="C10030" s="24" t="s">
        <v>552</v>
      </c>
      <c r="D10030" s="24" t="s">
        <v>209</v>
      </c>
      <c r="E10030" s="24" t="s">
        <v>107</v>
      </c>
      <c r="F10030" s="38" t="n">
        <v>11130</v>
      </c>
      <c r="G10030" s="42" t="n">
        <f aca="false">DATE(YEAR(B10030),MONTH(B10030),1)</f>
        <v>46204</v>
      </c>
      <c r="H10030" s="24" t="str">
        <f aca="false">INDEX(Customers!$B$2:$B$601,MATCH(C10030,Customers!$A$2:$A$601,0))</f>
        <v>Eastern</v>
      </c>
      <c r="I10030" s="43" t="n">
        <f aca="false">ROUND(MIN(INDEX(Assumptions!$D$13:$D$18,MATCH(E10030,Assumptions!$A$13:$A$18,0)),MAX(INDEX(Assumptions!$C$13:$C$18,MATCH(E10030,Assumptions!$A$13:$A$18,0)),INDEX(Assumptions!$B$13:$B$18,MATCH(E10030,Assumptions!$A$13:$A$18,0))*F10030)),2)</f>
        <v>0</v>
      </c>
    </row>
    <row r="10031" customFormat="false" ht="15" hidden="false" customHeight="false" outlineLevel="0" collapsed="false">
      <c r="A10031" s="24" t="s">
        <v>10854</v>
      </c>
      <c r="B10031" s="39" t="n">
        <v>46233</v>
      </c>
      <c r="C10031" s="24" t="s">
        <v>585</v>
      </c>
      <c r="D10031" s="24" t="s">
        <v>205</v>
      </c>
      <c r="E10031" s="24" t="s">
        <v>107</v>
      </c>
      <c r="F10031" s="38" t="n">
        <v>10730</v>
      </c>
      <c r="G10031" s="42" t="n">
        <f aca="false">DATE(YEAR(B10031),MONTH(B10031),1)</f>
        <v>46204</v>
      </c>
      <c r="H10031" s="24" t="str">
        <f aca="false">INDEX(Customers!$B$2:$B$601,MATCH(C10031,Customers!$A$2:$A$601,0))</f>
        <v>Eastern</v>
      </c>
      <c r="I10031" s="43" t="n">
        <f aca="false">ROUND(MIN(INDEX(Assumptions!$D$13:$D$18,MATCH(E10031,Assumptions!$A$13:$A$18,0)),MAX(INDEX(Assumptions!$C$13:$C$18,MATCH(E10031,Assumptions!$A$13:$A$18,0)),INDEX(Assumptions!$B$13:$B$18,MATCH(E10031,Assumptions!$A$13:$A$18,0))*F10031)),2)</f>
        <v>0</v>
      </c>
    </row>
    <row r="10032" customFormat="false" ht="15" hidden="false" customHeight="false" outlineLevel="0" collapsed="false">
      <c r="A10032" s="24" t="s">
        <v>10855</v>
      </c>
      <c r="B10032" s="39" t="n">
        <v>46233</v>
      </c>
      <c r="C10032" s="24" t="s">
        <v>592</v>
      </c>
      <c r="D10032" s="24" t="s">
        <v>826</v>
      </c>
      <c r="E10032" s="24" t="s">
        <v>113</v>
      </c>
      <c r="F10032" s="38" t="n">
        <v>1000</v>
      </c>
      <c r="G10032" s="42" t="n">
        <f aca="false">DATE(YEAR(B10032),MONTH(B10032),1)</f>
        <v>46204</v>
      </c>
      <c r="H10032" s="24" t="str">
        <f aca="false">INDEX(Customers!$B$2:$B$601,MATCH(C10032,Customers!$A$2:$A$601,0))</f>
        <v>Nairobi</v>
      </c>
      <c r="I10032" s="43" t="n">
        <f aca="false">ROUND(MIN(INDEX(Assumptions!$D$13:$D$18,MATCH(E10032,Assumptions!$A$13:$A$18,0)),MAX(INDEX(Assumptions!$C$13:$C$18,MATCH(E10032,Assumptions!$A$13:$A$18,0)),INDEX(Assumptions!$B$13:$B$18,MATCH(E10032,Assumptions!$A$13:$A$18,0))*F10032)),2)</f>
        <v>50</v>
      </c>
    </row>
    <row r="10033" customFormat="false" ht="15" hidden="false" customHeight="false" outlineLevel="0" collapsed="false">
      <c r="A10033" s="24" t="s">
        <v>10856</v>
      </c>
      <c r="B10033" s="39" t="n">
        <v>46233</v>
      </c>
      <c r="C10033" s="24" t="s">
        <v>593</v>
      </c>
      <c r="D10033" s="24" t="s">
        <v>826</v>
      </c>
      <c r="E10033" s="24" t="s">
        <v>111</v>
      </c>
      <c r="F10033" s="38" t="n">
        <v>50</v>
      </c>
      <c r="G10033" s="42" t="n">
        <f aca="false">DATE(YEAR(B10033),MONTH(B10033),1)</f>
        <v>46204</v>
      </c>
      <c r="H10033" s="24" t="str">
        <f aca="false">INDEX(Customers!$B$2:$B$601,MATCH(C10033,Customers!$A$2:$A$601,0))</f>
        <v>Western</v>
      </c>
      <c r="I10033" s="43" t="n">
        <f aca="false">ROUND(MIN(INDEX(Assumptions!$D$13:$D$18,MATCH(E10033,Assumptions!$A$13:$A$18,0)),MAX(INDEX(Assumptions!$C$13:$C$18,MATCH(E10033,Assumptions!$A$13:$A$18,0)),INDEX(Assumptions!$B$13:$B$18,MATCH(E10033,Assumptions!$A$13:$A$18,0))*F10033)),2)</f>
        <v>2</v>
      </c>
    </row>
    <row r="10034" customFormat="false" ht="15" hidden="false" customHeight="false" outlineLevel="0" collapsed="false">
      <c r="A10034" s="24" t="s">
        <v>10857</v>
      </c>
      <c r="B10034" s="39" t="n">
        <v>46233</v>
      </c>
      <c r="C10034" s="24" t="s">
        <v>596</v>
      </c>
      <c r="D10034" s="24" t="s">
        <v>826</v>
      </c>
      <c r="E10034" s="24" t="s">
        <v>111</v>
      </c>
      <c r="F10034" s="38" t="n">
        <v>20</v>
      </c>
      <c r="G10034" s="42" t="n">
        <f aca="false">DATE(YEAR(B10034),MONTH(B10034),1)</f>
        <v>46204</v>
      </c>
      <c r="H10034" s="24" t="str">
        <f aca="false">INDEX(Customers!$B$2:$B$601,MATCH(C10034,Customers!$A$2:$A$601,0))</f>
        <v>Nairobi</v>
      </c>
      <c r="I10034" s="43" t="n">
        <f aca="false">ROUND(MIN(INDEX(Assumptions!$D$13:$D$18,MATCH(E10034,Assumptions!$A$13:$A$18,0)),MAX(INDEX(Assumptions!$C$13:$C$18,MATCH(E10034,Assumptions!$A$13:$A$18,0)),INDEX(Assumptions!$B$13:$B$18,MATCH(E10034,Assumptions!$A$13:$A$18,0))*F10034)),2)</f>
        <v>0.8</v>
      </c>
    </row>
    <row r="10035" customFormat="false" ht="15" hidden="false" customHeight="false" outlineLevel="0" collapsed="false">
      <c r="A10035" s="24" t="s">
        <v>10858</v>
      </c>
      <c r="B10035" s="39" t="n">
        <v>46233</v>
      </c>
      <c r="C10035" s="24" t="s">
        <v>608</v>
      </c>
      <c r="D10035" s="24" t="s">
        <v>826</v>
      </c>
      <c r="E10035" s="24" t="s">
        <v>111</v>
      </c>
      <c r="F10035" s="38" t="n">
        <v>500</v>
      </c>
      <c r="G10035" s="42" t="n">
        <f aca="false">DATE(YEAR(B10035),MONTH(B10035),1)</f>
        <v>46204</v>
      </c>
      <c r="H10035" s="24" t="str">
        <f aca="false">INDEX(Customers!$B$2:$B$601,MATCH(C10035,Customers!$A$2:$A$601,0))</f>
        <v>Eastern</v>
      </c>
      <c r="I10035" s="43" t="n">
        <f aca="false">ROUND(MIN(INDEX(Assumptions!$D$13:$D$18,MATCH(E10035,Assumptions!$A$13:$A$18,0)),MAX(INDEX(Assumptions!$C$13:$C$18,MATCH(E10035,Assumptions!$A$13:$A$18,0)),INDEX(Assumptions!$B$13:$B$18,MATCH(E10035,Assumptions!$A$13:$A$18,0))*F10035)),2)</f>
        <v>20</v>
      </c>
    </row>
    <row r="10036" customFormat="false" ht="15" hidden="false" customHeight="false" outlineLevel="0" collapsed="false">
      <c r="A10036" s="24" t="s">
        <v>10859</v>
      </c>
      <c r="B10036" s="39" t="n">
        <v>46233</v>
      </c>
      <c r="C10036" s="24" t="s">
        <v>630</v>
      </c>
      <c r="D10036" s="24" t="s">
        <v>826</v>
      </c>
      <c r="E10036" s="24" t="s">
        <v>113</v>
      </c>
      <c r="F10036" s="38" t="n">
        <v>99</v>
      </c>
      <c r="G10036" s="42" t="n">
        <f aca="false">DATE(YEAR(B10036),MONTH(B10036),1)</f>
        <v>46204</v>
      </c>
      <c r="H10036" s="24" t="str">
        <f aca="false">INDEX(Customers!$B$2:$B$601,MATCH(C10036,Customers!$A$2:$A$601,0))</f>
        <v>Western</v>
      </c>
      <c r="I10036" s="43" t="n">
        <f aca="false">ROUND(MIN(INDEX(Assumptions!$D$13:$D$18,MATCH(E10036,Assumptions!$A$13:$A$18,0)),MAX(INDEX(Assumptions!$C$13:$C$18,MATCH(E10036,Assumptions!$A$13:$A$18,0)),INDEX(Assumptions!$B$13:$B$18,MATCH(E10036,Assumptions!$A$13:$A$18,0))*F10036)),2)</f>
        <v>4.95</v>
      </c>
    </row>
    <row r="10037" customFormat="false" ht="15" hidden="false" customHeight="false" outlineLevel="0" collapsed="false">
      <c r="A10037" s="24" t="s">
        <v>10860</v>
      </c>
      <c r="B10037" s="39" t="n">
        <v>46233</v>
      </c>
      <c r="C10037" s="24" t="s">
        <v>634</v>
      </c>
      <c r="D10037" s="24" t="s">
        <v>826</v>
      </c>
      <c r="E10037" s="24" t="s">
        <v>111</v>
      </c>
      <c r="F10037" s="38" t="n">
        <v>1000</v>
      </c>
      <c r="G10037" s="42" t="n">
        <f aca="false">DATE(YEAR(B10037),MONTH(B10037),1)</f>
        <v>46204</v>
      </c>
      <c r="H10037" s="24" t="str">
        <f aca="false">INDEX(Customers!$B$2:$B$601,MATCH(C10037,Customers!$A$2:$A$601,0))</f>
        <v>Coast</v>
      </c>
      <c r="I10037" s="43" t="n">
        <f aca="false">ROUND(MIN(INDEX(Assumptions!$D$13:$D$18,MATCH(E10037,Assumptions!$A$13:$A$18,0)),MAX(INDEX(Assumptions!$C$13:$C$18,MATCH(E10037,Assumptions!$A$13:$A$18,0)),INDEX(Assumptions!$B$13:$B$18,MATCH(E10037,Assumptions!$A$13:$A$18,0))*F10037)),2)</f>
        <v>40</v>
      </c>
    </row>
    <row r="10038" customFormat="false" ht="15" hidden="false" customHeight="false" outlineLevel="0" collapsed="false">
      <c r="A10038" s="24" t="s">
        <v>10861</v>
      </c>
      <c r="B10038" s="39" t="n">
        <v>46233</v>
      </c>
      <c r="C10038" s="24" t="s">
        <v>634</v>
      </c>
      <c r="D10038" s="24" t="s">
        <v>826</v>
      </c>
      <c r="E10038" s="24" t="s">
        <v>111</v>
      </c>
      <c r="F10038" s="38" t="n">
        <v>200</v>
      </c>
      <c r="G10038" s="42" t="n">
        <f aca="false">DATE(YEAR(B10038),MONTH(B10038),1)</f>
        <v>46204</v>
      </c>
      <c r="H10038" s="24" t="str">
        <f aca="false">INDEX(Customers!$B$2:$B$601,MATCH(C10038,Customers!$A$2:$A$601,0))</f>
        <v>Coast</v>
      </c>
      <c r="I10038" s="43" t="n">
        <f aca="false">ROUND(MIN(INDEX(Assumptions!$D$13:$D$18,MATCH(E10038,Assumptions!$A$13:$A$18,0)),MAX(INDEX(Assumptions!$C$13:$C$18,MATCH(E10038,Assumptions!$A$13:$A$18,0)),INDEX(Assumptions!$B$13:$B$18,MATCH(E10038,Assumptions!$A$13:$A$18,0))*F10038)),2)</f>
        <v>8</v>
      </c>
    </row>
    <row r="10039" customFormat="false" ht="15" hidden="false" customHeight="false" outlineLevel="0" collapsed="false">
      <c r="A10039" s="24" t="s">
        <v>10862</v>
      </c>
      <c r="B10039" s="39" t="n">
        <v>46233</v>
      </c>
      <c r="C10039" s="24" t="s">
        <v>642</v>
      </c>
      <c r="D10039" s="24" t="s">
        <v>826</v>
      </c>
      <c r="E10039" s="24" t="s">
        <v>113</v>
      </c>
      <c r="F10039" s="38" t="n">
        <v>99</v>
      </c>
      <c r="G10039" s="42" t="n">
        <f aca="false">DATE(YEAR(B10039),MONTH(B10039),1)</f>
        <v>46204</v>
      </c>
      <c r="H10039" s="24" t="str">
        <f aca="false">INDEX(Customers!$B$2:$B$601,MATCH(C10039,Customers!$A$2:$A$601,0))</f>
        <v>Rift Valley</v>
      </c>
      <c r="I10039" s="43" t="n">
        <f aca="false">ROUND(MIN(INDEX(Assumptions!$D$13:$D$18,MATCH(E10039,Assumptions!$A$13:$A$18,0)),MAX(INDEX(Assumptions!$C$13:$C$18,MATCH(E10039,Assumptions!$A$13:$A$18,0)),INDEX(Assumptions!$B$13:$B$18,MATCH(E10039,Assumptions!$A$13:$A$18,0))*F10039)),2)</f>
        <v>4.95</v>
      </c>
    </row>
    <row r="10040" customFormat="false" ht="15" hidden="false" customHeight="false" outlineLevel="0" collapsed="false">
      <c r="A10040" s="24" t="s">
        <v>10863</v>
      </c>
      <c r="B10040" s="39" t="n">
        <v>46233</v>
      </c>
      <c r="C10040" s="24" t="s">
        <v>648</v>
      </c>
      <c r="D10040" s="24" t="s">
        <v>826</v>
      </c>
      <c r="E10040" s="24" t="s">
        <v>103</v>
      </c>
      <c r="F10040" s="38" t="n">
        <v>1250</v>
      </c>
      <c r="G10040" s="42" t="n">
        <f aca="false">DATE(YEAR(B10040),MONTH(B10040),1)</f>
        <v>46204</v>
      </c>
      <c r="H10040" s="24" t="str">
        <f aca="false">INDEX(Customers!$B$2:$B$601,MATCH(C10040,Customers!$A$2:$A$601,0))</f>
        <v>Nairobi</v>
      </c>
      <c r="I10040" s="43" t="n">
        <f aca="false">ROUND(MIN(INDEX(Assumptions!$D$13:$D$18,MATCH(E10040,Assumptions!$A$13:$A$18,0)),MAX(INDEX(Assumptions!$C$13:$C$18,MATCH(E10040,Assumptions!$A$13:$A$18,0)),INDEX(Assumptions!$B$13:$B$18,MATCH(E10040,Assumptions!$A$13:$A$18,0))*F10040)),2)</f>
        <v>12.5</v>
      </c>
    </row>
    <row r="10041" customFormat="false" ht="15" hidden="false" customHeight="false" outlineLevel="0" collapsed="false">
      <c r="A10041" s="24" t="s">
        <v>10864</v>
      </c>
      <c r="B10041" s="39" t="n">
        <v>46233</v>
      </c>
      <c r="C10041" s="24" t="s">
        <v>657</v>
      </c>
      <c r="D10041" s="24" t="s">
        <v>197</v>
      </c>
      <c r="E10041" s="24" t="s">
        <v>105</v>
      </c>
      <c r="F10041" s="38" t="n">
        <v>7460</v>
      </c>
      <c r="G10041" s="42" t="n">
        <f aca="false">DATE(YEAR(B10041),MONTH(B10041),1)</f>
        <v>46204</v>
      </c>
      <c r="H10041" s="24" t="str">
        <f aca="false">INDEX(Customers!$B$2:$B$601,MATCH(C10041,Customers!$A$2:$A$601,0))</f>
        <v>Western</v>
      </c>
      <c r="I10041" s="43" t="n">
        <f aca="false">ROUND(MIN(INDEX(Assumptions!$D$13:$D$18,MATCH(E10041,Assumptions!$A$13:$A$18,0)),MAX(INDEX(Assumptions!$C$13:$C$18,MATCH(E10041,Assumptions!$A$13:$A$18,0)),INDEX(Assumptions!$B$13:$B$18,MATCH(E10041,Assumptions!$A$13:$A$18,0))*F10041)),2)</f>
        <v>111.9</v>
      </c>
    </row>
    <row r="10042" customFormat="false" ht="15" hidden="false" customHeight="false" outlineLevel="0" collapsed="false">
      <c r="A10042" s="24" t="s">
        <v>10865</v>
      </c>
      <c r="B10042" s="39" t="n">
        <v>46233</v>
      </c>
      <c r="C10042" s="24" t="s">
        <v>665</v>
      </c>
      <c r="D10042" s="24" t="s">
        <v>826</v>
      </c>
      <c r="E10042" s="24" t="s">
        <v>103</v>
      </c>
      <c r="F10042" s="38" t="n">
        <v>14150</v>
      </c>
      <c r="G10042" s="42" t="n">
        <f aca="false">DATE(YEAR(B10042),MONTH(B10042),1)</f>
        <v>46204</v>
      </c>
      <c r="H10042" s="24" t="str">
        <f aca="false">INDEX(Customers!$B$2:$B$601,MATCH(C10042,Customers!$A$2:$A$601,0))</f>
        <v>Nairobi</v>
      </c>
      <c r="I10042" s="43" t="n">
        <f aca="false">ROUND(MIN(INDEX(Assumptions!$D$13:$D$18,MATCH(E10042,Assumptions!$A$13:$A$18,0)),MAX(INDEX(Assumptions!$C$13:$C$18,MATCH(E10042,Assumptions!$A$13:$A$18,0)),INDEX(Assumptions!$B$13:$B$18,MATCH(E10042,Assumptions!$A$13:$A$18,0))*F10042)),2)</f>
        <v>105</v>
      </c>
    </row>
    <row r="10043" customFormat="false" ht="15" hidden="false" customHeight="false" outlineLevel="0" collapsed="false">
      <c r="A10043" s="24" t="s">
        <v>10866</v>
      </c>
      <c r="B10043" s="39" t="n">
        <v>46233</v>
      </c>
      <c r="C10043" s="24" t="s">
        <v>665</v>
      </c>
      <c r="D10043" s="24" t="s">
        <v>826</v>
      </c>
      <c r="E10043" s="24" t="s">
        <v>111</v>
      </c>
      <c r="F10043" s="38" t="n">
        <v>100</v>
      </c>
      <c r="G10043" s="42" t="n">
        <f aca="false">DATE(YEAR(B10043),MONTH(B10043),1)</f>
        <v>46204</v>
      </c>
      <c r="H10043" s="24" t="str">
        <f aca="false">INDEX(Customers!$B$2:$B$601,MATCH(C10043,Customers!$A$2:$A$601,0))</f>
        <v>Nairobi</v>
      </c>
      <c r="I10043" s="43" t="n">
        <f aca="false">ROUND(MIN(INDEX(Assumptions!$D$13:$D$18,MATCH(E10043,Assumptions!$A$13:$A$18,0)),MAX(INDEX(Assumptions!$C$13:$C$18,MATCH(E10043,Assumptions!$A$13:$A$18,0)),INDEX(Assumptions!$B$13:$B$18,MATCH(E10043,Assumptions!$A$13:$A$18,0))*F10043)),2)</f>
        <v>4</v>
      </c>
    </row>
    <row r="10044" customFormat="false" ht="15" hidden="false" customHeight="false" outlineLevel="0" collapsed="false">
      <c r="A10044" s="24" t="s">
        <v>10867</v>
      </c>
      <c r="B10044" s="39" t="n">
        <v>46233</v>
      </c>
      <c r="C10044" s="24" t="s">
        <v>692</v>
      </c>
      <c r="D10044" s="24" t="s">
        <v>826</v>
      </c>
      <c r="E10044" s="24" t="s">
        <v>113</v>
      </c>
      <c r="F10044" s="38" t="n">
        <v>2000</v>
      </c>
      <c r="G10044" s="42" t="n">
        <f aca="false">DATE(YEAR(B10044),MONTH(B10044),1)</f>
        <v>46204</v>
      </c>
      <c r="H10044" s="24" t="str">
        <f aca="false">INDEX(Customers!$B$2:$B$601,MATCH(C10044,Customers!$A$2:$A$601,0))</f>
        <v>Coast</v>
      </c>
      <c r="I10044" s="43" t="n">
        <f aca="false">ROUND(MIN(INDEX(Assumptions!$D$13:$D$18,MATCH(E10044,Assumptions!$A$13:$A$18,0)),MAX(INDEX(Assumptions!$C$13:$C$18,MATCH(E10044,Assumptions!$A$13:$A$18,0)),INDEX(Assumptions!$B$13:$B$18,MATCH(E10044,Assumptions!$A$13:$A$18,0))*F10044)),2)</f>
        <v>100</v>
      </c>
    </row>
    <row r="10045" customFormat="false" ht="15" hidden="false" customHeight="false" outlineLevel="0" collapsed="false">
      <c r="A10045" s="24" t="s">
        <v>10868</v>
      </c>
      <c r="B10045" s="39" t="n">
        <v>46233</v>
      </c>
      <c r="C10045" s="24" t="s">
        <v>696</v>
      </c>
      <c r="D10045" s="24" t="s">
        <v>826</v>
      </c>
      <c r="E10045" s="24" t="s">
        <v>111</v>
      </c>
      <c r="F10045" s="38" t="n">
        <v>1000</v>
      </c>
      <c r="G10045" s="42" t="n">
        <f aca="false">DATE(YEAR(B10045),MONTH(B10045),1)</f>
        <v>46204</v>
      </c>
      <c r="H10045" s="24" t="str">
        <f aca="false">INDEX(Customers!$B$2:$B$601,MATCH(C10045,Customers!$A$2:$A$601,0))</f>
        <v>Western</v>
      </c>
      <c r="I10045" s="43" t="n">
        <f aca="false">ROUND(MIN(INDEX(Assumptions!$D$13:$D$18,MATCH(E10045,Assumptions!$A$13:$A$18,0)),MAX(INDEX(Assumptions!$C$13:$C$18,MATCH(E10045,Assumptions!$A$13:$A$18,0)),INDEX(Assumptions!$B$13:$B$18,MATCH(E10045,Assumptions!$A$13:$A$18,0))*F10045)),2)</f>
        <v>40</v>
      </c>
    </row>
    <row r="10046" customFormat="false" ht="15" hidden="false" customHeight="false" outlineLevel="0" collapsed="false">
      <c r="A10046" s="24" t="s">
        <v>10869</v>
      </c>
      <c r="B10046" s="39" t="n">
        <v>46233</v>
      </c>
      <c r="C10046" s="24" t="s">
        <v>701</v>
      </c>
      <c r="D10046" s="24" t="s">
        <v>826</v>
      </c>
      <c r="E10046" s="24" t="s">
        <v>113</v>
      </c>
      <c r="F10046" s="38" t="n">
        <v>250</v>
      </c>
      <c r="G10046" s="42" t="n">
        <f aca="false">DATE(YEAR(B10046),MONTH(B10046),1)</f>
        <v>46204</v>
      </c>
      <c r="H10046" s="24" t="str">
        <f aca="false">INDEX(Customers!$B$2:$B$601,MATCH(C10046,Customers!$A$2:$A$601,0))</f>
        <v>Nairobi</v>
      </c>
      <c r="I10046" s="43" t="n">
        <f aca="false">ROUND(MIN(INDEX(Assumptions!$D$13:$D$18,MATCH(E10046,Assumptions!$A$13:$A$18,0)),MAX(INDEX(Assumptions!$C$13:$C$18,MATCH(E10046,Assumptions!$A$13:$A$18,0)),INDEX(Assumptions!$B$13:$B$18,MATCH(E10046,Assumptions!$A$13:$A$18,0))*F10046)),2)</f>
        <v>12.5</v>
      </c>
    </row>
    <row r="10047" customFormat="false" ht="15" hidden="false" customHeight="false" outlineLevel="0" collapsed="false">
      <c r="A10047" s="24" t="s">
        <v>10870</v>
      </c>
      <c r="B10047" s="39" t="n">
        <v>46233</v>
      </c>
      <c r="C10047" s="24" t="s">
        <v>726</v>
      </c>
      <c r="D10047" s="24" t="s">
        <v>156</v>
      </c>
      <c r="E10047" s="24" t="s">
        <v>105</v>
      </c>
      <c r="F10047" s="38" t="n">
        <v>1060</v>
      </c>
      <c r="G10047" s="42" t="n">
        <f aca="false">DATE(YEAR(B10047),MONTH(B10047),1)</f>
        <v>46204</v>
      </c>
      <c r="H10047" s="24" t="str">
        <f aca="false">INDEX(Customers!$B$2:$B$601,MATCH(C10047,Customers!$A$2:$A$601,0))</f>
        <v>Nairobi</v>
      </c>
      <c r="I10047" s="43" t="n">
        <f aca="false">ROUND(MIN(INDEX(Assumptions!$D$13:$D$18,MATCH(E10047,Assumptions!$A$13:$A$18,0)),MAX(INDEX(Assumptions!$C$13:$C$18,MATCH(E10047,Assumptions!$A$13:$A$18,0)),INDEX(Assumptions!$B$13:$B$18,MATCH(E10047,Assumptions!$A$13:$A$18,0))*F10047)),2)</f>
        <v>15.9</v>
      </c>
    </row>
    <row r="10048" customFormat="false" ht="15" hidden="false" customHeight="false" outlineLevel="0" collapsed="false">
      <c r="A10048" s="24" t="s">
        <v>10871</v>
      </c>
      <c r="B10048" s="39" t="n">
        <v>46233</v>
      </c>
      <c r="C10048" s="24" t="s">
        <v>733</v>
      </c>
      <c r="D10048" s="24" t="s">
        <v>826</v>
      </c>
      <c r="E10048" s="24" t="s">
        <v>113</v>
      </c>
      <c r="F10048" s="38" t="n">
        <v>250</v>
      </c>
      <c r="G10048" s="42" t="n">
        <f aca="false">DATE(YEAR(B10048),MONTH(B10048),1)</f>
        <v>46204</v>
      </c>
      <c r="H10048" s="24" t="str">
        <f aca="false">INDEX(Customers!$B$2:$B$601,MATCH(C10048,Customers!$A$2:$A$601,0))</f>
        <v>Eastern</v>
      </c>
      <c r="I10048" s="43" t="n">
        <f aca="false">ROUND(MIN(INDEX(Assumptions!$D$13:$D$18,MATCH(E10048,Assumptions!$A$13:$A$18,0)),MAX(INDEX(Assumptions!$C$13:$C$18,MATCH(E10048,Assumptions!$A$13:$A$18,0)),INDEX(Assumptions!$B$13:$B$18,MATCH(E10048,Assumptions!$A$13:$A$18,0))*F10048)),2)</f>
        <v>12.5</v>
      </c>
    </row>
    <row r="10049" customFormat="false" ht="15" hidden="false" customHeight="false" outlineLevel="0" collapsed="false">
      <c r="A10049" s="24" t="s">
        <v>10872</v>
      </c>
      <c r="B10049" s="39" t="n">
        <v>46233</v>
      </c>
      <c r="C10049" s="24" t="s">
        <v>751</v>
      </c>
      <c r="D10049" s="24" t="s">
        <v>826</v>
      </c>
      <c r="E10049" s="24" t="s">
        <v>109</v>
      </c>
      <c r="F10049" s="38" t="n">
        <v>11230</v>
      </c>
      <c r="G10049" s="42" t="n">
        <f aca="false">DATE(YEAR(B10049),MONTH(B10049),1)</f>
        <v>46204</v>
      </c>
      <c r="H10049" s="24" t="str">
        <f aca="false">INDEX(Customers!$B$2:$B$601,MATCH(C10049,Customers!$A$2:$A$601,0))</f>
        <v>Coast</v>
      </c>
      <c r="I10049" s="43" t="n">
        <f aca="false">ROUND(MIN(INDEX(Assumptions!$D$13:$D$18,MATCH(E10049,Assumptions!$A$13:$A$18,0)),MAX(INDEX(Assumptions!$C$13:$C$18,MATCH(E10049,Assumptions!$A$13:$A$18,0)),INDEX(Assumptions!$B$13:$B$18,MATCH(E10049,Assumptions!$A$13:$A$18,0))*F10049)),2)</f>
        <v>40</v>
      </c>
    </row>
    <row r="10050" customFormat="false" ht="15" hidden="false" customHeight="false" outlineLevel="0" collapsed="false">
      <c r="A10050" s="24" t="s">
        <v>10873</v>
      </c>
      <c r="B10050" s="39" t="n">
        <v>46233</v>
      </c>
      <c r="C10050" s="24" t="s">
        <v>767</v>
      </c>
      <c r="D10050" s="24" t="s">
        <v>826</v>
      </c>
      <c r="E10050" s="24" t="s">
        <v>109</v>
      </c>
      <c r="F10050" s="38" t="n">
        <v>610</v>
      </c>
      <c r="G10050" s="42" t="n">
        <f aca="false">DATE(YEAR(B10050),MONTH(B10050),1)</f>
        <v>46204</v>
      </c>
      <c r="H10050" s="24" t="str">
        <f aca="false">INDEX(Customers!$B$2:$B$601,MATCH(C10050,Customers!$A$2:$A$601,0))</f>
        <v>Nairobi</v>
      </c>
      <c r="I10050" s="43" t="n">
        <f aca="false">ROUND(MIN(INDEX(Assumptions!$D$13:$D$18,MATCH(E10050,Assumptions!$A$13:$A$18,0)),MAX(INDEX(Assumptions!$C$13:$C$18,MATCH(E10050,Assumptions!$A$13:$A$18,0)),INDEX(Assumptions!$B$13:$B$18,MATCH(E10050,Assumptions!$A$13:$A$18,0))*F10050)),2)</f>
        <v>2.44</v>
      </c>
    </row>
    <row r="10051" customFormat="false" ht="15" hidden="false" customHeight="false" outlineLevel="0" collapsed="false">
      <c r="A10051" s="24" t="s">
        <v>10874</v>
      </c>
      <c r="B10051" s="39" t="n">
        <v>46233</v>
      </c>
      <c r="C10051" s="24" t="s">
        <v>782</v>
      </c>
      <c r="D10051" s="24" t="s">
        <v>826</v>
      </c>
      <c r="E10051" s="24" t="s">
        <v>113</v>
      </c>
      <c r="F10051" s="38" t="n">
        <v>99</v>
      </c>
      <c r="G10051" s="42" t="n">
        <f aca="false">DATE(YEAR(B10051),MONTH(B10051),1)</f>
        <v>46204</v>
      </c>
      <c r="H10051" s="24" t="str">
        <f aca="false">INDEX(Customers!$B$2:$B$601,MATCH(C10051,Customers!$A$2:$A$601,0))</f>
        <v>Central</v>
      </c>
      <c r="I10051" s="43" t="n">
        <f aca="false">ROUND(MIN(INDEX(Assumptions!$D$13:$D$18,MATCH(E10051,Assumptions!$A$13:$A$18,0)),MAX(INDEX(Assumptions!$C$13:$C$18,MATCH(E10051,Assumptions!$A$13:$A$18,0)),INDEX(Assumptions!$B$13:$B$18,MATCH(E10051,Assumptions!$A$13:$A$18,0))*F10051)),2)</f>
        <v>4.95</v>
      </c>
    </row>
    <row r="10052" customFormat="false" ht="15" hidden="false" customHeight="false" outlineLevel="0" collapsed="false">
      <c r="A10052" s="24" t="s">
        <v>10875</v>
      </c>
      <c r="B10052" s="39" t="n">
        <v>46233</v>
      </c>
      <c r="C10052" s="24" t="s">
        <v>787</v>
      </c>
      <c r="D10052" s="24" t="s">
        <v>826</v>
      </c>
      <c r="E10052" s="24" t="s">
        <v>111</v>
      </c>
      <c r="F10052" s="38" t="n">
        <v>100</v>
      </c>
      <c r="G10052" s="42" t="n">
        <f aca="false">DATE(YEAR(B10052),MONTH(B10052),1)</f>
        <v>46204</v>
      </c>
      <c r="H10052" s="24" t="str">
        <f aca="false">INDEX(Customers!$B$2:$B$601,MATCH(C10052,Customers!$A$2:$A$601,0))</f>
        <v>Eastern</v>
      </c>
      <c r="I10052" s="43" t="n">
        <f aca="false">ROUND(MIN(INDEX(Assumptions!$D$13:$D$18,MATCH(E10052,Assumptions!$A$13:$A$18,0)),MAX(INDEX(Assumptions!$C$13:$C$18,MATCH(E10052,Assumptions!$A$13:$A$18,0)),INDEX(Assumptions!$B$13:$B$18,MATCH(E10052,Assumptions!$A$13:$A$18,0))*F10052)),2)</f>
        <v>4</v>
      </c>
    </row>
    <row r="10053" customFormat="false" ht="15" hidden="false" customHeight="false" outlineLevel="0" collapsed="false">
      <c r="A10053" s="24" t="s">
        <v>10876</v>
      </c>
      <c r="B10053" s="39" t="n">
        <v>46233</v>
      </c>
      <c r="C10053" s="24" t="s">
        <v>790</v>
      </c>
      <c r="D10053" s="24" t="s">
        <v>206</v>
      </c>
      <c r="E10053" s="24" t="s">
        <v>107</v>
      </c>
      <c r="F10053" s="38" t="n">
        <v>4250</v>
      </c>
      <c r="G10053" s="42" t="n">
        <f aca="false">DATE(YEAR(B10053),MONTH(B10053),1)</f>
        <v>46204</v>
      </c>
      <c r="H10053" s="24" t="str">
        <f aca="false">INDEX(Customers!$B$2:$B$601,MATCH(C10053,Customers!$A$2:$A$601,0))</f>
        <v>Eastern</v>
      </c>
      <c r="I10053" s="43" t="n">
        <f aca="false">ROUND(MIN(INDEX(Assumptions!$D$13:$D$18,MATCH(E10053,Assumptions!$A$13:$A$18,0)),MAX(INDEX(Assumptions!$C$13:$C$18,MATCH(E10053,Assumptions!$A$13:$A$18,0)),INDEX(Assumptions!$B$13:$B$18,MATCH(E10053,Assumptions!$A$13:$A$18,0))*F10053)),2)</f>
        <v>0</v>
      </c>
    </row>
    <row r="10054" customFormat="false" ht="15" hidden="false" customHeight="false" outlineLevel="0" collapsed="false">
      <c r="A10054" s="24" t="s">
        <v>10877</v>
      </c>
      <c r="B10054" s="39" t="n">
        <v>46233</v>
      </c>
      <c r="C10054" s="24" t="s">
        <v>807</v>
      </c>
      <c r="D10054" s="24" t="s">
        <v>826</v>
      </c>
      <c r="E10054" s="24" t="s">
        <v>113</v>
      </c>
      <c r="F10054" s="38" t="n">
        <v>99</v>
      </c>
      <c r="G10054" s="42" t="n">
        <f aca="false">DATE(YEAR(B10054),MONTH(B10054),1)</f>
        <v>46204</v>
      </c>
      <c r="H10054" s="24" t="str">
        <f aca="false">INDEX(Customers!$B$2:$B$601,MATCH(C10054,Customers!$A$2:$A$601,0))</f>
        <v>Nairobi</v>
      </c>
      <c r="I10054" s="43" t="n">
        <f aca="false">ROUND(MIN(INDEX(Assumptions!$D$13:$D$18,MATCH(E10054,Assumptions!$A$13:$A$18,0)),MAX(INDEX(Assumptions!$C$13:$C$18,MATCH(E10054,Assumptions!$A$13:$A$18,0)),INDEX(Assumptions!$B$13:$B$18,MATCH(E10054,Assumptions!$A$13:$A$18,0))*F10054)),2)</f>
        <v>4.95</v>
      </c>
    </row>
    <row r="10055" customFormat="false" ht="15" hidden="false" customHeight="false" outlineLevel="0" collapsed="false">
      <c r="A10055" s="24" t="s">
        <v>10878</v>
      </c>
      <c r="B10055" s="39" t="n">
        <v>46233</v>
      </c>
      <c r="C10055" s="24" t="s">
        <v>809</v>
      </c>
      <c r="D10055" s="24" t="s">
        <v>826</v>
      </c>
      <c r="E10055" s="24" t="s">
        <v>113</v>
      </c>
      <c r="F10055" s="38" t="n">
        <v>250</v>
      </c>
      <c r="G10055" s="42" t="n">
        <f aca="false">DATE(YEAR(B10055),MONTH(B10055),1)</f>
        <v>46204</v>
      </c>
      <c r="H10055" s="24" t="str">
        <f aca="false">INDEX(Customers!$B$2:$B$601,MATCH(C10055,Customers!$A$2:$A$601,0))</f>
        <v>Nairobi</v>
      </c>
      <c r="I10055" s="43" t="n">
        <f aca="false">ROUND(MIN(INDEX(Assumptions!$D$13:$D$18,MATCH(E10055,Assumptions!$A$13:$A$18,0)),MAX(INDEX(Assumptions!$C$13:$C$18,MATCH(E10055,Assumptions!$A$13:$A$18,0)),INDEX(Assumptions!$B$13:$B$18,MATCH(E10055,Assumptions!$A$13:$A$18,0))*F10055)),2)</f>
        <v>12.5</v>
      </c>
    </row>
    <row r="10056" customFormat="false" ht="15" hidden="false" customHeight="false" outlineLevel="0" collapsed="false">
      <c r="A10056" s="24" t="s">
        <v>10879</v>
      </c>
      <c r="B10056" s="39" t="n">
        <v>46234</v>
      </c>
      <c r="C10056" s="24" t="s">
        <v>242</v>
      </c>
      <c r="D10056" s="24" t="s">
        <v>826</v>
      </c>
      <c r="E10056" s="24" t="s">
        <v>113</v>
      </c>
      <c r="F10056" s="38" t="n">
        <v>250</v>
      </c>
      <c r="G10056" s="42" t="n">
        <f aca="false">DATE(YEAR(B10056),MONTH(B10056),1)</f>
        <v>46204</v>
      </c>
      <c r="H10056" s="24" t="str">
        <f aca="false">INDEX(Customers!$B$2:$B$601,MATCH(C10056,Customers!$A$2:$A$601,0))</f>
        <v>Central</v>
      </c>
      <c r="I10056" s="43" t="n">
        <f aca="false">ROUND(MIN(INDEX(Assumptions!$D$13:$D$18,MATCH(E10056,Assumptions!$A$13:$A$18,0)),MAX(INDEX(Assumptions!$C$13:$C$18,MATCH(E10056,Assumptions!$A$13:$A$18,0)),INDEX(Assumptions!$B$13:$B$18,MATCH(E10056,Assumptions!$A$13:$A$18,0))*F10056)),2)</f>
        <v>12.5</v>
      </c>
    </row>
    <row r="10057" customFormat="false" ht="15" hidden="false" customHeight="false" outlineLevel="0" collapsed="false">
      <c r="A10057" s="24" t="s">
        <v>10880</v>
      </c>
      <c r="B10057" s="39" t="n">
        <v>46234</v>
      </c>
      <c r="C10057" s="24" t="s">
        <v>246</v>
      </c>
      <c r="D10057" s="24" t="s">
        <v>826</v>
      </c>
      <c r="E10057" s="24" t="s">
        <v>109</v>
      </c>
      <c r="F10057" s="38" t="n">
        <v>1530</v>
      </c>
      <c r="G10057" s="42" t="n">
        <f aca="false">DATE(YEAR(B10057),MONTH(B10057),1)</f>
        <v>46204</v>
      </c>
      <c r="H10057" s="24" t="str">
        <f aca="false">INDEX(Customers!$B$2:$B$601,MATCH(C10057,Customers!$A$2:$A$601,0))</f>
        <v>Central</v>
      </c>
      <c r="I10057" s="43" t="n">
        <f aca="false">ROUND(MIN(INDEX(Assumptions!$D$13:$D$18,MATCH(E10057,Assumptions!$A$13:$A$18,0)),MAX(INDEX(Assumptions!$C$13:$C$18,MATCH(E10057,Assumptions!$A$13:$A$18,0)),INDEX(Assumptions!$B$13:$B$18,MATCH(E10057,Assumptions!$A$13:$A$18,0))*F10057)),2)</f>
        <v>6.12</v>
      </c>
    </row>
    <row r="10058" customFormat="false" ht="15" hidden="false" customHeight="false" outlineLevel="0" collapsed="false">
      <c r="A10058" s="24" t="s">
        <v>10881</v>
      </c>
      <c r="B10058" s="39" t="n">
        <v>46234</v>
      </c>
      <c r="C10058" s="24" t="s">
        <v>248</v>
      </c>
      <c r="D10058" s="24" t="s">
        <v>826</v>
      </c>
      <c r="E10058" s="24" t="s">
        <v>103</v>
      </c>
      <c r="F10058" s="38" t="n">
        <v>2410</v>
      </c>
      <c r="G10058" s="42" t="n">
        <f aca="false">DATE(YEAR(B10058),MONTH(B10058),1)</f>
        <v>46204</v>
      </c>
      <c r="H10058" s="24" t="str">
        <f aca="false">INDEX(Customers!$B$2:$B$601,MATCH(C10058,Customers!$A$2:$A$601,0))</f>
        <v>Rift Valley</v>
      </c>
      <c r="I10058" s="43" t="n">
        <f aca="false">ROUND(MIN(INDEX(Assumptions!$D$13:$D$18,MATCH(E10058,Assumptions!$A$13:$A$18,0)),MAX(INDEX(Assumptions!$C$13:$C$18,MATCH(E10058,Assumptions!$A$13:$A$18,0)),INDEX(Assumptions!$B$13:$B$18,MATCH(E10058,Assumptions!$A$13:$A$18,0))*F10058)),2)</f>
        <v>24.1</v>
      </c>
    </row>
    <row r="10059" customFormat="false" ht="15" hidden="false" customHeight="false" outlineLevel="0" collapsed="false">
      <c r="A10059" s="24" t="s">
        <v>10882</v>
      </c>
      <c r="B10059" s="39" t="n">
        <v>46234</v>
      </c>
      <c r="C10059" s="24" t="s">
        <v>249</v>
      </c>
      <c r="D10059" s="24" t="s">
        <v>826</v>
      </c>
      <c r="E10059" s="24" t="s">
        <v>113</v>
      </c>
      <c r="F10059" s="38" t="n">
        <v>99</v>
      </c>
      <c r="G10059" s="42" t="n">
        <f aca="false">DATE(YEAR(B10059),MONTH(B10059),1)</f>
        <v>46204</v>
      </c>
      <c r="H10059" s="24" t="str">
        <f aca="false">INDEX(Customers!$B$2:$B$601,MATCH(C10059,Customers!$A$2:$A$601,0))</f>
        <v>Central</v>
      </c>
      <c r="I10059" s="43" t="n">
        <f aca="false">ROUND(MIN(INDEX(Assumptions!$D$13:$D$18,MATCH(E10059,Assumptions!$A$13:$A$18,0)),MAX(INDEX(Assumptions!$C$13:$C$18,MATCH(E10059,Assumptions!$A$13:$A$18,0)),INDEX(Assumptions!$B$13:$B$18,MATCH(E10059,Assumptions!$A$13:$A$18,0))*F10059)),2)</f>
        <v>4.95</v>
      </c>
    </row>
    <row r="10060" customFormat="false" ht="15" hidden="false" customHeight="false" outlineLevel="0" collapsed="false">
      <c r="A10060" s="24" t="s">
        <v>10883</v>
      </c>
      <c r="B10060" s="39" t="n">
        <v>46234</v>
      </c>
      <c r="C10060" s="24" t="s">
        <v>254</v>
      </c>
      <c r="D10060" s="24" t="s">
        <v>826</v>
      </c>
      <c r="E10060" s="24" t="s">
        <v>111</v>
      </c>
      <c r="F10060" s="38" t="n">
        <v>100</v>
      </c>
      <c r="G10060" s="42" t="n">
        <f aca="false">DATE(YEAR(B10060),MONTH(B10060),1)</f>
        <v>46204</v>
      </c>
      <c r="H10060" s="24" t="str">
        <f aca="false">INDEX(Customers!$B$2:$B$601,MATCH(C10060,Customers!$A$2:$A$601,0))</f>
        <v>Rift Valley</v>
      </c>
      <c r="I10060" s="43" t="n">
        <f aca="false">ROUND(MIN(INDEX(Assumptions!$D$13:$D$18,MATCH(E10060,Assumptions!$A$13:$A$18,0)),MAX(INDEX(Assumptions!$C$13:$C$18,MATCH(E10060,Assumptions!$A$13:$A$18,0)),INDEX(Assumptions!$B$13:$B$18,MATCH(E10060,Assumptions!$A$13:$A$18,0))*F10060)),2)</f>
        <v>4</v>
      </c>
    </row>
    <row r="10061" customFormat="false" ht="15" hidden="false" customHeight="false" outlineLevel="0" collapsed="false">
      <c r="A10061" s="24" t="s">
        <v>10884</v>
      </c>
      <c r="B10061" s="39" t="n">
        <v>46234</v>
      </c>
      <c r="C10061" s="24" t="s">
        <v>266</v>
      </c>
      <c r="D10061" s="24" t="s">
        <v>173</v>
      </c>
      <c r="E10061" s="24" t="s">
        <v>105</v>
      </c>
      <c r="F10061" s="38" t="n">
        <v>2840</v>
      </c>
      <c r="G10061" s="42" t="n">
        <f aca="false">DATE(YEAR(B10061),MONTH(B10061),1)</f>
        <v>46204</v>
      </c>
      <c r="H10061" s="24" t="str">
        <f aca="false">INDEX(Customers!$B$2:$B$601,MATCH(C10061,Customers!$A$2:$A$601,0))</f>
        <v>Rift Valley</v>
      </c>
      <c r="I10061" s="43" t="n">
        <f aca="false">ROUND(MIN(INDEX(Assumptions!$D$13:$D$18,MATCH(E10061,Assumptions!$A$13:$A$18,0)),MAX(INDEX(Assumptions!$C$13:$C$18,MATCH(E10061,Assumptions!$A$13:$A$18,0)),INDEX(Assumptions!$B$13:$B$18,MATCH(E10061,Assumptions!$A$13:$A$18,0))*F10061)),2)</f>
        <v>42.6</v>
      </c>
    </row>
    <row r="10062" customFormat="false" ht="15" hidden="false" customHeight="false" outlineLevel="0" collapsed="false">
      <c r="A10062" s="24" t="s">
        <v>10885</v>
      </c>
      <c r="B10062" s="39" t="n">
        <v>46234</v>
      </c>
      <c r="C10062" s="24" t="s">
        <v>269</v>
      </c>
      <c r="D10062" s="24" t="s">
        <v>826</v>
      </c>
      <c r="E10062" s="24" t="s">
        <v>113</v>
      </c>
      <c r="F10062" s="38" t="n">
        <v>2000</v>
      </c>
      <c r="G10062" s="42" t="n">
        <f aca="false">DATE(YEAR(B10062),MONTH(B10062),1)</f>
        <v>46204</v>
      </c>
      <c r="H10062" s="24" t="str">
        <f aca="false">INDEX(Customers!$B$2:$B$601,MATCH(C10062,Customers!$A$2:$A$601,0))</f>
        <v>Coast</v>
      </c>
      <c r="I10062" s="43" t="n">
        <f aca="false">ROUND(MIN(INDEX(Assumptions!$D$13:$D$18,MATCH(E10062,Assumptions!$A$13:$A$18,0)),MAX(INDEX(Assumptions!$C$13:$C$18,MATCH(E10062,Assumptions!$A$13:$A$18,0)),INDEX(Assumptions!$B$13:$B$18,MATCH(E10062,Assumptions!$A$13:$A$18,0))*F10062)),2)</f>
        <v>100</v>
      </c>
    </row>
    <row r="10063" customFormat="false" ht="15" hidden="false" customHeight="false" outlineLevel="0" collapsed="false">
      <c r="A10063" s="24" t="s">
        <v>10886</v>
      </c>
      <c r="B10063" s="39" t="n">
        <v>46234</v>
      </c>
      <c r="C10063" s="24" t="s">
        <v>271</v>
      </c>
      <c r="D10063" s="24" t="s">
        <v>191</v>
      </c>
      <c r="E10063" s="24" t="s">
        <v>107</v>
      </c>
      <c r="F10063" s="38" t="n">
        <v>6330</v>
      </c>
      <c r="G10063" s="42" t="n">
        <f aca="false">DATE(YEAR(B10063),MONTH(B10063),1)</f>
        <v>46204</v>
      </c>
      <c r="H10063" s="24" t="str">
        <f aca="false">INDEX(Customers!$B$2:$B$601,MATCH(C10063,Customers!$A$2:$A$601,0))</f>
        <v>Coast</v>
      </c>
      <c r="I10063" s="43" t="n">
        <f aca="false">ROUND(MIN(INDEX(Assumptions!$D$13:$D$18,MATCH(E10063,Assumptions!$A$13:$A$18,0)),MAX(INDEX(Assumptions!$C$13:$C$18,MATCH(E10063,Assumptions!$A$13:$A$18,0)),INDEX(Assumptions!$B$13:$B$18,MATCH(E10063,Assumptions!$A$13:$A$18,0))*F10063)),2)</f>
        <v>0</v>
      </c>
    </row>
    <row r="10064" customFormat="false" ht="15" hidden="false" customHeight="false" outlineLevel="0" collapsed="false">
      <c r="A10064" s="24" t="s">
        <v>10887</v>
      </c>
      <c r="B10064" s="39" t="n">
        <v>46234</v>
      </c>
      <c r="C10064" s="24" t="s">
        <v>285</v>
      </c>
      <c r="D10064" s="24" t="s">
        <v>826</v>
      </c>
      <c r="E10064" s="24" t="s">
        <v>109</v>
      </c>
      <c r="F10064" s="38" t="n">
        <v>150000</v>
      </c>
      <c r="G10064" s="42" t="n">
        <f aca="false">DATE(YEAR(B10064),MONTH(B10064),1)</f>
        <v>46204</v>
      </c>
      <c r="H10064" s="24" t="str">
        <f aca="false">INDEX(Customers!$B$2:$B$601,MATCH(C10064,Customers!$A$2:$A$601,0))</f>
        <v>Eastern</v>
      </c>
      <c r="I10064" s="43" t="n">
        <f aca="false">ROUND(MIN(INDEX(Assumptions!$D$13:$D$18,MATCH(E10064,Assumptions!$A$13:$A$18,0)),MAX(INDEX(Assumptions!$C$13:$C$18,MATCH(E10064,Assumptions!$A$13:$A$18,0)),INDEX(Assumptions!$B$13:$B$18,MATCH(E10064,Assumptions!$A$13:$A$18,0))*F10064)),2)</f>
        <v>40</v>
      </c>
    </row>
    <row r="10065" customFormat="false" ht="15" hidden="false" customHeight="false" outlineLevel="0" collapsed="false">
      <c r="A10065" s="24" t="s">
        <v>10888</v>
      </c>
      <c r="B10065" s="39" t="n">
        <v>46234</v>
      </c>
      <c r="C10065" s="24" t="s">
        <v>303</v>
      </c>
      <c r="D10065" s="24" t="s">
        <v>826</v>
      </c>
      <c r="E10065" s="24" t="s">
        <v>103</v>
      </c>
      <c r="F10065" s="38" t="n">
        <v>190</v>
      </c>
      <c r="G10065" s="42" t="n">
        <f aca="false">DATE(YEAR(B10065),MONTH(B10065),1)</f>
        <v>46204</v>
      </c>
      <c r="H10065" s="24" t="str">
        <f aca="false">INDEX(Customers!$B$2:$B$601,MATCH(C10065,Customers!$A$2:$A$601,0))</f>
        <v>Rift Valley</v>
      </c>
      <c r="I10065" s="43" t="n">
        <f aca="false">ROUND(MIN(INDEX(Assumptions!$D$13:$D$18,MATCH(E10065,Assumptions!$A$13:$A$18,0)),MAX(INDEX(Assumptions!$C$13:$C$18,MATCH(E10065,Assumptions!$A$13:$A$18,0)),INDEX(Assumptions!$B$13:$B$18,MATCH(E10065,Assumptions!$A$13:$A$18,0))*F10065)),2)</f>
        <v>5</v>
      </c>
    </row>
    <row r="10066" customFormat="false" ht="15" hidden="false" customHeight="false" outlineLevel="0" collapsed="false">
      <c r="A10066" s="24" t="s">
        <v>10889</v>
      </c>
      <c r="B10066" s="39" t="n">
        <v>46234</v>
      </c>
      <c r="C10066" s="24" t="s">
        <v>303</v>
      </c>
      <c r="D10066" s="24" t="s">
        <v>826</v>
      </c>
      <c r="E10066" s="24" t="s">
        <v>103</v>
      </c>
      <c r="F10066" s="38" t="n">
        <v>6850</v>
      </c>
      <c r="G10066" s="42" t="n">
        <f aca="false">DATE(YEAR(B10066),MONTH(B10066),1)</f>
        <v>46204</v>
      </c>
      <c r="H10066" s="24" t="str">
        <f aca="false">INDEX(Customers!$B$2:$B$601,MATCH(C10066,Customers!$A$2:$A$601,0))</f>
        <v>Rift Valley</v>
      </c>
      <c r="I10066" s="43" t="n">
        <f aca="false">ROUND(MIN(INDEX(Assumptions!$D$13:$D$18,MATCH(E10066,Assumptions!$A$13:$A$18,0)),MAX(INDEX(Assumptions!$C$13:$C$18,MATCH(E10066,Assumptions!$A$13:$A$18,0)),INDEX(Assumptions!$B$13:$B$18,MATCH(E10066,Assumptions!$A$13:$A$18,0))*F10066)),2)</f>
        <v>68.5</v>
      </c>
    </row>
    <row r="10067" customFormat="false" ht="15" hidden="false" customHeight="false" outlineLevel="0" collapsed="false">
      <c r="A10067" s="24" t="s">
        <v>10890</v>
      </c>
      <c r="B10067" s="39" t="n">
        <v>46234</v>
      </c>
      <c r="C10067" s="24" t="s">
        <v>304</v>
      </c>
      <c r="D10067" s="24" t="s">
        <v>826</v>
      </c>
      <c r="E10067" s="24" t="s">
        <v>111</v>
      </c>
      <c r="F10067" s="38" t="n">
        <v>20</v>
      </c>
      <c r="G10067" s="42" t="n">
        <f aca="false">DATE(YEAR(B10067),MONTH(B10067),1)</f>
        <v>46204</v>
      </c>
      <c r="H10067" s="24" t="str">
        <f aca="false">INDEX(Customers!$B$2:$B$601,MATCH(C10067,Customers!$A$2:$A$601,0))</f>
        <v>Nairobi</v>
      </c>
      <c r="I10067" s="43" t="n">
        <f aca="false">ROUND(MIN(INDEX(Assumptions!$D$13:$D$18,MATCH(E10067,Assumptions!$A$13:$A$18,0)),MAX(INDEX(Assumptions!$C$13:$C$18,MATCH(E10067,Assumptions!$A$13:$A$18,0)),INDEX(Assumptions!$B$13:$B$18,MATCH(E10067,Assumptions!$A$13:$A$18,0))*F10067)),2)</f>
        <v>0.8</v>
      </c>
    </row>
    <row r="10068" customFormat="false" ht="15" hidden="false" customHeight="false" outlineLevel="0" collapsed="false">
      <c r="A10068" s="24" t="s">
        <v>10891</v>
      </c>
      <c r="B10068" s="39" t="n">
        <v>46234</v>
      </c>
      <c r="C10068" s="24" t="s">
        <v>305</v>
      </c>
      <c r="D10068" s="24" t="s">
        <v>152</v>
      </c>
      <c r="E10068" s="24" t="s">
        <v>105</v>
      </c>
      <c r="F10068" s="38" t="n">
        <v>7310</v>
      </c>
      <c r="G10068" s="42" t="n">
        <f aca="false">DATE(YEAR(B10068),MONTH(B10068),1)</f>
        <v>46204</v>
      </c>
      <c r="H10068" s="24" t="str">
        <f aca="false">INDEX(Customers!$B$2:$B$601,MATCH(C10068,Customers!$A$2:$A$601,0))</f>
        <v>Nairobi</v>
      </c>
      <c r="I10068" s="43" t="n">
        <f aca="false">ROUND(MIN(INDEX(Assumptions!$D$13:$D$18,MATCH(E10068,Assumptions!$A$13:$A$18,0)),MAX(INDEX(Assumptions!$C$13:$C$18,MATCH(E10068,Assumptions!$A$13:$A$18,0)),INDEX(Assumptions!$B$13:$B$18,MATCH(E10068,Assumptions!$A$13:$A$18,0))*F10068)),2)</f>
        <v>109.65</v>
      </c>
    </row>
    <row r="10069" customFormat="false" ht="15" hidden="false" customHeight="false" outlineLevel="0" collapsed="false">
      <c r="A10069" s="24" t="s">
        <v>10892</v>
      </c>
      <c r="B10069" s="39" t="n">
        <v>46234</v>
      </c>
      <c r="C10069" s="24" t="s">
        <v>328</v>
      </c>
      <c r="D10069" s="24" t="s">
        <v>826</v>
      </c>
      <c r="E10069" s="24" t="s">
        <v>109</v>
      </c>
      <c r="F10069" s="38" t="n">
        <v>3250</v>
      </c>
      <c r="G10069" s="42" t="n">
        <f aca="false">DATE(YEAR(B10069),MONTH(B10069),1)</f>
        <v>46204</v>
      </c>
      <c r="H10069" s="24" t="str">
        <f aca="false">INDEX(Customers!$B$2:$B$601,MATCH(C10069,Customers!$A$2:$A$601,0))</f>
        <v>Western</v>
      </c>
      <c r="I10069" s="43" t="n">
        <f aca="false">ROUND(MIN(INDEX(Assumptions!$D$13:$D$18,MATCH(E10069,Assumptions!$A$13:$A$18,0)),MAX(INDEX(Assumptions!$C$13:$C$18,MATCH(E10069,Assumptions!$A$13:$A$18,0)),INDEX(Assumptions!$B$13:$B$18,MATCH(E10069,Assumptions!$A$13:$A$18,0))*F10069)),2)</f>
        <v>13</v>
      </c>
    </row>
    <row r="10070" customFormat="false" ht="15" hidden="false" customHeight="false" outlineLevel="0" collapsed="false">
      <c r="A10070" s="24" t="s">
        <v>10893</v>
      </c>
      <c r="B10070" s="39" t="n">
        <v>46234</v>
      </c>
      <c r="C10070" s="24" t="s">
        <v>341</v>
      </c>
      <c r="D10070" s="24" t="s">
        <v>183</v>
      </c>
      <c r="E10070" s="24" t="s">
        <v>105</v>
      </c>
      <c r="F10070" s="38" t="n">
        <v>8900</v>
      </c>
      <c r="G10070" s="42" t="n">
        <f aca="false">DATE(YEAR(B10070),MONTH(B10070),1)</f>
        <v>46204</v>
      </c>
      <c r="H10070" s="24" t="str">
        <f aca="false">INDEX(Customers!$B$2:$B$601,MATCH(C10070,Customers!$A$2:$A$601,0))</f>
        <v>Coast</v>
      </c>
      <c r="I10070" s="43" t="n">
        <f aca="false">ROUND(MIN(INDEX(Assumptions!$D$13:$D$18,MATCH(E10070,Assumptions!$A$13:$A$18,0)),MAX(INDEX(Assumptions!$C$13:$C$18,MATCH(E10070,Assumptions!$A$13:$A$18,0)),INDEX(Assumptions!$B$13:$B$18,MATCH(E10070,Assumptions!$A$13:$A$18,0))*F10070)),2)</f>
        <v>133.5</v>
      </c>
    </row>
    <row r="10071" customFormat="false" ht="15" hidden="false" customHeight="false" outlineLevel="0" collapsed="false">
      <c r="A10071" s="24" t="s">
        <v>10894</v>
      </c>
      <c r="B10071" s="39" t="n">
        <v>46234</v>
      </c>
      <c r="C10071" s="24" t="s">
        <v>345</v>
      </c>
      <c r="D10071" s="24" t="s">
        <v>826</v>
      </c>
      <c r="E10071" s="24" t="s">
        <v>113</v>
      </c>
      <c r="F10071" s="38" t="n">
        <v>99</v>
      </c>
      <c r="G10071" s="42" t="n">
        <f aca="false">DATE(YEAR(B10071),MONTH(B10071),1)</f>
        <v>46204</v>
      </c>
      <c r="H10071" s="24" t="str">
        <f aca="false">INDEX(Customers!$B$2:$B$601,MATCH(C10071,Customers!$A$2:$A$601,0))</f>
        <v>Central</v>
      </c>
      <c r="I10071" s="43" t="n">
        <f aca="false">ROUND(MIN(INDEX(Assumptions!$D$13:$D$18,MATCH(E10071,Assumptions!$A$13:$A$18,0)),MAX(INDEX(Assumptions!$C$13:$C$18,MATCH(E10071,Assumptions!$A$13:$A$18,0)),INDEX(Assumptions!$B$13:$B$18,MATCH(E10071,Assumptions!$A$13:$A$18,0))*F10071)),2)</f>
        <v>4.95</v>
      </c>
    </row>
    <row r="10072" customFormat="false" ht="15" hidden="false" customHeight="false" outlineLevel="0" collapsed="false">
      <c r="A10072" s="24" t="s">
        <v>10895</v>
      </c>
      <c r="B10072" s="39" t="n">
        <v>46234</v>
      </c>
      <c r="C10072" s="24" t="s">
        <v>378</v>
      </c>
      <c r="D10072" s="24" t="s">
        <v>826</v>
      </c>
      <c r="E10072" s="24" t="s">
        <v>109</v>
      </c>
      <c r="F10072" s="38" t="n">
        <v>2130</v>
      </c>
      <c r="G10072" s="42" t="n">
        <f aca="false">DATE(YEAR(B10072),MONTH(B10072),1)</f>
        <v>46204</v>
      </c>
      <c r="H10072" s="24" t="str">
        <f aca="false">INDEX(Customers!$B$2:$B$601,MATCH(C10072,Customers!$A$2:$A$601,0))</f>
        <v>Central</v>
      </c>
      <c r="I10072" s="43" t="n">
        <f aca="false">ROUND(MIN(INDEX(Assumptions!$D$13:$D$18,MATCH(E10072,Assumptions!$A$13:$A$18,0)),MAX(INDEX(Assumptions!$C$13:$C$18,MATCH(E10072,Assumptions!$A$13:$A$18,0)),INDEX(Assumptions!$B$13:$B$18,MATCH(E10072,Assumptions!$A$13:$A$18,0))*F10072)),2)</f>
        <v>8.52</v>
      </c>
    </row>
    <row r="10073" customFormat="false" ht="15" hidden="false" customHeight="false" outlineLevel="0" collapsed="false">
      <c r="A10073" s="24" t="s">
        <v>10896</v>
      </c>
      <c r="B10073" s="39" t="n">
        <v>46234</v>
      </c>
      <c r="C10073" s="24" t="s">
        <v>385</v>
      </c>
      <c r="D10073" s="24" t="s">
        <v>165</v>
      </c>
      <c r="E10073" s="24" t="s">
        <v>105</v>
      </c>
      <c r="F10073" s="38" t="n">
        <v>8560</v>
      </c>
      <c r="G10073" s="42" t="n">
        <f aca="false">DATE(YEAR(B10073),MONTH(B10073),1)</f>
        <v>46204</v>
      </c>
      <c r="H10073" s="24" t="str">
        <f aca="false">INDEX(Customers!$B$2:$B$601,MATCH(C10073,Customers!$A$2:$A$601,0))</f>
        <v>Central</v>
      </c>
      <c r="I10073" s="43" t="n">
        <f aca="false">ROUND(MIN(INDEX(Assumptions!$D$13:$D$18,MATCH(E10073,Assumptions!$A$13:$A$18,0)),MAX(INDEX(Assumptions!$C$13:$C$18,MATCH(E10073,Assumptions!$A$13:$A$18,0)),INDEX(Assumptions!$B$13:$B$18,MATCH(E10073,Assumptions!$A$13:$A$18,0))*F10073)),2)</f>
        <v>128.4</v>
      </c>
    </row>
    <row r="10074" customFormat="false" ht="15" hidden="false" customHeight="false" outlineLevel="0" collapsed="false">
      <c r="A10074" s="24" t="s">
        <v>10897</v>
      </c>
      <c r="B10074" s="39" t="n">
        <v>46234</v>
      </c>
      <c r="C10074" s="24" t="s">
        <v>393</v>
      </c>
      <c r="D10074" s="24" t="s">
        <v>174</v>
      </c>
      <c r="E10074" s="24" t="s">
        <v>105</v>
      </c>
      <c r="F10074" s="38" t="n">
        <v>9060</v>
      </c>
      <c r="G10074" s="42" t="n">
        <f aca="false">DATE(YEAR(B10074),MONTH(B10074),1)</f>
        <v>46204</v>
      </c>
      <c r="H10074" s="24" t="str">
        <f aca="false">INDEX(Customers!$B$2:$B$601,MATCH(C10074,Customers!$A$2:$A$601,0))</f>
        <v>Rift Valley</v>
      </c>
      <c r="I10074" s="43" t="n">
        <f aca="false">ROUND(MIN(INDEX(Assumptions!$D$13:$D$18,MATCH(E10074,Assumptions!$A$13:$A$18,0)),MAX(INDEX(Assumptions!$C$13:$C$18,MATCH(E10074,Assumptions!$A$13:$A$18,0)),INDEX(Assumptions!$B$13:$B$18,MATCH(E10074,Assumptions!$A$13:$A$18,0))*F10074)),2)</f>
        <v>135.9</v>
      </c>
    </row>
    <row r="10075" customFormat="false" ht="15" hidden="false" customHeight="false" outlineLevel="0" collapsed="false">
      <c r="A10075" s="24" t="s">
        <v>10898</v>
      </c>
      <c r="B10075" s="39" t="n">
        <v>46234</v>
      </c>
      <c r="C10075" s="24" t="s">
        <v>419</v>
      </c>
      <c r="D10075" s="24" t="s">
        <v>153</v>
      </c>
      <c r="E10075" s="24" t="s">
        <v>105</v>
      </c>
      <c r="F10075" s="38" t="n">
        <v>2930</v>
      </c>
      <c r="G10075" s="42" t="n">
        <f aca="false">DATE(YEAR(B10075),MONTH(B10075),1)</f>
        <v>46204</v>
      </c>
      <c r="H10075" s="24" t="str">
        <f aca="false">INDEX(Customers!$B$2:$B$601,MATCH(C10075,Customers!$A$2:$A$601,0))</f>
        <v>Nairobi</v>
      </c>
      <c r="I10075" s="43" t="n">
        <f aca="false">ROUND(MIN(INDEX(Assumptions!$D$13:$D$18,MATCH(E10075,Assumptions!$A$13:$A$18,0)),MAX(INDEX(Assumptions!$C$13:$C$18,MATCH(E10075,Assumptions!$A$13:$A$18,0)),INDEX(Assumptions!$B$13:$B$18,MATCH(E10075,Assumptions!$A$13:$A$18,0))*F10075)),2)</f>
        <v>43.95</v>
      </c>
    </row>
    <row r="10076" customFormat="false" ht="15" hidden="false" customHeight="false" outlineLevel="0" collapsed="false">
      <c r="A10076" s="24" t="s">
        <v>10899</v>
      </c>
      <c r="B10076" s="39" t="n">
        <v>46234</v>
      </c>
      <c r="C10076" s="24" t="s">
        <v>424</v>
      </c>
      <c r="D10076" s="24" t="s">
        <v>826</v>
      </c>
      <c r="E10076" s="24" t="s">
        <v>111</v>
      </c>
      <c r="F10076" s="38" t="n">
        <v>500</v>
      </c>
      <c r="G10076" s="42" t="n">
        <f aca="false">DATE(YEAR(B10076),MONTH(B10076),1)</f>
        <v>46204</v>
      </c>
      <c r="H10076" s="24" t="str">
        <f aca="false">INDEX(Customers!$B$2:$B$601,MATCH(C10076,Customers!$A$2:$A$601,0))</f>
        <v>Western</v>
      </c>
      <c r="I10076" s="43" t="n">
        <f aca="false">ROUND(MIN(INDEX(Assumptions!$D$13:$D$18,MATCH(E10076,Assumptions!$A$13:$A$18,0)),MAX(INDEX(Assumptions!$C$13:$C$18,MATCH(E10076,Assumptions!$A$13:$A$18,0)),INDEX(Assumptions!$B$13:$B$18,MATCH(E10076,Assumptions!$A$13:$A$18,0))*F10076)),2)</f>
        <v>20</v>
      </c>
    </row>
    <row r="10077" customFormat="false" ht="15" hidden="false" customHeight="false" outlineLevel="0" collapsed="false">
      <c r="A10077" s="24" t="s">
        <v>10900</v>
      </c>
      <c r="B10077" s="39" t="n">
        <v>46234</v>
      </c>
      <c r="C10077" s="24" t="s">
        <v>446</v>
      </c>
      <c r="D10077" s="24" t="s">
        <v>826</v>
      </c>
      <c r="E10077" s="24" t="s">
        <v>113</v>
      </c>
      <c r="F10077" s="38" t="n">
        <v>250</v>
      </c>
      <c r="G10077" s="42" t="n">
        <f aca="false">DATE(YEAR(B10077),MONTH(B10077),1)</f>
        <v>46204</v>
      </c>
      <c r="H10077" s="24" t="str">
        <f aca="false">INDEX(Customers!$B$2:$B$601,MATCH(C10077,Customers!$A$2:$A$601,0))</f>
        <v>Central</v>
      </c>
      <c r="I10077" s="43" t="n">
        <f aca="false">ROUND(MIN(INDEX(Assumptions!$D$13:$D$18,MATCH(E10077,Assumptions!$A$13:$A$18,0)),MAX(INDEX(Assumptions!$C$13:$C$18,MATCH(E10077,Assumptions!$A$13:$A$18,0)),INDEX(Assumptions!$B$13:$B$18,MATCH(E10077,Assumptions!$A$13:$A$18,0))*F10077)),2)</f>
        <v>12.5</v>
      </c>
    </row>
    <row r="10078" customFormat="false" ht="15" hidden="false" customHeight="false" outlineLevel="0" collapsed="false">
      <c r="A10078" s="24" t="s">
        <v>10901</v>
      </c>
      <c r="B10078" s="39" t="n">
        <v>46234</v>
      </c>
      <c r="C10078" s="24" t="s">
        <v>453</v>
      </c>
      <c r="D10078" s="24" t="s">
        <v>193</v>
      </c>
      <c r="E10078" s="24" t="s">
        <v>107</v>
      </c>
      <c r="F10078" s="38" t="n">
        <v>3650</v>
      </c>
      <c r="G10078" s="42" t="n">
        <f aca="false">DATE(YEAR(B10078),MONTH(B10078),1)</f>
        <v>46204</v>
      </c>
      <c r="H10078" s="24" t="str">
        <f aca="false">INDEX(Customers!$B$2:$B$601,MATCH(C10078,Customers!$A$2:$A$601,0))</f>
        <v>Western</v>
      </c>
      <c r="I10078" s="43" t="n">
        <f aca="false">ROUND(MIN(INDEX(Assumptions!$D$13:$D$18,MATCH(E10078,Assumptions!$A$13:$A$18,0)),MAX(INDEX(Assumptions!$C$13:$C$18,MATCH(E10078,Assumptions!$A$13:$A$18,0)),INDEX(Assumptions!$B$13:$B$18,MATCH(E10078,Assumptions!$A$13:$A$18,0))*F10078)),2)</f>
        <v>0</v>
      </c>
    </row>
    <row r="10079" customFormat="false" ht="15" hidden="false" customHeight="false" outlineLevel="0" collapsed="false">
      <c r="A10079" s="24" t="s">
        <v>10902</v>
      </c>
      <c r="B10079" s="39" t="n">
        <v>46234</v>
      </c>
      <c r="C10079" s="24" t="s">
        <v>465</v>
      </c>
      <c r="D10079" s="24" t="s">
        <v>153</v>
      </c>
      <c r="E10079" s="24" t="s">
        <v>107</v>
      </c>
      <c r="F10079" s="38" t="n">
        <v>3500</v>
      </c>
      <c r="G10079" s="42" t="n">
        <f aca="false">DATE(YEAR(B10079),MONTH(B10079),1)</f>
        <v>46204</v>
      </c>
      <c r="H10079" s="24" t="str">
        <f aca="false">INDEX(Customers!$B$2:$B$601,MATCH(C10079,Customers!$A$2:$A$601,0))</f>
        <v>Nairobi</v>
      </c>
      <c r="I10079" s="43" t="n">
        <f aca="false">ROUND(MIN(INDEX(Assumptions!$D$13:$D$18,MATCH(E10079,Assumptions!$A$13:$A$18,0)),MAX(INDEX(Assumptions!$C$13:$C$18,MATCH(E10079,Assumptions!$A$13:$A$18,0)),INDEX(Assumptions!$B$13:$B$18,MATCH(E10079,Assumptions!$A$13:$A$18,0))*F10079)),2)</f>
        <v>0</v>
      </c>
    </row>
    <row r="10080" customFormat="false" ht="15" hidden="false" customHeight="false" outlineLevel="0" collapsed="false">
      <c r="A10080" s="24" t="s">
        <v>10903</v>
      </c>
      <c r="B10080" s="39" t="n">
        <v>46234</v>
      </c>
      <c r="C10080" s="24" t="s">
        <v>475</v>
      </c>
      <c r="D10080" s="24" t="s">
        <v>826</v>
      </c>
      <c r="E10080" s="24" t="s">
        <v>111</v>
      </c>
      <c r="F10080" s="38" t="n">
        <v>50</v>
      </c>
      <c r="G10080" s="42" t="n">
        <f aca="false">DATE(YEAR(B10080),MONTH(B10080),1)</f>
        <v>46204</v>
      </c>
      <c r="H10080" s="24" t="str">
        <f aca="false">INDEX(Customers!$B$2:$B$601,MATCH(C10080,Customers!$A$2:$A$601,0))</f>
        <v>Coast</v>
      </c>
      <c r="I10080" s="43" t="n">
        <f aca="false">ROUND(MIN(INDEX(Assumptions!$D$13:$D$18,MATCH(E10080,Assumptions!$A$13:$A$18,0)),MAX(INDEX(Assumptions!$C$13:$C$18,MATCH(E10080,Assumptions!$A$13:$A$18,0)),INDEX(Assumptions!$B$13:$B$18,MATCH(E10080,Assumptions!$A$13:$A$18,0))*F10080)),2)</f>
        <v>2</v>
      </c>
    </row>
    <row r="10081" customFormat="false" ht="15" hidden="false" customHeight="false" outlineLevel="0" collapsed="false">
      <c r="A10081" s="24" t="s">
        <v>10904</v>
      </c>
      <c r="B10081" s="39" t="n">
        <v>46234</v>
      </c>
      <c r="C10081" s="24" t="s">
        <v>482</v>
      </c>
      <c r="D10081" s="24" t="s">
        <v>826</v>
      </c>
      <c r="E10081" s="24" t="s">
        <v>103</v>
      </c>
      <c r="F10081" s="38" t="n">
        <v>770</v>
      </c>
      <c r="G10081" s="42" t="n">
        <f aca="false">DATE(YEAR(B10081),MONTH(B10081),1)</f>
        <v>46204</v>
      </c>
      <c r="H10081" s="24" t="str">
        <f aca="false">INDEX(Customers!$B$2:$B$601,MATCH(C10081,Customers!$A$2:$A$601,0))</f>
        <v>Rift Valley</v>
      </c>
      <c r="I10081" s="43" t="n">
        <f aca="false">ROUND(MIN(INDEX(Assumptions!$D$13:$D$18,MATCH(E10081,Assumptions!$A$13:$A$18,0)),MAX(INDEX(Assumptions!$C$13:$C$18,MATCH(E10081,Assumptions!$A$13:$A$18,0)),INDEX(Assumptions!$B$13:$B$18,MATCH(E10081,Assumptions!$A$13:$A$18,0))*F10081)),2)</f>
        <v>7.7</v>
      </c>
    </row>
    <row r="10082" customFormat="false" ht="15" hidden="false" customHeight="false" outlineLevel="0" collapsed="false">
      <c r="A10082" s="24" t="s">
        <v>10905</v>
      </c>
      <c r="B10082" s="39" t="n">
        <v>46234</v>
      </c>
      <c r="C10082" s="24" t="s">
        <v>503</v>
      </c>
      <c r="D10082" s="24" t="s">
        <v>209</v>
      </c>
      <c r="E10082" s="24" t="s">
        <v>105</v>
      </c>
      <c r="F10082" s="38" t="n">
        <v>1910</v>
      </c>
      <c r="G10082" s="42" t="n">
        <f aca="false">DATE(YEAR(B10082),MONTH(B10082),1)</f>
        <v>46204</v>
      </c>
      <c r="H10082" s="24" t="str">
        <f aca="false">INDEX(Customers!$B$2:$B$601,MATCH(C10082,Customers!$A$2:$A$601,0))</f>
        <v>Nairobi</v>
      </c>
      <c r="I10082" s="43" t="n">
        <f aca="false">ROUND(MIN(INDEX(Assumptions!$D$13:$D$18,MATCH(E10082,Assumptions!$A$13:$A$18,0)),MAX(INDEX(Assumptions!$C$13:$C$18,MATCH(E10082,Assumptions!$A$13:$A$18,0)),INDEX(Assumptions!$B$13:$B$18,MATCH(E10082,Assumptions!$A$13:$A$18,0))*F10082)),2)</f>
        <v>28.65</v>
      </c>
    </row>
    <row r="10083" customFormat="false" ht="15" hidden="false" customHeight="false" outlineLevel="0" collapsed="false">
      <c r="A10083" s="24" t="s">
        <v>10906</v>
      </c>
      <c r="B10083" s="39" t="n">
        <v>46234</v>
      </c>
      <c r="C10083" s="24" t="s">
        <v>504</v>
      </c>
      <c r="D10083" s="24" t="s">
        <v>826</v>
      </c>
      <c r="E10083" s="24" t="s">
        <v>109</v>
      </c>
      <c r="F10083" s="38" t="n">
        <v>3530</v>
      </c>
      <c r="G10083" s="42" t="n">
        <f aca="false">DATE(YEAR(B10083),MONTH(B10083),1)</f>
        <v>46204</v>
      </c>
      <c r="H10083" s="24" t="str">
        <f aca="false">INDEX(Customers!$B$2:$B$601,MATCH(C10083,Customers!$A$2:$A$601,0))</f>
        <v>Coast</v>
      </c>
      <c r="I10083" s="43" t="n">
        <f aca="false">ROUND(MIN(INDEX(Assumptions!$D$13:$D$18,MATCH(E10083,Assumptions!$A$13:$A$18,0)),MAX(INDEX(Assumptions!$C$13:$C$18,MATCH(E10083,Assumptions!$A$13:$A$18,0)),INDEX(Assumptions!$B$13:$B$18,MATCH(E10083,Assumptions!$A$13:$A$18,0))*F10083)),2)</f>
        <v>14.12</v>
      </c>
    </row>
    <row r="10084" customFormat="false" ht="15" hidden="false" customHeight="false" outlineLevel="0" collapsed="false">
      <c r="A10084" s="24" t="s">
        <v>10907</v>
      </c>
      <c r="B10084" s="39" t="n">
        <v>46234</v>
      </c>
      <c r="C10084" s="24" t="s">
        <v>509</v>
      </c>
      <c r="D10084" s="24" t="s">
        <v>826</v>
      </c>
      <c r="E10084" s="24" t="s">
        <v>109</v>
      </c>
      <c r="F10084" s="38" t="n">
        <v>1850</v>
      </c>
      <c r="G10084" s="42" t="n">
        <f aca="false">DATE(YEAR(B10084),MONTH(B10084),1)</f>
        <v>46204</v>
      </c>
      <c r="H10084" s="24" t="str">
        <f aca="false">INDEX(Customers!$B$2:$B$601,MATCH(C10084,Customers!$A$2:$A$601,0))</f>
        <v>Rift Valley</v>
      </c>
      <c r="I10084" s="43" t="n">
        <f aca="false">ROUND(MIN(INDEX(Assumptions!$D$13:$D$18,MATCH(E10084,Assumptions!$A$13:$A$18,0)),MAX(INDEX(Assumptions!$C$13:$C$18,MATCH(E10084,Assumptions!$A$13:$A$18,0)),INDEX(Assumptions!$B$13:$B$18,MATCH(E10084,Assumptions!$A$13:$A$18,0))*F10084)),2)</f>
        <v>7.4</v>
      </c>
    </row>
    <row r="10085" customFormat="false" ht="15" hidden="false" customHeight="false" outlineLevel="0" collapsed="false">
      <c r="A10085" s="24" t="s">
        <v>10908</v>
      </c>
      <c r="B10085" s="39" t="n">
        <v>46234</v>
      </c>
      <c r="C10085" s="24" t="s">
        <v>514</v>
      </c>
      <c r="D10085" s="24" t="s">
        <v>163</v>
      </c>
      <c r="E10085" s="24" t="s">
        <v>107</v>
      </c>
      <c r="F10085" s="38" t="n">
        <v>63990</v>
      </c>
      <c r="G10085" s="42" t="n">
        <f aca="false">DATE(YEAR(B10085),MONTH(B10085),1)</f>
        <v>46204</v>
      </c>
      <c r="H10085" s="24" t="str">
        <f aca="false">INDEX(Customers!$B$2:$B$601,MATCH(C10085,Customers!$A$2:$A$601,0))</f>
        <v>Central</v>
      </c>
      <c r="I10085" s="43" t="n">
        <f aca="false">ROUND(MIN(INDEX(Assumptions!$D$13:$D$18,MATCH(E10085,Assumptions!$A$13:$A$18,0)),MAX(INDEX(Assumptions!$C$13:$C$18,MATCH(E10085,Assumptions!$A$13:$A$18,0)),INDEX(Assumptions!$B$13:$B$18,MATCH(E10085,Assumptions!$A$13:$A$18,0))*F10085)),2)</f>
        <v>0</v>
      </c>
    </row>
    <row r="10086" customFormat="false" ht="15" hidden="false" customHeight="false" outlineLevel="0" collapsed="false">
      <c r="A10086" s="24" t="s">
        <v>10909</v>
      </c>
      <c r="B10086" s="39" t="n">
        <v>46234</v>
      </c>
      <c r="C10086" s="24" t="s">
        <v>525</v>
      </c>
      <c r="D10086" s="24" t="s">
        <v>826</v>
      </c>
      <c r="E10086" s="24" t="s">
        <v>103</v>
      </c>
      <c r="F10086" s="38" t="n">
        <v>540</v>
      </c>
      <c r="G10086" s="42" t="n">
        <f aca="false">DATE(YEAR(B10086),MONTH(B10086),1)</f>
        <v>46204</v>
      </c>
      <c r="H10086" s="24" t="str">
        <f aca="false">INDEX(Customers!$B$2:$B$601,MATCH(C10086,Customers!$A$2:$A$601,0))</f>
        <v>Nairobi</v>
      </c>
      <c r="I10086" s="43" t="n">
        <f aca="false">ROUND(MIN(INDEX(Assumptions!$D$13:$D$18,MATCH(E10086,Assumptions!$A$13:$A$18,0)),MAX(INDEX(Assumptions!$C$13:$C$18,MATCH(E10086,Assumptions!$A$13:$A$18,0)),INDEX(Assumptions!$B$13:$B$18,MATCH(E10086,Assumptions!$A$13:$A$18,0))*F10086)),2)</f>
        <v>5.4</v>
      </c>
    </row>
    <row r="10087" customFormat="false" ht="15" hidden="false" customHeight="false" outlineLevel="0" collapsed="false">
      <c r="A10087" s="24" t="s">
        <v>10910</v>
      </c>
      <c r="B10087" s="39" t="n">
        <v>46234</v>
      </c>
      <c r="C10087" s="24" t="s">
        <v>526</v>
      </c>
      <c r="D10087" s="24" t="s">
        <v>826</v>
      </c>
      <c r="E10087" s="24" t="s">
        <v>103</v>
      </c>
      <c r="F10087" s="38" t="n">
        <v>1220</v>
      </c>
      <c r="G10087" s="42" t="n">
        <f aca="false">DATE(YEAR(B10087),MONTH(B10087),1)</f>
        <v>46204</v>
      </c>
      <c r="H10087" s="24" t="str">
        <f aca="false">INDEX(Customers!$B$2:$B$601,MATCH(C10087,Customers!$A$2:$A$601,0))</f>
        <v>Central</v>
      </c>
      <c r="I10087" s="43" t="n">
        <f aca="false">ROUND(MIN(INDEX(Assumptions!$D$13:$D$18,MATCH(E10087,Assumptions!$A$13:$A$18,0)),MAX(INDEX(Assumptions!$C$13:$C$18,MATCH(E10087,Assumptions!$A$13:$A$18,0)),INDEX(Assumptions!$B$13:$B$18,MATCH(E10087,Assumptions!$A$13:$A$18,0))*F10087)),2)</f>
        <v>12.2</v>
      </c>
    </row>
    <row r="10088" customFormat="false" ht="15" hidden="false" customHeight="false" outlineLevel="0" collapsed="false">
      <c r="A10088" s="24" t="s">
        <v>10911</v>
      </c>
      <c r="B10088" s="39" t="n">
        <v>46234</v>
      </c>
      <c r="C10088" s="24" t="s">
        <v>528</v>
      </c>
      <c r="D10088" s="24" t="s">
        <v>826</v>
      </c>
      <c r="E10088" s="24" t="s">
        <v>109</v>
      </c>
      <c r="F10088" s="38" t="n">
        <v>5250</v>
      </c>
      <c r="G10088" s="42" t="n">
        <f aca="false">DATE(YEAR(B10088),MONTH(B10088),1)</f>
        <v>46204</v>
      </c>
      <c r="H10088" s="24" t="str">
        <f aca="false">INDEX(Customers!$B$2:$B$601,MATCH(C10088,Customers!$A$2:$A$601,0))</f>
        <v>Central</v>
      </c>
      <c r="I10088" s="43" t="n">
        <f aca="false">ROUND(MIN(INDEX(Assumptions!$D$13:$D$18,MATCH(E10088,Assumptions!$A$13:$A$18,0)),MAX(INDEX(Assumptions!$C$13:$C$18,MATCH(E10088,Assumptions!$A$13:$A$18,0)),INDEX(Assumptions!$B$13:$B$18,MATCH(E10088,Assumptions!$A$13:$A$18,0))*F10088)),2)</f>
        <v>21</v>
      </c>
    </row>
    <row r="10089" customFormat="false" ht="15" hidden="false" customHeight="false" outlineLevel="0" collapsed="false">
      <c r="A10089" s="24" t="s">
        <v>10912</v>
      </c>
      <c r="B10089" s="39" t="n">
        <v>46234</v>
      </c>
      <c r="C10089" s="24" t="s">
        <v>530</v>
      </c>
      <c r="D10089" s="24" t="s">
        <v>826</v>
      </c>
      <c r="E10089" s="24" t="s">
        <v>109</v>
      </c>
      <c r="F10089" s="38" t="n">
        <v>20990</v>
      </c>
      <c r="G10089" s="42" t="n">
        <f aca="false">DATE(YEAR(B10089),MONTH(B10089),1)</f>
        <v>46204</v>
      </c>
      <c r="H10089" s="24" t="str">
        <f aca="false">INDEX(Customers!$B$2:$B$601,MATCH(C10089,Customers!$A$2:$A$601,0))</f>
        <v>Nairobi</v>
      </c>
      <c r="I10089" s="43" t="n">
        <f aca="false">ROUND(MIN(INDEX(Assumptions!$D$13:$D$18,MATCH(E10089,Assumptions!$A$13:$A$18,0)),MAX(INDEX(Assumptions!$C$13:$C$18,MATCH(E10089,Assumptions!$A$13:$A$18,0)),INDEX(Assumptions!$B$13:$B$18,MATCH(E10089,Assumptions!$A$13:$A$18,0))*F10089)),2)</f>
        <v>40</v>
      </c>
    </row>
    <row r="10090" customFormat="false" ht="15" hidden="false" customHeight="false" outlineLevel="0" collapsed="false">
      <c r="A10090" s="24" t="s">
        <v>10913</v>
      </c>
      <c r="B10090" s="39" t="n">
        <v>46234</v>
      </c>
      <c r="C10090" s="24" t="s">
        <v>530</v>
      </c>
      <c r="D10090" s="24" t="s">
        <v>153</v>
      </c>
      <c r="E10090" s="24" t="s">
        <v>107</v>
      </c>
      <c r="F10090" s="38" t="n">
        <v>24730</v>
      </c>
      <c r="G10090" s="42" t="n">
        <f aca="false">DATE(YEAR(B10090),MONTH(B10090),1)</f>
        <v>46204</v>
      </c>
      <c r="H10090" s="24" t="str">
        <f aca="false">INDEX(Customers!$B$2:$B$601,MATCH(C10090,Customers!$A$2:$A$601,0))</f>
        <v>Nairobi</v>
      </c>
      <c r="I10090" s="43" t="n">
        <f aca="false">ROUND(MIN(INDEX(Assumptions!$D$13:$D$18,MATCH(E10090,Assumptions!$A$13:$A$18,0)),MAX(INDEX(Assumptions!$C$13:$C$18,MATCH(E10090,Assumptions!$A$13:$A$18,0)),INDEX(Assumptions!$B$13:$B$18,MATCH(E10090,Assumptions!$A$13:$A$18,0))*F10090)),2)</f>
        <v>0</v>
      </c>
    </row>
    <row r="10091" customFormat="false" ht="15" hidden="false" customHeight="false" outlineLevel="0" collapsed="false">
      <c r="A10091" s="24" t="s">
        <v>10914</v>
      </c>
      <c r="B10091" s="39" t="n">
        <v>46234</v>
      </c>
      <c r="C10091" s="24" t="s">
        <v>532</v>
      </c>
      <c r="D10091" s="24" t="s">
        <v>826</v>
      </c>
      <c r="E10091" s="24" t="s">
        <v>111</v>
      </c>
      <c r="F10091" s="38" t="n">
        <v>500</v>
      </c>
      <c r="G10091" s="42" t="n">
        <f aca="false">DATE(YEAR(B10091),MONTH(B10091),1)</f>
        <v>46204</v>
      </c>
      <c r="H10091" s="24" t="str">
        <f aca="false">INDEX(Customers!$B$2:$B$601,MATCH(C10091,Customers!$A$2:$A$601,0))</f>
        <v>Western</v>
      </c>
      <c r="I10091" s="43" t="n">
        <f aca="false">ROUND(MIN(INDEX(Assumptions!$D$13:$D$18,MATCH(E10091,Assumptions!$A$13:$A$18,0)),MAX(INDEX(Assumptions!$C$13:$C$18,MATCH(E10091,Assumptions!$A$13:$A$18,0)),INDEX(Assumptions!$B$13:$B$18,MATCH(E10091,Assumptions!$A$13:$A$18,0))*F10091)),2)</f>
        <v>20</v>
      </c>
    </row>
    <row r="10092" customFormat="false" ht="15" hidden="false" customHeight="false" outlineLevel="0" collapsed="false">
      <c r="A10092" s="24" t="s">
        <v>10915</v>
      </c>
      <c r="B10092" s="39" t="n">
        <v>46234</v>
      </c>
      <c r="C10092" s="24" t="s">
        <v>533</v>
      </c>
      <c r="D10092" s="24" t="s">
        <v>826</v>
      </c>
      <c r="E10092" s="24" t="s">
        <v>111</v>
      </c>
      <c r="F10092" s="38" t="n">
        <v>100</v>
      </c>
      <c r="G10092" s="42" t="n">
        <f aca="false">DATE(YEAR(B10092),MONTH(B10092),1)</f>
        <v>46204</v>
      </c>
      <c r="H10092" s="24" t="str">
        <f aca="false">INDEX(Customers!$B$2:$B$601,MATCH(C10092,Customers!$A$2:$A$601,0))</f>
        <v>Rift Valley</v>
      </c>
      <c r="I10092" s="43" t="n">
        <f aca="false">ROUND(MIN(INDEX(Assumptions!$D$13:$D$18,MATCH(E10092,Assumptions!$A$13:$A$18,0)),MAX(INDEX(Assumptions!$C$13:$C$18,MATCH(E10092,Assumptions!$A$13:$A$18,0)),INDEX(Assumptions!$B$13:$B$18,MATCH(E10092,Assumptions!$A$13:$A$18,0))*F10092)),2)</f>
        <v>4</v>
      </c>
    </row>
    <row r="10093" customFormat="false" ht="15" hidden="false" customHeight="false" outlineLevel="0" collapsed="false">
      <c r="A10093" s="24" t="s">
        <v>10916</v>
      </c>
      <c r="B10093" s="39" t="n">
        <v>46234</v>
      </c>
      <c r="C10093" s="24" t="s">
        <v>536</v>
      </c>
      <c r="D10093" s="24" t="s">
        <v>826</v>
      </c>
      <c r="E10093" s="24" t="s">
        <v>113</v>
      </c>
      <c r="F10093" s="38" t="n">
        <v>2000</v>
      </c>
      <c r="G10093" s="42" t="n">
        <f aca="false">DATE(YEAR(B10093),MONTH(B10093),1)</f>
        <v>46204</v>
      </c>
      <c r="H10093" s="24" t="str">
        <f aca="false">INDEX(Customers!$B$2:$B$601,MATCH(C10093,Customers!$A$2:$A$601,0))</f>
        <v>Nairobi</v>
      </c>
      <c r="I10093" s="43" t="n">
        <f aca="false">ROUND(MIN(INDEX(Assumptions!$D$13:$D$18,MATCH(E10093,Assumptions!$A$13:$A$18,0)),MAX(INDEX(Assumptions!$C$13:$C$18,MATCH(E10093,Assumptions!$A$13:$A$18,0)),INDEX(Assumptions!$B$13:$B$18,MATCH(E10093,Assumptions!$A$13:$A$18,0))*F10093)),2)</f>
        <v>100</v>
      </c>
    </row>
    <row r="10094" customFormat="false" ht="15" hidden="false" customHeight="false" outlineLevel="0" collapsed="false">
      <c r="A10094" s="24" t="s">
        <v>10917</v>
      </c>
      <c r="B10094" s="39" t="n">
        <v>46234</v>
      </c>
      <c r="C10094" s="24" t="s">
        <v>539</v>
      </c>
      <c r="D10094" s="24" t="s">
        <v>826</v>
      </c>
      <c r="E10094" s="24" t="s">
        <v>111</v>
      </c>
      <c r="F10094" s="38" t="n">
        <v>100</v>
      </c>
      <c r="G10094" s="42" t="n">
        <f aca="false">DATE(YEAR(B10094),MONTH(B10094),1)</f>
        <v>46204</v>
      </c>
      <c r="H10094" s="24" t="str">
        <f aca="false">INDEX(Customers!$B$2:$B$601,MATCH(C10094,Customers!$A$2:$A$601,0))</f>
        <v>Nairobi</v>
      </c>
      <c r="I10094" s="43" t="n">
        <f aca="false">ROUND(MIN(INDEX(Assumptions!$D$13:$D$18,MATCH(E10094,Assumptions!$A$13:$A$18,0)),MAX(INDEX(Assumptions!$C$13:$C$18,MATCH(E10094,Assumptions!$A$13:$A$18,0)),INDEX(Assumptions!$B$13:$B$18,MATCH(E10094,Assumptions!$A$13:$A$18,0))*F10094)),2)</f>
        <v>4</v>
      </c>
    </row>
    <row r="10095" customFormat="false" ht="15" hidden="false" customHeight="false" outlineLevel="0" collapsed="false">
      <c r="A10095" s="24" t="s">
        <v>10918</v>
      </c>
      <c r="B10095" s="39" t="n">
        <v>46234</v>
      </c>
      <c r="C10095" s="24" t="s">
        <v>552</v>
      </c>
      <c r="D10095" s="24" t="s">
        <v>210</v>
      </c>
      <c r="E10095" s="24" t="s">
        <v>107</v>
      </c>
      <c r="F10095" s="38" t="n">
        <v>4670</v>
      </c>
      <c r="G10095" s="42" t="n">
        <f aca="false">DATE(YEAR(B10095),MONTH(B10095),1)</f>
        <v>46204</v>
      </c>
      <c r="H10095" s="24" t="str">
        <f aca="false">INDEX(Customers!$B$2:$B$601,MATCH(C10095,Customers!$A$2:$A$601,0))</f>
        <v>Eastern</v>
      </c>
      <c r="I10095" s="43" t="n">
        <f aca="false">ROUND(MIN(INDEX(Assumptions!$D$13:$D$18,MATCH(E10095,Assumptions!$A$13:$A$18,0)),MAX(INDEX(Assumptions!$C$13:$C$18,MATCH(E10095,Assumptions!$A$13:$A$18,0)),INDEX(Assumptions!$B$13:$B$18,MATCH(E10095,Assumptions!$A$13:$A$18,0))*F10095)),2)</f>
        <v>0</v>
      </c>
    </row>
    <row r="10096" customFormat="false" ht="15" hidden="false" customHeight="false" outlineLevel="0" collapsed="false">
      <c r="A10096" s="24" t="s">
        <v>10919</v>
      </c>
      <c r="B10096" s="39" t="n">
        <v>46234</v>
      </c>
      <c r="C10096" s="24" t="s">
        <v>564</v>
      </c>
      <c r="D10096" s="24" t="s">
        <v>826</v>
      </c>
      <c r="E10096" s="24" t="s">
        <v>103</v>
      </c>
      <c r="F10096" s="38" t="n">
        <v>1030</v>
      </c>
      <c r="G10096" s="42" t="n">
        <f aca="false">DATE(YEAR(B10096),MONTH(B10096),1)</f>
        <v>46204</v>
      </c>
      <c r="H10096" s="24" t="str">
        <f aca="false">INDEX(Customers!$B$2:$B$601,MATCH(C10096,Customers!$A$2:$A$601,0))</f>
        <v>Coast</v>
      </c>
      <c r="I10096" s="43" t="n">
        <f aca="false">ROUND(MIN(INDEX(Assumptions!$D$13:$D$18,MATCH(E10096,Assumptions!$A$13:$A$18,0)),MAX(INDEX(Assumptions!$C$13:$C$18,MATCH(E10096,Assumptions!$A$13:$A$18,0)),INDEX(Assumptions!$B$13:$B$18,MATCH(E10096,Assumptions!$A$13:$A$18,0))*F10096)),2)</f>
        <v>10.3</v>
      </c>
    </row>
    <row r="10097" customFormat="false" ht="15" hidden="false" customHeight="false" outlineLevel="0" collapsed="false">
      <c r="A10097" s="24" t="s">
        <v>10920</v>
      </c>
      <c r="B10097" s="39" t="n">
        <v>46234</v>
      </c>
      <c r="C10097" s="24" t="s">
        <v>588</v>
      </c>
      <c r="D10097" s="24" t="s">
        <v>826</v>
      </c>
      <c r="E10097" s="24" t="s">
        <v>103</v>
      </c>
      <c r="F10097" s="38" t="n">
        <v>610</v>
      </c>
      <c r="G10097" s="42" t="n">
        <f aca="false">DATE(YEAR(B10097),MONTH(B10097),1)</f>
        <v>46204</v>
      </c>
      <c r="H10097" s="24" t="str">
        <f aca="false">INDEX(Customers!$B$2:$B$601,MATCH(C10097,Customers!$A$2:$A$601,0))</f>
        <v>Nairobi</v>
      </c>
      <c r="I10097" s="43" t="n">
        <f aca="false">ROUND(MIN(INDEX(Assumptions!$D$13:$D$18,MATCH(E10097,Assumptions!$A$13:$A$18,0)),MAX(INDEX(Assumptions!$C$13:$C$18,MATCH(E10097,Assumptions!$A$13:$A$18,0)),INDEX(Assumptions!$B$13:$B$18,MATCH(E10097,Assumptions!$A$13:$A$18,0))*F10097)),2)</f>
        <v>6.1</v>
      </c>
    </row>
    <row r="10098" customFormat="false" ht="15" hidden="false" customHeight="false" outlineLevel="0" collapsed="false">
      <c r="A10098" s="24" t="s">
        <v>10921</v>
      </c>
      <c r="B10098" s="39" t="n">
        <v>46234</v>
      </c>
      <c r="C10098" s="24" t="s">
        <v>588</v>
      </c>
      <c r="D10098" s="24" t="s">
        <v>826</v>
      </c>
      <c r="E10098" s="24" t="s">
        <v>111</v>
      </c>
      <c r="F10098" s="38" t="n">
        <v>500</v>
      </c>
      <c r="G10098" s="42" t="n">
        <f aca="false">DATE(YEAR(B10098),MONTH(B10098),1)</f>
        <v>46204</v>
      </c>
      <c r="H10098" s="24" t="str">
        <f aca="false">INDEX(Customers!$B$2:$B$601,MATCH(C10098,Customers!$A$2:$A$601,0))</f>
        <v>Nairobi</v>
      </c>
      <c r="I10098" s="43" t="n">
        <f aca="false">ROUND(MIN(INDEX(Assumptions!$D$13:$D$18,MATCH(E10098,Assumptions!$A$13:$A$18,0)),MAX(INDEX(Assumptions!$C$13:$C$18,MATCH(E10098,Assumptions!$A$13:$A$18,0)),INDEX(Assumptions!$B$13:$B$18,MATCH(E10098,Assumptions!$A$13:$A$18,0))*F10098)),2)</f>
        <v>20</v>
      </c>
    </row>
    <row r="10099" customFormat="false" ht="15" hidden="false" customHeight="false" outlineLevel="0" collapsed="false">
      <c r="A10099" s="24" t="s">
        <v>10922</v>
      </c>
      <c r="B10099" s="39" t="n">
        <v>46234</v>
      </c>
      <c r="C10099" s="24" t="s">
        <v>597</v>
      </c>
      <c r="D10099" s="24" t="s">
        <v>826</v>
      </c>
      <c r="E10099" s="24" t="s">
        <v>103</v>
      </c>
      <c r="F10099" s="38" t="n">
        <v>1450</v>
      </c>
      <c r="G10099" s="42" t="n">
        <f aca="false">DATE(YEAR(B10099),MONTH(B10099),1)</f>
        <v>46204</v>
      </c>
      <c r="H10099" s="24" t="str">
        <f aca="false">INDEX(Customers!$B$2:$B$601,MATCH(C10099,Customers!$A$2:$A$601,0))</f>
        <v>Eastern</v>
      </c>
      <c r="I10099" s="43" t="n">
        <f aca="false">ROUND(MIN(INDEX(Assumptions!$D$13:$D$18,MATCH(E10099,Assumptions!$A$13:$A$18,0)),MAX(INDEX(Assumptions!$C$13:$C$18,MATCH(E10099,Assumptions!$A$13:$A$18,0)),INDEX(Assumptions!$B$13:$B$18,MATCH(E10099,Assumptions!$A$13:$A$18,0))*F10099)),2)</f>
        <v>14.5</v>
      </c>
    </row>
    <row r="10100" customFormat="false" ht="15" hidden="false" customHeight="false" outlineLevel="0" collapsed="false">
      <c r="A10100" s="24" t="s">
        <v>10923</v>
      </c>
      <c r="B10100" s="39" t="n">
        <v>46234</v>
      </c>
      <c r="C10100" s="24" t="s">
        <v>598</v>
      </c>
      <c r="D10100" s="24" t="s">
        <v>826</v>
      </c>
      <c r="E10100" s="24" t="s">
        <v>111</v>
      </c>
      <c r="F10100" s="38" t="n">
        <v>20</v>
      </c>
      <c r="G10100" s="42" t="n">
        <f aca="false">DATE(YEAR(B10100),MONTH(B10100),1)</f>
        <v>46204</v>
      </c>
      <c r="H10100" s="24" t="str">
        <f aca="false">INDEX(Customers!$B$2:$B$601,MATCH(C10100,Customers!$A$2:$A$601,0))</f>
        <v>Central</v>
      </c>
      <c r="I10100" s="43" t="n">
        <f aca="false">ROUND(MIN(INDEX(Assumptions!$D$13:$D$18,MATCH(E10100,Assumptions!$A$13:$A$18,0)),MAX(INDEX(Assumptions!$C$13:$C$18,MATCH(E10100,Assumptions!$A$13:$A$18,0)),INDEX(Assumptions!$B$13:$B$18,MATCH(E10100,Assumptions!$A$13:$A$18,0))*F10100)),2)</f>
        <v>0.8</v>
      </c>
    </row>
    <row r="10101" customFormat="false" ht="15" hidden="false" customHeight="false" outlineLevel="0" collapsed="false">
      <c r="A10101" s="24" t="s">
        <v>10924</v>
      </c>
      <c r="B10101" s="39" t="n">
        <v>46234</v>
      </c>
      <c r="C10101" s="24" t="s">
        <v>598</v>
      </c>
      <c r="D10101" s="24" t="s">
        <v>826</v>
      </c>
      <c r="E10101" s="24" t="s">
        <v>111</v>
      </c>
      <c r="F10101" s="38" t="n">
        <v>50</v>
      </c>
      <c r="G10101" s="42" t="n">
        <f aca="false">DATE(YEAR(B10101),MONTH(B10101),1)</f>
        <v>46204</v>
      </c>
      <c r="H10101" s="24" t="str">
        <f aca="false">INDEX(Customers!$B$2:$B$601,MATCH(C10101,Customers!$A$2:$A$601,0))</f>
        <v>Central</v>
      </c>
      <c r="I10101" s="43" t="n">
        <f aca="false">ROUND(MIN(INDEX(Assumptions!$D$13:$D$18,MATCH(E10101,Assumptions!$A$13:$A$18,0)),MAX(INDEX(Assumptions!$C$13:$C$18,MATCH(E10101,Assumptions!$A$13:$A$18,0)),INDEX(Assumptions!$B$13:$B$18,MATCH(E10101,Assumptions!$A$13:$A$18,0))*F10101)),2)</f>
        <v>2</v>
      </c>
    </row>
    <row r="10102" customFormat="false" ht="15" hidden="false" customHeight="false" outlineLevel="0" collapsed="false">
      <c r="A10102" s="24" t="s">
        <v>10925</v>
      </c>
      <c r="B10102" s="39" t="n">
        <v>46234</v>
      </c>
      <c r="C10102" s="24" t="s">
        <v>627</v>
      </c>
      <c r="D10102" s="24" t="s">
        <v>826</v>
      </c>
      <c r="E10102" s="24" t="s">
        <v>109</v>
      </c>
      <c r="F10102" s="38" t="n">
        <v>11760</v>
      </c>
      <c r="G10102" s="42" t="n">
        <f aca="false">DATE(YEAR(B10102),MONTH(B10102),1)</f>
        <v>46204</v>
      </c>
      <c r="H10102" s="24" t="str">
        <f aca="false">INDEX(Customers!$B$2:$B$601,MATCH(C10102,Customers!$A$2:$A$601,0))</f>
        <v>Central</v>
      </c>
      <c r="I10102" s="43" t="n">
        <f aca="false">ROUND(MIN(INDEX(Assumptions!$D$13:$D$18,MATCH(E10102,Assumptions!$A$13:$A$18,0)),MAX(INDEX(Assumptions!$C$13:$C$18,MATCH(E10102,Assumptions!$A$13:$A$18,0)),INDEX(Assumptions!$B$13:$B$18,MATCH(E10102,Assumptions!$A$13:$A$18,0))*F10102)),2)</f>
        <v>40</v>
      </c>
    </row>
    <row r="10103" customFormat="false" ht="15" hidden="false" customHeight="false" outlineLevel="0" collapsed="false">
      <c r="A10103" s="24" t="s">
        <v>10926</v>
      </c>
      <c r="B10103" s="39" t="n">
        <v>46234</v>
      </c>
      <c r="C10103" s="24" t="s">
        <v>638</v>
      </c>
      <c r="D10103" s="24" t="s">
        <v>826</v>
      </c>
      <c r="E10103" s="24" t="s">
        <v>111</v>
      </c>
      <c r="F10103" s="38" t="n">
        <v>200</v>
      </c>
      <c r="G10103" s="42" t="n">
        <f aca="false">DATE(YEAR(B10103),MONTH(B10103),1)</f>
        <v>46204</v>
      </c>
      <c r="H10103" s="24" t="str">
        <f aca="false">INDEX(Customers!$B$2:$B$601,MATCH(C10103,Customers!$A$2:$A$601,0))</f>
        <v>Rift Valley</v>
      </c>
      <c r="I10103" s="43" t="n">
        <f aca="false">ROUND(MIN(INDEX(Assumptions!$D$13:$D$18,MATCH(E10103,Assumptions!$A$13:$A$18,0)),MAX(INDEX(Assumptions!$C$13:$C$18,MATCH(E10103,Assumptions!$A$13:$A$18,0)),INDEX(Assumptions!$B$13:$B$18,MATCH(E10103,Assumptions!$A$13:$A$18,0))*F10103)),2)</f>
        <v>8</v>
      </c>
    </row>
    <row r="10104" customFormat="false" ht="15" hidden="false" customHeight="false" outlineLevel="0" collapsed="false">
      <c r="A10104" s="24" t="s">
        <v>10927</v>
      </c>
      <c r="B10104" s="39" t="n">
        <v>46234</v>
      </c>
      <c r="C10104" s="24" t="s">
        <v>642</v>
      </c>
      <c r="D10104" s="24" t="s">
        <v>826</v>
      </c>
      <c r="E10104" s="24" t="s">
        <v>113</v>
      </c>
      <c r="F10104" s="38" t="n">
        <v>50</v>
      </c>
      <c r="G10104" s="42" t="n">
        <f aca="false">DATE(YEAR(B10104),MONTH(B10104),1)</f>
        <v>46204</v>
      </c>
      <c r="H10104" s="24" t="str">
        <f aca="false">INDEX(Customers!$B$2:$B$601,MATCH(C10104,Customers!$A$2:$A$601,0))</f>
        <v>Rift Valley</v>
      </c>
      <c r="I10104" s="43" t="n">
        <f aca="false">ROUND(MIN(INDEX(Assumptions!$D$13:$D$18,MATCH(E10104,Assumptions!$A$13:$A$18,0)),MAX(INDEX(Assumptions!$C$13:$C$18,MATCH(E10104,Assumptions!$A$13:$A$18,0)),INDEX(Assumptions!$B$13:$B$18,MATCH(E10104,Assumptions!$A$13:$A$18,0))*F10104)),2)</f>
        <v>2.5</v>
      </c>
    </row>
    <row r="10105" customFormat="false" ht="15" hidden="false" customHeight="false" outlineLevel="0" collapsed="false">
      <c r="A10105" s="24" t="s">
        <v>10928</v>
      </c>
      <c r="B10105" s="39" t="n">
        <v>46234</v>
      </c>
      <c r="C10105" s="24" t="s">
        <v>655</v>
      </c>
      <c r="D10105" s="24" t="s">
        <v>826</v>
      </c>
      <c r="E10105" s="24" t="s">
        <v>103</v>
      </c>
      <c r="F10105" s="38" t="n">
        <v>960</v>
      </c>
      <c r="G10105" s="42" t="n">
        <f aca="false">DATE(YEAR(B10105),MONTH(B10105),1)</f>
        <v>46204</v>
      </c>
      <c r="H10105" s="24" t="str">
        <f aca="false">INDEX(Customers!$B$2:$B$601,MATCH(C10105,Customers!$A$2:$A$601,0))</f>
        <v>Nairobi</v>
      </c>
      <c r="I10105" s="43" t="n">
        <f aca="false">ROUND(MIN(INDEX(Assumptions!$D$13:$D$18,MATCH(E10105,Assumptions!$A$13:$A$18,0)),MAX(INDEX(Assumptions!$C$13:$C$18,MATCH(E10105,Assumptions!$A$13:$A$18,0)),INDEX(Assumptions!$B$13:$B$18,MATCH(E10105,Assumptions!$A$13:$A$18,0))*F10105)),2)</f>
        <v>9.6</v>
      </c>
    </row>
    <row r="10106" customFormat="false" ht="15" hidden="false" customHeight="false" outlineLevel="0" collapsed="false">
      <c r="A10106" s="24" t="s">
        <v>10929</v>
      </c>
      <c r="B10106" s="39" t="n">
        <v>46234</v>
      </c>
      <c r="C10106" s="24" t="s">
        <v>666</v>
      </c>
      <c r="D10106" s="24" t="s">
        <v>826</v>
      </c>
      <c r="E10106" s="24" t="s">
        <v>113</v>
      </c>
      <c r="F10106" s="38" t="n">
        <v>250</v>
      </c>
      <c r="G10106" s="42" t="n">
        <f aca="false">DATE(YEAR(B10106),MONTH(B10106),1)</f>
        <v>46204</v>
      </c>
      <c r="H10106" s="24" t="str">
        <f aca="false">INDEX(Customers!$B$2:$B$601,MATCH(C10106,Customers!$A$2:$A$601,0))</f>
        <v>Nairobi</v>
      </c>
      <c r="I10106" s="43" t="n">
        <f aca="false">ROUND(MIN(INDEX(Assumptions!$D$13:$D$18,MATCH(E10106,Assumptions!$A$13:$A$18,0)),MAX(INDEX(Assumptions!$C$13:$C$18,MATCH(E10106,Assumptions!$A$13:$A$18,0)),INDEX(Assumptions!$B$13:$B$18,MATCH(E10106,Assumptions!$A$13:$A$18,0))*F10106)),2)</f>
        <v>12.5</v>
      </c>
    </row>
    <row r="10107" customFormat="false" ht="15" hidden="false" customHeight="false" outlineLevel="0" collapsed="false">
      <c r="A10107" s="24" t="s">
        <v>10930</v>
      </c>
      <c r="B10107" s="39" t="n">
        <v>46234</v>
      </c>
      <c r="C10107" s="24" t="s">
        <v>670</v>
      </c>
      <c r="D10107" s="24" t="s">
        <v>826</v>
      </c>
      <c r="E10107" s="24" t="s">
        <v>109</v>
      </c>
      <c r="F10107" s="38" t="n">
        <v>13640</v>
      </c>
      <c r="G10107" s="42" t="n">
        <f aca="false">DATE(YEAR(B10107),MONTH(B10107),1)</f>
        <v>46204</v>
      </c>
      <c r="H10107" s="24" t="str">
        <f aca="false">INDEX(Customers!$B$2:$B$601,MATCH(C10107,Customers!$A$2:$A$601,0))</f>
        <v>Rift Valley</v>
      </c>
      <c r="I10107" s="43" t="n">
        <f aca="false">ROUND(MIN(INDEX(Assumptions!$D$13:$D$18,MATCH(E10107,Assumptions!$A$13:$A$18,0)),MAX(INDEX(Assumptions!$C$13:$C$18,MATCH(E10107,Assumptions!$A$13:$A$18,0)),INDEX(Assumptions!$B$13:$B$18,MATCH(E10107,Assumptions!$A$13:$A$18,0))*F10107)),2)</f>
        <v>40</v>
      </c>
    </row>
    <row r="10108" customFormat="false" ht="15" hidden="false" customHeight="false" outlineLevel="0" collapsed="false">
      <c r="A10108" s="24" t="s">
        <v>10931</v>
      </c>
      <c r="B10108" s="39" t="n">
        <v>46234</v>
      </c>
      <c r="C10108" s="24" t="s">
        <v>677</v>
      </c>
      <c r="D10108" s="24" t="s">
        <v>826</v>
      </c>
      <c r="E10108" s="24" t="s">
        <v>111</v>
      </c>
      <c r="F10108" s="38" t="n">
        <v>100</v>
      </c>
      <c r="G10108" s="42" t="n">
        <f aca="false">DATE(YEAR(B10108),MONTH(B10108),1)</f>
        <v>46204</v>
      </c>
      <c r="H10108" s="24" t="str">
        <f aca="false">INDEX(Customers!$B$2:$B$601,MATCH(C10108,Customers!$A$2:$A$601,0))</f>
        <v>Eastern</v>
      </c>
      <c r="I10108" s="43" t="n">
        <f aca="false">ROUND(MIN(INDEX(Assumptions!$D$13:$D$18,MATCH(E10108,Assumptions!$A$13:$A$18,0)),MAX(INDEX(Assumptions!$C$13:$C$18,MATCH(E10108,Assumptions!$A$13:$A$18,0)),INDEX(Assumptions!$B$13:$B$18,MATCH(E10108,Assumptions!$A$13:$A$18,0))*F10108)),2)</f>
        <v>4</v>
      </c>
    </row>
    <row r="10109" customFormat="false" ht="15" hidden="false" customHeight="false" outlineLevel="0" collapsed="false">
      <c r="A10109" s="24" t="s">
        <v>10932</v>
      </c>
      <c r="B10109" s="39" t="n">
        <v>46234</v>
      </c>
      <c r="C10109" s="24" t="s">
        <v>696</v>
      </c>
      <c r="D10109" s="24" t="s">
        <v>826</v>
      </c>
      <c r="E10109" s="24" t="s">
        <v>111</v>
      </c>
      <c r="F10109" s="38" t="n">
        <v>500</v>
      </c>
      <c r="G10109" s="42" t="n">
        <f aca="false">DATE(YEAR(B10109),MONTH(B10109),1)</f>
        <v>46204</v>
      </c>
      <c r="H10109" s="24" t="str">
        <f aca="false">INDEX(Customers!$B$2:$B$601,MATCH(C10109,Customers!$A$2:$A$601,0))</f>
        <v>Western</v>
      </c>
      <c r="I10109" s="43" t="n">
        <f aca="false">ROUND(MIN(INDEX(Assumptions!$D$13:$D$18,MATCH(E10109,Assumptions!$A$13:$A$18,0)),MAX(INDEX(Assumptions!$C$13:$C$18,MATCH(E10109,Assumptions!$A$13:$A$18,0)),INDEX(Assumptions!$B$13:$B$18,MATCH(E10109,Assumptions!$A$13:$A$18,0))*F10109)),2)</f>
        <v>20</v>
      </c>
    </row>
    <row r="10110" customFormat="false" ht="15" hidden="false" customHeight="false" outlineLevel="0" collapsed="false">
      <c r="A10110" s="24" t="s">
        <v>10933</v>
      </c>
      <c r="B10110" s="39" t="n">
        <v>46234</v>
      </c>
      <c r="C10110" s="24" t="s">
        <v>701</v>
      </c>
      <c r="D10110" s="24" t="s">
        <v>826</v>
      </c>
      <c r="E10110" s="24" t="s">
        <v>103</v>
      </c>
      <c r="F10110" s="38" t="n">
        <v>8060</v>
      </c>
      <c r="G10110" s="42" t="n">
        <f aca="false">DATE(YEAR(B10110),MONTH(B10110),1)</f>
        <v>46204</v>
      </c>
      <c r="H10110" s="24" t="str">
        <f aca="false">INDEX(Customers!$B$2:$B$601,MATCH(C10110,Customers!$A$2:$A$601,0))</f>
        <v>Nairobi</v>
      </c>
      <c r="I10110" s="43" t="n">
        <f aca="false">ROUND(MIN(INDEX(Assumptions!$D$13:$D$18,MATCH(E10110,Assumptions!$A$13:$A$18,0)),MAX(INDEX(Assumptions!$C$13:$C$18,MATCH(E10110,Assumptions!$A$13:$A$18,0)),INDEX(Assumptions!$B$13:$B$18,MATCH(E10110,Assumptions!$A$13:$A$18,0))*F10110)),2)</f>
        <v>80.6</v>
      </c>
    </row>
    <row r="10111" customFormat="false" ht="15" hidden="false" customHeight="false" outlineLevel="0" collapsed="false">
      <c r="A10111" s="24" t="s">
        <v>10934</v>
      </c>
      <c r="B10111" s="39" t="n">
        <v>46234</v>
      </c>
      <c r="C10111" s="24" t="s">
        <v>734</v>
      </c>
      <c r="D10111" s="24" t="s">
        <v>826</v>
      </c>
      <c r="E10111" s="24" t="s">
        <v>103</v>
      </c>
      <c r="F10111" s="38" t="n">
        <v>560</v>
      </c>
      <c r="G10111" s="42" t="n">
        <f aca="false">DATE(YEAR(B10111),MONTH(B10111),1)</f>
        <v>46204</v>
      </c>
      <c r="H10111" s="24" t="str">
        <f aca="false">INDEX(Customers!$B$2:$B$601,MATCH(C10111,Customers!$A$2:$A$601,0))</f>
        <v>Nairobi</v>
      </c>
      <c r="I10111" s="43" t="n">
        <f aca="false">ROUND(MIN(INDEX(Assumptions!$D$13:$D$18,MATCH(E10111,Assumptions!$A$13:$A$18,0)),MAX(INDEX(Assumptions!$C$13:$C$18,MATCH(E10111,Assumptions!$A$13:$A$18,0)),INDEX(Assumptions!$B$13:$B$18,MATCH(E10111,Assumptions!$A$13:$A$18,0))*F10111)),2)</f>
        <v>5.6</v>
      </c>
    </row>
    <row r="10112" customFormat="false" ht="15" hidden="false" customHeight="false" outlineLevel="0" collapsed="false">
      <c r="A10112" s="24" t="s">
        <v>10935</v>
      </c>
      <c r="B10112" s="39" t="n">
        <v>46234</v>
      </c>
      <c r="C10112" s="24" t="s">
        <v>789</v>
      </c>
      <c r="D10112" s="24" t="s">
        <v>189</v>
      </c>
      <c r="E10112" s="24" t="s">
        <v>105</v>
      </c>
      <c r="F10112" s="38" t="n">
        <v>1350</v>
      </c>
      <c r="G10112" s="42" t="n">
        <f aca="false">DATE(YEAR(B10112),MONTH(B10112),1)</f>
        <v>46204</v>
      </c>
      <c r="H10112" s="24" t="str">
        <f aca="false">INDEX(Customers!$B$2:$B$601,MATCH(C10112,Customers!$A$2:$A$601,0))</f>
        <v>Coast</v>
      </c>
      <c r="I10112" s="43" t="n">
        <f aca="false">ROUND(MIN(INDEX(Assumptions!$D$13:$D$18,MATCH(E10112,Assumptions!$A$13:$A$18,0)),MAX(INDEX(Assumptions!$C$13:$C$18,MATCH(E10112,Assumptions!$A$13:$A$18,0)),INDEX(Assumptions!$B$13:$B$18,MATCH(E10112,Assumptions!$A$13:$A$18,0))*F10112)),2)</f>
        <v>20.25</v>
      </c>
    </row>
    <row r="10113" customFormat="false" ht="15" hidden="false" customHeight="false" outlineLevel="0" collapsed="false">
      <c r="A10113" s="24" t="s">
        <v>10936</v>
      </c>
      <c r="B10113" s="39" t="n">
        <v>46234</v>
      </c>
      <c r="C10113" s="24" t="s">
        <v>808</v>
      </c>
      <c r="D10113" s="24" t="s">
        <v>826</v>
      </c>
      <c r="E10113" s="24" t="s">
        <v>113</v>
      </c>
      <c r="F10113" s="38" t="n">
        <v>500</v>
      </c>
      <c r="G10113" s="42" t="n">
        <f aca="false">DATE(YEAR(B10113),MONTH(B10113),1)</f>
        <v>46204</v>
      </c>
      <c r="H10113" s="24" t="str">
        <f aca="false">INDEX(Customers!$B$2:$B$601,MATCH(C10113,Customers!$A$2:$A$601,0))</f>
        <v>Western</v>
      </c>
      <c r="I10113" s="43" t="n">
        <f aca="false">ROUND(MIN(INDEX(Assumptions!$D$13:$D$18,MATCH(E10113,Assumptions!$A$13:$A$18,0)),MAX(INDEX(Assumptions!$C$13:$C$18,MATCH(E10113,Assumptions!$A$13:$A$18,0)),INDEX(Assumptions!$B$13:$B$18,MATCH(E10113,Assumptions!$A$13:$A$18,0))*F10113)),2)</f>
        <v>25</v>
      </c>
    </row>
    <row r="10114" customFormat="false" ht="15" hidden="false" customHeight="false" outlineLevel="0" collapsed="false">
      <c r="A10114" s="24" t="s">
        <v>10937</v>
      </c>
      <c r="B10114" s="39" t="n">
        <v>46234</v>
      </c>
      <c r="C10114" s="24" t="s">
        <v>816</v>
      </c>
      <c r="D10114" s="24" t="s">
        <v>826</v>
      </c>
      <c r="E10114" s="24" t="s">
        <v>113</v>
      </c>
      <c r="F10114" s="38" t="n">
        <v>99</v>
      </c>
      <c r="G10114" s="42" t="n">
        <f aca="false">DATE(YEAR(B10114),MONTH(B10114),1)</f>
        <v>46204</v>
      </c>
      <c r="H10114" s="24" t="str">
        <f aca="false">INDEX(Customers!$B$2:$B$601,MATCH(C10114,Customers!$A$2:$A$601,0))</f>
        <v>Nairobi</v>
      </c>
      <c r="I10114" s="43" t="n">
        <f aca="false">ROUND(MIN(INDEX(Assumptions!$D$13:$D$18,MATCH(E10114,Assumptions!$A$13:$A$18,0)),MAX(INDEX(Assumptions!$C$13:$C$18,MATCH(E10114,Assumptions!$A$13:$A$18,0)),INDEX(Assumptions!$B$13:$B$18,MATCH(E10114,Assumptions!$A$13:$A$18,0))*F10114)),2)</f>
        <v>4.95</v>
      </c>
    </row>
    <row r="10115" customFormat="false" ht="15" hidden="false" customHeight="false" outlineLevel="0" collapsed="false">
      <c r="A10115" s="24" t="s">
        <v>10938</v>
      </c>
      <c r="B10115" s="39" t="n">
        <v>46235</v>
      </c>
      <c r="C10115" s="24" t="s">
        <v>232</v>
      </c>
      <c r="D10115" s="24" t="s">
        <v>187</v>
      </c>
      <c r="E10115" s="24" t="s">
        <v>107</v>
      </c>
      <c r="F10115" s="38" t="n">
        <v>12310</v>
      </c>
      <c r="G10115" s="42" t="n">
        <f aca="false">DATE(YEAR(B10115),MONTH(B10115),1)</f>
        <v>46235</v>
      </c>
      <c r="H10115" s="24" t="str">
        <f aca="false">INDEX(Customers!$B$2:$B$601,MATCH(C10115,Customers!$A$2:$A$601,0))</f>
        <v>Coast</v>
      </c>
      <c r="I10115" s="43" t="n">
        <f aca="false">ROUND(MIN(INDEX(Assumptions!$D$13:$D$18,MATCH(E10115,Assumptions!$A$13:$A$18,0)),MAX(INDEX(Assumptions!$C$13:$C$18,MATCH(E10115,Assumptions!$A$13:$A$18,0)),INDEX(Assumptions!$B$13:$B$18,MATCH(E10115,Assumptions!$A$13:$A$18,0))*F10115)),2)</f>
        <v>0</v>
      </c>
    </row>
    <row r="10116" customFormat="false" ht="15" hidden="false" customHeight="false" outlineLevel="0" collapsed="false">
      <c r="A10116" s="24" t="s">
        <v>10939</v>
      </c>
      <c r="B10116" s="39" t="n">
        <v>46235</v>
      </c>
      <c r="C10116" s="24" t="s">
        <v>235</v>
      </c>
      <c r="D10116" s="24" t="s">
        <v>826</v>
      </c>
      <c r="E10116" s="24" t="s">
        <v>111</v>
      </c>
      <c r="F10116" s="38" t="n">
        <v>100</v>
      </c>
      <c r="G10116" s="42" t="n">
        <f aca="false">DATE(YEAR(B10116),MONTH(B10116),1)</f>
        <v>46235</v>
      </c>
      <c r="H10116" s="24" t="str">
        <f aca="false">INDEX(Customers!$B$2:$B$601,MATCH(C10116,Customers!$A$2:$A$601,0))</f>
        <v>Western</v>
      </c>
      <c r="I10116" s="43" t="n">
        <f aca="false">ROUND(MIN(INDEX(Assumptions!$D$13:$D$18,MATCH(E10116,Assumptions!$A$13:$A$18,0)),MAX(INDEX(Assumptions!$C$13:$C$18,MATCH(E10116,Assumptions!$A$13:$A$18,0)),INDEX(Assumptions!$B$13:$B$18,MATCH(E10116,Assumptions!$A$13:$A$18,0))*F10116)),2)</f>
        <v>4</v>
      </c>
    </row>
    <row r="10117" customFormat="false" ht="15" hidden="false" customHeight="false" outlineLevel="0" collapsed="false">
      <c r="A10117" s="24" t="s">
        <v>10940</v>
      </c>
      <c r="B10117" s="39" t="n">
        <v>46235</v>
      </c>
      <c r="C10117" s="24" t="s">
        <v>245</v>
      </c>
      <c r="D10117" s="24" t="s">
        <v>826</v>
      </c>
      <c r="E10117" s="24" t="s">
        <v>113</v>
      </c>
      <c r="F10117" s="38" t="n">
        <v>250</v>
      </c>
      <c r="G10117" s="42" t="n">
        <f aca="false">DATE(YEAR(B10117),MONTH(B10117),1)</f>
        <v>46235</v>
      </c>
      <c r="H10117" s="24" t="str">
        <f aca="false">INDEX(Customers!$B$2:$B$601,MATCH(C10117,Customers!$A$2:$A$601,0))</f>
        <v>Rift Valley</v>
      </c>
      <c r="I10117" s="43" t="n">
        <f aca="false">ROUND(MIN(INDEX(Assumptions!$D$13:$D$18,MATCH(E10117,Assumptions!$A$13:$A$18,0)),MAX(INDEX(Assumptions!$C$13:$C$18,MATCH(E10117,Assumptions!$A$13:$A$18,0)),INDEX(Assumptions!$B$13:$B$18,MATCH(E10117,Assumptions!$A$13:$A$18,0))*F10117)),2)</f>
        <v>12.5</v>
      </c>
    </row>
    <row r="10118" customFormat="false" ht="15" hidden="false" customHeight="false" outlineLevel="0" collapsed="false">
      <c r="A10118" s="24" t="s">
        <v>10941</v>
      </c>
      <c r="B10118" s="39" t="n">
        <v>46235</v>
      </c>
      <c r="C10118" s="24" t="s">
        <v>263</v>
      </c>
      <c r="D10118" s="24" t="s">
        <v>826</v>
      </c>
      <c r="E10118" s="24" t="s">
        <v>103</v>
      </c>
      <c r="F10118" s="38" t="n">
        <v>730</v>
      </c>
      <c r="G10118" s="42" t="n">
        <f aca="false">DATE(YEAR(B10118),MONTH(B10118),1)</f>
        <v>46235</v>
      </c>
      <c r="H10118" s="24" t="str">
        <f aca="false">INDEX(Customers!$B$2:$B$601,MATCH(C10118,Customers!$A$2:$A$601,0))</f>
        <v>Nairobi</v>
      </c>
      <c r="I10118" s="43" t="n">
        <f aca="false">ROUND(MIN(INDEX(Assumptions!$D$13:$D$18,MATCH(E10118,Assumptions!$A$13:$A$18,0)),MAX(INDEX(Assumptions!$C$13:$C$18,MATCH(E10118,Assumptions!$A$13:$A$18,0)),INDEX(Assumptions!$B$13:$B$18,MATCH(E10118,Assumptions!$A$13:$A$18,0))*F10118)),2)</f>
        <v>7.3</v>
      </c>
    </row>
    <row r="10119" customFormat="false" ht="15" hidden="false" customHeight="false" outlineLevel="0" collapsed="false">
      <c r="A10119" s="24" t="s">
        <v>10942</v>
      </c>
      <c r="B10119" s="39" t="n">
        <v>46235</v>
      </c>
      <c r="C10119" s="24" t="s">
        <v>273</v>
      </c>
      <c r="D10119" s="24" t="s">
        <v>826</v>
      </c>
      <c r="E10119" s="24" t="s">
        <v>103</v>
      </c>
      <c r="F10119" s="38" t="n">
        <v>3080</v>
      </c>
      <c r="G10119" s="42" t="n">
        <f aca="false">DATE(YEAR(B10119),MONTH(B10119),1)</f>
        <v>46235</v>
      </c>
      <c r="H10119" s="24" t="str">
        <f aca="false">INDEX(Customers!$B$2:$B$601,MATCH(C10119,Customers!$A$2:$A$601,0))</f>
        <v>Central</v>
      </c>
      <c r="I10119" s="43" t="n">
        <f aca="false">ROUND(MIN(INDEX(Assumptions!$D$13:$D$18,MATCH(E10119,Assumptions!$A$13:$A$18,0)),MAX(INDEX(Assumptions!$C$13:$C$18,MATCH(E10119,Assumptions!$A$13:$A$18,0)),INDEX(Assumptions!$B$13:$B$18,MATCH(E10119,Assumptions!$A$13:$A$18,0))*F10119)),2)</f>
        <v>30.8</v>
      </c>
    </row>
    <row r="10120" customFormat="false" ht="15" hidden="false" customHeight="false" outlineLevel="0" collapsed="false">
      <c r="A10120" s="24" t="s">
        <v>10943</v>
      </c>
      <c r="B10120" s="39" t="n">
        <v>46235</v>
      </c>
      <c r="C10120" s="24" t="s">
        <v>288</v>
      </c>
      <c r="D10120" s="24" t="s">
        <v>826</v>
      </c>
      <c r="E10120" s="24" t="s">
        <v>103</v>
      </c>
      <c r="F10120" s="38" t="n">
        <v>1540</v>
      </c>
      <c r="G10120" s="42" t="n">
        <f aca="false">DATE(YEAR(B10120),MONTH(B10120),1)</f>
        <v>46235</v>
      </c>
      <c r="H10120" s="24" t="str">
        <f aca="false">INDEX(Customers!$B$2:$B$601,MATCH(C10120,Customers!$A$2:$A$601,0))</f>
        <v>Central</v>
      </c>
      <c r="I10120" s="43" t="n">
        <f aca="false">ROUND(MIN(INDEX(Assumptions!$D$13:$D$18,MATCH(E10120,Assumptions!$A$13:$A$18,0)),MAX(INDEX(Assumptions!$C$13:$C$18,MATCH(E10120,Assumptions!$A$13:$A$18,0)),INDEX(Assumptions!$B$13:$B$18,MATCH(E10120,Assumptions!$A$13:$A$18,0))*F10120)),2)</f>
        <v>15.4</v>
      </c>
    </row>
    <row r="10121" customFormat="false" ht="15" hidden="false" customHeight="false" outlineLevel="0" collapsed="false">
      <c r="A10121" s="24" t="s">
        <v>10944</v>
      </c>
      <c r="B10121" s="39" t="n">
        <v>46235</v>
      </c>
      <c r="C10121" s="24" t="s">
        <v>317</v>
      </c>
      <c r="D10121" s="24" t="s">
        <v>175</v>
      </c>
      <c r="E10121" s="24" t="s">
        <v>107</v>
      </c>
      <c r="F10121" s="38" t="n">
        <v>5220</v>
      </c>
      <c r="G10121" s="42" t="n">
        <f aca="false">DATE(YEAR(B10121),MONTH(B10121),1)</f>
        <v>46235</v>
      </c>
      <c r="H10121" s="24" t="str">
        <f aca="false">INDEX(Customers!$B$2:$B$601,MATCH(C10121,Customers!$A$2:$A$601,0))</f>
        <v>Rift Valley</v>
      </c>
      <c r="I10121" s="43" t="n">
        <f aca="false">ROUND(MIN(INDEX(Assumptions!$D$13:$D$18,MATCH(E10121,Assumptions!$A$13:$A$18,0)),MAX(INDEX(Assumptions!$C$13:$C$18,MATCH(E10121,Assumptions!$A$13:$A$18,0)),INDEX(Assumptions!$B$13:$B$18,MATCH(E10121,Assumptions!$A$13:$A$18,0))*F10121)),2)</f>
        <v>0</v>
      </c>
    </row>
    <row r="10122" customFormat="false" ht="15" hidden="false" customHeight="false" outlineLevel="0" collapsed="false">
      <c r="A10122" s="24" t="s">
        <v>10945</v>
      </c>
      <c r="B10122" s="39" t="n">
        <v>46235</v>
      </c>
      <c r="C10122" s="24" t="s">
        <v>320</v>
      </c>
      <c r="D10122" s="24" t="s">
        <v>826</v>
      </c>
      <c r="E10122" s="24" t="s">
        <v>109</v>
      </c>
      <c r="F10122" s="38" t="n">
        <v>10800</v>
      </c>
      <c r="G10122" s="42" t="n">
        <f aca="false">DATE(YEAR(B10122),MONTH(B10122),1)</f>
        <v>46235</v>
      </c>
      <c r="H10122" s="24" t="str">
        <f aca="false">INDEX(Customers!$B$2:$B$601,MATCH(C10122,Customers!$A$2:$A$601,0))</f>
        <v>Rift Valley</v>
      </c>
      <c r="I10122" s="43" t="n">
        <f aca="false">ROUND(MIN(INDEX(Assumptions!$D$13:$D$18,MATCH(E10122,Assumptions!$A$13:$A$18,0)),MAX(INDEX(Assumptions!$C$13:$C$18,MATCH(E10122,Assumptions!$A$13:$A$18,0)),INDEX(Assumptions!$B$13:$B$18,MATCH(E10122,Assumptions!$A$13:$A$18,0))*F10122)),2)</f>
        <v>40</v>
      </c>
    </row>
    <row r="10123" customFormat="false" ht="15" hidden="false" customHeight="false" outlineLevel="0" collapsed="false">
      <c r="A10123" s="24" t="s">
        <v>10946</v>
      </c>
      <c r="B10123" s="39" t="n">
        <v>46235</v>
      </c>
      <c r="C10123" s="24" t="s">
        <v>322</v>
      </c>
      <c r="D10123" s="24" t="s">
        <v>156</v>
      </c>
      <c r="E10123" s="24" t="s">
        <v>107</v>
      </c>
      <c r="F10123" s="38" t="n">
        <v>410</v>
      </c>
      <c r="G10123" s="42" t="n">
        <f aca="false">DATE(YEAR(B10123),MONTH(B10123),1)</f>
        <v>46235</v>
      </c>
      <c r="H10123" s="24" t="str">
        <f aca="false">INDEX(Customers!$B$2:$B$601,MATCH(C10123,Customers!$A$2:$A$601,0))</f>
        <v>Nairobi</v>
      </c>
      <c r="I10123" s="43" t="n">
        <f aca="false">ROUND(MIN(INDEX(Assumptions!$D$13:$D$18,MATCH(E10123,Assumptions!$A$13:$A$18,0)),MAX(INDEX(Assumptions!$C$13:$C$18,MATCH(E10123,Assumptions!$A$13:$A$18,0)),INDEX(Assumptions!$B$13:$B$18,MATCH(E10123,Assumptions!$A$13:$A$18,0))*F10123)),2)</f>
        <v>0</v>
      </c>
    </row>
    <row r="10124" customFormat="false" ht="15" hidden="false" customHeight="false" outlineLevel="0" collapsed="false">
      <c r="A10124" s="24" t="s">
        <v>10947</v>
      </c>
      <c r="B10124" s="39" t="n">
        <v>46235</v>
      </c>
      <c r="C10124" s="24" t="s">
        <v>326</v>
      </c>
      <c r="D10124" s="24" t="s">
        <v>826</v>
      </c>
      <c r="E10124" s="24" t="s">
        <v>111</v>
      </c>
      <c r="F10124" s="38" t="n">
        <v>50</v>
      </c>
      <c r="G10124" s="42" t="n">
        <f aca="false">DATE(YEAR(B10124),MONTH(B10124),1)</f>
        <v>46235</v>
      </c>
      <c r="H10124" s="24" t="str">
        <f aca="false">INDEX(Customers!$B$2:$B$601,MATCH(C10124,Customers!$A$2:$A$601,0))</f>
        <v>Nairobi</v>
      </c>
      <c r="I10124" s="43" t="n">
        <f aca="false">ROUND(MIN(INDEX(Assumptions!$D$13:$D$18,MATCH(E10124,Assumptions!$A$13:$A$18,0)),MAX(INDEX(Assumptions!$C$13:$C$18,MATCH(E10124,Assumptions!$A$13:$A$18,0)),INDEX(Assumptions!$B$13:$B$18,MATCH(E10124,Assumptions!$A$13:$A$18,0))*F10124)),2)</f>
        <v>2</v>
      </c>
    </row>
    <row r="10125" customFormat="false" ht="15" hidden="false" customHeight="false" outlineLevel="0" collapsed="false">
      <c r="A10125" s="24" t="s">
        <v>10948</v>
      </c>
      <c r="B10125" s="39" t="n">
        <v>46235</v>
      </c>
      <c r="C10125" s="24" t="s">
        <v>356</v>
      </c>
      <c r="D10125" s="24" t="s">
        <v>186</v>
      </c>
      <c r="E10125" s="24" t="s">
        <v>105</v>
      </c>
      <c r="F10125" s="38" t="n">
        <v>510</v>
      </c>
      <c r="G10125" s="42" t="n">
        <f aca="false">DATE(YEAR(B10125),MONTH(B10125),1)</f>
        <v>46235</v>
      </c>
      <c r="H10125" s="24" t="str">
        <f aca="false">INDEX(Customers!$B$2:$B$601,MATCH(C10125,Customers!$A$2:$A$601,0))</f>
        <v>Coast</v>
      </c>
      <c r="I10125" s="43" t="n">
        <f aca="false">ROUND(MIN(INDEX(Assumptions!$D$13:$D$18,MATCH(E10125,Assumptions!$A$13:$A$18,0)),MAX(INDEX(Assumptions!$C$13:$C$18,MATCH(E10125,Assumptions!$A$13:$A$18,0)),INDEX(Assumptions!$B$13:$B$18,MATCH(E10125,Assumptions!$A$13:$A$18,0))*F10125)),2)</f>
        <v>10</v>
      </c>
    </row>
    <row r="10126" customFormat="false" ht="15" hidden="false" customHeight="false" outlineLevel="0" collapsed="false">
      <c r="A10126" s="24" t="s">
        <v>10949</v>
      </c>
      <c r="B10126" s="39" t="n">
        <v>46235</v>
      </c>
      <c r="C10126" s="24" t="s">
        <v>367</v>
      </c>
      <c r="D10126" s="24" t="s">
        <v>826</v>
      </c>
      <c r="E10126" s="24" t="s">
        <v>111</v>
      </c>
      <c r="F10126" s="38" t="n">
        <v>500</v>
      </c>
      <c r="G10126" s="42" t="n">
        <f aca="false">DATE(YEAR(B10126),MONTH(B10126),1)</f>
        <v>46235</v>
      </c>
      <c r="H10126" s="24" t="str">
        <f aca="false">INDEX(Customers!$B$2:$B$601,MATCH(C10126,Customers!$A$2:$A$601,0))</f>
        <v>Nairobi</v>
      </c>
      <c r="I10126" s="43" t="n">
        <f aca="false">ROUND(MIN(INDEX(Assumptions!$D$13:$D$18,MATCH(E10126,Assumptions!$A$13:$A$18,0)),MAX(INDEX(Assumptions!$C$13:$C$18,MATCH(E10126,Assumptions!$A$13:$A$18,0)),INDEX(Assumptions!$B$13:$B$18,MATCH(E10126,Assumptions!$A$13:$A$18,0))*F10126)),2)</f>
        <v>20</v>
      </c>
    </row>
    <row r="10127" customFormat="false" ht="15" hidden="false" customHeight="false" outlineLevel="0" collapsed="false">
      <c r="A10127" s="24" t="s">
        <v>10950</v>
      </c>
      <c r="B10127" s="39" t="n">
        <v>46235</v>
      </c>
      <c r="C10127" s="24" t="s">
        <v>374</v>
      </c>
      <c r="D10127" s="24" t="s">
        <v>826</v>
      </c>
      <c r="E10127" s="24" t="s">
        <v>103</v>
      </c>
      <c r="F10127" s="38" t="n">
        <v>1000</v>
      </c>
      <c r="G10127" s="42" t="n">
        <f aca="false">DATE(YEAR(B10127),MONTH(B10127),1)</f>
        <v>46235</v>
      </c>
      <c r="H10127" s="24" t="str">
        <f aca="false">INDEX(Customers!$B$2:$B$601,MATCH(C10127,Customers!$A$2:$A$601,0))</f>
        <v>Nairobi</v>
      </c>
      <c r="I10127" s="43" t="n">
        <f aca="false">ROUND(MIN(INDEX(Assumptions!$D$13:$D$18,MATCH(E10127,Assumptions!$A$13:$A$18,0)),MAX(INDEX(Assumptions!$C$13:$C$18,MATCH(E10127,Assumptions!$A$13:$A$18,0)),INDEX(Assumptions!$B$13:$B$18,MATCH(E10127,Assumptions!$A$13:$A$18,0))*F10127)),2)</f>
        <v>10</v>
      </c>
    </row>
    <row r="10128" customFormat="false" ht="15" hidden="false" customHeight="false" outlineLevel="0" collapsed="false">
      <c r="A10128" s="24" t="s">
        <v>10951</v>
      </c>
      <c r="B10128" s="39" t="n">
        <v>46235</v>
      </c>
      <c r="C10128" s="24" t="s">
        <v>376</v>
      </c>
      <c r="D10128" s="24" t="s">
        <v>150</v>
      </c>
      <c r="E10128" s="24" t="s">
        <v>105</v>
      </c>
      <c r="F10128" s="38" t="n">
        <v>3850</v>
      </c>
      <c r="G10128" s="42" t="n">
        <f aca="false">DATE(YEAR(B10128),MONTH(B10128),1)</f>
        <v>46235</v>
      </c>
      <c r="H10128" s="24" t="str">
        <f aca="false">INDEX(Customers!$B$2:$B$601,MATCH(C10128,Customers!$A$2:$A$601,0))</f>
        <v>Nairobi</v>
      </c>
      <c r="I10128" s="43" t="n">
        <f aca="false">ROUND(MIN(INDEX(Assumptions!$D$13:$D$18,MATCH(E10128,Assumptions!$A$13:$A$18,0)),MAX(INDEX(Assumptions!$C$13:$C$18,MATCH(E10128,Assumptions!$A$13:$A$18,0)),INDEX(Assumptions!$B$13:$B$18,MATCH(E10128,Assumptions!$A$13:$A$18,0))*F10128)),2)</f>
        <v>57.75</v>
      </c>
    </row>
    <row r="10129" customFormat="false" ht="15" hidden="false" customHeight="false" outlineLevel="0" collapsed="false">
      <c r="A10129" s="24" t="s">
        <v>10952</v>
      </c>
      <c r="B10129" s="39" t="n">
        <v>46235</v>
      </c>
      <c r="C10129" s="24" t="s">
        <v>377</v>
      </c>
      <c r="D10129" s="24" t="s">
        <v>826</v>
      </c>
      <c r="E10129" s="24" t="s">
        <v>109</v>
      </c>
      <c r="F10129" s="38" t="n">
        <v>8610</v>
      </c>
      <c r="G10129" s="42" t="n">
        <f aca="false">DATE(YEAR(B10129),MONTH(B10129),1)</f>
        <v>46235</v>
      </c>
      <c r="H10129" s="24" t="str">
        <f aca="false">INDEX(Customers!$B$2:$B$601,MATCH(C10129,Customers!$A$2:$A$601,0))</f>
        <v>Western</v>
      </c>
      <c r="I10129" s="43" t="n">
        <f aca="false">ROUND(MIN(INDEX(Assumptions!$D$13:$D$18,MATCH(E10129,Assumptions!$A$13:$A$18,0)),MAX(INDEX(Assumptions!$C$13:$C$18,MATCH(E10129,Assumptions!$A$13:$A$18,0)),INDEX(Assumptions!$B$13:$B$18,MATCH(E10129,Assumptions!$A$13:$A$18,0))*F10129)),2)</f>
        <v>34.44</v>
      </c>
    </row>
    <row r="10130" customFormat="false" ht="15" hidden="false" customHeight="false" outlineLevel="0" collapsed="false">
      <c r="A10130" s="24" t="s">
        <v>10953</v>
      </c>
      <c r="B10130" s="39" t="n">
        <v>46235</v>
      </c>
      <c r="C10130" s="24" t="s">
        <v>379</v>
      </c>
      <c r="D10130" s="24" t="s">
        <v>826</v>
      </c>
      <c r="E10130" s="24" t="s">
        <v>103</v>
      </c>
      <c r="F10130" s="38" t="n">
        <v>1510</v>
      </c>
      <c r="G10130" s="42" t="n">
        <f aca="false">DATE(YEAR(B10130),MONTH(B10130),1)</f>
        <v>46235</v>
      </c>
      <c r="H10130" s="24" t="str">
        <f aca="false">INDEX(Customers!$B$2:$B$601,MATCH(C10130,Customers!$A$2:$A$601,0))</f>
        <v>Nairobi</v>
      </c>
      <c r="I10130" s="43" t="n">
        <f aca="false">ROUND(MIN(INDEX(Assumptions!$D$13:$D$18,MATCH(E10130,Assumptions!$A$13:$A$18,0)),MAX(INDEX(Assumptions!$C$13:$C$18,MATCH(E10130,Assumptions!$A$13:$A$18,0)),INDEX(Assumptions!$B$13:$B$18,MATCH(E10130,Assumptions!$A$13:$A$18,0))*F10130)),2)</f>
        <v>15.1</v>
      </c>
    </row>
    <row r="10131" customFormat="false" ht="15" hidden="false" customHeight="false" outlineLevel="0" collapsed="false">
      <c r="A10131" s="24" t="s">
        <v>10954</v>
      </c>
      <c r="B10131" s="39" t="n">
        <v>46235</v>
      </c>
      <c r="C10131" s="24" t="s">
        <v>380</v>
      </c>
      <c r="D10131" s="24" t="s">
        <v>826</v>
      </c>
      <c r="E10131" s="24" t="s">
        <v>113</v>
      </c>
      <c r="F10131" s="38" t="n">
        <v>99</v>
      </c>
      <c r="G10131" s="42" t="n">
        <f aca="false">DATE(YEAR(B10131),MONTH(B10131),1)</f>
        <v>46235</v>
      </c>
      <c r="H10131" s="24" t="str">
        <f aca="false">INDEX(Customers!$B$2:$B$601,MATCH(C10131,Customers!$A$2:$A$601,0))</f>
        <v>Western</v>
      </c>
      <c r="I10131" s="43" t="n">
        <f aca="false">ROUND(MIN(INDEX(Assumptions!$D$13:$D$18,MATCH(E10131,Assumptions!$A$13:$A$18,0)),MAX(INDEX(Assumptions!$C$13:$C$18,MATCH(E10131,Assumptions!$A$13:$A$18,0)),INDEX(Assumptions!$B$13:$B$18,MATCH(E10131,Assumptions!$A$13:$A$18,0))*F10131)),2)</f>
        <v>4.95</v>
      </c>
    </row>
    <row r="10132" customFormat="false" ht="15" hidden="false" customHeight="false" outlineLevel="0" collapsed="false">
      <c r="A10132" s="24" t="s">
        <v>10955</v>
      </c>
      <c r="B10132" s="39" t="n">
        <v>46235</v>
      </c>
      <c r="C10132" s="24" t="s">
        <v>388</v>
      </c>
      <c r="D10132" s="24" t="s">
        <v>159</v>
      </c>
      <c r="E10132" s="24" t="s">
        <v>107</v>
      </c>
      <c r="F10132" s="38" t="n">
        <v>15660</v>
      </c>
      <c r="G10132" s="42" t="n">
        <f aca="false">DATE(YEAR(B10132),MONTH(B10132),1)</f>
        <v>46235</v>
      </c>
      <c r="H10132" s="24" t="str">
        <f aca="false">INDEX(Customers!$B$2:$B$601,MATCH(C10132,Customers!$A$2:$A$601,0))</f>
        <v>Nairobi</v>
      </c>
      <c r="I10132" s="43" t="n">
        <f aca="false">ROUND(MIN(INDEX(Assumptions!$D$13:$D$18,MATCH(E10132,Assumptions!$A$13:$A$18,0)),MAX(INDEX(Assumptions!$C$13:$C$18,MATCH(E10132,Assumptions!$A$13:$A$18,0)),INDEX(Assumptions!$B$13:$B$18,MATCH(E10132,Assumptions!$A$13:$A$18,0))*F10132)),2)</f>
        <v>0</v>
      </c>
    </row>
    <row r="10133" customFormat="false" ht="15" hidden="false" customHeight="false" outlineLevel="0" collapsed="false">
      <c r="A10133" s="24" t="s">
        <v>10956</v>
      </c>
      <c r="B10133" s="39" t="n">
        <v>46235</v>
      </c>
      <c r="C10133" s="24" t="s">
        <v>399</v>
      </c>
      <c r="D10133" s="24" t="s">
        <v>826</v>
      </c>
      <c r="E10133" s="24" t="s">
        <v>111</v>
      </c>
      <c r="F10133" s="38" t="n">
        <v>20</v>
      </c>
      <c r="G10133" s="42" t="n">
        <f aca="false">DATE(YEAR(B10133),MONTH(B10133),1)</f>
        <v>46235</v>
      </c>
      <c r="H10133" s="24" t="str">
        <f aca="false">INDEX(Customers!$B$2:$B$601,MATCH(C10133,Customers!$A$2:$A$601,0))</f>
        <v>Western</v>
      </c>
      <c r="I10133" s="43" t="n">
        <f aca="false">ROUND(MIN(INDEX(Assumptions!$D$13:$D$18,MATCH(E10133,Assumptions!$A$13:$A$18,0)),MAX(INDEX(Assumptions!$C$13:$C$18,MATCH(E10133,Assumptions!$A$13:$A$18,0)),INDEX(Assumptions!$B$13:$B$18,MATCH(E10133,Assumptions!$A$13:$A$18,0))*F10133)),2)</f>
        <v>0.8</v>
      </c>
    </row>
    <row r="10134" customFormat="false" ht="15" hidden="false" customHeight="false" outlineLevel="0" collapsed="false">
      <c r="A10134" s="24" t="s">
        <v>10957</v>
      </c>
      <c r="B10134" s="39" t="n">
        <v>46235</v>
      </c>
      <c r="C10134" s="24" t="s">
        <v>402</v>
      </c>
      <c r="D10134" s="24" t="s">
        <v>826</v>
      </c>
      <c r="E10134" s="24" t="s">
        <v>109</v>
      </c>
      <c r="F10134" s="38" t="n">
        <v>2840</v>
      </c>
      <c r="G10134" s="42" t="n">
        <f aca="false">DATE(YEAR(B10134),MONTH(B10134),1)</f>
        <v>46235</v>
      </c>
      <c r="H10134" s="24" t="str">
        <f aca="false">INDEX(Customers!$B$2:$B$601,MATCH(C10134,Customers!$A$2:$A$601,0))</f>
        <v>Coast</v>
      </c>
      <c r="I10134" s="43" t="n">
        <f aca="false">ROUND(MIN(INDEX(Assumptions!$D$13:$D$18,MATCH(E10134,Assumptions!$A$13:$A$18,0)),MAX(INDEX(Assumptions!$C$13:$C$18,MATCH(E10134,Assumptions!$A$13:$A$18,0)),INDEX(Assumptions!$B$13:$B$18,MATCH(E10134,Assumptions!$A$13:$A$18,0))*F10134)),2)</f>
        <v>11.36</v>
      </c>
    </row>
    <row r="10135" customFormat="false" ht="15" hidden="false" customHeight="false" outlineLevel="0" collapsed="false">
      <c r="A10135" s="24" t="s">
        <v>10958</v>
      </c>
      <c r="B10135" s="39" t="n">
        <v>46235</v>
      </c>
      <c r="C10135" s="24" t="s">
        <v>410</v>
      </c>
      <c r="D10135" s="24" t="s">
        <v>826</v>
      </c>
      <c r="E10135" s="24" t="s">
        <v>111</v>
      </c>
      <c r="F10135" s="38" t="n">
        <v>500</v>
      </c>
      <c r="G10135" s="42" t="n">
        <f aca="false">DATE(YEAR(B10135),MONTH(B10135),1)</f>
        <v>46235</v>
      </c>
      <c r="H10135" s="24" t="str">
        <f aca="false">INDEX(Customers!$B$2:$B$601,MATCH(C10135,Customers!$A$2:$A$601,0))</f>
        <v>Central</v>
      </c>
      <c r="I10135" s="43" t="n">
        <f aca="false">ROUND(MIN(INDEX(Assumptions!$D$13:$D$18,MATCH(E10135,Assumptions!$A$13:$A$18,0)),MAX(INDEX(Assumptions!$C$13:$C$18,MATCH(E10135,Assumptions!$A$13:$A$18,0)),INDEX(Assumptions!$B$13:$B$18,MATCH(E10135,Assumptions!$A$13:$A$18,0))*F10135)),2)</f>
        <v>20</v>
      </c>
    </row>
    <row r="10136" customFormat="false" ht="15" hidden="false" customHeight="false" outlineLevel="0" collapsed="false">
      <c r="A10136" s="24" t="s">
        <v>10959</v>
      </c>
      <c r="B10136" s="39" t="n">
        <v>46235</v>
      </c>
      <c r="C10136" s="24" t="s">
        <v>414</v>
      </c>
      <c r="D10136" s="24" t="s">
        <v>826</v>
      </c>
      <c r="E10136" s="24" t="s">
        <v>111</v>
      </c>
      <c r="F10136" s="38" t="n">
        <v>200</v>
      </c>
      <c r="G10136" s="42" t="n">
        <f aca="false">DATE(YEAR(B10136),MONTH(B10136),1)</f>
        <v>46235</v>
      </c>
      <c r="H10136" s="24" t="str">
        <f aca="false">INDEX(Customers!$B$2:$B$601,MATCH(C10136,Customers!$A$2:$A$601,0))</f>
        <v>Rift Valley</v>
      </c>
      <c r="I10136" s="43" t="n">
        <f aca="false">ROUND(MIN(INDEX(Assumptions!$D$13:$D$18,MATCH(E10136,Assumptions!$A$13:$A$18,0)),MAX(INDEX(Assumptions!$C$13:$C$18,MATCH(E10136,Assumptions!$A$13:$A$18,0)),INDEX(Assumptions!$B$13:$B$18,MATCH(E10136,Assumptions!$A$13:$A$18,0))*F10136)),2)</f>
        <v>8</v>
      </c>
    </row>
    <row r="10137" customFormat="false" ht="15" hidden="false" customHeight="false" outlineLevel="0" collapsed="false">
      <c r="A10137" s="24" t="s">
        <v>10960</v>
      </c>
      <c r="B10137" s="39" t="n">
        <v>46235</v>
      </c>
      <c r="C10137" s="24" t="s">
        <v>430</v>
      </c>
      <c r="D10137" s="24" t="s">
        <v>195</v>
      </c>
      <c r="E10137" s="24" t="s">
        <v>107</v>
      </c>
      <c r="F10137" s="38" t="n">
        <v>2240</v>
      </c>
      <c r="G10137" s="42" t="n">
        <f aca="false">DATE(YEAR(B10137),MONTH(B10137),1)</f>
        <v>46235</v>
      </c>
      <c r="H10137" s="24" t="str">
        <f aca="false">INDEX(Customers!$B$2:$B$601,MATCH(C10137,Customers!$A$2:$A$601,0))</f>
        <v>Western</v>
      </c>
      <c r="I10137" s="43" t="n">
        <f aca="false">ROUND(MIN(INDEX(Assumptions!$D$13:$D$18,MATCH(E10137,Assumptions!$A$13:$A$18,0)),MAX(INDEX(Assumptions!$C$13:$C$18,MATCH(E10137,Assumptions!$A$13:$A$18,0)),INDEX(Assumptions!$B$13:$B$18,MATCH(E10137,Assumptions!$A$13:$A$18,0))*F10137)),2)</f>
        <v>0</v>
      </c>
    </row>
    <row r="10138" customFormat="false" ht="15" hidden="false" customHeight="false" outlineLevel="0" collapsed="false">
      <c r="A10138" s="24" t="s">
        <v>10961</v>
      </c>
      <c r="B10138" s="39" t="n">
        <v>46235</v>
      </c>
      <c r="C10138" s="24" t="s">
        <v>440</v>
      </c>
      <c r="D10138" s="24" t="s">
        <v>826</v>
      </c>
      <c r="E10138" s="24" t="s">
        <v>103</v>
      </c>
      <c r="F10138" s="38" t="n">
        <v>10830</v>
      </c>
      <c r="G10138" s="42" t="n">
        <f aca="false">DATE(YEAR(B10138),MONTH(B10138),1)</f>
        <v>46235</v>
      </c>
      <c r="H10138" s="24" t="str">
        <f aca="false">INDEX(Customers!$B$2:$B$601,MATCH(C10138,Customers!$A$2:$A$601,0))</f>
        <v>Nairobi</v>
      </c>
      <c r="I10138" s="43" t="n">
        <f aca="false">ROUND(MIN(INDEX(Assumptions!$D$13:$D$18,MATCH(E10138,Assumptions!$A$13:$A$18,0)),MAX(INDEX(Assumptions!$C$13:$C$18,MATCH(E10138,Assumptions!$A$13:$A$18,0)),INDEX(Assumptions!$B$13:$B$18,MATCH(E10138,Assumptions!$A$13:$A$18,0))*F10138)),2)</f>
        <v>105</v>
      </c>
    </row>
    <row r="10139" customFormat="false" ht="15" hidden="false" customHeight="false" outlineLevel="0" collapsed="false">
      <c r="A10139" s="24" t="s">
        <v>10962</v>
      </c>
      <c r="B10139" s="39" t="n">
        <v>46235</v>
      </c>
      <c r="C10139" s="24" t="s">
        <v>449</v>
      </c>
      <c r="D10139" s="24" t="s">
        <v>826</v>
      </c>
      <c r="E10139" s="24" t="s">
        <v>103</v>
      </c>
      <c r="F10139" s="38" t="n">
        <v>2620</v>
      </c>
      <c r="G10139" s="42" t="n">
        <f aca="false">DATE(YEAR(B10139),MONTH(B10139),1)</f>
        <v>46235</v>
      </c>
      <c r="H10139" s="24" t="str">
        <f aca="false">INDEX(Customers!$B$2:$B$601,MATCH(C10139,Customers!$A$2:$A$601,0))</f>
        <v>Rift Valley</v>
      </c>
      <c r="I10139" s="43" t="n">
        <f aca="false">ROUND(MIN(INDEX(Assumptions!$D$13:$D$18,MATCH(E10139,Assumptions!$A$13:$A$18,0)),MAX(INDEX(Assumptions!$C$13:$C$18,MATCH(E10139,Assumptions!$A$13:$A$18,0)),INDEX(Assumptions!$B$13:$B$18,MATCH(E10139,Assumptions!$A$13:$A$18,0))*F10139)),2)</f>
        <v>26.2</v>
      </c>
    </row>
    <row r="10140" customFormat="false" ht="15" hidden="false" customHeight="false" outlineLevel="0" collapsed="false">
      <c r="A10140" s="24" t="s">
        <v>10963</v>
      </c>
      <c r="B10140" s="39" t="n">
        <v>46235</v>
      </c>
      <c r="C10140" s="24" t="s">
        <v>450</v>
      </c>
      <c r="D10140" s="24" t="s">
        <v>205</v>
      </c>
      <c r="E10140" s="24" t="s">
        <v>107</v>
      </c>
      <c r="F10140" s="38" t="n">
        <v>3510</v>
      </c>
      <c r="G10140" s="42" t="n">
        <f aca="false">DATE(YEAR(B10140),MONTH(B10140),1)</f>
        <v>46235</v>
      </c>
      <c r="H10140" s="24" t="str">
        <f aca="false">INDEX(Customers!$B$2:$B$601,MATCH(C10140,Customers!$A$2:$A$601,0))</f>
        <v>Eastern</v>
      </c>
      <c r="I10140" s="43" t="n">
        <f aca="false">ROUND(MIN(INDEX(Assumptions!$D$13:$D$18,MATCH(E10140,Assumptions!$A$13:$A$18,0)),MAX(INDEX(Assumptions!$C$13:$C$18,MATCH(E10140,Assumptions!$A$13:$A$18,0)),INDEX(Assumptions!$B$13:$B$18,MATCH(E10140,Assumptions!$A$13:$A$18,0))*F10140)),2)</f>
        <v>0</v>
      </c>
    </row>
    <row r="10141" customFormat="false" ht="15" hidden="false" customHeight="false" outlineLevel="0" collapsed="false">
      <c r="A10141" s="24" t="s">
        <v>10964</v>
      </c>
      <c r="B10141" s="39" t="n">
        <v>46235</v>
      </c>
      <c r="C10141" s="24" t="s">
        <v>459</v>
      </c>
      <c r="D10141" s="24" t="s">
        <v>826</v>
      </c>
      <c r="E10141" s="24" t="s">
        <v>111</v>
      </c>
      <c r="F10141" s="38" t="n">
        <v>1000</v>
      </c>
      <c r="G10141" s="42" t="n">
        <f aca="false">DATE(YEAR(B10141),MONTH(B10141),1)</f>
        <v>46235</v>
      </c>
      <c r="H10141" s="24" t="str">
        <f aca="false">INDEX(Customers!$B$2:$B$601,MATCH(C10141,Customers!$A$2:$A$601,0))</f>
        <v>Central</v>
      </c>
      <c r="I10141" s="43" t="n">
        <f aca="false">ROUND(MIN(INDEX(Assumptions!$D$13:$D$18,MATCH(E10141,Assumptions!$A$13:$A$18,0)),MAX(INDEX(Assumptions!$C$13:$C$18,MATCH(E10141,Assumptions!$A$13:$A$18,0)),INDEX(Assumptions!$B$13:$B$18,MATCH(E10141,Assumptions!$A$13:$A$18,0))*F10141)),2)</f>
        <v>40</v>
      </c>
    </row>
    <row r="10142" customFormat="false" ht="15" hidden="false" customHeight="false" outlineLevel="0" collapsed="false">
      <c r="A10142" s="24" t="s">
        <v>10965</v>
      </c>
      <c r="B10142" s="39" t="n">
        <v>46235</v>
      </c>
      <c r="C10142" s="24" t="s">
        <v>477</v>
      </c>
      <c r="D10142" s="24" t="s">
        <v>826</v>
      </c>
      <c r="E10142" s="24" t="s">
        <v>103</v>
      </c>
      <c r="F10142" s="38" t="n">
        <v>250</v>
      </c>
      <c r="G10142" s="42" t="n">
        <f aca="false">DATE(YEAR(B10142),MONTH(B10142),1)</f>
        <v>46235</v>
      </c>
      <c r="H10142" s="24" t="str">
        <f aca="false">INDEX(Customers!$B$2:$B$601,MATCH(C10142,Customers!$A$2:$A$601,0))</f>
        <v>Central</v>
      </c>
      <c r="I10142" s="43" t="n">
        <f aca="false">ROUND(MIN(INDEX(Assumptions!$D$13:$D$18,MATCH(E10142,Assumptions!$A$13:$A$18,0)),MAX(INDEX(Assumptions!$C$13:$C$18,MATCH(E10142,Assumptions!$A$13:$A$18,0)),INDEX(Assumptions!$B$13:$B$18,MATCH(E10142,Assumptions!$A$13:$A$18,0))*F10142)),2)</f>
        <v>5</v>
      </c>
    </row>
    <row r="10143" customFormat="false" ht="15" hidden="false" customHeight="false" outlineLevel="0" collapsed="false">
      <c r="A10143" s="24" t="s">
        <v>10966</v>
      </c>
      <c r="B10143" s="39" t="n">
        <v>46235</v>
      </c>
      <c r="C10143" s="24" t="s">
        <v>488</v>
      </c>
      <c r="D10143" s="24" t="s">
        <v>826</v>
      </c>
      <c r="E10143" s="24" t="s">
        <v>111</v>
      </c>
      <c r="F10143" s="38" t="n">
        <v>200</v>
      </c>
      <c r="G10143" s="42" t="n">
        <f aca="false">DATE(YEAR(B10143),MONTH(B10143),1)</f>
        <v>46235</v>
      </c>
      <c r="H10143" s="24" t="str">
        <f aca="false">INDEX(Customers!$B$2:$B$601,MATCH(C10143,Customers!$A$2:$A$601,0))</f>
        <v>Nairobi</v>
      </c>
      <c r="I10143" s="43" t="n">
        <f aca="false">ROUND(MIN(INDEX(Assumptions!$D$13:$D$18,MATCH(E10143,Assumptions!$A$13:$A$18,0)),MAX(INDEX(Assumptions!$C$13:$C$18,MATCH(E10143,Assumptions!$A$13:$A$18,0)),INDEX(Assumptions!$B$13:$B$18,MATCH(E10143,Assumptions!$A$13:$A$18,0))*F10143)),2)</f>
        <v>8</v>
      </c>
    </row>
    <row r="10144" customFormat="false" ht="15" hidden="false" customHeight="false" outlineLevel="0" collapsed="false">
      <c r="A10144" s="24" t="s">
        <v>10967</v>
      </c>
      <c r="B10144" s="39" t="n">
        <v>46235</v>
      </c>
      <c r="C10144" s="24" t="s">
        <v>500</v>
      </c>
      <c r="D10144" s="24" t="s">
        <v>826</v>
      </c>
      <c r="E10144" s="24" t="s">
        <v>111</v>
      </c>
      <c r="F10144" s="38" t="n">
        <v>100</v>
      </c>
      <c r="G10144" s="42" t="n">
        <f aca="false">DATE(YEAR(B10144),MONTH(B10144),1)</f>
        <v>46235</v>
      </c>
      <c r="H10144" s="24" t="str">
        <f aca="false">INDEX(Customers!$B$2:$B$601,MATCH(C10144,Customers!$A$2:$A$601,0))</f>
        <v>Central</v>
      </c>
      <c r="I10144" s="43" t="n">
        <f aca="false">ROUND(MIN(INDEX(Assumptions!$D$13:$D$18,MATCH(E10144,Assumptions!$A$13:$A$18,0)),MAX(INDEX(Assumptions!$C$13:$C$18,MATCH(E10144,Assumptions!$A$13:$A$18,0)),INDEX(Assumptions!$B$13:$B$18,MATCH(E10144,Assumptions!$A$13:$A$18,0))*F10144)),2)</f>
        <v>4</v>
      </c>
    </row>
    <row r="10145" customFormat="false" ht="15" hidden="false" customHeight="false" outlineLevel="0" collapsed="false">
      <c r="A10145" s="24" t="s">
        <v>10968</v>
      </c>
      <c r="B10145" s="39" t="n">
        <v>46235</v>
      </c>
      <c r="C10145" s="24" t="s">
        <v>526</v>
      </c>
      <c r="D10145" s="24" t="s">
        <v>826</v>
      </c>
      <c r="E10145" s="24" t="s">
        <v>103</v>
      </c>
      <c r="F10145" s="38" t="n">
        <v>12920</v>
      </c>
      <c r="G10145" s="42" t="n">
        <f aca="false">DATE(YEAR(B10145),MONTH(B10145),1)</f>
        <v>46235</v>
      </c>
      <c r="H10145" s="24" t="str">
        <f aca="false">INDEX(Customers!$B$2:$B$601,MATCH(C10145,Customers!$A$2:$A$601,0))</f>
        <v>Central</v>
      </c>
      <c r="I10145" s="43" t="n">
        <f aca="false">ROUND(MIN(INDEX(Assumptions!$D$13:$D$18,MATCH(E10145,Assumptions!$A$13:$A$18,0)),MAX(INDEX(Assumptions!$C$13:$C$18,MATCH(E10145,Assumptions!$A$13:$A$18,0)),INDEX(Assumptions!$B$13:$B$18,MATCH(E10145,Assumptions!$A$13:$A$18,0))*F10145)),2)</f>
        <v>105</v>
      </c>
    </row>
    <row r="10146" customFormat="false" ht="15" hidden="false" customHeight="false" outlineLevel="0" collapsed="false">
      <c r="A10146" s="24" t="s">
        <v>10969</v>
      </c>
      <c r="B10146" s="39" t="n">
        <v>46235</v>
      </c>
      <c r="C10146" s="24" t="s">
        <v>528</v>
      </c>
      <c r="D10146" s="24" t="s">
        <v>165</v>
      </c>
      <c r="E10146" s="24" t="s">
        <v>107</v>
      </c>
      <c r="F10146" s="38" t="n">
        <v>5780</v>
      </c>
      <c r="G10146" s="42" t="n">
        <f aca="false">DATE(YEAR(B10146),MONTH(B10146),1)</f>
        <v>46235</v>
      </c>
      <c r="H10146" s="24" t="str">
        <f aca="false">INDEX(Customers!$B$2:$B$601,MATCH(C10146,Customers!$A$2:$A$601,0))</f>
        <v>Central</v>
      </c>
      <c r="I10146" s="43" t="n">
        <f aca="false">ROUND(MIN(INDEX(Assumptions!$D$13:$D$18,MATCH(E10146,Assumptions!$A$13:$A$18,0)),MAX(INDEX(Assumptions!$C$13:$C$18,MATCH(E10146,Assumptions!$A$13:$A$18,0)),INDEX(Assumptions!$B$13:$B$18,MATCH(E10146,Assumptions!$A$13:$A$18,0))*F10146)),2)</f>
        <v>0</v>
      </c>
    </row>
    <row r="10147" customFormat="false" ht="15" hidden="false" customHeight="false" outlineLevel="0" collapsed="false">
      <c r="A10147" s="24" t="s">
        <v>10970</v>
      </c>
      <c r="B10147" s="39" t="n">
        <v>46235</v>
      </c>
      <c r="C10147" s="24" t="s">
        <v>532</v>
      </c>
      <c r="D10147" s="24" t="s">
        <v>826</v>
      </c>
      <c r="E10147" s="24" t="s">
        <v>103</v>
      </c>
      <c r="F10147" s="38" t="n">
        <v>3630</v>
      </c>
      <c r="G10147" s="42" t="n">
        <f aca="false">DATE(YEAR(B10147),MONTH(B10147),1)</f>
        <v>46235</v>
      </c>
      <c r="H10147" s="24" t="str">
        <f aca="false">INDEX(Customers!$B$2:$B$601,MATCH(C10147,Customers!$A$2:$A$601,0))</f>
        <v>Western</v>
      </c>
      <c r="I10147" s="43" t="n">
        <f aca="false">ROUND(MIN(INDEX(Assumptions!$D$13:$D$18,MATCH(E10147,Assumptions!$A$13:$A$18,0)),MAX(INDEX(Assumptions!$C$13:$C$18,MATCH(E10147,Assumptions!$A$13:$A$18,0)),INDEX(Assumptions!$B$13:$B$18,MATCH(E10147,Assumptions!$A$13:$A$18,0))*F10147)),2)</f>
        <v>36.3</v>
      </c>
    </row>
    <row r="10148" customFormat="false" ht="15" hidden="false" customHeight="false" outlineLevel="0" collapsed="false">
      <c r="A10148" s="24" t="s">
        <v>10971</v>
      </c>
      <c r="B10148" s="39" t="n">
        <v>46235</v>
      </c>
      <c r="C10148" s="24" t="s">
        <v>543</v>
      </c>
      <c r="D10148" s="24" t="s">
        <v>164</v>
      </c>
      <c r="E10148" s="24" t="s">
        <v>107</v>
      </c>
      <c r="F10148" s="38" t="n">
        <v>15300</v>
      </c>
      <c r="G10148" s="42" t="n">
        <f aca="false">DATE(YEAR(B10148),MONTH(B10148),1)</f>
        <v>46235</v>
      </c>
      <c r="H10148" s="24" t="str">
        <f aca="false">INDEX(Customers!$B$2:$B$601,MATCH(C10148,Customers!$A$2:$A$601,0))</f>
        <v>Central</v>
      </c>
      <c r="I10148" s="43" t="n">
        <f aca="false">ROUND(MIN(INDEX(Assumptions!$D$13:$D$18,MATCH(E10148,Assumptions!$A$13:$A$18,0)),MAX(INDEX(Assumptions!$C$13:$C$18,MATCH(E10148,Assumptions!$A$13:$A$18,0)),INDEX(Assumptions!$B$13:$B$18,MATCH(E10148,Assumptions!$A$13:$A$18,0))*F10148)),2)</f>
        <v>0</v>
      </c>
    </row>
    <row r="10149" customFormat="false" ht="15" hidden="false" customHeight="false" outlineLevel="0" collapsed="false">
      <c r="A10149" s="24" t="s">
        <v>10972</v>
      </c>
      <c r="B10149" s="39" t="n">
        <v>46235</v>
      </c>
      <c r="C10149" s="24" t="s">
        <v>547</v>
      </c>
      <c r="D10149" s="24" t="s">
        <v>164</v>
      </c>
      <c r="E10149" s="24" t="s">
        <v>107</v>
      </c>
      <c r="F10149" s="38" t="n">
        <v>4950</v>
      </c>
      <c r="G10149" s="42" t="n">
        <f aca="false">DATE(YEAR(B10149),MONTH(B10149),1)</f>
        <v>46235</v>
      </c>
      <c r="H10149" s="24" t="str">
        <f aca="false">INDEX(Customers!$B$2:$B$601,MATCH(C10149,Customers!$A$2:$A$601,0))</f>
        <v>Central</v>
      </c>
      <c r="I10149" s="43" t="n">
        <f aca="false">ROUND(MIN(INDEX(Assumptions!$D$13:$D$18,MATCH(E10149,Assumptions!$A$13:$A$18,0)),MAX(INDEX(Assumptions!$C$13:$C$18,MATCH(E10149,Assumptions!$A$13:$A$18,0)),INDEX(Assumptions!$B$13:$B$18,MATCH(E10149,Assumptions!$A$13:$A$18,0))*F10149)),2)</f>
        <v>0</v>
      </c>
    </row>
    <row r="10150" customFormat="false" ht="15" hidden="false" customHeight="false" outlineLevel="0" collapsed="false">
      <c r="A10150" s="24" t="s">
        <v>10973</v>
      </c>
      <c r="B10150" s="39" t="n">
        <v>46235</v>
      </c>
      <c r="C10150" s="24" t="s">
        <v>551</v>
      </c>
      <c r="D10150" s="24" t="s">
        <v>826</v>
      </c>
      <c r="E10150" s="24" t="s">
        <v>113</v>
      </c>
      <c r="F10150" s="38" t="n">
        <v>99</v>
      </c>
      <c r="G10150" s="42" t="n">
        <f aca="false">DATE(YEAR(B10150),MONTH(B10150),1)</f>
        <v>46235</v>
      </c>
      <c r="H10150" s="24" t="str">
        <f aca="false">INDEX(Customers!$B$2:$B$601,MATCH(C10150,Customers!$A$2:$A$601,0))</f>
        <v>Central</v>
      </c>
      <c r="I10150" s="43" t="n">
        <f aca="false">ROUND(MIN(INDEX(Assumptions!$D$13:$D$18,MATCH(E10150,Assumptions!$A$13:$A$18,0)),MAX(INDEX(Assumptions!$C$13:$C$18,MATCH(E10150,Assumptions!$A$13:$A$18,0)),INDEX(Assumptions!$B$13:$B$18,MATCH(E10150,Assumptions!$A$13:$A$18,0))*F10150)),2)</f>
        <v>4.95</v>
      </c>
    </row>
    <row r="10151" customFormat="false" ht="15" hidden="false" customHeight="false" outlineLevel="0" collapsed="false">
      <c r="A10151" s="24" t="s">
        <v>10974</v>
      </c>
      <c r="B10151" s="39" t="n">
        <v>46235</v>
      </c>
      <c r="C10151" s="24" t="s">
        <v>570</v>
      </c>
      <c r="D10151" s="24" t="s">
        <v>826</v>
      </c>
      <c r="E10151" s="24" t="s">
        <v>103</v>
      </c>
      <c r="F10151" s="38" t="n">
        <v>900</v>
      </c>
      <c r="G10151" s="42" t="n">
        <f aca="false">DATE(YEAR(B10151),MONTH(B10151),1)</f>
        <v>46235</v>
      </c>
      <c r="H10151" s="24" t="str">
        <f aca="false">INDEX(Customers!$B$2:$B$601,MATCH(C10151,Customers!$A$2:$A$601,0))</f>
        <v>Western</v>
      </c>
      <c r="I10151" s="43" t="n">
        <f aca="false">ROUND(MIN(INDEX(Assumptions!$D$13:$D$18,MATCH(E10151,Assumptions!$A$13:$A$18,0)),MAX(INDEX(Assumptions!$C$13:$C$18,MATCH(E10151,Assumptions!$A$13:$A$18,0)),INDEX(Assumptions!$B$13:$B$18,MATCH(E10151,Assumptions!$A$13:$A$18,0))*F10151)),2)</f>
        <v>9</v>
      </c>
    </row>
    <row r="10152" customFormat="false" ht="15" hidden="false" customHeight="false" outlineLevel="0" collapsed="false">
      <c r="A10152" s="24" t="s">
        <v>10975</v>
      </c>
      <c r="B10152" s="39" t="n">
        <v>46235</v>
      </c>
      <c r="C10152" s="24" t="s">
        <v>577</v>
      </c>
      <c r="D10152" s="24" t="s">
        <v>826</v>
      </c>
      <c r="E10152" s="24" t="s">
        <v>109</v>
      </c>
      <c r="F10152" s="38" t="n">
        <v>2220</v>
      </c>
      <c r="G10152" s="42" t="n">
        <f aca="false">DATE(YEAR(B10152),MONTH(B10152),1)</f>
        <v>46235</v>
      </c>
      <c r="H10152" s="24" t="str">
        <f aca="false">INDEX(Customers!$B$2:$B$601,MATCH(C10152,Customers!$A$2:$A$601,0))</f>
        <v>Nairobi</v>
      </c>
      <c r="I10152" s="43" t="n">
        <f aca="false">ROUND(MIN(INDEX(Assumptions!$D$13:$D$18,MATCH(E10152,Assumptions!$A$13:$A$18,0)),MAX(INDEX(Assumptions!$C$13:$C$18,MATCH(E10152,Assumptions!$A$13:$A$18,0)),INDEX(Assumptions!$B$13:$B$18,MATCH(E10152,Assumptions!$A$13:$A$18,0))*F10152)),2)</f>
        <v>8.88</v>
      </c>
    </row>
    <row r="10153" customFormat="false" ht="15" hidden="false" customHeight="false" outlineLevel="0" collapsed="false">
      <c r="A10153" s="24" t="s">
        <v>10976</v>
      </c>
      <c r="B10153" s="39" t="n">
        <v>46235</v>
      </c>
      <c r="C10153" s="24" t="s">
        <v>588</v>
      </c>
      <c r="D10153" s="24" t="s">
        <v>826</v>
      </c>
      <c r="E10153" s="24" t="s">
        <v>103</v>
      </c>
      <c r="F10153" s="38" t="n">
        <v>700</v>
      </c>
      <c r="G10153" s="42" t="n">
        <f aca="false">DATE(YEAR(B10153),MONTH(B10153),1)</f>
        <v>46235</v>
      </c>
      <c r="H10153" s="24" t="str">
        <f aca="false">INDEX(Customers!$B$2:$B$601,MATCH(C10153,Customers!$A$2:$A$601,0))</f>
        <v>Nairobi</v>
      </c>
      <c r="I10153" s="43" t="n">
        <f aca="false">ROUND(MIN(INDEX(Assumptions!$D$13:$D$18,MATCH(E10153,Assumptions!$A$13:$A$18,0)),MAX(INDEX(Assumptions!$C$13:$C$18,MATCH(E10153,Assumptions!$A$13:$A$18,0)),INDEX(Assumptions!$B$13:$B$18,MATCH(E10153,Assumptions!$A$13:$A$18,0))*F10153)),2)</f>
        <v>7</v>
      </c>
    </row>
    <row r="10154" customFormat="false" ht="15" hidden="false" customHeight="false" outlineLevel="0" collapsed="false">
      <c r="A10154" s="24" t="s">
        <v>10977</v>
      </c>
      <c r="B10154" s="39" t="n">
        <v>46235</v>
      </c>
      <c r="C10154" s="24" t="s">
        <v>592</v>
      </c>
      <c r="D10154" s="24" t="s">
        <v>153</v>
      </c>
      <c r="E10154" s="24" t="s">
        <v>107</v>
      </c>
      <c r="F10154" s="38" t="n">
        <v>15100</v>
      </c>
      <c r="G10154" s="42" t="n">
        <f aca="false">DATE(YEAR(B10154),MONTH(B10154),1)</f>
        <v>46235</v>
      </c>
      <c r="H10154" s="24" t="str">
        <f aca="false">INDEX(Customers!$B$2:$B$601,MATCH(C10154,Customers!$A$2:$A$601,0))</f>
        <v>Nairobi</v>
      </c>
      <c r="I10154" s="43" t="n">
        <f aca="false">ROUND(MIN(INDEX(Assumptions!$D$13:$D$18,MATCH(E10154,Assumptions!$A$13:$A$18,0)),MAX(INDEX(Assumptions!$C$13:$C$18,MATCH(E10154,Assumptions!$A$13:$A$18,0)),INDEX(Assumptions!$B$13:$B$18,MATCH(E10154,Assumptions!$A$13:$A$18,0))*F10154)),2)</f>
        <v>0</v>
      </c>
    </row>
    <row r="10155" customFormat="false" ht="15" hidden="false" customHeight="false" outlineLevel="0" collapsed="false">
      <c r="A10155" s="24" t="s">
        <v>10978</v>
      </c>
      <c r="B10155" s="39" t="n">
        <v>46235</v>
      </c>
      <c r="C10155" s="24" t="s">
        <v>598</v>
      </c>
      <c r="D10155" s="24" t="s">
        <v>826</v>
      </c>
      <c r="E10155" s="24" t="s">
        <v>111</v>
      </c>
      <c r="F10155" s="38" t="n">
        <v>50</v>
      </c>
      <c r="G10155" s="42" t="n">
        <f aca="false">DATE(YEAR(B10155),MONTH(B10155),1)</f>
        <v>46235</v>
      </c>
      <c r="H10155" s="24" t="str">
        <f aca="false">INDEX(Customers!$B$2:$B$601,MATCH(C10155,Customers!$A$2:$A$601,0))</f>
        <v>Central</v>
      </c>
      <c r="I10155" s="43" t="n">
        <f aca="false">ROUND(MIN(INDEX(Assumptions!$D$13:$D$18,MATCH(E10155,Assumptions!$A$13:$A$18,0)),MAX(INDEX(Assumptions!$C$13:$C$18,MATCH(E10155,Assumptions!$A$13:$A$18,0)),INDEX(Assumptions!$B$13:$B$18,MATCH(E10155,Assumptions!$A$13:$A$18,0))*F10155)),2)</f>
        <v>2</v>
      </c>
    </row>
    <row r="10156" customFormat="false" ht="15" hidden="false" customHeight="false" outlineLevel="0" collapsed="false">
      <c r="A10156" s="24" t="s">
        <v>10979</v>
      </c>
      <c r="B10156" s="39" t="n">
        <v>46235</v>
      </c>
      <c r="C10156" s="24" t="s">
        <v>600</v>
      </c>
      <c r="D10156" s="24" t="s">
        <v>826</v>
      </c>
      <c r="E10156" s="24" t="s">
        <v>111</v>
      </c>
      <c r="F10156" s="38" t="n">
        <v>50</v>
      </c>
      <c r="G10156" s="42" t="n">
        <f aca="false">DATE(YEAR(B10156),MONTH(B10156),1)</f>
        <v>46235</v>
      </c>
      <c r="H10156" s="24" t="str">
        <f aca="false">INDEX(Customers!$B$2:$B$601,MATCH(C10156,Customers!$A$2:$A$601,0))</f>
        <v>Coast</v>
      </c>
      <c r="I10156" s="43" t="n">
        <f aca="false">ROUND(MIN(INDEX(Assumptions!$D$13:$D$18,MATCH(E10156,Assumptions!$A$13:$A$18,0)),MAX(INDEX(Assumptions!$C$13:$C$18,MATCH(E10156,Assumptions!$A$13:$A$18,0)),INDEX(Assumptions!$B$13:$B$18,MATCH(E10156,Assumptions!$A$13:$A$18,0))*F10156)),2)</f>
        <v>2</v>
      </c>
    </row>
    <row r="10157" customFormat="false" ht="15" hidden="false" customHeight="false" outlineLevel="0" collapsed="false">
      <c r="A10157" s="24" t="s">
        <v>10980</v>
      </c>
      <c r="B10157" s="39" t="n">
        <v>46235</v>
      </c>
      <c r="C10157" s="24" t="s">
        <v>611</v>
      </c>
      <c r="D10157" s="24" t="s">
        <v>193</v>
      </c>
      <c r="E10157" s="24" t="s">
        <v>107</v>
      </c>
      <c r="F10157" s="38" t="n">
        <v>1700</v>
      </c>
      <c r="G10157" s="42" t="n">
        <f aca="false">DATE(YEAR(B10157),MONTH(B10157),1)</f>
        <v>46235</v>
      </c>
      <c r="H10157" s="24" t="str">
        <f aca="false">INDEX(Customers!$B$2:$B$601,MATCH(C10157,Customers!$A$2:$A$601,0))</f>
        <v>Western</v>
      </c>
      <c r="I10157" s="43" t="n">
        <f aca="false">ROUND(MIN(INDEX(Assumptions!$D$13:$D$18,MATCH(E10157,Assumptions!$A$13:$A$18,0)),MAX(INDEX(Assumptions!$C$13:$C$18,MATCH(E10157,Assumptions!$A$13:$A$18,0)),INDEX(Assumptions!$B$13:$B$18,MATCH(E10157,Assumptions!$A$13:$A$18,0))*F10157)),2)</f>
        <v>0</v>
      </c>
    </row>
    <row r="10158" customFormat="false" ht="15" hidden="false" customHeight="false" outlineLevel="0" collapsed="false">
      <c r="A10158" s="24" t="s">
        <v>10981</v>
      </c>
      <c r="B10158" s="39" t="n">
        <v>46235</v>
      </c>
      <c r="C10158" s="24" t="s">
        <v>646</v>
      </c>
      <c r="D10158" s="24" t="s">
        <v>826</v>
      </c>
      <c r="E10158" s="24" t="s">
        <v>103</v>
      </c>
      <c r="F10158" s="38" t="n">
        <v>1810</v>
      </c>
      <c r="G10158" s="42" t="n">
        <f aca="false">DATE(YEAR(B10158),MONTH(B10158),1)</f>
        <v>46235</v>
      </c>
      <c r="H10158" s="24" t="str">
        <f aca="false">INDEX(Customers!$B$2:$B$601,MATCH(C10158,Customers!$A$2:$A$601,0))</f>
        <v>Nairobi</v>
      </c>
      <c r="I10158" s="43" t="n">
        <f aca="false">ROUND(MIN(INDEX(Assumptions!$D$13:$D$18,MATCH(E10158,Assumptions!$A$13:$A$18,0)),MAX(INDEX(Assumptions!$C$13:$C$18,MATCH(E10158,Assumptions!$A$13:$A$18,0)),INDEX(Assumptions!$B$13:$B$18,MATCH(E10158,Assumptions!$A$13:$A$18,0))*F10158)),2)</f>
        <v>18.1</v>
      </c>
    </row>
    <row r="10159" customFormat="false" ht="15" hidden="false" customHeight="false" outlineLevel="0" collapsed="false">
      <c r="A10159" s="24" t="s">
        <v>10982</v>
      </c>
      <c r="B10159" s="39" t="n">
        <v>46235</v>
      </c>
      <c r="C10159" s="24" t="s">
        <v>648</v>
      </c>
      <c r="D10159" s="24" t="s">
        <v>153</v>
      </c>
      <c r="E10159" s="24" t="s">
        <v>107</v>
      </c>
      <c r="F10159" s="38" t="n">
        <v>21960</v>
      </c>
      <c r="G10159" s="42" t="n">
        <f aca="false">DATE(YEAR(B10159),MONTH(B10159),1)</f>
        <v>46235</v>
      </c>
      <c r="H10159" s="24" t="str">
        <f aca="false">INDEX(Customers!$B$2:$B$601,MATCH(C10159,Customers!$A$2:$A$601,0))</f>
        <v>Nairobi</v>
      </c>
      <c r="I10159" s="43" t="n">
        <f aca="false">ROUND(MIN(INDEX(Assumptions!$D$13:$D$18,MATCH(E10159,Assumptions!$A$13:$A$18,0)),MAX(INDEX(Assumptions!$C$13:$C$18,MATCH(E10159,Assumptions!$A$13:$A$18,0)),INDEX(Assumptions!$B$13:$B$18,MATCH(E10159,Assumptions!$A$13:$A$18,0))*F10159)),2)</f>
        <v>0</v>
      </c>
    </row>
    <row r="10160" customFormat="false" ht="15" hidden="false" customHeight="false" outlineLevel="0" collapsed="false">
      <c r="A10160" s="24" t="s">
        <v>10983</v>
      </c>
      <c r="B10160" s="39" t="n">
        <v>46235</v>
      </c>
      <c r="C10160" s="24" t="s">
        <v>656</v>
      </c>
      <c r="D10160" s="24" t="s">
        <v>826</v>
      </c>
      <c r="E10160" s="24" t="s">
        <v>103</v>
      </c>
      <c r="F10160" s="38" t="n">
        <v>1810</v>
      </c>
      <c r="G10160" s="42" t="n">
        <f aca="false">DATE(YEAR(B10160),MONTH(B10160),1)</f>
        <v>46235</v>
      </c>
      <c r="H10160" s="24" t="str">
        <f aca="false">INDEX(Customers!$B$2:$B$601,MATCH(C10160,Customers!$A$2:$A$601,0))</f>
        <v>Nairobi</v>
      </c>
      <c r="I10160" s="43" t="n">
        <f aca="false">ROUND(MIN(INDEX(Assumptions!$D$13:$D$18,MATCH(E10160,Assumptions!$A$13:$A$18,0)),MAX(INDEX(Assumptions!$C$13:$C$18,MATCH(E10160,Assumptions!$A$13:$A$18,0)),INDEX(Assumptions!$B$13:$B$18,MATCH(E10160,Assumptions!$A$13:$A$18,0))*F10160)),2)</f>
        <v>18.1</v>
      </c>
    </row>
    <row r="10161" customFormat="false" ht="15" hidden="false" customHeight="false" outlineLevel="0" collapsed="false">
      <c r="A10161" s="24" t="s">
        <v>10984</v>
      </c>
      <c r="B10161" s="39" t="n">
        <v>46235</v>
      </c>
      <c r="C10161" s="24" t="s">
        <v>661</v>
      </c>
      <c r="D10161" s="24" t="s">
        <v>826</v>
      </c>
      <c r="E10161" s="24" t="s">
        <v>109</v>
      </c>
      <c r="F10161" s="38" t="n">
        <v>14320</v>
      </c>
      <c r="G10161" s="42" t="n">
        <f aca="false">DATE(YEAR(B10161),MONTH(B10161),1)</f>
        <v>46235</v>
      </c>
      <c r="H10161" s="24" t="str">
        <f aca="false">INDEX(Customers!$B$2:$B$601,MATCH(C10161,Customers!$A$2:$A$601,0))</f>
        <v>Coast</v>
      </c>
      <c r="I10161" s="43" t="n">
        <f aca="false">ROUND(MIN(INDEX(Assumptions!$D$13:$D$18,MATCH(E10161,Assumptions!$A$13:$A$18,0)),MAX(INDEX(Assumptions!$C$13:$C$18,MATCH(E10161,Assumptions!$A$13:$A$18,0)),INDEX(Assumptions!$B$13:$B$18,MATCH(E10161,Assumptions!$A$13:$A$18,0))*F10161)),2)</f>
        <v>40</v>
      </c>
    </row>
    <row r="10162" customFormat="false" ht="15" hidden="false" customHeight="false" outlineLevel="0" collapsed="false">
      <c r="A10162" s="24" t="s">
        <v>10985</v>
      </c>
      <c r="B10162" s="39" t="n">
        <v>46235</v>
      </c>
      <c r="C10162" s="24" t="s">
        <v>663</v>
      </c>
      <c r="D10162" s="24" t="s">
        <v>826</v>
      </c>
      <c r="E10162" s="24" t="s">
        <v>111</v>
      </c>
      <c r="F10162" s="38" t="n">
        <v>100</v>
      </c>
      <c r="G10162" s="42" t="n">
        <f aca="false">DATE(YEAR(B10162),MONTH(B10162),1)</f>
        <v>46235</v>
      </c>
      <c r="H10162" s="24" t="str">
        <f aca="false">INDEX(Customers!$B$2:$B$601,MATCH(C10162,Customers!$A$2:$A$601,0))</f>
        <v>Western</v>
      </c>
      <c r="I10162" s="43" t="n">
        <f aca="false">ROUND(MIN(INDEX(Assumptions!$D$13:$D$18,MATCH(E10162,Assumptions!$A$13:$A$18,0)),MAX(INDEX(Assumptions!$C$13:$C$18,MATCH(E10162,Assumptions!$A$13:$A$18,0)),INDEX(Assumptions!$B$13:$B$18,MATCH(E10162,Assumptions!$A$13:$A$18,0))*F10162)),2)</f>
        <v>4</v>
      </c>
    </row>
    <row r="10163" customFormat="false" ht="15" hidden="false" customHeight="false" outlineLevel="0" collapsed="false">
      <c r="A10163" s="24" t="s">
        <v>10986</v>
      </c>
      <c r="B10163" s="39" t="n">
        <v>46235</v>
      </c>
      <c r="C10163" s="24" t="s">
        <v>664</v>
      </c>
      <c r="D10163" s="24" t="s">
        <v>826</v>
      </c>
      <c r="E10163" s="24" t="s">
        <v>111</v>
      </c>
      <c r="F10163" s="38" t="n">
        <v>100</v>
      </c>
      <c r="G10163" s="42" t="n">
        <f aca="false">DATE(YEAR(B10163),MONTH(B10163),1)</f>
        <v>46235</v>
      </c>
      <c r="H10163" s="24" t="str">
        <f aca="false">INDEX(Customers!$B$2:$B$601,MATCH(C10163,Customers!$A$2:$A$601,0))</f>
        <v>Rift Valley</v>
      </c>
      <c r="I10163" s="43" t="n">
        <f aca="false">ROUND(MIN(INDEX(Assumptions!$D$13:$D$18,MATCH(E10163,Assumptions!$A$13:$A$18,0)),MAX(INDEX(Assumptions!$C$13:$C$18,MATCH(E10163,Assumptions!$A$13:$A$18,0)),INDEX(Assumptions!$B$13:$B$18,MATCH(E10163,Assumptions!$A$13:$A$18,0))*F10163)),2)</f>
        <v>4</v>
      </c>
    </row>
    <row r="10164" customFormat="false" ht="15" hidden="false" customHeight="false" outlineLevel="0" collapsed="false">
      <c r="A10164" s="24" t="s">
        <v>10987</v>
      </c>
      <c r="B10164" s="39" t="n">
        <v>46235</v>
      </c>
      <c r="C10164" s="24" t="s">
        <v>666</v>
      </c>
      <c r="D10164" s="24" t="s">
        <v>826</v>
      </c>
      <c r="E10164" s="24" t="s">
        <v>111</v>
      </c>
      <c r="F10164" s="38" t="n">
        <v>1000</v>
      </c>
      <c r="G10164" s="42" t="n">
        <f aca="false">DATE(YEAR(B10164),MONTH(B10164),1)</f>
        <v>46235</v>
      </c>
      <c r="H10164" s="24" t="str">
        <f aca="false">INDEX(Customers!$B$2:$B$601,MATCH(C10164,Customers!$A$2:$A$601,0))</f>
        <v>Nairobi</v>
      </c>
      <c r="I10164" s="43" t="n">
        <f aca="false">ROUND(MIN(INDEX(Assumptions!$D$13:$D$18,MATCH(E10164,Assumptions!$A$13:$A$18,0)),MAX(INDEX(Assumptions!$C$13:$C$18,MATCH(E10164,Assumptions!$A$13:$A$18,0)),INDEX(Assumptions!$B$13:$B$18,MATCH(E10164,Assumptions!$A$13:$A$18,0))*F10164)),2)</f>
        <v>40</v>
      </c>
    </row>
    <row r="10165" customFormat="false" ht="15" hidden="false" customHeight="false" outlineLevel="0" collapsed="false">
      <c r="A10165" s="24" t="s">
        <v>10988</v>
      </c>
      <c r="B10165" s="39" t="n">
        <v>46235</v>
      </c>
      <c r="C10165" s="24" t="s">
        <v>688</v>
      </c>
      <c r="D10165" s="24" t="s">
        <v>826</v>
      </c>
      <c r="E10165" s="24" t="s">
        <v>111</v>
      </c>
      <c r="F10165" s="38" t="n">
        <v>50</v>
      </c>
      <c r="G10165" s="42" t="n">
        <f aca="false">DATE(YEAR(B10165),MONTH(B10165),1)</f>
        <v>46235</v>
      </c>
      <c r="H10165" s="24" t="str">
        <f aca="false">INDEX(Customers!$B$2:$B$601,MATCH(C10165,Customers!$A$2:$A$601,0))</f>
        <v>Coast</v>
      </c>
      <c r="I10165" s="43" t="n">
        <f aca="false">ROUND(MIN(INDEX(Assumptions!$D$13:$D$18,MATCH(E10165,Assumptions!$A$13:$A$18,0)),MAX(INDEX(Assumptions!$C$13:$C$18,MATCH(E10165,Assumptions!$A$13:$A$18,0)),INDEX(Assumptions!$B$13:$B$18,MATCH(E10165,Assumptions!$A$13:$A$18,0))*F10165)),2)</f>
        <v>2</v>
      </c>
    </row>
    <row r="10166" customFormat="false" ht="15" hidden="false" customHeight="false" outlineLevel="0" collapsed="false">
      <c r="A10166" s="24" t="s">
        <v>10989</v>
      </c>
      <c r="B10166" s="39" t="n">
        <v>46235</v>
      </c>
      <c r="C10166" s="24" t="s">
        <v>693</v>
      </c>
      <c r="D10166" s="24" t="s">
        <v>826</v>
      </c>
      <c r="E10166" s="24" t="s">
        <v>109</v>
      </c>
      <c r="F10166" s="38" t="n">
        <v>2720</v>
      </c>
      <c r="G10166" s="42" t="n">
        <f aca="false">DATE(YEAR(B10166),MONTH(B10166),1)</f>
        <v>46235</v>
      </c>
      <c r="H10166" s="24" t="str">
        <f aca="false">INDEX(Customers!$B$2:$B$601,MATCH(C10166,Customers!$A$2:$A$601,0))</f>
        <v>Nairobi</v>
      </c>
      <c r="I10166" s="43" t="n">
        <f aca="false">ROUND(MIN(INDEX(Assumptions!$D$13:$D$18,MATCH(E10166,Assumptions!$A$13:$A$18,0)),MAX(INDEX(Assumptions!$C$13:$C$18,MATCH(E10166,Assumptions!$A$13:$A$18,0)),INDEX(Assumptions!$B$13:$B$18,MATCH(E10166,Assumptions!$A$13:$A$18,0))*F10166)),2)</f>
        <v>10.88</v>
      </c>
    </row>
    <row r="10167" customFormat="false" ht="15" hidden="false" customHeight="false" outlineLevel="0" collapsed="false">
      <c r="A10167" s="24" t="s">
        <v>10990</v>
      </c>
      <c r="B10167" s="39" t="n">
        <v>46235</v>
      </c>
      <c r="C10167" s="24" t="s">
        <v>705</v>
      </c>
      <c r="D10167" s="24" t="s">
        <v>150</v>
      </c>
      <c r="E10167" s="24" t="s">
        <v>107</v>
      </c>
      <c r="F10167" s="38" t="n">
        <v>13870</v>
      </c>
      <c r="G10167" s="42" t="n">
        <f aca="false">DATE(YEAR(B10167),MONTH(B10167),1)</f>
        <v>46235</v>
      </c>
      <c r="H10167" s="24" t="str">
        <f aca="false">INDEX(Customers!$B$2:$B$601,MATCH(C10167,Customers!$A$2:$A$601,0))</f>
        <v>Nairobi</v>
      </c>
      <c r="I10167" s="43" t="n">
        <f aca="false">ROUND(MIN(INDEX(Assumptions!$D$13:$D$18,MATCH(E10167,Assumptions!$A$13:$A$18,0)),MAX(INDEX(Assumptions!$C$13:$C$18,MATCH(E10167,Assumptions!$A$13:$A$18,0)),INDEX(Assumptions!$B$13:$B$18,MATCH(E10167,Assumptions!$A$13:$A$18,0))*F10167)),2)</f>
        <v>0</v>
      </c>
    </row>
    <row r="10168" customFormat="false" ht="15" hidden="false" customHeight="false" outlineLevel="0" collapsed="false">
      <c r="A10168" s="24" t="s">
        <v>10991</v>
      </c>
      <c r="B10168" s="39" t="n">
        <v>46235</v>
      </c>
      <c r="C10168" s="24" t="s">
        <v>725</v>
      </c>
      <c r="D10168" s="24" t="s">
        <v>826</v>
      </c>
      <c r="E10168" s="24" t="s">
        <v>109</v>
      </c>
      <c r="F10168" s="38" t="n">
        <v>2810</v>
      </c>
      <c r="G10168" s="42" t="n">
        <f aca="false">DATE(YEAR(B10168),MONTH(B10168),1)</f>
        <v>46235</v>
      </c>
      <c r="H10168" s="24" t="str">
        <f aca="false">INDEX(Customers!$B$2:$B$601,MATCH(C10168,Customers!$A$2:$A$601,0))</f>
        <v>Nairobi</v>
      </c>
      <c r="I10168" s="43" t="n">
        <f aca="false">ROUND(MIN(INDEX(Assumptions!$D$13:$D$18,MATCH(E10168,Assumptions!$A$13:$A$18,0)),MAX(INDEX(Assumptions!$C$13:$C$18,MATCH(E10168,Assumptions!$A$13:$A$18,0)),INDEX(Assumptions!$B$13:$B$18,MATCH(E10168,Assumptions!$A$13:$A$18,0))*F10168)),2)</f>
        <v>11.24</v>
      </c>
    </row>
    <row r="10169" customFormat="false" ht="15" hidden="false" customHeight="false" outlineLevel="0" collapsed="false">
      <c r="A10169" s="24" t="s">
        <v>10992</v>
      </c>
      <c r="B10169" s="39" t="n">
        <v>46235</v>
      </c>
      <c r="C10169" s="24" t="s">
        <v>726</v>
      </c>
      <c r="D10169" s="24" t="s">
        <v>826</v>
      </c>
      <c r="E10169" s="24" t="s">
        <v>111</v>
      </c>
      <c r="F10169" s="38" t="n">
        <v>50</v>
      </c>
      <c r="G10169" s="42" t="n">
        <f aca="false">DATE(YEAR(B10169),MONTH(B10169),1)</f>
        <v>46235</v>
      </c>
      <c r="H10169" s="24" t="str">
        <f aca="false">INDEX(Customers!$B$2:$B$601,MATCH(C10169,Customers!$A$2:$A$601,0))</f>
        <v>Nairobi</v>
      </c>
      <c r="I10169" s="43" t="n">
        <f aca="false">ROUND(MIN(INDEX(Assumptions!$D$13:$D$18,MATCH(E10169,Assumptions!$A$13:$A$18,0)),MAX(INDEX(Assumptions!$C$13:$C$18,MATCH(E10169,Assumptions!$A$13:$A$18,0)),INDEX(Assumptions!$B$13:$B$18,MATCH(E10169,Assumptions!$A$13:$A$18,0))*F10169)),2)</f>
        <v>2</v>
      </c>
    </row>
    <row r="10170" customFormat="false" ht="15" hidden="false" customHeight="false" outlineLevel="0" collapsed="false">
      <c r="A10170" s="24" t="s">
        <v>10993</v>
      </c>
      <c r="B10170" s="39" t="n">
        <v>46235</v>
      </c>
      <c r="C10170" s="24" t="s">
        <v>740</v>
      </c>
      <c r="D10170" s="24" t="s">
        <v>826</v>
      </c>
      <c r="E10170" s="24" t="s">
        <v>111</v>
      </c>
      <c r="F10170" s="38" t="n">
        <v>500</v>
      </c>
      <c r="G10170" s="42" t="n">
        <f aca="false">DATE(YEAR(B10170),MONTH(B10170),1)</f>
        <v>46235</v>
      </c>
      <c r="H10170" s="24" t="str">
        <f aca="false">INDEX(Customers!$B$2:$B$601,MATCH(C10170,Customers!$A$2:$A$601,0))</f>
        <v>Nairobi</v>
      </c>
      <c r="I10170" s="43" t="n">
        <f aca="false">ROUND(MIN(INDEX(Assumptions!$D$13:$D$18,MATCH(E10170,Assumptions!$A$13:$A$18,0)),MAX(INDEX(Assumptions!$C$13:$C$18,MATCH(E10170,Assumptions!$A$13:$A$18,0)),INDEX(Assumptions!$B$13:$B$18,MATCH(E10170,Assumptions!$A$13:$A$18,0))*F10170)),2)</f>
        <v>20</v>
      </c>
    </row>
    <row r="10171" customFormat="false" ht="15" hidden="false" customHeight="false" outlineLevel="0" collapsed="false">
      <c r="A10171" s="24" t="s">
        <v>10994</v>
      </c>
      <c r="B10171" s="39" t="n">
        <v>46235</v>
      </c>
      <c r="C10171" s="24" t="s">
        <v>762</v>
      </c>
      <c r="D10171" s="24" t="s">
        <v>826</v>
      </c>
      <c r="E10171" s="24" t="s">
        <v>111</v>
      </c>
      <c r="F10171" s="38" t="n">
        <v>50</v>
      </c>
      <c r="G10171" s="42" t="n">
        <f aca="false">DATE(YEAR(B10171),MONTH(B10171),1)</f>
        <v>46235</v>
      </c>
      <c r="H10171" s="24" t="str">
        <f aca="false">INDEX(Customers!$B$2:$B$601,MATCH(C10171,Customers!$A$2:$A$601,0))</f>
        <v>Western</v>
      </c>
      <c r="I10171" s="43" t="n">
        <f aca="false">ROUND(MIN(INDEX(Assumptions!$D$13:$D$18,MATCH(E10171,Assumptions!$A$13:$A$18,0)),MAX(INDEX(Assumptions!$C$13:$C$18,MATCH(E10171,Assumptions!$A$13:$A$18,0)),INDEX(Assumptions!$B$13:$B$18,MATCH(E10171,Assumptions!$A$13:$A$18,0))*F10171)),2)</f>
        <v>2</v>
      </c>
    </row>
    <row r="10172" customFormat="false" ht="15" hidden="false" customHeight="false" outlineLevel="0" collapsed="false">
      <c r="A10172" s="24" t="s">
        <v>10995</v>
      </c>
      <c r="B10172" s="39" t="n">
        <v>46235</v>
      </c>
      <c r="C10172" s="24" t="s">
        <v>796</v>
      </c>
      <c r="D10172" s="24" t="s">
        <v>152</v>
      </c>
      <c r="E10172" s="24" t="s">
        <v>105</v>
      </c>
      <c r="F10172" s="38" t="n">
        <v>2930</v>
      </c>
      <c r="G10172" s="42" t="n">
        <f aca="false">DATE(YEAR(B10172),MONTH(B10172),1)</f>
        <v>46235</v>
      </c>
      <c r="H10172" s="24" t="str">
        <f aca="false">INDEX(Customers!$B$2:$B$601,MATCH(C10172,Customers!$A$2:$A$601,0))</f>
        <v>Nairobi</v>
      </c>
      <c r="I10172" s="43" t="n">
        <f aca="false">ROUND(MIN(INDEX(Assumptions!$D$13:$D$18,MATCH(E10172,Assumptions!$A$13:$A$18,0)),MAX(INDEX(Assumptions!$C$13:$C$18,MATCH(E10172,Assumptions!$A$13:$A$18,0)),INDEX(Assumptions!$B$13:$B$18,MATCH(E10172,Assumptions!$A$13:$A$18,0))*F10172)),2)</f>
        <v>43.95</v>
      </c>
    </row>
    <row r="10173" customFormat="false" ht="15" hidden="false" customHeight="false" outlineLevel="0" collapsed="false">
      <c r="A10173" s="24" t="s">
        <v>10996</v>
      </c>
      <c r="B10173" s="39" t="n">
        <v>46235</v>
      </c>
      <c r="C10173" s="24" t="s">
        <v>800</v>
      </c>
      <c r="D10173" s="24" t="s">
        <v>826</v>
      </c>
      <c r="E10173" s="24" t="s">
        <v>109</v>
      </c>
      <c r="F10173" s="38" t="n">
        <v>3190</v>
      </c>
      <c r="G10173" s="42" t="n">
        <f aca="false">DATE(YEAR(B10173),MONTH(B10173),1)</f>
        <v>46235</v>
      </c>
      <c r="H10173" s="24" t="str">
        <f aca="false">INDEX(Customers!$B$2:$B$601,MATCH(C10173,Customers!$A$2:$A$601,0))</f>
        <v>Coast</v>
      </c>
      <c r="I10173" s="43" t="n">
        <f aca="false">ROUND(MIN(INDEX(Assumptions!$D$13:$D$18,MATCH(E10173,Assumptions!$A$13:$A$18,0)),MAX(INDEX(Assumptions!$C$13:$C$18,MATCH(E10173,Assumptions!$A$13:$A$18,0)),INDEX(Assumptions!$B$13:$B$18,MATCH(E10173,Assumptions!$A$13:$A$18,0))*F10173)),2)</f>
        <v>12.76</v>
      </c>
    </row>
    <row r="10174" customFormat="false" ht="15" hidden="false" customHeight="false" outlineLevel="0" collapsed="false">
      <c r="A10174" s="24" t="s">
        <v>10997</v>
      </c>
      <c r="B10174" s="39" t="n">
        <v>46235</v>
      </c>
      <c r="C10174" s="24" t="s">
        <v>808</v>
      </c>
      <c r="D10174" s="24" t="s">
        <v>826</v>
      </c>
      <c r="E10174" s="24" t="s">
        <v>113</v>
      </c>
      <c r="F10174" s="38" t="n">
        <v>500</v>
      </c>
      <c r="G10174" s="42" t="n">
        <f aca="false">DATE(YEAR(B10174),MONTH(B10174),1)</f>
        <v>46235</v>
      </c>
      <c r="H10174" s="24" t="str">
        <f aca="false">INDEX(Customers!$B$2:$B$601,MATCH(C10174,Customers!$A$2:$A$601,0))</f>
        <v>Western</v>
      </c>
      <c r="I10174" s="43" t="n">
        <f aca="false">ROUND(MIN(INDEX(Assumptions!$D$13:$D$18,MATCH(E10174,Assumptions!$A$13:$A$18,0)),MAX(INDEX(Assumptions!$C$13:$C$18,MATCH(E10174,Assumptions!$A$13:$A$18,0)),INDEX(Assumptions!$B$13:$B$18,MATCH(E10174,Assumptions!$A$13:$A$18,0))*F10174)),2)</f>
        <v>25</v>
      </c>
    </row>
    <row r="10175" customFormat="false" ht="15" hidden="false" customHeight="false" outlineLevel="0" collapsed="false">
      <c r="A10175" s="24" t="s">
        <v>10998</v>
      </c>
      <c r="B10175" s="39" t="n">
        <v>46235</v>
      </c>
      <c r="C10175" s="24" t="s">
        <v>814</v>
      </c>
      <c r="D10175" s="24" t="s">
        <v>826</v>
      </c>
      <c r="E10175" s="24" t="s">
        <v>111</v>
      </c>
      <c r="F10175" s="38" t="n">
        <v>50</v>
      </c>
      <c r="G10175" s="42" t="n">
        <f aca="false">DATE(YEAR(B10175),MONTH(B10175),1)</f>
        <v>46235</v>
      </c>
      <c r="H10175" s="24" t="str">
        <f aca="false">INDEX(Customers!$B$2:$B$601,MATCH(C10175,Customers!$A$2:$A$601,0))</f>
        <v>Nairobi</v>
      </c>
      <c r="I10175" s="43" t="n">
        <f aca="false">ROUND(MIN(INDEX(Assumptions!$D$13:$D$18,MATCH(E10175,Assumptions!$A$13:$A$18,0)),MAX(INDEX(Assumptions!$C$13:$C$18,MATCH(E10175,Assumptions!$A$13:$A$18,0)),INDEX(Assumptions!$B$13:$B$18,MATCH(E10175,Assumptions!$A$13:$A$18,0))*F10175)),2)</f>
        <v>2</v>
      </c>
    </row>
    <row r="10176" customFormat="false" ht="15" hidden="false" customHeight="false" outlineLevel="0" collapsed="false">
      <c r="A10176" s="24" t="s">
        <v>10999</v>
      </c>
      <c r="B10176" s="39" t="n">
        <v>46235</v>
      </c>
      <c r="C10176" s="24" t="s">
        <v>820</v>
      </c>
      <c r="D10176" s="24" t="s">
        <v>153</v>
      </c>
      <c r="E10176" s="24" t="s">
        <v>105</v>
      </c>
      <c r="F10176" s="38" t="n">
        <v>3220</v>
      </c>
      <c r="G10176" s="42" t="n">
        <f aca="false">DATE(YEAR(B10176),MONTH(B10176),1)</f>
        <v>46235</v>
      </c>
      <c r="H10176" s="24" t="str">
        <f aca="false">INDEX(Customers!$B$2:$B$601,MATCH(C10176,Customers!$A$2:$A$601,0))</f>
        <v>Nairobi</v>
      </c>
      <c r="I10176" s="43" t="n">
        <f aca="false">ROUND(MIN(INDEX(Assumptions!$D$13:$D$18,MATCH(E10176,Assumptions!$A$13:$A$18,0)),MAX(INDEX(Assumptions!$C$13:$C$18,MATCH(E10176,Assumptions!$A$13:$A$18,0)),INDEX(Assumptions!$B$13:$B$18,MATCH(E10176,Assumptions!$A$13:$A$18,0))*F10176)),2)</f>
        <v>48.3</v>
      </c>
    </row>
    <row r="10177" customFormat="false" ht="15" hidden="false" customHeight="false" outlineLevel="0" collapsed="false">
      <c r="A10177" s="24" t="s">
        <v>11000</v>
      </c>
      <c r="B10177" s="39" t="n">
        <v>46236</v>
      </c>
      <c r="C10177" s="24" t="s">
        <v>219</v>
      </c>
      <c r="D10177" s="24" t="s">
        <v>178</v>
      </c>
      <c r="E10177" s="24" t="s">
        <v>105</v>
      </c>
      <c r="F10177" s="38" t="n">
        <v>300</v>
      </c>
      <c r="G10177" s="42" t="n">
        <f aca="false">DATE(YEAR(B10177),MONTH(B10177),1)</f>
        <v>46235</v>
      </c>
      <c r="H10177" s="24" t="str">
        <f aca="false">INDEX(Customers!$B$2:$B$601,MATCH(C10177,Customers!$A$2:$A$601,0))</f>
        <v>Rift Valley</v>
      </c>
      <c r="I10177" s="43" t="n">
        <f aca="false">ROUND(MIN(INDEX(Assumptions!$D$13:$D$18,MATCH(E10177,Assumptions!$A$13:$A$18,0)),MAX(INDEX(Assumptions!$C$13:$C$18,MATCH(E10177,Assumptions!$A$13:$A$18,0)),INDEX(Assumptions!$B$13:$B$18,MATCH(E10177,Assumptions!$A$13:$A$18,0))*F10177)),2)</f>
        <v>10</v>
      </c>
    </row>
    <row r="10178" customFormat="false" ht="15" hidden="false" customHeight="false" outlineLevel="0" collapsed="false">
      <c r="A10178" s="24" t="s">
        <v>11001</v>
      </c>
      <c r="B10178" s="39" t="n">
        <v>46236</v>
      </c>
      <c r="C10178" s="24" t="s">
        <v>219</v>
      </c>
      <c r="D10178" s="24" t="s">
        <v>181</v>
      </c>
      <c r="E10178" s="24" t="s">
        <v>107</v>
      </c>
      <c r="F10178" s="38" t="n">
        <v>5320</v>
      </c>
      <c r="G10178" s="42" t="n">
        <f aca="false">DATE(YEAR(B10178),MONTH(B10178),1)</f>
        <v>46235</v>
      </c>
      <c r="H10178" s="24" t="str">
        <f aca="false">INDEX(Customers!$B$2:$B$601,MATCH(C10178,Customers!$A$2:$A$601,0))</f>
        <v>Rift Valley</v>
      </c>
      <c r="I10178" s="43" t="n">
        <f aca="false">ROUND(MIN(INDEX(Assumptions!$D$13:$D$18,MATCH(E10178,Assumptions!$A$13:$A$18,0)),MAX(INDEX(Assumptions!$C$13:$C$18,MATCH(E10178,Assumptions!$A$13:$A$18,0)),INDEX(Assumptions!$B$13:$B$18,MATCH(E10178,Assumptions!$A$13:$A$18,0))*F10178)),2)</f>
        <v>0</v>
      </c>
    </row>
    <row r="10179" customFormat="false" ht="15" hidden="false" customHeight="false" outlineLevel="0" collapsed="false">
      <c r="A10179" s="24" t="s">
        <v>11002</v>
      </c>
      <c r="B10179" s="39" t="n">
        <v>46236</v>
      </c>
      <c r="C10179" s="24" t="s">
        <v>219</v>
      </c>
      <c r="D10179" s="24" t="s">
        <v>826</v>
      </c>
      <c r="E10179" s="24" t="s">
        <v>111</v>
      </c>
      <c r="F10179" s="38" t="n">
        <v>100</v>
      </c>
      <c r="G10179" s="42" t="n">
        <f aca="false">DATE(YEAR(B10179),MONTH(B10179),1)</f>
        <v>46235</v>
      </c>
      <c r="H10179" s="24" t="str">
        <f aca="false">INDEX(Customers!$B$2:$B$601,MATCH(C10179,Customers!$A$2:$A$601,0))</f>
        <v>Rift Valley</v>
      </c>
      <c r="I10179" s="43" t="n">
        <f aca="false">ROUND(MIN(INDEX(Assumptions!$D$13:$D$18,MATCH(E10179,Assumptions!$A$13:$A$18,0)),MAX(INDEX(Assumptions!$C$13:$C$18,MATCH(E10179,Assumptions!$A$13:$A$18,0)),INDEX(Assumptions!$B$13:$B$18,MATCH(E10179,Assumptions!$A$13:$A$18,0))*F10179)),2)</f>
        <v>4</v>
      </c>
    </row>
    <row r="10180" customFormat="false" ht="15" hidden="false" customHeight="false" outlineLevel="0" collapsed="false">
      <c r="A10180" s="24" t="s">
        <v>11003</v>
      </c>
      <c r="B10180" s="39" t="n">
        <v>46236</v>
      </c>
      <c r="C10180" s="24" t="s">
        <v>244</v>
      </c>
      <c r="D10180" s="24" t="s">
        <v>826</v>
      </c>
      <c r="E10180" s="24" t="s">
        <v>113</v>
      </c>
      <c r="F10180" s="38" t="n">
        <v>500</v>
      </c>
      <c r="G10180" s="42" t="n">
        <f aca="false">DATE(YEAR(B10180),MONTH(B10180),1)</f>
        <v>46235</v>
      </c>
      <c r="H10180" s="24" t="str">
        <f aca="false">INDEX(Customers!$B$2:$B$601,MATCH(C10180,Customers!$A$2:$A$601,0))</f>
        <v>Nairobi</v>
      </c>
      <c r="I10180" s="43" t="n">
        <f aca="false">ROUND(MIN(INDEX(Assumptions!$D$13:$D$18,MATCH(E10180,Assumptions!$A$13:$A$18,0)),MAX(INDEX(Assumptions!$C$13:$C$18,MATCH(E10180,Assumptions!$A$13:$A$18,0)),INDEX(Assumptions!$B$13:$B$18,MATCH(E10180,Assumptions!$A$13:$A$18,0))*F10180)),2)</f>
        <v>25</v>
      </c>
    </row>
    <row r="10181" customFormat="false" ht="15" hidden="false" customHeight="false" outlineLevel="0" collapsed="false">
      <c r="A10181" s="24" t="s">
        <v>11004</v>
      </c>
      <c r="B10181" s="39" t="n">
        <v>46236</v>
      </c>
      <c r="C10181" s="24" t="s">
        <v>245</v>
      </c>
      <c r="D10181" s="24" t="s">
        <v>826</v>
      </c>
      <c r="E10181" s="24" t="s">
        <v>111</v>
      </c>
      <c r="F10181" s="38" t="n">
        <v>100</v>
      </c>
      <c r="G10181" s="42" t="n">
        <f aca="false">DATE(YEAR(B10181),MONTH(B10181),1)</f>
        <v>46235</v>
      </c>
      <c r="H10181" s="24" t="str">
        <f aca="false">INDEX(Customers!$B$2:$B$601,MATCH(C10181,Customers!$A$2:$A$601,0))</f>
        <v>Rift Valley</v>
      </c>
      <c r="I10181" s="43" t="n">
        <f aca="false">ROUND(MIN(INDEX(Assumptions!$D$13:$D$18,MATCH(E10181,Assumptions!$A$13:$A$18,0)),MAX(INDEX(Assumptions!$C$13:$C$18,MATCH(E10181,Assumptions!$A$13:$A$18,0)),INDEX(Assumptions!$B$13:$B$18,MATCH(E10181,Assumptions!$A$13:$A$18,0))*F10181)),2)</f>
        <v>4</v>
      </c>
    </row>
    <row r="10182" customFormat="false" ht="15" hidden="false" customHeight="false" outlineLevel="0" collapsed="false">
      <c r="A10182" s="24" t="s">
        <v>11005</v>
      </c>
      <c r="B10182" s="39" t="n">
        <v>46236</v>
      </c>
      <c r="C10182" s="24" t="s">
        <v>264</v>
      </c>
      <c r="D10182" s="24" t="s">
        <v>826</v>
      </c>
      <c r="E10182" s="24" t="s">
        <v>111</v>
      </c>
      <c r="F10182" s="38" t="n">
        <v>20</v>
      </c>
      <c r="G10182" s="42" t="n">
        <f aca="false">DATE(YEAR(B10182),MONTH(B10182),1)</f>
        <v>46235</v>
      </c>
      <c r="H10182" s="24" t="str">
        <f aca="false">INDEX(Customers!$B$2:$B$601,MATCH(C10182,Customers!$A$2:$A$601,0))</f>
        <v>Coast</v>
      </c>
      <c r="I10182" s="43" t="n">
        <f aca="false">ROUND(MIN(INDEX(Assumptions!$D$13:$D$18,MATCH(E10182,Assumptions!$A$13:$A$18,0)),MAX(INDEX(Assumptions!$C$13:$C$18,MATCH(E10182,Assumptions!$A$13:$A$18,0)),INDEX(Assumptions!$B$13:$B$18,MATCH(E10182,Assumptions!$A$13:$A$18,0))*F10182)),2)</f>
        <v>0.8</v>
      </c>
    </row>
    <row r="10183" customFormat="false" ht="15" hidden="false" customHeight="false" outlineLevel="0" collapsed="false">
      <c r="A10183" s="24" t="s">
        <v>11006</v>
      </c>
      <c r="B10183" s="39" t="n">
        <v>46236</v>
      </c>
      <c r="C10183" s="24" t="s">
        <v>269</v>
      </c>
      <c r="D10183" s="24" t="s">
        <v>826</v>
      </c>
      <c r="E10183" s="24" t="s">
        <v>113</v>
      </c>
      <c r="F10183" s="38" t="n">
        <v>1000</v>
      </c>
      <c r="G10183" s="42" t="n">
        <f aca="false">DATE(YEAR(B10183),MONTH(B10183),1)</f>
        <v>46235</v>
      </c>
      <c r="H10183" s="24" t="str">
        <f aca="false">INDEX(Customers!$B$2:$B$601,MATCH(C10183,Customers!$A$2:$A$601,0))</f>
        <v>Coast</v>
      </c>
      <c r="I10183" s="43" t="n">
        <f aca="false">ROUND(MIN(INDEX(Assumptions!$D$13:$D$18,MATCH(E10183,Assumptions!$A$13:$A$18,0)),MAX(INDEX(Assumptions!$C$13:$C$18,MATCH(E10183,Assumptions!$A$13:$A$18,0)),INDEX(Assumptions!$B$13:$B$18,MATCH(E10183,Assumptions!$A$13:$A$18,0))*F10183)),2)</f>
        <v>50</v>
      </c>
    </row>
    <row r="10184" customFormat="false" ht="15" hidden="false" customHeight="false" outlineLevel="0" collapsed="false">
      <c r="A10184" s="24" t="s">
        <v>11007</v>
      </c>
      <c r="B10184" s="39" t="n">
        <v>46236</v>
      </c>
      <c r="C10184" s="24" t="s">
        <v>277</v>
      </c>
      <c r="D10184" s="24" t="s">
        <v>826</v>
      </c>
      <c r="E10184" s="24" t="s">
        <v>113</v>
      </c>
      <c r="F10184" s="38" t="n">
        <v>99</v>
      </c>
      <c r="G10184" s="42" t="n">
        <f aca="false">DATE(YEAR(B10184),MONTH(B10184),1)</f>
        <v>46235</v>
      </c>
      <c r="H10184" s="24" t="str">
        <f aca="false">INDEX(Customers!$B$2:$B$601,MATCH(C10184,Customers!$A$2:$A$601,0))</f>
        <v>Rift Valley</v>
      </c>
      <c r="I10184" s="43" t="n">
        <f aca="false">ROUND(MIN(INDEX(Assumptions!$D$13:$D$18,MATCH(E10184,Assumptions!$A$13:$A$18,0)),MAX(INDEX(Assumptions!$C$13:$C$18,MATCH(E10184,Assumptions!$A$13:$A$18,0)),INDEX(Assumptions!$B$13:$B$18,MATCH(E10184,Assumptions!$A$13:$A$18,0))*F10184)),2)</f>
        <v>4.95</v>
      </c>
    </row>
    <row r="10185" customFormat="false" ht="15" hidden="false" customHeight="false" outlineLevel="0" collapsed="false">
      <c r="A10185" s="24" t="s">
        <v>11008</v>
      </c>
      <c r="B10185" s="39" t="n">
        <v>46236</v>
      </c>
      <c r="C10185" s="24" t="s">
        <v>280</v>
      </c>
      <c r="D10185" s="24" t="s">
        <v>194</v>
      </c>
      <c r="E10185" s="24" t="s">
        <v>107</v>
      </c>
      <c r="F10185" s="38" t="n">
        <v>5220</v>
      </c>
      <c r="G10185" s="42" t="n">
        <f aca="false">DATE(YEAR(B10185),MONTH(B10185),1)</f>
        <v>46235</v>
      </c>
      <c r="H10185" s="24" t="str">
        <f aca="false">INDEX(Customers!$B$2:$B$601,MATCH(C10185,Customers!$A$2:$A$601,0))</f>
        <v>Western</v>
      </c>
      <c r="I10185" s="43" t="n">
        <f aca="false">ROUND(MIN(INDEX(Assumptions!$D$13:$D$18,MATCH(E10185,Assumptions!$A$13:$A$18,0)),MAX(INDEX(Assumptions!$C$13:$C$18,MATCH(E10185,Assumptions!$A$13:$A$18,0)),INDEX(Assumptions!$B$13:$B$18,MATCH(E10185,Assumptions!$A$13:$A$18,0))*F10185)),2)</f>
        <v>0</v>
      </c>
    </row>
    <row r="10186" customFormat="false" ht="15" hidden="false" customHeight="false" outlineLevel="0" collapsed="false">
      <c r="A10186" s="24" t="s">
        <v>11009</v>
      </c>
      <c r="B10186" s="39" t="n">
        <v>46236</v>
      </c>
      <c r="C10186" s="24" t="s">
        <v>291</v>
      </c>
      <c r="D10186" s="24" t="s">
        <v>826</v>
      </c>
      <c r="E10186" s="24" t="s">
        <v>113</v>
      </c>
      <c r="F10186" s="38" t="n">
        <v>1000</v>
      </c>
      <c r="G10186" s="42" t="n">
        <f aca="false">DATE(YEAR(B10186),MONTH(B10186),1)</f>
        <v>46235</v>
      </c>
      <c r="H10186" s="24" t="str">
        <f aca="false">INDEX(Customers!$B$2:$B$601,MATCH(C10186,Customers!$A$2:$A$601,0))</f>
        <v>Rift Valley</v>
      </c>
      <c r="I10186" s="43" t="n">
        <f aca="false">ROUND(MIN(INDEX(Assumptions!$D$13:$D$18,MATCH(E10186,Assumptions!$A$13:$A$18,0)),MAX(INDEX(Assumptions!$C$13:$C$18,MATCH(E10186,Assumptions!$A$13:$A$18,0)),INDEX(Assumptions!$B$13:$B$18,MATCH(E10186,Assumptions!$A$13:$A$18,0))*F10186)),2)</f>
        <v>50</v>
      </c>
    </row>
    <row r="10187" customFormat="false" ht="15" hidden="false" customHeight="false" outlineLevel="0" collapsed="false">
      <c r="A10187" s="24" t="s">
        <v>11010</v>
      </c>
      <c r="B10187" s="39" t="n">
        <v>46236</v>
      </c>
      <c r="C10187" s="24" t="s">
        <v>297</v>
      </c>
      <c r="D10187" s="24" t="s">
        <v>826</v>
      </c>
      <c r="E10187" s="24" t="s">
        <v>103</v>
      </c>
      <c r="F10187" s="38" t="n">
        <v>210</v>
      </c>
      <c r="G10187" s="42" t="n">
        <f aca="false">DATE(YEAR(B10187),MONTH(B10187),1)</f>
        <v>46235</v>
      </c>
      <c r="H10187" s="24" t="str">
        <f aca="false">INDEX(Customers!$B$2:$B$601,MATCH(C10187,Customers!$A$2:$A$601,0))</f>
        <v>Nairobi</v>
      </c>
      <c r="I10187" s="43" t="n">
        <f aca="false">ROUND(MIN(INDEX(Assumptions!$D$13:$D$18,MATCH(E10187,Assumptions!$A$13:$A$18,0)),MAX(INDEX(Assumptions!$C$13:$C$18,MATCH(E10187,Assumptions!$A$13:$A$18,0)),INDEX(Assumptions!$B$13:$B$18,MATCH(E10187,Assumptions!$A$13:$A$18,0))*F10187)),2)</f>
        <v>5</v>
      </c>
    </row>
    <row r="10188" customFormat="false" ht="15" hidden="false" customHeight="false" outlineLevel="0" collapsed="false">
      <c r="A10188" s="24" t="s">
        <v>11011</v>
      </c>
      <c r="B10188" s="39" t="n">
        <v>46236</v>
      </c>
      <c r="C10188" s="24" t="s">
        <v>303</v>
      </c>
      <c r="D10188" s="24" t="s">
        <v>826</v>
      </c>
      <c r="E10188" s="24" t="s">
        <v>103</v>
      </c>
      <c r="F10188" s="38" t="n">
        <v>1850</v>
      </c>
      <c r="G10188" s="42" t="n">
        <f aca="false">DATE(YEAR(B10188),MONTH(B10188),1)</f>
        <v>46235</v>
      </c>
      <c r="H10188" s="24" t="str">
        <f aca="false">INDEX(Customers!$B$2:$B$601,MATCH(C10188,Customers!$A$2:$A$601,0))</f>
        <v>Rift Valley</v>
      </c>
      <c r="I10188" s="43" t="n">
        <f aca="false">ROUND(MIN(INDEX(Assumptions!$D$13:$D$18,MATCH(E10188,Assumptions!$A$13:$A$18,0)),MAX(INDEX(Assumptions!$C$13:$C$18,MATCH(E10188,Assumptions!$A$13:$A$18,0)),INDEX(Assumptions!$B$13:$B$18,MATCH(E10188,Assumptions!$A$13:$A$18,0))*F10188)),2)</f>
        <v>18.5</v>
      </c>
    </row>
    <row r="10189" customFormat="false" ht="15" hidden="false" customHeight="false" outlineLevel="0" collapsed="false">
      <c r="A10189" s="24" t="s">
        <v>11012</v>
      </c>
      <c r="B10189" s="39" t="n">
        <v>46236</v>
      </c>
      <c r="C10189" s="24" t="s">
        <v>310</v>
      </c>
      <c r="D10189" s="24" t="s">
        <v>826</v>
      </c>
      <c r="E10189" s="24" t="s">
        <v>103</v>
      </c>
      <c r="F10189" s="38" t="n">
        <v>5470</v>
      </c>
      <c r="G10189" s="42" t="n">
        <f aca="false">DATE(YEAR(B10189),MONTH(B10189),1)</f>
        <v>46235</v>
      </c>
      <c r="H10189" s="24" t="str">
        <f aca="false">INDEX(Customers!$B$2:$B$601,MATCH(C10189,Customers!$A$2:$A$601,0))</f>
        <v>Eastern</v>
      </c>
      <c r="I10189" s="43" t="n">
        <f aca="false">ROUND(MIN(INDEX(Assumptions!$D$13:$D$18,MATCH(E10189,Assumptions!$A$13:$A$18,0)),MAX(INDEX(Assumptions!$C$13:$C$18,MATCH(E10189,Assumptions!$A$13:$A$18,0)),INDEX(Assumptions!$B$13:$B$18,MATCH(E10189,Assumptions!$A$13:$A$18,0))*F10189)),2)</f>
        <v>54.7</v>
      </c>
    </row>
    <row r="10190" customFormat="false" ht="15" hidden="false" customHeight="false" outlineLevel="0" collapsed="false">
      <c r="A10190" s="24" t="s">
        <v>11013</v>
      </c>
      <c r="B10190" s="39" t="n">
        <v>46236</v>
      </c>
      <c r="C10190" s="24" t="s">
        <v>320</v>
      </c>
      <c r="D10190" s="24" t="s">
        <v>826</v>
      </c>
      <c r="E10190" s="24" t="s">
        <v>111</v>
      </c>
      <c r="F10190" s="38" t="n">
        <v>200</v>
      </c>
      <c r="G10190" s="42" t="n">
        <f aca="false">DATE(YEAR(B10190),MONTH(B10190),1)</f>
        <v>46235</v>
      </c>
      <c r="H10190" s="24" t="str">
        <f aca="false">INDEX(Customers!$B$2:$B$601,MATCH(C10190,Customers!$A$2:$A$601,0))</f>
        <v>Rift Valley</v>
      </c>
      <c r="I10190" s="43" t="n">
        <f aca="false">ROUND(MIN(INDEX(Assumptions!$D$13:$D$18,MATCH(E10190,Assumptions!$A$13:$A$18,0)),MAX(INDEX(Assumptions!$C$13:$C$18,MATCH(E10190,Assumptions!$A$13:$A$18,0)),INDEX(Assumptions!$B$13:$B$18,MATCH(E10190,Assumptions!$A$13:$A$18,0))*F10190)),2)</f>
        <v>8</v>
      </c>
    </row>
    <row r="10191" customFormat="false" ht="15" hidden="false" customHeight="false" outlineLevel="0" collapsed="false">
      <c r="A10191" s="24" t="s">
        <v>11014</v>
      </c>
      <c r="B10191" s="39" t="n">
        <v>46236</v>
      </c>
      <c r="C10191" s="24" t="s">
        <v>328</v>
      </c>
      <c r="D10191" s="24" t="s">
        <v>826</v>
      </c>
      <c r="E10191" s="24" t="s">
        <v>109</v>
      </c>
      <c r="F10191" s="38" t="n">
        <v>8880</v>
      </c>
      <c r="G10191" s="42" t="n">
        <f aca="false">DATE(YEAR(B10191),MONTH(B10191),1)</f>
        <v>46235</v>
      </c>
      <c r="H10191" s="24" t="str">
        <f aca="false">INDEX(Customers!$B$2:$B$601,MATCH(C10191,Customers!$A$2:$A$601,0))</f>
        <v>Western</v>
      </c>
      <c r="I10191" s="43" t="n">
        <f aca="false">ROUND(MIN(INDEX(Assumptions!$D$13:$D$18,MATCH(E10191,Assumptions!$A$13:$A$18,0)),MAX(INDEX(Assumptions!$C$13:$C$18,MATCH(E10191,Assumptions!$A$13:$A$18,0)),INDEX(Assumptions!$B$13:$B$18,MATCH(E10191,Assumptions!$A$13:$A$18,0))*F10191)),2)</f>
        <v>35.52</v>
      </c>
    </row>
    <row r="10192" customFormat="false" ht="15" hidden="false" customHeight="false" outlineLevel="0" collapsed="false">
      <c r="A10192" s="24" t="s">
        <v>11015</v>
      </c>
      <c r="B10192" s="39" t="n">
        <v>46236</v>
      </c>
      <c r="C10192" s="24" t="s">
        <v>332</v>
      </c>
      <c r="D10192" s="24" t="s">
        <v>170</v>
      </c>
      <c r="E10192" s="24" t="s">
        <v>107</v>
      </c>
      <c r="F10192" s="38" t="n">
        <v>18450</v>
      </c>
      <c r="G10192" s="42" t="n">
        <f aca="false">DATE(YEAR(B10192),MONTH(B10192),1)</f>
        <v>46235</v>
      </c>
      <c r="H10192" s="24" t="str">
        <f aca="false">INDEX(Customers!$B$2:$B$601,MATCH(C10192,Customers!$A$2:$A$601,0))</f>
        <v>Central</v>
      </c>
      <c r="I10192" s="43" t="n">
        <f aca="false">ROUND(MIN(INDEX(Assumptions!$D$13:$D$18,MATCH(E10192,Assumptions!$A$13:$A$18,0)),MAX(INDEX(Assumptions!$C$13:$C$18,MATCH(E10192,Assumptions!$A$13:$A$18,0)),INDEX(Assumptions!$B$13:$B$18,MATCH(E10192,Assumptions!$A$13:$A$18,0))*F10192)),2)</f>
        <v>0</v>
      </c>
    </row>
    <row r="10193" customFormat="false" ht="15" hidden="false" customHeight="false" outlineLevel="0" collapsed="false">
      <c r="A10193" s="24" t="s">
        <v>11016</v>
      </c>
      <c r="B10193" s="39" t="n">
        <v>46236</v>
      </c>
      <c r="C10193" s="24" t="s">
        <v>359</v>
      </c>
      <c r="D10193" s="24" t="s">
        <v>826</v>
      </c>
      <c r="E10193" s="24" t="s">
        <v>109</v>
      </c>
      <c r="F10193" s="38" t="n">
        <v>17760</v>
      </c>
      <c r="G10193" s="42" t="n">
        <f aca="false">DATE(YEAR(B10193),MONTH(B10193),1)</f>
        <v>46235</v>
      </c>
      <c r="H10193" s="24" t="str">
        <f aca="false">INDEX(Customers!$B$2:$B$601,MATCH(C10193,Customers!$A$2:$A$601,0))</f>
        <v>Central</v>
      </c>
      <c r="I10193" s="43" t="n">
        <f aca="false">ROUND(MIN(INDEX(Assumptions!$D$13:$D$18,MATCH(E10193,Assumptions!$A$13:$A$18,0)),MAX(INDEX(Assumptions!$C$13:$C$18,MATCH(E10193,Assumptions!$A$13:$A$18,0)),INDEX(Assumptions!$B$13:$B$18,MATCH(E10193,Assumptions!$A$13:$A$18,0))*F10193)),2)</f>
        <v>40</v>
      </c>
    </row>
    <row r="10194" customFormat="false" ht="15" hidden="false" customHeight="false" outlineLevel="0" collapsed="false">
      <c r="A10194" s="24" t="s">
        <v>11017</v>
      </c>
      <c r="B10194" s="39" t="n">
        <v>46236</v>
      </c>
      <c r="C10194" s="24" t="s">
        <v>370</v>
      </c>
      <c r="D10194" s="24" t="s">
        <v>826</v>
      </c>
      <c r="E10194" s="24" t="s">
        <v>109</v>
      </c>
      <c r="F10194" s="38" t="n">
        <v>8820</v>
      </c>
      <c r="G10194" s="42" t="n">
        <f aca="false">DATE(YEAR(B10194),MONTH(B10194),1)</f>
        <v>46235</v>
      </c>
      <c r="H10194" s="24" t="str">
        <f aca="false">INDEX(Customers!$B$2:$B$601,MATCH(C10194,Customers!$A$2:$A$601,0))</f>
        <v>Nairobi</v>
      </c>
      <c r="I10194" s="43" t="n">
        <f aca="false">ROUND(MIN(INDEX(Assumptions!$D$13:$D$18,MATCH(E10194,Assumptions!$A$13:$A$18,0)),MAX(INDEX(Assumptions!$C$13:$C$18,MATCH(E10194,Assumptions!$A$13:$A$18,0)),INDEX(Assumptions!$B$13:$B$18,MATCH(E10194,Assumptions!$A$13:$A$18,0))*F10194)),2)</f>
        <v>35.28</v>
      </c>
    </row>
    <row r="10195" customFormat="false" ht="15" hidden="false" customHeight="false" outlineLevel="0" collapsed="false">
      <c r="A10195" s="24" t="s">
        <v>11018</v>
      </c>
      <c r="B10195" s="39" t="n">
        <v>46236</v>
      </c>
      <c r="C10195" s="24" t="s">
        <v>390</v>
      </c>
      <c r="D10195" s="24" t="s">
        <v>175</v>
      </c>
      <c r="E10195" s="24" t="s">
        <v>107</v>
      </c>
      <c r="F10195" s="38" t="n">
        <v>14910</v>
      </c>
      <c r="G10195" s="42" t="n">
        <f aca="false">DATE(YEAR(B10195),MONTH(B10195),1)</f>
        <v>46235</v>
      </c>
      <c r="H10195" s="24" t="str">
        <f aca="false">INDEX(Customers!$B$2:$B$601,MATCH(C10195,Customers!$A$2:$A$601,0))</f>
        <v>Rift Valley</v>
      </c>
      <c r="I10195" s="43" t="n">
        <f aca="false">ROUND(MIN(INDEX(Assumptions!$D$13:$D$18,MATCH(E10195,Assumptions!$A$13:$A$18,0)),MAX(INDEX(Assumptions!$C$13:$C$18,MATCH(E10195,Assumptions!$A$13:$A$18,0)),INDEX(Assumptions!$B$13:$B$18,MATCH(E10195,Assumptions!$A$13:$A$18,0))*F10195)),2)</f>
        <v>0</v>
      </c>
    </row>
    <row r="10196" customFormat="false" ht="15" hidden="false" customHeight="false" outlineLevel="0" collapsed="false">
      <c r="A10196" s="24" t="s">
        <v>11019</v>
      </c>
      <c r="B10196" s="39" t="n">
        <v>46236</v>
      </c>
      <c r="C10196" s="24" t="s">
        <v>391</v>
      </c>
      <c r="D10196" s="24" t="s">
        <v>826</v>
      </c>
      <c r="E10196" s="24" t="s">
        <v>103</v>
      </c>
      <c r="F10196" s="38" t="n">
        <v>10100</v>
      </c>
      <c r="G10196" s="42" t="n">
        <f aca="false">DATE(YEAR(B10196),MONTH(B10196),1)</f>
        <v>46235</v>
      </c>
      <c r="H10196" s="24" t="str">
        <f aca="false">INDEX(Customers!$B$2:$B$601,MATCH(C10196,Customers!$A$2:$A$601,0))</f>
        <v>Nairobi</v>
      </c>
      <c r="I10196" s="43" t="n">
        <f aca="false">ROUND(MIN(INDEX(Assumptions!$D$13:$D$18,MATCH(E10196,Assumptions!$A$13:$A$18,0)),MAX(INDEX(Assumptions!$C$13:$C$18,MATCH(E10196,Assumptions!$A$13:$A$18,0)),INDEX(Assumptions!$B$13:$B$18,MATCH(E10196,Assumptions!$A$13:$A$18,0))*F10196)),2)</f>
        <v>101</v>
      </c>
    </row>
    <row r="10197" customFormat="false" ht="15" hidden="false" customHeight="false" outlineLevel="0" collapsed="false">
      <c r="A10197" s="24" t="s">
        <v>11020</v>
      </c>
      <c r="B10197" s="39" t="n">
        <v>46236</v>
      </c>
      <c r="C10197" s="24" t="s">
        <v>394</v>
      </c>
      <c r="D10197" s="24" t="s">
        <v>826</v>
      </c>
      <c r="E10197" s="24" t="s">
        <v>111</v>
      </c>
      <c r="F10197" s="38" t="n">
        <v>100</v>
      </c>
      <c r="G10197" s="42" t="n">
        <f aca="false">DATE(YEAR(B10197),MONTH(B10197),1)</f>
        <v>46235</v>
      </c>
      <c r="H10197" s="24" t="str">
        <f aca="false">INDEX(Customers!$B$2:$B$601,MATCH(C10197,Customers!$A$2:$A$601,0))</f>
        <v>Eastern</v>
      </c>
      <c r="I10197" s="43" t="n">
        <f aca="false">ROUND(MIN(INDEX(Assumptions!$D$13:$D$18,MATCH(E10197,Assumptions!$A$13:$A$18,0)),MAX(INDEX(Assumptions!$C$13:$C$18,MATCH(E10197,Assumptions!$A$13:$A$18,0)),INDEX(Assumptions!$B$13:$B$18,MATCH(E10197,Assumptions!$A$13:$A$18,0))*F10197)),2)</f>
        <v>4</v>
      </c>
    </row>
    <row r="10198" customFormat="false" ht="15" hidden="false" customHeight="false" outlineLevel="0" collapsed="false">
      <c r="A10198" s="24" t="s">
        <v>11021</v>
      </c>
      <c r="B10198" s="39" t="n">
        <v>46236</v>
      </c>
      <c r="C10198" s="24" t="s">
        <v>402</v>
      </c>
      <c r="D10198" s="24" t="s">
        <v>826</v>
      </c>
      <c r="E10198" s="24" t="s">
        <v>109</v>
      </c>
      <c r="F10198" s="38" t="n">
        <v>2250</v>
      </c>
      <c r="G10198" s="42" t="n">
        <f aca="false">DATE(YEAR(B10198),MONTH(B10198),1)</f>
        <v>46235</v>
      </c>
      <c r="H10198" s="24" t="str">
        <f aca="false">INDEX(Customers!$B$2:$B$601,MATCH(C10198,Customers!$A$2:$A$601,0))</f>
        <v>Coast</v>
      </c>
      <c r="I10198" s="43" t="n">
        <f aca="false">ROUND(MIN(INDEX(Assumptions!$D$13:$D$18,MATCH(E10198,Assumptions!$A$13:$A$18,0)),MAX(INDEX(Assumptions!$C$13:$C$18,MATCH(E10198,Assumptions!$A$13:$A$18,0)),INDEX(Assumptions!$B$13:$B$18,MATCH(E10198,Assumptions!$A$13:$A$18,0))*F10198)),2)</f>
        <v>9</v>
      </c>
    </row>
    <row r="10199" customFormat="false" ht="15" hidden="false" customHeight="false" outlineLevel="0" collapsed="false">
      <c r="A10199" s="24" t="s">
        <v>11022</v>
      </c>
      <c r="B10199" s="39" t="n">
        <v>46236</v>
      </c>
      <c r="C10199" s="24" t="s">
        <v>423</v>
      </c>
      <c r="D10199" s="24" t="s">
        <v>826</v>
      </c>
      <c r="E10199" s="24" t="s">
        <v>109</v>
      </c>
      <c r="F10199" s="38" t="n">
        <v>4100</v>
      </c>
      <c r="G10199" s="42" t="n">
        <f aca="false">DATE(YEAR(B10199),MONTH(B10199),1)</f>
        <v>46235</v>
      </c>
      <c r="H10199" s="24" t="str">
        <f aca="false">INDEX(Customers!$B$2:$B$601,MATCH(C10199,Customers!$A$2:$A$601,0))</f>
        <v>Nairobi</v>
      </c>
      <c r="I10199" s="43" t="n">
        <f aca="false">ROUND(MIN(INDEX(Assumptions!$D$13:$D$18,MATCH(E10199,Assumptions!$A$13:$A$18,0)),MAX(INDEX(Assumptions!$C$13:$C$18,MATCH(E10199,Assumptions!$A$13:$A$18,0)),INDEX(Assumptions!$B$13:$B$18,MATCH(E10199,Assumptions!$A$13:$A$18,0))*F10199)),2)</f>
        <v>16.4</v>
      </c>
    </row>
    <row r="10200" customFormat="false" ht="15" hidden="false" customHeight="false" outlineLevel="0" collapsed="false">
      <c r="A10200" s="24" t="s">
        <v>11023</v>
      </c>
      <c r="B10200" s="39" t="n">
        <v>46236</v>
      </c>
      <c r="C10200" s="24" t="s">
        <v>425</v>
      </c>
      <c r="D10200" s="24" t="s">
        <v>826</v>
      </c>
      <c r="E10200" s="24" t="s">
        <v>113</v>
      </c>
      <c r="F10200" s="38" t="n">
        <v>250</v>
      </c>
      <c r="G10200" s="42" t="n">
        <f aca="false">DATE(YEAR(B10200),MONTH(B10200),1)</f>
        <v>46235</v>
      </c>
      <c r="H10200" s="24" t="str">
        <f aca="false">INDEX(Customers!$B$2:$B$601,MATCH(C10200,Customers!$A$2:$A$601,0))</f>
        <v>Western</v>
      </c>
      <c r="I10200" s="43" t="n">
        <f aca="false">ROUND(MIN(INDEX(Assumptions!$D$13:$D$18,MATCH(E10200,Assumptions!$A$13:$A$18,0)),MAX(INDEX(Assumptions!$C$13:$C$18,MATCH(E10200,Assumptions!$A$13:$A$18,0)),INDEX(Assumptions!$B$13:$B$18,MATCH(E10200,Assumptions!$A$13:$A$18,0))*F10200)),2)</f>
        <v>12.5</v>
      </c>
    </row>
    <row r="10201" customFormat="false" ht="15" hidden="false" customHeight="false" outlineLevel="0" collapsed="false">
      <c r="A10201" s="24" t="s">
        <v>11024</v>
      </c>
      <c r="B10201" s="39" t="n">
        <v>46236</v>
      </c>
      <c r="C10201" s="24" t="s">
        <v>427</v>
      </c>
      <c r="D10201" s="24" t="s">
        <v>826</v>
      </c>
      <c r="E10201" s="24" t="s">
        <v>109</v>
      </c>
      <c r="F10201" s="38" t="n">
        <v>17360</v>
      </c>
      <c r="G10201" s="42" t="n">
        <f aca="false">DATE(YEAR(B10201),MONTH(B10201),1)</f>
        <v>46235</v>
      </c>
      <c r="H10201" s="24" t="str">
        <f aca="false">INDEX(Customers!$B$2:$B$601,MATCH(C10201,Customers!$A$2:$A$601,0))</f>
        <v>Nairobi</v>
      </c>
      <c r="I10201" s="43" t="n">
        <f aca="false">ROUND(MIN(INDEX(Assumptions!$D$13:$D$18,MATCH(E10201,Assumptions!$A$13:$A$18,0)),MAX(INDEX(Assumptions!$C$13:$C$18,MATCH(E10201,Assumptions!$A$13:$A$18,0)),INDEX(Assumptions!$B$13:$B$18,MATCH(E10201,Assumptions!$A$13:$A$18,0))*F10201)),2)</f>
        <v>40</v>
      </c>
    </row>
    <row r="10202" customFormat="false" ht="15" hidden="false" customHeight="false" outlineLevel="0" collapsed="false">
      <c r="A10202" s="24" t="s">
        <v>11025</v>
      </c>
      <c r="B10202" s="39" t="n">
        <v>46236</v>
      </c>
      <c r="C10202" s="24" t="s">
        <v>428</v>
      </c>
      <c r="D10202" s="24" t="s">
        <v>826</v>
      </c>
      <c r="E10202" s="24" t="s">
        <v>113</v>
      </c>
      <c r="F10202" s="38" t="n">
        <v>250</v>
      </c>
      <c r="G10202" s="42" t="n">
        <f aca="false">DATE(YEAR(B10202),MONTH(B10202),1)</f>
        <v>46235</v>
      </c>
      <c r="H10202" s="24" t="str">
        <f aca="false">INDEX(Customers!$B$2:$B$601,MATCH(C10202,Customers!$A$2:$A$601,0))</f>
        <v>Nairobi</v>
      </c>
      <c r="I10202" s="43" t="n">
        <f aca="false">ROUND(MIN(INDEX(Assumptions!$D$13:$D$18,MATCH(E10202,Assumptions!$A$13:$A$18,0)),MAX(INDEX(Assumptions!$C$13:$C$18,MATCH(E10202,Assumptions!$A$13:$A$18,0)),INDEX(Assumptions!$B$13:$B$18,MATCH(E10202,Assumptions!$A$13:$A$18,0))*F10202)),2)</f>
        <v>12.5</v>
      </c>
    </row>
    <row r="10203" customFormat="false" ht="15" hidden="false" customHeight="false" outlineLevel="0" collapsed="false">
      <c r="A10203" s="24" t="s">
        <v>11026</v>
      </c>
      <c r="B10203" s="39" t="n">
        <v>46236</v>
      </c>
      <c r="C10203" s="24" t="s">
        <v>446</v>
      </c>
      <c r="D10203" s="24" t="s">
        <v>164</v>
      </c>
      <c r="E10203" s="24" t="s">
        <v>107</v>
      </c>
      <c r="F10203" s="38" t="n">
        <v>2810</v>
      </c>
      <c r="G10203" s="42" t="n">
        <f aca="false">DATE(YEAR(B10203),MONTH(B10203),1)</f>
        <v>46235</v>
      </c>
      <c r="H10203" s="24" t="str">
        <f aca="false">INDEX(Customers!$B$2:$B$601,MATCH(C10203,Customers!$A$2:$A$601,0))</f>
        <v>Central</v>
      </c>
      <c r="I10203" s="43" t="n">
        <f aca="false">ROUND(MIN(INDEX(Assumptions!$D$13:$D$18,MATCH(E10203,Assumptions!$A$13:$A$18,0)),MAX(INDEX(Assumptions!$C$13:$C$18,MATCH(E10203,Assumptions!$A$13:$A$18,0)),INDEX(Assumptions!$B$13:$B$18,MATCH(E10203,Assumptions!$A$13:$A$18,0))*F10203)),2)</f>
        <v>0</v>
      </c>
    </row>
    <row r="10204" customFormat="false" ht="15" hidden="false" customHeight="false" outlineLevel="0" collapsed="false">
      <c r="A10204" s="24" t="s">
        <v>11027</v>
      </c>
      <c r="B10204" s="39" t="n">
        <v>46236</v>
      </c>
      <c r="C10204" s="24" t="s">
        <v>449</v>
      </c>
      <c r="D10204" s="24" t="s">
        <v>826</v>
      </c>
      <c r="E10204" s="24" t="s">
        <v>103</v>
      </c>
      <c r="F10204" s="38" t="n">
        <v>470</v>
      </c>
      <c r="G10204" s="42" t="n">
        <f aca="false">DATE(YEAR(B10204),MONTH(B10204),1)</f>
        <v>46235</v>
      </c>
      <c r="H10204" s="24" t="str">
        <f aca="false">INDEX(Customers!$B$2:$B$601,MATCH(C10204,Customers!$A$2:$A$601,0))</f>
        <v>Rift Valley</v>
      </c>
      <c r="I10204" s="43" t="n">
        <f aca="false">ROUND(MIN(INDEX(Assumptions!$D$13:$D$18,MATCH(E10204,Assumptions!$A$13:$A$18,0)),MAX(INDEX(Assumptions!$C$13:$C$18,MATCH(E10204,Assumptions!$A$13:$A$18,0)),INDEX(Assumptions!$B$13:$B$18,MATCH(E10204,Assumptions!$A$13:$A$18,0))*F10204)),2)</f>
        <v>5</v>
      </c>
    </row>
    <row r="10205" customFormat="false" ht="15" hidden="false" customHeight="false" outlineLevel="0" collapsed="false">
      <c r="A10205" s="24" t="s">
        <v>11028</v>
      </c>
      <c r="B10205" s="39" t="n">
        <v>46236</v>
      </c>
      <c r="C10205" s="24" t="s">
        <v>493</v>
      </c>
      <c r="D10205" s="24" t="s">
        <v>826</v>
      </c>
      <c r="E10205" s="24" t="s">
        <v>111</v>
      </c>
      <c r="F10205" s="38" t="n">
        <v>200</v>
      </c>
      <c r="G10205" s="42" t="n">
        <f aca="false">DATE(YEAR(B10205),MONTH(B10205),1)</f>
        <v>46235</v>
      </c>
      <c r="H10205" s="24" t="str">
        <f aca="false">INDEX(Customers!$B$2:$B$601,MATCH(C10205,Customers!$A$2:$A$601,0))</f>
        <v>Eastern</v>
      </c>
      <c r="I10205" s="43" t="n">
        <f aca="false">ROUND(MIN(INDEX(Assumptions!$D$13:$D$18,MATCH(E10205,Assumptions!$A$13:$A$18,0)),MAX(INDEX(Assumptions!$C$13:$C$18,MATCH(E10205,Assumptions!$A$13:$A$18,0)),INDEX(Assumptions!$B$13:$B$18,MATCH(E10205,Assumptions!$A$13:$A$18,0))*F10205)),2)</f>
        <v>8</v>
      </c>
    </row>
    <row r="10206" customFormat="false" ht="15" hidden="false" customHeight="false" outlineLevel="0" collapsed="false">
      <c r="A10206" s="24" t="s">
        <v>11029</v>
      </c>
      <c r="B10206" s="39" t="n">
        <v>46236</v>
      </c>
      <c r="C10206" s="24" t="s">
        <v>498</v>
      </c>
      <c r="D10206" s="24" t="s">
        <v>826</v>
      </c>
      <c r="E10206" s="24" t="s">
        <v>113</v>
      </c>
      <c r="F10206" s="38" t="n">
        <v>250</v>
      </c>
      <c r="G10206" s="42" t="n">
        <f aca="false">DATE(YEAR(B10206),MONTH(B10206),1)</f>
        <v>46235</v>
      </c>
      <c r="H10206" s="24" t="str">
        <f aca="false">INDEX(Customers!$B$2:$B$601,MATCH(C10206,Customers!$A$2:$A$601,0))</f>
        <v>Nairobi</v>
      </c>
      <c r="I10206" s="43" t="n">
        <f aca="false">ROUND(MIN(INDEX(Assumptions!$D$13:$D$18,MATCH(E10206,Assumptions!$A$13:$A$18,0)),MAX(INDEX(Assumptions!$C$13:$C$18,MATCH(E10206,Assumptions!$A$13:$A$18,0)),INDEX(Assumptions!$B$13:$B$18,MATCH(E10206,Assumptions!$A$13:$A$18,0))*F10206)),2)</f>
        <v>12.5</v>
      </c>
    </row>
    <row r="10207" customFormat="false" ht="15" hidden="false" customHeight="false" outlineLevel="0" collapsed="false">
      <c r="A10207" s="24" t="s">
        <v>11030</v>
      </c>
      <c r="B10207" s="39" t="n">
        <v>46236</v>
      </c>
      <c r="C10207" s="24" t="s">
        <v>508</v>
      </c>
      <c r="D10207" s="24" t="s">
        <v>826</v>
      </c>
      <c r="E10207" s="24" t="s">
        <v>103</v>
      </c>
      <c r="F10207" s="38" t="n">
        <v>2740</v>
      </c>
      <c r="G10207" s="42" t="n">
        <f aca="false">DATE(YEAR(B10207),MONTH(B10207),1)</f>
        <v>46235</v>
      </c>
      <c r="H10207" s="24" t="str">
        <f aca="false">INDEX(Customers!$B$2:$B$601,MATCH(C10207,Customers!$A$2:$A$601,0))</f>
        <v>Eastern</v>
      </c>
      <c r="I10207" s="43" t="n">
        <f aca="false">ROUND(MIN(INDEX(Assumptions!$D$13:$D$18,MATCH(E10207,Assumptions!$A$13:$A$18,0)),MAX(INDEX(Assumptions!$C$13:$C$18,MATCH(E10207,Assumptions!$A$13:$A$18,0)),INDEX(Assumptions!$B$13:$B$18,MATCH(E10207,Assumptions!$A$13:$A$18,0))*F10207)),2)</f>
        <v>27.4</v>
      </c>
    </row>
    <row r="10208" customFormat="false" ht="15" hidden="false" customHeight="false" outlineLevel="0" collapsed="false">
      <c r="A10208" s="24" t="s">
        <v>11031</v>
      </c>
      <c r="B10208" s="39" t="n">
        <v>46236</v>
      </c>
      <c r="C10208" s="24" t="s">
        <v>512</v>
      </c>
      <c r="D10208" s="24" t="s">
        <v>826</v>
      </c>
      <c r="E10208" s="24" t="s">
        <v>111</v>
      </c>
      <c r="F10208" s="38" t="n">
        <v>500</v>
      </c>
      <c r="G10208" s="42" t="n">
        <f aca="false">DATE(YEAR(B10208),MONTH(B10208),1)</f>
        <v>46235</v>
      </c>
      <c r="H10208" s="24" t="str">
        <f aca="false">INDEX(Customers!$B$2:$B$601,MATCH(C10208,Customers!$A$2:$A$601,0))</f>
        <v>Central</v>
      </c>
      <c r="I10208" s="43" t="n">
        <f aca="false">ROUND(MIN(INDEX(Assumptions!$D$13:$D$18,MATCH(E10208,Assumptions!$A$13:$A$18,0)),MAX(INDEX(Assumptions!$C$13:$C$18,MATCH(E10208,Assumptions!$A$13:$A$18,0)),INDEX(Assumptions!$B$13:$B$18,MATCH(E10208,Assumptions!$A$13:$A$18,0))*F10208)),2)</f>
        <v>20</v>
      </c>
    </row>
    <row r="10209" customFormat="false" ht="15" hidden="false" customHeight="false" outlineLevel="0" collapsed="false">
      <c r="A10209" s="24" t="s">
        <v>11032</v>
      </c>
      <c r="B10209" s="39" t="n">
        <v>46236</v>
      </c>
      <c r="C10209" s="24" t="s">
        <v>520</v>
      </c>
      <c r="D10209" s="24" t="s">
        <v>826</v>
      </c>
      <c r="E10209" s="24" t="s">
        <v>113</v>
      </c>
      <c r="F10209" s="38" t="n">
        <v>250</v>
      </c>
      <c r="G10209" s="42" t="n">
        <f aca="false">DATE(YEAR(B10209),MONTH(B10209),1)</f>
        <v>46235</v>
      </c>
      <c r="H10209" s="24" t="str">
        <f aca="false">INDEX(Customers!$B$2:$B$601,MATCH(C10209,Customers!$A$2:$A$601,0))</f>
        <v>Coast</v>
      </c>
      <c r="I10209" s="43" t="n">
        <f aca="false">ROUND(MIN(INDEX(Assumptions!$D$13:$D$18,MATCH(E10209,Assumptions!$A$13:$A$18,0)),MAX(INDEX(Assumptions!$C$13:$C$18,MATCH(E10209,Assumptions!$A$13:$A$18,0)),INDEX(Assumptions!$B$13:$B$18,MATCH(E10209,Assumptions!$A$13:$A$18,0))*F10209)),2)</f>
        <v>12.5</v>
      </c>
    </row>
    <row r="10210" customFormat="false" ht="15" hidden="false" customHeight="false" outlineLevel="0" collapsed="false">
      <c r="A10210" s="24" t="s">
        <v>11033</v>
      </c>
      <c r="B10210" s="39" t="n">
        <v>46236</v>
      </c>
      <c r="C10210" s="24" t="s">
        <v>522</v>
      </c>
      <c r="D10210" s="24" t="s">
        <v>826</v>
      </c>
      <c r="E10210" s="24" t="s">
        <v>109</v>
      </c>
      <c r="F10210" s="38" t="n">
        <v>9530</v>
      </c>
      <c r="G10210" s="42" t="n">
        <f aca="false">DATE(YEAR(B10210),MONTH(B10210),1)</f>
        <v>46235</v>
      </c>
      <c r="H10210" s="24" t="str">
        <f aca="false">INDEX(Customers!$B$2:$B$601,MATCH(C10210,Customers!$A$2:$A$601,0))</f>
        <v>Central</v>
      </c>
      <c r="I10210" s="43" t="n">
        <f aca="false">ROUND(MIN(INDEX(Assumptions!$D$13:$D$18,MATCH(E10210,Assumptions!$A$13:$A$18,0)),MAX(INDEX(Assumptions!$C$13:$C$18,MATCH(E10210,Assumptions!$A$13:$A$18,0)),INDEX(Assumptions!$B$13:$B$18,MATCH(E10210,Assumptions!$A$13:$A$18,0))*F10210)),2)</f>
        <v>38.12</v>
      </c>
    </row>
    <row r="10211" customFormat="false" ht="15" hidden="false" customHeight="false" outlineLevel="0" collapsed="false">
      <c r="A10211" s="24" t="s">
        <v>11034</v>
      </c>
      <c r="B10211" s="39" t="n">
        <v>46236</v>
      </c>
      <c r="C10211" s="24" t="s">
        <v>522</v>
      </c>
      <c r="D10211" s="24" t="s">
        <v>826</v>
      </c>
      <c r="E10211" s="24" t="s">
        <v>103</v>
      </c>
      <c r="F10211" s="38" t="n">
        <v>11720</v>
      </c>
      <c r="G10211" s="42" t="n">
        <f aca="false">DATE(YEAR(B10211),MONTH(B10211),1)</f>
        <v>46235</v>
      </c>
      <c r="H10211" s="24" t="str">
        <f aca="false">INDEX(Customers!$B$2:$B$601,MATCH(C10211,Customers!$A$2:$A$601,0))</f>
        <v>Central</v>
      </c>
      <c r="I10211" s="43" t="n">
        <f aca="false">ROUND(MIN(INDEX(Assumptions!$D$13:$D$18,MATCH(E10211,Assumptions!$A$13:$A$18,0)),MAX(INDEX(Assumptions!$C$13:$C$18,MATCH(E10211,Assumptions!$A$13:$A$18,0)),INDEX(Assumptions!$B$13:$B$18,MATCH(E10211,Assumptions!$A$13:$A$18,0))*F10211)),2)</f>
        <v>105</v>
      </c>
    </row>
    <row r="10212" customFormat="false" ht="15" hidden="false" customHeight="false" outlineLevel="0" collapsed="false">
      <c r="A10212" s="24" t="s">
        <v>11035</v>
      </c>
      <c r="B10212" s="39" t="n">
        <v>46236</v>
      </c>
      <c r="C10212" s="24" t="s">
        <v>522</v>
      </c>
      <c r="D10212" s="24" t="s">
        <v>826</v>
      </c>
      <c r="E10212" s="24" t="s">
        <v>103</v>
      </c>
      <c r="F10212" s="38" t="n">
        <v>1670</v>
      </c>
      <c r="G10212" s="42" t="n">
        <f aca="false">DATE(YEAR(B10212),MONTH(B10212),1)</f>
        <v>46235</v>
      </c>
      <c r="H10212" s="24" t="str">
        <f aca="false">INDEX(Customers!$B$2:$B$601,MATCH(C10212,Customers!$A$2:$A$601,0))</f>
        <v>Central</v>
      </c>
      <c r="I10212" s="43" t="n">
        <f aca="false">ROUND(MIN(INDEX(Assumptions!$D$13:$D$18,MATCH(E10212,Assumptions!$A$13:$A$18,0)),MAX(INDEX(Assumptions!$C$13:$C$18,MATCH(E10212,Assumptions!$A$13:$A$18,0)),INDEX(Assumptions!$B$13:$B$18,MATCH(E10212,Assumptions!$A$13:$A$18,0))*F10212)),2)</f>
        <v>16.7</v>
      </c>
    </row>
    <row r="10213" customFormat="false" ht="15" hidden="false" customHeight="false" outlineLevel="0" collapsed="false">
      <c r="A10213" s="24" t="s">
        <v>11036</v>
      </c>
      <c r="B10213" s="39" t="n">
        <v>46236</v>
      </c>
      <c r="C10213" s="24" t="s">
        <v>528</v>
      </c>
      <c r="D10213" s="24" t="s">
        <v>826</v>
      </c>
      <c r="E10213" s="24" t="s">
        <v>109</v>
      </c>
      <c r="F10213" s="38" t="n">
        <v>11620</v>
      </c>
      <c r="G10213" s="42" t="n">
        <f aca="false">DATE(YEAR(B10213),MONTH(B10213),1)</f>
        <v>46235</v>
      </c>
      <c r="H10213" s="24" t="str">
        <f aca="false">INDEX(Customers!$B$2:$B$601,MATCH(C10213,Customers!$A$2:$A$601,0))</f>
        <v>Central</v>
      </c>
      <c r="I10213" s="43" t="n">
        <f aca="false">ROUND(MIN(INDEX(Assumptions!$D$13:$D$18,MATCH(E10213,Assumptions!$A$13:$A$18,0)),MAX(INDEX(Assumptions!$C$13:$C$18,MATCH(E10213,Assumptions!$A$13:$A$18,0)),INDEX(Assumptions!$B$13:$B$18,MATCH(E10213,Assumptions!$A$13:$A$18,0))*F10213)),2)</f>
        <v>40</v>
      </c>
    </row>
    <row r="10214" customFormat="false" ht="15" hidden="false" customHeight="false" outlineLevel="0" collapsed="false">
      <c r="A10214" s="24" t="s">
        <v>11037</v>
      </c>
      <c r="B10214" s="39" t="n">
        <v>46236</v>
      </c>
      <c r="C10214" s="24" t="s">
        <v>538</v>
      </c>
      <c r="D10214" s="24" t="s">
        <v>826</v>
      </c>
      <c r="E10214" s="24" t="s">
        <v>103</v>
      </c>
      <c r="F10214" s="38" t="n">
        <v>1950</v>
      </c>
      <c r="G10214" s="42" t="n">
        <f aca="false">DATE(YEAR(B10214),MONTH(B10214),1)</f>
        <v>46235</v>
      </c>
      <c r="H10214" s="24" t="str">
        <f aca="false">INDEX(Customers!$B$2:$B$601,MATCH(C10214,Customers!$A$2:$A$601,0))</f>
        <v>Rift Valley</v>
      </c>
      <c r="I10214" s="43" t="n">
        <f aca="false">ROUND(MIN(INDEX(Assumptions!$D$13:$D$18,MATCH(E10214,Assumptions!$A$13:$A$18,0)),MAX(INDEX(Assumptions!$C$13:$C$18,MATCH(E10214,Assumptions!$A$13:$A$18,0)),INDEX(Assumptions!$B$13:$B$18,MATCH(E10214,Assumptions!$A$13:$A$18,0))*F10214)),2)</f>
        <v>19.5</v>
      </c>
    </row>
    <row r="10215" customFormat="false" ht="15" hidden="false" customHeight="false" outlineLevel="0" collapsed="false">
      <c r="A10215" s="24" t="s">
        <v>11038</v>
      </c>
      <c r="B10215" s="39" t="n">
        <v>46236</v>
      </c>
      <c r="C10215" s="24" t="s">
        <v>539</v>
      </c>
      <c r="D10215" s="24" t="s">
        <v>826</v>
      </c>
      <c r="E10215" s="24" t="s">
        <v>109</v>
      </c>
      <c r="F10215" s="38" t="n">
        <v>100</v>
      </c>
      <c r="G10215" s="42" t="n">
        <f aca="false">DATE(YEAR(B10215),MONTH(B10215),1)</f>
        <v>46235</v>
      </c>
      <c r="H10215" s="24" t="str">
        <f aca="false">INDEX(Customers!$B$2:$B$601,MATCH(C10215,Customers!$A$2:$A$601,0))</f>
        <v>Nairobi</v>
      </c>
      <c r="I10215" s="43" t="n">
        <f aca="false">ROUND(MIN(INDEX(Assumptions!$D$13:$D$18,MATCH(E10215,Assumptions!$A$13:$A$18,0)),MAX(INDEX(Assumptions!$C$13:$C$18,MATCH(E10215,Assumptions!$A$13:$A$18,0)),INDEX(Assumptions!$B$13:$B$18,MATCH(E10215,Assumptions!$A$13:$A$18,0))*F10215)),2)</f>
        <v>0.4</v>
      </c>
    </row>
    <row r="10216" customFormat="false" ht="15" hidden="false" customHeight="false" outlineLevel="0" collapsed="false">
      <c r="A10216" s="24" t="s">
        <v>11039</v>
      </c>
      <c r="B10216" s="39" t="n">
        <v>46236</v>
      </c>
      <c r="C10216" s="24" t="s">
        <v>542</v>
      </c>
      <c r="D10216" s="24" t="s">
        <v>826</v>
      </c>
      <c r="E10216" s="24" t="s">
        <v>111</v>
      </c>
      <c r="F10216" s="38" t="n">
        <v>20</v>
      </c>
      <c r="G10216" s="42" t="n">
        <f aca="false">DATE(YEAR(B10216),MONTH(B10216),1)</f>
        <v>46235</v>
      </c>
      <c r="H10216" s="24" t="str">
        <f aca="false">INDEX(Customers!$B$2:$B$601,MATCH(C10216,Customers!$A$2:$A$601,0))</f>
        <v>Western</v>
      </c>
      <c r="I10216" s="43" t="n">
        <f aca="false">ROUND(MIN(INDEX(Assumptions!$D$13:$D$18,MATCH(E10216,Assumptions!$A$13:$A$18,0)),MAX(INDEX(Assumptions!$C$13:$C$18,MATCH(E10216,Assumptions!$A$13:$A$18,0)),INDEX(Assumptions!$B$13:$B$18,MATCH(E10216,Assumptions!$A$13:$A$18,0))*F10216)),2)</f>
        <v>0.8</v>
      </c>
    </row>
    <row r="10217" customFormat="false" ht="15" hidden="false" customHeight="false" outlineLevel="0" collapsed="false">
      <c r="A10217" s="24" t="s">
        <v>11040</v>
      </c>
      <c r="B10217" s="39" t="n">
        <v>46236</v>
      </c>
      <c r="C10217" s="24" t="s">
        <v>543</v>
      </c>
      <c r="D10217" s="24" t="s">
        <v>170</v>
      </c>
      <c r="E10217" s="24" t="s">
        <v>107</v>
      </c>
      <c r="F10217" s="38" t="n">
        <v>11290</v>
      </c>
      <c r="G10217" s="42" t="n">
        <f aca="false">DATE(YEAR(B10217),MONTH(B10217),1)</f>
        <v>46235</v>
      </c>
      <c r="H10217" s="24" t="str">
        <f aca="false">INDEX(Customers!$B$2:$B$601,MATCH(C10217,Customers!$A$2:$A$601,0))</f>
        <v>Central</v>
      </c>
      <c r="I10217" s="43" t="n">
        <f aca="false">ROUND(MIN(INDEX(Assumptions!$D$13:$D$18,MATCH(E10217,Assumptions!$A$13:$A$18,0)),MAX(INDEX(Assumptions!$C$13:$C$18,MATCH(E10217,Assumptions!$A$13:$A$18,0)),INDEX(Assumptions!$B$13:$B$18,MATCH(E10217,Assumptions!$A$13:$A$18,0))*F10217)),2)</f>
        <v>0</v>
      </c>
    </row>
    <row r="10218" customFormat="false" ht="15" hidden="false" customHeight="false" outlineLevel="0" collapsed="false">
      <c r="A10218" s="24" t="s">
        <v>11041</v>
      </c>
      <c r="B10218" s="39" t="n">
        <v>46236</v>
      </c>
      <c r="C10218" s="24" t="s">
        <v>543</v>
      </c>
      <c r="D10218" s="24" t="s">
        <v>165</v>
      </c>
      <c r="E10218" s="24" t="s">
        <v>107</v>
      </c>
      <c r="F10218" s="38" t="n">
        <v>8910</v>
      </c>
      <c r="G10218" s="42" t="n">
        <f aca="false">DATE(YEAR(B10218),MONTH(B10218),1)</f>
        <v>46235</v>
      </c>
      <c r="H10218" s="24" t="str">
        <f aca="false">INDEX(Customers!$B$2:$B$601,MATCH(C10218,Customers!$A$2:$A$601,0))</f>
        <v>Central</v>
      </c>
      <c r="I10218" s="43" t="n">
        <f aca="false">ROUND(MIN(INDEX(Assumptions!$D$13:$D$18,MATCH(E10218,Assumptions!$A$13:$A$18,0)),MAX(INDEX(Assumptions!$C$13:$C$18,MATCH(E10218,Assumptions!$A$13:$A$18,0)),INDEX(Assumptions!$B$13:$B$18,MATCH(E10218,Assumptions!$A$13:$A$18,0))*F10218)),2)</f>
        <v>0</v>
      </c>
    </row>
    <row r="10219" customFormat="false" ht="15" hidden="false" customHeight="false" outlineLevel="0" collapsed="false">
      <c r="A10219" s="24" t="s">
        <v>11042</v>
      </c>
      <c r="B10219" s="39" t="n">
        <v>46236</v>
      </c>
      <c r="C10219" s="24" t="s">
        <v>543</v>
      </c>
      <c r="D10219" s="24" t="s">
        <v>826</v>
      </c>
      <c r="E10219" s="24" t="s">
        <v>103</v>
      </c>
      <c r="F10219" s="38" t="n">
        <v>1140</v>
      </c>
      <c r="G10219" s="42" t="n">
        <f aca="false">DATE(YEAR(B10219),MONTH(B10219),1)</f>
        <v>46235</v>
      </c>
      <c r="H10219" s="24" t="str">
        <f aca="false">INDEX(Customers!$B$2:$B$601,MATCH(C10219,Customers!$A$2:$A$601,0))</f>
        <v>Central</v>
      </c>
      <c r="I10219" s="43" t="n">
        <f aca="false">ROUND(MIN(INDEX(Assumptions!$D$13:$D$18,MATCH(E10219,Assumptions!$A$13:$A$18,0)),MAX(INDEX(Assumptions!$C$13:$C$18,MATCH(E10219,Assumptions!$A$13:$A$18,0)),INDEX(Assumptions!$B$13:$B$18,MATCH(E10219,Assumptions!$A$13:$A$18,0))*F10219)),2)</f>
        <v>11.4</v>
      </c>
    </row>
    <row r="10220" customFormat="false" ht="15" hidden="false" customHeight="false" outlineLevel="0" collapsed="false">
      <c r="A10220" s="24" t="s">
        <v>11043</v>
      </c>
      <c r="B10220" s="39" t="n">
        <v>46236</v>
      </c>
      <c r="C10220" s="24" t="s">
        <v>543</v>
      </c>
      <c r="D10220" s="24" t="s">
        <v>826</v>
      </c>
      <c r="E10220" s="24" t="s">
        <v>111</v>
      </c>
      <c r="F10220" s="38" t="n">
        <v>50</v>
      </c>
      <c r="G10220" s="42" t="n">
        <f aca="false">DATE(YEAR(B10220),MONTH(B10220),1)</f>
        <v>46235</v>
      </c>
      <c r="H10220" s="24" t="str">
        <f aca="false">INDEX(Customers!$B$2:$B$601,MATCH(C10220,Customers!$A$2:$A$601,0))</f>
        <v>Central</v>
      </c>
      <c r="I10220" s="43" t="n">
        <f aca="false">ROUND(MIN(INDEX(Assumptions!$D$13:$D$18,MATCH(E10220,Assumptions!$A$13:$A$18,0)),MAX(INDEX(Assumptions!$C$13:$C$18,MATCH(E10220,Assumptions!$A$13:$A$18,0)),INDEX(Assumptions!$B$13:$B$18,MATCH(E10220,Assumptions!$A$13:$A$18,0))*F10220)),2)</f>
        <v>2</v>
      </c>
    </row>
    <row r="10221" customFormat="false" ht="15" hidden="false" customHeight="false" outlineLevel="0" collapsed="false">
      <c r="A10221" s="24" t="s">
        <v>11044</v>
      </c>
      <c r="B10221" s="39" t="n">
        <v>46236</v>
      </c>
      <c r="C10221" s="24" t="s">
        <v>547</v>
      </c>
      <c r="D10221" s="24" t="s">
        <v>191</v>
      </c>
      <c r="E10221" s="24" t="s">
        <v>107</v>
      </c>
      <c r="F10221" s="38" t="n">
        <v>1680</v>
      </c>
      <c r="G10221" s="42" t="n">
        <f aca="false">DATE(YEAR(B10221),MONTH(B10221),1)</f>
        <v>46235</v>
      </c>
      <c r="H10221" s="24" t="str">
        <f aca="false">INDEX(Customers!$B$2:$B$601,MATCH(C10221,Customers!$A$2:$A$601,0))</f>
        <v>Central</v>
      </c>
      <c r="I10221" s="43" t="n">
        <f aca="false">ROUND(MIN(INDEX(Assumptions!$D$13:$D$18,MATCH(E10221,Assumptions!$A$13:$A$18,0)),MAX(INDEX(Assumptions!$C$13:$C$18,MATCH(E10221,Assumptions!$A$13:$A$18,0)),INDEX(Assumptions!$B$13:$B$18,MATCH(E10221,Assumptions!$A$13:$A$18,0))*F10221)),2)</f>
        <v>0</v>
      </c>
    </row>
    <row r="10222" customFormat="false" ht="15" hidden="false" customHeight="false" outlineLevel="0" collapsed="false">
      <c r="A10222" s="24" t="s">
        <v>11045</v>
      </c>
      <c r="B10222" s="39" t="n">
        <v>46236</v>
      </c>
      <c r="C10222" s="24" t="s">
        <v>549</v>
      </c>
      <c r="D10222" s="24" t="s">
        <v>826</v>
      </c>
      <c r="E10222" s="24" t="s">
        <v>113</v>
      </c>
      <c r="F10222" s="38" t="n">
        <v>2000</v>
      </c>
      <c r="G10222" s="42" t="n">
        <f aca="false">DATE(YEAR(B10222),MONTH(B10222),1)</f>
        <v>46235</v>
      </c>
      <c r="H10222" s="24" t="str">
        <f aca="false">INDEX(Customers!$B$2:$B$601,MATCH(C10222,Customers!$A$2:$A$601,0))</f>
        <v>Eastern</v>
      </c>
      <c r="I10222" s="43" t="n">
        <f aca="false">ROUND(MIN(INDEX(Assumptions!$D$13:$D$18,MATCH(E10222,Assumptions!$A$13:$A$18,0)),MAX(INDEX(Assumptions!$C$13:$C$18,MATCH(E10222,Assumptions!$A$13:$A$18,0)),INDEX(Assumptions!$B$13:$B$18,MATCH(E10222,Assumptions!$A$13:$A$18,0))*F10222)),2)</f>
        <v>100</v>
      </c>
    </row>
    <row r="10223" customFormat="false" ht="15" hidden="false" customHeight="false" outlineLevel="0" collapsed="false">
      <c r="A10223" s="24" t="s">
        <v>11046</v>
      </c>
      <c r="B10223" s="39" t="n">
        <v>46236</v>
      </c>
      <c r="C10223" s="24" t="s">
        <v>553</v>
      </c>
      <c r="D10223" s="24" t="s">
        <v>826</v>
      </c>
      <c r="E10223" s="24" t="s">
        <v>111</v>
      </c>
      <c r="F10223" s="38" t="n">
        <v>100</v>
      </c>
      <c r="G10223" s="42" t="n">
        <f aca="false">DATE(YEAR(B10223),MONTH(B10223),1)</f>
        <v>46235</v>
      </c>
      <c r="H10223" s="24" t="str">
        <f aca="false">INDEX(Customers!$B$2:$B$601,MATCH(C10223,Customers!$A$2:$A$601,0))</f>
        <v>Central</v>
      </c>
      <c r="I10223" s="43" t="n">
        <f aca="false">ROUND(MIN(INDEX(Assumptions!$D$13:$D$18,MATCH(E10223,Assumptions!$A$13:$A$18,0)),MAX(INDEX(Assumptions!$C$13:$C$18,MATCH(E10223,Assumptions!$A$13:$A$18,0)),INDEX(Assumptions!$B$13:$B$18,MATCH(E10223,Assumptions!$A$13:$A$18,0))*F10223)),2)</f>
        <v>4</v>
      </c>
    </row>
    <row r="10224" customFormat="false" ht="15" hidden="false" customHeight="false" outlineLevel="0" collapsed="false">
      <c r="A10224" s="24" t="s">
        <v>11047</v>
      </c>
      <c r="B10224" s="39" t="n">
        <v>46236</v>
      </c>
      <c r="C10224" s="24" t="s">
        <v>563</v>
      </c>
      <c r="D10224" s="24" t="s">
        <v>826</v>
      </c>
      <c r="E10224" s="24" t="s">
        <v>111</v>
      </c>
      <c r="F10224" s="38" t="n">
        <v>50</v>
      </c>
      <c r="G10224" s="42" t="n">
        <f aca="false">DATE(YEAR(B10224),MONTH(B10224),1)</f>
        <v>46235</v>
      </c>
      <c r="H10224" s="24" t="str">
        <f aca="false">INDEX(Customers!$B$2:$B$601,MATCH(C10224,Customers!$A$2:$A$601,0))</f>
        <v>Nairobi</v>
      </c>
      <c r="I10224" s="43" t="n">
        <f aca="false">ROUND(MIN(INDEX(Assumptions!$D$13:$D$18,MATCH(E10224,Assumptions!$A$13:$A$18,0)),MAX(INDEX(Assumptions!$C$13:$C$18,MATCH(E10224,Assumptions!$A$13:$A$18,0)),INDEX(Assumptions!$B$13:$B$18,MATCH(E10224,Assumptions!$A$13:$A$18,0))*F10224)),2)</f>
        <v>2</v>
      </c>
    </row>
    <row r="10225" customFormat="false" ht="15" hidden="false" customHeight="false" outlineLevel="0" collapsed="false">
      <c r="A10225" s="24" t="s">
        <v>11048</v>
      </c>
      <c r="B10225" s="39" t="n">
        <v>46236</v>
      </c>
      <c r="C10225" s="24" t="s">
        <v>565</v>
      </c>
      <c r="D10225" s="24" t="s">
        <v>826</v>
      </c>
      <c r="E10225" s="24" t="s">
        <v>113</v>
      </c>
      <c r="F10225" s="38" t="n">
        <v>250</v>
      </c>
      <c r="G10225" s="42" t="n">
        <f aca="false">DATE(YEAR(B10225),MONTH(B10225),1)</f>
        <v>46235</v>
      </c>
      <c r="H10225" s="24" t="str">
        <f aca="false">INDEX(Customers!$B$2:$B$601,MATCH(C10225,Customers!$A$2:$A$601,0))</f>
        <v>Western</v>
      </c>
      <c r="I10225" s="43" t="n">
        <f aca="false">ROUND(MIN(INDEX(Assumptions!$D$13:$D$18,MATCH(E10225,Assumptions!$A$13:$A$18,0)),MAX(INDEX(Assumptions!$C$13:$C$18,MATCH(E10225,Assumptions!$A$13:$A$18,0)),INDEX(Assumptions!$B$13:$B$18,MATCH(E10225,Assumptions!$A$13:$A$18,0))*F10225)),2)</f>
        <v>12.5</v>
      </c>
    </row>
    <row r="10226" customFormat="false" ht="15" hidden="false" customHeight="false" outlineLevel="0" collapsed="false">
      <c r="A10226" s="24" t="s">
        <v>11049</v>
      </c>
      <c r="B10226" s="39" t="n">
        <v>46236</v>
      </c>
      <c r="C10226" s="24" t="s">
        <v>588</v>
      </c>
      <c r="D10226" s="24" t="s">
        <v>826</v>
      </c>
      <c r="E10226" s="24" t="s">
        <v>111</v>
      </c>
      <c r="F10226" s="38" t="n">
        <v>200</v>
      </c>
      <c r="G10226" s="42" t="n">
        <f aca="false">DATE(YEAR(B10226),MONTH(B10226),1)</f>
        <v>46235</v>
      </c>
      <c r="H10226" s="24" t="str">
        <f aca="false">INDEX(Customers!$B$2:$B$601,MATCH(C10226,Customers!$A$2:$A$601,0))</f>
        <v>Nairobi</v>
      </c>
      <c r="I10226" s="43" t="n">
        <f aca="false">ROUND(MIN(INDEX(Assumptions!$D$13:$D$18,MATCH(E10226,Assumptions!$A$13:$A$18,0)),MAX(INDEX(Assumptions!$C$13:$C$18,MATCH(E10226,Assumptions!$A$13:$A$18,0)),INDEX(Assumptions!$B$13:$B$18,MATCH(E10226,Assumptions!$A$13:$A$18,0))*F10226)),2)</f>
        <v>8</v>
      </c>
    </row>
    <row r="10227" customFormat="false" ht="15" hidden="false" customHeight="false" outlineLevel="0" collapsed="false">
      <c r="A10227" s="24" t="s">
        <v>11050</v>
      </c>
      <c r="B10227" s="39" t="n">
        <v>46236</v>
      </c>
      <c r="C10227" s="24" t="s">
        <v>589</v>
      </c>
      <c r="D10227" s="24" t="s">
        <v>159</v>
      </c>
      <c r="E10227" s="24" t="s">
        <v>107</v>
      </c>
      <c r="F10227" s="38" t="n">
        <v>18920</v>
      </c>
      <c r="G10227" s="42" t="n">
        <f aca="false">DATE(YEAR(B10227),MONTH(B10227),1)</f>
        <v>46235</v>
      </c>
      <c r="H10227" s="24" t="str">
        <f aca="false">INDEX(Customers!$B$2:$B$601,MATCH(C10227,Customers!$A$2:$A$601,0))</f>
        <v>Eastern</v>
      </c>
      <c r="I10227" s="43" t="n">
        <f aca="false">ROUND(MIN(INDEX(Assumptions!$D$13:$D$18,MATCH(E10227,Assumptions!$A$13:$A$18,0)),MAX(INDEX(Assumptions!$C$13:$C$18,MATCH(E10227,Assumptions!$A$13:$A$18,0)),INDEX(Assumptions!$B$13:$B$18,MATCH(E10227,Assumptions!$A$13:$A$18,0))*F10227)),2)</f>
        <v>0</v>
      </c>
    </row>
    <row r="10228" customFormat="false" ht="15" hidden="false" customHeight="false" outlineLevel="0" collapsed="false">
      <c r="A10228" s="24" t="s">
        <v>11051</v>
      </c>
      <c r="B10228" s="39" t="n">
        <v>46236</v>
      </c>
      <c r="C10228" s="24" t="s">
        <v>600</v>
      </c>
      <c r="D10228" s="24" t="s">
        <v>826</v>
      </c>
      <c r="E10228" s="24" t="s">
        <v>109</v>
      </c>
      <c r="F10228" s="38" t="n">
        <v>17690</v>
      </c>
      <c r="G10228" s="42" t="n">
        <f aca="false">DATE(YEAR(B10228),MONTH(B10228),1)</f>
        <v>46235</v>
      </c>
      <c r="H10228" s="24" t="str">
        <f aca="false">INDEX(Customers!$B$2:$B$601,MATCH(C10228,Customers!$A$2:$A$601,0))</f>
        <v>Coast</v>
      </c>
      <c r="I10228" s="43" t="n">
        <f aca="false">ROUND(MIN(INDEX(Assumptions!$D$13:$D$18,MATCH(E10228,Assumptions!$A$13:$A$18,0)),MAX(INDEX(Assumptions!$C$13:$C$18,MATCH(E10228,Assumptions!$A$13:$A$18,0)),INDEX(Assumptions!$B$13:$B$18,MATCH(E10228,Assumptions!$A$13:$A$18,0))*F10228)),2)</f>
        <v>40</v>
      </c>
    </row>
    <row r="10229" customFormat="false" ht="15" hidden="false" customHeight="false" outlineLevel="0" collapsed="false">
      <c r="A10229" s="24" t="s">
        <v>11052</v>
      </c>
      <c r="B10229" s="39" t="n">
        <v>46236</v>
      </c>
      <c r="C10229" s="24" t="s">
        <v>614</v>
      </c>
      <c r="D10229" s="24" t="s">
        <v>826</v>
      </c>
      <c r="E10229" s="24" t="s">
        <v>103</v>
      </c>
      <c r="F10229" s="38" t="n">
        <v>240</v>
      </c>
      <c r="G10229" s="42" t="n">
        <f aca="false">DATE(YEAR(B10229),MONTH(B10229),1)</f>
        <v>46235</v>
      </c>
      <c r="H10229" s="24" t="str">
        <f aca="false">INDEX(Customers!$B$2:$B$601,MATCH(C10229,Customers!$A$2:$A$601,0))</f>
        <v>Central</v>
      </c>
      <c r="I10229" s="43" t="n">
        <f aca="false">ROUND(MIN(INDEX(Assumptions!$D$13:$D$18,MATCH(E10229,Assumptions!$A$13:$A$18,0)),MAX(INDEX(Assumptions!$C$13:$C$18,MATCH(E10229,Assumptions!$A$13:$A$18,0)),INDEX(Assumptions!$B$13:$B$18,MATCH(E10229,Assumptions!$A$13:$A$18,0))*F10229)),2)</f>
        <v>5</v>
      </c>
    </row>
    <row r="10230" customFormat="false" ht="15" hidden="false" customHeight="false" outlineLevel="0" collapsed="false">
      <c r="A10230" s="24" t="s">
        <v>11053</v>
      </c>
      <c r="B10230" s="39" t="n">
        <v>46236</v>
      </c>
      <c r="C10230" s="24" t="s">
        <v>627</v>
      </c>
      <c r="D10230" s="24" t="s">
        <v>165</v>
      </c>
      <c r="E10230" s="24" t="s">
        <v>105</v>
      </c>
      <c r="F10230" s="38" t="n">
        <v>20860</v>
      </c>
      <c r="G10230" s="42" t="n">
        <f aca="false">DATE(YEAR(B10230),MONTH(B10230),1)</f>
        <v>46235</v>
      </c>
      <c r="H10230" s="24" t="str">
        <f aca="false">INDEX(Customers!$B$2:$B$601,MATCH(C10230,Customers!$A$2:$A$601,0))</f>
        <v>Central</v>
      </c>
      <c r="I10230" s="43" t="n">
        <f aca="false">ROUND(MIN(INDEX(Assumptions!$D$13:$D$18,MATCH(E10230,Assumptions!$A$13:$A$18,0)),MAX(INDEX(Assumptions!$C$13:$C$18,MATCH(E10230,Assumptions!$A$13:$A$18,0)),INDEX(Assumptions!$B$13:$B$18,MATCH(E10230,Assumptions!$A$13:$A$18,0))*F10230)),2)</f>
        <v>200</v>
      </c>
    </row>
    <row r="10231" customFormat="false" ht="15" hidden="false" customHeight="false" outlineLevel="0" collapsed="false">
      <c r="A10231" s="24" t="s">
        <v>11054</v>
      </c>
      <c r="B10231" s="39" t="n">
        <v>46236</v>
      </c>
      <c r="C10231" s="24" t="s">
        <v>644</v>
      </c>
      <c r="D10231" s="24" t="s">
        <v>826</v>
      </c>
      <c r="E10231" s="24" t="s">
        <v>103</v>
      </c>
      <c r="F10231" s="38" t="n">
        <v>2920</v>
      </c>
      <c r="G10231" s="42" t="n">
        <f aca="false">DATE(YEAR(B10231),MONTH(B10231),1)</f>
        <v>46235</v>
      </c>
      <c r="H10231" s="24" t="str">
        <f aca="false">INDEX(Customers!$B$2:$B$601,MATCH(C10231,Customers!$A$2:$A$601,0))</f>
        <v>Western</v>
      </c>
      <c r="I10231" s="43" t="n">
        <f aca="false">ROUND(MIN(INDEX(Assumptions!$D$13:$D$18,MATCH(E10231,Assumptions!$A$13:$A$18,0)),MAX(INDEX(Assumptions!$C$13:$C$18,MATCH(E10231,Assumptions!$A$13:$A$18,0)),INDEX(Assumptions!$B$13:$B$18,MATCH(E10231,Assumptions!$A$13:$A$18,0))*F10231)),2)</f>
        <v>29.2</v>
      </c>
    </row>
    <row r="10232" customFormat="false" ht="15" hidden="false" customHeight="false" outlineLevel="0" collapsed="false">
      <c r="A10232" s="24" t="s">
        <v>11055</v>
      </c>
      <c r="B10232" s="39" t="n">
        <v>46236</v>
      </c>
      <c r="C10232" s="24" t="s">
        <v>650</v>
      </c>
      <c r="D10232" s="24" t="s">
        <v>826</v>
      </c>
      <c r="E10232" s="24" t="s">
        <v>113</v>
      </c>
      <c r="F10232" s="38" t="n">
        <v>99</v>
      </c>
      <c r="G10232" s="42" t="n">
        <f aca="false">DATE(YEAR(B10232),MONTH(B10232),1)</f>
        <v>46235</v>
      </c>
      <c r="H10232" s="24" t="str">
        <f aca="false">INDEX(Customers!$B$2:$B$601,MATCH(C10232,Customers!$A$2:$A$601,0))</f>
        <v>Eastern</v>
      </c>
      <c r="I10232" s="43" t="n">
        <f aca="false">ROUND(MIN(INDEX(Assumptions!$D$13:$D$18,MATCH(E10232,Assumptions!$A$13:$A$18,0)),MAX(INDEX(Assumptions!$C$13:$C$18,MATCH(E10232,Assumptions!$A$13:$A$18,0)),INDEX(Assumptions!$B$13:$B$18,MATCH(E10232,Assumptions!$A$13:$A$18,0))*F10232)),2)</f>
        <v>4.95</v>
      </c>
    </row>
    <row r="10233" customFormat="false" ht="15" hidden="false" customHeight="false" outlineLevel="0" collapsed="false">
      <c r="A10233" s="24" t="s">
        <v>11056</v>
      </c>
      <c r="B10233" s="39" t="n">
        <v>46236</v>
      </c>
      <c r="C10233" s="24" t="s">
        <v>661</v>
      </c>
      <c r="D10233" s="24" t="s">
        <v>183</v>
      </c>
      <c r="E10233" s="24" t="s">
        <v>105</v>
      </c>
      <c r="F10233" s="38" t="n">
        <v>9810</v>
      </c>
      <c r="G10233" s="42" t="n">
        <f aca="false">DATE(YEAR(B10233),MONTH(B10233),1)</f>
        <v>46235</v>
      </c>
      <c r="H10233" s="24" t="str">
        <f aca="false">INDEX(Customers!$B$2:$B$601,MATCH(C10233,Customers!$A$2:$A$601,0))</f>
        <v>Coast</v>
      </c>
      <c r="I10233" s="43" t="n">
        <f aca="false">ROUND(MIN(INDEX(Assumptions!$D$13:$D$18,MATCH(E10233,Assumptions!$A$13:$A$18,0)),MAX(INDEX(Assumptions!$C$13:$C$18,MATCH(E10233,Assumptions!$A$13:$A$18,0)),INDEX(Assumptions!$B$13:$B$18,MATCH(E10233,Assumptions!$A$13:$A$18,0))*F10233)),2)</f>
        <v>147.15</v>
      </c>
    </row>
    <row r="10234" customFormat="false" ht="15" hidden="false" customHeight="false" outlineLevel="0" collapsed="false">
      <c r="A10234" s="24" t="s">
        <v>11057</v>
      </c>
      <c r="B10234" s="39" t="n">
        <v>46236</v>
      </c>
      <c r="C10234" s="24" t="s">
        <v>692</v>
      </c>
      <c r="D10234" s="24" t="s">
        <v>826</v>
      </c>
      <c r="E10234" s="24" t="s">
        <v>113</v>
      </c>
      <c r="F10234" s="38" t="n">
        <v>99</v>
      </c>
      <c r="G10234" s="42" t="n">
        <f aca="false">DATE(YEAR(B10234),MONTH(B10234),1)</f>
        <v>46235</v>
      </c>
      <c r="H10234" s="24" t="str">
        <f aca="false">INDEX(Customers!$B$2:$B$601,MATCH(C10234,Customers!$A$2:$A$601,0))</f>
        <v>Coast</v>
      </c>
      <c r="I10234" s="43" t="n">
        <f aca="false">ROUND(MIN(INDEX(Assumptions!$D$13:$D$18,MATCH(E10234,Assumptions!$A$13:$A$18,0)),MAX(INDEX(Assumptions!$C$13:$C$18,MATCH(E10234,Assumptions!$A$13:$A$18,0)),INDEX(Assumptions!$B$13:$B$18,MATCH(E10234,Assumptions!$A$13:$A$18,0))*F10234)),2)</f>
        <v>4.95</v>
      </c>
    </row>
    <row r="10235" customFormat="false" ht="15" hidden="false" customHeight="false" outlineLevel="0" collapsed="false">
      <c r="A10235" s="24" t="s">
        <v>11058</v>
      </c>
      <c r="B10235" s="39" t="n">
        <v>46236</v>
      </c>
      <c r="C10235" s="24" t="s">
        <v>694</v>
      </c>
      <c r="D10235" s="24" t="s">
        <v>193</v>
      </c>
      <c r="E10235" s="24" t="s">
        <v>105</v>
      </c>
      <c r="F10235" s="38" t="n">
        <v>14260</v>
      </c>
      <c r="G10235" s="42" t="n">
        <f aca="false">DATE(YEAR(B10235),MONTH(B10235),1)</f>
        <v>46235</v>
      </c>
      <c r="H10235" s="24" t="str">
        <f aca="false">INDEX(Customers!$B$2:$B$601,MATCH(C10235,Customers!$A$2:$A$601,0))</f>
        <v>Western</v>
      </c>
      <c r="I10235" s="43" t="n">
        <f aca="false">ROUND(MIN(INDEX(Assumptions!$D$13:$D$18,MATCH(E10235,Assumptions!$A$13:$A$18,0)),MAX(INDEX(Assumptions!$C$13:$C$18,MATCH(E10235,Assumptions!$A$13:$A$18,0)),INDEX(Assumptions!$B$13:$B$18,MATCH(E10235,Assumptions!$A$13:$A$18,0))*F10235)),2)</f>
        <v>200</v>
      </c>
    </row>
    <row r="10236" customFormat="false" ht="15" hidden="false" customHeight="false" outlineLevel="0" collapsed="false">
      <c r="A10236" s="24" t="s">
        <v>11059</v>
      </c>
      <c r="B10236" s="39" t="n">
        <v>46236</v>
      </c>
      <c r="C10236" s="24" t="s">
        <v>728</v>
      </c>
      <c r="D10236" s="24" t="s">
        <v>826</v>
      </c>
      <c r="E10236" s="24" t="s">
        <v>103</v>
      </c>
      <c r="F10236" s="38" t="n">
        <v>1090</v>
      </c>
      <c r="G10236" s="42" t="n">
        <f aca="false">DATE(YEAR(B10236),MONTH(B10236),1)</f>
        <v>46235</v>
      </c>
      <c r="H10236" s="24" t="str">
        <f aca="false">INDEX(Customers!$B$2:$B$601,MATCH(C10236,Customers!$A$2:$A$601,0))</f>
        <v>Nairobi</v>
      </c>
      <c r="I10236" s="43" t="n">
        <f aca="false">ROUND(MIN(INDEX(Assumptions!$D$13:$D$18,MATCH(E10236,Assumptions!$A$13:$A$18,0)),MAX(INDEX(Assumptions!$C$13:$C$18,MATCH(E10236,Assumptions!$A$13:$A$18,0)),INDEX(Assumptions!$B$13:$B$18,MATCH(E10236,Assumptions!$A$13:$A$18,0))*F10236)),2)</f>
        <v>10.9</v>
      </c>
    </row>
    <row r="10237" customFormat="false" ht="15" hidden="false" customHeight="false" outlineLevel="0" collapsed="false">
      <c r="A10237" s="24" t="s">
        <v>11060</v>
      </c>
      <c r="B10237" s="39" t="n">
        <v>46236</v>
      </c>
      <c r="C10237" s="24" t="s">
        <v>760</v>
      </c>
      <c r="D10237" s="24" t="s">
        <v>826</v>
      </c>
      <c r="E10237" s="24" t="s">
        <v>103</v>
      </c>
      <c r="F10237" s="38" t="n">
        <v>820</v>
      </c>
      <c r="G10237" s="42" t="n">
        <f aca="false">DATE(YEAR(B10237),MONTH(B10237),1)</f>
        <v>46235</v>
      </c>
      <c r="H10237" s="24" t="str">
        <f aca="false">INDEX(Customers!$B$2:$B$601,MATCH(C10237,Customers!$A$2:$A$601,0))</f>
        <v>Rift Valley</v>
      </c>
      <c r="I10237" s="43" t="n">
        <f aca="false">ROUND(MIN(INDEX(Assumptions!$D$13:$D$18,MATCH(E10237,Assumptions!$A$13:$A$18,0)),MAX(INDEX(Assumptions!$C$13:$C$18,MATCH(E10237,Assumptions!$A$13:$A$18,0)),INDEX(Assumptions!$B$13:$B$18,MATCH(E10237,Assumptions!$A$13:$A$18,0))*F10237)),2)</f>
        <v>8.2</v>
      </c>
    </row>
    <row r="10238" customFormat="false" ht="15" hidden="false" customHeight="false" outlineLevel="0" collapsed="false">
      <c r="A10238" s="24" t="s">
        <v>11061</v>
      </c>
      <c r="B10238" s="39" t="n">
        <v>46236</v>
      </c>
      <c r="C10238" s="24" t="s">
        <v>762</v>
      </c>
      <c r="D10238" s="24" t="s">
        <v>826</v>
      </c>
      <c r="E10238" s="24" t="s">
        <v>103</v>
      </c>
      <c r="F10238" s="38" t="n">
        <v>590</v>
      </c>
      <c r="G10238" s="42" t="n">
        <f aca="false">DATE(YEAR(B10238),MONTH(B10238),1)</f>
        <v>46235</v>
      </c>
      <c r="H10238" s="24" t="str">
        <f aca="false">INDEX(Customers!$B$2:$B$601,MATCH(C10238,Customers!$A$2:$A$601,0))</f>
        <v>Western</v>
      </c>
      <c r="I10238" s="43" t="n">
        <f aca="false">ROUND(MIN(INDEX(Assumptions!$D$13:$D$18,MATCH(E10238,Assumptions!$A$13:$A$18,0)),MAX(INDEX(Assumptions!$C$13:$C$18,MATCH(E10238,Assumptions!$A$13:$A$18,0)),INDEX(Assumptions!$B$13:$B$18,MATCH(E10238,Assumptions!$A$13:$A$18,0))*F10238)),2)</f>
        <v>5.9</v>
      </c>
    </row>
    <row r="10239" customFormat="false" ht="15" hidden="false" customHeight="false" outlineLevel="0" collapsed="false">
      <c r="A10239" s="24" t="s">
        <v>11062</v>
      </c>
      <c r="B10239" s="39" t="n">
        <v>46236</v>
      </c>
      <c r="C10239" s="24" t="s">
        <v>770</v>
      </c>
      <c r="D10239" s="24" t="s">
        <v>826</v>
      </c>
      <c r="E10239" s="24" t="s">
        <v>109</v>
      </c>
      <c r="F10239" s="38" t="n">
        <v>1520</v>
      </c>
      <c r="G10239" s="42" t="n">
        <f aca="false">DATE(YEAR(B10239),MONTH(B10239),1)</f>
        <v>46235</v>
      </c>
      <c r="H10239" s="24" t="str">
        <f aca="false">INDEX(Customers!$B$2:$B$601,MATCH(C10239,Customers!$A$2:$A$601,0))</f>
        <v>Western</v>
      </c>
      <c r="I10239" s="43" t="n">
        <f aca="false">ROUND(MIN(INDEX(Assumptions!$D$13:$D$18,MATCH(E10239,Assumptions!$A$13:$A$18,0)),MAX(INDEX(Assumptions!$C$13:$C$18,MATCH(E10239,Assumptions!$A$13:$A$18,0)),INDEX(Assumptions!$B$13:$B$18,MATCH(E10239,Assumptions!$A$13:$A$18,0))*F10239)),2)</f>
        <v>6.08</v>
      </c>
    </row>
    <row r="10240" customFormat="false" ht="15" hidden="false" customHeight="false" outlineLevel="0" collapsed="false">
      <c r="A10240" s="24" t="s">
        <v>11063</v>
      </c>
      <c r="B10240" s="39" t="n">
        <v>46236</v>
      </c>
      <c r="C10240" s="24" t="s">
        <v>785</v>
      </c>
      <c r="D10240" s="24" t="s">
        <v>826</v>
      </c>
      <c r="E10240" s="24" t="s">
        <v>103</v>
      </c>
      <c r="F10240" s="38" t="n">
        <v>1090</v>
      </c>
      <c r="G10240" s="42" t="n">
        <f aca="false">DATE(YEAR(B10240),MONTH(B10240),1)</f>
        <v>46235</v>
      </c>
      <c r="H10240" s="24" t="str">
        <f aca="false">INDEX(Customers!$B$2:$B$601,MATCH(C10240,Customers!$A$2:$A$601,0))</f>
        <v>Central</v>
      </c>
      <c r="I10240" s="43" t="n">
        <f aca="false">ROUND(MIN(INDEX(Assumptions!$D$13:$D$18,MATCH(E10240,Assumptions!$A$13:$A$18,0)),MAX(INDEX(Assumptions!$C$13:$C$18,MATCH(E10240,Assumptions!$A$13:$A$18,0)),INDEX(Assumptions!$B$13:$B$18,MATCH(E10240,Assumptions!$A$13:$A$18,0))*F10240)),2)</f>
        <v>10.9</v>
      </c>
    </row>
    <row r="10241" customFormat="false" ht="15" hidden="false" customHeight="false" outlineLevel="0" collapsed="false">
      <c r="A10241" s="24" t="s">
        <v>11064</v>
      </c>
      <c r="B10241" s="39" t="n">
        <v>46236</v>
      </c>
      <c r="C10241" s="24" t="s">
        <v>786</v>
      </c>
      <c r="D10241" s="24" t="s">
        <v>826</v>
      </c>
      <c r="E10241" s="24" t="s">
        <v>109</v>
      </c>
      <c r="F10241" s="38" t="n">
        <v>9760</v>
      </c>
      <c r="G10241" s="42" t="n">
        <f aca="false">DATE(YEAR(B10241),MONTH(B10241),1)</f>
        <v>46235</v>
      </c>
      <c r="H10241" s="24" t="str">
        <f aca="false">INDEX(Customers!$B$2:$B$601,MATCH(C10241,Customers!$A$2:$A$601,0))</f>
        <v>Rift Valley</v>
      </c>
      <c r="I10241" s="43" t="n">
        <f aca="false">ROUND(MIN(INDEX(Assumptions!$D$13:$D$18,MATCH(E10241,Assumptions!$A$13:$A$18,0)),MAX(INDEX(Assumptions!$C$13:$C$18,MATCH(E10241,Assumptions!$A$13:$A$18,0)),INDEX(Assumptions!$B$13:$B$18,MATCH(E10241,Assumptions!$A$13:$A$18,0))*F10241)),2)</f>
        <v>39.04</v>
      </c>
    </row>
    <row r="10242" customFormat="false" ht="15" hidden="false" customHeight="false" outlineLevel="0" collapsed="false">
      <c r="A10242" s="24" t="s">
        <v>11065</v>
      </c>
      <c r="B10242" s="39" t="n">
        <v>46236</v>
      </c>
      <c r="C10242" s="24" t="s">
        <v>793</v>
      </c>
      <c r="D10242" s="24" t="s">
        <v>826</v>
      </c>
      <c r="E10242" s="24" t="s">
        <v>111</v>
      </c>
      <c r="F10242" s="38" t="n">
        <v>100</v>
      </c>
      <c r="G10242" s="42" t="n">
        <f aca="false">DATE(YEAR(B10242),MONTH(B10242),1)</f>
        <v>46235</v>
      </c>
      <c r="H10242" s="24" t="str">
        <f aca="false">INDEX(Customers!$B$2:$B$601,MATCH(C10242,Customers!$A$2:$A$601,0))</f>
        <v>Coast</v>
      </c>
      <c r="I10242" s="43" t="n">
        <f aca="false">ROUND(MIN(INDEX(Assumptions!$D$13:$D$18,MATCH(E10242,Assumptions!$A$13:$A$18,0)),MAX(INDEX(Assumptions!$C$13:$C$18,MATCH(E10242,Assumptions!$A$13:$A$18,0)),INDEX(Assumptions!$B$13:$B$18,MATCH(E10242,Assumptions!$A$13:$A$18,0))*F10242)),2)</f>
        <v>4</v>
      </c>
    </row>
    <row r="10243" customFormat="false" ht="15" hidden="false" customHeight="false" outlineLevel="0" collapsed="false">
      <c r="A10243" s="24" t="s">
        <v>11066</v>
      </c>
      <c r="B10243" s="39" t="n">
        <v>46236</v>
      </c>
      <c r="C10243" s="24" t="s">
        <v>796</v>
      </c>
      <c r="D10243" s="24" t="s">
        <v>826</v>
      </c>
      <c r="E10243" s="24" t="s">
        <v>103</v>
      </c>
      <c r="F10243" s="38" t="n">
        <v>650</v>
      </c>
      <c r="G10243" s="42" t="n">
        <f aca="false">DATE(YEAR(B10243),MONTH(B10243),1)</f>
        <v>46235</v>
      </c>
      <c r="H10243" s="24" t="str">
        <f aca="false">INDEX(Customers!$B$2:$B$601,MATCH(C10243,Customers!$A$2:$A$601,0))</f>
        <v>Nairobi</v>
      </c>
      <c r="I10243" s="43" t="n">
        <f aca="false">ROUND(MIN(INDEX(Assumptions!$D$13:$D$18,MATCH(E10243,Assumptions!$A$13:$A$18,0)),MAX(INDEX(Assumptions!$C$13:$C$18,MATCH(E10243,Assumptions!$A$13:$A$18,0)),INDEX(Assumptions!$B$13:$B$18,MATCH(E10243,Assumptions!$A$13:$A$18,0))*F10243)),2)</f>
        <v>6.5</v>
      </c>
    </row>
    <row r="10244" customFormat="false" ht="15" hidden="false" customHeight="false" outlineLevel="0" collapsed="false">
      <c r="A10244" s="24" t="s">
        <v>11067</v>
      </c>
      <c r="B10244" s="39" t="n">
        <v>46236</v>
      </c>
      <c r="C10244" s="24" t="s">
        <v>802</v>
      </c>
      <c r="D10244" s="24" t="s">
        <v>826</v>
      </c>
      <c r="E10244" s="24" t="s">
        <v>103</v>
      </c>
      <c r="F10244" s="38" t="n">
        <v>4450</v>
      </c>
      <c r="G10244" s="42" t="n">
        <f aca="false">DATE(YEAR(B10244),MONTH(B10244),1)</f>
        <v>46235</v>
      </c>
      <c r="H10244" s="24" t="str">
        <f aca="false">INDEX(Customers!$B$2:$B$601,MATCH(C10244,Customers!$A$2:$A$601,0))</f>
        <v>Nairobi</v>
      </c>
      <c r="I10244" s="43" t="n">
        <f aca="false">ROUND(MIN(INDEX(Assumptions!$D$13:$D$18,MATCH(E10244,Assumptions!$A$13:$A$18,0)),MAX(INDEX(Assumptions!$C$13:$C$18,MATCH(E10244,Assumptions!$A$13:$A$18,0)),INDEX(Assumptions!$B$13:$B$18,MATCH(E10244,Assumptions!$A$13:$A$18,0))*F10244)),2)</f>
        <v>44.5</v>
      </c>
    </row>
    <row r="10245" customFormat="false" ht="15" hidden="false" customHeight="false" outlineLevel="0" collapsed="false">
      <c r="A10245" s="24" t="s">
        <v>11068</v>
      </c>
      <c r="B10245" s="39" t="n">
        <v>46237</v>
      </c>
      <c r="C10245" s="24" t="s">
        <v>223</v>
      </c>
      <c r="D10245" s="24" t="s">
        <v>826</v>
      </c>
      <c r="E10245" s="24" t="s">
        <v>103</v>
      </c>
      <c r="F10245" s="38" t="n">
        <v>2820</v>
      </c>
      <c r="G10245" s="42" t="n">
        <f aca="false">DATE(YEAR(B10245),MONTH(B10245),1)</f>
        <v>46235</v>
      </c>
      <c r="H10245" s="24" t="str">
        <f aca="false">INDEX(Customers!$B$2:$B$601,MATCH(C10245,Customers!$A$2:$A$601,0))</f>
        <v>Central</v>
      </c>
      <c r="I10245" s="43" t="n">
        <f aca="false">ROUND(MIN(INDEX(Assumptions!$D$13:$D$18,MATCH(E10245,Assumptions!$A$13:$A$18,0)),MAX(INDEX(Assumptions!$C$13:$C$18,MATCH(E10245,Assumptions!$A$13:$A$18,0)),INDEX(Assumptions!$B$13:$B$18,MATCH(E10245,Assumptions!$A$13:$A$18,0))*F10245)),2)</f>
        <v>28.2</v>
      </c>
    </row>
    <row r="10246" customFormat="false" ht="15" hidden="false" customHeight="false" outlineLevel="0" collapsed="false">
      <c r="A10246" s="24" t="s">
        <v>11069</v>
      </c>
      <c r="B10246" s="39" t="n">
        <v>46237</v>
      </c>
      <c r="C10246" s="24" t="s">
        <v>227</v>
      </c>
      <c r="D10246" s="24" t="s">
        <v>208</v>
      </c>
      <c r="E10246" s="24" t="s">
        <v>107</v>
      </c>
      <c r="F10246" s="38" t="n">
        <v>16890</v>
      </c>
      <c r="G10246" s="42" t="n">
        <f aca="false">DATE(YEAR(B10246),MONTH(B10246),1)</f>
        <v>46235</v>
      </c>
      <c r="H10246" s="24" t="str">
        <f aca="false">INDEX(Customers!$B$2:$B$601,MATCH(C10246,Customers!$A$2:$A$601,0))</f>
        <v>Nairobi</v>
      </c>
      <c r="I10246" s="43" t="n">
        <f aca="false">ROUND(MIN(INDEX(Assumptions!$D$13:$D$18,MATCH(E10246,Assumptions!$A$13:$A$18,0)),MAX(INDEX(Assumptions!$C$13:$C$18,MATCH(E10246,Assumptions!$A$13:$A$18,0)),INDEX(Assumptions!$B$13:$B$18,MATCH(E10246,Assumptions!$A$13:$A$18,0))*F10246)),2)</f>
        <v>0</v>
      </c>
    </row>
    <row r="10247" customFormat="false" ht="15" hidden="false" customHeight="false" outlineLevel="0" collapsed="false">
      <c r="A10247" s="24" t="s">
        <v>11070</v>
      </c>
      <c r="B10247" s="39" t="n">
        <v>46237</v>
      </c>
      <c r="C10247" s="24" t="s">
        <v>234</v>
      </c>
      <c r="D10247" s="24" t="s">
        <v>181</v>
      </c>
      <c r="E10247" s="24" t="s">
        <v>107</v>
      </c>
      <c r="F10247" s="38" t="n">
        <v>3230</v>
      </c>
      <c r="G10247" s="42" t="n">
        <f aca="false">DATE(YEAR(B10247),MONTH(B10247),1)</f>
        <v>46235</v>
      </c>
      <c r="H10247" s="24" t="str">
        <f aca="false">INDEX(Customers!$B$2:$B$601,MATCH(C10247,Customers!$A$2:$A$601,0))</f>
        <v>Rift Valley</v>
      </c>
      <c r="I10247" s="43" t="n">
        <f aca="false">ROUND(MIN(INDEX(Assumptions!$D$13:$D$18,MATCH(E10247,Assumptions!$A$13:$A$18,0)),MAX(INDEX(Assumptions!$C$13:$C$18,MATCH(E10247,Assumptions!$A$13:$A$18,0)),INDEX(Assumptions!$B$13:$B$18,MATCH(E10247,Assumptions!$A$13:$A$18,0))*F10247)),2)</f>
        <v>0</v>
      </c>
    </row>
    <row r="10248" customFormat="false" ht="15" hidden="false" customHeight="false" outlineLevel="0" collapsed="false">
      <c r="A10248" s="24" t="s">
        <v>11071</v>
      </c>
      <c r="B10248" s="39" t="n">
        <v>46237</v>
      </c>
      <c r="C10248" s="24" t="s">
        <v>241</v>
      </c>
      <c r="D10248" s="24" t="s">
        <v>826</v>
      </c>
      <c r="E10248" s="24" t="s">
        <v>109</v>
      </c>
      <c r="F10248" s="38" t="n">
        <v>1530</v>
      </c>
      <c r="G10248" s="42" t="n">
        <f aca="false">DATE(YEAR(B10248),MONTH(B10248),1)</f>
        <v>46235</v>
      </c>
      <c r="H10248" s="24" t="str">
        <f aca="false">INDEX(Customers!$B$2:$B$601,MATCH(C10248,Customers!$A$2:$A$601,0))</f>
        <v>Rift Valley</v>
      </c>
      <c r="I10248" s="43" t="n">
        <f aca="false">ROUND(MIN(INDEX(Assumptions!$D$13:$D$18,MATCH(E10248,Assumptions!$A$13:$A$18,0)),MAX(INDEX(Assumptions!$C$13:$C$18,MATCH(E10248,Assumptions!$A$13:$A$18,0)),INDEX(Assumptions!$B$13:$B$18,MATCH(E10248,Assumptions!$A$13:$A$18,0))*F10248)),2)</f>
        <v>6.12</v>
      </c>
    </row>
    <row r="10249" customFormat="false" ht="15" hidden="false" customHeight="false" outlineLevel="0" collapsed="false">
      <c r="A10249" s="24" t="s">
        <v>11072</v>
      </c>
      <c r="B10249" s="39" t="n">
        <v>46237</v>
      </c>
      <c r="C10249" s="24" t="s">
        <v>244</v>
      </c>
      <c r="D10249" s="24" t="s">
        <v>826</v>
      </c>
      <c r="E10249" s="24" t="s">
        <v>103</v>
      </c>
      <c r="F10249" s="38" t="n">
        <v>1490</v>
      </c>
      <c r="G10249" s="42" t="n">
        <f aca="false">DATE(YEAR(B10249),MONTH(B10249),1)</f>
        <v>46235</v>
      </c>
      <c r="H10249" s="24" t="str">
        <f aca="false">INDEX(Customers!$B$2:$B$601,MATCH(C10249,Customers!$A$2:$A$601,0))</f>
        <v>Nairobi</v>
      </c>
      <c r="I10249" s="43" t="n">
        <f aca="false">ROUND(MIN(INDEX(Assumptions!$D$13:$D$18,MATCH(E10249,Assumptions!$A$13:$A$18,0)),MAX(INDEX(Assumptions!$C$13:$C$18,MATCH(E10249,Assumptions!$A$13:$A$18,0)),INDEX(Assumptions!$B$13:$B$18,MATCH(E10249,Assumptions!$A$13:$A$18,0))*F10249)),2)</f>
        <v>14.9</v>
      </c>
    </row>
    <row r="10250" customFormat="false" ht="15" hidden="false" customHeight="false" outlineLevel="0" collapsed="false">
      <c r="A10250" s="24" t="s">
        <v>11073</v>
      </c>
      <c r="B10250" s="39" t="n">
        <v>46237</v>
      </c>
      <c r="C10250" s="24" t="s">
        <v>246</v>
      </c>
      <c r="D10250" s="24" t="s">
        <v>826</v>
      </c>
      <c r="E10250" s="24" t="s">
        <v>103</v>
      </c>
      <c r="F10250" s="38" t="n">
        <v>3570</v>
      </c>
      <c r="G10250" s="42" t="n">
        <f aca="false">DATE(YEAR(B10250),MONTH(B10250),1)</f>
        <v>46235</v>
      </c>
      <c r="H10250" s="24" t="str">
        <f aca="false">INDEX(Customers!$B$2:$B$601,MATCH(C10250,Customers!$A$2:$A$601,0))</f>
        <v>Central</v>
      </c>
      <c r="I10250" s="43" t="n">
        <f aca="false">ROUND(MIN(INDEX(Assumptions!$D$13:$D$18,MATCH(E10250,Assumptions!$A$13:$A$18,0)),MAX(INDEX(Assumptions!$C$13:$C$18,MATCH(E10250,Assumptions!$A$13:$A$18,0)),INDEX(Assumptions!$B$13:$B$18,MATCH(E10250,Assumptions!$A$13:$A$18,0))*F10250)),2)</f>
        <v>35.7</v>
      </c>
    </row>
    <row r="10251" customFormat="false" ht="15" hidden="false" customHeight="false" outlineLevel="0" collapsed="false">
      <c r="A10251" s="24" t="s">
        <v>11074</v>
      </c>
      <c r="B10251" s="39" t="n">
        <v>46237</v>
      </c>
      <c r="C10251" s="24" t="s">
        <v>249</v>
      </c>
      <c r="D10251" s="24" t="s">
        <v>165</v>
      </c>
      <c r="E10251" s="24" t="s">
        <v>107</v>
      </c>
      <c r="F10251" s="38" t="n">
        <v>6550</v>
      </c>
      <c r="G10251" s="42" t="n">
        <f aca="false">DATE(YEAR(B10251),MONTH(B10251),1)</f>
        <v>46235</v>
      </c>
      <c r="H10251" s="24" t="str">
        <f aca="false">INDEX(Customers!$B$2:$B$601,MATCH(C10251,Customers!$A$2:$A$601,0))</f>
        <v>Central</v>
      </c>
      <c r="I10251" s="43" t="n">
        <f aca="false">ROUND(MIN(INDEX(Assumptions!$D$13:$D$18,MATCH(E10251,Assumptions!$A$13:$A$18,0)),MAX(INDEX(Assumptions!$C$13:$C$18,MATCH(E10251,Assumptions!$A$13:$A$18,0)),INDEX(Assumptions!$B$13:$B$18,MATCH(E10251,Assumptions!$A$13:$A$18,0))*F10251)),2)</f>
        <v>0</v>
      </c>
    </row>
    <row r="10252" customFormat="false" ht="15" hidden="false" customHeight="false" outlineLevel="0" collapsed="false">
      <c r="A10252" s="24" t="s">
        <v>11075</v>
      </c>
      <c r="B10252" s="39" t="n">
        <v>46237</v>
      </c>
      <c r="C10252" s="24" t="s">
        <v>253</v>
      </c>
      <c r="D10252" s="24" t="s">
        <v>826</v>
      </c>
      <c r="E10252" s="24" t="s">
        <v>113</v>
      </c>
      <c r="F10252" s="38" t="n">
        <v>99</v>
      </c>
      <c r="G10252" s="42" t="n">
        <f aca="false">DATE(YEAR(B10252),MONTH(B10252),1)</f>
        <v>46235</v>
      </c>
      <c r="H10252" s="24" t="str">
        <f aca="false">INDEX(Customers!$B$2:$B$601,MATCH(C10252,Customers!$A$2:$A$601,0))</f>
        <v>Western</v>
      </c>
      <c r="I10252" s="43" t="n">
        <f aca="false">ROUND(MIN(INDEX(Assumptions!$D$13:$D$18,MATCH(E10252,Assumptions!$A$13:$A$18,0)),MAX(INDEX(Assumptions!$C$13:$C$18,MATCH(E10252,Assumptions!$A$13:$A$18,0)),INDEX(Assumptions!$B$13:$B$18,MATCH(E10252,Assumptions!$A$13:$A$18,0))*F10252)),2)</f>
        <v>4.95</v>
      </c>
    </row>
    <row r="10253" customFormat="false" ht="15" hidden="false" customHeight="false" outlineLevel="0" collapsed="false">
      <c r="A10253" s="24" t="s">
        <v>11076</v>
      </c>
      <c r="B10253" s="39" t="n">
        <v>46237</v>
      </c>
      <c r="C10253" s="24" t="s">
        <v>254</v>
      </c>
      <c r="D10253" s="24" t="s">
        <v>826</v>
      </c>
      <c r="E10253" s="24" t="s">
        <v>103</v>
      </c>
      <c r="F10253" s="38" t="n">
        <v>1980</v>
      </c>
      <c r="G10253" s="42" t="n">
        <f aca="false">DATE(YEAR(B10253),MONTH(B10253),1)</f>
        <v>46235</v>
      </c>
      <c r="H10253" s="24" t="str">
        <f aca="false">INDEX(Customers!$B$2:$B$601,MATCH(C10253,Customers!$A$2:$A$601,0))</f>
        <v>Rift Valley</v>
      </c>
      <c r="I10253" s="43" t="n">
        <f aca="false">ROUND(MIN(INDEX(Assumptions!$D$13:$D$18,MATCH(E10253,Assumptions!$A$13:$A$18,0)),MAX(INDEX(Assumptions!$C$13:$C$18,MATCH(E10253,Assumptions!$A$13:$A$18,0)),INDEX(Assumptions!$B$13:$B$18,MATCH(E10253,Assumptions!$A$13:$A$18,0))*F10253)),2)</f>
        <v>19.8</v>
      </c>
    </row>
    <row r="10254" customFormat="false" ht="15" hidden="false" customHeight="false" outlineLevel="0" collapsed="false">
      <c r="A10254" s="24" t="s">
        <v>11077</v>
      </c>
      <c r="B10254" s="39" t="n">
        <v>46237</v>
      </c>
      <c r="C10254" s="24" t="s">
        <v>271</v>
      </c>
      <c r="D10254" s="24" t="s">
        <v>826</v>
      </c>
      <c r="E10254" s="24" t="s">
        <v>109</v>
      </c>
      <c r="F10254" s="38" t="n">
        <v>5530</v>
      </c>
      <c r="G10254" s="42" t="n">
        <f aca="false">DATE(YEAR(B10254),MONTH(B10254),1)</f>
        <v>46235</v>
      </c>
      <c r="H10254" s="24" t="str">
        <f aca="false">INDEX(Customers!$B$2:$B$601,MATCH(C10254,Customers!$A$2:$A$601,0))</f>
        <v>Coast</v>
      </c>
      <c r="I10254" s="43" t="n">
        <f aca="false">ROUND(MIN(INDEX(Assumptions!$D$13:$D$18,MATCH(E10254,Assumptions!$A$13:$A$18,0)),MAX(INDEX(Assumptions!$C$13:$C$18,MATCH(E10254,Assumptions!$A$13:$A$18,0)),INDEX(Assumptions!$B$13:$B$18,MATCH(E10254,Assumptions!$A$13:$A$18,0))*F10254)),2)</f>
        <v>22.12</v>
      </c>
    </row>
    <row r="10255" customFormat="false" ht="15" hidden="false" customHeight="false" outlineLevel="0" collapsed="false">
      <c r="A10255" s="24" t="s">
        <v>11078</v>
      </c>
      <c r="B10255" s="39" t="n">
        <v>46237</v>
      </c>
      <c r="C10255" s="24" t="s">
        <v>276</v>
      </c>
      <c r="D10255" s="24" t="s">
        <v>826</v>
      </c>
      <c r="E10255" s="24" t="s">
        <v>109</v>
      </c>
      <c r="F10255" s="38" t="n">
        <v>4390</v>
      </c>
      <c r="G10255" s="42" t="n">
        <f aca="false">DATE(YEAR(B10255),MONTH(B10255),1)</f>
        <v>46235</v>
      </c>
      <c r="H10255" s="24" t="str">
        <f aca="false">INDEX(Customers!$B$2:$B$601,MATCH(C10255,Customers!$A$2:$A$601,0))</f>
        <v>Coast</v>
      </c>
      <c r="I10255" s="43" t="n">
        <f aca="false">ROUND(MIN(INDEX(Assumptions!$D$13:$D$18,MATCH(E10255,Assumptions!$A$13:$A$18,0)),MAX(INDEX(Assumptions!$C$13:$C$18,MATCH(E10255,Assumptions!$A$13:$A$18,0)),INDEX(Assumptions!$B$13:$B$18,MATCH(E10255,Assumptions!$A$13:$A$18,0))*F10255)),2)</f>
        <v>17.56</v>
      </c>
    </row>
    <row r="10256" customFormat="false" ht="15" hidden="false" customHeight="false" outlineLevel="0" collapsed="false">
      <c r="A10256" s="24" t="s">
        <v>11079</v>
      </c>
      <c r="B10256" s="39" t="n">
        <v>46237</v>
      </c>
      <c r="C10256" s="24" t="s">
        <v>277</v>
      </c>
      <c r="D10256" s="24" t="s">
        <v>826</v>
      </c>
      <c r="E10256" s="24" t="s">
        <v>113</v>
      </c>
      <c r="F10256" s="38" t="n">
        <v>250</v>
      </c>
      <c r="G10256" s="42" t="n">
        <f aca="false">DATE(YEAR(B10256),MONTH(B10256),1)</f>
        <v>46235</v>
      </c>
      <c r="H10256" s="24" t="str">
        <f aca="false">INDEX(Customers!$B$2:$B$601,MATCH(C10256,Customers!$A$2:$A$601,0))</f>
        <v>Rift Valley</v>
      </c>
      <c r="I10256" s="43" t="n">
        <f aca="false">ROUND(MIN(INDEX(Assumptions!$D$13:$D$18,MATCH(E10256,Assumptions!$A$13:$A$18,0)),MAX(INDEX(Assumptions!$C$13:$C$18,MATCH(E10256,Assumptions!$A$13:$A$18,0)),INDEX(Assumptions!$B$13:$B$18,MATCH(E10256,Assumptions!$A$13:$A$18,0))*F10256)),2)</f>
        <v>12.5</v>
      </c>
    </row>
    <row r="10257" customFormat="false" ht="15" hidden="false" customHeight="false" outlineLevel="0" collapsed="false">
      <c r="A10257" s="24" t="s">
        <v>11080</v>
      </c>
      <c r="B10257" s="39" t="n">
        <v>46237</v>
      </c>
      <c r="C10257" s="24" t="s">
        <v>277</v>
      </c>
      <c r="D10257" s="24" t="s">
        <v>177</v>
      </c>
      <c r="E10257" s="24" t="s">
        <v>107</v>
      </c>
      <c r="F10257" s="38" t="n">
        <v>36640</v>
      </c>
      <c r="G10257" s="42" t="n">
        <f aca="false">DATE(YEAR(B10257),MONTH(B10257),1)</f>
        <v>46235</v>
      </c>
      <c r="H10257" s="24" t="str">
        <f aca="false">INDEX(Customers!$B$2:$B$601,MATCH(C10257,Customers!$A$2:$A$601,0))</f>
        <v>Rift Valley</v>
      </c>
      <c r="I10257" s="43" t="n">
        <f aca="false">ROUND(MIN(INDEX(Assumptions!$D$13:$D$18,MATCH(E10257,Assumptions!$A$13:$A$18,0)),MAX(INDEX(Assumptions!$C$13:$C$18,MATCH(E10257,Assumptions!$A$13:$A$18,0)),INDEX(Assumptions!$B$13:$B$18,MATCH(E10257,Assumptions!$A$13:$A$18,0))*F10257)),2)</f>
        <v>0</v>
      </c>
    </row>
    <row r="10258" customFormat="false" ht="15" hidden="false" customHeight="false" outlineLevel="0" collapsed="false">
      <c r="A10258" s="24" t="s">
        <v>11081</v>
      </c>
      <c r="B10258" s="39" t="n">
        <v>46237</v>
      </c>
      <c r="C10258" s="24" t="s">
        <v>285</v>
      </c>
      <c r="D10258" s="24" t="s">
        <v>157</v>
      </c>
      <c r="E10258" s="24" t="s">
        <v>107</v>
      </c>
      <c r="F10258" s="38" t="n">
        <v>12470</v>
      </c>
      <c r="G10258" s="42" t="n">
        <f aca="false">DATE(YEAR(B10258),MONTH(B10258),1)</f>
        <v>46235</v>
      </c>
      <c r="H10258" s="24" t="str">
        <f aca="false">INDEX(Customers!$B$2:$B$601,MATCH(C10258,Customers!$A$2:$A$601,0))</f>
        <v>Eastern</v>
      </c>
      <c r="I10258" s="43" t="n">
        <f aca="false">ROUND(MIN(INDEX(Assumptions!$D$13:$D$18,MATCH(E10258,Assumptions!$A$13:$A$18,0)),MAX(INDEX(Assumptions!$C$13:$C$18,MATCH(E10258,Assumptions!$A$13:$A$18,0)),INDEX(Assumptions!$B$13:$B$18,MATCH(E10258,Assumptions!$A$13:$A$18,0))*F10258)),2)</f>
        <v>0</v>
      </c>
    </row>
    <row r="10259" customFormat="false" ht="15" hidden="false" customHeight="false" outlineLevel="0" collapsed="false">
      <c r="A10259" s="24" t="s">
        <v>11082</v>
      </c>
      <c r="B10259" s="39" t="n">
        <v>46237</v>
      </c>
      <c r="C10259" s="24" t="s">
        <v>290</v>
      </c>
      <c r="D10259" s="24" t="s">
        <v>826</v>
      </c>
      <c r="E10259" s="24" t="s">
        <v>113</v>
      </c>
      <c r="F10259" s="38" t="n">
        <v>250</v>
      </c>
      <c r="G10259" s="42" t="n">
        <f aca="false">DATE(YEAR(B10259),MONTH(B10259),1)</f>
        <v>46235</v>
      </c>
      <c r="H10259" s="24" t="str">
        <f aca="false">INDEX(Customers!$B$2:$B$601,MATCH(C10259,Customers!$A$2:$A$601,0))</f>
        <v>Central</v>
      </c>
      <c r="I10259" s="43" t="n">
        <f aca="false">ROUND(MIN(INDEX(Assumptions!$D$13:$D$18,MATCH(E10259,Assumptions!$A$13:$A$18,0)),MAX(INDEX(Assumptions!$C$13:$C$18,MATCH(E10259,Assumptions!$A$13:$A$18,0)),INDEX(Assumptions!$B$13:$B$18,MATCH(E10259,Assumptions!$A$13:$A$18,0))*F10259)),2)</f>
        <v>12.5</v>
      </c>
    </row>
    <row r="10260" customFormat="false" ht="15" hidden="false" customHeight="false" outlineLevel="0" collapsed="false">
      <c r="A10260" s="24" t="s">
        <v>11083</v>
      </c>
      <c r="B10260" s="39" t="n">
        <v>46237</v>
      </c>
      <c r="C10260" s="24" t="s">
        <v>291</v>
      </c>
      <c r="D10260" s="24" t="s">
        <v>826</v>
      </c>
      <c r="E10260" s="24" t="s">
        <v>109</v>
      </c>
      <c r="F10260" s="38" t="n">
        <v>9070</v>
      </c>
      <c r="G10260" s="42" t="n">
        <f aca="false">DATE(YEAR(B10260),MONTH(B10260),1)</f>
        <v>46235</v>
      </c>
      <c r="H10260" s="24" t="str">
        <f aca="false">INDEX(Customers!$B$2:$B$601,MATCH(C10260,Customers!$A$2:$A$601,0))</f>
        <v>Rift Valley</v>
      </c>
      <c r="I10260" s="43" t="n">
        <f aca="false">ROUND(MIN(INDEX(Assumptions!$D$13:$D$18,MATCH(E10260,Assumptions!$A$13:$A$18,0)),MAX(INDEX(Assumptions!$C$13:$C$18,MATCH(E10260,Assumptions!$A$13:$A$18,0)),INDEX(Assumptions!$B$13:$B$18,MATCH(E10260,Assumptions!$A$13:$A$18,0))*F10260)),2)</f>
        <v>36.28</v>
      </c>
    </row>
    <row r="10261" customFormat="false" ht="15" hidden="false" customHeight="false" outlineLevel="0" collapsed="false">
      <c r="A10261" s="24" t="s">
        <v>11084</v>
      </c>
      <c r="B10261" s="39" t="n">
        <v>46237</v>
      </c>
      <c r="C10261" s="24" t="s">
        <v>300</v>
      </c>
      <c r="D10261" s="24" t="s">
        <v>156</v>
      </c>
      <c r="E10261" s="24" t="s">
        <v>105</v>
      </c>
      <c r="F10261" s="38" t="n">
        <v>3380</v>
      </c>
      <c r="G10261" s="42" t="n">
        <f aca="false">DATE(YEAR(B10261),MONTH(B10261),1)</f>
        <v>46235</v>
      </c>
      <c r="H10261" s="24" t="str">
        <f aca="false">INDEX(Customers!$B$2:$B$601,MATCH(C10261,Customers!$A$2:$A$601,0))</f>
        <v>Nairobi</v>
      </c>
      <c r="I10261" s="43" t="n">
        <f aca="false">ROUND(MIN(INDEX(Assumptions!$D$13:$D$18,MATCH(E10261,Assumptions!$A$13:$A$18,0)),MAX(INDEX(Assumptions!$C$13:$C$18,MATCH(E10261,Assumptions!$A$13:$A$18,0)),INDEX(Assumptions!$B$13:$B$18,MATCH(E10261,Assumptions!$A$13:$A$18,0))*F10261)),2)</f>
        <v>50.7</v>
      </c>
    </row>
    <row r="10262" customFormat="false" ht="15" hidden="false" customHeight="false" outlineLevel="0" collapsed="false">
      <c r="A10262" s="24" t="s">
        <v>11085</v>
      </c>
      <c r="B10262" s="39" t="n">
        <v>46237</v>
      </c>
      <c r="C10262" s="24" t="s">
        <v>303</v>
      </c>
      <c r="D10262" s="24" t="s">
        <v>826</v>
      </c>
      <c r="E10262" s="24" t="s">
        <v>113</v>
      </c>
      <c r="F10262" s="38" t="n">
        <v>50</v>
      </c>
      <c r="G10262" s="42" t="n">
        <f aca="false">DATE(YEAR(B10262),MONTH(B10262),1)</f>
        <v>46235</v>
      </c>
      <c r="H10262" s="24" t="str">
        <f aca="false">INDEX(Customers!$B$2:$B$601,MATCH(C10262,Customers!$A$2:$A$601,0))</f>
        <v>Rift Valley</v>
      </c>
      <c r="I10262" s="43" t="n">
        <f aca="false">ROUND(MIN(INDEX(Assumptions!$D$13:$D$18,MATCH(E10262,Assumptions!$A$13:$A$18,0)),MAX(INDEX(Assumptions!$C$13:$C$18,MATCH(E10262,Assumptions!$A$13:$A$18,0)),INDEX(Assumptions!$B$13:$B$18,MATCH(E10262,Assumptions!$A$13:$A$18,0))*F10262)),2)</f>
        <v>2.5</v>
      </c>
    </row>
    <row r="10263" customFormat="false" ht="15" hidden="false" customHeight="false" outlineLevel="0" collapsed="false">
      <c r="A10263" s="24" t="s">
        <v>11086</v>
      </c>
      <c r="B10263" s="39" t="n">
        <v>46237</v>
      </c>
      <c r="C10263" s="24" t="s">
        <v>310</v>
      </c>
      <c r="D10263" s="24" t="s">
        <v>826</v>
      </c>
      <c r="E10263" s="24" t="s">
        <v>103</v>
      </c>
      <c r="F10263" s="38" t="n">
        <v>2120</v>
      </c>
      <c r="G10263" s="42" t="n">
        <f aca="false">DATE(YEAR(B10263),MONTH(B10263),1)</f>
        <v>46235</v>
      </c>
      <c r="H10263" s="24" t="str">
        <f aca="false">INDEX(Customers!$B$2:$B$601,MATCH(C10263,Customers!$A$2:$A$601,0))</f>
        <v>Eastern</v>
      </c>
      <c r="I10263" s="43" t="n">
        <f aca="false">ROUND(MIN(INDEX(Assumptions!$D$13:$D$18,MATCH(E10263,Assumptions!$A$13:$A$18,0)),MAX(INDEX(Assumptions!$C$13:$C$18,MATCH(E10263,Assumptions!$A$13:$A$18,0)),INDEX(Assumptions!$B$13:$B$18,MATCH(E10263,Assumptions!$A$13:$A$18,0))*F10263)),2)</f>
        <v>21.2</v>
      </c>
    </row>
    <row r="10264" customFormat="false" ht="15" hidden="false" customHeight="false" outlineLevel="0" collapsed="false">
      <c r="A10264" s="24" t="s">
        <v>11087</v>
      </c>
      <c r="B10264" s="39" t="n">
        <v>46237</v>
      </c>
      <c r="C10264" s="24" t="s">
        <v>312</v>
      </c>
      <c r="D10264" s="24" t="s">
        <v>826</v>
      </c>
      <c r="E10264" s="24" t="s">
        <v>113</v>
      </c>
      <c r="F10264" s="38" t="n">
        <v>500</v>
      </c>
      <c r="G10264" s="42" t="n">
        <f aca="false">DATE(YEAR(B10264),MONTH(B10264),1)</f>
        <v>46235</v>
      </c>
      <c r="H10264" s="24" t="str">
        <f aca="false">INDEX(Customers!$B$2:$B$601,MATCH(C10264,Customers!$A$2:$A$601,0))</f>
        <v>Nairobi</v>
      </c>
      <c r="I10264" s="43" t="n">
        <f aca="false">ROUND(MIN(INDEX(Assumptions!$D$13:$D$18,MATCH(E10264,Assumptions!$A$13:$A$18,0)),MAX(INDEX(Assumptions!$C$13:$C$18,MATCH(E10264,Assumptions!$A$13:$A$18,0)),INDEX(Assumptions!$B$13:$B$18,MATCH(E10264,Assumptions!$A$13:$A$18,0))*F10264)),2)</f>
        <v>25</v>
      </c>
    </row>
    <row r="10265" customFormat="false" ht="15" hidden="false" customHeight="false" outlineLevel="0" collapsed="false">
      <c r="A10265" s="24" t="s">
        <v>11088</v>
      </c>
      <c r="B10265" s="39" t="n">
        <v>46237</v>
      </c>
      <c r="C10265" s="24" t="s">
        <v>321</v>
      </c>
      <c r="D10265" s="24" t="s">
        <v>826</v>
      </c>
      <c r="E10265" s="24" t="s">
        <v>113</v>
      </c>
      <c r="F10265" s="38" t="n">
        <v>99</v>
      </c>
      <c r="G10265" s="42" t="n">
        <f aca="false">DATE(YEAR(B10265),MONTH(B10265),1)</f>
        <v>46235</v>
      </c>
      <c r="H10265" s="24" t="str">
        <f aca="false">INDEX(Customers!$B$2:$B$601,MATCH(C10265,Customers!$A$2:$A$601,0))</f>
        <v>Western</v>
      </c>
      <c r="I10265" s="43" t="n">
        <f aca="false">ROUND(MIN(INDEX(Assumptions!$D$13:$D$18,MATCH(E10265,Assumptions!$A$13:$A$18,0)),MAX(INDEX(Assumptions!$C$13:$C$18,MATCH(E10265,Assumptions!$A$13:$A$18,0)),INDEX(Assumptions!$B$13:$B$18,MATCH(E10265,Assumptions!$A$13:$A$18,0))*F10265)),2)</f>
        <v>4.95</v>
      </c>
    </row>
    <row r="10266" customFormat="false" ht="15" hidden="false" customHeight="false" outlineLevel="0" collapsed="false">
      <c r="A10266" s="24" t="s">
        <v>11089</v>
      </c>
      <c r="B10266" s="39" t="n">
        <v>46237</v>
      </c>
      <c r="C10266" s="24" t="s">
        <v>326</v>
      </c>
      <c r="D10266" s="24" t="s">
        <v>826</v>
      </c>
      <c r="E10266" s="24" t="s">
        <v>111</v>
      </c>
      <c r="F10266" s="38" t="n">
        <v>50</v>
      </c>
      <c r="G10266" s="42" t="n">
        <f aca="false">DATE(YEAR(B10266),MONTH(B10266),1)</f>
        <v>46235</v>
      </c>
      <c r="H10266" s="24" t="str">
        <f aca="false">INDEX(Customers!$B$2:$B$601,MATCH(C10266,Customers!$A$2:$A$601,0))</f>
        <v>Nairobi</v>
      </c>
      <c r="I10266" s="43" t="n">
        <f aca="false">ROUND(MIN(INDEX(Assumptions!$D$13:$D$18,MATCH(E10266,Assumptions!$A$13:$A$18,0)),MAX(INDEX(Assumptions!$C$13:$C$18,MATCH(E10266,Assumptions!$A$13:$A$18,0)),INDEX(Assumptions!$B$13:$B$18,MATCH(E10266,Assumptions!$A$13:$A$18,0))*F10266)),2)</f>
        <v>2</v>
      </c>
    </row>
    <row r="10267" customFormat="false" ht="15" hidden="false" customHeight="false" outlineLevel="0" collapsed="false">
      <c r="A10267" s="24" t="s">
        <v>11090</v>
      </c>
      <c r="B10267" s="39" t="n">
        <v>46237</v>
      </c>
      <c r="C10267" s="24" t="s">
        <v>343</v>
      </c>
      <c r="D10267" s="24" t="s">
        <v>826</v>
      </c>
      <c r="E10267" s="24" t="s">
        <v>109</v>
      </c>
      <c r="F10267" s="38" t="n">
        <v>8670</v>
      </c>
      <c r="G10267" s="42" t="n">
        <f aca="false">DATE(YEAR(B10267),MONTH(B10267),1)</f>
        <v>46235</v>
      </c>
      <c r="H10267" s="24" t="str">
        <f aca="false">INDEX(Customers!$B$2:$B$601,MATCH(C10267,Customers!$A$2:$A$601,0))</f>
        <v>Central</v>
      </c>
      <c r="I10267" s="43" t="n">
        <f aca="false">ROUND(MIN(INDEX(Assumptions!$D$13:$D$18,MATCH(E10267,Assumptions!$A$13:$A$18,0)),MAX(INDEX(Assumptions!$C$13:$C$18,MATCH(E10267,Assumptions!$A$13:$A$18,0)),INDEX(Assumptions!$B$13:$B$18,MATCH(E10267,Assumptions!$A$13:$A$18,0))*F10267)),2)</f>
        <v>34.68</v>
      </c>
    </row>
    <row r="10268" customFormat="false" ht="15" hidden="false" customHeight="false" outlineLevel="0" collapsed="false">
      <c r="A10268" s="24" t="s">
        <v>11091</v>
      </c>
      <c r="B10268" s="39" t="n">
        <v>46237</v>
      </c>
      <c r="C10268" s="24" t="s">
        <v>352</v>
      </c>
      <c r="D10268" s="24" t="s">
        <v>189</v>
      </c>
      <c r="E10268" s="24" t="s">
        <v>107</v>
      </c>
      <c r="F10268" s="38" t="n">
        <v>6150</v>
      </c>
      <c r="G10268" s="42" t="n">
        <f aca="false">DATE(YEAR(B10268),MONTH(B10268),1)</f>
        <v>46235</v>
      </c>
      <c r="H10268" s="24" t="str">
        <f aca="false">INDEX(Customers!$B$2:$B$601,MATCH(C10268,Customers!$A$2:$A$601,0))</f>
        <v>Coast</v>
      </c>
      <c r="I10268" s="43" t="n">
        <f aca="false">ROUND(MIN(INDEX(Assumptions!$D$13:$D$18,MATCH(E10268,Assumptions!$A$13:$A$18,0)),MAX(INDEX(Assumptions!$C$13:$C$18,MATCH(E10268,Assumptions!$A$13:$A$18,0)),INDEX(Assumptions!$B$13:$B$18,MATCH(E10268,Assumptions!$A$13:$A$18,0))*F10268)),2)</f>
        <v>0</v>
      </c>
    </row>
    <row r="10269" customFormat="false" ht="15" hidden="false" customHeight="false" outlineLevel="0" collapsed="false">
      <c r="A10269" s="24" t="s">
        <v>11092</v>
      </c>
      <c r="B10269" s="39" t="n">
        <v>46237</v>
      </c>
      <c r="C10269" s="24" t="s">
        <v>359</v>
      </c>
      <c r="D10269" s="24" t="s">
        <v>826</v>
      </c>
      <c r="E10269" s="24" t="s">
        <v>109</v>
      </c>
      <c r="F10269" s="38" t="n">
        <v>19550</v>
      </c>
      <c r="G10269" s="42" t="n">
        <f aca="false">DATE(YEAR(B10269),MONTH(B10269),1)</f>
        <v>46235</v>
      </c>
      <c r="H10269" s="24" t="str">
        <f aca="false">INDEX(Customers!$B$2:$B$601,MATCH(C10269,Customers!$A$2:$A$601,0))</f>
        <v>Central</v>
      </c>
      <c r="I10269" s="43" t="n">
        <f aca="false">ROUND(MIN(INDEX(Assumptions!$D$13:$D$18,MATCH(E10269,Assumptions!$A$13:$A$18,0)),MAX(INDEX(Assumptions!$C$13:$C$18,MATCH(E10269,Assumptions!$A$13:$A$18,0)),INDEX(Assumptions!$B$13:$B$18,MATCH(E10269,Assumptions!$A$13:$A$18,0))*F10269)),2)</f>
        <v>40</v>
      </c>
    </row>
    <row r="10270" customFormat="false" ht="15" hidden="false" customHeight="false" outlineLevel="0" collapsed="false">
      <c r="A10270" s="24" t="s">
        <v>11093</v>
      </c>
      <c r="B10270" s="39" t="n">
        <v>46237</v>
      </c>
      <c r="C10270" s="24" t="s">
        <v>373</v>
      </c>
      <c r="D10270" s="24" t="s">
        <v>826</v>
      </c>
      <c r="E10270" s="24" t="s">
        <v>109</v>
      </c>
      <c r="F10270" s="38" t="n">
        <v>5340</v>
      </c>
      <c r="G10270" s="42" t="n">
        <f aca="false">DATE(YEAR(B10270),MONTH(B10270),1)</f>
        <v>46235</v>
      </c>
      <c r="H10270" s="24" t="str">
        <f aca="false">INDEX(Customers!$B$2:$B$601,MATCH(C10270,Customers!$A$2:$A$601,0))</f>
        <v>Rift Valley</v>
      </c>
      <c r="I10270" s="43" t="n">
        <f aca="false">ROUND(MIN(INDEX(Assumptions!$D$13:$D$18,MATCH(E10270,Assumptions!$A$13:$A$18,0)),MAX(INDEX(Assumptions!$C$13:$C$18,MATCH(E10270,Assumptions!$A$13:$A$18,0)),INDEX(Assumptions!$B$13:$B$18,MATCH(E10270,Assumptions!$A$13:$A$18,0))*F10270)),2)</f>
        <v>21.36</v>
      </c>
    </row>
    <row r="10271" customFormat="false" ht="15" hidden="false" customHeight="false" outlineLevel="0" collapsed="false">
      <c r="A10271" s="24" t="s">
        <v>11094</v>
      </c>
      <c r="B10271" s="39" t="n">
        <v>46237</v>
      </c>
      <c r="C10271" s="24" t="s">
        <v>374</v>
      </c>
      <c r="D10271" s="24" t="s">
        <v>826</v>
      </c>
      <c r="E10271" s="24" t="s">
        <v>103</v>
      </c>
      <c r="F10271" s="38" t="n">
        <v>2140</v>
      </c>
      <c r="G10271" s="42" t="n">
        <f aca="false">DATE(YEAR(B10271),MONTH(B10271),1)</f>
        <v>46235</v>
      </c>
      <c r="H10271" s="24" t="str">
        <f aca="false">INDEX(Customers!$B$2:$B$601,MATCH(C10271,Customers!$A$2:$A$601,0))</f>
        <v>Nairobi</v>
      </c>
      <c r="I10271" s="43" t="n">
        <f aca="false">ROUND(MIN(INDEX(Assumptions!$D$13:$D$18,MATCH(E10271,Assumptions!$A$13:$A$18,0)),MAX(INDEX(Assumptions!$C$13:$C$18,MATCH(E10271,Assumptions!$A$13:$A$18,0)),INDEX(Assumptions!$B$13:$B$18,MATCH(E10271,Assumptions!$A$13:$A$18,0))*F10271)),2)</f>
        <v>21.4</v>
      </c>
    </row>
    <row r="10272" customFormat="false" ht="15" hidden="false" customHeight="false" outlineLevel="0" collapsed="false">
      <c r="A10272" s="24" t="s">
        <v>11095</v>
      </c>
      <c r="B10272" s="39" t="n">
        <v>46237</v>
      </c>
      <c r="C10272" s="24" t="s">
        <v>382</v>
      </c>
      <c r="D10272" s="24" t="s">
        <v>166</v>
      </c>
      <c r="E10272" s="24" t="s">
        <v>105</v>
      </c>
      <c r="F10272" s="38" t="n">
        <v>34070</v>
      </c>
      <c r="G10272" s="42" t="n">
        <f aca="false">DATE(YEAR(B10272),MONTH(B10272),1)</f>
        <v>46235</v>
      </c>
      <c r="H10272" s="24" t="str">
        <f aca="false">INDEX(Customers!$B$2:$B$601,MATCH(C10272,Customers!$A$2:$A$601,0))</f>
        <v>Central</v>
      </c>
      <c r="I10272" s="43" t="n">
        <f aca="false">ROUND(MIN(INDEX(Assumptions!$D$13:$D$18,MATCH(E10272,Assumptions!$A$13:$A$18,0)),MAX(INDEX(Assumptions!$C$13:$C$18,MATCH(E10272,Assumptions!$A$13:$A$18,0)),INDEX(Assumptions!$B$13:$B$18,MATCH(E10272,Assumptions!$A$13:$A$18,0))*F10272)),2)</f>
        <v>200</v>
      </c>
    </row>
    <row r="10273" customFormat="false" ht="15" hidden="false" customHeight="false" outlineLevel="0" collapsed="false">
      <c r="A10273" s="24" t="s">
        <v>11096</v>
      </c>
      <c r="B10273" s="39" t="n">
        <v>46237</v>
      </c>
      <c r="C10273" s="24" t="s">
        <v>385</v>
      </c>
      <c r="D10273" s="24" t="s">
        <v>826</v>
      </c>
      <c r="E10273" s="24" t="s">
        <v>111</v>
      </c>
      <c r="F10273" s="38" t="n">
        <v>20</v>
      </c>
      <c r="G10273" s="42" t="n">
        <f aca="false">DATE(YEAR(B10273),MONTH(B10273),1)</f>
        <v>46235</v>
      </c>
      <c r="H10273" s="24" t="str">
        <f aca="false">INDEX(Customers!$B$2:$B$601,MATCH(C10273,Customers!$A$2:$A$601,0))</f>
        <v>Central</v>
      </c>
      <c r="I10273" s="43" t="n">
        <f aca="false">ROUND(MIN(INDEX(Assumptions!$D$13:$D$18,MATCH(E10273,Assumptions!$A$13:$A$18,0)),MAX(INDEX(Assumptions!$C$13:$C$18,MATCH(E10273,Assumptions!$A$13:$A$18,0)),INDEX(Assumptions!$B$13:$B$18,MATCH(E10273,Assumptions!$A$13:$A$18,0))*F10273)),2)</f>
        <v>0.8</v>
      </c>
    </row>
    <row r="10274" customFormat="false" ht="15" hidden="false" customHeight="false" outlineLevel="0" collapsed="false">
      <c r="A10274" s="24" t="s">
        <v>11097</v>
      </c>
      <c r="B10274" s="39" t="n">
        <v>46237</v>
      </c>
      <c r="C10274" s="24" t="s">
        <v>446</v>
      </c>
      <c r="D10274" s="24" t="s">
        <v>826</v>
      </c>
      <c r="E10274" s="24" t="s">
        <v>111</v>
      </c>
      <c r="F10274" s="38" t="n">
        <v>50</v>
      </c>
      <c r="G10274" s="42" t="n">
        <f aca="false">DATE(YEAR(B10274),MONTH(B10274),1)</f>
        <v>46235</v>
      </c>
      <c r="H10274" s="24" t="str">
        <f aca="false">INDEX(Customers!$B$2:$B$601,MATCH(C10274,Customers!$A$2:$A$601,0))</f>
        <v>Central</v>
      </c>
      <c r="I10274" s="43" t="n">
        <f aca="false">ROUND(MIN(INDEX(Assumptions!$D$13:$D$18,MATCH(E10274,Assumptions!$A$13:$A$18,0)),MAX(INDEX(Assumptions!$C$13:$C$18,MATCH(E10274,Assumptions!$A$13:$A$18,0)),INDEX(Assumptions!$B$13:$B$18,MATCH(E10274,Assumptions!$A$13:$A$18,0))*F10274)),2)</f>
        <v>2</v>
      </c>
    </row>
    <row r="10275" customFormat="false" ht="15" hidden="false" customHeight="false" outlineLevel="0" collapsed="false">
      <c r="A10275" s="24" t="s">
        <v>11098</v>
      </c>
      <c r="B10275" s="39" t="n">
        <v>46237</v>
      </c>
      <c r="C10275" s="24" t="s">
        <v>449</v>
      </c>
      <c r="D10275" s="24" t="s">
        <v>826</v>
      </c>
      <c r="E10275" s="24" t="s">
        <v>103</v>
      </c>
      <c r="F10275" s="38" t="n">
        <v>1050</v>
      </c>
      <c r="G10275" s="42" t="n">
        <f aca="false">DATE(YEAR(B10275),MONTH(B10275),1)</f>
        <v>46235</v>
      </c>
      <c r="H10275" s="24" t="str">
        <f aca="false">INDEX(Customers!$B$2:$B$601,MATCH(C10275,Customers!$A$2:$A$601,0))</f>
        <v>Rift Valley</v>
      </c>
      <c r="I10275" s="43" t="n">
        <f aca="false">ROUND(MIN(INDEX(Assumptions!$D$13:$D$18,MATCH(E10275,Assumptions!$A$13:$A$18,0)),MAX(INDEX(Assumptions!$C$13:$C$18,MATCH(E10275,Assumptions!$A$13:$A$18,0)),INDEX(Assumptions!$B$13:$B$18,MATCH(E10275,Assumptions!$A$13:$A$18,0))*F10275)),2)</f>
        <v>10.5</v>
      </c>
    </row>
    <row r="10276" customFormat="false" ht="15" hidden="false" customHeight="false" outlineLevel="0" collapsed="false">
      <c r="A10276" s="24" t="s">
        <v>11099</v>
      </c>
      <c r="B10276" s="39" t="n">
        <v>46237</v>
      </c>
      <c r="C10276" s="24" t="s">
        <v>449</v>
      </c>
      <c r="D10276" s="24" t="s">
        <v>826</v>
      </c>
      <c r="E10276" s="24" t="s">
        <v>109</v>
      </c>
      <c r="F10276" s="38" t="n">
        <v>8870</v>
      </c>
      <c r="G10276" s="42" t="n">
        <f aca="false">DATE(YEAR(B10276),MONTH(B10276),1)</f>
        <v>46235</v>
      </c>
      <c r="H10276" s="24" t="str">
        <f aca="false">INDEX(Customers!$B$2:$B$601,MATCH(C10276,Customers!$A$2:$A$601,0))</f>
        <v>Rift Valley</v>
      </c>
      <c r="I10276" s="43" t="n">
        <f aca="false">ROUND(MIN(INDEX(Assumptions!$D$13:$D$18,MATCH(E10276,Assumptions!$A$13:$A$18,0)),MAX(INDEX(Assumptions!$C$13:$C$18,MATCH(E10276,Assumptions!$A$13:$A$18,0)),INDEX(Assumptions!$B$13:$B$18,MATCH(E10276,Assumptions!$A$13:$A$18,0))*F10276)),2)</f>
        <v>35.48</v>
      </c>
    </row>
    <row r="10277" customFormat="false" ht="15" hidden="false" customHeight="false" outlineLevel="0" collapsed="false">
      <c r="A10277" s="24" t="s">
        <v>11100</v>
      </c>
      <c r="B10277" s="39" t="n">
        <v>46237</v>
      </c>
      <c r="C10277" s="24" t="s">
        <v>461</v>
      </c>
      <c r="D10277" s="24" t="s">
        <v>826</v>
      </c>
      <c r="E10277" s="24" t="s">
        <v>109</v>
      </c>
      <c r="F10277" s="38" t="n">
        <v>970</v>
      </c>
      <c r="G10277" s="42" t="n">
        <f aca="false">DATE(YEAR(B10277),MONTH(B10277),1)</f>
        <v>46235</v>
      </c>
      <c r="H10277" s="24" t="str">
        <f aca="false">INDEX(Customers!$B$2:$B$601,MATCH(C10277,Customers!$A$2:$A$601,0))</f>
        <v>Western</v>
      </c>
      <c r="I10277" s="43" t="n">
        <f aca="false">ROUND(MIN(INDEX(Assumptions!$D$13:$D$18,MATCH(E10277,Assumptions!$A$13:$A$18,0)),MAX(INDEX(Assumptions!$C$13:$C$18,MATCH(E10277,Assumptions!$A$13:$A$18,0)),INDEX(Assumptions!$B$13:$B$18,MATCH(E10277,Assumptions!$A$13:$A$18,0))*F10277)),2)</f>
        <v>3.88</v>
      </c>
    </row>
    <row r="10278" customFormat="false" ht="15" hidden="false" customHeight="false" outlineLevel="0" collapsed="false">
      <c r="A10278" s="24" t="s">
        <v>11101</v>
      </c>
      <c r="B10278" s="39" t="n">
        <v>46237</v>
      </c>
      <c r="C10278" s="24" t="s">
        <v>467</v>
      </c>
      <c r="D10278" s="24" t="s">
        <v>826</v>
      </c>
      <c r="E10278" s="24" t="s">
        <v>103</v>
      </c>
      <c r="F10278" s="38" t="n">
        <v>1930</v>
      </c>
      <c r="G10278" s="42" t="n">
        <f aca="false">DATE(YEAR(B10278),MONTH(B10278),1)</f>
        <v>46235</v>
      </c>
      <c r="H10278" s="24" t="str">
        <f aca="false">INDEX(Customers!$B$2:$B$601,MATCH(C10278,Customers!$A$2:$A$601,0))</f>
        <v>Rift Valley</v>
      </c>
      <c r="I10278" s="43" t="n">
        <f aca="false">ROUND(MIN(INDEX(Assumptions!$D$13:$D$18,MATCH(E10278,Assumptions!$A$13:$A$18,0)),MAX(INDEX(Assumptions!$C$13:$C$18,MATCH(E10278,Assumptions!$A$13:$A$18,0)),INDEX(Assumptions!$B$13:$B$18,MATCH(E10278,Assumptions!$A$13:$A$18,0))*F10278)),2)</f>
        <v>19.3</v>
      </c>
    </row>
    <row r="10279" customFormat="false" ht="15" hidden="false" customHeight="false" outlineLevel="0" collapsed="false">
      <c r="A10279" s="24" t="s">
        <v>11102</v>
      </c>
      <c r="B10279" s="39" t="n">
        <v>46237</v>
      </c>
      <c r="C10279" s="24" t="s">
        <v>474</v>
      </c>
      <c r="D10279" s="24" t="s">
        <v>826</v>
      </c>
      <c r="E10279" s="24" t="s">
        <v>113</v>
      </c>
      <c r="F10279" s="38" t="n">
        <v>99</v>
      </c>
      <c r="G10279" s="42" t="n">
        <f aca="false">DATE(YEAR(B10279),MONTH(B10279),1)</f>
        <v>46235</v>
      </c>
      <c r="H10279" s="24" t="str">
        <f aca="false">INDEX(Customers!$B$2:$B$601,MATCH(C10279,Customers!$A$2:$A$601,0))</f>
        <v>Eastern</v>
      </c>
      <c r="I10279" s="43" t="n">
        <f aca="false">ROUND(MIN(INDEX(Assumptions!$D$13:$D$18,MATCH(E10279,Assumptions!$A$13:$A$18,0)),MAX(INDEX(Assumptions!$C$13:$C$18,MATCH(E10279,Assumptions!$A$13:$A$18,0)),INDEX(Assumptions!$B$13:$B$18,MATCH(E10279,Assumptions!$A$13:$A$18,0))*F10279)),2)</f>
        <v>4.95</v>
      </c>
    </row>
    <row r="10280" customFormat="false" ht="15" hidden="false" customHeight="false" outlineLevel="0" collapsed="false">
      <c r="A10280" s="24" t="s">
        <v>11103</v>
      </c>
      <c r="B10280" s="39" t="n">
        <v>46237</v>
      </c>
      <c r="C10280" s="24" t="s">
        <v>475</v>
      </c>
      <c r="D10280" s="24" t="s">
        <v>826</v>
      </c>
      <c r="E10280" s="24" t="s">
        <v>111</v>
      </c>
      <c r="F10280" s="38" t="n">
        <v>50</v>
      </c>
      <c r="G10280" s="42" t="n">
        <f aca="false">DATE(YEAR(B10280),MONTH(B10280),1)</f>
        <v>46235</v>
      </c>
      <c r="H10280" s="24" t="str">
        <f aca="false">INDEX(Customers!$B$2:$B$601,MATCH(C10280,Customers!$A$2:$A$601,0))</f>
        <v>Coast</v>
      </c>
      <c r="I10280" s="43" t="n">
        <f aca="false">ROUND(MIN(INDEX(Assumptions!$D$13:$D$18,MATCH(E10280,Assumptions!$A$13:$A$18,0)),MAX(INDEX(Assumptions!$C$13:$C$18,MATCH(E10280,Assumptions!$A$13:$A$18,0)),INDEX(Assumptions!$B$13:$B$18,MATCH(E10280,Assumptions!$A$13:$A$18,0))*F10280)),2)</f>
        <v>2</v>
      </c>
    </row>
    <row r="10281" customFormat="false" ht="15" hidden="false" customHeight="false" outlineLevel="0" collapsed="false">
      <c r="A10281" s="24" t="s">
        <v>11104</v>
      </c>
      <c r="B10281" s="39" t="n">
        <v>46237</v>
      </c>
      <c r="C10281" s="24" t="s">
        <v>476</v>
      </c>
      <c r="D10281" s="24" t="s">
        <v>150</v>
      </c>
      <c r="E10281" s="24" t="s">
        <v>107</v>
      </c>
      <c r="F10281" s="38" t="n">
        <v>2700</v>
      </c>
      <c r="G10281" s="42" t="n">
        <f aca="false">DATE(YEAR(B10281),MONTH(B10281),1)</f>
        <v>46235</v>
      </c>
      <c r="H10281" s="24" t="str">
        <f aca="false">INDEX(Customers!$B$2:$B$601,MATCH(C10281,Customers!$A$2:$A$601,0))</f>
        <v>Coast</v>
      </c>
      <c r="I10281" s="43" t="n">
        <f aca="false">ROUND(MIN(INDEX(Assumptions!$D$13:$D$18,MATCH(E10281,Assumptions!$A$13:$A$18,0)),MAX(INDEX(Assumptions!$C$13:$C$18,MATCH(E10281,Assumptions!$A$13:$A$18,0)),INDEX(Assumptions!$B$13:$B$18,MATCH(E10281,Assumptions!$A$13:$A$18,0))*F10281)),2)</f>
        <v>0</v>
      </c>
    </row>
    <row r="10282" customFormat="false" ht="15" hidden="false" customHeight="false" outlineLevel="0" collapsed="false">
      <c r="A10282" s="24" t="s">
        <v>11105</v>
      </c>
      <c r="B10282" s="39" t="n">
        <v>46237</v>
      </c>
      <c r="C10282" s="24" t="s">
        <v>482</v>
      </c>
      <c r="D10282" s="24" t="s">
        <v>826</v>
      </c>
      <c r="E10282" s="24" t="s">
        <v>103</v>
      </c>
      <c r="F10282" s="38" t="n">
        <v>6740</v>
      </c>
      <c r="G10282" s="42" t="n">
        <f aca="false">DATE(YEAR(B10282),MONTH(B10282),1)</f>
        <v>46235</v>
      </c>
      <c r="H10282" s="24" t="str">
        <f aca="false">INDEX(Customers!$B$2:$B$601,MATCH(C10282,Customers!$A$2:$A$601,0))</f>
        <v>Rift Valley</v>
      </c>
      <c r="I10282" s="43" t="n">
        <f aca="false">ROUND(MIN(INDEX(Assumptions!$D$13:$D$18,MATCH(E10282,Assumptions!$A$13:$A$18,0)),MAX(INDEX(Assumptions!$C$13:$C$18,MATCH(E10282,Assumptions!$A$13:$A$18,0)),INDEX(Assumptions!$B$13:$B$18,MATCH(E10282,Assumptions!$A$13:$A$18,0))*F10282)),2)</f>
        <v>67.4</v>
      </c>
    </row>
    <row r="10283" customFormat="false" ht="15" hidden="false" customHeight="false" outlineLevel="0" collapsed="false">
      <c r="A10283" s="24" t="s">
        <v>11106</v>
      </c>
      <c r="B10283" s="39" t="n">
        <v>46237</v>
      </c>
      <c r="C10283" s="24" t="s">
        <v>489</v>
      </c>
      <c r="D10283" s="24" t="s">
        <v>826</v>
      </c>
      <c r="E10283" s="24" t="s">
        <v>109</v>
      </c>
      <c r="F10283" s="38" t="n">
        <v>3720</v>
      </c>
      <c r="G10283" s="42" t="n">
        <f aca="false">DATE(YEAR(B10283),MONTH(B10283),1)</f>
        <v>46235</v>
      </c>
      <c r="H10283" s="24" t="str">
        <f aca="false">INDEX(Customers!$B$2:$B$601,MATCH(C10283,Customers!$A$2:$A$601,0))</f>
        <v>Western</v>
      </c>
      <c r="I10283" s="43" t="n">
        <f aca="false">ROUND(MIN(INDEX(Assumptions!$D$13:$D$18,MATCH(E10283,Assumptions!$A$13:$A$18,0)),MAX(INDEX(Assumptions!$C$13:$C$18,MATCH(E10283,Assumptions!$A$13:$A$18,0)),INDEX(Assumptions!$B$13:$B$18,MATCH(E10283,Assumptions!$A$13:$A$18,0))*F10283)),2)</f>
        <v>14.88</v>
      </c>
    </row>
    <row r="10284" customFormat="false" ht="15" hidden="false" customHeight="false" outlineLevel="0" collapsed="false">
      <c r="A10284" s="24" t="s">
        <v>11107</v>
      </c>
      <c r="B10284" s="39" t="n">
        <v>46237</v>
      </c>
      <c r="C10284" s="24" t="s">
        <v>490</v>
      </c>
      <c r="D10284" s="24" t="s">
        <v>826</v>
      </c>
      <c r="E10284" s="24" t="s">
        <v>111</v>
      </c>
      <c r="F10284" s="38" t="n">
        <v>100</v>
      </c>
      <c r="G10284" s="42" t="n">
        <f aca="false">DATE(YEAR(B10284),MONTH(B10284),1)</f>
        <v>46235</v>
      </c>
      <c r="H10284" s="24" t="str">
        <f aca="false">INDEX(Customers!$B$2:$B$601,MATCH(C10284,Customers!$A$2:$A$601,0))</f>
        <v>Rift Valley</v>
      </c>
      <c r="I10284" s="43" t="n">
        <f aca="false">ROUND(MIN(INDEX(Assumptions!$D$13:$D$18,MATCH(E10284,Assumptions!$A$13:$A$18,0)),MAX(INDEX(Assumptions!$C$13:$C$18,MATCH(E10284,Assumptions!$A$13:$A$18,0)),INDEX(Assumptions!$B$13:$B$18,MATCH(E10284,Assumptions!$A$13:$A$18,0))*F10284)),2)</f>
        <v>4</v>
      </c>
    </row>
    <row r="10285" customFormat="false" ht="15" hidden="false" customHeight="false" outlineLevel="0" collapsed="false">
      <c r="A10285" s="24" t="s">
        <v>11108</v>
      </c>
      <c r="B10285" s="39" t="n">
        <v>46237</v>
      </c>
      <c r="C10285" s="24" t="s">
        <v>500</v>
      </c>
      <c r="D10285" s="24" t="s">
        <v>826</v>
      </c>
      <c r="E10285" s="24" t="s">
        <v>111</v>
      </c>
      <c r="F10285" s="38" t="n">
        <v>200</v>
      </c>
      <c r="G10285" s="42" t="n">
        <f aca="false">DATE(YEAR(B10285),MONTH(B10285),1)</f>
        <v>46235</v>
      </c>
      <c r="H10285" s="24" t="str">
        <f aca="false">INDEX(Customers!$B$2:$B$601,MATCH(C10285,Customers!$A$2:$A$601,0))</f>
        <v>Central</v>
      </c>
      <c r="I10285" s="43" t="n">
        <f aca="false">ROUND(MIN(INDEX(Assumptions!$D$13:$D$18,MATCH(E10285,Assumptions!$A$13:$A$18,0)),MAX(INDEX(Assumptions!$C$13:$C$18,MATCH(E10285,Assumptions!$A$13:$A$18,0)),INDEX(Assumptions!$B$13:$B$18,MATCH(E10285,Assumptions!$A$13:$A$18,0))*F10285)),2)</f>
        <v>8</v>
      </c>
    </row>
    <row r="10286" customFormat="false" ht="15" hidden="false" customHeight="false" outlineLevel="0" collapsed="false">
      <c r="A10286" s="24" t="s">
        <v>11109</v>
      </c>
      <c r="B10286" s="39" t="n">
        <v>46237</v>
      </c>
      <c r="C10286" s="24" t="s">
        <v>504</v>
      </c>
      <c r="D10286" s="24" t="s">
        <v>826</v>
      </c>
      <c r="E10286" s="24" t="s">
        <v>113</v>
      </c>
      <c r="F10286" s="38" t="n">
        <v>50</v>
      </c>
      <c r="G10286" s="42" t="n">
        <f aca="false">DATE(YEAR(B10286),MONTH(B10286),1)</f>
        <v>46235</v>
      </c>
      <c r="H10286" s="24" t="str">
        <f aca="false">INDEX(Customers!$B$2:$B$601,MATCH(C10286,Customers!$A$2:$A$601,0))</f>
        <v>Coast</v>
      </c>
      <c r="I10286" s="43" t="n">
        <f aca="false">ROUND(MIN(INDEX(Assumptions!$D$13:$D$18,MATCH(E10286,Assumptions!$A$13:$A$18,0)),MAX(INDEX(Assumptions!$C$13:$C$18,MATCH(E10286,Assumptions!$A$13:$A$18,0)),INDEX(Assumptions!$B$13:$B$18,MATCH(E10286,Assumptions!$A$13:$A$18,0))*F10286)),2)</f>
        <v>2.5</v>
      </c>
    </row>
    <row r="10287" customFormat="false" ht="15" hidden="false" customHeight="false" outlineLevel="0" collapsed="false">
      <c r="A10287" s="24" t="s">
        <v>11110</v>
      </c>
      <c r="B10287" s="39" t="n">
        <v>46237</v>
      </c>
      <c r="C10287" s="24" t="s">
        <v>522</v>
      </c>
      <c r="D10287" s="24" t="s">
        <v>826</v>
      </c>
      <c r="E10287" s="24" t="s">
        <v>103</v>
      </c>
      <c r="F10287" s="38" t="n">
        <v>1100</v>
      </c>
      <c r="G10287" s="42" t="n">
        <f aca="false">DATE(YEAR(B10287),MONTH(B10287),1)</f>
        <v>46235</v>
      </c>
      <c r="H10287" s="24" t="str">
        <f aca="false">INDEX(Customers!$B$2:$B$601,MATCH(C10287,Customers!$A$2:$A$601,0))</f>
        <v>Central</v>
      </c>
      <c r="I10287" s="43" t="n">
        <f aca="false">ROUND(MIN(INDEX(Assumptions!$D$13:$D$18,MATCH(E10287,Assumptions!$A$13:$A$18,0)),MAX(INDEX(Assumptions!$C$13:$C$18,MATCH(E10287,Assumptions!$A$13:$A$18,0)),INDEX(Assumptions!$B$13:$B$18,MATCH(E10287,Assumptions!$A$13:$A$18,0))*F10287)),2)</f>
        <v>11</v>
      </c>
    </row>
    <row r="10288" customFormat="false" ht="15" hidden="false" customHeight="false" outlineLevel="0" collapsed="false">
      <c r="A10288" s="24" t="s">
        <v>11111</v>
      </c>
      <c r="B10288" s="39" t="n">
        <v>46237</v>
      </c>
      <c r="C10288" s="24" t="s">
        <v>522</v>
      </c>
      <c r="D10288" s="24" t="s">
        <v>166</v>
      </c>
      <c r="E10288" s="24" t="s">
        <v>105</v>
      </c>
      <c r="F10288" s="38" t="n">
        <v>7610</v>
      </c>
      <c r="G10288" s="42" t="n">
        <f aca="false">DATE(YEAR(B10288),MONTH(B10288),1)</f>
        <v>46235</v>
      </c>
      <c r="H10288" s="24" t="str">
        <f aca="false">INDEX(Customers!$B$2:$B$601,MATCH(C10288,Customers!$A$2:$A$601,0))</f>
        <v>Central</v>
      </c>
      <c r="I10288" s="43" t="n">
        <f aca="false">ROUND(MIN(INDEX(Assumptions!$D$13:$D$18,MATCH(E10288,Assumptions!$A$13:$A$18,0)),MAX(INDEX(Assumptions!$C$13:$C$18,MATCH(E10288,Assumptions!$A$13:$A$18,0)),INDEX(Assumptions!$B$13:$B$18,MATCH(E10288,Assumptions!$A$13:$A$18,0))*F10288)),2)</f>
        <v>114.15</v>
      </c>
    </row>
    <row r="10289" customFormat="false" ht="15" hidden="false" customHeight="false" outlineLevel="0" collapsed="false">
      <c r="A10289" s="24" t="s">
        <v>11112</v>
      </c>
      <c r="B10289" s="39" t="n">
        <v>46237</v>
      </c>
      <c r="C10289" s="24" t="s">
        <v>539</v>
      </c>
      <c r="D10289" s="24" t="s">
        <v>826</v>
      </c>
      <c r="E10289" s="24" t="s">
        <v>111</v>
      </c>
      <c r="F10289" s="38" t="n">
        <v>20</v>
      </c>
      <c r="G10289" s="42" t="n">
        <f aca="false">DATE(YEAR(B10289),MONTH(B10289),1)</f>
        <v>46235</v>
      </c>
      <c r="H10289" s="24" t="str">
        <f aca="false">INDEX(Customers!$B$2:$B$601,MATCH(C10289,Customers!$A$2:$A$601,0))</f>
        <v>Nairobi</v>
      </c>
      <c r="I10289" s="43" t="n">
        <f aca="false">ROUND(MIN(INDEX(Assumptions!$D$13:$D$18,MATCH(E10289,Assumptions!$A$13:$A$18,0)),MAX(INDEX(Assumptions!$C$13:$C$18,MATCH(E10289,Assumptions!$A$13:$A$18,0)),INDEX(Assumptions!$B$13:$B$18,MATCH(E10289,Assumptions!$A$13:$A$18,0))*F10289)),2)</f>
        <v>0.8</v>
      </c>
    </row>
    <row r="10290" customFormat="false" ht="15" hidden="false" customHeight="false" outlineLevel="0" collapsed="false">
      <c r="A10290" s="24" t="s">
        <v>11113</v>
      </c>
      <c r="B10290" s="39" t="n">
        <v>46237</v>
      </c>
      <c r="C10290" s="24" t="s">
        <v>543</v>
      </c>
      <c r="D10290" s="24" t="s">
        <v>826</v>
      </c>
      <c r="E10290" s="24" t="s">
        <v>103</v>
      </c>
      <c r="F10290" s="38" t="n">
        <v>60710</v>
      </c>
      <c r="G10290" s="42" t="n">
        <f aca="false">DATE(YEAR(B10290),MONTH(B10290),1)</f>
        <v>46235</v>
      </c>
      <c r="H10290" s="24" t="str">
        <f aca="false">INDEX(Customers!$B$2:$B$601,MATCH(C10290,Customers!$A$2:$A$601,0))</f>
        <v>Central</v>
      </c>
      <c r="I10290" s="43" t="n">
        <f aca="false">ROUND(MIN(INDEX(Assumptions!$D$13:$D$18,MATCH(E10290,Assumptions!$A$13:$A$18,0)),MAX(INDEX(Assumptions!$C$13:$C$18,MATCH(E10290,Assumptions!$A$13:$A$18,0)),INDEX(Assumptions!$B$13:$B$18,MATCH(E10290,Assumptions!$A$13:$A$18,0))*F10290)),2)</f>
        <v>105</v>
      </c>
    </row>
    <row r="10291" customFormat="false" ht="15" hidden="false" customHeight="false" outlineLevel="0" collapsed="false">
      <c r="A10291" s="24" t="s">
        <v>11114</v>
      </c>
      <c r="B10291" s="39" t="n">
        <v>46237</v>
      </c>
      <c r="C10291" s="24" t="s">
        <v>547</v>
      </c>
      <c r="D10291" s="24" t="s">
        <v>164</v>
      </c>
      <c r="E10291" s="24" t="s">
        <v>107</v>
      </c>
      <c r="F10291" s="38" t="n">
        <v>12880</v>
      </c>
      <c r="G10291" s="42" t="n">
        <f aca="false">DATE(YEAR(B10291),MONTH(B10291),1)</f>
        <v>46235</v>
      </c>
      <c r="H10291" s="24" t="str">
        <f aca="false">INDEX(Customers!$B$2:$B$601,MATCH(C10291,Customers!$A$2:$A$601,0))</f>
        <v>Central</v>
      </c>
      <c r="I10291" s="43" t="n">
        <f aca="false">ROUND(MIN(INDEX(Assumptions!$D$13:$D$18,MATCH(E10291,Assumptions!$A$13:$A$18,0)),MAX(INDEX(Assumptions!$C$13:$C$18,MATCH(E10291,Assumptions!$A$13:$A$18,0)),INDEX(Assumptions!$B$13:$B$18,MATCH(E10291,Assumptions!$A$13:$A$18,0))*F10291)),2)</f>
        <v>0</v>
      </c>
    </row>
    <row r="10292" customFormat="false" ht="15" hidden="false" customHeight="false" outlineLevel="0" collapsed="false">
      <c r="A10292" s="24" t="s">
        <v>11115</v>
      </c>
      <c r="B10292" s="39" t="n">
        <v>46237</v>
      </c>
      <c r="C10292" s="24" t="s">
        <v>552</v>
      </c>
      <c r="D10292" s="24" t="s">
        <v>206</v>
      </c>
      <c r="E10292" s="24" t="s">
        <v>107</v>
      </c>
      <c r="F10292" s="38" t="n">
        <v>43910</v>
      </c>
      <c r="G10292" s="42" t="n">
        <f aca="false">DATE(YEAR(B10292),MONTH(B10292),1)</f>
        <v>46235</v>
      </c>
      <c r="H10292" s="24" t="str">
        <f aca="false">INDEX(Customers!$B$2:$B$601,MATCH(C10292,Customers!$A$2:$A$601,0))</f>
        <v>Eastern</v>
      </c>
      <c r="I10292" s="43" t="n">
        <f aca="false">ROUND(MIN(INDEX(Assumptions!$D$13:$D$18,MATCH(E10292,Assumptions!$A$13:$A$18,0)),MAX(INDEX(Assumptions!$C$13:$C$18,MATCH(E10292,Assumptions!$A$13:$A$18,0)),INDEX(Assumptions!$B$13:$B$18,MATCH(E10292,Assumptions!$A$13:$A$18,0))*F10292)),2)</f>
        <v>0</v>
      </c>
    </row>
    <row r="10293" customFormat="false" ht="15" hidden="false" customHeight="false" outlineLevel="0" collapsed="false">
      <c r="A10293" s="24" t="s">
        <v>11116</v>
      </c>
      <c r="B10293" s="39" t="n">
        <v>46237</v>
      </c>
      <c r="C10293" s="24" t="s">
        <v>552</v>
      </c>
      <c r="D10293" s="24" t="s">
        <v>207</v>
      </c>
      <c r="E10293" s="24" t="s">
        <v>107</v>
      </c>
      <c r="F10293" s="38" t="n">
        <v>20440</v>
      </c>
      <c r="G10293" s="42" t="n">
        <f aca="false">DATE(YEAR(B10293),MONTH(B10293),1)</f>
        <v>46235</v>
      </c>
      <c r="H10293" s="24" t="str">
        <f aca="false">INDEX(Customers!$B$2:$B$601,MATCH(C10293,Customers!$A$2:$A$601,0))</f>
        <v>Eastern</v>
      </c>
      <c r="I10293" s="43" t="n">
        <f aca="false">ROUND(MIN(INDEX(Assumptions!$D$13:$D$18,MATCH(E10293,Assumptions!$A$13:$A$18,0)),MAX(INDEX(Assumptions!$C$13:$C$18,MATCH(E10293,Assumptions!$A$13:$A$18,0)),INDEX(Assumptions!$B$13:$B$18,MATCH(E10293,Assumptions!$A$13:$A$18,0))*F10293)),2)</f>
        <v>0</v>
      </c>
    </row>
    <row r="10294" customFormat="false" ht="15" hidden="false" customHeight="false" outlineLevel="0" collapsed="false">
      <c r="A10294" s="24" t="s">
        <v>11117</v>
      </c>
      <c r="B10294" s="39" t="n">
        <v>46237</v>
      </c>
      <c r="C10294" s="24" t="s">
        <v>587</v>
      </c>
      <c r="D10294" s="24" t="s">
        <v>826</v>
      </c>
      <c r="E10294" s="24" t="s">
        <v>109</v>
      </c>
      <c r="F10294" s="38" t="n">
        <v>2480</v>
      </c>
      <c r="G10294" s="42" t="n">
        <f aca="false">DATE(YEAR(B10294),MONTH(B10294),1)</f>
        <v>46235</v>
      </c>
      <c r="H10294" s="24" t="str">
        <f aca="false">INDEX(Customers!$B$2:$B$601,MATCH(C10294,Customers!$A$2:$A$601,0))</f>
        <v>Western</v>
      </c>
      <c r="I10294" s="43" t="n">
        <f aca="false">ROUND(MIN(INDEX(Assumptions!$D$13:$D$18,MATCH(E10294,Assumptions!$A$13:$A$18,0)),MAX(INDEX(Assumptions!$C$13:$C$18,MATCH(E10294,Assumptions!$A$13:$A$18,0)),INDEX(Assumptions!$B$13:$B$18,MATCH(E10294,Assumptions!$A$13:$A$18,0))*F10294)),2)</f>
        <v>9.92</v>
      </c>
    </row>
    <row r="10295" customFormat="false" ht="15" hidden="false" customHeight="false" outlineLevel="0" collapsed="false">
      <c r="A10295" s="24" t="s">
        <v>11118</v>
      </c>
      <c r="B10295" s="39" t="n">
        <v>46237</v>
      </c>
      <c r="C10295" s="24" t="s">
        <v>592</v>
      </c>
      <c r="D10295" s="24" t="s">
        <v>826</v>
      </c>
      <c r="E10295" s="24" t="s">
        <v>113</v>
      </c>
      <c r="F10295" s="38" t="n">
        <v>1000</v>
      </c>
      <c r="G10295" s="42" t="n">
        <f aca="false">DATE(YEAR(B10295),MONTH(B10295),1)</f>
        <v>46235</v>
      </c>
      <c r="H10295" s="24" t="str">
        <f aca="false">INDEX(Customers!$B$2:$B$601,MATCH(C10295,Customers!$A$2:$A$601,0))</f>
        <v>Nairobi</v>
      </c>
      <c r="I10295" s="43" t="n">
        <f aca="false">ROUND(MIN(INDEX(Assumptions!$D$13:$D$18,MATCH(E10295,Assumptions!$A$13:$A$18,0)),MAX(INDEX(Assumptions!$C$13:$C$18,MATCH(E10295,Assumptions!$A$13:$A$18,0)),INDEX(Assumptions!$B$13:$B$18,MATCH(E10295,Assumptions!$A$13:$A$18,0))*F10295)),2)</f>
        <v>50</v>
      </c>
    </row>
    <row r="10296" customFormat="false" ht="15" hidden="false" customHeight="false" outlineLevel="0" collapsed="false">
      <c r="A10296" s="24" t="s">
        <v>11119</v>
      </c>
      <c r="B10296" s="39" t="n">
        <v>46237</v>
      </c>
      <c r="C10296" s="24" t="s">
        <v>596</v>
      </c>
      <c r="D10296" s="24" t="s">
        <v>826</v>
      </c>
      <c r="E10296" s="24" t="s">
        <v>111</v>
      </c>
      <c r="F10296" s="38" t="n">
        <v>100</v>
      </c>
      <c r="G10296" s="42" t="n">
        <f aca="false">DATE(YEAR(B10296),MONTH(B10296),1)</f>
        <v>46235</v>
      </c>
      <c r="H10296" s="24" t="str">
        <f aca="false">INDEX(Customers!$B$2:$B$601,MATCH(C10296,Customers!$A$2:$A$601,0))</f>
        <v>Nairobi</v>
      </c>
      <c r="I10296" s="43" t="n">
        <f aca="false">ROUND(MIN(INDEX(Assumptions!$D$13:$D$18,MATCH(E10296,Assumptions!$A$13:$A$18,0)),MAX(INDEX(Assumptions!$C$13:$C$18,MATCH(E10296,Assumptions!$A$13:$A$18,0)),INDEX(Assumptions!$B$13:$B$18,MATCH(E10296,Assumptions!$A$13:$A$18,0))*F10296)),2)</f>
        <v>4</v>
      </c>
    </row>
    <row r="10297" customFormat="false" ht="15" hidden="false" customHeight="false" outlineLevel="0" collapsed="false">
      <c r="A10297" s="24" t="s">
        <v>11120</v>
      </c>
      <c r="B10297" s="39" t="n">
        <v>46237</v>
      </c>
      <c r="C10297" s="24" t="s">
        <v>604</v>
      </c>
      <c r="D10297" s="24" t="s">
        <v>153</v>
      </c>
      <c r="E10297" s="24" t="s">
        <v>105</v>
      </c>
      <c r="F10297" s="38" t="n">
        <v>18050</v>
      </c>
      <c r="G10297" s="42" t="n">
        <f aca="false">DATE(YEAR(B10297),MONTH(B10297),1)</f>
        <v>46235</v>
      </c>
      <c r="H10297" s="24" t="str">
        <f aca="false">INDEX(Customers!$B$2:$B$601,MATCH(C10297,Customers!$A$2:$A$601,0))</f>
        <v>Nairobi</v>
      </c>
      <c r="I10297" s="43" t="n">
        <f aca="false">ROUND(MIN(INDEX(Assumptions!$D$13:$D$18,MATCH(E10297,Assumptions!$A$13:$A$18,0)),MAX(INDEX(Assumptions!$C$13:$C$18,MATCH(E10297,Assumptions!$A$13:$A$18,0)),INDEX(Assumptions!$B$13:$B$18,MATCH(E10297,Assumptions!$A$13:$A$18,0))*F10297)),2)</f>
        <v>200</v>
      </c>
    </row>
    <row r="10298" customFormat="false" ht="15" hidden="false" customHeight="false" outlineLevel="0" collapsed="false">
      <c r="A10298" s="24" t="s">
        <v>11121</v>
      </c>
      <c r="B10298" s="39" t="n">
        <v>46237</v>
      </c>
      <c r="C10298" s="24" t="s">
        <v>609</v>
      </c>
      <c r="D10298" s="24" t="s">
        <v>826</v>
      </c>
      <c r="E10298" s="24" t="s">
        <v>103</v>
      </c>
      <c r="F10298" s="38" t="n">
        <v>5920</v>
      </c>
      <c r="G10298" s="42" t="n">
        <f aca="false">DATE(YEAR(B10298),MONTH(B10298),1)</f>
        <v>46235</v>
      </c>
      <c r="H10298" s="24" t="str">
        <f aca="false">INDEX(Customers!$B$2:$B$601,MATCH(C10298,Customers!$A$2:$A$601,0))</f>
        <v>Rift Valley</v>
      </c>
      <c r="I10298" s="43" t="n">
        <f aca="false">ROUND(MIN(INDEX(Assumptions!$D$13:$D$18,MATCH(E10298,Assumptions!$A$13:$A$18,0)),MAX(INDEX(Assumptions!$C$13:$C$18,MATCH(E10298,Assumptions!$A$13:$A$18,0)),INDEX(Assumptions!$B$13:$B$18,MATCH(E10298,Assumptions!$A$13:$A$18,0))*F10298)),2)</f>
        <v>59.2</v>
      </c>
    </row>
    <row r="10299" customFormat="false" ht="15" hidden="false" customHeight="false" outlineLevel="0" collapsed="false">
      <c r="A10299" s="24" t="s">
        <v>11122</v>
      </c>
      <c r="B10299" s="39" t="n">
        <v>46237</v>
      </c>
      <c r="C10299" s="24" t="s">
        <v>628</v>
      </c>
      <c r="D10299" s="24" t="s">
        <v>826</v>
      </c>
      <c r="E10299" s="24" t="s">
        <v>103</v>
      </c>
      <c r="F10299" s="38" t="n">
        <v>580</v>
      </c>
      <c r="G10299" s="42" t="n">
        <f aca="false">DATE(YEAR(B10299),MONTH(B10299),1)</f>
        <v>46235</v>
      </c>
      <c r="H10299" s="24" t="str">
        <f aca="false">INDEX(Customers!$B$2:$B$601,MATCH(C10299,Customers!$A$2:$A$601,0))</f>
        <v>Coast</v>
      </c>
      <c r="I10299" s="43" t="n">
        <f aca="false">ROUND(MIN(INDEX(Assumptions!$D$13:$D$18,MATCH(E10299,Assumptions!$A$13:$A$18,0)),MAX(INDEX(Assumptions!$C$13:$C$18,MATCH(E10299,Assumptions!$A$13:$A$18,0)),INDEX(Assumptions!$B$13:$B$18,MATCH(E10299,Assumptions!$A$13:$A$18,0))*F10299)),2)</f>
        <v>5.8</v>
      </c>
    </row>
    <row r="10300" customFormat="false" ht="15" hidden="false" customHeight="false" outlineLevel="0" collapsed="false">
      <c r="A10300" s="24" t="s">
        <v>11123</v>
      </c>
      <c r="B10300" s="39" t="n">
        <v>46237</v>
      </c>
      <c r="C10300" s="24" t="s">
        <v>629</v>
      </c>
      <c r="D10300" s="24" t="s">
        <v>826</v>
      </c>
      <c r="E10300" s="24" t="s">
        <v>113</v>
      </c>
      <c r="F10300" s="38" t="n">
        <v>2000</v>
      </c>
      <c r="G10300" s="42" t="n">
        <f aca="false">DATE(YEAR(B10300),MONTH(B10300),1)</f>
        <v>46235</v>
      </c>
      <c r="H10300" s="24" t="str">
        <f aca="false">INDEX(Customers!$B$2:$B$601,MATCH(C10300,Customers!$A$2:$A$601,0))</f>
        <v>Nairobi</v>
      </c>
      <c r="I10300" s="43" t="n">
        <f aca="false">ROUND(MIN(INDEX(Assumptions!$D$13:$D$18,MATCH(E10300,Assumptions!$A$13:$A$18,0)),MAX(INDEX(Assumptions!$C$13:$C$18,MATCH(E10300,Assumptions!$A$13:$A$18,0)),INDEX(Assumptions!$B$13:$B$18,MATCH(E10300,Assumptions!$A$13:$A$18,0))*F10300)),2)</f>
        <v>100</v>
      </c>
    </row>
    <row r="10301" customFormat="false" ht="15" hidden="false" customHeight="false" outlineLevel="0" collapsed="false">
      <c r="A10301" s="24" t="s">
        <v>11124</v>
      </c>
      <c r="B10301" s="39" t="n">
        <v>46237</v>
      </c>
      <c r="C10301" s="24" t="s">
        <v>632</v>
      </c>
      <c r="D10301" s="24" t="s">
        <v>826</v>
      </c>
      <c r="E10301" s="24" t="s">
        <v>103</v>
      </c>
      <c r="F10301" s="38" t="n">
        <v>440</v>
      </c>
      <c r="G10301" s="42" t="n">
        <f aca="false">DATE(YEAR(B10301),MONTH(B10301),1)</f>
        <v>46235</v>
      </c>
      <c r="H10301" s="24" t="str">
        <f aca="false">INDEX(Customers!$B$2:$B$601,MATCH(C10301,Customers!$A$2:$A$601,0))</f>
        <v>Western</v>
      </c>
      <c r="I10301" s="43" t="n">
        <f aca="false">ROUND(MIN(INDEX(Assumptions!$D$13:$D$18,MATCH(E10301,Assumptions!$A$13:$A$18,0)),MAX(INDEX(Assumptions!$C$13:$C$18,MATCH(E10301,Assumptions!$A$13:$A$18,0)),INDEX(Assumptions!$B$13:$B$18,MATCH(E10301,Assumptions!$A$13:$A$18,0))*F10301)),2)</f>
        <v>5</v>
      </c>
    </row>
    <row r="10302" customFormat="false" ht="15" hidden="false" customHeight="false" outlineLevel="0" collapsed="false">
      <c r="A10302" s="24" t="s">
        <v>11125</v>
      </c>
      <c r="B10302" s="39" t="n">
        <v>46237</v>
      </c>
      <c r="C10302" s="24" t="s">
        <v>634</v>
      </c>
      <c r="D10302" s="24" t="s">
        <v>826</v>
      </c>
      <c r="E10302" s="24" t="s">
        <v>111</v>
      </c>
      <c r="F10302" s="38" t="n">
        <v>100</v>
      </c>
      <c r="G10302" s="42" t="n">
        <f aca="false">DATE(YEAR(B10302),MONTH(B10302),1)</f>
        <v>46235</v>
      </c>
      <c r="H10302" s="24" t="str">
        <f aca="false">INDEX(Customers!$B$2:$B$601,MATCH(C10302,Customers!$A$2:$A$601,0))</f>
        <v>Coast</v>
      </c>
      <c r="I10302" s="43" t="n">
        <f aca="false">ROUND(MIN(INDEX(Assumptions!$D$13:$D$18,MATCH(E10302,Assumptions!$A$13:$A$18,0)),MAX(INDEX(Assumptions!$C$13:$C$18,MATCH(E10302,Assumptions!$A$13:$A$18,0)),INDEX(Assumptions!$B$13:$B$18,MATCH(E10302,Assumptions!$A$13:$A$18,0))*F10302)),2)</f>
        <v>4</v>
      </c>
    </row>
    <row r="10303" customFormat="false" ht="15" hidden="false" customHeight="false" outlineLevel="0" collapsed="false">
      <c r="A10303" s="24" t="s">
        <v>11126</v>
      </c>
      <c r="B10303" s="39" t="n">
        <v>46237</v>
      </c>
      <c r="C10303" s="24" t="s">
        <v>690</v>
      </c>
      <c r="D10303" s="24" t="s">
        <v>826</v>
      </c>
      <c r="E10303" s="24" t="s">
        <v>109</v>
      </c>
      <c r="F10303" s="38" t="n">
        <v>1750</v>
      </c>
      <c r="G10303" s="42" t="n">
        <f aca="false">DATE(YEAR(B10303),MONTH(B10303),1)</f>
        <v>46235</v>
      </c>
      <c r="H10303" s="24" t="str">
        <f aca="false">INDEX(Customers!$B$2:$B$601,MATCH(C10303,Customers!$A$2:$A$601,0))</f>
        <v>Central</v>
      </c>
      <c r="I10303" s="43" t="n">
        <f aca="false">ROUND(MIN(INDEX(Assumptions!$D$13:$D$18,MATCH(E10303,Assumptions!$A$13:$A$18,0)),MAX(INDEX(Assumptions!$C$13:$C$18,MATCH(E10303,Assumptions!$A$13:$A$18,0)),INDEX(Assumptions!$B$13:$B$18,MATCH(E10303,Assumptions!$A$13:$A$18,0))*F10303)),2)</f>
        <v>7</v>
      </c>
    </row>
    <row r="10304" customFormat="false" ht="15" hidden="false" customHeight="false" outlineLevel="0" collapsed="false">
      <c r="A10304" s="24" t="s">
        <v>11127</v>
      </c>
      <c r="B10304" s="39" t="n">
        <v>46237</v>
      </c>
      <c r="C10304" s="24" t="s">
        <v>694</v>
      </c>
      <c r="D10304" s="24" t="s">
        <v>826</v>
      </c>
      <c r="E10304" s="24" t="s">
        <v>113</v>
      </c>
      <c r="F10304" s="38" t="n">
        <v>250</v>
      </c>
      <c r="G10304" s="42" t="n">
        <f aca="false">DATE(YEAR(B10304),MONTH(B10304),1)</f>
        <v>46235</v>
      </c>
      <c r="H10304" s="24" t="str">
        <f aca="false">INDEX(Customers!$B$2:$B$601,MATCH(C10304,Customers!$A$2:$A$601,0))</f>
        <v>Western</v>
      </c>
      <c r="I10304" s="43" t="n">
        <f aca="false">ROUND(MIN(INDEX(Assumptions!$D$13:$D$18,MATCH(E10304,Assumptions!$A$13:$A$18,0)),MAX(INDEX(Assumptions!$C$13:$C$18,MATCH(E10304,Assumptions!$A$13:$A$18,0)),INDEX(Assumptions!$B$13:$B$18,MATCH(E10304,Assumptions!$A$13:$A$18,0))*F10304)),2)</f>
        <v>12.5</v>
      </c>
    </row>
    <row r="10305" customFormat="false" ht="15" hidden="false" customHeight="false" outlineLevel="0" collapsed="false">
      <c r="A10305" s="24" t="s">
        <v>11128</v>
      </c>
      <c r="B10305" s="39" t="n">
        <v>46237</v>
      </c>
      <c r="C10305" s="24" t="s">
        <v>695</v>
      </c>
      <c r="D10305" s="24" t="s">
        <v>826</v>
      </c>
      <c r="E10305" s="24" t="s">
        <v>103</v>
      </c>
      <c r="F10305" s="38" t="n">
        <v>2640</v>
      </c>
      <c r="G10305" s="42" t="n">
        <f aca="false">DATE(YEAR(B10305),MONTH(B10305),1)</f>
        <v>46235</v>
      </c>
      <c r="H10305" s="24" t="str">
        <f aca="false">INDEX(Customers!$B$2:$B$601,MATCH(C10305,Customers!$A$2:$A$601,0))</f>
        <v>Central</v>
      </c>
      <c r="I10305" s="43" t="n">
        <f aca="false">ROUND(MIN(INDEX(Assumptions!$D$13:$D$18,MATCH(E10305,Assumptions!$A$13:$A$18,0)),MAX(INDEX(Assumptions!$C$13:$C$18,MATCH(E10305,Assumptions!$A$13:$A$18,0)),INDEX(Assumptions!$B$13:$B$18,MATCH(E10305,Assumptions!$A$13:$A$18,0))*F10305)),2)</f>
        <v>26.4</v>
      </c>
    </row>
    <row r="10306" customFormat="false" ht="15" hidden="false" customHeight="false" outlineLevel="0" collapsed="false">
      <c r="A10306" s="24" t="s">
        <v>11129</v>
      </c>
      <c r="B10306" s="39" t="n">
        <v>46237</v>
      </c>
      <c r="C10306" s="24" t="s">
        <v>700</v>
      </c>
      <c r="D10306" s="24" t="s">
        <v>826</v>
      </c>
      <c r="E10306" s="24" t="s">
        <v>109</v>
      </c>
      <c r="F10306" s="38" t="n">
        <v>5220</v>
      </c>
      <c r="G10306" s="42" t="n">
        <f aca="false">DATE(YEAR(B10306),MONTH(B10306),1)</f>
        <v>46235</v>
      </c>
      <c r="H10306" s="24" t="str">
        <f aca="false">INDEX(Customers!$B$2:$B$601,MATCH(C10306,Customers!$A$2:$A$601,0))</f>
        <v>Western</v>
      </c>
      <c r="I10306" s="43" t="n">
        <f aca="false">ROUND(MIN(INDEX(Assumptions!$D$13:$D$18,MATCH(E10306,Assumptions!$A$13:$A$18,0)),MAX(INDEX(Assumptions!$C$13:$C$18,MATCH(E10306,Assumptions!$A$13:$A$18,0)),INDEX(Assumptions!$B$13:$B$18,MATCH(E10306,Assumptions!$A$13:$A$18,0))*F10306)),2)</f>
        <v>20.88</v>
      </c>
    </row>
    <row r="10307" customFormat="false" ht="15" hidden="false" customHeight="false" outlineLevel="0" collapsed="false">
      <c r="A10307" s="24" t="s">
        <v>11130</v>
      </c>
      <c r="B10307" s="39" t="n">
        <v>46237</v>
      </c>
      <c r="C10307" s="24" t="s">
        <v>729</v>
      </c>
      <c r="D10307" s="24" t="s">
        <v>826</v>
      </c>
      <c r="E10307" s="24" t="s">
        <v>109</v>
      </c>
      <c r="F10307" s="38" t="n">
        <v>6380</v>
      </c>
      <c r="G10307" s="42" t="n">
        <f aca="false">DATE(YEAR(B10307),MONTH(B10307),1)</f>
        <v>46235</v>
      </c>
      <c r="H10307" s="24" t="str">
        <f aca="false">INDEX(Customers!$B$2:$B$601,MATCH(C10307,Customers!$A$2:$A$601,0))</f>
        <v>Central</v>
      </c>
      <c r="I10307" s="43" t="n">
        <f aca="false">ROUND(MIN(INDEX(Assumptions!$D$13:$D$18,MATCH(E10307,Assumptions!$A$13:$A$18,0)),MAX(INDEX(Assumptions!$C$13:$C$18,MATCH(E10307,Assumptions!$A$13:$A$18,0)),INDEX(Assumptions!$B$13:$B$18,MATCH(E10307,Assumptions!$A$13:$A$18,0))*F10307)),2)</f>
        <v>25.52</v>
      </c>
    </row>
    <row r="10308" customFormat="false" ht="15" hidden="false" customHeight="false" outlineLevel="0" collapsed="false">
      <c r="A10308" s="24" t="s">
        <v>11131</v>
      </c>
      <c r="B10308" s="39" t="n">
        <v>46237</v>
      </c>
      <c r="C10308" s="24" t="s">
        <v>735</v>
      </c>
      <c r="D10308" s="24" t="s">
        <v>208</v>
      </c>
      <c r="E10308" s="24" t="s">
        <v>105</v>
      </c>
      <c r="F10308" s="38" t="n">
        <v>4210</v>
      </c>
      <c r="G10308" s="42" t="n">
        <f aca="false">DATE(YEAR(B10308),MONTH(B10308),1)</f>
        <v>46235</v>
      </c>
      <c r="H10308" s="24" t="str">
        <f aca="false">INDEX(Customers!$B$2:$B$601,MATCH(C10308,Customers!$A$2:$A$601,0))</f>
        <v>Rift Valley</v>
      </c>
      <c r="I10308" s="43" t="n">
        <f aca="false">ROUND(MIN(INDEX(Assumptions!$D$13:$D$18,MATCH(E10308,Assumptions!$A$13:$A$18,0)),MAX(INDEX(Assumptions!$C$13:$C$18,MATCH(E10308,Assumptions!$A$13:$A$18,0)),INDEX(Assumptions!$B$13:$B$18,MATCH(E10308,Assumptions!$A$13:$A$18,0))*F10308)),2)</f>
        <v>63.15</v>
      </c>
    </row>
    <row r="10309" customFormat="false" ht="15" hidden="false" customHeight="false" outlineLevel="0" collapsed="false">
      <c r="A10309" s="24" t="s">
        <v>11132</v>
      </c>
      <c r="B10309" s="39" t="n">
        <v>46237</v>
      </c>
      <c r="C10309" s="24" t="s">
        <v>744</v>
      </c>
      <c r="D10309" s="24" t="s">
        <v>175</v>
      </c>
      <c r="E10309" s="24" t="s">
        <v>107</v>
      </c>
      <c r="F10309" s="38" t="n">
        <v>9620</v>
      </c>
      <c r="G10309" s="42" t="n">
        <f aca="false">DATE(YEAR(B10309),MONTH(B10309),1)</f>
        <v>46235</v>
      </c>
      <c r="H10309" s="24" t="str">
        <f aca="false">INDEX(Customers!$B$2:$B$601,MATCH(C10309,Customers!$A$2:$A$601,0))</f>
        <v>Rift Valley</v>
      </c>
      <c r="I10309" s="43" t="n">
        <f aca="false">ROUND(MIN(INDEX(Assumptions!$D$13:$D$18,MATCH(E10309,Assumptions!$A$13:$A$18,0)),MAX(INDEX(Assumptions!$C$13:$C$18,MATCH(E10309,Assumptions!$A$13:$A$18,0)),INDEX(Assumptions!$B$13:$B$18,MATCH(E10309,Assumptions!$A$13:$A$18,0))*F10309)),2)</f>
        <v>0</v>
      </c>
    </row>
    <row r="10310" customFormat="false" ht="15" hidden="false" customHeight="false" outlineLevel="0" collapsed="false">
      <c r="A10310" s="24" t="s">
        <v>11133</v>
      </c>
      <c r="B10310" s="39" t="n">
        <v>46237</v>
      </c>
      <c r="C10310" s="24" t="s">
        <v>774</v>
      </c>
      <c r="D10310" s="24" t="s">
        <v>195</v>
      </c>
      <c r="E10310" s="24" t="s">
        <v>105</v>
      </c>
      <c r="F10310" s="38" t="n">
        <v>3640</v>
      </c>
      <c r="G10310" s="42" t="n">
        <f aca="false">DATE(YEAR(B10310),MONTH(B10310),1)</f>
        <v>46235</v>
      </c>
      <c r="H10310" s="24" t="str">
        <f aca="false">INDEX(Customers!$B$2:$B$601,MATCH(C10310,Customers!$A$2:$A$601,0))</f>
        <v>Western</v>
      </c>
      <c r="I10310" s="43" t="n">
        <f aca="false">ROUND(MIN(INDEX(Assumptions!$D$13:$D$18,MATCH(E10310,Assumptions!$A$13:$A$18,0)),MAX(INDEX(Assumptions!$C$13:$C$18,MATCH(E10310,Assumptions!$A$13:$A$18,0)),INDEX(Assumptions!$B$13:$B$18,MATCH(E10310,Assumptions!$A$13:$A$18,0))*F10310)),2)</f>
        <v>54.6</v>
      </c>
    </row>
    <row r="10311" customFormat="false" ht="15" hidden="false" customHeight="false" outlineLevel="0" collapsed="false">
      <c r="A10311" s="24" t="s">
        <v>11134</v>
      </c>
      <c r="B10311" s="39" t="n">
        <v>46237</v>
      </c>
      <c r="C10311" s="24" t="s">
        <v>802</v>
      </c>
      <c r="D10311" s="24" t="s">
        <v>826</v>
      </c>
      <c r="E10311" s="24" t="s">
        <v>103</v>
      </c>
      <c r="F10311" s="38" t="n">
        <v>540</v>
      </c>
      <c r="G10311" s="42" t="n">
        <f aca="false">DATE(YEAR(B10311),MONTH(B10311),1)</f>
        <v>46235</v>
      </c>
      <c r="H10311" s="24" t="str">
        <f aca="false">INDEX(Customers!$B$2:$B$601,MATCH(C10311,Customers!$A$2:$A$601,0))</f>
        <v>Nairobi</v>
      </c>
      <c r="I10311" s="43" t="n">
        <f aca="false">ROUND(MIN(INDEX(Assumptions!$D$13:$D$18,MATCH(E10311,Assumptions!$A$13:$A$18,0)),MAX(INDEX(Assumptions!$C$13:$C$18,MATCH(E10311,Assumptions!$A$13:$A$18,0)),INDEX(Assumptions!$B$13:$B$18,MATCH(E10311,Assumptions!$A$13:$A$18,0))*F10311)),2)</f>
        <v>5.4</v>
      </c>
    </row>
    <row r="10312" customFormat="false" ht="15" hidden="false" customHeight="false" outlineLevel="0" collapsed="false">
      <c r="A10312" s="24" t="s">
        <v>11135</v>
      </c>
      <c r="B10312" s="39" t="n">
        <v>46237</v>
      </c>
      <c r="C10312" s="24" t="s">
        <v>815</v>
      </c>
      <c r="D10312" s="24" t="s">
        <v>826</v>
      </c>
      <c r="E10312" s="24" t="s">
        <v>111</v>
      </c>
      <c r="F10312" s="38" t="n">
        <v>50</v>
      </c>
      <c r="G10312" s="42" t="n">
        <f aca="false">DATE(YEAR(B10312),MONTH(B10312),1)</f>
        <v>46235</v>
      </c>
      <c r="H10312" s="24" t="str">
        <f aca="false">INDEX(Customers!$B$2:$B$601,MATCH(C10312,Customers!$A$2:$A$601,0))</f>
        <v>Nairobi</v>
      </c>
      <c r="I10312" s="43" t="n">
        <f aca="false">ROUND(MIN(INDEX(Assumptions!$D$13:$D$18,MATCH(E10312,Assumptions!$A$13:$A$18,0)),MAX(INDEX(Assumptions!$C$13:$C$18,MATCH(E10312,Assumptions!$A$13:$A$18,0)),INDEX(Assumptions!$B$13:$B$18,MATCH(E10312,Assumptions!$A$13:$A$18,0))*F10312)),2)</f>
        <v>2</v>
      </c>
    </row>
    <row r="10313" customFormat="false" ht="15" hidden="false" customHeight="false" outlineLevel="0" collapsed="false">
      <c r="A10313" s="24" t="s">
        <v>11136</v>
      </c>
      <c r="B10313" s="39" t="n">
        <v>46238</v>
      </c>
      <c r="C10313" s="24" t="s">
        <v>227</v>
      </c>
      <c r="D10313" s="24" t="s">
        <v>826</v>
      </c>
      <c r="E10313" s="24" t="s">
        <v>103</v>
      </c>
      <c r="F10313" s="38" t="n">
        <v>1110</v>
      </c>
      <c r="G10313" s="42" t="n">
        <f aca="false">DATE(YEAR(B10313),MONTH(B10313),1)</f>
        <v>46235</v>
      </c>
      <c r="H10313" s="24" t="str">
        <f aca="false">INDEX(Customers!$B$2:$B$601,MATCH(C10313,Customers!$A$2:$A$601,0))</f>
        <v>Nairobi</v>
      </c>
      <c r="I10313" s="43" t="n">
        <f aca="false">ROUND(MIN(INDEX(Assumptions!$D$13:$D$18,MATCH(E10313,Assumptions!$A$13:$A$18,0)),MAX(INDEX(Assumptions!$C$13:$C$18,MATCH(E10313,Assumptions!$A$13:$A$18,0)),INDEX(Assumptions!$B$13:$B$18,MATCH(E10313,Assumptions!$A$13:$A$18,0))*F10313)),2)</f>
        <v>11.1</v>
      </c>
    </row>
    <row r="10314" customFormat="false" ht="15" hidden="false" customHeight="false" outlineLevel="0" collapsed="false">
      <c r="A10314" s="24" t="s">
        <v>11137</v>
      </c>
      <c r="B10314" s="39" t="n">
        <v>46238</v>
      </c>
      <c r="C10314" s="24" t="s">
        <v>228</v>
      </c>
      <c r="D10314" s="24" t="s">
        <v>186</v>
      </c>
      <c r="E10314" s="24" t="s">
        <v>105</v>
      </c>
      <c r="F10314" s="38" t="n">
        <v>5850</v>
      </c>
      <c r="G10314" s="42" t="n">
        <f aca="false">DATE(YEAR(B10314),MONTH(B10314),1)</f>
        <v>46235</v>
      </c>
      <c r="H10314" s="24" t="str">
        <f aca="false">INDEX(Customers!$B$2:$B$601,MATCH(C10314,Customers!$A$2:$A$601,0))</f>
        <v>Coast</v>
      </c>
      <c r="I10314" s="43" t="n">
        <f aca="false">ROUND(MIN(INDEX(Assumptions!$D$13:$D$18,MATCH(E10314,Assumptions!$A$13:$A$18,0)),MAX(INDEX(Assumptions!$C$13:$C$18,MATCH(E10314,Assumptions!$A$13:$A$18,0)),INDEX(Assumptions!$B$13:$B$18,MATCH(E10314,Assumptions!$A$13:$A$18,0))*F10314)),2)</f>
        <v>87.75</v>
      </c>
    </row>
    <row r="10315" customFormat="false" ht="15" hidden="false" customHeight="false" outlineLevel="0" collapsed="false">
      <c r="A10315" s="24" t="s">
        <v>11138</v>
      </c>
      <c r="B10315" s="39" t="n">
        <v>46238</v>
      </c>
      <c r="C10315" s="24" t="s">
        <v>229</v>
      </c>
      <c r="D10315" s="24" t="s">
        <v>826</v>
      </c>
      <c r="E10315" s="24" t="s">
        <v>103</v>
      </c>
      <c r="F10315" s="38" t="n">
        <v>460</v>
      </c>
      <c r="G10315" s="42" t="n">
        <f aca="false">DATE(YEAR(B10315),MONTH(B10315),1)</f>
        <v>46235</v>
      </c>
      <c r="H10315" s="24" t="str">
        <f aca="false">INDEX(Customers!$B$2:$B$601,MATCH(C10315,Customers!$A$2:$A$601,0))</f>
        <v>Nairobi</v>
      </c>
      <c r="I10315" s="43" t="n">
        <f aca="false">ROUND(MIN(INDEX(Assumptions!$D$13:$D$18,MATCH(E10315,Assumptions!$A$13:$A$18,0)),MAX(INDEX(Assumptions!$C$13:$C$18,MATCH(E10315,Assumptions!$A$13:$A$18,0)),INDEX(Assumptions!$B$13:$B$18,MATCH(E10315,Assumptions!$A$13:$A$18,0))*F10315)),2)</f>
        <v>5</v>
      </c>
    </row>
    <row r="10316" customFormat="false" ht="15" hidden="false" customHeight="false" outlineLevel="0" collapsed="false">
      <c r="A10316" s="24" t="s">
        <v>11139</v>
      </c>
      <c r="B10316" s="39" t="n">
        <v>46238</v>
      </c>
      <c r="C10316" s="24" t="s">
        <v>246</v>
      </c>
      <c r="D10316" s="24" t="s">
        <v>826</v>
      </c>
      <c r="E10316" s="24" t="s">
        <v>113</v>
      </c>
      <c r="F10316" s="38" t="n">
        <v>50</v>
      </c>
      <c r="G10316" s="42" t="n">
        <f aca="false">DATE(YEAR(B10316),MONTH(B10316),1)</f>
        <v>46235</v>
      </c>
      <c r="H10316" s="24" t="str">
        <f aca="false">INDEX(Customers!$B$2:$B$601,MATCH(C10316,Customers!$A$2:$A$601,0))</f>
        <v>Central</v>
      </c>
      <c r="I10316" s="43" t="n">
        <f aca="false">ROUND(MIN(INDEX(Assumptions!$D$13:$D$18,MATCH(E10316,Assumptions!$A$13:$A$18,0)),MAX(INDEX(Assumptions!$C$13:$C$18,MATCH(E10316,Assumptions!$A$13:$A$18,0)),INDEX(Assumptions!$B$13:$B$18,MATCH(E10316,Assumptions!$A$13:$A$18,0))*F10316)),2)</f>
        <v>2.5</v>
      </c>
    </row>
    <row r="10317" customFormat="false" ht="15" hidden="false" customHeight="false" outlineLevel="0" collapsed="false">
      <c r="A10317" s="24" t="s">
        <v>11140</v>
      </c>
      <c r="B10317" s="39" t="n">
        <v>46238</v>
      </c>
      <c r="C10317" s="24" t="s">
        <v>249</v>
      </c>
      <c r="D10317" s="24" t="s">
        <v>826</v>
      </c>
      <c r="E10317" s="24" t="s">
        <v>111</v>
      </c>
      <c r="F10317" s="38" t="n">
        <v>50</v>
      </c>
      <c r="G10317" s="42" t="n">
        <f aca="false">DATE(YEAR(B10317),MONTH(B10317),1)</f>
        <v>46235</v>
      </c>
      <c r="H10317" s="24" t="str">
        <f aca="false">INDEX(Customers!$B$2:$B$601,MATCH(C10317,Customers!$A$2:$A$601,0))</f>
        <v>Central</v>
      </c>
      <c r="I10317" s="43" t="n">
        <f aca="false">ROUND(MIN(INDEX(Assumptions!$D$13:$D$18,MATCH(E10317,Assumptions!$A$13:$A$18,0)),MAX(INDEX(Assumptions!$C$13:$C$18,MATCH(E10317,Assumptions!$A$13:$A$18,0)),INDEX(Assumptions!$B$13:$B$18,MATCH(E10317,Assumptions!$A$13:$A$18,0))*F10317)),2)</f>
        <v>2</v>
      </c>
    </row>
    <row r="10318" customFormat="false" ht="15" hidden="false" customHeight="false" outlineLevel="0" collapsed="false">
      <c r="A10318" s="24" t="s">
        <v>11141</v>
      </c>
      <c r="B10318" s="39" t="n">
        <v>46238</v>
      </c>
      <c r="C10318" s="24" t="s">
        <v>271</v>
      </c>
      <c r="D10318" s="24" t="s">
        <v>826</v>
      </c>
      <c r="E10318" s="24" t="s">
        <v>111</v>
      </c>
      <c r="F10318" s="38" t="n">
        <v>200</v>
      </c>
      <c r="G10318" s="42" t="n">
        <f aca="false">DATE(YEAR(B10318),MONTH(B10318),1)</f>
        <v>46235</v>
      </c>
      <c r="H10318" s="24" t="str">
        <f aca="false">INDEX(Customers!$B$2:$B$601,MATCH(C10318,Customers!$A$2:$A$601,0))</f>
        <v>Coast</v>
      </c>
      <c r="I10318" s="43" t="n">
        <f aca="false">ROUND(MIN(INDEX(Assumptions!$D$13:$D$18,MATCH(E10318,Assumptions!$A$13:$A$18,0)),MAX(INDEX(Assumptions!$C$13:$C$18,MATCH(E10318,Assumptions!$A$13:$A$18,0)),INDEX(Assumptions!$B$13:$B$18,MATCH(E10318,Assumptions!$A$13:$A$18,0))*F10318)),2)</f>
        <v>8</v>
      </c>
    </row>
    <row r="10319" customFormat="false" ht="15" hidden="false" customHeight="false" outlineLevel="0" collapsed="false">
      <c r="A10319" s="24" t="s">
        <v>11142</v>
      </c>
      <c r="B10319" s="39" t="n">
        <v>46238</v>
      </c>
      <c r="C10319" s="24" t="s">
        <v>277</v>
      </c>
      <c r="D10319" s="24" t="s">
        <v>826</v>
      </c>
      <c r="E10319" s="24" t="s">
        <v>113</v>
      </c>
      <c r="F10319" s="38" t="n">
        <v>99</v>
      </c>
      <c r="G10319" s="42" t="n">
        <f aca="false">DATE(YEAR(B10319),MONTH(B10319),1)</f>
        <v>46235</v>
      </c>
      <c r="H10319" s="24" t="str">
        <f aca="false">INDEX(Customers!$B$2:$B$601,MATCH(C10319,Customers!$A$2:$A$601,0))</f>
        <v>Rift Valley</v>
      </c>
      <c r="I10319" s="43" t="n">
        <f aca="false">ROUND(MIN(INDEX(Assumptions!$D$13:$D$18,MATCH(E10319,Assumptions!$A$13:$A$18,0)),MAX(INDEX(Assumptions!$C$13:$C$18,MATCH(E10319,Assumptions!$A$13:$A$18,0)),INDEX(Assumptions!$B$13:$B$18,MATCH(E10319,Assumptions!$A$13:$A$18,0))*F10319)),2)</f>
        <v>4.95</v>
      </c>
    </row>
    <row r="10320" customFormat="false" ht="15" hidden="false" customHeight="false" outlineLevel="0" collapsed="false">
      <c r="A10320" s="24" t="s">
        <v>11143</v>
      </c>
      <c r="B10320" s="39" t="n">
        <v>46238</v>
      </c>
      <c r="C10320" s="24" t="s">
        <v>291</v>
      </c>
      <c r="D10320" s="24" t="s">
        <v>826</v>
      </c>
      <c r="E10320" s="24" t="s">
        <v>113</v>
      </c>
      <c r="F10320" s="38" t="n">
        <v>500</v>
      </c>
      <c r="G10320" s="42" t="n">
        <f aca="false">DATE(YEAR(B10320),MONTH(B10320),1)</f>
        <v>46235</v>
      </c>
      <c r="H10320" s="24" t="str">
        <f aca="false">INDEX(Customers!$B$2:$B$601,MATCH(C10320,Customers!$A$2:$A$601,0))</f>
        <v>Rift Valley</v>
      </c>
      <c r="I10320" s="43" t="n">
        <f aca="false">ROUND(MIN(INDEX(Assumptions!$D$13:$D$18,MATCH(E10320,Assumptions!$A$13:$A$18,0)),MAX(INDEX(Assumptions!$C$13:$C$18,MATCH(E10320,Assumptions!$A$13:$A$18,0)),INDEX(Assumptions!$B$13:$B$18,MATCH(E10320,Assumptions!$A$13:$A$18,0))*F10320)),2)</f>
        <v>25</v>
      </c>
    </row>
    <row r="10321" customFormat="false" ht="15" hidden="false" customHeight="false" outlineLevel="0" collapsed="false">
      <c r="A10321" s="24" t="s">
        <v>11144</v>
      </c>
      <c r="B10321" s="39" t="n">
        <v>46238</v>
      </c>
      <c r="C10321" s="24" t="s">
        <v>302</v>
      </c>
      <c r="D10321" s="24" t="s">
        <v>826</v>
      </c>
      <c r="E10321" s="24" t="s">
        <v>103</v>
      </c>
      <c r="F10321" s="38" t="n">
        <v>6170</v>
      </c>
      <c r="G10321" s="42" t="n">
        <f aca="false">DATE(YEAR(B10321),MONTH(B10321),1)</f>
        <v>46235</v>
      </c>
      <c r="H10321" s="24" t="str">
        <f aca="false">INDEX(Customers!$B$2:$B$601,MATCH(C10321,Customers!$A$2:$A$601,0))</f>
        <v>Coast</v>
      </c>
      <c r="I10321" s="43" t="n">
        <f aca="false">ROUND(MIN(INDEX(Assumptions!$D$13:$D$18,MATCH(E10321,Assumptions!$A$13:$A$18,0)),MAX(INDEX(Assumptions!$C$13:$C$18,MATCH(E10321,Assumptions!$A$13:$A$18,0)),INDEX(Assumptions!$B$13:$B$18,MATCH(E10321,Assumptions!$A$13:$A$18,0))*F10321)),2)</f>
        <v>61.7</v>
      </c>
    </row>
    <row r="10322" customFormat="false" ht="15" hidden="false" customHeight="false" outlineLevel="0" collapsed="false">
      <c r="A10322" s="24" t="s">
        <v>11145</v>
      </c>
      <c r="B10322" s="39" t="n">
        <v>46238</v>
      </c>
      <c r="C10322" s="24" t="s">
        <v>317</v>
      </c>
      <c r="D10322" s="24" t="s">
        <v>826</v>
      </c>
      <c r="E10322" s="24" t="s">
        <v>103</v>
      </c>
      <c r="F10322" s="38" t="n">
        <v>4470</v>
      </c>
      <c r="G10322" s="42" t="n">
        <f aca="false">DATE(YEAR(B10322),MONTH(B10322),1)</f>
        <v>46235</v>
      </c>
      <c r="H10322" s="24" t="str">
        <f aca="false">INDEX(Customers!$B$2:$B$601,MATCH(C10322,Customers!$A$2:$A$601,0))</f>
        <v>Rift Valley</v>
      </c>
      <c r="I10322" s="43" t="n">
        <f aca="false">ROUND(MIN(INDEX(Assumptions!$D$13:$D$18,MATCH(E10322,Assumptions!$A$13:$A$18,0)),MAX(INDEX(Assumptions!$C$13:$C$18,MATCH(E10322,Assumptions!$A$13:$A$18,0)),INDEX(Assumptions!$B$13:$B$18,MATCH(E10322,Assumptions!$A$13:$A$18,0))*F10322)),2)</f>
        <v>44.7</v>
      </c>
    </row>
    <row r="10323" customFormat="false" ht="15" hidden="false" customHeight="false" outlineLevel="0" collapsed="false">
      <c r="A10323" s="24" t="s">
        <v>11146</v>
      </c>
      <c r="B10323" s="39" t="n">
        <v>46238</v>
      </c>
      <c r="C10323" s="24" t="s">
        <v>320</v>
      </c>
      <c r="D10323" s="24" t="s">
        <v>826</v>
      </c>
      <c r="E10323" s="24" t="s">
        <v>109</v>
      </c>
      <c r="F10323" s="38" t="n">
        <v>4770</v>
      </c>
      <c r="G10323" s="42" t="n">
        <f aca="false">DATE(YEAR(B10323),MONTH(B10323),1)</f>
        <v>46235</v>
      </c>
      <c r="H10323" s="24" t="str">
        <f aca="false">INDEX(Customers!$B$2:$B$601,MATCH(C10323,Customers!$A$2:$A$601,0))</f>
        <v>Rift Valley</v>
      </c>
      <c r="I10323" s="43" t="n">
        <f aca="false">ROUND(MIN(INDEX(Assumptions!$D$13:$D$18,MATCH(E10323,Assumptions!$A$13:$A$18,0)),MAX(INDEX(Assumptions!$C$13:$C$18,MATCH(E10323,Assumptions!$A$13:$A$18,0)),INDEX(Assumptions!$B$13:$B$18,MATCH(E10323,Assumptions!$A$13:$A$18,0))*F10323)),2)</f>
        <v>19.08</v>
      </c>
    </row>
    <row r="10324" customFormat="false" ht="15" hidden="false" customHeight="false" outlineLevel="0" collapsed="false">
      <c r="A10324" s="24" t="s">
        <v>11147</v>
      </c>
      <c r="B10324" s="39" t="n">
        <v>46238</v>
      </c>
      <c r="C10324" s="24" t="s">
        <v>343</v>
      </c>
      <c r="D10324" s="24" t="s">
        <v>826</v>
      </c>
      <c r="E10324" s="24" t="s">
        <v>113</v>
      </c>
      <c r="F10324" s="38" t="n">
        <v>250</v>
      </c>
      <c r="G10324" s="42" t="n">
        <f aca="false">DATE(YEAR(B10324),MONTH(B10324),1)</f>
        <v>46235</v>
      </c>
      <c r="H10324" s="24" t="str">
        <f aca="false">INDEX(Customers!$B$2:$B$601,MATCH(C10324,Customers!$A$2:$A$601,0))</f>
        <v>Central</v>
      </c>
      <c r="I10324" s="43" t="n">
        <f aca="false">ROUND(MIN(INDEX(Assumptions!$D$13:$D$18,MATCH(E10324,Assumptions!$A$13:$A$18,0)),MAX(INDEX(Assumptions!$C$13:$C$18,MATCH(E10324,Assumptions!$A$13:$A$18,0)),INDEX(Assumptions!$B$13:$B$18,MATCH(E10324,Assumptions!$A$13:$A$18,0))*F10324)),2)</f>
        <v>12.5</v>
      </c>
    </row>
    <row r="10325" customFormat="false" ht="15" hidden="false" customHeight="false" outlineLevel="0" collapsed="false">
      <c r="A10325" s="24" t="s">
        <v>11148</v>
      </c>
      <c r="B10325" s="39" t="n">
        <v>46238</v>
      </c>
      <c r="C10325" s="24" t="s">
        <v>346</v>
      </c>
      <c r="D10325" s="24" t="s">
        <v>826</v>
      </c>
      <c r="E10325" s="24" t="s">
        <v>113</v>
      </c>
      <c r="F10325" s="38" t="n">
        <v>250</v>
      </c>
      <c r="G10325" s="42" t="n">
        <f aca="false">DATE(YEAR(B10325),MONTH(B10325),1)</f>
        <v>46235</v>
      </c>
      <c r="H10325" s="24" t="str">
        <f aca="false">INDEX(Customers!$B$2:$B$601,MATCH(C10325,Customers!$A$2:$A$601,0))</f>
        <v>Nairobi</v>
      </c>
      <c r="I10325" s="43" t="n">
        <f aca="false">ROUND(MIN(INDEX(Assumptions!$D$13:$D$18,MATCH(E10325,Assumptions!$A$13:$A$18,0)),MAX(INDEX(Assumptions!$C$13:$C$18,MATCH(E10325,Assumptions!$A$13:$A$18,0)),INDEX(Assumptions!$B$13:$B$18,MATCH(E10325,Assumptions!$A$13:$A$18,0))*F10325)),2)</f>
        <v>12.5</v>
      </c>
    </row>
    <row r="10326" customFormat="false" ht="15" hidden="false" customHeight="false" outlineLevel="0" collapsed="false">
      <c r="A10326" s="24" t="s">
        <v>11149</v>
      </c>
      <c r="B10326" s="39" t="n">
        <v>46238</v>
      </c>
      <c r="C10326" s="24" t="s">
        <v>347</v>
      </c>
      <c r="D10326" s="24" t="s">
        <v>826</v>
      </c>
      <c r="E10326" s="24" t="s">
        <v>109</v>
      </c>
      <c r="F10326" s="38" t="n">
        <v>39420</v>
      </c>
      <c r="G10326" s="42" t="n">
        <f aca="false">DATE(YEAR(B10326),MONTH(B10326),1)</f>
        <v>46235</v>
      </c>
      <c r="H10326" s="24" t="str">
        <f aca="false">INDEX(Customers!$B$2:$B$601,MATCH(C10326,Customers!$A$2:$A$601,0))</f>
        <v>Coast</v>
      </c>
      <c r="I10326" s="43" t="n">
        <f aca="false">ROUND(MIN(INDEX(Assumptions!$D$13:$D$18,MATCH(E10326,Assumptions!$A$13:$A$18,0)),MAX(INDEX(Assumptions!$C$13:$C$18,MATCH(E10326,Assumptions!$A$13:$A$18,0)),INDEX(Assumptions!$B$13:$B$18,MATCH(E10326,Assumptions!$A$13:$A$18,0))*F10326)),2)</f>
        <v>40</v>
      </c>
    </row>
    <row r="10327" customFormat="false" ht="15" hidden="false" customHeight="false" outlineLevel="0" collapsed="false">
      <c r="A10327" s="24" t="s">
        <v>11150</v>
      </c>
      <c r="B10327" s="39" t="n">
        <v>46238</v>
      </c>
      <c r="C10327" s="24" t="s">
        <v>361</v>
      </c>
      <c r="D10327" s="24" t="s">
        <v>182</v>
      </c>
      <c r="E10327" s="24" t="s">
        <v>107</v>
      </c>
      <c r="F10327" s="38" t="n">
        <v>800</v>
      </c>
      <c r="G10327" s="42" t="n">
        <f aca="false">DATE(YEAR(B10327),MONTH(B10327),1)</f>
        <v>46235</v>
      </c>
      <c r="H10327" s="24" t="str">
        <f aca="false">INDEX(Customers!$B$2:$B$601,MATCH(C10327,Customers!$A$2:$A$601,0))</f>
        <v>Rift Valley</v>
      </c>
      <c r="I10327" s="43" t="n">
        <f aca="false">ROUND(MIN(INDEX(Assumptions!$D$13:$D$18,MATCH(E10327,Assumptions!$A$13:$A$18,0)),MAX(INDEX(Assumptions!$C$13:$C$18,MATCH(E10327,Assumptions!$A$13:$A$18,0)),INDEX(Assumptions!$B$13:$B$18,MATCH(E10327,Assumptions!$A$13:$A$18,0))*F10327)),2)</f>
        <v>0</v>
      </c>
    </row>
    <row r="10328" customFormat="false" ht="15" hidden="false" customHeight="false" outlineLevel="0" collapsed="false">
      <c r="A10328" s="24" t="s">
        <v>11151</v>
      </c>
      <c r="B10328" s="39" t="n">
        <v>46238</v>
      </c>
      <c r="C10328" s="24" t="s">
        <v>382</v>
      </c>
      <c r="D10328" s="24" t="s">
        <v>826</v>
      </c>
      <c r="E10328" s="24" t="s">
        <v>109</v>
      </c>
      <c r="F10328" s="38" t="n">
        <v>4400</v>
      </c>
      <c r="G10328" s="42" t="n">
        <f aca="false">DATE(YEAR(B10328),MONTH(B10328),1)</f>
        <v>46235</v>
      </c>
      <c r="H10328" s="24" t="str">
        <f aca="false">INDEX(Customers!$B$2:$B$601,MATCH(C10328,Customers!$A$2:$A$601,0))</f>
        <v>Central</v>
      </c>
      <c r="I10328" s="43" t="n">
        <f aca="false">ROUND(MIN(INDEX(Assumptions!$D$13:$D$18,MATCH(E10328,Assumptions!$A$13:$A$18,0)),MAX(INDEX(Assumptions!$C$13:$C$18,MATCH(E10328,Assumptions!$A$13:$A$18,0)),INDEX(Assumptions!$B$13:$B$18,MATCH(E10328,Assumptions!$A$13:$A$18,0))*F10328)),2)</f>
        <v>17.6</v>
      </c>
    </row>
    <row r="10329" customFormat="false" ht="15" hidden="false" customHeight="false" outlineLevel="0" collapsed="false">
      <c r="A10329" s="24" t="s">
        <v>11152</v>
      </c>
      <c r="B10329" s="39" t="n">
        <v>46238</v>
      </c>
      <c r="C10329" s="24" t="s">
        <v>396</v>
      </c>
      <c r="D10329" s="24" t="s">
        <v>826</v>
      </c>
      <c r="E10329" s="24" t="s">
        <v>103</v>
      </c>
      <c r="F10329" s="38" t="n">
        <v>1470</v>
      </c>
      <c r="G10329" s="42" t="n">
        <f aca="false">DATE(YEAR(B10329),MONTH(B10329),1)</f>
        <v>46235</v>
      </c>
      <c r="H10329" s="24" t="str">
        <f aca="false">INDEX(Customers!$B$2:$B$601,MATCH(C10329,Customers!$A$2:$A$601,0))</f>
        <v>Nairobi</v>
      </c>
      <c r="I10329" s="43" t="n">
        <f aca="false">ROUND(MIN(INDEX(Assumptions!$D$13:$D$18,MATCH(E10329,Assumptions!$A$13:$A$18,0)),MAX(INDEX(Assumptions!$C$13:$C$18,MATCH(E10329,Assumptions!$A$13:$A$18,0)),INDEX(Assumptions!$B$13:$B$18,MATCH(E10329,Assumptions!$A$13:$A$18,0))*F10329)),2)</f>
        <v>14.7</v>
      </c>
    </row>
    <row r="10330" customFormat="false" ht="15" hidden="false" customHeight="false" outlineLevel="0" collapsed="false">
      <c r="A10330" s="24" t="s">
        <v>11153</v>
      </c>
      <c r="B10330" s="39" t="n">
        <v>46238</v>
      </c>
      <c r="C10330" s="24" t="s">
        <v>411</v>
      </c>
      <c r="D10330" s="24" t="s">
        <v>826</v>
      </c>
      <c r="E10330" s="24" t="s">
        <v>111</v>
      </c>
      <c r="F10330" s="38" t="n">
        <v>200</v>
      </c>
      <c r="G10330" s="42" t="n">
        <f aca="false">DATE(YEAR(B10330),MONTH(B10330),1)</f>
        <v>46235</v>
      </c>
      <c r="H10330" s="24" t="str">
        <f aca="false">INDEX(Customers!$B$2:$B$601,MATCH(C10330,Customers!$A$2:$A$601,0))</f>
        <v>Nairobi</v>
      </c>
      <c r="I10330" s="43" t="n">
        <f aca="false">ROUND(MIN(INDEX(Assumptions!$D$13:$D$18,MATCH(E10330,Assumptions!$A$13:$A$18,0)),MAX(INDEX(Assumptions!$C$13:$C$18,MATCH(E10330,Assumptions!$A$13:$A$18,0)),INDEX(Assumptions!$B$13:$B$18,MATCH(E10330,Assumptions!$A$13:$A$18,0))*F10330)),2)</f>
        <v>8</v>
      </c>
    </row>
    <row r="10331" customFormat="false" ht="15" hidden="false" customHeight="false" outlineLevel="0" collapsed="false">
      <c r="A10331" s="24" t="s">
        <v>11154</v>
      </c>
      <c r="B10331" s="39" t="n">
        <v>46238</v>
      </c>
      <c r="C10331" s="24" t="s">
        <v>419</v>
      </c>
      <c r="D10331" s="24" t="s">
        <v>826</v>
      </c>
      <c r="E10331" s="24" t="s">
        <v>109</v>
      </c>
      <c r="F10331" s="38" t="n">
        <v>3540</v>
      </c>
      <c r="G10331" s="42" t="n">
        <f aca="false">DATE(YEAR(B10331),MONTH(B10331),1)</f>
        <v>46235</v>
      </c>
      <c r="H10331" s="24" t="str">
        <f aca="false">INDEX(Customers!$B$2:$B$601,MATCH(C10331,Customers!$A$2:$A$601,0))</f>
        <v>Nairobi</v>
      </c>
      <c r="I10331" s="43" t="n">
        <f aca="false">ROUND(MIN(INDEX(Assumptions!$D$13:$D$18,MATCH(E10331,Assumptions!$A$13:$A$18,0)),MAX(INDEX(Assumptions!$C$13:$C$18,MATCH(E10331,Assumptions!$A$13:$A$18,0)),INDEX(Assumptions!$B$13:$B$18,MATCH(E10331,Assumptions!$A$13:$A$18,0))*F10331)),2)</f>
        <v>14.16</v>
      </c>
    </row>
    <row r="10332" customFormat="false" ht="15" hidden="false" customHeight="false" outlineLevel="0" collapsed="false">
      <c r="A10332" s="24" t="s">
        <v>11155</v>
      </c>
      <c r="B10332" s="39" t="n">
        <v>46238</v>
      </c>
      <c r="C10332" s="24" t="s">
        <v>421</v>
      </c>
      <c r="D10332" s="24" t="s">
        <v>826</v>
      </c>
      <c r="E10332" s="24" t="s">
        <v>113</v>
      </c>
      <c r="F10332" s="38" t="n">
        <v>250</v>
      </c>
      <c r="G10332" s="42" t="n">
        <f aca="false">DATE(YEAR(B10332),MONTH(B10332),1)</f>
        <v>46235</v>
      </c>
      <c r="H10332" s="24" t="str">
        <f aca="false">INDEX(Customers!$B$2:$B$601,MATCH(C10332,Customers!$A$2:$A$601,0))</f>
        <v>Western</v>
      </c>
      <c r="I10332" s="43" t="n">
        <f aca="false">ROUND(MIN(INDEX(Assumptions!$D$13:$D$18,MATCH(E10332,Assumptions!$A$13:$A$18,0)),MAX(INDEX(Assumptions!$C$13:$C$18,MATCH(E10332,Assumptions!$A$13:$A$18,0)),INDEX(Assumptions!$B$13:$B$18,MATCH(E10332,Assumptions!$A$13:$A$18,0))*F10332)),2)</f>
        <v>12.5</v>
      </c>
    </row>
    <row r="10333" customFormat="false" ht="15" hidden="false" customHeight="false" outlineLevel="0" collapsed="false">
      <c r="A10333" s="24" t="s">
        <v>11156</v>
      </c>
      <c r="B10333" s="39" t="n">
        <v>46238</v>
      </c>
      <c r="C10333" s="24" t="s">
        <v>433</v>
      </c>
      <c r="D10333" s="24" t="s">
        <v>826</v>
      </c>
      <c r="E10333" s="24" t="s">
        <v>103</v>
      </c>
      <c r="F10333" s="38" t="n">
        <v>8330</v>
      </c>
      <c r="G10333" s="42" t="n">
        <f aca="false">DATE(YEAR(B10333),MONTH(B10333),1)</f>
        <v>46235</v>
      </c>
      <c r="H10333" s="24" t="str">
        <f aca="false">INDEX(Customers!$B$2:$B$601,MATCH(C10333,Customers!$A$2:$A$601,0))</f>
        <v>Nairobi</v>
      </c>
      <c r="I10333" s="43" t="n">
        <f aca="false">ROUND(MIN(INDEX(Assumptions!$D$13:$D$18,MATCH(E10333,Assumptions!$A$13:$A$18,0)),MAX(INDEX(Assumptions!$C$13:$C$18,MATCH(E10333,Assumptions!$A$13:$A$18,0)),INDEX(Assumptions!$B$13:$B$18,MATCH(E10333,Assumptions!$A$13:$A$18,0))*F10333)),2)</f>
        <v>83.3</v>
      </c>
    </row>
    <row r="10334" customFormat="false" ht="15" hidden="false" customHeight="false" outlineLevel="0" collapsed="false">
      <c r="A10334" s="24" t="s">
        <v>11157</v>
      </c>
      <c r="B10334" s="39" t="n">
        <v>46238</v>
      </c>
      <c r="C10334" s="24" t="s">
        <v>441</v>
      </c>
      <c r="D10334" s="24" t="s">
        <v>826</v>
      </c>
      <c r="E10334" s="24" t="s">
        <v>111</v>
      </c>
      <c r="F10334" s="38" t="n">
        <v>200</v>
      </c>
      <c r="G10334" s="42" t="n">
        <f aca="false">DATE(YEAR(B10334),MONTH(B10334),1)</f>
        <v>46235</v>
      </c>
      <c r="H10334" s="24" t="str">
        <f aca="false">INDEX(Customers!$B$2:$B$601,MATCH(C10334,Customers!$A$2:$A$601,0))</f>
        <v>Central</v>
      </c>
      <c r="I10334" s="43" t="n">
        <f aca="false">ROUND(MIN(INDEX(Assumptions!$D$13:$D$18,MATCH(E10334,Assumptions!$A$13:$A$18,0)),MAX(INDEX(Assumptions!$C$13:$C$18,MATCH(E10334,Assumptions!$A$13:$A$18,0)),INDEX(Assumptions!$B$13:$B$18,MATCH(E10334,Assumptions!$A$13:$A$18,0))*F10334)),2)</f>
        <v>8</v>
      </c>
    </row>
    <row r="10335" customFormat="false" ht="15" hidden="false" customHeight="false" outlineLevel="0" collapsed="false">
      <c r="A10335" s="24" t="s">
        <v>11158</v>
      </c>
      <c r="B10335" s="39" t="n">
        <v>46238</v>
      </c>
      <c r="C10335" s="24" t="s">
        <v>462</v>
      </c>
      <c r="D10335" s="24" t="s">
        <v>826</v>
      </c>
      <c r="E10335" s="24" t="s">
        <v>111</v>
      </c>
      <c r="F10335" s="38" t="n">
        <v>50</v>
      </c>
      <c r="G10335" s="42" t="n">
        <f aca="false">DATE(YEAR(B10335),MONTH(B10335),1)</f>
        <v>46235</v>
      </c>
      <c r="H10335" s="24" t="str">
        <f aca="false">INDEX(Customers!$B$2:$B$601,MATCH(C10335,Customers!$A$2:$A$601,0))</f>
        <v>Eastern</v>
      </c>
      <c r="I10335" s="43" t="n">
        <f aca="false">ROUND(MIN(INDEX(Assumptions!$D$13:$D$18,MATCH(E10335,Assumptions!$A$13:$A$18,0)),MAX(INDEX(Assumptions!$C$13:$C$18,MATCH(E10335,Assumptions!$A$13:$A$18,0)),INDEX(Assumptions!$B$13:$B$18,MATCH(E10335,Assumptions!$A$13:$A$18,0))*F10335)),2)</f>
        <v>2</v>
      </c>
    </row>
    <row r="10336" customFormat="false" ht="15" hidden="false" customHeight="false" outlineLevel="0" collapsed="false">
      <c r="A10336" s="24" t="s">
        <v>11159</v>
      </c>
      <c r="B10336" s="39" t="n">
        <v>46238</v>
      </c>
      <c r="C10336" s="24" t="s">
        <v>492</v>
      </c>
      <c r="D10336" s="24" t="s">
        <v>206</v>
      </c>
      <c r="E10336" s="24" t="s">
        <v>105</v>
      </c>
      <c r="F10336" s="38" t="n">
        <v>9150</v>
      </c>
      <c r="G10336" s="42" t="n">
        <f aca="false">DATE(YEAR(B10336),MONTH(B10336),1)</f>
        <v>46235</v>
      </c>
      <c r="H10336" s="24" t="str">
        <f aca="false">INDEX(Customers!$B$2:$B$601,MATCH(C10336,Customers!$A$2:$A$601,0))</f>
        <v>Eastern</v>
      </c>
      <c r="I10336" s="43" t="n">
        <f aca="false">ROUND(MIN(INDEX(Assumptions!$D$13:$D$18,MATCH(E10336,Assumptions!$A$13:$A$18,0)),MAX(INDEX(Assumptions!$C$13:$C$18,MATCH(E10336,Assumptions!$A$13:$A$18,0)),INDEX(Assumptions!$B$13:$B$18,MATCH(E10336,Assumptions!$A$13:$A$18,0))*F10336)),2)</f>
        <v>137.25</v>
      </c>
    </row>
    <row r="10337" customFormat="false" ht="15" hidden="false" customHeight="false" outlineLevel="0" collapsed="false">
      <c r="A10337" s="24" t="s">
        <v>11160</v>
      </c>
      <c r="B10337" s="39" t="n">
        <v>46238</v>
      </c>
      <c r="C10337" s="24" t="s">
        <v>502</v>
      </c>
      <c r="D10337" s="24" t="s">
        <v>826</v>
      </c>
      <c r="E10337" s="24" t="s">
        <v>111</v>
      </c>
      <c r="F10337" s="38" t="n">
        <v>20</v>
      </c>
      <c r="G10337" s="42" t="n">
        <f aca="false">DATE(YEAR(B10337),MONTH(B10337),1)</f>
        <v>46235</v>
      </c>
      <c r="H10337" s="24" t="str">
        <f aca="false">INDEX(Customers!$B$2:$B$601,MATCH(C10337,Customers!$A$2:$A$601,0))</f>
        <v>Nairobi</v>
      </c>
      <c r="I10337" s="43" t="n">
        <f aca="false">ROUND(MIN(INDEX(Assumptions!$D$13:$D$18,MATCH(E10337,Assumptions!$A$13:$A$18,0)),MAX(INDEX(Assumptions!$C$13:$C$18,MATCH(E10337,Assumptions!$A$13:$A$18,0)),INDEX(Assumptions!$B$13:$B$18,MATCH(E10337,Assumptions!$A$13:$A$18,0))*F10337)),2)</f>
        <v>0.8</v>
      </c>
    </row>
    <row r="10338" customFormat="false" ht="15" hidden="false" customHeight="false" outlineLevel="0" collapsed="false">
      <c r="A10338" s="24" t="s">
        <v>11161</v>
      </c>
      <c r="B10338" s="39" t="n">
        <v>46238</v>
      </c>
      <c r="C10338" s="24" t="s">
        <v>516</v>
      </c>
      <c r="D10338" s="24" t="s">
        <v>173</v>
      </c>
      <c r="E10338" s="24" t="s">
        <v>107</v>
      </c>
      <c r="F10338" s="38" t="n">
        <v>1090</v>
      </c>
      <c r="G10338" s="42" t="n">
        <f aca="false">DATE(YEAR(B10338),MONTH(B10338),1)</f>
        <v>46235</v>
      </c>
      <c r="H10338" s="24" t="str">
        <f aca="false">INDEX(Customers!$B$2:$B$601,MATCH(C10338,Customers!$A$2:$A$601,0))</f>
        <v>Rift Valley</v>
      </c>
      <c r="I10338" s="43" t="n">
        <f aca="false">ROUND(MIN(INDEX(Assumptions!$D$13:$D$18,MATCH(E10338,Assumptions!$A$13:$A$18,0)),MAX(INDEX(Assumptions!$C$13:$C$18,MATCH(E10338,Assumptions!$A$13:$A$18,0)),INDEX(Assumptions!$B$13:$B$18,MATCH(E10338,Assumptions!$A$13:$A$18,0))*F10338)),2)</f>
        <v>0</v>
      </c>
    </row>
    <row r="10339" customFormat="false" ht="15" hidden="false" customHeight="false" outlineLevel="0" collapsed="false">
      <c r="A10339" s="24" t="s">
        <v>11162</v>
      </c>
      <c r="B10339" s="39" t="n">
        <v>46238</v>
      </c>
      <c r="C10339" s="24" t="s">
        <v>528</v>
      </c>
      <c r="D10339" s="24" t="s">
        <v>170</v>
      </c>
      <c r="E10339" s="24" t="s">
        <v>107</v>
      </c>
      <c r="F10339" s="38" t="n">
        <v>7940</v>
      </c>
      <c r="G10339" s="42" t="n">
        <f aca="false">DATE(YEAR(B10339),MONTH(B10339),1)</f>
        <v>46235</v>
      </c>
      <c r="H10339" s="24" t="str">
        <f aca="false">INDEX(Customers!$B$2:$B$601,MATCH(C10339,Customers!$A$2:$A$601,0))</f>
        <v>Central</v>
      </c>
      <c r="I10339" s="43" t="n">
        <f aca="false">ROUND(MIN(INDEX(Assumptions!$D$13:$D$18,MATCH(E10339,Assumptions!$A$13:$A$18,0)),MAX(INDEX(Assumptions!$C$13:$C$18,MATCH(E10339,Assumptions!$A$13:$A$18,0)),INDEX(Assumptions!$B$13:$B$18,MATCH(E10339,Assumptions!$A$13:$A$18,0))*F10339)),2)</f>
        <v>0</v>
      </c>
    </row>
    <row r="10340" customFormat="false" ht="15" hidden="false" customHeight="false" outlineLevel="0" collapsed="false">
      <c r="A10340" s="24" t="s">
        <v>11163</v>
      </c>
      <c r="B10340" s="39" t="n">
        <v>46238</v>
      </c>
      <c r="C10340" s="24" t="s">
        <v>536</v>
      </c>
      <c r="D10340" s="24" t="s">
        <v>826</v>
      </c>
      <c r="E10340" s="24" t="s">
        <v>109</v>
      </c>
      <c r="F10340" s="38" t="n">
        <v>5840</v>
      </c>
      <c r="G10340" s="42" t="n">
        <f aca="false">DATE(YEAR(B10340),MONTH(B10340),1)</f>
        <v>46235</v>
      </c>
      <c r="H10340" s="24" t="str">
        <f aca="false">INDEX(Customers!$B$2:$B$601,MATCH(C10340,Customers!$A$2:$A$601,0))</f>
        <v>Nairobi</v>
      </c>
      <c r="I10340" s="43" t="n">
        <f aca="false">ROUND(MIN(INDEX(Assumptions!$D$13:$D$18,MATCH(E10340,Assumptions!$A$13:$A$18,0)),MAX(INDEX(Assumptions!$C$13:$C$18,MATCH(E10340,Assumptions!$A$13:$A$18,0)),INDEX(Assumptions!$B$13:$B$18,MATCH(E10340,Assumptions!$A$13:$A$18,0))*F10340)),2)</f>
        <v>23.36</v>
      </c>
    </row>
    <row r="10341" customFormat="false" ht="15" hidden="false" customHeight="false" outlineLevel="0" collapsed="false">
      <c r="A10341" s="24" t="s">
        <v>11164</v>
      </c>
      <c r="B10341" s="39" t="n">
        <v>46238</v>
      </c>
      <c r="C10341" s="24" t="s">
        <v>547</v>
      </c>
      <c r="D10341" s="24" t="s">
        <v>168</v>
      </c>
      <c r="E10341" s="24" t="s">
        <v>105</v>
      </c>
      <c r="F10341" s="38" t="n">
        <v>8510</v>
      </c>
      <c r="G10341" s="42" t="n">
        <f aca="false">DATE(YEAR(B10341),MONTH(B10341),1)</f>
        <v>46235</v>
      </c>
      <c r="H10341" s="24" t="str">
        <f aca="false">INDEX(Customers!$B$2:$B$601,MATCH(C10341,Customers!$A$2:$A$601,0))</f>
        <v>Central</v>
      </c>
      <c r="I10341" s="43" t="n">
        <f aca="false">ROUND(MIN(INDEX(Assumptions!$D$13:$D$18,MATCH(E10341,Assumptions!$A$13:$A$18,0)),MAX(INDEX(Assumptions!$C$13:$C$18,MATCH(E10341,Assumptions!$A$13:$A$18,0)),INDEX(Assumptions!$B$13:$B$18,MATCH(E10341,Assumptions!$A$13:$A$18,0))*F10341)),2)</f>
        <v>127.65</v>
      </c>
    </row>
    <row r="10342" customFormat="false" ht="15" hidden="false" customHeight="false" outlineLevel="0" collapsed="false">
      <c r="A10342" s="24" t="s">
        <v>11165</v>
      </c>
      <c r="B10342" s="39" t="n">
        <v>46238</v>
      </c>
      <c r="C10342" s="24" t="s">
        <v>570</v>
      </c>
      <c r="D10342" s="24" t="s">
        <v>826</v>
      </c>
      <c r="E10342" s="24" t="s">
        <v>111</v>
      </c>
      <c r="F10342" s="38" t="n">
        <v>50</v>
      </c>
      <c r="G10342" s="42" t="n">
        <f aca="false">DATE(YEAR(B10342),MONTH(B10342),1)</f>
        <v>46235</v>
      </c>
      <c r="H10342" s="24" t="str">
        <f aca="false">INDEX(Customers!$B$2:$B$601,MATCH(C10342,Customers!$A$2:$A$601,0))</f>
        <v>Western</v>
      </c>
      <c r="I10342" s="43" t="n">
        <f aca="false">ROUND(MIN(INDEX(Assumptions!$D$13:$D$18,MATCH(E10342,Assumptions!$A$13:$A$18,0)),MAX(INDEX(Assumptions!$C$13:$C$18,MATCH(E10342,Assumptions!$A$13:$A$18,0)),INDEX(Assumptions!$B$13:$B$18,MATCH(E10342,Assumptions!$A$13:$A$18,0))*F10342)),2)</f>
        <v>2</v>
      </c>
    </row>
    <row r="10343" customFormat="false" ht="15" hidden="false" customHeight="false" outlineLevel="0" collapsed="false">
      <c r="A10343" s="24" t="s">
        <v>11166</v>
      </c>
      <c r="B10343" s="39" t="n">
        <v>46238</v>
      </c>
      <c r="C10343" s="24" t="s">
        <v>596</v>
      </c>
      <c r="D10343" s="24" t="s">
        <v>172</v>
      </c>
      <c r="E10343" s="24" t="s">
        <v>107</v>
      </c>
      <c r="F10343" s="38" t="n">
        <v>570</v>
      </c>
      <c r="G10343" s="42" t="n">
        <f aca="false">DATE(YEAR(B10343),MONTH(B10343),1)</f>
        <v>46235</v>
      </c>
      <c r="H10343" s="24" t="str">
        <f aca="false">INDEX(Customers!$B$2:$B$601,MATCH(C10343,Customers!$A$2:$A$601,0))</f>
        <v>Nairobi</v>
      </c>
      <c r="I10343" s="43" t="n">
        <f aca="false">ROUND(MIN(INDEX(Assumptions!$D$13:$D$18,MATCH(E10343,Assumptions!$A$13:$A$18,0)),MAX(INDEX(Assumptions!$C$13:$C$18,MATCH(E10343,Assumptions!$A$13:$A$18,0)),INDEX(Assumptions!$B$13:$B$18,MATCH(E10343,Assumptions!$A$13:$A$18,0))*F10343)),2)</f>
        <v>0</v>
      </c>
    </row>
    <row r="10344" customFormat="false" ht="15" hidden="false" customHeight="false" outlineLevel="0" collapsed="false">
      <c r="A10344" s="24" t="s">
        <v>11167</v>
      </c>
      <c r="B10344" s="39" t="n">
        <v>46238</v>
      </c>
      <c r="C10344" s="24" t="s">
        <v>601</v>
      </c>
      <c r="D10344" s="24" t="s">
        <v>826</v>
      </c>
      <c r="E10344" s="24" t="s">
        <v>103</v>
      </c>
      <c r="F10344" s="38" t="n">
        <v>2340</v>
      </c>
      <c r="G10344" s="42" t="n">
        <f aca="false">DATE(YEAR(B10344),MONTH(B10344),1)</f>
        <v>46235</v>
      </c>
      <c r="H10344" s="24" t="str">
        <f aca="false">INDEX(Customers!$B$2:$B$601,MATCH(C10344,Customers!$A$2:$A$601,0))</f>
        <v>Nairobi</v>
      </c>
      <c r="I10344" s="43" t="n">
        <f aca="false">ROUND(MIN(INDEX(Assumptions!$D$13:$D$18,MATCH(E10344,Assumptions!$A$13:$A$18,0)),MAX(INDEX(Assumptions!$C$13:$C$18,MATCH(E10344,Assumptions!$A$13:$A$18,0)),INDEX(Assumptions!$B$13:$B$18,MATCH(E10344,Assumptions!$A$13:$A$18,0))*F10344)),2)</f>
        <v>23.4</v>
      </c>
    </row>
    <row r="10345" customFormat="false" ht="15" hidden="false" customHeight="false" outlineLevel="0" collapsed="false">
      <c r="A10345" s="24" t="s">
        <v>11168</v>
      </c>
      <c r="B10345" s="39" t="n">
        <v>46238</v>
      </c>
      <c r="C10345" s="24" t="s">
        <v>629</v>
      </c>
      <c r="D10345" s="24" t="s">
        <v>826</v>
      </c>
      <c r="E10345" s="24" t="s">
        <v>113</v>
      </c>
      <c r="F10345" s="38" t="n">
        <v>250</v>
      </c>
      <c r="G10345" s="42" t="n">
        <f aca="false">DATE(YEAR(B10345),MONTH(B10345),1)</f>
        <v>46235</v>
      </c>
      <c r="H10345" s="24" t="str">
        <f aca="false">INDEX(Customers!$B$2:$B$601,MATCH(C10345,Customers!$A$2:$A$601,0))</f>
        <v>Nairobi</v>
      </c>
      <c r="I10345" s="43" t="n">
        <f aca="false">ROUND(MIN(INDEX(Assumptions!$D$13:$D$18,MATCH(E10345,Assumptions!$A$13:$A$18,0)),MAX(INDEX(Assumptions!$C$13:$C$18,MATCH(E10345,Assumptions!$A$13:$A$18,0)),INDEX(Assumptions!$B$13:$B$18,MATCH(E10345,Assumptions!$A$13:$A$18,0))*F10345)),2)</f>
        <v>12.5</v>
      </c>
    </row>
    <row r="10346" customFormat="false" ht="15" hidden="false" customHeight="false" outlineLevel="0" collapsed="false">
      <c r="A10346" s="24" t="s">
        <v>11169</v>
      </c>
      <c r="B10346" s="39" t="n">
        <v>46238</v>
      </c>
      <c r="C10346" s="24" t="s">
        <v>630</v>
      </c>
      <c r="D10346" s="24" t="s">
        <v>826</v>
      </c>
      <c r="E10346" s="24" t="s">
        <v>113</v>
      </c>
      <c r="F10346" s="38" t="n">
        <v>50</v>
      </c>
      <c r="G10346" s="42" t="n">
        <f aca="false">DATE(YEAR(B10346),MONTH(B10346),1)</f>
        <v>46235</v>
      </c>
      <c r="H10346" s="24" t="str">
        <f aca="false">INDEX(Customers!$B$2:$B$601,MATCH(C10346,Customers!$A$2:$A$601,0))</f>
        <v>Western</v>
      </c>
      <c r="I10346" s="43" t="n">
        <f aca="false">ROUND(MIN(INDEX(Assumptions!$D$13:$D$18,MATCH(E10346,Assumptions!$A$13:$A$18,0)),MAX(INDEX(Assumptions!$C$13:$C$18,MATCH(E10346,Assumptions!$A$13:$A$18,0)),INDEX(Assumptions!$B$13:$B$18,MATCH(E10346,Assumptions!$A$13:$A$18,0))*F10346)),2)</f>
        <v>2.5</v>
      </c>
    </row>
    <row r="10347" customFormat="false" ht="15" hidden="false" customHeight="false" outlineLevel="0" collapsed="false">
      <c r="A10347" s="24" t="s">
        <v>11170</v>
      </c>
      <c r="B10347" s="39" t="n">
        <v>46238</v>
      </c>
      <c r="C10347" s="24" t="s">
        <v>639</v>
      </c>
      <c r="D10347" s="24" t="s">
        <v>153</v>
      </c>
      <c r="E10347" s="24" t="s">
        <v>105</v>
      </c>
      <c r="F10347" s="38" t="n">
        <v>5340</v>
      </c>
      <c r="G10347" s="42" t="n">
        <f aca="false">DATE(YEAR(B10347),MONTH(B10347),1)</f>
        <v>46235</v>
      </c>
      <c r="H10347" s="24" t="str">
        <f aca="false">INDEX(Customers!$B$2:$B$601,MATCH(C10347,Customers!$A$2:$A$601,0))</f>
        <v>Nairobi</v>
      </c>
      <c r="I10347" s="43" t="n">
        <f aca="false">ROUND(MIN(INDEX(Assumptions!$D$13:$D$18,MATCH(E10347,Assumptions!$A$13:$A$18,0)),MAX(INDEX(Assumptions!$C$13:$C$18,MATCH(E10347,Assumptions!$A$13:$A$18,0)),INDEX(Assumptions!$B$13:$B$18,MATCH(E10347,Assumptions!$A$13:$A$18,0))*F10347)),2)</f>
        <v>80.1</v>
      </c>
    </row>
    <row r="10348" customFormat="false" ht="15" hidden="false" customHeight="false" outlineLevel="0" collapsed="false">
      <c r="A10348" s="24" t="s">
        <v>11171</v>
      </c>
      <c r="B10348" s="39" t="n">
        <v>46238</v>
      </c>
      <c r="C10348" s="24" t="s">
        <v>639</v>
      </c>
      <c r="D10348" s="24" t="s">
        <v>152</v>
      </c>
      <c r="E10348" s="24" t="s">
        <v>107</v>
      </c>
      <c r="F10348" s="38" t="n">
        <v>1150</v>
      </c>
      <c r="G10348" s="42" t="n">
        <f aca="false">DATE(YEAR(B10348),MONTH(B10348),1)</f>
        <v>46235</v>
      </c>
      <c r="H10348" s="24" t="str">
        <f aca="false">INDEX(Customers!$B$2:$B$601,MATCH(C10348,Customers!$A$2:$A$601,0))</f>
        <v>Nairobi</v>
      </c>
      <c r="I10348" s="43" t="n">
        <f aca="false">ROUND(MIN(INDEX(Assumptions!$D$13:$D$18,MATCH(E10348,Assumptions!$A$13:$A$18,0)),MAX(INDEX(Assumptions!$C$13:$C$18,MATCH(E10348,Assumptions!$A$13:$A$18,0)),INDEX(Assumptions!$B$13:$B$18,MATCH(E10348,Assumptions!$A$13:$A$18,0))*F10348)),2)</f>
        <v>0</v>
      </c>
    </row>
    <row r="10349" customFormat="false" ht="15" hidden="false" customHeight="false" outlineLevel="0" collapsed="false">
      <c r="A10349" s="24" t="s">
        <v>11172</v>
      </c>
      <c r="B10349" s="39" t="n">
        <v>46238</v>
      </c>
      <c r="C10349" s="24" t="s">
        <v>642</v>
      </c>
      <c r="D10349" s="24" t="s">
        <v>826</v>
      </c>
      <c r="E10349" s="24" t="s">
        <v>103</v>
      </c>
      <c r="F10349" s="38" t="n">
        <v>860</v>
      </c>
      <c r="G10349" s="42" t="n">
        <f aca="false">DATE(YEAR(B10349),MONTH(B10349),1)</f>
        <v>46235</v>
      </c>
      <c r="H10349" s="24" t="str">
        <f aca="false">INDEX(Customers!$B$2:$B$601,MATCH(C10349,Customers!$A$2:$A$601,0))</f>
        <v>Rift Valley</v>
      </c>
      <c r="I10349" s="43" t="n">
        <f aca="false">ROUND(MIN(INDEX(Assumptions!$D$13:$D$18,MATCH(E10349,Assumptions!$A$13:$A$18,0)),MAX(INDEX(Assumptions!$C$13:$C$18,MATCH(E10349,Assumptions!$A$13:$A$18,0)),INDEX(Assumptions!$B$13:$B$18,MATCH(E10349,Assumptions!$A$13:$A$18,0))*F10349)),2)</f>
        <v>8.6</v>
      </c>
    </row>
    <row r="10350" customFormat="false" ht="15" hidden="false" customHeight="false" outlineLevel="0" collapsed="false">
      <c r="A10350" s="24" t="s">
        <v>11173</v>
      </c>
      <c r="B10350" s="39" t="n">
        <v>46238</v>
      </c>
      <c r="C10350" s="24" t="s">
        <v>644</v>
      </c>
      <c r="D10350" s="24" t="s">
        <v>826</v>
      </c>
      <c r="E10350" s="24" t="s">
        <v>103</v>
      </c>
      <c r="F10350" s="38" t="n">
        <v>420</v>
      </c>
      <c r="G10350" s="42" t="n">
        <f aca="false">DATE(YEAR(B10350),MONTH(B10350),1)</f>
        <v>46235</v>
      </c>
      <c r="H10350" s="24" t="str">
        <f aca="false">INDEX(Customers!$B$2:$B$601,MATCH(C10350,Customers!$A$2:$A$601,0))</f>
        <v>Western</v>
      </c>
      <c r="I10350" s="43" t="n">
        <f aca="false">ROUND(MIN(INDEX(Assumptions!$D$13:$D$18,MATCH(E10350,Assumptions!$A$13:$A$18,0)),MAX(INDEX(Assumptions!$C$13:$C$18,MATCH(E10350,Assumptions!$A$13:$A$18,0)),INDEX(Assumptions!$B$13:$B$18,MATCH(E10350,Assumptions!$A$13:$A$18,0))*F10350)),2)</f>
        <v>5</v>
      </c>
    </row>
    <row r="10351" customFormat="false" ht="15" hidden="false" customHeight="false" outlineLevel="0" collapsed="false">
      <c r="A10351" s="24" t="s">
        <v>11174</v>
      </c>
      <c r="B10351" s="39" t="n">
        <v>46238</v>
      </c>
      <c r="C10351" s="24" t="s">
        <v>651</v>
      </c>
      <c r="D10351" s="24" t="s">
        <v>826</v>
      </c>
      <c r="E10351" s="24" t="s">
        <v>111</v>
      </c>
      <c r="F10351" s="38" t="n">
        <v>50</v>
      </c>
      <c r="G10351" s="42" t="n">
        <f aca="false">DATE(YEAR(B10351),MONTH(B10351),1)</f>
        <v>46235</v>
      </c>
      <c r="H10351" s="24" t="str">
        <f aca="false">INDEX(Customers!$B$2:$B$601,MATCH(C10351,Customers!$A$2:$A$601,0))</f>
        <v>Rift Valley</v>
      </c>
      <c r="I10351" s="43" t="n">
        <f aca="false">ROUND(MIN(INDEX(Assumptions!$D$13:$D$18,MATCH(E10351,Assumptions!$A$13:$A$18,0)),MAX(INDEX(Assumptions!$C$13:$C$18,MATCH(E10351,Assumptions!$A$13:$A$18,0)),INDEX(Assumptions!$B$13:$B$18,MATCH(E10351,Assumptions!$A$13:$A$18,0))*F10351)),2)</f>
        <v>2</v>
      </c>
    </row>
    <row r="10352" customFormat="false" ht="15" hidden="false" customHeight="false" outlineLevel="0" collapsed="false">
      <c r="A10352" s="24" t="s">
        <v>11175</v>
      </c>
      <c r="B10352" s="39" t="n">
        <v>46238</v>
      </c>
      <c r="C10352" s="24" t="s">
        <v>655</v>
      </c>
      <c r="D10352" s="24" t="s">
        <v>153</v>
      </c>
      <c r="E10352" s="24" t="s">
        <v>107</v>
      </c>
      <c r="F10352" s="38" t="n">
        <v>41940</v>
      </c>
      <c r="G10352" s="42" t="n">
        <f aca="false">DATE(YEAR(B10352),MONTH(B10352),1)</f>
        <v>46235</v>
      </c>
      <c r="H10352" s="24" t="str">
        <f aca="false">INDEX(Customers!$B$2:$B$601,MATCH(C10352,Customers!$A$2:$A$601,0))</f>
        <v>Nairobi</v>
      </c>
      <c r="I10352" s="43" t="n">
        <f aca="false">ROUND(MIN(INDEX(Assumptions!$D$13:$D$18,MATCH(E10352,Assumptions!$A$13:$A$18,0)),MAX(INDEX(Assumptions!$C$13:$C$18,MATCH(E10352,Assumptions!$A$13:$A$18,0)),INDEX(Assumptions!$B$13:$B$18,MATCH(E10352,Assumptions!$A$13:$A$18,0))*F10352)),2)</f>
        <v>0</v>
      </c>
    </row>
    <row r="10353" customFormat="false" ht="15" hidden="false" customHeight="false" outlineLevel="0" collapsed="false">
      <c r="A10353" s="24" t="s">
        <v>11176</v>
      </c>
      <c r="B10353" s="39" t="n">
        <v>46238</v>
      </c>
      <c r="C10353" s="24" t="s">
        <v>662</v>
      </c>
      <c r="D10353" s="24" t="s">
        <v>826</v>
      </c>
      <c r="E10353" s="24" t="s">
        <v>111</v>
      </c>
      <c r="F10353" s="38" t="n">
        <v>50</v>
      </c>
      <c r="G10353" s="42" t="n">
        <f aca="false">DATE(YEAR(B10353),MONTH(B10353),1)</f>
        <v>46235</v>
      </c>
      <c r="H10353" s="24" t="str">
        <f aca="false">INDEX(Customers!$B$2:$B$601,MATCH(C10353,Customers!$A$2:$A$601,0))</f>
        <v>Rift Valley</v>
      </c>
      <c r="I10353" s="43" t="n">
        <f aca="false">ROUND(MIN(INDEX(Assumptions!$D$13:$D$18,MATCH(E10353,Assumptions!$A$13:$A$18,0)),MAX(INDEX(Assumptions!$C$13:$C$18,MATCH(E10353,Assumptions!$A$13:$A$18,0)),INDEX(Assumptions!$B$13:$B$18,MATCH(E10353,Assumptions!$A$13:$A$18,0))*F10353)),2)</f>
        <v>2</v>
      </c>
    </row>
    <row r="10354" customFormat="false" ht="15" hidden="false" customHeight="false" outlineLevel="0" collapsed="false">
      <c r="A10354" s="24" t="s">
        <v>11177</v>
      </c>
      <c r="B10354" s="39" t="n">
        <v>46238</v>
      </c>
      <c r="C10354" s="24" t="s">
        <v>665</v>
      </c>
      <c r="D10354" s="24" t="s">
        <v>153</v>
      </c>
      <c r="E10354" s="24" t="s">
        <v>107</v>
      </c>
      <c r="F10354" s="38" t="n">
        <v>14130</v>
      </c>
      <c r="G10354" s="42" t="n">
        <f aca="false">DATE(YEAR(B10354),MONTH(B10354),1)</f>
        <v>46235</v>
      </c>
      <c r="H10354" s="24" t="str">
        <f aca="false">INDEX(Customers!$B$2:$B$601,MATCH(C10354,Customers!$A$2:$A$601,0))</f>
        <v>Nairobi</v>
      </c>
      <c r="I10354" s="43" t="n">
        <f aca="false">ROUND(MIN(INDEX(Assumptions!$D$13:$D$18,MATCH(E10354,Assumptions!$A$13:$A$18,0)),MAX(INDEX(Assumptions!$C$13:$C$18,MATCH(E10354,Assumptions!$A$13:$A$18,0)),INDEX(Assumptions!$B$13:$B$18,MATCH(E10354,Assumptions!$A$13:$A$18,0))*F10354)),2)</f>
        <v>0</v>
      </c>
    </row>
    <row r="10355" customFormat="false" ht="15" hidden="false" customHeight="false" outlineLevel="0" collapsed="false">
      <c r="A10355" s="24" t="s">
        <v>11178</v>
      </c>
      <c r="B10355" s="39" t="n">
        <v>46238</v>
      </c>
      <c r="C10355" s="24" t="s">
        <v>671</v>
      </c>
      <c r="D10355" s="24" t="s">
        <v>205</v>
      </c>
      <c r="E10355" s="24" t="s">
        <v>107</v>
      </c>
      <c r="F10355" s="38" t="n">
        <v>3940</v>
      </c>
      <c r="G10355" s="42" t="n">
        <f aca="false">DATE(YEAR(B10355),MONTH(B10355),1)</f>
        <v>46235</v>
      </c>
      <c r="H10355" s="24" t="str">
        <f aca="false">INDEX(Customers!$B$2:$B$601,MATCH(C10355,Customers!$A$2:$A$601,0))</f>
        <v>Eastern</v>
      </c>
      <c r="I10355" s="43" t="n">
        <f aca="false">ROUND(MIN(INDEX(Assumptions!$D$13:$D$18,MATCH(E10355,Assumptions!$A$13:$A$18,0)),MAX(INDEX(Assumptions!$C$13:$C$18,MATCH(E10355,Assumptions!$A$13:$A$18,0)),INDEX(Assumptions!$B$13:$B$18,MATCH(E10355,Assumptions!$A$13:$A$18,0))*F10355)),2)</f>
        <v>0</v>
      </c>
    </row>
    <row r="10356" customFormat="false" ht="15" hidden="false" customHeight="false" outlineLevel="0" collapsed="false">
      <c r="A10356" s="24" t="s">
        <v>11179</v>
      </c>
      <c r="B10356" s="39" t="n">
        <v>46238</v>
      </c>
      <c r="C10356" s="24" t="s">
        <v>680</v>
      </c>
      <c r="D10356" s="24" t="s">
        <v>159</v>
      </c>
      <c r="E10356" s="24" t="s">
        <v>105</v>
      </c>
      <c r="F10356" s="38" t="n">
        <v>11100</v>
      </c>
      <c r="G10356" s="42" t="n">
        <f aca="false">DATE(YEAR(B10356),MONTH(B10356),1)</f>
        <v>46235</v>
      </c>
      <c r="H10356" s="24" t="str">
        <f aca="false">INDEX(Customers!$B$2:$B$601,MATCH(C10356,Customers!$A$2:$A$601,0))</f>
        <v>Nairobi</v>
      </c>
      <c r="I10356" s="43" t="n">
        <f aca="false">ROUND(MIN(INDEX(Assumptions!$D$13:$D$18,MATCH(E10356,Assumptions!$A$13:$A$18,0)),MAX(INDEX(Assumptions!$C$13:$C$18,MATCH(E10356,Assumptions!$A$13:$A$18,0)),INDEX(Assumptions!$B$13:$B$18,MATCH(E10356,Assumptions!$A$13:$A$18,0))*F10356)),2)</f>
        <v>166.5</v>
      </c>
    </row>
    <row r="10357" customFormat="false" ht="15" hidden="false" customHeight="false" outlineLevel="0" collapsed="false">
      <c r="A10357" s="24" t="s">
        <v>11180</v>
      </c>
      <c r="B10357" s="39" t="n">
        <v>46238</v>
      </c>
      <c r="C10357" s="24" t="s">
        <v>692</v>
      </c>
      <c r="D10357" s="24" t="s">
        <v>826</v>
      </c>
      <c r="E10357" s="24" t="s">
        <v>103</v>
      </c>
      <c r="F10357" s="38" t="n">
        <v>1260</v>
      </c>
      <c r="G10357" s="42" t="n">
        <f aca="false">DATE(YEAR(B10357),MONTH(B10357),1)</f>
        <v>46235</v>
      </c>
      <c r="H10357" s="24" t="str">
        <f aca="false">INDEX(Customers!$B$2:$B$601,MATCH(C10357,Customers!$A$2:$A$601,0))</f>
        <v>Coast</v>
      </c>
      <c r="I10357" s="43" t="n">
        <f aca="false">ROUND(MIN(INDEX(Assumptions!$D$13:$D$18,MATCH(E10357,Assumptions!$A$13:$A$18,0)),MAX(INDEX(Assumptions!$C$13:$C$18,MATCH(E10357,Assumptions!$A$13:$A$18,0)),INDEX(Assumptions!$B$13:$B$18,MATCH(E10357,Assumptions!$A$13:$A$18,0))*F10357)),2)</f>
        <v>12.6</v>
      </c>
    </row>
    <row r="10358" customFormat="false" ht="15" hidden="false" customHeight="false" outlineLevel="0" collapsed="false">
      <c r="A10358" s="24" t="s">
        <v>11181</v>
      </c>
      <c r="B10358" s="39" t="n">
        <v>46238</v>
      </c>
      <c r="C10358" s="24" t="s">
        <v>701</v>
      </c>
      <c r="D10358" s="24" t="s">
        <v>159</v>
      </c>
      <c r="E10358" s="24" t="s">
        <v>107</v>
      </c>
      <c r="F10358" s="38" t="n">
        <v>10040</v>
      </c>
      <c r="G10358" s="42" t="n">
        <f aca="false">DATE(YEAR(B10358),MONTH(B10358),1)</f>
        <v>46235</v>
      </c>
      <c r="H10358" s="24" t="str">
        <f aca="false">INDEX(Customers!$B$2:$B$601,MATCH(C10358,Customers!$A$2:$A$601,0))</f>
        <v>Nairobi</v>
      </c>
      <c r="I10358" s="43" t="n">
        <f aca="false">ROUND(MIN(INDEX(Assumptions!$D$13:$D$18,MATCH(E10358,Assumptions!$A$13:$A$18,0)),MAX(INDEX(Assumptions!$C$13:$C$18,MATCH(E10358,Assumptions!$A$13:$A$18,0)),INDEX(Assumptions!$B$13:$B$18,MATCH(E10358,Assumptions!$A$13:$A$18,0))*F10358)),2)</f>
        <v>0</v>
      </c>
    </row>
    <row r="10359" customFormat="false" ht="15" hidden="false" customHeight="false" outlineLevel="0" collapsed="false">
      <c r="A10359" s="24" t="s">
        <v>11182</v>
      </c>
      <c r="B10359" s="39" t="n">
        <v>46238</v>
      </c>
      <c r="C10359" s="24" t="s">
        <v>704</v>
      </c>
      <c r="D10359" s="24" t="s">
        <v>826</v>
      </c>
      <c r="E10359" s="24" t="s">
        <v>103</v>
      </c>
      <c r="F10359" s="38" t="n">
        <v>860</v>
      </c>
      <c r="G10359" s="42" t="n">
        <f aca="false">DATE(YEAR(B10359),MONTH(B10359),1)</f>
        <v>46235</v>
      </c>
      <c r="H10359" s="24" t="str">
        <f aca="false">INDEX(Customers!$B$2:$B$601,MATCH(C10359,Customers!$A$2:$A$601,0))</f>
        <v>Rift Valley</v>
      </c>
      <c r="I10359" s="43" t="n">
        <f aca="false">ROUND(MIN(INDEX(Assumptions!$D$13:$D$18,MATCH(E10359,Assumptions!$A$13:$A$18,0)),MAX(INDEX(Assumptions!$C$13:$C$18,MATCH(E10359,Assumptions!$A$13:$A$18,0)),INDEX(Assumptions!$B$13:$B$18,MATCH(E10359,Assumptions!$A$13:$A$18,0))*F10359)),2)</f>
        <v>8.6</v>
      </c>
    </row>
    <row r="10360" customFormat="false" ht="15" hidden="false" customHeight="false" outlineLevel="0" collapsed="false">
      <c r="A10360" s="24" t="s">
        <v>11183</v>
      </c>
      <c r="B10360" s="39" t="n">
        <v>46238</v>
      </c>
      <c r="C10360" s="24" t="s">
        <v>714</v>
      </c>
      <c r="D10360" s="24" t="s">
        <v>826</v>
      </c>
      <c r="E10360" s="24" t="s">
        <v>103</v>
      </c>
      <c r="F10360" s="38" t="n">
        <v>16970</v>
      </c>
      <c r="G10360" s="42" t="n">
        <f aca="false">DATE(YEAR(B10360),MONTH(B10360),1)</f>
        <v>46235</v>
      </c>
      <c r="H10360" s="24" t="str">
        <f aca="false">INDEX(Customers!$B$2:$B$601,MATCH(C10360,Customers!$A$2:$A$601,0))</f>
        <v>Coast</v>
      </c>
      <c r="I10360" s="43" t="n">
        <f aca="false">ROUND(MIN(INDEX(Assumptions!$D$13:$D$18,MATCH(E10360,Assumptions!$A$13:$A$18,0)),MAX(INDEX(Assumptions!$C$13:$C$18,MATCH(E10360,Assumptions!$A$13:$A$18,0)),INDEX(Assumptions!$B$13:$B$18,MATCH(E10360,Assumptions!$A$13:$A$18,0))*F10360)),2)</f>
        <v>105</v>
      </c>
    </row>
    <row r="10361" customFormat="false" ht="15" hidden="false" customHeight="false" outlineLevel="0" collapsed="false">
      <c r="A10361" s="24" t="s">
        <v>11184</v>
      </c>
      <c r="B10361" s="39" t="n">
        <v>46238</v>
      </c>
      <c r="C10361" s="24" t="s">
        <v>724</v>
      </c>
      <c r="D10361" s="24" t="s">
        <v>826</v>
      </c>
      <c r="E10361" s="24" t="s">
        <v>109</v>
      </c>
      <c r="F10361" s="38" t="n">
        <v>13700</v>
      </c>
      <c r="G10361" s="42" t="n">
        <f aca="false">DATE(YEAR(B10361),MONTH(B10361),1)</f>
        <v>46235</v>
      </c>
      <c r="H10361" s="24" t="str">
        <f aca="false">INDEX(Customers!$B$2:$B$601,MATCH(C10361,Customers!$A$2:$A$601,0))</f>
        <v>Central</v>
      </c>
      <c r="I10361" s="43" t="n">
        <f aca="false">ROUND(MIN(INDEX(Assumptions!$D$13:$D$18,MATCH(E10361,Assumptions!$A$13:$A$18,0)),MAX(INDEX(Assumptions!$C$13:$C$18,MATCH(E10361,Assumptions!$A$13:$A$18,0)),INDEX(Assumptions!$B$13:$B$18,MATCH(E10361,Assumptions!$A$13:$A$18,0))*F10361)),2)</f>
        <v>40</v>
      </c>
    </row>
    <row r="10362" customFormat="false" ht="15" hidden="false" customHeight="false" outlineLevel="0" collapsed="false">
      <c r="A10362" s="24" t="s">
        <v>11185</v>
      </c>
      <c r="B10362" s="39" t="n">
        <v>46238</v>
      </c>
      <c r="C10362" s="24" t="s">
        <v>733</v>
      </c>
      <c r="D10362" s="24" t="s">
        <v>826</v>
      </c>
      <c r="E10362" s="24" t="s">
        <v>103</v>
      </c>
      <c r="F10362" s="38" t="n">
        <v>1780</v>
      </c>
      <c r="G10362" s="42" t="n">
        <f aca="false">DATE(YEAR(B10362),MONTH(B10362),1)</f>
        <v>46235</v>
      </c>
      <c r="H10362" s="24" t="str">
        <f aca="false">INDEX(Customers!$B$2:$B$601,MATCH(C10362,Customers!$A$2:$A$601,0))</f>
        <v>Eastern</v>
      </c>
      <c r="I10362" s="43" t="n">
        <f aca="false">ROUND(MIN(INDEX(Assumptions!$D$13:$D$18,MATCH(E10362,Assumptions!$A$13:$A$18,0)),MAX(INDEX(Assumptions!$C$13:$C$18,MATCH(E10362,Assumptions!$A$13:$A$18,0)),INDEX(Assumptions!$B$13:$B$18,MATCH(E10362,Assumptions!$A$13:$A$18,0))*F10362)),2)</f>
        <v>17.8</v>
      </c>
    </row>
    <row r="10363" customFormat="false" ht="15" hidden="false" customHeight="false" outlineLevel="0" collapsed="false">
      <c r="A10363" s="24" t="s">
        <v>11186</v>
      </c>
      <c r="B10363" s="39" t="n">
        <v>46238</v>
      </c>
      <c r="C10363" s="24" t="s">
        <v>735</v>
      </c>
      <c r="D10363" s="24" t="s">
        <v>179</v>
      </c>
      <c r="E10363" s="24" t="s">
        <v>107</v>
      </c>
      <c r="F10363" s="38" t="n">
        <v>2470</v>
      </c>
      <c r="G10363" s="42" t="n">
        <f aca="false">DATE(YEAR(B10363),MONTH(B10363),1)</f>
        <v>46235</v>
      </c>
      <c r="H10363" s="24" t="str">
        <f aca="false">INDEX(Customers!$B$2:$B$601,MATCH(C10363,Customers!$A$2:$A$601,0))</f>
        <v>Rift Valley</v>
      </c>
      <c r="I10363" s="43" t="n">
        <f aca="false">ROUND(MIN(INDEX(Assumptions!$D$13:$D$18,MATCH(E10363,Assumptions!$A$13:$A$18,0)),MAX(INDEX(Assumptions!$C$13:$C$18,MATCH(E10363,Assumptions!$A$13:$A$18,0)),INDEX(Assumptions!$B$13:$B$18,MATCH(E10363,Assumptions!$A$13:$A$18,0))*F10363)),2)</f>
        <v>0</v>
      </c>
    </row>
    <row r="10364" customFormat="false" ht="15" hidden="false" customHeight="false" outlineLevel="0" collapsed="false">
      <c r="A10364" s="24" t="s">
        <v>11187</v>
      </c>
      <c r="B10364" s="39" t="n">
        <v>46238</v>
      </c>
      <c r="C10364" s="24" t="s">
        <v>739</v>
      </c>
      <c r="D10364" s="24" t="s">
        <v>826</v>
      </c>
      <c r="E10364" s="24" t="s">
        <v>109</v>
      </c>
      <c r="F10364" s="38" t="n">
        <v>520</v>
      </c>
      <c r="G10364" s="42" t="n">
        <f aca="false">DATE(YEAR(B10364),MONTH(B10364),1)</f>
        <v>46235</v>
      </c>
      <c r="H10364" s="24" t="str">
        <f aca="false">INDEX(Customers!$B$2:$B$601,MATCH(C10364,Customers!$A$2:$A$601,0))</f>
        <v>Rift Valley</v>
      </c>
      <c r="I10364" s="43" t="n">
        <f aca="false">ROUND(MIN(INDEX(Assumptions!$D$13:$D$18,MATCH(E10364,Assumptions!$A$13:$A$18,0)),MAX(INDEX(Assumptions!$C$13:$C$18,MATCH(E10364,Assumptions!$A$13:$A$18,0)),INDEX(Assumptions!$B$13:$B$18,MATCH(E10364,Assumptions!$A$13:$A$18,0))*F10364)),2)</f>
        <v>2.08</v>
      </c>
    </row>
    <row r="10365" customFormat="false" ht="15" hidden="false" customHeight="false" outlineLevel="0" collapsed="false">
      <c r="A10365" s="24" t="s">
        <v>11188</v>
      </c>
      <c r="B10365" s="39" t="n">
        <v>46238</v>
      </c>
      <c r="C10365" s="24" t="s">
        <v>744</v>
      </c>
      <c r="D10365" s="24" t="s">
        <v>826</v>
      </c>
      <c r="E10365" s="24" t="s">
        <v>103</v>
      </c>
      <c r="F10365" s="38" t="n">
        <v>390</v>
      </c>
      <c r="G10365" s="42" t="n">
        <f aca="false">DATE(YEAR(B10365),MONTH(B10365),1)</f>
        <v>46235</v>
      </c>
      <c r="H10365" s="24" t="str">
        <f aca="false">INDEX(Customers!$B$2:$B$601,MATCH(C10365,Customers!$A$2:$A$601,0))</f>
        <v>Rift Valley</v>
      </c>
      <c r="I10365" s="43" t="n">
        <f aca="false">ROUND(MIN(INDEX(Assumptions!$D$13:$D$18,MATCH(E10365,Assumptions!$A$13:$A$18,0)),MAX(INDEX(Assumptions!$C$13:$C$18,MATCH(E10365,Assumptions!$A$13:$A$18,0)),INDEX(Assumptions!$B$13:$B$18,MATCH(E10365,Assumptions!$A$13:$A$18,0))*F10365)),2)</f>
        <v>5</v>
      </c>
    </row>
    <row r="10366" customFormat="false" ht="15" hidden="false" customHeight="false" outlineLevel="0" collapsed="false">
      <c r="A10366" s="24" t="s">
        <v>11189</v>
      </c>
      <c r="B10366" s="39" t="n">
        <v>46238</v>
      </c>
      <c r="C10366" s="24" t="s">
        <v>748</v>
      </c>
      <c r="D10366" s="24" t="s">
        <v>826</v>
      </c>
      <c r="E10366" s="24" t="s">
        <v>103</v>
      </c>
      <c r="F10366" s="38" t="n">
        <v>4420</v>
      </c>
      <c r="G10366" s="42" t="n">
        <f aca="false">DATE(YEAR(B10366),MONTH(B10366),1)</f>
        <v>46235</v>
      </c>
      <c r="H10366" s="24" t="str">
        <f aca="false">INDEX(Customers!$B$2:$B$601,MATCH(C10366,Customers!$A$2:$A$601,0))</f>
        <v>Eastern</v>
      </c>
      <c r="I10366" s="43" t="n">
        <f aca="false">ROUND(MIN(INDEX(Assumptions!$D$13:$D$18,MATCH(E10366,Assumptions!$A$13:$A$18,0)),MAX(INDEX(Assumptions!$C$13:$C$18,MATCH(E10366,Assumptions!$A$13:$A$18,0)),INDEX(Assumptions!$B$13:$B$18,MATCH(E10366,Assumptions!$A$13:$A$18,0))*F10366)),2)</f>
        <v>44.2</v>
      </c>
    </row>
    <row r="10367" customFormat="false" ht="15" hidden="false" customHeight="false" outlineLevel="0" collapsed="false">
      <c r="A10367" s="24" t="s">
        <v>11190</v>
      </c>
      <c r="B10367" s="39" t="n">
        <v>46238</v>
      </c>
      <c r="C10367" s="24" t="s">
        <v>750</v>
      </c>
      <c r="D10367" s="24" t="s">
        <v>826</v>
      </c>
      <c r="E10367" s="24" t="s">
        <v>111</v>
      </c>
      <c r="F10367" s="38" t="n">
        <v>200</v>
      </c>
      <c r="G10367" s="42" t="n">
        <f aca="false">DATE(YEAR(B10367),MONTH(B10367),1)</f>
        <v>46235</v>
      </c>
      <c r="H10367" s="24" t="str">
        <f aca="false">INDEX(Customers!$B$2:$B$601,MATCH(C10367,Customers!$A$2:$A$601,0))</f>
        <v>Eastern</v>
      </c>
      <c r="I10367" s="43" t="n">
        <f aca="false">ROUND(MIN(INDEX(Assumptions!$D$13:$D$18,MATCH(E10367,Assumptions!$A$13:$A$18,0)),MAX(INDEX(Assumptions!$C$13:$C$18,MATCH(E10367,Assumptions!$A$13:$A$18,0)),INDEX(Assumptions!$B$13:$B$18,MATCH(E10367,Assumptions!$A$13:$A$18,0))*F10367)),2)</f>
        <v>8</v>
      </c>
    </row>
    <row r="10368" customFormat="false" ht="15" hidden="false" customHeight="false" outlineLevel="0" collapsed="false">
      <c r="A10368" s="24" t="s">
        <v>11191</v>
      </c>
      <c r="B10368" s="39" t="n">
        <v>46238</v>
      </c>
      <c r="C10368" s="24" t="s">
        <v>754</v>
      </c>
      <c r="D10368" s="24" t="s">
        <v>826</v>
      </c>
      <c r="E10368" s="24" t="s">
        <v>109</v>
      </c>
      <c r="F10368" s="38" t="n">
        <v>10030</v>
      </c>
      <c r="G10368" s="42" t="n">
        <f aca="false">DATE(YEAR(B10368),MONTH(B10368),1)</f>
        <v>46235</v>
      </c>
      <c r="H10368" s="24" t="str">
        <f aca="false">INDEX(Customers!$B$2:$B$601,MATCH(C10368,Customers!$A$2:$A$601,0))</f>
        <v>Eastern</v>
      </c>
      <c r="I10368" s="43" t="n">
        <f aca="false">ROUND(MIN(INDEX(Assumptions!$D$13:$D$18,MATCH(E10368,Assumptions!$A$13:$A$18,0)),MAX(INDEX(Assumptions!$C$13:$C$18,MATCH(E10368,Assumptions!$A$13:$A$18,0)),INDEX(Assumptions!$B$13:$B$18,MATCH(E10368,Assumptions!$A$13:$A$18,0))*F10368)),2)</f>
        <v>40</v>
      </c>
    </row>
    <row r="10369" customFormat="false" ht="15" hidden="false" customHeight="false" outlineLevel="0" collapsed="false">
      <c r="A10369" s="24" t="s">
        <v>11192</v>
      </c>
      <c r="B10369" s="39" t="n">
        <v>46238</v>
      </c>
      <c r="C10369" s="24" t="s">
        <v>757</v>
      </c>
      <c r="D10369" s="24" t="s">
        <v>175</v>
      </c>
      <c r="E10369" s="24" t="s">
        <v>107</v>
      </c>
      <c r="F10369" s="38" t="n">
        <v>4140</v>
      </c>
      <c r="G10369" s="42" t="n">
        <f aca="false">DATE(YEAR(B10369),MONTH(B10369),1)</f>
        <v>46235</v>
      </c>
      <c r="H10369" s="24" t="str">
        <f aca="false">INDEX(Customers!$B$2:$B$601,MATCH(C10369,Customers!$A$2:$A$601,0))</f>
        <v>Rift Valley</v>
      </c>
      <c r="I10369" s="43" t="n">
        <f aca="false">ROUND(MIN(INDEX(Assumptions!$D$13:$D$18,MATCH(E10369,Assumptions!$A$13:$A$18,0)),MAX(INDEX(Assumptions!$C$13:$C$18,MATCH(E10369,Assumptions!$A$13:$A$18,0)),INDEX(Assumptions!$B$13:$B$18,MATCH(E10369,Assumptions!$A$13:$A$18,0))*F10369)),2)</f>
        <v>0</v>
      </c>
    </row>
    <row r="10370" customFormat="false" ht="15" hidden="false" customHeight="false" outlineLevel="0" collapsed="false">
      <c r="A10370" s="24" t="s">
        <v>11193</v>
      </c>
      <c r="B10370" s="39" t="n">
        <v>46238</v>
      </c>
      <c r="C10370" s="24" t="s">
        <v>791</v>
      </c>
      <c r="D10370" s="24" t="s">
        <v>826</v>
      </c>
      <c r="E10370" s="24" t="s">
        <v>113</v>
      </c>
      <c r="F10370" s="38" t="n">
        <v>99</v>
      </c>
      <c r="G10370" s="42" t="n">
        <f aca="false">DATE(YEAR(B10370),MONTH(B10370),1)</f>
        <v>46235</v>
      </c>
      <c r="H10370" s="24" t="str">
        <f aca="false">INDEX(Customers!$B$2:$B$601,MATCH(C10370,Customers!$A$2:$A$601,0))</f>
        <v>Coast</v>
      </c>
      <c r="I10370" s="43" t="n">
        <f aca="false">ROUND(MIN(INDEX(Assumptions!$D$13:$D$18,MATCH(E10370,Assumptions!$A$13:$A$18,0)),MAX(INDEX(Assumptions!$C$13:$C$18,MATCH(E10370,Assumptions!$A$13:$A$18,0)),INDEX(Assumptions!$B$13:$B$18,MATCH(E10370,Assumptions!$A$13:$A$18,0))*F10370)),2)</f>
        <v>4.95</v>
      </c>
    </row>
    <row r="10371" customFormat="false" ht="15" hidden="false" customHeight="false" outlineLevel="0" collapsed="false">
      <c r="A10371" s="24" t="s">
        <v>11194</v>
      </c>
      <c r="B10371" s="39" t="n">
        <v>46238</v>
      </c>
      <c r="C10371" s="24" t="s">
        <v>809</v>
      </c>
      <c r="D10371" s="24" t="s">
        <v>156</v>
      </c>
      <c r="E10371" s="24" t="s">
        <v>105</v>
      </c>
      <c r="F10371" s="38" t="n">
        <v>5260</v>
      </c>
      <c r="G10371" s="42" t="n">
        <f aca="false">DATE(YEAR(B10371),MONTH(B10371),1)</f>
        <v>46235</v>
      </c>
      <c r="H10371" s="24" t="str">
        <f aca="false">INDEX(Customers!$B$2:$B$601,MATCH(C10371,Customers!$A$2:$A$601,0))</f>
        <v>Nairobi</v>
      </c>
      <c r="I10371" s="43" t="n">
        <f aca="false">ROUND(MIN(INDEX(Assumptions!$D$13:$D$18,MATCH(E10371,Assumptions!$A$13:$A$18,0)),MAX(INDEX(Assumptions!$C$13:$C$18,MATCH(E10371,Assumptions!$A$13:$A$18,0)),INDEX(Assumptions!$B$13:$B$18,MATCH(E10371,Assumptions!$A$13:$A$18,0))*F10371)),2)</f>
        <v>78.9</v>
      </c>
    </row>
    <row r="10372" customFormat="false" ht="15" hidden="false" customHeight="false" outlineLevel="0" collapsed="false">
      <c r="A10372" s="24" t="s">
        <v>11195</v>
      </c>
      <c r="B10372" s="39" t="n">
        <v>46238</v>
      </c>
      <c r="C10372" s="24" t="s">
        <v>817</v>
      </c>
      <c r="D10372" s="24" t="s">
        <v>826</v>
      </c>
      <c r="E10372" s="24" t="s">
        <v>103</v>
      </c>
      <c r="F10372" s="38" t="n">
        <v>1960</v>
      </c>
      <c r="G10372" s="42" t="n">
        <f aca="false">DATE(YEAR(B10372),MONTH(B10372),1)</f>
        <v>46235</v>
      </c>
      <c r="H10372" s="24" t="str">
        <f aca="false">INDEX(Customers!$B$2:$B$601,MATCH(C10372,Customers!$A$2:$A$601,0))</f>
        <v>Western</v>
      </c>
      <c r="I10372" s="43" t="n">
        <f aca="false">ROUND(MIN(INDEX(Assumptions!$D$13:$D$18,MATCH(E10372,Assumptions!$A$13:$A$18,0)),MAX(INDEX(Assumptions!$C$13:$C$18,MATCH(E10372,Assumptions!$A$13:$A$18,0)),INDEX(Assumptions!$B$13:$B$18,MATCH(E10372,Assumptions!$A$13:$A$18,0))*F10372)),2)</f>
        <v>19.6</v>
      </c>
    </row>
    <row r="10373" customFormat="false" ht="15" hidden="false" customHeight="false" outlineLevel="0" collapsed="false">
      <c r="A10373" s="24" t="s">
        <v>11196</v>
      </c>
      <c r="B10373" s="39" t="n">
        <v>46238</v>
      </c>
      <c r="C10373" s="24" t="s">
        <v>819</v>
      </c>
      <c r="D10373" s="24" t="s">
        <v>206</v>
      </c>
      <c r="E10373" s="24" t="s">
        <v>105</v>
      </c>
      <c r="F10373" s="38" t="n">
        <v>470</v>
      </c>
      <c r="G10373" s="42" t="n">
        <f aca="false">DATE(YEAR(B10373),MONTH(B10373),1)</f>
        <v>46235</v>
      </c>
      <c r="H10373" s="24" t="str">
        <f aca="false">INDEX(Customers!$B$2:$B$601,MATCH(C10373,Customers!$A$2:$A$601,0))</f>
        <v>Eastern</v>
      </c>
      <c r="I10373" s="43" t="n">
        <f aca="false">ROUND(MIN(INDEX(Assumptions!$D$13:$D$18,MATCH(E10373,Assumptions!$A$13:$A$18,0)),MAX(INDEX(Assumptions!$C$13:$C$18,MATCH(E10373,Assumptions!$A$13:$A$18,0)),INDEX(Assumptions!$B$13:$B$18,MATCH(E10373,Assumptions!$A$13:$A$18,0))*F10373)),2)</f>
        <v>10</v>
      </c>
    </row>
    <row r="10374" customFormat="false" ht="15" hidden="false" customHeight="false" outlineLevel="0" collapsed="false">
      <c r="A10374" s="24" t="s">
        <v>11197</v>
      </c>
      <c r="B10374" s="39" t="n">
        <v>46239</v>
      </c>
      <c r="C10374" s="24" t="s">
        <v>227</v>
      </c>
      <c r="D10374" s="24" t="s">
        <v>826</v>
      </c>
      <c r="E10374" s="24" t="s">
        <v>103</v>
      </c>
      <c r="F10374" s="38" t="n">
        <v>390</v>
      </c>
      <c r="G10374" s="42" t="n">
        <f aca="false">DATE(YEAR(B10374),MONTH(B10374),1)</f>
        <v>46235</v>
      </c>
      <c r="H10374" s="24" t="str">
        <f aca="false">INDEX(Customers!$B$2:$B$601,MATCH(C10374,Customers!$A$2:$A$601,0))</f>
        <v>Nairobi</v>
      </c>
      <c r="I10374" s="43" t="n">
        <f aca="false">ROUND(MIN(INDEX(Assumptions!$D$13:$D$18,MATCH(E10374,Assumptions!$A$13:$A$18,0)),MAX(INDEX(Assumptions!$C$13:$C$18,MATCH(E10374,Assumptions!$A$13:$A$18,0)),INDEX(Assumptions!$B$13:$B$18,MATCH(E10374,Assumptions!$A$13:$A$18,0))*F10374)),2)</f>
        <v>5</v>
      </c>
    </row>
    <row r="10375" customFormat="false" ht="15" hidden="false" customHeight="false" outlineLevel="0" collapsed="false">
      <c r="A10375" s="24" t="s">
        <v>11198</v>
      </c>
      <c r="B10375" s="39" t="n">
        <v>46239</v>
      </c>
      <c r="C10375" s="24" t="s">
        <v>234</v>
      </c>
      <c r="D10375" s="24" t="s">
        <v>826</v>
      </c>
      <c r="E10375" s="24" t="s">
        <v>109</v>
      </c>
      <c r="F10375" s="38" t="n">
        <v>10520</v>
      </c>
      <c r="G10375" s="42" t="n">
        <f aca="false">DATE(YEAR(B10375),MONTH(B10375),1)</f>
        <v>46235</v>
      </c>
      <c r="H10375" s="24" t="str">
        <f aca="false">INDEX(Customers!$B$2:$B$601,MATCH(C10375,Customers!$A$2:$A$601,0))</f>
        <v>Rift Valley</v>
      </c>
      <c r="I10375" s="43" t="n">
        <f aca="false">ROUND(MIN(INDEX(Assumptions!$D$13:$D$18,MATCH(E10375,Assumptions!$A$13:$A$18,0)),MAX(INDEX(Assumptions!$C$13:$C$18,MATCH(E10375,Assumptions!$A$13:$A$18,0)),INDEX(Assumptions!$B$13:$B$18,MATCH(E10375,Assumptions!$A$13:$A$18,0))*F10375)),2)</f>
        <v>40</v>
      </c>
    </row>
    <row r="10376" customFormat="false" ht="15" hidden="false" customHeight="false" outlineLevel="0" collapsed="false">
      <c r="A10376" s="24" t="s">
        <v>11199</v>
      </c>
      <c r="B10376" s="39" t="n">
        <v>46239</v>
      </c>
      <c r="C10376" s="24" t="s">
        <v>244</v>
      </c>
      <c r="D10376" s="24" t="s">
        <v>826</v>
      </c>
      <c r="E10376" s="24" t="s">
        <v>103</v>
      </c>
      <c r="F10376" s="38" t="n">
        <v>350</v>
      </c>
      <c r="G10376" s="42" t="n">
        <f aca="false">DATE(YEAR(B10376),MONTH(B10376),1)</f>
        <v>46235</v>
      </c>
      <c r="H10376" s="24" t="str">
        <f aca="false">INDEX(Customers!$B$2:$B$601,MATCH(C10376,Customers!$A$2:$A$601,0))</f>
        <v>Nairobi</v>
      </c>
      <c r="I10376" s="43" t="n">
        <f aca="false">ROUND(MIN(INDEX(Assumptions!$D$13:$D$18,MATCH(E10376,Assumptions!$A$13:$A$18,0)),MAX(INDEX(Assumptions!$C$13:$C$18,MATCH(E10376,Assumptions!$A$13:$A$18,0)),INDEX(Assumptions!$B$13:$B$18,MATCH(E10376,Assumptions!$A$13:$A$18,0))*F10376)),2)</f>
        <v>5</v>
      </c>
    </row>
    <row r="10377" customFormat="false" ht="15" hidden="false" customHeight="false" outlineLevel="0" collapsed="false">
      <c r="A10377" s="24" t="s">
        <v>11200</v>
      </c>
      <c r="B10377" s="39" t="n">
        <v>46239</v>
      </c>
      <c r="C10377" s="24" t="s">
        <v>251</v>
      </c>
      <c r="D10377" s="24" t="s">
        <v>826</v>
      </c>
      <c r="E10377" s="24" t="s">
        <v>111</v>
      </c>
      <c r="F10377" s="38" t="n">
        <v>50</v>
      </c>
      <c r="G10377" s="42" t="n">
        <f aca="false">DATE(YEAR(B10377),MONTH(B10377),1)</f>
        <v>46235</v>
      </c>
      <c r="H10377" s="24" t="str">
        <f aca="false">INDEX(Customers!$B$2:$B$601,MATCH(C10377,Customers!$A$2:$A$601,0))</f>
        <v>Nairobi</v>
      </c>
      <c r="I10377" s="43" t="n">
        <f aca="false">ROUND(MIN(INDEX(Assumptions!$D$13:$D$18,MATCH(E10377,Assumptions!$A$13:$A$18,0)),MAX(INDEX(Assumptions!$C$13:$C$18,MATCH(E10377,Assumptions!$A$13:$A$18,0)),INDEX(Assumptions!$B$13:$B$18,MATCH(E10377,Assumptions!$A$13:$A$18,0))*F10377)),2)</f>
        <v>2</v>
      </c>
    </row>
    <row r="10378" customFormat="false" ht="15" hidden="false" customHeight="false" outlineLevel="0" collapsed="false">
      <c r="A10378" s="24" t="s">
        <v>11201</v>
      </c>
      <c r="B10378" s="39" t="n">
        <v>46239</v>
      </c>
      <c r="C10378" s="24" t="s">
        <v>259</v>
      </c>
      <c r="D10378" s="24" t="s">
        <v>826</v>
      </c>
      <c r="E10378" s="24" t="s">
        <v>111</v>
      </c>
      <c r="F10378" s="38" t="n">
        <v>200</v>
      </c>
      <c r="G10378" s="42" t="n">
        <f aca="false">DATE(YEAR(B10378),MONTH(B10378),1)</f>
        <v>46235</v>
      </c>
      <c r="H10378" s="24" t="str">
        <f aca="false">INDEX(Customers!$B$2:$B$601,MATCH(C10378,Customers!$A$2:$A$601,0))</f>
        <v>Eastern</v>
      </c>
      <c r="I10378" s="43" t="n">
        <f aca="false">ROUND(MIN(INDEX(Assumptions!$D$13:$D$18,MATCH(E10378,Assumptions!$A$13:$A$18,0)),MAX(INDEX(Assumptions!$C$13:$C$18,MATCH(E10378,Assumptions!$A$13:$A$18,0)),INDEX(Assumptions!$B$13:$B$18,MATCH(E10378,Assumptions!$A$13:$A$18,0))*F10378)),2)</f>
        <v>8</v>
      </c>
    </row>
    <row r="10379" customFormat="false" ht="15" hidden="false" customHeight="false" outlineLevel="0" collapsed="false">
      <c r="A10379" s="24" t="s">
        <v>11202</v>
      </c>
      <c r="B10379" s="39" t="n">
        <v>46239</v>
      </c>
      <c r="C10379" s="24" t="s">
        <v>262</v>
      </c>
      <c r="D10379" s="24" t="s">
        <v>826</v>
      </c>
      <c r="E10379" s="24" t="s">
        <v>113</v>
      </c>
      <c r="F10379" s="38" t="n">
        <v>1000</v>
      </c>
      <c r="G10379" s="42" t="n">
        <f aca="false">DATE(YEAR(B10379),MONTH(B10379),1)</f>
        <v>46235</v>
      </c>
      <c r="H10379" s="24" t="str">
        <f aca="false">INDEX(Customers!$B$2:$B$601,MATCH(C10379,Customers!$A$2:$A$601,0))</f>
        <v>Central</v>
      </c>
      <c r="I10379" s="43" t="n">
        <f aca="false">ROUND(MIN(INDEX(Assumptions!$D$13:$D$18,MATCH(E10379,Assumptions!$A$13:$A$18,0)),MAX(INDEX(Assumptions!$C$13:$C$18,MATCH(E10379,Assumptions!$A$13:$A$18,0)),INDEX(Assumptions!$B$13:$B$18,MATCH(E10379,Assumptions!$A$13:$A$18,0))*F10379)),2)</f>
        <v>50</v>
      </c>
    </row>
    <row r="10380" customFormat="false" ht="15" hidden="false" customHeight="false" outlineLevel="0" collapsed="false">
      <c r="A10380" s="24" t="s">
        <v>11203</v>
      </c>
      <c r="B10380" s="39" t="n">
        <v>46239</v>
      </c>
      <c r="C10380" s="24" t="s">
        <v>268</v>
      </c>
      <c r="D10380" s="24" t="s">
        <v>826</v>
      </c>
      <c r="E10380" s="24" t="s">
        <v>103</v>
      </c>
      <c r="F10380" s="38" t="n">
        <v>4330</v>
      </c>
      <c r="G10380" s="42" t="n">
        <f aca="false">DATE(YEAR(B10380),MONTH(B10380),1)</f>
        <v>46235</v>
      </c>
      <c r="H10380" s="24" t="str">
        <f aca="false">INDEX(Customers!$B$2:$B$601,MATCH(C10380,Customers!$A$2:$A$601,0))</f>
        <v>Nairobi</v>
      </c>
      <c r="I10380" s="43" t="n">
        <f aca="false">ROUND(MIN(INDEX(Assumptions!$D$13:$D$18,MATCH(E10380,Assumptions!$A$13:$A$18,0)),MAX(INDEX(Assumptions!$C$13:$C$18,MATCH(E10380,Assumptions!$A$13:$A$18,0)),INDEX(Assumptions!$B$13:$B$18,MATCH(E10380,Assumptions!$A$13:$A$18,0))*F10380)),2)</f>
        <v>43.3</v>
      </c>
    </row>
    <row r="10381" customFormat="false" ht="15" hidden="false" customHeight="false" outlineLevel="0" collapsed="false">
      <c r="A10381" s="24" t="s">
        <v>11204</v>
      </c>
      <c r="B10381" s="39" t="n">
        <v>46239</v>
      </c>
      <c r="C10381" s="24" t="s">
        <v>275</v>
      </c>
      <c r="D10381" s="24" t="s">
        <v>826</v>
      </c>
      <c r="E10381" s="24" t="s">
        <v>103</v>
      </c>
      <c r="F10381" s="38" t="n">
        <v>1420</v>
      </c>
      <c r="G10381" s="42" t="n">
        <f aca="false">DATE(YEAR(B10381),MONTH(B10381),1)</f>
        <v>46235</v>
      </c>
      <c r="H10381" s="24" t="str">
        <f aca="false">INDEX(Customers!$B$2:$B$601,MATCH(C10381,Customers!$A$2:$A$601,0))</f>
        <v>Rift Valley</v>
      </c>
      <c r="I10381" s="43" t="n">
        <f aca="false">ROUND(MIN(INDEX(Assumptions!$D$13:$D$18,MATCH(E10381,Assumptions!$A$13:$A$18,0)),MAX(INDEX(Assumptions!$C$13:$C$18,MATCH(E10381,Assumptions!$A$13:$A$18,0)),INDEX(Assumptions!$B$13:$B$18,MATCH(E10381,Assumptions!$A$13:$A$18,0))*F10381)),2)</f>
        <v>14.2</v>
      </c>
    </row>
    <row r="10382" customFormat="false" ht="15" hidden="false" customHeight="false" outlineLevel="0" collapsed="false">
      <c r="A10382" s="24" t="s">
        <v>11205</v>
      </c>
      <c r="B10382" s="39" t="n">
        <v>46239</v>
      </c>
      <c r="C10382" s="24" t="s">
        <v>285</v>
      </c>
      <c r="D10382" s="24" t="s">
        <v>206</v>
      </c>
      <c r="E10382" s="24" t="s">
        <v>105</v>
      </c>
      <c r="F10382" s="38" t="n">
        <v>7060</v>
      </c>
      <c r="G10382" s="42" t="n">
        <f aca="false">DATE(YEAR(B10382),MONTH(B10382),1)</f>
        <v>46235</v>
      </c>
      <c r="H10382" s="24" t="str">
        <f aca="false">INDEX(Customers!$B$2:$B$601,MATCH(C10382,Customers!$A$2:$A$601,0))</f>
        <v>Eastern</v>
      </c>
      <c r="I10382" s="43" t="n">
        <f aca="false">ROUND(MIN(INDEX(Assumptions!$D$13:$D$18,MATCH(E10382,Assumptions!$A$13:$A$18,0)),MAX(INDEX(Assumptions!$C$13:$C$18,MATCH(E10382,Assumptions!$A$13:$A$18,0)),INDEX(Assumptions!$B$13:$B$18,MATCH(E10382,Assumptions!$A$13:$A$18,0))*F10382)),2)</f>
        <v>105.9</v>
      </c>
    </row>
    <row r="10383" customFormat="false" ht="15" hidden="false" customHeight="false" outlineLevel="0" collapsed="false">
      <c r="A10383" s="24" t="s">
        <v>11206</v>
      </c>
      <c r="B10383" s="39" t="n">
        <v>46239</v>
      </c>
      <c r="C10383" s="24" t="s">
        <v>288</v>
      </c>
      <c r="D10383" s="24" t="s">
        <v>164</v>
      </c>
      <c r="E10383" s="24" t="s">
        <v>107</v>
      </c>
      <c r="F10383" s="38" t="n">
        <v>32940</v>
      </c>
      <c r="G10383" s="42" t="n">
        <f aca="false">DATE(YEAR(B10383),MONTH(B10383),1)</f>
        <v>46235</v>
      </c>
      <c r="H10383" s="24" t="str">
        <f aca="false">INDEX(Customers!$B$2:$B$601,MATCH(C10383,Customers!$A$2:$A$601,0))</f>
        <v>Central</v>
      </c>
      <c r="I10383" s="43" t="n">
        <f aca="false">ROUND(MIN(INDEX(Assumptions!$D$13:$D$18,MATCH(E10383,Assumptions!$A$13:$A$18,0)),MAX(INDEX(Assumptions!$C$13:$C$18,MATCH(E10383,Assumptions!$A$13:$A$18,0)),INDEX(Assumptions!$B$13:$B$18,MATCH(E10383,Assumptions!$A$13:$A$18,0))*F10383)),2)</f>
        <v>0</v>
      </c>
    </row>
    <row r="10384" customFormat="false" ht="15" hidden="false" customHeight="false" outlineLevel="0" collapsed="false">
      <c r="A10384" s="24" t="s">
        <v>11207</v>
      </c>
      <c r="B10384" s="39" t="n">
        <v>46239</v>
      </c>
      <c r="C10384" s="24" t="s">
        <v>288</v>
      </c>
      <c r="D10384" s="24" t="s">
        <v>826</v>
      </c>
      <c r="E10384" s="24" t="s">
        <v>103</v>
      </c>
      <c r="F10384" s="38" t="n">
        <v>1090</v>
      </c>
      <c r="G10384" s="42" t="n">
        <f aca="false">DATE(YEAR(B10384),MONTH(B10384),1)</f>
        <v>46235</v>
      </c>
      <c r="H10384" s="24" t="str">
        <f aca="false">INDEX(Customers!$B$2:$B$601,MATCH(C10384,Customers!$A$2:$A$601,0))</f>
        <v>Central</v>
      </c>
      <c r="I10384" s="43" t="n">
        <f aca="false">ROUND(MIN(INDEX(Assumptions!$D$13:$D$18,MATCH(E10384,Assumptions!$A$13:$A$18,0)),MAX(INDEX(Assumptions!$C$13:$C$18,MATCH(E10384,Assumptions!$A$13:$A$18,0)),INDEX(Assumptions!$B$13:$B$18,MATCH(E10384,Assumptions!$A$13:$A$18,0))*F10384)),2)</f>
        <v>10.9</v>
      </c>
    </row>
    <row r="10385" customFormat="false" ht="15" hidden="false" customHeight="false" outlineLevel="0" collapsed="false">
      <c r="A10385" s="24" t="s">
        <v>11208</v>
      </c>
      <c r="B10385" s="39" t="n">
        <v>46239</v>
      </c>
      <c r="C10385" s="24" t="s">
        <v>291</v>
      </c>
      <c r="D10385" s="24" t="s">
        <v>826</v>
      </c>
      <c r="E10385" s="24" t="s">
        <v>109</v>
      </c>
      <c r="F10385" s="38" t="n">
        <v>56510</v>
      </c>
      <c r="G10385" s="42" t="n">
        <f aca="false">DATE(YEAR(B10385),MONTH(B10385),1)</f>
        <v>46235</v>
      </c>
      <c r="H10385" s="24" t="str">
        <f aca="false">INDEX(Customers!$B$2:$B$601,MATCH(C10385,Customers!$A$2:$A$601,0))</f>
        <v>Rift Valley</v>
      </c>
      <c r="I10385" s="43" t="n">
        <f aca="false">ROUND(MIN(INDEX(Assumptions!$D$13:$D$18,MATCH(E10385,Assumptions!$A$13:$A$18,0)),MAX(INDEX(Assumptions!$C$13:$C$18,MATCH(E10385,Assumptions!$A$13:$A$18,0)),INDEX(Assumptions!$B$13:$B$18,MATCH(E10385,Assumptions!$A$13:$A$18,0))*F10385)),2)</f>
        <v>40</v>
      </c>
    </row>
    <row r="10386" customFormat="false" ht="15" hidden="false" customHeight="false" outlineLevel="0" collapsed="false">
      <c r="A10386" s="24" t="s">
        <v>11209</v>
      </c>
      <c r="B10386" s="39" t="n">
        <v>46239</v>
      </c>
      <c r="C10386" s="24" t="s">
        <v>297</v>
      </c>
      <c r="D10386" s="24" t="s">
        <v>826</v>
      </c>
      <c r="E10386" s="24" t="s">
        <v>103</v>
      </c>
      <c r="F10386" s="38" t="n">
        <v>3460</v>
      </c>
      <c r="G10386" s="42" t="n">
        <f aca="false">DATE(YEAR(B10386),MONTH(B10386),1)</f>
        <v>46235</v>
      </c>
      <c r="H10386" s="24" t="str">
        <f aca="false">INDEX(Customers!$B$2:$B$601,MATCH(C10386,Customers!$A$2:$A$601,0))</f>
        <v>Nairobi</v>
      </c>
      <c r="I10386" s="43" t="n">
        <f aca="false">ROUND(MIN(INDEX(Assumptions!$D$13:$D$18,MATCH(E10386,Assumptions!$A$13:$A$18,0)),MAX(INDEX(Assumptions!$C$13:$C$18,MATCH(E10386,Assumptions!$A$13:$A$18,0)),INDEX(Assumptions!$B$13:$B$18,MATCH(E10386,Assumptions!$A$13:$A$18,0))*F10386)),2)</f>
        <v>34.6</v>
      </c>
    </row>
    <row r="10387" customFormat="false" ht="15" hidden="false" customHeight="false" outlineLevel="0" collapsed="false">
      <c r="A10387" s="24" t="s">
        <v>11210</v>
      </c>
      <c r="B10387" s="39" t="n">
        <v>46239</v>
      </c>
      <c r="C10387" s="24" t="s">
        <v>313</v>
      </c>
      <c r="D10387" s="24" t="s">
        <v>826</v>
      </c>
      <c r="E10387" s="24" t="s">
        <v>109</v>
      </c>
      <c r="F10387" s="38" t="n">
        <v>19490</v>
      </c>
      <c r="G10387" s="42" t="n">
        <f aca="false">DATE(YEAR(B10387),MONTH(B10387),1)</f>
        <v>46235</v>
      </c>
      <c r="H10387" s="24" t="str">
        <f aca="false">INDEX(Customers!$B$2:$B$601,MATCH(C10387,Customers!$A$2:$A$601,0))</f>
        <v>Eastern</v>
      </c>
      <c r="I10387" s="43" t="n">
        <f aca="false">ROUND(MIN(INDEX(Assumptions!$D$13:$D$18,MATCH(E10387,Assumptions!$A$13:$A$18,0)),MAX(INDEX(Assumptions!$C$13:$C$18,MATCH(E10387,Assumptions!$A$13:$A$18,0)),INDEX(Assumptions!$B$13:$B$18,MATCH(E10387,Assumptions!$A$13:$A$18,0))*F10387)),2)</f>
        <v>40</v>
      </c>
    </row>
    <row r="10388" customFormat="false" ht="15" hidden="false" customHeight="false" outlineLevel="0" collapsed="false">
      <c r="A10388" s="24" t="s">
        <v>11211</v>
      </c>
      <c r="B10388" s="39" t="n">
        <v>46239</v>
      </c>
      <c r="C10388" s="24" t="s">
        <v>320</v>
      </c>
      <c r="D10388" s="24" t="s">
        <v>826</v>
      </c>
      <c r="E10388" s="24" t="s">
        <v>109</v>
      </c>
      <c r="F10388" s="38" t="n">
        <v>630</v>
      </c>
      <c r="G10388" s="42" t="n">
        <f aca="false">DATE(YEAR(B10388),MONTH(B10388),1)</f>
        <v>46235</v>
      </c>
      <c r="H10388" s="24" t="str">
        <f aca="false">INDEX(Customers!$B$2:$B$601,MATCH(C10388,Customers!$A$2:$A$601,0))</f>
        <v>Rift Valley</v>
      </c>
      <c r="I10388" s="43" t="n">
        <f aca="false">ROUND(MIN(INDEX(Assumptions!$D$13:$D$18,MATCH(E10388,Assumptions!$A$13:$A$18,0)),MAX(INDEX(Assumptions!$C$13:$C$18,MATCH(E10388,Assumptions!$A$13:$A$18,0)),INDEX(Assumptions!$B$13:$B$18,MATCH(E10388,Assumptions!$A$13:$A$18,0))*F10388)),2)</f>
        <v>2.52</v>
      </c>
    </row>
    <row r="10389" customFormat="false" ht="15" hidden="false" customHeight="false" outlineLevel="0" collapsed="false">
      <c r="A10389" s="24" t="s">
        <v>11212</v>
      </c>
      <c r="B10389" s="39" t="n">
        <v>46239</v>
      </c>
      <c r="C10389" s="24" t="s">
        <v>324</v>
      </c>
      <c r="D10389" s="24" t="s">
        <v>826</v>
      </c>
      <c r="E10389" s="24" t="s">
        <v>111</v>
      </c>
      <c r="F10389" s="38" t="n">
        <v>1000</v>
      </c>
      <c r="G10389" s="42" t="n">
        <f aca="false">DATE(YEAR(B10389),MONTH(B10389),1)</f>
        <v>46235</v>
      </c>
      <c r="H10389" s="24" t="str">
        <f aca="false">INDEX(Customers!$B$2:$B$601,MATCH(C10389,Customers!$A$2:$A$601,0))</f>
        <v>Central</v>
      </c>
      <c r="I10389" s="43" t="n">
        <f aca="false">ROUND(MIN(INDEX(Assumptions!$D$13:$D$18,MATCH(E10389,Assumptions!$A$13:$A$18,0)),MAX(INDEX(Assumptions!$C$13:$C$18,MATCH(E10389,Assumptions!$A$13:$A$18,0)),INDEX(Assumptions!$B$13:$B$18,MATCH(E10389,Assumptions!$A$13:$A$18,0))*F10389)),2)</f>
        <v>40</v>
      </c>
    </row>
    <row r="10390" customFormat="false" ht="15" hidden="false" customHeight="false" outlineLevel="0" collapsed="false">
      <c r="A10390" s="24" t="s">
        <v>11213</v>
      </c>
      <c r="B10390" s="39" t="n">
        <v>46239</v>
      </c>
      <c r="C10390" s="24" t="s">
        <v>334</v>
      </c>
      <c r="D10390" s="24" t="s">
        <v>826</v>
      </c>
      <c r="E10390" s="24" t="s">
        <v>109</v>
      </c>
      <c r="F10390" s="38" t="n">
        <v>13280</v>
      </c>
      <c r="G10390" s="42" t="n">
        <f aca="false">DATE(YEAR(B10390),MONTH(B10390),1)</f>
        <v>46235</v>
      </c>
      <c r="H10390" s="24" t="str">
        <f aca="false">INDEX(Customers!$B$2:$B$601,MATCH(C10390,Customers!$A$2:$A$601,0))</f>
        <v>Nairobi</v>
      </c>
      <c r="I10390" s="43" t="n">
        <f aca="false">ROUND(MIN(INDEX(Assumptions!$D$13:$D$18,MATCH(E10390,Assumptions!$A$13:$A$18,0)),MAX(INDEX(Assumptions!$C$13:$C$18,MATCH(E10390,Assumptions!$A$13:$A$18,0)),INDEX(Assumptions!$B$13:$B$18,MATCH(E10390,Assumptions!$A$13:$A$18,0))*F10390)),2)</f>
        <v>40</v>
      </c>
    </row>
    <row r="10391" customFormat="false" ht="15" hidden="false" customHeight="false" outlineLevel="0" collapsed="false">
      <c r="A10391" s="24" t="s">
        <v>11214</v>
      </c>
      <c r="B10391" s="39" t="n">
        <v>46239</v>
      </c>
      <c r="C10391" s="24" t="s">
        <v>335</v>
      </c>
      <c r="D10391" s="24" t="s">
        <v>826</v>
      </c>
      <c r="E10391" s="24" t="s">
        <v>103</v>
      </c>
      <c r="F10391" s="38" t="n">
        <v>1320</v>
      </c>
      <c r="G10391" s="42" t="n">
        <f aca="false">DATE(YEAR(B10391),MONTH(B10391),1)</f>
        <v>46235</v>
      </c>
      <c r="H10391" s="24" t="str">
        <f aca="false">INDEX(Customers!$B$2:$B$601,MATCH(C10391,Customers!$A$2:$A$601,0))</f>
        <v>Nairobi</v>
      </c>
      <c r="I10391" s="43" t="n">
        <f aca="false">ROUND(MIN(INDEX(Assumptions!$D$13:$D$18,MATCH(E10391,Assumptions!$A$13:$A$18,0)),MAX(INDEX(Assumptions!$C$13:$C$18,MATCH(E10391,Assumptions!$A$13:$A$18,0)),INDEX(Assumptions!$B$13:$B$18,MATCH(E10391,Assumptions!$A$13:$A$18,0))*F10391)),2)</f>
        <v>13.2</v>
      </c>
    </row>
    <row r="10392" customFormat="false" ht="15" hidden="false" customHeight="false" outlineLevel="0" collapsed="false">
      <c r="A10392" s="24" t="s">
        <v>11215</v>
      </c>
      <c r="B10392" s="39" t="n">
        <v>46239</v>
      </c>
      <c r="C10392" s="24" t="s">
        <v>341</v>
      </c>
      <c r="D10392" s="24" t="s">
        <v>826</v>
      </c>
      <c r="E10392" s="24" t="s">
        <v>111</v>
      </c>
      <c r="F10392" s="38" t="n">
        <v>100</v>
      </c>
      <c r="G10392" s="42" t="n">
        <f aca="false">DATE(YEAR(B10392),MONTH(B10392),1)</f>
        <v>46235</v>
      </c>
      <c r="H10392" s="24" t="str">
        <f aca="false">INDEX(Customers!$B$2:$B$601,MATCH(C10392,Customers!$A$2:$A$601,0))</f>
        <v>Coast</v>
      </c>
      <c r="I10392" s="43" t="n">
        <f aca="false">ROUND(MIN(INDEX(Assumptions!$D$13:$D$18,MATCH(E10392,Assumptions!$A$13:$A$18,0)),MAX(INDEX(Assumptions!$C$13:$C$18,MATCH(E10392,Assumptions!$A$13:$A$18,0)),INDEX(Assumptions!$B$13:$B$18,MATCH(E10392,Assumptions!$A$13:$A$18,0))*F10392)),2)</f>
        <v>4</v>
      </c>
    </row>
    <row r="10393" customFormat="false" ht="15" hidden="false" customHeight="false" outlineLevel="0" collapsed="false">
      <c r="A10393" s="24" t="s">
        <v>11216</v>
      </c>
      <c r="B10393" s="39" t="n">
        <v>46239</v>
      </c>
      <c r="C10393" s="24" t="s">
        <v>351</v>
      </c>
      <c r="D10393" s="24" t="s">
        <v>826</v>
      </c>
      <c r="E10393" s="24" t="s">
        <v>103</v>
      </c>
      <c r="F10393" s="38" t="n">
        <v>2140</v>
      </c>
      <c r="G10393" s="42" t="n">
        <f aca="false">DATE(YEAR(B10393),MONTH(B10393),1)</f>
        <v>46235</v>
      </c>
      <c r="H10393" s="24" t="str">
        <f aca="false">INDEX(Customers!$B$2:$B$601,MATCH(C10393,Customers!$A$2:$A$601,0))</f>
        <v>Eastern</v>
      </c>
      <c r="I10393" s="43" t="n">
        <f aca="false">ROUND(MIN(INDEX(Assumptions!$D$13:$D$18,MATCH(E10393,Assumptions!$A$13:$A$18,0)),MAX(INDEX(Assumptions!$C$13:$C$18,MATCH(E10393,Assumptions!$A$13:$A$18,0)),INDEX(Assumptions!$B$13:$B$18,MATCH(E10393,Assumptions!$A$13:$A$18,0))*F10393)),2)</f>
        <v>21.4</v>
      </c>
    </row>
    <row r="10394" customFormat="false" ht="15" hidden="false" customHeight="false" outlineLevel="0" collapsed="false">
      <c r="A10394" s="24" t="s">
        <v>11217</v>
      </c>
      <c r="B10394" s="39" t="n">
        <v>46239</v>
      </c>
      <c r="C10394" s="24" t="s">
        <v>360</v>
      </c>
      <c r="D10394" s="24" t="s">
        <v>826</v>
      </c>
      <c r="E10394" s="24" t="s">
        <v>111</v>
      </c>
      <c r="F10394" s="38" t="n">
        <v>100</v>
      </c>
      <c r="G10394" s="42" t="n">
        <f aca="false">DATE(YEAR(B10394),MONTH(B10394),1)</f>
        <v>46235</v>
      </c>
      <c r="H10394" s="24" t="str">
        <f aca="false">INDEX(Customers!$B$2:$B$601,MATCH(C10394,Customers!$A$2:$A$601,0))</f>
        <v>Coast</v>
      </c>
      <c r="I10394" s="43" t="n">
        <f aca="false">ROUND(MIN(INDEX(Assumptions!$D$13:$D$18,MATCH(E10394,Assumptions!$A$13:$A$18,0)),MAX(INDEX(Assumptions!$C$13:$C$18,MATCH(E10394,Assumptions!$A$13:$A$18,0)),INDEX(Assumptions!$B$13:$B$18,MATCH(E10394,Assumptions!$A$13:$A$18,0))*F10394)),2)</f>
        <v>4</v>
      </c>
    </row>
    <row r="10395" customFormat="false" ht="15" hidden="false" customHeight="false" outlineLevel="0" collapsed="false">
      <c r="A10395" s="24" t="s">
        <v>11218</v>
      </c>
      <c r="B10395" s="39" t="n">
        <v>46239</v>
      </c>
      <c r="C10395" s="24" t="s">
        <v>373</v>
      </c>
      <c r="D10395" s="24" t="s">
        <v>826</v>
      </c>
      <c r="E10395" s="24" t="s">
        <v>113</v>
      </c>
      <c r="F10395" s="38" t="n">
        <v>99</v>
      </c>
      <c r="G10395" s="42" t="n">
        <f aca="false">DATE(YEAR(B10395),MONTH(B10395),1)</f>
        <v>46235</v>
      </c>
      <c r="H10395" s="24" t="str">
        <f aca="false">INDEX(Customers!$B$2:$B$601,MATCH(C10395,Customers!$A$2:$A$601,0))</f>
        <v>Rift Valley</v>
      </c>
      <c r="I10395" s="43" t="n">
        <f aca="false">ROUND(MIN(INDEX(Assumptions!$D$13:$D$18,MATCH(E10395,Assumptions!$A$13:$A$18,0)),MAX(INDEX(Assumptions!$C$13:$C$18,MATCH(E10395,Assumptions!$A$13:$A$18,0)),INDEX(Assumptions!$B$13:$B$18,MATCH(E10395,Assumptions!$A$13:$A$18,0))*F10395)),2)</f>
        <v>4.95</v>
      </c>
    </row>
    <row r="10396" customFormat="false" ht="15" hidden="false" customHeight="false" outlineLevel="0" collapsed="false">
      <c r="A10396" s="24" t="s">
        <v>11219</v>
      </c>
      <c r="B10396" s="39" t="n">
        <v>46239</v>
      </c>
      <c r="C10396" s="24" t="s">
        <v>376</v>
      </c>
      <c r="D10396" s="24" t="s">
        <v>153</v>
      </c>
      <c r="E10396" s="24" t="s">
        <v>105</v>
      </c>
      <c r="F10396" s="38" t="n">
        <v>1010</v>
      </c>
      <c r="G10396" s="42" t="n">
        <f aca="false">DATE(YEAR(B10396),MONTH(B10396),1)</f>
        <v>46235</v>
      </c>
      <c r="H10396" s="24" t="str">
        <f aca="false">INDEX(Customers!$B$2:$B$601,MATCH(C10396,Customers!$A$2:$A$601,0))</f>
        <v>Nairobi</v>
      </c>
      <c r="I10396" s="43" t="n">
        <f aca="false">ROUND(MIN(INDEX(Assumptions!$D$13:$D$18,MATCH(E10396,Assumptions!$A$13:$A$18,0)),MAX(INDEX(Assumptions!$C$13:$C$18,MATCH(E10396,Assumptions!$A$13:$A$18,0)),INDEX(Assumptions!$B$13:$B$18,MATCH(E10396,Assumptions!$A$13:$A$18,0))*F10396)),2)</f>
        <v>15.15</v>
      </c>
    </row>
    <row r="10397" customFormat="false" ht="15" hidden="false" customHeight="false" outlineLevel="0" collapsed="false">
      <c r="A10397" s="24" t="s">
        <v>11220</v>
      </c>
      <c r="B10397" s="39" t="n">
        <v>46239</v>
      </c>
      <c r="C10397" s="24" t="s">
        <v>385</v>
      </c>
      <c r="D10397" s="24" t="s">
        <v>826</v>
      </c>
      <c r="E10397" s="24" t="s">
        <v>103</v>
      </c>
      <c r="F10397" s="38" t="n">
        <v>4090</v>
      </c>
      <c r="G10397" s="42" t="n">
        <f aca="false">DATE(YEAR(B10397),MONTH(B10397),1)</f>
        <v>46235</v>
      </c>
      <c r="H10397" s="24" t="str">
        <f aca="false">INDEX(Customers!$B$2:$B$601,MATCH(C10397,Customers!$A$2:$A$601,0))</f>
        <v>Central</v>
      </c>
      <c r="I10397" s="43" t="n">
        <f aca="false">ROUND(MIN(INDEX(Assumptions!$D$13:$D$18,MATCH(E10397,Assumptions!$A$13:$A$18,0)),MAX(INDEX(Assumptions!$C$13:$C$18,MATCH(E10397,Assumptions!$A$13:$A$18,0)),INDEX(Assumptions!$B$13:$B$18,MATCH(E10397,Assumptions!$A$13:$A$18,0))*F10397)),2)</f>
        <v>40.9</v>
      </c>
    </row>
    <row r="10398" customFormat="false" ht="15" hidden="false" customHeight="false" outlineLevel="0" collapsed="false">
      <c r="A10398" s="24" t="s">
        <v>11221</v>
      </c>
      <c r="B10398" s="39" t="n">
        <v>46239</v>
      </c>
      <c r="C10398" s="24" t="s">
        <v>391</v>
      </c>
      <c r="D10398" s="24" t="s">
        <v>826</v>
      </c>
      <c r="E10398" s="24" t="s">
        <v>103</v>
      </c>
      <c r="F10398" s="38" t="n">
        <v>12270</v>
      </c>
      <c r="G10398" s="42" t="n">
        <f aca="false">DATE(YEAR(B10398),MONTH(B10398),1)</f>
        <v>46235</v>
      </c>
      <c r="H10398" s="24" t="str">
        <f aca="false">INDEX(Customers!$B$2:$B$601,MATCH(C10398,Customers!$A$2:$A$601,0))</f>
        <v>Nairobi</v>
      </c>
      <c r="I10398" s="43" t="n">
        <f aca="false">ROUND(MIN(INDEX(Assumptions!$D$13:$D$18,MATCH(E10398,Assumptions!$A$13:$A$18,0)),MAX(INDEX(Assumptions!$C$13:$C$18,MATCH(E10398,Assumptions!$A$13:$A$18,0)),INDEX(Assumptions!$B$13:$B$18,MATCH(E10398,Assumptions!$A$13:$A$18,0))*F10398)),2)</f>
        <v>105</v>
      </c>
    </row>
    <row r="10399" customFormat="false" ht="15" hidden="false" customHeight="false" outlineLevel="0" collapsed="false">
      <c r="A10399" s="24" t="s">
        <v>11222</v>
      </c>
      <c r="B10399" s="39" t="n">
        <v>46239</v>
      </c>
      <c r="C10399" s="24" t="s">
        <v>421</v>
      </c>
      <c r="D10399" s="24" t="s">
        <v>826</v>
      </c>
      <c r="E10399" s="24" t="s">
        <v>113</v>
      </c>
      <c r="F10399" s="38" t="n">
        <v>250</v>
      </c>
      <c r="G10399" s="42" t="n">
        <f aca="false">DATE(YEAR(B10399),MONTH(B10399),1)</f>
        <v>46235</v>
      </c>
      <c r="H10399" s="24" t="str">
        <f aca="false">INDEX(Customers!$B$2:$B$601,MATCH(C10399,Customers!$A$2:$A$601,0))</f>
        <v>Western</v>
      </c>
      <c r="I10399" s="43" t="n">
        <f aca="false">ROUND(MIN(INDEX(Assumptions!$D$13:$D$18,MATCH(E10399,Assumptions!$A$13:$A$18,0)),MAX(INDEX(Assumptions!$C$13:$C$18,MATCH(E10399,Assumptions!$A$13:$A$18,0)),INDEX(Assumptions!$B$13:$B$18,MATCH(E10399,Assumptions!$A$13:$A$18,0))*F10399)),2)</f>
        <v>12.5</v>
      </c>
    </row>
    <row r="10400" customFormat="false" ht="15" hidden="false" customHeight="false" outlineLevel="0" collapsed="false">
      <c r="A10400" s="24" t="s">
        <v>11223</v>
      </c>
      <c r="B10400" s="39" t="n">
        <v>46239</v>
      </c>
      <c r="C10400" s="24" t="s">
        <v>446</v>
      </c>
      <c r="D10400" s="24" t="s">
        <v>826</v>
      </c>
      <c r="E10400" s="24" t="s">
        <v>111</v>
      </c>
      <c r="F10400" s="38" t="n">
        <v>20</v>
      </c>
      <c r="G10400" s="42" t="n">
        <f aca="false">DATE(YEAR(B10400),MONTH(B10400),1)</f>
        <v>46235</v>
      </c>
      <c r="H10400" s="24" t="str">
        <f aca="false">INDEX(Customers!$B$2:$B$601,MATCH(C10400,Customers!$A$2:$A$601,0))</f>
        <v>Central</v>
      </c>
      <c r="I10400" s="43" t="n">
        <f aca="false">ROUND(MIN(INDEX(Assumptions!$D$13:$D$18,MATCH(E10400,Assumptions!$A$13:$A$18,0)),MAX(INDEX(Assumptions!$C$13:$C$18,MATCH(E10400,Assumptions!$A$13:$A$18,0)),INDEX(Assumptions!$B$13:$B$18,MATCH(E10400,Assumptions!$A$13:$A$18,0))*F10400)),2)</f>
        <v>0.8</v>
      </c>
    </row>
    <row r="10401" customFormat="false" ht="15" hidden="false" customHeight="false" outlineLevel="0" collapsed="false">
      <c r="A10401" s="24" t="s">
        <v>11224</v>
      </c>
      <c r="B10401" s="39" t="n">
        <v>46239</v>
      </c>
      <c r="C10401" s="24" t="s">
        <v>447</v>
      </c>
      <c r="D10401" s="24" t="s">
        <v>173</v>
      </c>
      <c r="E10401" s="24" t="s">
        <v>107</v>
      </c>
      <c r="F10401" s="38" t="n">
        <v>11590</v>
      </c>
      <c r="G10401" s="42" t="n">
        <f aca="false">DATE(YEAR(B10401),MONTH(B10401),1)</f>
        <v>46235</v>
      </c>
      <c r="H10401" s="24" t="str">
        <f aca="false">INDEX(Customers!$B$2:$B$601,MATCH(C10401,Customers!$A$2:$A$601,0))</f>
        <v>Rift Valley</v>
      </c>
      <c r="I10401" s="43" t="n">
        <f aca="false">ROUND(MIN(INDEX(Assumptions!$D$13:$D$18,MATCH(E10401,Assumptions!$A$13:$A$18,0)),MAX(INDEX(Assumptions!$C$13:$C$18,MATCH(E10401,Assumptions!$A$13:$A$18,0)),INDEX(Assumptions!$B$13:$B$18,MATCH(E10401,Assumptions!$A$13:$A$18,0))*F10401)),2)</f>
        <v>0</v>
      </c>
    </row>
    <row r="10402" customFormat="false" ht="15" hidden="false" customHeight="false" outlineLevel="0" collapsed="false">
      <c r="A10402" s="24" t="s">
        <v>11225</v>
      </c>
      <c r="B10402" s="39" t="n">
        <v>46239</v>
      </c>
      <c r="C10402" s="24" t="s">
        <v>452</v>
      </c>
      <c r="D10402" s="24" t="s">
        <v>152</v>
      </c>
      <c r="E10402" s="24" t="s">
        <v>107</v>
      </c>
      <c r="F10402" s="38" t="n">
        <v>3180</v>
      </c>
      <c r="G10402" s="42" t="n">
        <f aca="false">DATE(YEAR(B10402),MONTH(B10402),1)</f>
        <v>46235</v>
      </c>
      <c r="H10402" s="24" t="str">
        <f aca="false">INDEX(Customers!$B$2:$B$601,MATCH(C10402,Customers!$A$2:$A$601,0))</f>
        <v>Nairobi</v>
      </c>
      <c r="I10402" s="43" t="n">
        <f aca="false">ROUND(MIN(INDEX(Assumptions!$D$13:$D$18,MATCH(E10402,Assumptions!$A$13:$A$18,0)),MAX(INDEX(Assumptions!$C$13:$C$18,MATCH(E10402,Assumptions!$A$13:$A$18,0)),INDEX(Assumptions!$B$13:$B$18,MATCH(E10402,Assumptions!$A$13:$A$18,0))*F10402)),2)</f>
        <v>0</v>
      </c>
    </row>
    <row r="10403" customFormat="false" ht="15" hidden="false" customHeight="false" outlineLevel="0" collapsed="false">
      <c r="A10403" s="24" t="s">
        <v>11226</v>
      </c>
      <c r="B10403" s="39" t="n">
        <v>46239</v>
      </c>
      <c r="C10403" s="24" t="s">
        <v>475</v>
      </c>
      <c r="D10403" s="24" t="s">
        <v>826</v>
      </c>
      <c r="E10403" s="24" t="s">
        <v>111</v>
      </c>
      <c r="F10403" s="38" t="n">
        <v>50</v>
      </c>
      <c r="G10403" s="42" t="n">
        <f aca="false">DATE(YEAR(B10403),MONTH(B10403),1)</f>
        <v>46235</v>
      </c>
      <c r="H10403" s="24" t="str">
        <f aca="false">INDEX(Customers!$B$2:$B$601,MATCH(C10403,Customers!$A$2:$A$601,0))</f>
        <v>Coast</v>
      </c>
      <c r="I10403" s="43" t="n">
        <f aca="false">ROUND(MIN(INDEX(Assumptions!$D$13:$D$18,MATCH(E10403,Assumptions!$A$13:$A$18,0)),MAX(INDEX(Assumptions!$C$13:$C$18,MATCH(E10403,Assumptions!$A$13:$A$18,0)),INDEX(Assumptions!$B$13:$B$18,MATCH(E10403,Assumptions!$A$13:$A$18,0))*F10403)),2)</f>
        <v>2</v>
      </c>
    </row>
    <row r="10404" customFormat="false" ht="15" hidden="false" customHeight="false" outlineLevel="0" collapsed="false">
      <c r="A10404" s="24" t="s">
        <v>11227</v>
      </c>
      <c r="B10404" s="39" t="n">
        <v>46239</v>
      </c>
      <c r="C10404" s="24" t="s">
        <v>475</v>
      </c>
      <c r="D10404" s="24" t="s">
        <v>826</v>
      </c>
      <c r="E10404" s="24" t="s">
        <v>113</v>
      </c>
      <c r="F10404" s="38" t="n">
        <v>99</v>
      </c>
      <c r="G10404" s="42" t="n">
        <f aca="false">DATE(YEAR(B10404),MONTH(B10404),1)</f>
        <v>46235</v>
      </c>
      <c r="H10404" s="24" t="str">
        <f aca="false">INDEX(Customers!$B$2:$B$601,MATCH(C10404,Customers!$A$2:$A$601,0))</f>
        <v>Coast</v>
      </c>
      <c r="I10404" s="43" t="n">
        <f aca="false">ROUND(MIN(INDEX(Assumptions!$D$13:$D$18,MATCH(E10404,Assumptions!$A$13:$A$18,0)),MAX(INDEX(Assumptions!$C$13:$C$18,MATCH(E10404,Assumptions!$A$13:$A$18,0)),INDEX(Assumptions!$B$13:$B$18,MATCH(E10404,Assumptions!$A$13:$A$18,0))*F10404)),2)</f>
        <v>4.95</v>
      </c>
    </row>
    <row r="10405" customFormat="false" ht="15" hidden="false" customHeight="false" outlineLevel="0" collapsed="false">
      <c r="A10405" s="24" t="s">
        <v>11228</v>
      </c>
      <c r="B10405" s="39" t="n">
        <v>46239</v>
      </c>
      <c r="C10405" s="24" t="s">
        <v>506</v>
      </c>
      <c r="D10405" s="24" t="s">
        <v>826</v>
      </c>
      <c r="E10405" s="24" t="s">
        <v>111</v>
      </c>
      <c r="F10405" s="38" t="n">
        <v>100</v>
      </c>
      <c r="G10405" s="42" t="n">
        <f aca="false">DATE(YEAR(B10405),MONTH(B10405),1)</f>
        <v>46235</v>
      </c>
      <c r="H10405" s="24" t="str">
        <f aca="false">INDEX(Customers!$B$2:$B$601,MATCH(C10405,Customers!$A$2:$A$601,0))</f>
        <v>Western</v>
      </c>
      <c r="I10405" s="43" t="n">
        <f aca="false">ROUND(MIN(INDEX(Assumptions!$D$13:$D$18,MATCH(E10405,Assumptions!$A$13:$A$18,0)),MAX(INDEX(Assumptions!$C$13:$C$18,MATCH(E10405,Assumptions!$A$13:$A$18,0)),INDEX(Assumptions!$B$13:$B$18,MATCH(E10405,Assumptions!$A$13:$A$18,0))*F10405)),2)</f>
        <v>4</v>
      </c>
    </row>
    <row r="10406" customFormat="false" ht="15" hidden="false" customHeight="false" outlineLevel="0" collapsed="false">
      <c r="A10406" s="24" t="s">
        <v>11229</v>
      </c>
      <c r="B10406" s="39" t="n">
        <v>46239</v>
      </c>
      <c r="C10406" s="24" t="s">
        <v>509</v>
      </c>
      <c r="D10406" s="24" t="s">
        <v>826</v>
      </c>
      <c r="E10406" s="24" t="s">
        <v>113</v>
      </c>
      <c r="F10406" s="38" t="n">
        <v>99</v>
      </c>
      <c r="G10406" s="42" t="n">
        <f aca="false">DATE(YEAR(B10406),MONTH(B10406),1)</f>
        <v>46235</v>
      </c>
      <c r="H10406" s="24" t="str">
        <f aca="false">INDEX(Customers!$B$2:$B$601,MATCH(C10406,Customers!$A$2:$A$601,0))</f>
        <v>Rift Valley</v>
      </c>
      <c r="I10406" s="43" t="n">
        <f aca="false">ROUND(MIN(INDEX(Assumptions!$D$13:$D$18,MATCH(E10406,Assumptions!$A$13:$A$18,0)),MAX(INDEX(Assumptions!$C$13:$C$18,MATCH(E10406,Assumptions!$A$13:$A$18,0)),INDEX(Assumptions!$B$13:$B$18,MATCH(E10406,Assumptions!$A$13:$A$18,0))*F10406)),2)</f>
        <v>4.95</v>
      </c>
    </row>
    <row r="10407" customFormat="false" ht="15" hidden="false" customHeight="false" outlineLevel="0" collapsed="false">
      <c r="A10407" s="24" t="s">
        <v>11230</v>
      </c>
      <c r="B10407" s="39" t="n">
        <v>46239</v>
      </c>
      <c r="C10407" s="24" t="s">
        <v>532</v>
      </c>
      <c r="D10407" s="24" t="s">
        <v>826</v>
      </c>
      <c r="E10407" s="24" t="s">
        <v>111</v>
      </c>
      <c r="F10407" s="38" t="n">
        <v>200</v>
      </c>
      <c r="G10407" s="42" t="n">
        <f aca="false">DATE(YEAR(B10407),MONTH(B10407),1)</f>
        <v>46235</v>
      </c>
      <c r="H10407" s="24" t="str">
        <f aca="false">INDEX(Customers!$B$2:$B$601,MATCH(C10407,Customers!$A$2:$A$601,0))</f>
        <v>Western</v>
      </c>
      <c r="I10407" s="43" t="n">
        <f aca="false">ROUND(MIN(INDEX(Assumptions!$D$13:$D$18,MATCH(E10407,Assumptions!$A$13:$A$18,0)),MAX(INDEX(Assumptions!$C$13:$C$18,MATCH(E10407,Assumptions!$A$13:$A$18,0)),INDEX(Assumptions!$B$13:$B$18,MATCH(E10407,Assumptions!$A$13:$A$18,0))*F10407)),2)</f>
        <v>8</v>
      </c>
    </row>
    <row r="10408" customFormat="false" ht="15" hidden="false" customHeight="false" outlineLevel="0" collapsed="false">
      <c r="A10408" s="24" t="s">
        <v>11231</v>
      </c>
      <c r="B10408" s="39" t="n">
        <v>46239</v>
      </c>
      <c r="C10408" s="24" t="s">
        <v>543</v>
      </c>
      <c r="D10408" s="24" t="s">
        <v>826</v>
      </c>
      <c r="E10408" s="24" t="s">
        <v>111</v>
      </c>
      <c r="F10408" s="38" t="n">
        <v>500</v>
      </c>
      <c r="G10408" s="42" t="n">
        <f aca="false">DATE(YEAR(B10408),MONTH(B10408),1)</f>
        <v>46235</v>
      </c>
      <c r="H10408" s="24" t="str">
        <f aca="false">INDEX(Customers!$B$2:$B$601,MATCH(C10408,Customers!$A$2:$A$601,0))</f>
        <v>Central</v>
      </c>
      <c r="I10408" s="43" t="n">
        <f aca="false">ROUND(MIN(INDEX(Assumptions!$D$13:$D$18,MATCH(E10408,Assumptions!$A$13:$A$18,0)),MAX(INDEX(Assumptions!$C$13:$C$18,MATCH(E10408,Assumptions!$A$13:$A$18,0)),INDEX(Assumptions!$B$13:$B$18,MATCH(E10408,Assumptions!$A$13:$A$18,0))*F10408)),2)</f>
        <v>20</v>
      </c>
    </row>
    <row r="10409" customFormat="false" ht="15" hidden="false" customHeight="false" outlineLevel="0" collapsed="false">
      <c r="A10409" s="24" t="s">
        <v>11232</v>
      </c>
      <c r="B10409" s="39" t="n">
        <v>46239</v>
      </c>
      <c r="C10409" s="24" t="s">
        <v>544</v>
      </c>
      <c r="D10409" s="24" t="s">
        <v>826</v>
      </c>
      <c r="E10409" s="24" t="s">
        <v>103</v>
      </c>
      <c r="F10409" s="38" t="n">
        <v>19940</v>
      </c>
      <c r="G10409" s="42" t="n">
        <f aca="false">DATE(YEAR(B10409),MONTH(B10409),1)</f>
        <v>46235</v>
      </c>
      <c r="H10409" s="24" t="str">
        <f aca="false">INDEX(Customers!$B$2:$B$601,MATCH(C10409,Customers!$A$2:$A$601,0))</f>
        <v>Coast</v>
      </c>
      <c r="I10409" s="43" t="n">
        <f aca="false">ROUND(MIN(INDEX(Assumptions!$D$13:$D$18,MATCH(E10409,Assumptions!$A$13:$A$18,0)),MAX(INDEX(Assumptions!$C$13:$C$18,MATCH(E10409,Assumptions!$A$13:$A$18,0)),INDEX(Assumptions!$B$13:$B$18,MATCH(E10409,Assumptions!$A$13:$A$18,0))*F10409)),2)</f>
        <v>105</v>
      </c>
    </row>
    <row r="10410" customFormat="false" ht="15" hidden="false" customHeight="false" outlineLevel="0" collapsed="false">
      <c r="A10410" s="24" t="s">
        <v>11233</v>
      </c>
      <c r="B10410" s="39" t="n">
        <v>46239</v>
      </c>
      <c r="C10410" s="24" t="s">
        <v>552</v>
      </c>
      <c r="D10410" s="24" t="s">
        <v>205</v>
      </c>
      <c r="E10410" s="24" t="s">
        <v>107</v>
      </c>
      <c r="F10410" s="38" t="n">
        <v>11040</v>
      </c>
      <c r="G10410" s="42" t="n">
        <f aca="false">DATE(YEAR(B10410),MONTH(B10410),1)</f>
        <v>46235</v>
      </c>
      <c r="H10410" s="24" t="str">
        <f aca="false">INDEX(Customers!$B$2:$B$601,MATCH(C10410,Customers!$A$2:$A$601,0))</f>
        <v>Eastern</v>
      </c>
      <c r="I10410" s="43" t="n">
        <f aca="false">ROUND(MIN(INDEX(Assumptions!$D$13:$D$18,MATCH(E10410,Assumptions!$A$13:$A$18,0)),MAX(INDEX(Assumptions!$C$13:$C$18,MATCH(E10410,Assumptions!$A$13:$A$18,0)),INDEX(Assumptions!$B$13:$B$18,MATCH(E10410,Assumptions!$A$13:$A$18,0))*F10410)),2)</f>
        <v>0</v>
      </c>
    </row>
    <row r="10411" customFormat="false" ht="15" hidden="false" customHeight="false" outlineLevel="0" collapsed="false">
      <c r="A10411" s="24" t="s">
        <v>11234</v>
      </c>
      <c r="B10411" s="39" t="n">
        <v>46239</v>
      </c>
      <c r="C10411" s="24" t="s">
        <v>556</v>
      </c>
      <c r="D10411" s="24" t="s">
        <v>166</v>
      </c>
      <c r="E10411" s="24" t="s">
        <v>107</v>
      </c>
      <c r="F10411" s="38" t="n">
        <v>2880</v>
      </c>
      <c r="G10411" s="42" t="n">
        <f aca="false">DATE(YEAR(B10411),MONTH(B10411),1)</f>
        <v>46235</v>
      </c>
      <c r="H10411" s="24" t="str">
        <f aca="false">INDEX(Customers!$B$2:$B$601,MATCH(C10411,Customers!$A$2:$A$601,0))</f>
        <v>Central</v>
      </c>
      <c r="I10411" s="43" t="n">
        <f aca="false">ROUND(MIN(INDEX(Assumptions!$D$13:$D$18,MATCH(E10411,Assumptions!$A$13:$A$18,0)),MAX(INDEX(Assumptions!$C$13:$C$18,MATCH(E10411,Assumptions!$A$13:$A$18,0)),INDEX(Assumptions!$B$13:$B$18,MATCH(E10411,Assumptions!$A$13:$A$18,0))*F10411)),2)</f>
        <v>0</v>
      </c>
    </row>
    <row r="10412" customFormat="false" ht="15" hidden="false" customHeight="false" outlineLevel="0" collapsed="false">
      <c r="A10412" s="24" t="s">
        <v>11235</v>
      </c>
      <c r="B10412" s="39" t="n">
        <v>46239</v>
      </c>
      <c r="C10412" s="24" t="s">
        <v>563</v>
      </c>
      <c r="D10412" s="24" t="s">
        <v>826</v>
      </c>
      <c r="E10412" s="24" t="s">
        <v>111</v>
      </c>
      <c r="F10412" s="38" t="n">
        <v>100</v>
      </c>
      <c r="G10412" s="42" t="n">
        <f aca="false">DATE(YEAR(B10412),MONTH(B10412),1)</f>
        <v>46235</v>
      </c>
      <c r="H10412" s="24" t="str">
        <f aca="false">INDEX(Customers!$B$2:$B$601,MATCH(C10412,Customers!$A$2:$A$601,0))</f>
        <v>Nairobi</v>
      </c>
      <c r="I10412" s="43" t="n">
        <f aca="false">ROUND(MIN(INDEX(Assumptions!$D$13:$D$18,MATCH(E10412,Assumptions!$A$13:$A$18,0)),MAX(INDEX(Assumptions!$C$13:$C$18,MATCH(E10412,Assumptions!$A$13:$A$18,0)),INDEX(Assumptions!$B$13:$B$18,MATCH(E10412,Assumptions!$A$13:$A$18,0))*F10412)),2)</f>
        <v>4</v>
      </c>
    </row>
    <row r="10413" customFormat="false" ht="15" hidden="false" customHeight="false" outlineLevel="0" collapsed="false">
      <c r="A10413" s="24" t="s">
        <v>11236</v>
      </c>
      <c r="B10413" s="39" t="n">
        <v>46239</v>
      </c>
      <c r="C10413" s="24" t="s">
        <v>563</v>
      </c>
      <c r="D10413" s="24" t="s">
        <v>826</v>
      </c>
      <c r="E10413" s="24" t="s">
        <v>103</v>
      </c>
      <c r="F10413" s="38" t="n">
        <v>4140</v>
      </c>
      <c r="G10413" s="42" t="n">
        <f aca="false">DATE(YEAR(B10413),MONTH(B10413),1)</f>
        <v>46235</v>
      </c>
      <c r="H10413" s="24" t="str">
        <f aca="false">INDEX(Customers!$B$2:$B$601,MATCH(C10413,Customers!$A$2:$A$601,0))</f>
        <v>Nairobi</v>
      </c>
      <c r="I10413" s="43" t="n">
        <f aca="false">ROUND(MIN(INDEX(Assumptions!$D$13:$D$18,MATCH(E10413,Assumptions!$A$13:$A$18,0)),MAX(INDEX(Assumptions!$C$13:$C$18,MATCH(E10413,Assumptions!$A$13:$A$18,0)),INDEX(Assumptions!$B$13:$B$18,MATCH(E10413,Assumptions!$A$13:$A$18,0))*F10413)),2)</f>
        <v>41.4</v>
      </c>
    </row>
    <row r="10414" customFormat="false" ht="15" hidden="false" customHeight="false" outlineLevel="0" collapsed="false">
      <c r="A10414" s="24" t="s">
        <v>11237</v>
      </c>
      <c r="B10414" s="39" t="n">
        <v>46239</v>
      </c>
      <c r="C10414" s="24" t="s">
        <v>573</v>
      </c>
      <c r="D10414" s="24" t="s">
        <v>826</v>
      </c>
      <c r="E10414" s="24" t="s">
        <v>111</v>
      </c>
      <c r="F10414" s="38" t="n">
        <v>20</v>
      </c>
      <c r="G10414" s="42" t="n">
        <f aca="false">DATE(YEAR(B10414),MONTH(B10414),1)</f>
        <v>46235</v>
      </c>
      <c r="H10414" s="24" t="str">
        <f aca="false">INDEX(Customers!$B$2:$B$601,MATCH(C10414,Customers!$A$2:$A$601,0))</f>
        <v>Nairobi</v>
      </c>
      <c r="I10414" s="43" t="n">
        <f aca="false">ROUND(MIN(INDEX(Assumptions!$D$13:$D$18,MATCH(E10414,Assumptions!$A$13:$A$18,0)),MAX(INDEX(Assumptions!$C$13:$C$18,MATCH(E10414,Assumptions!$A$13:$A$18,0)),INDEX(Assumptions!$B$13:$B$18,MATCH(E10414,Assumptions!$A$13:$A$18,0))*F10414)),2)</f>
        <v>0.8</v>
      </c>
    </row>
    <row r="10415" customFormat="false" ht="15" hidden="false" customHeight="false" outlineLevel="0" collapsed="false">
      <c r="A10415" s="24" t="s">
        <v>11238</v>
      </c>
      <c r="B10415" s="39" t="n">
        <v>46239</v>
      </c>
      <c r="C10415" s="24" t="s">
        <v>591</v>
      </c>
      <c r="D10415" s="24" t="s">
        <v>165</v>
      </c>
      <c r="E10415" s="24" t="s">
        <v>107</v>
      </c>
      <c r="F10415" s="38" t="n">
        <v>750</v>
      </c>
      <c r="G10415" s="42" t="n">
        <f aca="false">DATE(YEAR(B10415),MONTH(B10415),1)</f>
        <v>46235</v>
      </c>
      <c r="H10415" s="24" t="str">
        <f aca="false">INDEX(Customers!$B$2:$B$601,MATCH(C10415,Customers!$A$2:$A$601,0))</f>
        <v>Central</v>
      </c>
      <c r="I10415" s="43" t="n">
        <f aca="false">ROUND(MIN(INDEX(Assumptions!$D$13:$D$18,MATCH(E10415,Assumptions!$A$13:$A$18,0)),MAX(INDEX(Assumptions!$C$13:$C$18,MATCH(E10415,Assumptions!$A$13:$A$18,0)),INDEX(Assumptions!$B$13:$B$18,MATCH(E10415,Assumptions!$A$13:$A$18,0))*F10415)),2)</f>
        <v>0</v>
      </c>
    </row>
    <row r="10416" customFormat="false" ht="15" hidden="false" customHeight="false" outlineLevel="0" collapsed="false">
      <c r="A10416" s="24" t="s">
        <v>11239</v>
      </c>
      <c r="B10416" s="39" t="n">
        <v>46239</v>
      </c>
      <c r="C10416" s="24" t="s">
        <v>593</v>
      </c>
      <c r="D10416" s="24" t="s">
        <v>826</v>
      </c>
      <c r="E10416" s="24" t="s">
        <v>111</v>
      </c>
      <c r="F10416" s="38" t="n">
        <v>200</v>
      </c>
      <c r="G10416" s="42" t="n">
        <f aca="false">DATE(YEAR(B10416),MONTH(B10416),1)</f>
        <v>46235</v>
      </c>
      <c r="H10416" s="24" t="str">
        <f aca="false">INDEX(Customers!$B$2:$B$601,MATCH(C10416,Customers!$A$2:$A$601,0))</f>
        <v>Western</v>
      </c>
      <c r="I10416" s="43" t="n">
        <f aca="false">ROUND(MIN(INDEX(Assumptions!$D$13:$D$18,MATCH(E10416,Assumptions!$A$13:$A$18,0)),MAX(INDEX(Assumptions!$C$13:$C$18,MATCH(E10416,Assumptions!$A$13:$A$18,0)),INDEX(Assumptions!$B$13:$B$18,MATCH(E10416,Assumptions!$A$13:$A$18,0))*F10416)),2)</f>
        <v>8</v>
      </c>
    </row>
    <row r="10417" customFormat="false" ht="15" hidden="false" customHeight="false" outlineLevel="0" collapsed="false">
      <c r="A10417" s="24" t="s">
        <v>11240</v>
      </c>
      <c r="B10417" s="39" t="n">
        <v>46239</v>
      </c>
      <c r="C10417" s="24" t="s">
        <v>596</v>
      </c>
      <c r="D10417" s="24" t="s">
        <v>826</v>
      </c>
      <c r="E10417" s="24" t="s">
        <v>111</v>
      </c>
      <c r="F10417" s="38" t="n">
        <v>500</v>
      </c>
      <c r="G10417" s="42" t="n">
        <f aca="false">DATE(YEAR(B10417),MONTH(B10417),1)</f>
        <v>46235</v>
      </c>
      <c r="H10417" s="24" t="str">
        <f aca="false">INDEX(Customers!$B$2:$B$601,MATCH(C10417,Customers!$A$2:$A$601,0))</f>
        <v>Nairobi</v>
      </c>
      <c r="I10417" s="43" t="n">
        <f aca="false">ROUND(MIN(INDEX(Assumptions!$D$13:$D$18,MATCH(E10417,Assumptions!$A$13:$A$18,0)),MAX(INDEX(Assumptions!$C$13:$C$18,MATCH(E10417,Assumptions!$A$13:$A$18,0)),INDEX(Assumptions!$B$13:$B$18,MATCH(E10417,Assumptions!$A$13:$A$18,0))*F10417)),2)</f>
        <v>20</v>
      </c>
    </row>
    <row r="10418" customFormat="false" ht="15" hidden="false" customHeight="false" outlineLevel="0" collapsed="false">
      <c r="A10418" s="24" t="s">
        <v>11241</v>
      </c>
      <c r="B10418" s="39" t="n">
        <v>46239</v>
      </c>
      <c r="C10418" s="24" t="s">
        <v>597</v>
      </c>
      <c r="D10418" s="24" t="s">
        <v>826</v>
      </c>
      <c r="E10418" s="24" t="s">
        <v>109</v>
      </c>
      <c r="F10418" s="38" t="n">
        <v>25920</v>
      </c>
      <c r="G10418" s="42" t="n">
        <f aca="false">DATE(YEAR(B10418),MONTH(B10418),1)</f>
        <v>46235</v>
      </c>
      <c r="H10418" s="24" t="str">
        <f aca="false">INDEX(Customers!$B$2:$B$601,MATCH(C10418,Customers!$A$2:$A$601,0))</f>
        <v>Eastern</v>
      </c>
      <c r="I10418" s="43" t="n">
        <f aca="false">ROUND(MIN(INDEX(Assumptions!$D$13:$D$18,MATCH(E10418,Assumptions!$A$13:$A$18,0)),MAX(INDEX(Assumptions!$C$13:$C$18,MATCH(E10418,Assumptions!$A$13:$A$18,0)),INDEX(Assumptions!$B$13:$B$18,MATCH(E10418,Assumptions!$A$13:$A$18,0))*F10418)),2)</f>
        <v>40</v>
      </c>
    </row>
    <row r="10419" customFormat="false" ht="15" hidden="false" customHeight="false" outlineLevel="0" collapsed="false">
      <c r="A10419" s="24" t="s">
        <v>11242</v>
      </c>
      <c r="B10419" s="39" t="n">
        <v>46239</v>
      </c>
      <c r="C10419" s="24" t="s">
        <v>608</v>
      </c>
      <c r="D10419" s="24" t="s">
        <v>205</v>
      </c>
      <c r="E10419" s="24" t="s">
        <v>105</v>
      </c>
      <c r="F10419" s="38" t="n">
        <v>21190</v>
      </c>
      <c r="G10419" s="42" t="n">
        <f aca="false">DATE(YEAR(B10419),MONTH(B10419),1)</f>
        <v>46235</v>
      </c>
      <c r="H10419" s="24" t="str">
        <f aca="false">INDEX(Customers!$B$2:$B$601,MATCH(C10419,Customers!$A$2:$A$601,0))</f>
        <v>Eastern</v>
      </c>
      <c r="I10419" s="43" t="n">
        <f aca="false">ROUND(MIN(INDEX(Assumptions!$D$13:$D$18,MATCH(E10419,Assumptions!$A$13:$A$18,0)),MAX(INDEX(Assumptions!$C$13:$C$18,MATCH(E10419,Assumptions!$A$13:$A$18,0)),INDEX(Assumptions!$B$13:$B$18,MATCH(E10419,Assumptions!$A$13:$A$18,0))*F10419)),2)</f>
        <v>200</v>
      </c>
    </row>
    <row r="10420" customFormat="false" ht="15" hidden="false" customHeight="false" outlineLevel="0" collapsed="false">
      <c r="A10420" s="24" t="s">
        <v>11243</v>
      </c>
      <c r="B10420" s="39" t="n">
        <v>46239</v>
      </c>
      <c r="C10420" s="24" t="s">
        <v>625</v>
      </c>
      <c r="D10420" s="24" t="s">
        <v>826</v>
      </c>
      <c r="E10420" s="24" t="s">
        <v>111</v>
      </c>
      <c r="F10420" s="38" t="n">
        <v>50</v>
      </c>
      <c r="G10420" s="42" t="n">
        <f aca="false">DATE(YEAR(B10420),MONTH(B10420),1)</f>
        <v>46235</v>
      </c>
      <c r="H10420" s="24" t="str">
        <f aca="false">INDEX(Customers!$B$2:$B$601,MATCH(C10420,Customers!$A$2:$A$601,0))</f>
        <v>Nairobi</v>
      </c>
      <c r="I10420" s="43" t="n">
        <f aca="false">ROUND(MIN(INDEX(Assumptions!$D$13:$D$18,MATCH(E10420,Assumptions!$A$13:$A$18,0)),MAX(INDEX(Assumptions!$C$13:$C$18,MATCH(E10420,Assumptions!$A$13:$A$18,0)),INDEX(Assumptions!$B$13:$B$18,MATCH(E10420,Assumptions!$A$13:$A$18,0))*F10420)),2)</f>
        <v>2</v>
      </c>
    </row>
    <row r="10421" customFormat="false" ht="15" hidden="false" customHeight="false" outlineLevel="0" collapsed="false">
      <c r="A10421" s="24" t="s">
        <v>11244</v>
      </c>
      <c r="B10421" s="39" t="n">
        <v>46239</v>
      </c>
      <c r="C10421" s="24" t="s">
        <v>632</v>
      </c>
      <c r="D10421" s="24" t="s">
        <v>826</v>
      </c>
      <c r="E10421" s="24" t="s">
        <v>103</v>
      </c>
      <c r="F10421" s="38" t="n">
        <v>38470</v>
      </c>
      <c r="G10421" s="42" t="n">
        <f aca="false">DATE(YEAR(B10421),MONTH(B10421),1)</f>
        <v>46235</v>
      </c>
      <c r="H10421" s="24" t="str">
        <f aca="false">INDEX(Customers!$B$2:$B$601,MATCH(C10421,Customers!$A$2:$A$601,0))</f>
        <v>Western</v>
      </c>
      <c r="I10421" s="43" t="n">
        <f aca="false">ROUND(MIN(INDEX(Assumptions!$D$13:$D$18,MATCH(E10421,Assumptions!$A$13:$A$18,0)),MAX(INDEX(Assumptions!$C$13:$C$18,MATCH(E10421,Assumptions!$A$13:$A$18,0)),INDEX(Assumptions!$B$13:$B$18,MATCH(E10421,Assumptions!$A$13:$A$18,0))*F10421)),2)</f>
        <v>105</v>
      </c>
    </row>
    <row r="10422" customFormat="false" ht="15" hidden="false" customHeight="false" outlineLevel="0" collapsed="false">
      <c r="A10422" s="24" t="s">
        <v>11245</v>
      </c>
      <c r="B10422" s="39" t="n">
        <v>46239</v>
      </c>
      <c r="C10422" s="24" t="s">
        <v>649</v>
      </c>
      <c r="D10422" s="24" t="s">
        <v>209</v>
      </c>
      <c r="E10422" s="24" t="s">
        <v>107</v>
      </c>
      <c r="F10422" s="38" t="n">
        <v>6320</v>
      </c>
      <c r="G10422" s="42" t="n">
        <f aca="false">DATE(YEAR(B10422),MONTH(B10422),1)</f>
        <v>46235</v>
      </c>
      <c r="H10422" s="24" t="str">
        <f aca="false">INDEX(Customers!$B$2:$B$601,MATCH(C10422,Customers!$A$2:$A$601,0))</f>
        <v>Eastern</v>
      </c>
      <c r="I10422" s="43" t="n">
        <f aca="false">ROUND(MIN(INDEX(Assumptions!$D$13:$D$18,MATCH(E10422,Assumptions!$A$13:$A$18,0)),MAX(INDEX(Assumptions!$C$13:$C$18,MATCH(E10422,Assumptions!$A$13:$A$18,0)),INDEX(Assumptions!$B$13:$B$18,MATCH(E10422,Assumptions!$A$13:$A$18,0))*F10422)),2)</f>
        <v>0</v>
      </c>
    </row>
    <row r="10423" customFormat="false" ht="15" hidden="false" customHeight="false" outlineLevel="0" collapsed="false">
      <c r="A10423" s="24" t="s">
        <v>11246</v>
      </c>
      <c r="B10423" s="39" t="n">
        <v>46239</v>
      </c>
      <c r="C10423" s="24" t="s">
        <v>692</v>
      </c>
      <c r="D10423" s="24" t="s">
        <v>826</v>
      </c>
      <c r="E10423" s="24" t="s">
        <v>109</v>
      </c>
      <c r="F10423" s="38" t="n">
        <v>1300</v>
      </c>
      <c r="G10423" s="42" t="n">
        <f aca="false">DATE(YEAR(B10423),MONTH(B10423),1)</f>
        <v>46235</v>
      </c>
      <c r="H10423" s="24" t="str">
        <f aca="false">INDEX(Customers!$B$2:$B$601,MATCH(C10423,Customers!$A$2:$A$601,0))</f>
        <v>Coast</v>
      </c>
      <c r="I10423" s="43" t="n">
        <f aca="false">ROUND(MIN(INDEX(Assumptions!$D$13:$D$18,MATCH(E10423,Assumptions!$A$13:$A$18,0)),MAX(INDEX(Assumptions!$C$13:$C$18,MATCH(E10423,Assumptions!$A$13:$A$18,0)),INDEX(Assumptions!$B$13:$B$18,MATCH(E10423,Assumptions!$A$13:$A$18,0))*F10423)),2)</f>
        <v>5.2</v>
      </c>
    </row>
    <row r="10424" customFormat="false" ht="15" hidden="false" customHeight="false" outlineLevel="0" collapsed="false">
      <c r="A10424" s="24" t="s">
        <v>11247</v>
      </c>
      <c r="B10424" s="39" t="n">
        <v>46239</v>
      </c>
      <c r="C10424" s="24" t="s">
        <v>692</v>
      </c>
      <c r="D10424" s="24" t="s">
        <v>826</v>
      </c>
      <c r="E10424" s="24" t="s">
        <v>103</v>
      </c>
      <c r="F10424" s="38" t="n">
        <v>1280</v>
      </c>
      <c r="G10424" s="42" t="n">
        <f aca="false">DATE(YEAR(B10424),MONTH(B10424),1)</f>
        <v>46235</v>
      </c>
      <c r="H10424" s="24" t="str">
        <f aca="false">INDEX(Customers!$B$2:$B$601,MATCH(C10424,Customers!$A$2:$A$601,0))</f>
        <v>Coast</v>
      </c>
      <c r="I10424" s="43" t="n">
        <f aca="false">ROUND(MIN(INDEX(Assumptions!$D$13:$D$18,MATCH(E10424,Assumptions!$A$13:$A$18,0)),MAX(INDEX(Assumptions!$C$13:$C$18,MATCH(E10424,Assumptions!$A$13:$A$18,0)),INDEX(Assumptions!$B$13:$B$18,MATCH(E10424,Assumptions!$A$13:$A$18,0))*F10424)),2)</f>
        <v>12.8</v>
      </c>
    </row>
    <row r="10425" customFormat="false" ht="15" hidden="false" customHeight="false" outlineLevel="0" collapsed="false">
      <c r="A10425" s="24" t="s">
        <v>11248</v>
      </c>
      <c r="B10425" s="39" t="n">
        <v>46239</v>
      </c>
      <c r="C10425" s="24" t="s">
        <v>726</v>
      </c>
      <c r="D10425" s="24" t="s">
        <v>153</v>
      </c>
      <c r="E10425" s="24" t="s">
        <v>105</v>
      </c>
      <c r="F10425" s="38" t="n">
        <v>2950</v>
      </c>
      <c r="G10425" s="42" t="n">
        <f aca="false">DATE(YEAR(B10425),MONTH(B10425),1)</f>
        <v>46235</v>
      </c>
      <c r="H10425" s="24" t="str">
        <f aca="false">INDEX(Customers!$B$2:$B$601,MATCH(C10425,Customers!$A$2:$A$601,0))</f>
        <v>Nairobi</v>
      </c>
      <c r="I10425" s="43" t="n">
        <f aca="false">ROUND(MIN(INDEX(Assumptions!$D$13:$D$18,MATCH(E10425,Assumptions!$A$13:$A$18,0)),MAX(INDEX(Assumptions!$C$13:$C$18,MATCH(E10425,Assumptions!$A$13:$A$18,0)),INDEX(Assumptions!$B$13:$B$18,MATCH(E10425,Assumptions!$A$13:$A$18,0))*F10425)),2)</f>
        <v>44.25</v>
      </c>
    </row>
    <row r="10426" customFormat="false" ht="15" hidden="false" customHeight="false" outlineLevel="0" collapsed="false">
      <c r="A10426" s="24" t="s">
        <v>11249</v>
      </c>
      <c r="B10426" s="39" t="n">
        <v>46239</v>
      </c>
      <c r="C10426" s="24" t="s">
        <v>755</v>
      </c>
      <c r="D10426" s="24" t="s">
        <v>202</v>
      </c>
      <c r="E10426" s="24" t="s">
        <v>107</v>
      </c>
      <c r="F10426" s="38" t="n">
        <v>5190</v>
      </c>
      <c r="G10426" s="42" t="n">
        <f aca="false">DATE(YEAR(B10426),MONTH(B10426),1)</f>
        <v>46235</v>
      </c>
      <c r="H10426" s="24" t="str">
        <f aca="false">INDEX(Customers!$B$2:$B$601,MATCH(C10426,Customers!$A$2:$A$601,0))</f>
        <v>Western</v>
      </c>
      <c r="I10426" s="43" t="n">
        <f aca="false">ROUND(MIN(INDEX(Assumptions!$D$13:$D$18,MATCH(E10426,Assumptions!$A$13:$A$18,0)),MAX(INDEX(Assumptions!$C$13:$C$18,MATCH(E10426,Assumptions!$A$13:$A$18,0)),INDEX(Assumptions!$B$13:$B$18,MATCH(E10426,Assumptions!$A$13:$A$18,0))*F10426)),2)</f>
        <v>0</v>
      </c>
    </row>
    <row r="10427" customFormat="false" ht="15" hidden="false" customHeight="false" outlineLevel="0" collapsed="false">
      <c r="A10427" s="24" t="s">
        <v>11250</v>
      </c>
      <c r="B10427" s="39" t="n">
        <v>46239</v>
      </c>
      <c r="C10427" s="24" t="s">
        <v>762</v>
      </c>
      <c r="D10427" s="24" t="s">
        <v>826</v>
      </c>
      <c r="E10427" s="24" t="s">
        <v>103</v>
      </c>
      <c r="F10427" s="38" t="n">
        <v>1030</v>
      </c>
      <c r="G10427" s="42" t="n">
        <f aca="false">DATE(YEAR(B10427),MONTH(B10427),1)</f>
        <v>46235</v>
      </c>
      <c r="H10427" s="24" t="str">
        <f aca="false">INDEX(Customers!$B$2:$B$601,MATCH(C10427,Customers!$A$2:$A$601,0))</f>
        <v>Western</v>
      </c>
      <c r="I10427" s="43" t="n">
        <f aca="false">ROUND(MIN(INDEX(Assumptions!$D$13:$D$18,MATCH(E10427,Assumptions!$A$13:$A$18,0)),MAX(INDEX(Assumptions!$C$13:$C$18,MATCH(E10427,Assumptions!$A$13:$A$18,0)),INDEX(Assumptions!$B$13:$B$18,MATCH(E10427,Assumptions!$A$13:$A$18,0))*F10427)),2)</f>
        <v>10.3</v>
      </c>
    </row>
    <row r="10428" customFormat="false" ht="15" hidden="false" customHeight="false" outlineLevel="0" collapsed="false">
      <c r="A10428" s="24" t="s">
        <v>11251</v>
      </c>
      <c r="B10428" s="39" t="n">
        <v>46239</v>
      </c>
      <c r="C10428" s="24" t="s">
        <v>774</v>
      </c>
      <c r="D10428" s="24" t="s">
        <v>826</v>
      </c>
      <c r="E10428" s="24" t="s">
        <v>111</v>
      </c>
      <c r="F10428" s="38" t="n">
        <v>50</v>
      </c>
      <c r="G10428" s="42" t="n">
        <f aca="false">DATE(YEAR(B10428),MONTH(B10428),1)</f>
        <v>46235</v>
      </c>
      <c r="H10428" s="24" t="str">
        <f aca="false">INDEX(Customers!$B$2:$B$601,MATCH(C10428,Customers!$A$2:$A$601,0))</f>
        <v>Western</v>
      </c>
      <c r="I10428" s="43" t="n">
        <f aca="false">ROUND(MIN(INDEX(Assumptions!$D$13:$D$18,MATCH(E10428,Assumptions!$A$13:$A$18,0)),MAX(INDEX(Assumptions!$C$13:$C$18,MATCH(E10428,Assumptions!$A$13:$A$18,0)),INDEX(Assumptions!$B$13:$B$18,MATCH(E10428,Assumptions!$A$13:$A$18,0))*F10428)),2)</f>
        <v>2</v>
      </c>
    </row>
    <row r="10429" customFormat="false" ht="15" hidden="false" customHeight="false" outlineLevel="0" collapsed="false">
      <c r="A10429" s="24" t="s">
        <v>11252</v>
      </c>
      <c r="B10429" s="39" t="n">
        <v>46239</v>
      </c>
      <c r="C10429" s="24" t="s">
        <v>784</v>
      </c>
      <c r="D10429" s="24" t="s">
        <v>826</v>
      </c>
      <c r="E10429" s="24" t="s">
        <v>111</v>
      </c>
      <c r="F10429" s="38" t="n">
        <v>20</v>
      </c>
      <c r="G10429" s="42" t="n">
        <f aca="false">DATE(YEAR(B10429),MONTH(B10429),1)</f>
        <v>46235</v>
      </c>
      <c r="H10429" s="24" t="str">
        <f aca="false">INDEX(Customers!$B$2:$B$601,MATCH(C10429,Customers!$A$2:$A$601,0))</f>
        <v>Western</v>
      </c>
      <c r="I10429" s="43" t="n">
        <f aca="false">ROUND(MIN(INDEX(Assumptions!$D$13:$D$18,MATCH(E10429,Assumptions!$A$13:$A$18,0)),MAX(INDEX(Assumptions!$C$13:$C$18,MATCH(E10429,Assumptions!$A$13:$A$18,0)),INDEX(Assumptions!$B$13:$B$18,MATCH(E10429,Assumptions!$A$13:$A$18,0))*F10429)),2)</f>
        <v>0.8</v>
      </c>
    </row>
    <row r="10430" customFormat="false" ht="15" hidden="false" customHeight="false" outlineLevel="0" collapsed="false">
      <c r="A10430" s="24" t="s">
        <v>11253</v>
      </c>
      <c r="B10430" s="39" t="n">
        <v>46239</v>
      </c>
      <c r="C10430" s="24" t="s">
        <v>785</v>
      </c>
      <c r="D10430" s="24" t="s">
        <v>826</v>
      </c>
      <c r="E10430" s="24" t="s">
        <v>103</v>
      </c>
      <c r="F10430" s="38" t="n">
        <v>2650</v>
      </c>
      <c r="G10430" s="42" t="n">
        <f aca="false">DATE(YEAR(B10430),MONTH(B10430),1)</f>
        <v>46235</v>
      </c>
      <c r="H10430" s="24" t="str">
        <f aca="false">INDEX(Customers!$B$2:$B$601,MATCH(C10430,Customers!$A$2:$A$601,0))</f>
        <v>Central</v>
      </c>
      <c r="I10430" s="43" t="n">
        <f aca="false">ROUND(MIN(INDEX(Assumptions!$D$13:$D$18,MATCH(E10430,Assumptions!$A$13:$A$18,0)),MAX(INDEX(Assumptions!$C$13:$C$18,MATCH(E10430,Assumptions!$A$13:$A$18,0)),INDEX(Assumptions!$B$13:$B$18,MATCH(E10430,Assumptions!$A$13:$A$18,0))*F10430)),2)</f>
        <v>26.5</v>
      </c>
    </row>
    <row r="10431" customFormat="false" ht="15" hidden="false" customHeight="false" outlineLevel="0" collapsed="false">
      <c r="A10431" s="24" t="s">
        <v>11254</v>
      </c>
      <c r="B10431" s="39" t="n">
        <v>46239</v>
      </c>
      <c r="C10431" s="24" t="s">
        <v>787</v>
      </c>
      <c r="D10431" s="24" t="s">
        <v>826</v>
      </c>
      <c r="E10431" s="24" t="s">
        <v>113</v>
      </c>
      <c r="F10431" s="38" t="n">
        <v>1000</v>
      </c>
      <c r="G10431" s="42" t="n">
        <f aca="false">DATE(YEAR(B10431),MONTH(B10431),1)</f>
        <v>46235</v>
      </c>
      <c r="H10431" s="24" t="str">
        <f aca="false">INDEX(Customers!$B$2:$B$601,MATCH(C10431,Customers!$A$2:$A$601,0))</f>
        <v>Eastern</v>
      </c>
      <c r="I10431" s="43" t="n">
        <f aca="false">ROUND(MIN(INDEX(Assumptions!$D$13:$D$18,MATCH(E10431,Assumptions!$A$13:$A$18,0)),MAX(INDEX(Assumptions!$C$13:$C$18,MATCH(E10431,Assumptions!$A$13:$A$18,0)),INDEX(Assumptions!$B$13:$B$18,MATCH(E10431,Assumptions!$A$13:$A$18,0))*F10431)),2)</f>
        <v>50</v>
      </c>
    </row>
    <row r="10432" customFormat="false" ht="15" hidden="false" customHeight="false" outlineLevel="0" collapsed="false">
      <c r="A10432" s="24" t="s">
        <v>11255</v>
      </c>
      <c r="B10432" s="39" t="n">
        <v>46239</v>
      </c>
      <c r="C10432" s="24" t="s">
        <v>793</v>
      </c>
      <c r="D10432" s="24" t="s">
        <v>187</v>
      </c>
      <c r="E10432" s="24" t="s">
        <v>107</v>
      </c>
      <c r="F10432" s="38" t="n">
        <v>3310</v>
      </c>
      <c r="G10432" s="42" t="n">
        <f aca="false">DATE(YEAR(B10432),MONTH(B10432),1)</f>
        <v>46235</v>
      </c>
      <c r="H10432" s="24" t="str">
        <f aca="false">INDEX(Customers!$B$2:$B$601,MATCH(C10432,Customers!$A$2:$A$601,0))</f>
        <v>Coast</v>
      </c>
      <c r="I10432" s="43" t="n">
        <f aca="false">ROUND(MIN(INDEX(Assumptions!$D$13:$D$18,MATCH(E10432,Assumptions!$A$13:$A$18,0)),MAX(INDEX(Assumptions!$C$13:$C$18,MATCH(E10432,Assumptions!$A$13:$A$18,0)),INDEX(Assumptions!$B$13:$B$18,MATCH(E10432,Assumptions!$A$13:$A$18,0))*F10432)),2)</f>
        <v>0</v>
      </c>
    </row>
    <row r="10433" customFormat="false" ht="15" hidden="false" customHeight="false" outlineLevel="0" collapsed="false">
      <c r="A10433" s="24" t="s">
        <v>11256</v>
      </c>
      <c r="B10433" s="39" t="n">
        <v>46239</v>
      </c>
      <c r="C10433" s="24" t="s">
        <v>795</v>
      </c>
      <c r="D10433" s="24" t="s">
        <v>153</v>
      </c>
      <c r="E10433" s="24" t="s">
        <v>107</v>
      </c>
      <c r="F10433" s="38" t="n">
        <v>12710</v>
      </c>
      <c r="G10433" s="42" t="n">
        <f aca="false">DATE(YEAR(B10433),MONTH(B10433),1)</f>
        <v>46235</v>
      </c>
      <c r="H10433" s="24" t="str">
        <f aca="false">INDEX(Customers!$B$2:$B$601,MATCH(C10433,Customers!$A$2:$A$601,0))</f>
        <v>Nairobi</v>
      </c>
      <c r="I10433" s="43" t="n">
        <f aca="false">ROUND(MIN(INDEX(Assumptions!$D$13:$D$18,MATCH(E10433,Assumptions!$A$13:$A$18,0)),MAX(INDEX(Assumptions!$C$13:$C$18,MATCH(E10433,Assumptions!$A$13:$A$18,0)),INDEX(Assumptions!$B$13:$B$18,MATCH(E10433,Assumptions!$A$13:$A$18,0))*F10433)),2)</f>
        <v>0</v>
      </c>
    </row>
    <row r="10434" customFormat="false" ht="15" hidden="false" customHeight="false" outlineLevel="0" collapsed="false">
      <c r="A10434" s="24" t="s">
        <v>11257</v>
      </c>
      <c r="B10434" s="39" t="n">
        <v>46239</v>
      </c>
      <c r="C10434" s="24" t="s">
        <v>807</v>
      </c>
      <c r="D10434" s="24" t="s">
        <v>826</v>
      </c>
      <c r="E10434" s="24" t="s">
        <v>113</v>
      </c>
      <c r="F10434" s="38" t="n">
        <v>1000</v>
      </c>
      <c r="G10434" s="42" t="n">
        <f aca="false">DATE(YEAR(B10434),MONTH(B10434),1)</f>
        <v>46235</v>
      </c>
      <c r="H10434" s="24" t="str">
        <f aca="false">INDEX(Customers!$B$2:$B$601,MATCH(C10434,Customers!$A$2:$A$601,0))</f>
        <v>Nairobi</v>
      </c>
      <c r="I10434" s="43" t="n">
        <f aca="false">ROUND(MIN(INDEX(Assumptions!$D$13:$D$18,MATCH(E10434,Assumptions!$A$13:$A$18,0)),MAX(INDEX(Assumptions!$C$13:$C$18,MATCH(E10434,Assumptions!$A$13:$A$18,0)),INDEX(Assumptions!$B$13:$B$18,MATCH(E10434,Assumptions!$A$13:$A$18,0))*F10434)),2)</f>
        <v>50</v>
      </c>
    </row>
    <row r="10435" customFormat="false" ht="15" hidden="false" customHeight="false" outlineLevel="0" collapsed="false">
      <c r="A10435" s="24" t="s">
        <v>11258</v>
      </c>
      <c r="B10435" s="39" t="n">
        <v>46239</v>
      </c>
      <c r="C10435" s="24" t="s">
        <v>812</v>
      </c>
      <c r="D10435" s="24" t="s">
        <v>826</v>
      </c>
      <c r="E10435" s="24" t="s">
        <v>111</v>
      </c>
      <c r="F10435" s="38" t="n">
        <v>100</v>
      </c>
      <c r="G10435" s="42" t="n">
        <f aca="false">DATE(YEAR(B10435),MONTH(B10435),1)</f>
        <v>46235</v>
      </c>
      <c r="H10435" s="24" t="str">
        <f aca="false">INDEX(Customers!$B$2:$B$601,MATCH(C10435,Customers!$A$2:$A$601,0))</f>
        <v>Rift Valley</v>
      </c>
      <c r="I10435" s="43" t="n">
        <f aca="false">ROUND(MIN(INDEX(Assumptions!$D$13:$D$18,MATCH(E10435,Assumptions!$A$13:$A$18,0)),MAX(INDEX(Assumptions!$C$13:$C$18,MATCH(E10435,Assumptions!$A$13:$A$18,0)),INDEX(Assumptions!$B$13:$B$18,MATCH(E10435,Assumptions!$A$13:$A$18,0))*F10435)),2)</f>
        <v>4</v>
      </c>
    </row>
    <row r="10436" customFormat="false" ht="15" hidden="false" customHeight="false" outlineLevel="0" collapsed="false">
      <c r="A10436" s="24" t="s">
        <v>11259</v>
      </c>
      <c r="B10436" s="39" t="n">
        <v>46240</v>
      </c>
      <c r="C10436" s="24" t="s">
        <v>224</v>
      </c>
      <c r="D10436" s="24" t="s">
        <v>826</v>
      </c>
      <c r="E10436" s="24" t="s">
        <v>111</v>
      </c>
      <c r="F10436" s="38" t="n">
        <v>50</v>
      </c>
      <c r="G10436" s="42" t="n">
        <f aca="false">DATE(YEAR(B10436),MONTH(B10436),1)</f>
        <v>46235</v>
      </c>
      <c r="H10436" s="24" t="str">
        <f aca="false">INDEX(Customers!$B$2:$B$601,MATCH(C10436,Customers!$A$2:$A$601,0))</f>
        <v>Western</v>
      </c>
      <c r="I10436" s="43" t="n">
        <f aca="false">ROUND(MIN(INDEX(Assumptions!$D$13:$D$18,MATCH(E10436,Assumptions!$A$13:$A$18,0)),MAX(INDEX(Assumptions!$C$13:$C$18,MATCH(E10436,Assumptions!$A$13:$A$18,0)),INDEX(Assumptions!$B$13:$B$18,MATCH(E10436,Assumptions!$A$13:$A$18,0))*F10436)),2)</f>
        <v>2</v>
      </c>
    </row>
    <row r="10437" customFormat="false" ht="15" hidden="false" customHeight="false" outlineLevel="0" collapsed="false">
      <c r="A10437" s="24" t="s">
        <v>11260</v>
      </c>
      <c r="B10437" s="39" t="n">
        <v>46240</v>
      </c>
      <c r="C10437" s="24" t="s">
        <v>238</v>
      </c>
      <c r="D10437" s="24" t="s">
        <v>152</v>
      </c>
      <c r="E10437" s="24" t="s">
        <v>105</v>
      </c>
      <c r="F10437" s="38" t="n">
        <v>1240</v>
      </c>
      <c r="G10437" s="42" t="n">
        <f aca="false">DATE(YEAR(B10437),MONTH(B10437),1)</f>
        <v>46235</v>
      </c>
      <c r="H10437" s="24" t="str">
        <f aca="false">INDEX(Customers!$B$2:$B$601,MATCH(C10437,Customers!$A$2:$A$601,0))</f>
        <v>Nairobi</v>
      </c>
      <c r="I10437" s="43" t="n">
        <f aca="false">ROUND(MIN(INDEX(Assumptions!$D$13:$D$18,MATCH(E10437,Assumptions!$A$13:$A$18,0)),MAX(INDEX(Assumptions!$C$13:$C$18,MATCH(E10437,Assumptions!$A$13:$A$18,0)),INDEX(Assumptions!$B$13:$B$18,MATCH(E10437,Assumptions!$A$13:$A$18,0))*F10437)),2)</f>
        <v>18.6</v>
      </c>
    </row>
    <row r="10438" customFormat="false" ht="15" hidden="false" customHeight="false" outlineLevel="0" collapsed="false">
      <c r="A10438" s="24" t="s">
        <v>11261</v>
      </c>
      <c r="B10438" s="39" t="n">
        <v>46240</v>
      </c>
      <c r="C10438" s="24" t="s">
        <v>253</v>
      </c>
      <c r="D10438" s="24" t="s">
        <v>826</v>
      </c>
      <c r="E10438" s="24" t="s">
        <v>109</v>
      </c>
      <c r="F10438" s="38" t="n">
        <v>2820</v>
      </c>
      <c r="G10438" s="42" t="n">
        <f aca="false">DATE(YEAR(B10438),MONTH(B10438),1)</f>
        <v>46235</v>
      </c>
      <c r="H10438" s="24" t="str">
        <f aca="false">INDEX(Customers!$B$2:$B$601,MATCH(C10438,Customers!$A$2:$A$601,0))</f>
        <v>Western</v>
      </c>
      <c r="I10438" s="43" t="n">
        <f aca="false">ROUND(MIN(INDEX(Assumptions!$D$13:$D$18,MATCH(E10438,Assumptions!$A$13:$A$18,0)),MAX(INDEX(Assumptions!$C$13:$C$18,MATCH(E10438,Assumptions!$A$13:$A$18,0)),INDEX(Assumptions!$B$13:$B$18,MATCH(E10438,Assumptions!$A$13:$A$18,0))*F10438)),2)</f>
        <v>11.28</v>
      </c>
    </row>
    <row r="10439" customFormat="false" ht="15" hidden="false" customHeight="false" outlineLevel="0" collapsed="false">
      <c r="A10439" s="24" t="s">
        <v>11262</v>
      </c>
      <c r="B10439" s="39" t="n">
        <v>46240</v>
      </c>
      <c r="C10439" s="24" t="s">
        <v>277</v>
      </c>
      <c r="D10439" s="24" t="s">
        <v>174</v>
      </c>
      <c r="E10439" s="24" t="s">
        <v>107</v>
      </c>
      <c r="F10439" s="38" t="n">
        <v>5840</v>
      </c>
      <c r="G10439" s="42" t="n">
        <f aca="false">DATE(YEAR(B10439),MONTH(B10439),1)</f>
        <v>46235</v>
      </c>
      <c r="H10439" s="24" t="str">
        <f aca="false">INDEX(Customers!$B$2:$B$601,MATCH(C10439,Customers!$A$2:$A$601,0))</f>
        <v>Rift Valley</v>
      </c>
      <c r="I10439" s="43" t="n">
        <f aca="false">ROUND(MIN(INDEX(Assumptions!$D$13:$D$18,MATCH(E10439,Assumptions!$A$13:$A$18,0)),MAX(INDEX(Assumptions!$C$13:$C$18,MATCH(E10439,Assumptions!$A$13:$A$18,0)),INDEX(Assumptions!$B$13:$B$18,MATCH(E10439,Assumptions!$A$13:$A$18,0))*F10439)),2)</f>
        <v>0</v>
      </c>
    </row>
    <row r="10440" customFormat="false" ht="15" hidden="false" customHeight="false" outlineLevel="0" collapsed="false">
      <c r="A10440" s="24" t="s">
        <v>11263</v>
      </c>
      <c r="B10440" s="39" t="n">
        <v>46240</v>
      </c>
      <c r="C10440" s="24" t="s">
        <v>321</v>
      </c>
      <c r="D10440" s="24" t="s">
        <v>826</v>
      </c>
      <c r="E10440" s="24" t="s">
        <v>111</v>
      </c>
      <c r="F10440" s="38" t="n">
        <v>200</v>
      </c>
      <c r="G10440" s="42" t="n">
        <f aca="false">DATE(YEAR(B10440),MONTH(B10440),1)</f>
        <v>46235</v>
      </c>
      <c r="H10440" s="24" t="str">
        <f aca="false">INDEX(Customers!$B$2:$B$601,MATCH(C10440,Customers!$A$2:$A$601,0))</f>
        <v>Western</v>
      </c>
      <c r="I10440" s="43" t="n">
        <f aca="false">ROUND(MIN(INDEX(Assumptions!$D$13:$D$18,MATCH(E10440,Assumptions!$A$13:$A$18,0)),MAX(INDEX(Assumptions!$C$13:$C$18,MATCH(E10440,Assumptions!$A$13:$A$18,0)),INDEX(Assumptions!$B$13:$B$18,MATCH(E10440,Assumptions!$A$13:$A$18,0))*F10440)),2)</f>
        <v>8</v>
      </c>
    </row>
    <row r="10441" customFormat="false" ht="15" hidden="false" customHeight="false" outlineLevel="0" collapsed="false">
      <c r="A10441" s="24" t="s">
        <v>11264</v>
      </c>
      <c r="B10441" s="39" t="n">
        <v>46240</v>
      </c>
      <c r="C10441" s="24" t="s">
        <v>334</v>
      </c>
      <c r="D10441" s="24" t="s">
        <v>826</v>
      </c>
      <c r="E10441" s="24" t="s">
        <v>109</v>
      </c>
      <c r="F10441" s="38" t="n">
        <v>27970</v>
      </c>
      <c r="G10441" s="42" t="n">
        <f aca="false">DATE(YEAR(B10441),MONTH(B10441),1)</f>
        <v>46235</v>
      </c>
      <c r="H10441" s="24" t="str">
        <f aca="false">INDEX(Customers!$B$2:$B$601,MATCH(C10441,Customers!$A$2:$A$601,0))</f>
        <v>Nairobi</v>
      </c>
      <c r="I10441" s="43" t="n">
        <f aca="false">ROUND(MIN(INDEX(Assumptions!$D$13:$D$18,MATCH(E10441,Assumptions!$A$13:$A$18,0)),MAX(INDEX(Assumptions!$C$13:$C$18,MATCH(E10441,Assumptions!$A$13:$A$18,0)),INDEX(Assumptions!$B$13:$B$18,MATCH(E10441,Assumptions!$A$13:$A$18,0))*F10441)),2)</f>
        <v>40</v>
      </c>
    </row>
    <row r="10442" customFormat="false" ht="15" hidden="false" customHeight="false" outlineLevel="0" collapsed="false">
      <c r="A10442" s="24" t="s">
        <v>11265</v>
      </c>
      <c r="B10442" s="39" t="n">
        <v>46240</v>
      </c>
      <c r="C10442" s="24" t="s">
        <v>335</v>
      </c>
      <c r="D10442" s="24" t="s">
        <v>153</v>
      </c>
      <c r="E10442" s="24" t="s">
        <v>107</v>
      </c>
      <c r="F10442" s="38" t="n">
        <v>2030</v>
      </c>
      <c r="G10442" s="42" t="n">
        <f aca="false">DATE(YEAR(B10442),MONTH(B10442),1)</f>
        <v>46235</v>
      </c>
      <c r="H10442" s="24" t="str">
        <f aca="false">INDEX(Customers!$B$2:$B$601,MATCH(C10442,Customers!$A$2:$A$601,0))</f>
        <v>Nairobi</v>
      </c>
      <c r="I10442" s="43" t="n">
        <f aca="false">ROUND(MIN(INDEX(Assumptions!$D$13:$D$18,MATCH(E10442,Assumptions!$A$13:$A$18,0)),MAX(INDEX(Assumptions!$C$13:$C$18,MATCH(E10442,Assumptions!$A$13:$A$18,0)),INDEX(Assumptions!$B$13:$B$18,MATCH(E10442,Assumptions!$A$13:$A$18,0))*F10442)),2)</f>
        <v>0</v>
      </c>
    </row>
    <row r="10443" customFormat="false" ht="15" hidden="false" customHeight="false" outlineLevel="0" collapsed="false">
      <c r="A10443" s="24" t="s">
        <v>11266</v>
      </c>
      <c r="B10443" s="39" t="n">
        <v>46240</v>
      </c>
      <c r="C10443" s="24" t="s">
        <v>346</v>
      </c>
      <c r="D10443" s="24" t="s">
        <v>826</v>
      </c>
      <c r="E10443" s="24" t="s">
        <v>113</v>
      </c>
      <c r="F10443" s="38" t="n">
        <v>500</v>
      </c>
      <c r="G10443" s="42" t="n">
        <f aca="false">DATE(YEAR(B10443),MONTH(B10443),1)</f>
        <v>46235</v>
      </c>
      <c r="H10443" s="24" t="str">
        <f aca="false">INDEX(Customers!$B$2:$B$601,MATCH(C10443,Customers!$A$2:$A$601,0))</f>
        <v>Nairobi</v>
      </c>
      <c r="I10443" s="43" t="n">
        <f aca="false">ROUND(MIN(INDEX(Assumptions!$D$13:$D$18,MATCH(E10443,Assumptions!$A$13:$A$18,0)),MAX(INDEX(Assumptions!$C$13:$C$18,MATCH(E10443,Assumptions!$A$13:$A$18,0)),INDEX(Assumptions!$B$13:$B$18,MATCH(E10443,Assumptions!$A$13:$A$18,0))*F10443)),2)</f>
        <v>25</v>
      </c>
    </row>
    <row r="10444" customFormat="false" ht="15" hidden="false" customHeight="false" outlineLevel="0" collapsed="false">
      <c r="A10444" s="24" t="s">
        <v>11267</v>
      </c>
      <c r="B10444" s="39" t="n">
        <v>46240</v>
      </c>
      <c r="C10444" s="24" t="s">
        <v>347</v>
      </c>
      <c r="D10444" s="24" t="s">
        <v>826</v>
      </c>
      <c r="E10444" s="24" t="s">
        <v>109</v>
      </c>
      <c r="F10444" s="38" t="n">
        <v>7400</v>
      </c>
      <c r="G10444" s="42" t="n">
        <f aca="false">DATE(YEAR(B10444),MONTH(B10444),1)</f>
        <v>46235</v>
      </c>
      <c r="H10444" s="24" t="str">
        <f aca="false">INDEX(Customers!$B$2:$B$601,MATCH(C10444,Customers!$A$2:$A$601,0))</f>
        <v>Coast</v>
      </c>
      <c r="I10444" s="43" t="n">
        <f aca="false">ROUND(MIN(INDEX(Assumptions!$D$13:$D$18,MATCH(E10444,Assumptions!$A$13:$A$18,0)),MAX(INDEX(Assumptions!$C$13:$C$18,MATCH(E10444,Assumptions!$A$13:$A$18,0)),INDEX(Assumptions!$B$13:$B$18,MATCH(E10444,Assumptions!$A$13:$A$18,0))*F10444)),2)</f>
        <v>29.6</v>
      </c>
    </row>
    <row r="10445" customFormat="false" ht="15" hidden="false" customHeight="false" outlineLevel="0" collapsed="false">
      <c r="A10445" s="24" t="s">
        <v>11268</v>
      </c>
      <c r="B10445" s="39" t="n">
        <v>46240</v>
      </c>
      <c r="C10445" s="24" t="s">
        <v>350</v>
      </c>
      <c r="D10445" s="24" t="s">
        <v>826</v>
      </c>
      <c r="E10445" s="24" t="s">
        <v>103</v>
      </c>
      <c r="F10445" s="38" t="n">
        <v>3990</v>
      </c>
      <c r="G10445" s="42" t="n">
        <f aca="false">DATE(YEAR(B10445),MONTH(B10445),1)</f>
        <v>46235</v>
      </c>
      <c r="H10445" s="24" t="str">
        <f aca="false">INDEX(Customers!$B$2:$B$601,MATCH(C10445,Customers!$A$2:$A$601,0))</f>
        <v>Rift Valley</v>
      </c>
      <c r="I10445" s="43" t="n">
        <f aca="false">ROUND(MIN(INDEX(Assumptions!$D$13:$D$18,MATCH(E10445,Assumptions!$A$13:$A$18,0)),MAX(INDEX(Assumptions!$C$13:$C$18,MATCH(E10445,Assumptions!$A$13:$A$18,0)),INDEX(Assumptions!$B$13:$B$18,MATCH(E10445,Assumptions!$A$13:$A$18,0))*F10445)),2)</f>
        <v>39.9</v>
      </c>
    </row>
    <row r="10446" customFormat="false" ht="15" hidden="false" customHeight="false" outlineLevel="0" collapsed="false">
      <c r="A10446" s="24" t="s">
        <v>11269</v>
      </c>
      <c r="B10446" s="39" t="n">
        <v>46240</v>
      </c>
      <c r="C10446" s="24" t="s">
        <v>366</v>
      </c>
      <c r="D10446" s="24" t="s">
        <v>826</v>
      </c>
      <c r="E10446" s="24" t="s">
        <v>103</v>
      </c>
      <c r="F10446" s="38" t="n">
        <v>770</v>
      </c>
      <c r="G10446" s="42" t="n">
        <f aca="false">DATE(YEAR(B10446),MONTH(B10446),1)</f>
        <v>46235</v>
      </c>
      <c r="H10446" s="24" t="str">
        <f aca="false">INDEX(Customers!$B$2:$B$601,MATCH(C10446,Customers!$A$2:$A$601,0))</f>
        <v>Nairobi</v>
      </c>
      <c r="I10446" s="43" t="n">
        <f aca="false">ROUND(MIN(INDEX(Assumptions!$D$13:$D$18,MATCH(E10446,Assumptions!$A$13:$A$18,0)),MAX(INDEX(Assumptions!$C$13:$C$18,MATCH(E10446,Assumptions!$A$13:$A$18,0)),INDEX(Assumptions!$B$13:$B$18,MATCH(E10446,Assumptions!$A$13:$A$18,0))*F10446)),2)</f>
        <v>7.7</v>
      </c>
    </row>
    <row r="10447" customFormat="false" ht="15" hidden="false" customHeight="false" outlineLevel="0" collapsed="false">
      <c r="A10447" s="24" t="s">
        <v>11270</v>
      </c>
      <c r="B10447" s="39" t="n">
        <v>46240</v>
      </c>
      <c r="C10447" s="24" t="s">
        <v>372</v>
      </c>
      <c r="D10447" s="24" t="s">
        <v>165</v>
      </c>
      <c r="E10447" s="24" t="s">
        <v>107</v>
      </c>
      <c r="F10447" s="38" t="n">
        <v>11930</v>
      </c>
      <c r="G10447" s="42" t="n">
        <f aca="false">DATE(YEAR(B10447),MONTH(B10447),1)</f>
        <v>46235</v>
      </c>
      <c r="H10447" s="24" t="str">
        <f aca="false">INDEX(Customers!$B$2:$B$601,MATCH(C10447,Customers!$A$2:$A$601,0))</f>
        <v>Central</v>
      </c>
      <c r="I10447" s="43" t="n">
        <f aca="false">ROUND(MIN(INDEX(Assumptions!$D$13:$D$18,MATCH(E10447,Assumptions!$A$13:$A$18,0)),MAX(INDEX(Assumptions!$C$13:$C$18,MATCH(E10447,Assumptions!$A$13:$A$18,0)),INDEX(Assumptions!$B$13:$B$18,MATCH(E10447,Assumptions!$A$13:$A$18,0))*F10447)),2)</f>
        <v>0</v>
      </c>
    </row>
    <row r="10448" customFormat="false" ht="15" hidden="false" customHeight="false" outlineLevel="0" collapsed="false">
      <c r="A10448" s="24" t="s">
        <v>11271</v>
      </c>
      <c r="B10448" s="39" t="n">
        <v>46240</v>
      </c>
      <c r="C10448" s="24" t="s">
        <v>379</v>
      </c>
      <c r="D10448" s="24" t="s">
        <v>826</v>
      </c>
      <c r="E10448" s="24" t="s">
        <v>103</v>
      </c>
      <c r="F10448" s="38" t="n">
        <v>1800</v>
      </c>
      <c r="G10448" s="42" t="n">
        <f aca="false">DATE(YEAR(B10448),MONTH(B10448),1)</f>
        <v>46235</v>
      </c>
      <c r="H10448" s="24" t="str">
        <f aca="false">INDEX(Customers!$B$2:$B$601,MATCH(C10448,Customers!$A$2:$A$601,0))</f>
        <v>Nairobi</v>
      </c>
      <c r="I10448" s="43" t="n">
        <f aca="false">ROUND(MIN(INDEX(Assumptions!$D$13:$D$18,MATCH(E10448,Assumptions!$A$13:$A$18,0)),MAX(INDEX(Assumptions!$C$13:$C$18,MATCH(E10448,Assumptions!$A$13:$A$18,0)),INDEX(Assumptions!$B$13:$B$18,MATCH(E10448,Assumptions!$A$13:$A$18,0))*F10448)),2)</f>
        <v>18</v>
      </c>
    </row>
    <row r="10449" customFormat="false" ht="15" hidden="false" customHeight="false" outlineLevel="0" collapsed="false">
      <c r="A10449" s="24" t="s">
        <v>11272</v>
      </c>
      <c r="B10449" s="39" t="n">
        <v>46240</v>
      </c>
      <c r="C10449" s="24" t="s">
        <v>381</v>
      </c>
      <c r="D10449" s="24" t="s">
        <v>826</v>
      </c>
      <c r="E10449" s="24" t="s">
        <v>113</v>
      </c>
      <c r="F10449" s="38" t="n">
        <v>250</v>
      </c>
      <c r="G10449" s="42" t="n">
        <f aca="false">DATE(YEAR(B10449),MONTH(B10449),1)</f>
        <v>46235</v>
      </c>
      <c r="H10449" s="24" t="str">
        <f aca="false">INDEX(Customers!$B$2:$B$601,MATCH(C10449,Customers!$A$2:$A$601,0))</f>
        <v>Rift Valley</v>
      </c>
      <c r="I10449" s="43" t="n">
        <f aca="false">ROUND(MIN(INDEX(Assumptions!$D$13:$D$18,MATCH(E10449,Assumptions!$A$13:$A$18,0)),MAX(INDEX(Assumptions!$C$13:$C$18,MATCH(E10449,Assumptions!$A$13:$A$18,0)),INDEX(Assumptions!$B$13:$B$18,MATCH(E10449,Assumptions!$A$13:$A$18,0))*F10449)),2)</f>
        <v>12.5</v>
      </c>
    </row>
    <row r="10450" customFormat="false" ht="15" hidden="false" customHeight="false" outlineLevel="0" collapsed="false">
      <c r="A10450" s="24" t="s">
        <v>11273</v>
      </c>
      <c r="B10450" s="39" t="n">
        <v>46240</v>
      </c>
      <c r="C10450" s="24" t="s">
        <v>385</v>
      </c>
      <c r="D10450" s="24" t="s">
        <v>167</v>
      </c>
      <c r="E10450" s="24" t="s">
        <v>107</v>
      </c>
      <c r="F10450" s="38" t="n">
        <v>14240</v>
      </c>
      <c r="G10450" s="42" t="n">
        <f aca="false">DATE(YEAR(B10450),MONTH(B10450),1)</f>
        <v>46235</v>
      </c>
      <c r="H10450" s="24" t="str">
        <f aca="false">INDEX(Customers!$B$2:$B$601,MATCH(C10450,Customers!$A$2:$A$601,0))</f>
        <v>Central</v>
      </c>
      <c r="I10450" s="43" t="n">
        <f aca="false">ROUND(MIN(INDEX(Assumptions!$D$13:$D$18,MATCH(E10450,Assumptions!$A$13:$A$18,0)),MAX(INDEX(Assumptions!$C$13:$C$18,MATCH(E10450,Assumptions!$A$13:$A$18,0)),INDEX(Assumptions!$B$13:$B$18,MATCH(E10450,Assumptions!$A$13:$A$18,0))*F10450)),2)</f>
        <v>0</v>
      </c>
    </row>
    <row r="10451" customFormat="false" ht="15" hidden="false" customHeight="false" outlineLevel="0" collapsed="false">
      <c r="A10451" s="24" t="s">
        <v>11274</v>
      </c>
      <c r="B10451" s="39" t="n">
        <v>46240</v>
      </c>
      <c r="C10451" s="24" t="s">
        <v>385</v>
      </c>
      <c r="D10451" s="24" t="s">
        <v>170</v>
      </c>
      <c r="E10451" s="24" t="s">
        <v>105</v>
      </c>
      <c r="F10451" s="38" t="n">
        <v>2480</v>
      </c>
      <c r="G10451" s="42" t="n">
        <f aca="false">DATE(YEAR(B10451),MONTH(B10451),1)</f>
        <v>46235</v>
      </c>
      <c r="H10451" s="24" t="str">
        <f aca="false">INDEX(Customers!$B$2:$B$601,MATCH(C10451,Customers!$A$2:$A$601,0))</f>
        <v>Central</v>
      </c>
      <c r="I10451" s="43" t="n">
        <f aca="false">ROUND(MIN(INDEX(Assumptions!$D$13:$D$18,MATCH(E10451,Assumptions!$A$13:$A$18,0)),MAX(INDEX(Assumptions!$C$13:$C$18,MATCH(E10451,Assumptions!$A$13:$A$18,0)),INDEX(Assumptions!$B$13:$B$18,MATCH(E10451,Assumptions!$A$13:$A$18,0))*F10451)),2)</f>
        <v>37.2</v>
      </c>
    </row>
    <row r="10452" customFormat="false" ht="15" hidden="false" customHeight="false" outlineLevel="0" collapsed="false">
      <c r="A10452" s="24" t="s">
        <v>11275</v>
      </c>
      <c r="B10452" s="39" t="n">
        <v>46240</v>
      </c>
      <c r="C10452" s="24" t="s">
        <v>410</v>
      </c>
      <c r="D10452" s="24" t="s">
        <v>826</v>
      </c>
      <c r="E10452" s="24" t="s">
        <v>109</v>
      </c>
      <c r="F10452" s="38" t="n">
        <v>850</v>
      </c>
      <c r="G10452" s="42" t="n">
        <f aca="false">DATE(YEAR(B10452),MONTH(B10452),1)</f>
        <v>46235</v>
      </c>
      <c r="H10452" s="24" t="str">
        <f aca="false">INDEX(Customers!$B$2:$B$601,MATCH(C10452,Customers!$A$2:$A$601,0))</f>
        <v>Central</v>
      </c>
      <c r="I10452" s="43" t="n">
        <f aca="false">ROUND(MIN(INDEX(Assumptions!$D$13:$D$18,MATCH(E10452,Assumptions!$A$13:$A$18,0)),MAX(INDEX(Assumptions!$C$13:$C$18,MATCH(E10452,Assumptions!$A$13:$A$18,0)),INDEX(Assumptions!$B$13:$B$18,MATCH(E10452,Assumptions!$A$13:$A$18,0))*F10452)),2)</f>
        <v>3.4</v>
      </c>
    </row>
    <row r="10453" customFormat="false" ht="15" hidden="false" customHeight="false" outlineLevel="0" collapsed="false">
      <c r="A10453" s="24" t="s">
        <v>11276</v>
      </c>
      <c r="B10453" s="39" t="n">
        <v>46240</v>
      </c>
      <c r="C10453" s="24" t="s">
        <v>415</v>
      </c>
      <c r="D10453" s="24" t="s">
        <v>187</v>
      </c>
      <c r="E10453" s="24" t="s">
        <v>105</v>
      </c>
      <c r="F10453" s="38" t="n">
        <v>17080</v>
      </c>
      <c r="G10453" s="42" t="n">
        <f aca="false">DATE(YEAR(B10453),MONTH(B10453),1)</f>
        <v>46235</v>
      </c>
      <c r="H10453" s="24" t="str">
        <f aca="false">INDEX(Customers!$B$2:$B$601,MATCH(C10453,Customers!$A$2:$A$601,0))</f>
        <v>Coast</v>
      </c>
      <c r="I10453" s="43" t="n">
        <f aca="false">ROUND(MIN(INDEX(Assumptions!$D$13:$D$18,MATCH(E10453,Assumptions!$A$13:$A$18,0)),MAX(INDEX(Assumptions!$C$13:$C$18,MATCH(E10453,Assumptions!$A$13:$A$18,0)),INDEX(Assumptions!$B$13:$B$18,MATCH(E10453,Assumptions!$A$13:$A$18,0))*F10453)),2)</f>
        <v>200</v>
      </c>
    </row>
    <row r="10454" customFormat="false" ht="15" hidden="false" customHeight="false" outlineLevel="0" collapsed="false">
      <c r="A10454" s="24" t="s">
        <v>11277</v>
      </c>
      <c r="B10454" s="39" t="n">
        <v>46240</v>
      </c>
      <c r="C10454" s="24" t="s">
        <v>428</v>
      </c>
      <c r="D10454" s="24" t="s">
        <v>826</v>
      </c>
      <c r="E10454" s="24" t="s">
        <v>113</v>
      </c>
      <c r="F10454" s="38" t="n">
        <v>250</v>
      </c>
      <c r="G10454" s="42" t="n">
        <f aca="false">DATE(YEAR(B10454),MONTH(B10454),1)</f>
        <v>46235</v>
      </c>
      <c r="H10454" s="24" t="str">
        <f aca="false">INDEX(Customers!$B$2:$B$601,MATCH(C10454,Customers!$A$2:$A$601,0))</f>
        <v>Nairobi</v>
      </c>
      <c r="I10454" s="43" t="n">
        <f aca="false">ROUND(MIN(INDEX(Assumptions!$D$13:$D$18,MATCH(E10454,Assumptions!$A$13:$A$18,0)),MAX(INDEX(Assumptions!$C$13:$C$18,MATCH(E10454,Assumptions!$A$13:$A$18,0)),INDEX(Assumptions!$B$13:$B$18,MATCH(E10454,Assumptions!$A$13:$A$18,0))*F10454)),2)</f>
        <v>12.5</v>
      </c>
    </row>
    <row r="10455" customFormat="false" ht="15" hidden="false" customHeight="false" outlineLevel="0" collapsed="false">
      <c r="A10455" s="24" t="s">
        <v>11278</v>
      </c>
      <c r="B10455" s="39" t="n">
        <v>46240</v>
      </c>
      <c r="C10455" s="24" t="s">
        <v>433</v>
      </c>
      <c r="D10455" s="24" t="s">
        <v>826</v>
      </c>
      <c r="E10455" s="24" t="s">
        <v>103</v>
      </c>
      <c r="F10455" s="38" t="n">
        <v>10610</v>
      </c>
      <c r="G10455" s="42" t="n">
        <f aca="false">DATE(YEAR(B10455),MONTH(B10455),1)</f>
        <v>46235</v>
      </c>
      <c r="H10455" s="24" t="str">
        <f aca="false">INDEX(Customers!$B$2:$B$601,MATCH(C10455,Customers!$A$2:$A$601,0))</f>
        <v>Nairobi</v>
      </c>
      <c r="I10455" s="43" t="n">
        <f aca="false">ROUND(MIN(INDEX(Assumptions!$D$13:$D$18,MATCH(E10455,Assumptions!$A$13:$A$18,0)),MAX(INDEX(Assumptions!$C$13:$C$18,MATCH(E10455,Assumptions!$A$13:$A$18,0)),INDEX(Assumptions!$B$13:$B$18,MATCH(E10455,Assumptions!$A$13:$A$18,0))*F10455)),2)</f>
        <v>105</v>
      </c>
    </row>
    <row r="10456" customFormat="false" ht="15" hidden="false" customHeight="false" outlineLevel="0" collapsed="false">
      <c r="A10456" s="24" t="s">
        <v>11279</v>
      </c>
      <c r="B10456" s="39" t="n">
        <v>46240</v>
      </c>
      <c r="C10456" s="24" t="s">
        <v>437</v>
      </c>
      <c r="D10456" s="24" t="s">
        <v>826</v>
      </c>
      <c r="E10456" s="24" t="s">
        <v>113</v>
      </c>
      <c r="F10456" s="38" t="n">
        <v>250</v>
      </c>
      <c r="G10456" s="42" t="n">
        <f aca="false">DATE(YEAR(B10456),MONTH(B10456),1)</f>
        <v>46235</v>
      </c>
      <c r="H10456" s="24" t="str">
        <f aca="false">INDEX(Customers!$B$2:$B$601,MATCH(C10456,Customers!$A$2:$A$601,0))</f>
        <v>Nairobi</v>
      </c>
      <c r="I10456" s="43" t="n">
        <f aca="false">ROUND(MIN(INDEX(Assumptions!$D$13:$D$18,MATCH(E10456,Assumptions!$A$13:$A$18,0)),MAX(INDEX(Assumptions!$C$13:$C$18,MATCH(E10456,Assumptions!$A$13:$A$18,0)),INDEX(Assumptions!$B$13:$B$18,MATCH(E10456,Assumptions!$A$13:$A$18,0))*F10456)),2)</f>
        <v>12.5</v>
      </c>
    </row>
    <row r="10457" customFormat="false" ht="15" hidden="false" customHeight="false" outlineLevel="0" collapsed="false">
      <c r="A10457" s="24" t="s">
        <v>11280</v>
      </c>
      <c r="B10457" s="39" t="n">
        <v>46240</v>
      </c>
      <c r="C10457" s="24" t="s">
        <v>444</v>
      </c>
      <c r="D10457" s="24" t="s">
        <v>173</v>
      </c>
      <c r="E10457" s="24" t="s">
        <v>107</v>
      </c>
      <c r="F10457" s="38" t="n">
        <v>850</v>
      </c>
      <c r="G10457" s="42" t="n">
        <f aca="false">DATE(YEAR(B10457),MONTH(B10457),1)</f>
        <v>46235</v>
      </c>
      <c r="H10457" s="24" t="str">
        <f aca="false">INDEX(Customers!$B$2:$B$601,MATCH(C10457,Customers!$A$2:$A$601,0))</f>
        <v>Rift Valley</v>
      </c>
      <c r="I10457" s="43" t="n">
        <f aca="false">ROUND(MIN(INDEX(Assumptions!$D$13:$D$18,MATCH(E10457,Assumptions!$A$13:$A$18,0)),MAX(INDEX(Assumptions!$C$13:$C$18,MATCH(E10457,Assumptions!$A$13:$A$18,0)),INDEX(Assumptions!$B$13:$B$18,MATCH(E10457,Assumptions!$A$13:$A$18,0))*F10457)),2)</f>
        <v>0</v>
      </c>
    </row>
    <row r="10458" customFormat="false" ht="15" hidden="false" customHeight="false" outlineLevel="0" collapsed="false">
      <c r="A10458" s="24" t="s">
        <v>11281</v>
      </c>
      <c r="B10458" s="39" t="n">
        <v>46240</v>
      </c>
      <c r="C10458" s="24" t="s">
        <v>476</v>
      </c>
      <c r="D10458" s="24" t="s">
        <v>826</v>
      </c>
      <c r="E10458" s="24" t="s">
        <v>103</v>
      </c>
      <c r="F10458" s="38" t="n">
        <v>400</v>
      </c>
      <c r="G10458" s="42" t="n">
        <f aca="false">DATE(YEAR(B10458),MONTH(B10458),1)</f>
        <v>46235</v>
      </c>
      <c r="H10458" s="24" t="str">
        <f aca="false">INDEX(Customers!$B$2:$B$601,MATCH(C10458,Customers!$A$2:$A$601,0))</f>
        <v>Coast</v>
      </c>
      <c r="I10458" s="43" t="n">
        <f aca="false">ROUND(MIN(INDEX(Assumptions!$D$13:$D$18,MATCH(E10458,Assumptions!$A$13:$A$18,0)),MAX(INDEX(Assumptions!$C$13:$C$18,MATCH(E10458,Assumptions!$A$13:$A$18,0)),INDEX(Assumptions!$B$13:$B$18,MATCH(E10458,Assumptions!$A$13:$A$18,0))*F10458)),2)</f>
        <v>5</v>
      </c>
    </row>
    <row r="10459" customFormat="false" ht="15" hidden="false" customHeight="false" outlineLevel="0" collapsed="false">
      <c r="A10459" s="24" t="s">
        <v>11282</v>
      </c>
      <c r="B10459" s="39" t="n">
        <v>46240</v>
      </c>
      <c r="C10459" s="24" t="s">
        <v>516</v>
      </c>
      <c r="D10459" s="24" t="s">
        <v>173</v>
      </c>
      <c r="E10459" s="24" t="s">
        <v>107</v>
      </c>
      <c r="F10459" s="38" t="n">
        <v>530</v>
      </c>
      <c r="G10459" s="42" t="n">
        <f aca="false">DATE(YEAR(B10459),MONTH(B10459),1)</f>
        <v>46235</v>
      </c>
      <c r="H10459" s="24" t="str">
        <f aca="false">INDEX(Customers!$B$2:$B$601,MATCH(C10459,Customers!$A$2:$A$601,0))</f>
        <v>Rift Valley</v>
      </c>
      <c r="I10459" s="43" t="n">
        <f aca="false">ROUND(MIN(INDEX(Assumptions!$D$13:$D$18,MATCH(E10459,Assumptions!$A$13:$A$18,0)),MAX(INDEX(Assumptions!$C$13:$C$18,MATCH(E10459,Assumptions!$A$13:$A$18,0)),INDEX(Assumptions!$B$13:$B$18,MATCH(E10459,Assumptions!$A$13:$A$18,0))*F10459)),2)</f>
        <v>0</v>
      </c>
    </row>
    <row r="10460" customFormat="false" ht="15" hidden="false" customHeight="false" outlineLevel="0" collapsed="false">
      <c r="A10460" s="24" t="s">
        <v>11283</v>
      </c>
      <c r="B10460" s="39" t="n">
        <v>46240</v>
      </c>
      <c r="C10460" s="24" t="s">
        <v>520</v>
      </c>
      <c r="D10460" s="24" t="s">
        <v>826</v>
      </c>
      <c r="E10460" s="24" t="s">
        <v>109</v>
      </c>
      <c r="F10460" s="38" t="n">
        <v>3020</v>
      </c>
      <c r="G10460" s="42" t="n">
        <f aca="false">DATE(YEAR(B10460),MONTH(B10460),1)</f>
        <v>46235</v>
      </c>
      <c r="H10460" s="24" t="str">
        <f aca="false">INDEX(Customers!$B$2:$B$601,MATCH(C10460,Customers!$A$2:$A$601,0))</f>
        <v>Coast</v>
      </c>
      <c r="I10460" s="43" t="n">
        <f aca="false">ROUND(MIN(INDEX(Assumptions!$D$13:$D$18,MATCH(E10460,Assumptions!$A$13:$A$18,0)),MAX(INDEX(Assumptions!$C$13:$C$18,MATCH(E10460,Assumptions!$A$13:$A$18,0)),INDEX(Assumptions!$B$13:$B$18,MATCH(E10460,Assumptions!$A$13:$A$18,0))*F10460)),2)</f>
        <v>12.08</v>
      </c>
    </row>
    <row r="10461" customFormat="false" ht="15" hidden="false" customHeight="false" outlineLevel="0" collapsed="false">
      <c r="A10461" s="24" t="s">
        <v>11284</v>
      </c>
      <c r="B10461" s="39" t="n">
        <v>46240</v>
      </c>
      <c r="C10461" s="24" t="s">
        <v>521</v>
      </c>
      <c r="D10461" s="24" t="s">
        <v>826</v>
      </c>
      <c r="E10461" s="24" t="s">
        <v>103</v>
      </c>
      <c r="F10461" s="38" t="n">
        <v>510</v>
      </c>
      <c r="G10461" s="42" t="n">
        <f aca="false">DATE(YEAR(B10461),MONTH(B10461),1)</f>
        <v>46235</v>
      </c>
      <c r="H10461" s="24" t="str">
        <f aca="false">INDEX(Customers!$B$2:$B$601,MATCH(C10461,Customers!$A$2:$A$601,0))</f>
        <v>Western</v>
      </c>
      <c r="I10461" s="43" t="n">
        <f aca="false">ROUND(MIN(INDEX(Assumptions!$D$13:$D$18,MATCH(E10461,Assumptions!$A$13:$A$18,0)),MAX(INDEX(Assumptions!$C$13:$C$18,MATCH(E10461,Assumptions!$A$13:$A$18,0)),INDEX(Assumptions!$B$13:$B$18,MATCH(E10461,Assumptions!$A$13:$A$18,0))*F10461)),2)</f>
        <v>5.1</v>
      </c>
    </row>
    <row r="10462" customFormat="false" ht="15" hidden="false" customHeight="false" outlineLevel="0" collapsed="false">
      <c r="A10462" s="24" t="s">
        <v>11285</v>
      </c>
      <c r="B10462" s="39" t="n">
        <v>46240</v>
      </c>
      <c r="C10462" s="24" t="s">
        <v>534</v>
      </c>
      <c r="D10462" s="24" t="s">
        <v>204</v>
      </c>
      <c r="E10462" s="24" t="s">
        <v>105</v>
      </c>
      <c r="F10462" s="38" t="n">
        <v>3110</v>
      </c>
      <c r="G10462" s="42" t="n">
        <f aca="false">DATE(YEAR(B10462),MONTH(B10462),1)</f>
        <v>46235</v>
      </c>
      <c r="H10462" s="24" t="str">
        <f aca="false">INDEX(Customers!$B$2:$B$601,MATCH(C10462,Customers!$A$2:$A$601,0))</f>
        <v>Eastern</v>
      </c>
      <c r="I10462" s="43" t="n">
        <f aca="false">ROUND(MIN(INDEX(Assumptions!$D$13:$D$18,MATCH(E10462,Assumptions!$A$13:$A$18,0)),MAX(INDEX(Assumptions!$C$13:$C$18,MATCH(E10462,Assumptions!$A$13:$A$18,0)),INDEX(Assumptions!$B$13:$B$18,MATCH(E10462,Assumptions!$A$13:$A$18,0))*F10462)),2)</f>
        <v>46.65</v>
      </c>
    </row>
    <row r="10463" customFormat="false" ht="15" hidden="false" customHeight="false" outlineLevel="0" collapsed="false">
      <c r="A10463" s="24" t="s">
        <v>11286</v>
      </c>
      <c r="B10463" s="39" t="n">
        <v>46240</v>
      </c>
      <c r="C10463" s="24" t="s">
        <v>547</v>
      </c>
      <c r="D10463" s="24" t="s">
        <v>166</v>
      </c>
      <c r="E10463" s="24" t="s">
        <v>105</v>
      </c>
      <c r="F10463" s="38" t="n">
        <v>4540</v>
      </c>
      <c r="G10463" s="42" t="n">
        <f aca="false">DATE(YEAR(B10463),MONTH(B10463),1)</f>
        <v>46235</v>
      </c>
      <c r="H10463" s="24" t="str">
        <f aca="false">INDEX(Customers!$B$2:$B$601,MATCH(C10463,Customers!$A$2:$A$601,0))</f>
        <v>Central</v>
      </c>
      <c r="I10463" s="43" t="n">
        <f aca="false">ROUND(MIN(INDEX(Assumptions!$D$13:$D$18,MATCH(E10463,Assumptions!$A$13:$A$18,0)),MAX(INDEX(Assumptions!$C$13:$C$18,MATCH(E10463,Assumptions!$A$13:$A$18,0)),INDEX(Assumptions!$B$13:$B$18,MATCH(E10463,Assumptions!$A$13:$A$18,0))*F10463)),2)</f>
        <v>68.1</v>
      </c>
    </row>
    <row r="10464" customFormat="false" ht="15" hidden="false" customHeight="false" outlineLevel="0" collapsed="false">
      <c r="A10464" s="24" t="s">
        <v>11287</v>
      </c>
      <c r="B10464" s="39" t="n">
        <v>46240</v>
      </c>
      <c r="C10464" s="24" t="s">
        <v>552</v>
      </c>
      <c r="D10464" s="24" t="s">
        <v>205</v>
      </c>
      <c r="E10464" s="24" t="s">
        <v>107</v>
      </c>
      <c r="F10464" s="38" t="n">
        <v>7930</v>
      </c>
      <c r="G10464" s="42" t="n">
        <f aca="false">DATE(YEAR(B10464),MONTH(B10464),1)</f>
        <v>46235</v>
      </c>
      <c r="H10464" s="24" t="str">
        <f aca="false">INDEX(Customers!$B$2:$B$601,MATCH(C10464,Customers!$A$2:$A$601,0))</f>
        <v>Eastern</v>
      </c>
      <c r="I10464" s="43" t="n">
        <f aca="false">ROUND(MIN(INDEX(Assumptions!$D$13:$D$18,MATCH(E10464,Assumptions!$A$13:$A$18,0)),MAX(INDEX(Assumptions!$C$13:$C$18,MATCH(E10464,Assumptions!$A$13:$A$18,0)),INDEX(Assumptions!$B$13:$B$18,MATCH(E10464,Assumptions!$A$13:$A$18,0))*F10464)),2)</f>
        <v>0</v>
      </c>
    </row>
    <row r="10465" customFormat="false" ht="15" hidden="false" customHeight="false" outlineLevel="0" collapsed="false">
      <c r="A10465" s="24" t="s">
        <v>11288</v>
      </c>
      <c r="B10465" s="39" t="n">
        <v>46240</v>
      </c>
      <c r="C10465" s="24" t="s">
        <v>590</v>
      </c>
      <c r="D10465" s="24" t="s">
        <v>826</v>
      </c>
      <c r="E10465" s="24" t="s">
        <v>111</v>
      </c>
      <c r="F10465" s="38" t="n">
        <v>50</v>
      </c>
      <c r="G10465" s="42" t="n">
        <f aca="false">DATE(YEAR(B10465),MONTH(B10465),1)</f>
        <v>46235</v>
      </c>
      <c r="H10465" s="24" t="str">
        <f aca="false">INDEX(Customers!$B$2:$B$601,MATCH(C10465,Customers!$A$2:$A$601,0))</f>
        <v>Nairobi</v>
      </c>
      <c r="I10465" s="43" t="n">
        <f aca="false">ROUND(MIN(INDEX(Assumptions!$D$13:$D$18,MATCH(E10465,Assumptions!$A$13:$A$18,0)),MAX(INDEX(Assumptions!$C$13:$C$18,MATCH(E10465,Assumptions!$A$13:$A$18,0)),INDEX(Assumptions!$B$13:$B$18,MATCH(E10465,Assumptions!$A$13:$A$18,0))*F10465)),2)</f>
        <v>2</v>
      </c>
    </row>
    <row r="10466" customFormat="false" ht="15" hidden="false" customHeight="false" outlineLevel="0" collapsed="false">
      <c r="A10466" s="24" t="s">
        <v>11289</v>
      </c>
      <c r="B10466" s="39" t="n">
        <v>46240</v>
      </c>
      <c r="C10466" s="24" t="s">
        <v>604</v>
      </c>
      <c r="D10466" s="24" t="s">
        <v>150</v>
      </c>
      <c r="E10466" s="24" t="s">
        <v>105</v>
      </c>
      <c r="F10466" s="38" t="n">
        <v>3940</v>
      </c>
      <c r="G10466" s="42" t="n">
        <f aca="false">DATE(YEAR(B10466),MONTH(B10466),1)</f>
        <v>46235</v>
      </c>
      <c r="H10466" s="24" t="str">
        <f aca="false">INDEX(Customers!$B$2:$B$601,MATCH(C10466,Customers!$A$2:$A$601,0))</f>
        <v>Nairobi</v>
      </c>
      <c r="I10466" s="43" t="n">
        <f aca="false">ROUND(MIN(INDEX(Assumptions!$D$13:$D$18,MATCH(E10466,Assumptions!$A$13:$A$18,0)),MAX(INDEX(Assumptions!$C$13:$C$18,MATCH(E10466,Assumptions!$A$13:$A$18,0)),INDEX(Assumptions!$B$13:$B$18,MATCH(E10466,Assumptions!$A$13:$A$18,0))*F10466)),2)</f>
        <v>59.1</v>
      </c>
    </row>
    <row r="10467" customFormat="false" ht="15" hidden="false" customHeight="false" outlineLevel="0" collapsed="false">
      <c r="A10467" s="24" t="s">
        <v>11290</v>
      </c>
      <c r="B10467" s="39" t="n">
        <v>46240</v>
      </c>
      <c r="C10467" s="24" t="s">
        <v>622</v>
      </c>
      <c r="D10467" s="24" t="s">
        <v>826</v>
      </c>
      <c r="E10467" s="24" t="s">
        <v>103</v>
      </c>
      <c r="F10467" s="38" t="n">
        <v>4840</v>
      </c>
      <c r="G10467" s="42" t="n">
        <f aca="false">DATE(YEAR(B10467),MONTH(B10467),1)</f>
        <v>46235</v>
      </c>
      <c r="H10467" s="24" t="str">
        <f aca="false">INDEX(Customers!$B$2:$B$601,MATCH(C10467,Customers!$A$2:$A$601,0))</f>
        <v>Nairobi</v>
      </c>
      <c r="I10467" s="43" t="n">
        <f aca="false">ROUND(MIN(INDEX(Assumptions!$D$13:$D$18,MATCH(E10467,Assumptions!$A$13:$A$18,0)),MAX(INDEX(Assumptions!$C$13:$C$18,MATCH(E10467,Assumptions!$A$13:$A$18,0)),INDEX(Assumptions!$B$13:$B$18,MATCH(E10467,Assumptions!$A$13:$A$18,0))*F10467)),2)</f>
        <v>48.4</v>
      </c>
    </row>
    <row r="10468" customFormat="false" ht="15" hidden="false" customHeight="false" outlineLevel="0" collapsed="false">
      <c r="A10468" s="24" t="s">
        <v>11291</v>
      </c>
      <c r="B10468" s="39" t="n">
        <v>46240</v>
      </c>
      <c r="C10468" s="24" t="s">
        <v>627</v>
      </c>
      <c r="D10468" s="24" t="s">
        <v>826</v>
      </c>
      <c r="E10468" s="24" t="s">
        <v>109</v>
      </c>
      <c r="F10468" s="38" t="n">
        <v>26870</v>
      </c>
      <c r="G10468" s="42" t="n">
        <f aca="false">DATE(YEAR(B10468),MONTH(B10468),1)</f>
        <v>46235</v>
      </c>
      <c r="H10468" s="24" t="str">
        <f aca="false">INDEX(Customers!$B$2:$B$601,MATCH(C10468,Customers!$A$2:$A$601,0))</f>
        <v>Central</v>
      </c>
      <c r="I10468" s="43" t="n">
        <f aca="false">ROUND(MIN(INDEX(Assumptions!$D$13:$D$18,MATCH(E10468,Assumptions!$A$13:$A$18,0)),MAX(INDEX(Assumptions!$C$13:$C$18,MATCH(E10468,Assumptions!$A$13:$A$18,0)),INDEX(Assumptions!$B$13:$B$18,MATCH(E10468,Assumptions!$A$13:$A$18,0))*F10468)),2)</f>
        <v>40</v>
      </c>
    </row>
    <row r="10469" customFormat="false" ht="15" hidden="false" customHeight="false" outlineLevel="0" collapsed="false">
      <c r="A10469" s="24" t="s">
        <v>11292</v>
      </c>
      <c r="B10469" s="39" t="n">
        <v>46240</v>
      </c>
      <c r="C10469" s="24" t="s">
        <v>628</v>
      </c>
      <c r="D10469" s="24" t="s">
        <v>826</v>
      </c>
      <c r="E10469" s="24" t="s">
        <v>111</v>
      </c>
      <c r="F10469" s="38" t="n">
        <v>500</v>
      </c>
      <c r="G10469" s="42" t="n">
        <f aca="false">DATE(YEAR(B10469),MONTH(B10469),1)</f>
        <v>46235</v>
      </c>
      <c r="H10469" s="24" t="str">
        <f aca="false">INDEX(Customers!$B$2:$B$601,MATCH(C10469,Customers!$A$2:$A$601,0))</f>
        <v>Coast</v>
      </c>
      <c r="I10469" s="43" t="n">
        <f aca="false">ROUND(MIN(INDEX(Assumptions!$D$13:$D$18,MATCH(E10469,Assumptions!$A$13:$A$18,0)),MAX(INDEX(Assumptions!$C$13:$C$18,MATCH(E10469,Assumptions!$A$13:$A$18,0)),INDEX(Assumptions!$B$13:$B$18,MATCH(E10469,Assumptions!$A$13:$A$18,0))*F10469)),2)</f>
        <v>20</v>
      </c>
    </row>
    <row r="10470" customFormat="false" ht="15" hidden="false" customHeight="false" outlineLevel="0" collapsed="false">
      <c r="A10470" s="24" t="s">
        <v>11293</v>
      </c>
      <c r="B10470" s="39" t="n">
        <v>46240</v>
      </c>
      <c r="C10470" s="24" t="s">
        <v>636</v>
      </c>
      <c r="D10470" s="24" t="s">
        <v>153</v>
      </c>
      <c r="E10470" s="24" t="s">
        <v>105</v>
      </c>
      <c r="F10470" s="38" t="n">
        <v>3230</v>
      </c>
      <c r="G10470" s="42" t="n">
        <f aca="false">DATE(YEAR(B10470),MONTH(B10470),1)</f>
        <v>46235</v>
      </c>
      <c r="H10470" s="24" t="str">
        <f aca="false">INDEX(Customers!$B$2:$B$601,MATCH(C10470,Customers!$A$2:$A$601,0))</f>
        <v>Nairobi</v>
      </c>
      <c r="I10470" s="43" t="n">
        <f aca="false">ROUND(MIN(INDEX(Assumptions!$D$13:$D$18,MATCH(E10470,Assumptions!$A$13:$A$18,0)),MAX(INDEX(Assumptions!$C$13:$C$18,MATCH(E10470,Assumptions!$A$13:$A$18,0)),INDEX(Assumptions!$B$13:$B$18,MATCH(E10470,Assumptions!$A$13:$A$18,0))*F10470)),2)</f>
        <v>48.45</v>
      </c>
    </row>
    <row r="10471" customFormat="false" ht="15" hidden="false" customHeight="false" outlineLevel="0" collapsed="false">
      <c r="A10471" s="24" t="s">
        <v>11294</v>
      </c>
      <c r="B10471" s="39" t="n">
        <v>46240</v>
      </c>
      <c r="C10471" s="24" t="s">
        <v>644</v>
      </c>
      <c r="D10471" s="24" t="s">
        <v>826</v>
      </c>
      <c r="E10471" s="24" t="s">
        <v>103</v>
      </c>
      <c r="F10471" s="38" t="n">
        <v>1230</v>
      </c>
      <c r="G10471" s="42" t="n">
        <f aca="false">DATE(YEAR(B10471),MONTH(B10471),1)</f>
        <v>46235</v>
      </c>
      <c r="H10471" s="24" t="str">
        <f aca="false">INDEX(Customers!$B$2:$B$601,MATCH(C10471,Customers!$A$2:$A$601,0))</f>
        <v>Western</v>
      </c>
      <c r="I10471" s="43" t="n">
        <f aca="false">ROUND(MIN(INDEX(Assumptions!$D$13:$D$18,MATCH(E10471,Assumptions!$A$13:$A$18,0)),MAX(INDEX(Assumptions!$C$13:$C$18,MATCH(E10471,Assumptions!$A$13:$A$18,0)),INDEX(Assumptions!$B$13:$B$18,MATCH(E10471,Assumptions!$A$13:$A$18,0))*F10471)),2)</f>
        <v>12.3</v>
      </c>
    </row>
    <row r="10472" customFormat="false" ht="15" hidden="false" customHeight="false" outlineLevel="0" collapsed="false">
      <c r="A10472" s="24" t="s">
        <v>11295</v>
      </c>
      <c r="B10472" s="39" t="n">
        <v>46240</v>
      </c>
      <c r="C10472" s="24" t="s">
        <v>649</v>
      </c>
      <c r="D10472" s="24" t="s">
        <v>826</v>
      </c>
      <c r="E10472" s="24" t="s">
        <v>113</v>
      </c>
      <c r="F10472" s="38" t="n">
        <v>250</v>
      </c>
      <c r="G10472" s="42" t="n">
        <f aca="false">DATE(YEAR(B10472),MONTH(B10472),1)</f>
        <v>46235</v>
      </c>
      <c r="H10472" s="24" t="str">
        <f aca="false">INDEX(Customers!$B$2:$B$601,MATCH(C10472,Customers!$A$2:$A$601,0))</f>
        <v>Eastern</v>
      </c>
      <c r="I10472" s="43" t="n">
        <f aca="false">ROUND(MIN(INDEX(Assumptions!$D$13:$D$18,MATCH(E10472,Assumptions!$A$13:$A$18,0)),MAX(INDEX(Assumptions!$C$13:$C$18,MATCH(E10472,Assumptions!$A$13:$A$18,0)),INDEX(Assumptions!$B$13:$B$18,MATCH(E10472,Assumptions!$A$13:$A$18,0))*F10472)),2)</f>
        <v>12.5</v>
      </c>
    </row>
    <row r="10473" customFormat="false" ht="15" hidden="false" customHeight="false" outlineLevel="0" collapsed="false">
      <c r="A10473" s="24" t="s">
        <v>11296</v>
      </c>
      <c r="B10473" s="39" t="n">
        <v>46240</v>
      </c>
      <c r="C10473" s="24" t="s">
        <v>651</v>
      </c>
      <c r="D10473" s="24" t="s">
        <v>178</v>
      </c>
      <c r="E10473" s="24" t="s">
        <v>105</v>
      </c>
      <c r="F10473" s="38" t="n">
        <v>4700</v>
      </c>
      <c r="G10473" s="42" t="n">
        <f aca="false">DATE(YEAR(B10473),MONTH(B10473),1)</f>
        <v>46235</v>
      </c>
      <c r="H10473" s="24" t="str">
        <f aca="false">INDEX(Customers!$B$2:$B$601,MATCH(C10473,Customers!$A$2:$A$601,0))</f>
        <v>Rift Valley</v>
      </c>
      <c r="I10473" s="43" t="n">
        <f aca="false">ROUND(MIN(INDEX(Assumptions!$D$13:$D$18,MATCH(E10473,Assumptions!$A$13:$A$18,0)),MAX(INDEX(Assumptions!$C$13:$C$18,MATCH(E10473,Assumptions!$A$13:$A$18,0)),INDEX(Assumptions!$B$13:$B$18,MATCH(E10473,Assumptions!$A$13:$A$18,0))*F10473)),2)</f>
        <v>70.5</v>
      </c>
    </row>
    <row r="10474" customFormat="false" ht="15" hidden="false" customHeight="false" outlineLevel="0" collapsed="false">
      <c r="A10474" s="24" t="s">
        <v>11297</v>
      </c>
      <c r="B10474" s="39" t="n">
        <v>46240</v>
      </c>
      <c r="C10474" s="24" t="s">
        <v>659</v>
      </c>
      <c r="D10474" s="24" t="s">
        <v>826</v>
      </c>
      <c r="E10474" s="24" t="s">
        <v>111</v>
      </c>
      <c r="F10474" s="38" t="n">
        <v>20</v>
      </c>
      <c r="G10474" s="42" t="n">
        <f aca="false">DATE(YEAR(B10474),MONTH(B10474),1)</f>
        <v>46235</v>
      </c>
      <c r="H10474" s="24" t="str">
        <f aca="false">INDEX(Customers!$B$2:$B$601,MATCH(C10474,Customers!$A$2:$A$601,0))</f>
        <v>Central</v>
      </c>
      <c r="I10474" s="43" t="n">
        <f aca="false">ROUND(MIN(INDEX(Assumptions!$D$13:$D$18,MATCH(E10474,Assumptions!$A$13:$A$18,0)),MAX(INDEX(Assumptions!$C$13:$C$18,MATCH(E10474,Assumptions!$A$13:$A$18,0)),INDEX(Assumptions!$B$13:$B$18,MATCH(E10474,Assumptions!$A$13:$A$18,0))*F10474)),2)</f>
        <v>0.8</v>
      </c>
    </row>
    <row r="10475" customFormat="false" ht="15" hidden="false" customHeight="false" outlineLevel="0" collapsed="false">
      <c r="A10475" s="24" t="s">
        <v>11298</v>
      </c>
      <c r="B10475" s="39" t="n">
        <v>46240</v>
      </c>
      <c r="C10475" s="24" t="s">
        <v>670</v>
      </c>
      <c r="D10475" s="24" t="s">
        <v>826</v>
      </c>
      <c r="E10475" s="24" t="s">
        <v>103</v>
      </c>
      <c r="F10475" s="38" t="n">
        <v>1180</v>
      </c>
      <c r="G10475" s="42" t="n">
        <f aca="false">DATE(YEAR(B10475),MONTH(B10475),1)</f>
        <v>46235</v>
      </c>
      <c r="H10475" s="24" t="str">
        <f aca="false">INDEX(Customers!$B$2:$B$601,MATCH(C10475,Customers!$A$2:$A$601,0))</f>
        <v>Rift Valley</v>
      </c>
      <c r="I10475" s="43" t="n">
        <f aca="false">ROUND(MIN(INDEX(Assumptions!$D$13:$D$18,MATCH(E10475,Assumptions!$A$13:$A$18,0)),MAX(INDEX(Assumptions!$C$13:$C$18,MATCH(E10475,Assumptions!$A$13:$A$18,0)),INDEX(Assumptions!$B$13:$B$18,MATCH(E10475,Assumptions!$A$13:$A$18,0))*F10475)),2)</f>
        <v>11.8</v>
      </c>
    </row>
    <row r="10476" customFormat="false" ht="15" hidden="false" customHeight="false" outlineLevel="0" collapsed="false">
      <c r="A10476" s="24" t="s">
        <v>11299</v>
      </c>
      <c r="B10476" s="39" t="n">
        <v>46240</v>
      </c>
      <c r="C10476" s="24" t="s">
        <v>687</v>
      </c>
      <c r="D10476" s="24" t="s">
        <v>826</v>
      </c>
      <c r="E10476" s="24" t="s">
        <v>111</v>
      </c>
      <c r="F10476" s="38" t="n">
        <v>100</v>
      </c>
      <c r="G10476" s="42" t="n">
        <f aca="false">DATE(YEAR(B10476),MONTH(B10476),1)</f>
        <v>46235</v>
      </c>
      <c r="H10476" s="24" t="str">
        <f aca="false">INDEX(Customers!$B$2:$B$601,MATCH(C10476,Customers!$A$2:$A$601,0))</f>
        <v>Central</v>
      </c>
      <c r="I10476" s="43" t="n">
        <f aca="false">ROUND(MIN(INDEX(Assumptions!$D$13:$D$18,MATCH(E10476,Assumptions!$A$13:$A$18,0)),MAX(INDEX(Assumptions!$C$13:$C$18,MATCH(E10476,Assumptions!$A$13:$A$18,0)),INDEX(Assumptions!$B$13:$B$18,MATCH(E10476,Assumptions!$A$13:$A$18,0))*F10476)),2)</f>
        <v>4</v>
      </c>
    </row>
    <row r="10477" customFormat="false" ht="15" hidden="false" customHeight="false" outlineLevel="0" collapsed="false">
      <c r="A10477" s="24" t="s">
        <v>11300</v>
      </c>
      <c r="B10477" s="39" t="n">
        <v>46240</v>
      </c>
      <c r="C10477" s="24" t="s">
        <v>694</v>
      </c>
      <c r="D10477" s="24" t="s">
        <v>201</v>
      </c>
      <c r="E10477" s="24" t="s">
        <v>107</v>
      </c>
      <c r="F10477" s="38" t="n">
        <v>1690</v>
      </c>
      <c r="G10477" s="42" t="n">
        <f aca="false">DATE(YEAR(B10477),MONTH(B10477),1)</f>
        <v>46235</v>
      </c>
      <c r="H10477" s="24" t="str">
        <f aca="false">INDEX(Customers!$B$2:$B$601,MATCH(C10477,Customers!$A$2:$A$601,0))</f>
        <v>Western</v>
      </c>
      <c r="I10477" s="43" t="n">
        <f aca="false">ROUND(MIN(INDEX(Assumptions!$D$13:$D$18,MATCH(E10477,Assumptions!$A$13:$A$18,0)),MAX(INDEX(Assumptions!$C$13:$C$18,MATCH(E10477,Assumptions!$A$13:$A$18,0)),INDEX(Assumptions!$B$13:$B$18,MATCH(E10477,Assumptions!$A$13:$A$18,0))*F10477)),2)</f>
        <v>0</v>
      </c>
    </row>
    <row r="10478" customFormat="false" ht="15" hidden="false" customHeight="false" outlineLevel="0" collapsed="false">
      <c r="A10478" s="24" t="s">
        <v>11301</v>
      </c>
      <c r="B10478" s="39" t="n">
        <v>46240</v>
      </c>
      <c r="C10478" s="24" t="s">
        <v>701</v>
      </c>
      <c r="D10478" s="24" t="s">
        <v>153</v>
      </c>
      <c r="E10478" s="24" t="s">
        <v>107</v>
      </c>
      <c r="F10478" s="38" t="n">
        <v>2640</v>
      </c>
      <c r="G10478" s="42" t="n">
        <f aca="false">DATE(YEAR(B10478),MONTH(B10478),1)</f>
        <v>46235</v>
      </c>
      <c r="H10478" s="24" t="str">
        <f aca="false">INDEX(Customers!$B$2:$B$601,MATCH(C10478,Customers!$A$2:$A$601,0))</f>
        <v>Nairobi</v>
      </c>
      <c r="I10478" s="43" t="n">
        <f aca="false">ROUND(MIN(INDEX(Assumptions!$D$13:$D$18,MATCH(E10478,Assumptions!$A$13:$A$18,0)),MAX(INDEX(Assumptions!$C$13:$C$18,MATCH(E10478,Assumptions!$A$13:$A$18,0)),INDEX(Assumptions!$B$13:$B$18,MATCH(E10478,Assumptions!$A$13:$A$18,0))*F10478)),2)</f>
        <v>0</v>
      </c>
    </row>
    <row r="10479" customFormat="false" ht="15" hidden="false" customHeight="false" outlineLevel="0" collapsed="false">
      <c r="A10479" s="24" t="s">
        <v>11302</v>
      </c>
      <c r="B10479" s="39" t="n">
        <v>46240</v>
      </c>
      <c r="C10479" s="24" t="s">
        <v>701</v>
      </c>
      <c r="D10479" s="24" t="s">
        <v>826</v>
      </c>
      <c r="E10479" s="24" t="s">
        <v>109</v>
      </c>
      <c r="F10479" s="38" t="n">
        <v>30600</v>
      </c>
      <c r="G10479" s="42" t="n">
        <f aca="false">DATE(YEAR(B10479),MONTH(B10479),1)</f>
        <v>46235</v>
      </c>
      <c r="H10479" s="24" t="str">
        <f aca="false">INDEX(Customers!$B$2:$B$601,MATCH(C10479,Customers!$A$2:$A$601,0))</f>
        <v>Nairobi</v>
      </c>
      <c r="I10479" s="43" t="n">
        <f aca="false">ROUND(MIN(INDEX(Assumptions!$D$13:$D$18,MATCH(E10479,Assumptions!$A$13:$A$18,0)),MAX(INDEX(Assumptions!$C$13:$C$18,MATCH(E10479,Assumptions!$A$13:$A$18,0)),INDEX(Assumptions!$B$13:$B$18,MATCH(E10479,Assumptions!$A$13:$A$18,0))*F10479)),2)</f>
        <v>40</v>
      </c>
    </row>
    <row r="10480" customFormat="false" ht="15" hidden="false" customHeight="false" outlineLevel="0" collapsed="false">
      <c r="A10480" s="24" t="s">
        <v>11303</v>
      </c>
      <c r="B10480" s="39" t="n">
        <v>46240</v>
      </c>
      <c r="C10480" s="24" t="s">
        <v>703</v>
      </c>
      <c r="D10480" s="24" t="s">
        <v>157</v>
      </c>
      <c r="E10480" s="24" t="s">
        <v>105</v>
      </c>
      <c r="F10480" s="38" t="n">
        <v>990</v>
      </c>
      <c r="G10480" s="42" t="n">
        <f aca="false">DATE(YEAR(B10480),MONTH(B10480),1)</f>
        <v>46235</v>
      </c>
      <c r="H10480" s="24" t="str">
        <f aca="false">INDEX(Customers!$B$2:$B$601,MATCH(C10480,Customers!$A$2:$A$601,0))</f>
        <v>Nairobi</v>
      </c>
      <c r="I10480" s="43" t="n">
        <f aca="false">ROUND(MIN(INDEX(Assumptions!$D$13:$D$18,MATCH(E10480,Assumptions!$A$13:$A$18,0)),MAX(INDEX(Assumptions!$C$13:$C$18,MATCH(E10480,Assumptions!$A$13:$A$18,0)),INDEX(Assumptions!$B$13:$B$18,MATCH(E10480,Assumptions!$A$13:$A$18,0))*F10480)),2)</f>
        <v>14.85</v>
      </c>
    </row>
    <row r="10481" customFormat="false" ht="15" hidden="false" customHeight="false" outlineLevel="0" collapsed="false">
      <c r="A10481" s="24" t="s">
        <v>11304</v>
      </c>
      <c r="B10481" s="39" t="n">
        <v>46240</v>
      </c>
      <c r="C10481" s="24" t="s">
        <v>714</v>
      </c>
      <c r="D10481" s="24" t="s">
        <v>826</v>
      </c>
      <c r="E10481" s="24" t="s">
        <v>103</v>
      </c>
      <c r="F10481" s="38" t="n">
        <v>3120</v>
      </c>
      <c r="G10481" s="42" t="n">
        <f aca="false">DATE(YEAR(B10481),MONTH(B10481),1)</f>
        <v>46235</v>
      </c>
      <c r="H10481" s="24" t="str">
        <f aca="false">INDEX(Customers!$B$2:$B$601,MATCH(C10481,Customers!$A$2:$A$601,0))</f>
        <v>Coast</v>
      </c>
      <c r="I10481" s="43" t="n">
        <f aca="false">ROUND(MIN(INDEX(Assumptions!$D$13:$D$18,MATCH(E10481,Assumptions!$A$13:$A$18,0)),MAX(INDEX(Assumptions!$C$13:$C$18,MATCH(E10481,Assumptions!$A$13:$A$18,0)),INDEX(Assumptions!$B$13:$B$18,MATCH(E10481,Assumptions!$A$13:$A$18,0))*F10481)),2)</f>
        <v>31.2</v>
      </c>
    </row>
    <row r="10482" customFormat="false" ht="15" hidden="false" customHeight="false" outlineLevel="0" collapsed="false">
      <c r="A10482" s="24" t="s">
        <v>11305</v>
      </c>
      <c r="B10482" s="39" t="n">
        <v>46240</v>
      </c>
      <c r="C10482" s="24" t="s">
        <v>718</v>
      </c>
      <c r="D10482" s="24" t="s">
        <v>826</v>
      </c>
      <c r="E10482" s="24" t="s">
        <v>103</v>
      </c>
      <c r="F10482" s="38" t="n">
        <v>350</v>
      </c>
      <c r="G10482" s="42" t="n">
        <f aca="false">DATE(YEAR(B10482),MONTH(B10482),1)</f>
        <v>46235</v>
      </c>
      <c r="H10482" s="24" t="str">
        <f aca="false">INDEX(Customers!$B$2:$B$601,MATCH(C10482,Customers!$A$2:$A$601,0))</f>
        <v>Central</v>
      </c>
      <c r="I10482" s="43" t="n">
        <f aca="false">ROUND(MIN(INDEX(Assumptions!$D$13:$D$18,MATCH(E10482,Assumptions!$A$13:$A$18,0)),MAX(INDEX(Assumptions!$C$13:$C$18,MATCH(E10482,Assumptions!$A$13:$A$18,0)),INDEX(Assumptions!$B$13:$B$18,MATCH(E10482,Assumptions!$A$13:$A$18,0))*F10482)),2)</f>
        <v>5</v>
      </c>
    </row>
    <row r="10483" customFormat="false" ht="15" hidden="false" customHeight="false" outlineLevel="0" collapsed="false">
      <c r="A10483" s="24" t="s">
        <v>11306</v>
      </c>
      <c r="B10483" s="39" t="n">
        <v>46240</v>
      </c>
      <c r="C10483" s="24" t="s">
        <v>758</v>
      </c>
      <c r="D10483" s="24" t="s">
        <v>826</v>
      </c>
      <c r="E10483" s="24" t="s">
        <v>103</v>
      </c>
      <c r="F10483" s="38" t="n">
        <v>830</v>
      </c>
      <c r="G10483" s="42" t="n">
        <f aca="false">DATE(YEAR(B10483),MONTH(B10483),1)</f>
        <v>46235</v>
      </c>
      <c r="H10483" s="24" t="str">
        <f aca="false">INDEX(Customers!$B$2:$B$601,MATCH(C10483,Customers!$A$2:$A$601,0))</f>
        <v>Nairobi</v>
      </c>
      <c r="I10483" s="43" t="n">
        <f aca="false">ROUND(MIN(INDEX(Assumptions!$D$13:$D$18,MATCH(E10483,Assumptions!$A$13:$A$18,0)),MAX(INDEX(Assumptions!$C$13:$C$18,MATCH(E10483,Assumptions!$A$13:$A$18,0)),INDEX(Assumptions!$B$13:$B$18,MATCH(E10483,Assumptions!$A$13:$A$18,0))*F10483)),2)</f>
        <v>8.3</v>
      </c>
    </row>
    <row r="10484" customFormat="false" ht="15" hidden="false" customHeight="false" outlineLevel="0" collapsed="false">
      <c r="A10484" s="24" t="s">
        <v>11307</v>
      </c>
      <c r="B10484" s="39" t="n">
        <v>46240</v>
      </c>
      <c r="C10484" s="24" t="s">
        <v>767</v>
      </c>
      <c r="D10484" s="24" t="s">
        <v>826</v>
      </c>
      <c r="E10484" s="24" t="s">
        <v>109</v>
      </c>
      <c r="F10484" s="38" t="n">
        <v>310</v>
      </c>
      <c r="G10484" s="42" t="n">
        <f aca="false">DATE(YEAR(B10484),MONTH(B10484),1)</f>
        <v>46235</v>
      </c>
      <c r="H10484" s="24" t="str">
        <f aca="false">INDEX(Customers!$B$2:$B$601,MATCH(C10484,Customers!$A$2:$A$601,0))</f>
        <v>Nairobi</v>
      </c>
      <c r="I10484" s="43" t="n">
        <f aca="false">ROUND(MIN(INDEX(Assumptions!$D$13:$D$18,MATCH(E10484,Assumptions!$A$13:$A$18,0)),MAX(INDEX(Assumptions!$C$13:$C$18,MATCH(E10484,Assumptions!$A$13:$A$18,0)),INDEX(Assumptions!$B$13:$B$18,MATCH(E10484,Assumptions!$A$13:$A$18,0))*F10484)),2)</f>
        <v>1.24</v>
      </c>
    </row>
    <row r="10485" customFormat="false" ht="15" hidden="false" customHeight="false" outlineLevel="0" collapsed="false">
      <c r="A10485" s="24" t="s">
        <v>11308</v>
      </c>
      <c r="B10485" s="39" t="n">
        <v>46240</v>
      </c>
      <c r="C10485" s="24" t="s">
        <v>777</v>
      </c>
      <c r="D10485" s="24" t="s">
        <v>826</v>
      </c>
      <c r="E10485" s="24" t="s">
        <v>111</v>
      </c>
      <c r="F10485" s="38" t="n">
        <v>20</v>
      </c>
      <c r="G10485" s="42" t="n">
        <f aca="false">DATE(YEAR(B10485),MONTH(B10485),1)</f>
        <v>46235</v>
      </c>
      <c r="H10485" s="24" t="str">
        <f aca="false">INDEX(Customers!$B$2:$B$601,MATCH(C10485,Customers!$A$2:$A$601,0))</f>
        <v>Rift Valley</v>
      </c>
      <c r="I10485" s="43" t="n">
        <f aca="false">ROUND(MIN(INDEX(Assumptions!$D$13:$D$18,MATCH(E10485,Assumptions!$A$13:$A$18,0)),MAX(INDEX(Assumptions!$C$13:$C$18,MATCH(E10485,Assumptions!$A$13:$A$18,0)),INDEX(Assumptions!$B$13:$B$18,MATCH(E10485,Assumptions!$A$13:$A$18,0))*F10485)),2)</f>
        <v>0.8</v>
      </c>
    </row>
    <row r="10486" customFormat="false" ht="15" hidden="false" customHeight="false" outlineLevel="0" collapsed="false">
      <c r="A10486" s="24" t="s">
        <v>11309</v>
      </c>
      <c r="B10486" s="39" t="n">
        <v>46240</v>
      </c>
      <c r="C10486" s="24" t="s">
        <v>787</v>
      </c>
      <c r="D10486" s="24" t="s">
        <v>826</v>
      </c>
      <c r="E10486" s="24" t="s">
        <v>113</v>
      </c>
      <c r="F10486" s="38" t="n">
        <v>50</v>
      </c>
      <c r="G10486" s="42" t="n">
        <f aca="false">DATE(YEAR(B10486),MONTH(B10486),1)</f>
        <v>46235</v>
      </c>
      <c r="H10486" s="24" t="str">
        <f aca="false">INDEX(Customers!$B$2:$B$601,MATCH(C10486,Customers!$A$2:$A$601,0))</f>
        <v>Eastern</v>
      </c>
      <c r="I10486" s="43" t="n">
        <f aca="false">ROUND(MIN(INDEX(Assumptions!$D$13:$D$18,MATCH(E10486,Assumptions!$A$13:$A$18,0)),MAX(INDEX(Assumptions!$C$13:$C$18,MATCH(E10486,Assumptions!$A$13:$A$18,0)),INDEX(Assumptions!$B$13:$B$18,MATCH(E10486,Assumptions!$A$13:$A$18,0))*F10486)),2)</f>
        <v>2.5</v>
      </c>
    </row>
    <row r="10487" customFormat="false" ht="15" hidden="false" customHeight="false" outlineLevel="0" collapsed="false">
      <c r="A10487" s="24" t="s">
        <v>11310</v>
      </c>
      <c r="B10487" s="39" t="n">
        <v>46241</v>
      </c>
      <c r="C10487" s="24" t="s">
        <v>227</v>
      </c>
      <c r="D10487" s="24" t="s">
        <v>826</v>
      </c>
      <c r="E10487" s="24" t="s">
        <v>111</v>
      </c>
      <c r="F10487" s="38" t="n">
        <v>20</v>
      </c>
      <c r="G10487" s="42" t="n">
        <f aca="false">DATE(YEAR(B10487),MONTH(B10487),1)</f>
        <v>46235</v>
      </c>
      <c r="H10487" s="24" t="str">
        <f aca="false">INDEX(Customers!$B$2:$B$601,MATCH(C10487,Customers!$A$2:$A$601,0))</f>
        <v>Nairobi</v>
      </c>
      <c r="I10487" s="43" t="n">
        <f aca="false">ROUND(MIN(INDEX(Assumptions!$D$13:$D$18,MATCH(E10487,Assumptions!$A$13:$A$18,0)),MAX(INDEX(Assumptions!$C$13:$C$18,MATCH(E10487,Assumptions!$A$13:$A$18,0)),INDEX(Assumptions!$B$13:$B$18,MATCH(E10487,Assumptions!$A$13:$A$18,0))*F10487)),2)</f>
        <v>0.8</v>
      </c>
    </row>
    <row r="10488" customFormat="false" ht="15" hidden="false" customHeight="false" outlineLevel="0" collapsed="false">
      <c r="A10488" s="24" t="s">
        <v>11311</v>
      </c>
      <c r="B10488" s="39" t="n">
        <v>46241</v>
      </c>
      <c r="C10488" s="24" t="s">
        <v>243</v>
      </c>
      <c r="D10488" s="24" t="s">
        <v>826</v>
      </c>
      <c r="E10488" s="24" t="s">
        <v>103</v>
      </c>
      <c r="F10488" s="38" t="n">
        <v>2520</v>
      </c>
      <c r="G10488" s="42" t="n">
        <f aca="false">DATE(YEAR(B10488),MONTH(B10488),1)</f>
        <v>46235</v>
      </c>
      <c r="H10488" s="24" t="str">
        <f aca="false">INDEX(Customers!$B$2:$B$601,MATCH(C10488,Customers!$A$2:$A$601,0))</f>
        <v>Coast</v>
      </c>
      <c r="I10488" s="43" t="n">
        <f aca="false">ROUND(MIN(INDEX(Assumptions!$D$13:$D$18,MATCH(E10488,Assumptions!$A$13:$A$18,0)),MAX(INDEX(Assumptions!$C$13:$C$18,MATCH(E10488,Assumptions!$A$13:$A$18,0)),INDEX(Assumptions!$B$13:$B$18,MATCH(E10488,Assumptions!$A$13:$A$18,0))*F10488)),2)</f>
        <v>25.2</v>
      </c>
    </row>
    <row r="10489" customFormat="false" ht="15" hidden="false" customHeight="false" outlineLevel="0" collapsed="false">
      <c r="A10489" s="24" t="s">
        <v>11312</v>
      </c>
      <c r="B10489" s="39" t="n">
        <v>46241</v>
      </c>
      <c r="C10489" s="24" t="s">
        <v>243</v>
      </c>
      <c r="D10489" s="24" t="s">
        <v>826</v>
      </c>
      <c r="E10489" s="24" t="s">
        <v>103</v>
      </c>
      <c r="F10489" s="38" t="n">
        <v>1960</v>
      </c>
      <c r="G10489" s="42" t="n">
        <f aca="false">DATE(YEAR(B10489),MONTH(B10489),1)</f>
        <v>46235</v>
      </c>
      <c r="H10489" s="24" t="str">
        <f aca="false">INDEX(Customers!$B$2:$B$601,MATCH(C10489,Customers!$A$2:$A$601,0))</f>
        <v>Coast</v>
      </c>
      <c r="I10489" s="43" t="n">
        <f aca="false">ROUND(MIN(INDEX(Assumptions!$D$13:$D$18,MATCH(E10489,Assumptions!$A$13:$A$18,0)),MAX(INDEX(Assumptions!$C$13:$C$18,MATCH(E10489,Assumptions!$A$13:$A$18,0)),INDEX(Assumptions!$B$13:$B$18,MATCH(E10489,Assumptions!$A$13:$A$18,0))*F10489)),2)</f>
        <v>19.6</v>
      </c>
    </row>
    <row r="10490" customFormat="false" ht="15" hidden="false" customHeight="false" outlineLevel="0" collapsed="false">
      <c r="A10490" s="24" t="s">
        <v>11313</v>
      </c>
      <c r="B10490" s="39" t="n">
        <v>46241</v>
      </c>
      <c r="C10490" s="24" t="s">
        <v>271</v>
      </c>
      <c r="D10490" s="24" t="s">
        <v>826</v>
      </c>
      <c r="E10490" s="24" t="s">
        <v>109</v>
      </c>
      <c r="F10490" s="38" t="n">
        <v>9590</v>
      </c>
      <c r="G10490" s="42" t="n">
        <f aca="false">DATE(YEAR(B10490),MONTH(B10490),1)</f>
        <v>46235</v>
      </c>
      <c r="H10490" s="24" t="str">
        <f aca="false">INDEX(Customers!$B$2:$B$601,MATCH(C10490,Customers!$A$2:$A$601,0))</f>
        <v>Coast</v>
      </c>
      <c r="I10490" s="43" t="n">
        <f aca="false">ROUND(MIN(INDEX(Assumptions!$D$13:$D$18,MATCH(E10490,Assumptions!$A$13:$A$18,0)),MAX(INDEX(Assumptions!$C$13:$C$18,MATCH(E10490,Assumptions!$A$13:$A$18,0)),INDEX(Assumptions!$B$13:$B$18,MATCH(E10490,Assumptions!$A$13:$A$18,0))*F10490)),2)</f>
        <v>38.36</v>
      </c>
    </row>
    <row r="10491" customFormat="false" ht="15" hidden="false" customHeight="false" outlineLevel="0" collapsed="false">
      <c r="A10491" s="24" t="s">
        <v>11314</v>
      </c>
      <c r="B10491" s="39" t="n">
        <v>46241</v>
      </c>
      <c r="C10491" s="24" t="s">
        <v>278</v>
      </c>
      <c r="D10491" s="24" t="s">
        <v>166</v>
      </c>
      <c r="E10491" s="24" t="s">
        <v>107</v>
      </c>
      <c r="F10491" s="38" t="n">
        <v>3770</v>
      </c>
      <c r="G10491" s="42" t="n">
        <f aca="false">DATE(YEAR(B10491),MONTH(B10491),1)</f>
        <v>46235</v>
      </c>
      <c r="H10491" s="24" t="str">
        <f aca="false">INDEX(Customers!$B$2:$B$601,MATCH(C10491,Customers!$A$2:$A$601,0))</f>
        <v>Central</v>
      </c>
      <c r="I10491" s="43" t="n">
        <f aca="false">ROUND(MIN(INDEX(Assumptions!$D$13:$D$18,MATCH(E10491,Assumptions!$A$13:$A$18,0)),MAX(INDEX(Assumptions!$C$13:$C$18,MATCH(E10491,Assumptions!$A$13:$A$18,0)),INDEX(Assumptions!$B$13:$B$18,MATCH(E10491,Assumptions!$A$13:$A$18,0))*F10491)),2)</f>
        <v>0</v>
      </c>
    </row>
    <row r="10492" customFormat="false" ht="15" hidden="false" customHeight="false" outlineLevel="0" collapsed="false">
      <c r="A10492" s="24" t="s">
        <v>11315</v>
      </c>
      <c r="B10492" s="39" t="n">
        <v>46241</v>
      </c>
      <c r="C10492" s="24" t="s">
        <v>284</v>
      </c>
      <c r="D10492" s="24" t="s">
        <v>152</v>
      </c>
      <c r="E10492" s="24" t="s">
        <v>107</v>
      </c>
      <c r="F10492" s="38" t="n">
        <v>920</v>
      </c>
      <c r="G10492" s="42" t="n">
        <f aca="false">DATE(YEAR(B10492),MONTH(B10492),1)</f>
        <v>46235</v>
      </c>
      <c r="H10492" s="24" t="str">
        <f aca="false">INDEX(Customers!$B$2:$B$601,MATCH(C10492,Customers!$A$2:$A$601,0))</f>
        <v>Nairobi</v>
      </c>
      <c r="I10492" s="43" t="n">
        <f aca="false">ROUND(MIN(INDEX(Assumptions!$D$13:$D$18,MATCH(E10492,Assumptions!$A$13:$A$18,0)),MAX(INDEX(Assumptions!$C$13:$C$18,MATCH(E10492,Assumptions!$A$13:$A$18,0)),INDEX(Assumptions!$B$13:$B$18,MATCH(E10492,Assumptions!$A$13:$A$18,0))*F10492)),2)</f>
        <v>0</v>
      </c>
    </row>
    <row r="10493" customFormat="false" ht="15" hidden="false" customHeight="false" outlineLevel="0" collapsed="false">
      <c r="A10493" s="24" t="s">
        <v>11316</v>
      </c>
      <c r="B10493" s="39" t="n">
        <v>46241</v>
      </c>
      <c r="C10493" s="24" t="s">
        <v>296</v>
      </c>
      <c r="D10493" s="24" t="s">
        <v>826</v>
      </c>
      <c r="E10493" s="24" t="s">
        <v>113</v>
      </c>
      <c r="F10493" s="38" t="n">
        <v>500</v>
      </c>
      <c r="G10493" s="42" t="n">
        <f aca="false">DATE(YEAR(B10493),MONTH(B10493),1)</f>
        <v>46235</v>
      </c>
      <c r="H10493" s="24" t="str">
        <f aca="false">INDEX(Customers!$B$2:$B$601,MATCH(C10493,Customers!$A$2:$A$601,0))</f>
        <v>Coast</v>
      </c>
      <c r="I10493" s="43" t="n">
        <f aca="false">ROUND(MIN(INDEX(Assumptions!$D$13:$D$18,MATCH(E10493,Assumptions!$A$13:$A$18,0)),MAX(INDEX(Assumptions!$C$13:$C$18,MATCH(E10493,Assumptions!$A$13:$A$18,0)),INDEX(Assumptions!$B$13:$B$18,MATCH(E10493,Assumptions!$A$13:$A$18,0))*F10493)),2)</f>
        <v>25</v>
      </c>
    </row>
    <row r="10494" customFormat="false" ht="15" hidden="false" customHeight="false" outlineLevel="0" collapsed="false">
      <c r="A10494" s="24" t="s">
        <v>11317</v>
      </c>
      <c r="B10494" s="39" t="n">
        <v>46241</v>
      </c>
      <c r="C10494" s="24" t="s">
        <v>315</v>
      </c>
      <c r="D10494" s="24" t="s">
        <v>184</v>
      </c>
      <c r="E10494" s="24" t="s">
        <v>105</v>
      </c>
      <c r="F10494" s="38" t="n">
        <v>30410</v>
      </c>
      <c r="G10494" s="42" t="n">
        <f aca="false">DATE(YEAR(B10494),MONTH(B10494),1)</f>
        <v>46235</v>
      </c>
      <c r="H10494" s="24" t="str">
        <f aca="false">INDEX(Customers!$B$2:$B$601,MATCH(C10494,Customers!$A$2:$A$601,0))</f>
        <v>Coast</v>
      </c>
      <c r="I10494" s="43" t="n">
        <f aca="false">ROUND(MIN(INDEX(Assumptions!$D$13:$D$18,MATCH(E10494,Assumptions!$A$13:$A$18,0)),MAX(INDEX(Assumptions!$C$13:$C$18,MATCH(E10494,Assumptions!$A$13:$A$18,0)),INDEX(Assumptions!$B$13:$B$18,MATCH(E10494,Assumptions!$A$13:$A$18,0))*F10494)),2)</f>
        <v>200</v>
      </c>
    </row>
    <row r="10495" customFormat="false" ht="15" hidden="false" customHeight="false" outlineLevel="0" collapsed="false">
      <c r="A10495" s="24" t="s">
        <v>11318</v>
      </c>
      <c r="B10495" s="39" t="n">
        <v>46241</v>
      </c>
      <c r="C10495" s="24" t="s">
        <v>318</v>
      </c>
      <c r="D10495" s="24" t="s">
        <v>826</v>
      </c>
      <c r="E10495" s="24" t="s">
        <v>111</v>
      </c>
      <c r="F10495" s="38" t="n">
        <v>100</v>
      </c>
      <c r="G10495" s="42" t="n">
        <f aca="false">DATE(YEAR(B10495),MONTH(B10495),1)</f>
        <v>46235</v>
      </c>
      <c r="H10495" s="24" t="str">
        <f aca="false">INDEX(Customers!$B$2:$B$601,MATCH(C10495,Customers!$A$2:$A$601,0))</f>
        <v>Eastern</v>
      </c>
      <c r="I10495" s="43" t="n">
        <f aca="false">ROUND(MIN(INDEX(Assumptions!$D$13:$D$18,MATCH(E10495,Assumptions!$A$13:$A$18,0)),MAX(INDEX(Assumptions!$C$13:$C$18,MATCH(E10495,Assumptions!$A$13:$A$18,0)),INDEX(Assumptions!$B$13:$B$18,MATCH(E10495,Assumptions!$A$13:$A$18,0))*F10495)),2)</f>
        <v>4</v>
      </c>
    </row>
    <row r="10496" customFormat="false" ht="15" hidden="false" customHeight="false" outlineLevel="0" collapsed="false">
      <c r="A10496" s="24" t="s">
        <v>11319</v>
      </c>
      <c r="B10496" s="39" t="n">
        <v>46241</v>
      </c>
      <c r="C10496" s="24" t="s">
        <v>321</v>
      </c>
      <c r="D10496" s="24" t="s">
        <v>826</v>
      </c>
      <c r="E10496" s="24" t="s">
        <v>111</v>
      </c>
      <c r="F10496" s="38" t="n">
        <v>100</v>
      </c>
      <c r="G10496" s="42" t="n">
        <f aca="false">DATE(YEAR(B10496),MONTH(B10496),1)</f>
        <v>46235</v>
      </c>
      <c r="H10496" s="24" t="str">
        <f aca="false">INDEX(Customers!$B$2:$B$601,MATCH(C10496,Customers!$A$2:$A$601,0))</f>
        <v>Western</v>
      </c>
      <c r="I10496" s="43" t="n">
        <f aca="false">ROUND(MIN(INDEX(Assumptions!$D$13:$D$18,MATCH(E10496,Assumptions!$A$13:$A$18,0)),MAX(INDEX(Assumptions!$C$13:$C$18,MATCH(E10496,Assumptions!$A$13:$A$18,0)),INDEX(Assumptions!$B$13:$B$18,MATCH(E10496,Assumptions!$A$13:$A$18,0))*F10496)),2)</f>
        <v>4</v>
      </c>
    </row>
    <row r="10497" customFormat="false" ht="15" hidden="false" customHeight="false" outlineLevel="0" collapsed="false">
      <c r="A10497" s="24" t="s">
        <v>11320</v>
      </c>
      <c r="B10497" s="39" t="n">
        <v>46241</v>
      </c>
      <c r="C10497" s="24" t="s">
        <v>343</v>
      </c>
      <c r="D10497" s="24" t="s">
        <v>826</v>
      </c>
      <c r="E10497" s="24" t="s">
        <v>109</v>
      </c>
      <c r="F10497" s="38" t="n">
        <v>12900</v>
      </c>
      <c r="G10497" s="42" t="n">
        <f aca="false">DATE(YEAR(B10497),MONTH(B10497),1)</f>
        <v>46235</v>
      </c>
      <c r="H10497" s="24" t="str">
        <f aca="false">INDEX(Customers!$B$2:$B$601,MATCH(C10497,Customers!$A$2:$A$601,0))</f>
        <v>Central</v>
      </c>
      <c r="I10497" s="43" t="n">
        <f aca="false">ROUND(MIN(INDEX(Assumptions!$D$13:$D$18,MATCH(E10497,Assumptions!$A$13:$A$18,0)),MAX(INDEX(Assumptions!$C$13:$C$18,MATCH(E10497,Assumptions!$A$13:$A$18,0)),INDEX(Assumptions!$B$13:$B$18,MATCH(E10497,Assumptions!$A$13:$A$18,0))*F10497)),2)</f>
        <v>40</v>
      </c>
    </row>
    <row r="10498" customFormat="false" ht="15" hidden="false" customHeight="false" outlineLevel="0" collapsed="false">
      <c r="A10498" s="24" t="s">
        <v>11321</v>
      </c>
      <c r="B10498" s="39" t="n">
        <v>46241</v>
      </c>
      <c r="C10498" s="24" t="s">
        <v>350</v>
      </c>
      <c r="D10498" s="24" t="s">
        <v>826</v>
      </c>
      <c r="E10498" s="24" t="s">
        <v>103</v>
      </c>
      <c r="F10498" s="38" t="n">
        <v>1950</v>
      </c>
      <c r="G10498" s="42" t="n">
        <f aca="false">DATE(YEAR(B10498),MONTH(B10498),1)</f>
        <v>46235</v>
      </c>
      <c r="H10498" s="24" t="str">
        <f aca="false">INDEX(Customers!$B$2:$B$601,MATCH(C10498,Customers!$A$2:$A$601,0))</f>
        <v>Rift Valley</v>
      </c>
      <c r="I10498" s="43" t="n">
        <f aca="false">ROUND(MIN(INDEX(Assumptions!$D$13:$D$18,MATCH(E10498,Assumptions!$A$13:$A$18,0)),MAX(INDEX(Assumptions!$C$13:$C$18,MATCH(E10498,Assumptions!$A$13:$A$18,0)),INDEX(Assumptions!$B$13:$B$18,MATCH(E10498,Assumptions!$A$13:$A$18,0))*F10498)),2)</f>
        <v>19.5</v>
      </c>
    </row>
    <row r="10499" customFormat="false" ht="15" hidden="false" customHeight="false" outlineLevel="0" collapsed="false">
      <c r="A10499" s="24" t="s">
        <v>11322</v>
      </c>
      <c r="B10499" s="39" t="n">
        <v>46241</v>
      </c>
      <c r="C10499" s="24" t="s">
        <v>396</v>
      </c>
      <c r="D10499" s="24" t="s">
        <v>826</v>
      </c>
      <c r="E10499" s="24" t="s">
        <v>103</v>
      </c>
      <c r="F10499" s="38" t="n">
        <v>3890</v>
      </c>
      <c r="G10499" s="42" t="n">
        <f aca="false">DATE(YEAR(B10499),MONTH(B10499),1)</f>
        <v>46235</v>
      </c>
      <c r="H10499" s="24" t="str">
        <f aca="false">INDEX(Customers!$B$2:$B$601,MATCH(C10499,Customers!$A$2:$A$601,0))</f>
        <v>Nairobi</v>
      </c>
      <c r="I10499" s="43" t="n">
        <f aca="false">ROUND(MIN(INDEX(Assumptions!$D$13:$D$18,MATCH(E10499,Assumptions!$A$13:$A$18,0)),MAX(INDEX(Assumptions!$C$13:$C$18,MATCH(E10499,Assumptions!$A$13:$A$18,0)),INDEX(Assumptions!$B$13:$B$18,MATCH(E10499,Assumptions!$A$13:$A$18,0))*F10499)),2)</f>
        <v>38.9</v>
      </c>
    </row>
    <row r="10500" customFormat="false" ht="15" hidden="false" customHeight="false" outlineLevel="0" collapsed="false">
      <c r="A10500" s="24" t="s">
        <v>11323</v>
      </c>
      <c r="B10500" s="39" t="n">
        <v>46241</v>
      </c>
      <c r="C10500" s="24" t="s">
        <v>425</v>
      </c>
      <c r="D10500" s="24" t="s">
        <v>826</v>
      </c>
      <c r="E10500" s="24" t="s">
        <v>113</v>
      </c>
      <c r="F10500" s="38" t="n">
        <v>250</v>
      </c>
      <c r="G10500" s="42" t="n">
        <f aca="false">DATE(YEAR(B10500),MONTH(B10500),1)</f>
        <v>46235</v>
      </c>
      <c r="H10500" s="24" t="str">
        <f aca="false">INDEX(Customers!$B$2:$B$601,MATCH(C10500,Customers!$A$2:$A$601,0))</f>
        <v>Western</v>
      </c>
      <c r="I10500" s="43" t="n">
        <f aca="false">ROUND(MIN(INDEX(Assumptions!$D$13:$D$18,MATCH(E10500,Assumptions!$A$13:$A$18,0)),MAX(INDEX(Assumptions!$C$13:$C$18,MATCH(E10500,Assumptions!$A$13:$A$18,0)),INDEX(Assumptions!$B$13:$B$18,MATCH(E10500,Assumptions!$A$13:$A$18,0))*F10500)),2)</f>
        <v>12.5</v>
      </c>
    </row>
    <row r="10501" customFormat="false" ht="15" hidden="false" customHeight="false" outlineLevel="0" collapsed="false">
      <c r="A10501" s="24" t="s">
        <v>11324</v>
      </c>
      <c r="B10501" s="39" t="n">
        <v>46241</v>
      </c>
      <c r="C10501" s="24" t="s">
        <v>426</v>
      </c>
      <c r="D10501" s="24" t="s">
        <v>150</v>
      </c>
      <c r="E10501" s="24" t="s">
        <v>107</v>
      </c>
      <c r="F10501" s="38" t="n">
        <v>26580</v>
      </c>
      <c r="G10501" s="42" t="n">
        <f aca="false">DATE(YEAR(B10501),MONTH(B10501),1)</f>
        <v>46235</v>
      </c>
      <c r="H10501" s="24" t="str">
        <f aca="false">INDEX(Customers!$B$2:$B$601,MATCH(C10501,Customers!$A$2:$A$601,0))</f>
        <v>Western</v>
      </c>
      <c r="I10501" s="43" t="n">
        <f aca="false">ROUND(MIN(INDEX(Assumptions!$D$13:$D$18,MATCH(E10501,Assumptions!$A$13:$A$18,0)),MAX(INDEX(Assumptions!$C$13:$C$18,MATCH(E10501,Assumptions!$A$13:$A$18,0)),INDEX(Assumptions!$B$13:$B$18,MATCH(E10501,Assumptions!$A$13:$A$18,0))*F10501)),2)</f>
        <v>0</v>
      </c>
    </row>
    <row r="10502" customFormat="false" ht="15" hidden="false" customHeight="false" outlineLevel="0" collapsed="false">
      <c r="A10502" s="24" t="s">
        <v>11325</v>
      </c>
      <c r="B10502" s="39" t="n">
        <v>46241</v>
      </c>
      <c r="C10502" s="24" t="s">
        <v>446</v>
      </c>
      <c r="D10502" s="24" t="s">
        <v>210</v>
      </c>
      <c r="E10502" s="24" t="s">
        <v>107</v>
      </c>
      <c r="F10502" s="38" t="n">
        <v>4650</v>
      </c>
      <c r="G10502" s="42" t="n">
        <f aca="false">DATE(YEAR(B10502),MONTH(B10502),1)</f>
        <v>46235</v>
      </c>
      <c r="H10502" s="24" t="str">
        <f aca="false">INDEX(Customers!$B$2:$B$601,MATCH(C10502,Customers!$A$2:$A$601,0))</f>
        <v>Central</v>
      </c>
      <c r="I10502" s="43" t="n">
        <f aca="false">ROUND(MIN(INDEX(Assumptions!$D$13:$D$18,MATCH(E10502,Assumptions!$A$13:$A$18,0)),MAX(INDEX(Assumptions!$C$13:$C$18,MATCH(E10502,Assumptions!$A$13:$A$18,0)),INDEX(Assumptions!$B$13:$B$18,MATCH(E10502,Assumptions!$A$13:$A$18,0))*F10502)),2)</f>
        <v>0</v>
      </c>
    </row>
    <row r="10503" customFormat="false" ht="15" hidden="false" customHeight="false" outlineLevel="0" collapsed="false">
      <c r="A10503" s="24" t="s">
        <v>11326</v>
      </c>
      <c r="B10503" s="39" t="n">
        <v>46241</v>
      </c>
      <c r="C10503" s="24" t="s">
        <v>449</v>
      </c>
      <c r="D10503" s="24" t="s">
        <v>826</v>
      </c>
      <c r="E10503" s="24" t="s">
        <v>111</v>
      </c>
      <c r="F10503" s="38" t="n">
        <v>100</v>
      </c>
      <c r="G10503" s="42" t="n">
        <f aca="false">DATE(YEAR(B10503),MONTH(B10503),1)</f>
        <v>46235</v>
      </c>
      <c r="H10503" s="24" t="str">
        <f aca="false">INDEX(Customers!$B$2:$B$601,MATCH(C10503,Customers!$A$2:$A$601,0))</f>
        <v>Rift Valley</v>
      </c>
      <c r="I10503" s="43" t="n">
        <f aca="false">ROUND(MIN(INDEX(Assumptions!$D$13:$D$18,MATCH(E10503,Assumptions!$A$13:$A$18,0)),MAX(INDEX(Assumptions!$C$13:$C$18,MATCH(E10503,Assumptions!$A$13:$A$18,0)),INDEX(Assumptions!$B$13:$B$18,MATCH(E10503,Assumptions!$A$13:$A$18,0))*F10503)),2)</f>
        <v>4</v>
      </c>
    </row>
    <row r="10504" customFormat="false" ht="15" hidden="false" customHeight="false" outlineLevel="0" collapsed="false">
      <c r="A10504" s="24" t="s">
        <v>11327</v>
      </c>
      <c r="B10504" s="39" t="n">
        <v>46241</v>
      </c>
      <c r="C10504" s="24" t="s">
        <v>454</v>
      </c>
      <c r="D10504" s="24" t="s">
        <v>826</v>
      </c>
      <c r="E10504" s="24" t="s">
        <v>111</v>
      </c>
      <c r="F10504" s="38" t="n">
        <v>200</v>
      </c>
      <c r="G10504" s="42" t="n">
        <f aca="false">DATE(YEAR(B10504),MONTH(B10504),1)</f>
        <v>46235</v>
      </c>
      <c r="H10504" s="24" t="str">
        <f aca="false">INDEX(Customers!$B$2:$B$601,MATCH(C10504,Customers!$A$2:$A$601,0))</f>
        <v>Rift Valley</v>
      </c>
      <c r="I10504" s="43" t="n">
        <f aca="false">ROUND(MIN(INDEX(Assumptions!$D$13:$D$18,MATCH(E10504,Assumptions!$A$13:$A$18,0)),MAX(INDEX(Assumptions!$C$13:$C$18,MATCH(E10504,Assumptions!$A$13:$A$18,0)),INDEX(Assumptions!$B$13:$B$18,MATCH(E10504,Assumptions!$A$13:$A$18,0))*F10504)),2)</f>
        <v>8</v>
      </c>
    </row>
    <row r="10505" customFormat="false" ht="15" hidden="false" customHeight="false" outlineLevel="0" collapsed="false">
      <c r="A10505" s="24" t="s">
        <v>11328</v>
      </c>
      <c r="B10505" s="39" t="n">
        <v>46241</v>
      </c>
      <c r="C10505" s="24" t="s">
        <v>482</v>
      </c>
      <c r="D10505" s="24" t="s">
        <v>826</v>
      </c>
      <c r="E10505" s="24" t="s">
        <v>103</v>
      </c>
      <c r="F10505" s="38" t="n">
        <v>640</v>
      </c>
      <c r="G10505" s="42" t="n">
        <f aca="false">DATE(YEAR(B10505),MONTH(B10505),1)</f>
        <v>46235</v>
      </c>
      <c r="H10505" s="24" t="str">
        <f aca="false">INDEX(Customers!$B$2:$B$601,MATCH(C10505,Customers!$A$2:$A$601,0))</f>
        <v>Rift Valley</v>
      </c>
      <c r="I10505" s="43" t="n">
        <f aca="false">ROUND(MIN(INDEX(Assumptions!$D$13:$D$18,MATCH(E10505,Assumptions!$A$13:$A$18,0)),MAX(INDEX(Assumptions!$C$13:$C$18,MATCH(E10505,Assumptions!$A$13:$A$18,0)),INDEX(Assumptions!$B$13:$B$18,MATCH(E10505,Assumptions!$A$13:$A$18,0))*F10505)),2)</f>
        <v>6.4</v>
      </c>
    </row>
    <row r="10506" customFormat="false" ht="15" hidden="false" customHeight="false" outlineLevel="0" collapsed="false">
      <c r="A10506" s="24" t="s">
        <v>11329</v>
      </c>
      <c r="B10506" s="39" t="n">
        <v>46241</v>
      </c>
      <c r="C10506" s="24" t="s">
        <v>522</v>
      </c>
      <c r="D10506" s="24" t="s">
        <v>826</v>
      </c>
      <c r="E10506" s="24" t="s">
        <v>109</v>
      </c>
      <c r="F10506" s="38" t="n">
        <v>9180</v>
      </c>
      <c r="G10506" s="42" t="n">
        <f aca="false">DATE(YEAR(B10506),MONTH(B10506),1)</f>
        <v>46235</v>
      </c>
      <c r="H10506" s="24" t="str">
        <f aca="false">INDEX(Customers!$B$2:$B$601,MATCH(C10506,Customers!$A$2:$A$601,0))</f>
        <v>Central</v>
      </c>
      <c r="I10506" s="43" t="n">
        <f aca="false">ROUND(MIN(INDEX(Assumptions!$D$13:$D$18,MATCH(E10506,Assumptions!$A$13:$A$18,0)),MAX(INDEX(Assumptions!$C$13:$C$18,MATCH(E10506,Assumptions!$A$13:$A$18,0)),INDEX(Assumptions!$B$13:$B$18,MATCH(E10506,Assumptions!$A$13:$A$18,0))*F10506)),2)</f>
        <v>36.72</v>
      </c>
    </row>
    <row r="10507" customFormat="false" ht="15" hidden="false" customHeight="false" outlineLevel="0" collapsed="false">
      <c r="A10507" s="24" t="s">
        <v>11330</v>
      </c>
      <c r="B10507" s="39" t="n">
        <v>46241</v>
      </c>
      <c r="C10507" s="24" t="s">
        <v>617</v>
      </c>
      <c r="D10507" s="24" t="s">
        <v>826</v>
      </c>
      <c r="E10507" s="24" t="s">
        <v>103</v>
      </c>
      <c r="F10507" s="38" t="n">
        <v>1540</v>
      </c>
      <c r="G10507" s="42" t="n">
        <f aca="false">DATE(YEAR(B10507),MONTH(B10507),1)</f>
        <v>46235</v>
      </c>
      <c r="H10507" s="24" t="str">
        <f aca="false">INDEX(Customers!$B$2:$B$601,MATCH(C10507,Customers!$A$2:$A$601,0))</f>
        <v>Nairobi</v>
      </c>
      <c r="I10507" s="43" t="n">
        <f aca="false">ROUND(MIN(INDEX(Assumptions!$D$13:$D$18,MATCH(E10507,Assumptions!$A$13:$A$18,0)),MAX(INDEX(Assumptions!$C$13:$C$18,MATCH(E10507,Assumptions!$A$13:$A$18,0)),INDEX(Assumptions!$B$13:$B$18,MATCH(E10507,Assumptions!$A$13:$A$18,0))*F10507)),2)</f>
        <v>15.4</v>
      </c>
    </row>
    <row r="10508" customFormat="false" ht="15" hidden="false" customHeight="false" outlineLevel="0" collapsed="false">
      <c r="A10508" s="24" t="s">
        <v>11331</v>
      </c>
      <c r="B10508" s="39" t="n">
        <v>46241</v>
      </c>
      <c r="C10508" s="24" t="s">
        <v>620</v>
      </c>
      <c r="D10508" s="24" t="s">
        <v>826</v>
      </c>
      <c r="E10508" s="24" t="s">
        <v>103</v>
      </c>
      <c r="F10508" s="38" t="n">
        <v>1970</v>
      </c>
      <c r="G10508" s="42" t="n">
        <f aca="false">DATE(YEAR(B10508),MONTH(B10508),1)</f>
        <v>46235</v>
      </c>
      <c r="H10508" s="24" t="str">
        <f aca="false">INDEX(Customers!$B$2:$B$601,MATCH(C10508,Customers!$A$2:$A$601,0))</f>
        <v>Rift Valley</v>
      </c>
      <c r="I10508" s="43" t="n">
        <f aca="false">ROUND(MIN(INDEX(Assumptions!$D$13:$D$18,MATCH(E10508,Assumptions!$A$13:$A$18,0)),MAX(INDEX(Assumptions!$C$13:$C$18,MATCH(E10508,Assumptions!$A$13:$A$18,0)),INDEX(Assumptions!$B$13:$B$18,MATCH(E10508,Assumptions!$A$13:$A$18,0))*F10508)),2)</f>
        <v>19.7</v>
      </c>
    </row>
    <row r="10509" customFormat="false" ht="15" hidden="false" customHeight="false" outlineLevel="0" collapsed="false">
      <c r="A10509" s="24" t="s">
        <v>11332</v>
      </c>
      <c r="B10509" s="39" t="n">
        <v>46241</v>
      </c>
      <c r="C10509" s="24" t="s">
        <v>630</v>
      </c>
      <c r="D10509" s="24" t="s">
        <v>826</v>
      </c>
      <c r="E10509" s="24" t="s">
        <v>113</v>
      </c>
      <c r="F10509" s="38" t="n">
        <v>500</v>
      </c>
      <c r="G10509" s="42" t="n">
        <f aca="false">DATE(YEAR(B10509),MONTH(B10509),1)</f>
        <v>46235</v>
      </c>
      <c r="H10509" s="24" t="str">
        <f aca="false">INDEX(Customers!$B$2:$B$601,MATCH(C10509,Customers!$A$2:$A$601,0))</f>
        <v>Western</v>
      </c>
      <c r="I10509" s="43" t="n">
        <f aca="false">ROUND(MIN(INDEX(Assumptions!$D$13:$D$18,MATCH(E10509,Assumptions!$A$13:$A$18,0)),MAX(INDEX(Assumptions!$C$13:$C$18,MATCH(E10509,Assumptions!$A$13:$A$18,0)),INDEX(Assumptions!$B$13:$B$18,MATCH(E10509,Assumptions!$A$13:$A$18,0))*F10509)),2)</f>
        <v>25</v>
      </c>
    </row>
    <row r="10510" customFormat="false" ht="15" hidden="false" customHeight="false" outlineLevel="0" collapsed="false">
      <c r="A10510" s="24" t="s">
        <v>11333</v>
      </c>
      <c r="B10510" s="39" t="n">
        <v>46241</v>
      </c>
      <c r="C10510" s="24" t="s">
        <v>631</v>
      </c>
      <c r="D10510" s="24" t="s">
        <v>826</v>
      </c>
      <c r="E10510" s="24" t="s">
        <v>111</v>
      </c>
      <c r="F10510" s="38" t="n">
        <v>20</v>
      </c>
      <c r="G10510" s="42" t="n">
        <f aca="false">DATE(YEAR(B10510),MONTH(B10510),1)</f>
        <v>46235</v>
      </c>
      <c r="H10510" s="24" t="str">
        <f aca="false">INDEX(Customers!$B$2:$B$601,MATCH(C10510,Customers!$A$2:$A$601,0))</f>
        <v>Nairobi</v>
      </c>
      <c r="I10510" s="43" t="n">
        <f aca="false">ROUND(MIN(INDEX(Assumptions!$D$13:$D$18,MATCH(E10510,Assumptions!$A$13:$A$18,0)),MAX(INDEX(Assumptions!$C$13:$C$18,MATCH(E10510,Assumptions!$A$13:$A$18,0)),INDEX(Assumptions!$B$13:$B$18,MATCH(E10510,Assumptions!$A$13:$A$18,0))*F10510)),2)</f>
        <v>0.8</v>
      </c>
    </row>
    <row r="10511" customFormat="false" ht="15" hidden="false" customHeight="false" outlineLevel="0" collapsed="false">
      <c r="A10511" s="24" t="s">
        <v>11334</v>
      </c>
      <c r="B10511" s="39" t="n">
        <v>46241</v>
      </c>
      <c r="C10511" s="24" t="s">
        <v>634</v>
      </c>
      <c r="D10511" s="24" t="s">
        <v>186</v>
      </c>
      <c r="E10511" s="24" t="s">
        <v>107</v>
      </c>
      <c r="F10511" s="38" t="n">
        <v>6870</v>
      </c>
      <c r="G10511" s="42" t="n">
        <f aca="false">DATE(YEAR(B10511),MONTH(B10511),1)</f>
        <v>46235</v>
      </c>
      <c r="H10511" s="24" t="str">
        <f aca="false">INDEX(Customers!$B$2:$B$601,MATCH(C10511,Customers!$A$2:$A$601,0))</f>
        <v>Coast</v>
      </c>
      <c r="I10511" s="43" t="n">
        <f aca="false">ROUND(MIN(INDEX(Assumptions!$D$13:$D$18,MATCH(E10511,Assumptions!$A$13:$A$18,0)),MAX(INDEX(Assumptions!$C$13:$C$18,MATCH(E10511,Assumptions!$A$13:$A$18,0)),INDEX(Assumptions!$B$13:$B$18,MATCH(E10511,Assumptions!$A$13:$A$18,0))*F10511)),2)</f>
        <v>0</v>
      </c>
    </row>
    <row r="10512" customFormat="false" ht="15" hidden="false" customHeight="false" outlineLevel="0" collapsed="false">
      <c r="A10512" s="24" t="s">
        <v>11335</v>
      </c>
      <c r="B10512" s="39" t="n">
        <v>46241</v>
      </c>
      <c r="C10512" s="24" t="s">
        <v>638</v>
      </c>
      <c r="D10512" s="24" t="s">
        <v>826</v>
      </c>
      <c r="E10512" s="24" t="s">
        <v>113</v>
      </c>
      <c r="F10512" s="38" t="n">
        <v>250</v>
      </c>
      <c r="G10512" s="42" t="n">
        <f aca="false">DATE(YEAR(B10512),MONTH(B10512),1)</f>
        <v>46235</v>
      </c>
      <c r="H10512" s="24" t="str">
        <f aca="false">INDEX(Customers!$B$2:$B$601,MATCH(C10512,Customers!$A$2:$A$601,0))</f>
        <v>Rift Valley</v>
      </c>
      <c r="I10512" s="43" t="n">
        <f aca="false">ROUND(MIN(INDEX(Assumptions!$D$13:$D$18,MATCH(E10512,Assumptions!$A$13:$A$18,0)),MAX(INDEX(Assumptions!$C$13:$C$18,MATCH(E10512,Assumptions!$A$13:$A$18,0)),INDEX(Assumptions!$B$13:$B$18,MATCH(E10512,Assumptions!$A$13:$A$18,0))*F10512)),2)</f>
        <v>12.5</v>
      </c>
    </row>
    <row r="10513" customFormat="false" ht="15" hidden="false" customHeight="false" outlineLevel="0" collapsed="false">
      <c r="A10513" s="24" t="s">
        <v>11336</v>
      </c>
      <c r="B10513" s="39" t="n">
        <v>46241</v>
      </c>
      <c r="C10513" s="24" t="s">
        <v>659</v>
      </c>
      <c r="D10513" s="24" t="s">
        <v>163</v>
      </c>
      <c r="E10513" s="24" t="s">
        <v>105</v>
      </c>
      <c r="F10513" s="38" t="n">
        <v>3140</v>
      </c>
      <c r="G10513" s="42" t="n">
        <f aca="false">DATE(YEAR(B10513),MONTH(B10513),1)</f>
        <v>46235</v>
      </c>
      <c r="H10513" s="24" t="str">
        <f aca="false">INDEX(Customers!$B$2:$B$601,MATCH(C10513,Customers!$A$2:$A$601,0))</f>
        <v>Central</v>
      </c>
      <c r="I10513" s="43" t="n">
        <f aca="false">ROUND(MIN(INDEX(Assumptions!$D$13:$D$18,MATCH(E10513,Assumptions!$A$13:$A$18,0)),MAX(INDEX(Assumptions!$C$13:$C$18,MATCH(E10513,Assumptions!$A$13:$A$18,0)),INDEX(Assumptions!$B$13:$B$18,MATCH(E10513,Assumptions!$A$13:$A$18,0))*F10513)),2)</f>
        <v>47.1</v>
      </c>
    </row>
    <row r="10514" customFormat="false" ht="15" hidden="false" customHeight="false" outlineLevel="0" collapsed="false">
      <c r="A10514" s="24" t="s">
        <v>11337</v>
      </c>
      <c r="B10514" s="39" t="n">
        <v>46241</v>
      </c>
      <c r="C10514" s="24" t="s">
        <v>664</v>
      </c>
      <c r="D10514" s="24" t="s">
        <v>826</v>
      </c>
      <c r="E10514" s="24" t="s">
        <v>103</v>
      </c>
      <c r="F10514" s="38" t="n">
        <v>720</v>
      </c>
      <c r="G10514" s="42" t="n">
        <f aca="false">DATE(YEAR(B10514),MONTH(B10514),1)</f>
        <v>46235</v>
      </c>
      <c r="H10514" s="24" t="str">
        <f aca="false">INDEX(Customers!$B$2:$B$601,MATCH(C10514,Customers!$A$2:$A$601,0))</f>
        <v>Rift Valley</v>
      </c>
      <c r="I10514" s="43" t="n">
        <f aca="false">ROUND(MIN(INDEX(Assumptions!$D$13:$D$18,MATCH(E10514,Assumptions!$A$13:$A$18,0)),MAX(INDEX(Assumptions!$C$13:$C$18,MATCH(E10514,Assumptions!$A$13:$A$18,0)),INDEX(Assumptions!$B$13:$B$18,MATCH(E10514,Assumptions!$A$13:$A$18,0))*F10514)),2)</f>
        <v>7.2</v>
      </c>
    </row>
    <row r="10515" customFormat="false" ht="15" hidden="false" customHeight="false" outlineLevel="0" collapsed="false">
      <c r="A10515" s="24" t="s">
        <v>11338</v>
      </c>
      <c r="B10515" s="39" t="n">
        <v>46241</v>
      </c>
      <c r="C10515" s="24" t="s">
        <v>732</v>
      </c>
      <c r="D10515" s="24" t="s">
        <v>826</v>
      </c>
      <c r="E10515" s="24" t="s">
        <v>109</v>
      </c>
      <c r="F10515" s="38" t="n">
        <v>1380</v>
      </c>
      <c r="G10515" s="42" t="n">
        <f aca="false">DATE(YEAR(B10515),MONTH(B10515),1)</f>
        <v>46235</v>
      </c>
      <c r="H10515" s="24" t="str">
        <f aca="false">INDEX(Customers!$B$2:$B$601,MATCH(C10515,Customers!$A$2:$A$601,0))</f>
        <v>Rift Valley</v>
      </c>
      <c r="I10515" s="43" t="n">
        <f aca="false">ROUND(MIN(INDEX(Assumptions!$D$13:$D$18,MATCH(E10515,Assumptions!$A$13:$A$18,0)),MAX(INDEX(Assumptions!$C$13:$C$18,MATCH(E10515,Assumptions!$A$13:$A$18,0)),INDEX(Assumptions!$B$13:$B$18,MATCH(E10515,Assumptions!$A$13:$A$18,0))*F10515)),2)</f>
        <v>5.52</v>
      </c>
    </row>
    <row r="10516" customFormat="false" ht="15" hidden="false" customHeight="false" outlineLevel="0" collapsed="false">
      <c r="A10516" s="24" t="s">
        <v>11339</v>
      </c>
      <c r="B10516" s="39" t="n">
        <v>46241</v>
      </c>
      <c r="C10516" s="24" t="s">
        <v>740</v>
      </c>
      <c r="D10516" s="24" t="s">
        <v>156</v>
      </c>
      <c r="E10516" s="24" t="s">
        <v>107</v>
      </c>
      <c r="F10516" s="38" t="n">
        <v>6520</v>
      </c>
      <c r="G10516" s="42" t="n">
        <f aca="false">DATE(YEAR(B10516),MONTH(B10516),1)</f>
        <v>46235</v>
      </c>
      <c r="H10516" s="24" t="str">
        <f aca="false">INDEX(Customers!$B$2:$B$601,MATCH(C10516,Customers!$A$2:$A$601,0))</f>
        <v>Nairobi</v>
      </c>
      <c r="I10516" s="43" t="n">
        <f aca="false">ROUND(MIN(INDEX(Assumptions!$D$13:$D$18,MATCH(E10516,Assumptions!$A$13:$A$18,0)),MAX(INDEX(Assumptions!$C$13:$C$18,MATCH(E10516,Assumptions!$A$13:$A$18,0)),INDEX(Assumptions!$B$13:$B$18,MATCH(E10516,Assumptions!$A$13:$A$18,0))*F10516)),2)</f>
        <v>0</v>
      </c>
    </row>
    <row r="10517" customFormat="false" ht="15" hidden="false" customHeight="false" outlineLevel="0" collapsed="false">
      <c r="A10517" s="24" t="s">
        <v>11340</v>
      </c>
      <c r="B10517" s="39" t="n">
        <v>46241</v>
      </c>
      <c r="C10517" s="24" t="s">
        <v>772</v>
      </c>
      <c r="D10517" s="24" t="s">
        <v>826</v>
      </c>
      <c r="E10517" s="24" t="s">
        <v>109</v>
      </c>
      <c r="F10517" s="38" t="n">
        <v>3530</v>
      </c>
      <c r="G10517" s="42" t="n">
        <f aca="false">DATE(YEAR(B10517),MONTH(B10517),1)</f>
        <v>46235</v>
      </c>
      <c r="H10517" s="24" t="str">
        <f aca="false">INDEX(Customers!$B$2:$B$601,MATCH(C10517,Customers!$A$2:$A$601,0))</f>
        <v>Nairobi</v>
      </c>
      <c r="I10517" s="43" t="n">
        <f aca="false">ROUND(MIN(INDEX(Assumptions!$D$13:$D$18,MATCH(E10517,Assumptions!$A$13:$A$18,0)),MAX(INDEX(Assumptions!$C$13:$C$18,MATCH(E10517,Assumptions!$A$13:$A$18,0)),INDEX(Assumptions!$B$13:$B$18,MATCH(E10517,Assumptions!$A$13:$A$18,0))*F10517)),2)</f>
        <v>14.12</v>
      </c>
    </row>
    <row r="10518" customFormat="false" ht="15" hidden="false" customHeight="false" outlineLevel="0" collapsed="false">
      <c r="A10518" s="24" t="s">
        <v>11341</v>
      </c>
      <c r="B10518" s="39" t="n">
        <v>46241</v>
      </c>
      <c r="C10518" s="24" t="s">
        <v>780</v>
      </c>
      <c r="D10518" s="24" t="s">
        <v>826</v>
      </c>
      <c r="E10518" s="24" t="s">
        <v>111</v>
      </c>
      <c r="F10518" s="38" t="n">
        <v>100</v>
      </c>
      <c r="G10518" s="42" t="n">
        <f aca="false">DATE(YEAR(B10518),MONTH(B10518),1)</f>
        <v>46235</v>
      </c>
      <c r="H10518" s="24" t="str">
        <f aca="false">INDEX(Customers!$B$2:$B$601,MATCH(C10518,Customers!$A$2:$A$601,0))</f>
        <v>Rift Valley</v>
      </c>
      <c r="I10518" s="43" t="n">
        <f aca="false">ROUND(MIN(INDEX(Assumptions!$D$13:$D$18,MATCH(E10518,Assumptions!$A$13:$A$18,0)),MAX(INDEX(Assumptions!$C$13:$C$18,MATCH(E10518,Assumptions!$A$13:$A$18,0)),INDEX(Assumptions!$B$13:$B$18,MATCH(E10518,Assumptions!$A$13:$A$18,0))*F10518)),2)</f>
        <v>4</v>
      </c>
    </row>
    <row r="10519" customFormat="false" ht="15" hidden="false" customHeight="false" outlineLevel="0" collapsed="false">
      <c r="A10519" s="24" t="s">
        <v>11342</v>
      </c>
      <c r="B10519" s="39" t="n">
        <v>46241</v>
      </c>
      <c r="C10519" s="24" t="s">
        <v>786</v>
      </c>
      <c r="D10519" s="24" t="s">
        <v>826</v>
      </c>
      <c r="E10519" s="24" t="s">
        <v>103</v>
      </c>
      <c r="F10519" s="38" t="n">
        <v>540</v>
      </c>
      <c r="G10519" s="42" t="n">
        <f aca="false">DATE(YEAR(B10519),MONTH(B10519),1)</f>
        <v>46235</v>
      </c>
      <c r="H10519" s="24" t="str">
        <f aca="false">INDEX(Customers!$B$2:$B$601,MATCH(C10519,Customers!$A$2:$A$601,0))</f>
        <v>Rift Valley</v>
      </c>
      <c r="I10519" s="43" t="n">
        <f aca="false">ROUND(MIN(INDEX(Assumptions!$D$13:$D$18,MATCH(E10519,Assumptions!$A$13:$A$18,0)),MAX(INDEX(Assumptions!$C$13:$C$18,MATCH(E10519,Assumptions!$A$13:$A$18,0)),INDEX(Assumptions!$B$13:$B$18,MATCH(E10519,Assumptions!$A$13:$A$18,0))*F10519)),2)</f>
        <v>5.4</v>
      </c>
    </row>
    <row r="10520" customFormat="false" ht="15" hidden="false" customHeight="false" outlineLevel="0" collapsed="false">
      <c r="A10520" s="24" t="s">
        <v>11343</v>
      </c>
      <c r="B10520" s="39" t="n">
        <v>46241</v>
      </c>
      <c r="C10520" s="24" t="s">
        <v>816</v>
      </c>
      <c r="D10520" s="24" t="s">
        <v>826</v>
      </c>
      <c r="E10520" s="24" t="s">
        <v>113</v>
      </c>
      <c r="F10520" s="38" t="n">
        <v>1000</v>
      </c>
      <c r="G10520" s="42" t="n">
        <f aca="false">DATE(YEAR(B10520),MONTH(B10520),1)</f>
        <v>46235</v>
      </c>
      <c r="H10520" s="24" t="str">
        <f aca="false">INDEX(Customers!$B$2:$B$601,MATCH(C10520,Customers!$A$2:$A$601,0))</f>
        <v>Nairobi</v>
      </c>
      <c r="I10520" s="43" t="n">
        <f aca="false">ROUND(MIN(INDEX(Assumptions!$D$13:$D$18,MATCH(E10520,Assumptions!$A$13:$A$18,0)),MAX(INDEX(Assumptions!$C$13:$C$18,MATCH(E10520,Assumptions!$A$13:$A$18,0)),INDEX(Assumptions!$B$13:$B$18,MATCH(E10520,Assumptions!$A$13:$A$18,0))*F10520)),2)</f>
        <v>50</v>
      </c>
    </row>
    <row r="10521" customFormat="false" ht="15" hidden="false" customHeight="false" outlineLevel="0" collapsed="false">
      <c r="A10521" s="24" t="s">
        <v>11344</v>
      </c>
      <c r="B10521" s="39" t="n">
        <v>46241</v>
      </c>
      <c r="C10521" s="24" t="s">
        <v>817</v>
      </c>
      <c r="D10521" s="24" t="s">
        <v>826</v>
      </c>
      <c r="E10521" s="24" t="s">
        <v>103</v>
      </c>
      <c r="F10521" s="38" t="n">
        <v>4870</v>
      </c>
      <c r="G10521" s="42" t="n">
        <f aca="false">DATE(YEAR(B10521),MONTH(B10521),1)</f>
        <v>46235</v>
      </c>
      <c r="H10521" s="24" t="str">
        <f aca="false">INDEX(Customers!$B$2:$B$601,MATCH(C10521,Customers!$A$2:$A$601,0))</f>
        <v>Western</v>
      </c>
      <c r="I10521" s="43" t="n">
        <f aca="false">ROUND(MIN(INDEX(Assumptions!$D$13:$D$18,MATCH(E10521,Assumptions!$A$13:$A$18,0)),MAX(INDEX(Assumptions!$C$13:$C$18,MATCH(E10521,Assumptions!$A$13:$A$18,0)),INDEX(Assumptions!$B$13:$B$18,MATCH(E10521,Assumptions!$A$13:$A$18,0))*F10521)),2)</f>
        <v>48.7</v>
      </c>
    </row>
    <row r="10522" customFormat="false" ht="15" hidden="false" customHeight="false" outlineLevel="0" collapsed="false">
      <c r="A10522" s="24" t="s">
        <v>11345</v>
      </c>
      <c r="B10522" s="39" t="n">
        <v>46242</v>
      </c>
      <c r="C10522" s="24" t="s">
        <v>223</v>
      </c>
      <c r="D10522" s="24" t="s">
        <v>826</v>
      </c>
      <c r="E10522" s="24" t="s">
        <v>103</v>
      </c>
      <c r="F10522" s="38" t="n">
        <v>1480</v>
      </c>
      <c r="G10522" s="42" t="n">
        <f aca="false">DATE(YEAR(B10522),MONTH(B10522),1)</f>
        <v>46235</v>
      </c>
      <c r="H10522" s="24" t="str">
        <f aca="false">INDEX(Customers!$B$2:$B$601,MATCH(C10522,Customers!$A$2:$A$601,0))</f>
        <v>Central</v>
      </c>
      <c r="I10522" s="43" t="n">
        <f aca="false">ROUND(MIN(INDEX(Assumptions!$D$13:$D$18,MATCH(E10522,Assumptions!$A$13:$A$18,0)),MAX(INDEX(Assumptions!$C$13:$C$18,MATCH(E10522,Assumptions!$A$13:$A$18,0)),INDEX(Assumptions!$B$13:$B$18,MATCH(E10522,Assumptions!$A$13:$A$18,0))*F10522)),2)</f>
        <v>14.8</v>
      </c>
    </row>
    <row r="10523" customFormat="false" ht="15" hidden="false" customHeight="false" outlineLevel="0" collapsed="false">
      <c r="A10523" s="24" t="s">
        <v>11346</v>
      </c>
      <c r="B10523" s="39" t="n">
        <v>46242</v>
      </c>
      <c r="C10523" s="24" t="s">
        <v>223</v>
      </c>
      <c r="D10523" s="24" t="s">
        <v>826</v>
      </c>
      <c r="E10523" s="24" t="s">
        <v>103</v>
      </c>
      <c r="F10523" s="38" t="n">
        <v>1290</v>
      </c>
      <c r="G10523" s="42" t="n">
        <f aca="false">DATE(YEAR(B10523),MONTH(B10523),1)</f>
        <v>46235</v>
      </c>
      <c r="H10523" s="24" t="str">
        <f aca="false">INDEX(Customers!$B$2:$B$601,MATCH(C10523,Customers!$A$2:$A$601,0))</f>
        <v>Central</v>
      </c>
      <c r="I10523" s="43" t="n">
        <f aca="false">ROUND(MIN(INDEX(Assumptions!$D$13:$D$18,MATCH(E10523,Assumptions!$A$13:$A$18,0)),MAX(INDEX(Assumptions!$C$13:$C$18,MATCH(E10523,Assumptions!$A$13:$A$18,0)),INDEX(Assumptions!$B$13:$B$18,MATCH(E10523,Assumptions!$A$13:$A$18,0))*F10523)),2)</f>
        <v>12.9</v>
      </c>
    </row>
    <row r="10524" customFormat="false" ht="15" hidden="false" customHeight="false" outlineLevel="0" collapsed="false">
      <c r="A10524" s="24" t="s">
        <v>11347</v>
      </c>
      <c r="B10524" s="39" t="n">
        <v>46242</v>
      </c>
      <c r="C10524" s="24" t="s">
        <v>228</v>
      </c>
      <c r="D10524" s="24" t="s">
        <v>191</v>
      </c>
      <c r="E10524" s="24" t="s">
        <v>105</v>
      </c>
      <c r="F10524" s="38" t="n">
        <v>1060</v>
      </c>
      <c r="G10524" s="42" t="n">
        <f aca="false">DATE(YEAR(B10524),MONTH(B10524),1)</f>
        <v>46235</v>
      </c>
      <c r="H10524" s="24" t="str">
        <f aca="false">INDEX(Customers!$B$2:$B$601,MATCH(C10524,Customers!$A$2:$A$601,0))</f>
        <v>Coast</v>
      </c>
      <c r="I10524" s="43" t="n">
        <f aca="false">ROUND(MIN(INDEX(Assumptions!$D$13:$D$18,MATCH(E10524,Assumptions!$A$13:$A$18,0)),MAX(INDEX(Assumptions!$C$13:$C$18,MATCH(E10524,Assumptions!$A$13:$A$18,0)),INDEX(Assumptions!$B$13:$B$18,MATCH(E10524,Assumptions!$A$13:$A$18,0))*F10524)),2)</f>
        <v>15.9</v>
      </c>
    </row>
    <row r="10525" customFormat="false" ht="15" hidden="false" customHeight="false" outlineLevel="0" collapsed="false">
      <c r="A10525" s="24" t="s">
        <v>11348</v>
      </c>
      <c r="B10525" s="39" t="n">
        <v>46242</v>
      </c>
      <c r="C10525" s="24" t="s">
        <v>234</v>
      </c>
      <c r="D10525" s="24" t="s">
        <v>826</v>
      </c>
      <c r="E10525" s="24" t="s">
        <v>113</v>
      </c>
      <c r="F10525" s="38" t="n">
        <v>250</v>
      </c>
      <c r="G10525" s="42" t="n">
        <f aca="false">DATE(YEAR(B10525),MONTH(B10525),1)</f>
        <v>46235</v>
      </c>
      <c r="H10525" s="24" t="str">
        <f aca="false">INDEX(Customers!$B$2:$B$601,MATCH(C10525,Customers!$A$2:$A$601,0))</f>
        <v>Rift Valley</v>
      </c>
      <c r="I10525" s="43" t="n">
        <f aca="false">ROUND(MIN(INDEX(Assumptions!$D$13:$D$18,MATCH(E10525,Assumptions!$A$13:$A$18,0)),MAX(INDEX(Assumptions!$C$13:$C$18,MATCH(E10525,Assumptions!$A$13:$A$18,0)),INDEX(Assumptions!$B$13:$B$18,MATCH(E10525,Assumptions!$A$13:$A$18,0))*F10525)),2)</f>
        <v>12.5</v>
      </c>
    </row>
    <row r="10526" customFormat="false" ht="15" hidden="false" customHeight="false" outlineLevel="0" collapsed="false">
      <c r="A10526" s="24" t="s">
        <v>11349</v>
      </c>
      <c r="B10526" s="39" t="n">
        <v>46242</v>
      </c>
      <c r="C10526" s="24" t="s">
        <v>267</v>
      </c>
      <c r="D10526" s="24" t="s">
        <v>179</v>
      </c>
      <c r="E10526" s="24" t="s">
        <v>105</v>
      </c>
      <c r="F10526" s="38" t="n">
        <v>4330</v>
      </c>
      <c r="G10526" s="42" t="n">
        <f aca="false">DATE(YEAR(B10526),MONTH(B10526),1)</f>
        <v>46235</v>
      </c>
      <c r="H10526" s="24" t="str">
        <f aca="false">INDEX(Customers!$B$2:$B$601,MATCH(C10526,Customers!$A$2:$A$601,0))</f>
        <v>Rift Valley</v>
      </c>
      <c r="I10526" s="43" t="n">
        <f aca="false">ROUND(MIN(INDEX(Assumptions!$D$13:$D$18,MATCH(E10526,Assumptions!$A$13:$A$18,0)),MAX(INDEX(Assumptions!$C$13:$C$18,MATCH(E10526,Assumptions!$A$13:$A$18,0)),INDEX(Assumptions!$B$13:$B$18,MATCH(E10526,Assumptions!$A$13:$A$18,0))*F10526)),2)</f>
        <v>64.95</v>
      </c>
    </row>
    <row r="10527" customFormat="false" ht="15" hidden="false" customHeight="false" outlineLevel="0" collapsed="false">
      <c r="A10527" s="24" t="s">
        <v>11350</v>
      </c>
      <c r="B10527" s="39" t="n">
        <v>46242</v>
      </c>
      <c r="C10527" s="24" t="s">
        <v>307</v>
      </c>
      <c r="D10527" s="24" t="s">
        <v>173</v>
      </c>
      <c r="E10527" s="24" t="s">
        <v>107</v>
      </c>
      <c r="F10527" s="38" t="n">
        <v>22950</v>
      </c>
      <c r="G10527" s="42" t="n">
        <f aca="false">DATE(YEAR(B10527),MONTH(B10527),1)</f>
        <v>46235</v>
      </c>
      <c r="H10527" s="24" t="str">
        <f aca="false">INDEX(Customers!$B$2:$B$601,MATCH(C10527,Customers!$A$2:$A$601,0))</f>
        <v>Rift Valley</v>
      </c>
      <c r="I10527" s="43" t="n">
        <f aca="false">ROUND(MIN(INDEX(Assumptions!$D$13:$D$18,MATCH(E10527,Assumptions!$A$13:$A$18,0)),MAX(INDEX(Assumptions!$C$13:$C$18,MATCH(E10527,Assumptions!$A$13:$A$18,0)),INDEX(Assumptions!$B$13:$B$18,MATCH(E10527,Assumptions!$A$13:$A$18,0))*F10527)),2)</f>
        <v>0</v>
      </c>
    </row>
    <row r="10528" customFormat="false" ht="15" hidden="false" customHeight="false" outlineLevel="0" collapsed="false">
      <c r="A10528" s="24" t="s">
        <v>11351</v>
      </c>
      <c r="B10528" s="39" t="n">
        <v>46242</v>
      </c>
      <c r="C10528" s="24" t="s">
        <v>307</v>
      </c>
      <c r="D10528" s="24" t="s">
        <v>826</v>
      </c>
      <c r="E10528" s="24" t="s">
        <v>109</v>
      </c>
      <c r="F10528" s="38" t="n">
        <v>49670</v>
      </c>
      <c r="G10528" s="42" t="n">
        <f aca="false">DATE(YEAR(B10528),MONTH(B10528),1)</f>
        <v>46235</v>
      </c>
      <c r="H10528" s="24" t="str">
        <f aca="false">INDEX(Customers!$B$2:$B$601,MATCH(C10528,Customers!$A$2:$A$601,0))</f>
        <v>Rift Valley</v>
      </c>
      <c r="I10528" s="43" t="n">
        <f aca="false">ROUND(MIN(INDEX(Assumptions!$D$13:$D$18,MATCH(E10528,Assumptions!$A$13:$A$18,0)),MAX(INDEX(Assumptions!$C$13:$C$18,MATCH(E10528,Assumptions!$A$13:$A$18,0)),INDEX(Assumptions!$B$13:$B$18,MATCH(E10528,Assumptions!$A$13:$A$18,0))*F10528)),2)</f>
        <v>40</v>
      </c>
    </row>
    <row r="10529" customFormat="false" ht="15" hidden="false" customHeight="false" outlineLevel="0" collapsed="false">
      <c r="A10529" s="24" t="s">
        <v>11352</v>
      </c>
      <c r="B10529" s="39" t="n">
        <v>46242</v>
      </c>
      <c r="C10529" s="24" t="s">
        <v>312</v>
      </c>
      <c r="D10529" s="24" t="s">
        <v>150</v>
      </c>
      <c r="E10529" s="24" t="s">
        <v>107</v>
      </c>
      <c r="F10529" s="38" t="n">
        <v>7610</v>
      </c>
      <c r="G10529" s="42" t="n">
        <f aca="false">DATE(YEAR(B10529),MONTH(B10529),1)</f>
        <v>46235</v>
      </c>
      <c r="H10529" s="24" t="str">
        <f aca="false">INDEX(Customers!$B$2:$B$601,MATCH(C10529,Customers!$A$2:$A$601,0))</f>
        <v>Nairobi</v>
      </c>
      <c r="I10529" s="43" t="n">
        <f aca="false">ROUND(MIN(INDEX(Assumptions!$D$13:$D$18,MATCH(E10529,Assumptions!$A$13:$A$18,0)),MAX(INDEX(Assumptions!$C$13:$C$18,MATCH(E10529,Assumptions!$A$13:$A$18,0)),INDEX(Assumptions!$B$13:$B$18,MATCH(E10529,Assumptions!$A$13:$A$18,0))*F10529)),2)</f>
        <v>0</v>
      </c>
    </row>
    <row r="10530" customFormat="false" ht="15" hidden="false" customHeight="false" outlineLevel="0" collapsed="false">
      <c r="A10530" s="24" t="s">
        <v>11353</v>
      </c>
      <c r="B10530" s="39" t="n">
        <v>46242</v>
      </c>
      <c r="C10530" s="24" t="s">
        <v>317</v>
      </c>
      <c r="D10530" s="24" t="s">
        <v>826</v>
      </c>
      <c r="E10530" s="24" t="s">
        <v>103</v>
      </c>
      <c r="F10530" s="38" t="n">
        <v>2070</v>
      </c>
      <c r="G10530" s="42" t="n">
        <f aca="false">DATE(YEAR(B10530),MONTH(B10530),1)</f>
        <v>46235</v>
      </c>
      <c r="H10530" s="24" t="str">
        <f aca="false">INDEX(Customers!$B$2:$B$601,MATCH(C10530,Customers!$A$2:$A$601,0))</f>
        <v>Rift Valley</v>
      </c>
      <c r="I10530" s="43" t="n">
        <f aca="false">ROUND(MIN(INDEX(Assumptions!$D$13:$D$18,MATCH(E10530,Assumptions!$A$13:$A$18,0)),MAX(INDEX(Assumptions!$C$13:$C$18,MATCH(E10530,Assumptions!$A$13:$A$18,0)),INDEX(Assumptions!$B$13:$B$18,MATCH(E10530,Assumptions!$A$13:$A$18,0))*F10530)),2)</f>
        <v>20.7</v>
      </c>
    </row>
    <row r="10531" customFormat="false" ht="15" hidden="false" customHeight="false" outlineLevel="0" collapsed="false">
      <c r="A10531" s="24" t="s">
        <v>11354</v>
      </c>
      <c r="B10531" s="39" t="n">
        <v>46242</v>
      </c>
      <c r="C10531" s="24" t="s">
        <v>348</v>
      </c>
      <c r="D10531" s="24" t="s">
        <v>826</v>
      </c>
      <c r="E10531" s="24" t="s">
        <v>103</v>
      </c>
      <c r="F10531" s="38" t="n">
        <v>2190</v>
      </c>
      <c r="G10531" s="42" t="n">
        <f aca="false">DATE(YEAR(B10531),MONTH(B10531),1)</f>
        <v>46235</v>
      </c>
      <c r="H10531" s="24" t="str">
        <f aca="false">INDEX(Customers!$B$2:$B$601,MATCH(C10531,Customers!$A$2:$A$601,0))</f>
        <v>Western</v>
      </c>
      <c r="I10531" s="43" t="n">
        <f aca="false">ROUND(MIN(INDEX(Assumptions!$D$13:$D$18,MATCH(E10531,Assumptions!$A$13:$A$18,0)),MAX(INDEX(Assumptions!$C$13:$C$18,MATCH(E10531,Assumptions!$A$13:$A$18,0)),INDEX(Assumptions!$B$13:$B$18,MATCH(E10531,Assumptions!$A$13:$A$18,0))*F10531)),2)</f>
        <v>21.9</v>
      </c>
    </row>
    <row r="10532" customFormat="false" ht="15" hidden="false" customHeight="false" outlineLevel="0" collapsed="false">
      <c r="A10532" s="24" t="s">
        <v>11355</v>
      </c>
      <c r="B10532" s="39" t="n">
        <v>46242</v>
      </c>
      <c r="C10532" s="24" t="s">
        <v>375</v>
      </c>
      <c r="D10532" s="24" t="s">
        <v>189</v>
      </c>
      <c r="E10532" s="24" t="s">
        <v>105</v>
      </c>
      <c r="F10532" s="38" t="n">
        <v>1130</v>
      </c>
      <c r="G10532" s="42" t="n">
        <f aca="false">DATE(YEAR(B10532),MONTH(B10532),1)</f>
        <v>46235</v>
      </c>
      <c r="H10532" s="24" t="str">
        <f aca="false">INDEX(Customers!$B$2:$B$601,MATCH(C10532,Customers!$A$2:$A$601,0))</f>
        <v>Coast</v>
      </c>
      <c r="I10532" s="43" t="n">
        <f aca="false">ROUND(MIN(INDEX(Assumptions!$D$13:$D$18,MATCH(E10532,Assumptions!$A$13:$A$18,0)),MAX(INDEX(Assumptions!$C$13:$C$18,MATCH(E10532,Assumptions!$A$13:$A$18,0)),INDEX(Assumptions!$B$13:$B$18,MATCH(E10532,Assumptions!$A$13:$A$18,0))*F10532)),2)</f>
        <v>16.95</v>
      </c>
    </row>
    <row r="10533" customFormat="false" ht="15" hidden="false" customHeight="false" outlineLevel="0" collapsed="false">
      <c r="A10533" s="24" t="s">
        <v>11356</v>
      </c>
      <c r="B10533" s="39" t="n">
        <v>46242</v>
      </c>
      <c r="C10533" s="24" t="s">
        <v>378</v>
      </c>
      <c r="D10533" s="24" t="s">
        <v>826</v>
      </c>
      <c r="E10533" s="24" t="s">
        <v>103</v>
      </c>
      <c r="F10533" s="38" t="n">
        <v>5750</v>
      </c>
      <c r="G10533" s="42" t="n">
        <f aca="false">DATE(YEAR(B10533),MONTH(B10533),1)</f>
        <v>46235</v>
      </c>
      <c r="H10533" s="24" t="str">
        <f aca="false">INDEX(Customers!$B$2:$B$601,MATCH(C10533,Customers!$A$2:$A$601,0))</f>
        <v>Central</v>
      </c>
      <c r="I10533" s="43" t="n">
        <f aca="false">ROUND(MIN(INDEX(Assumptions!$D$13:$D$18,MATCH(E10533,Assumptions!$A$13:$A$18,0)),MAX(INDEX(Assumptions!$C$13:$C$18,MATCH(E10533,Assumptions!$A$13:$A$18,0)),INDEX(Assumptions!$B$13:$B$18,MATCH(E10533,Assumptions!$A$13:$A$18,0))*F10533)),2)</f>
        <v>57.5</v>
      </c>
    </row>
    <row r="10534" customFormat="false" ht="15" hidden="false" customHeight="false" outlineLevel="0" collapsed="false">
      <c r="A10534" s="24" t="s">
        <v>11357</v>
      </c>
      <c r="B10534" s="39" t="n">
        <v>46242</v>
      </c>
      <c r="C10534" s="24" t="s">
        <v>379</v>
      </c>
      <c r="D10534" s="24" t="s">
        <v>153</v>
      </c>
      <c r="E10534" s="24" t="s">
        <v>107</v>
      </c>
      <c r="F10534" s="38" t="n">
        <v>9300</v>
      </c>
      <c r="G10534" s="42" t="n">
        <f aca="false">DATE(YEAR(B10534),MONTH(B10534),1)</f>
        <v>46235</v>
      </c>
      <c r="H10534" s="24" t="str">
        <f aca="false">INDEX(Customers!$B$2:$B$601,MATCH(C10534,Customers!$A$2:$A$601,0))</f>
        <v>Nairobi</v>
      </c>
      <c r="I10534" s="43" t="n">
        <f aca="false">ROUND(MIN(INDEX(Assumptions!$D$13:$D$18,MATCH(E10534,Assumptions!$A$13:$A$18,0)),MAX(INDEX(Assumptions!$C$13:$C$18,MATCH(E10534,Assumptions!$A$13:$A$18,0)),INDEX(Assumptions!$B$13:$B$18,MATCH(E10534,Assumptions!$A$13:$A$18,0))*F10534)),2)</f>
        <v>0</v>
      </c>
    </row>
    <row r="10535" customFormat="false" ht="15" hidden="false" customHeight="false" outlineLevel="0" collapsed="false">
      <c r="A10535" s="24" t="s">
        <v>11358</v>
      </c>
      <c r="B10535" s="39" t="n">
        <v>46242</v>
      </c>
      <c r="C10535" s="24" t="s">
        <v>380</v>
      </c>
      <c r="D10535" s="24" t="s">
        <v>826</v>
      </c>
      <c r="E10535" s="24" t="s">
        <v>103</v>
      </c>
      <c r="F10535" s="38" t="n">
        <v>1350</v>
      </c>
      <c r="G10535" s="42" t="n">
        <f aca="false">DATE(YEAR(B10535),MONTH(B10535),1)</f>
        <v>46235</v>
      </c>
      <c r="H10535" s="24" t="str">
        <f aca="false">INDEX(Customers!$B$2:$B$601,MATCH(C10535,Customers!$A$2:$A$601,0))</f>
        <v>Western</v>
      </c>
      <c r="I10535" s="43" t="n">
        <f aca="false">ROUND(MIN(INDEX(Assumptions!$D$13:$D$18,MATCH(E10535,Assumptions!$A$13:$A$18,0)),MAX(INDEX(Assumptions!$C$13:$C$18,MATCH(E10535,Assumptions!$A$13:$A$18,0)),INDEX(Assumptions!$B$13:$B$18,MATCH(E10535,Assumptions!$A$13:$A$18,0))*F10535)),2)</f>
        <v>13.5</v>
      </c>
    </row>
    <row r="10536" customFormat="false" ht="15" hidden="false" customHeight="false" outlineLevel="0" collapsed="false">
      <c r="A10536" s="24" t="s">
        <v>11359</v>
      </c>
      <c r="B10536" s="39" t="n">
        <v>46242</v>
      </c>
      <c r="C10536" s="24" t="s">
        <v>382</v>
      </c>
      <c r="D10536" s="24" t="s">
        <v>826</v>
      </c>
      <c r="E10536" s="24" t="s">
        <v>109</v>
      </c>
      <c r="F10536" s="38" t="n">
        <v>15010</v>
      </c>
      <c r="G10536" s="42" t="n">
        <f aca="false">DATE(YEAR(B10536),MONTH(B10536),1)</f>
        <v>46235</v>
      </c>
      <c r="H10536" s="24" t="str">
        <f aca="false">INDEX(Customers!$B$2:$B$601,MATCH(C10536,Customers!$A$2:$A$601,0))</f>
        <v>Central</v>
      </c>
      <c r="I10536" s="43" t="n">
        <f aca="false">ROUND(MIN(INDEX(Assumptions!$D$13:$D$18,MATCH(E10536,Assumptions!$A$13:$A$18,0)),MAX(INDEX(Assumptions!$C$13:$C$18,MATCH(E10536,Assumptions!$A$13:$A$18,0)),INDEX(Assumptions!$B$13:$B$18,MATCH(E10536,Assumptions!$A$13:$A$18,0))*F10536)),2)</f>
        <v>40</v>
      </c>
    </row>
    <row r="10537" customFormat="false" ht="15" hidden="false" customHeight="false" outlineLevel="0" collapsed="false">
      <c r="A10537" s="24" t="s">
        <v>11360</v>
      </c>
      <c r="B10537" s="39" t="n">
        <v>46242</v>
      </c>
      <c r="C10537" s="24" t="s">
        <v>402</v>
      </c>
      <c r="D10537" s="24" t="s">
        <v>826</v>
      </c>
      <c r="E10537" s="24" t="s">
        <v>109</v>
      </c>
      <c r="F10537" s="38" t="n">
        <v>2850</v>
      </c>
      <c r="G10537" s="42" t="n">
        <f aca="false">DATE(YEAR(B10537),MONTH(B10537),1)</f>
        <v>46235</v>
      </c>
      <c r="H10537" s="24" t="str">
        <f aca="false">INDEX(Customers!$B$2:$B$601,MATCH(C10537,Customers!$A$2:$A$601,0))</f>
        <v>Coast</v>
      </c>
      <c r="I10537" s="43" t="n">
        <f aca="false">ROUND(MIN(INDEX(Assumptions!$D$13:$D$18,MATCH(E10537,Assumptions!$A$13:$A$18,0)),MAX(INDEX(Assumptions!$C$13:$C$18,MATCH(E10537,Assumptions!$A$13:$A$18,0)),INDEX(Assumptions!$B$13:$B$18,MATCH(E10537,Assumptions!$A$13:$A$18,0))*F10537)),2)</f>
        <v>11.4</v>
      </c>
    </row>
    <row r="10538" customFormat="false" ht="15" hidden="false" customHeight="false" outlineLevel="0" collapsed="false">
      <c r="A10538" s="24" t="s">
        <v>11361</v>
      </c>
      <c r="B10538" s="39" t="n">
        <v>46242</v>
      </c>
      <c r="C10538" s="24" t="s">
        <v>415</v>
      </c>
      <c r="D10538" s="24" t="s">
        <v>826</v>
      </c>
      <c r="E10538" s="24" t="s">
        <v>109</v>
      </c>
      <c r="F10538" s="38" t="n">
        <v>8590</v>
      </c>
      <c r="G10538" s="42" t="n">
        <f aca="false">DATE(YEAR(B10538),MONTH(B10538),1)</f>
        <v>46235</v>
      </c>
      <c r="H10538" s="24" t="str">
        <f aca="false">INDEX(Customers!$B$2:$B$601,MATCH(C10538,Customers!$A$2:$A$601,0))</f>
        <v>Coast</v>
      </c>
      <c r="I10538" s="43" t="n">
        <f aca="false">ROUND(MIN(INDEX(Assumptions!$D$13:$D$18,MATCH(E10538,Assumptions!$A$13:$A$18,0)),MAX(INDEX(Assumptions!$C$13:$C$18,MATCH(E10538,Assumptions!$A$13:$A$18,0)),INDEX(Assumptions!$B$13:$B$18,MATCH(E10538,Assumptions!$A$13:$A$18,0))*F10538)),2)</f>
        <v>34.36</v>
      </c>
    </row>
    <row r="10539" customFormat="false" ht="15" hidden="false" customHeight="false" outlineLevel="0" collapsed="false">
      <c r="A10539" s="24" t="s">
        <v>11362</v>
      </c>
      <c r="B10539" s="39" t="n">
        <v>46242</v>
      </c>
      <c r="C10539" s="24" t="s">
        <v>427</v>
      </c>
      <c r="D10539" s="24" t="s">
        <v>826</v>
      </c>
      <c r="E10539" s="24" t="s">
        <v>113</v>
      </c>
      <c r="F10539" s="38" t="n">
        <v>500</v>
      </c>
      <c r="G10539" s="42" t="n">
        <f aca="false">DATE(YEAR(B10539),MONTH(B10539),1)</f>
        <v>46235</v>
      </c>
      <c r="H10539" s="24" t="str">
        <f aca="false">INDEX(Customers!$B$2:$B$601,MATCH(C10539,Customers!$A$2:$A$601,0))</f>
        <v>Nairobi</v>
      </c>
      <c r="I10539" s="43" t="n">
        <f aca="false">ROUND(MIN(INDEX(Assumptions!$D$13:$D$18,MATCH(E10539,Assumptions!$A$13:$A$18,0)),MAX(INDEX(Assumptions!$C$13:$C$18,MATCH(E10539,Assumptions!$A$13:$A$18,0)),INDEX(Assumptions!$B$13:$B$18,MATCH(E10539,Assumptions!$A$13:$A$18,0))*F10539)),2)</f>
        <v>25</v>
      </c>
    </row>
    <row r="10540" customFormat="false" ht="15" hidden="false" customHeight="false" outlineLevel="0" collapsed="false">
      <c r="A10540" s="24" t="s">
        <v>11363</v>
      </c>
      <c r="B10540" s="39" t="n">
        <v>46242</v>
      </c>
      <c r="C10540" s="24" t="s">
        <v>440</v>
      </c>
      <c r="D10540" s="24" t="s">
        <v>826</v>
      </c>
      <c r="E10540" s="24" t="s">
        <v>111</v>
      </c>
      <c r="F10540" s="38" t="n">
        <v>100</v>
      </c>
      <c r="G10540" s="42" t="n">
        <f aca="false">DATE(YEAR(B10540),MONTH(B10540),1)</f>
        <v>46235</v>
      </c>
      <c r="H10540" s="24" t="str">
        <f aca="false">INDEX(Customers!$B$2:$B$601,MATCH(C10540,Customers!$A$2:$A$601,0))</f>
        <v>Nairobi</v>
      </c>
      <c r="I10540" s="43" t="n">
        <f aca="false">ROUND(MIN(INDEX(Assumptions!$D$13:$D$18,MATCH(E10540,Assumptions!$A$13:$A$18,0)),MAX(INDEX(Assumptions!$C$13:$C$18,MATCH(E10540,Assumptions!$A$13:$A$18,0)),INDEX(Assumptions!$B$13:$B$18,MATCH(E10540,Assumptions!$A$13:$A$18,0))*F10540)),2)</f>
        <v>4</v>
      </c>
    </row>
    <row r="10541" customFormat="false" ht="15" hidden="false" customHeight="false" outlineLevel="0" collapsed="false">
      <c r="A10541" s="24" t="s">
        <v>11364</v>
      </c>
      <c r="B10541" s="39" t="n">
        <v>46242</v>
      </c>
      <c r="C10541" s="24" t="s">
        <v>478</v>
      </c>
      <c r="D10541" s="24" t="s">
        <v>826</v>
      </c>
      <c r="E10541" s="24" t="s">
        <v>109</v>
      </c>
      <c r="F10541" s="38" t="n">
        <v>3500</v>
      </c>
      <c r="G10541" s="42" t="n">
        <f aca="false">DATE(YEAR(B10541),MONTH(B10541),1)</f>
        <v>46235</v>
      </c>
      <c r="H10541" s="24" t="str">
        <f aca="false">INDEX(Customers!$B$2:$B$601,MATCH(C10541,Customers!$A$2:$A$601,0))</f>
        <v>Eastern</v>
      </c>
      <c r="I10541" s="43" t="n">
        <f aca="false">ROUND(MIN(INDEX(Assumptions!$D$13:$D$18,MATCH(E10541,Assumptions!$A$13:$A$18,0)),MAX(INDEX(Assumptions!$C$13:$C$18,MATCH(E10541,Assumptions!$A$13:$A$18,0)),INDEX(Assumptions!$B$13:$B$18,MATCH(E10541,Assumptions!$A$13:$A$18,0))*F10541)),2)</f>
        <v>14</v>
      </c>
    </row>
    <row r="10542" customFormat="false" ht="15" hidden="false" customHeight="false" outlineLevel="0" collapsed="false">
      <c r="A10542" s="24" t="s">
        <v>11365</v>
      </c>
      <c r="B10542" s="39" t="n">
        <v>46242</v>
      </c>
      <c r="C10542" s="24" t="s">
        <v>505</v>
      </c>
      <c r="D10542" s="24" t="s">
        <v>207</v>
      </c>
      <c r="E10542" s="24" t="s">
        <v>107</v>
      </c>
      <c r="F10542" s="38" t="n">
        <v>6440</v>
      </c>
      <c r="G10542" s="42" t="n">
        <f aca="false">DATE(YEAR(B10542),MONTH(B10542),1)</f>
        <v>46235</v>
      </c>
      <c r="H10542" s="24" t="str">
        <f aca="false">INDEX(Customers!$B$2:$B$601,MATCH(C10542,Customers!$A$2:$A$601,0))</f>
        <v>Eastern</v>
      </c>
      <c r="I10542" s="43" t="n">
        <f aca="false">ROUND(MIN(INDEX(Assumptions!$D$13:$D$18,MATCH(E10542,Assumptions!$A$13:$A$18,0)),MAX(INDEX(Assumptions!$C$13:$C$18,MATCH(E10542,Assumptions!$A$13:$A$18,0)),INDEX(Assumptions!$B$13:$B$18,MATCH(E10542,Assumptions!$A$13:$A$18,0))*F10542)),2)</f>
        <v>0</v>
      </c>
    </row>
    <row r="10543" customFormat="false" ht="15" hidden="false" customHeight="false" outlineLevel="0" collapsed="false">
      <c r="A10543" s="24" t="s">
        <v>11366</v>
      </c>
      <c r="B10543" s="39" t="n">
        <v>46242</v>
      </c>
      <c r="C10543" s="24" t="s">
        <v>506</v>
      </c>
      <c r="D10543" s="24" t="s">
        <v>826</v>
      </c>
      <c r="E10543" s="24" t="s">
        <v>113</v>
      </c>
      <c r="F10543" s="38" t="n">
        <v>1000</v>
      </c>
      <c r="G10543" s="42" t="n">
        <f aca="false">DATE(YEAR(B10543),MONTH(B10543),1)</f>
        <v>46235</v>
      </c>
      <c r="H10543" s="24" t="str">
        <f aca="false">INDEX(Customers!$B$2:$B$601,MATCH(C10543,Customers!$A$2:$A$601,0))</f>
        <v>Western</v>
      </c>
      <c r="I10543" s="43" t="n">
        <f aca="false">ROUND(MIN(INDEX(Assumptions!$D$13:$D$18,MATCH(E10543,Assumptions!$A$13:$A$18,0)),MAX(INDEX(Assumptions!$C$13:$C$18,MATCH(E10543,Assumptions!$A$13:$A$18,0)),INDEX(Assumptions!$B$13:$B$18,MATCH(E10543,Assumptions!$A$13:$A$18,0))*F10543)),2)</f>
        <v>50</v>
      </c>
    </row>
    <row r="10544" customFormat="false" ht="15" hidden="false" customHeight="false" outlineLevel="0" collapsed="false">
      <c r="A10544" s="24" t="s">
        <v>11367</v>
      </c>
      <c r="B10544" s="39" t="n">
        <v>46242</v>
      </c>
      <c r="C10544" s="24" t="s">
        <v>507</v>
      </c>
      <c r="D10544" s="24" t="s">
        <v>826</v>
      </c>
      <c r="E10544" s="24" t="s">
        <v>113</v>
      </c>
      <c r="F10544" s="38" t="n">
        <v>250</v>
      </c>
      <c r="G10544" s="42" t="n">
        <f aca="false">DATE(YEAR(B10544),MONTH(B10544),1)</f>
        <v>46235</v>
      </c>
      <c r="H10544" s="24" t="str">
        <f aca="false">INDEX(Customers!$B$2:$B$601,MATCH(C10544,Customers!$A$2:$A$601,0))</f>
        <v>Western</v>
      </c>
      <c r="I10544" s="43" t="n">
        <f aca="false">ROUND(MIN(INDEX(Assumptions!$D$13:$D$18,MATCH(E10544,Assumptions!$A$13:$A$18,0)),MAX(INDEX(Assumptions!$C$13:$C$18,MATCH(E10544,Assumptions!$A$13:$A$18,0)),INDEX(Assumptions!$B$13:$B$18,MATCH(E10544,Assumptions!$A$13:$A$18,0))*F10544)),2)</f>
        <v>12.5</v>
      </c>
    </row>
    <row r="10545" customFormat="false" ht="15" hidden="false" customHeight="false" outlineLevel="0" collapsed="false">
      <c r="A10545" s="24" t="s">
        <v>11368</v>
      </c>
      <c r="B10545" s="39" t="n">
        <v>46242</v>
      </c>
      <c r="C10545" s="24" t="s">
        <v>526</v>
      </c>
      <c r="D10545" s="24" t="s">
        <v>826</v>
      </c>
      <c r="E10545" s="24" t="s">
        <v>103</v>
      </c>
      <c r="F10545" s="38" t="n">
        <v>4780</v>
      </c>
      <c r="G10545" s="42" t="n">
        <f aca="false">DATE(YEAR(B10545),MONTH(B10545),1)</f>
        <v>46235</v>
      </c>
      <c r="H10545" s="24" t="str">
        <f aca="false">INDEX(Customers!$B$2:$B$601,MATCH(C10545,Customers!$A$2:$A$601,0))</f>
        <v>Central</v>
      </c>
      <c r="I10545" s="43" t="n">
        <f aca="false">ROUND(MIN(INDEX(Assumptions!$D$13:$D$18,MATCH(E10545,Assumptions!$A$13:$A$18,0)),MAX(INDEX(Assumptions!$C$13:$C$18,MATCH(E10545,Assumptions!$A$13:$A$18,0)),INDEX(Assumptions!$B$13:$B$18,MATCH(E10545,Assumptions!$A$13:$A$18,0))*F10545)),2)</f>
        <v>47.8</v>
      </c>
    </row>
    <row r="10546" customFormat="false" ht="15" hidden="false" customHeight="false" outlineLevel="0" collapsed="false">
      <c r="A10546" s="24" t="s">
        <v>11369</v>
      </c>
      <c r="B10546" s="39" t="n">
        <v>46242</v>
      </c>
      <c r="C10546" s="24" t="s">
        <v>543</v>
      </c>
      <c r="D10546" s="24" t="s">
        <v>826</v>
      </c>
      <c r="E10546" s="24" t="s">
        <v>113</v>
      </c>
      <c r="F10546" s="38" t="n">
        <v>99</v>
      </c>
      <c r="G10546" s="42" t="n">
        <f aca="false">DATE(YEAR(B10546),MONTH(B10546),1)</f>
        <v>46235</v>
      </c>
      <c r="H10546" s="24" t="str">
        <f aca="false">INDEX(Customers!$B$2:$B$601,MATCH(C10546,Customers!$A$2:$A$601,0))</f>
        <v>Central</v>
      </c>
      <c r="I10546" s="43" t="n">
        <f aca="false">ROUND(MIN(INDEX(Assumptions!$D$13:$D$18,MATCH(E10546,Assumptions!$A$13:$A$18,0)),MAX(INDEX(Assumptions!$C$13:$C$18,MATCH(E10546,Assumptions!$A$13:$A$18,0)),INDEX(Assumptions!$B$13:$B$18,MATCH(E10546,Assumptions!$A$13:$A$18,0))*F10546)),2)</f>
        <v>4.95</v>
      </c>
    </row>
    <row r="10547" customFormat="false" ht="15" hidden="false" customHeight="false" outlineLevel="0" collapsed="false">
      <c r="A10547" s="24" t="s">
        <v>11370</v>
      </c>
      <c r="B10547" s="39" t="n">
        <v>46242</v>
      </c>
      <c r="C10547" s="24" t="s">
        <v>564</v>
      </c>
      <c r="D10547" s="24" t="s">
        <v>826</v>
      </c>
      <c r="E10547" s="24" t="s">
        <v>111</v>
      </c>
      <c r="F10547" s="38" t="n">
        <v>50</v>
      </c>
      <c r="G10547" s="42" t="n">
        <f aca="false">DATE(YEAR(B10547),MONTH(B10547),1)</f>
        <v>46235</v>
      </c>
      <c r="H10547" s="24" t="str">
        <f aca="false">INDEX(Customers!$B$2:$B$601,MATCH(C10547,Customers!$A$2:$A$601,0))</f>
        <v>Coast</v>
      </c>
      <c r="I10547" s="43" t="n">
        <f aca="false">ROUND(MIN(INDEX(Assumptions!$D$13:$D$18,MATCH(E10547,Assumptions!$A$13:$A$18,0)),MAX(INDEX(Assumptions!$C$13:$C$18,MATCH(E10547,Assumptions!$A$13:$A$18,0)),INDEX(Assumptions!$B$13:$B$18,MATCH(E10547,Assumptions!$A$13:$A$18,0))*F10547)),2)</f>
        <v>2</v>
      </c>
    </row>
    <row r="10548" customFormat="false" ht="15" hidden="false" customHeight="false" outlineLevel="0" collapsed="false">
      <c r="A10548" s="24" t="s">
        <v>11371</v>
      </c>
      <c r="B10548" s="39" t="n">
        <v>46242</v>
      </c>
      <c r="C10548" s="24" t="s">
        <v>614</v>
      </c>
      <c r="D10548" s="24" t="s">
        <v>826</v>
      </c>
      <c r="E10548" s="24" t="s">
        <v>103</v>
      </c>
      <c r="F10548" s="38" t="n">
        <v>3830</v>
      </c>
      <c r="G10548" s="42" t="n">
        <f aca="false">DATE(YEAR(B10548),MONTH(B10548),1)</f>
        <v>46235</v>
      </c>
      <c r="H10548" s="24" t="str">
        <f aca="false">INDEX(Customers!$B$2:$B$601,MATCH(C10548,Customers!$A$2:$A$601,0))</f>
        <v>Central</v>
      </c>
      <c r="I10548" s="43" t="n">
        <f aca="false">ROUND(MIN(INDEX(Assumptions!$D$13:$D$18,MATCH(E10548,Assumptions!$A$13:$A$18,0)),MAX(INDEX(Assumptions!$C$13:$C$18,MATCH(E10548,Assumptions!$A$13:$A$18,0)),INDEX(Assumptions!$B$13:$B$18,MATCH(E10548,Assumptions!$A$13:$A$18,0))*F10548)),2)</f>
        <v>38.3</v>
      </c>
    </row>
    <row r="10549" customFormat="false" ht="15" hidden="false" customHeight="false" outlineLevel="0" collapsed="false">
      <c r="A10549" s="24" t="s">
        <v>11372</v>
      </c>
      <c r="B10549" s="39" t="n">
        <v>46242</v>
      </c>
      <c r="C10549" s="24" t="s">
        <v>642</v>
      </c>
      <c r="D10549" s="24" t="s">
        <v>826</v>
      </c>
      <c r="E10549" s="24" t="s">
        <v>113</v>
      </c>
      <c r="F10549" s="38" t="n">
        <v>1000</v>
      </c>
      <c r="G10549" s="42" t="n">
        <f aca="false">DATE(YEAR(B10549),MONTH(B10549),1)</f>
        <v>46235</v>
      </c>
      <c r="H10549" s="24" t="str">
        <f aca="false">INDEX(Customers!$B$2:$B$601,MATCH(C10549,Customers!$A$2:$A$601,0))</f>
        <v>Rift Valley</v>
      </c>
      <c r="I10549" s="43" t="n">
        <f aca="false">ROUND(MIN(INDEX(Assumptions!$D$13:$D$18,MATCH(E10549,Assumptions!$A$13:$A$18,0)),MAX(INDEX(Assumptions!$C$13:$C$18,MATCH(E10549,Assumptions!$A$13:$A$18,0)),INDEX(Assumptions!$B$13:$B$18,MATCH(E10549,Assumptions!$A$13:$A$18,0))*F10549)),2)</f>
        <v>50</v>
      </c>
    </row>
    <row r="10550" customFormat="false" ht="15" hidden="false" customHeight="false" outlineLevel="0" collapsed="false">
      <c r="A10550" s="24" t="s">
        <v>11373</v>
      </c>
      <c r="B10550" s="39" t="n">
        <v>46242</v>
      </c>
      <c r="C10550" s="24" t="s">
        <v>659</v>
      </c>
      <c r="D10550" s="24" t="s">
        <v>165</v>
      </c>
      <c r="E10550" s="24" t="s">
        <v>105</v>
      </c>
      <c r="F10550" s="38" t="n">
        <v>6620</v>
      </c>
      <c r="G10550" s="42" t="n">
        <f aca="false">DATE(YEAR(B10550),MONTH(B10550),1)</f>
        <v>46235</v>
      </c>
      <c r="H10550" s="24" t="str">
        <f aca="false">INDEX(Customers!$B$2:$B$601,MATCH(C10550,Customers!$A$2:$A$601,0))</f>
        <v>Central</v>
      </c>
      <c r="I10550" s="43" t="n">
        <f aca="false">ROUND(MIN(INDEX(Assumptions!$D$13:$D$18,MATCH(E10550,Assumptions!$A$13:$A$18,0)),MAX(INDEX(Assumptions!$C$13:$C$18,MATCH(E10550,Assumptions!$A$13:$A$18,0)),INDEX(Assumptions!$B$13:$B$18,MATCH(E10550,Assumptions!$A$13:$A$18,0))*F10550)),2)</f>
        <v>99.3</v>
      </c>
    </row>
    <row r="10551" customFormat="false" ht="15" hidden="false" customHeight="false" outlineLevel="0" collapsed="false">
      <c r="A10551" s="24" t="s">
        <v>11374</v>
      </c>
      <c r="B10551" s="39" t="n">
        <v>46242</v>
      </c>
      <c r="C10551" s="24" t="s">
        <v>660</v>
      </c>
      <c r="D10551" s="24" t="s">
        <v>826</v>
      </c>
      <c r="E10551" s="24" t="s">
        <v>109</v>
      </c>
      <c r="F10551" s="38" t="n">
        <v>1680</v>
      </c>
      <c r="G10551" s="42" t="n">
        <f aca="false">DATE(YEAR(B10551),MONTH(B10551),1)</f>
        <v>46235</v>
      </c>
      <c r="H10551" s="24" t="str">
        <f aca="false">INDEX(Customers!$B$2:$B$601,MATCH(C10551,Customers!$A$2:$A$601,0))</f>
        <v>Central</v>
      </c>
      <c r="I10551" s="43" t="n">
        <f aca="false">ROUND(MIN(INDEX(Assumptions!$D$13:$D$18,MATCH(E10551,Assumptions!$A$13:$A$18,0)),MAX(INDEX(Assumptions!$C$13:$C$18,MATCH(E10551,Assumptions!$A$13:$A$18,0)),INDEX(Assumptions!$B$13:$B$18,MATCH(E10551,Assumptions!$A$13:$A$18,0))*F10551)),2)</f>
        <v>6.72</v>
      </c>
    </row>
    <row r="10552" customFormat="false" ht="15" hidden="false" customHeight="false" outlineLevel="0" collapsed="false">
      <c r="A10552" s="24" t="s">
        <v>11375</v>
      </c>
      <c r="B10552" s="39" t="n">
        <v>46242</v>
      </c>
      <c r="C10552" s="24" t="s">
        <v>666</v>
      </c>
      <c r="D10552" s="24" t="s">
        <v>826</v>
      </c>
      <c r="E10552" s="24" t="s">
        <v>113</v>
      </c>
      <c r="F10552" s="38" t="n">
        <v>250</v>
      </c>
      <c r="G10552" s="42" t="n">
        <f aca="false">DATE(YEAR(B10552),MONTH(B10552),1)</f>
        <v>46235</v>
      </c>
      <c r="H10552" s="24" t="str">
        <f aca="false">INDEX(Customers!$B$2:$B$601,MATCH(C10552,Customers!$A$2:$A$601,0))</f>
        <v>Nairobi</v>
      </c>
      <c r="I10552" s="43" t="n">
        <f aca="false">ROUND(MIN(INDEX(Assumptions!$D$13:$D$18,MATCH(E10552,Assumptions!$A$13:$A$18,0)),MAX(INDEX(Assumptions!$C$13:$C$18,MATCH(E10552,Assumptions!$A$13:$A$18,0)),INDEX(Assumptions!$B$13:$B$18,MATCH(E10552,Assumptions!$A$13:$A$18,0))*F10552)),2)</f>
        <v>12.5</v>
      </c>
    </row>
    <row r="10553" customFormat="false" ht="15" hidden="false" customHeight="false" outlineLevel="0" collapsed="false">
      <c r="A10553" s="24" t="s">
        <v>11376</v>
      </c>
      <c r="B10553" s="39" t="n">
        <v>46242</v>
      </c>
      <c r="C10553" s="24" t="s">
        <v>668</v>
      </c>
      <c r="D10553" s="24" t="s">
        <v>826</v>
      </c>
      <c r="E10553" s="24" t="s">
        <v>109</v>
      </c>
      <c r="F10553" s="38" t="n">
        <v>680</v>
      </c>
      <c r="G10553" s="42" t="n">
        <f aca="false">DATE(YEAR(B10553),MONTH(B10553),1)</f>
        <v>46235</v>
      </c>
      <c r="H10553" s="24" t="str">
        <f aca="false">INDEX(Customers!$B$2:$B$601,MATCH(C10553,Customers!$A$2:$A$601,0))</f>
        <v>Nairobi</v>
      </c>
      <c r="I10553" s="43" t="n">
        <f aca="false">ROUND(MIN(INDEX(Assumptions!$D$13:$D$18,MATCH(E10553,Assumptions!$A$13:$A$18,0)),MAX(INDEX(Assumptions!$C$13:$C$18,MATCH(E10553,Assumptions!$A$13:$A$18,0)),INDEX(Assumptions!$B$13:$B$18,MATCH(E10553,Assumptions!$A$13:$A$18,0))*F10553)),2)</f>
        <v>2.72</v>
      </c>
    </row>
    <row r="10554" customFormat="false" ht="15" hidden="false" customHeight="false" outlineLevel="0" collapsed="false">
      <c r="A10554" s="24" t="s">
        <v>11377</v>
      </c>
      <c r="B10554" s="39" t="n">
        <v>46242</v>
      </c>
      <c r="C10554" s="24" t="s">
        <v>670</v>
      </c>
      <c r="D10554" s="24" t="s">
        <v>826</v>
      </c>
      <c r="E10554" s="24" t="s">
        <v>103</v>
      </c>
      <c r="F10554" s="38" t="n">
        <v>480</v>
      </c>
      <c r="G10554" s="42" t="n">
        <f aca="false">DATE(YEAR(B10554),MONTH(B10554),1)</f>
        <v>46235</v>
      </c>
      <c r="H10554" s="24" t="str">
        <f aca="false">INDEX(Customers!$B$2:$B$601,MATCH(C10554,Customers!$A$2:$A$601,0))</f>
        <v>Rift Valley</v>
      </c>
      <c r="I10554" s="43" t="n">
        <f aca="false">ROUND(MIN(INDEX(Assumptions!$D$13:$D$18,MATCH(E10554,Assumptions!$A$13:$A$18,0)),MAX(INDEX(Assumptions!$C$13:$C$18,MATCH(E10554,Assumptions!$A$13:$A$18,0)),INDEX(Assumptions!$B$13:$B$18,MATCH(E10554,Assumptions!$A$13:$A$18,0))*F10554)),2)</f>
        <v>5</v>
      </c>
    </row>
    <row r="10555" customFormat="false" ht="15" hidden="false" customHeight="false" outlineLevel="0" collapsed="false">
      <c r="A10555" s="24" t="s">
        <v>11378</v>
      </c>
      <c r="B10555" s="39" t="n">
        <v>46242</v>
      </c>
      <c r="C10555" s="24" t="s">
        <v>674</v>
      </c>
      <c r="D10555" s="24" t="s">
        <v>186</v>
      </c>
      <c r="E10555" s="24" t="s">
        <v>107</v>
      </c>
      <c r="F10555" s="38" t="n">
        <v>6040</v>
      </c>
      <c r="G10555" s="42" t="n">
        <f aca="false">DATE(YEAR(B10555),MONTH(B10555),1)</f>
        <v>46235</v>
      </c>
      <c r="H10555" s="24" t="str">
        <f aca="false">INDEX(Customers!$B$2:$B$601,MATCH(C10555,Customers!$A$2:$A$601,0))</f>
        <v>Coast</v>
      </c>
      <c r="I10555" s="43" t="n">
        <f aca="false">ROUND(MIN(INDEX(Assumptions!$D$13:$D$18,MATCH(E10555,Assumptions!$A$13:$A$18,0)),MAX(INDEX(Assumptions!$C$13:$C$18,MATCH(E10555,Assumptions!$A$13:$A$18,0)),INDEX(Assumptions!$B$13:$B$18,MATCH(E10555,Assumptions!$A$13:$A$18,0))*F10555)),2)</f>
        <v>0</v>
      </c>
    </row>
    <row r="10556" customFormat="false" ht="15" hidden="false" customHeight="false" outlineLevel="0" collapsed="false">
      <c r="A10556" s="24" t="s">
        <v>11379</v>
      </c>
      <c r="B10556" s="39" t="n">
        <v>46242</v>
      </c>
      <c r="C10556" s="24" t="s">
        <v>758</v>
      </c>
      <c r="D10556" s="24" t="s">
        <v>159</v>
      </c>
      <c r="E10556" s="24" t="s">
        <v>107</v>
      </c>
      <c r="F10556" s="38" t="n">
        <v>1160</v>
      </c>
      <c r="G10556" s="42" t="n">
        <f aca="false">DATE(YEAR(B10556),MONTH(B10556),1)</f>
        <v>46235</v>
      </c>
      <c r="H10556" s="24" t="str">
        <f aca="false">INDEX(Customers!$B$2:$B$601,MATCH(C10556,Customers!$A$2:$A$601,0))</f>
        <v>Nairobi</v>
      </c>
      <c r="I10556" s="43" t="n">
        <f aca="false">ROUND(MIN(INDEX(Assumptions!$D$13:$D$18,MATCH(E10556,Assumptions!$A$13:$A$18,0)),MAX(INDEX(Assumptions!$C$13:$C$18,MATCH(E10556,Assumptions!$A$13:$A$18,0)),INDEX(Assumptions!$B$13:$B$18,MATCH(E10556,Assumptions!$A$13:$A$18,0))*F10556)),2)</f>
        <v>0</v>
      </c>
    </row>
    <row r="10557" customFormat="false" ht="15" hidden="false" customHeight="false" outlineLevel="0" collapsed="false">
      <c r="A10557" s="24" t="s">
        <v>11380</v>
      </c>
      <c r="B10557" s="39" t="n">
        <v>46242</v>
      </c>
      <c r="C10557" s="24" t="s">
        <v>759</v>
      </c>
      <c r="D10557" s="24" t="s">
        <v>206</v>
      </c>
      <c r="E10557" s="24" t="s">
        <v>105</v>
      </c>
      <c r="F10557" s="38" t="n">
        <v>4210</v>
      </c>
      <c r="G10557" s="42" t="n">
        <f aca="false">DATE(YEAR(B10557),MONTH(B10557),1)</f>
        <v>46235</v>
      </c>
      <c r="H10557" s="24" t="str">
        <f aca="false">INDEX(Customers!$B$2:$B$601,MATCH(C10557,Customers!$A$2:$A$601,0))</f>
        <v>Coast</v>
      </c>
      <c r="I10557" s="43" t="n">
        <f aca="false">ROUND(MIN(INDEX(Assumptions!$D$13:$D$18,MATCH(E10557,Assumptions!$A$13:$A$18,0)),MAX(INDEX(Assumptions!$C$13:$C$18,MATCH(E10557,Assumptions!$A$13:$A$18,0)),INDEX(Assumptions!$B$13:$B$18,MATCH(E10557,Assumptions!$A$13:$A$18,0))*F10557)),2)</f>
        <v>63.15</v>
      </c>
    </row>
    <row r="10558" customFormat="false" ht="15" hidden="false" customHeight="false" outlineLevel="0" collapsed="false">
      <c r="A10558" s="24" t="s">
        <v>11381</v>
      </c>
      <c r="B10558" s="39" t="n">
        <v>46242</v>
      </c>
      <c r="C10558" s="24" t="s">
        <v>761</v>
      </c>
      <c r="D10558" s="24" t="s">
        <v>176</v>
      </c>
      <c r="E10558" s="24" t="s">
        <v>107</v>
      </c>
      <c r="F10558" s="38" t="n">
        <v>3970</v>
      </c>
      <c r="G10558" s="42" t="n">
        <f aca="false">DATE(YEAR(B10558),MONTH(B10558),1)</f>
        <v>46235</v>
      </c>
      <c r="H10558" s="24" t="str">
        <f aca="false">INDEX(Customers!$B$2:$B$601,MATCH(C10558,Customers!$A$2:$A$601,0))</f>
        <v>Rift Valley</v>
      </c>
      <c r="I10558" s="43" t="n">
        <f aca="false">ROUND(MIN(INDEX(Assumptions!$D$13:$D$18,MATCH(E10558,Assumptions!$A$13:$A$18,0)),MAX(INDEX(Assumptions!$C$13:$C$18,MATCH(E10558,Assumptions!$A$13:$A$18,0)),INDEX(Assumptions!$B$13:$B$18,MATCH(E10558,Assumptions!$A$13:$A$18,0))*F10558)),2)</f>
        <v>0</v>
      </c>
    </row>
    <row r="10559" customFormat="false" ht="15" hidden="false" customHeight="false" outlineLevel="0" collapsed="false">
      <c r="A10559" s="24" t="s">
        <v>11382</v>
      </c>
      <c r="B10559" s="39" t="n">
        <v>46242</v>
      </c>
      <c r="C10559" s="24" t="s">
        <v>767</v>
      </c>
      <c r="D10559" s="24" t="s">
        <v>826</v>
      </c>
      <c r="E10559" s="24" t="s">
        <v>103</v>
      </c>
      <c r="F10559" s="38" t="n">
        <v>350</v>
      </c>
      <c r="G10559" s="42" t="n">
        <f aca="false">DATE(YEAR(B10559),MONTH(B10559),1)</f>
        <v>46235</v>
      </c>
      <c r="H10559" s="24" t="str">
        <f aca="false">INDEX(Customers!$B$2:$B$601,MATCH(C10559,Customers!$A$2:$A$601,0))</f>
        <v>Nairobi</v>
      </c>
      <c r="I10559" s="43" t="n">
        <f aca="false">ROUND(MIN(INDEX(Assumptions!$D$13:$D$18,MATCH(E10559,Assumptions!$A$13:$A$18,0)),MAX(INDEX(Assumptions!$C$13:$C$18,MATCH(E10559,Assumptions!$A$13:$A$18,0)),INDEX(Assumptions!$B$13:$B$18,MATCH(E10559,Assumptions!$A$13:$A$18,0))*F10559)),2)</f>
        <v>5</v>
      </c>
    </row>
    <row r="10560" customFormat="false" ht="15" hidden="false" customHeight="false" outlineLevel="0" collapsed="false">
      <c r="A10560" s="24" t="s">
        <v>11383</v>
      </c>
      <c r="B10560" s="39" t="n">
        <v>46242</v>
      </c>
      <c r="C10560" s="24" t="s">
        <v>806</v>
      </c>
      <c r="D10560" s="24" t="s">
        <v>180</v>
      </c>
      <c r="E10560" s="24" t="s">
        <v>105</v>
      </c>
      <c r="F10560" s="38" t="n">
        <v>11130</v>
      </c>
      <c r="G10560" s="42" t="n">
        <f aca="false">DATE(YEAR(B10560),MONTH(B10560),1)</f>
        <v>46235</v>
      </c>
      <c r="H10560" s="24" t="str">
        <f aca="false">INDEX(Customers!$B$2:$B$601,MATCH(C10560,Customers!$A$2:$A$601,0))</f>
        <v>Rift Valley</v>
      </c>
      <c r="I10560" s="43" t="n">
        <f aca="false">ROUND(MIN(INDEX(Assumptions!$D$13:$D$18,MATCH(E10560,Assumptions!$A$13:$A$18,0)),MAX(INDEX(Assumptions!$C$13:$C$18,MATCH(E10560,Assumptions!$A$13:$A$18,0)),INDEX(Assumptions!$B$13:$B$18,MATCH(E10560,Assumptions!$A$13:$A$18,0))*F10560)),2)</f>
        <v>166.95</v>
      </c>
    </row>
    <row r="10561" customFormat="false" ht="15" hidden="false" customHeight="false" outlineLevel="0" collapsed="false">
      <c r="A10561" s="24" t="s">
        <v>11384</v>
      </c>
      <c r="B10561" s="39" t="n">
        <v>46243</v>
      </c>
      <c r="C10561" s="24" t="s">
        <v>218</v>
      </c>
      <c r="D10561" s="24" t="s">
        <v>826</v>
      </c>
      <c r="E10561" s="24" t="s">
        <v>103</v>
      </c>
      <c r="F10561" s="38" t="n">
        <v>2950</v>
      </c>
      <c r="G10561" s="42" t="n">
        <f aca="false">DATE(YEAR(B10561),MONTH(B10561),1)</f>
        <v>46235</v>
      </c>
      <c r="H10561" s="24" t="str">
        <f aca="false">INDEX(Customers!$B$2:$B$601,MATCH(C10561,Customers!$A$2:$A$601,0))</f>
        <v>Coast</v>
      </c>
      <c r="I10561" s="43" t="n">
        <f aca="false">ROUND(MIN(INDEX(Assumptions!$D$13:$D$18,MATCH(E10561,Assumptions!$A$13:$A$18,0)),MAX(INDEX(Assumptions!$C$13:$C$18,MATCH(E10561,Assumptions!$A$13:$A$18,0)),INDEX(Assumptions!$B$13:$B$18,MATCH(E10561,Assumptions!$A$13:$A$18,0))*F10561)),2)</f>
        <v>29.5</v>
      </c>
    </row>
    <row r="10562" customFormat="false" ht="15" hidden="false" customHeight="false" outlineLevel="0" collapsed="false">
      <c r="A10562" s="24" t="s">
        <v>11385</v>
      </c>
      <c r="B10562" s="39" t="n">
        <v>46243</v>
      </c>
      <c r="C10562" s="24" t="s">
        <v>219</v>
      </c>
      <c r="D10562" s="24" t="s">
        <v>826</v>
      </c>
      <c r="E10562" s="24" t="s">
        <v>103</v>
      </c>
      <c r="F10562" s="38" t="n">
        <v>1030</v>
      </c>
      <c r="G10562" s="42" t="n">
        <f aca="false">DATE(YEAR(B10562),MONTH(B10562),1)</f>
        <v>46235</v>
      </c>
      <c r="H10562" s="24" t="str">
        <f aca="false">INDEX(Customers!$B$2:$B$601,MATCH(C10562,Customers!$A$2:$A$601,0))</f>
        <v>Rift Valley</v>
      </c>
      <c r="I10562" s="43" t="n">
        <f aca="false">ROUND(MIN(INDEX(Assumptions!$D$13:$D$18,MATCH(E10562,Assumptions!$A$13:$A$18,0)),MAX(INDEX(Assumptions!$C$13:$C$18,MATCH(E10562,Assumptions!$A$13:$A$18,0)),INDEX(Assumptions!$B$13:$B$18,MATCH(E10562,Assumptions!$A$13:$A$18,0))*F10562)),2)</f>
        <v>10.3</v>
      </c>
    </row>
    <row r="10563" customFormat="false" ht="15" hidden="false" customHeight="false" outlineLevel="0" collapsed="false">
      <c r="A10563" s="24" t="s">
        <v>11386</v>
      </c>
      <c r="B10563" s="39" t="n">
        <v>46243</v>
      </c>
      <c r="C10563" s="24" t="s">
        <v>241</v>
      </c>
      <c r="D10563" s="24" t="s">
        <v>826</v>
      </c>
      <c r="E10563" s="24" t="s">
        <v>113</v>
      </c>
      <c r="F10563" s="38" t="n">
        <v>50</v>
      </c>
      <c r="G10563" s="42" t="n">
        <f aca="false">DATE(YEAR(B10563),MONTH(B10563),1)</f>
        <v>46235</v>
      </c>
      <c r="H10563" s="24" t="str">
        <f aca="false">INDEX(Customers!$B$2:$B$601,MATCH(C10563,Customers!$A$2:$A$601,0))</f>
        <v>Rift Valley</v>
      </c>
      <c r="I10563" s="43" t="n">
        <f aca="false">ROUND(MIN(INDEX(Assumptions!$D$13:$D$18,MATCH(E10563,Assumptions!$A$13:$A$18,0)),MAX(INDEX(Assumptions!$C$13:$C$18,MATCH(E10563,Assumptions!$A$13:$A$18,0)),INDEX(Assumptions!$B$13:$B$18,MATCH(E10563,Assumptions!$A$13:$A$18,0))*F10563)),2)</f>
        <v>2.5</v>
      </c>
    </row>
    <row r="10564" customFormat="false" ht="15" hidden="false" customHeight="false" outlineLevel="0" collapsed="false">
      <c r="A10564" s="24" t="s">
        <v>11387</v>
      </c>
      <c r="B10564" s="39" t="n">
        <v>46243</v>
      </c>
      <c r="C10564" s="24" t="s">
        <v>247</v>
      </c>
      <c r="D10564" s="24" t="s">
        <v>826</v>
      </c>
      <c r="E10564" s="24" t="s">
        <v>103</v>
      </c>
      <c r="F10564" s="38" t="n">
        <v>1120</v>
      </c>
      <c r="G10564" s="42" t="n">
        <f aca="false">DATE(YEAR(B10564),MONTH(B10564),1)</f>
        <v>46235</v>
      </c>
      <c r="H10564" s="24" t="str">
        <f aca="false">INDEX(Customers!$B$2:$B$601,MATCH(C10564,Customers!$A$2:$A$601,0))</f>
        <v>Nairobi</v>
      </c>
      <c r="I10564" s="43" t="n">
        <f aca="false">ROUND(MIN(INDEX(Assumptions!$D$13:$D$18,MATCH(E10564,Assumptions!$A$13:$A$18,0)),MAX(INDEX(Assumptions!$C$13:$C$18,MATCH(E10564,Assumptions!$A$13:$A$18,0)),INDEX(Assumptions!$B$13:$B$18,MATCH(E10564,Assumptions!$A$13:$A$18,0))*F10564)),2)</f>
        <v>11.2</v>
      </c>
    </row>
    <row r="10565" customFormat="false" ht="15" hidden="false" customHeight="false" outlineLevel="0" collapsed="false">
      <c r="A10565" s="24" t="s">
        <v>11388</v>
      </c>
      <c r="B10565" s="39" t="n">
        <v>46243</v>
      </c>
      <c r="C10565" s="24" t="s">
        <v>258</v>
      </c>
      <c r="D10565" s="24" t="s">
        <v>165</v>
      </c>
      <c r="E10565" s="24" t="s">
        <v>107</v>
      </c>
      <c r="F10565" s="38" t="n">
        <v>1230</v>
      </c>
      <c r="G10565" s="42" t="n">
        <f aca="false">DATE(YEAR(B10565),MONTH(B10565),1)</f>
        <v>46235</v>
      </c>
      <c r="H10565" s="24" t="str">
        <f aca="false">INDEX(Customers!$B$2:$B$601,MATCH(C10565,Customers!$A$2:$A$601,0))</f>
        <v>Central</v>
      </c>
      <c r="I10565" s="43" t="n">
        <f aca="false">ROUND(MIN(INDEX(Assumptions!$D$13:$D$18,MATCH(E10565,Assumptions!$A$13:$A$18,0)),MAX(INDEX(Assumptions!$C$13:$C$18,MATCH(E10565,Assumptions!$A$13:$A$18,0)),INDEX(Assumptions!$B$13:$B$18,MATCH(E10565,Assumptions!$A$13:$A$18,0))*F10565)),2)</f>
        <v>0</v>
      </c>
    </row>
    <row r="10566" customFormat="false" ht="15" hidden="false" customHeight="false" outlineLevel="0" collapsed="false">
      <c r="A10566" s="24" t="s">
        <v>11389</v>
      </c>
      <c r="B10566" s="39" t="n">
        <v>46243</v>
      </c>
      <c r="C10566" s="24" t="s">
        <v>271</v>
      </c>
      <c r="D10566" s="24" t="s">
        <v>826</v>
      </c>
      <c r="E10566" s="24" t="s">
        <v>109</v>
      </c>
      <c r="F10566" s="38" t="n">
        <v>1100</v>
      </c>
      <c r="G10566" s="42" t="n">
        <f aca="false">DATE(YEAR(B10566),MONTH(B10566),1)</f>
        <v>46235</v>
      </c>
      <c r="H10566" s="24" t="str">
        <f aca="false">INDEX(Customers!$B$2:$B$601,MATCH(C10566,Customers!$A$2:$A$601,0))</f>
        <v>Coast</v>
      </c>
      <c r="I10566" s="43" t="n">
        <f aca="false">ROUND(MIN(INDEX(Assumptions!$D$13:$D$18,MATCH(E10566,Assumptions!$A$13:$A$18,0)),MAX(INDEX(Assumptions!$C$13:$C$18,MATCH(E10566,Assumptions!$A$13:$A$18,0)),INDEX(Assumptions!$B$13:$B$18,MATCH(E10566,Assumptions!$A$13:$A$18,0))*F10566)),2)</f>
        <v>4.4</v>
      </c>
    </row>
    <row r="10567" customFormat="false" ht="15" hidden="false" customHeight="false" outlineLevel="0" collapsed="false">
      <c r="A10567" s="24" t="s">
        <v>11390</v>
      </c>
      <c r="B10567" s="39" t="n">
        <v>46243</v>
      </c>
      <c r="C10567" s="24" t="s">
        <v>284</v>
      </c>
      <c r="D10567" s="24" t="s">
        <v>826</v>
      </c>
      <c r="E10567" s="24" t="s">
        <v>103</v>
      </c>
      <c r="F10567" s="38" t="n">
        <v>1390</v>
      </c>
      <c r="G10567" s="42" t="n">
        <f aca="false">DATE(YEAR(B10567),MONTH(B10567),1)</f>
        <v>46235</v>
      </c>
      <c r="H10567" s="24" t="str">
        <f aca="false">INDEX(Customers!$B$2:$B$601,MATCH(C10567,Customers!$A$2:$A$601,0))</f>
        <v>Nairobi</v>
      </c>
      <c r="I10567" s="43" t="n">
        <f aca="false">ROUND(MIN(INDEX(Assumptions!$D$13:$D$18,MATCH(E10567,Assumptions!$A$13:$A$18,0)),MAX(INDEX(Assumptions!$C$13:$C$18,MATCH(E10567,Assumptions!$A$13:$A$18,0)),INDEX(Assumptions!$B$13:$B$18,MATCH(E10567,Assumptions!$A$13:$A$18,0))*F10567)),2)</f>
        <v>13.9</v>
      </c>
    </row>
    <row r="10568" customFormat="false" ht="15" hidden="false" customHeight="false" outlineLevel="0" collapsed="false">
      <c r="A10568" s="24" t="s">
        <v>11391</v>
      </c>
      <c r="B10568" s="39" t="n">
        <v>46243</v>
      </c>
      <c r="C10568" s="24" t="s">
        <v>285</v>
      </c>
      <c r="D10568" s="24" t="s">
        <v>826</v>
      </c>
      <c r="E10568" s="24" t="s">
        <v>109</v>
      </c>
      <c r="F10568" s="38" t="n">
        <v>22640</v>
      </c>
      <c r="G10568" s="42" t="n">
        <f aca="false">DATE(YEAR(B10568),MONTH(B10568),1)</f>
        <v>46235</v>
      </c>
      <c r="H10568" s="24" t="str">
        <f aca="false">INDEX(Customers!$B$2:$B$601,MATCH(C10568,Customers!$A$2:$A$601,0))</f>
        <v>Eastern</v>
      </c>
      <c r="I10568" s="43" t="n">
        <f aca="false">ROUND(MIN(INDEX(Assumptions!$D$13:$D$18,MATCH(E10568,Assumptions!$A$13:$A$18,0)),MAX(INDEX(Assumptions!$C$13:$C$18,MATCH(E10568,Assumptions!$A$13:$A$18,0)),INDEX(Assumptions!$B$13:$B$18,MATCH(E10568,Assumptions!$A$13:$A$18,0))*F10568)),2)</f>
        <v>40</v>
      </c>
    </row>
    <row r="10569" customFormat="false" ht="15" hidden="false" customHeight="false" outlineLevel="0" collapsed="false">
      <c r="A10569" s="24" t="s">
        <v>11392</v>
      </c>
      <c r="B10569" s="39" t="n">
        <v>46243</v>
      </c>
      <c r="C10569" s="24" t="s">
        <v>293</v>
      </c>
      <c r="D10569" s="24" t="s">
        <v>826</v>
      </c>
      <c r="E10569" s="24" t="s">
        <v>113</v>
      </c>
      <c r="F10569" s="38" t="n">
        <v>1000</v>
      </c>
      <c r="G10569" s="42" t="n">
        <f aca="false">DATE(YEAR(B10569),MONTH(B10569),1)</f>
        <v>46235</v>
      </c>
      <c r="H10569" s="24" t="str">
        <f aca="false">INDEX(Customers!$B$2:$B$601,MATCH(C10569,Customers!$A$2:$A$601,0))</f>
        <v>Western</v>
      </c>
      <c r="I10569" s="43" t="n">
        <f aca="false">ROUND(MIN(INDEX(Assumptions!$D$13:$D$18,MATCH(E10569,Assumptions!$A$13:$A$18,0)),MAX(INDEX(Assumptions!$C$13:$C$18,MATCH(E10569,Assumptions!$A$13:$A$18,0)),INDEX(Assumptions!$B$13:$B$18,MATCH(E10569,Assumptions!$A$13:$A$18,0))*F10569)),2)</f>
        <v>50</v>
      </c>
    </row>
    <row r="10570" customFormat="false" ht="15" hidden="false" customHeight="false" outlineLevel="0" collapsed="false">
      <c r="A10570" s="24" t="s">
        <v>11393</v>
      </c>
      <c r="B10570" s="39" t="n">
        <v>46243</v>
      </c>
      <c r="C10570" s="24" t="s">
        <v>303</v>
      </c>
      <c r="D10570" s="24" t="s">
        <v>826</v>
      </c>
      <c r="E10570" s="24" t="s">
        <v>103</v>
      </c>
      <c r="F10570" s="38" t="n">
        <v>1750</v>
      </c>
      <c r="G10570" s="42" t="n">
        <f aca="false">DATE(YEAR(B10570),MONTH(B10570),1)</f>
        <v>46235</v>
      </c>
      <c r="H10570" s="24" t="str">
        <f aca="false">INDEX(Customers!$B$2:$B$601,MATCH(C10570,Customers!$A$2:$A$601,0))</f>
        <v>Rift Valley</v>
      </c>
      <c r="I10570" s="43" t="n">
        <f aca="false">ROUND(MIN(INDEX(Assumptions!$D$13:$D$18,MATCH(E10570,Assumptions!$A$13:$A$18,0)),MAX(INDEX(Assumptions!$C$13:$C$18,MATCH(E10570,Assumptions!$A$13:$A$18,0)),INDEX(Assumptions!$B$13:$B$18,MATCH(E10570,Assumptions!$A$13:$A$18,0))*F10570)),2)</f>
        <v>17.5</v>
      </c>
    </row>
    <row r="10571" customFormat="false" ht="15" hidden="false" customHeight="false" outlineLevel="0" collapsed="false">
      <c r="A10571" s="24" t="s">
        <v>11394</v>
      </c>
      <c r="B10571" s="39" t="n">
        <v>46243</v>
      </c>
      <c r="C10571" s="24" t="s">
        <v>306</v>
      </c>
      <c r="D10571" s="24" t="s">
        <v>826</v>
      </c>
      <c r="E10571" s="24" t="s">
        <v>111</v>
      </c>
      <c r="F10571" s="38" t="n">
        <v>50</v>
      </c>
      <c r="G10571" s="42" t="n">
        <f aca="false">DATE(YEAR(B10571),MONTH(B10571),1)</f>
        <v>46235</v>
      </c>
      <c r="H10571" s="24" t="str">
        <f aca="false">INDEX(Customers!$B$2:$B$601,MATCH(C10571,Customers!$A$2:$A$601,0))</f>
        <v>Rift Valley</v>
      </c>
      <c r="I10571" s="43" t="n">
        <f aca="false">ROUND(MIN(INDEX(Assumptions!$D$13:$D$18,MATCH(E10571,Assumptions!$A$13:$A$18,0)),MAX(INDEX(Assumptions!$C$13:$C$18,MATCH(E10571,Assumptions!$A$13:$A$18,0)),INDEX(Assumptions!$B$13:$B$18,MATCH(E10571,Assumptions!$A$13:$A$18,0))*F10571)),2)</f>
        <v>2</v>
      </c>
    </row>
    <row r="10572" customFormat="false" ht="15" hidden="false" customHeight="false" outlineLevel="0" collapsed="false">
      <c r="A10572" s="24" t="s">
        <v>11395</v>
      </c>
      <c r="B10572" s="39" t="n">
        <v>46243</v>
      </c>
      <c r="C10572" s="24" t="s">
        <v>352</v>
      </c>
      <c r="D10572" s="24" t="s">
        <v>188</v>
      </c>
      <c r="E10572" s="24" t="s">
        <v>107</v>
      </c>
      <c r="F10572" s="38" t="n">
        <v>7290</v>
      </c>
      <c r="G10572" s="42" t="n">
        <f aca="false">DATE(YEAR(B10572),MONTH(B10572),1)</f>
        <v>46235</v>
      </c>
      <c r="H10572" s="24" t="str">
        <f aca="false">INDEX(Customers!$B$2:$B$601,MATCH(C10572,Customers!$A$2:$A$601,0))</f>
        <v>Coast</v>
      </c>
      <c r="I10572" s="43" t="n">
        <f aca="false">ROUND(MIN(INDEX(Assumptions!$D$13:$D$18,MATCH(E10572,Assumptions!$A$13:$A$18,0)),MAX(INDEX(Assumptions!$C$13:$C$18,MATCH(E10572,Assumptions!$A$13:$A$18,0)),INDEX(Assumptions!$B$13:$B$18,MATCH(E10572,Assumptions!$A$13:$A$18,0))*F10572)),2)</f>
        <v>0</v>
      </c>
    </row>
    <row r="10573" customFormat="false" ht="15" hidden="false" customHeight="false" outlineLevel="0" collapsed="false">
      <c r="A10573" s="24" t="s">
        <v>11396</v>
      </c>
      <c r="B10573" s="39" t="n">
        <v>46243</v>
      </c>
      <c r="C10573" s="24" t="s">
        <v>363</v>
      </c>
      <c r="D10573" s="24" t="s">
        <v>826</v>
      </c>
      <c r="E10573" s="24" t="s">
        <v>103</v>
      </c>
      <c r="F10573" s="38" t="n">
        <v>3890</v>
      </c>
      <c r="G10573" s="42" t="n">
        <f aca="false">DATE(YEAR(B10573),MONTH(B10573),1)</f>
        <v>46235</v>
      </c>
      <c r="H10573" s="24" t="str">
        <f aca="false">INDEX(Customers!$B$2:$B$601,MATCH(C10573,Customers!$A$2:$A$601,0))</f>
        <v>Nairobi</v>
      </c>
      <c r="I10573" s="43" t="n">
        <f aca="false">ROUND(MIN(INDEX(Assumptions!$D$13:$D$18,MATCH(E10573,Assumptions!$A$13:$A$18,0)),MAX(INDEX(Assumptions!$C$13:$C$18,MATCH(E10573,Assumptions!$A$13:$A$18,0)),INDEX(Assumptions!$B$13:$B$18,MATCH(E10573,Assumptions!$A$13:$A$18,0))*F10573)),2)</f>
        <v>38.9</v>
      </c>
    </row>
    <row r="10574" customFormat="false" ht="15" hidden="false" customHeight="false" outlineLevel="0" collapsed="false">
      <c r="A10574" s="24" t="s">
        <v>11397</v>
      </c>
      <c r="B10574" s="39" t="n">
        <v>46243</v>
      </c>
      <c r="C10574" s="24" t="s">
        <v>367</v>
      </c>
      <c r="D10574" s="24" t="s">
        <v>153</v>
      </c>
      <c r="E10574" s="24" t="s">
        <v>105</v>
      </c>
      <c r="F10574" s="38" t="n">
        <v>1760</v>
      </c>
      <c r="G10574" s="42" t="n">
        <f aca="false">DATE(YEAR(B10574),MONTH(B10574),1)</f>
        <v>46235</v>
      </c>
      <c r="H10574" s="24" t="str">
        <f aca="false">INDEX(Customers!$B$2:$B$601,MATCH(C10574,Customers!$A$2:$A$601,0))</f>
        <v>Nairobi</v>
      </c>
      <c r="I10574" s="43" t="n">
        <f aca="false">ROUND(MIN(INDEX(Assumptions!$D$13:$D$18,MATCH(E10574,Assumptions!$A$13:$A$18,0)),MAX(INDEX(Assumptions!$C$13:$C$18,MATCH(E10574,Assumptions!$A$13:$A$18,0)),INDEX(Assumptions!$B$13:$B$18,MATCH(E10574,Assumptions!$A$13:$A$18,0))*F10574)),2)</f>
        <v>26.4</v>
      </c>
    </row>
    <row r="10575" customFormat="false" ht="15" hidden="false" customHeight="false" outlineLevel="0" collapsed="false">
      <c r="A10575" s="24" t="s">
        <v>11398</v>
      </c>
      <c r="B10575" s="39" t="n">
        <v>46243</v>
      </c>
      <c r="C10575" s="24" t="s">
        <v>372</v>
      </c>
      <c r="D10575" s="24" t="s">
        <v>826</v>
      </c>
      <c r="E10575" s="24" t="s">
        <v>111</v>
      </c>
      <c r="F10575" s="38" t="n">
        <v>50</v>
      </c>
      <c r="G10575" s="42" t="n">
        <f aca="false">DATE(YEAR(B10575),MONTH(B10575),1)</f>
        <v>46235</v>
      </c>
      <c r="H10575" s="24" t="str">
        <f aca="false">INDEX(Customers!$B$2:$B$601,MATCH(C10575,Customers!$A$2:$A$601,0))</f>
        <v>Central</v>
      </c>
      <c r="I10575" s="43" t="n">
        <f aca="false">ROUND(MIN(INDEX(Assumptions!$D$13:$D$18,MATCH(E10575,Assumptions!$A$13:$A$18,0)),MAX(INDEX(Assumptions!$C$13:$C$18,MATCH(E10575,Assumptions!$A$13:$A$18,0)),INDEX(Assumptions!$B$13:$B$18,MATCH(E10575,Assumptions!$A$13:$A$18,0))*F10575)),2)</f>
        <v>2</v>
      </c>
    </row>
    <row r="10576" customFormat="false" ht="15" hidden="false" customHeight="false" outlineLevel="0" collapsed="false">
      <c r="A10576" s="24" t="s">
        <v>11399</v>
      </c>
      <c r="B10576" s="39" t="n">
        <v>46243</v>
      </c>
      <c r="C10576" s="24" t="s">
        <v>373</v>
      </c>
      <c r="D10576" s="24" t="s">
        <v>826</v>
      </c>
      <c r="E10576" s="24" t="s">
        <v>113</v>
      </c>
      <c r="F10576" s="38" t="n">
        <v>1000</v>
      </c>
      <c r="G10576" s="42" t="n">
        <f aca="false">DATE(YEAR(B10576),MONTH(B10576),1)</f>
        <v>46235</v>
      </c>
      <c r="H10576" s="24" t="str">
        <f aca="false">INDEX(Customers!$B$2:$B$601,MATCH(C10576,Customers!$A$2:$A$601,0))</f>
        <v>Rift Valley</v>
      </c>
      <c r="I10576" s="43" t="n">
        <f aca="false">ROUND(MIN(INDEX(Assumptions!$D$13:$D$18,MATCH(E10576,Assumptions!$A$13:$A$18,0)),MAX(INDEX(Assumptions!$C$13:$C$18,MATCH(E10576,Assumptions!$A$13:$A$18,0)),INDEX(Assumptions!$B$13:$B$18,MATCH(E10576,Assumptions!$A$13:$A$18,0))*F10576)),2)</f>
        <v>50</v>
      </c>
    </row>
    <row r="10577" customFormat="false" ht="15" hidden="false" customHeight="false" outlineLevel="0" collapsed="false">
      <c r="A10577" s="24" t="s">
        <v>11400</v>
      </c>
      <c r="B10577" s="39" t="n">
        <v>46243</v>
      </c>
      <c r="C10577" s="24" t="s">
        <v>379</v>
      </c>
      <c r="D10577" s="24" t="s">
        <v>826</v>
      </c>
      <c r="E10577" s="24" t="s">
        <v>103</v>
      </c>
      <c r="F10577" s="38" t="n">
        <v>250</v>
      </c>
      <c r="G10577" s="42" t="n">
        <f aca="false">DATE(YEAR(B10577),MONTH(B10577),1)</f>
        <v>46235</v>
      </c>
      <c r="H10577" s="24" t="str">
        <f aca="false">INDEX(Customers!$B$2:$B$601,MATCH(C10577,Customers!$A$2:$A$601,0))</f>
        <v>Nairobi</v>
      </c>
      <c r="I10577" s="43" t="n">
        <f aca="false">ROUND(MIN(INDEX(Assumptions!$D$13:$D$18,MATCH(E10577,Assumptions!$A$13:$A$18,0)),MAX(INDEX(Assumptions!$C$13:$C$18,MATCH(E10577,Assumptions!$A$13:$A$18,0)),INDEX(Assumptions!$B$13:$B$18,MATCH(E10577,Assumptions!$A$13:$A$18,0))*F10577)),2)</f>
        <v>5</v>
      </c>
    </row>
    <row r="10578" customFormat="false" ht="15" hidden="false" customHeight="false" outlineLevel="0" collapsed="false">
      <c r="A10578" s="24" t="s">
        <v>11401</v>
      </c>
      <c r="B10578" s="39" t="n">
        <v>46243</v>
      </c>
      <c r="C10578" s="24" t="s">
        <v>393</v>
      </c>
      <c r="D10578" s="24" t="s">
        <v>826</v>
      </c>
      <c r="E10578" s="24" t="s">
        <v>111</v>
      </c>
      <c r="F10578" s="38" t="n">
        <v>50</v>
      </c>
      <c r="G10578" s="42" t="n">
        <f aca="false">DATE(YEAR(B10578),MONTH(B10578),1)</f>
        <v>46235</v>
      </c>
      <c r="H10578" s="24" t="str">
        <f aca="false">INDEX(Customers!$B$2:$B$601,MATCH(C10578,Customers!$A$2:$A$601,0))</f>
        <v>Rift Valley</v>
      </c>
      <c r="I10578" s="43" t="n">
        <f aca="false">ROUND(MIN(INDEX(Assumptions!$D$13:$D$18,MATCH(E10578,Assumptions!$A$13:$A$18,0)),MAX(INDEX(Assumptions!$C$13:$C$18,MATCH(E10578,Assumptions!$A$13:$A$18,0)),INDEX(Assumptions!$B$13:$B$18,MATCH(E10578,Assumptions!$A$13:$A$18,0))*F10578)),2)</f>
        <v>2</v>
      </c>
    </row>
    <row r="10579" customFormat="false" ht="15" hidden="false" customHeight="false" outlineLevel="0" collapsed="false">
      <c r="A10579" s="24" t="s">
        <v>11402</v>
      </c>
      <c r="B10579" s="39" t="n">
        <v>46243</v>
      </c>
      <c r="C10579" s="24" t="s">
        <v>404</v>
      </c>
      <c r="D10579" s="24" t="s">
        <v>826</v>
      </c>
      <c r="E10579" s="24" t="s">
        <v>111</v>
      </c>
      <c r="F10579" s="38" t="n">
        <v>50</v>
      </c>
      <c r="G10579" s="42" t="n">
        <f aca="false">DATE(YEAR(B10579),MONTH(B10579),1)</f>
        <v>46235</v>
      </c>
      <c r="H10579" s="24" t="str">
        <f aca="false">INDEX(Customers!$B$2:$B$601,MATCH(C10579,Customers!$A$2:$A$601,0))</f>
        <v>Eastern</v>
      </c>
      <c r="I10579" s="43" t="n">
        <f aca="false">ROUND(MIN(INDEX(Assumptions!$D$13:$D$18,MATCH(E10579,Assumptions!$A$13:$A$18,0)),MAX(INDEX(Assumptions!$C$13:$C$18,MATCH(E10579,Assumptions!$A$13:$A$18,0)),INDEX(Assumptions!$B$13:$B$18,MATCH(E10579,Assumptions!$A$13:$A$18,0))*F10579)),2)</f>
        <v>2</v>
      </c>
    </row>
    <row r="10580" customFormat="false" ht="15" hidden="false" customHeight="false" outlineLevel="0" collapsed="false">
      <c r="A10580" s="24" t="s">
        <v>11403</v>
      </c>
      <c r="B10580" s="39" t="n">
        <v>46243</v>
      </c>
      <c r="C10580" s="24" t="s">
        <v>408</v>
      </c>
      <c r="D10580" s="24" t="s">
        <v>172</v>
      </c>
      <c r="E10580" s="24" t="s">
        <v>107</v>
      </c>
      <c r="F10580" s="38" t="n">
        <v>7490</v>
      </c>
      <c r="G10580" s="42" t="n">
        <f aca="false">DATE(YEAR(B10580),MONTH(B10580),1)</f>
        <v>46235</v>
      </c>
      <c r="H10580" s="24" t="str">
        <f aca="false">INDEX(Customers!$B$2:$B$601,MATCH(C10580,Customers!$A$2:$A$601,0))</f>
        <v>Nairobi</v>
      </c>
      <c r="I10580" s="43" t="n">
        <f aca="false">ROUND(MIN(INDEX(Assumptions!$D$13:$D$18,MATCH(E10580,Assumptions!$A$13:$A$18,0)),MAX(INDEX(Assumptions!$C$13:$C$18,MATCH(E10580,Assumptions!$A$13:$A$18,0)),INDEX(Assumptions!$B$13:$B$18,MATCH(E10580,Assumptions!$A$13:$A$18,0))*F10580)),2)</f>
        <v>0</v>
      </c>
    </row>
    <row r="10581" customFormat="false" ht="15" hidden="false" customHeight="false" outlineLevel="0" collapsed="false">
      <c r="A10581" s="24" t="s">
        <v>11404</v>
      </c>
      <c r="B10581" s="39" t="n">
        <v>46243</v>
      </c>
      <c r="C10581" s="24" t="s">
        <v>419</v>
      </c>
      <c r="D10581" s="24" t="s">
        <v>153</v>
      </c>
      <c r="E10581" s="24" t="s">
        <v>105</v>
      </c>
      <c r="F10581" s="38" t="n">
        <v>3160</v>
      </c>
      <c r="G10581" s="42" t="n">
        <f aca="false">DATE(YEAR(B10581),MONTH(B10581),1)</f>
        <v>46235</v>
      </c>
      <c r="H10581" s="24" t="str">
        <f aca="false">INDEX(Customers!$B$2:$B$601,MATCH(C10581,Customers!$A$2:$A$601,0))</f>
        <v>Nairobi</v>
      </c>
      <c r="I10581" s="43" t="n">
        <f aca="false">ROUND(MIN(INDEX(Assumptions!$D$13:$D$18,MATCH(E10581,Assumptions!$A$13:$A$18,0)),MAX(INDEX(Assumptions!$C$13:$C$18,MATCH(E10581,Assumptions!$A$13:$A$18,0)),INDEX(Assumptions!$B$13:$B$18,MATCH(E10581,Assumptions!$A$13:$A$18,0))*F10581)),2)</f>
        <v>47.4</v>
      </c>
    </row>
    <row r="10582" customFormat="false" ht="15" hidden="false" customHeight="false" outlineLevel="0" collapsed="false">
      <c r="A10582" s="24" t="s">
        <v>11405</v>
      </c>
      <c r="B10582" s="39" t="n">
        <v>46243</v>
      </c>
      <c r="C10582" s="24" t="s">
        <v>428</v>
      </c>
      <c r="D10582" s="24" t="s">
        <v>826</v>
      </c>
      <c r="E10582" s="24" t="s">
        <v>113</v>
      </c>
      <c r="F10582" s="38" t="n">
        <v>50</v>
      </c>
      <c r="G10582" s="42" t="n">
        <f aca="false">DATE(YEAR(B10582),MONTH(B10582),1)</f>
        <v>46235</v>
      </c>
      <c r="H10582" s="24" t="str">
        <f aca="false">INDEX(Customers!$B$2:$B$601,MATCH(C10582,Customers!$A$2:$A$601,0))</f>
        <v>Nairobi</v>
      </c>
      <c r="I10582" s="43" t="n">
        <f aca="false">ROUND(MIN(INDEX(Assumptions!$D$13:$D$18,MATCH(E10582,Assumptions!$A$13:$A$18,0)),MAX(INDEX(Assumptions!$C$13:$C$18,MATCH(E10582,Assumptions!$A$13:$A$18,0)),INDEX(Assumptions!$B$13:$B$18,MATCH(E10582,Assumptions!$A$13:$A$18,0))*F10582)),2)</f>
        <v>2.5</v>
      </c>
    </row>
    <row r="10583" customFormat="false" ht="15" hidden="false" customHeight="false" outlineLevel="0" collapsed="false">
      <c r="A10583" s="24" t="s">
        <v>11406</v>
      </c>
      <c r="B10583" s="39" t="n">
        <v>46243</v>
      </c>
      <c r="C10583" s="24" t="s">
        <v>480</v>
      </c>
      <c r="D10583" s="24" t="s">
        <v>826</v>
      </c>
      <c r="E10583" s="24" t="s">
        <v>113</v>
      </c>
      <c r="F10583" s="38" t="n">
        <v>99</v>
      </c>
      <c r="G10583" s="42" t="n">
        <f aca="false">DATE(YEAR(B10583),MONTH(B10583),1)</f>
        <v>46235</v>
      </c>
      <c r="H10583" s="24" t="str">
        <f aca="false">INDEX(Customers!$B$2:$B$601,MATCH(C10583,Customers!$A$2:$A$601,0))</f>
        <v>Rift Valley</v>
      </c>
      <c r="I10583" s="43" t="n">
        <f aca="false">ROUND(MIN(INDEX(Assumptions!$D$13:$D$18,MATCH(E10583,Assumptions!$A$13:$A$18,0)),MAX(INDEX(Assumptions!$C$13:$C$18,MATCH(E10583,Assumptions!$A$13:$A$18,0)),INDEX(Assumptions!$B$13:$B$18,MATCH(E10583,Assumptions!$A$13:$A$18,0))*F10583)),2)</f>
        <v>4.95</v>
      </c>
    </row>
    <row r="10584" customFormat="false" ht="15" hidden="false" customHeight="false" outlineLevel="0" collapsed="false">
      <c r="A10584" s="24" t="s">
        <v>11407</v>
      </c>
      <c r="B10584" s="39" t="n">
        <v>46243</v>
      </c>
      <c r="C10584" s="24" t="s">
        <v>484</v>
      </c>
      <c r="D10584" s="24" t="s">
        <v>826</v>
      </c>
      <c r="E10584" s="24" t="s">
        <v>111</v>
      </c>
      <c r="F10584" s="38" t="n">
        <v>100</v>
      </c>
      <c r="G10584" s="42" t="n">
        <f aca="false">DATE(YEAR(B10584),MONTH(B10584),1)</f>
        <v>46235</v>
      </c>
      <c r="H10584" s="24" t="str">
        <f aca="false">INDEX(Customers!$B$2:$B$601,MATCH(C10584,Customers!$A$2:$A$601,0))</f>
        <v>Western</v>
      </c>
      <c r="I10584" s="43" t="n">
        <f aca="false">ROUND(MIN(INDEX(Assumptions!$D$13:$D$18,MATCH(E10584,Assumptions!$A$13:$A$18,0)),MAX(INDEX(Assumptions!$C$13:$C$18,MATCH(E10584,Assumptions!$A$13:$A$18,0)),INDEX(Assumptions!$B$13:$B$18,MATCH(E10584,Assumptions!$A$13:$A$18,0))*F10584)),2)</f>
        <v>4</v>
      </c>
    </row>
    <row r="10585" customFormat="false" ht="15" hidden="false" customHeight="false" outlineLevel="0" collapsed="false">
      <c r="A10585" s="24" t="s">
        <v>11408</v>
      </c>
      <c r="B10585" s="39" t="n">
        <v>46243</v>
      </c>
      <c r="C10585" s="24" t="s">
        <v>503</v>
      </c>
      <c r="D10585" s="24" t="s">
        <v>826</v>
      </c>
      <c r="E10585" s="24" t="s">
        <v>113</v>
      </c>
      <c r="F10585" s="38" t="n">
        <v>250</v>
      </c>
      <c r="G10585" s="42" t="n">
        <f aca="false">DATE(YEAR(B10585),MONTH(B10585),1)</f>
        <v>46235</v>
      </c>
      <c r="H10585" s="24" t="str">
        <f aca="false">INDEX(Customers!$B$2:$B$601,MATCH(C10585,Customers!$A$2:$A$601,0))</f>
        <v>Nairobi</v>
      </c>
      <c r="I10585" s="43" t="n">
        <f aca="false">ROUND(MIN(INDEX(Assumptions!$D$13:$D$18,MATCH(E10585,Assumptions!$A$13:$A$18,0)),MAX(INDEX(Assumptions!$C$13:$C$18,MATCH(E10585,Assumptions!$A$13:$A$18,0)),INDEX(Assumptions!$B$13:$B$18,MATCH(E10585,Assumptions!$A$13:$A$18,0))*F10585)),2)</f>
        <v>12.5</v>
      </c>
    </row>
    <row r="10586" customFormat="false" ht="15" hidden="false" customHeight="false" outlineLevel="0" collapsed="false">
      <c r="A10586" s="24" t="s">
        <v>11409</v>
      </c>
      <c r="B10586" s="39" t="n">
        <v>46243</v>
      </c>
      <c r="C10586" s="24" t="s">
        <v>514</v>
      </c>
      <c r="D10586" s="24" t="s">
        <v>826</v>
      </c>
      <c r="E10586" s="24" t="s">
        <v>103</v>
      </c>
      <c r="F10586" s="38" t="n">
        <v>15410</v>
      </c>
      <c r="G10586" s="42" t="n">
        <f aca="false">DATE(YEAR(B10586),MONTH(B10586),1)</f>
        <v>46235</v>
      </c>
      <c r="H10586" s="24" t="str">
        <f aca="false">INDEX(Customers!$B$2:$B$601,MATCH(C10586,Customers!$A$2:$A$601,0))</f>
        <v>Central</v>
      </c>
      <c r="I10586" s="43" t="n">
        <f aca="false">ROUND(MIN(INDEX(Assumptions!$D$13:$D$18,MATCH(E10586,Assumptions!$A$13:$A$18,0)),MAX(INDEX(Assumptions!$C$13:$C$18,MATCH(E10586,Assumptions!$A$13:$A$18,0)),INDEX(Assumptions!$B$13:$B$18,MATCH(E10586,Assumptions!$A$13:$A$18,0))*F10586)),2)</f>
        <v>105</v>
      </c>
    </row>
    <row r="10587" customFormat="false" ht="15" hidden="false" customHeight="false" outlineLevel="0" collapsed="false">
      <c r="A10587" s="24" t="s">
        <v>11410</v>
      </c>
      <c r="B10587" s="39" t="n">
        <v>46243</v>
      </c>
      <c r="C10587" s="24" t="s">
        <v>538</v>
      </c>
      <c r="D10587" s="24" t="s">
        <v>826</v>
      </c>
      <c r="E10587" s="24" t="s">
        <v>103</v>
      </c>
      <c r="F10587" s="38" t="n">
        <v>7600</v>
      </c>
      <c r="G10587" s="42" t="n">
        <f aca="false">DATE(YEAR(B10587),MONTH(B10587),1)</f>
        <v>46235</v>
      </c>
      <c r="H10587" s="24" t="str">
        <f aca="false">INDEX(Customers!$B$2:$B$601,MATCH(C10587,Customers!$A$2:$A$601,0))</f>
        <v>Rift Valley</v>
      </c>
      <c r="I10587" s="43" t="n">
        <f aca="false">ROUND(MIN(INDEX(Assumptions!$D$13:$D$18,MATCH(E10587,Assumptions!$A$13:$A$18,0)),MAX(INDEX(Assumptions!$C$13:$C$18,MATCH(E10587,Assumptions!$A$13:$A$18,0)),INDEX(Assumptions!$B$13:$B$18,MATCH(E10587,Assumptions!$A$13:$A$18,0))*F10587)),2)</f>
        <v>76</v>
      </c>
    </row>
    <row r="10588" customFormat="false" ht="15" hidden="false" customHeight="false" outlineLevel="0" collapsed="false">
      <c r="A10588" s="24" t="s">
        <v>11411</v>
      </c>
      <c r="B10588" s="39" t="n">
        <v>46243</v>
      </c>
      <c r="C10588" s="24" t="s">
        <v>557</v>
      </c>
      <c r="D10588" s="24" t="s">
        <v>826</v>
      </c>
      <c r="E10588" s="24" t="s">
        <v>111</v>
      </c>
      <c r="F10588" s="38" t="n">
        <v>50</v>
      </c>
      <c r="G10588" s="42" t="n">
        <f aca="false">DATE(YEAR(B10588),MONTH(B10588),1)</f>
        <v>46235</v>
      </c>
      <c r="H10588" s="24" t="str">
        <f aca="false">INDEX(Customers!$B$2:$B$601,MATCH(C10588,Customers!$A$2:$A$601,0))</f>
        <v>Western</v>
      </c>
      <c r="I10588" s="43" t="n">
        <f aca="false">ROUND(MIN(INDEX(Assumptions!$D$13:$D$18,MATCH(E10588,Assumptions!$A$13:$A$18,0)),MAX(INDEX(Assumptions!$C$13:$C$18,MATCH(E10588,Assumptions!$A$13:$A$18,0)),INDEX(Assumptions!$B$13:$B$18,MATCH(E10588,Assumptions!$A$13:$A$18,0))*F10588)),2)</f>
        <v>2</v>
      </c>
    </row>
    <row r="10589" customFormat="false" ht="15" hidden="false" customHeight="false" outlineLevel="0" collapsed="false">
      <c r="A10589" s="24" t="s">
        <v>11412</v>
      </c>
      <c r="B10589" s="39" t="n">
        <v>46243</v>
      </c>
      <c r="C10589" s="24" t="s">
        <v>561</v>
      </c>
      <c r="D10589" s="24" t="s">
        <v>826</v>
      </c>
      <c r="E10589" s="24" t="s">
        <v>103</v>
      </c>
      <c r="F10589" s="38" t="n">
        <v>1800</v>
      </c>
      <c r="G10589" s="42" t="n">
        <f aca="false">DATE(YEAR(B10589),MONTH(B10589),1)</f>
        <v>46235</v>
      </c>
      <c r="H10589" s="24" t="str">
        <f aca="false">INDEX(Customers!$B$2:$B$601,MATCH(C10589,Customers!$A$2:$A$601,0))</f>
        <v>Eastern</v>
      </c>
      <c r="I10589" s="43" t="n">
        <f aca="false">ROUND(MIN(INDEX(Assumptions!$D$13:$D$18,MATCH(E10589,Assumptions!$A$13:$A$18,0)),MAX(INDEX(Assumptions!$C$13:$C$18,MATCH(E10589,Assumptions!$A$13:$A$18,0)),INDEX(Assumptions!$B$13:$B$18,MATCH(E10589,Assumptions!$A$13:$A$18,0))*F10589)),2)</f>
        <v>18</v>
      </c>
    </row>
    <row r="10590" customFormat="false" ht="15" hidden="false" customHeight="false" outlineLevel="0" collapsed="false">
      <c r="A10590" s="24" t="s">
        <v>11413</v>
      </c>
      <c r="B10590" s="39" t="n">
        <v>46243</v>
      </c>
      <c r="C10590" s="24" t="s">
        <v>578</v>
      </c>
      <c r="D10590" s="24" t="s">
        <v>173</v>
      </c>
      <c r="E10590" s="24" t="s">
        <v>107</v>
      </c>
      <c r="F10590" s="38" t="n">
        <v>4050</v>
      </c>
      <c r="G10590" s="42" t="n">
        <f aca="false">DATE(YEAR(B10590),MONTH(B10590),1)</f>
        <v>46235</v>
      </c>
      <c r="H10590" s="24" t="str">
        <f aca="false">INDEX(Customers!$B$2:$B$601,MATCH(C10590,Customers!$A$2:$A$601,0))</f>
        <v>Rift Valley</v>
      </c>
      <c r="I10590" s="43" t="n">
        <f aca="false">ROUND(MIN(INDEX(Assumptions!$D$13:$D$18,MATCH(E10590,Assumptions!$A$13:$A$18,0)),MAX(INDEX(Assumptions!$C$13:$C$18,MATCH(E10590,Assumptions!$A$13:$A$18,0)),INDEX(Assumptions!$B$13:$B$18,MATCH(E10590,Assumptions!$A$13:$A$18,0))*F10590)),2)</f>
        <v>0</v>
      </c>
    </row>
    <row r="10591" customFormat="false" ht="15" hidden="false" customHeight="false" outlineLevel="0" collapsed="false">
      <c r="A10591" s="24" t="s">
        <v>11414</v>
      </c>
      <c r="B10591" s="39" t="n">
        <v>46243</v>
      </c>
      <c r="C10591" s="24" t="s">
        <v>587</v>
      </c>
      <c r="D10591" s="24" t="s">
        <v>826</v>
      </c>
      <c r="E10591" s="24" t="s">
        <v>103</v>
      </c>
      <c r="F10591" s="38" t="n">
        <v>230</v>
      </c>
      <c r="G10591" s="42" t="n">
        <f aca="false">DATE(YEAR(B10591),MONTH(B10591),1)</f>
        <v>46235</v>
      </c>
      <c r="H10591" s="24" t="str">
        <f aca="false">INDEX(Customers!$B$2:$B$601,MATCH(C10591,Customers!$A$2:$A$601,0))</f>
        <v>Western</v>
      </c>
      <c r="I10591" s="43" t="n">
        <f aca="false">ROUND(MIN(INDEX(Assumptions!$D$13:$D$18,MATCH(E10591,Assumptions!$A$13:$A$18,0)),MAX(INDEX(Assumptions!$C$13:$C$18,MATCH(E10591,Assumptions!$A$13:$A$18,0)),INDEX(Assumptions!$B$13:$B$18,MATCH(E10591,Assumptions!$A$13:$A$18,0))*F10591)),2)</f>
        <v>5</v>
      </c>
    </row>
    <row r="10592" customFormat="false" ht="15" hidden="false" customHeight="false" outlineLevel="0" collapsed="false">
      <c r="A10592" s="24" t="s">
        <v>11415</v>
      </c>
      <c r="B10592" s="39" t="n">
        <v>46243</v>
      </c>
      <c r="C10592" s="24" t="s">
        <v>642</v>
      </c>
      <c r="D10592" s="24" t="s">
        <v>826</v>
      </c>
      <c r="E10592" s="24" t="s">
        <v>109</v>
      </c>
      <c r="F10592" s="38" t="n">
        <v>8060</v>
      </c>
      <c r="G10592" s="42" t="n">
        <f aca="false">DATE(YEAR(B10592),MONTH(B10592),1)</f>
        <v>46235</v>
      </c>
      <c r="H10592" s="24" t="str">
        <f aca="false">INDEX(Customers!$B$2:$B$601,MATCH(C10592,Customers!$A$2:$A$601,0))</f>
        <v>Rift Valley</v>
      </c>
      <c r="I10592" s="43" t="n">
        <f aca="false">ROUND(MIN(INDEX(Assumptions!$D$13:$D$18,MATCH(E10592,Assumptions!$A$13:$A$18,0)),MAX(INDEX(Assumptions!$C$13:$C$18,MATCH(E10592,Assumptions!$A$13:$A$18,0)),INDEX(Assumptions!$B$13:$B$18,MATCH(E10592,Assumptions!$A$13:$A$18,0))*F10592)),2)</f>
        <v>32.24</v>
      </c>
    </row>
    <row r="10593" customFormat="false" ht="15" hidden="false" customHeight="false" outlineLevel="0" collapsed="false">
      <c r="A10593" s="24" t="s">
        <v>11416</v>
      </c>
      <c r="B10593" s="39" t="n">
        <v>46243</v>
      </c>
      <c r="C10593" s="24" t="s">
        <v>661</v>
      </c>
      <c r="D10593" s="24" t="s">
        <v>826</v>
      </c>
      <c r="E10593" s="24" t="s">
        <v>109</v>
      </c>
      <c r="F10593" s="38" t="n">
        <v>13550</v>
      </c>
      <c r="G10593" s="42" t="n">
        <f aca="false">DATE(YEAR(B10593),MONTH(B10593),1)</f>
        <v>46235</v>
      </c>
      <c r="H10593" s="24" t="str">
        <f aca="false">INDEX(Customers!$B$2:$B$601,MATCH(C10593,Customers!$A$2:$A$601,0))</f>
        <v>Coast</v>
      </c>
      <c r="I10593" s="43" t="n">
        <f aca="false">ROUND(MIN(INDEX(Assumptions!$D$13:$D$18,MATCH(E10593,Assumptions!$A$13:$A$18,0)),MAX(INDEX(Assumptions!$C$13:$C$18,MATCH(E10593,Assumptions!$A$13:$A$18,0)),INDEX(Assumptions!$B$13:$B$18,MATCH(E10593,Assumptions!$A$13:$A$18,0))*F10593)),2)</f>
        <v>40</v>
      </c>
    </row>
    <row r="10594" customFormat="false" ht="15" hidden="false" customHeight="false" outlineLevel="0" collapsed="false">
      <c r="A10594" s="24" t="s">
        <v>11417</v>
      </c>
      <c r="B10594" s="39" t="n">
        <v>46243</v>
      </c>
      <c r="C10594" s="24" t="s">
        <v>668</v>
      </c>
      <c r="D10594" s="24" t="s">
        <v>826</v>
      </c>
      <c r="E10594" s="24" t="s">
        <v>103</v>
      </c>
      <c r="F10594" s="38" t="n">
        <v>1820</v>
      </c>
      <c r="G10594" s="42" t="n">
        <f aca="false">DATE(YEAR(B10594),MONTH(B10594),1)</f>
        <v>46235</v>
      </c>
      <c r="H10594" s="24" t="str">
        <f aca="false">INDEX(Customers!$B$2:$B$601,MATCH(C10594,Customers!$A$2:$A$601,0))</f>
        <v>Nairobi</v>
      </c>
      <c r="I10594" s="43" t="n">
        <f aca="false">ROUND(MIN(INDEX(Assumptions!$D$13:$D$18,MATCH(E10594,Assumptions!$A$13:$A$18,0)),MAX(INDEX(Assumptions!$C$13:$C$18,MATCH(E10594,Assumptions!$A$13:$A$18,0)),INDEX(Assumptions!$B$13:$B$18,MATCH(E10594,Assumptions!$A$13:$A$18,0))*F10594)),2)</f>
        <v>18.2</v>
      </c>
    </row>
    <row r="10595" customFormat="false" ht="15" hidden="false" customHeight="false" outlineLevel="0" collapsed="false">
      <c r="A10595" s="24" t="s">
        <v>11418</v>
      </c>
      <c r="B10595" s="39" t="n">
        <v>46243</v>
      </c>
      <c r="C10595" s="24" t="s">
        <v>711</v>
      </c>
      <c r="D10595" s="24" t="s">
        <v>826</v>
      </c>
      <c r="E10595" s="24" t="s">
        <v>109</v>
      </c>
      <c r="F10595" s="38" t="n">
        <v>2130</v>
      </c>
      <c r="G10595" s="42" t="n">
        <f aca="false">DATE(YEAR(B10595),MONTH(B10595),1)</f>
        <v>46235</v>
      </c>
      <c r="H10595" s="24" t="str">
        <f aca="false">INDEX(Customers!$B$2:$B$601,MATCH(C10595,Customers!$A$2:$A$601,0))</f>
        <v>Rift Valley</v>
      </c>
      <c r="I10595" s="43" t="n">
        <f aca="false">ROUND(MIN(INDEX(Assumptions!$D$13:$D$18,MATCH(E10595,Assumptions!$A$13:$A$18,0)),MAX(INDEX(Assumptions!$C$13:$C$18,MATCH(E10595,Assumptions!$A$13:$A$18,0)),INDEX(Assumptions!$B$13:$B$18,MATCH(E10595,Assumptions!$A$13:$A$18,0))*F10595)),2)</f>
        <v>8.52</v>
      </c>
    </row>
    <row r="10596" customFormat="false" ht="15" hidden="false" customHeight="false" outlineLevel="0" collapsed="false">
      <c r="A10596" s="24" t="s">
        <v>11419</v>
      </c>
      <c r="B10596" s="39" t="n">
        <v>46243</v>
      </c>
      <c r="C10596" s="24" t="s">
        <v>714</v>
      </c>
      <c r="D10596" s="24" t="s">
        <v>826</v>
      </c>
      <c r="E10596" s="24" t="s">
        <v>103</v>
      </c>
      <c r="F10596" s="38" t="n">
        <v>2460</v>
      </c>
      <c r="G10596" s="42" t="n">
        <f aca="false">DATE(YEAR(B10596),MONTH(B10596),1)</f>
        <v>46235</v>
      </c>
      <c r="H10596" s="24" t="str">
        <f aca="false">INDEX(Customers!$B$2:$B$601,MATCH(C10596,Customers!$A$2:$A$601,0))</f>
        <v>Coast</v>
      </c>
      <c r="I10596" s="43" t="n">
        <f aca="false">ROUND(MIN(INDEX(Assumptions!$D$13:$D$18,MATCH(E10596,Assumptions!$A$13:$A$18,0)),MAX(INDEX(Assumptions!$C$13:$C$18,MATCH(E10596,Assumptions!$A$13:$A$18,0)),INDEX(Assumptions!$B$13:$B$18,MATCH(E10596,Assumptions!$A$13:$A$18,0))*F10596)),2)</f>
        <v>24.6</v>
      </c>
    </row>
    <row r="10597" customFormat="false" ht="15" hidden="false" customHeight="false" outlineLevel="0" collapsed="false">
      <c r="A10597" s="24" t="s">
        <v>11420</v>
      </c>
      <c r="B10597" s="39" t="n">
        <v>46243</v>
      </c>
      <c r="C10597" s="24" t="s">
        <v>762</v>
      </c>
      <c r="D10597" s="24" t="s">
        <v>826</v>
      </c>
      <c r="E10597" s="24" t="s">
        <v>103</v>
      </c>
      <c r="F10597" s="38" t="n">
        <v>1530</v>
      </c>
      <c r="G10597" s="42" t="n">
        <f aca="false">DATE(YEAR(B10597),MONTH(B10597),1)</f>
        <v>46235</v>
      </c>
      <c r="H10597" s="24" t="str">
        <f aca="false">INDEX(Customers!$B$2:$B$601,MATCH(C10597,Customers!$A$2:$A$601,0))</f>
        <v>Western</v>
      </c>
      <c r="I10597" s="43" t="n">
        <f aca="false">ROUND(MIN(INDEX(Assumptions!$D$13:$D$18,MATCH(E10597,Assumptions!$A$13:$A$18,0)),MAX(INDEX(Assumptions!$C$13:$C$18,MATCH(E10597,Assumptions!$A$13:$A$18,0)),INDEX(Assumptions!$B$13:$B$18,MATCH(E10597,Assumptions!$A$13:$A$18,0))*F10597)),2)</f>
        <v>15.3</v>
      </c>
    </row>
    <row r="10598" customFormat="false" ht="15" hidden="false" customHeight="false" outlineLevel="0" collapsed="false">
      <c r="A10598" s="24" t="s">
        <v>11421</v>
      </c>
      <c r="B10598" s="39" t="n">
        <v>46243</v>
      </c>
      <c r="C10598" s="24" t="s">
        <v>789</v>
      </c>
      <c r="D10598" s="24" t="s">
        <v>188</v>
      </c>
      <c r="E10598" s="24" t="s">
        <v>105</v>
      </c>
      <c r="F10598" s="38" t="n">
        <v>3530</v>
      </c>
      <c r="G10598" s="42" t="n">
        <f aca="false">DATE(YEAR(B10598),MONTH(B10598),1)</f>
        <v>46235</v>
      </c>
      <c r="H10598" s="24" t="str">
        <f aca="false">INDEX(Customers!$B$2:$B$601,MATCH(C10598,Customers!$A$2:$A$601,0))</f>
        <v>Coast</v>
      </c>
      <c r="I10598" s="43" t="n">
        <f aca="false">ROUND(MIN(INDEX(Assumptions!$D$13:$D$18,MATCH(E10598,Assumptions!$A$13:$A$18,0)),MAX(INDEX(Assumptions!$C$13:$C$18,MATCH(E10598,Assumptions!$A$13:$A$18,0)),INDEX(Assumptions!$B$13:$B$18,MATCH(E10598,Assumptions!$A$13:$A$18,0))*F10598)),2)</f>
        <v>52.95</v>
      </c>
    </row>
    <row r="10599" customFormat="false" ht="15" hidden="false" customHeight="false" outlineLevel="0" collapsed="false">
      <c r="A10599" s="24" t="s">
        <v>11422</v>
      </c>
      <c r="B10599" s="39" t="n">
        <v>46243</v>
      </c>
      <c r="C10599" s="24" t="s">
        <v>803</v>
      </c>
      <c r="D10599" s="24" t="s">
        <v>826</v>
      </c>
      <c r="E10599" s="24" t="s">
        <v>103</v>
      </c>
      <c r="F10599" s="38" t="n">
        <v>1790</v>
      </c>
      <c r="G10599" s="42" t="n">
        <f aca="false">DATE(YEAR(B10599),MONTH(B10599),1)</f>
        <v>46235</v>
      </c>
      <c r="H10599" s="24" t="str">
        <f aca="false">INDEX(Customers!$B$2:$B$601,MATCH(C10599,Customers!$A$2:$A$601,0))</f>
        <v>Nairobi</v>
      </c>
      <c r="I10599" s="43" t="n">
        <f aca="false">ROUND(MIN(INDEX(Assumptions!$D$13:$D$18,MATCH(E10599,Assumptions!$A$13:$A$18,0)),MAX(INDEX(Assumptions!$C$13:$C$18,MATCH(E10599,Assumptions!$A$13:$A$18,0)),INDEX(Assumptions!$B$13:$B$18,MATCH(E10599,Assumptions!$A$13:$A$18,0))*F10599)),2)</f>
        <v>17.9</v>
      </c>
    </row>
    <row r="10600" customFormat="false" ht="15" hidden="false" customHeight="false" outlineLevel="0" collapsed="false">
      <c r="A10600" s="24" t="s">
        <v>11423</v>
      </c>
      <c r="B10600" s="39" t="n">
        <v>46243</v>
      </c>
      <c r="C10600" s="24" t="s">
        <v>808</v>
      </c>
      <c r="D10600" s="24" t="s">
        <v>200</v>
      </c>
      <c r="E10600" s="24" t="s">
        <v>107</v>
      </c>
      <c r="F10600" s="38" t="n">
        <v>3570</v>
      </c>
      <c r="G10600" s="42" t="n">
        <f aca="false">DATE(YEAR(B10600),MONTH(B10600),1)</f>
        <v>46235</v>
      </c>
      <c r="H10600" s="24" t="str">
        <f aca="false">INDEX(Customers!$B$2:$B$601,MATCH(C10600,Customers!$A$2:$A$601,0))</f>
        <v>Western</v>
      </c>
      <c r="I10600" s="43" t="n">
        <f aca="false">ROUND(MIN(INDEX(Assumptions!$D$13:$D$18,MATCH(E10600,Assumptions!$A$13:$A$18,0)),MAX(INDEX(Assumptions!$C$13:$C$18,MATCH(E10600,Assumptions!$A$13:$A$18,0)),INDEX(Assumptions!$B$13:$B$18,MATCH(E10600,Assumptions!$A$13:$A$18,0))*F10600)),2)</f>
        <v>0</v>
      </c>
    </row>
    <row r="10601" customFormat="false" ht="15" hidden="false" customHeight="false" outlineLevel="0" collapsed="false">
      <c r="A10601" s="24" t="s">
        <v>11424</v>
      </c>
      <c r="B10601" s="39" t="n">
        <v>46244</v>
      </c>
      <c r="C10601" s="24" t="s">
        <v>223</v>
      </c>
      <c r="D10601" s="24" t="s">
        <v>826</v>
      </c>
      <c r="E10601" s="24" t="s">
        <v>103</v>
      </c>
      <c r="F10601" s="38" t="n">
        <v>5280</v>
      </c>
      <c r="G10601" s="42" t="n">
        <f aca="false">DATE(YEAR(B10601),MONTH(B10601),1)</f>
        <v>46235</v>
      </c>
      <c r="H10601" s="24" t="str">
        <f aca="false">INDEX(Customers!$B$2:$B$601,MATCH(C10601,Customers!$A$2:$A$601,0))</f>
        <v>Central</v>
      </c>
      <c r="I10601" s="43" t="n">
        <f aca="false">ROUND(MIN(INDEX(Assumptions!$D$13:$D$18,MATCH(E10601,Assumptions!$A$13:$A$18,0)),MAX(INDEX(Assumptions!$C$13:$C$18,MATCH(E10601,Assumptions!$A$13:$A$18,0)),INDEX(Assumptions!$B$13:$B$18,MATCH(E10601,Assumptions!$A$13:$A$18,0))*F10601)),2)</f>
        <v>52.8</v>
      </c>
    </row>
    <row r="10602" customFormat="false" ht="15" hidden="false" customHeight="false" outlineLevel="0" collapsed="false">
      <c r="A10602" s="24" t="s">
        <v>11425</v>
      </c>
      <c r="B10602" s="39" t="n">
        <v>46244</v>
      </c>
      <c r="C10602" s="24" t="s">
        <v>234</v>
      </c>
      <c r="D10602" s="24" t="s">
        <v>826</v>
      </c>
      <c r="E10602" s="24" t="s">
        <v>109</v>
      </c>
      <c r="F10602" s="38" t="n">
        <v>2170</v>
      </c>
      <c r="G10602" s="42" t="n">
        <f aca="false">DATE(YEAR(B10602),MONTH(B10602),1)</f>
        <v>46235</v>
      </c>
      <c r="H10602" s="24" t="str">
        <f aca="false">INDEX(Customers!$B$2:$B$601,MATCH(C10602,Customers!$A$2:$A$601,0))</f>
        <v>Rift Valley</v>
      </c>
      <c r="I10602" s="43" t="n">
        <f aca="false">ROUND(MIN(INDEX(Assumptions!$D$13:$D$18,MATCH(E10602,Assumptions!$A$13:$A$18,0)),MAX(INDEX(Assumptions!$C$13:$C$18,MATCH(E10602,Assumptions!$A$13:$A$18,0)),INDEX(Assumptions!$B$13:$B$18,MATCH(E10602,Assumptions!$A$13:$A$18,0))*F10602)),2)</f>
        <v>8.68</v>
      </c>
    </row>
    <row r="10603" customFormat="false" ht="15" hidden="false" customHeight="false" outlineLevel="0" collapsed="false">
      <c r="A10603" s="24" t="s">
        <v>11426</v>
      </c>
      <c r="B10603" s="39" t="n">
        <v>46244</v>
      </c>
      <c r="C10603" s="24" t="s">
        <v>244</v>
      </c>
      <c r="D10603" s="24" t="s">
        <v>826</v>
      </c>
      <c r="E10603" s="24" t="s">
        <v>103</v>
      </c>
      <c r="F10603" s="38" t="n">
        <v>1200</v>
      </c>
      <c r="G10603" s="42" t="n">
        <f aca="false">DATE(YEAR(B10603),MONTH(B10603),1)</f>
        <v>46235</v>
      </c>
      <c r="H10603" s="24" t="str">
        <f aca="false">INDEX(Customers!$B$2:$B$601,MATCH(C10603,Customers!$A$2:$A$601,0))</f>
        <v>Nairobi</v>
      </c>
      <c r="I10603" s="43" t="n">
        <f aca="false">ROUND(MIN(INDEX(Assumptions!$D$13:$D$18,MATCH(E10603,Assumptions!$A$13:$A$18,0)),MAX(INDEX(Assumptions!$C$13:$C$18,MATCH(E10603,Assumptions!$A$13:$A$18,0)),INDEX(Assumptions!$B$13:$B$18,MATCH(E10603,Assumptions!$A$13:$A$18,0))*F10603)),2)</f>
        <v>12</v>
      </c>
    </row>
    <row r="10604" customFormat="false" ht="15" hidden="false" customHeight="false" outlineLevel="0" collapsed="false">
      <c r="A10604" s="24" t="s">
        <v>11427</v>
      </c>
      <c r="B10604" s="39" t="n">
        <v>46244</v>
      </c>
      <c r="C10604" s="24" t="s">
        <v>249</v>
      </c>
      <c r="D10604" s="24" t="s">
        <v>826</v>
      </c>
      <c r="E10604" s="24" t="s">
        <v>111</v>
      </c>
      <c r="F10604" s="38" t="n">
        <v>500</v>
      </c>
      <c r="G10604" s="42" t="n">
        <f aca="false">DATE(YEAR(B10604),MONTH(B10604),1)</f>
        <v>46235</v>
      </c>
      <c r="H10604" s="24" t="str">
        <f aca="false">INDEX(Customers!$B$2:$B$601,MATCH(C10604,Customers!$A$2:$A$601,0))</f>
        <v>Central</v>
      </c>
      <c r="I10604" s="43" t="n">
        <f aca="false">ROUND(MIN(INDEX(Assumptions!$D$13:$D$18,MATCH(E10604,Assumptions!$A$13:$A$18,0)),MAX(INDEX(Assumptions!$C$13:$C$18,MATCH(E10604,Assumptions!$A$13:$A$18,0)),INDEX(Assumptions!$B$13:$B$18,MATCH(E10604,Assumptions!$A$13:$A$18,0))*F10604)),2)</f>
        <v>20</v>
      </c>
    </row>
    <row r="10605" customFormat="false" ht="15" hidden="false" customHeight="false" outlineLevel="0" collapsed="false">
      <c r="A10605" s="24" t="s">
        <v>11428</v>
      </c>
      <c r="B10605" s="39" t="n">
        <v>46244</v>
      </c>
      <c r="C10605" s="24" t="s">
        <v>261</v>
      </c>
      <c r="D10605" s="24" t="s">
        <v>826</v>
      </c>
      <c r="E10605" s="24" t="s">
        <v>111</v>
      </c>
      <c r="F10605" s="38" t="n">
        <v>50</v>
      </c>
      <c r="G10605" s="42" t="n">
        <f aca="false">DATE(YEAR(B10605),MONTH(B10605),1)</f>
        <v>46235</v>
      </c>
      <c r="H10605" s="24" t="str">
        <f aca="false">INDEX(Customers!$B$2:$B$601,MATCH(C10605,Customers!$A$2:$A$601,0))</f>
        <v>Coast</v>
      </c>
      <c r="I10605" s="43" t="n">
        <f aca="false">ROUND(MIN(INDEX(Assumptions!$D$13:$D$18,MATCH(E10605,Assumptions!$A$13:$A$18,0)),MAX(INDEX(Assumptions!$C$13:$C$18,MATCH(E10605,Assumptions!$A$13:$A$18,0)),INDEX(Assumptions!$B$13:$B$18,MATCH(E10605,Assumptions!$A$13:$A$18,0))*F10605)),2)</f>
        <v>2</v>
      </c>
    </row>
    <row r="10606" customFormat="false" ht="15" hidden="false" customHeight="false" outlineLevel="0" collapsed="false">
      <c r="A10606" s="24" t="s">
        <v>11429</v>
      </c>
      <c r="B10606" s="39" t="n">
        <v>46244</v>
      </c>
      <c r="C10606" s="24" t="s">
        <v>271</v>
      </c>
      <c r="D10606" s="24" t="s">
        <v>826</v>
      </c>
      <c r="E10606" s="24" t="s">
        <v>109</v>
      </c>
      <c r="F10606" s="38" t="n">
        <v>4930</v>
      </c>
      <c r="G10606" s="42" t="n">
        <f aca="false">DATE(YEAR(B10606),MONTH(B10606),1)</f>
        <v>46235</v>
      </c>
      <c r="H10606" s="24" t="str">
        <f aca="false">INDEX(Customers!$B$2:$B$601,MATCH(C10606,Customers!$A$2:$A$601,0))</f>
        <v>Coast</v>
      </c>
      <c r="I10606" s="43" t="n">
        <f aca="false">ROUND(MIN(INDEX(Assumptions!$D$13:$D$18,MATCH(E10606,Assumptions!$A$13:$A$18,0)),MAX(INDEX(Assumptions!$C$13:$C$18,MATCH(E10606,Assumptions!$A$13:$A$18,0)),INDEX(Assumptions!$B$13:$B$18,MATCH(E10606,Assumptions!$A$13:$A$18,0))*F10606)),2)</f>
        <v>19.72</v>
      </c>
    </row>
    <row r="10607" customFormat="false" ht="15" hidden="false" customHeight="false" outlineLevel="0" collapsed="false">
      <c r="A10607" s="24" t="s">
        <v>11430</v>
      </c>
      <c r="B10607" s="39" t="n">
        <v>46244</v>
      </c>
      <c r="C10607" s="24" t="s">
        <v>273</v>
      </c>
      <c r="D10607" s="24" t="s">
        <v>826</v>
      </c>
      <c r="E10607" s="24" t="s">
        <v>113</v>
      </c>
      <c r="F10607" s="38" t="n">
        <v>99</v>
      </c>
      <c r="G10607" s="42" t="n">
        <f aca="false">DATE(YEAR(B10607),MONTH(B10607),1)</f>
        <v>46235</v>
      </c>
      <c r="H10607" s="24" t="str">
        <f aca="false">INDEX(Customers!$B$2:$B$601,MATCH(C10607,Customers!$A$2:$A$601,0))</f>
        <v>Central</v>
      </c>
      <c r="I10607" s="43" t="n">
        <f aca="false">ROUND(MIN(INDEX(Assumptions!$D$13:$D$18,MATCH(E10607,Assumptions!$A$13:$A$18,0)),MAX(INDEX(Assumptions!$C$13:$C$18,MATCH(E10607,Assumptions!$A$13:$A$18,0)),INDEX(Assumptions!$B$13:$B$18,MATCH(E10607,Assumptions!$A$13:$A$18,0))*F10607)),2)</f>
        <v>4.95</v>
      </c>
    </row>
    <row r="10608" customFormat="false" ht="15" hidden="false" customHeight="false" outlineLevel="0" collapsed="false">
      <c r="A10608" s="24" t="s">
        <v>11431</v>
      </c>
      <c r="B10608" s="39" t="n">
        <v>46244</v>
      </c>
      <c r="C10608" s="24" t="s">
        <v>275</v>
      </c>
      <c r="D10608" s="24" t="s">
        <v>826</v>
      </c>
      <c r="E10608" s="24" t="s">
        <v>103</v>
      </c>
      <c r="F10608" s="38" t="n">
        <v>33950</v>
      </c>
      <c r="G10608" s="42" t="n">
        <f aca="false">DATE(YEAR(B10608),MONTH(B10608),1)</f>
        <v>46235</v>
      </c>
      <c r="H10608" s="24" t="str">
        <f aca="false">INDEX(Customers!$B$2:$B$601,MATCH(C10608,Customers!$A$2:$A$601,0))</f>
        <v>Rift Valley</v>
      </c>
      <c r="I10608" s="43" t="n">
        <f aca="false">ROUND(MIN(INDEX(Assumptions!$D$13:$D$18,MATCH(E10608,Assumptions!$A$13:$A$18,0)),MAX(INDEX(Assumptions!$C$13:$C$18,MATCH(E10608,Assumptions!$A$13:$A$18,0)),INDEX(Assumptions!$B$13:$B$18,MATCH(E10608,Assumptions!$A$13:$A$18,0))*F10608)),2)</f>
        <v>105</v>
      </c>
    </row>
    <row r="10609" customFormat="false" ht="15" hidden="false" customHeight="false" outlineLevel="0" collapsed="false">
      <c r="A10609" s="24" t="s">
        <v>11432</v>
      </c>
      <c r="B10609" s="39" t="n">
        <v>46244</v>
      </c>
      <c r="C10609" s="24" t="s">
        <v>275</v>
      </c>
      <c r="D10609" s="24" t="s">
        <v>826</v>
      </c>
      <c r="E10609" s="24" t="s">
        <v>111</v>
      </c>
      <c r="F10609" s="38" t="n">
        <v>20</v>
      </c>
      <c r="G10609" s="42" t="n">
        <f aca="false">DATE(YEAR(B10609),MONTH(B10609),1)</f>
        <v>46235</v>
      </c>
      <c r="H10609" s="24" t="str">
        <f aca="false">INDEX(Customers!$B$2:$B$601,MATCH(C10609,Customers!$A$2:$A$601,0))</f>
        <v>Rift Valley</v>
      </c>
      <c r="I10609" s="43" t="n">
        <f aca="false">ROUND(MIN(INDEX(Assumptions!$D$13:$D$18,MATCH(E10609,Assumptions!$A$13:$A$18,0)),MAX(INDEX(Assumptions!$C$13:$C$18,MATCH(E10609,Assumptions!$A$13:$A$18,0)),INDEX(Assumptions!$B$13:$B$18,MATCH(E10609,Assumptions!$A$13:$A$18,0))*F10609)),2)</f>
        <v>0.8</v>
      </c>
    </row>
    <row r="10610" customFormat="false" ht="15" hidden="false" customHeight="false" outlineLevel="0" collapsed="false">
      <c r="A10610" s="24" t="s">
        <v>11433</v>
      </c>
      <c r="B10610" s="39" t="n">
        <v>46244</v>
      </c>
      <c r="C10610" s="24" t="s">
        <v>299</v>
      </c>
      <c r="D10610" s="24" t="s">
        <v>826</v>
      </c>
      <c r="E10610" s="24" t="s">
        <v>103</v>
      </c>
      <c r="F10610" s="38" t="n">
        <v>2230</v>
      </c>
      <c r="G10610" s="42" t="n">
        <f aca="false">DATE(YEAR(B10610),MONTH(B10610),1)</f>
        <v>46235</v>
      </c>
      <c r="H10610" s="24" t="str">
        <f aca="false">INDEX(Customers!$B$2:$B$601,MATCH(C10610,Customers!$A$2:$A$601,0))</f>
        <v>Nairobi</v>
      </c>
      <c r="I10610" s="43" t="n">
        <f aca="false">ROUND(MIN(INDEX(Assumptions!$D$13:$D$18,MATCH(E10610,Assumptions!$A$13:$A$18,0)),MAX(INDEX(Assumptions!$C$13:$C$18,MATCH(E10610,Assumptions!$A$13:$A$18,0)),INDEX(Assumptions!$B$13:$B$18,MATCH(E10610,Assumptions!$A$13:$A$18,0))*F10610)),2)</f>
        <v>22.3</v>
      </c>
    </row>
    <row r="10611" customFormat="false" ht="15" hidden="false" customHeight="false" outlineLevel="0" collapsed="false">
      <c r="A10611" s="24" t="s">
        <v>11434</v>
      </c>
      <c r="B10611" s="39" t="n">
        <v>46244</v>
      </c>
      <c r="C10611" s="24" t="s">
        <v>317</v>
      </c>
      <c r="D10611" s="24" t="s">
        <v>826</v>
      </c>
      <c r="E10611" s="24" t="s">
        <v>103</v>
      </c>
      <c r="F10611" s="38" t="n">
        <v>2220</v>
      </c>
      <c r="G10611" s="42" t="n">
        <f aca="false">DATE(YEAR(B10611),MONTH(B10611),1)</f>
        <v>46235</v>
      </c>
      <c r="H10611" s="24" t="str">
        <f aca="false">INDEX(Customers!$B$2:$B$601,MATCH(C10611,Customers!$A$2:$A$601,0))</f>
        <v>Rift Valley</v>
      </c>
      <c r="I10611" s="43" t="n">
        <f aca="false">ROUND(MIN(INDEX(Assumptions!$D$13:$D$18,MATCH(E10611,Assumptions!$A$13:$A$18,0)),MAX(INDEX(Assumptions!$C$13:$C$18,MATCH(E10611,Assumptions!$A$13:$A$18,0)),INDEX(Assumptions!$B$13:$B$18,MATCH(E10611,Assumptions!$A$13:$A$18,0))*F10611)),2)</f>
        <v>22.2</v>
      </c>
    </row>
    <row r="10612" customFormat="false" ht="15" hidden="false" customHeight="false" outlineLevel="0" collapsed="false">
      <c r="A10612" s="24" t="s">
        <v>11435</v>
      </c>
      <c r="B10612" s="39" t="n">
        <v>46244</v>
      </c>
      <c r="C10612" s="24" t="s">
        <v>328</v>
      </c>
      <c r="D10612" s="24" t="s">
        <v>826</v>
      </c>
      <c r="E10612" s="24" t="s">
        <v>103</v>
      </c>
      <c r="F10612" s="38" t="n">
        <v>4470</v>
      </c>
      <c r="G10612" s="42" t="n">
        <f aca="false">DATE(YEAR(B10612),MONTH(B10612),1)</f>
        <v>46235</v>
      </c>
      <c r="H10612" s="24" t="str">
        <f aca="false">INDEX(Customers!$B$2:$B$601,MATCH(C10612,Customers!$A$2:$A$601,0))</f>
        <v>Western</v>
      </c>
      <c r="I10612" s="43" t="n">
        <f aca="false">ROUND(MIN(INDEX(Assumptions!$D$13:$D$18,MATCH(E10612,Assumptions!$A$13:$A$18,0)),MAX(INDEX(Assumptions!$C$13:$C$18,MATCH(E10612,Assumptions!$A$13:$A$18,0)),INDEX(Assumptions!$B$13:$B$18,MATCH(E10612,Assumptions!$A$13:$A$18,0))*F10612)),2)</f>
        <v>44.7</v>
      </c>
    </row>
    <row r="10613" customFormat="false" ht="15" hidden="false" customHeight="false" outlineLevel="0" collapsed="false">
      <c r="A10613" s="24" t="s">
        <v>11436</v>
      </c>
      <c r="B10613" s="39" t="n">
        <v>46244</v>
      </c>
      <c r="C10613" s="24" t="s">
        <v>334</v>
      </c>
      <c r="D10613" s="24" t="s">
        <v>826</v>
      </c>
      <c r="E10613" s="24" t="s">
        <v>109</v>
      </c>
      <c r="F10613" s="38" t="n">
        <v>40460</v>
      </c>
      <c r="G10613" s="42" t="n">
        <f aca="false">DATE(YEAR(B10613),MONTH(B10613),1)</f>
        <v>46235</v>
      </c>
      <c r="H10613" s="24" t="str">
        <f aca="false">INDEX(Customers!$B$2:$B$601,MATCH(C10613,Customers!$A$2:$A$601,0))</f>
        <v>Nairobi</v>
      </c>
      <c r="I10613" s="43" t="n">
        <f aca="false">ROUND(MIN(INDEX(Assumptions!$D$13:$D$18,MATCH(E10613,Assumptions!$A$13:$A$18,0)),MAX(INDEX(Assumptions!$C$13:$C$18,MATCH(E10613,Assumptions!$A$13:$A$18,0)),INDEX(Assumptions!$B$13:$B$18,MATCH(E10613,Assumptions!$A$13:$A$18,0))*F10613)),2)</f>
        <v>40</v>
      </c>
    </row>
    <row r="10614" customFormat="false" ht="15" hidden="false" customHeight="false" outlineLevel="0" collapsed="false">
      <c r="A10614" s="24" t="s">
        <v>11437</v>
      </c>
      <c r="B10614" s="39" t="n">
        <v>46244</v>
      </c>
      <c r="C10614" s="24" t="s">
        <v>348</v>
      </c>
      <c r="D10614" s="24" t="s">
        <v>826</v>
      </c>
      <c r="E10614" s="24" t="s">
        <v>103</v>
      </c>
      <c r="F10614" s="38" t="n">
        <v>5510</v>
      </c>
      <c r="G10614" s="42" t="n">
        <f aca="false">DATE(YEAR(B10614),MONTH(B10614),1)</f>
        <v>46235</v>
      </c>
      <c r="H10614" s="24" t="str">
        <f aca="false">INDEX(Customers!$B$2:$B$601,MATCH(C10614,Customers!$A$2:$A$601,0))</f>
        <v>Western</v>
      </c>
      <c r="I10614" s="43" t="n">
        <f aca="false">ROUND(MIN(INDEX(Assumptions!$D$13:$D$18,MATCH(E10614,Assumptions!$A$13:$A$18,0)),MAX(INDEX(Assumptions!$C$13:$C$18,MATCH(E10614,Assumptions!$A$13:$A$18,0)),INDEX(Assumptions!$B$13:$B$18,MATCH(E10614,Assumptions!$A$13:$A$18,0))*F10614)),2)</f>
        <v>55.1</v>
      </c>
    </row>
    <row r="10615" customFormat="false" ht="15" hidden="false" customHeight="false" outlineLevel="0" collapsed="false">
      <c r="A10615" s="24" t="s">
        <v>11438</v>
      </c>
      <c r="B10615" s="39" t="n">
        <v>46244</v>
      </c>
      <c r="C10615" s="24" t="s">
        <v>353</v>
      </c>
      <c r="D10615" s="24" t="s">
        <v>826</v>
      </c>
      <c r="E10615" s="24" t="s">
        <v>103</v>
      </c>
      <c r="F10615" s="38" t="n">
        <v>190</v>
      </c>
      <c r="G10615" s="42" t="n">
        <f aca="false">DATE(YEAR(B10615),MONTH(B10615),1)</f>
        <v>46235</v>
      </c>
      <c r="H10615" s="24" t="str">
        <f aca="false">INDEX(Customers!$B$2:$B$601,MATCH(C10615,Customers!$A$2:$A$601,0))</f>
        <v>Western</v>
      </c>
      <c r="I10615" s="43" t="n">
        <f aca="false">ROUND(MIN(INDEX(Assumptions!$D$13:$D$18,MATCH(E10615,Assumptions!$A$13:$A$18,0)),MAX(INDEX(Assumptions!$C$13:$C$18,MATCH(E10615,Assumptions!$A$13:$A$18,0)),INDEX(Assumptions!$B$13:$B$18,MATCH(E10615,Assumptions!$A$13:$A$18,0))*F10615)),2)</f>
        <v>5</v>
      </c>
    </row>
    <row r="10616" customFormat="false" ht="15" hidden="false" customHeight="false" outlineLevel="0" collapsed="false">
      <c r="A10616" s="24" t="s">
        <v>11439</v>
      </c>
      <c r="B10616" s="39" t="n">
        <v>46244</v>
      </c>
      <c r="C10616" s="24" t="s">
        <v>365</v>
      </c>
      <c r="D10616" s="24" t="s">
        <v>826</v>
      </c>
      <c r="E10616" s="24" t="s">
        <v>103</v>
      </c>
      <c r="F10616" s="38" t="n">
        <v>2160</v>
      </c>
      <c r="G10616" s="42" t="n">
        <f aca="false">DATE(YEAR(B10616),MONTH(B10616),1)</f>
        <v>46235</v>
      </c>
      <c r="H10616" s="24" t="str">
        <f aca="false">INDEX(Customers!$B$2:$B$601,MATCH(C10616,Customers!$A$2:$A$601,0))</f>
        <v>Eastern</v>
      </c>
      <c r="I10616" s="43" t="n">
        <f aca="false">ROUND(MIN(INDEX(Assumptions!$D$13:$D$18,MATCH(E10616,Assumptions!$A$13:$A$18,0)),MAX(INDEX(Assumptions!$C$13:$C$18,MATCH(E10616,Assumptions!$A$13:$A$18,0)),INDEX(Assumptions!$B$13:$B$18,MATCH(E10616,Assumptions!$A$13:$A$18,0))*F10616)),2)</f>
        <v>21.6</v>
      </c>
    </row>
    <row r="10617" customFormat="false" ht="15" hidden="false" customHeight="false" outlineLevel="0" collapsed="false">
      <c r="A10617" s="24" t="s">
        <v>11440</v>
      </c>
      <c r="B10617" s="39" t="n">
        <v>46244</v>
      </c>
      <c r="C10617" s="24" t="s">
        <v>386</v>
      </c>
      <c r="D10617" s="24" t="s">
        <v>826</v>
      </c>
      <c r="E10617" s="24" t="s">
        <v>111</v>
      </c>
      <c r="F10617" s="38" t="n">
        <v>50</v>
      </c>
      <c r="G10617" s="42" t="n">
        <f aca="false">DATE(YEAR(B10617),MONTH(B10617),1)</f>
        <v>46235</v>
      </c>
      <c r="H10617" s="24" t="str">
        <f aca="false">INDEX(Customers!$B$2:$B$601,MATCH(C10617,Customers!$A$2:$A$601,0))</f>
        <v>Nairobi</v>
      </c>
      <c r="I10617" s="43" t="n">
        <f aca="false">ROUND(MIN(INDEX(Assumptions!$D$13:$D$18,MATCH(E10617,Assumptions!$A$13:$A$18,0)),MAX(INDEX(Assumptions!$C$13:$C$18,MATCH(E10617,Assumptions!$A$13:$A$18,0)),INDEX(Assumptions!$B$13:$B$18,MATCH(E10617,Assumptions!$A$13:$A$18,0))*F10617)),2)</f>
        <v>2</v>
      </c>
    </row>
    <row r="10618" customFormat="false" ht="15" hidden="false" customHeight="false" outlineLevel="0" collapsed="false">
      <c r="A10618" s="24" t="s">
        <v>11441</v>
      </c>
      <c r="B10618" s="39" t="n">
        <v>46244</v>
      </c>
      <c r="C10618" s="24" t="s">
        <v>404</v>
      </c>
      <c r="D10618" s="24" t="s">
        <v>826</v>
      </c>
      <c r="E10618" s="24" t="s">
        <v>103</v>
      </c>
      <c r="F10618" s="38" t="n">
        <v>1910</v>
      </c>
      <c r="G10618" s="42" t="n">
        <f aca="false">DATE(YEAR(B10618),MONTH(B10618),1)</f>
        <v>46235</v>
      </c>
      <c r="H10618" s="24" t="str">
        <f aca="false">INDEX(Customers!$B$2:$B$601,MATCH(C10618,Customers!$A$2:$A$601,0))</f>
        <v>Eastern</v>
      </c>
      <c r="I10618" s="43" t="n">
        <f aca="false">ROUND(MIN(INDEX(Assumptions!$D$13:$D$18,MATCH(E10618,Assumptions!$A$13:$A$18,0)),MAX(INDEX(Assumptions!$C$13:$C$18,MATCH(E10618,Assumptions!$A$13:$A$18,0)),INDEX(Assumptions!$B$13:$B$18,MATCH(E10618,Assumptions!$A$13:$A$18,0))*F10618)),2)</f>
        <v>19.1</v>
      </c>
    </row>
    <row r="10619" customFormat="false" ht="15" hidden="false" customHeight="false" outlineLevel="0" collapsed="false">
      <c r="A10619" s="24" t="s">
        <v>11442</v>
      </c>
      <c r="B10619" s="39" t="n">
        <v>46244</v>
      </c>
      <c r="C10619" s="24" t="s">
        <v>414</v>
      </c>
      <c r="D10619" s="24" t="s">
        <v>826</v>
      </c>
      <c r="E10619" s="24" t="s">
        <v>103</v>
      </c>
      <c r="F10619" s="38" t="n">
        <v>3670</v>
      </c>
      <c r="G10619" s="42" t="n">
        <f aca="false">DATE(YEAR(B10619),MONTH(B10619),1)</f>
        <v>46235</v>
      </c>
      <c r="H10619" s="24" t="str">
        <f aca="false">INDEX(Customers!$B$2:$B$601,MATCH(C10619,Customers!$A$2:$A$601,0))</f>
        <v>Rift Valley</v>
      </c>
      <c r="I10619" s="43" t="n">
        <f aca="false">ROUND(MIN(INDEX(Assumptions!$D$13:$D$18,MATCH(E10619,Assumptions!$A$13:$A$18,0)),MAX(INDEX(Assumptions!$C$13:$C$18,MATCH(E10619,Assumptions!$A$13:$A$18,0)),INDEX(Assumptions!$B$13:$B$18,MATCH(E10619,Assumptions!$A$13:$A$18,0))*F10619)),2)</f>
        <v>36.7</v>
      </c>
    </row>
    <row r="10620" customFormat="false" ht="15" hidden="false" customHeight="false" outlineLevel="0" collapsed="false">
      <c r="A10620" s="24" t="s">
        <v>11443</v>
      </c>
      <c r="B10620" s="39" t="n">
        <v>46244</v>
      </c>
      <c r="C10620" s="24" t="s">
        <v>447</v>
      </c>
      <c r="D10620" s="24" t="s">
        <v>826</v>
      </c>
      <c r="E10620" s="24" t="s">
        <v>109</v>
      </c>
      <c r="F10620" s="38" t="n">
        <v>2750</v>
      </c>
      <c r="G10620" s="42" t="n">
        <f aca="false">DATE(YEAR(B10620),MONTH(B10620),1)</f>
        <v>46235</v>
      </c>
      <c r="H10620" s="24" t="str">
        <f aca="false">INDEX(Customers!$B$2:$B$601,MATCH(C10620,Customers!$A$2:$A$601,0))</f>
        <v>Rift Valley</v>
      </c>
      <c r="I10620" s="43" t="n">
        <f aca="false">ROUND(MIN(INDEX(Assumptions!$D$13:$D$18,MATCH(E10620,Assumptions!$A$13:$A$18,0)),MAX(INDEX(Assumptions!$C$13:$C$18,MATCH(E10620,Assumptions!$A$13:$A$18,0)),INDEX(Assumptions!$B$13:$B$18,MATCH(E10620,Assumptions!$A$13:$A$18,0))*F10620)),2)</f>
        <v>11</v>
      </c>
    </row>
    <row r="10621" customFormat="false" ht="15" hidden="false" customHeight="false" outlineLevel="0" collapsed="false">
      <c r="A10621" s="24" t="s">
        <v>11444</v>
      </c>
      <c r="B10621" s="39" t="n">
        <v>46244</v>
      </c>
      <c r="C10621" s="24" t="s">
        <v>468</v>
      </c>
      <c r="D10621" s="24" t="s">
        <v>826</v>
      </c>
      <c r="E10621" s="24" t="s">
        <v>103</v>
      </c>
      <c r="F10621" s="38" t="n">
        <v>1390</v>
      </c>
      <c r="G10621" s="42" t="n">
        <f aca="false">DATE(YEAR(B10621),MONTH(B10621),1)</f>
        <v>46235</v>
      </c>
      <c r="H10621" s="24" t="str">
        <f aca="false">INDEX(Customers!$B$2:$B$601,MATCH(C10621,Customers!$A$2:$A$601,0))</f>
        <v>Nairobi</v>
      </c>
      <c r="I10621" s="43" t="n">
        <f aca="false">ROUND(MIN(INDEX(Assumptions!$D$13:$D$18,MATCH(E10621,Assumptions!$A$13:$A$18,0)),MAX(INDEX(Assumptions!$C$13:$C$18,MATCH(E10621,Assumptions!$A$13:$A$18,0)),INDEX(Assumptions!$B$13:$B$18,MATCH(E10621,Assumptions!$A$13:$A$18,0))*F10621)),2)</f>
        <v>13.9</v>
      </c>
    </row>
    <row r="10622" customFormat="false" ht="15" hidden="false" customHeight="false" outlineLevel="0" collapsed="false">
      <c r="A10622" s="24" t="s">
        <v>11445</v>
      </c>
      <c r="B10622" s="39" t="n">
        <v>46244</v>
      </c>
      <c r="C10622" s="24" t="s">
        <v>475</v>
      </c>
      <c r="D10622" s="24" t="s">
        <v>826</v>
      </c>
      <c r="E10622" s="24" t="s">
        <v>103</v>
      </c>
      <c r="F10622" s="38" t="n">
        <v>3110</v>
      </c>
      <c r="G10622" s="42" t="n">
        <f aca="false">DATE(YEAR(B10622),MONTH(B10622),1)</f>
        <v>46235</v>
      </c>
      <c r="H10622" s="24" t="str">
        <f aca="false">INDEX(Customers!$B$2:$B$601,MATCH(C10622,Customers!$A$2:$A$601,0))</f>
        <v>Coast</v>
      </c>
      <c r="I10622" s="43" t="n">
        <f aca="false">ROUND(MIN(INDEX(Assumptions!$D$13:$D$18,MATCH(E10622,Assumptions!$A$13:$A$18,0)),MAX(INDEX(Assumptions!$C$13:$C$18,MATCH(E10622,Assumptions!$A$13:$A$18,0)),INDEX(Assumptions!$B$13:$B$18,MATCH(E10622,Assumptions!$A$13:$A$18,0))*F10622)),2)</f>
        <v>31.1</v>
      </c>
    </row>
    <row r="10623" customFormat="false" ht="15" hidden="false" customHeight="false" outlineLevel="0" collapsed="false">
      <c r="A10623" s="24" t="s">
        <v>11446</v>
      </c>
      <c r="B10623" s="39" t="n">
        <v>46244</v>
      </c>
      <c r="C10623" s="24" t="s">
        <v>477</v>
      </c>
      <c r="D10623" s="24" t="s">
        <v>826</v>
      </c>
      <c r="E10623" s="24" t="s">
        <v>103</v>
      </c>
      <c r="F10623" s="38" t="n">
        <v>750</v>
      </c>
      <c r="G10623" s="42" t="n">
        <f aca="false">DATE(YEAR(B10623),MONTH(B10623),1)</f>
        <v>46235</v>
      </c>
      <c r="H10623" s="24" t="str">
        <f aca="false">INDEX(Customers!$B$2:$B$601,MATCH(C10623,Customers!$A$2:$A$601,0))</f>
        <v>Central</v>
      </c>
      <c r="I10623" s="43" t="n">
        <f aca="false">ROUND(MIN(INDEX(Assumptions!$D$13:$D$18,MATCH(E10623,Assumptions!$A$13:$A$18,0)),MAX(INDEX(Assumptions!$C$13:$C$18,MATCH(E10623,Assumptions!$A$13:$A$18,0)),INDEX(Assumptions!$B$13:$B$18,MATCH(E10623,Assumptions!$A$13:$A$18,0))*F10623)),2)</f>
        <v>7.5</v>
      </c>
    </row>
    <row r="10624" customFormat="false" ht="15" hidden="false" customHeight="false" outlineLevel="0" collapsed="false">
      <c r="A10624" s="24" t="s">
        <v>11447</v>
      </c>
      <c r="B10624" s="39" t="n">
        <v>46244</v>
      </c>
      <c r="C10624" s="24" t="s">
        <v>478</v>
      </c>
      <c r="D10624" s="24" t="s">
        <v>826</v>
      </c>
      <c r="E10624" s="24" t="s">
        <v>113</v>
      </c>
      <c r="F10624" s="38" t="n">
        <v>1000</v>
      </c>
      <c r="G10624" s="42" t="n">
        <f aca="false">DATE(YEAR(B10624),MONTH(B10624),1)</f>
        <v>46235</v>
      </c>
      <c r="H10624" s="24" t="str">
        <f aca="false">INDEX(Customers!$B$2:$B$601,MATCH(C10624,Customers!$A$2:$A$601,0))</f>
        <v>Eastern</v>
      </c>
      <c r="I10624" s="43" t="n">
        <f aca="false">ROUND(MIN(INDEX(Assumptions!$D$13:$D$18,MATCH(E10624,Assumptions!$A$13:$A$18,0)),MAX(INDEX(Assumptions!$C$13:$C$18,MATCH(E10624,Assumptions!$A$13:$A$18,0)),INDEX(Assumptions!$B$13:$B$18,MATCH(E10624,Assumptions!$A$13:$A$18,0))*F10624)),2)</f>
        <v>50</v>
      </c>
    </row>
    <row r="10625" customFormat="false" ht="15" hidden="false" customHeight="false" outlineLevel="0" collapsed="false">
      <c r="A10625" s="24" t="s">
        <v>11448</v>
      </c>
      <c r="B10625" s="39" t="n">
        <v>46244</v>
      </c>
      <c r="C10625" s="24" t="s">
        <v>522</v>
      </c>
      <c r="D10625" s="24" t="s">
        <v>826</v>
      </c>
      <c r="E10625" s="24" t="s">
        <v>109</v>
      </c>
      <c r="F10625" s="38" t="n">
        <v>2470</v>
      </c>
      <c r="G10625" s="42" t="n">
        <f aca="false">DATE(YEAR(B10625),MONTH(B10625),1)</f>
        <v>46235</v>
      </c>
      <c r="H10625" s="24" t="str">
        <f aca="false">INDEX(Customers!$B$2:$B$601,MATCH(C10625,Customers!$A$2:$A$601,0))</f>
        <v>Central</v>
      </c>
      <c r="I10625" s="43" t="n">
        <f aca="false">ROUND(MIN(INDEX(Assumptions!$D$13:$D$18,MATCH(E10625,Assumptions!$A$13:$A$18,0)),MAX(INDEX(Assumptions!$C$13:$C$18,MATCH(E10625,Assumptions!$A$13:$A$18,0)),INDEX(Assumptions!$B$13:$B$18,MATCH(E10625,Assumptions!$A$13:$A$18,0))*F10625)),2)</f>
        <v>9.88</v>
      </c>
    </row>
    <row r="10626" customFormat="false" ht="15" hidden="false" customHeight="false" outlineLevel="0" collapsed="false">
      <c r="A10626" s="24" t="s">
        <v>11449</v>
      </c>
      <c r="B10626" s="39" t="n">
        <v>46244</v>
      </c>
      <c r="C10626" s="24" t="s">
        <v>523</v>
      </c>
      <c r="D10626" s="24" t="s">
        <v>826</v>
      </c>
      <c r="E10626" s="24" t="s">
        <v>113</v>
      </c>
      <c r="F10626" s="38" t="n">
        <v>250</v>
      </c>
      <c r="G10626" s="42" t="n">
        <f aca="false">DATE(YEAR(B10626),MONTH(B10626),1)</f>
        <v>46235</v>
      </c>
      <c r="H10626" s="24" t="str">
        <f aca="false">INDEX(Customers!$B$2:$B$601,MATCH(C10626,Customers!$A$2:$A$601,0))</f>
        <v>Nairobi</v>
      </c>
      <c r="I10626" s="43" t="n">
        <f aca="false">ROUND(MIN(INDEX(Assumptions!$D$13:$D$18,MATCH(E10626,Assumptions!$A$13:$A$18,0)),MAX(INDEX(Assumptions!$C$13:$C$18,MATCH(E10626,Assumptions!$A$13:$A$18,0)),INDEX(Assumptions!$B$13:$B$18,MATCH(E10626,Assumptions!$A$13:$A$18,0))*F10626)),2)</f>
        <v>12.5</v>
      </c>
    </row>
    <row r="10627" customFormat="false" ht="15" hidden="false" customHeight="false" outlineLevel="0" collapsed="false">
      <c r="A10627" s="24" t="s">
        <v>11450</v>
      </c>
      <c r="B10627" s="39" t="n">
        <v>46244</v>
      </c>
      <c r="C10627" s="24" t="s">
        <v>524</v>
      </c>
      <c r="D10627" s="24" t="s">
        <v>826</v>
      </c>
      <c r="E10627" s="24" t="s">
        <v>111</v>
      </c>
      <c r="F10627" s="38" t="n">
        <v>200</v>
      </c>
      <c r="G10627" s="42" t="n">
        <f aca="false">DATE(YEAR(B10627),MONTH(B10627),1)</f>
        <v>46235</v>
      </c>
      <c r="H10627" s="24" t="str">
        <f aca="false">INDEX(Customers!$B$2:$B$601,MATCH(C10627,Customers!$A$2:$A$601,0))</f>
        <v>Rift Valley</v>
      </c>
      <c r="I10627" s="43" t="n">
        <f aca="false">ROUND(MIN(INDEX(Assumptions!$D$13:$D$18,MATCH(E10627,Assumptions!$A$13:$A$18,0)),MAX(INDEX(Assumptions!$C$13:$C$18,MATCH(E10627,Assumptions!$A$13:$A$18,0)),INDEX(Assumptions!$B$13:$B$18,MATCH(E10627,Assumptions!$A$13:$A$18,0))*F10627)),2)</f>
        <v>8</v>
      </c>
    </row>
    <row r="10628" customFormat="false" ht="15" hidden="false" customHeight="false" outlineLevel="0" collapsed="false">
      <c r="A10628" s="24" t="s">
        <v>11451</v>
      </c>
      <c r="B10628" s="39" t="n">
        <v>46244</v>
      </c>
      <c r="C10628" s="24" t="s">
        <v>526</v>
      </c>
      <c r="D10628" s="24" t="s">
        <v>188</v>
      </c>
      <c r="E10628" s="24" t="s">
        <v>107</v>
      </c>
      <c r="F10628" s="38" t="n">
        <v>2170</v>
      </c>
      <c r="G10628" s="42" t="n">
        <f aca="false">DATE(YEAR(B10628),MONTH(B10628),1)</f>
        <v>46235</v>
      </c>
      <c r="H10628" s="24" t="str">
        <f aca="false">INDEX(Customers!$B$2:$B$601,MATCH(C10628,Customers!$A$2:$A$601,0))</f>
        <v>Central</v>
      </c>
      <c r="I10628" s="43" t="n">
        <f aca="false">ROUND(MIN(INDEX(Assumptions!$D$13:$D$18,MATCH(E10628,Assumptions!$A$13:$A$18,0)),MAX(INDEX(Assumptions!$C$13:$C$18,MATCH(E10628,Assumptions!$A$13:$A$18,0)),INDEX(Assumptions!$B$13:$B$18,MATCH(E10628,Assumptions!$A$13:$A$18,0))*F10628)),2)</f>
        <v>0</v>
      </c>
    </row>
    <row r="10629" customFormat="false" ht="15" hidden="false" customHeight="false" outlineLevel="0" collapsed="false">
      <c r="A10629" s="24" t="s">
        <v>11452</v>
      </c>
      <c r="B10629" s="39" t="n">
        <v>46244</v>
      </c>
      <c r="C10629" s="24" t="s">
        <v>543</v>
      </c>
      <c r="D10629" s="24" t="s">
        <v>164</v>
      </c>
      <c r="E10629" s="24" t="s">
        <v>107</v>
      </c>
      <c r="F10629" s="38" t="n">
        <v>20170</v>
      </c>
      <c r="G10629" s="42" t="n">
        <f aca="false">DATE(YEAR(B10629),MONTH(B10629),1)</f>
        <v>46235</v>
      </c>
      <c r="H10629" s="24" t="str">
        <f aca="false">INDEX(Customers!$B$2:$B$601,MATCH(C10629,Customers!$A$2:$A$601,0))</f>
        <v>Central</v>
      </c>
      <c r="I10629" s="43" t="n">
        <f aca="false">ROUND(MIN(INDEX(Assumptions!$D$13:$D$18,MATCH(E10629,Assumptions!$A$13:$A$18,0)),MAX(INDEX(Assumptions!$C$13:$C$18,MATCH(E10629,Assumptions!$A$13:$A$18,0)),INDEX(Assumptions!$B$13:$B$18,MATCH(E10629,Assumptions!$A$13:$A$18,0))*F10629)),2)</f>
        <v>0</v>
      </c>
    </row>
    <row r="10630" customFormat="false" ht="15" hidden="false" customHeight="false" outlineLevel="0" collapsed="false">
      <c r="A10630" s="24" t="s">
        <v>11453</v>
      </c>
      <c r="B10630" s="39" t="n">
        <v>46244</v>
      </c>
      <c r="C10630" s="24" t="s">
        <v>563</v>
      </c>
      <c r="D10630" s="24" t="s">
        <v>826</v>
      </c>
      <c r="E10630" s="24" t="s">
        <v>103</v>
      </c>
      <c r="F10630" s="38" t="n">
        <v>910</v>
      </c>
      <c r="G10630" s="42" t="n">
        <f aca="false">DATE(YEAR(B10630),MONTH(B10630),1)</f>
        <v>46235</v>
      </c>
      <c r="H10630" s="24" t="str">
        <f aca="false">INDEX(Customers!$B$2:$B$601,MATCH(C10630,Customers!$A$2:$A$601,0))</f>
        <v>Nairobi</v>
      </c>
      <c r="I10630" s="43" t="n">
        <f aca="false">ROUND(MIN(INDEX(Assumptions!$D$13:$D$18,MATCH(E10630,Assumptions!$A$13:$A$18,0)),MAX(INDEX(Assumptions!$C$13:$C$18,MATCH(E10630,Assumptions!$A$13:$A$18,0)),INDEX(Assumptions!$B$13:$B$18,MATCH(E10630,Assumptions!$A$13:$A$18,0))*F10630)),2)</f>
        <v>9.1</v>
      </c>
    </row>
    <row r="10631" customFormat="false" ht="15" hidden="false" customHeight="false" outlineLevel="0" collapsed="false">
      <c r="A10631" s="24" t="s">
        <v>11454</v>
      </c>
      <c r="B10631" s="39" t="n">
        <v>46244</v>
      </c>
      <c r="C10631" s="24" t="s">
        <v>570</v>
      </c>
      <c r="D10631" s="24" t="s">
        <v>826</v>
      </c>
      <c r="E10631" s="24" t="s">
        <v>109</v>
      </c>
      <c r="F10631" s="38" t="n">
        <v>5580</v>
      </c>
      <c r="G10631" s="42" t="n">
        <f aca="false">DATE(YEAR(B10631),MONTH(B10631),1)</f>
        <v>46235</v>
      </c>
      <c r="H10631" s="24" t="str">
        <f aca="false">INDEX(Customers!$B$2:$B$601,MATCH(C10631,Customers!$A$2:$A$601,0))</f>
        <v>Western</v>
      </c>
      <c r="I10631" s="43" t="n">
        <f aca="false">ROUND(MIN(INDEX(Assumptions!$D$13:$D$18,MATCH(E10631,Assumptions!$A$13:$A$18,0)),MAX(INDEX(Assumptions!$C$13:$C$18,MATCH(E10631,Assumptions!$A$13:$A$18,0)),INDEX(Assumptions!$B$13:$B$18,MATCH(E10631,Assumptions!$A$13:$A$18,0))*F10631)),2)</f>
        <v>22.32</v>
      </c>
    </row>
    <row r="10632" customFormat="false" ht="15" hidden="false" customHeight="false" outlineLevel="0" collapsed="false">
      <c r="A10632" s="24" t="s">
        <v>11455</v>
      </c>
      <c r="B10632" s="39" t="n">
        <v>46244</v>
      </c>
      <c r="C10632" s="24" t="s">
        <v>622</v>
      </c>
      <c r="D10632" s="24" t="s">
        <v>199</v>
      </c>
      <c r="E10632" s="24" t="s">
        <v>105</v>
      </c>
      <c r="F10632" s="38" t="n">
        <v>2400</v>
      </c>
      <c r="G10632" s="42" t="n">
        <f aca="false">DATE(YEAR(B10632),MONTH(B10632),1)</f>
        <v>46235</v>
      </c>
      <c r="H10632" s="24" t="str">
        <f aca="false">INDEX(Customers!$B$2:$B$601,MATCH(C10632,Customers!$A$2:$A$601,0))</f>
        <v>Nairobi</v>
      </c>
      <c r="I10632" s="43" t="n">
        <f aca="false">ROUND(MIN(INDEX(Assumptions!$D$13:$D$18,MATCH(E10632,Assumptions!$A$13:$A$18,0)),MAX(INDEX(Assumptions!$C$13:$C$18,MATCH(E10632,Assumptions!$A$13:$A$18,0)),INDEX(Assumptions!$B$13:$B$18,MATCH(E10632,Assumptions!$A$13:$A$18,0))*F10632)),2)</f>
        <v>36</v>
      </c>
    </row>
    <row r="10633" customFormat="false" ht="15" hidden="false" customHeight="false" outlineLevel="0" collapsed="false">
      <c r="A10633" s="24" t="s">
        <v>11456</v>
      </c>
      <c r="B10633" s="39" t="n">
        <v>46244</v>
      </c>
      <c r="C10633" s="24" t="s">
        <v>625</v>
      </c>
      <c r="D10633" s="24" t="s">
        <v>826</v>
      </c>
      <c r="E10633" s="24" t="s">
        <v>103</v>
      </c>
      <c r="F10633" s="38" t="n">
        <v>1740</v>
      </c>
      <c r="G10633" s="42" t="n">
        <f aca="false">DATE(YEAR(B10633),MONTH(B10633),1)</f>
        <v>46235</v>
      </c>
      <c r="H10633" s="24" t="str">
        <f aca="false">INDEX(Customers!$B$2:$B$601,MATCH(C10633,Customers!$A$2:$A$601,0))</f>
        <v>Nairobi</v>
      </c>
      <c r="I10633" s="43" t="n">
        <f aca="false">ROUND(MIN(INDEX(Assumptions!$D$13:$D$18,MATCH(E10633,Assumptions!$A$13:$A$18,0)),MAX(INDEX(Assumptions!$C$13:$C$18,MATCH(E10633,Assumptions!$A$13:$A$18,0)),INDEX(Assumptions!$B$13:$B$18,MATCH(E10633,Assumptions!$A$13:$A$18,0))*F10633)),2)</f>
        <v>17.4</v>
      </c>
    </row>
    <row r="10634" customFormat="false" ht="15" hidden="false" customHeight="false" outlineLevel="0" collapsed="false">
      <c r="A10634" s="24" t="s">
        <v>11457</v>
      </c>
      <c r="B10634" s="39" t="n">
        <v>46244</v>
      </c>
      <c r="C10634" s="24" t="s">
        <v>660</v>
      </c>
      <c r="D10634" s="24" t="s">
        <v>170</v>
      </c>
      <c r="E10634" s="24" t="s">
        <v>107</v>
      </c>
      <c r="F10634" s="38" t="n">
        <v>4910</v>
      </c>
      <c r="G10634" s="42" t="n">
        <f aca="false">DATE(YEAR(B10634),MONTH(B10634),1)</f>
        <v>46235</v>
      </c>
      <c r="H10634" s="24" t="str">
        <f aca="false">INDEX(Customers!$B$2:$B$601,MATCH(C10634,Customers!$A$2:$A$601,0))</f>
        <v>Central</v>
      </c>
      <c r="I10634" s="43" t="n">
        <f aca="false">ROUND(MIN(INDEX(Assumptions!$D$13:$D$18,MATCH(E10634,Assumptions!$A$13:$A$18,0)),MAX(INDEX(Assumptions!$C$13:$C$18,MATCH(E10634,Assumptions!$A$13:$A$18,0)),INDEX(Assumptions!$B$13:$B$18,MATCH(E10634,Assumptions!$A$13:$A$18,0))*F10634)),2)</f>
        <v>0</v>
      </c>
    </row>
    <row r="10635" customFormat="false" ht="15" hidden="false" customHeight="false" outlineLevel="0" collapsed="false">
      <c r="A10635" s="24" t="s">
        <v>11458</v>
      </c>
      <c r="B10635" s="39" t="n">
        <v>46244</v>
      </c>
      <c r="C10635" s="24" t="s">
        <v>664</v>
      </c>
      <c r="D10635" s="24" t="s">
        <v>826</v>
      </c>
      <c r="E10635" s="24" t="s">
        <v>103</v>
      </c>
      <c r="F10635" s="38" t="n">
        <v>840</v>
      </c>
      <c r="G10635" s="42" t="n">
        <f aca="false">DATE(YEAR(B10635),MONTH(B10635),1)</f>
        <v>46235</v>
      </c>
      <c r="H10635" s="24" t="str">
        <f aca="false">INDEX(Customers!$B$2:$B$601,MATCH(C10635,Customers!$A$2:$A$601,0))</f>
        <v>Rift Valley</v>
      </c>
      <c r="I10635" s="43" t="n">
        <f aca="false">ROUND(MIN(INDEX(Assumptions!$D$13:$D$18,MATCH(E10635,Assumptions!$A$13:$A$18,0)),MAX(INDEX(Assumptions!$C$13:$C$18,MATCH(E10635,Assumptions!$A$13:$A$18,0)),INDEX(Assumptions!$B$13:$B$18,MATCH(E10635,Assumptions!$A$13:$A$18,0))*F10635)),2)</f>
        <v>8.4</v>
      </c>
    </row>
    <row r="10636" customFormat="false" ht="15" hidden="false" customHeight="false" outlineLevel="0" collapsed="false">
      <c r="A10636" s="24" t="s">
        <v>11459</v>
      </c>
      <c r="B10636" s="39" t="n">
        <v>46244</v>
      </c>
      <c r="C10636" s="24" t="s">
        <v>684</v>
      </c>
      <c r="D10636" s="24" t="s">
        <v>826</v>
      </c>
      <c r="E10636" s="24" t="s">
        <v>111</v>
      </c>
      <c r="F10636" s="38" t="n">
        <v>1000</v>
      </c>
      <c r="G10636" s="42" t="n">
        <f aca="false">DATE(YEAR(B10636),MONTH(B10636),1)</f>
        <v>46235</v>
      </c>
      <c r="H10636" s="24" t="str">
        <f aca="false">INDEX(Customers!$B$2:$B$601,MATCH(C10636,Customers!$A$2:$A$601,0))</f>
        <v>Rift Valley</v>
      </c>
      <c r="I10636" s="43" t="n">
        <f aca="false">ROUND(MIN(INDEX(Assumptions!$D$13:$D$18,MATCH(E10636,Assumptions!$A$13:$A$18,0)),MAX(INDEX(Assumptions!$C$13:$C$18,MATCH(E10636,Assumptions!$A$13:$A$18,0)),INDEX(Assumptions!$B$13:$B$18,MATCH(E10636,Assumptions!$A$13:$A$18,0))*F10636)),2)</f>
        <v>40</v>
      </c>
    </row>
    <row r="10637" customFormat="false" ht="15" hidden="false" customHeight="false" outlineLevel="0" collapsed="false">
      <c r="A10637" s="24" t="s">
        <v>11460</v>
      </c>
      <c r="B10637" s="39" t="n">
        <v>46244</v>
      </c>
      <c r="C10637" s="24" t="s">
        <v>701</v>
      </c>
      <c r="D10637" s="24" t="s">
        <v>153</v>
      </c>
      <c r="E10637" s="24" t="s">
        <v>105</v>
      </c>
      <c r="F10637" s="38" t="n">
        <v>3790</v>
      </c>
      <c r="G10637" s="42" t="n">
        <f aca="false">DATE(YEAR(B10637),MONTH(B10637),1)</f>
        <v>46235</v>
      </c>
      <c r="H10637" s="24" t="str">
        <f aca="false">INDEX(Customers!$B$2:$B$601,MATCH(C10637,Customers!$A$2:$A$601,0))</f>
        <v>Nairobi</v>
      </c>
      <c r="I10637" s="43" t="n">
        <f aca="false">ROUND(MIN(INDEX(Assumptions!$D$13:$D$18,MATCH(E10637,Assumptions!$A$13:$A$18,0)),MAX(INDEX(Assumptions!$C$13:$C$18,MATCH(E10637,Assumptions!$A$13:$A$18,0)),INDEX(Assumptions!$B$13:$B$18,MATCH(E10637,Assumptions!$A$13:$A$18,0))*F10637)),2)</f>
        <v>56.85</v>
      </c>
    </row>
    <row r="10638" customFormat="false" ht="15" hidden="false" customHeight="false" outlineLevel="0" collapsed="false">
      <c r="A10638" s="24" t="s">
        <v>11461</v>
      </c>
      <c r="B10638" s="39" t="n">
        <v>46244</v>
      </c>
      <c r="C10638" s="24" t="s">
        <v>736</v>
      </c>
      <c r="D10638" s="24" t="s">
        <v>179</v>
      </c>
      <c r="E10638" s="24" t="s">
        <v>107</v>
      </c>
      <c r="F10638" s="38" t="n">
        <v>9320</v>
      </c>
      <c r="G10638" s="42" t="n">
        <f aca="false">DATE(YEAR(B10638),MONTH(B10638),1)</f>
        <v>46235</v>
      </c>
      <c r="H10638" s="24" t="str">
        <f aca="false">INDEX(Customers!$B$2:$B$601,MATCH(C10638,Customers!$A$2:$A$601,0))</f>
        <v>Eastern</v>
      </c>
      <c r="I10638" s="43" t="n">
        <f aca="false">ROUND(MIN(INDEX(Assumptions!$D$13:$D$18,MATCH(E10638,Assumptions!$A$13:$A$18,0)),MAX(INDEX(Assumptions!$C$13:$C$18,MATCH(E10638,Assumptions!$A$13:$A$18,0)),INDEX(Assumptions!$B$13:$B$18,MATCH(E10638,Assumptions!$A$13:$A$18,0))*F10638)),2)</f>
        <v>0</v>
      </c>
    </row>
    <row r="10639" customFormat="false" ht="15" hidden="false" customHeight="false" outlineLevel="0" collapsed="false">
      <c r="A10639" s="24" t="s">
        <v>11462</v>
      </c>
      <c r="B10639" s="39" t="n">
        <v>46244</v>
      </c>
      <c r="C10639" s="24" t="s">
        <v>745</v>
      </c>
      <c r="D10639" s="24" t="s">
        <v>826</v>
      </c>
      <c r="E10639" s="24" t="s">
        <v>103</v>
      </c>
      <c r="F10639" s="38" t="n">
        <v>2340</v>
      </c>
      <c r="G10639" s="42" t="n">
        <f aca="false">DATE(YEAR(B10639),MONTH(B10639),1)</f>
        <v>46235</v>
      </c>
      <c r="H10639" s="24" t="str">
        <f aca="false">INDEX(Customers!$B$2:$B$601,MATCH(C10639,Customers!$A$2:$A$601,0))</f>
        <v>Central</v>
      </c>
      <c r="I10639" s="43" t="n">
        <f aca="false">ROUND(MIN(INDEX(Assumptions!$D$13:$D$18,MATCH(E10639,Assumptions!$A$13:$A$18,0)),MAX(INDEX(Assumptions!$C$13:$C$18,MATCH(E10639,Assumptions!$A$13:$A$18,0)),INDEX(Assumptions!$B$13:$B$18,MATCH(E10639,Assumptions!$A$13:$A$18,0))*F10639)),2)</f>
        <v>23.4</v>
      </c>
    </row>
    <row r="10640" customFormat="false" ht="15" hidden="false" customHeight="false" outlineLevel="0" collapsed="false">
      <c r="A10640" s="24" t="s">
        <v>11463</v>
      </c>
      <c r="B10640" s="39" t="n">
        <v>46244</v>
      </c>
      <c r="C10640" s="24" t="s">
        <v>746</v>
      </c>
      <c r="D10640" s="24" t="s">
        <v>826</v>
      </c>
      <c r="E10640" s="24" t="s">
        <v>111</v>
      </c>
      <c r="F10640" s="38" t="n">
        <v>200</v>
      </c>
      <c r="G10640" s="42" t="n">
        <f aca="false">DATE(YEAR(B10640),MONTH(B10640),1)</f>
        <v>46235</v>
      </c>
      <c r="H10640" s="24" t="str">
        <f aca="false">INDEX(Customers!$B$2:$B$601,MATCH(C10640,Customers!$A$2:$A$601,0))</f>
        <v>Coast</v>
      </c>
      <c r="I10640" s="43" t="n">
        <f aca="false">ROUND(MIN(INDEX(Assumptions!$D$13:$D$18,MATCH(E10640,Assumptions!$A$13:$A$18,0)),MAX(INDEX(Assumptions!$C$13:$C$18,MATCH(E10640,Assumptions!$A$13:$A$18,0)),INDEX(Assumptions!$B$13:$B$18,MATCH(E10640,Assumptions!$A$13:$A$18,0))*F10640)),2)</f>
        <v>8</v>
      </c>
    </row>
    <row r="10641" customFormat="false" ht="15" hidden="false" customHeight="false" outlineLevel="0" collapsed="false">
      <c r="A10641" s="24" t="s">
        <v>11464</v>
      </c>
      <c r="B10641" s="39" t="n">
        <v>46244</v>
      </c>
      <c r="C10641" s="24" t="s">
        <v>751</v>
      </c>
      <c r="D10641" s="24" t="s">
        <v>184</v>
      </c>
      <c r="E10641" s="24" t="s">
        <v>105</v>
      </c>
      <c r="F10641" s="38" t="n">
        <v>2530</v>
      </c>
      <c r="G10641" s="42" t="n">
        <f aca="false">DATE(YEAR(B10641),MONTH(B10641),1)</f>
        <v>46235</v>
      </c>
      <c r="H10641" s="24" t="str">
        <f aca="false">INDEX(Customers!$B$2:$B$601,MATCH(C10641,Customers!$A$2:$A$601,0))</f>
        <v>Coast</v>
      </c>
      <c r="I10641" s="43" t="n">
        <f aca="false">ROUND(MIN(INDEX(Assumptions!$D$13:$D$18,MATCH(E10641,Assumptions!$A$13:$A$18,0)),MAX(INDEX(Assumptions!$C$13:$C$18,MATCH(E10641,Assumptions!$A$13:$A$18,0)),INDEX(Assumptions!$B$13:$B$18,MATCH(E10641,Assumptions!$A$13:$A$18,0))*F10641)),2)</f>
        <v>37.95</v>
      </c>
    </row>
    <row r="10642" customFormat="false" ht="15" hidden="false" customHeight="false" outlineLevel="0" collapsed="false">
      <c r="A10642" s="24" t="s">
        <v>11465</v>
      </c>
      <c r="B10642" s="39" t="n">
        <v>46244</v>
      </c>
      <c r="C10642" s="24" t="s">
        <v>753</v>
      </c>
      <c r="D10642" s="24" t="s">
        <v>152</v>
      </c>
      <c r="E10642" s="24" t="s">
        <v>105</v>
      </c>
      <c r="F10642" s="38" t="n">
        <v>2660</v>
      </c>
      <c r="G10642" s="42" t="n">
        <f aca="false">DATE(YEAR(B10642),MONTH(B10642),1)</f>
        <v>46235</v>
      </c>
      <c r="H10642" s="24" t="str">
        <f aca="false">INDEX(Customers!$B$2:$B$601,MATCH(C10642,Customers!$A$2:$A$601,0))</f>
        <v>Nairobi</v>
      </c>
      <c r="I10642" s="43" t="n">
        <f aca="false">ROUND(MIN(INDEX(Assumptions!$D$13:$D$18,MATCH(E10642,Assumptions!$A$13:$A$18,0)),MAX(INDEX(Assumptions!$C$13:$C$18,MATCH(E10642,Assumptions!$A$13:$A$18,0)),INDEX(Assumptions!$B$13:$B$18,MATCH(E10642,Assumptions!$A$13:$A$18,0))*F10642)),2)</f>
        <v>39.9</v>
      </c>
    </row>
    <row r="10643" customFormat="false" ht="15" hidden="false" customHeight="false" outlineLevel="0" collapsed="false">
      <c r="A10643" s="24" t="s">
        <v>11466</v>
      </c>
      <c r="B10643" s="39" t="n">
        <v>46244</v>
      </c>
      <c r="C10643" s="24" t="s">
        <v>759</v>
      </c>
      <c r="D10643" s="24" t="s">
        <v>826</v>
      </c>
      <c r="E10643" s="24" t="s">
        <v>111</v>
      </c>
      <c r="F10643" s="38" t="n">
        <v>200</v>
      </c>
      <c r="G10643" s="42" t="n">
        <f aca="false">DATE(YEAR(B10643),MONTH(B10643),1)</f>
        <v>46235</v>
      </c>
      <c r="H10643" s="24" t="str">
        <f aca="false">INDEX(Customers!$B$2:$B$601,MATCH(C10643,Customers!$A$2:$A$601,0))</f>
        <v>Coast</v>
      </c>
      <c r="I10643" s="43" t="n">
        <f aca="false">ROUND(MIN(INDEX(Assumptions!$D$13:$D$18,MATCH(E10643,Assumptions!$A$13:$A$18,0)),MAX(INDEX(Assumptions!$C$13:$C$18,MATCH(E10643,Assumptions!$A$13:$A$18,0)),INDEX(Assumptions!$B$13:$B$18,MATCH(E10643,Assumptions!$A$13:$A$18,0))*F10643)),2)</f>
        <v>8</v>
      </c>
    </row>
    <row r="10644" customFormat="false" ht="15" hidden="false" customHeight="false" outlineLevel="0" collapsed="false">
      <c r="A10644" s="24" t="s">
        <v>11467</v>
      </c>
      <c r="B10644" s="39" t="n">
        <v>46244</v>
      </c>
      <c r="C10644" s="24" t="s">
        <v>760</v>
      </c>
      <c r="D10644" s="24" t="s">
        <v>826</v>
      </c>
      <c r="E10644" s="24" t="s">
        <v>103</v>
      </c>
      <c r="F10644" s="38" t="n">
        <v>3710</v>
      </c>
      <c r="G10644" s="42" t="n">
        <f aca="false">DATE(YEAR(B10644),MONTH(B10644),1)</f>
        <v>46235</v>
      </c>
      <c r="H10644" s="24" t="str">
        <f aca="false">INDEX(Customers!$B$2:$B$601,MATCH(C10644,Customers!$A$2:$A$601,0))</f>
        <v>Rift Valley</v>
      </c>
      <c r="I10644" s="43" t="n">
        <f aca="false">ROUND(MIN(INDEX(Assumptions!$D$13:$D$18,MATCH(E10644,Assumptions!$A$13:$A$18,0)),MAX(INDEX(Assumptions!$C$13:$C$18,MATCH(E10644,Assumptions!$A$13:$A$18,0)),INDEX(Assumptions!$B$13:$B$18,MATCH(E10644,Assumptions!$A$13:$A$18,0))*F10644)),2)</f>
        <v>37.1</v>
      </c>
    </row>
    <row r="10645" customFormat="false" ht="15" hidden="false" customHeight="false" outlineLevel="0" collapsed="false">
      <c r="A10645" s="24" t="s">
        <v>11468</v>
      </c>
      <c r="B10645" s="39" t="n">
        <v>46244</v>
      </c>
      <c r="C10645" s="24" t="s">
        <v>784</v>
      </c>
      <c r="D10645" s="24" t="s">
        <v>826</v>
      </c>
      <c r="E10645" s="24" t="s">
        <v>113</v>
      </c>
      <c r="F10645" s="38" t="n">
        <v>250</v>
      </c>
      <c r="G10645" s="42" t="n">
        <f aca="false">DATE(YEAR(B10645),MONTH(B10645),1)</f>
        <v>46235</v>
      </c>
      <c r="H10645" s="24" t="str">
        <f aca="false">INDEX(Customers!$B$2:$B$601,MATCH(C10645,Customers!$A$2:$A$601,0))</f>
        <v>Western</v>
      </c>
      <c r="I10645" s="43" t="n">
        <f aca="false">ROUND(MIN(INDEX(Assumptions!$D$13:$D$18,MATCH(E10645,Assumptions!$A$13:$A$18,0)),MAX(INDEX(Assumptions!$C$13:$C$18,MATCH(E10645,Assumptions!$A$13:$A$18,0)),INDEX(Assumptions!$B$13:$B$18,MATCH(E10645,Assumptions!$A$13:$A$18,0))*F10645)),2)</f>
        <v>12.5</v>
      </c>
    </row>
    <row r="10646" customFormat="false" ht="15" hidden="false" customHeight="false" outlineLevel="0" collapsed="false">
      <c r="A10646" s="24" t="s">
        <v>11469</v>
      </c>
      <c r="B10646" s="39" t="n">
        <v>46244</v>
      </c>
      <c r="C10646" s="24" t="s">
        <v>807</v>
      </c>
      <c r="D10646" s="24" t="s">
        <v>826</v>
      </c>
      <c r="E10646" s="24" t="s">
        <v>103</v>
      </c>
      <c r="F10646" s="38" t="n">
        <v>5010</v>
      </c>
      <c r="G10646" s="42" t="n">
        <f aca="false">DATE(YEAR(B10646),MONTH(B10646),1)</f>
        <v>46235</v>
      </c>
      <c r="H10646" s="24" t="str">
        <f aca="false">INDEX(Customers!$B$2:$B$601,MATCH(C10646,Customers!$A$2:$A$601,0))</f>
        <v>Nairobi</v>
      </c>
      <c r="I10646" s="43" t="n">
        <f aca="false">ROUND(MIN(INDEX(Assumptions!$D$13:$D$18,MATCH(E10646,Assumptions!$A$13:$A$18,0)),MAX(INDEX(Assumptions!$C$13:$C$18,MATCH(E10646,Assumptions!$A$13:$A$18,0)),INDEX(Assumptions!$B$13:$B$18,MATCH(E10646,Assumptions!$A$13:$A$18,0))*F10646)),2)</f>
        <v>50.1</v>
      </c>
    </row>
    <row r="10647" customFormat="false" ht="15" hidden="false" customHeight="false" outlineLevel="0" collapsed="false">
      <c r="A10647" s="24" t="s">
        <v>11470</v>
      </c>
      <c r="B10647" s="39" t="n">
        <v>46245</v>
      </c>
      <c r="C10647" s="24" t="s">
        <v>223</v>
      </c>
      <c r="D10647" s="24" t="s">
        <v>826</v>
      </c>
      <c r="E10647" s="24" t="s">
        <v>103</v>
      </c>
      <c r="F10647" s="38" t="n">
        <v>16500</v>
      </c>
      <c r="G10647" s="42" t="n">
        <f aca="false">DATE(YEAR(B10647),MONTH(B10647),1)</f>
        <v>46235</v>
      </c>
      <c r="H10647" s="24" t="str">
        <f aca="false">INDEX(Customers!$B$2:$B$601,MATCH(C10647,Customers!$A$2:$A$601,0))</f>
        <v>Central</v>
      </c>
      <c r="I10647" s="43" t="n">
        <f aca="false">ROUND(MIN(INDEX(Assumptions!$D$13:$D$18,MATCH(E10647,Assumptions!$A$13:$A$18,0)),MAX(INDEX(Assumptions!$C$13:$C$18,MATCH(E10647,Assumptions!$A$13:$A$18,0)),INDEX(Assumptions!$B$13:$B$18,MATCH(E10647,Assumptions!$A$13:$A$18,0))*F10647)),2)</f>
        <v>105</v>
      </c>
    </row>
    <row r="10648" customFormat="false" ht="15" hidden="false" customHeight="false" outlineLevel="0" collapsed="false">
      <c r="A10648" s="24" t="s">
        <v>11471</v>
      </c>
      <c r="B10648" s="39" t="n">
        <v>46245</v>
      </c>
      <c r="C10648" s="24" t="s">
        <v>269</v>
      </c>
      <c r="D10648" s="24" t="s">
        <v>826</v>
      </c>
      <c r="E10648" s="24" t="s">
        <v>113</v>
      </c>
      <c r="F10648" s="38" t="n">
        <v>2000</v>
      </c>
      <c r="G10648" s="42" t="n">
        <f aca="false">DATE(YEAR(B10648),MONTH(B10648),1)</f>
        <v>46235</v>
      </c>
      <c r="H10648" s="24" t="str">
        <f aca="false">INDEX(Customers!$B$2:$B$601,MATCH(C10648,Customers!$A$2:$A$601,0))</f>
        <v>Coast</v>
      </c>
      <c r="I10648" s="43" t="n">
        <f aca="false">ROUND(MIN(INDEX(Assumptions!$D$13:$D$18,MATCH(E10648,Assumptions!$A$13:$A$18,0)),MAX(INDEX(Assumptions!$C$13:$C$18,MATCH(E10648,Assumptions!$A$13:$A$18,0)),INDEX(Assumptions!$B$13:$B$18,MATCH(E10648,Assumptions!$A$13:$A$18,0))*F10648)),2)</f>
        <v>100</v>
      </c>
    </row>
    <row r="10649" customFormat="false" ht="15" hidden="false" customHeight="false" outlineLevel="0" collapsed="false">
      <c r="A10649" s="24" t="s">
        <v>11472</v>
      </c>
      <c r="B10649" s="39" t="n">
        <v>46245</v>
      </c>
      <c r="C10649" s="24" t="s">
        <v>271</v>
      </c>
      <c r="D10649" s="24" t="s">
        <v>826</v>
      </c>
      <c r="E10649" s="24" t="s">
        <v>103</v>
      </c>
      <c r="F10649" s="38" t="n">
        <v>2250</v>
      </c>
      <c r="G10649" s="42" t="n">
        <f aca="false">DATE(YEAR(B10649),MONTH(B10649),1)</f>
        <v>46235</v>
      </c>
      <c r="H10649" s="24" t="str">
        <f aca="false">INDEX(Customers!$B$2:$B$601,MATCH(C10649,Customers!$A$2:$A$601,0))</f>
        <v>Coast</v>
      </c>
      <c r="I10649" s="43" t="n">
        <f aca="false">ROUND(MIN(INDEX(Assumptions!$D$13:$D$18,MATCH(E10649,Assumptions!$A$13:$A$18,0)),MAX(INDEX(Assumptions!$C$13:$C$18,MATCH(E10649,Assumptions!$A$13:$A$18,0)),INDEX(Assumptions!$B$13:$B$18,MATCH(E10649,Assumptions!$A$13:$A$18,0))*F10649)),2)</f>
        <v>22.5</v>
      </c>
    </row>
    <row r="10650" customFormat="false" ht="15" hidden="false" customHeight="false" outlineLevel="0" collapsed="false">
      <c r="A10650" s="24" t="s">
        <v>11473</v>
      </c>
      <c r="B10650" s="39" t="n">
        <v>46245</v>
      </c>
      <c r="C10650" s="24" t="s">
        <v>280</v>
      </c>
      <c r="D10650" s="24" t="s">
        <v>193</v>
      </c>
      <c r="E10650" s="24" t="s">
        <v>107</v>
      </c>
      <c r="F10650" s="38" t="n">
        <v>11180</v>
      </c>
      <c r="G10650" s="42" t="n">
        <f aca="false">DATE(YEAR(B10650),MONTH(B10650),1)</f>
        <v>46235</v>
      </c>
      <c r="H10650" s="24" t="str">
        <f aca="false">INDEX(Customers!$B$2:$B$601,MATCH(C10650,Customers!$A$2:$A$601,0))</f>
        <v>Western</v>
      </c>
      <c r="I10650" s="43" t="n">
        <f aca="false">ROUND(MIN(INDEX(Assumptions!$D$13:$D$18,MATCH(E10650,Assumptions!$A$13:$A$18,0)),MAX(INDEX(Assumptions!$C$13:$C$18,MATCH(E10650,Assumptions!$A$13:$A$18,0)),INDEX(Assumptions!$B$13:$B$18,MATCH(E10650,Assumptions!$A$13:$A$18,0))*F10650)),2)</f>
        <v>0</v>
      </c>
    </row>
    <row r="10651" customFormat="false" ht="15" hidden="false" customHeight="false" outlineLevel="0" collapsed="false">
      <c r="A10651" s="24" t="s">
        <v>11474</v>
      </c>
      <c r="B10651" s="39" t="n">
        <v>46245</v>
      </c>
      <c r="C10651" s="24" t="s">
        <v>281</v>
      </c>
      <c r="D10651" s="24" t="s">
        <v>826</v>
      </c>
      <c r="E10651" s="24" t="s">
        <v>111</v>
      </c>
      <c r="F10651" s="38" t="n">
        <v>500</v>
      </c>
      <c r="G10651" s="42" t="n">
        <f aca="false">DATE(YEAR(B10651),MONTH(B10651),1)</f>
        <v>46235</v>
      </c>
      <c r="H10651" s="24" t="str">
        <f aca="false">INDEX(Customers!$B$2:$B$601,MATCH(C10651,Customers!$A$2:$A$601,0))</f>
        <v>Rift Valley</v>
      </c>
      <c r="I10651" s="43" t="n">
        <f aca="false">ROUND(MIN(INDEX(Assumptions!$D$13:$D$18,MATCH(E10651,Assumptions!$A$13:$A$18,0)),MAX(INDEX(Assumptions!$C$13:$C$18,MATCH(E10651,Assumptions!$A$13:$A$18,0)),INDEX(Assumptions!$B$13:$B$18,MATCH(E10651,Assumptions!$A$13:$A$18,0))*F10651)),2)</f>
        <v>20</v>
      </c>
    </row>
    <row r="10652" customFormat="false" ht="15" hidden="false" customHeight="false" outlineLevel="0" collapsed="false">
      <c r="A10652" s="24" t="s">
        <v>11475</v>
      </c>
      <c r="B10652" s="39" t="n">
        <v>46245</v>
      </c>
      <c r="C10652" s="24" t="s">
        <v>295</v>
      </c>
      <c r="D10652" s="24" t="s">
        <v>826</v>
      </c>
      <c r="E10652" s="24" t="s">
        <v>111</v>
      </c>
      <c r="F10652" s="38" t="n">
        <v>100</v>
      </c>
      <c r="G10652" s="42" t="n">
        <f aca="false">DATE(YEAR(B10652),MONTH(B10652),1)</f>
        <v>46235</v>
      </c>
      <c r="H10652" s="24" t="str">
        <f aca="false">INDEX(Customers!$B$2:$B$601,MATCH(C10652,Customers!$A$2:$A$601,0))</f>
        <v>Eastern</v>
      </c>
      <c r="I10652" s="43" t="n">
        <f aca="false">ROUND(MIN(INDEX(Assumptions!$D$13:$D$18,MATCH(E10652,Assumptions!$A$13:$A$18,0)),MAX(INDEX(Assumptions!$C$13:$C$18,MATCH(E10652,Assumptions!$A$13:$A$18,0)),INDEX(Assumptions!$B$13:$B$18,MATCH(E10652,Assumptions!$A$13:$A$18,0))*F10652)),2)</f>
        <v>4</v>
      </c>
    </row>
    <row r="10653" customFormat="false" ht="15" hidden="false" customHeight="false" outlineLevel="0" collapsed="false">
      <c r="A10653" s="24" t="s">
        <v>11476</v>
      </c>
      <c r="B10653" s="39" t="n">
        <v>46245</v>
      </c>
      <c r="C10653" s="24" t="s">
        <v>298</v>
      </c>
      <c r="D10653" s="24" t="s">
        <v>826</v>
      </c>
      <c r="E10653" s="24" t="s">
        <v>113</v>
      </c>
      <c r="F10653" s="38" t="n">
        <v>250</v>
      </c>
      <c r="G10653" s="42" t="n">
        <f aca="false">DATE(YEAR(B10653),MONTH(B10653),1)</f>
        <v>46235</v>
      </c>
      <c r="H10653" s="24" t="str">
        <f aca="false">INDEX(Customers!$B$2:$B$601,MATCH(C10653,Customers!$A$2:$A$601,0))</f>
        <v>Eastern</v>
      </c>
      <c r="I10653" s="43" t="n">
        <f aca="false">ROUND(MIN(INDEX(Assumptions!$D$13:$D$18,MATCH(E10653,Assumptions!$A$13:$A$18,0)),MAX(INDEX(Assumptions!$C$13:$C$18,MATCH(E10653,Assumptions!$A$13:$A$18,0)),INDEX(Assumptions!$B$13:$B$18,MATCH(E10653,Assumptions!$A$13:$A$18,0))*F10653)),2)</f>
        <v>12.5</v>
      </c>
    </row>
    <row r="10654" customFormat="false" ht="15" hidden="false" customHeight="false" outlineLevel="0" collapsed="false">
      <c r="A10654" s="24" t="s">
        <v>11477</v>
      </c>
      <c r="B10654" s="39" t="n">
        <v>46245</v>
      </c>
      <c r="C10654" s="24" t="s">
        <v>299</v>
      </c>
      <c r="D10654" s="24" t="s">
        <v>826</v>
      </c>
      <c r="E10654" s="24" t="s">
        <v>103</v>
      </c>
      <c r="F10654" s="38" t="n">
        <v>630</v>
      </c>
      <c r="G10654" s="42" t="n">
        <f aca="false">DATE(YEAR(B10654),MONTH(B10654),1)</f>
        <v>46235</v>
      </c>
      <c r="H10654" s="24" t="str">
        <f aca="false">INDEX(Customers!$B$2:$B$601,MATCH(C10654,Customers!$A$2:$A$601,0))</f>
        <v>Nairobi</v>
      </c>
      <c r="I10654" s="43" t="n">
        <f aca="false">ROUND(MIN(INDEX(Assumptions!$D$13:$D$18,MATCH(E10654,Assumptions!$A$13:$A$18,0)),MAX(INDEX(Assumptions!$C$13:$C$18,MATCH(E10654,Assumptions!$A$13:$A$18,0)),INDEX(Assumptions!$B$13:$B$18,MATCH(E10654,Assumptions!$A$13:$A$18,0))*F10654)),2)</f>
        <v>6.3</v>
      </c>
    </row>
    <row r="10655" customFormat="false" ht="15" hidden="false" customHeight="false" outlineLevel="0" collapsed="false">
      <c r="A10655" s="24" t="s">
        <v>11478</v>
      </c>
      <c r="B10655" s="39" t="n">
        <v>46245</v>
      </c>
      <c r="C10655" s="24" t="s">
        <v>303</v>
      </c>
      <c r="D10655" s="24" t="s">
        <v>826</v>
      </c>
      <c r="E10655" s="24" t="s">
        <v>103</v>
      </c>
      <c r="F10655" s="38" t="n">
        <v>670</v>
      </c>
      <c r="G10655" s="42" t="n">
        <f aca="false">DATE(YEAR(B10655),MONTH(B10655),1)</f>
        <v>46235</v>
      </c>
      <c r="H10655" s="24" t="str">
        <f aca="false">INDEX(Customers!$B$2:$B$601,MATCH(C10655,Customers!$A$2:$A$601,0))</f>
        <v>Rift Valley</v>
      </c>
      <c r="I10655" s="43" t="n">
        <f aca="false">ROUND(MIN(INDEX(Assumptions!$D$13:$D$18,MATCH(E10655,Assumptions!$A$13:$A$18,0)),MAX(INDEX(Assumptions!$C$13:$C$18,MATCH(E10655,Assumptions!$A$13:$A$18,0)),INDEX(Assumptions!$B$13:$B$18,MATCH(E10655,Assumptions!$A$13:$A$18,0))*F10655)),2)</f>
        <v>6.7</v>
      </c>
    </row>
    <row r="10656" customFormat="false" ht="15" hidden="false" customHeight="false" outlineLevel="0" collapsed="false">
      <c r="A10656" s="24" t="s">
        <v>11479</v>
      </c>
      <c r="B10656" s="39" t="n">
        <v>46245</v>
      </c>
      <c r="C10656" s="24" t="s">
        <v>310</v>
      </c>
      <c r="D10656" s="24" t="s">
        <v>206</v>
      </c>
      <c r="E10656" s="24" t="s">
        <v>107</v>
      </c>
      <c r="F10656" s="38" t="n">
        <v>6860</v>
      </c>
      <c r="G10656" s="42" t="n">
        <f aca="false">DATE(YEAR(B10656),MONTH(B10656),1)</f>
        <v>46235</v>
      </c>
      <c r="H10656" s="24" t="str">
        <f aca="false">INDEX(Customers!$B$2:$B$601,MATCH(C10656,Customers!$A$2:$A$601,0))</f>
        <v>Eastern</v>
      </c>
      <c r="I10656" s="43" t="n">
        <f aca="false">ROUND(MIN(INDEX(Assumptions!$D$13:$D$18,MATCH(E10656,Assumptions!$A$13:$A$18,0)),MAX(INDEX(Assumptions!$C$13:$C$18,MATCH(E10656,Assumptions!$A$13:$A$18,0)),INDEX(Assumptions!$B$13:$B$18,MATCH(E10656,Assumptions!$A$13:$A$18,0))*F10656)),2)</f>
        <v>0</v>
      </c>
    </row>
    <row r="10657" customFormat="false" ht="15" hidden="false" customHeight="false" outlineLevel="0" collapsed="false">
      <c r="A10657" s="24" t="s">
        <v>11480</v>
      </c>
      <c r="B10657" s="39" t="n">
        <v>46245</v>
      </c>
      <c r="C10657" s="24" t="s">
        <v>313</v>
      </c>
      <c r="D10657" s="24" t="s">
        <v>826</v>
      </c>
      <c r="E10657" s="24" t="s">
        <v>109</v>
      </c>
      <c r="F10657" s="38" t="n">
        <v>3270</v>
      </c>
      <c r="G10657" s="42" t="n">
        <f aca="false">DATE(YEAR(B10657),MONTH(B10657),1)</f>
        <v>46235</v>
      </c>
      <c r="H10657" s="24" t="str">
        <f aca="false">INDEX(Customers!$B$2:$B$601,MATCH(C10657,Customers!$A$2:$A$601,0))</f>
        <v>Eastern</v>
      </c>
      <c r="I10657" s="43" t="n">
        <f aca="false">ROUND(MIN(INDEX(Assumptions!$D$13:$D$18,MATCH(E10657,Assumptions!$A$13:$A$18,0)),MAX(INDEX(Assumptions!$C$13:$C$18,MATCH(E10657,Assumptions!$A$13:$A$18,0)),INDEX(Assumptions!$B$13:$B$18,MATCH(E10657,Assumptions!$A$13:$A$18,0))*F10657)),2)</f>
        <v>13.08</v>
      </c>
    </row>
    <row r="10658" customFormat="false" ht="15" hidden="false" customHeight="false" outlineLevel="0" collapsed="false">
      <c r="A10658" s="24" t="s">
        <v>11481</v>
      </c>
      <c r="B10658" s="39" t="n">
        <v>46245</v>
      </c>
      <c r="C10658" s="24" t="s">
        <v>333</v>
      </c>
      <c r="D10658" s="24" t="s">
        <v>826</v>
      </c>
      <c r="E10658" s="24" t="s">
        <v>103</v>
      </c>
      <c r="F10658" s="38" t="n">
        <v>1820</v>
      </c>
      <c r="G10658" s="42" t="n">
        <f aca="false">DATE(YEAR(B10658),MONTH(B10658),1)</f>
        <v>46235</v>
      </c>
      <c r="H10658" s="24" t="str">
        <f aca="false">INDEX(Customers!$B$2:$B$601,MATCH(C10658,Customers!$A$2:$A$601,0))</f>
        <v>Coast</v>
      </c>
      <c r="I10658" s="43" t="n">
        <f aca="false">ROUND(MIN(INDEX(Assumptions!$D$13:$D$18,MATCH(E10658,Assumptions!$A$13:$A$18,0)),MAX(INDEX(Assumptions!$C$13:$C$18,MATCH(E10658,Assumptions!$A$13:$A$18,0)),INDEX(Assumptions!$B$13:$B$18,MATCH(E10658,Assumptions!$A$13:$A$18,0))*F10658)),2)</f>
        <v>18.2</v>
      </c>
    </row>
    <row r="10659" customFormat="false" ht="15" hidden="false" customHeight="false" outlineLevel="0" collapsed="false">
      <c r="A10659" s="24" t="s">
        <v>11482</v>
      </c>
      <c r="B10659" s="39" t="n">
        <v>46245</v>
      </c>
      <c r="C10659" s="24" t="s">
        <v>334</v>
      </c>
      <c r="D10659" s="24" t="s">
        <v>150</v>
      </c>
      <c r="E10659" s="24" t="s">
        <v>107</v>
      </c>
      <c r="F10659" s="38" t="n">
        <v>3720</v>
      </c>
      <c r="G10659" s="42" t="n">
        <f aca="false">DATE(YEAR(B10659),MONTH(B10659),1)</f>
        <v>46235</v>
      </c>
      <c r="H10659" s="24" t="str">
        <f aca="false">INDEX(Customers!$B$2:$B$601,MATCH(C10659,Customers!$A$2:$A$601,0))</f>
        <v>Nairobi</v>
      </c>
      <c r="I10659" s="43" t="n">
        <f aca="false">ROUND(MIN(INDEX(Assumptions!$D$13:$D$18,MATCH(E10659,Assumptions!$A$13:$A$18,0)),MAX(INDEX(Assumptions!$C$13:$C$18,MATCH(E10659,Assumptions!$A$13:$A$18,0)),INDEX(Assumptions!$B$13:$B$18,MATCH(E10659,Assumptions!$A$13:$A$18,0))*F10659)),2)</f>
        <v>0</v>
      </c>
    </row>
    <row r="10660" customFormat="false" ht="15" hidden="false" customHeight="false" outlineLevel="0" collapsed="false">
      <c r="A10660" s="24" t="s">
        <v>11483</v>
      </c>
      <c r="B10660" s="39" t="n">
        <v>46245</v>
      </c>
      <c r="C10660" s="24" t="s">
        <v>356</v>
      </c>
      <c r="D10660" s="24" t="s">
        <v>826</v>
      </c>
      <c r="E10660" s="24" t="s">
        <v>113</v>
      </c>
      <c r="F10660" s="38" t="n">
        <v>50</v>
      </c>
      <c r="G10660" s="42" t="n">
        <f aca="false">DATE(YEAR(B10660),MONTH(B10660),1)</f>
        <v>46235</v>
      </c>
      <c r="H10660" s="24" t="str">
        <f aca="false">INDEX(Customers!$B$2:$B$601,MATCH(C10660,Customers!$A$2:$A$601,0))</f>
        <v>Coast</v>
      </c>
      <c r="I10660" s="43" t="n">
        <f aca="false">ROUND(MIN(INDEX(Assumptions!$D$13:$D$18,MATCH(E10660,Assumptions!$A$13:$A$18,0)),MAX(INDEX(Assumptions!$C$13:$C$18,MATCH(E10660,Assumptions!$A$13:$A$18,0)),INDEX(Assumptions!$B$13:$B$18,MATCH(E10660,Assumptions!$A$13:$A$18,0))*F10660)),2)</f>
        <v>2.5</v>
      </c>
    </row>
    <row r="10661" customFormat="false" ht="15" hidden="false" customHeight="false" outlineLevel="0" collapsed="false">
      <c r="A10661" s="24" t="s">
        <v>11484</v>
      </c>
      <c r="B10661" s="39" t="n">
        <v>46245</v>
      </c>
      <c r="C10661" s="24" t="s">
        <v>376</v>
      </c>
      <c r="D10661" s="24" t="s">
        <v>152</v>
      </c>
      <c r="E10661" s="24" t="s">
        <v>105</v>
      </c>
      <c r="F10661" s="38" t="n">
        <v>3670</v>
      </c>
      <c r="G10661" s="42" t="n">
        <f aca="false">DATE(YEAR(B10661),MONTH(B10661),1)</f>
        <v>46235</v>
      </c>
      <c r="H10661" s="24" t="str">
        <f aca="false">INDEX(Customers!$B$2:$B$601,MATCH(C10661,Customers!$A$2:$A$601,0))</f>
        <v>Nairobi</v>
      </c>
      <c r="I10661" s="43" t="n">
        <f aca="false">ROUND(MIN(INDEX(Assumptions!$D$13:$D$18,MATCH(E10661,Assumptions!$A$13:$A$18,0)),MAX(INDEX(Assumptions!$C$13:$C$18,MATCH(E10661,Assumptions!$A$13:$A$18,0)),INDEX(Assumptions!$B$13:$B$18,MATCH(E10661,Assumptions!$A$13:$A$18,0))*F10661)),2)</f>
        <v>55.05</v>
      </c>
    </row>
    <row r="10662" customFormat="false" ht="15" hidden="false" customHeight="false" outlineLevel="0" collapsed="false">
      <c r="A10662" s="24" t="s">
        <v>11485</v>
      </c>
      <c r="B10662" s="39" t="n">
        <v>46245</v>
      </c>
      <c r="C10662" s="24" t="s">
        <v>391</v>
      </c>
      <c r="D10662" s="24" t="s">
        <v>826</v>
      </c>
      <c r="E10662" s="24" t="s">
        <v>111</v>
      </c>
      <c r="F10662" s="38" t="n">
        <v>1000</v>
      </c>
      <c r="G10662" s="42" t="n">
        <f aca="false">DATE(YEAR(B10662),MONTH(B10662),1)</f>
        <v>46235</v>
      </c>
      <c r="H10662" s="24" t="str">
        <f aca="false">INDEX(Customers!$B$2:$B$601,MATCH(C10662,Customers!$A$2:$A$601,0))</f>
        <v>Nairobi</v>
      </c>
      <c r="I10662" s="43" t="n">
        <f aca="false">ROUND(MIN(INDEX(Assumptions!$D$13:$D$18,MATCH(E10662,Assumptions!$A$13:$A$18,0)),MAX(INDEX(Assumptions!$C$13:$C$18,MATCH(E10662,Assumptions!$A$13:$A$18,0)),INDEX(Assumptions!$B$13:$B$18,MATCH(E10662,Assumptions!$A$13:$A$18,0))*F10662)),2)</f>
        <v>40</v>
      </c>
    </row>
    <row r="10663" customFormat="false" ht="15" hidden="false" customHeight="false" outlineLevel="0" collapsed="false">
      <c r="A10663" s="24" t="s">
        <v>11486</v>
      </c>
      <c r="B10663" s="39" t="n">
        <v>46245</v>
      </c>
      <c r="C10663" s="24" t="s">
        <v>397</v>
      </c>
      <c r="D10663" s="24" t="s">
        <v>826</v>
      </c>
      <c r="E10663" s="24" t="s">
        <v>109</v>
      </c>
      <c r="F10663" s="38" t="n">
        <v>1490</v>
      </c>
      <c r="G10663" s="42" t="n">
        <f aca="false">DATE(YEAR(B10663),MONTH(B10663),1)</f>
        <v>46235</v>
      </c>
      <c r="H10663" s="24" t="str">
        <f aca="false">INDEX(Customers!$B$2:$B$601,MATCH(C10663,Customers!$A$2:$A$601,0))</f>
        <v>Western</v>
      </c>
      <c r="I10663" s="43" t="n">
        <f aca="false">ROUND(MIN(INDEX(Assumptions!$D$13:$D$18,MATCH(E10663,Assumptions!$A$13:$A$18,0)),MAX(INDEX(Assumptions!$C$13:$C$18,MATCH(E10663,Assumptions!$A$13:$A$18,0)),INDEX(Assumptions!$B$13:$B$18,MATCH(E10663,Assumptions!$A$13:$A$18,0))*F10663)),2)</f>
        <v>5.96</v>
      </c>
    </row>
    <row r="10664" customFormat="false" ht="15" hidden="false" customHeight="false" outlineLevel="0" collapsed="false">
      <c r="A10664" s="24" t="s">
        <v>11487</v>
      </c>
      <c r="B10664" s="39" t="n">
        <v>46245</v>
      </c>
      <c r="C10664" s="24" t="s">
        <v>402</v>
      </c>
      <c r="D10664" s="24" t="s">
        <v>826</v>
      </c>
      <c r="E10664" s="24" t="s">
        <v>109</v>
      </c>
      <c r="F10664" s="38" t="n">
        <v>2360</v>
      </c>
      <c r="G10664" s="42" t="n">
        <f aca="false">DATE(YEAR(B10664),MONTH(B10664),1)</f>
        <v>46235</v>
      </c>
      <c r="H10664" s="24" t="str">
        <f aca="false">INDEX(Customers!$B$2:$B$601,MATCH(C10664,Customers!$A$2:$A$601,0))</f>
        <v>Coast</v>
      </c>
      <c r="I10664" s="43" t="n">
        <f aca="false">ROUND(MIN(INDEX(Assumptions!$D$13:$D$18,MATCH(E10664,Assumptions!$A$13:$A$18,0)),MAX(INDEX(Assumptions!$C$13:$C$18,MATCH(E10664,Assumptions!$A$13:$A$18,0)),INDEX(Assumptions!$B$13:$B$18,MATCH(E10664,Assumptions!$A$13:$A$18,0))*F10664)),2)</f>
        <v>9.44</v>
      </c>
    </row>
    <row r="10665" customFormat="false" ht="15" hidden="false" customHeight="false" outlineLevel="0" collapsed="false">
      <c r="A10665" s="24" t="s">
        <v>11488</v>
      </c>
      <c r="B10665" s="39" t="n">
        <v>46245</v>
      </c>
      <c r="C10665" s="24" t="s">
        <v>410</v>
      </c>
      <c r="D10665" s="24" t="s">
        <v>826</v>
      </c>
      <c r="E10665" s="24" t="s">
        <v>111</v>
      </c>
      <c r="F10665" s="38" t="n">
        <v>50</v>
      </c>
      <c r="G10665" s="42" t="n">
        <f aca="false">DATE(YEAR(B10665),MONTH(B10665),1)</f>
        <v>46235</v>
      </c>
      <c r="H10665" s="24" t="str">
        <f aca="false">INDEX(Customers!$B$2:$B$601,MATCH(C10665,Customers!$A$2:$A$601,0))</f>
        <v>Central</v>
      </c>
      <c r="I10665" s="43" t="n">
        <f aca="false">ROUND(MIN(INDEX(Assumptions!$D$13:$D$18,MATCH(E10665,Assumptions!$A$13:$A$18,0)),MAX(INDEX(Assumptions!$C$13:$C$18,MATCH(E10665,Assumptions!$A$13:$A$18,0)),INDEX(Assumptions!$B$13:$B$18,MATCH(E10665,Assumptions!$A$13:$A$18,0))*F10665)),2)</f>
        <v>2</v>
      </c>
    </row>
    <row r="10666" customFormat="false" ht="15" hidden="false" customHeight="false" outlineLevel="0" collapsed="false">
      <c r="A10666" s="24" t="s">
        <v>11489</v>
      </c>
      <c r="B10666" s="39" t="n">
        <v>46245</v>
      </c>
      <c r="C10666" s="24" t="s">
        <v>418</v>
      </c>
      <c r="D10666" s="24" t="s">
        <v>826</v>
      </c>
      <c r="E10666" s="24" t="s">
        <v>109</v>
      </c>
      <c r="F10666" s="38" t="n">
        <v>2000</v>
      </c>
      <c r="G10666" s="42" t="n">
        <f aca="false">DATE(YEAR(B10666),MONTH(B10666),1)</f>
        <v>46235</v>
      </c>
      <c r="H10666" s="24" t="str">
        <f aca="false">INDEX(Customers!$B$2:$B$601,MATCH(C10666,Customers!$A$2:$A$601,0))</f>
        <v>Nairobi</v>
      </c>
      <c r="I10666" s="43" t="n">
        <f aca="false">ROUND(MIN(INDEX(Assumptions!$D$13:$D$18,MATCH(E10666,Assumptions!$A$13:$A$18,0)),MAX(INDEX(Assumptions!$C$13:$C$18,MATCH(E10666,Assumptions!$A$13:$A$18,0)),INDEX(Assumptions!$B$13:$B$18,MATCH(E10666,Assumptions!$A$13:$A$18,0))*F10666)),2)</f>
        <v>8</v>
      </c>
    </row>
    <row r="10667" customFormat="false" ht="15" hidden="false" customHeight="false" outlineLevel="0" collapsed="false">
      <c r="A10667" s="24" t="s">
        <v>11490</v>
      </c>
      <c r="B10667" s="39" t="n">
        <v>46245</v>
      </c>
      <c r="C10667" s="24" t="s">
        <v>447</v>
      </c>
      <c r="D10667" s="24" t="s">
        <v>826</v>
      </c>
      <c r="E10667" s="24" t="s">
        <v>109</v>
      </c>
      <c r="F10667" s="38" t="n">
        <v>4090</v>
      </c>
      <c r="G10667" s="42" t="n">
        <f aca="false">DATE(YEAR(B10667),MONTH(B10667),1)</f>
        <v>46235</v>
      </c>
      <c r="H10667" s="24" t="str">
        <f aca="false">INDEX(Customers!$B$2:$B$601,MATCH(C10667,Customers!$A$2:$A$601,0))</f>
        <v>Rift Valley</v>
      </c>
      <c r="I10667" s="43" t="n">
        <f aca="false">ROUND(MIN(INDEX(Assumptions!$D$13:$D$18,MATCH(E10667,Assumptions!$A$13:$A$18,0)),MAX(INDEX(Assumptions!$C$13:$C$18,MATCH(E10667,Assumptions!$A$13:$A$18,0)),INDEX(Assumptions!$B$13:$B$18,MATCH(E10667,Assumptions!$A$13:$A$18,0))*F10667)),2)</f>
        <v>16.36</v>
      </c>
    </row>
    <row r="10668" customFormat="false" ht="15" hidden="false" customHeight="false" outlineLevel="0" collapsed="false">
      <c r="A10668" s="24" t="s">
        <v>11491</v>
      </c>
      <c r="B10668" s="39" t="n">
        <v>46245</v>
      </c>
      <c r="C10668" s="24" t="s">
        <v>462</v>
      </c>
      <c r="D10668" s="24" t="s">
        <v>826</v>
      </c>
      <c r="E10668" s="24" t="s">
        <v>111</v>
      </c>
      <c r="F10668" s="38" t="n">
        <v>20</v>
      </c>
      <c r="G10668" s="42" t="n">
        <f aca="false">DATE(YEAR(B10668),MONTH(B10668),1)</f>
        <v>46235</v>
      </c>
      <c r="H10668" s="24" t="str">
        <f aca="false">INDEX(Customers!$B$2:$B$601,MATCH(C10668,Customers!$A$2:$A$601,0))</f>
        <v>Eastern</v>
      </c>
      <c r="I10668" s="43" t="n">
        <f aca="false">ROUND(MIN(INDEX(Assumptions!$D$13:$D$18,MATCH(E10668,Assumptions!$A$13:$A$18,0)),MAX(INDEX(Assumptions!$C$13:$C$18,MATCH(E10668,Assumptions!$A$13:$A$18,0)),INDEX(Assumptions!$B$13:$B$18,MATCH(E10668,Assumptions!$A$13:$A$18,0))*F10668)),2)</f>
        <v>0.8</v>
      </c>
    </row>
    <row r="10669" customFormat="false" ht="15" hidden="false" customHeight="false" outlineLevel="0" collapsed="false">
      <c r="A10669" s="24" t="s">
        <v>11492</v>
      </c>
      <c r="B10669" s="39" t="n">
        <v>46245</v>
      </c>
      <c r="C10669" s="24" t="s">
        <v>499</v>
      </c>
      <c r="D10669" s="24" t="s">
        <v>826</v>
      </c>
      <c r="E10669" s="24" t="s">
        <v>111</v>
      </c>
      <c r="F10669" s="38" t="n">
        <v>100</v>
      </c>
      <c r="G10669" s="42" t="n">
        <f aca="false">DATE(YEAR(B10669),MONTH(B10669),1)</f>
        <v>46235</v>
      </c>
      <c r="H10669" s="24" t="str">
        <f aca="false">INDEX(Customers!$B$2:$B$601,MATCH(C10669,Customers!$A$2:$A$601,0))</f>
        <v>Central</v>
      </c>
      <c r="I10669" s="43" t="n">
        <f aca="false">ROUND(MIN(INDEX(Assumptions!$D$13:$D$18,MATCH(E10669,Assumptions!$A$13:$A$18,0)),MAX(INDEX(Assumptions!$C$13:$C$18,MATCH(E10669,Assumptions!$A$13:$A$18,0)),INDEX(Assumptions!$B$13:$B$18,MATCH(E10669,Assumptions!$A$13:$A$18,0))*F10669)),2)</f>
        <v>4</v>
      </c>
    </row>
    <row r="10670" customFormat="false" ht="15" hidden="false" customHeight="false" outlineLevel="0" collapsed="false">
      <c r="A10670" s="24" t="s">
        <v>11493</v>
      </c>
      <c r="B10670" s="39" t="n">
        <v>46245</v>
      </c>
      <c r="C10670" s="24" t="s">
        <v>503</v>
      </c>
      <c r="D10670" s="24" t="s">
        <v>826</v>
      </c>
      <c r="E10670" s="24" t="s">
        <v>103</v>
      </c>
      <c r="F10670" s="38" t="n">
        <v>610</v>
      </c>
      <c r="G10670" s="42" t="n">
        <f aca="false">DATE(YEAR(B10670),MONTH(B10670),1)</f>
        <v>46235</v>
      </c>
      <c r="H10670" s="24" t="str">
        <f aca="false">INDEX(Customers!$B$2:$B$601,MATCH(C10670,Customers!$A$2:$A$601,0))</f>
        <v>Nairobi</v>
      </c>
      <c r="I10670" s="43" t="n">
        <f aca="false">ROUND(MIN(INDEX(Assumptions!$D$13:$D$18,MATCH(E10670,Assumptions!$A$13:$A$18,0)),MAX(INDEX(Assumptions!$C$13:$C$18,MATCH(E10670,Assumptions!$A$13:$A$18,0)),INDEX(Assumptions!$B$13:$B$18,MATCH(E10670,Assumptions!$A$13:$A$18,0))*F10670)),2)</f>
        <v>6.1</v>
      </c>
    </row>
    <row r="10671" customFormat="false" ht="15" hidden="false" customHeight="false" outlineLevel="0" collapsed="false">
      <c r="A10671" s="24" t="s">
        <v>11494</v>
      </c>
      <c r="B10671" s="39" t="n">
        <v>46245</v>
      </c>
      <c r="C10671" s="24" t="s">
        <v>516</v>
      </c>
      <c r="D10671" s="24" t="s">
        <v>826</v>
      </c>
      <c r="E10671" s="24" t="s">
        <v>111</v>
      </c>
      <c r="F10671" s="38" t="n">
        <v>100</v>
      </c>
      <c r="G10671" s="42" t="n">
        <f aca="false">DATE(YEAR(B10671),MONTH(B10671),1)</f>
        <v>46235</v>
      </c>
      <c r="H10671" s="24" t="str">
        <f aca="false">INDEX(Customers!$B$2:$B$601,MATCH(C10671,Customers!$A$2:$A$601,0))</f>
        <v>Rift Valley</v>
      </c>
      <c r="I10671" s="43" t="n">
        <f aca="false">ROUND(MIN(INDEX(Assumptions!$D$13:$D$18,MATCH(E10671,Assumptions!$A$13:$A$18,0)),MAX(INDEX(Assumptions!$C$13:$C$18,MATCH(E10671,Assumptions!$A$13:$A$18,0)),INDEX(Assumptions!$B$13:$B$18,MATCH(E10671,Assumptions!$A$13:$A$18,0))*F10671)),2)</f>
        <v>4</v>
      </c>
    </row>
    <row r="10672" customFormat="false" ht="15" hidden="false" customHeight="false" outlineLevel="0" collapsed="false">
      <c r="A10672" s="24" t="s">
        <v>11495</v>
      </c>
      <c r="B10672" s="39" t="n">
        <v>46245</v>
      </c>
      <c r="C10672" s="24" t="s">
        <v>528</v>
      </c>
      <c r="D10672" s="24" t="s">
        <v>826</v>
      </c>
      <c r="E10672" s="24" t="s">
        <v>109</v>
      </c>
      <c r="F10672" s="38" t="n">
        <v>3730</v>
      </c>
      <c r="G10672" s="42" t="n">
        <f aca="false">DATE(YEAR(B10672),MONTH(B10672),1)</f>
        <v>46235</v>
      </c>
      <c r="H10672" s="24" t="str">
        <f aca="false">INDEX(Customers!$B$2:$B$601,MATCH(C10672,Customers!$A$2:$A$601,0))</f>
        <v>Central</v>
      </c>
      <c r="I10672" s="43" t="n">
        <f aca="false">ROUND(MIN(INDEX(Assumptions!$D$13:$D$18,MATCH(E10672,Assumptions!$A$13:$A$18,0)),MAX(INDEX(Assumptions!$C$13:$C$18,MATCH(E10672,Assumptions!$A$13:$A$18,0)),INDEX(Assumptions!$B$13:$B$18,MATCH(E10672,Assumptions!$A$13:$A$18,0))*F10672)),2)</f>
        <v>14.92</v>
      </c>
    </row>
    <row r="10673" customFormat="false" ht="15" hidden="false" customHeight="false" outlineLevel="0" collapsed="false">
      <c r="A10673" s="24" t="s">
        <v>11496</v>
      </c>
      <c r="B10673" s="39" t="n">
        <v>46245</v>
      </c>
      <c r="C10673" s="24" t="s">
        <v>532</v>
      </c>
      <c r="D10673" s="24" t="s">
        <v>826</v>
      </c>
      <c r="E10673" s="24" t="s">
        <v>103</v>
      </c>
      <c r="F10673" s="38" t="n">
        <v>7330</v>
      </c>
      <c r="G10673" s="42" t="n">
        <f aca="false">DATE(YEAR(B10673),MONTH(B10673),1)</f>
        <v>46235</v>
      </c>
      <c r="H10673" s="24" t="str">
        <f aca="false">INDEX(Customers!$B$2:$B$601,MATCH(C10673,Customers!$A$2:$A$601,0))</f>
        <v>Western</v>
      </c>
      <c r="I10673" s="43" t="n">
        <f aca="false">ROUND(MIN(INDEX(Assumptions!$D$13:$D$18,MATCH(E10673,Assumptions!$A$13:$A$18,0)),MAX(INDEX(Assumptions!$C$13:$C$18,MATCH(E10673,Assumptions!$A$13:$A$18,0)),INDEX(Assumptions!$B$13:$B$18,MATCH(E10673,Assumptions!$A$13:$A$18,0))*F10673)),2)</f>
        <v>73.3</v>
      </c>
    </row>
    <row r="10674" customFormat="false" ht="15" hidden="false" customHeight="false" outlineLevel="0" collapsed="false">
      <c r="A10674" s="24" t="s">
        <v>11497</v>
      </c>
      <c r="B10674" s="39" t="n">
        <v>46245</v>
      </c>
      <c r="C10674" s="24" t="s">
        <v>532</v>
      </c>
      <c r="D10674" s="24" t="s">
        <v>826</v>
      </c>
      <c r="E10674" s="24" t="s">
        <v>103</v>
      </c>
      <c r="F10674" s="38" t="n">
        <v>3530</v>
      </c>
      <c r="G10674" s="42" t="n">
        <f aca="false">DATE(YEAR(B10674),MONTH(B10674),1)</f>
        <v>46235</v>
      </c>
      <c r="H10674" s="24" t="str">
        <f aca="false">INDEX(Customers!$B$2:$B$601,MATCH(C10674,Customers!$A$2:$A$601,0))</f>
        <v>Western</v>
      </c>
      <c r="I10674" s="43" t="n">
        <f aca="false">ROUND(MIN(INDEX(Assumptions!$D$13:$D$18,MATCH(E10674,Assumptions!$A$13:$A$18,0)),MAX(INDEX(Assumptions!$C$13:$C$18,MATCH(E10674,Assumptions!$A$13:$A$18,0)),INDEX(Assumptions!$B$13:$B$18,MATCH(E10674,Assumptions!$A$13:$A$18,0))*F10674)),2)</f>
        <v>35.3</v>
      </c>
    </row>
    <row r="10675" customFormat="false" ht="15" hidden="false" customHeight="false" outlineLevel="0" collapsed="false">
      <c r="A10675" s="24" t="s">
        <v>11498</v>
      </c>
      <c r="B10675" s="39" t="n">
        <v>46245</v>
      </c>
      <c r="C10675" s="24" t="s">
        <v>541</v>
      </c>
      <c r="D10675" s="24" t="s">
        <v>826</v>
      </c>
      <c r="E10675" s="24" t="s">
        <v>111</v>
      </c>
      <c r="F10675" s="38" t="n">
        <v>500</v>
      </c>
      <c r="G10675" s="42" t="n">
        <f aca="false">DATE(YEAR(B10675),MONTH(B10675),1)</f>
        <v>46235</v>
      </c>
      <c r="H10675" s="24" t="str">
        <f aca="false">INDEX(Customers!$B$2:$B$601,MATCH(C10675,Customers!$A$2:$A$601,0))</f>
        <v>Western</v>
      </c>
      <c r="I10675" s="43" t="n">
        <f aca="false">ROUND(MIN(INDEX(Assumptions!$D$13:$D$18,MATCH(E10675,Assumptions!$A$13:$A$18,0)),MAX(INDEX(Assumptions!$C$13:$C$18,MATCH(E10675,Assumptions!$A$13:$A$18,0)),INDEX(Assumptions!$B$13:$B$18,MATCH(E10675,Assumptions!$A$13:$A$18,0))*F10675)),2)</f>
        <v>20</v>
      </c>
    </row>
    <row r="10676" customFormat="false" ht="15" hidden="false" customHeight="false" outlineLevel="0" collapsed="false">
      <c r="A10676" s="24" t="s">
        <v>11499</v>
      </c>
      <c r="B10676" s="39" t="n">
        <v>46245</v>
      </c>
      <c r="C10676" s="24" t="s">
        <v>557</v>
      </c>
      <c r="D10676" s="24" t="s">
        <v>199</v>
      </c>
      <c r="E10676" s="24" t="s">
        <v>107</v>
      </c>
      <c r="F10676" s="38" t="n">
        <v>11350</v>
      </c>
      <c r="G10676" s="42" t="n">
        <f aca="false">DATE(YEAR(B10676),MONTH(B10676),1)</f>
        <v>46235</v>
      </c>
      <c r="H10676" s="24" t="str">
        <f aca="false">INDEX(Customers!$B$2:$B$601,MATCH(C10676,Customers!$A$2:$A$601,0))</f>
        <v>Western</v>
      </c>
      <c r="I10676" s="43" t="n">
        <f aca="false">ROUND(MIN(INDEX(Assumptions!$D$13:$D$18,MATCH(E10676,Assumptions!$A$13:$A$18,0)),MAX(INDEX(Assumptions!$C$13:$C$18,MATCH(E10676,Assumptions!$A$13:$A$18,0)),INDEX(Assumptions!$B$13:$B$18,MATCH(E10676,Assumptions!$A$13:$A$18,0))*F10676)),2)</f>
        <v>0</v>
      </c>
    </row>
    <row r="10677" customFormat="false" ht="15" hidden="false" customHeight="false" outlineLevel="0" collapsed="false">
      <c r="A10677" s="24" t="s">
        <v>11500</v>
      </c>
      <c r="B10677" s="39" t="n">
        <v>46245</v>
      </c>
      <c r="C10677" s="24" t="s">
        <v>587</v>
      </c>
      <c r="D10677" s="24" t="s">
        <v>826</v>
      </c>
      <c r="E10677" s="24" t="s">
        <v>103</v>
      </c>
      <c r="F10677" s="38" t="n">
        <v>2430</v>
      </c>
      <c r="G10677" s="42" t="n">
        <f aca="false">DATE(YEAR(B10677),MONTH(B10677),1)</f>
        <v>46235</v>
      </c>
      <c r="H10677" s="24" t="str">
        <f aca="false">INDEX(Customers!$B$2:$B$601,MATCH(C10677,Customers!$A$2:$A$601,0))</f>
        <v>Western</v>
      </c>
      <c r="I10677" s="43" t="n">
        <f aca="false">ROUND(MIN(INDEX(Assumptions!$D$13:$D$18,MATCH(E10677,Assumptions!$A$13:$A$18,0)),MAX(INDEX(Assumptions!$C$13:$C$18,MATCH(E10677,Assumptions!$A$13:$A$18,0)),INDEX(Assumptions!$B$13:$B$18,MATCH(E10677,Assumptions!$A$13:$A$18,0))*F10677)),2)</f>
        <v>24.3</v>
      </c>
    </row>
    <row r="10678" customFormat="false" ht="15" hidden="false" customHeight="false" outlineLevel="0" collapsed="false">
      <c r="A10678" s="24" t="s">
        <v>11501</v>
      </c>
      <c r="B10678" s="39" t="n">
        <v>46245</v>
      </c>
      <c r="C10678" s="24" t="s">
        <v>614</v>
      </c>
      <c r="D10678" s="24" t="s">
        <v>826</v>
      </c>
      <c r="E10678" s="24" t="s">
        <v>109</v>
      </c>
      <c r="F10678" s="38" t="n">
        <v>5000</v>
      </c>
      <c r="G10678" s="42" t="n">
        <f aca="false">DATE(YEAR(B10678),MONTH(B10678),1)</f>
        <v>46235</v>
      </c>
      <c r="H10678" s="24" t="str">
        <f aca="false">INDEX(Customers!$B$2:$B$601,MATCH(C10678,Customers!$A$2:$A$601,0))</f>
        <v>Central</v>
      </c>
      <c r="I10678" s="43" t="n">
        <f aca="false">ROUND(MIN(INDEX(Assumptions!$D$13:$D$18,MATCH(E10678,Assumptions!$A$13:$A$18,0)),MAX(INDEX(Assumptions!$C$13:$C$18,MATCH(E10678,Assumptions!$A$13:$A$18,0)),INDEX(Assumptions!$B$13:$B$18,MATCH(E10678,Assumptions!$A$13:$A$18,0))*F10678)),2)</f>
        <v>20</v>
      </c>
    </row>
    <row r="10679" customFormat="false" ht="15" hidden="false" customHeight="false" outlineLevel="0" collapsed="false">
      <c r="A10679" s="24" t="s">
        <v>11502</v>
      </c>
      <c r="B10679" s="39" t="n">
        <v>46245</v>
      </c>
      <c r="C10679" s="24" t="s">
        <v>615</v>
      </c>
      <c r="D10679" s="24" t="s">
        <v>826</v>
      </c>
      <c r="E10679" s="24" t="s">
        <v>103</v>
      </c>
      <c r="F10679" s="38" t="n">
        <v>730</v>
      </c>
      <c r="G10679" s="42" t="n">
        <f aca="false">DATE(YEAR(B10679),MONTH(B10679),1)</f>
        <v>46235</v>
      </c>
      <c r="H10679" s="24" t="str">
        <f aca="false">INDEX(Customers!$B$2:$B$601,MATCH(C10679,Customers!$A$2:$A$601,0))</f>
        <v>Coast</v>
      </c>
      <c r="I10679" s="43" t="n">
        <f aca="false">ROUND(MIN(INDEX(Assumptions!$D$13:$D$18,MATCH(E10679,Assumptions!$A$13:$A$18,0)),MAX(INDEX(Assumptions!$C$13:$C$18,MATCH(E10679,Assumptions!$A$13:$A$18,0)),INDEX(Assumptions!$B$13:$B$18,MATCH(E10679,Assumptions!$A$13:$A$18,0))*F10679)),2)</f>
        <v>7.3</v>
      </c>
    </row>
    <row r="10680" customFormat="false" ht="15" hidden="false" customHeight="false" outlineLevel="0" collapsed="false">
      <c r="A10680" s="24" t="s">
        <v>11503</v>
      </c>
      <c r="B10680" s="39" t="n">
        <v>46245</v>
      </c>
      <c r="C10680" s="24" t="s">
        <v>618</v>
      </c>
      <c r="D10680" s="24" t="s">
        <v>826</v>
      </c>
      <c r="E10680" s="24" t="s">
        <v>109</v>
      </c>
      <c r="F10680" s="38" t="n">
        <v>4180</v>
      </c>
      <c r="G10680" s="42" t="n">
        <f aca="false">DATE(YEAR(B10680),MONTH(B10680),1)</f>
        <v>46235</v>
      </c>
      <c r="H10680" s="24" t="str">
        <f aca="false">INDEX(Customers!$B$2:$B$601,MATCH(C10680,Customers!$A$2:$A$601,0))</f>
        <v>Western</v>
      </c>
      <c r="I10680" s="43" t="n">
        <f aca="false">ROUND(MIN(INDEX(Assumptions!$D$13:$D$18,MATCH(E10680,Assumptions!$A$13:$A$18,0)),MAX(INDEX(Assumptions!$C$13:$C$18,MATCH(E10680,Assumptions!$A$13:$A$18,0)),INDEX(Assumptions!$B$13:$B$18,MATCH(E10680,Assumptions!$A$13:$A$18,0))*F10680)),2)</f>
        <v>16.72</v>
      </c>
    </row>
    <row r="10681" customFormat="false" ht="15" hidden="false" customHeight="false" outlineLevel="0" collapsed="false">
      <c r="A10681" s="24" t="s">
        <v>11504</v>
      </c>
      <c r="B10681" s="39" t="n">
        <v>46245</v>
      </c>
      <c r="C10681" s="24" t="s">
        <v>623</v>
      </c>
      <c r="D10681" s="24" t="s">
        <v>826</v>
      </c>
      <c r="E10681" s="24" t="s">
        <v>109</v>
      </c>
      <c r="F10681" s="38" t="n">
        <v>1720</v>
      </c>
      <c r="G10681" s="42" t="n">
        <f aca="false">DATE(YEAR(B10681),MONTH(B10681),1)</f>
        <v>46235</v>
      </c>
      <c r="H10681" s="24" t="str">
        <f aca="false">INDEX(Customers!$B$2:$B$601,MATCH(C10681,Customers!$A$2:$A$601,0))</f>
        <v>Central</v>
      </c>
      <c r="I10681" s="43" t="n">
        <f aca="false">ROUND(MIN(INDEX(Assumptions!$D$13:$D$18,MATCH(E10681,Assumptions!$A$13:$A$18,0)),MAX(INDEX(Assumptions!$C$13:$C$18,MATCH(E10681,Assumptions!$A$13:$A$18,0)),INDEX(Assumptions!$B$13:$B$18,MATCH(E10681,Assumptions!$A$13:$A$18,0))*F10681)),2)</f>
        <v>6.88</v>
      </c>
    </row>
    <row r="10682" customFormat="false" ht="15" hidden="false" customHeight="false" outlineLevel="0" collapsed="false">
      <c r="A10682" s="24" t="s">
        <v>11505</v>
      </c>
      <c r="B10682" s="39" t="n">
        <v>46245</v>
      </c>
      <c r="C10682" s="24" t="s">
        <v>627</v>
      </c>
      <c r="D10682" s="24" t="s">
        <v>826</v>
      </c>
      <c r="E10682" s="24" t="s">
        <v>113</v>
      </c>
      <c r="F10682" s="38" t="n">
        <v>500</v>
      </c>
      <c r="G10682" s="42" t="n">
        <f aca="false">DATE(YEAR(B10682),MONTH(B10682),1)</f>
        <v>46235</v>
      </c>
      <c r="H10682" s="24" t="str">
        <f aca="false">INDEX(Customers!$B$2:$B$601,MATCH(C10682,Customers!$A$2:$A$601,0))</f>
        <v>Central</v>
      </c>
      <c r="I10682" s="43" t="n">
        <f aca="false">ROUND(MIN(INDEX(Assumptions!$D$13:$D$18,MATCH(E10682,Assumptions!$A$13:$A$18,0)),MAX(INDEX(Assumptions!$C$13:$C$18,MATCH(E10682,Assumptions!$A$13:$A$18,0)),INDEX(Assumptions!$B$13:$B$18,MATCH(E10682,Assumptions!$A$13:$A$18,0))*F10682)),2)</f>
        <v>25</v>
      </c>
    </row>
    <row r="10683" customFormat="false" ht="15" hidden="false" customHeight="false" outlineLevel="0" collapsed="false">
      <c r="A10683" s="24" t="s">
        <v>11506</v>
      </c>
      <c r="B10683" s="39" t="n">
        <v>46245</v>
      </c>
      <c r="C10683" s="24" t="s">
        <v>635</v>
      </c>
      <c r="D10683" s="24" t="s">
        <v>164</v>
      </c>
      <c r="E10683" s="24" t="s">
        <v>105</v>
      </c>
      <c r="F10683" s="38" t="n">
        <v>780</v>
      </c>
      <c r="G10683" s="42" t="n">
        <f aca="false">DATE(YEAR(B10683),MONTH(B10683),1)</f>
        <v>46235</v>
      </c>
      <c r="H10683" s="24" t="str">
        <f aca="false">INDEX(Customers!$B$2:$B$601,MATCH(C10683,Customers!$A$2:$A$601,0))</f>
        <v>Central</v>
      </c>
      <c r="I10683" s="43" t="n">
        <f aca="false">ROUND(MIN(INDEX(Assumptions!$D$13:$D$18,MATCH(E10683,Assumptions!$A$13:$A$18,0)),MAX(INDEX(Assumptions!$C$13:$C$18,MATCH(E10683,Assumptions!$A$13:$A$18,0)),INDEX(Assumptions!$B$13:$B$18,MATCH(E10683,Assumptions!$A$13:$A$18,0))*F10683)),2)</f>
        <v>11.7</v>
      </c>
    </row>
    <row r="10684" customFormat="false" ht="15" hidden="false" customHeight="false" outlineLevel="0" collapsed="false">
      <c r="A10684" s="24" t="s">
        <v>11507</v>
      </c>
      <c r="B10684" s="39" t="n">
        <v>46245</v>
      </c>
      <c r="C10684" s="24" t="s">
        <v>636</v>
      </c>
      <c r="D10684" s="24" t="s">
        <v>159</v>
      </c>
      <c r="E10684" s="24" t="s">
        <v>105</v>
      </c>
      <c r="F10684" s="38" t="n">
        <v>1080</v>
      </c>
      <c r="G10684" s="42" t="n">
        <f aca="false">DATE(YEAR(B10684),MONTH(B10684),1)</f>
        <v>46235</v>
      </c>
      <c r="H10684" s="24" t="str">
        <f aca="false">INDEX(Customers!$B$2:$B$601,MATCH(C10684,Customers!$A$2:$A$601,0))</f>
        <v>Nairobi</v>
      </c>
      <c r="I10684" s="43" t="n">
        <f aca="false">ROUND(MIN(INDEX(Assumptions!$D$13:$D$18,MATCH(E10684,Assumptions!$A$13:$A$18,0)),MAX(INDEX(Assumptions!$C$13:$C$18,MATCH(E10684,Assumptions!$A$13:$A$18,0)),INDEX(Assumptions!$B$13:$B$18,MATCH(E10684,Assumptions!$A$13:$A$18,0))*F10684)),2)</f>
        <v>16.2</v>
      </c>
    </row>
    <row r="10685" customFormat="false" ht="15" hidden="false" customHeight="false" outlineLevel="0" collapsed="false">
      <c r="A10685" s="24" t="s">
        <v>11508</v>
      </c>
      <c r="B10685" s="39" t="n">
        <v>46245</v>
      </c>
      <c r="C10685" s="24" t="s">
        <v>659</v>
      </c>
      <c r="D10685" s="24" t="s">
        <v>826</v>
      </c>
      <c r="E10685" s="24" t="s">
        <v>111</v>
      </c>
      <c r="F10685" s="38" t="n">
        <v>100</v>
      </c>
      <c r="G10685" s="42" t="n">
        <f aca="false">DATE(YEAR(B10685),MONTH(B10685),1)</f>
        <v>46235</v>
      </c>
      <c r="H10685" s="24" t="str">
        <f aca="false">INDEX(Customers!$B$2:$B$601,MATCH(C10685,Customers!$A$2:$A$601,0))</f>
        <v>Central</v>
      </c>
      <c r="I10685" s="43" t="n">
        <f aca="false">ROUND(MIN(INDEX(Assumptions!$D$13:$D$18,MATCH(E10685,Assumptions!$A$13:$A$18,0)),MAX(INDEX(Assumptions!$C$13:$C$18,MATCH(E10685,Assumptions!$A$13:$A$18,0)),INDEX(Assumptions!$B$13:$B$18,MATCH(E10685,Assumptions!$A$13:$A$18,0))*F10685)),2)</f>
        <v>4</v>
      </c>
    </row>
    <row r="10686" customFormat="false" ht="15" hidden="false" customHeight="false" outlineLevel="0" collapsed="false">
      <c r="A10686" s="24" t="s">
        <v>11509</v>
      </c>
      <c r="B10686" s="39" t="n">
        <v>46245</v>
      </c>
      <c r="C10686" s="24" t="s">
        <v>732</v>
      </c>
      <c r="D10686" s="24" t="s">
        <v>826</v>
      </c>
      <c r="E10686" s="24" t="s">
        <v>109</v>
      </c>
      <c r="F10686" s="38" t="n">
        <v>1450</v>
      </c>
      <c r="G10686" s="42" t="n">
        <f aca="false">DATE(YEAR(B10686),MONTH(B10686),1)</f>
        <v>46235</v>
      </c>
      <c r="H10686" s="24" t="str">
        <f aca="false">INDEX(Customers!$B$2:$B$601,MATCH(C10686,Customers!$A$2:$A$601,0))</f>
        <v>Rift Valley</v>
      </c>
      <c r="I10686" s="43" t="n">
        <f aca="false">ROUND(MIN(INDEX(Assumptions!$D$13:$D$18,MATCH(E10686,Assumptions!$A$13:$A$18,0)),MAX(INDEX(Assumptions!$C$13:$C$18,MATCH(E10686,Assumptions!$A$13:$A$18,0)),INDEX(Assumptions!$B$13:$B$18,MATCH(E10686,Assumptions!$A$13:$A$18,0))*F10686)),2)</f>
        <v>5.8</v>
      </c>
    </row>
    <row r="10687" customFormat="false" ht="15" hidden="false" customHeight="false" outlineLevel="0" collapsed="false">
      <c r="A10687" s="24" t="s">
        <v>11510</v>
      </c>
      <c r="B10687" s="39" t="n">
        <v>46245</v>
      </c>
      <c r="C10687" s="24" t="s">
        <v>735</v>
      </c>
      <c r="D10687" s="24" t="s">
        <v>826</v>
      </c>
      <c r="E10687" s="24" t="s">
        <v>103</v>
      </c>
      <c r="F10687" s="38" t="n">
        <v>1110</v>
      </c>
      <c r="G10687" s="42" t="n">
        <f aca="false">DATE(YEAR(B10687),MONTH(B10687),1)</f>
        <v>46235</v>
      </c>
      <c r="H10687" s="24" t="str">
        <f aca="false">INDEX(Customers!$B$2:$B$601,MATCH(C10687,Customers!$A$2:$A$601,0))</f>
        <v>Rift Valley</v>
      </c>
      <c r="I10687" s="43" t="n">
        <f aca="false">ROUND(MIN(INDEX(Assumptions!$D$13:$D$18,MATCH(E10687,Assumptions!$A$13:$A$18,0)),MAX(INDEX(Assumptions!$C$13:$C$18,MATCH(E10687,Assumptions!$A$13:$A$18,0)),INDEX(Assumptions!$B$13:$B$18,MATCH(E10687,Assumptions!$A$13:$A$18,0))*F10687)),2)</f>
        <v>11.1</v>
      </c>
    </row>
    <row r="10688" customFormat="false" ht="15" hidden="false" customHeight="false" outlineLevel="0" collapsed="false">
      <c r="A10688" s="24" t="s">
        <v>11511</v>
      </c>
      <c r="B10688" s="39" t="n">
        <v>46245</v>
      </c>
      <c r="C10688" s="24" t="s">
        <v>735</v>
      </c>
      <c r="D10688" s="24" t="s">
        <v>826</v>
      </c>
      <c r="E10688" s="24" t="s">
        <v>113</v>
      </c>
      <c r="F10688" s="38" t="n">
        <v>1000</v>
      </c>
      <c r="G10688" s="42" t="n">
        <f aca="false">DATE(YEAR(B10688),MONTH(B10688),1)</f>
        <v>46235</v>
      </c>
      <c r="H10688" s="24" t="str">
        <f aca="false">INDEX(Customers!$B$2:$B$601,MATCH(C10688,Customers!$A$2:$A$601,0))</f>
        <v>Rift Valley</v>
      </c>
      <c r="I10688" s="43" t="n">
        <f aca="false">ROUND(MIN(INDEX(Assumptions!$D$13:$D$18,MATCH(E10688,Assumptions!$A$13:$A$18,0)),MAX(INDEX(Assumptions!$C$13:$C$18,MATCH(E10688,Assumptions!$A$13:$A$18,0)),INDEX(Assumptions!$B$13:$B$18,MATCH(E10688,Assumptions!$A$13:$A$18,0))*F10688)),2)</f>
        <v>50</v>
      </c>
    </row>
    <row r="10689" customFormat="false" ht="15" hidden="false" customHeight="false" outlineLevel="0" collapsed="false">
      <c r="A10689" s="24" t="s">
        <v>11512</v>
      </c>
      <c r="B10689" s="39" t="n">
        <v>46245</v>
      </c>
      <c r="C10689" s="24" t="s">
        <v>751</v>
      </c>
      <c r="D10689" s="24" t="s">
        <v>826</v>
      </c>
      <c r="E10689" s="24" t="s">
        <v>111</v>
      </c>
      <c r="F10689" s="38" t="n">
        <v>500</v>
      </c>
      <c r="G10689" s="42" t="n">
        <f aca="false">DATE(YEAR(B10689),MONTH(B10689),1)</f>
        <v>46235</v>
      </c>
      <c r="H10689" s="24" t="str">
        <f aca="false">INDEX(Customers!$B$2:$B$601,MATCH(C10689,Customers!$A$2:$A$601,0))</f>
        <v>Coast</v>
      </c>
      <c r="I10689" s="43" t="n">
        <f aca="false">ROUND(MIN(INDEX(Assumptions!$D$13:$D$18,MATCH(E10689,Assumptions!$A$13:$A$18,0)),MAX(INDEX(Assumptions!$C$13:$C$18,MATCH(E10689,Assumptions!$A$13:$A$18,0)),INDEX(Assumptions!$B$13:$B$18,MATCH(E10689,Assumptions!$A$13:$A$18,0))*F10689)),2)</f>
        <v>20</v>
      </c>
    </row>
    <row r="10690" customFormat="false" ht="15" hidden="false" customHeight="false" outlineLevel="0" collapsed="false">
      <c r="A10690" s="24" t="s">
        <v>11513</v>
      </c>
      <c r="B10690" s="39" t="n">
        <v>46245</v>
      </c>
      <c r="C10690" s="24" t="s">
        <v>762</v>
      </c>
      <c r="D10690" s="24" t="s">
        <v>826</v>
      </c>
      <c r="E10690" s="24" t="s">
        <v>103</v>
      </c>
      <c r="F10690" s="38" t="n">
        <v>2760</v>
      </c>
      <c r="G10690" s="42" t="n">
        <f aca="false">DATE(YEAR(B10690),MONTH(B10690),1)</f>
        <v>46235</v>
      </c>
      <c r="H10690" s="24" t="str">
        <f aca="false">INDEX(Customers!$B$2:$B$601,MATCH(C10690,Customers!$A$2:$A$601,0))</f>
        <v>Western</v>
      </c>
      <c r="I10690" s="43" t="n">
        <f aca="false">ROUND(MIN(INDEX(Assumptions!$D$13:$D$18,MATCH(E10690,Assumptions!$A$13:$A$18,0)),MAX(INDEX(Assumptions!$C$13:$C$18,MATCH(E10690,Assumptions!$A$13:$A$18,0)),INDEX(Assumptions!$B$13:$B$18,MATCH(E10690,Assumptions!$A$13:$A$18,0))*F10690)),2)</f>
        <v>27.6</v>
      </c>
    </row>
    <row r="10691" customFormat="false" ht="15" hidden="false" customHeight="false" outlineLevel="0" collapsed="false">
      <c r="A10691" s="24" t="s">
        <v>11514</v>
      </c>
      <c r="B10691" s="39" t="n">
        <v>46245</v>
      </c>
      <c r="C10691" s="24" t="s">
        <v>764</v>
      </c>
      <c r="D10691" s="24" t="s">
        <v>826</v>
      </c>
      <c r="E10691" s="24" t="s">
        <v>103</v>
      </c>
      <c r="F10691" s="38" t="n">
        <v>600</v>
      </c>
      <c r="G10691" s="42" t="n">
        <f aca="false">DATE(YEAR(B10691),MONTH(B10691),1)</f>
        <v>46235</v>
      </c>
      <c r="H10691" s="24" t="str">
        <f aca="false">INDEX(Customers!$B$2:$B$601,MATCH(C10691,Customers!$A$2:$A$601,0))</f>
        <v>Nairobi</v>
      </c>
      <c r="I10691" s="43" t="n">
        <f aca="false">ROUND(MIN(INDEX(Assumptions!$D$13:$D$18,MATCH(E10691,Assumptions!$A$13:$A$18,0)),MAX(INDEX(Assumptions!$C$13:$C$18,MATCH(E10691,Assumptions!$A$13:$A$18,0)),INDEX(Assumptions!$B$13:$B$18,MATCH(E10691,Assumptions!$A$13:$A$18,0))*F10691)),2)</f>
        <v>6</v>
      </c>
    </row>
    <row r="10692" customFormat="false" ht="15" hidden="false" customHeight="false" outlineLevel="0" collapsed="false">
      <c r="A10692" s="24" t="s">
        <v>11515</v>
      </c>
      <c r="B10692" s="39" t="n">
        <v>46245</v>
      </c>
      <c r="C10692" s="24" t="s">
        <v>774</v>
      </c>
      <c r="D10692" s="24" t="s">
        <v>199</v>
      </c>
      <c r="E10692" s="24" t="s">
        <v>105</v>
      </c>
      <c r="F10692" s="38" t="n">
        <v>12550</v>
      </c>
      <c r="G10692" s="42" t="n">
        <f aca="false">DATE(YEAR(B10692),MONTH(B10692),1)</f>
        <v>46235</v>
      </c>
      <c r="H10692" s="24" t="str">
        <f aca="false">INDEX(Customers!$B$2:$B$601,MATCH(C10692,Customers!$A$2:$A$601,0))</f>
        <v>Western</v>
      </c>
      <c r="I10692" s="43" t="n">
        <f aca="false">ROUND(MIN(INDEX(Assumptions!$D$13:$D$18,MATCH(E10692,Assumptions!$A$13:$A$18,0)),MAX(INDEX(Assumptions!$C$13:$C$18,MATCH(E10692,Assumptions!$A$13:$A$18,0)),INDEX(Assumptions!$B$13:$B$18,MATCH(E10692,Assumptions!$A$13:$A$18,0))*F10692)),2)</f>
        <v>188.25</v>
      </c>
    </row>
    <row r="10693" customFormat="false" ht="15" hidden="false" customHeight="false" outlineLevel="0" collapsed="false">
      <c r="A10693" s="24" t="s">
        <v>11516</v>
      </c>
      <c r="B10693" s="39" t="n">
        <v>46245</v>
      </c>
      <c r="C10693" s="24" t="s">
        <v>819</v>
      </c>
      <c r="D10693" s="24" t="s">
        <v>826</v>
      </c>
      <c r="E10693" s="24" t="s">
        <v>113</v>
      </c>
      <c r="F10693" s="38" t="n">
        <v>500</v>
      </c>
      <c r="G10693" s="42" t="n">
        <f aca="false">DATE(YEAR(B10693),MONTH(B10693),1)</f>
        <v>46235</v>
      </c>
      <c r="H10693" s="24" t="str">
        <f aca="false">INDEX(Customers!$B$2:$B$601,MATCH(C10693,Customers!$A$2:$A$601,0))</f>
        <v>Eastern</v>
      </c>
      <c r="I10693" s="43" t="n">
        <f aca="false">ROUND(MIN(INDEX(Assumptions!$D$13:$D$18,MATCH(E10693,Assumptions!$A$13:$A$18,0)),MAX(INDEX(Assumptions!$C$13:$C$18,MATCH(E10693,Assumptions!$A$13:$A$18,0)),INDEX(Assumptions!$B$13:$B$18,MATCH(E10693,Assumptions!$A$13:$A$18,0))*F10693)),2)</f>
        <v>25</v>
      </c>
    </row>
    <row r="10694" customFormat="false" ht="15" hidden="false" customHeight="false" outlineLevel="0" collapsed="false">
      <c r="A10694" s="24" t="s">
        <v>11517</v>
      </c>
      <c r="B10694" s="39" t="n">
        <v>46246</v>
      </c>
      <c r="C10694" s="24" t="s">
        <v>268</v>
      </c>
      <c r="D10694" s="24" t="s">
        <v>826</v>
      </c>
      <c r="E10694" s="24" t="s">
        <v>103</v>
      </c>
      <c r="F10694" s="38" t="n">
        <v>390</v>
      </c>
      <c r="G10694" s="42" t="n">
        <f aca="false">DATE(YEAR(B10694),MONTH(B10694),1)</f>
        <v>46235</v>
      </c>
      <c r="H10694" s="24" t="str">
        <f aca="false">INDEX(Customers!$B$2:$B$601,MATCH(C10694,Customers!$A$2:$A$601,0))</f>
        <v>Nairobi</v>
      </c>
      <c r="I10694" s="43" t="n">
        <f aca="false">ROUND(MIN(INDEX(Assumptions!$D$13:$D$18,MATCH(E10694,Assumptions!$A$13:$A$18,0)),MAX(INDEX(Assumptions!$C$13:$C$18,MATCH(E10694,Assumptions!$A$13:$A$18,0)),INDEX(Assumptions!$B$13:$B$18,MATCH(E10694,Assumptions!$A$13:$A$18,0))*F10694)),2)</f>
        <v>5</v>
      </c>
    </row>
    <row r="10695" customFormat="false" ht="15" hidden="false" customHeight="false" outlineLevel="0" collapsed="false">
      <c r="A10695" s="24" t="s">
        <v>11518</v>
      </c>
      <c r="B10695" s="39" t="n">
        <v>46246</v>
      </c>
      <c r="C10695" s="24" t="s">
        <v>272</v>
      </c>
      <c r="D10695" s="24" t="s">
        <v>826</v>
      </c>
      <c r="E10695" s="24" t="s">
        <v>103</v>
      </c>
      <c r="F10695" s="38" t="n">
        <v>7480</v>
      </c>
      <c r="G10695" s="42" t="n">
        <f aca="false">DATE(YEAR(B10695),MONTH(B10695),1)</f>
        <v>46235</v>
      </c>
      <c r="H10695" s="24" t="str">
        <f aca="false">INDEX(Customers!$B$2:$B$601,MATCH(C10695,Customers!$A$2:$A$601,0))</f>
        <v>Central</v>
      </c>
      <c r="I10695" s="43" t="n">
        <f aca="false">ROUND(MIN(INDEX(Assumptions!$D$13:$D$18,MATCH(E10695,Assumptions!$A$13:$A$18,0)),MAX(INDEX(Assumptions!$C$13:$C$18,MATCH(E10695,Assumptions!$A$13:$A$18,0)),INDEX(Assumptions!$B$13:$B$18,MATCH(E10695,Assumptions!$A$13:$A$18,0))*F10695)),2)</f>
        <v>74.8</v>
      </c>
    </row>
    <row r="10696" customFormat="false" ht="15" hidden="false" customHeight="false" outlineLevel="0" collapsed="false">
      <c r="A10696" s="24" t="s">
        <v>11519</v>
      </c>
      <c r="B10696" s="39" t="n">
        <v>46246</v>
      </c>
      <c r="C10696" s="24" t="s">
        <v>283</v>
      </c>
      <c r="D10696" s="24" t="s">
        <v>826</v>
      </c>
      <c r="E10696" s="24" t="s">
        <v>113</v>
      </c>
      <c r="F10696" s="38" t="n">
        <v>99</v>
      </c>
      <c r="G10696" s="42" t="n">
        <f aca="false">DATE(YEAR(B10696),MONTH(B10696),1)</f>
        <v>46235</v>
      </c>
      <c r="H10696" s="24" t="str">
        <f aca="false">INDEX(Customers!$B$2:$B$601,MATCH(C10696,Customers!$A$2:$A$601,0))</f>
        <v>Rift Valley</v>
      </c>
      <c r="I10696" s="43" t="n">
        <f aca="false">ROUND(MIN(INDEX(Assumptions!$D$13:$D$18,MATCH(E10696,Assumptions!$A$13:$A$18,0)),MAX(INDEX(Assumptions!$C$13:$C$18,MATCH(E10696,Assumptions!$A$13:$A$18,0)),INDEX(Assumptions!$B$13:$B$18,MATCH(E10696,Assumptions!$A$13:$A$18,0))*F10696)),2)</f>
        <v>4.95</v>
      </c>
    </row>
    <row r="10697" customFormat="false" ht="15" hidden="false" customHeight="false" outlineLevel="0" collapsed="false">
      <c r="A10697" s="24" t="s">
        <v>11520</v>
      </c>
      <c r="B10697" s="39" t="n">
        <v>46246</v>
      </c>
      <c r="C10697" s="24" t="s">
        <v>320</v>
      </c>
      <c r="D10697" s="24" t="s">
        <v>826</v>
      </c>
      <c r="E10697" s="24" t="s">
        <v>109</v>
      </c>
      <c r="F10697" s="38" t="n">
        <v>14610</v>
      </c>
      <c r="G10697" s="42" t="n">
        <f aca="false">DATE(YEAR(B10697),MONTH(B10697),1)</f>
        <v>46235</v>
      </c>
      <c r="H10697" s="24" t="str">
        <f aca="false">INDEX(Customers!$B$2:$B$601,MATCH(C10697,Customers!$A$2:$A$601,0))</f>
        <v>Rift Valley</v>
      </c>
      <c r="I10697" s="43" t="n">
        <f aca="false">ROUND(MIN(INDEX(Assumptions!$D$13:$D$18,MATCH(E10697,Assumptions!$A$13:$A$18,0)),MAX(INDEX(Assumptions!$C$13:$C$18,MATCH(E10697,Assumptions!$A$13:$A$18,0)),INDEX(Assumptions!$B$13:$B$18,MATCH(E10697,Assumptions!$A$13:$A$18,0))*F10697)),2)</f>
        <v>40</v>
      </c>
    </row>
    <row r="10698" customFormat="false" ht="15" hidden="false" customHeight="false" outlineLevel="0" collapsed="false">
      <c r="A10698" s="24" t="s">
        <v>11521</v>
      </c>
      <c r="B10698" s="39" t="n">
        <v>46246</v>
      </c>
      <c r="C10698" s="24" t="s">
        <v>373</v>
      </c>
      <c r="D10698" s="24" t="s">
        <v>826</v>
      </c>
      <c r="E10698" s="24" t="s">
        <v>103</v>
      </c>
      <c r="F10698" s="38" t="n">
        <v>1540</v>
      </c>
      <c r="G10698" s="42" t="n">
        <f aca="false">DATE(YEAR(B10698),MONTH(B10698),1)</f>
        <v>46235</v>
      </c>
      <c r="H10698" s="24" t="str">
        <f aca="false">INDEX(Customers!$B$2:$B$601,MATCH(C10698,Customers!$A$2:$A$601,0))</f>
        <v>Rift Valley</v>
      </c>
      <c r="I10698" s="43" t="n">
        <f aca="false">ROUND(MIN(INDEX(Assumptions!$D$13:$D$18,MATCH(E10698,Assumptions!$A$13:$A$18,0)),MAX(INDEX(Assumptions!$C$13:$C$18,MATCH(E10698,Assumptions!$A$13:$A$18,0)),INDEX(Assumptions!$B$13:$B$18,MATCH(E10698,Assumptions!$A$13:$A$18,0))*F10698)),2)</f>
        <v>15.4</v>
      </c>
    </row>
    <row r="10699" customFormat="false" ht="15" hidden="false" customHeight="false" outlineLevel="0" collapsed="false">
      <c r="A10699" s="24" t="s">
        <v>11522</v>
      </c>
      <c r="B10699" s="39" t="n">
        <v>46246</v>
      </c>
      <c r="C10699" s="24" t="s">
        <v>385</v>
      </c>
      <c r="D10699" s="24" t="s">
        <v>826</v>
      </c>
      <c r="E10699" s="24" t="s">
        <v>109</v>
      </c>
      <c r="F10699" s="38" t="n">
        <v>1160</v>
      </c>
      <c r="G10699" s="42" t="n">
        <f aca="false">DATE(YEAR(B10699),MONTH(B10699),1)</f>
        <v>46235</v>
      </c>
      <c r="H10699" s="24" t="str">
        <f aca="false">INDEX(Customers!$B$2:$B$601,MATCH(C10699,Customers!$A$2:$A$601,0))</f>
        <v>Central</v>
      </c>
      <c r="I10699" s="43" t="n">
        <f aca="false">ROUND(MIN(INDEX(Assumptions!$D$13:$D$18,MATCH(E10699,Assumptions!$A$13:$A$18,0)),MAX(INDEX(Assumptions!$C$13:$C$18,MATCH(E10699,Assumptions!$A$13:$A$18,0)),INDEX(Assumptions!$B$13:$B$18,MATCH(E10699,Assumptions!$A$13:$A$18,0))*F10699)),2)</f>
        <v>4.64</v>
      </c>
    </row>
    <row r="10700" customFormat="false" ht="15" hidden="false" customHeight="false" outlineLevel="0" collapsed="false">
      <c r="A10700" s="24" t="s">
        <v>11523</v>
      </c>
      <c r="B10700" s="39" t="n">
        <v>46246</v>
      </c>
      <c r="C10700" s="24" t="s">
        <v>393</v>
      </c>
      <c r="D10700" s="24" t="s">
        <v>826</v>
      </c>
      <c r="E10700" s="24" t="s">
        <v>111</v>
      </c>
      <c r="F10700" s="38" t="n">
        <v>50</v>
      </c>
      <c r="G10700" s="42" t="n">
        <f aca="false">DATE(YEAR(B10700),MONTH(B10700),1)</f>
        <v>46235</v>
      </c>
      <c r="H10700" s="24" t="str">
        <f aca="false">INDEX(Customers!$B$2:$B$601,MATCH(C10700,Customers!$A$2:$A$601,0))</f>
        <v>Rift Valley</v>
      </c>
      <c r="I10700" s="43" t="n">
        <f aca="false">ROUND(MIN(INDEX(Assumptions!$D$13:$D$18,MATCH(E10700,Assumptions!$A$13:$A$18,0)),MAX(INDEX(Assumptions!$C$13:$C$18,MATCH(E10700,Assumptions!$A$13:$A$18,0)),INDEX(Assumptions!$B$13:$B$18,MATCH(E10700,Assumptions!$A$13:$A$18,0))*F10700)),2)</f>
        <v>2</v>
      </c>
    </row>
    <row r="10701" customFormat="false" ht="15" hidden="false" customHeight="false" outlineLevel="0" collapsed="false">
      <c r="A10701" s="24" t="s">
        <v>11524</v>
      </c>
      <c r="B10701" s="39" t="n">
        <v>46246</v>
      </c>
      <c r="C10701" s="24" t="s">
        <v>429</v>
      </c>
      <c r="D10701" s="24" t="s">
        <v>206</v>
      </c>
      <c r="E10701" s="24" t="s">
        <v>107</v>
      </c>
      <c r="F10701" s="38" t="n">
        <v>6280</v>
      </c>
      <c r="G10701" s="42" t="n">
        <f aca="false">DATE(YEAR(B10701),MONTH(B10701),1)</f>
        <v>46235</v>
      </c>
      <c r="H10701" s="24" t="str">
        <f aca="false">INDEX(Customers!$B$2:$B$601,MATCH(C10701,Customers!$A$2:$A$601,0))</f>
        <v>Eastern</v>
      </c>
      <c r="I10701" s="43" t="n">
        <f aca="false">ROUND(MIN(INDEX(Assumptions!$D$13:$D$18,MATCH(E10701,Assumptions!$A$13:$A$18,0)),MAX(INDEX(Assumptions!$C$13:$C$18,MATCH(E10701,Assumptions!$A$13:$A$18,0)),INDEX(Assumptions!$B$13:$B$18,MATCH(E10701,Assumptions!$A$13:$A$18,0))*F10701)),2)</f>
        <v>0</v>
      </c>
    </row>
    <row r="10702" customFormat="false" ht="15" hidden="false" customHeight="false" outlineLevel="0" collapsed="false">
      <c r="A10702" s="24" t="s">
        <v>11525</v>
      </c>
      <c r="B10702" s="39" t="n">
        <v>46246</v>
      </c>
      <c r="C10702" s="24" t="s">
        <v>434</v>
      </c>
      <c r="D10702" s="24" t="s">
        <v>826</v>
      </c>
      <c r="E10702" s="24" t="s">
        <v>103</v>
      </c>
      <c r="F10702" s="38" t="n">
        <v>430</v>
      </c>
      <c r="G10702" s="42" t="n">
        <f aca="false">DATE(YEAR(B10702),MONTH(B10702),1)</f>
        <v>46235</v>
      </c>
      <c r="H10702" s="24" t="str">
        <f aca="false">INDEX(Customers!$B$2:$B$601,MATCH(C10702,Customers!$A$2:$A$601,0))</f>
        <v>Central</v>
      </c>
      <c r="I10702" s="43" t="n">
        <f aca="false">ROUND(MIN(INDEX(Assumptions!$D$13:$D$18,MATCH(E10702,Assumptions!$A$13:$A$18,0)),MAX(INDEX(Assumptions!$C$13:$C$18,MATCH(E10702,Assumptions!$A$13:$A$18,0)),INDEX(Assumptions!$B$13:$B$18,MATCH(E10702,Assumptions!$A$13:$A$18,0))*F10702)),2)</f>
        <v>5</v>
      </c>
    </row>
    <row r="10703" customFormat="false" ht="15" hidden="false" customHeight="false" outlineLevel="0" collapsed="false">
      <c r="A10703" s="24" t="s">
        <v>11526</v>
      </c>
      <c r="B10703" s="39" t="n">
        <v>46246</v>
      </c>
      <c r="C10703" s="24" t="s">
        <v>436</v>
      </c>
      <c r="D10703" s="24" t="s">
        <v>150</v>
      </c>
      <c r="E10703" s="24" t="s">
        <v>105</v>
      </c>
      <c r="F10703" s="38" t="n">
        <v>2600</v>
      </c>
      <c r="G10703" s="42" t="n">
        <f aca="false">DATE(YEAR(B10703),MONTH(B10703),1)</f>
        <v>46235</v>
      </c>
      <c r="H10703" s="24" t="str">
        <f aca="false">INDEX(Customers!$B$2:$B$601,MATCH(C10703,Customers!$A$2:$A$601,0))</f>
        <v>Nairobi</v>
      </c>
      <c r="I10703" s="43" t="n">
        <f aca="false">ROUND(MIN(INDEX(Assumptions!$D$13:$D$18,MATCH(E10703,Assumptions!$A$13:$A$18,0)),MAX(INDEX(Assumptions!$C$13:$C$18,MATCH(E10703,Assumptions!$A$13:$A$18,0)),INDEX(Assumptions!$B$13:$B$18,MATCH(E10703,Assumptions!$A$13:$A$18,0))*F10703)),2)</f>
        <v>39</v>
      </c>
    </row>
    <row r="10704" customFormat="false" ht="15" hidden="false" customHeight="false" outlineLevel="0" collapsed="false">
      <c r="A10704" s="24" t="s">
        <v>11527</v>
      </c>
      <c r="B10704" s="39" t="n">
        <v>46246</v>
      </c>
      <c r="C10704" s="24" t="s">
        <v>440</v>
      </c>
      <c r="D10704" s="24" t="s">
        <v>153</v>
      </c>
      <c r="E10704" s="24" t="s">
        <v>107</v>
      </c>
      <c r="F10704" s="38" t="n">
        <v>22670</v>
      </c>
      <c r="G10704" s="42" t="n">
        <f aca="false">DATE(YEAR(B10704),MONTH(B10704),1)</f>
        <v>46235</v>
      </c>
      <c r="H10704" s="24" t="str">
        <f aca="false">INDEX(Customers!$B$2:$B$601,MATCH(C10704,Customers!$A$2:$A$601,0))</f>
        <v>Nairobi</v>
      </c>
      <c r="I10704" s="43" t="n">
        <f aca="false">ROUND(MIN(INDEX(Assumptions!$D$13:$D$18,MATCH(E10704,Assumptions!$A$13:$A$18,0)),MAX(INDEX(Assumptions!$C$13:$C$18,MATCH(E10704,Assumptions!$A$13:$A$18,0)),INDEX(Assumptions!$B$13:$B$18,MATCH(E10704,Assumptions!$A$13:$A$18,0))*F10704)),2)</f>
        <v>0</v>
      </c>
    </row>
    <row r="10705" customFormat="false" ht="15" hidden="false" customHeight="false" outlineLevel="0" collapsed="false">
      <c r="A10705" s="24" t="s">
        <v>11528</v>
      </c>
      <c r="B10705" s="39" t="n">
        <v>46246</v>
      </c>
      <c r="C10705" s="24" t="s">
        <v>445</v>
      </c>
      <c r="D10705" s="24" t="s">
        <v>826</v>
      </c>
      <c r="E10705" s="24" t="s">
        <v>109</v>
      </c>
      <c r="F10705" s="38" t="n">
        <v>6260</v>
      </c>
      <c r="G10705" s="42" t="n">
        <f aca="false">DATE(YEAR(B10705),MONTH(B10705),1)</f>
        <v>46235</v>
      </c>
      <c r="H10705" s="24" t="str">
        <f aca="false">INDEX(Customers!$B$2:$B$601,MATCH(C10705,Customers!$A$2:$A$601,0))</f>
        <v>Central</v>
      </c>
      <c r="I10705" s="43" t="n">
        <f aca="false">ROUND(MIN(INDEX(Assumptions!$D$13:$D$18,MATCH(E10705,Assumptions!$A$13:$A$18,0)),MAX(INDEX(Assumptions!$C$13:$C$18,MATCH(E10705,Assumptions!$A$13:$A$18,0)),INDEX(Assumptions!$B$13:$B$18,MATCH(E10705,Assumptions!$A$13:$A$18,0))*F10705)),2)</f>
        <v>25.04</v>
      </c>
    </row>
    <row r="10706" customFormat="false" ht="15" hidden="false" customHeight="false" outlineLevel="0" collapsed="false">
      <c r="A10706" s="24" t="s">
        <v>11529</v>
      </c>
      <c r="B10706" s="39" t="n">
        <v>46246</v>
      </c>
      <c r="C10706" s="24" t="s">
        <v>449</v>
      </c>
      <c r="D10706" s="24" t="s">
        <v>826</v>
      </c>
      <c r="E10706" s="24" t="s">
        <v>103</v>
      </c>
      <c r="F10706" s="38" t="n">
        <v>2150</v>
      </c>
      <c r="G10706" s="42" t="n">
        <f aca="false">DATE(YEAR(B10706),MONTH(B10706),1)</f>
        <v>46235</v>
      </c>
      <c r="H10706" s="24" t="str">
        <f aca="false">INDEX(Customers!$B$2:$B$601,MATCH(C10706,Customers!$A$2:$A$601,0))</f>
        <v>Rift Valley</v>
      </c>
      <c r="I10706" s="43" t="n">
        <f aca="false">ROUND(MIN(INDEX(Assumptions!$D$13:$D$18,MATCH(E10706,Assumptions!$A$13:$A$18,0)),MAX(INDEX(Assumptions!$C$13:$C$18,MATCH(E10706,Assumptions!$A$13:$A$18,0)),INDEX(Assumptions!$B$13:$B$18,MATCH(E10706,Assumptions!$A$13:$A$18,0))*F10706)),2)</f>
        <v>21.5</v>
      </c>
    </row>
    <row r="10707" customFormat="false" ht="15" hidden="false" customHeight="false" outlineLevel="0" collapsed="false">
      <c r="A10707" s="24" t="s">
        <v>11530</v>
      </c>
      <c r="B10707" s="39" t="n">
        <v>46246</v>
      </c>
      <c r="C10707" s="24" t="s">
        <v>480</v>
      </c>
      <c r="D10707" s="24" t="s">
        <v>207</v>
      </c>
      <c r="E10707" s="24" t="s">
        <v>105</v>
      </c>
      <c r="F10707" s="38" t="n">
        <v>2120</v>
      </c>
      <c r="G10707" s="42" t="n">
        <f aca="false">DATE(YEAR(B10707),MONTH(B10707),1)</f>
        <v>46235</v>
      </c>
      <c r="H10707" s="24" t="str">
        <f aca="false">INDEX(Customers!$B$2:$B$601,MATCH(C10707,Customers!$A$2:$A$601,0))</f>
        <v>Rift Valley</v>
      </c>
      <c r="I10707" s="43" t="n">
        <f aca="false">ROUND(MIN(INDEX(Assumptions!$D$13:$D$18,MATCH(E10707,Assumptions!$A$13:$A$18,0)),MAX(INDEX(Assumptions!$C$13:$C$18,MATCH(E10707,Assumptions!$A$13:$A$18,0)),INDEX(Assumptions!$B$13:$B$18,MATCH(E10707,Assumptions!$A$13:$A$18,0))*F10707)),2)</f>
        <v>31.8</v>
      </c>
    </row>
    <row r="10708" customFormat="false" ht="15" hidden="false" customHeight="false" outlineLevel="0" collapsed="false">
      <c r="A10708" s="24" t="s">
        <v>11531</v>
      </c>
      <c r="B10708" s="39" t="n">
        <v>46246</v>
      </c>
      <c r="C10708" s="24" t="s">
        <v>492</v>
      </c>
      <c r="D10708" s="24" t="s">
        <v>210</v>
      </c>
      <c r="E10708" s="24" t="s">
        <v>107</v>
      </c>
      <c r="F10708" s="38" t="n">
        <v>2290</v>
      </c>
      <c r="G10708" s="42" t="n">
        <f aca="false">DATE(YEAR(B10708),MONTH(B10708),1)</f>
        <v>46235</v>
      </c>
      <c r="H10708" s="24" t="str">
        <f aca="false">INDEX(Customers!$B$2:$B$601,MATCH(C10708,Customers!$A$2:$A$601,0))</f>
        <v>Eastern</v>
      </c>
      <c r="I10708" s="43" t="n">
        <f aca="false">ROUND(MIN(INDEX(Assumptions!$D$13:$D$18,MATCH(E10708,Assumptions!$A$13:$A$18,0)),MAX(INDEX(Assumptions!$C$13:$C$18,MATCH(E10708,Assumptions!$A$13:$A$18,0)),INDEX(Assumptions!$B$13:$B$18,MATCH(E10708,Assumptions!$A$13:$A$18,0))*F10708)),2)</f>
        <v>0</v>
      </c>
    </row>
    <row r="10709" customFormat="false" ht="15" hidden="false" customHeight="false" outlineLevel="0" collapsed="false">
      <c r="A10709" s="24" t="s">
        <v>11532</v>
      </c>
      <c r="B10709" s="39" t="n">
        <v>46246</v>
      </c>
      <c r="C10709" s="24" t="s">
        <v>504</v>
      </c>
      <c r="D10709" s="24" t="s">
        <v>826</v>
      </c>
      <c r="E10709" s="24" t="s">
        <v>113</v>
      </c>
      <c r="F10709" s="38" t="n">
        <v>500</v>
      </c>
      <c r="G10709" s="42" t="n">
        <f aca="false">DATE(YEAR(B10709),MONTH(B10709),1)</f>
        <v>46235</v>
      </c>
      <c r="H10709" s="24" t="str">
        <f aca="false">INDEX(Customers!$B$2:$B$601,MATCH(C10709,Customers!$A$2:$A$601,0))</f>
        <v>Coast</v>
      </c>
      <c r="I10709" s="43" t="n">
        <f aca="false">ROUND(MIN(INDEX(Assumptions!$D$13:$D$18,MATCH(E10709,Assumptions!$A$13:$A$18,0)),MAX(INDEX(Assumptions!$C$13:$C$18,MATCH(E10709,Assumptions!$A$13:$A$18,0)),INDEX(Assumptions!$B$13:$B$18,MATCH(E10709,Assumptions!$A$13:$A$18,0))*F10709)),2)</f>
        <v>25</v>
      </c>
    </row>
    <row r="10710" customFormat="false" ht="15" hidden="false" customHeight="false" outlineLevel="0" collapsed="false">
      <c r="A10710" s="24" t="s">
        <v>11533</v>
      </c>
      <c r="B10710" s="39" t="n">
        <v>46246</v>
      </c>
      <c r="C10710" s="24" t="s">
        <v>505</v>
      </c>
      <c r="D10710" s="24" t="s">
        <v>205</v>
      </c>
      <c r="E10710" s="24" t="s">
        <v>107</v>
      </c>
      <c r="F10710" s="38" t="n">
        <v>3180</v>
      </c>
      <c r="G10710" s="42" t="n">
        <f aca="false">DATE(YEAR(B10710),MONTH(B10710),1)</f>
        <v>46235</v>
      </c>
      <c r="H10710" s="24" t="str">
        <f aca="false">INDEX(Customers!$B$2:$B$601,MATCH(C10710,Customers!$A$2:$A$601,0))</f>
        <v>Eastern</v>
      </c>
      <c r="I10710" s="43" t="n">
        <f aca="false">ROUND(MIN(INDEX(Assumptions!$D$13:$D$18,MATCH(E10710,Assumptions!$A$13:$A$18,0)),MAX(INDEX(Assumptions!$C$13:$C$18,MATCH(E10710,Assumptions!$A$13:$A$18,0)),INDEX(Assumptions!$B$13:$B$18,MATCH(E10710,Assumptions!$A$13:$A$18,0))*F10710)),2)</f>
        <v>0</v>
      </c>
    </row>
    <row r="10711" customFormat="false" ht="15" hidden="false" customHeight="false" outlineLevel="0" collapsed="false">
      <c r="A10711" s="24" t="s">
        <v>11534</v>
      </c>
      <c r="B10711" s="39" t="n">
        <v>46246</v>
      </c>
      <c r="C10711" s="24" t="s">
        <v>561</v>
      </c>
      <c r="D10711" s="24" t="s">
        <v>826</v>
      </c>
      <c r="E10711" s="24" t="s">
        <v>109</v>
      </c>
      <c r="F10711" s="38" t="n">
        <v>5460</v>
      </c>
      <c r="G10711" s="42" t="n">
        <f aca="false">DATE(YEAR(B10711),MONTH(B10711),1)</f>
        <v>46235</v>
      </c>
      <c r="H10711" s="24" t="str">
        <f aca="false">INDEX(Customers!$B$2:$B$601,MATCH(C10711,Customers!$A$2:$A$601,0))</f>
        <v>Eastern</v>
      </c>
      <c r="I10711" s="43" t="n">
        <f aca="false">ROUND(MIN(INDEX(Assumptions!$D$13:$D$18,MATCH(E10711,Assumptions!$A$13:$A$18,0)),MAX(INDEX(Assumptions!$C$13:$C$18,MATCH(E10711,Assumptions!$A$13:$A$18,0)),INDEX(Assumptions!$B$13:$B$18,MATCH(E10711,Assumptions!$A$13:$A$18,0))*F10711)),2)</f>
        <v>21.84</v>
      </c>
    </row>
    <row r="10712" customFormat="false" ht="15" hidden="false" customHeight="false" outlineLevel="0" collapsed="false">
      <c r="A10712" s="24" t="s">
        <v>11535</v>
      </c>
      <c r="B10712" s="39" t="n">
        <v>46246</v>
      </c>
      <c r="C10712" s="24" t="s">
        <v>566</v>
      </c>
      <c r="D10712" s="24" t="s">
        <v>826</v>
      </c>
      <c r="E10712" s="24" t="s">
        <v>111</v>
      </c>
      <c r="F10712" s="38" t="n">
        <v>50</v>
      </c>
      <c r="G10712" s="42" t="n">
        <f aca="false">DATE(YEAR(B10712),MONTH(B10712),1)</f>
        <v>46235</v>
      </c>
      <c r="H10712" s="24" t="str">
        <f aca="false">INDEX(Customers!$B$2:$B$601,MATCH(C10712,Customers!$A$2:$A$601,0))</f>
        <v>Rift Valley</v>
      </c>
      <c r="I10712" s="43" t="n">
        <f aca="false">ROUND(MIN(INDEX(Assumptions!$D$13:$D$18,MATCH(E10712,Assumptions!$A$13:$A$18,0)),MAX(INDEX(Assumptions!$C$13:$C$18,MATCH(E10712,Assumptions!$A$13:$A$18,0)),INDEX(Assumptions!$B$13:$B$18,MATCH(E10712,Assumptions!$A$13:$A$18,0))*F10712)),2)</f>
        <v>2</v>
      </c>
    </row>
    <row r="10713" customFormat="false" ht="15" hidden="false" customHeight="false" outlineLevel="0" collapsed="false">
      <c r="A10713" s="24" t="s">
        <v>11536</v>
      </c>
      <c r="B10713" s="39" t="n">
        <v>46246</v>
      </c>
      <c r="C10713" s="24" t="s">
        <v>570</v>
      </c>
      <c r="D10713" s="24" t="s">
        <v>826</v>
      </c>
      <c r="E10713" s="24" t="s">
        <v>111</v>
      </c>
      <c r="F10713" s="38" t="n">
        <v>100</v>
      </c>
      <c r="G10713" s="42" t="n">
        <f aca="false">DATE(YEAR(B10713),MONTH(B10713),1)</f>
        <v>46235</v>
      </c>
      <c r="H10713" s="24" t="str">
        <f aca="false">INDEX(Customers!$B$2:$B$601,MATCH(C10713,Customers!$A$2:$A$601,0))</f>
        <v>Western</v>
      </c>
      <c r="I10713" s="43" t="n">
        <f aca="false">ROUND(MIN(INDEX(Assumptions!$D$13:$D$18,MATCH(E10713,Assumptions!$A$13:$A$18,0)),MAX(INDEX(Assumptions!$C$13:$C$18,MATCH(E10713,Assumptions!$A$13:$A$18,0)),INDEX(Assumptions!$B$13:$B$18,MATCH(E10713,Assumptions!$A$13:$A$18,0))*F10713)),2)</f>
        <v>4</v>
      </c>
    </row>
    <row r="10714" customFormat="false" ht="15" hidden="false" customHeight="false" outlineLevel="0" collapsed="false">
      <c r="A10714" s="24" t="s">
        <v>11537</v>
      </c>
      <c r="B10714" s="39" t="n">
        <v>46246</v>
      </c>
      <c r="C10714" s="24" t="s">
        <v>577</v>
      </c>
      <c r="D10714" s="24" t="s">
        <v>152</v>
      </c>
      <c r="E10714" s="24" t="s">
        <v>105</v>
      </c>
      <c r="F10714" s="38" t="n">
        <v>3060</v>
      </c>
      <c r="G10714" s="42" t="n">
        <f aca="false">DATE(YEAR(B10714),MONTH(B10714),1)</f>
        <v>46235</v>
      </c>
      <c r="H10714" s="24" t="str">
        <f aca="false">INDEX(Customers!$B$2:$B$601,MATCH(C10714,Customers!$A$2:$A$601,0))</f>
        <v>Nairobi</v>
      </c>
      <c r="I10714" s="43" t="n">
        <f aca="false">ROUND(MIN(INDEX(Assumptions!$D$13:$D$18,MATCH(E10714,Assumptions!$A$13:$A$18,0)),MAX(INDEX(Assumptions!$C$13:$C$18,MATCH(E10714,Assumptions!$A$13:$A$18,0)),INDEX(Assumptions!$B$13:$B$18,MATCH(E10714,Assumptions!$A$13:$A$18,0))*F10714)),2)</f>
        <v>45.9</v>
      </c>
    </row>
    <row r="10715" customFormat="false" ht="15" hidden="false" customHeight="false" outlineLevel="0" collapsed="false">
      <c r="A10715" s="24" t="s">
        <v>11538</v>
      </c>
      <c r="B10715" s="39" t="n">
        <v>46246</v>
      </c>
      <c r="C10715" s="24" t="s">
        <v>606</v>
      </c>
      <c r="D10715" s="24" t="s">
        <v>165</v>
      </c>
      <c r="E10715" s="24" t="s">
        <v>107</v>
      </c>
      <c r="F10715" s="38" t="n">
        <v>6300</v>
      </c>
      <c r="G10715" s="42" t="n">
        <f aca="false">DATE(YEAR(B10715),MONTH(B10715),1)</f>
        <v>46235</v>
      </c>
      <c r="H10715" s="24" t="str">
        <f aca="false">INDEX(Customers!$B$2:$B$601,MATCH(C10715,Customers!$A$2:$A$601,0))</f>
        <v>Central</v>
      </c>
      <c r="I10715" s="43" t="n">
        <f aca="false">ROUND(MIN(INDEX(Assumptions!$D$13:$D$18,MATCH(E10715,Assumptions!$A$13:$A$18,0)),MAX(INDEX(Assumptions!$C$13:$C$18,MATCH(E10715,Assumptions!$A$13:$A$18,0)),INDEX(Assumptions!$B$13:$B$18,MATCH(E10715,Assumptions!$A$13:$A$18,0))*F10715)),2)</f>
        <v>0</v>
      </c>
    </row>
    <row r="10716" customFormat="false" ht="15" hidden="false" customHeight="false" outlineLevel="0" collapsed="false">
      <c r="A10716" s="24" t="s">
        <v>11539</v>
      </c>
      <c r="B10716" s="39" t="n">
        <v>46246</v>
      </c>
      <c r="C10716" s="24" t="s">
        <v>607</v>
      </c>
      <c r="D10716" s="24" t="s">
        <v>826</v>
      </c>
      <c r="E10716" s="24" t="s">
        <v>103</v>
      </c>
      <c r="F10716" s="38" t="n">
        <v>570</v>
      </c>
      <c r="G10716" s="42" t="n">
        <f aca="false">DATE(YEAR(B10716),MONTH(B10716),1)</f>
        <v>46235</v>
      </c>
      <c r="H10716" s="24" t="str">
        <f aca="false">INDEX(Customers!$B$2:$B$601,MATCH(C10716,Customers!$A$2:$A$601,0))</f>
        <v>Nairobi</v>
      </c>
      <c r="I10716" s="43" t="n">
        <f aca="false">ROUND(MIN(INDEX(Assumptions!$D$13:$D$18,MATCH(E10716,Assumptions!$A$13:$A$18,0)),MAX(INDEX(Assumptions!$C$13:$C$18,MATCH(E10716,Assumptions!$A$13:$A$18,0)),INDEX(Assumptions!$B$13:$B$18,MATCH(E10716,Assumptions!$A$13:$A$18,0))*F10716)),2)</f>
        <v>5.7</v>
      </c>
    </row>
    <row r="10717" customFormat="false" ht="15" hidden="false" customHeight="false" outlineLevel="0" collapsed="false">
      <c r="A10717" s="24" t="s">
        <v>11540</v>
      </c>
      <c r="B10717" s="39" t="n">
        <v>46246</v>
      </c>
      <c r="C10717" s="24" t="s">
        <v>648</v>
      </c>
      <c r="D10717" s="24" t="s">
        <v>826</v>
      </c>
      <c r="E10717" s="24" t="s">
        <v>109</v>
      </c>
      <c r="F10717" s="38" t="n">
        <v>2820</v>
      </c>
      <c r="G10717" s="42" t="n">
        <f aca="false">DATE(YEAR(B10717),MONTH(B10717),1)</f>
        <v>46235</v>
      </c>
      <c r="H10717" s="24" t="str">
        <f aca="false">INDEX(Customers!$B$2:$B$601,MATCH(C10717,Customers!$A$2:$A$601,0))</f>
        <v>Nairobi</v>
      </c>
      <c r="I10717" s="43" t="n">
        <f aca="false">ROUND(MIN(INDEX(Assumptions!$D$13:$D$18,MATCH(E10717,Assumptions!$A$13:$A$18,0)),MAX(INDEX(Assumptions!$C$13:$C$18,MATCH(E10717,Assumptions!$A$13:$A$18,0)),INDEX(Assumptions!$B$13:$B$18,MATCH(E10717,Assumptions!$A$13:$A$18,0))*F10717)),2)</f>
        <v>11.28</v>
      </c>
    </row>
    <row r="10718" customFormat="false" ht="15" hidden="false" customHeight="false" outlineLevel="0" collapsed="false">
      <c r="A10718" s="24" t="s">
        <v>11541</v>
      </c>
      <c r="B10718" s="39" t="n">
        <v>46246</v>
      </c>
      <c r="C10718" s="24" t="s">
        <v>658</v>
      </c>
      <c r="D10718" s="24" t="s">
        <v>826</v>
      </c>
      <c r="E10718" s="24" t="s">
        <v>111</v>
      </c>
      <c r="F10718" s="38" t="n">
        <v>500</v>
      </c>
      <c r="G10718" s="42" t="n">
        <f aca="false">DATE(YEAR(B10718),MONTH(B10718),1)</f>
        <v>46235</v>
      </c>
      <c r="H10718" s="24" t="str">
        <f aca="false">INDEX(Customers!$B$2:$B$601,MATCH(C10718,Customers!$A$2:$A$601,0))</f>
        <v>Central</v>
      </c>
      <c r="I10718" s="43" t="n">
        <f aca="false">ROUND(MIN(INDEX(Assumptions!$D$13:$D$18,MATCH(E10718,Assumptions!$A$13:$A$18,0)),MAX(INDEX(Assumptions!$C$13:$C$18,MATCH(E10718,Assumptions!$A$13:$A$18,0)),INDEX(Assumptions!$B$13:$B$18,MATCH(E10718,Assumptions!$A$13:$A$18,0))*F10718)),2)</f>
        <v>20</v>
      </c>
    </row>
    <row r="10719" customFormat="false" ht="15" hidden="false" customHeight="false" outlineLevel="0" collapsed="false">
      <c r="A10719" s="24" t="s">
        <v>11542</v>
      </c>
      <c r="B10719" s="39" t="n">
        <v>46246</v>
      </c>
      <c r="C10719" s="24" t="s">
        <v>671</v>
      </c>
      <c r="D10719" s="24" t="s">
        <v>207</v>
      </c>
      <c r="E10719" s="24" t="s">
        <v>107</v>
      </c>
      <c r="F10719" s="38" t="n">
        <v>2460</v>
      </c>
      <c r="G10719" s="42" t="n">
        <f aca="false">DATE(YEAR(B10719),MONTH(B10719),1)</f>
        <v>46235</v>
      </c>
      <c r="H10719" s="24" t="str">
        <f aca="false">INDEX(Customers!$B$2:$B$601,MATCH(C10719,Customers!$A$2:$A$601,0))</f>
        <v>Eastern</v>
      </c>
      <c r="I10719" s="43" t="n">
        <f aca="false">ROUND(MIN(INDEX(Assumptions!$D$13:$D$18,MATCH(E10719,Assumptions!$A$13:$A$18,0)),MAX(INDEX(Assumptions!$C$13:$C$18,MATCH(E10719,Assumptions!$A$13:$A$18,0)),INDEX(Assumptions!$B$13:$B$18,MATCH(E10719,Assumptions!$A$13:$A$18,0))*F10719)),2)</f>
        <v>0</v>
      </c>
    </row>
    <row r="10720" customFormat="false" ht="15" hidden="false" customHeight="false" outlineLevel="0" collapsed="false">
      <c r="A10720" s="24" t="s">
        <v>11543</v>
      </c>
      <c r="B10720" s="39" t="n">
        <v>46246</v>
      </c>
      <c r="C10720" s="24" t="s">
        <v>700</v>
      </c>
      <c r="D10720" s="24" t="s">
        <v>826</v>
      </c>
      <c r="E10720" s="24" t="s">
        <v>111</v>
      </c>
      <c r="F10720" s="38" t="n">
        <v>200</v>
      </c>
      <c r="G10720" s="42" t="n">
        <f aca="false">DATE(YEAR(B10720),MONTH(B10720),1)</f>
        <v>46235</v>
      </c>
      <c r="H10720" s="24" t="str">
        <f aca="false">INDEX(Customers!$B$2:$B$601,MATCH(C10720,Customers!$A$2:$A$601,0))</f>
        <v>Western</v>
      </c>
      <c r="I10720" s="43" t="n">
        <f aca="false">ROUND(MIN(INDEX(Assumptions!$D$13:$D$18,MATCH(E10720,Assumptions!$A$13:$A$18,0)),MAX(INDEX(Assumptions!$C$13:$C$18,MATCH(E10720,Assumptions!$A$13:$A$18,0)),INDEX(Assumptions!$B$13:$B$18,MATCH(E10720,Assumptions!$A$13:$A$18,0))*F10720)),2)</f>
        <v>8</v>
      </c>
    </row>
    <row r="10721" customFormat="false" ht="15" hidden="false" customHeight="false" outlineLevel="0" collapsed="false">
      <c r="A10721" s="24" t="s">
        <v>11544</v>
      </c>
      <c r="B10721" s="39" t="n">
        <v>46246</v>
      </c>
      <c r="C10721" s="24" t="s">
        <v>723</v>
      </c>
      <c r="D10721" s="24" t="s">
        <v>826</v>
      </c>
      <c r="E10721" s="24" t="s">
        <v>113</v>
      </c>
      <c r="F10721" s="38" t="n">
        <v>250</v>
      </c>
      <c r="G10721" s="42" t="n">
        <f aca="false">DATE(YEAR(B10721),MONTH(B10721),1)</f>
        <v>46235</v>
      </c>
      <c r="H10721" s="24" t="str">
        <f aca="false">INDEX(Customers!$B$2:$B$601,MATCH(C10721,Customers!$A$2:$A$601,0))</f>
        <v>Eastern</v>
      </c>
      <c r="I10721" s="43" t="n">
        <f aca="false">ROUND(MIN(INDEX(Assumptions!$D$13:$D$18,MATCH(E10721,Assumptions!$A$13:$A$18,0)),MAX(INDEX(Assumptions!$C$13:$C$18,MATCH(E10721,Assumptions!$A$13:$A$18,0)),INDEX(Assumptions!$B$13:$B$18,MATCH(E10721,Assumptions!$A$13:$A$18,0))*F10721)),2)</f>
        <v>12.5</v>
      </c>
    </row>
    <row r="10722" customFormat="false" ht="15" hidden="false" customHeight="false" outlineLevel="0" collapsed="false">
      <c r="A10722" s="24" t="s">
        <v>11545</v>
      </c>
      <c r="B10722" s="39" t="n">
        <v>46246</v>
      </c>
      <c r="C10722" s="24" t="s">
        <v>731</v>
      </c>
      <c r="D10722" s="24" t="s">
        <v>826</v>
      </c>
      <c r="E10722" s="24" t="s">
        <v>103</v>
      </c>
      <c r="F10722" s="38" t="n">
        <v>2570</v>
      </c>
      <c r="G10722" s="42" t="n">
        <f aca="false">DATE(YEAR(B10722),MONTH(B10722),1)</f>
        <v>46235</v>
      </c>
      <c r="H10722" s="24" t="str">
        <f aca="false">INDEX(Customers!$B$2:$B$601,MATCH(C10722,Customers!$A$2:$A$601,0))</f>
        <v>Central</v>
      </c>
      <c r="I10722" s="43" t="n">
        <f aca="false">ROUND(MIN(INDEX(Assumptions!$D$13:$D$18,MATCH(E10722,Assumptions!$A$13:$A$18,0)),MAX(INDEX(Assumptions!$C$13:$C$18,MATCH(E10722,Assumptions!$A$13:$A$18,0)),INDEX(Assumptions!$B$13:$B$18,MATCH(E10722,Assumptions!$A$13:$A$18,0))*F10722)),2)</f>
        <v>25.7</v>
      </c>
    </row>
    <row r="10723" customFormat="false" ht="15" hidden="false" customHeight="false" outlineLevel="0" collapsed="false">
      <c r="A10723" s="24" t="s">
        <v>11546</v>
      </c>
      <c r="B10723" s="39" t="n">
        <v>46246</v>
      </c>
      <c r="C10723" s="24" t="s">
        <v>732</v>
      </c>
      <c r="D10723" s="24" t="s">
        <v>826</v>
      </c>
      <c r="E10723" s="24" t="s">
        <v>109</v>
      </c>
      <c r="F10723" s="38" t="n">
        <v>2760</v>
      </c>
      <c r="G10723" s="42" t="n">
        <f aca="false">DATE(YEAR(B10723),MONTH(B10723),1)</f>
        <v>46235</v>
      </c>
      <c r="H10723" s="24" t="str">
        <f aca="false">INDEX(Customers!$B$2:$B$601,MATCH(C10723,Customers!$A$2:$A$601,0))</f>
        <v>Rift Valley</v>
      </c>
      <c r="I10723" s="43" t="n">
        <f aca="false">ROUND(MIN(INDEX(Assumptions!$D$13:$D$18,MATCH(E10723,Assumptions!$A$13:$A$18,0)),MAX(INDEX(Assumptions!$C$13:$C$18,MATCH(E10723,Assumptions!$A$13:$A$18,0)),INDEX(Assumptions!$B$13:$B$18,MATCH(E10723,Assumptions!$A$13:$A$18,0))*F10723)),2)</f>
        <v>11.04</v>
      </c>
    </row>
    <row r="10724" customFormat="false" ht="15" hidden="false" customHeight="false" outlineLevel="0" collapsed="false">
      <c r="A10724" s="24" t="s">
        <v>11547</v>
      </c>
      <c r="B10724" s="39" t="n">
        <v>46246</v>
      </c>
      <c r="C10724" s="24" t="s">
        <v>732</v>
      </c>
      <c r="D10724" s="24" t="s">
        <v>826</v>
      </c>
      <c r="E10724" s="24" t="s">
        <v>111</v>
      </c>
      <c r="F10724" s="38" t="n">
        <v>200</v>
      </c>
      <c r="G10724" s="42" t="n">
        <f aca="false">DATE(YEAR(B10724),MONTH(B10724),1)</f>
        <v>46235</v>
      </c>
      <c r="H10724" s="24" t="str">
        <f aca="false">INDEX(Customers!$B$2:$B$601,MATCH(C10724,Customers!$A$2:$A$601,0))</f>
        <v>Rift Valley</v>
      </c>
      <c r="I10724" s="43" t="n">
        <f aca="false">ROUND(MIN(INDEX(Assumptions!$D$13:$D$18,MATCH(E10724,Assumptions!$A$13:$A$18,0)),MAX(INDEX(Assumptions!$C$13:$C$18,MATCH(E10724,Assumptions!$A$13:$A$18,0)),INDEX(Assumptions!$B$13:$B$18,MATCH(E10724,Assumptions!$A$13:$A$18,0))*F10724)),2)</f>
        <v>8</v>
      </c>
    </row>
    <row r="10725" customFormat="false" ht="15" hidden="false" customHeight="false" outlineLevel="0" collapsed="false">
      <c r="A10725" s="24" t="s">
        <v>11548</v>
      </c>
      <c r="B10725" s="39" t="n">
        <v>46246</v>
      </c>
      <c r="C10725" s="24" t="s">
        <v>739</v>
      </c>
      <c r="D10725" s="24" t="s">
        <v>826</v>
      </c>
      <c r="E10725" s="24" t="s">
        <v>113</v>
      </c>
      <c r="F10725" s="38" t="n">
        <v>250</v>
      </c>
      <c r="G10725" s="42" t="n">
        <f aca="false">DATE(YEAR(B10725),MONTH(B10725),1)</f>
        <v>46235</v>
      </c>
      <c r="H10725" s="24" t="str">
        <f aca="false">INDEX(Customers!$B$2:$B$601,MATCH(C10725,Customers!$A$2:$A$601,0))</f>
        <v>Rift Valley</v>
      </c>
      <c r="I10725" s="43" t="n">
        <f aca="false">ROUND(MIN(INDEX(Assumptions!$D$13:$D$18,MATCH(E10725,Assumptions!$A$13:$A$18,0)),MAX(INDEX(Assumptions!$C$13:$C$18,MATCH(E10725,Assumptions!$A$13:$A$18,0)),INDEX(Assumptions!$B$13:$B$18,MATCH(E10725,Assumptions!$A$13:$A$18,0))*F10725)),2)</f>
        <v>12.5</v>
      </c>
    </row>
    <row r="10726" customFormat="false" ht="15" hidden="false" customHeight="false" outlineLevel="0" collapsed="false">
      <c r="A10726" s="24" t="s">
        <v>11549</v>
      </c>
      <c r="B10726" s="39" t="n">
        <v>46246</v>
      </c>
      <c r="C10726" s="24" t="s">
        <v>744</v>
      </c>
      <c r="D10726" s="24" t="s">
        <v>826</v>
      </c>
      <c r="E10726" s="24" t="s">
        <v>109</v>
      </c>
      <c r="F10726" s="38" t="n">
        <v>9540</v>
      </c>
      <c r="G10726" s="42" t="n">
        <f aca="false">DATE(YEAR(B10726),MONTH(B10726),1)</f>
        <v>46235</v>
      </c>
      <c r="H10726" s="24" t="str">
        <f aca="false">INDEX(Customers!$B$2:$B$601,MATCH(C10726,Customers!$A$2:$A$601,0))</f>
        <v>Rift Valley</v>
      </c>
      <c r="I10726" s="43" t="n">
        <f aca="false">ROUND(MIN(INDEX(Assumptions!$D$13:$D$18,MATCH(E10726,Assumptions!$A$13:$A$18,0)),MAX(INDEX(Assumptions!$C$13:$C$18,MATCH(E10726,Assumptions!$A$13:$A$18,0)),INDEX(Assumptions!$B$13:$B$18,MATCH(E10726,Assumptions!$A$13:$A$18,0))*F10726)),2)</f>
        <v>38.16</v>
      </c>
    </row>
    <row r="10727" customFormat="false" ht="15" hidden="false" customHeight="false" outlineLevel="0" collapsed="false">
      <c r="A10727" s="24" t="s">
        <v>11550</v>
      </c>
      <c r="B10727" s="39" t="n">
        <v>46246</v>
      </c>
      <c r="C10727" s="24" t="s">
        <v>759</v>
      </c>
      <c r="D10727" s="24" t="s">
        <v>826</v>
      </c>
      <c r="E10727" s="24" t="s">
        <v>103</v>
      </c>
      <c r="F10727" s="38" t="n">
        <v>620</v>
      </c>
      <c r="G10727" s="42" t="n">
        <f aca="false">DATE(YEAR(B10727),MONTH(B10727),1)</f>
        <v>46235</v>
      </c>
      <c r="H10727" s="24" t="str">
        <f aca="false">INDEX(Customers!$B$2:$B$601,MATCH(C10727,Customers!$A$2:$A$601,0))</f>
        <v>Coast</v>
      </c>
      <c r="I10727" s="43" t="n">
        <f aca="false">ROUND(MIN(INDEX(Assumptions!$D$13:$D$18,MATCH(E10727,Assumptions!$A$13:$A$18,0)),MAX(INDEX(Assumptions!$C$13:$C$18,MATCH(E10727,Assumptions!$A$13:$A$18,0)),INDEX(Assumptions!$B$13:$B$18,MATCH(E10727,Assumptions!$A$13:$A$18,0))*F10727)),2)</f>
        <v>6.2</v>
      </c>
    </row>
    <row r="10728" customFormat="false" ht="15" hidden="false" customHeight="false" outlineLevel="0" collapsed="false">
      <c r="A10728" s="24" t="s">
        <v>11551</v>
      </c>
      <c r="B10728" s="39" t="n">
        <v>46246</v>
      </c>
      <c r="C10728" s="24" t="s">
        <v>790</v>
      </c>
      <c r="D10728" s="24" t="s">
        <v>826</v>
      </c>
      <c r="E10728" s="24" t="s">
        <v>103</v>
      </c>
      <c r="F10728" s="38" t="n">
        <v>1980</v>
      </c>
      <c r="G10728" s="42" t="n">
        <f aca="false">DATE(YEAR(B10728),MONTH(B10728),1)</f>
        <v>46235</v>
      </c>
      <c r="H10728" s="24" t="str">
        <f aca="false">INDEX(Customers!$B$2:$B$601,MATCH(C10728,Customers!$A$2:$A$601,0))</f>
        <v>Eastern</v>
      </c>
      <c r="I10728" s="43" t="n">
        <f aca="false">ROUND(MIN(INDEX(Assumptions!$D$13:$D$18,MATCH(E10728,Assumptions!$A$13:$A$18,0)),MAX(INDEX(Assumptions!$C$13:$C$18,MATCH(E10728,Assumptions!$A$13:$A$18,0)),INDEX(Assumptions!$B$13:$B$18,MATCH(E10728,Assumptions!$A$13:$A$18,0))*F10728)),2)</f>
        <v>19.8</v>
      </c>
    </row>
    <row r="10729" customFormat="false" ht="15" hidden="false" customHeight="false" outlineLevel="0" collapsed="false">
      <c r="A10729" s="24" t="s">
        <v>11552</v>
      </c>
      <c r="B10729" s="39" t="n">
        <v>46246</v>
      </c>
      <c r="C10729" s="24" t="s">
        <v>795</v>
      </c>
      <c r="D10729" s="24" t="s">
        <v>826</v>
      </c>
      <c r="E10729" s="24" t="s">
        <v>111</v>
      </c>
      <c r="F10729" s="38" t="n">
        <v>100</v>
      </c>
      <c r="G10729" s="42" t="n">
        <f aca="false">DATE(YEAR(B10729),MONTH(B10729),1)</f>
        <v>46235</v>
      </c>
      <c r="H10729" s="24" t="str">
        <f aca="false">INDEX(Customers!$B$2:$B$601,MATCH(C10729,Customers!$A$2:$A$601,0))</f>
        <v>Nairobi</v>
      </c>
      <c r="I10729" s="43" t="n">
        <f aca="false">ROUND(MIN(INDEX(Assumptions!$D$13:$D$18,MATCH(E10729,Assumptions!$A$13:$A$18,0)),MAX(INDEX(Assumptions!$C$13:$C$18,MATCH(E10729,Assumptions!$A$13:$A$18,0)),INDEX(Assumptions!$B$13:$B$18,MATCH(E10729,Assumptions!$A$13:$A$18,0))*F10729)),2)</f>
        <v>4</v>
      </c>
    </row>
    <row r="10730" customFormat="false" ht="15" hidden="false" customHeight="false" outlineLevel="0" collapsed="false">
      <c r="A10730" s="24" t="s">
        <v>11553</v>
      </c>
      <c r="B10730" s="39" t="n">
        <v>46246</v>
      </c>
      <c r="C10730" s="24" t="s">
        <v>809</v>
      </c>
      <c r="D10730" s="24" t="s">
        <v>826</v>
      </c>
      <c r="E10730" s="24" t="s">
        <v>113</v>
      </c>
      <c r="F10730" s="38" t="n">
        <v>250</v>
      </c>
      <c r="G10730" s="42" t="n">
        <f aca="false">DATE(YEAR(B10730),MONTH(B10730),1)</f>
        <v>46235</v>
      </c>
      <c r="H10730" s="24" t="str">
        <f aca="false">INDEX(Customers!$B$2:$B$601,MATCH(C10730,Customers!$A$2:$A$601,0))</f>
        <v>Nairobi</v>
      </c>
      <c r="I10730" s="43" t="n">
        <f aca="false">ROUND(MIN(INDEX(Assumptions!$D$13:$D$18,MATCH(E10730,Assumptions!$A$13:$A$18,0)),MAX(INDEX(Assumptions!$C$13:$C$18,MATCH(E10730,Assumptions!$A$13:$A$18,0)),INDEX(Assumptions!$B$13:$B$18,MATCH(E10730,Assumptions!$A$13:$A$18,0))*F10730)),2)</f>
        <v>12.5</v>
      </c>
    </row>
    <row r="10731" customFormat="false" ht="15" hidden="false" customHeight="false" outlineLevel="0" collapsed="false">
      <c r="A10731" s="24" t="s">
        <v>11554</v>
      </c>
      <c r="B10731" s="39" t="n">
        <v>46247</v>
      </c>
      <c r="C10731" s="24" t="s">
        <v>223</v>
      </c>
      <c r="D10731" s="24" t="s">
        <v>826</v>
      </c>
      <c r="E10731" s="24" t="s">
        <v>103</v>
      </c>
      <c r="F10731" s="38" t="n">
        <v>250</v>
      </c>
      <c r="G10731" s="42" t="n">
        <f aca="false">DATE(YEAR(B10731),MONTH(B10731),1)</f>
        <v>46235</v>
      </c>
      <c r="H10731" s="24" t="str">
        <f aca="false">INDEX(Customers!$B$2:$B$601,MATCH(C10731,Customers!$A$2:$A$601,0))</f>
        <v>Central</v>
      </c>
      <c r="I10731" s="43" t="n">
        <f aca="false">ROUND(MIN(INDEX(Assumptions!$D$13:$D$18,MATCH(E10731,Assumptions!$A$13:$A$18,0)),MAX(INDEX(Assumptions!$C$13:$C$18,MATCH(E10731,Assumptions!$A$13:$A$18,0)),INDEX(Assumptions!$B$13:$B$18,MATCH(E10731,Assumptions!$A$13:$A$18,0))*F10731)),2)</f>
        <v>5</v>
      </c>
    </row>
    <row r="10732" customFormat="false" ht="15" hidden="false" customHeight="false" outlineLevel="0" collapsed="false">
      <c r="A10732" s="24" t="s">
        <v>11555</v>
      </c>
      <c r="B10732" s="39" t="n">
        <v>46247</v>
      </c>
      <c r="C10732" s="24" t="s">
        <v>224</v>
      </c>
      <c r="D10732" s="24" t="s">
        <v>826</v>
      </c>
      <c r="E10732" s="24" t="s">
        <v>111</v>
      </c>
      <c r="F10732" s="38" t="n">
        <v>100</v>
      </c>
      <c r="G10732" s="42" t="n">
        <f aca="false">DATE(YEAR(B10732),MONTH(B10732),1)</f>
        <v>46235</v>
      </c>
      <c r="H10732" s="24" t="str">
        <f aca="false">INDEX(Customers!$B$2:$B$601,MATCH(C10732,Customers!$A$2:$A$601,0))</f>
        <v>Western</v>
      </c>
      <c r="I10732" s="43" t="n">
        <f aca="false">ROUND(MIN(INDEX(Assumptions!$D$13:$D$18,MATCH(E10732,Assumptions!$A$13:$A$18,0)),MAX(INDEX(Assumptions!$C$13:$C$18,MATCH(E10732,Assumptions!$A$13:$A$18,0)),INDEX(Assumptions!$B$13:$B$18,MATCH(E10732,Assumptions!$A$13:$A$18,0))*F10732)),2)</f>
        <v>4</v>
      </c>
    </row>
    <row r="10733" customFormat="false" ht="15" hidden="false" customHeight="false" outlineLevel="0" collapsed="false">
      <c r="A10733" s="24" t="s">
        <v>11556</v>
      </c>
      <c r="B10733" s="39" t="n">
        <v>46247</v>
      </c>
      <c r="C10733" s="24" t="s">
        <v>262</v>
      </c>
      <c r="D10733" s="24" t="s">
        <v>170</v>
      </c>
      <c r="E10733" s="24" t="s">
        <v>105</v>
      </c>
      <c r="F10733" s="38" t="n">
        <v>2560</v>
      </c>
      <c r="G10733" s="42" t="n">
        <f aca="false">DATE(YEAR(B10733),MONTH(B10733),1)</f>
        <v>46235</v>
      </c>
      <c r="H10733" s="24" t="str">
        <f aca="false">INDEX(Customers!$B$2:$B$601,MATCH(C10733,Customers!$A$2:$A$601,0))</f>
        <v>Central</v>
      </c>
      <c r="I10733" s="43" t="n">
        <f aca="false">ROUND(MIN(INDEX(Assumptions!$D$13:$D$18,MATCH(E10733,Assumptions!$A$13:$A$18,0)),MAX(INDEX(Assumptions!$C$13:$C$18,MATCH(E10733,Assumptions!$A$13:$A$18,0)),INDEX(Assumptions!$B$13:$B$18,MATCH(E10733,Assumptions!$A$13:$A$18,0))*F10733)),2)</f>
        <v>38.4</v>
      </c>
    </row>
    <row r="10734" customFormat="false" ht="15" hidden="false" customHeight="false" outlineLevel="0" collapsed="false">
      <c r="A10734" s="24" t="s">
        <v>11557</v>
      </c>
      <c r="B10734" s="39" t="n">
        <v>46247</v>
      </c>
      <c r="C10734" s="24" t="s">
        <v>268</v>
      </c>
      <c r="D10734" s="24" t="s">
        <v>826</v>
      </c>
      <c r="E10734" s="24" t="s">
        <v>111</v>
      </c>
      <c r="F10734" s="38" t="n">
        <v>500</v>
      </c>
      <c r="G10734" s="42" t="n">
        <f aca="false">DATE(YEAR(B10734),MONTH(B10734),1)</f>
        <v>46235</v>
      </c>
      <c r="H10734" s="24" t="str">
        <f aca="false">INDEX(Customers!$B$2:$B$601,MATCH(C10734,Customers!$A$2:$A$601,0))</f>
        <v>Nairobi</v>
      </c>
      <c r="I10734" s="43" t="n">
        <f aca="false">ROUND(MIN(INDEX(Assumptions!$D$13:$D$18,MATCH(E10734,Assumptions!$A$13:$A$18,0)),MAX(INDEX(Assumptions!$C$13:$C$18,MATCH(E10734,Assumptions!$A$13:$A$18,0)),INDEX(Assumptions!$B$13:$B$18,MATCH(E10734,Assumptions!$A$13:$A$18,0))*F10734)),2)</f>
        <v>20</v>
      </c>
    </row>
    <row r="10735" customFormat="false" ht="15" hidden="false" customHeight="false" outlineLevel="0" collapsed="false">
      <c r="A10735" s="24" t="s">
        <v>11558</v>
      </c>
      <c r="B10735" s="39" t="n">
        <v>46247</v>
      </c>
      <c r="C10735" s="24" t="s">
        <v>269</v>
      </c>
      <c r="D10735" s="24" t="s">
        <v>826</v>
      </c>
      <c r="E10735" s="24" t="s">
        <v>113</v>
      </c>
      <c r="F10735" s="38" t="n">
        <v>500</v>
      </c>
      <c r="G10735" s="42" t="n">
        <f aca="false">DATE(YEAR(B10735),MONTH(B10735),1)</f>
        <v>46235</v>
      </c>
      <c r="H10735" s="24" t="str">
        <f aca="false">INDEX(Customers!$B$2:$B$601,MATCH(C10735,Customers!$A$2:$A$601,0))</f>
        <v>Coast</v>
      </c>
      <c r="I10735" s="43" t="n">
        <f aca="false">ROUND(MIN(INDEX(Assumptions!$D$13:$D$18,MATCH(E10735,Assumptions!$A$13:$A$18,0)),MAX(INDEX(Assumptions!$C$13:$C$18,MATCH(E10735,Assumptions!$A$13:$A$18,0)),INDEX(Assumptions!$B$13:$B$18,MATCH(E10735,Assumptions!$A$13:$A$18,0))*F10735)),2)</f>
        <v>25</v>
      </c>
    </row>
    <row r="10736" customFormat="false" ht="15" hidden="false" customHeight="false" outlineLevel="0" collapsed="false">
      <c r="A10736" s="24" t="s">
        <v>11559</v>
      </c>
      <c r="B10736" s="39" t="n">
        <v>46247</v>
      </c>
      <c r="C10736" s="24" t="s">
        <v>277</v>
      </c>
      <c r="D10736" s="24" t="s">
        <v>826</v>
      </c>
      <c r="E10736" s="24" t="s">
        <v>103</v>
      </c>
      <c r="F10736" s="38" t="n">
        <v>3400</v>
      </c>
      <c r="G10736" s="42" t="n">
        <f aca="false">DATE(YEAR(B10736),MONTH(B10736),1)</f>
        <v>46235</v>
      </c>
      <c r="H10736" s="24" t="str">
        <f aca="false">INDEX(Customers!$B$2:$B$601,MATCH(C10736,Customers!$A$2:$A$601,0))</f>
        <v>Rift Valley</v>
      </c>
      <c r="I10736" s="43" t="n">
        <f aca="false">ROUND(MIN(INDEX(Assumptions!$D$13:$D$18,MATCH(E10736,Assumptions!$A$13:$A$18,0)),MAX(INDEX(Assumptions!$C$13:$C$18,MATCH(E10736,Assumptions!$A$13:$A$18,0)),INDEX(Assumptions!$B$13:$B$18,MATCH(E10736,Assumptions!$A$13:$A$18,0))*F10736)),2)</f>
        <v>34</v>
      </c>
    </row>
    <row r="10737" customFormat="false" ht="15" hidden="false" customHeight="false" outlineLevel="0" collapsed="false">
      <c r="A10737" s="24" t="s">
        <v>11560</v>
      </c>
      <c r="B10737" s="39" t="n">
        <v>46247</v>
      </c>
      <c r="C10737" s="24" t="s">
        <v>278</v>
      </c>
      <c r="D10737" s="24" t="s">
        <v>164</v>
      </c>
      <c r="E10737" s="24" t="s">
        <v>107</v>
      </c>
      <c r="F10737" s="38" t="n">
        <v>9950</v>
      </c>
      <c r="G10737" s="42" t="n">
        <f aca="false">DATE(YEAR(B10737),MONTH(B10737),1)</f>
        <v>46235</v>
      </c>
      <c r="H10737" s="24" t="str">
        <f aca="false">INDEX(Customers!$B$2:$B$601,MATCH(C10737,Customers!$A$2:$A$601,0))</f>
        <v>Central</v>
      </c>
      <c r="I10737" s="43" t="n">
        <f aca="false">ROUND(MIN(INDEX(Assumptions!$D$13:$D$18,MATCH(E10737,Assumptions!$A$13:$A$18,0)),MAX(INDEX(Assumptions!$C$13:$C$18,MATCH(E10737,Assumptions!$A$13:$A$18,0)),INDEX(Assumptions!$B$13:$B$18,MATCH(E10737,Assumptions!$A$13:$A$18,0))*F10737)),2)</f>
        <v>0</v>
      </c>
    </row>
    <row r="10738" customFormat="false" ht="15" hidden="false" customHeight="false" outlineLevel="0" collapsed="false">
      <c r="A10738" s="24" t="s">
        <v>11561</v>
      </c>
      <c r="B10738" s="39" t="n">
        <v>46247</v>
      </c>
      <c r="C10738" s="24" t="s">
        <v>296</v>
      </c>
      <c r="D10738" s="24" t="s">
        <v>826</v>
      </c>
      <c r="E10738" s="24" t="s">
        <v>103</v>
      </c>
      <c r="F10738" s="38" t="n">
        <v>1100</v>
      </c>
      <c r="G10738" s="42" t="n">
        <f aca="false">DATE(YEAR(B10738),MONTH(B10738),1)</f>
        <v>46235</v>
      </c>
      <c r="H10738" s="24" t="str">
        <f aca="false">INDEX(Customers!$B$2:$B$601,MATCH(C10738,Customers!$A$2:$A$601,0))</f>
        <v>Coast</v>
      </c>
      <c r="I10738" s="43" t="n">
        <f aca="false">ROUND(MIN(INDEX(Assumptions!$D$13:$D$18,MATCH(E10738,Assumptions!$A$13:$A$18,0)),MAX(INDEX(Assumptions!$C$13:$C$18,MATCH(E10738,Assumptions!$A$13:$A$18,0)),INDEX(Assumptions!$B$13:$B$18,MATCH(E10738,Assumptions!$A$13:$A$18,0))*F10738)),2)</f>
        <v>11</v>
      </c>
    </row>
    <row r="10739" customFormat="false" ht="15" hidden="false" customHeight="false" outlineLevel="0" collapsed="false">
      <c r="A10739" s="24" t="s">
        <v>11562</v>
      </c>
      <c r="B10739" s="39" t="n">
        <v>46247</v>
      </c>
      <c r="C10739" s="24" t="s">
        <v>299</v>
      </c>
      <c r="D10739" s="24" t="s">
        <v>153</v>
      </c>
      <c r="E10739" s="24" t="s">
        <v>107</v>
      </c>
      <c r="F10739" s="38" t="n">
        <v>3650</v>
      </c>
      <c r="G10739" s="42" t="n">
        <f aca="false">DATE(YEAR(B10739),MONTH(B10739),1)</f>
        <v>46235</v>
      </c>
      <c r="H10739" s="24" t="str">
        <f aca="false">INDEX(Customers!$B$2:$B$601,MATCH(C10739,Customers!$A$2:$A$601,0))</f>
        <v>Nairobi</v>
      </c>
      <c r="I10739" s="43" t="n">
        <f aca="false">ROUND(MIN(INDEX(Assumptions!$D$13:$D$18,MATCH(E10739,Assumptions!$A$13:$A$18,0)),MAX(INDEX(Assumptions!$C$13:$C$18,MATCH(E10739,Assumptions!$A$13:$A$18,0)),INDEX(Assumptions!$B$13:$B$18,MATCH(E10739,Assumptions!$A$13:$A$18,0))*F10739)),2)</f>
        <v>0</v>
      </c>
    </row>
    <row r="10740" customFormat="false" ht="15" hidden="false" customHeight="false" outlineLevel="0" collapsed="false">
      <c r="A10740" s="24" t="s">
        <v>11563</v>
      </c>
      <c r="B10740" s="39" t="n">
        <v>46247</v>
      </c>
      <c r="C10740" s="24" t="s">
        <v>320</v>
      </c>
      <c r="D10740" s="24" t="s">
        <v>826</v>
      </c>
      <c r="E10740" s="24" t="s">
        <v>109</v>
      </c>
      <c r="F10740" s="38" t="n">
        <v>13180</v>
      </c>
      <c r="G10740" s="42" t="n">
        <f aca="false">DATE(YEAR(B10740),MONTH(B10740),1)</f>
        <v>46235</v>
      </c>
      <c r="H10740" s="24" t="str">
        <f aca="false">INDEX(Customers!$B$2:$B$601,MATCH(C10740,Customers!$A$2:$A$601,0))</f>
        <v>Rift Valley</v>
      </c>
      <c r="I10740" s="43" t="n">
        <f aca="false">ROUND(MIN(INDEX(Assumptions!$D$13:$D$18,MATCH(E10740,Assumptions!$A$13:$A$18,0)),MAX(INDEX(Assumptions!$C$13:$C$18,MATCH(E10740,Assumptions!$A$13:$A$18,0)),INDEX(Assumptions!$B$13:$B$18,MATCH(E10740,Assumptions!$A$13:$A$18,0))*F10740)),2)</f>
        <v>40</v>
      </c>
    </row>
    <row r="10741" customFormat="false" ht="15" hidden="false" customHeight="false" outlineLevel="0" collapsed="false">
      <c r="A10741" s="24" t="s">
        <v>11564</v>
      </c>
      <c r="B10741" s="39" t="n">
        <v>46247</v>
      </c>
      <c r="C10741" s="24" t="s">
        <v>322</v>
      </c>
      <c r="D10741" s="24" t="s">
        <v>826</v>
      </c>
      <c r="E10741" s="24" t="s">
        <v>111</v>
      </c>
      <c r="F10741" s="38" t="n">
        <v>100</v>
      </c>
      <c r="G10741" s="42" t="n">
        <f aca="false">DATE(YEAR(B10741),MONTH(B10741),1)</f>
        <v>46235</v>
      </c>
      <c r="H10741" s="24" t="str">
        <f aca="false">INDEX(Customers!$B$2:$B$601,MATCH(C10741,Customers!$A$2:$A$601,0))</f>
        <v>Nairobi</v>
      </c>
      <c r="I10741" s="43" t="n">
        <f aca="false">ROUND(MIN(INDEX(Assumptions!$D$13:$D$18,MATCH(E10741,Assumptions!$A$13:$A$18,0)),MAX(INDEX(Assumptions!$C$13:$C$18,MATCH(E10741,Assumptions!$A$13:$A$18,0)),INDEX(Assumptions!$B$13:$B$18,MATCH(E10741,Assumptions!$A$13:$A$18,0))*F10741)),2)</f>
        <v>4</v>
      </c>
    </row>
    <row r="10742" customFormat="false" ht="15" hidden="false" customHeight="false" outlineLevel="0" collapsed="false">
      <c r="A10742" s="24" t="s">
        <v>11565</v>
      </c>
      <c r="B10742" s="39" t="n">
        <v>46247</v>
      </c>
      <c r="C10742" s="24" t="s">
        <v>345</v>
      </c>
      <c r="D10742" s="24" t="s">
        <v>826</v>
      </c>
      <c r="E10742" s="24" t="s">
        <v>113</v>
      </c>
      <c r="F10742" s="38" t="n">
        <v>99</v>
      </c>
      <c r="G10742" s="42" t="n">
        <f aca="false">DATE(YEAR(B10742),MONTH(B10742),1)</f>
        <v>46235</v>
      </c>
      <c r="H10742" s="24" t="str">
        <f aca="false">INDEX(Customers!$B$2:$B$601,MATCH(C10742,Customers!$A$2:$A$601,0))</f>
        <v>Central</v>
      </c>
      <c r="I10742" s="43" t="n">
        <f aca="false">ROUND(MIN(INDEX(Assumptions!$D$13:$D$18,MATCH(E10742,Assumptions!$A$13:$A$18,0)),MAX(INDEX(Assumptions!$C$13:$C$18,MATCH(E10742,Assumptions!$A$13:$A$18,0)),INDEX(Assumptions!$B$13:$B$18,MATCH(E10742,Assumptions!$A$13:$A$18,0))*F10742)),2)</f>
        <v>4.95</v>
      </c>
    </row>
    <row r="10743" customFormat="false" ht="15" hidden="false" customHeight="false" outlineLevel="0" collapsed="false">
      <c r="A10743" s="24" t="s">
        <v>11566</v>
      </c>
      <c r="B10743" s="39" t="n">
        <v>46247</v>
      </c>
      <c r="C10743" s="24" t="s">
        <v>346</v>
      </c>
      <c r="D10743" s="24" t="s">
        <v>826</v>
      </c>
      <c r="E10743" s="24" t="s">
        <v>113</v>
      </c>
      <c r="F10743" s="38" t="n">
        <v>99</v>
      </c>
      <c r="G10743" s="42" t="n">
        <f aca="false">DATE(YEAR(B10743),MONTH(B10743),1)</f>
        <v>46235</v>
      </c>
      <c r="H10743" s="24" t="str">
        <f aca="false">INDEX(Customers!$B$2:$B$601,MATCH(C10743,Customers!$A$2:$A$601,0))</f>
        <v>Nairobi</v>
      </c>
      <c r="I10743" s="43" t="n">
        <f aca="false">ROUND(MIN(INDEX(Assumptions!$D$13:$D$18,MATCH(E10743,Assumptions!$A$13:$A$18,0)),MAX(INDEX(Assumptions!$C$13:$C$18,MATCH(E10743,Assumptions!$A$13:$A$18,0)),INDEX(Assumptions!$B$13:$B$18,MATCH(E10743,Assumptions!$A$13:$A$18,0))*F10743)),2)</f>
        <v>4.95</v>
      </c>
    </row>
    <row r="10744" customFormat="false" ht="15" hidden="false" customHeight="false" outlineLevel="0" collapsed="false">
      <c r="A10744" s="24" t="s">
        <v>11567</v>
      </c>
      <c r="B10744" s="39" t="n">
        <v>46247</v>
      </c>
      <c r="C10744" s="24" t="s">
        <v>356</v>
      </c>
      <c r="D10744" s="24" t="s">
        <v>826</v>
      </c>
      <c r="E10744" s="24" t="s">
        <v>113</v>
      </c>
      <c r="F10744" s="38" t="n">
        <v>250</v>
      </c>
      <c r="G10744" s="42" t="n">
        <f aca="false">DATE(YEAR(B10744),MONTH(B10744),1)</f>
        <v>46235</v>
      </c>
      <c r="H10744" s="24" t="str">
        <f aca="false">INDEX(Customers!$B$2:$B$601,MATCH(C10744,Customers!$A$2:$A$601,0))</f>
        <v>Coast</v>
      </c>
      <c r="I10744" s="43" t="n">
        <f aca="false">ROUND(MIN(INDEX(Assumptions!$D$13:$D$18,MATCH(E10744,Assumptions!$A$13:$A$18,0)),MAX(INDEX(Assumptions!$C$13:$C$18,MATCH(E10744,Assumptions!$A$13:$A$18,0)),INDEX(Assumptions!$B$13:$B$18,MATCH(E10744,Assumptions!$A$13:$A$18,0))*F10744)),2)</f>
        <v>12.5</v>
      </c>
    </row>
    <row r="10745" customFormat="false" ht="15" hidden="false" customHeight="false" outlineLevel="0" collapsed="false">
      <c r="A10745" s="24" t="s">
        <v>11568</v>
      </c>
      <c r="B10745" s="39" t="n">
        <v>46247</v>
      </c>
      <c r="C10745" s="24" t="s">
        <v>357</v>
      </c>
      <c r="D10745" s="24" t="s">
        <v>826</v>
      </c>
      <c r="E10745" s="24" t="s">
        <v>111</v>
      </c>
      <c r="F10745" s="38" t="n">
        <v>1000</v>
      </c>
      <c r="G10745" s="42" t="n">
        <f aca="false">DATE(YEAR(B10745),MONTH(B10745),1)</f>
        <v>46235</v>
      </c>
      <c r="H10745" s="24" t="str">
        <f aca="false">INDEX(Customers!$B$2:$B$601,MATCH(C10745,Customers!$A$2:$A$601,0))</f>
        <v>Coast</v>
      </c>
      <c r="I10745" s="43" t="n">
        <f aca="false">ROUND(MIN(INDEX(Assumptions!$D$13:$D$18,MATCH(E10745,Assumptions!$A$13:$A$18,0)),MAX(INDEX(Assumptions!$C$13:$C$18,MATCH(E10745,Assumptions!$A$13:$A$18,0)),INDEX(Assumptions!$B$13:$B$18,MATCH(E10745,Assumptions!$A$13:$A$18,0))*F10745)),2)</f>
        <v>40</v>
      </c>
    </row>
    <row r="10746" customFormat="false" ht="15" hidden="false" customHeight="false" outlineLevel="0" collapsed="false">
      <c r="A10746" s="24" t="s">
        <v>11569</v>
      </c>
      <c r="B10746" s="39" t="n">
        <v>46247</v>
      </c>
      <c r="C10746" s="24" t="s">
        <v>369</v>
      </c>
      <c r="D10746" s="24" t="s">
        <v>826</v>
      </c>
      <c r="E10746" s="24" t="s">
        <v>113</v>
      </c>
      <c r="F10746" s="38" t="n">
        <v>1000</v>
      </c>
      <c r="G10746" s="42" t="n">
        <f aca="false">DATE(YEAR(B10746),MONTH(B10746),1)</f>
        <v>46235</v>
      </c>
      <c r="H10746" s="24" t="str">
        <f aca="false">INDEX(Customers!$B$2:$B$601,MATCH(C10746,Customers!$A$2:$A$601,0))</f>
        <v>Nairobi</v>
      </c>
      <c r="I10746" s="43" t="n">
        <f aca="false">ROUND(MIN(INDEX(Assumptions!$D$13:$D$18,MATCH(E10746,Assumptions!$A$13:$A$18,0)),MAX(INDEX(Assumptions!$C$13:$C$18,MATCH(E10746,Assumptions!$A$13:$A$18,0)),INDEX(Assumptions!$B$13:$B$18,MATCH(E10746,Assumptions!$A$13:$A$18,0))*F10746)),2)</f>
        <v>50</v>
      </c>
    </row>
    <row r="10747" customFormat="false" ht="15" hidden="false" customHeight="false" outlineLevel="0" collapsed="false">
      <c r="A10747" s="24" t="s">
        <v>11570</v>
      </c>
      <c r="B10747" s="39" t="n">
        <v>46247</v>
      </c>
      <c r="C10747" s="24" t="s">
        <v>377</v>
      </c>
      <c r="D10747" s="24" t="s">
        <v>826</v>
      </c>
      <c r="E10747" s="24" t="s">
        <v>109</v>
      </c>
      <c r="F10747" s="38" t="n">
        <v>9460</v>
      </c>
      <c r="G10747" s="42" t="n">
        <f aca="false">DATE(YEAR(B10747),MONTH(B10747),1)</f>
        <v>46235</v>
      </c>
      <c r="H10747" s="24" t="str">
        <f aca="false">INDEX(Customers!$B$2:$B$601,MATCH(C10747,Customers!$A$2:$A$601,0))</f>
        <v>Western</v>
      </c>
      <c r="I10747" s="43" t="n">
        <f aca="false">ROUND(MIN(INDEX(Assumptions!$D$13:$D$18,MATCH(E10747,Assumptions!$A$13:$A$18,0)),MAX(INDEX(Assumptions!$C$13:$C$18,MATCH(E10747,Assumptions!$A$13:$A$18,0)),INDEX(Assumptions!$B$13:$B$18,MATCH(E10747,Assumptions!$A$13:$A$18,0))*F10747)),2)</f>
        <v>37.84</v>
      </c>
    </row>
    <row r="10748" customFormat="false" ht="15" hidden="false" customHeight="false" outlineLevel="0" collapsed="false">
      <c r="A10748" s="24" t="s">
        <v>11571</v>
      </c>
      <c r="B10748" s="39" t="n">
        <v>46247</v>
      </c>
      <c r="C10748" s="24" t="s">
        <v>391</v>
      </c>
      <c r="D10748" s="24" t="s">
        <v>157</v>
      </c>
      <c r="E10748" s="24" t="s">
        <v>105</v>
      </c>
      <c r="F10748" s="38" t="n">
        <v>11640</v>
      </c>
      <c r="G10748" s="42" t="n">
        <f aca="false">DATE(YEAR(B10748),MONTH(B10748),1)</f>
        <v>46235</v>
      </c>
      <c r="H10748" s="24" t="str">
        <f aca="false">INDEX(Customers!$B$2:$B$601,MATCH(C10748,Customers!$A$2:$A$601,0))</f>
        <v>Nairobi</v>
      </c>
      <c r="I10748" s="43" t="n">
        <f aca="false">ROUND(MIN(INDEX(Assumptions!$D$13:$D$18,MATCH(E10748,Assumptions!$A$13:$A$18,0)),MAX(INDEX(Assumptions!$C$13:$C$18,MATCH(E10748,Assumptions!$A$13:$A$18,0)),INDEX(Assumptions!$B$13:$B$18,MATCH(E10748,Assumptions!$A$13:$A$18,0))*F10748)),2)</f>
        <v>174.6</v>
      </c>
    </row>
    <row r="10749" customFormat="false" ht="15" hidden="false" customHeight="false" outlineLevel="0" collapsed="false">
      <c r="A10749" s="24" t="s">
        <v>11572</v>
      </c>
      <c r="B10749" s="39" t="n">
        <v>46247</v>
      </c>
      <c r="C10749" s="24" t="s">
        <v>408</v>
      </c>
      <c r="D10749" s="24" t="s">
        <v>826</v>
      </c>
      <c r="E10749" s="24" t="s">
        <v>113</v>
      </c>
      <c r="F10749" s="38" t="n">
        <v>250</v>
      </c>
      <c r="G10749" s="42" t="n">
        <f aca="false">DATE(YEAR(B10749),MONTH(B10749),1)</f>
        <v>46235</v>
      </c>
      <c r="H10749" s="24" t="str">
        <f aca="false">INDEX(Customers!$B$2:$B$601,MATCH(C10749,Customers!$A$2:$A$601,0))</f>
        <v>Nairobi</v>
      </c>
      <c r="I10749" s="43" t="n">
        <f aca="false">ROUND(MIN(INDEX(Assumptions!$D$13:$D$18,MATCH(E10749,Assumptions!$A$13:$A$18,0)),MAX(INDEX(Assumptions!$C$13:$C$18,MATCH(E10749,Assumptions!$A$13:$A$18,0)),INDEX(Assumptions!$B$13:$B$18,MATCH(E10749,Assumptions!$A$13:$A$18,0))*F10749)),2)</f>
        <v>12.5</v>
      </c>
    </row>
    <row r="10750" customFormat="false" ht="15" hidden="false" customHeight="false" outlineLevel="0" collapsed="false">
      <c r="A10750" s="24" t="s">
        <v>11573</v>
      </c>
      <c r="B10750" s="39" t="n">
        <v>46247</v>
      </c>
      <c r="C10750" s="24" t="s">
        <v>417</v>
      </c>
      <c r="D10750" s="24" t="s">
        <v>826</v>
      </c>
      <c r="E10750" s="24" t="s">
        <v>111</v>
      </c>
      <c r="F10750" s="38" t="n">
        <v>20</v>
      </c>
      <c r="G10750" s="42" t="n">
        <f aca="false">DATE(YEAR(B10750),MONTH(B10750),1)</f>
        <v>46235</v>
      </c>
      <c r="H10750" s="24" t="str">
        <f aca="false">INDEX(Customers!$B$2:$B$601,MATCH(C10750,Customers!$A$2:$A$601,0))</f>
        <v>Eastern</v>
      </c>
      <c r="I10750" s="43" t="n">
        <f aca="false">ROUND(MIN(INDEX(Assumptions!$D$13:$D$18,MATCH(E10750,Assumptions!$A$13:$A$18,0)),MAX(INDEX(Assumptions!$C$13:$C$18,MATCH(E10750,Assumptions!$A$13:$A$18,0)),INDEX(Assumptions!$B$13:$B$18,MATCH(E10750,Assumptions!$A$13:$A$18,0))*F10750)),2)</f>
        <v>0.8</v>
      </c>
    </row>
    <row r="10751" customFormat="false" ht="15" hidden="false" customHeight="false" outlineLevel="0" collapsed="false">
      <c r="A10751" s="24" t="s">
        <v>11574</v>
      </c>
      <c r="B10751" s="39" t="n">
        <v>46247</v>
      </c>
      <c r="C10751" s="24" t="s">
        <v>432</v>
      </c>
      <c r="D10751" s="24" t="s">
        <v>826</v>
      </c>
      <c r="E10751" s="24" t="s">
        <v>103</v>
      </c>
      <c r="F10751" s="38" t="n">
        <v>790</v>
      </c>
      <c r="G10751" s="42" t="n">
        <f aca="false">DATE(YEAR(B10751),MONTH(B10751),1)</f>
        <v>46235</v>
      </c>
      <c r="H10751" s="24" t="str">
        <f aca="false">INDEX(Customers!$B$2:$B$601,MATCH(C10751,Customers!$A$2:$A$601,0))</f>
        <v>Rift Valley</v>
      </c>
      <c r="I10751" s="43" t="n">
        <f aca="false">ROUND(MIN(INDEX(Assumptions!$D$13:$D$18,MATCH(E10751,Assumptions!$A$13:$A$18,0)),MAX(INDEX(Assumptions!$C$13:$C$18,MATCH(E10751,Assumptions!$A$13:$A$18,0)),INDEX(Assumptions!$B$13:$B$18,MATCH(E10751,Assumptions!$A$13:$A$18,0))*F10751)),2)</f>
        <v>7.9</v>
      </c>
    </row>
    <row r="10752" customFormat="false" ht="15" hidden="false" customHeight="false" outlineLevel="0" collapsed="false">
      <c r="A10752" s="24" t="s">
        <v>11575</v>
      </c>
      <c r="B10752" s="39" t="n">
        <v>46247</v>
      </c>
      <c r="C10752" s="24" t="s">
        <v>432</v>
      </c>
      <c r="D10752" s="24" t="s">
        <v>826</v>
      </c>
      <c r="E10752" s="24" t="s">
        <v>109</v>
      </c>
      <c r="F10752" s="38" t="n">
        <v>620</v>
      </c>
      <c r="G10752" s="42" t="n">
        <f aca="false">DATE(YEAR(B10752),MONTH(B10752),1)</f>
        <v>46235</v>
      </c>
      <c r="H10752" s="24" t="str">
        <f aca="false">INDEX(Customers!$B$2:$B$601,MATCH(C10752,Customers!$A$2:$A$601,0))</f>
        <v>Rift Valley</v>
      </c>
      <c r="I10752" s="43" t="n">
        <f aca="false">ROUND(MIN(INDEX(Assumptions!$D$13:$D$18,MATCH(E10752,Assumptions!$A$13:$A$18,0)),MAX(INDEX(Assumptions!$C$13:$C$18,MATCH(E10752,Assumptions!$A$13:$A$18,0)),INDEX(Assumptions!$B$13:$B$18,MATCH(E10752,Assumptions!$A$13:$A$18,0))*F10752)),2)</f>
        <v>2.48</v>
      </c>
    </row>
    <row r="10753" customFormat="false" ht="15" hidden="false" customHeight="false" outlineLevel="0" collapsed="false">
      <c r="A10753" s="24" t="s">
        <v>11576</v>
      </c>
      <c r="B10753" s="39" t="n">
        <v>46247</v>
      </c>
      <c r="C10753" s="24" t="s">
        <v>462</v>
      </c>
      <c r="D10753" s="24" t="s">
        <v>826</v>
      </c>
      <c r="E10753" s="24" t="s">
        <v>111</v>
      </c>
      <c r="F10753" s="38" t="n">
        <v>50</v>
      </c>
      <c r="G10753" s="42" t="n">
        <f aca="false">DATE(YEAR(B10753),MONTH(B10753),1)</f>
        <v>46235</v>
      </c>
      <c r="H10753" s="24" t="str">
        <f aca="false">INDEX(Customers!$B$2:$B$601,MATCH(C10753,Customers!$A$2:$A$601,0))</f>
        <v>Eastern</v>
      </c>
      <c r="I10753" s="43" t="n">
        <f aca="false">ROUND(MIN(INDEX(Assumptions!$D$13:$D$18,MATCH(E10753,Assumptions!$A$13:$A$18,0)),MAX(INDEX(Assumptions!$C$13:$C$18,MATCH(E10753,Assumptions!$A$13:$A$18,0)),INDEX(Assumptions!$B$13:$B$18,MATCH(E10753,Assumptions!$A$13:$A$18,0))*F10753)),2)</f>
        <v>2</v>
      </c>
    </row>
    <row r="10754" customFormat="false" ht="15" hidden="false" customHeight="false" outlineLevel="0" collapsed="false">
      <c r="A10754" s="24" t="s">
        <v>11577</v>
      </c>
      <c r="B10754" s="39" t="n">
        <v>46247</v>
      </c>
      <c r="C10754" s="24" t="s">
        <v>480</v>
      </c>
      <c r="D10754" s="24" t="s">
        <v>826</v>
      </c>
      <c r="E10754" s="24" t="s">
        <v>113</v>
      </c>
      <c r="F10754" s="38" t="n">
        <v>99</v>
      </c>
      <c r="G10754" s="42" t="n">
        <f aca="false">DATE(YEAR(B10754),MONTH(B10754),1)</f>
        <v>46235</v>
      </c>
      <c r="H10754" s="24" t="str">
        <f aca="false">INDEX(Customers!$B$2:$B$601,MATCH(C10754,Customers!$A$2:$A$601,0))</f>
        <v>Rift Valley</v>
      </c>
      <c r="I10754" s="43" t="n">
        <f aca="false">ROUND(MIN(INDEX(Assumptions!$D$13:$D$18,MATCH(E10754,Assumptions!$A$13:$A$18,0)),MAX(INDEX(Assumptions!$C$13:$C$18,MATCH(E10754,Assumptions!$A$13:$A$18,0)),INDEX(Assumptions!$B$13:$B$18,MATCH(E10754,Assumptions!$A$13:$A$18,0))*F10754)),2)</f>
        <v>4.95</v>
      </c>
    </row>
    <row r="10755" customFormat="false" ht="15" hidden="false" customHeight="false" outlineLevel="0" collapsed="false">
      <c r="A10755" s="24" t="s">
        <v>11578</v>
      </c>
      <c r="B10755" s="39" t="n">
        <v>46247</v>
      </c>
      <c r="C10755" s="24" t="s">
        <v>493</v>
      </c>
      <c r="D10755" s="24" t="s">
        <v>826</v>
      </c>
      <c r="E10755" s="24" t="s">
        <v>111</v>
      </c>
      <c r="F10755" s="38" t="n">
        <v>200</v>
      </c>
      <c r="G10755" s="42" t="n">
        <f aca="false">DATE(YEAR(B10755),MONTH(B10755),1)</f>
        <v>46235</v>
      </c>
      <c r="H10755" s="24" t="str">
        <f aca="false">INDEX(Customers!$B$2:$B$601,MATCH(C10755,Customers!$A$2:$A$601,0))</f>
        <v>Eastern</v>
      </c>
      <c r="I10755" s="43" t="n">
        <f aca="false">ROUND(MIN(INDEX(Assumptions!$D$13:$D$18,MATCH(E10755,Assumptions!$A$13:$A$18,0)),MAX(INDEX(Assumptions!$C$13:$C$18,MATCH(E10755,Assumptions!$A$13:$A$18,0)),INDEX(Assumptions!$B$13:$B$18,MATCH(E10755,Assumptions!$A$13:$A$18,0))*F10755)),2)</f>
        <v>8</v>
      </c>
    </row>
    <row r="10756" customFormat="false" ht="15" hidden="false" customHeight="false" outlineLevel="0" collapsed="false">
      <c r="A10756" s="24" t="s">
        <v>11579</v>
      </c>
      <c r="B10756" s="39" t="n">
        <v>46247</v>
      </c>
      <c r="C10756" s="24" t="s">
        <v>497</v>
      </c>
      <c r="D10756" s="24" t="s">
        <v>826</v>
      </c>
      <c r="E10756" s="24" t="s">
        <v>113</v>
      </c>
      <c r="F10756" s="38" t="n">
        <v>250</v>
      </c>
      <c r="G10756" s="42" t="n">
        <f aca="false">DATE(YEAR(B10756),MONTH(B10756),1)</f>
        <v>46235</v>
      </c>
      <c r="H10756" s="24" t="str">
        <f aca="false">INDEX(Customers!$B$2:$B$601,MATCH(C10756,Customers!$A$2:$A$601,0))</f>
        <v>Nairobi</v>
      </c>
      <c r="I10756" s="43" t="n">
        <f aca="false">ROUND(MIN(INDEX(Assumptions!$D$13:$D$18,MATCH(E10756,Assumptions!$A$13:$A$18,0)),MAX(INDEX(Assumptions!$C$13:$C$18,MATCH(E10756,Assumptions!$A$13:$A$18,0)),INDEX(Assumptions!$B$13:$B$18,MATCH(E10756,Assumptions!$A$13:$A$18,0))*F10756)),2)</f>
        <v>12.5</v>
      </c>
    </row>
    <row r="10757" customFormat="false" ht="15" hidden="false" customHeight="false" outlineLevel="0" collapsed="false">
      <c r="A10757" s="24" t="s">
        <v>11580</v>
      </c>
      <c r="B10757" s="39" t="n">
        <v>46247</v>
      </c>
      <c r="C10757" s="24" t="s">
        <v>504</v>
      </c>
      <c r="D10757" s="24" t="s">
        <v>826</v>
      </c>
      <c r="E10757" s="24" t="s">
        <v>113</v>
      </c>
      <c r="F10757" s="38" t="n">
        <v>1000</v>
      </c>
      <c r="G10757" s="42" t="n">
        <f aca="false">DATE(YEAR(B10757),MONTH(B10757),1)</f>
        <v>46235</v>
      </c>
      <c r="H10757" s="24" t="str">
        <f aca="false">INDEX(Customers!$B$2:$B$601,MATCH(C10757,Customers!$A$2:$A$601,0))</f>
        <v>Coast</v>
      </c>
      <c r="I10757" s="43" t="n">
        <f aca="false">ROUND(MIN(INDEX(Assumptions!$D$13:$D$18,MATCH(E10757,Assumptions!$A$13:$A$18,0)),MAX(INDEX(Assumptions!$C$13:$C$18,MATCH(E10757,Assumptions!$A$13:$A$18,0)),INDEX(Assumptions!$B$13:$B$18,MATCH(E10757,Assumptions!$A$13:$A$18,0))*F10757)),2)</f>
        <v>50</v>
      </c>
    </row>
    <row r="10758" customFormat="false" ht="15" hidden="false" customHeight="false" outlineLevel="0" collapsed="false">
      <c r="A10758" s="24" t="s">
        <v>11581</v>
      </c>
      <c r="B10758" s="39" t="n">
        <v>46247</v>
      </c>
      <c r="C10758" s="24" t="s">
        <v>521</v>
      </c>
      <c r="D10758" s="24" t="s">
        <v>826</v>
      </c>
      <c r="E10758" s="24" t="s">
        <v>103</v>
      </c>
      <c r="F10758" s="38" t="n">
        <v>530</v>
      </c>
      <c r="G10758" s="42" t="n">
        <f aca="false">DATE(YEAR(B10758),MONTH(B10758),1)</f>
        <v>46235</v>
      </c>
      <c r="H10758" s="24" t="str">
        <f aca="false">INDEX(Customers!$B$2:$B$601,MATCH(C10758,Customers!$A$2:$A$601,0))</f>
        <v>Western</v>
      </c>
      <c r="I10758" s="43" t="n">
        <f aca="false">ROUND(MIN(INDEX(Assumptions!$D$13:$D$18,MATCH(E10758,Assumptions!$A$13:$A$18,0)),MAX(INDEX(Assumptions!$C$13:$C$18,MATCH(E10758,Assumptions!$A$13:$A$18,0)),INDEX(Assumptions!$B$13:$B$18,MATCH(E10758,Assumptions!$A$13:$A$18,0))*F10758)),2)</f>
        <v>5.3</v>
      </c>
    </row>
    <row r="10759" customFormat="false" ht="15" hidden="false" customHeight="false" outlineLevel="0" collapsed="false">
      <c r="A10759" s="24" t="s">
        <v>11582</v>
      </c>
      <c r="B10759" s="39" t="n">
        <v>46247</v>
      </c>
      <c r="C10759" s="24" t="s">
        <v>524</v>
      </c>
      <c r="D10759" s="24" t="s">
        <v>826</v>
      </c>
      <c r="E10759" s="24" t="s">
        <v>109</v>
      </c>
      <c r="F10759" s="38" t="n">
        <v>12670</v>
      </c>
      <c r="G10759" s="42" t="n">
        <f aca="false">DATE(YEAR(B10759),MONTH(B10759),1)</f>
        <v>46235</v>
      </c>
      <c r="H10759" s="24" t="str">
        <f aca="false">INDEX(Customers!$B$2:$B$601,MATCH(C10759,Customers!$A$2:$A$601,0))</f>
        <v>Rift Valley</v>
      </c>
      <c r="I10759" s="43" t="n">
        <f aca="false">ROUND(MIN(INDEX(Assumptions!$D$13:$D$18,MATCH(E10759,Assumptions!$A$13:$A$18,0)),MAX(INDEX(Assumptions!$C$13:$C$18,MATCH(E10759,Assumptions!$A$13:$A$18,0)),INDEX(Assumptions!$B$13:$B$18,MATCH(E10759,Assumptions!$A$13:$A$18,0))*F10759)),2)</f>
        <v>40</v>
      </c>
    </row>
    <row r="10760" customFormat="false" ht="15" hidden="false" customHeight="false" outlineLevel="0" collapsed="false">
      <c r="A10760" s="24" t="s">
        <v>11583</v>
      </c>
      <c r="B10760" s="39" t="n">
        <v>46247</v>
      </c>
      <c r="C10760" s="24" t="s">
        <v>526</v>
      </c>
      <c r="D10760" s="24" t="s">
        <v>826</v>
      </c>
      <c r="E10760" s="24" t="s">
        <v>111</v>
      </c>
      <c r="F10760" s="38" t="n">
        <v>100</v>
      </c>
      <c r="G10760" s="42" t="n">
        <f aca="false">DATE(YEAR(B10760),MONTH(B10760),1)</f>
        <v>46235</v>
      </c>
      <c r="H10760" s="24" t="str">
        <f aca="false">INDEX(Customers!$B$2:$B$601,MATCH(C10760,Customers!$A$2:$A$601,0))</f>
        <v>Central</v>
      </c>
      <c r="I10760" s="43" t="n">
        <f aca="false">ROUND(MIN(INDEX(Assumptions!$D$13:$D$18,MATCH(E10760,Assumptions!$A$13:$A$18,0)),MAX(INDEX(Assumptions!$C$13:$C$18,MATCH(E10760,Assumptions!$A$13:$A$18,0)),INDEX(Assumptions!$B$13:$B$18,MATCH(E10760,Assumptions!$A$13:$A$18,0))*F10760)),2)</f>
        <v>4</v>
      </c>
    </row>
    <row r="10761" customFormat="false" ht="15" hidden="false" customHeight="false" outlineLevel="0" collapsed="false">
      <c r="A10761" s="24" t="s">
        <v>11584</v>
      </c>
      <c r="B10761" s="39" t="n">
        <v>46247</v>
      </c>
      <c r="C10761" s="24" t="s">
        <v>539</v>
      </c>
      <c r="D10761" s="24" t="s">
        <v>826</v>
      </c>
      <c r="E10761" s="24" t="s">
        <v>111</v>
      </c>
      <c r="F10761" s="38" t="n">
        <v>50</v>
      </c>
      <c r="G10761" s="42" t="n">
        <f aca="false">DATE(YEAR(B10761),MONTH(B10761),1)</f>
        <v>46235</v>
      </c>
      <c r="H10761" s="24" t="str">
        <f aca="false">INDEX(Customers!$B$2:$B$601,MATCH(C10761,Customers!$A$2:$A$601,0))</f>
        <v>Nairobi</v>
      </c>
      <c r="I10761" s="43" t="n">
        <f aca="false">ROUND(MIN(INDEX(Assumptions!$D$13:$D$18,MATCH(E10761,Assumptions!$A$13:$A$18,0)),MAX(INDEX(Assumptions!$C$13:$C$18,MATCH(E10761,Assumptions!$A$13:$A$18,0)),INDEX(Assumptions!$B$13:$B$18,MATCH(E10761,Assumptions!$A$13:$A$18,0))*F10761)),2)</f>
        <v>2</v>
      </c>
    </row>
    <row r="10762" customFormat="false" ht="15" hidden="false" customHeight="false" outlineLevel="0" collapsed="false">
      <c r="A10762" s="24" t="s">
        <v>11585</v>
      </c>
      <c r="B10762" s="39" t="n">
        <v>46247</v>
      </c>
      <c r="C10762" s="24" t="s">
        <v>543</v>
      </c>
      <c r="D10762" s="24" t="s">
        <v>169</v>
      </c>
      <c r="E10762" s="24" t="s">
        <v>107</v>
      </c>
      <c r="F10762" s="38" t="n">
        <v>28670</v>
      </c>
      <c r="G10762" s="42" t="n">
        <f aca="false">DATE(YEAR(B10762),MONTH(B10762),1)</f>
        <v>46235</v>
      </c>
      <c r="H10762" s="24" t="str">
        <f aca="false">INDEX(Customers!$B$2:$B$601,MATCH(C10762,Customers!$A$2:$A$601,0))</f>
        <v>Central</v>
      </c>
      <c r="I10762" s="43" t="n">
        <f aca="false">ROUND(MIN(INDEX(Assumptions!$D$13:$D$18,MATCH(E10762,Assumptions!$A$13:$A$18,0)),MAX(INDEX(Assumptions!$C$13:$C$18,MATCH(E10762,Assumptions!$A$13:$A$18,0)),INDEX(Assumptions!$B$13:$B$18,MATCH(E10762,Assumptions!$A$13:$A$18,0))*F10762)),2)</f>
        <v>0</v>
      </c>
    </row>
    <row r="10763" customFormat="false" ht="15" hidden="false" customHeight="false" outlineLevel="0" collapsed="false">
      <c r="A10763" s="24" t="s">
        <v>11586</v>
      </c>
      <c r="B10763" s="39" t="n">
        <v>46247</v>
      </c>
      <c r="C10763" s="24" t="s">
        <v>561</v>
      </c>
      <c r="D10763" s="24" t="s">
        <v>826</v>
      </c>
      <c r="E10763" s="24" t="s">
        <v>113</v>
      </c>
      <c r="F10763" s="38" t="n">
        <v>2000</v>
      </c>
      <c r="G10763" s="42" t="n">
        <f aca="false">DATE(YEAR(B10763),MONTH(B10763),1)</f>
        <v>46235</v>
      </c>
      <c r="H10763" s="24" t="str">
        <f aca="false">INDEX(Customers!$B$2:$B$601,MATCH(C10763,Customers!$A$2:$A$601,0))</f>
        <v>Eastern</v>
      </c>
      <c r="I10763" s="43" t="n">
        <f aca="false">ROUND(MIN(INDEX(Assumptions!$D$13:$D$18,MATCH(E10763,Assumptions!$A$13:$A$18,0)),MAX(INDEX(Assumptions!$C$13:$C$18,MATCH(E10763,Assumptions!$A$13:$A$18,0)),INDEX(Assumptions!$B$13:$B$18,MATCH(E10763,Assumptions!$A$13:$A$18,0))*F10763)),2)</f>
        <v>100</v>
      </c>
    </row>
    <row r="10764" customFormat="false" ht="15" hidden="false" customHeight="false" outlineLevel="0" collapsed="false">
      <c r="A10764" s="24" t="s">
        <v>11587</v>
      </c>
      <c r="B10764" s="39" t="n">
        <v>46247</v>
      </c>
      <c r="C10764" s="24" t="s">
        <v>564</v>
      </c>
      <c r="D10764" s="24" t="s">
        <v>826</v>
      </c>
      <c r="E10764" s="24" t="s">
        <v>111</v>
      </c>
      <c r="F10764" s="38" t="n">
        <v>50</v>
      </c>
      <c r="G10764" s="42" t="n">
        <f aca="false">DATE(YEAR(B10764),MONTH(B10764),1)</f>
        <v>46235</v>
      </c>
      <c r="H10764" s="24" t="str">
        <f aca="false">INDEX(Customers!$B$2:$B$601,MATCH(C10764,Customers!$A$2:$A$601,0))</f>
        <v>Coast</v>
      </c>
      <c r="I10764" s="43" t="n">
        <f aca="false">ROUND(MIN(INDEX(Assumptions!$D$13:$D$18,MATCH(E10764,Assumptions!$A$13:$A$18,0)),MAX(INDEX(Assumptions!$C$13:$C$18,MATCH(E10764,Assumptions!$A$13:$A$18,0)),INDEX(Assumptions!$B$13:$B$18,MATCH(E10764,Assumptions!$A$13:$A$18,0))*F10764)),2)</f>
        <v>2</v>
      </c>
    </row>
    <row r="10765" customFormat="false" ht="15" hidden="false" customHeight="false" outlineLevel="0" collapsed="false">
      <c r="A10765" s="24" t="s">
        <v>11588</v>
      </c>
      <c r="B10765" s="39" t="n">
        <v>46247</v>
      </c>
      <c r="C10765" s="24" t="s">
        <v>564</v>
      </c>
      <c r="D10765" s="24" t="s">
        <v>826</v>
      </c>
      <c r="E10765" s="24" t="s">
        <v>111</v>
      </c>
      <c r="F10765" s="38" t="n">
        <v>1000</v>
      </c>
      <c r="G10765" s="42" t="n">
        <f aca="false">DATE(YEAR(B10765),MONTH(B10765),1)</f>
        <v>46235</v>
      </c>
      <c r="H10765" s="24" t="str">
        <f aca="false">INDEX(Customers!$B$2:$B$601,MATCH(C10765,Customers!$A$2:$A$601,0))</f>
        <v>Coast</v>
      </c>
      <c r="I10765" s="43" t="n">
        <f aca="false">ROUND(MIN(INDEX(Assumptions!$D$13:$D$18,MATCH(E10765,Assumptions!$A$13:$A$18,0)),MAX(INDEX(Assumptions!$C$13:$C$18,MATCH(E10765,Assumptions!$A$13:$A$18,0)),INDEX(Assumptions!$B$13:$B$18,MATCH(E10765,Assumptions!$A$13:$A$18,0))*F10765)),2)</f>
        <v>40</v>
      </c>
    </row>
    <row r="10766" customFormat="false" ht="15" hidden="false" customHeight="false" outlineLevel="0" collapsed="false">
      <c r="A10766" s="24" t="s">
        <v>11589</v>
      </c>
      <c r="B10766" s="39" t="n">
        <v>46247</v>
      </c>
      <c r="C10766" s="24" t="s">
        <v>576</v>
      </c>
      <c r="D10766" s="24" t="s">
        <v>826</v>
      </c>
      <c r="E10766" s="24" t="s">
        <v>113</v>
      </c>
      <c r="F10766" s="38" t="n">
        <v>50</v>
      </c>
      <c r="G10766" s="42" t="n">
        <f aca="false">DATE(YEAR(B10766),MONTH(B10766),1)</f>
        <v>46235</v>
      </c>
      <c r="H10766" s="24" t="str">
        <f aca="false">INDEX(Customers!$B$2:$B$601,MATCH(C10766,Customers!$A$2:$A$601,0))</f>
        <v>Coast</v>
      </c>
      <c r="I10766" s="43" t="n">
        <f aca="false">ROUND(MIN(INDEX(Assumptions!$D$13:$D$18,MATCH(E10766,Assumptions!$A$13:$A$18,0)),MAX(INDEX(Assumptions!$C$13:$C$18,MATCH(E10766,Assumptions!$A$13:$A$18,0)),INDEX(Assumptions!$B$13:$B$18,MATCH(E10766,Assumptions!$A$13:$A$18,0))*F10766)),2)</f>
        <v>2.5</v>
      </c>
    </row>
    <row r="10767" customFormat="false" ht="15" hidden="false" customHeight="false" outlineLevel="0" collapsed="false">
      <c r="A10767" s="24" t="s">
        <v>11590</v>
      </c>
      <c r="B10767" s="39" t="n">
        <v>46247</v>
      </c>
      <c r="C10767" s="24" t="s">
        <v>585</v>
      </c>
      <c r="D10767" s="24" t="s">
        <v>205</v>
      </c>
      <c r="E10767" s="24" t="s">
        <v>107</v>
      </c>
      <c r="F10767" s="38" t="n">
        <v>8040</v>
      </c>
      <c r="G10767" s="42" t="n">
        <f aca="false">DATE(YEAR(B10767),MONTH(B10767),1)</f>
        <v>46235</v>
      </c>
      <c r="H10767" s="24" t="str">
        <f aca="false">INDEX(Customers!$B$2:$B$601,MATCH(C10767,Customers!$A$2:$A$601,0))</f>
        <v>Eastern</v>
      </c>
      <c r="I10767" s="43" t="n">
        <f aca="false">ROUND(MIN(INDEX(Assumptions!$D$13:$D$18,MATCH(E10767,Assumptions!$A$13:$A$18,0)),MAX(INDEX(Assumptions!$C$13:$C$18,MATCH(E10767,Assumptions!$A$13:$A$18,0)),INDEX(Assumptions!$B$13:$B$18,MATCH(E10767,Assumptions!$A$13:$A$18,0))*F10767)),2)</f>
        <v>0</v>
      </c>
    </row>
    <row r="10768" customFormat="false" ht="15" hidden="false" customHeight="false" outlineLevel="0" collapsed="false">
      <c r="A10768" s="24" t="s">
        <v>11591</v>
      </c>
      <c r="B10768" s="39" t="n">
        <v>46247</v>
      </c>
      <c r="C10768" s="24" t="s">
        <v>614</v>
      </c>
      <c r="D10768" s="24" t="s">
        <v>826</v>
      </c>
      <c r="E10768" s="24" t="s">
        <v>103</v>
      </c>
      <c r="F10768" s="38" t="n">
        <v>360</v>
      </c>
      <c r="G10768" s="42" t="n">
        <f aca="false">DATE(YEAR(B10768),MONTH(B10768),1)</f>
        <v>46235</v>
      </c>
      <c r="H10768" s="24" t="str">
        <f aca="false">INDEX(Customers!$B$2:$B$601,MATCH(C10768,Customers!$A$2:$A$601,0))</f>
        <v>Central</v>
      </c>
      <c r="I10768" s="43" t="n">
        <f aca="false">ROUND(MIN(INDEX(Assumptions!$D$13:$D$18,MATCH(E10768,Assumptions!$A$13:$A$18,0)),MAX(INDEX(Assumptions!$C$13:$C$18,MATCH(E10768,Assumptions!$A$13:$A$18,0)),INDEX(Assumptions!$B$13:$B$18,MATCH(E10768,Assumptions!$A$13:$A$18,0))*F10768)),2)</f>
        <v>5</v>
      </c>
    </row>
    <row r="10769" customFormat="false" ht="15" hidden="false" customHeight="false" outlineLevel="0" collapsed="false">
      <c r="A10769" s="24" t="s">
        <v>11592</v>
      </c>
      <c r="B10769" s="39" t="n">
        <v>46247</v>
      </c>
      <c r="C10769" s="24" t="s">
        <v>618</v>
      </c>
      <c r="D10769" s="24" t="s">
        <v>826</v>
      </c>
      <c r="E10769" s="24" t="s">
        <v>103</v>
      </c>
      <c r="F10769" s="38" t="n">
        <v>2660</v>
      </c>
      <c r="G10769" s="42" t="n">
        <f aca="false">DATE(YEAR(B10769),MONTH(B10769),1)</f>
        <v>46235</v>
      </c>
      <c r="H10769" s="24" t="str">
        <f aca="false">INDEX(Customers!$B$2:$B$601,MATCH(C10769,Customers!$A$2:$A$601,0))</f>
        <v>Western</v>
      </c>
      <c r="I10769" s="43" t="n">
        <f aca="false">ROUND(MIN(INDEX(Assumptions!$D$13:$D$18,MATCH(E10769,Assumptions!$A$13:$A$18,0)),MAX(INDEX(Assumptions!$C$13:$C$18,MATCH(E10769,Assumptions!$A$13:$A$18,0)),INDEX(Assumptions!$B$13:$B$18,MATCH(E10769,Assumptions!$A$13:$A$18,0))*F10769)),2)</f>
        <v>26.6</v>
      </c>
    </row>
    <row r="10770" customFormat="false" ht="15" hidden="false" customHeight="false" outlineLevel="0" collapsed="false">
      <c r="A10770" s="24" t="s">
        <v>11593</v>
      </c>
      <c r="B10770" s="39" t="n">
        <v>46247</v>
      </c>
      <c r="C10770" s="24" t="s">
        <v>635</v>
      </c>
      <c r="D10770" s="24" t="s">
        <v>184</v>
      </c>
      <c r="E10770" s="24" t="s">
        <v>105</v>
      </c>
      <c r="F10770" s="38" t="n">
        <v>1080</v>
      </c>
      <c r="G10770" s="42" t="n">
        <f aca="false">DATE(YEAR(B10770),MONTH(B10770),1)</f>
        <v>46235</v>
      </c>
      <c r="H10770" s="24" t="str">
        <f aca="false">INDEX(Customers!$B$2:$B$601,MATCH(C10770,Customers!$A$2:$A$601,0))</f>
        <v>Central</v>
      </c>
      <c r="I10770" s="43" t="n">
        <f aca="false">ROUND(MIN(INDEX(Assumptions!$D$13:$D$18,MATCH(E10770,Assumptions!$A$13:$A$18,0)),MAX(INDEX(Assumptions!$C$13:$C$18,MATCH(E10770,Assumptions!$A$13:$A$18,0)),INDEX(Assumptions!$B$13:$B$18,MATCH(E10770,Assumptions!$A$13:$A$18,0))*F10770)),2)</f>
        <v>16.2</v>
      </c>
    </row>
    <row r="10771" customFormat="false" ht="15" hidden="false" customHeight="false" outlineLevel="0" collapsed="false">
      <c r="A10771" s="24" t="s">
        <v>11594</v>
      </c>
      <c r="B10771" s="39" t="n">
        <v>46247</v>
      </c>
      <c r="C10771" s="24" t="s">
        <v>636</v>
      </c>
      <c r="D10771" s="24" t="s">
        <v>152</v>
      </c>
      <c r="E10771" s="24" t="s">
        <v>105</v>
      </c>
      <c r="F10771" s="38" t="n">
        <v>2620</v>
      </c>
      <c r="G10771" s="42" t="n">
        <f aca="false">DATE(YEAR(B10771),MONTH(B10771),1)</f>
        <v>46235</v>
      </c>
      <c r="H10771" s="24" t="str">
        <f aca="false">INDEX(Customers!$B$2:$B$601,MATCH(C10771,Customers!$A$2:$A$601,0))</f>
        <v>Nairobi</v>
      </c>
      <c r="I10771" s="43" t="n">
        <f aca="false">ROUND(MIN(INDEX(Assumptions!$D$13:$D$18,MATCH(E10771,Assumptions!$A$13:$A$18,0)),MAX(INDEX(Assumptions!$C$13:$C$18,MATCH(E10771,Assumptions!$A$13:$A$18,0)),INDEX(Assumptions!$B$13:$B$18,MATCH(E10771,Assumptions!$A$13:$A$18,0))*F10771)),2)</f>
        <v>39.3</v>
      </c>
    </row>
    <row r="10772" customFormat="false" ht="15" hidden="false" customHeight="false" outlineLevel="0" collapsed="false">
      <c r="A10772" s="24" t="s">
        <v>11595</v>
      </c>
      <c r="B10772" s="39" t="n">
        <v>46247</v>
      </c>
      <c r="C10772" s="24" t="s">
        <v>670</v>
      </c>
      <c r="D10772" s="24" t="s">
        <v>826</v>
      </c>
      <c r="E10772" s="24" t="s">
        <v>103</v>
      </c>
      <c r="F10772" s="38" t="n">
        <v>10700</v>
      </c>
      <c r="G10772" s="42" t="n">
        <f aca="false">DATE(YEAR(B10772),MONTH(B10772),1)</f>
        <v>46235</v>
      </c>
      <c r="H10772" s="24" t="str">
        <f aca="false">INDEX(Customers!$B$2:$B$601,MATCH(C10772,Customers!$A$2:$A$601,0))</f>
        <v>Rift Valley</v>
      </c>
      <c r="I10772" s="43" t="n">
        <f aca="false">ROUND(MIN(INDEX(Assumptions!$D$13:$D$18,MATCH(E10772,Assumptions!$A$13:$A$18,0)),MAX(INDEX(Assumptions!$C$13:$C$18,MATCH(E10772,Assumptions!$A$13:$A$18,0)),INDEX(Assumptions!$B$13:$B$18,MATCH(E10772,Assumptions!$A$13:$A$18,0))*F10772)),2)</f>
        <v>105</v>
      </c>
    </row>
    <row r="10773" customFormat="false" ht="15" hidden="false" customHeight="false" outlineLevel="0" collapsed="false">
      <c r="A10773" s="24" t="s">
        <v>11596</v>
      </c>
      <c r="B10773" s="39" t="n">
        <v>46247</v>
      </c>
      <c r="C10773" s="24" t="s">
        <v>690</v>
      </c>
      <c r="D10773" s="24" t="s">
        <v>826</v>
      </c>
      <c r="E10773" s="24" t="s">
        <v>103</v>
      </c>
      <c r="F10773" s="38" t="n">
        <v>1090</v>
      </c>
      <c r="G10773" s="42" t="n">
        <f aca="false">DATE(YEAR(B10773),MONTH(B10773),1)</f>
        <v>46235</v>
      </c>
      <c r="H10773" s="24" t="str">
        <f aca="false">INDEX(Customers!$B$2:$B$601,MATCH(C10773,Customers!$A$2:$A$601,0))</f>
        <v>Central</v>
      </c>
      <c r="I10773" s="43" t="n">
        <f aca="false">ROUND(MIN(INDEX(Assumptions!$D$13:$D$18,MATCH(E10773,Assumptions!$A$13:$A$18,0)),MAX(INDEX(Assumptions!$C$13:$C$18,MATCH(E10773,Assumptions!$A$13:$A$18,0)),INDEX(Assumptions!$B$13:$B$18,MATCH(E10773,Assumptions!$A$13:$A$18,0))*F10773)),2)</f>
        <v>10.9</v>
      </c>
    </row>
    <row r="10774" customFormat="false" ht="15" hidden="false" customHeight="false" outlineLevel="0" collapsed="false">
      <c r="A10774" s="24" t="s">
        <v>11597</v>
      </c>
      <c r="B10774" s="39" t="n">
        <v>46247</v>
      </c>
      <c r="C10774" s="24" t="s">
        <v>712</v>
      </c>
      <c r="D10774" s="24" t="s">
        <v>826</v>
      </c>
      <c r="E10774" s="24" t="s">
        <v>111</v>
      </c>
      <c r="F10774" s="38" t="n">
        <v>1000</v>
      </c>
      <c r="G10774" s="42" t="n">
        <f aca="false">DATE(YEAR(B10774),MONTH(B10774),1)</f>
        <v>46235</v>
      </c>
      <c r="H10774" s="24" t="str">
        <f aca="false">INDEX(Customers!$B$2:$B$601,MATCH(C10774,Customers!$A$2:$A$601,0))</f>
        <v>Rift Valley</v>
      </c>
      <c r="I10774" s="43" t="n">
        <f aca="false">ROUND(MIN(INDEX(Assumptions!$D$13:$D$18,MATCH(E10774,Assumptions!$A$13:$A$18,0)),MAX(INDEX(Assumptions!$C$13:$C$18,MATCH(E10774,Assumptions!$A$13:$A$18,0)),INDEX(Assumptions!$B$13:$B$18,MATCH(E10774,Assumptions!$A$13:$A$18,0))*F10774)),2)</f>
        <v>40</v>
      </c>
    </row>
    <row r="10775" customFormat="false" ht="15" hidden="false" customHeight="false" outlineLevel="0" collapsed="false">
      <c r="A10775" s="24" t="s">
        <v>11598</v>
      </c>
      <c r="B10775" s="39" t="n">
        <v>46247</v>
      </c>
      <c r="C10775" s="24" t="s">
        <v>725</v>
      </c>
      <c r="D10775" s="24" t="s">
        <v>826</v>
      </c>
      <c r="E10775" s="24" t="s">
        <v>103</v>
      </c>
      <c r="F10775" s="38" t="n">
        <v>2600</v>
      </c>
      <c r="G10775" s="42" t="n">
        <f aca="false">DATE(YEAR(B10775),MONTH(B10775),1)</f>
        <v>46235</v>
      </c>
      <c r="H10775" s="24" t="str">
        <f aca="false">INDEX(Customers!$B$2:$B$601,MATCH(C10775,Customers!$A$2:$A$601,0))</f>
        <v>Nairobi</v>
      </c>
      <c r="I10775" s="43" t="n">
        <f aca="false">ROUND(MIN(INDEX(Assumptions!$D$13:$D$18,MATCH(E10775,Assumptions!$A$13:$A$18,0)),MAX(INDEX(Assumptions!$C$13:$C$18,MATCH(E10775,Assumptions!$A$13:$A$18,0)),INDEX(Assumptions!$B$13:$B$18,MATCH(E10775,Assumptions!$A$13:$A$18,0))*F10775)),2)</f>
        <v>26</v>
      </c>
    </row>
    <row r="10776" customFormat="false" ht="15" hidden="false" customHeight="false" outlineLevel="0" collapsed="false">
      <c r="A10776" s="24" t="s">
        <v>11599</v>
      </c>
      <c r="B10776" s="39" t="n">
        <v>46247</v>
      </c>
      <c r="C10776" s="24" t="s">
        <v>726</v>
      </c>
      <c r="D10776" s="24" t="s">
        <v>157</v>
      </c>
      <c r="E10776" s="24" t="s">
        <v>105</v>
      </c>
      <c r="F10776" s="38" t="n">
        <v>9960</v>
      </c>
      <c r="G10776" s="42" t="n">
        <f aca="false">DATE(YEAR(B10776),MONTH(B10776),1)</f>
        <v>46235</v>
      </c>
      <c r="H10776" s="24" t="str">
        <f aca="false">INDEX(Customers!$B$2:$B$601,MATCH(C10776,Customers!$A$2:$A$601,0))</f>
        <v>Nairobi</v>
      </c>
      <c r="I10776" s="43" t="n">
        <f aca="false">ROUND(MIN(INDEX(Assumptions!$D$13:$D$18,MATCH(E10776,Assumptions!$A$13:$A$18,0)),MAX(INDEX(Assumptions!$C$13:$C$18,MATCH(E10776,Assumptions!$A$13:$A$18,0)),INDEX(Assumptions!$B$13:$B$18,MATCH(E10776,Assumptions!$A$13:$A$18,0))*F10776)),2)</f>
        <v>149.4</v>
      </c>
    </row>
    <row r="10777" customFormat="false" ht="15" hidden="false" customHeight="false" outlineLevel="0" collapsed="false">
      <c r="A10777" s="24" t="s">
        <v>11600</v>
      </c>
      <c r="B10777" s="39" t="n">
        <v>46247</v>
      </c>
      <c r="C10777" s="24" t="s">
        <v>740</v>
      </c>
      <c r="D10777" s="24" t="s">
        <v>826</v>
      </c>
      <c r="E10777" s="24" t="s">
        <v>111</v>
      </c>
      <c r="F10777" s="38" t="n">
        <v>20</v>
      </c>
      <c r="G10777" s="42" t="n">
        <f aca="false">DATE(YEAR(B10777),MONTH(B10777),1)</f>
        <v>46235</v>
      </c>
      <c r="H10777" s="24" t="str">
        <f aca="false">INDEX(Customers!$B$2:$B$601,MATCH(C10777,Customers!$A$2:$A$601,0))</f>
        <v>Nairobi</v>
      </c>
      <c r="I10777" s="43" t="n">
        <f aca="false">ROUND(MIN(INDEX(Assumptions!$D$13:$D$18,MATCH(E10777,Assumptions!$A$13:$A$18,0)),MAX(INDEX(Assumptions!$C$13:$C$18,MATCH(E10777,Assumptions!$A$13:$A$18,0)),INDEX(Assumptions!$B$13:$B$18,MATCH(E10777,Assumptions!$A$13:$A$18,0))*F10777)),2)</f>
        <v>0.8</v>
      </c>
    </row>
    <row r="10778" customFormat="false" ht="15" hidden="false" customHeight="false" outlineLevel="0" collapsed="false">
      <c r="A10778" s="24" t="s">
        <v>11601</v>
      </c>
      <c r="B10778" s="39" t="n">
        <v>46247</v>
      </c>
      <c r="C10778" s="24" t="s">
        <v>754</v>
      </c>
      <c r="D10778" s="24" t="s">
        <v>826</v>
      </c>
      <c r="E10778" s="24" t="s">
        <v>103</v>
      </c>
      <c r="F10778" s="38" t="n">
        <v>2360</v>
      </c>
      <c r="G10778" s="42" t="n">
        <f aca="false">DATE(YEAR(B10778),MONTH(B10778),1)</f>
        <v>46235</v>
      </c>
      <c r="H10778" s="24" t="str">
        <f aca="false">INDEX(Customers!$B$2:$B$601,MATCH(C10778,Customers!$A$2:$A$601,0))</f>
        <v>Eastern</v>
      </c>
      <c r="I10778" s="43" t="n">
        <f aca="false">ROUND(MIN(INDEX(Assumptions!$D$13:$D$18,MATCH(E10778,Assumptions!$A$13:$A$18,0)),MAX(INDEX(Assumptions!$C$13:$C$18,MATCH(E10778,Assumptions!$A$13:$A$18,0)),INDEX(Assumptions!$B$13:$B$18,MATCH(E10778,Assumptions!$A$13:$A$18,0))*F10778)),2)</f>
        <v>23.6</v>
      </c>
    </row>
    <row r="10779" customFormat="false" ht="15" hidden="false" customHeight="false" outlineLevel="0" collapsed="false">
      <c r="A10779" s="24" t="s">
        <v>11602</v>
      </c>
      <c r="B10779" s="39" t="n">
        <v>46247</v>
      </c>
      <c r="C10779" s="24" t="s">
        <v>765</v>
      </c>
      <c r="D10779" s="24" t="s">
        <v>826</v>
      </c>
      <c r="E10779" s="24" t="s">
        <v>103</v>
      </c>
      <c r="F10779" s="38" t="n">
        <v>1010</v>
      </c>
      <c r="G10779" s="42" t="n">
        <f aca="false">DATE(YEAR(B10779),MONTH(B10779),1)</f>
        <v>46235</v>
      </c>
      <c r="H10779" s="24" t="str">
        <f aca="false">INDEX(Customers!$B$2:$B$601,MATCH(C10779,Customers!$A$2:$A$601,0))</f>
        <v>Western</v>
      </c>
      <c r="I10779" s="43" t="n">
        <f aca="false">ROUND(MIN(INDEX(Assumptions!$D$13:$D$18,MATCH(E10779,Assumptions!$A$13:$A$18,0)),MAX(INDEX(Assumptions!$C$13:$C$18,MATCH(E10779,Assumptions!$A$13:$A$18,0)),INDEX(Assumptions!$B$13:$B$18,MATCH(E10779,Assumptions!$A$13:$A$18,0))*F10779)),2)</f>
        <v>10.1</v>
      </c>
    </row>
    <row r="10780" customFormat="false" ht="15" hidden="false" customHeight="false" outlineLevel="0" collapsed="false">
      <c r="A10780" s="24" t="s">
        <v>11603</v>
      </c>
      <c r="B10780" s="39" t="n">
        <v>46248</v>
      </c>
      <c r="C10780" s="24" t="s">
        <v>243</v>
      </c>
      <c r="D10780" s="24" t="s">
        <v>826</v>
      </c>
      <c r="E10780" s="24" t="s">
        <v>113</v>
      </c>
      <c r="F10780" s="38" t="n">
        <v>99</v>
      </c>
      <c r="G10780" s="42" t="n">
        <f aca="false">DATE(YEAR(B10780),MONTH(B10780),1)</f>
        <v>46235</v>
      </c>
      <c r="H10780" s="24" t="str">
        <f aca="false">INDEX(Customers!$B$2:$B$601,MATCH(C10780,Customers!$A$2:$A$601,0))</f>
        <v>Coast</v>
      </c>
      <c r="I10780" s="43" t="n">
        <f aca="false">ROUND(MIN(INDEX(Assumptions!$D$13:$D$18,MATCH(E10780,Assumptions!$A$13:$A$18,0)),MAX(INDEX(Assumptions!$C$13:$C$18,MATCH(E10780,Assumptions!$A$13:$A$18,0)),INDEX(Assumptions!$B$13:$B$18,MATCH(E10780,Assumptions!$A$13:$A$18,0))*F10780)),2)</f>
        <v>4.95</v>
      </c>
    </row>
    <row r="10781" customFormat="false" ht="15" hidden="false" customHeight="false" outlineLevel="0" collapsed="false">
      <c r="A10781" s="24" t="s">
        <v>11604</v>
      </c>
      <c r="B10781" s="39" t="n">
        <v>46248</v>
      </c>
      <c r="C10781" s="24" t="s">
        <v>255</v>
      </c>
      <c r="D10781" s="24" t="s">
        <v>165</v>
      </c>
      <c r="E10781" s="24" t="s">
        <v>107</v>
      </c>
      <c r="F10781" s="38" t="n">
        <v>47240</v>
      </c>
      <c r="G10781" s="42" t="n">
        <f aca="false">DATE(YEAR(B10781),MONTH(B10781),1)</f>
        <v>46235</v>
      </c>
      <c r="H10781" s="24" t="str">
        <f aca="false">INDEX(Customers!$B$2:$B$601,MATCH(C10781,Customers!$A$2:$A$601,0))</f>
        <v>Central</v>
      </c>
      <c r="I10781" s="43" t="n">
        <f aca="false">ROUND(MIN(INDEX(Assumptions!$D$13:$D$18,MATCH(E10781,Assumptions!$A$13:$A$18,0)),MAX(INDEX(Assumptions!$C$13:$C$18,MATCH(E10781,Assumptions!$A$13:$A$18,0)),INDEX(Assumptions!$B$13:$B$18,MATCH(E10781,Assumptions!$A$13:$A$18,0))*F10781)),2)</f>
        <v>0</v>
      </c>
    </row>
    <row r="10782" customFormat="false" ht="15" hidden="false" customHeight="false" outlineLevel="0" collapsed="false">
      <c r="A10782" s="24" t="s">
        <v>11605</v>
      </c>
      <c r="B10782" s="39" t="n">
        <v>46248</v>
      </c>
      <c r="C10782" s="24" t="s">
        <v>261</v>
      </c>
      <c r="D10782" s="24" t="s">
        <v>826</v>
      </c>
      <c r="E10782" s="24" t="s">
        <v>111</v>
      </c>
      <c r="F10782" s="38" t="n">
        <v>200</v>
      </c>
      <c r="G10782" s="42" t="n">
        <f aca="false">DATE(YEAR(B10782),MONTH(B10782),1)</f>
        <v>46235</v>
      </c>
      <c r="H10782" s="24" t="str">
        <f aca="false">INDEX(Customers!$B$2:$B$601,MATCH(C10782,Customers!$A$2:$A$601,0))</f>
        <v>Coast</v>
      </c>
      <c r="I10782" s="43" t="n">
        <f aca="false">ROUND(MIN(INDEX(Assumptions!$D$13:$D$18,MATCH(E10782,Assumptions!$A$13:$A$18,0)),MAX(INDEX(Assumptions!$C$13:$C$18,MATCH(E10782,Assumptions!$A$13:$A$18,0)),INDEX(Assumptions!$B$13:$B$18,MATCH(E10782,Assumptions!$A$13:$A$18,0))*F10782)),2)</f>
        <v>8</v>
      </c>
    </row>
    <row r="10783" customFormat="false" ht="15" hidden="false" customHeight="false" outlineLevel="0" collapsed="false">
      <c r="A10783" s="24" t="s">
        <v>11606</v>
      </c>
      <c r="B10783" s="39" t="n">
        <v>46248</v>
      </c>
      <c r="C10783" s="24" t="s">
        <v>271</v>
      </c>
      <c r="D10783" s="24" t="s">
        <v>184</v>
      </c>
      <c r="E10783" s="24" t="s">
        <v>107</v>
      </c>
      <c r="F10783" s="38" t="n">
        <v>1170</v>
      </c>
      <c r="G10783" s="42" t="n">
        <f aca="false">DATE(YEAR(B10783),MONTH(B10783),1)</f>
        <v>46235</v>
      </c>
      <c r="H10783" s="24" t="str">
        <f aca="false">INDEX(Customers!$B$2:$B$601,MATCH(C10783,Customers!$A$2:$A$601,0))</f>
        <v>Coast</v>
      </c>
      <c r="I10783" s="43" t="n">
        <f aca="false">ROUND(MIN(INDEX(Assumptions!$D$13:$D$18,MATCH(E10783,Assumptions!$A$13:$A$18,0)),MAX(INDEX(Assumptions!$C$13:$C$18,MATCH(E10783,Assumptions!$A$13:$A$18,0)),INDEX(Assumptions!$B$13:$B$18,MATCH(E10783,Assumptions!$A$13:$A$18,0))*F10783)),2)</f>
        <v>0</v>
      </c>
    </row>
    <row r="10784" customFormat="false" ht="15" hidden="false" customHeight="false" outlineLevel="0" collapsed="false">
      <c r="A10784" s="24" t="s">
        <v>11607</v>
      </c>
      <c r="B10784" s="39" t="n">
        <v>46248</v>
      </c>
      <c r="C10784" s="24" t="s">
        <v>285</v>
      </c>
      <c r="D10784" s="24" t="s">
        <v>209</v>
      </c>
      <c r="E10784" s="24" t="s">
        <v>107</v>
      </c>
      <c r="F10784" s="38" t="n">
        <v>5970</v>
      </c>
      <c r="G10784" s="42" t="n">
        <f aca="false">DATE(YEAR(B10784),MONTH(B10784),1)</f>
        <v>46235</v>
      </c>
      <c r="H10784" s="24" t="str">
        <f aca="false">INDEX(Customers!$B$2:$B$601,MATCH(C10784,Customers!$A$2:$A$601,0))</f>
        <v>Eastern</v>
      </c>
      <c r="I10784" s="43" t="n">
        <f aca="false">ROUND(MIN(INDEX(Assumptions!$D$13:$D$18,MATCH(E10784,Assumptions!$A$13:$A$18,0)),MAX(INDEX(Assumptions!$C$13:$C$18,MATCH(E10784,Assumptions!$A$13:$A$18,0)),INDEX(Assumptions!$B$13:$B$18,MATCH(E10784,Assumptions!$A$13:$A$18,0))*F10784)),2)</f>
        <v>0</v>
      </c>
    </row>
    <row r="10785" customFormat="false" ht="15" hidden="false" customHeight="false" outlineLevel="0" collapsed="false">
      <c r="A10785" s="24" t="s">
        <v>11608</v>
      </c>
      <c r="B10785" s="39" t="n">
        <v>46248</v>
      </c>
      <c r="C10785" s="24" t="s">
        <v>302</v>
      </c>
      <c r="D10785" s="24" t="s">
        <v>826</v>
      </c>
      <c r="E10785" s="24" t="s">
        <v>103</v>
      </c>
      <c r="F10785" s="38" t="n">
        <v>430</v>
      </c>
      <c r="G10785" s="42" t="n">
        <f aca="false">DATE(YEAR(B10785),MONTH(B10785),1)</f>
        <v>46235</v>
      </c>
      <c r="H10785" s="24" t="str">
        <f aca="false">INDEX(Customers!$B$2:$B$601,MATCH(C10785,Customers!$A$2:$A$601,0))</f>
        <v>Coast</v>
      </c>
      <c r="I10785" s="43" t="n">
        <f aca="false">ROUND(MIN(INDEX(Assumptions!$D$13:$D$18,MATCH(E10785,Assumptions!$A$13:$A$18,0)),MAX(INDEX(Assumptions!$C$13:$C$18,MATCH(E10785,Assumptions!$A$13:$A$18,0)),INDEX(Assumptions!$B$13:$B$18,MATCH(E10785,Assumptions!$A$13:$A$18,0))*F10785)),2)</f>
        <v>5</v>
      </c>
    </row>
    <row r="10786" customFormat="false" ht="15" hidden="false" customHeight="false" outlineLevel="0" collapsed="false">
      <c r="A10786" s="24" t="s">
        <v>11609</v>
      </c>
      <c r="B10786" s="39" t="n">
        <v>46248</v>
      </c>
      <c r="C10786" s="24" t="s">
        <v>313</v>
      </c>
      <c r="D10786" s="24" t="s">
        <v>826</v>
      </c>
      <c r="E10786" s="24" t="s">
        <v>109</v>
      </c>
      <c r="F10786" s="38" t="n">
        <v>15140</v>
      </c>
      <c r="G10786" s="42" t="n">
        <f aca="false">DATE(YEAR(B10786),MONTH(B10786),1)</f>
        <v>46235</v>
      </c>
      <c r="H10786" s="24" t="str">
        <f aca="false">INDEX(Customers!$B$2:$B$601,MATCH(C10786,Customers!$A$2:$A$601,0))</f>
        <v>Eastern</v>
      </c>
      <c r="I10786" s="43" t="n">
        <f aca="false">ROUND(MIN(INDEX(Assumptions!$D$13:$D$18,MATCH(E10786,Assumptions!$A$13:$A$18,0)),MAX(INDEX(Assumptions!$C$13:$C$18,MATCH(E10786,Assumptions!$A$13:$A$18,0)),INDEX(Assumptions!$B$13:$B$18,MATCH(E10786,Assumptions!$A$13:$A$18,0))*F10786)),2)</f>
        <v>40</v>
      </c>
    </row>
    <row r="10787" customFormat="false" ht="15" hidden="false" customHeight="false" outlineLevel="0" collapsed="false">
      <c r="A10787" s="24" t="s">
        <v>11610</v>
      </c>
      <c r="B10787" s="39" t="n">
        <v>46248</v>
      </c>
      <c r="C10787" s="24" t="s">
        <v>320</v>
      </c>
      <c r="D10787" s="24" t="s">
        <v>826</v>
      </c>
      <c r="E10787" s="24" t="s">
        <v>111</v>
      </c>
      <c r="F10787" s="38" t="n">
        <v>100</v>
      </c>
      <c r="G10787" s="42" t="n">
        <f aca="false">DATE(YEAR(B10787),MONTH(B10787),1)</f>
        <v>46235</v>
      </c>
      <c r="H10787" s="24" t="str">
        <f aca="false">INDEX(Customers!$B$2:$B$601,MATCH(C10787,Customers!$A$2:$A$601,0))</f>
        <v>Rift Valley</v>
      </c>
      <c r="I10787" s="43" t="n">
        <f aca="false">ROUND(MIN(INDEX(Assumptions!$D$13:$D$18,MATCH(E10787,Assumptions!$A$13:$A$18,0)),MAX(INDEX(Assumptions!$C$13:$C$18,MATCH(E10787,Assumptions!$A$13:$A$18,0)),INDEX(Assumptions!$B$13:$B$18,MATCH(E10787,Assumptions!$A$13:$A$18,0))*F10787)),2)</f>
        <v>4</v>
      </c>
    </row>
    <row r="10788" customFormat="false" ht="15" hidden="false" customHeight="false" outlineLevel="0" collapsed="false">
      <c r="A10788" s="24" t="s">
        <v>11611</v>
      </c>
      <c r="B10788" s="39" t="n">
        <v>46248</v>
      </c>
      <c r="C10788" s="24" t="s">
        <v>326</v>
      </c>
      <c r="D10788" s="24" t="s">
        <v>826</v>
      </c>
      <c r="E10788" s="24" t="s">
        <v>111</v>
      </c>
      <c r="F10788" s="38" t="n">
        <v>1000</v>
      </c>
      <c r="G10788" s="42" t="n">
        <f aca="false">DATE(YEAR(B10788),MONTH(B10788),1)</f>
        <v>46235</v>
      </c>
      <c r="H10788" s="24" t="str">
        <f aca="false">INDEX(Customers!$B$2:$B$601,MATCH(C10788,Customers!$A$2:$A$601,0))</f>
        <v>Nairobi</v>
      </c>
      <c r="I10788" s="43" t="n">
        <f aca="false">ROUND(MIN(INDEX(Assumptions!$D$13:$D$18,MATCH(E10788,Assumptions!$A$13:$A$18,0)),MAX(INDEX(Assumptions!$C$13:$C$18,MATCH(E10788,Assumptions!$A$13:$A$18,0)),INDEX(Assumptions!$B$13:$B$18,MATCH(E10788,Assumptions!$A$13:$A$18,0))*F10788)),2)</f>
        <v>40</v>
      </c>
    </row>
    <row r="10789" customFormat="false" ht="15" hidden="false" customHeight="false" outlineLevel="0" collapsed="false">
      <c r="A10789" s="24" t="s">
        <v>11612</v>
      </c>
      <c r="B10789" s="39" t="n">
        <v>46248</v>
      </c>
      <c r="C10789" s="24" t="s">
        <v>345</v>
      </c>
      <c r="D10789" s="24" t="s">
        <v>826</v>
      </c>
      <c r="E10789" s="24" t="s">
        <v>113</v>
      </c>
      <c r="F10789" s="38" t="n">
        <v>500</v>
      </c>
      <c r="G10789" s="42" t="n">
        <f aca="false">DATE(YEAR(B10789),MONTH(B10789),1)</f>
        <v>46235</v>
      </c>
      <c r="H10789" s="24" t="str">
        <f aca="false">INDEX(Customers!$B$2:$B$601,MATCH(C10789,Customers!$A$2:$A$601,0))</f>
        <v>Central</v>
      </c>
      <c r="I10789" s="43" t="n">
        <f aca="false">ROUND(MIN(INDEX(Assumptions!$D$13:$D$18,MATCH(E10789,Assumptions!$A$13:$A$18,0)),MAX(INDEX(Assumptions!$C$13:$C$18,MATCH(E10789,Assumptions!$A$13:$A$18,0)),INDEX(Assumptions!$B$13:$B$18,MATCH(E10789,Assumptions!$A$13:$A$18,0))*F10789)),2)</f>
        <v>25</v>
      </c>
    </row>
    <row r="10790" customFormat="false" ht="15" hidden="false" customHeight="false" outlineLevel="0" collapsed="false">
      <c r="A10790" s="24" t="s">
        <v>11613</v>
      </c>
      <c r="B10790" s="39" t="n">
        <v>46248</v>
      </c>
      <c r="C10790" s="24" t="s">
        <v>358</v>
      </c>
      <c r="D10790" s="24" t="s">
        <v>826</v>
      </c>
      <c r="E10790" s="24" t="s">
        <v>103</v>
      </c>
      <c r="F10790" s="38" t="n">
        <v>17160</v>
      </c>
      <c r="G10790" s="42" t="n">
        <f aca="false">DATE(YEAR(B10790),MONTH(B10790),1)</f>
        <v>46235</v>
      </c>
      <c r="H10790" s="24" t="str">
        <f aca="false">INDEX(Customers!$B$2:$B$601,MATCH(C10790,Customers!$A$2:$A$601,0))</f>
        <v>Western</v>
      </c>
      <c r="I10790" s="43" t="n">
        <f aca="false">ROUND(MIN(INDEX(Assumptions!$D$13:$D$18,MATCH(E10790,Assumptions!$A$13:$A$18,0)),MAX(INDEX(Assumptions!$C$13:$C$18,MATCH(E10790,Assumptions!$A$13:$A$18,0)),INDEX(Assumptions!$B$13:$B$18,MATCH(E10790,Assumptions!$A$13:$A$18,0))*F10790)),2)</f>
        <v>105</v>
      </c>
    </row>
    <row r="10791" customFormat="false" ht="15" hidden="false" customHeight="false" outlineLevel="0" collapsed="false">
      <c r="A10791" s="24" t="s">
        <v>11614</v>
      </c>
      <c r="B10791" s="39" t="n">
        <v>46248</v>
      </c>
      <c r="C10791" s="24" t="s">
        <v>358</v>
      </c>
      <c r="D10791" s="24" t="s">
        <v>201</v>
      </c>
      <c r="E10791" s="24" t="s">
        <v>107</v>
      </c>
      <c r="F10791" s="38" t="n">
        <v>11830</v>
      </c>
      <c r="G10791" s="42" t="n">
        <f aca="false">DATE(YEAR(B10791),MONTH(B10791),1)</f>
        <v>46235</v>
      </c>
      <c r="H10791" s="24" t="str">
        <f aca="false">INDEX(Customers!$B$2:$B$601,MATCH(C10791,Customers!$A$2:$A$601,0))</f>
        <v>Western</v>
      </c>
      <c r="I10791" s="43" t="n">
        <f aca="false">ROUND(MIN(INDEX(Assumptions!$D$13:$D$18,MATCH(E10791,Assumptions!$A$13:$A$18,0)),MAX(INDEX(Assumptions!$C$13:$C$18,MATCH(E10791,Assumptions!$A$13:$A$18,0)),INDEX(Assumptions!$B$13:$B$18,MATCH(E10791,Assumptions!$A$13:$A$18,0))*F10791)),2)</f>
        <v>0</v>
      </c>
    </row>
    <row r="10792" customFormat="false" ht="15" hidden="false" customHeight="false" outlineLevel="0" collapsed="false">
      <c r="A10792" s="24" t="s">
        <v>11615</v>
      </c>
      <c r="B10792" s="39" t="n">
        <v>46248</v>
      </c>
      <c r="C10792" s="24" t="s">
        <v>376</v>
      </c>
      <c r="D10792" s="24" t="s">
        <v>826</v>
      </c>
      <c r="E10792" s="24" t="s">
        <v>113</v>
      </c>
      <c r="F10792" s="38" t="n">
        <v>250</v>
      </c>
      <c r="G10792" s="42" t="n">
        <f aca="false">DATE(YEAR(B10792),MONTH(B10792),1)</f>
        <v>46235</v>
      </c>
      <c r="H10792" s="24" t="str">
        <f aca="false">INDEX(Customers!$B$2:$B$601,MATCH(C10792,Customers!$A$2:$A$601,0))</f>
        <v>Nairobi</v>
      </c>
      <c r="I10792" s="43" t="n">
        <f aca="false">ROUND(MIN(INDEX(Assumptions!$D$13:$D$18,MATCH(E10792,Assumptions!$A$13:$A$18,0)),MAX(INDEX(Assumptions!$C$13:$C$18,MATCH(E10792,Assumptions!$A$13:$A$18,0)),INDEX(Assumptions!$B$13:$B$18,MATCH(E10792,Assumptions!$A$13:$A$18,0))*F10792)),2)</f>
        <v>12.5</v>
      </c>
    </row>
    <row r="10793" customFormat="false" ht="15" hidden="false" customHeight="false" outlineLevel="0" collapsed="false">
      <c r="A10793" s="24" t="s">
        <v>11616</v>
      </c>
      <c r="B10793" s="39" t="n">
        <v>46248</v>
      </c>
      <c r="C10793" s="24" t="s">
        <v>390</v>
      </c>
      <c r="D10793" s="24" t="s">
        <v>826</v>
      </c>
      <c r="E10793" s="24" t="s">
        <v>103</v>
      </c>
      <c r="F10793" s="38" t="n">
        <v>1230</v>
      </c>
      <c r="G10793" s="42" t="n">
        <f aca="false">DATE(YEAR(B10793),MONTH(B10793),1)</f>
        <v>46235</v>
      </c>
      <c r="H10793" s="24" t="str">
        <f aca="false">INDEX(Customers!$B$2:$B$601,MATCH(C10793,Customers!$A$2:$A$601,0))</f>
        <v>Rift Valley</v>
      </c>
      <c r="I10793" s="43" t="n">
        <f aca="false">ROUND(MIN(INDEX(Assumptions!$D$13:$D$18,MATCH(E10793,Assumptions!$A$13:$A$18,0)),MAX(INDEX(Assumptions!$C$13:$C$18,MATCH(E10793,Assumptions!$A$13:$A$18,0)),INDEX(Assumptions!$B$13:$B$18,MATCH(E10793,Assumptions!$A$13:$A$18,0))*F10793)),2)</f>
        <v>12.3</v>
      </c>
    </row>
    <row r="10794" customFormat="false" ht="15" hidden="false" customHeight="false" outlineLevel="0" collapsed="false">
      <c r="A10794" s="24" t="s">
        <v>11617</v>
      </c>
      <c r="B10794" s="39" t="n">
        <v>46248</v>
      </c>
      <c r="C10794" s="24" t="s">
        <v>428</v>
      </c>
      <c r="D10794" s="24" t="s">
        <v>826</v>
      </c>
      <c r="E10794" s="24" t="s">
        <v>113</v>
      </c>
      <c r="F10794" s="38" t="n">
        <v>1000</v>
      </c>
      <c r="G10794" s="42" t="n">
        <f aca="false">DATE(YEAR(B10794),MONTH(B10794),1)</f>
        <v>46235</v>
      </c>
      <c r="H10794" s="24" t="str">
        <f aca="false">INDEX(Customers!$B$2:$B$601,MATCH(C10794,Customers!$A$2:$A$601,0))</f>
        <v>Nairobi</v>
      </c>
      <c r="I10794" s="43" t="n">
        <f aca="false">ROUND(MIN(INDEX(Assumptions!$D$13:$D$18,MATCH(E10794,Assumptions!$A$13:$A$18,0)),MAX(INDEX(Assumptions!$C$13:$C$18,MATCH(E10794,Assumptions!$A$13:$A$18,0)),INDEX(Assumptions!$B$13:$B$18,MATCH(E10794,Assumptions!$A$13:$A$18,0))*F10794)),2)</f>
        <v>50</v>
      </c>
    </row>
    <row r="10795" customFormat="false" ht="15" hidden="false" customHeight="false" outlineLevel="0" collapsed="false">
      <c r="A10795" s="24" t="s">
        <v>11618</v>
      </c>
      <c r="B10795" s="39" t="n">
        <v>46248</v>
      </c>
      <c r="C10795" s="24" t="s">
        <v>437</v>
      </c>
      <c r="D10795" s="24" t="s">
        <v>156</v>
      </c>
      <c r="E10795" s="24" t="s">
        <v>105</v>
      </c>
      <c r="F10795" s="38" t="n">
        <v>14510</v>
      </c>
      <c r="G10795" s="42" t="n">
        <f aca="false">DATE(YEAR(B10795),MONTH(B10795),1)</f>
        <v>46235</v>
      </c>
      <c r="H10795" s="24" t="str">
        <f aca="false">INDEX(Customers!$B$2:$B$601,MATCH(C10795,Customers!$A$2:$A$601,0))</f>
        <v>Nairobi</v>
      </c>
      <c r="I10795" s="43" t="n">
        <f aca="false">ROUND(MIN(INDEX(Assumptions!$D$13:$D$18,MATCH(E10795,Assumptions!$A$13:$A$18,0)),MAX(INDEX(Assumptions!$C$13:$C$18,MATCH(E10795,Assumptions!$A$13:$A$18,0)),INDEX(Assumptions!$B$13:$B$18,MATCH(E10795,Assumptions!$A$13:$A$18,0))*F10795)),2)</f>
        <v>200</v>
      </c>
    </row>
    <row r="10796" customFormat="false" ht="15" hidden="false" customHeight="false" outlineLevel="0" collapsed="false">
      <c r="A10796" s="24" t="s">
        <v>11619</v>
      </c>
      <c r="B10796" s="39" t="n">
        <v>46248</v>
      </c>
      <c r="C10796" s="24" t="s">
        <v>446</v>
      </c>
      <c r="D10796" s="24" t="s">
        <v>826</v>
      </c>
      <c r="E10796" s="24" t="s">
        <v>103</v>
      </c>
      <c r="F10796" s="38" t="n">
        <v>800</v>
      </c>
      <c r="G10796" s="42" t="n">
        <f aca="false">DATE(YEAR(B10796),MONTH(B10796),1)</f>
        <v>46235</v>
      </c>
      <c r="H10796" s="24" t="str">
        <f aca="false">INDEX(Customers!$B$2:$B$601,MATCH(C10796,Customers!$A$2:$A$601,0))</f>
        <v>Central</v>
      </c>
      <c r="I10796" s="43" t="n">
        <f aca="false">ROUND(MIN(INDEX(Assumptions!$D$13:$D$18,MATCH(E10796,Assumptions!$A$13:$A$18,0)),MAX(INDEX(Assumptions!$C$13:$C$18,MATCH(E10796,Assumptions!$A$13:$A$18,0)),INDEX(Assumptions!$B$13:$B$18,MATCH(E10796,Assumptions!$A$13:$A$18,0))*F10796)),2)</f>
        <v>8</v>
      </c>
    </row>
    <row r="10797" customFormat="false" ht="15" hidden="false" customHeight="false" outlineLevel="0" collapsed="false">
      <c r="A10797" s="24" t="s">
        <v>11620</v>
      </c>
      <c r="B10797" s="39" t="n">
        <v>46248</v>
      </c>
      <c r="C10797" s="24" t="s">
        <v>449</v>
      </c>
      <c r="D10797" s="24" t="s">
        <v>826</v>
      </c>
      <c r="E10797" s="24" t="s">
        <v>109</v>
      </c>
      <c r="F10797" s="38" t="n">
        <v>7770</v>
      </c>
      <c r="G10797" s="42" t="n">
        <f aca="false">DATE(YEAR(B10797),MONTH(B10797),1)</f>
        <v>46235</v>
      </c>
      <c r="H10797" s="24" t="str">
        <f aca="false">INDEX(Customers!$B$2:$B$601,MATCH(C10797,Customers!$A$2:$A$601,0))</f>
        <v>Rift Valley</v>
      </c>
      <c r="I10797" s="43" t="n">
        <f aca="false">ROUND(MIN(INDEX(Assumptions!$D$13:$D$18,MATCH(E10797,Assumptions!$A$13:$A$18,0)),MAX(INDEX(Assumptions!$C$13:$C$18,MATCH(E10797,Assumptions!$A$13:$A$18,0)),INDEX(Assumptions!$B$13:$B$18,MATCH(E10797,Assumptions!$A$13:$A$18,0))*F10797)),2)</f>
        <v>31.08</v>
      </c>
    </row>
    <row r="10798" customFormat="false" ht="15" hidden="false" customHeight="false" outlineLevel="0" collapsed="false">
      <c r="A10798" s="24" t="s">
        <v>11621</v>
      </c>
      <c r="B10798" s="39" t="n">
        <v>46248</v>
      </c>
      <c r="C10798" s="24" t="s">
        <v>449</v>
      </c>
      <c r="D10798" s="24" t="s">
        <v>175</v>
      </c>
      <c r="E10798" s="24" t="s">
        <v>107</v>
      </c>
      <c r="F10798" s="38" t="n">
        <v>14060</v>
      </c>
      <c r="G10798" s="42" t="n">
        <f aca="false">DATE(YEAR(B10798),MONTH(B10798),1)</f>
        <v>46235</v>
      </c>
      <c r="H10798" s="24" t="str">
        <f aca="false">INDEX(Customers!$B$2:$B$601,MATCH(C10798,Customers!$A$2:$A$601,0))</f>
        <v>Rift Valley</v>
      </c>
      <c r="I10798" s="43" t="n">
        <f aca="false">ROUND(MIN(INDEX(Assumptions!$D$13:$D$18,MATCH(E10798,Assumptions!$A$13:$A$18,0)),MAX(INDEX(Assumptions!$C$13:$C$18,MATCH(E10798,Assumptions!$A$13:$A$18,0)),INDEX(Assumptions!$B$13:$B$18,MATCH(E10798,Assumptions!$A$13:$A$18,0))*F10798)),2)</f>
        <v>0</v>
      </c>
    </row>
    <row r="10799" customFormat="false" ht="15" hidden="false" customHeight="false" outlineLevel="0" collapsed="false">
      <c r="A10799" s="24" t="s">
        <v>11622</v>
      </c>
      <c r="B10799" s="39" t="n">
        <v>46248</v>
      </c>
      <c r="C10799" s="24" t="s">
        <v>449</v>
      </c>
      <c r="D10799" s="24" t="s">
        <v>826</v>
      </c>
      <c r="E10799" s="24" t="s">
        <v>109</v>
      </c>
      <c r="F10799" s="38" t="n">
        <v>480</v>
      </c>
      <c r="G10799" s="42" t="n">
        <f aca="false">DATE(YEAR(B10799),MONTH(B10799),1)</f>
        <v>46235</v>
      </c>
      <c r="H10799" s="24" t="str">
        <f aca="false">INDEX(Customers!$B$2:$B$601,MATCH(C10799,Customers!$A$2:$A$601,0))</f>
        <v>Rift Valley</v>
      </c>
      <c r="I10799" s="43" t="n">
        <f aca="false">ROUND(MIN(INDEX(Assumptions!$D$13:$D$18,MATCH(E10799,Assumptions!$A$13:$A$18,0)),MAX(INDEX(Assumptions!$C$13:$C$18,MATCH(E10799,Assumptions!$A$13:$A$18,0)),INDEX(Assumptions!$B$13:$B$18,MATCH(E10799,Assumptions!$A$13:$A$18,0))*F10799)),2)</f>
        <v>1.92</v>
      </c>
    </row>
    <row r="10800" customFormat="false" ht="15" hidden="false" customHeight="false" outlineLevel="0" collapsed="false">
      <c r="A10800" s="24" t="s">
        <v>11623</v>
      </c>
      <c r="B10800" s="39" t="n">
        <v>46248</v>
      </c>
      <c r="C10800" s="24" t="s">
        <v>468</v>
      </c>
      <c r="D10800" s="24" t="s">
        <v>152</v>
      </c>
      <c r="E10800" s="24" t="s">
        <v>105</v>
      </c>
      <c r="F10800" s="38" t="n">
        <v>1450</v>
      </c>
      <c r="G10800" s="42" t="n">
        <f aca="false">DATE(YEAR(B10800),MONTH(B10800),1)</f>
        <v>46235</v>
      </c>
      <c r="H10800" s="24" t="str">
        <f aca="false">INDEX(Customers!$B$2:$B$601,MATCH(C10800,Customers!$A$2:$A$601,0))</f>
        <v>Nairobi</v>
      </c>
      <c r="I10800" s="43" t="n">
        <f aca="false">ROUND(MIN(INDEX(Assumptions!$D$13:$D$18,MATCH(E10800,Assumptions!$A$13:$A$18,0)),MAX(INDEX(Assumptions!$C$13:$C$18,MATCH(E10800,Assumptions!$A$13:$A$18,0)),INDEX(Assumptions!$B$13:$B$18,MATCH(E10800,Assumptions!$A$13:$A$18,0))*F10800)),2)</f>
        <v>21.75</v>
      </c>
    </row>
    <row r="10801" customFormat="false" ht="15" hidden="false" customHeight="false" outlineLevel="0" collapsed="false">
      <c r="A10801" s="24" t="s">
        <v>11624</v>
      </c>
      <c r="B10801" s="39" t="n">
        <v>46248</v>
      </c>
      <c r="C10801" s="24" t="s">
        <v>474</v>
      </c>
      <c r="D10801" s="24" t="s">
        <v>826</v>
      </c>
      <c r="E10801" s="24" t="s">
        <v>111</v>
      </c>
      <c r="F10801" s="38" t="n">
        <v>500</v>
      </c>
      <c r="G10801" s="42" t="n">
        <f aca="false">DATE(YEAR(B10801),MONTH(B10801),1)</f>
        <v>46235</v>
      </c>
      <c r="H10801" s="24" t="str">
        <f aca="false">INDEX(Customers!$B$2:$B$601,MATCH(C10801,Customers!$A$2:$A$601,0))</f>
        <v>Eastern</v>
      </c>
      <c r="I10801" s="43" t="n">
        <f aca="false">ROUND(MIN(INDEX(Assumptions!$D$13:$D$18,MATCH(E10801,Assumptions!$A$13:$A$18,0)),MAX(INDEX(Assumptions!$C$13:$C$18,MATCH(E10801,Assumptions!$A$13:$A$18,0)),INDEX(Assumptions!$B$13:$B$18,MATCH(E10801,Assumptions!$A$13:$A$18,0))*F10801)),2)</f>
        <v>20</v>
      </c>
    </row>
    <row r="10802" customFormat="false" ht="15" hidden="false" customHeight="false" outlineLevel="0" collapsed="false">
      <c r="A10802" s="24" t="s">
        <v>11625</v>
      </c>
      <c r="B10802" s="39" t="n">
        <v>46248</v>
      </c>
      <c r="C10802" s="24" t="s">
        <v>480</v>
      </c>
      <c r="D10802" s="24" t="s">
        <v>173</v>
      </c>
      <c r="E10802" s="24" t="s">
        <v>107</v>
      </c>
      <c r="F10802" s="38" t="n">
        <v>8870</v>
      </c>
      <c r="G10802" s="42" t="n">
        <f aca="false">DATE(YEAR(B10802),MONTH(B10802),1)</f>
        <v>46235</v>
      </c>
      <c r="H10802" s="24" t="str">
        <f aca="false">INDEX(Customers!$B$2:$B$601,MATCH(C10802,Customers!$A$2:$A$601,0))</f>
        <v>Rift Valley</v>
      </c>
      <c r="I10802" s="43" t="n">
        <f aca="false">ROUND(MIN(INDEX(Assumptions!$D$13:$D$18,MATCH(E10802,Assumptions!$A$13:$A$18,0)),MAX(INDEX(Assumptions!$C$13:$C$18,MATCH(E10802,Assumptions!$A$13:$A$18,0)),INDEX(Assumptions!$B$13:$B$18,MATCH(E10802,Assumptions!$A$13:$A$18,0))*F10802)),2)</f>
        <v>0</v>
      </c>
    </row>
    <row r="10803" customFormat="false" ht="15" hidden="false" customHeight="false" outlineLevel="0" collapsed="false">
      <c r="A10803" s="24" t="s">
        <v>11626</v>
      </c>
      <c r="B10803" s="39" t="n">
        <v>46248</v>
      </c>
      <c r="C10803" s="24" t="s">
        <v>516</v>
      </c>
      <c r="D10803" s="24" t="s">
        <v>826</v>
      </c>
      <c r="E10803" s="24" t="s">
        <v>103</v>
      </c>
      <c r="F10803" s="38" t="n">
        <v>3290</v>
      </c>
      <c r="G10803" s="42" t="n">
        <f aca="false">DATE(YEAR(B10803),MONTH(B10803),1)</f>
        <v>46235</v>
      </c>
      <c r="H10803" s="24" t="str">
        <f aca="false">INDEX(Customers!$B$2:$B$601,MATCH(C10803,Customers!$A$2:$A$601,0))</f>
        <v>Rift Valley</v>
      </c>
      <c r="I10803" s="43" t="n">
        <f aca="false">ROUND(MIN(INDEX(Assumptions!$D$13:$D$18,MATCH(E10803,Assumptions!$A$13:$A$18,0)),MAX(INDEX(Assumptions!$C$13:$C$18,MATCH(E10803,Assumptions!$A$13:$A$18,0)),INDEX(Assumptions!$B$13:$B$18,MATCH(E10803,Assumptions!$A$13:$A$18,0))*F10803)),2)</f>
        <v>32.9</v>
      </c>
    </row>
    <row r="10804" customFormat="false" ht="15" hidden="false" customHeight="false" outlineLevel="0" collapsed="false">
      <c r="A10804" s="24" t="s">
        <v>11627</v>
      </c>
      <c r="B10804" s="39" t="n">
        <v>46248</v>
      </c>
      <c r="C10804" s="24" t="s">
        <v>517</v>
      </c>
      <c r="D10804" s="24" t="s">
        <v>826</v>
      </c>
      <c r="E10804" s="24" t="s">
        <v>103</v>
      </c>
      <c r="F10804" s="38" t="n">
        <v>10400</v>
      </c>
      <c r="G10804" s="42" t="n">
        <f aca="false">DATE(YEAR(B10804),MONTH(B10804),1)</f>
        <v>46235</v>
      </c>
      <c r="H10804" s="24" t="str">
        <f aca="false">INDEX(Customers!$B$2:$B$601,MATCH(C10804,Customers!$A$2:$A$601,0))</f>
        <v>Nairobi</v>
      </c>
      <c r="I10804" s="43" t="n">
        <f aca="false">ROUND(MIN(INDEX(Assumptions!$D$13:$D$18,MATCH(E10804,Assumptions!$A$13:$A$18,0)),MAX(INDEX(Assumptions!$C$13:$C$18,MATCH(E10804,Assumptions!$A$13:$A$18,0)),INDEX(Assumptions!$B$13:$B$18,MATCH(E10804,Assumptions!$A$13:$A$18,0))*F10804)),2)</f>
        <v>104</v>
      </c>
    </row>
    <row r="10805" customFormat="false" ht="15" hidden="false" customHeight="false" outlineLevel="0" collapsed="false">
      <c r="A10805" s="24" t="s">
        <v>11628</v>
      </c>
      <c r="B10805" s="39" t="n">
        <v>46248</v>
      </c>
      <c r="C10805" s="24" t="s">
        <v>539</v>
      </c>
      <c r="D10805" s="24" t="s">
        <v>826</v>
      </c>
      <c r="E10805" s="24" t="s">
        <v>111</v>
      </c>
      <c r="F10805" s="38" t="n">
        <v>100</v>
      </c>
      <c r="G10805" s="42" t="n">
        <f aca="false">DATE(YEAR(B10805),MONTH(B10805),1)</f>
        <v>46235</v>
      </c>
      <c r="H10805" s="24" t="str">
        <f aca="false">INDEX(Customers!$B$2:$B$601,MATCH(C10805,Customers!$A$2:$A$601,0))</f>
        <v>Nairobi</v>
      </c>
      <c r="I10805" s="43" t="n">
        <f aca="false">ROUND(MIN(INDEX(Assumptions!$D$13:$D$18,MATCH(E10805,Assumptions!$A$13:$A$18,0)),MAX(INDEX(Assumptions!$C$13:$C$18,MATCH(E10805,Assumptions!$A$13:$A$18,0)),INDEX(Assumptions!$B$13:$B$18,MATCH(E10805,Assumptions!$A$13:$A$18,0))*F10805)),2)</f>
        <v>4</v>
      </c>
    </row>
    <row r="10806" customFormat="false" ht="15" hidden="false" customHeight="false" outlineLevel="0" collapsed="false">
      <c r="A10806" s="24" t="s">
        <v>11629</v>
      </c>
      <c r="B10806" s="39" t="n">
        <v>46248</v>
      </c>
      <c r="C10806" s="24" t="s">
        <v>563</v>
      </c>
      <c r="D10806" s="24" t="s">
        <v>826</v>
      </c>
      <c r="E10806" s="24" t="s">
        <v>103</v>
      </c>
      <c r="F10806" s="38" t="n">
        <v>730</v>
      </c>
      <c r="G10806" s="42" t="n">
        <f aca="false">DATE(YEAR(B10806),MONTH(B10806),1)</f>
        <v>46235</v>
      </c>
      <c r="H10806" s="24" t="str">
        <f aca="false">INDEX(Customers!$B$2:$B$601,MATCH(C10806,Customers!$A$2:$A$601,0))</f>
        <v>Nairobi</v>
      </c>
      <c r="I10806" s="43" t="n">
        <f aca="false">ROUND(MIN(INDEX(Assumptions!$D$13:$D$18,MATCH(E10806,Assumptions!$A$13:$A$18,0)),MAX(INDEX(Assumptions!$C$13:$C$18,MATCH(E10806,Assumptions!$A$13:$A$18,0)),INDEX(Assumptions!$B$13:$B$18,MATCH(E10806,Assumptions!$A$13:$A$18,0))*F10806)),2)</f>
        <v>7.3</v>
      </c>
    </row>
    <row r="10807" customFormat="false" ht="15" hidden="false" customHeight="false" outlineLevel="0" collapsed="false">
      <c r="A10807" s="24" t="s">
        <v>11630</v>
      </c>
      <c r="B10807" s="39" t="n">
        <v>46248</v>
      </c>
      <c r="C10807" s="24" t="s">
        <v>564</v>
      </c>
      <c r="D10807" s="24" t="s">
        <v>826</v>
      </c>
      <c r="E10807" s="24" t="s">
        <v>103</v>
      </c>
      <c r="F10807" s="38" t="n">
        <v>930</v>
      </c>
      <c r="G10807" s="42" t="n">
        <f aca="false">DATE(YEAR(B10807),MONTH(B10807),1)</f>
        <v>46235</v>
      </c>
      <c r="H10807" s="24" t="str">
        <f aca="false">INDEX(Customers!$B$2:$B$601,MATCH(C10807,Customers!$A$2:$A$601,0))</f>
        <v>Coast</v>
      </c>
      <c r="I10807" s="43" t="n">
        <f aca="false">ROUND(MIN(INDEX(Assumptions!$D$13:$D$18,MATCH(E10807,Assumptions!$A$13:$A$18,0)),MAX(INDEX(Assumptions!$C$13:$C$18,MATCH(E10807,Assumptions!$A$13:$A$18,0)),INDEX(Assumptions!$B$13:$B$18,MATCH(E10807,Assumptions!$A$13:$A$18,0))*F10807)),2)</f>
        <v>9.3</v>
      </c>
    </row>
    <row r="10808" customFormat="false" ht="15" hidden="false" customHeight="false" outlineLevel="0" collapsed="false">
      <c r="A10808" s="24" t="s">
        <v>11631</v>
      </c>
      <c r="B10808" s="39" t="n">
        <v>46248</v>
      </c>
      <c r="C10808" s="24" t="s">
        <v>565</v>
      </c>
      <c r="D10808" s="24" t="s">
        <v>826</v>
      </c>
      <c r="E10808" s="24" t="s">
        <v>111</v>
      </c>
      <c r="F10808" s="38" t="n">
        <v>100</v>
      </c>
      <c r="G10808" s="42" t="n">
        <f aca="false">DATE(YEAR(B10808),MONTH(B10808),1)</f>
        <v>46235</v>
      </c>
      <c r="H10808" s="24" t="str">
        <f aca="false">INDEX(Customers!$B$2:$B$601,MATCH(C10808,Customers!$A$2:$A$601,0))</f>
        <v>Western</v>
      </c>
      <c r="I10808" s="43" t="n">
        <f aca="false">ROUND(MIN(INDEX(Assumptions!$D$13:$D$18,MATCH(E10808,Assumptions!$A$13:$A$18,0)),MAX(INDEX(Assumptions!$C$13:$C$18,MATCH(E10808,Assumptions!$A$13:$A$18,0)),INDEX(Assumptions!$B$13:$B$18,MATCH(E10808,Assumptions!$A$13:$A$18,0))*F10808)),2)</f>
        <v>4</v>
      </c>
    </row>
    <row r="10809" customFormat="false" ht="15" hidden="false" customHeight="false" outlineLevel="0" collapsed="false">
      <c r="A10809" s="24" t="s">
        <v>11632</v>
      </c>
      <c r="B10809" s="39" t="n">
        <v>46248</v>
      </c>
      <c r="C10809" s="24" t="s">
        <v>570</v>
      </c>
      <c r="D10809" s="24" t="s">
        <v>826</v>
      </c>
      <c r="E10809" s="24" t="s">
        <v>103</v>
      </c>
      <c r="F10809" s="38" t="n">
        <v>2900</v>
      </c>
      <c r="G10809" s="42" t="n">
        <f aca="false">DATE(YEAR(B10809),MONTH(B10809),1)</f>
        <v>46235</v>
      </c>
      <c r="H10809" s="24" t="str">
        <f aca="false">INDEX(Customers!$B$2:$B$601,MATCH(C10809,Customers!$A$2:$A$601,0))</f>
        <v>Western</v>
      </c>
      <c r="I10809" s="43" t="n">
        <f aca="false">ROUND(MIN(INDEX(Assumptions!$D$13:$D$18,MATCH(E10809,Assumptions!$A$13:$A$18,0)),MAX(INDEX(Assumptions!$C$13:$C$18,MATCH(E10809,Assumptions!$A$13:$A$18,0)),INDEX(Assumptions!$B$13:$B$18,MATCH(E10809,Assumptions!$A$13:$A$18,0))*F10809)),2)</f>
        <v>29</v>
      </c>
    </row>
    <row r="10810" customFormat="false" ht="15" hidden="false" customHeight="false" outlineLevel="0" collapsed="false">
      <c r="A10810" s="24" t="s">
        <v>11633</v>
      </c>
      <c r="B10810" s="39" t="n">
        <v>46248</v>
      </c>
      <c r="C10810" s="24" t="s">
        <v>571</v>
      </c>
      <c r="D10810" s="24" t="s">
        <v>826</v>
      </c>
      <c r="E10810" s="24" t="s">
        <v>103</v>
      </c>
      <c r="F10810" s="38" t="n">
        <v>300</v>
      </c>
      <c r="G10810" s="42" t="n">
        <f aca="false">DATE(YEAR(B10810),MONTH(B10810),1)</f>
        <v>46235</v>
      </c>
      <c r="H10810" s="24" t="str">
        <f aca="false">INDEX(Customers!$B$2:$B$601,MATCH(C10810,Customers!$A$2:$A$601,0))</f>
        <v>Nairobi</v>
      </c>
      <c r="I10810" s="43" t="n">
        <f aca="false">ROUND(MIN(INDEX(Assumptions!$D$13:$D$18,MATCH(E10810,Assumptions!$A$13:$A$18,0)),MAX(INDEX(Assumptions!$C$13:$C$18,MATCH(E10810,Assumptions!$A$13:$A$18,0)),INDEX(Assumptions!$B$13:$B$18,MATCH(E10810,Assumptions!$A$13:$A$18,0))*F10810)),2)</f>
        <v>5</v>
      </c>
    </row>
    <row r="10811" customFormat="false" ht="15" hidden="false" customHeight="false" outlineLevel="0" collapsed="false">
      <c r="A10811" s="24" t="s">
        <v>11634</v>
      </c>
      <c r="B10811" s="39" t="n">
        <v>46248</v>
      </c>
      <c r="C10811" s="24" t="s">
        <v>584</v>
      </c>
      <c r="D10811" s="24" t="s">
        <v>826</v>
      </c>
      <c r="E10811" s="24" t="s">
        <v>111</v>
      </c>
      <c r="F10811" s="38" t="n">
        <v>100</v>
      </c>
      <c r="G10811" s="42" t="n">
        <f aca="false">DATE(YEAR(B10811),MONTH(B10811),1)</f>
        <v>46235</v>
      </c>
      <c r="H10811" s="24" t="str">
        <f aca="false">INDEX(Customers!$B$2:$B$601,MATCH(C10811,Customers!$A$2:$A$601,0))</f>
        <v>Western</v>
      </c>
      <c r="I10811" s="43" t="n">
        <f aca="false">ROUND(MIN(INDEX(Assumptions!$D$13:$D$18,MATCH(E10811,Assumptions!$A$13:$A$18,0)),MAX(INDEX(Assumptions!$C$13:$C$18,MATCH(E10811,Assumptions!$A$13:$A$18,0)),INDEX(Assumptions!$B$13:$B$18,MATCH(E10811,Assumptions!$A$13:$A$18,0))*F10811)),2)</f>
        <v>4</v>
      </c>
    </row>
    <row r="10812" customFormat="false" ht="15" hidden="false" customHeight="false" outlineLevel="0" collapsed="false">
      <c r="A10812" s="24" t="s">
        <v>11635</v>
      </c>
      <c r="B10812" s="39" t="n">
        <v>46248</v>
      </c>
      <c r="C10812" s="24" t="s">
        <v>608</v>
      </c>
      <c r="D10812" s="24" t="s">
        <v>826</v>
      </c>
      <c r="E10812" s="24" t="s">
        <v>109</v>
      </c>
      <c r="F10812" s="38" t="n">
        <v>13270</v>
      </c>
      <c r="G10812" s="42" t="n">
        <f aca="false">DATE(YEAR(B10812),MONTH(B10812),1)</f>
        <v>46235</v>
      </c>
      <c r="H10812" s="24" t="str">
        <f aca="false">INDEX(Customers!$B$2:$B$601,MATCH(C10812,Customers!$A$2:$A$601,0))</f>
        <v>Eastern</v>
      </c>
      <c r="I10812" s="43" t="n">
        <f aca="false">ROUND(MIN(INDEX(Assumptions!$D$13:$D$18,MATCH(E10812,Assumptions!$A$13:$A$18,0)),MAX(INDEX(Assumptions!$C$13:$C$18,MATCH(E10812,Assumptions!$A$13:$A$18,0)),INDEX(Assumptions!$B$13:$B$18,MATCH(E10812,Assumptions!$A$13:$A$18,0))*F10812)),2)</f>
        <v>40</v>
      </c>
    </row>
    <row r="10813" customFormat="false" ht="15" hidden="false" customHeight="false" outlineLevel="0" collapsed="false">
      <c r="A10813" s="24" t="s">
        <v>11636</v>
      </c>
      <c r="B10813" s="39" t="n">
        <v>46248</v>
      </c>
      <c r="C10813" s="24" t="s">
        <v>617</v>
      </c>
      <c r="D10813" s="24" t="s">
        <v>826</v>
      </c>
      <c r="E10813" s="24" t="s">
        <v>109</v>
      </c>
      <c r="F10813" s="38" t="n">
        <v>2010</v>
      </c>
      <c r="G10813" s="42" t="n">
        <f aca="false">DATE(YEAR(B10813),MONTH(B10813),1)</f>
        <v>46235</v>
      </c>
      <c r="H10813" s="24" t="str">
        <f aca="false">INDEX(Customers!$B$2:$B$601,MATCH(C10813,Customers!$A$2:$A$601,0))</f>
        <v>Nairobi</v>
      </c>
      <c r="I10813" s="43" t="n">
        <f aca="false">ROUND(MIN(INDEX(Assumptions!$D$13:$D$18,MATCH(E10813,Assumptions!$A$13:$A$18,0)),MAX(INDEX(Assumptions!$C$13:$C$18,MATCH(E10813,Assumptions!$A$13:$A$18,0)),INDEX(Assumptions!$B$13:$B$18,MATCH(E10813,Assumptions!$A$13:$A$18,0))*F10813)),2)</f>
        <v>8.04</v>
      </c>
    </row>
    <row r="10814" customFormat="false" ht="15" hidden="false" customHeight="false" outlineLevel="0" collapsed="false">
      <c r="A10814" s="24" t="s">
        <v>11637</v>
      </c>
      <c r="B10814" s="39" t="n">
        <v>46248</v>
      </c>
      <c r="C10814" s="24" t="s">
        <v>635</v>
      </c>
      <c r="D10814" s="24" t="s">
        <v>826</v>
      </c>
      <c r="E10814" s="24" t="s">
        <v>103</v>
      </c>
      <c r="F10814" s="38" t="n">
        <v>1470</v>
      </c>
      <c r="G10814" s="42" t="n">
        <f aca="false">DATE(YEAR(B10814),MONTH(B10814),1)</f>
        <v>46235</v>
      </c>
      <c r="H10814" s="24" t="str">
        <f aca="false">INDEX(Customers!$B$2:$B$601,MATCH(C10814,Customers!$A$2:$A$601,0))</f>
        <v>Central</v>
      </c>
      <c r="I10814" s="43" t="n">
        <f aca="false">ROUND(MIN(INDEX(Assumptions!$D$13:$D$18,MATCH(E10814,Assumptions!$A$13:$A$18,0)),MAX(INDEX(Assumptions!$C$13:$C$18,MATCH(E10814,Assumptions!$A$13:$A$18,0)),INDEX(Assumptions!$B$13:$B$18,MATCH(E10814,Assumptions!$A$13:$A$18,0))*F10814)),2)</f>
        <v>14.7</v>
      </c>
    </row>
    <row r="10815" customFormat="false" ht="15" hidden="false" customHeight="false" outlineLevel="0" collapsed="false">
      <c r="A10815" s="24" t="s">
        <v>11638</v>
      </c>
      <c r="B10815" s="39" t="n">
        <v>46248</v>
      </c>
      <c r="C10815" s="24" t="s">
        <v>649</v>
      </c>
      <c r="D10815" s="24" t="s">
        <v>205</v>
      </c>
      <c r="E10815" s="24" t="s">
        <v>107</v>
      </c>
      <c r="F10815" s="38" t="n">
        <v>3240</v>
      </c>
      <c r="G10815" s="42" t="n">
        <f aca="false">DATE(YEAR(B10815),MONTH(B10815),1)</f>
        <v>46235</v>
      </c>
      <c r="H10815" s="24" t="str">
        <f aca="false">INDEX(Customers!$B$2:$B$601,MATCH(C10815,Customers!$A$2:$A$601,0))</f>
        <v>Eastern</v>
      </c>
      <c r="I10815" s="43" t="n">
        <f aca="false">ROUND(MIN(INDEX(Assumptions!$D$13:$D$18,MATCH(E10815,Assumptions!$A$13:$A$18,0)),MAX(INDEX(Assumptions!$C$13:$C$18,MATCH(E10815,Assumptions!$A$13:$A$18,0)),INDEX(Assumptions!$B$13:$B$18,MATCH(E10815,Assumptions!$A$13:$A$18,0))*F10815)),2)</f>
        <v>0</v>
      </c>
    </row>
    <row r="10816" customFormat="false" ht="15" hidden="false" customHeight="false" outlineLevel="0" collapsed="false">
      <c r="A10816" s="24" t="s">
        <v>11639</v>
      </c>
      <c r="B10816" s="39" t="n">
        <v>46248</v>
      </c>
      <c r="C10816" s="24" t="s">
        <v>664</v>
      </c>
      <c r="D10816" s="24" t="s">
        <v>826</v>
      </c>
      <c r="E10816" s="24" t="s">
        <v>113</v>
      </c>
      <c r="F10816" s="38" t="n">
        <v>50</v>
      </c>
      <c r="G10816" s="42" t="n">
        <f aca="false">DATE(YEAR(B10816),MONTH(B10816),1)</f>
        <v>46235</v>
      </c>
      <c r="H10816" s="24" t="str">
        <f aca="false">INDEX(Customers!$B$2:$B$601,MATCH(C10816,Customers!$A$2:$A$601,0))</f>
        <v>Rift Valley</v>
      </c>
      <c r="I10816" s="43" t="n">
        <f aca="false">ROUND(MIN(INDEX(Assumptions!$D$13:$D$18,MATCH(E10816,Assumptions!$A$13:$A$18,0)),MAX(INDEX(Assumptions!$C$13:$C$18,MATCH(E10816,Assumptions!$A$13:$A$18,0)),INDEX(Assumptions!$B$13:$B$18,MATCH(E10816,Assumptions!$A$13:$A$18,0))*F10816)),2)</f>
        <v>2.5</v>
      </c>
    </row>
    <row r="10817" customFormat="false" ht="15" hidden="false" customHeight="false" outlineLevel="0" collapsed="false">
      <c r="A10817" s="24" t="s">
        <v>11640</v>
      </c>
      <c r="B10817" s="39" t="n">
        <v>46248</v>
      </c>
      <c r="C10817" s="24" t="s">
        <v>670</v>
      </c>
      <c r="D10817" s="24" t="s">
        <v>826</v>
      </c>
      <c r="E10817" s="24" t="s">
        <v>103</v>
      </c>
      <c r="F10817" s="38" t="n">
        <v>8670</v>
      </c>
      <c r="G10817" s="42" t="n">
        <f aca="false">DATE(YEAR(B10817),MONTH(B10817),1)</f>
        <v>46235</v>
      </c>
      <c r="H10817" s="24" t="str">
        <f aca="false">INDEX(Customers!$B$2:$B$601,MATCH(C10817,Customers!$A$2:$A$601,0))</f>
        <v>Rift Valley</v>
      </c>
      <c r="I10817" s="43" t="n">
        <f aca="false">ROUND(MIN(INDEX(Assumptions!$D$13:$D$18,MATCH(E10817,Assumptions!$A$13:$A$18,0)),MAX(INDEX(Assumptions!$C$13:$C$18,MATCH(E10817,Assumptions!$A$13:$A$18,0)),INDEX(Assumptions!$B$13:$B$18,MATCH(E10817,Assumptions!$A$13:$A$18,0))*F10817)),2)</f>
        <v>86.7</v>
      </c>
    </row>
    <row r="10818" customFormat="false" ht="15" hidden="false" customHeight="false" outlineLevel="0" collapsed="false">
      <c r="A10818" s="24" t="s">
        <v>11641</v>
      </c>
      <c r="B10818" s="39" t="n">
        <v>46248</v>
      </c>
      <c r="C10818" s="24" t="s">
        <v>673</v>
      </c>
      <c r="D10818" s="24" t="s">
        <v>826</v>
      </c>
      <c r="E10818" s="24" t="s">
        <v>103</v>
      </c>
      <c r="F10818" s="38" t="n">
        <v>4200</v>
      </c>
      <c r="G10818" s="42" t="n">
        <f aca="false">DATE(YEAR(B10818),MONTH(B10818),1)</f>
        <v>46235</v>
      </c>
      <c r="H10818" s="24" t="str">
        <f aca="false">INDEX(Customers!$B$2:$B$601,MATCH(C10818,Customers!$A$2:$A$601,0))</f>
        <v>Nairobi</v>
      </c>
      <c r="I10818" s="43" t="n">
        <f aca="false">ROUND(MIN(INDEX(Assumptions!$D$13:$D$18,MATCH(E10818,Assumptions!$A$13:$A$18,0)),MAX(INDEX(Assumptions!$C$13:$C$18,MATCH(E10818,Assumptions!$A$13:$A$18,0)),INDEX(Assumptions!$B$13:$B$18,MATCH(E10818,Assumptions!$A$13:$A$18,0))*F10818)),2)</f>
        <v>42</v>
      </c>
    </row>
    <row r="10819" customFormat="false" ht="15" hidden="false" customHeight="false" outlineLevel="0" collapsed="false">
      <c r="A10819" s="24" t="s">
        <v>11642</v>
      </c>
      <c r="B10819" s="39" t="n">
        <v>46248</v>
      </c>
      <c r="C10819" s="24" t="s">
        <v>680</v>
      </c>
      <c r="D10819" s="24" t="s">
        <v>153</v>
      </c>
      <c r="E10819" s="24" t="s">
        <v>105</v>
      </c>
      <c r="F10819" s="38" t="n">
        <v>8020</v>
      </c>
      <c r="G10819" s="42" t="n">
        <f aca="false">DATE(YEAR(B10819),MONTH(B10819),1)</f>
        <v>46235</v>
      </c>
      <c r="H10819" s="24" t="str">
        <f aca="false">INDEX(Customers!$B$2:$B$601,MATCH(C10819,Customers!$A$2:$A$601,0))</f>
        <v>Nairobi</v>
      </c>
      <c r="I10819" s="43" t="n">
        <f aca="false">ROUND(MIN(INDEX(Assumptions!$D$13:$D$18,MATCH(E10819,Assumptions!$A$13:$A$18,0)),MAX(INDEX(Assumptions!$C$13:$C$18,MATCH(E10819,Assumptions!$A$13:$A$18,0)),INDEX(Assumptions!$B$13:$B$18,MATCH(E10819,Assumptions!$A$13:$A$18,0))*F10819)),2)</f>
        <v>120.3</v>
      </c>
    </row>
    <row r="10820" customFormat="false" ht="15" hidden="false" customHeight="false" outlineLevel="0" collapsed="false">
      <c r="A10820" s="24" t="s">
        <v>11643</v>
      </c>
      <c r="B10820" s="39" t="n">
        <v>46248</v>
      </c>
      <c r="C10820" s="24" t="s">
        <v>688</v>
      </c>
      <c r="D10820" s="24" t="s">
        <v>826</v>
      </c>
      <c r="E10820" s="24" t="s">
        <v>111</v>
      </c>
      <c r="F10820" s="38" t="n">
        <v>50</v>
      </c>
      <c r="G10820" s="42" t="n">
        <f aca="false">DATE(YEAR(B10820),MONTH(B10820),1)</f>
        <v>46235</v>
      </c>
      <c r="H10820" s="24" t="str">
        <f aca="false">INDEX(Customers!$B$2:$B$601,MATCH(C10820,Customers!$A$2:$A$601,0))</f>
        <v>Coast</v>
      </c>
      <c r="I10820" s="43" t="n">
        <f aca="false">ROUND(MIN(INDEX(Assumptions!$D$13:$D$18,MATCH(E10820,Assumptions!$A$13:$A$18,0)),MAX(INDEX(Assumptions!$C$13:$C$18,MATCH(E10820,Assumptions!$A$13:$A$18,0)),INDEX(Assumptions!$B$13:$B$18,MATCH(E10820,Assumptions!$A$13:$A$18,0))*F10820)),2)</f>
        <v>2</v>
      </c>
    </row>
    <row r="10821" customFormat="false" ht="15" hidden="false" customHeight="false" outlineLevel="0" collapsed="false">
      <c r="A10821" s="24" t="s">
        <v>11644</v>
      </c>
      <c r="B10821" s="39" t="n">
        <v>46248</v>
      </c>
      <c r="C10821" s="24" t="s">
        <v>766</v>
      </c>
      <c r="D10821" s="24" t="s">
        <v>826</v>
      </c>
      <c r="E10821" s="24" t="s">
        <v>113</v>
      </c>
      <c r="F10821" s="38" t="n">
        <v>250</v>
      </c>
      <c r="G10821" s="42" t="n">
        <f aca="false">DATE(YEAR(B10821),MONTH(B10821),1)</f>
        <v>46235</v>
      </c>
      <c r="H10821" s="24" t="str">
        <f aca="false">INDEX(Customers!$B$2:$B$601,MATCH(C10821,Customers!$A$2:$A$601,0))</f>
        <v>Rift Valley</v>
      </c>
      <c r="I10821" s="43" t="n">
        <f aca="false">ROUND(MIN(INDEX(Assumptions!$D$13:$D$18,MATCH(E10821,Assumptions!$A$13:$A$18,0)),MAX(INDEX(Assumptions!$C$13:$C$18,MATCH(E10821,Assumptions!$A$13:$A$18,0)),INDEX(Assumptions!$B$13:$B$18,MATCH(E10821,Assumptions!$A$13:$A$18,0))*F10821)),2)</f>
        <v>12.5</v>
      </c>
    </row>
    <row r="10822" customFormat="false" ht="15" hidden="false" customHeight="false" outlineLevel="0" collapsed="false">
      <c r="A10822" s="24" t="s">
        <v>11645</v>
      </c>
      <c r="B10822" s="39" t="n">
        <v>46248</v>
      </c>
      <c r="C10822" s="24" t="s">
        <v>788</v>
      </c>
      <c r="D10822" s="24" t="s">
        <v>826</v>
      </c>
      <c r="E10822" s="24" t="s">
        <v>109</v>
      </c>
      <c r="F10822" s="38" t="n">
        <v>10480</v>
      </c>
      <c r="G10822" s="42" t="n">
        <f aca="false">DATE(YEAR(B10822),MONTH(B10822),1)</f>
        <v>46235</v>
      </c>
      <c r="H10822" s="24" t="str">
        <f aca="false">INDEX(Customers!$B$2:$B$601,MATCH(C10822,Customers!$A$2:$A$601,0))</f>
        <v>Coast</v>
      </c>
      <c r="I10822" s="43" t="n">
        <f aca="false">ROUND(MIN(INDEX(Assumptions!$D$13:$D$18,MATCH(E10822,Assumptions!$A$13:$A$18,0)),MAX(INDEX(Assumptions!$C$13:$C$18,MATCH(E10822,Assumptions!$A$13:$A$18,0)),INDEX(Assumptions!$B$13:$B$18,MATCH(E10822,Assumptions!$A$13:$A$18,0))*F10822)),2)</f>
        <v>40</v>
      </c>
    </row>
    <row r="10823" customFormat="false" ht="15" hidden="false" customHeight="false" outlineLevel="0" collapsed="false">
      <c r="A10823" s="24" t="s">
        <v>11646</v>
      </c>
      <c r="B10823" s="39" t="n">
        <v>46248</v>
      </c>
      <c r="C10823" s="24" t="s">
        <v>798</v>
      </c>
      <c r="D10823" s="24" t="s">
        <v>826</v>
      </c>
      <c r="E10823" s="24" t="s">
        <v>113</v>
      </c>
      <c r="F10823" s="38" t="n">
        <v>250</v>
      </c>
      <c r="G10823" s="42" t="n">
        <f aca="false">DATE(YEAR(B10823),MONTH(B10823),1)</f>
        <v>46235</v>
      </c>
      <c r="H10823" s="24" t="str">
        <f aca="false">INDEX(Customers!$B$2:$B$601,MATCH(C10823,Customers!$A$2:$A$601,0))</f>
        <v>Nairobi</v>
      </c>
      <c r="I10823" s="43" t="n">
        <f aca="false">ROUND(MIN(INDEX(Assumptions!$D$13:$D$18,MATCH(E10823,Assumptions!$A$13:$A$18,0)),MAX(INDEX(Assumptions!$C$13:$C$18,MATCH(E10823,Assumptions!$A$13:$A$18,0)),INDEX(Assumptions!$B$13:$B$18,MATCH(E10823,Assumptions!$A$13:$A$18,0))*F10823)),2)</f>
        <v>12.5</v>
      </c>
    </row>
    <row r="10824" customFormat="false" ht="15" hidden="false" customHeight="false" outlineLevel="0" collapsed="false">
      <c r="A10824" s="24" t="s">
        <v>11647</v>
      </c>
      <c r="B10824" s="39" t="n">
        <v>46248</v>
      </c>
      <c r="C10824" s="24" t="s">
        <v>807</v>
      </c>
      <c r="D10824" s="24" t="s">
        <v>826</v>
      </c>
      <c r="E10824" s="24" t="s">
        <v>113</v>
      </c>
      <c r="F10824" s="38" t="n">
        <v>250</v>
      </c>
      <c r="G10824" s="42" t="n">
        <f aca="false">DATE(YEAR(B10824),MONTH(B10824),1)</f>
        <v>46235</v>
      </c>
      <c r="H10824" s="24" t="str">
        <f aca="false">INDEX(Customers!$B$2:$B$601,MATCH(C10824,Customers!$A$2:$A$601,0))</f>
        <v>Nairobi</v>
      </c>
      <c r="I10824" s="43" t="n">
        <f aca="false">ROUND(MIN(INDEX(Assumptions!$D$13:$D$18,MATCH(E10824,Assumptions!$A$13:$A$18,0)),MAX(INDEX(Assumptions!$C$13:$C$18,MATCH(E10824,Assumptions!$A$13:$A$18,0)),INDEX(Assumptions!$B$13:$B$18,MATCH(E10824,Assumptions!$A$13:$A$18,0))*F10824)),2)</f>
        <v>12.5</v>
      </c>
    </row>
    <row r="10825" customFormat="false" ht="15" hidden="false" customHeight="false" outlineLevel="0" collapsed="false">
      <c r="A10825" s="24" t="s">
        <v>11648</v>
      </c>
      <c r="B10825" s="39" t="n">
        <v>46248</v>
      </c>
      <c r="C10825" s="24" t="s">
        <v>817</v>
      </c>
      <c r="D10825" s="24" t="s">
        <v>826</v>
      </c>
      <c r="E10825" s="24" t="s">
        <v>103</v>
      </c>
      <c r="F10825" s="38" t="n">
        <v>680</v>
      </c>
      <c r="G10825" s="42" t="n">
        <f aca="false">DATE(YEAR(B10825),MONTH(B10825),1)</f>
        <v>46235</v>
      </c>
      <c r="H10825" s="24" t="str">
        <f aca="false">INDEX(Customers!$B$2:$B$601,MATCH(C10825,Customers!$A$2:$A$601,0))</f>
        <v>Western</v>
      </c>
      <c r="I10825" s="43" t="n">
        <f aca="false">ROUND(MIN(INDEX(Assumptions!$D$13:$D$18,MATCH(E10825,Assumptions!$A$13:$A$18,0)),MAX(INDEX(Assumptions!$C$13:$C$18,MATCH(E10825,Assumptions!$A$13:$A$18,0)),INDEX(Assumptions!$B$13:$B$18,MATCH(E10825,Assumptions!$A$13:$A$18,0))*F10825)),2)</f>
        <v>6.8</v>
      </c>
    </row>
    <row r="10826" customFormat="false" ht="15" hidden="false" customHeight="false" outlineLevel="0" collapsed="false">
      <c r="A10826" s="24" t="s">
        <v>11649</v>
      </c>
      <c r="B10826" s="39" t="n">
        <v>46249</v>
      </c>
      <c r="C10826" s="24" t="s">
        <v>237</v>
      </c>
      <c r="D10826" s="24" t="s">
        <v>826</v>
      </c>
      <c r="E10826" s="24" t="s">
        <v>111</v>
      </c>
      <c r="F10826" s="38" t="n">
        <v>20</v>
      </c>
      <c r="G10826" s="42" t="n">
        <f aca="false">DATE(YEAR(B10826),MONTH(B10826),1)</f>
        <v>46235</v>
      </c>
      <c r="H10826" s="24" t="str">
        <f aca="false">INDEX(Customers!$B$2:$B$601,MATCH(C10826,Customers!$A$2:$A$601,0))</f>
        <v>Central</v>
      </c>
      <c r="I10826" s="43" t="n">
        <f aca="false">ROUND(MIN(INDEX(Assumptions!$D$13:$D$18,MATCH(E10826,Assumptions!$A$13:$A$18,0)),MAX(INDEX(Assumptions!$C$13:$C$18,MATCH(E10826,Assumptions!$A$13:$A$18,0)),INDEX(Assumptions!$B$13:$B$18,MATCH(E10826,Assumptions!$A$13:$A$18,0))*F10826)),2)</f>
        <v>0.8</v>
      </c>
    </row>
    <row r="10827" customFormat="false" ht="15" hidden="false" customHeight="false" outlineLevel="0" collapsed="false">
      <c r="A10827" s="24" t="s">
        <v>11650</v>
      </c>
      <c r="B10827" s="39" t="n">
        <v>46249</v>
      </c>
      <c r="C10827" s="24" t="s">
        <v>241</v>
      </c>
      <c r="D10827" s="24" t="s">
        <v>826</v>
      </c>
      <c r="E10827" s="24" t="s">
        <v>113</v>
      </c>
      <c r="F10827" s="38" t="n">
        <v>99</v>
      </c>
      <c r="G10827" s="42" t="n">
        <f aca="false">DATE(YEAR(B10827),MONTH(B10827),1)</f>
        <v>46235</v>
      </c>
      <c r="H10827" s="24" t="str">
        <f aca="false">INDEX(Customers!$B$2:$B$601,MATCH(C10827,Customers!$A$2:$A$601,0))</f>
        <v>Rift Valley</v>
      </c>
      <c r="I10827" s="43" t="n">
        <f aca="false">ROUND(MIN(INDEX(Assumptions!$D$13:$D$18,MATCH(E10827,Assumptions!$A$13:$A$18,0)),MAX(INDEX(Assumptions!$C$13:$C$18,MATCH(E10827,Assumptions!$A$13:$A$18,0)),INDEX(Assumptions!$B$13:$B$18,MATCH(E10827,Assumptions!$A$13:$A$18,0))*F10827)),2)</f>
        <v>4.95</v>
      </c>
    </row>
    <row r="10828" customFormat="false" ht="15" hidden="false" customHeight="false" outlineLevel="0" collapsed="false">
      <c r="A10828" s="24" t="s">
        <v>11651</v>
      </c>
      <c r="B10828" s="39" t="n">
        <v>46249</v>
      </c>
      <c r="C10828" s="24" t="s">
        <v>271</v>
      </c>
      <c r="D10828" s="24" t="s">
        <v>826</v>
      </c>
      <c r="E10828" s="24" t="s">
        <v>109</v>
      </c>
      <c r="F10828" s="38" t="n">
        <v>27280</v>
      </c>
      <c r="G10828" s="42" t="n">
        <f aca="false">DATE(YEAR(B10828),MONTH(B10828),1)</f>
        <v>46235</v>
      </c>
      <c r="H10828" s="24" t="str">
        <f aca="false">INDEX(Customers!$B$2:$B$601,MATCH(C10828,Customers!$A$2:$A$601,0))</f>
        <v>Coast</v>
      </c>
      <c r="I10828" s="43" t="n">
        <f aca="false">ROUND(MIN(INDEX(Assumptions!$D$13:$D$18,MATCH(E10828,Assumptions!$A$13:$A$18,0)),MAX(INDEX(Assumptions!$C$13:$C$18,MATCH(E10828,Assumptions!$A$13:$A$18,0)),INDEX(Assumptions!$B$13:$B$18,MATCH(E10828,Assumptions!$A$13:$A$18,0))*F10828)),2)</f>
        <v>40</v>
      </c>
    </row>
    <row r="10829" customFormat="false" ht="15" hidden="false" customHeight="false" outlineLevel="0" collapsed="false">
      <c r="A10829" s="24" t="s">
        <v>11652</v>
      </c>
      <c r="B10829" s="39" t="n">
        <v>46249</v>
      </c>
      <c r="C10829" s="24" t="s">
        <v>280</v>
      </c>
      <c r="D10829" s="24" t="s">
        <v>826</v>
      </c>
      <c r="E10829" s="24" t="s">
        <v>113</v>
      </c>
      <c r="F10829" s="38" t="n">
        <v>250</v>
      </c>
      <c r="G10829" s="42" t="n">
        <f aca="false">DATE(YEAR(B10829),MONTH(B10829),1)</f>
        <v>46235</v>
      </c>
      <c r="H10829" s="24" t="str">
        <f aca="false">INDEX(Customers!$B$2:$B$601,MATCH(C10829,Customers!$A$2:$A$601,0))</f>
        <v>Western</v>
      </c>
      <c r="I10829" s="43" t="n">
        <f aca="false">ROUND(MIN(INDEX(Assumptions!$D$13:$D$18,MATCH(E10829,Assumptions!$A$13:$A$18,0)),MAX(INDEX(Assumptions!$C$13:$C$18,MATCH(E10829,Assumptions!$A$13:$A$18,0)),INDEX(Assumptions!$B$13:$B$18,MATCH(E10829,Assumptions!$A$13:$A$18,0))*F10829)),2)</f>
        <v>12.5</v>
      </c>
    </row>
    <row r="10830" customFormat="false" ht="15" hidden="false" customHeight="false" outlineLevel="0" collapsed="false">
      <c r="A10830" s="24" t="s">
        <v>11653</v>
      </c>
      <c r="B10830" s="39" t="n">
        <v>46249</v>
      </c>
      <c r="C10830" s="24" t="s">
        <v>280</v>
      </c>
      <c r="D10830" s="24" t="s">
        <v>826</v>
      </c>
      <c r="E10830" s="24" t="s">
        <v>113</v>
      </c>
      <c r="F10830" s="38" t="n">
        <v>250</v>
      </c>
      <c r="G10830" s="42" t="n">
        <f aca="false">DATE(YEAR(B10830),MONTH(B10830),1)</f>
        <v>46235</v>
      </c>
      <c r="H10830" s="24" t="str">
        <f aca="false">INDEX(Customers!$B$2:$B$601,MATCH(C10830,Customers!$A$2:$A$601,0))</f>
        <v>Western</v>
      </c>
      <c r="I10830" s="43" t="n">
        <f aca="false">ROUND(MIN(INDEX(Assumptions!$D$13:$D$18,MATCH(E10830,Assumptions!$A$13:$A$18,0)),MAX(INDEX(Assumptions!$C$13:$C$18,MATCH(E10830,Assumptions!$A$13:$A$18,0)),INDEX(Assumptions!$B$13:$B$18,MATCH(E10830,Assumptions!$A$13:$A$18,0))*F10830)),2)</f>
        <v>12.5</v>
      </c>
    </row>
    <row r="10831" customFormat="false" ht="15" hidden="false" customHeight="false" outlineLevel="0" collapsed="false">
      <c r="A10831" s="24" t="s">
        <v>11654</v>
      </c>
      <c r="B10831" s="39" t="n">
        <v>46249</v>
      </c>
      <c r="C10831" s="24" t="s">
        <v>286</v>
      </c>
      <c r="D10831" s="24" t="s">
        <v>826</v>
      </c>
      <c r="E10831" s="24" t="s">
        <v>109</v>
      </c>
      <c r="F10831" s="38" t="n">
        <v>2810</v>
      </c>
      <c r="G10831" s="42" t="n">
        <f aca="false">DATE(YEAR(B10831),MONTH(B10831),1)</f>
        <v>46235</v>
      </c>
      <c r="H10831" s="24" t="str">
        <f aca="false">INDEX(Customers!$B$2:$B$601,MATCH(C10831,Customers!$A$2:$A$601,0))</f>
        <v>Eastern</v>
      </c>
      <c r="I10831" s="43" t="n">
        <f aca="false">ROUND(MIN(INDEX(Assumptions!$D$13:$D$18,MATCH(E10831,Assumptions!$A$13:$A$18,0)),MAX(INDEX(Assumptions!$C$13:$C$18,MATCH(E10831,Assumptions!$A$13:$A$18,0)),INDEX(Assumptions!$B$13:$B$18,MATCH(E10831,Assumptions!$A$13:$A$18,0))*F10831)),2)</f>
        <v>11.24</v>
      </c>
    </row>
    <row r="10832" customFormat="false" ht="15" hidden="false" customHeight="false" outlineLevel="0" collapsed="false">
      <c r="A10832" s="24" t="s">
        <v>11655</v>
      </c>
      <c r="B10832" s="39" t="n">
        <v>46249</v>
      </c>
      <c r="C10832" s="24" t="s">
        <v>290</v>
      </c>
      <c r="D10832" s="24" t="s">
        <v>826</v>
      </c>
      <c r="E10832" s="24" t="s">
        <v>111</v>
      </c>
      <c r="F10832" s="38" t="n">
        <v>500</v>
      </c>
      <c r="G10832" s="42" t="n">
        <f aca="false">DATE(YEAR(B10832),MONTH(B10832),1)</f>
        <v>46235</v>
      </c>
      <c r="H10832" s="24" t="str">
        <f aca="false">INDEX(Customers!$B$2:$B$601,MATCH(C10832,Customers!$A$2:$A$601,0))</f>
        <v>Central</v>
      </c>
      <c r="I10832" s="43" t="n">
        <f aca="false">ROUND(MIN(INDEX(Assumptions!$D$13:$D$18,MATCH(E10832,Assumptions!$A$13:$A$18,0)),MAX(INDEX(Assumptions!$C$13:$C$18,MATCH(E10832,Assumptions!$A$13:$A$18,0)),INDEX(Assumptions!$B$13:$B$18,MATCH(E10832,Assumptions!$A$13:$A$18,0))*F10832)),2)</f>
        <v>20</v>
      </c>
    </row>
    <row r="10833" customFormat="false" ht="15" hidden="false" customHeight="false" outlineLevel="0" collapsed="false">
      <c r="A10833" s="24" t="s">
        <v>11656</v>
      </c>
      <c r="B10833" s="39" t="n">
        <v>46249</v>
      </c>
      <c r="C10833" s="24" t="s">
        <v>337</v>
      </c>
      <c r="D10833" s="24" t="s">
        <v>826</v>
      </c>
      <c r="E10833" s="24" t="s">
        <v>113</v>
      </c>
      <c r="F10833" s="38" t="n">
        <v>2000</v>
      </c>
      <c r="G10833" s="42" t="n">
        <f aca="false">DATE(YEAR(B10833),MONTH(B10833),1)</f>
        <v>46235</v>
      </c>
      <c r="H10833" s="24" t="str">
        <f aca="false">INDEX(Customers!$B$2:$B$601,MATCH(C10833,Customers!$A$2:$A$601,0))</f>
        <v>Nairobi</v>
      </c>
      <c r="I10833" s="43" t="n">
        <f aca="false">ROUND(MIN(INDEX(Assumptions!$D$13:$D$18,MATCH(E10833,Assumptions!$A$13:$A$18,0)),MAX(INDEX(Assumptions!$C$13:$C$18,MATCH(E10833,Assumptions!$A$13:$A$18,0)),INDEX(Assumptions!$B$13:$B$18,MATCH(E10833,Assumptions!$A$13:$A$18,0))*F10833)),2)</f>
        <v>100</v>
      </c>
    </row>
    <row r="10834" customFormat="false" ht="15" hidden="false" customHeight="false" outlineLevel="0" collapsed="false">
      <c r="A10834" s="24" t="s">
        <v>11657</v>
      </c>
      <c r="B10834" s="39" t="n">
        <v>46249</v>
      </c>
      <c r="C10834" s="24" t="s">
        <v>348</v>
      </c>
      <c r="D10834" s="24" t="s">
        <v>826</v>
      </c>
      <c r="E10834" s="24" t="s">
        <v>103</v>
      </c>
      <c r="F10834" s="38" t="n">
        <v>1990</v>
      </c>
      <c r="G10834" s="42" t="n">
        <f aca="false">DATE(YEAR(B10834),MONTH(B10834),1)</f>
        <v>46235</v>
      </c>
      <c r="H10834" s="24" t="str">
        <f aca="false">INDEX(Customers!$B$2:$B$601,MATCH(C10834,Customers!$A$2:$A$601,0))</f>
        <v>Western</v>
      </c>
      <c r="I10834" s="43" t="n">
        <f aca="false">ROUND(MIN(INDEX(Assumptions!$D$13:$D$18,MATCH(E10834,Assumptions!$A$13:$A$18,0)),MAX(INDEX(Assumptions!$C$13:$C$18,MATCH(E10834,Assumptions!$A$13:$A$18,0)),INDEX(Assumptions!$B$13:$B$18,MATCH(E10834,Assumptions!$A$13:$A$18,0))*F10834)),2)</f>
        <v>19.9</v>
      </c>
    </row>
    <row r="10835" customFormat="false" ht="15" hidden="false" customHeight="false" outlineLevel="0" collapsed="false">
      <c r="A10835" s="24" t="s">
        <v>11658</v>
      </c>
      <c r="B10835" s="39" t="n">
        <v>46249</v>
      </c>
      <c r="C10835" s="24" t="s">
        <v>399</v>
      </c>
      <c r="D10835" s="24" t="s">
        <v>826</v>
      </c>
      <c r="E10835" s="24" t="s">
        <v>103</v>
      </c>
      <c r="F10835" s="38" t="n">
        <v>940</v>
      </c>
      <c r="G10835" s="42" t="n">
        <f aca="false">DATE(YEAR(B10835),MONTH(B10835),1)</f>
        <v>46235</v>
      </c>
      <c r="H10835" s="24" t="str">
        <f aca="false">INDEX(Customers!$B$2:$B$601,MATCH(C10835,Customers!$A$2:$A$601,0))</f>
        <v>Western</v>
      </c>
      <c r="I10835" s="43" t="n">
        <f aca="false">ROUND(MIN(INDEX(Assumptions!$D$13:$D$18,MATCH(E10835,Assumptions!$A$13:$A$18,0)),MAX(INDEX(Assumptions!$C$13:$C$18,MATCH(E10835,Assumptions!$A$13:$A$18,0)),INDEX(Assumptions!$B$13:$B$18,MATCH(E10835,Assumptions!$A$13:$A$18,0))*F10835)),2)</f>
        <v>9.4</v>
      </c>
    </row>
    <row r="10836" customFormat="false" ht="15" hidden="false" customHeight="false" outlineLevel="0" collapsed="false">
      <c r="A10836" s="24" t="s">
        <v>11659</v>
      </c>
      <c r="B10836" s="39" t="n">
        <v>46249</v>
      </c>
      <c r="C10836" s="24" t="s">
        <v>402</v>
      </c>
      <c r="D10836" s="24" t="s">
        <v>187</v>
      </c>
      <c r="E10836" s="24" t="s">
        <v>107</v>
      </c>
      <c r="F10836" s="38" t="n">
        <v>1550</v>
      </c>
      <c r="G10836" s="42" t="n">
        <f aca="false">DATE(YEAR(B10836),MONTH(B10836),1)</f>
        <v>46235</v>
      </c>
      <c r="H10836" s="24" t="str">
        <f aca="false">INDEX(Customers!$B$2:$B$601,MATCH(C10836,Customers!$A$2:$A$601,0))</f>
        <v>Coast</v>
      </c>
      <c r="I10836" s="43" t="n">
        <f aca="false">ROUND(MIN(INDEX(Assumptions!$D$13:$D$18,MATCH(E10836,Assumptions!$A$13:$A$18,0)),MAX(INDEX(Assumptions!$C$13:$C$18,MATCH(E10836,Assumptions!$A$13:$A$18,0)),INDEX(Assumptions!$B$13:$B$18,MATCH(E10836,Assumptions!$A$13:$A$18,0))*F10836)),2)</f>
        <v>0</v>
      </c>
    </row>
    <row r="10837" customFormat="false" ht="15" hidden="false" customHeight="false" outlineLevel="0" collapsed="false">
      <c r="A10837" s="24" t="s">
        <v>11660</v>
      </c>
      <c r="B10837" s="39" t="n">
        <v>46249</v>
      </c>
      <c r="C10837" s="24" t="s">
        <v>422</v>
      </c>
      <c r="D10837" s="24" t="s">
        <v>826</v>
      </c>
      <c r="E10837" s="24" t="s">
        <v>103</v>
      </c>
      <c r="F10837" s="38" t="n">
        <v>400</v>
      </c>
      <c r="G10837" s="42" t="n">
        <f aca="false">DATE(YEAR(B10837),MONTH(B10837),1)</f>
        <v>46235</v>
      </c>
      <c r="H10837" s="24" t="str">
        <f aca="false">INDEX(Customers!$B$2:$B$601,MATCH(C10837,Customers!$A$2:$A$601,0))</f>
        <v>Coast</v>
      </c>
      <c r="I10837" s="43" t="n">
        <f aca="false">ROUND(MIN(INDEX(Assumptions!$D$13:$D$18,MATCH(E10837,Assumptions!$A$13:$A$18,0)),MAX(INDEX(Assumptions!$C$13:$C$18,MATCH(E10837,Assumptions!$A$13:$A$18,0)),INDEX(Assumptions!$B$13:$B$18,MATCH(E10837,Assumptions!$A$13:$A$18,0))*F10837)),2)</f>
        <v>5</v>
      </c>
    </row>
    <row r="10838" customFormat="false" ht="15" hidden="false" customHeight="false" outlineLevel="0" collapsed="false">
      <c r="A10838" s="24" t="s">
        <v>11661</v>
      </c>
      <c r="B10838" s="39" t="n">
        <v>46249</v>
      </c>
      <c r="C10838" s="24" t="s">
        <v>449</v>
      </c>
      <c r="D10838" s="24" t="s">
        <v>826</v>
      </c>
      <c r="E10838" s="24" t="s">
        <v>103</v>
      </c>
      <c r="F10838" s="38" t="n">
        <v>2220</v>
      </c>
      <c r="G10838" s="42" t="n">
        <f aca="false">DATE(YEAR(B10838),MONTH(B10838),1)</f>
        <v>46235</v>
      </c>
      <c r="H10838" s="24" t="str">
        <f aca="false">INDEX(Customers!$B$2:$B$601,MATCH(C10838,Customers!$A$2:$A$601,0))</f>
        <v>Rift Valley</v>
      </c>
      <c r="I10838" s="43" t="n">
        <f aca="false">ROUND(MIN(INDEX(Assumptions!$D$13:$D$18,MATCH(E10838,Assumptions!$A$13:$A$18,0)),MAX(INDEX(Assumptions!$C$13:$C$18,MATCH(E10838,Assumptions!$A$13:$A$18,0)),INDEX(Assumptions!$B$13:$B$18,MATCH(E10838,Assumptions!$A$13:$A$18,0))*F10838)),2)</f>
        <v>22.2</v>
      </c>
    </row>
    <row r="10839" customFormat="false" ht="15" hidden="false" customHeight="false" outlineLevel="0" collapsed="false">
      <c r="A10839" s="24" t="s">
        <v>11662</v>
      </c>
      <c r="B10839" s="39" t="n">
        <v>46249</v>
      </c>
      <c r="C10839" s="24" t="s">
        <v>464</v>
      </c>
      <c r="D10839" s="24" t="s">
        <v>826</v>
      </c>
      <c r="E10839" s="24" t="s">
        <v>103</v>
      </c>
      <c r="F10839" s="38" t="n">
        <v>2690</v>
      </c>
      <c r="G10839" s="42" t="n">
        <f aca="false">DATE(YEAR(B10839),MONTH(B10839),1)</f>
        <v>46235</v>
      </c>
      <c r="H10839" s="24" t="str">
        <f aca="false">INDEX(Customers!$B$2:$B$601,MATCH(C10839,Customers!$A$2:$A$601,0))</f>
        <v>Rift Valley</v>
      </c>
      <c r="I10839" s="43" t="n">
        <f aca="false">ROUND(MIN(INDEX(Assumptions!$D$13:$D$18,MATCH(E10839,Assumptions!$A$13:$A$18,0)),MAX(INDEX(Assumptions!$C$13:$C$18,MATCH(E10839,Assumptions!$A$13:$A$18,0)),INDEX(Assumptions!$B$13:$B$18,MATCH(E10839,Assumptions!$A$13:$A$18,0))*F10839)),2)</f>
        <v>26.9</v>
      </c>
    </row>
    <row r="10840" customFormat="false" ht="15" hidden="false" customHeight="false" outlineLevel="0" collapsed="false">
      <c r="A10840" s="24" t="s">
        <v>11663</v>
      </c>
      <c r="B10840" s="39" t="n">
        <v>46249</v>
      </c>
      <c r="C10840" s="24" t="s">
        <v>488</v>
      </c>
      <c r="D10840" s="24" t="s">
        <v>826</v>
      </c>
      <c r="E10840" s="24" t="s">
        <v>113</v>
      </c>
      <c r="F10840" s="38" t="n">
        <v>500</v>
      </c>
      <c r="G10840" s="42" t="n">
        <f aca="false">DATE(YEAR(B10840),MONTH(B10840),1)</f>
        <v>46235</v>
      </c>
      <c r="H10840" s="24" t="str">
        <f aca="false">INDEX(Customers!$B$2:$B$601,MATCH(C10840,Customers!$A$2:$A$601,0))</f>
        <v>Nairobi</v>
      </c>
      <c r="I10840" s="43" t="n">
        <f aca="false">ROUND(MIN(INDEX(Assumptions!$D$13:$D$18,MATCH(E10840,Assumptions!$A$13:$A$18,0)),MAX(INDEX(Assumptions!$C$13:$C$18,MATCH(E10840,Assumptions!$A$13:$A$18,0)),INDEX(Assumptions!$B$13:$B$18,MATCH(E10840,Assumptions!$A$13:$A$18,0))*F10840)),2)</f>
        <v>25</v>
      </c>
    </row>
    <row r="10841" customFormat="false" ht="15" hidden="false" customHeight="false" outlineLevel="0" collapsed="false">
      <c r="A10841" s="24" t="s">
        <v>11664</v>
      </c>
      <c r="B10841" s="39" t="n">
        <v>46249</v>
      </c>
      <c r="C10841" s="24" t="s">
        <v>512</v>
      </c>
      <c r="D10841" s="24" t="s">
        <v>826</v>
      </c>
      <c r="E10841" s="24" t="s">
        <v>103</v>
      </c>
      <c r="F10841" s="38" t="n">
        <v>520</v>
      </c>
      <c r="G10841" s="42" t="n">
        <f aca="false">DATE(YEAR(B10841),MONTH(B10841),1)</f>
        <v>46235</v>
      </c>
      <c r="H10841" s="24" t="str">
        <f aca="false">INDEX(Customers!$B$2:$B$601,MATCH(C10841,Customers!$A$2:$A$601,0))</f>
        <v>Central</v>
      </c>
      <c r="I10841" s="43" t="n">
        <f aca="false">ROUND(MIN(INDEX(Assumptions!$D$13:$D$18,MATCH(E10841,Assumptions!$A$13:$A$18,0)),MAX(INDEX(Assumptions!$C$13:$C$18,MATCH(E10841,Assumptions!$A$13:$A$18,0)),INDEX(Assumptions!$B$13:$B$18,MATCH(E10841,Assumptions!$A$13:$A$18,0))*F10841)),2)</f>
        <v>5.2</v>
      </c>
    </row>
    <row r="10842" customFormat="false" ht="15" hidden="false" customHeight="false" outlineLevel="0" collapsed="false">
      <c r="A10842" s="24" t="s">
        <v>11665</v>
      </c>
      <c r="B10842" s="39" t="n">
        <v>46249</v>
      </c>
      <c r="C10842" s="24" t="s">
        <v>543</v>
      </c>
      <c r="D10842" s="24" t="s">
        <v>165</v>
      </c>
      <c r="E10842" s="24" t="s">
        <v>107</v>
      </c>
      <c r="F10842" s="38" t="n">
        <v>33820</v>
      </c>
      <c r="G10842" s="42" t="n">
        <f aca="false">DATE(YEAR(B10842),MONTH(B10842),1)</f>
        <v>46235</v>
      </c>
      <c r="H10842" s="24" t="str">
        <f aca="false">INDEX(Customers!$B$2:$B$601,MATCH(C10842,Customers!$A$2:$A$601,0))</f>
        <v>Central</v>
      </c>
      <c r="I10842" s="43" t="n">
        <f aca="false">ROUND(MIN(INDEX(Assumptions!$D$13:$D$18,MATCH(E10842,Assumptions!$A$13:$A$18,0)),MAX(INDEX(Assumptions!$C$13:$C$18,MATCH(E10842,Assumptions!$A$13:$A$18,0)),INDEX(Assumptions!$B$13:$B$18,MATCH(E10842,Assumptions!$A$13:$A$18,0))*F10842)),2)</f>
        <v>0</v>
      </c>
    </row>
    <row r="10843" customFormat="false" ht="15" hidden="false" customHeight="false" outlineLevel="0" collapsed="false">
      <c r="A10843" s="24" t="s">
        <v>11666</v>
      </c>
      <c r="B10843" s="39" t="n">
        <v>46249</v>
      </c>
      <c r="C10843" s="24" t="s">
        <v>543</v>
      </c>
      <c r="D10843" s="24" t="s">
        <v>164</v>
      </c>
      <c r="E10843" s="24" t="s">
        <v>107</v>
      </c>
      <c r="F10843" s="38" t="n">
        <v>3070</v>
      </c>
      <c r="G10843" s="42" t="n">
        <f aca="false">DATE(YEAR(B10843),MONTH(B10843),1)</f>
        <v>46235</v>
      </c>
      <c r="H10843" s="24" t="str">
        <f aca="false">INDEX(Customers!$B$2:$B$601,MATCH(C10843,Customers!$A$2:$A$601,0))</f>
        <v>Central</v>
      </c>
      <c r="I10843" s="43" t="n">
        <f aca="false">ROUND(MIN(INDEX(Assumptions!$D$13:$D$18,MATCH(E10843,Assumptions!$A$13:$A$18,0)),MAX(INDEX(Assumptions!$C$13:$C$18,MATCH(E10843,Assumptions!$A$13:$A$18,0)),INDEX(Assumptions!$B$13:$B$18,MATCH(E10843,Assumptions!$A$13:$A$18,0))*F10843)),2)</f>
        <v>0</v>
      </c>
    </row>
    <row r="10844" customFormat="false" ht="15" hidden="false" customHeight="false" outlineLevel="0" collapsed="false">
      <c r="A10844" s="24" t="s">
        <v>11667</v>
      </c>
      <c r="B10844" s="39" t="n">
        <v>46249</v>
      </c>
      <c r="C10844" s="24" t="s">
        <v>563</v>
      </c>
      <c r="D10844" s="24" t="s">
        <v>826</v>
      </c>
      <c r="E10844" s="24" t="s">
        <v>103</v>
      </c>
      <c r="F10844" s="38" t="n">
        <v>1640</v>
      </c>
      <c r="G10844" s="42" t="n">
        <f aca="false">DATE(YEAR(B10844),MONTH(B10844),1)</f>
        <v>46235</v>
      </c>
      <c r="H10844" s="24" t="str">
        <f aca="false">INDEX(Customers!$B$2:$B$601,MATCH(C10844,Customers!$A$2:$A$601,0))</f>
        <v>Nairobi</v>
      </c>
      <c r="I10844" s="43" t="n">
        <f aca="false">ROUND(MIN(INDEX(Assumptions!$D$13:$D$18,MATCH(E10844,Assumptions!$A$13:$A$18,0)),MAX(INDEX(Assumptions!$C$13:$C$18,MATCH(E10844,Assumptions!$A$13:$A$18,0)),INDEX(Assumptions!$B$13:$B$18,MATCH(E10844,Assumptions!$A$13:$A$18,0))*F10844)),2)</f>
        <v>16.4</v>
      </c>
    </row>
    <row r="10845" customFormat="false" ht="15" hidden="false" customHeight="false" outlineLevel="0" collapsed="false">
      <c r="A10845" s="24" t="s">
        <v>11668</v>
      </c>
      <c r="B10845" s="39" t="n">
        <v>46249</v>
      </c>
      <c r="C10845" s="24" t="s">
        <v>569</v>
      </c>
      <c r="D10845" s="24" t="s">
        <v>826</v>
      </c>
      <c r="E10845" s="24" t="s">
        <v>109</v>
      </c>
      <c r="F10845" s="38" t="n">
        <v>6990</v>
      </c>
      <c r="G10845" s="42" t="n">
        <f aca="false">DATE(YEAR(B10845),MONTH(B10845),1)</f>
        <v>46235</v>
      </c>
      <c r="H10845" s="24" t="str">
        <f aca="false">INDEX(Customers!$B$2:$B$601,MATCH(C10845,Customers!$A$2:$A$601,0))</f>
        <v>Nairobi</v>
      </c>
      <c r="I10845" s="43" t="n">
        <f aca="false">ROUND(MIN(INDEX(Assumptions!$D$13:$D$18,MATCH(E10845,Assumptions!$A$13:$A$18,0)),MAX(INDEX(Assumptions!$C$13:$C$18,MATCH(E10845,Assumptions!$A$13:$A$18,0)),INDEX(Assumptions!$B$13:$B$18,MATCH(E10845,Assumptions!$A$13:$A$18,0))*F10845)),2)</f>
        <v>27.96</v>
      </c>
    </row>
    <row r="10846" customFormat="false" ht="15" hidden="false" customHeight="false" outlineLevel="0" collapsed="false">
      <c r="A10846" s="24" t="s">
        <v>11669</v>
      </c>
      <c r="B10846" s="39" t="n">
        <v>46249</v>
      </c>
      <c r="C10846" s="24" t="s">
        <v>572</v>
      </c>
      <c r="D10846" s="24" t="s">
        <v>826</v>
      </c>
      <c r="E10846" s="24" t="s">
        <v>111</v>
      </c>
      <c r="F10846" s="38" t="n">
        <v>200</v>
      </c>
      <c r="G10846" s="42" t="n">
        <f aca="false">DATE(YEAR(B10846),MONTH(B10846),1)</f>
        <v>46235</v>
      </c>
      <c r="H10846" s="24" t="str">
        <f aca="false">INDEX(Customers!$B$2:$B$601,MATCH(C10846,Customers!$A$2:$A$601,0))</f>
        <v>Coast</v>
      </c>
      <c r="I10846" s="43" t="n">
        <f aca="false">ROUND(MIN(INDEX(Assumptions!$D$13:$D$18,MATCH(E10846,Assumptions!$A$13:$A$18,0)),MAX(INDEX(Assumptions!$C$13:$C$18,MATCH(E10846,Assumptions!$A$13:$A$18,0)),INDEX(Assumptions!$B$13:$B$18,MATCH(E10846,Assumptions!$A$13:$A$18,0))*F10846)),2)</f>
        <v>8</v>
      </c>
    </row>
    <row r="10847" customFormat="false" ht="15" hidden="false" customHeight="false" outlineLevel="0" collapsed="false">
      <c r="A10847" s="24" t="s">
        <v>11670</v>
      </c>
      <c r="B10847" s="39" t="n">
        <v>46249</v>
      </c>
      <c r="C10847" s="24" t="s">
        <v>576</v>
      </c>
      <c r="D10847" s="24" t="s">
        <v>826</v>
      </c>
      <c r="E10847" s="24" t="s">
        <v>111</v>
      </c>
      <c r="F10847" s="38" t="n">
        <v>20</v>
      </c>
      <c r="G10847" s="42" t="n">
        <f aca="false">DATE(YEAR(B10847),MONTH(B10847),1)</f>
        <v>46235</v>
      </c>
      <c r="H10847" s="24" t="str">
        <f aca="false">INDEX(Customers!$B$2:$B$601,MATCH(C10847,Customers!$A$2:$A$601,0))</f>
        <v>Coast</v>
      </c>
      <c r="I10847" s="43" t="n">
        <f aca="false">ROUND(MIN(INDEX(Assumptions!$D$13:$D$18,MATCH(E10847,Assumptions!$A$13:$A$18,0)),MAX(INDEX(Assumptions!$C$13:$C$18,MATCH(E10847,Assumptions!$A$13:$A$18,0)),INDEX(Assumptions!$B$13:$B$18,MATCH(E10847,Assumptions!$A$13:$A$18,0))*F10847)),2)</f>
        <v>0.8</v>
      </c>
    </row>
    <row r="10848" customFormat="false" ht="15" hidden="false" customHeight="false" outlineLevel="0" collapsed="false">
      <c r="A10848" s="24" t="s">
        <v>11671</v>
      </c>
      <c r="B10848" s="39" t="n">
        <v>46249</v>
      </c>
      <c r="C10848" s="24" t="s">
        <v>591</v>
      </c>
      <c r="D10848" s="24" t="s">
        <v>165</v>
      </c>
      <c r="E10848" s="24" t="s">
        <v>105</v>
      </c>
      <c r="F10848" s="38" t="n">
        <v>3690</v>
      </c>
      <c r="G10848" s="42" t="n">
        <f aca="false">DATE(YEAR(B10848),MONTH(B10848),1)</f>
        <v>46235</v>
      </c>
      <c r="H10848" s="24" t="str">
        <f aca="false">INDEX(Customers!$B$2:$B$601,MATCH(C10848,Customers!$A$2:$A$601,0))</f>
        <v>Central</v>
      </c>
      <c r="I10848" s="43" t="n">
        <f aca="false">ROUND(MIN(INDEX(Assumptions!$D$13:$D$18,MATCH(E10848,Assumptions!$A$13:$A$18,0)),MAX(INDEX(Assumptions!$C$13:$C$18,MATCH(E10848,Assumptions!$A$13:$A$18,0)),INDEX(Assumptions!$B$13:$B$18,MATCH(E10848,Assumptions!$A$13:$A$18,0))*F10848)),2)</f>
        <v>55.35</v>
      </c>
    </row>
    <row r="10849" customFormat="false" ht="15" hidden="false" customHeight="false" outlineLevel="0" collapsed="false">
      <c r="A10849" s="24" t="s">
        <v>11672</v>
      </c>
      <c r="B10849" s="39" t="n">
        <v>46249</v>
      </c>
      <c r="C10849" s="24" t="s">
        <v>596</v>
      </c>
      <c r="D10849" s="24" t="s">
        <v>826</v>
      </c>
      <c r="E10849" s="24" t="s">
        <v>111</v>
      </c>
      <c r="F10849" s="38" t="n">
        <v>200</v>
      </c>
      <c r="G10849" s="42" t="n">
        <f aca="false">DATE(YEAR(B10849),MONTH(B10849),1)</f>
        <v>46235</v>
      </c>
      <c r="H10849" s="24" t="str">
        <f aca="false">INDEX(Customers!$B$2:$B$601,MATCH(C10849,Customers!$A$2:$A$601,0))</f>
        <v>Nairobi</v>
      </c>
      <c r="I10849" s="43" t="n">
        <f aca="false">ROUND(MIN(INDEX(Assumptions!$D$13:$D$18,MATCH(E10849,Assumptions!$A$13:$A$18,0)),MAX(INDEX(Assumptions!$C$13:$C$18,MATCH(E10849,Assumptions!$A$13:$A$18,0)),INDEX(Assumptions!$B$13:$B$18,MATCH(E10849,Assumptions!$A$13:$A$18,0))*F10849)),2)</f>
        <v>8</v>
      </c>
    </row>
    <row r="10850" customFormat="false" ht="15" hidden="false" customHeight="false" outlineLevel="0" collapsed="false">
      <c r="A10850" s="24" t="s">
        <v>11673</v>
      </c>
      <c r="B10850" s="39" t="n">
        <v>46249</v>
      </c>
      <c r="C10850" s="24" t="s">
        <v>614</v>
      </c>
      <c r="D10850" s="24" t="s">
        <v>826</v>
      </c>
      <c r="E10850" s="24" t="s">
        <v>103</v>
      </c>
      <c r="F10850" s="38" t="n">
        <v>1970</v>
      </c>
      <c r="G10850" s="42" t="n">
        <f aca="false">DATE(YEAR(B10850),MONTH(B10850),1)</f>
        <v>46235</v>
      </c>
      <c r="H10850" s="24" t="str">
        <f aca="false">INDEX(Customers!$B$2:$B$601,MATCH(C10850,Customers!$A$2:$A$601,0))</f>
        <v>Central</v>
      </c>
      <c r="I10850" s="43" t="n">
        <f aca="false">ROUND(MIN(INDEX(Assumptions!$D$13:$D$18,MATCH(E10850,Assumptions!$A$13:$A$18,0)),MAX(INDEX(Assumptions!$C$13:$C$18,MATCH(E10850,Assumptions!$A$13:$A$18,0)),INDEX(Assumptions!$B$13:$B$18,MATCH(E10850,Assumptions!$A$13:$A$18,0))*F10850)),2)</f>
        <v>19.7</v>
      </c>
    </row>
    <row r="10851" customFormat="false" ht="15" hidden="false" customHeight="false" outlineLevel="0" collapsed="false">
      <c r="A10851" s="24" t="s">
        <v>11674</v>
      </c>
      <c r="B10851" s="39" t="n">
        <v>46249</v>
      </c>
      <c r="C10851" s="24" t="s">
        <v>646</v>
      </c>
      <c r="D10851" s="24" t="s">
        <v>826</v>
      </c>
      <c r="E10851" s="24" t="s">
        <v>111</v>
      </c>
      <c r="F10851" s="38" t="n">
        <v>100</v>
      </c>
      <c r="G10851" s="42" t="n">
        <f aca="false">DATE(YEAR(B10851),MONTH(B10851),1)</f>
        <v>46235</v>
      </c>
      <c r="H10851" s="24" t="str">
        <f aca="false">INDEX(Customers!$B$2:$B$601,MATCH(C10851,Customers!$A$2:$A$601,0))</f>
        <v>Nairobi</v>
      </c>
      <c r="I10851" s="43" t="n">
        <f aca="false">ROUND(MIN(INDEX(Assumptions!$D$13:$D$18,MATCH(E10851,Assumptions!$A$13:$A$18,0)),MAX(INDEX(Assumptions!$C$13:$C$18,MATCH(E10851,Assumptions!$A$13:$A$18,0)),INDEX(Assumptions!$B$13:$B$18,MATCH(E10851,Assumptions!$A$13:$A$18,0))*F10851)),2)</f>
        <v>4</v>
      </c>
    </row>
    <row r="10852" customFormat="false" ht="15" hidden="false" customHeight="false" outlineLevel="0" collapsed="false">
      <c r="A10852" s="24" t="s">
        <v>11675</v>
      </c>
      <c r="B10852" s="39" t="n">
        <v>46249</v>
      </c>
      <c r="C10852" s="24" t="s">
        <v>686</v>
      </c>
      <c r="D10852" s="24" t="s">
        <v>826</v>
      </c>
      <c r="E10852" s="24" t="s">
        <v>109</v>
      </c>
      <c r="F10852" s="38" t="n">
        <v>7180</v>
      </c>
      <c r="G10852" s="42" t="n">
        <f aca="false">DATE(YEAR(B10852),MONTH(B10852),1)</f>
        <v>46235</v>
      </c>
      <c r="H10852" s="24" t="str">
        <f aca="false">INDEX(Customers!$B$2:$B$601,MATCH(C10852,Customers!$A$2:$A$601,0))</f>
        <v>Nairobi</v>
      </c>
      <c r="I10852" s="43" t="n">
        <f aca="false">ROUND(MIN(INDEX(Assumptions!$D$13:$D$18,MATCH(E10852,Assumptions!$A$13:$A$18,0)),MAX(INDEX(Assumptions!$C$13:$C$18,MATCH(E10852,Assumptions!$A$13:$A$18,0)),INDEX(Assumptions!$B$13:$B$18,MATCH(E10852,Assumptions!$A$13:$A$18,0))*F10852)),2)</f>
        <v>28.72</v>
      </c>
    </row>
    <row r="10853" customFormat="false" ht="15" hidden="false" customHeight="false" outlineLevel="0" collapsed="false">
      <c r="A10853" s="24" t="s">
        <v>11676</v>
      </c>
      <c r="B10853" s="39" t="n">
        <v>46249</v>
      </c>
      <c r="C10853" s="24" t="s">
        <v>712</v>
      </c>
      <c r="D10853" s="24" t="s">
        <v>826</v>
      </c>
      <c r="E10853" s="24" t="s">
        <v>109</v>
      </c>
      <c r="F10853" s="38" t="n">
        <v>6890</v>
      </c>
      <c r="G10853" s="42" t="n">
        <f aca="false">DATE(YEAR(B10853),MONTH(B10853),1)</f>
        <v>46235</v>
      </c>
      <c r="H10853" s="24" t="str">
        <f aca="false">INDEX(Customers!$B$2:$B$601,MATCH(C10853,Customers!$A$2:$A$601,0))</f>
        <v>Rift Valley</v>
      </c>
      <c r="I10853" s="43" t="n">
        <f aca="false">ROUND(MIN(INDEX(Assumptions!$D$13:$D$18,MATCH(E10853,Assumptions!$A$13:$A$18,0)),MAX(INDEX(Assumptions!$C$13:$C$18,MATCH(E10853,Assumptions!$A$13:$A$18,0)),INDEX(Assumptions!$B$13:$B$18,MATCH(E10853,Assumptions!$A$13:$A$18,0))*F10853)),2)</f>
        <v>27.56</v>
      </c>
    </row>
    <row r="10854" customFormat="false" ht="15" hidden="false" customHeight="false" outlineLevel="0" collapsed="false">
      <c r="A10854" s="24" t="s">
        <v>11677</v>
      </c>
      <c r="B10854" s="39" t="n">
        <v>46249</v>
      </c>
      <c r="C10854" s="24" t="s">
        <v>721</v>
      </c>
      <c r="D10854" s="24" t="s">
        <v>826</v>
      </c>
      <c r="E10854" s="24" t="s">
        <v>113</v>
      </c>
      <c r="F10854" s="38" t="n">
        <v>500</v>
      </c>
      <c r="G10854" s="42" t="n">
        <f aca="false">DATE(YEAR(B10854),MONTH(B10854),1)</f>
        <v>46235</v>
      </c>
      <c r="H10854" s="24" t="str">
        <f aca="false">INDEX(Customers!$B$2:$B$601,MATCH(C10854,Customers!$A$2:$A$601,0))</f>
        <v>Western</v>
      </c>
      <c r="I10854" s="43" t="n">
        <f aca="false">ROUND(MIN(INDEX(Assumptions!$D$13:$D$18,MATCH(E10854,Assumptions!$A$13:$A$18,0)),MAX(INDEX(Assumptions!$C$13:$C$18,MATCH(E10854,Assumptions!$A$13:$A$18,0)),INDEX(Assumptions!$B$13:$B$18,MATCH(E10854,Assumptions!$A$13:$A$18,0))*F10854)),2)</f>
        <v>25</v>
      </c>
    </row>
    <row r="10855" customFormat="false" ht="15" hidden="false" customHeight="false" outlineLevel="0" collapsed="false">
      <c r="A10855" s="24" t="s">
        <v>11678</v>
      </c>
      <c r="B10855" s="39" t="n">
        <v>46249</v>
      </c>
      <c r="C10855" s="24" t="s">
        <v>721</v>
      </c>
      <c r="D10855" s="24" t="s">
        <v>199</v>
      </c>
      <c r="E10855" s="24" t="s">
        <v>107</v>
      </c>
      <c r="F10855" s="38" t="n">
        <v>2890</v>
      </c>
      <c r="G10855" s="42" t="n">
        <f aca="false">DATE(YEAR(B10855),MONTH(B10855),1)</f>
        <v>46235</v>
      </c>
      <c r="H10855" s="24" t="str">
        <f aca="false">INDEX(Customers!$B$2:$B$601,MATCH(C10855,Customers!$A$2:$A$601,0))</f>
        <v>Western</v>
      </c>
      <c r="I10855" s="43" t="n">
        <f aca="false">ROUND(MIN(INDEX(Assumptions!$D$13:$D$18,MATCH(E10855,Assumptions!$A$13:$A$18,0)),MAX(INDEX(Assumptions!$C$13:$C$18,MATCH(E10855,Assumptions!$A$13:$A$18,0)),INDEX(Assumptions!$B$13:$B$18,MATCH(E10855,Assumptions!$A$13:$A$18,0))*F10855)),2)</f>
        <v>0</v>
      </c>
    </row>
    <row r="10856" customFormat="false" ht="15" hidden="false" customHeight="false" outlineLevel="0" collapsed="false">
      <c r="A10856" s="24" t="s">
        <v>11679</v>
      </c>
      <c r="B10856" s="39" t="n">
        <v>46249</v>
      </c>
      <c r="C10856" s="24" t="s">
        <v>748</v>
      </c>
      <c r="D10856" s="24" t="s">
        <v>826</v>
      </c>
      <c r="E10856" s="24" t="s">
        <v>111</v>
      </c>
      <c r="F10856" s="38" t="n">
        <v>50</v>
      </c>
      <c r="G10856" s="42" t="n">
        <f aca="false">DATE(YEAR(B10856),MONTH(B10856),1)</f>
        <v>46235</v>
      </c>
      <c r="H10856" s="24" t="str">
        <f aca="false">INDEX(Customers!$B$2:$B$601,MATCH(C10856,Customers!$A$2:$A$601,0))</f>
        <v>Eastern</v>
      </c>
      <c r="I10856" s="43" t="n">
        <f aca="false">ROUND(MIN(INDEX(Assumptions!$D$13:$D$18,MATCH(E10856,Assumptions!$A$13:$A$18,0)),MAX(INDEX(Assumptions!$C$13:$C$18,MATCH(E10856,Assumptions!$A$13:$A$18,0)),INDEX(Assumptions!$B$13:$B$18,MATCH(E10856,Assumptions!$A$13:$A$18,0))*F10856)),2)</f>
        <v>2</v>
      </c>
    </row>
    <row r="10857" customFormat="false" ht="15" hidden="false" customHeight="false" outlineLevel="0" collapsed="false">
      <c r="A10857" s="24" t="s">
        <v>11680</v>
      </c>
      <c r="B10857" s="39" t="n">
        <v>46249</v>
      </c>
      <c r="C10857" s="24" t="s">
        <v>769</v>
      </c>
      <c r="D10857" s="24" t="s">
        <v>826</v>
      </c>
      <c r="E10857" s="24" t="s">
        <v>103</v>
      </c>
      <c r="F10857" s="38" t="n">
        <v>620</v>
      </c>
      <c r="G10857" s="42" t="n">
        <f aca="false">DATE(YEAR(B10857),MONTH(B10857),1)</f>
        <v>46235</v>
      </c>
      <c r="H10857" s="24" t="str">
        <f aca="false">INDEX(Customers!$B$2:$B$601,MATCH(C10857,Customers!$A$2:$A$601,0))</f>
        <v>Rift Valley</v>
      </c>
      <c r="I10857" s="43" t="n">
        <f aca="false">ROUND(MIN(INDEX(Assumptions!$D$13:$D$18,MATCH(E10857,Assumptions!$A$13:$A$18,0)),MAX(INDEX(Assumptions!$C$13:$C$18,MATCH(E10857,Assumptions!$A$13:$A$18,0)),INDEX(Assumptions!$B$13:$B$18,MATCH(E10857,Assumptions!$A$13:$A$18,0))*F10857)),2)</f>
        <v>6.2</v>
      </c>
    </row>
    <row r="10858" customFormat="false" ht="15" hidden="false" customHeight="false" outlineLevel="0" collapsed="false">
      <c r="A10858" s="24" t="s">
        <v>11681</v>
      </c>
      <c r="B10858" s="39" t="n">
        <v>46249</v>
      </c>
      <c r="C10858" s="24" t="s">
        <v>794</v>
      </c>
      <c r="D10858" s="24" t="s">
        <v>826</v>
      </c>
      <c r="E10858" s="24" t="s">
        <v>103</v>
      </c>
      <c r="F10858" s="38" t="n">
        <v>2300</v>
      </c>
      <c r="G10858" s="42" t="n">
        <f aca="false">DATE(YEAR(B10858),MONTH(B10858),1)</f>
        <v>46235</v>
      </c>
      <c r="H10858" s="24" t="str">
        <f aca="false">INDEX(Customers!$B$2:$B$601,MATCH(C10858,Customers!$A$2:$A$601,0))</f>
        <v>Rift Valley</v>
      </c>
      <c r="I10858" s="43" t="n">
        <f aca="false">ROUND(MIN(INDEX(Assumptions!$D$13:$D$18,MATCH(E10858,Assumptions!$A$13:$A$18,0)),MAX(INDEX(Assumptions!$C$13:$C$18,MATCH(E10858,Assumptions!$A$13:$A$18,0)),INDEX(Assumptions!$B$13:$B$18,MATCH(E10858,Assumptions!$A$13:$A$18,0))*F10858)),2)</f>
        <v>23</v>
      </c>
    </row>
    <row r="10859" customFormat="false" ht="15" hidden="false" customHeight="false" outlineLevel="0" collapsed="false">
      <c r="A10859" s="24" t="s">
        <v>11682</v>
      </c>
      <c r="B10859" s="39" t="n">
        <v>46249</v>
      </c>
      <c r="C10859" s="24" t="s">
        <v>809</v>
      </c>
      <c r="D10859" s="24" t="s">
        <v>152</v>
      </c>
      <c r="E10859" s="24" t="s">
        <v>105</v>
      </c>
      <c r="F10859" s="38" t="n">
        <v>1820</v>
      </c>
      <c r="G10859" s="42" t="n">
        <f aca="false">DATE(YEAR(B10859),MONTH(B10859),1)</f>
        <v>46235</v>
      </c>
      <c r="H10859" s="24" t="str">
        <f aca="false">INDEX(Customers!$B$2:$B$601,MATCH(C10859,Customers!$A$2:$A$601,0))</f>
        <v>Nairobi</v>
      </c>
      <c r="I10859" s="43" t="n">
        <f aca="false">ROUND(MIN(INDEX(Assumptions!$D$13:$D$18,MATCH(E10859,Assumptions!$A$13:$A$18,0)),MAX(INDEX(Assumptions!$C$13:$C$18,MATCH(E10859,Assumptions!$A$13:$A$18,0)),INDEX(Assumptions!$B$13:$B$18,MATCH(E10859,Assumptions!$A$13:$A$18,0))*F10859)),2)</f>
        <v>27.3</v>
      </c>
    </row>
    <row r="10860" customFormat="false" ht="15" hidden="false" customHeight="false" outlineLevel="0" collapsed="false">
      <c r="A10860" s="24" t="s">
        <v>11683</v>
      </c>
      <c r="B10860" s="39" t="n">
        <v>46250</v>
      </c>
      <c r="C10860" s="24" t="s">
        <v>241</v>
      </c>
      <c r="D10860" s="24" t="s">
        <v>826</v>
      </c>
      <c r="E10860" s="24" t="s">
        <v>113</v>
      </c>
      <c r="F10860" s="38" t="n">
        <v>250</v>
      </c>
      <c r="G10860" s="42" t="n">
        <f aca="false">DATE(YEAR(B10860),MONTH(B10860),1)</f>
        <v>46235</v>
      </c>
      <c r="H10860" s="24" t="str">
        <f aca="false">INDEX(Customers!$B$2:$B$601,MATCH(C10860,Customers!$A$2:$A$601,0))</f>
        <v>Rift Valley</v>
      </c>
      <c r="I10860" s="43" t="n">
        <f aca="false">ROUND(MIN(INDEX(Assumptions!$D$13:$D$18,MATCH(E10860,Assumptions!$A$13:$A$18,0)),MAX(INDEX(Assumptions!$C$13:$C$18,MATCH(E10860,Assumptions!$A$13:$A$18,0)),INDEX(Assumptions!$B$13:$B$18,MATCH(E10860,Assumptions!$A$13:$A$18,0))*F10860)),2)</f>
        <v>12.5</v>
      </c>
    </row>
    <row r="10861" customFormat="false" ht="15" hidden="false" customHeight="false" outlineLevel="0" collapsed="false">
      <c r="A10861" s="24" t="s">
        <v>11684</v>
      </c>
      <c r="B10861" s="39" t="n">
        <v>46250</v>
      </c>
      <c r="C10861" s="24" t="s">
        <v>259</v>
      </c>
      <c r="D10861" s="24" t="s">
        <v>826</v>
      </c>
      <c r="E10861" s="24" t="s">
        <v>113</v>
      </c>
      <c r="F10861" s="38" t="n">
        <v>250</v>
      </c>
      <c r="G10861" s="42" t="n">
        <f aca="false">DATE(YEAR(B10861),MONTH(B10861),1)</f>
        <v>46235</v>
      </c>
      <c r="H10861" s="24" t="str">
        <f aca="false">INDEX(Customers!$B$2:$B$601,MATCH(C10861,Customers!$A$2:$A$601,0))</f>
        <v>Eastern</v>
      </c>
      <c r="I10861" s="43" t="n">
        <f aca="false">ROUND(MIN(INDEX(Assumptions!$D$13:$D$18,MATCH(E10861,Assumptions!$A$13:$A$18,0)),MAX(INDEX(Assumptions!$C$13:$C$18,MATCH(E10861,Assumptions!$A$13:$A$18,0)),INDEX(Assumptions!$B$13:$B$18,MATCH(E10861,Assumptions!$A$13:$A$18,0))*F10861)),2)</f>
        <v>12.5</v>
      </c>
    </row>
    <row r="10862" customFormat="false" ht="15" hidden="false" customHeight="false" outlineLevel="0" collapsed="false">
      <c r="A10862" s="24" t="s">
        <v>11685</v>
      </c>
      <c r="B10862" s="39" t="n">
        <v>46250</v>
      </c>
      <c r="C10862" s="24" t="s">
        <v>259</v>
      </c>
      <c r="D10862" s="24" t="s">
        <v>826</v>
      </c>
      <c r="E10862" s="24" t="s">
        <v>103</v>
      </c>
      <c r="F10862" s="38" t="n">
        <v>1940</v>
      </c>
      <c r="G10862" s="42" t="n">
        <f aca="false">DATE(YEAR(B10862),MONTH(B10862),1)</f>
        <v>46235</v>
      </c>
      <c r="H10862" s="24" t="str">
        <f aca="false">INDEX(Customers!$B$2:$B$601,MATCH(C10862,Customers!$A$2:$A$601,0))</f>
        <v>Eastern</v>
      </c>
      <c r="I10862" s="43" t="n">
        <f aca="false">ROUND(MIN(INDEX(Assumptions!$D$13:$D$18,MATCH(E10862,Assumptions!$A$13:$A$18,0)),MAX(INDEX(Assumptions!$C$13:$C$18,MATCH(E10862,Assumptions!$A$13:$A$18,0)),INDEX(Assumptions!$B$13:$B$18,MATCH(E10862,Assumptions!$A$13:$A$18,0))*F10862)),2)</f>
        <v>19.4</v>
      </c>
    </row>
    <row r="10863" customFormat="false" ht="15" hidden="false" customHeight="false" outlineLevel="0" collapsed="false">
      <c r="A10863" s="24" t="s">
        <v>11686</v>
      </c>
      <c r="B10863" s="39" t="n">
        <v>46250</v>
      </c>
      <c r="C10863" s="24" t="s">
        <v>266</v>
      </c>
      <c r="D10863" s="24" t="s">
        <v>826</v>
      </c>
      <c r="E10863" s="24" t="s">
        <v>111</v>
      </c>
      <c r="F10863" s="38" t="n">
        <v>100</v>
      </c>
      <c r="G10863" s="42" t="n">
        <f aca="false">DATE(YEAR(B10863),MONTH(B10863),1)</f>
        <v>46235</v>
      </c>
      <c r="H10863" s="24" t="str">
        <f aca="false">INDEX(Customers!$B$2:$B$601,MATCH(C10863,Customers!$A$2:$A$601,0))</f>
        <v>Rift Valley</v>
      </c>
      <c r="I10863" s="43" t="n">
        <f aca="false">ROUND(MIN(INDEX(Assumptions!$D$13:$D$18,MATCH(E10863,Assumptions!$A$13:$A$18,0)),MAX(INDEX(Assumptions!$C$13:$C$18,MATCH(E10863,Assumptions!$A$13:$A$18,0)),INDEX(Assumptions!$B$13:$B$18,MATCH(E10863,Assumptions!$A$13:$A$18,0))*F10863)),2)</f>
        <v>4</v>
      </c>
    </row>
    <row r="10864" customFormat="false" ht="15" hidden="false" customHeight="false" outlineLevel="0" collapsed="false">
      <c r="A10864" s="24" t="s">
        <v>11687</v>
      </c>
      <c r="B10864" s="39" t="n">
        <v>46250</v>
      </c>
      <c r="C10864" s="24" t="s">
        <v>294</v>
      </c>
      <c r="D10864" s="24" t="s">
        <v>826</v>
      </c>
      <c r="E10864" s="24" t="s">
        <v>111</v>
      </c>
      <c r="F10864" s="38" t="n">
        <v>50</v>
      </c>
      <c r="G10864" s="42" t="n">
        <f aca="false">DATE(YEAR(B10864),MONTH(B10864),1)</f>
        <v>46235</v>
      </c>
      <c r="H10864" s="24" t="str">
        <f aca="false">INDEX(Customers!$B$2:$B$601,MATCH(C10864,Customers!$A$2:$A$601,0))</f>
        <v>Eastern</v>
      </c>
      <c r="I10864" s="43" t="n">
        <f aca="false">ROUND(MIN(INDEX(Assumptions!$D$13:$D$18,MATCH(E10864,Assumptions!$A$13:$A$18,0)),MAX(INDEX(Assumptions!$C$13:$C$18,MATCH(E10864,Assumptions!$A$13:$A$18,0)),INDEX(Assumptions!$B$13:$B$18,MATCH(E10864,Assumptions!$A$13:$A$18,0))*F10864)),2)</f>
        <v>2</v>
      </c>
    </row>
    <row r="10865" customFormat="false" ht="15" hidden="false" customHeight="false" outlineLevel="0" collapsed="false">
      <c r="A10865" s="24" t="s">
        <v>11688</v>
      </c>
      <c r="B10865" s="39" t="n">
        <v>46250</v>
      </c>
      <c r="C10865" s="24" t="s">
        <v>314</v>
      </c>
      <c r="D10865" s="24" t="s">
        <v>826</v>
      </c>
      <c r="E10865" s="24" t="s">
        <v>111</v>
      </c>
      <c r="F10865" s="38" t="n">
        <v>100</v>
      </c>
      <c r="G10865" s="42" t="n">
        <f aca="false">DATE(YEAR(B10865),MONTH(B10865),1)</f>
        <v>46235</v>
      </c>
      <c r="H10865" s="24" t="str">
        <f aca="false">INDEX(Customers!$B$2:$B$601,MATCH(C10865,Customers!$A$2:$A$601,0))</f>
        <v>Western</v>
      </c>
      <c r="I10865" s="43" t="n">
        <f aca="false">ROUND(MIN(INDEX(Assumptions!$D$13:$D$18,MATCH(E10865,Assumptions!$A$13:$A$18,0)),MAX(INDEX(Assumptions!$C$13:$C$18,MATCH(E10865,Assumptions!$A$13:$A$18,0)),INDEX(Assumptions!$B$13:$B$18,MATCH(E10865,Assumptions!$A$13:$A$18,0))*F10865)),2)</f>
        <v>4</v>
      </c>
    </row>
    <row r="10866" customFormat="false" ht="15" hidden="false" customHeight="false" outlineLevel="0" collapsed="false">
      <c r="A10866" s="24" t="s">
        <v>11689</v>
      </c>
      <c r="B10866" s="39" t="n">
        <v>46250</v>
      </c>
      <c r="C10866" s="24" t="s">
        <v>352</v>
      </c>
      <c r="D10866" s="24" t="s">
        <v>187</v>
      </c>
      <c r="E10866" s="24" t="s">
        <v>107</v>
      </c>
      <c r="F10866" s="38" t="n">
        <v>2290</v>
      </c>
      <c r="G10866" s="42" t="n">
        <f aca="false">DATE(YEAR(B10866),MONTH(B10866),1)</f>
        <v>46235</v>
      </c>
      <c r="H10866" s="24" t="str">
        <f aca="false">INDEX(Customers!$B$2:$B$601,MATCH(C10866,Customers!$A$2:$A$601,0))</f>
        <v>Coast</v>
      </c>
      <c r="I10866" s="43" t="n">
        <f aca="false">ROUND(MIN(INDEX(Assumptions!$D$13:$D$18,MATCH(E10866,Assumptions!$A$13:$A$18,0)),MAX(INDEX(Assumptions!$C$13:$C$18,MATCH(E10866,Assumptions!$A$13:$A$18,0)),INDEX(Assumptions!$B$13:$B$18,MATCH(E10866,Assumptions!$A$13:$A$18,0))*F10866)),2)</f>
        <v>0</v>
      </c>
    </row>
    <row r="10867" customFormat="false" ht="15" hidden="false" customHeight="false" outlineLevel="0" collapsed="false">
      <c r="A10867" s="24" t="s">
        <v>11690</v>
      </c>
      <c r="B10867" s="39" t="n">
        <v>46250</v>
      </c>
      <c r="C10867" s="24" t="s">
        <v>356</v>
      </c>
      <c r="D10867" s="24" t="s">
        <v>826</v>
      </c>
      <c r="E10867" s="24" t="s">
        <v>103</v>
      </c>
      <c r="F10867" s="38" t="n">
        <v>1450</v>
      </c>
      <c r="G10867" s="42" t="n">
        <f aca="false">DATE(YEAR(B10867),MONTH(B10867),1)</f>
        <v>46235</v>
      </c>
      <c r="H10867" s="24" t="str">
        <f aca="false">INDEX(Customers!$B$2:$B$601,MATCH(C10867,Customers!$A$2:$A$601,0))</f>
        <v>Coast</v>
      </c>
      <c r="I10867" s="43" t="n">
        <f aca="false">ROUND(MIN(INDEX(Assumptions!$D$13:$D$18,MATCH(E10867,Assumptions!$A$13:$A$18,0)),MAX(INDEX(Assumptions!$C$13:$C$18,MATCH(E10867,Assumptions!$A$13:$A$18,0)),INDEX(Assumptions!$B$13:$B$18,MATCH(E10867,Assumptions!$A$13:$A$18,0))*F10867)),2)</f>
        <v>14.5</v>
      </c>
    </row>
    <row r="10868" customFormat="false" ht="15" hidden="false" customHeight="false" outlineLevel="0" collapsed="false">
      <c r="A10868" s="24" t="s">
        <v>11691</v>
      </c>
      <c r="B10868" s="39" t="n">
        <v>46250</v>
      </c>
      <c r="C10868" s="24" t="s">
        <v>359</v>
      </c>
      <c r="D10868" s="24" t="s">
        <v>826</v>
      </c>
      <c r="E10868" s="24" t="s">
        <v>109</v>
      </c>
      <c r="F10868" s="38" t="n">
        <v>2780</v>
      </c>
      <c r="G10868" s="42" t="n">
        <f aca="false">DATE(YEAR(B10868),MONTH(B10868),1)</f>
        <v>46235</v>
      </c>
      <c r="H10868" s="24" t="str">
        <f aca="false">INDEX(Customers!$B$2:$B$601,MATCH(C10868,Customers!$A$2:$A$601,0))</f>
        <v>Central</v>
      </c>
      <c r="I10868" s="43" t="n">
        <f aca="false">ROUND(MIN(INDEX(Assumptions!$D$13:$D$18,MATCH(E10868,Assumptions!$A$13:$A$18,0)),MAX(INDEX(Assumptions!$C$13:$C$18,MATCH(E10868,Assumptions!$A$13:$A$18,0)),INDEX(Assumptions!$B$13:$B$18,MATCH(E10868,Assumptions!$A$13:$A$18,0))*F10868)),2)</f>
        <v>11.12</v>
      </c>
    </row>
    <row r="10869" customFormat="false" ht="15" hidden="false" customHeight="false" outlineLevel="0" collapsed="false">
      <c r="A10869" s="24" t="s">
        <v>11692</v>
      </c>
      <c r="B10869" s="39" t="n">
        <v>46250</v>
      </c>
      <c r="C10869" s="24" t="s">
        <v>361</v>
      </c>
      <c r="D10869" s="24" t="s">
        <v>826</v>
      </c>
      <c r="E10869" s="24" t="s">
        <v>109</v>
      </c>
      <c r="F10869" s="38" t="n">
        <v>14510</v>
      </c>
      <c r="G10869" s="42" t="n">
        <f aca="false">DATE(YEAR(B10869),MONTH(B10869),1)</f>
        <v>46235</v>
      </c>
      <c r="H10869" s="24" t="str">
        <f aca="false">INDEX(Customers!$B$2:$B$601,MATCH(C10869,Customers!$A$2:$A$601,0))</f>
        <v>Rift Valley</v>
      </c>
      <c r="I10869" s="43" t="n">
        <f aca="false">ROUND(MIN(INDEX(Assumptions!$D$13:$D$18,MATCH(E10869,Assumptions!$A$13:$A$18,0)),MAX(INDEX(Assumptions!$C$13:$C$18,MATCH(E10869,Assumptions!$A$13:$A$18,0)),INDEX(Assumptions!$B$13:$B$18,MATCH(E10869,Assumptions!$A$13:$A$18,0))*F10869)),2)</f>
        <v>40</v>
      </c>
    </row>
    <row r="10870" customFormat="false" ht="15" hidden="false" customHeight="false" outlineLevel="0" collapsed="false">
      <c r="A10870" s="24" t="s">
        <v>11693</v>
      </c>
      <c r="B10870" s="39" t="n">
        <v>46250</v>
      </c>
      <c r="C10870" s="24" t="s">
        <v>373</v>
      </c>
      <c r="D10870" s="24" t="s">
        <v>826</v>
      </c>
      <c r="E10870" s="24" t="s">
        <v>113</v>
      </c>
      <c r="F10870" s="38" t="n">
        <v>1000</v>
      </c>
      <c r="G10870" s="42" t="n">
        <f aca="false">DATE(YEAR(B10870),MONTH(B10870),1)</f>
        <v>46235</v>
      </c>
      <c r="H10870" s="24" t="str">
        <f aca="false">INDEX(Customers!$B$2:$B$601,MATCH(C10870,Customers!$A$2:$A$601,0))</f>
        <v>Rift Valley</v>
      </c>
      <c r="I10870" s="43" t="n">
        <f aca="false">ROUND(MIN(INDEX(Assumptions!$D$13:$D$18,MATCH(E10870,Assumptions!$A$13:$A$18,0)),MAX(INDEX(Assumptions!$C$13:$C$18,MATCH(E10870,Assumptions!$A$13:$A$18,0)),INDEX(Assumptions!$B$13:$B$18,MATCH(E10870,Assumptions!$A$13:$A$18,0))*F10870)),2)</f>
        <v>50</v>
      </c>
    </row>
    <row r="10871" customFormat="false" ht="15" hidden="false" customHeight="false" outlineLevel="0" collapsed="false">
      <c r="A10871" s="24" t="s">
        <v>11694</v>
      </c>
      <c r="B10871" s="39" t="n">
        <v>46250</v>
      </c>
      <c r="C10871" s="24" t="s">
        <v>387</v>
      </c>
      <c r="D10871" s="24" t="s">
        <v>826</v>
      </c>
      <c r="E10871" s="24" t="s">
        <v>109</v>
      </c>
      <c r="F10871" s="38" t="n">
        <v>11830</v>
      </c>
      <c r="G10871" s="42" t="n">
        <f aca="false">DATE(YEAR(B10871),MONTH(B10871),1)</f>
        <v>46235</v>
      </c>
      <c r="H10871" s="24" t="str">
        <f aca="false">INDEX(Customers!$B$2:$B$601,MATCH(C10871,Customers!$A$2:$A$601,0))</f>
        <v>Eastern</v>
      </c>
      <c r="I10871" s="43" t="n">
        <f aca="false">ROUND(MIN(INDEX(Assumptions!$D$13:$D$18,MATCH(E10871,Assumptions!$A$13:$A$18,0)),MAX(INDEX(Assumptions!$C$13:$C$18,MATCH(E10871,Assumptions!$A$13:$A$18,0)),INDEX(Assumptions!$B$13:$B$18,MATCH(E10871,Assumptions!$A$13:$A$18,0))*F10871)),2)</f>
        <v>40</v>
      </c>
    </row>
    <row r="10872" customFormat="false" ht="15" hidden="false" customHeight="false" outlineLevel="0" collapsed="false">
      <c r="A10872" s="24" t="s">
        <v>11695</v>
      </c>
      <c r="B10872" s="39" t="n">
        <v>46250</v>
      </c>
      <c r="C10872" s="24" t="s">
        <v>419</v>
      </c>
      <c r="D10872" s="24" t="s">
        <v>150</v>
      </c>
      <c r="E10872" s="24" t="s">
        <v>105</v>
      </c>
      <c r="F10872" s="38" t="n">
        <v>1380</v>
      </c>
      <c r="G10872" s="42" t="n">
        <f aca="false">DATE(YEAR(B10872),MONTH(B10872),1)</f>
        <v>46235</v>
      </c>
      <c r="H10872" s="24" t="str">
        <f aca="false">INDEX(Customers!$B$2:$B$601,MATCH(C10872,Customers!$A$2:$A$601,0))</f>
        <v>Nairobi</v>
      </c>
      <c r="I10872" s="43" t="n">
        <f aca="false">ROUND(MIN(INDEX(Assumptions!$D$13:$D$18,MATCH(E10872,Assumptions!$A$13:$A$18,0)),MAX(INDEX(Assumptions!$C$13:$C$18,MATCH(E10872,Assumptions!$A$13:$A$18,0)),INDEX(Assumptions!$B$13:$B$18,MATCH(E10872,Assumptions!$A$13:$A$18,0))*F10872)),2)</f>
        <v>20.7</v>
      </c>
    </row>
    <row r="10873" customFormat="false" ht="15" hidden="false" customHeight="false" outlineLevel="0" collapsed="false">
      <c r="A10873" s="24" t="s">
        <v>11696</v>
      </c>
      <c r="B10873" s="39" t="n">
        <v>46250</v>
      </c>
      <c r="C10873" s="24" t="s">
        <v>424</v>
      </c>
      <c r="D10873" s="24" t="s">
        <v>826</v>
      </c>
      <c r="E10873" s="24" t="s">
        <v>113</v>
      </c>
      <c r="F10873" s="38" t="n">
        <v>250</v>
      </c>
      <c r="G10873" s="42" t="n">
        <f aca="false">DATE(YEAR(B10873),MONTH(B10873),1)</f>
        <v>46235</v>
      </c>
      <c r="H10873" s="24" t="str">
        <f aca="false">INDEX(Customers!$B$2:$B$601,MATCH(C10873,Customers!$A$2:$A$601,0))</f>
        <v>Western</v>
      </c>
      <c r="I10873" s="43" t="n">
        <f aca="false">ROUND(MIN(INDEX(Assumptions!$D$13:$D$18,MATCH(E10873,Assumptions!$A$13:$A$18,0)),MAX(INDEX(Assumptions!$C$13:$C$18,MATCH(E10873,Assumptions!$A$13:$A$18,0)),INDEX(Assumptions!$B$13:$B$18,MATCH(E10873,Assumptions!$A$13:$A$18,0))*F10873)),2)</f>
        <v>12.5</v>
      </c>
    </row>
    <row r="10874" customFormat="false" ht="15" hidden="false" customHeight="false" outlineLevel="0" collapsed="false">
      <c r="A10874" s="24" t="s">
        <v>11697</v>
      </c>
      <c r="B10874" s="39" t="n">
        <v>46250</v>
      </c>
      <c r="C10874" s="24" t="s">
        <v>431</v>
      </c>
      <c r="D10874" s="24" t="s">
        <v>156</v>
      </c>
      <c r="E10874" s="24" t="s">
        <v>105</v>
      </c>
      <c r="F10874" s="38" t="n">
        <v>5460</v>
      </c>
      <c r="G10874" s="42" t="n">
        <f aca="false">DATE(YEAR(B10874),MONTH(B10874),1)</f>
        <v>46235</v>
      </c>
      <c r="H10874" s="24" t="str">
        <f aca="false">INDEX(Customers!$B$2:$B$601,MATCH(C10874,Customers!$A$2:$A$601,0))</f>
        <v>Nairobi</v>
      </c>
      <c r="I10874" s="43" t="n">
        <f aca="false">ROUND(MIN(INDEX(Assumptions!$D$13:$D$18,MATCH(E10874,Assumptions!$A$13:$A$18,0)),MAX(INDEX(Assumptions!$C$13:$C$18,MATCH(E10874,Assumptions!$A$13:$A$18,0)),INDEX(Assumptions!$B$13:$B$18,MATCH(E10874,Assumptions!$A$13:$A$18,0))*F10874)),2)</f>
        <v>81.9</v>
      </c>
    </row>
    <row r="10875" customFormat="false" ht="15" hidden="false" customHeight="false" outlineLevel="0" collapsed="false">
      <c r="A10875" s="24" t="s">
        <v>11698</v>
      </c>
      <c r="B10875" s="39" t="n">
        <v>46250</v>
      </c>
      <c r="C10875" s="24" t="s">
        <v>433</v>
      </c>
      <c r="D10875" s="24" t="s">
        <v>153</v>
      </c>
      <c r="E10875" s="24" t="s">
        <v>107</v>
      </c>
      <c r="F10875" s="38" t="n">
        <v>16940</v>
      </c>
      <c r="G10875" s="42" t="n">
        <f aca="false">DATE(YEAR(B10875),MONTH(B10875),1)</f>
        <v>46235</v>
      </c>
      <c r="H10875" s="24" t="str">
        <f aca="false">INDEX(Customers!$B$2:$B$601,MATCH(C10875,Customers!$A$2:$A$601,0))</f>
        <v>Nairobi</v>
      </c>
      <c r="I10875" s="43" t="n">
        <f aca="false">ROUND(MIN(INDEX(Assumptions!$D$13:$D$18,MATCH(E10875,Assumptions!$A$13:$A$18,0)),MAX(INDEX(Assumptions!$C$13:$C$18,MATCH(E10875,Assumptions!$A$13:$A$18,0)),INDEX(Assumptions!$B$13:$B$18,MATCH(E10875,Assumptions!$A$13:$A$18,0))*F10875)),2)</f>
        <v>0</v>
      </c>
    </row>
    <row r="10876" customFormat="false" ht="15" hidden="false" customHeight="false" outlineLevel="0" collapsed="false">
      <c r="A10876" s="24" t="s">
        <v>11699</v>
      </c>
      <c r="B10876" s="39" t="n">
        <v>46250</v>
      </c>
      <c r="C10876" s="24" t="s">
        <v>446</v>
      </c>
      <c r="D10876" s="24" t="s">
        <v>826</v>
      </c>
      <c r="E10876" s="24" t="s">
        <v>103</v>
      </c>
      <c r="F10876" s="38" t="n">
        <v>7450</v>
      </c>
      <c r="G10876" s="42" t="n">
        <f aca="false">DATE(YEAR(B10876),MONTH(B10876),1)</f>
        <v>46235</v>
      </c>
      <c r="H10876" s="24" t="str">
        <f aca="false">INDEX(Customers!$B$2:$B$601,MATCH(C10876,Customers!$A$2:$A$601,0))</f>
        <v>Central</v>
      </c>
      <c r="I10876" s="43" t="n">
        <f aca="false">ROUND(MIN(INDEX(Assumptions!$D$13:$D$18,MATCH(E10876,Assumptions!$A$13:$A$18,0)),MAX(INDEX(Assumptions!$C$13:$C$18,MATCH(E10876,Assumptions!$A$13:$A$18,0)),INDEX(Assumptions!$B$13:$B$18,MATCH(E10876,Assumptions!$A$13:$A$18,0))*F10876)),2)</f>
        <v>74.5</v>
      </c>
    </row>
    <row r="10877" customFormat="false" ht="15" hidden="false" customHeight="false" outlineLevel="0" collapsed="false">
      <c r="A10877" s="24" t="s">
        <v>11700</v>
      </c>
      <c r="B10877" s="39" t="n">
        <v>46250</v>
      </c>
      <c r="C10877" s="24" t="s">
        <v>464</v>
      </c>
      <c r="D10877" s="24" t="s">
        <v>173</v>
      </c>
      <c r="E10877" s="24" t="s">
        <v>107</v>
      </c>
      <c r="F10877" s="38" t="n">
        <v>11570</v>
      </c>
      <c r="G10877" s="42" t="n">
        <f aca="false">DATE(YEAR(B10877),MONTH(B10877),1)</f>
        <v>46235</v>
      </c>
      <c r="H10877" s="24" t="str">
        <f aca="false">INDEX(Customers!$B$2:$B$601,MATCH(C10877,Customers!$A$2:$A$601,0))</f>
        <v>Rift Valley</v>
      </c>
      <c r="I10877" s="43" t="n">
        <f aca="false">ROUND(MIN(INDEX(Assumptions!$D$13:$D$18,MATCH(E10877,Assumptions!$A$13:$A$18,0)),MAX(INDEX(Assumptions!$C$13:$C$18,MATCH(E10877,Assumptions!$A$13:$A$18,0)),INDEX(Assumptions!$B$13:$B$18,MATCH(E10877,Assumptions!$A$13:$A$18,0))*F10877)),2)</f>
        <v>0</v>
      </c>
    </row>
    <row r="10878" customFormat="false" ht="15" hidden="false" customHeight="false" outlineLevel="0" collapsed="false">
      <c r="A10878" s="24" t="s">
        <v>11701</v>
      </c>
      <c r="B10878" s="39" t="n">
        <v>46250</v>
      </c>
      <c r="C10878" s="24" t="s">
        <v>483</v>
      </c>
      <c r="D10878" s="24" t="s">
        <v>826</v>
      </c>
      <c r="E10878" s="24" t="s">
        <v>103</v>
      </c>
      <c r="F10878" s="38" t="n">
        <v>830</v>
      </c>
      <c r="G10878" s="42" t="n">
        <f aca="false">DATE(YEAR(B10878),MONTH(B10878),1)</f>
        <v>46235</v>
      </c>
      <c r="H10878" s="24" t="str">
        <f aca="false">INDEX(Customers!$B$2:$B$601,MATCH(C10878,Customers!$A$2:$A$601,0))</f>
        <v>Central</v>
      </c>
      <c r="I10878" s="43" t="n">
        <f aca="false">ROUND(MIN(INDEX(Assumptions!$D$13:$D$18,MATCH(E10878,Assumptions!$A$13:$A$18,0)),MAX(INDEX(Assumptions!$C$13:$C$18,MATCH(E10878,Assumptions!$A$13:$A$18,0)),INDEX(Assumptions!$B$13:$B$18,MATCH(E10878,Assumptions!$A$13:$A$18,0))*F10878)),2)</f>
        <v>8.3</v>
      </c>
    </row>
    <row r="10879" customFormat="false" ht="15" hidden="false" customHeight="false" outlineLevel="0" collapsed="false">
      <c r="A10879" s="24" t="s">
        <v>11702</v>
      </c>
      <c r="B10879" s="39" t="n">
        <v>46250</v>
      </c>
      <c r="C10879" s="24" t="s">
        <v>508</v>
      </c>
      <c r="D10879" s="24" t="s">
        <v>206</v>
      </c>
      <c r="E10879" s="24" t="s">
        <v>105</v>
      </c>
      <c r="F10879" s="38" t="n">
        <v>10240</v>
      </c>
      <c r="G10879" s="42" t="n">
        <f aca="false">DATE(YEAR(B10879),MONTH(B10879),1)</f>
        <v>46235</v>
      </c>
      <c r="H10879" s="24" t="str">
        <f aca="false">INDEX(Customers!$B$2:$B$601,MATCH(C10879,Customers!$A$2:$A$601,0))</f>
        <v>Eastern</v>
      </c>
      <c r="I10879" s="43" t="n">
        <f aca="false">ROUND(MIN(INDEX(Assumptions!$D$13:$D$18,MATCH(E10879,Assumptions!$A$13:$A$18,0)),MAX(INDEX(Assumptions!$C$13:$C$18,MATCH(E10879,Assumptions!$A$13:$A$18,0)),INDEX(Assumptions!$B$13:$B$18,MATCH(E10879,Assumptions!$A$13:$A$18,0))*F10879)),2)</f>
        <v>153.6</v>
      </c>
    </row>
    <row r="10880" customFormat="false" ht="15" hidden="false" customHeight="false" outlineLevel="0" collapsed="false">
      <c r="A10880" s="24" t="s">
        <v>11703</v>
      </c>
      <c r="B10880" s="39" t="n">
        <v>46250</v>
      </c>
      <c r="C10880" s="24" t="s">
        <v>520</v>
      </c>
      <c r="D10880" s="24" t="s">
        <v>826</v>
      </c>
      <c r="E10880" s="24" t="s">
        <v>109</v>
      </c>
      <c r="F10880" s="38" t="n">
        <v>1500</v>
      </c>
      <c r="G10880" s="42" t="n">
        <f aca="false">DATE(YEAR(B10880),MONTH(B10880),1)</f>
        <v>46235</v>
      </c>
      <c r="H10880" s="24" t="str">
        <f aca="false">INDEX(Customers!$B$2:$B$601,MATCH(C10880,Customers!$A$2:$A$601,0))</f>
        <v>Coast</v>
      </c>
      <c r="I10880" s="43" t="n">
        <f aca="false">ROUND(MIN(INDEX(Assumptions!$D$13:$D$18,MATCH(E10880,Assumptions!$A$13:$A$18,0)),MAX(INDEX(Assumptions!$C$13:$C$18,MATCH(E10880,Assumptions!$A$13:$A$18,0)),INDEX(Assumptions!$B$13:$B$18,MATCH(E10880,Assumptions!$A$13:$A$18,0))*F10880)),2)</f>
        <v>6</v>
      </c>
    </row>
    <row r="10881" customFormat="false" ht="15" hidden="false" customHeight="false" outlineLevel="0" collapsed="false">
      <c r="A10881" s="24" t="s">
        <v>11704</v>
      </c>
      <c r="B10881" s="39" t="n">
        <v>46250</v>
      </c>
      <c r="C10881" s="24" t="s">
        <v>526</v>
      </c>
      <c r="D10881" s="24" t="s">
        <v>826</v>
      </c>
      <c r="E10881" s="24" t="s">
        <v>103</v>
      </c>
      <c r="F10881" s="38" t="n">
        <v>15200</v>
      </c>
      <c r="G10881" s="42" t="n">
        <f aca="false">DATE(YEAR(B10881),MONTH(B10881),1)</f>
        <v>46235</v>
      </c>
      <c r="H10881" s="24" t="str">
        <f aca="false">INDEX(Customers!$B$2:$B$601,MATCH(C10881,Customers!$A$2:$A$601,0))</f>
        <v>Central</v>
      </c>
      <c r="I10881" s="43" t="n">
        <f aca="false">ROUND(MIN(INDEX(Assumptions!$D$13:$D$18,MATCH(E10881,Assumptions!$A$13:$A$18,0)),MAX(INDEX(Assumptions!$C$13:$C$18,MATCH(E10881,Assumptions!$A$13:$A$18,0)),INDEX(Assumptions!$B$13:$B$18,MATCH(E10881,Assumptions!$A$13:$A$18,0))*F10881)),2)</f>
        <v>105</v>
      </c>
    </row>
    <row r="10882" customFormat="false" ht="15" hidden="false" customHeight="false" outlineLevel="0" collapsed="false">
      <c r="A10882" s="24" t="s">
        <v>11705</v>
      </c>
      <c r="B10882" s="39" t="n">
        <v>46250</v>
      </c>
      <c r="C10882" s="24" t="s">
        <v>544</v>
      </c>
      <c r="D10882" s="24" t="s">
        <v>826</v>
      </c>
      <c r="E10882" s="24" t="s">
        <v>109</v>
      </c>
      <c r="F10882" s="38" t="n">
        <v>69720</v>
      </c>
      <c r="G10882" s="42" t="n">
        <f aca="false">DATE(YEAR(B10882),MONTH(B10882),1)</f>
        <v>46235</v>
      </c>
      <c r="H10882" s="24" t="str">
        <f aca="false">INDEX(Customers!$B$2:$B$601,MATCH(C10882,Customers!$A$2:$A$601,0))</f>
        <v>Coast</v>
      </c>
      <c r="I10882" s="43" t="n">
        <f aca="false">ROUND(MIN(INDEX(Assumptions!$D$13:$D$18,MATCH(E10882,Assumptions!$A$13:$A$18,0)),MAX(INDEX(Assumptions!$C$13:$C$18,MATCH(E10882,Assumptions!$A$13:$A$18,0)),INDEX(Assumptions!$B$13:$B$18,MATCH(E10882,Assumptions!$A$13:$A$18,0))*F10882)),2)</f>
        <v>40</v>
      </c>
    </row>
    <row r="10883" customFormat="false" ht="15" hidden="false" customHeight="false" outlineLevel="0" collapsed="false">
      <c r="A10883" s="24" t="s">
        <v>11706</v>
      </c>
      <c r="B10883" s="39" t="n">
        <v>46250</v>
      </c>
      <c r="C10883" s="24" t="s">
        <v>552</v>
      </c>
      <c r="D10883" s="24" t="s">
        <v>207</v>
      </c>
      <c r="E10883" s="24" t="s">
        <v>107</v>
      </c>
      <c r="F10883" s="38" t="n">
        <v>4810</v>
      </c>
      <c r="G10883" s="42" t="n">
        <f aca="false">DATE(YEAR(B10883),MONTH(B10883),1)</f>
        <v>46235</v>
      </c>
      <c r="H10883" s="24" t="str">
        <f aca="false">INDEX(Customers!$B$2:$B$601,MATCH(C10883,Customers!$A$2:$A$601,0))</f>
        <v>Eastern</v>
      </c>
      <c r="I10883" s="43" t="n">
        <f aca="false">ROUND(MIN(INDEX(Assumptions!$D$13:$D$18,MATCH(E10883,Assumptions!$A$13:$A$18,0)),MAX(INDEX(Assumptions!$C$13:$C$18,MATCH(E10883,Assumptions!$A$13:$A$18,0)),INDEX(Assumptions!$B$13:$B$18,MATCH(E10883,Assumptions!$A$13:$A$18,0))*F10883)),2)</f>
        <v>0</v>
      </c>
    </row>
    <row r="10884" customFormat="false" ht="15" hidden="false" customHeight="false" outlineLevel="0" collapsed="false">
      <c r="A10884" s="24" t="s">
        <v>11707</v>
      </c>
      <c r="B10884" s="39" t="n">
        <v>46250</v>
      </c>
      <c r="C10884" s="24" t="s">
        <v>556</v>
      </c>
      <c r="D10884" s="24" t="s">
        <v>826</v>
      </c>
      <c r="E10884" s="24" t="s">
        <v>109</v>
      </c>
      <c r="F10884" s="38" t="n">
        <v>880</v>
      </c>
      <c r="G10884" s="42" t="n">
        <f aca="false">DATE(YEAR(B10884),MONTH(B10884),1)</f>
        <v>46235</v>
      </c>
      <c r="H10884" s="24" t="str">
        <f aca="false">INDEX(Customers!$B$2:$B$601,MATCH(C10884,Customers!$A$2:$A$601,0))</f>
        <v>Central</v>
      </c>
      <c r="I10884" s="43" t="n">
        <f aca="false">ROUND(MIN(INDEX(Assumptions!$D$13:$D$18,MATCH(E10884,Assumptions!$A$13:$A$18,0)),MAX(INDEX(Assumptions!$C$13:$C$18,MATCH(E10884,Assumptions!$A$13:$A$18,0)),INDEX(Assumptions!$B$13:$B$18,MATCH(E10884,Assumptions!$A$13:$A$18,0))*F10884)),2)</f>
        <v>3.52</v>
      </c>
    </row>
    <row r="10885" customFormat="false" ht="15" hidden="false" customHeight="false" outlineLevel="0" collapsed="false">
      <c r="A10885" s="24" t="s">
        <v>11708</v>
      </c>
      <c r="B10885" s="39" t="n">
        <v>46250</v>
      </c>
      <c r="C10885" s="24" t="s">
        <v>564</v>
      </c>
      <c r="D10885" s="24" t="s">
        <v>826</v>
      </c>
      <c r="E10885" s="24" t="s">
        <v>111</v>
      </c>
      <c r="F10885" s="38" t="n">
        <v>200</v>
      </c>
      <c r="G10885" s="42" t="n">
        <f aca="false">DATE(YEAR(B10885),MONTH(B10885),1)</f>
        <v>46235</v>
      </c>
      <c r="H10885" s="24" t="str">
        <f aca="false">INDEX(Customers!$B$2:$B$601,MATCH(C10885,Customers!$A$2:$A$601,0))</f>
        <v>Coast</v>
      </c>
      <c r="I10885" s="43" t="n">
        <f aca="false">ROUND(MIN(INDEX(Assumptions!$D$13:$D$18,MATCH(E10885,Assumptions!$A$13:$A$18,0)),MAX(INDEX(Assumptions!$C$13:$C$18,MATCH(E10885,Assumptions!$A$13:$A$18,0)),INDEX(Assumptions!$B$13:$B$18,MATCH(E10885,Assumptions!$A$13:$A$18,0))*F10885)),2)</f>
        <v>8</v>
      </c>
    </row>
    <row r="10886" customFormat="false" ht="15" hidden="false" customHeight="false" outlineLevel="0" collapsed="false">
      <c r="A10886" s="24" t="s">
        <v>11709</v>
      </c>
      <c r="B10886" s="39" t="n">
        <v>46250</v>
      </c>
      <c r="C10886" s="24" t="s">
        <v>576</v>
      </c>
      <c r="D10886" s="24" t="s">
        <v>826</v>
      </c>
      <c r="E10886" s="24" t="s">
        <v>111</v>
      </c>
      <c r="F10886" s="38" t="n">
        <v>50</v>
      </c>
      <c r="G10886" s="42" t="n">
        <f aca="false">DATE(YEAR(B10886),MONTH(B10886),1)</f>
        <v>46235</v>
      </c>
      <c r="H10886" s="24" t="str">
        <f aca="false">INDEX(Customers!$B$2:$B$601,MATCH(C10886,Customers!$A$2:$A$601,0))</f>
        <v>Coast</v>
      </c>
      <c r="I10886" s="43" t="n">
        <f aca="false">ROUND(MIN(INDEX(Assumptions!$D$13:$D$18,MATCH(E10886,Assumptions!$A$13:$A$18,0)),MAX(INDEX(Assumptions!$C$13:$C$18,MATCH(E10886,Assumptions!$A$13:$A$18,0)),INDEX(Assumptions!$B$13:$B$18,MATCH(E10886,Assumptions!$A$13:$A$18,0))*F10886)),2)</f>
        <v>2</v>
      </c>
    </row>
    <row r="10887" customFormat="false" ht="15" hidden="false" customHeight="false" outlineLevel="0" collapsed="false">
      <c r="A10887" s="24" t="s">
        <v>11710</v>
      </c>
      <c r="B10887" s="39" t="n">
        <v>46250</v>
      </c>
      <c r="C10887" s="24" t="s">
        <v>616</v>
      </c>
      <c r="D10887" s="24" t="s">
        <v>826</v>
      </c>
      <c r="E10887" s="24" t="s">
        <v>103</v>
      </c>
      <c r="F10887" s="38" t="n">
        <v>1810</v>
      </c>
      <c r="G10887" s="42" t="n">
        <f aca="false">DATE(YEAR(B10887),MONTH(B10887),1)</f>
        <v>46235</v>
      </c>
      <c r="H10887" s="24" t="str">
        <f aca="false">INDEX(Customers!$B$2:$B$601,MATCH(C10887,Customers!$A$2:$A$601,0))</f>
        <v>Coast</v>
      </c>
      <c r="I10887" s="43" t="n">
        <f aca="false">ROUND(MIN(INDEX(Assumptions!$D$13:$D$18,MATCH(E10887,Assumptions!$A$13:$A$18,0)),MAX(INDEX(Assumptions!$C$13:$C$18,MATCH(E10887,Assumptions!$A$13:$A$18,0)),INDEX(Assumptions!$B$13:$B$18,MATCH(E10887,Assumptions!$A$13:$A$18,0))*F10887)),2)</f>
        <v>18.1</v>
      </c>
    </row>
    <row r="10888" customFormat="false" ht="15" hidden="false" customHeight="false" outlineLevel="0" collapsed="false">
      <c r="A10888" s="24" t="s">
        <v>11711</v>
      </c>
      <c r="B10888" s="39" t="n">
        <v>46250</v>
      </c>
      <c r="C10888" s="24" t="s">
        <v>624</v>
      </c>
      <c r="D10888" s="24" t="s">
        <v>178</v>
      </c>
      <c r="E10888" s="24" t="s">
        <v>105</v>
      </c>
      <c r="F10888" s="38" t="n">
        <v>1610</v>
      </c>
      <c r="G10888" s="42" t="n">
        <f aca="false">DATE(YEAR(B10888),MONTH(B10888),1)</f>
        <v>46235</v>
      </c>
      <c r="H10888" s="24" t="str">
        <f aca="false">INDEX(Customers!$B$2:$B$601,MATCH(C10888,Customers!$A$2:$A$601,0))</f>
        <v>Nairobi</v>
      </c>
      <c r="I10888" s="43" t="n">
        <f aca="false">ROUND(MIN(INDEX(Assumptions!$D$13:$D$18,MATCH(E10888,Assumptions!$A$13:$A$18,0)),MAX(INDEX(Assumptions!$C$13:$C$18,MATCH(E10888,Assumptions!$A$13:$A$18,0)),INDEX(Assumptions!$B$13:$B$18,MATCH(E10888,Assumptions!$A$13:$A$18,0))*F10888)),2)</f>
        <v>24.15</v>
      </c>
    </row>
    <row r="10889" customFormat="false" ht="15" hidden="false" customHeight="false" outlineLevel="0" collapsed="false">
      <c r="A10889" s="24" t="s">
        <v>11712</v>
      </c>
      <c r="B10889" s="39" t="n">
        <v>46250</v>
      </c>
      <c r="C10889" s="24" t="s">
        <v>675</v>
      </c>
      <c r="D10889" s="24" t="s">
        <v>165</v>
      </c>
      <c r="E10889" s="24" t="s">
        <v>105</v>
      </c>
      <c r="F10889" s="38" t="n">
        <v>1330</v>
      </c>
      <c r="G10889" s="42" t="n">
        <f aca="false">DATE(YEAR(B10889),MONTH(B10889),1)</f>
        <v>46235</v>
      </c>
      <c r="H10889" s="24" t="str">
        <f aca="false">INDEX(Customers!$B$2:$B$601,MATCH(C10889,Customers!$A$2:$A$601,0))</f>
        <v>Central</v>
      </c>
      <c r="I10889" s="43" t="n">
        <f aca="false">ROUND(MIN(INDEX(Assumptions!$D$13:$D$18,MATCH(E10889,Assumptions!$A$13:$A$18,0)),MAX(INDEX(Assumptions!$C$13:$C$18,MATCH(E10889,Assumptions!$A$13:$A$18,0)),INDEX(Assumptions!$B$13:$B$18,MATCH(E10889,Assumptions!$A$13:$A$18,0))*F10889)),2)</f>
        <v>19.95</v>
      </c>
    </row>
    <row r="10890" customFormat="false" ht="15" hidden="false" customHeight="false" outlineLevel="0" collapsed="false">
      <c r="A10890" s="24" t="s">
        <v>11713</v>
      </c>
      <c r="B10890" s="39" t="n">
        <v>46250</v>
      </c>
      <c r="C10890" s="24" t="s">
        <v>690</v>
      </c>
      <c r="D10890" s="24" t="s">
        <v>826</v>
      </c>
      <c r="E10890" s="24" t="s">
        <v>109</v>
      </c>
      <c r="F10890" s="38" t="n">
        <v>1370</v>
      </c>
      <c r="G10890" s="42" t="n">
        <f aca="false">DATE(YEAR(B10890),MONTH(B10890),1)</f>
        <v>46235</v>
      </c>
      <c r="H10890" s="24" t="str">
        <f aca="false">INDEX(Customers!$B$2:$B$601,MATCH(C10890,Customers!$A$2:$A$601,0))</f>
        <v>Central</v>
      </c>
      <c r="I10890" s="43" t="n">
        <f aca="false">ROUND(MIN(INDEX(Assumptions!$D$13:$D$18,MATCH(E10890,Assumptions!$A$13:$A$18,0)),MAX(INDEX(Assumptions!$C$13:$C$18,MATCH(E10890,Assumptions!$A$13:$A$18,0)),INDEX(Assumptions!$B$13:$B$18,MATCH(E10890,Assumptions!$A$13:$A$18,0))*F10890)),2)</f>
        <v>5.48</v>
      </c>
    </row>
    <row r="10891" customFormat="false" ht="15" hidden="false" customHeight="false" outlineLevel="0" collapsed="false">
      <c r="A10891" s="24" t="s">
        <v>11714</v>
      </c>
      <c r="B10891" s="39" t="n">
        <v>46250</v>
      </c>
      <c r="C10891" s="24" t="s">
        <v>710</v>
      </c>
      <c r="D10891" s="24" t="s">
        <v>826</v>
      </c>
      <c r="E10891" s="24" t="s">
        <v>103</v>
      </c>
      <c r="F10891" s="38" t="n">
        <v>1070</v>
      </c>
      <c r="G10891" s="42" t="n">
        <f aca="false">DATE(YEAR(B10891),MONTH(B10891),1)</f>
        <v>46235</v>
      </c>
      <c r="H10891" s="24" t="str">
        <f aca="false">INDEX(Customers!$B$2:$B$601,MATCH(C10891,Customers!$A$2:$A$601,0))</f>
        <v>Nairobi</v>
      </c>
      <c r="I10891" s="43" t="n">
        <f aca="false">ROUND(MIN(INDEX(Assumptions!$D$13:$D$18,MATCH(E10891,Assumptions!$A$13:$A$18,0)),MAX(INDEX(Assumptions!$C$13:$C$18,MATCH(E10891,Assumptions!$A$13:$A$18,0)),INDEX(Assumptions!$B$13:$B$18,MATCH(E10891,Assumptions!$A$13:$A$18,0))*F10891)),2)</f>
        <v>10.7</v>
      </c>
    </row>
    <row r="10892" customFormat="false" ht="15" hidden="false" customHeight="false" outlineLevel="0" collapsed="false">
      <c r="A10892" s="24" t="s">
        <v>11715</v>
      </c>
      <c r="B10892" s="39" t="n">
        <v>46250</v>
      </c>
      <c r="C10892" s="24" t="s">
        <v>728</v>
      </c>
      <c r="D10892" s="24" t="s">
        <v>826</v>
      </c>
      <c r="E10892" s="24" t="s">
        <v>109</v>
      </c>
      <c r="F10892" s="38" t="n">
        <v>370</v>
      </c>
      <c r="G10892" s="42" t="n">
        <f aca="false">DATE(YEAR(B10892),MONTH(B10892),1)</f>
        <v>46235</v>
      </c>
      <c r="H10892" s="24" t="str">
        <f aca="false">INDEX(Customers!$B$2:$B$601,MATCH(C10892,Customers!$A$2:$A$601,0))</f>
        <v>Nairobi</v>
      </c>
      <c r="I10892" s="43" t="n">
        <f aca="false">ROUND(MIN(INDEX(Assumptions!$D$13:$D$18,MATCH(E10892,Assumptions!$A$13:$A$18,0)),MAX(INDEX(Assumptions!$C$13:$C$18,MATCH(E10892,Assumptions!$A$13:$A$18,0)),INDEX(Assumptions!$B$13:$B$18,MATCH(E10892,Assumptions!$A$13:$A$18,0))*F10892)),2)</f>
        <v>1.48</v>
      </c>
    </row>
    <row r="10893" customFormat="false" ht="15" hidden="false" customHeight="false" outlineLevel="0" collapsed="false">
      <c r="A10893" s="24" t="s">
        <v>11716</v>
      </c>
      <c r="B10893" s="39" t="n">
        <v>46250</v>
      </c>
      <c r="C10893" s="24" t="s">
        <v>744</v>
      </c>
      <c r="D10893" s="24" t="s">
        <v>826</v>
      </c>
      <c r="E10893" s="24" t="s">
        <v>111</v>
      </c>
      <c r="F10893" s="38" t="n">
        <v>100</v>
      </c>
      <c r="G10893" s="42" t="n">
        <f aca="false">DATE(YEAR(B10893),MONTH(B10893),1)</f>
        <v>46235</v>
      </c>
      <c r="H10893" s="24" t="str">
        <f aca="false">INDEX(Customers!$B$2:$B$601,MATCH(C10893,Customers!$A$2:$A$601,0))</f>
        <v>Rift Valley</v>
      </c>
      <c r="I10893" s="43" t="n">
        <f aca="false">ROUND(MIN(INDEX(Assumptions!$D$13:$D$18,MATCH(E10893,Assumptions!$A$13:$A$18,0)),MAX(INDEX(Assumptions!$C$13:$C$18,MATCH(E10893,Assumptions!$A$13:$A$18,0)),INDEX(Assumptions!$B$13:$B$18,MATCH(E10893,Assumptions!$A$13:$A$18,0))*F10893)),2)</f>
        <v>4</v>
      </c>
    </row>
    <row r="10894" customFormat="false" ht="15" hidden="false" customHeight="false" outlineLevel="0" collapsed="false">
      <c r="A10894" s="24" t="s">
        <v>11717</v>
      </c>
      <c r="B10894" s="39" t="n">
        <v>46250</v>
      </c>
      <c r="C10894" s="24" t="s">
        <v>745</v>
      </c>
      <c r="D10894" s="24" t="s">
        <v>826</v>
      </c>
      <c r="E10894" s="24" t="s">
        <v>103</v>
      </c>
      <c r="F10894" s="38" t="n">
        <v>2750</v>
      </c>
      <c r="G10894" s="42" t="n">
        <f aca="false">DATE(YEAR(B10894),MONTH(B10894),1)</f>
        <v>46235</v>
      </c>
      <c r="H10894" s="24" t="str">
        <f aca="false">INDEX(Customers!$B$2:$B$601,MATCH(C10894,Customers!$A$2:$A$601,0))</f>
        <v>Central</v>
      </c>
      <c r="I10894" s="43" t="n">
        <f aca="false">ROUND(MIN(INDEX(Assumptions!$D$13:$D$18,MATCH(E10894,Assumptions!$A$13:$A$18,0)),MAX(INDEX(Assumptions!$C$13:$C$18,MATCH(E10894,Assumptions!$A$13:$A$18,0)),INDEX(Assumptions!$B$13:$B$18,MATCH(E10894,Assumptions!$A$13:$A$18,0))*F10894)),2)</f>
        <v>27.5</v>
      </c>
    </row>
    <row r="10895" customFormat="false" ht="15" hidden="false" customHeight="false" outlineLevel="0" collapsed="false">
      <c r="A10895" s="24" t="s">
        <v>11718</v>
      </c>
      <c r="B10895" s="39" t="n">
        <v>46250</v>
      </c>
      <c r="C10895" s="24" t="s">
        <v>751</v>
      </c>
      <c r="D10895" s="24" t="s">
        <v>826</v>
      </c>
      <c r="E10895" s="24" t="s">
        <v>113</v>
      </c>
      <c r="F10895" s="38" t="n">
        <v>99</v>
      </c>
      <c r="G10895" s="42" t="n">
        <f aca="false">DATE(YEAR(B10895),MONTH(B10895),1)</f>
        <v>46235</v>
      </c>
      <c r="H10895" s="24" t="str">
        <f aca="false">INDEX(Customers!$B$2:$B$601,MATCH(C10895,Customers!$A$2:$A$601,0))</f>
        <v>Coast</v>
      </c>
      <c r="I10895" s="43" t="n">
        <f aca="false">ROUND(MIN(INDEX(Assumptions!$D$13:$D$18,MATCH(E10895,Assumptions!$A$13:$A$18,0)),MAX(INDEX(Assumptions!$C$13:$C$18,MATCH(E10895,Assumptions!$A$13:$A$18,0)),INDEX(Assumptions!$B$13:$B$18,MATCH(E10895,Assumptions!$A$13:$A$18,0))*F10895)),2)</f>
        <v>4.95</v>
      </c>
    </row>
    <row r="10896" customFormat="false" ht="15" hidden="false" customHeight="false" outlineLevel="0" collapsed="false">
      <c r="A10896" s="24" t="s">
        <v>11719</v>
      </c>
      <c r="B10896" s="39" t="n">
        <v>46250</v>
      </c>
      <c r="C10896" s="24" t="s">
        <v>758</v>
      </c>
      <c r="D10896" s="24" t="s">
        <v>826</v>
      </c>
      <c r="E10896" s="24" t="s">
        <v>109</v>
      </c>
      <c r="F10896" s="38" t="n">
        <v>3880</v>
      </c>
      <c r="G10896" s="42" t="n">
        <f aca="false">DATE(YEAR(B10896),MONTH(B10896),1)</f>
        <v>46235</v>
      </c>
      <c r="H10896" s="24" t="str">
        <f aca="false">INDEX(Customers!$B$2:$B$601,MATCH(C10896,Customers!$A$2:$A$601,0))</f>
        <v>Nairobi</v>
      </c>
      <c r="I10896" s="43" t="n">
        <f aca="false">ROUND(MIN(INDEX(Assumptions!$D$13:$D$18,MATCH(E10896,Assumptions!$A$13:$A$18,0)),MAX(INDEX(Assumptions!$C$13:$C$18,MATCH(E10896,Assumptions!$A$13:$A$18,0)),INDEX(Assumptions!$B$13:$B$18,MATCH(E10896,Assumptions!$A$13:$A$18,0))*F10896)),2)</f>
        <v>15.52</v>
      </c>
    </row>
    <row r="10897" customFormat="false" ht="15" hidden="false" customHeight="false" outlineLevel="0" collapsed="false">
      <c r="A10897" s="24" t="s">
        <v>11720</v>
      </c>
      <c r="B10897" s="39" t="n">
        <v>46250</v>
      </c>
      <c r="C10897" s="24" t="s">
        <v>781</v>
      </c>
      <c r="D10897" s="24" t="s">
        <v>826</v>
      </c>
      <c r="E10897" s="24" t="s">
        <v>111</v>
      </c>
      <c r="F10897" s="38" t="n">
        <v>200</v>
      </c>
      <c r="G10897" s="42" t="n">
        <f aca="false">DATE(YEAR(B10897),MONTH(B10897),1)</f>
        <v>46235</v>
      </c>
      <c r="H10897" s="24" t="str">
        <f aca="false">INDEX(Customers!$B$2:$B$601,MATCH(C10897,Customers!$A$2:$A$601,0))</f>
        <v>Eastern</v>
      </c>
      <c r="I10897" s="43" t="n">
        <f aca="false">ROUND(MIN(INDEX(Assumptions!$D$13:$D$18,MATCH(E10897,Assumptions!$A$13:$A$18,0)),MAX(INDEX(Assumptions!$C$13:$C$18,MATCH(E10897,Assumptions!$A$13:$A$18,0)),INDEX(Assumptions!$B$13:$B$18,MATCH(E10897,Assumptions!$A$13:$A$18,0))*F10897)),2)</f>
        <v>8</v>
      </c>
    </row>
    <row r="10898" customFormat="false" ht="15" hidden="false" customHeight="false" outlineLevel="0" collapsed="false">
      <c r="A10898" s="24" t="s">
        <v>11721</v>
      </c>
      <c r="B10898" s="39" t="n">
        <v>46250</v>
      </c>
      <c r="C10898" s="24" t="s">
        <v>789</v>
      </c>
      <c r="D10898" s="24" t="s">
        <v>184</v>
      </c>
      <c r="E10898" s="24" t="s">
        <v>105</v>
      </c>
      <c r="F10898" s="38" t="n">
        <v>2920</v>
      </c>
      <c r="G10898" s="42" t="n">
        <f aca="false">DATE(YEAR(B10898),MONTH(B10898),1)</f>
        <v>46235</v>
      </c>
      <c r="H10898" s="24" t="str">
        <f aca="false">INDEX(Customers!$B$2:$B$601,MATCH(C10898,Customers!$A$2:$A$601,0))</f>
        <v>Coast</v>
      </c>
      <c r="I10898" s="43" t="n">
        <f aca="false">ROUND(MIN(INDEX(Assumptions!$D$13:$D$18,MATCH(E10898,Assumptions!$A$13:$A$18,0)),MAX(INDEX(Assumptions!$C$13:$C$18,MATCH(E10898,Assumptions!$A$13:$A$18,0)),INDEX(Assumptions!$B$13:$B$18,MATCH(E10898,Assumptions!$A$13:$A$18,0))*F10898)),2)</f>
        <v>43.8</v>
      </c>
    </row>
    <row r="10899" customFormat="false" ht="15" hidden="false" customHeight="false" outlineLevel="0" collapsed="false">
      <c r="A10899" s="24" t="s">
        <v>11722</v>
      </c>
      <c r="B10899" s="39" t="n">
        <v>46250</v>
      </c>
      <c r="C10899" s="24" t="s">
        <v>792</v>
      </c>
      <c r="D10899" s="24" t="s">
        <v>826</v>
      </c>
      <c r="E10899" s="24" t="s">
        <v>113</v>
      </c>
      <c r="F10899" s="38" t="n">
        <v>250</v>
      </c>
      <c r="G10899" s="42" t="n">
        <f aca="false">DATE(YEAR(B10899),MONTH(B10899),1)</f>
        <v>46235</v>
      </c>
      <c r="H10899" s="24" t="str">
        <f aca="false">INDEX(Customers!$B$2:$B$601,MATCH(C10899,Customers!$A$2:$A$601,0))</f>
        <v>Eastern</v>
      </c>
      <c r="I10899" s="43" t="n">
        <f aca="false">ROUND(MIN(INDEX(Assumptions!$D$13:$D$18,MATCH(E10899,Assumptions!$A$13:$A$18,0)),MAX(INDEX(Assumptions!$C$13:$C$18,MATCH(E10899,Assumptions!$A$13:$A$18,0)),INDEX(Assumptions!$B$13:$B$18,MATCH(E10899,Assumptions!$A$13:$A$18,0))*F10899)),2)</f>
        <v>12.5</v>
      </c>
    </row>
    <row r="10900" customFormat="false" ht="15" hidden="false" customHeight="false" outlineLevel="0" collapsed="false">
      <c r="A10900" s="24" t="s">
        <v>11723</v>
      </c>
      <c r="B10900" s="39" t="n">
        <v>46250</v>
      </c>
      <c r="C10900" s="24" t="s">
        <v>797</v>
      </c>
      <c r="D10900" s="24" t="s">
        <v>181</v>
      </c>
      <c r="E10900" s="24" t="s">
        <v>107</v>
      </c>
      <c r="F10900" s="38" t="n">
        <v>22110</v>
      </c>
      <c r="G10900" s="42" t="n">
        <f aca="false">DATE(YEAR(B10900),MONTH(B10900),1)</f>
        <v>46235</v>
      </c>
      <c r="H10900" s="24" t="str">
        <f aca="false">INDEX(Customers!$B$2:$B$601,MATCH(C10900,Customers!$A$2:$A$601,0))</f>
        <v>Rift Valley</v>
      </c>
      <c r="I10900" s="43" t="n">
        <f aca="false">ROUND(MIN(INDEX(Assumptions!$D$13:$D$18,MATCH(E10900,Assumptions!$A$13:$A$18,0)),MAX(INDEX(Assumptions!$C$13:$C$18,MATCH(E10900,Assumptions!$A$13:$A$18,0)),INDEX(Assumptions!$B$13:$B$18,MATCH(E10900,Assumptions!$A$13:$A$18,0))*F10900)),2)</f>
        <v>0</v>
      </c>
    </row>
    <row r="10901" customFormat="false" ht="15" hidden="false" customHeight="false" outlineLevel="0" collapsed="false">
      <c r="A10901" s="24" t="s">
        <v>11724</v>
      </c>
      <c r="B10901" s="39" t="n">
        <v>46251</v>
      </c>
      <c r="C10901" s="24" t="s">
        <v>229</v>
      </c>
      <c r="D10901" s="24" t="s">
        <v>826</v>
      </c>
      <c r="E10901" s="24" t="s">
        <v>113</v>
      </c>
      <c r="F10901" s="38" t="n">
        <v>500</v>
      </c>
      <c r="G10901" s="42" t="n">
        <f aca="false">DATE(YEAR(B10901),MONTH(B10901),1)</f>
        <v>46235</v>
      </c>
      <c r="H10901" s="24" t="str">
        <f aca="false">INDEX(Customers!$B$2:$B$601,MATCH(C10901,Customers!$A$2:$A$601,0))</f>
        <v>Nairobi</v>
      </c>
      <c r="I10901" s="43" t="n">
        <f aca="false">ROUND(MIN(INDEX(Assumptions!$D$13:$D$18,MATCH(E10901,Assumptions!$A$13:$A$18,0)),MAX(INDEX(Assumptions!$C$13:$C$18,MATCH(E10901,Assumptions!$A$13:$A$18,0)),INDEX(Assumptions!$B$13:$B$18,MATCH(E10901,Assumptions!$A$13:$A$18,0))*F10901)),2)</f>
        <v>25</v>
      </c>
    </row>
    <row r="10902" customFormat="false" ht="15" hidden="false" customHeight="false" outlineLevel="0" collapsed="false">
      <c r="A10902" s="24" t="s">
        <v>11725</v>
      </c>
      <c r="B10902" s="39" t="n">
        <v>46251</v>
      </c>
      <c r="C10902" s="24" t="s">
        <v>266</v>
      </c>
      <c r="D10902" s="24" t="s">
        <v>826</v>
      </c>
      <c r="E10902" s="24" t="s">
        <v>111</v>
      </c>
      <c r="F10902" s="38" t="n">
        <v>50</v>
      </c>
      <c r="G10902" s="42" t="n">
        <f aca="false">DATE(YEAR(B10902),MONTH(B10902),1)</f>
        <v>46235</v>
      </c>
      <c r="H10902" s="24" t="str">
        <f aca="false">INDEX(Customers!$B$2:$B$601,MATCH(C10902,Customers!$A$2:$A$601,0))</f>
        <v>Rift Valley</v>
      </c>
      <c r="I10902" s="43" t="n">
        <f aca="false">ROUND(MIN(INDEX(Assumptions!$D$13:$D$18,MATCH(E10902,Assumptions!$A$13:$A$18,0)),MAX(INDEX(Assumptions!$C$13:$C$18,MATCH(E10902,Assumptions!$A$13:$A$18,0)),INDEX(Assumptions!$B$13:$B$18,MATCH(E10902,Assumptions!$A$13:$A$18,0))*F10902)),2)</f>
        <v>2</v>
      </c>
    </row>
    <row r="10903" customFormat="false" ht="15" hidden="false" customHeight="false" outlineLevel="0" collapsed="false">
      <c r="A10903" s="24" t="s">
        <v>11726</v>
      </c>
      <c r="B10903" s="39" t="n">
        <v>46251</v>
      </c>
      <c r="C10903" s="24" t="s">
        <v>271</v>
      </c>
      <c r="D10903" s="24" t="s">
        <v>826</v>
      </c>
      <c r="E10903" s="24" t="s">
        <v>103</v>
      </c>
      <c r="F10903" s="38" t="n">
        <v>1620</v>
      </c>
      <c r="G10903" s="42" t="n">
        <f aca="false">DATE(YEAR(B10903),MONTH(B10903),1)</f>
        <v>46235</v>
      </c>
      <c r="H10903" s="24" t="str">
        <f aca="false">INDEX(Customers!$B$2:$B$601,MATCH(C10903,Customers!$A$2:$A$601,0))</f>
        <v>Coast</v>
      </c>
      <c r="I10903" s="43" t="n">
        <f aca="false">ROUND(MIN(INDEX(Assumptions!$D$13:$D$18,MATCH(E10903,Assumptions!$A$13:$A$18,0)),MAX(INDEX(Assumptions!$C$13:$C$18,MATCH(E10903,Assumptions!$A$13:$A$18,0)),INDEX(Assumptions!$B$13:$B$18,MATCH(E10903,Assumptions!$A$13:$A$18,0))*F10903)),2)</f>
        <v>16.2</v>
      </c>
    </row>
    <row r="10904" customFormat="false" ht="15" hidden="false" customHeight="false" outlineLevel="0" collapsed="false">
      <c r="A10904" s="24" t="s">
        <v>11727</v>
      </c>
      <c r="B10904" s="39" t="n">
        <v>46251</v>
      </c>
      <c r="C10904" s="24" t="s">
        <v>274</v>
      </c>
      <c r="D10904" s="24" t="s">
        <v>826</v>
      </c>
      <c r="E10904" s="24" t="s">
        <v>103</v>
      </c>
      <c r="F10904" s="38" t="n">
        <v>1110</v>
      </c>
      <c r="G10904" s="42" t="n">
        <f aca="false">DATE(YEAR(B10904),MONTH(B10904),1)</f>
        <v>46235</v>
      </c>
      <c r="H10904" s="24" t="str">
        <f aca="false">INDEX(Customers!$B$2:$B$601,MATCH(C10904,Customers!$A$2:$A$601,0))</f>
        <v>Rift Valley</v>
      </c>
      <c r="I10904" s="43" t="n">
        <f aca="false">ROUND(MIN(INDEX(Assumptions!$D$13:$D$18,MATCH(E10904,Assumptions!$A$13:$A$18,0)),MAX(INDEX(Assumptions!$C$13:$C$18,MATCH(E10904,Assumptions!$A$13:$A$18,0)),INDEX(Assumptions!$B$13:$B$18,MATCH(E10904,Assumptions!$A$13:$A$18,0))*F10904)),2)</f>
        <v>11.1</v>
      </c>
    </row>
    <row r="10905" customFormat="false" ht="15" hidden="false" customHeight="false" outlineLevel="0" collapsed="false">
      <c r="A10905" s="24" t="s">
        <v>11728</v>
      </c>
      <c r="B10905" s="39" t="n">
        <v>46251</v>
      </c>
      <c r="C10905" s="24" t="s">
        <v>297</v>
      </c>
      <c r="D10905" s="24" t="s">
        <v>826</v>
      </c>
      <c r="E10905" s="24" t="s">
        <v>103</v>
      </c>
      <c r="F10905" s="38" t="n">
        <v>1040</v>
      </c>
      <c r="G10905" s="42" t="n">
        <f aca="false">DATE(YEAR(B10905),MONTH(B10905),1)</f>
        <v>46235</v>
      </c>
      <c r="H10905" s="24" t="str">
        <f aca="false">INDEX(Customers!$B$2:$B$601,MATCH(C10905,Customers!$A$2:$A$601,0))</f>
        <v>Nairobi</v>
      </c>
      <c r="I10905" s="43" t="n">
        <f aca="false">ROUND(MIN(INDEX(Assumptions!$D$13:$D$18,MATCH(E10905,Assumptions!$A$13:$A$18,0)),MAX(INDEX(Assumptions!$C$13:$C$18,MATCH(E10905,Assumptions!$A$13:$A$18,0)),INDEX(Assumptions!$B$13:$B$18,MATCH(E10905,Assumptions!$A$13:$A$18,0))*F10905)),2)</f>
        <v>10.4</v>
      </c>
    </row>
    <row r="10906" customFormat="false" ht="15" hidden="false" customHeight="false" outlineLevel="0" collapsed="false">
      <c r="A10906" s="24" t="s">
        <v>11729</v>
      </c>
      <c r="B10906" s="39" t="n">
        <v>46251</v>
      </c>
      <c r="C10906" s="24" t="s">
        <v>299</v>
      </c>
      <c r="D10906" s="24" t="s">
        <v>826</v>
      </c>
      <c r="E10906" s="24" t="s">
        <v>111</v>
      </c>
      <c r="F10906" s="38" t="n">
        <v>200</v>
      </c>
      <c r="G10906" s="42" t="n">
        <f aca="false">DATE(YEAR(B10906),MONTH(B10906),1)</f>
        <v>46235</v>
      </c>
      <c r="H10906" s="24" t="str">
        <f aca="false">INDEX(Customers!$B$2:$B$601,MATCH(C10906,Customers!$A$2:$A$601,0))</f>
        <v>Nairobi</v>
      </c>
      <c r="I10906" s="43" t="n">
        <f aca="false">ROUND(MIN(INDEX(Assumptions!$D$13:$D$18,MATCH(E10906,Assumptions!$A$13:$A$18,0)),MAX(INDEX(Assumptions!$C$13:$C$18,MATCH(E10906,Assumptions!$A$13:$A$18,0)),INDEX(Assumptions!$B$13:$B$18,MATCH(E10906,Assumptions!$A$13:$A$18,0))*F10906)),2)</f>
        <v>8</v>
      </c>
    </row>
    <row r="10907" customFormat="false" ht="15" hidden="false" customHeight="false" outlineLevel="0" collapsed="false">
      <c r="A10907" s="24" t="s">
        <v>11730</v>
      </c>
      <c r="B10907" s="39" t="n">
        <v>46251</v>
      </c>
      <c r="C10907" s="24" t="s">
        <v>300</v>
      </c>
      <c r="D10907" s="24" t="s">
        <v>826</v>
      </c>
      <c r="E10907" s="24" t="s">
        <v>103</v>
      </c>
      <c r="F10907" s="38" t="n">
        <v>1240</v>
      </c>
      <c r="G10907" s="42" t="n">
        <f aca="false">DATE(YEAR(B10907),MONTH(B10907),1)</f>
        <v>46235</v>
      </c>
      <c r="H10907" s="24" t="str">
        <f aca="false">INDEX(Customers!$B$2:$B$601,MATCH(C10907,Customers!$A$2:$A$601,0))</f>
        <v>Nairobi</v>
      </c>
      <c r="I10907" s="43" t="n">
        <f aca="false">ROUND(MIN(INDEX(Assumptions!$D$13:$D$18,MATCH(E10907,Assumptions!$A$13:$A$18,0)),MAX(INDEX(Assumptions!$C$13:$C$18,MATCH(E10907,Assumptions!$A$13:$A$18,0)),INDEX(Assumptions!$B$13:$B$18,MATCH(E10907,Assumptions!$A$13:$A$18,0))*F10907)),2)</f>
        <v>12.4</v>
      </c>
    </row>
    <row r="10908" customFormat="false" ht="15" hidden="false" customHeight="false" outlineLevel="0" collapsed="false">
      <c r="A10908" s="24" t="s">
        <v>11731</v>
      </c>
      <c r="B10908" s="39" t="n">
        <v>46251</v>
      </c>
      <c r="C10908" s="24" t="s">
        <v>310</v>
      </c>
      <c r="D10908" s="24" t="s">
        <v>206</v>
      </c>
      <c r="E10908" s="24" t="s">
        <v>107</v>
      </c>
      <c r="F10908" s="38" t="n">
        <v>19790</v>
      </c>
      <c r="G10908" s="42" t="n">
        <f aca="false">DATE(YEAR(B10908),MONTH(B10908),1)</f>
        <v>46235</v>
      </c>
      <c r="H10908" s="24" t="str">
        <f aca="false">INDEX(Customers!$B$2:$B$601,MATCH(C10908,Customers!$A$2:$A$601,0))</f>
        <v>Eastern</v>
      </c>
      <c r="I10908" s="43" t="n">
        <f aca="false">ROUND(MIN(INDEX(Assumptions!$D$13:$D$18,MATCH(E10908,Assumptions!$A$13:$A$18,0)),MAX(INDEX(Assumptions!$C$13:$C$18,MATCH(E10908,Assumptions!$A$13:$A$18,0)),INDEX(Assumptions!$B$13:$B$18,MATCH(E10908,Assumptions!$A$13:$A$18,0))*F10908)),2)</f>
        <v>0</v>
      </c>
    </row>
    <row r="10909" customFormat="false" ht="15" hidden="false" customHeight="false" outlineLevel="0" collapsed="false">
      <c r="A10909" s="24" t="s">
        <v>11732</v>
      </c>
      <c r="B10909" s="39" t="n">
        <v>46251</v>
      </c>
      <c r="C10909" s="24" t="s">
        <v>316</v>
      </c>
      <c r="D10909" s="24" t="s">
        <v>826</v>
      </c>
      <c r="E10909" s="24" t="s">
        <v>103</v>
      </c>
      <c r="F10909" s="38" t="n">
        <v>3400</v>
      </c>
      <c r="G10909" s="42" t="n">
        <f aca="false">DATE(YEAR(B10909),MONTH(B10909),1)</f>
        <v>46235</v>
      </c>
      <c r="H10909" s="24" t="str">
        <f aca="false">INDEX(Customers!$B$2:$B$601,MATCH(C10909,Customers!$A$2:$A$601,0))</f>
        <v>Coast</v>
      </c>
      <c r="I10909" s="43" t="n">
        <f aca="false">ROUND(MIN(INDEX(Assumptions!$D$13:$D$18,MATCH(E10909,Assumptions!$A$13:$A$18,0)),MAX(INDEX(Assumptions!$C$13:$C$18,MATCH(E10909,Assumptions!$A$13:$A$18,0)),INDEX(Assumptions!$B$13:$B$18,MATCH(E10909,Assumptions!$A$13:$A$18,0))*F10909)),2)</f>
        <v>34</v>
      </c>
    </row>
    <row r="10910" customFormat="false" ht="15" hidden="false" customHeight="false" outlineLevel="0" collapsed="false">
      <c r="A10910" s="24" t="s">
        <v>11733</v>
      </c>
      <c r="B10910" s="39" t="n">
        <v>46251</v>
      </c>
      <c r="C10910" s="24" t="s">
        <v>339</v>
      </c>
      <c r="D10910" s="24" t="s">
        <v>826</v>
      </c>
      <c r="E10910" s="24" t="s">
        <v>103</v>
      </c>
      <c r="F10910" s="38" t="n">
        <v>180</v>
      </c>
      <c r="G10910" s="42" t="n">
        <f aca="false">DATE(YEAR(B10910),MONTH(B10910),1)</f>
        <v>46235</v>
      </c>
      <c r="H10910" s="24" t="str">
        <f aca="false">INDEX(Customers!$B$2:$B$601,MATCH(C10910,Customers!$A$2:$A$601,0))</f>
        <v>Nairobi</v>
      </c>
      <c r="I10910" s="43" t="n">
        <f aca="false">ROUND(MIN(INDEX(Assumptions!$D$13:$D$18,MATCH(E10910,Assumptions!$A$13:$A$18,0)),MAX(INDEX(Assumptions!$C$13:$C$18,MATCH(E10910,Assumptions!$A$13:$A$18,0)),INDEX(Assumptions!$B$13:$B$18,MATCH(E10910,Assumptions!$A$13:$A$18,0))*F10910)),2)</f>
        <v>5</v>
      </c>
    </row>
    <row r="10911" customFormat="false" ht="15" hidden="false" customHeight="false" outlineLevel="0" collapsed="false">
      <c r="A10911" s="24" t="s">
        <v>11734</v>
      </c>
      <c r="B10911" s="39" t="n">
        <v>46251</v>
      </c>
      <c r="C10911" s="24" t="s">
        <v>390</v>
      </c>
      <c r="D10911" s="24" t="s">
        <v>826</v>
      </c>
      <c r="E10911" s="24" t="s">
        <v>103</v>
      </c>
      <c r="F10911" s="38" t="n">
        <v>2650</v>
      </c>
      <c r="G10911" s="42" t="n">
        <f aca="false">DATE(YEAR(B10911),MONTH(B10911),1)</f>
        <v>46235</v>
      </c>
      <c r="H10911" s="24" t="str">
        <f aca="false">INDEX(Customers!$B$2:$B$601,MATCH(C10911,Customers!$A$2:$A$601,0))</f>
        <v>Rift Valley</v>
      </c>
      <c r="I10911" s="43" t="n">
        <f aca="false">ROUND(MIN(INDEX(Assumptions!$D$13:$D$18,MATCH(E10911,Assumptions!$A$13:$A$18,0)),MAX(INDEX(Assumptions!$C$13:$C$18,MATCH(E10911,Assumptions!$A$13:$A$18,0)),INDEX(Assumptions!$B$13:$B$18,MATCH(E10911,Assumptions!$A$13:$A$18,0))*F10911)),2)</f>
        <v>26.5</v>
      </c>
    </row>
    <row r="10912" customFormat="false" ht="15" hidden="false" customHeight="false" outlineLevel="0" collapsed="false">
      <c r="A10912" s="24" t="s">
        <v>11735</v>
      </c>
      <c r="B10912" s="39" t="n">
        <v>46251</v>
      </c>
      <c r="C10912" s="24" t="s">
        <v>393</v>
      </c>
      <c r="D10912" s="24" t="s">
        <v>826</v>
      </c>
      <c r="E10912" s="24" t="s">
        <v>111</v>
      </c>
      <c r="F10912" s="38" t="n">
        <v>200</v>
      </c>
      <c r="G10912" s="42" t="n">
        <f aca="false">DATE(YEAR(B10912),MONTH(B10912),1)</f>
        <v>46235</v>
      </c>
      <c r="H10912" s="24" t="str">
        <f aca="false">INDEX(Customers!$B$2:$B$601,MATCH(C10912,Customers!$A$2:$A$601,0))</f>
        <v>Rift Valley</v>
      </c>
      <c r="I10912" s="43" t="n">
        <f aca="false">ROUND(MIN(INDEX(Assumptions!$D$13:$D$18,MATCH(E10912,Assumptions!$A$13:$A$18,0)),MAX(INDEX(Assumptions!$C$13:$C$18,MATCH(E10912,Assumptions!$A$13:$A$18,0)),INDEX(Assumptions!$B$13:$B$18,MATCH(E10912,Assumptions!$A$13:$A$18,0))*F10912)),2)</f>
        <v>8</v>
      </c>
    </row>
    <row r="10913" customFormat="false" ht="15" hidden="false" customHeight="false" outlineLevel="0" collapsed="false">
      <c r="A10913" s="24" t="s">
        <v>11736</v>
      </c>
      <c r="B10913" s="39" t="n">
        <v>46251</v>
      </c>
      <c r="C10913" s="24" t="s">
        <v>402</v>
      </c>
      <c r="D10913" s="24" t="s">
        <v>826</v>
      </c>
      <c r="E10913" s="24" t="s">
        <v>113</v>
      </c>
      <c r="F10913" s="38" t="n">
        <v>99</v>
      </c>
      <c r="G10913" s="42" t="n">
        <f aca="false">DATE(YEAR(B10913),MONTH(B10913),1)</f>
        <v>46235</v>
      </c>
      <c r="H10913" s="24" t="str">
        <f aca="false">INDEX(Customers!$B$2:$B$601,MATCH(C10913,Customers!$A$2:$A$601,0))</f>
        <v>Coast</v>
      </c>
      <c r="I10913" s="43" t="n">
        <f aca="false">ROUND(MIN(INDEX(Assumptions!$D$13:$D$18,MATCH(E10913,Assumptions!$A$13:$A$18,0)),MAX(INDEX(Assumptions!$C$13:$C$18,MATCH(E10913,Assumptions!$A$13:$A$18,0)),INDEX(Assumptions!$B$13:$B$18,MATCH(E10913,Assumptions!$A$13:$A$18,0))*F10913)),2)</f>
        <v>4.95</v>
      </c>
    </row>
    <row r="10914" customFormat="false" ht="15" hidden="false" customHeight="false" outlineLevel="0" collapsed="false">
      <c r="A10914" s="24" t="s">
        <v>11737</v>
      </c>
      <c r="B10914" s="39" t="n">
        <v>46251</v>
      </c>
      <c r="C10914" s="24" t="s">
        <v>405</v>
      </c>
      <c r="D10914" s="24" t="s">
        <v>826</v>
      </c>
      <c r="E10914" s="24" t="s">
        <v>103</v>
      </c>
      <c r="F10914" s="38" t="n">
        <v>3920</v>
      </c>
      <c r="G10914" s="42" t="n">
        <f aca="false">DATE(YEAR(B10914),MONTH(B10914),1)</f>
        <v>46235</v>
      </c>
      <c r="H10914" s="24" t="str">
        <f aca="false">INDEX(Customers!$B$2:$B$601,MATCH(C10914,Customers!$A$2:$A$601,0))</f>
        <v>Nairobi</v>
      </c>
      <c r="I10914" s="43" t="n">
        <f aca="false">ROUND(MIN(INDEX(Assumptions!$D$13:$D$18,MATCH(E10914,Assumptions!$A$13:$A$18,0)),MAX(INDEX(Assumptions!$C$13:$C$18,MATCH(E10914,Assumptions!$A$13:$A$18,0)),INDEX(Assumptions!$B$13:$B$18,MATCH(E10914,Assumptions!$A$13:$A$18,0))*F10914)),2)</f>
        <v>39.2</v>
      </c>
    </row>
    <row r="10915" customFormat="false" ht="15" hidden="false" customHeight="false" outlineLevel="0" collapsed="false">
      <c r="A10915" s="24" t="s">
        <v>11738</v>
      </c>
      <c r="B10915" s="39" t="n">
        <v>46251</v>
      </c>
      <c r="C10915" s="24" t="s">
        <v>408</v>
      </c>
      <c r="D10915" s="24" t="s">
        <v>152</v>
      </c>
      <c r="E10915" s="24" t="s">
        <v>107</v>
      </c>
      <c r="F10915" s="38" t="n">
        <v>17090</v>
      </c>
      <c r="G10915" s="42" t="n">
        <f aca="false">DATE(YEAR(B10915),MONTH(B10915),1)</f>
        <v>46235</v>
      </c>
      <c r="H10915" s="24" t="str">
        <f aca="false">INDEX(Customers!$B$2:$B$601,MATCH(C10915,Customers!$A$2:$A$601,0))</f>
        <v>Nairobi</v>
      </c>
      <c r="I10915" s="43" t="n">
        <f aca="false">ROUND(MIN(INDEX(Assumptions!$D$13:$D$18,MATCH(E10915,Assumptions!$A$13:$A$18,0)),MAX(INDEX(Assumptions!$C$13:$C$18,MATCH(E10915,Assumptions!$A$13:$A$18,0)),INDEX(Assumptions!$B$13:$B$18,MATCH(E10915,Assumptions!$A$13:$A$18,0))*F10915)),2)</f>
        <v>0</v>
      </c>
    </row>
    <row r="10916" customFormat="false" ht="15" hidden="false" customHeight="false" outlineLevel="0" collapsed="false">
      <c r="A10916" s="24" t="s">
        <v>11739</v>
      </c>
      <c r="B10916" s="39" t="n">
        <v>46251</v>
      </c>
      <c r="C10916" s="24" t="s">
        <v>411</v>
      </c>
      <c r="D10916" s="24" t="s">
        <v>826</v>
      </c>
      <c r="E10916" s="24" t="s">
        <v>109</v>
      </c>
      <c r="F10916" s="38" t="n">
        <v>7780</v>
      </c>
      <c r="G10916" s="42" t="n">
        <f aca="false">DATE(YEAR(B10916),MONTH(B10916),1)</f>
        <v>46235</v>
      </c>
      <c r="H10916" s="24" t="str">
        <f aca="false">INDEX(Customers!$B$2:$B$601,MATCH(C10916,Customers!$A$2:$A$601,0))</f>
        <v>Nairobi</v>
      </c>
      <c r="I10916" s="43" t="n">
        <f aca="false">ROUND(MIN(INDEX(Assumptions!$D$13:$D$18,MATCH(E10916,Assumptions!$A$13:$A$18,0)),MAX(INDEX(Assumptions!$C$13:$C$18,MATCH(E10916,Assumptions!$A$13:$A$18,0)),INDEX(Assumptions!$B$13:$B$18,MATCH(E10916,Assumptions!$A$13:$A$18,0))*F10916)),2)</f>
        <v>31.12</v>
      </c>
    </row>
    <row r="10917" customFormat="false" ht="15" hidden="false" customHeight="false" outlineLevel="0" collapsed="false">
      <c r="A10917" s="24" t="s">
        <v>11740</v>
      </c>
      <c r="B10917" s="39" t="n">
        <v>46251</v>
      </c>
      <c r="C10917" s="24" t="s">
        <v>428</v>
      </c>
      <c r="D10917" s="24" t="s">
        <v>826</v>
      </c>
      <c r="E10917" s="24" t="s">
        <v>113</v>
      </c>
      <c r="F10917" s="38" t="n">
        <v>1000</v>
      </c>
      <c r="G10917" s="42" t="n">
        <f aca="false">DATE(YEAR(B10917),MONTH(B10917),1)</f>
        <v>46235</v>
      </c>
      <c r="H10917" s="24" t="str">
        <f aca="false">INDEX(Customers!$B$2:$B$601,MATCH(C10917,Customers!$A$2:$A$601,0))</f>
        <v>Nairobi</v>
      </c>
      <c r="I10917" s="43" t="n">
        <f aca="false">ROUND(MIN(INDEX(Assumptions!$D$13:$D$18,MATCH(E10917,Assumptions!$A$13:$A$18,0)),MAX(INDEX(Assumptions!$C$13:$C$18,MATCH(E10917,Assumptions!$A$13:$A$18,0)),INDEX(Assumptions!$B$13:$B$18,MATCH(E10917,Assumptions!$A$13:$A$18,0))*F10917)),2)</f>
        <v>50</v>
      </c>
    </row>
    <row r="10918" customFormat="false" ht="15" hidden="false" customHeight="false" outlineLevel="0" collapsed="false">
      <c r="A10918" s="24" t="s">
        <v>11741</v>
      </c>
      <c r="B10918" s="39" t="n">
        <v>46251</v>
      </c>
      <c r="C10918" s="24" t="s">
        <v>489</v>
      </c>
      <c r="D10918" s="24" t="s">
        <v>195</v>
      </c>
      <c r="E10918" s="24" t="s">
        <v>107</v>
      </c>
      <c r="F10918" s="38" t="n">
        <v>9260</v>
      </c>
      <c r="G10918" s="42" t="n">
        <f aca="false">DATE(YEAR(B10918),MONTH(B10918),1)</f>
        <v>46235</v>
      </c>
      <c r="H10918" s="24" t="str">
        <f aca="false">INDEX(Customers!$B$2:$B$601,MATCH(C10918,Customers!$A$2:$A$601,0))</f>
        <v>Western</v>
      </c>
      <c r="I10918" s="43" t="n">
        <f aca="false">ROUND(MIN(INDEX(Assumptions!$D$13:$D$18,MATCH(E10918,Assumptions!$A$13:$A$18,0)),MAX(INDEX(Assumptions!$C$13:$C$18,MATCH(E10918,Assumptions!$A$13:$A$18,0)),INDEX(Assumptions!$B$13:$B$18,MATCH(E10918,Assumptions!$A$13:$A$18,0))*F10918)),2)</f>
        <v>0</v>
      </c>
    </row>
    <row r="10919" customFormat="false" ht="15" hidden="false" customHeight="false" outlineLevel="0" collapsed="false">
      <c r="A10919" s="24" t="s">
        <v>11742</v>
      </c>
      <c r="B10919" s="39" t="n">
        <v>46251</v>
      </c>
      <c r="C10919" s="24" t="s">
        <v>499</v>
      </c>
      <c r="D10919" s="24" t="s">
        <v>826</v>
      </c>
      <c r="E10919" s="24" t="s">
        <v>103</v>
      </c>
      <c r="F10919" s="38" t="n">
        <v>600</v>
      </c>
      <c r="G10919" s="42" t="n">
        <f aca="false">DATE(YEAR(B10919),MONTH(B10919),1)</f>
        <v>46235</v>
      </c>
      <c r="H10919" s="24" t="str">
        <f aca="false">INDEX(Customers!$B$2:$B$601,MATCH(C10919,Customers!$A$2:$A$601,0))</f>
        <v>Central</v>
      </c>
      <c r="I10919" s="43" t="n">
        <f aca="false">ROUND(MIN(INDEX(Assumptions!$D$13:$D$18,MATCH(E10919,Assumptions!$A$13:$A$18,0)),MAX(INDEX(Assumptions!$C$13:$C$18,MATCH(E10919,Assumptions!$A$13:$A$18,0)),INDEX(Assumptions!$B$13:$B$18,MATCH(E10919,Assumptions!$A$13:$A$18,0))*F10919)),2)</f>
        <v>6</v>
      </c>
    </row>
    <row r="10920" customFormat="false" ht="15" hidden="false" customHeight="false" outlineLevel="0" collapsed="false">
      <c r="A10920" s="24" t="s">
        <v>11743</v>
      </c>
      <c r="B10920" s="39" t="n">
        <v>46251</v>
      </c>
      <c r="C10920" s="24" t="s">
        <v>518</v>
      </c>
      <c r="D10920" s="24" t="s">
        <v>826</v>
      </c>
      <c r="E10920" s="24" t="s">
        <v>113</v>
      </c>
      <c r="F10920" s="38" t="n">
        <v>250</v>
      </c>
      <c r="G10920" s="42" t="n">
        <f aca="false">DATE(YEAR(B10920),MONTH(B10920),1)</f>
        <v>46235</v>
      </c>
      <c r="H10920" s="24" t="str">
        <f aca="false">INDEX(Customers!$B$2:$B$601,MATCH(C10920,Customers!$A$2:$A$601,0))</f>
        <v>Nairobi</v>
      </c>
      <c r="I10920" s="43" t="n">
        <f aca="false">ROUND(MIN(INDEX(Assumptions!$D$13:$D$18,MATCH(E10920,Assumptions!$A$13:$A$18,0)),MAX(INDEX(Assumptions!$C$13:$C$18,MATCH(E10920,Assumptions!$A$13:$A$18,0)),INDEX(Assumptions!$B$13:$B$18,MATCH(E10920,Assumptions!$A$13:$A$18,0))*F10920)),2)</f>
        <v>12.5</v>
      </c>
    </row>
    <row r="10921" customFormat="false" ht="15" hidden="false" customHeight="false" outlineLevel="0" collapsed="false">
      <c r="A10921" s="24" t="s">
        <v>11744</v>
      </c>
      <c r="B10921" s="39" t="n">
        <v>46251</v>
      </c>
      <c r="C10921" s="24" t="s">
        <v>526</v>
      </c>
      <c r="D10921" s="24" t="s">
        <v>826</v>
      </c>
      <c r="E10921" s="24" t="s">
        <v>103</v>
      </c>
      <c r="F10921" s="38" t="n">
        <v>5960</v>
      </c>
      <c r="G10921" s="42" t="n">
        <f aca="false">DATE(YEAR(B10921),MONTH(B10921),1)</f>
        <v>46235</v>
      </c>
      <c r="H10921" s="24" t="str">
        <f aca="false">INDEX(Customers!$B$2:$B$601,MATCH(C10921,Customers!$A$2:$A$601,0))</f>
        <v>Central</v>
      </c>
      <c r="I10921" s="43" t="n">
        <f aca="false">ROUND(MIN(INDEX(Assumptions!$D$13:$D$18,MATCH(E10921,Assumptions!$A$13:$A$18,0)),MAX(INDEX(Assumptions!$C$13:$C$18,MATCH(E10921,Assumptions!$A$13:$A$18,0)),INDEX(Assumptions!$B$13:$B$18,MATCH(E10921,Assumptions!$A$13:$A$18,0))*F10921)),2)</f>
        <v>59.6</v>
      </c>
    </row>
    <row r="10922" customFormat="false" ht="15" hidden="false" customHeight="false" outlineLevel="0" collapsed="false">
      <c r="A10922" s="24" t="s">
        <v>11745</v>
      </c>
      <c r="B10922" s="39" t="n">
        <v>46251</v>
      </c>
      <c r="C10922" s="24" t="s">
        <v>528</v>
      </c>
      <c r="D10922" s="24" t="s">
        <v>165</v>
      </c>
      <c r="E10922" s="24" t="s">
        <v>107</v>
      </c>
      <c r="F10922" s="38" t="n">
        <v>13630</v>
      </c>
      <c r="G10922" s="42" t="n">
        <f aca="false">DATE(YEAR(B10922),MONTH(B10922),1)</f>
        <v>46235</v>
      </c>
      <c r="H10922" s="24" t="str">
        <f aca="false">INDEX(Customers!$B$2:$B$601,MATCH(C10922,Customers!$A$2:$A$601,0))</f>
        <v>Central</v>
      </c>
      <c r="I10922" s="43" t="n">
        <f aca="false">ROUND(MIN(INDEX(Assumptions!$D$13:$D$18,MATCH(E10922,Assumptions!$A$13:$A$18,0)),MAX(INDEX(Assumptions!$C$13:$C$18,MATCH(E10922,Assumptions!$A$13:$A$18,0)),INDEX(Assumptions!$B$13:$B$18,MATCH(E10922,Assumptions!$A$13:$A$18,0))*F10922)),2)</f>
        <v>0</v>
      </c>
    </row>
    <row r="10923" customFormat="false" ht="15" hidden="false" customHeight="false" outlineLevel="0" collapsed="false">
      <c r="A10923" s="24" t="s">
        <v>11746</v>
      </c>
      <c r="B10923" s="39" t="n">
        <v>46251</v>
      </c>
      <c r="C10923" s="24" t="s">
        <v>544</v>
      </c>
      <c r="D10923" s="24" t="s">
        <v>826</v>
      </c>
      <c r="E10923" s="24" t="s">
        <v>113</v>
      </c>
      <c r="F10923" s="38" t="n">
        <v>500</v>
      </c>
      <c r="G10923" s="42" t="n">
        <f aca="false">DATE(YEAR(B10923),MONTH(B10923),1)</f>
        <v>46235</v>
      </c>
      <c r="H10923" s="24" t="str">
        <f aca="false">INDEX(Customers!$B$2:$B$601,MATCH(C10923,Customers!$A$2:$A$601,0))</f>
        <v>Coast</v>
      </c>
      <c r="I10923" s="43" t="n">
        <f aca="false">ROUND(MIN(INDEX(Assumptions!$D$13:$D$18,MATCH(E10923,Assumptions!$A$13:$A$18,0)),MAX(INDEX(Assumptions!$C$13:$C$18,MATCH(E10923,Assumptions!$A$13:$A$18,0)),INDEX(Assumptions!$B$13:$B$18,MATCH(E10923,Assumptions!$A$13:$A$18,0))*F10923)),2)</f>
        <v>25</v>
      </c>
    </row>
    <row r="10924" customFormat="false" ht="15" hidden="false" customHeight="false" outlineLevel="0" collapsed="false">
      <c r="A10924" s="24" t="s">
        <v>11747</v>
      </c>
      <c r="B10924" s="39" t="n">
        <v>46251</v>
      </c>
      <c r="C10924" s="24" t="s">
        <v>544</v>
      </c>
      <c r="D10924" s="24" t="s">
        <v>826</v>
      </c>
      <c r="E10924" s="24" t="s">
        <v>103</v>
      </c>
      <c r="F10924" s="38" t="n">
        <v>9610</v>
      </c>
      <c r="G10924" s="42" t="n">
        <f aca="false">DATE(YEAR(B10924),MONTH(B10924),1)</f>
        <v>46235</v>
      </c>
      <c r="H10924" s="24" t="str">
        <f aca="false">INDEX(Customers!$B$2:$B$601,MATCH(C10924,Customers!$A$2:$A$601,0))</f>
        <v>Coast</v>
      </c>
      <c r="I10924" s="43" t="n">
        <f aca="false">ROUND(MIN(INDEX(Assumptions!$D$13:$D$18,MATCH(E10924,Assumptions!$A$13:$A$18,0)),MAX(INDEX(Assumptions!$C$13:$C$18,MATCH(E10924,Assumptions!$A$13:$A$18,0)),INDEX(Assumptions!$B$13:$B$18,MATCH(E10924,Assumptions!$A$13:$A$18,0))*F10924)),2)</f>
        <v>96.1</v>
      </c>
    </row>
    <row r="10925" customFormat="false" ht="15" hidden="false" customHeight="false" outlineLevel="0" collapsed="false">
      <c r="A10925" s="24" t="s">
        <v>11748</v>
      </c>
      <c r="B10925" s="39" t="n">
        <v>46251</v>
      </c>
      <c r="C10925" s="24" t="s">
        <v>587</v>
      </c>
      <c r="D10925" s="24" t="s">
        <v>826</v>
      </c>
      <c r="E10925" s="24" t="s">
        <v>103</v>
      </c>
      <c r="F10925" s="38" t="n">
        <v>160</v>
      </c>
      <c r="G10925" s="42" t="n">
        <f aca="false">DATE(YEAR(B10925),MONTH(B10925),1)</f>
        <v>46235</v>
      </c>
      <c r="H10925" s="24" t="str">
        <f aca="false">INDEX(Customers!$B$2:$B$601,MATCH(C10925,Customers!$A$2:$A$601,0))</f>
        <v>Western</v>
      </c>
      <c r="I10925" s="43" t="n">
        <f aca="false">ROUND(MIN(INDEX(Assumptions!$D$13:$D$18,MATCH(E10925,Assumptions!$A$13:$A$18,0)),MAX(INDEX(Assumptions!$C$13:$C$18,MATCH(E10925,Assumptions!$A$13:$A$18,0)),INDEX(Assumptions!$B$13:$B$18,MATCH(E10925,Assumptions!$A$13:$A$18,0))*F10925)),2)</f>
        <v>5</v>
      </c>
    </row>
    <row r="10926" customFormat="false" ht="15" hidden="false" customHeight="false" outlineLevel="0" collapsed="false">
      <c r="A10926" s="24" t="s">
        <v>11749</v>
      </c>
      <c r="B10926" s="39" t="n">
        <v>46251</v>
      </c>
      <c r="C10926" s="24" t="s">
        <v>617</v>
      </c>
      <c r="D10926" s="24" t="s">
        <v>826</v>
      </c>
      <c r="E10926" s="24" t="s">
        <v>103</v>
      </c>
      <c r="F10926" s="38" t="n">
        <v>4760</v>
      </c>
      <c r="G10926" s="42" t="n">
        <f aca="false">DATE(YEAR(B10926),MONTH(B10926),1)</f>
        <v>46235</v>
      </c>
      <c r="H10926" s="24" t="str">
        <f aca="false">INDEX(Customers!$B$2:$B$601,MATCH(C10926,Customers!$A$2:$A$601,0))</f>
        <v>Nairobi</v>
      </c>
      <c r="I10926" s="43" t="n">
        <f aca="false">ROUND(MIN(INDEX(Assumptions!$D$13:$D$18,MATCH(E10926,Assumptions!$A$13:$A$18,0)),MAX(INDEX(Assumptions!$C$13:$C$18,MATCH(E10926,Assumptions!$A$13:$A$18,0)),INDEX(Assumptions!$B$13:$B$18,MATCH(E10926,Assumptions!$A$13:$A$18,0))*F10926)),2)</f>
        <v>47.6</v>
      </c>
    </row>
    <row r="10927" customFormat="false" ht="15" hidden="false" customHeight="false" outlineLevel="0" collapsed="false">
      <c r="A10927" s="24" t="s">
        <v>11750</v>
      </c>
      <c r="B10927" s="39" t="n">
        <v>46251</v>
      </c>
      <c r="C10927" s="24" t="s">
        <v>638</v>
      </c>
      <c r="D10927" s="24" t="s">
        <v>826</v>
      </c>
      <c r="E10927" s="24" t="s">
        <v>113</v>
      </c>
      <c r="F10927" s="38" t="n">
        <v>99</v>
      </c>
      <c r="G10927" s="42" t="n">
        <f aca="false">DATE(YEAR(B10927),MONTH(B10927),1)</f>
        <v>46235</v>
      </c>
      <c r="H10927" s="24" t="str">
        <f aca="false">INDEX(Customers!$B$2:$B$601,MATCH(C10927,Customers!$A$2:$A$601,0))</f>
        <v>Rift Valley</v>
      </c>
      <c r="I10927" s="43" t="n">
        <f aca="false">ROUND(MIN(INDEX(Assumptions!$D$13:$D$18,MATCH(E10927,Assumptions!$A$13:$A$18,0)),MAX(INDEX(Assumptions!$C$13:$C$18,MATCH(E10927,Assumptions!$A$13:$A$18,0)),INDEX(Assumptions!$B$13:$B$18,MATCH(E10927,Assumptions!$A$13:$A$18,0))*F10927)),2)</f>
        <v>4.95</v>
      </c>
    </row>
    <row r="10928" customFormat="false" ht="15" hidden="false" customHeight="false" outlineLevel="0" collapsed="false">
      <c r="A10928" s="24" t="s">
        <v>11751</v>
      </c>
      <c r="B10928" s="39" t="n">
        <v>46251</v>
      </c>
      <c r="C10928" s="24" t="s">
        <v>653</v>
      </c>
      <c r="D10928" s="24" t="s">
        <v>165</v>
      </c>
      <c r="E10928" s="24" t="s">
        <v>105</v>
      </c>
      <c r="F10928" s="38" t="n">
        <v>2140</v>
      </c>
      <c r="G10928" s="42" t="n">
        <f aca="false">DATE(YEAR(B10928),MONTH(B10928),1)</f>
        <v>46235</v>
      </c>
      <c r="H10928" s="24" t="str">
        <f aca="false">INDEX(Customers!$B$2:$B$601,MATCH(C10928,Customers!$A$2:$A$601,0))</f>
        <v>Nairobi</v>
      </c>
      <c r="I10928" s="43" t="n">
        <f aca="false">ROUND(MIN(INDEX(Assumptions!$D$13:$D$18,MATCH(E10928,Assumptions!$A$13:$A$18,0)),MAX(INDEX(Assumptions!$C$13:$C$18,MATCH(E10928,Assumptions!$A$13:$A$18,0)),INDEX(Assumptions!$B$13:$B$18,MATCH(E10928,Assumptions!$A$13:$A$18,0))*F10928)),2)</f>
        <v>32.1</v>
      </c>
    </row>
    <row r="10929" customFormat="false" ht="15" hidden="false" customHeight="false" outlineLevel="0" collapsed="false">
      <c r="A10929" s="24" t="s">
        <v>11752</v>
      </c>
      <c r="B10929" s="39" t="n">
        <v>46251</v>
      </c>
      <c r="C10929" s="24" t="s">
        <v>657</v>
      </c>
      <c r="D10929" s="24" t="s">
        <v>826</v>
      </c>
      <c r="E10929" s="24" t="s">
        <v>113</v>
      </c>
      <c r="F10929" s="38" t="n">
        <v>500</v>
      </c>
      <c r="G10929" s="42" t="n">
        <f aca="false">DATE(YEAR(B10929),MONTH(B10929),1)</f>
        <v>46235</v>
      </c>
      <c r="H10929" s="24" t="str">
        <f aca="false">INDEX(Customers!$B$2:$B$601,MATCH(C10929,Customers!$A$2:$A$601,0))</f>
        <v>Western</v>
      </c>
      <c r="I10929" s="43" t="n">
        <f aca="false">ROUND(MIN(INDEX(Assumptions!$D$13:$D$18,MATCH(E10929,Assumptions!$A$13:$A$18,0)),MAX(INDEX(Assumptions!$C$13:$C$18,MATCH(E10929,Assumptions!$A$13:$A$18,0)),INDEX(Assumptions!$B$13:$B$18,MATCH(E10929,Assumptions!$A$13:$A$18,0))*F10929)),2)</f>
        <v>25</v>
      </c>
    </row>
    <row r="10930" customFormat="false" ht="15" hidden="false" customHeight="false" outlineLevel="0" collapsed="false">
      <c r="A10930" s="24" t="s">
        <v>11753</v>
      </c>
      <c r="B10930" s="39" t="n">
        <v>46251</v>
      </c>
      <c r="C10930" s="24" t="s">
        <v>660</v>
      </c>
      <c r="D10930" s="24" t="s">
        <v>163</v>
      </c>
      <c r="E10930" s="24" t="s">
        <v>107</v>
      </c>
      <c r="F10930" s="38" t="n">
        <v>8660</v>
      </c>
      <c r="G10930" s="42" t="n">
        <f aca="false">DATE(YEAR(B10930),MONTH(B10930),1)</f>
        <v>46235</v>
      </c>
      <c r="H10930" s="24" t="str">
        <f aca="false">INDEX(Customers!$B$2:$B$601,MATCH(C10930,Customers!$A$2:$A$601,0))</f>
        <v>Central</v>
      </c>
      <c r="I10930" s="43" t="n">
        <f aca="false">ROUND(MIN(INDEX(Assumptions!$D$13:$D$18,MATCH(E10930,Assumptions!$A$13:$A$18,0)),MAX(INDEX(Assumptions!$C$13:$C$18,MATCH(E10930,Assumptions!$A$13:$A$18,0)),INDEX(Assumptions!$B$13:$B$18,MATCH(E10930,Assumptions!$A$13:$A$18,0))*F10930)),2)</f>
        <v>0</v>
      </c>
    </row>
    <row r="10931" customFormat="false" ht="15" hidden="false" customHeight="false" outlineLevel="0" collapsed="false">
      <c r="A10931" s="24" t="s">
        <v>11754</v>
      </c>
      <c r="B10931" s="39" t="n">
        <v>46251</v>
      </c>
      <c r="C10931" s="24" t="s">
        <v>665</v>
      </c>
      <c r="D10931" s="24" t="s">
        <v>826</v>
      </c>
      <c r="E10931" s="24" t="s">
        <v>113</v>
      </c>
      <c r="F10931" s="38" t="n">
        <v>500</v>
      </c>
      <c r="G10931" s="42" t="n">
        <f aca="false">DATE(YEAR(B10931),MONTH(B10931),1)</f>
        <v>46235</v>
      </c>
      <c r="H10931" s="24" t="str">
        <f aca="false">INDEX(Customers!$B$2:$B$601,MATCH(C10931,Customers!$A$2:$A$601,0))</f>
        <v>Nairobi</v>
      </c>
      <c r="I10931" s="43" t="n">
        <f aca="false">ROUND(MIN(INDEX(Assumptions!$D$13:$D$18,MATCH(E10931,Assumptions!$A$13:$A$18,0)),MAX(INDEX(Assumptions!$C$13:$C$18,MATCH(E10931,Assumptions!$A$13:$A$18,0)),INDEX(Assumptions!$B$13:$B$18,MATCH(E10931,Assumptions!$A$13:$A$18,0))*F10931)),2)</f>
        <v>25</v>
      </c>
    </row>
    <row r="10932" customFormat="false" ht="15" hidden="false" customHeight="false" outlineLevel="0" collapsed="false">
      <c r="A10932" s="24" t="s">
        <v>11755</v>
      </c>
      <c r="B10932" s="39" t="n">
        <v>46251</v>
      </c>
      <c r="C10932" s="24" t="s">
        <v>666</v>
      </c>
      <c r="D10932" s="24" t="s">
        <v>826</v>
      </c>
      <c r="E10932" s="24" t="s">
        <v>113</v>
      </c>
      <c r="F10932" s="38" t="n">
        <v>500</v>
      </c>
      <c r="G10932" s="42" t="n">
        <f aca="false">DATE(YEAR(B10932),MONTH(B10932),1)</f>
        <v>46235</v>
      </c>
      <c r="H10932" s="24" t="str">
        <f aca="false">INDEX(Customers!$B$2:$B$601,MATCH(C10932,Customers!$A$2:$A$601,0))</f>
        <v>Nairobi</v>
      </c>
      <c r="I10932" s="43" t="n">
        <f aca="false">ROUND(MIN(INDEX(Assumptions!$D$13:$D$18,MATCH(E10932,Assumptions!$A$13:$A$18,0)),MAX(INDEX(Assumptions!$C$13:$C$18,MATCH(E10932,Assumptions!$A$13:$A$18,0)),INDEX(Assumptions!$B$13:$B$18,MATCH(E10932,Assumptions!$A$13:$A$18,0))*F10932)),2)</f>
        <v>25</v>
      </c>
    </row>
    <row r="10933" customFormat="false" ht="15" hidden="false" customHeight="false" outlineLevel="0" collapsed="false">
      <c r="A10933" s="24" t="s">
        <v>11756</v>
      </c>
      <c r="B10933" s="39" t="n">
        <v>46251</v>
      </c>
      <c r="C10933" s="24" t="s">
        <v>677</v>
      </c>
      <c r="D10933" s="24" t="s">
        <v>826</v>
      </c>
      <c r="E10933" s="24" t="s">
        <v>111</v>
      </c>
      <c r="F10933" s="38" t="n">
        <v>50</v>
      </c>
      <c r="G10933" s="42" t="n">
        <f aca="false">DATE(YEAR(B10933),MONTH(B10933),1)</f>
        <v>46235</v>
      </c>
      <c r="H10933" s="24" t="str">
        <f aca="false">INDEX(Customers!$B$2:$B$601,MATCH(C10933,Customers!$A$2:$A$601,0))</f>
        <v>Eastern</v>
      </c>
      <c r="I10933" s="43" t="n">
        <f aca="false">ROUND(MIN(INDEX(Assumptions!$D$13:$D$18,MATCH(E10933,Assumptions!$A$13:$A$18,0)),MAX(INDEX(Assumptions!$C$13:$C$18,MATCH(E10933,Assumptions!$A$13:$A$18,0)),INDEX(Assumptions!$B$13:$B$18,MATCH(E10933,Assumptions!$A$13:$A$18,0))*F10933)),2)</f>
        <v>2</v>
      </c>
    </row>
    <row r="10934" customFormat="false" ht="15" hidden="false" customHeight="false" outlineLevel="0" collapsed="false">
      <c r="A10934" s="24" t="s">
        <v>11757</v>
      </c>
      <c r="B10934" s="39" t="n">
        <v>46251</v>
      </c>
      <c r="C10934" s="24" t="s">
        <v>699</v>
      </c>
      <c r="D10934" s="24" t="s">
        <v>156</v>
      </c>
      <c r="E10934" s="24" t="s">
        <v>105</v>
      </c>
      <c r="F10934" s="38" t="n">
        <v>5980</v>
      </c>
      <c r="G10934" s="42" t="n">
        <f aca="false">DATE(YEAR(B10934),MONTH(B10934),1)</f>
        <v>46235</v>
      </c>
      <c r="H10934" s="24" t="str">
        <f aca="false">INDEX(Customers!$B$2:$B$601,MATCH(C10934,Customers!$A$2:$A$601,0))</f>
        <v>Nairobi</v>
      </c>
      <c r="I10934" s="43" t="n">
        <f aca="false">ROUND(MIN(INDEX(Assumptions!$D$13:$D$18,MATCH(E10934,Assumptions!$A$13:$A$18,0)),MAX(INDEX(Assumptions!$C$13:$C$18,MATCH(E10934,Assumptions!$A$13:$A$18,0)),INDEX(Assumptions!$B$13:$B$18,MATCH(E10934,Assumptions!$A$13:$A$18,0))*F10934)),2)</f>
        <v>89.7</v>
      </c>
    </row>
    <row r="10935" customFormat="false" ht="15" hidden="false" customHeight="false" outlineLevel="0" collapsed="false">
      <c r="A10935" s="24" t="s">
        <v>11758</v>
      </c>
      <c r="B10935" s="39" t="n">
        <v>46251</v>
      </c>
      <c r="C10935" s="24" t="s">
        <v>722</v>
      </c>
      <c r="D10935" s="24" t="s">
        <v>826</v>
      </c>
      <c r="E10935" s="24" t="s">
        <v>109</v>
      </c>
      <c r="F10935" s="38" t="n">
        <v>3610</v>
      </c>
      <c r="G10935" s="42" t="n">
        <f aca="false">DATE(YEAR(B10935),MONTH(B10935),1)</f>
        <v>46235</v>
      </c>
      <c r="H10935" s="24" t="str">
        <f aca="false">INDEX(Customers!$B$2:$B$601,MATCH(C10935,Customers!$A$2:$A$601,0))</f>
        <v>Nairobi</v>
      </c>
      <c r="I10935" s="43" t="n">
        <f aca="false">ROUND(MIN(INDEX(Assumptions!$D$13:$D$18,MATCH(E10935,Assumptions!$A$13:$A$18,0)),MAX(INDEX(Assumptions!$C$13:$C$18,MATCH(E10935,Assumptions!$A$13:$A$18,0)),INDEX(Assumptions!$B$13:$B$18,MATCH(E10935,Assumptions!$A$13:$A$18,0))*F10935)),2)</f>
        <v>14.44</v>
      </c>
    </row>
    <row r="10936" customFormat="false" ht="15" hidden="false" customHeight="false" outlineLevel="0" collapsed="false">
      <c r="A10936" s="24" t="s">
        <v>11759</v>
      </c>
      <c r="B10936" s="39" t="n">
        <v>46251</v>
      </c>
      <c r="C10936" s="24" t="s">
        <v>723</v>
      </c>
      <c r="D10936" s="24" t="s">
        <v>826</v>
      </c>
      <c r="E10936" s="24" t="s">
        <v>103</v>
      </c>
      <c r="F10936" s="38" t="n">
        <v>380</v>
      </c>
      <c r="G10936" s="42" t="n">
        <f aca="false">DATE(YEAR(B10936),MONTH(B10936),1)</f>
        <v>46235</v>
      </c>
      <c r="H10936" s="24" t="str">
        <f aca="false">INDEX(Customers!$B$2:$B$601,MATCH(C10936,Customers!$A$2:$A$601,0))</f>
        <v>Eastern</v>
      </c>
      <c r="I10936" s="43" t="n">
        <f aca="false">ROUND(MIN(INDEX(Assumptions!$D$13:$D$18,MATCH(E10936,Assumptions!$A$13:$A$18,0)),MAX(INDEX(Assumptions!$C$13:$C$18,MATCH(E10936,Assumptions!$A$13:$A$18,0)),INDEX(Assumptions!$B$13:$B$18,MATCH(E10936,Assumptions!$A$13:$A$18,0))*F10936)),2)</f>
        <v>5</v>
      </c>
    </row>
    <row r="10937" customFormat="false" ht="15" hidden="false" customHeight="false" outlineLevel="0" collapsed="false">
      <c r="A10937" s="24" t="s">
        <v>11760</v>
      </c>
      <c r="B10937" s="39" t="n">
        <v>46251</v>
      </c>
      <c r="C10937" s="24" t="s">
        <v>744</v>
      </c>
      <c r="D10937" s="24" t="s">
        <v>826</v>
      </c>
      <c r="E10937" s="24" t="s">
        <v>109</v>
      </c>
      <c r="F10937" s="38" t="n">
        <v>2850</v>
      </c>
      <c r="G10937" s="42" t="n">
        <f aca="false">DATE(YEAR(B10937),MONTH(B10937),1)</f>
        <v>46235</v>
      </c>
      <c r="H10937" s="24" t="str">
        <f aca="false">INDEX(Customers!$B$2:$B$601,MATCH(C10937,Customers!$A$2:$A$601,0))</f>
        <v>Rift Valley</v>
      </c>
      <c r="I10937" s="43" t="n">
        <f aca="false">ROUND(MIN(INDEX(Assumptions!$D$13:$D$18,MATCH(E10937,Assumptions!$A$13:$A$18,0)),MAX(INDEX(Assumptions!$C$13:$C$18,MATCH(E10937,Assumptions!$A$13:$A$18,0)),INDEX(Assumptions!$B$13:$B$18,MATCH(E10937,Assumptions!$A$13:$A$18,0))*F10937)),2)</f>
        <v>11.4</v>
      </c>
    </row>
    <row r="10938" customFormat="false" ht="15" hidden="false" customHeight="false" outlineLevel="0" collapsed="false">
      <c r="A10938" s="24" t="s">
        <v>11761</v>
      </c>
      <c r="B10938" s="39" t="n">
        <v>46251</v>
      </c>
      <c r="C10938" s="24" t="s">
        <v>786</v>
      </c>
      <c r="D10938" s="24" t="s">
        <v>826</v>
      </c>
      <c r="E10938" s="24" t="s">
        <v>109</v>
      </c>
      <c r="F10938" s="38" t="n">
        <v>5150</v>
      </c>
      <c r="G10938" s="42" t="n">
        <f aca="false">DATE(YEAR(B10938),MONTH(B10938),1)</f>
        <v>46235</v>
      </c>
      <c r="H10938" s="24" t="str">
        <f aca="false">INDEX(Customers!$B$2:$B$601,MATCH(C10938,Customers!$A$2:$A$601,0))</f>
        <v>Rift Valley</v>
      </c>
      <c r="I10938" s="43" t="n">
        <f aca="false">ROUND(MIN(INDEX(Assumptions!$D$13:$D$18,MATCH(E10938,Assumptions!$A$13:$A$18,0)),MAX(INDEX(Assumptions!$C$13:$C$18,MATCH(E10938,Assumptions!$A$13:$A$18,0)),INDEX(Assumptions!$B$13:$B$18,MATCH(E10938,Assumptions!$A$13:$A$18,0))*F10938)),2)</f>
        <v>20.6</v>
      </c>
    </row>
    <row r="10939" customFormat="false" ht="15" hidden="false" customHeight="false" outlineLevel="0" collapsed="false">
      <c r="A10939" s="24" t="s">
        <v>11762</v>
      </c>
      <c r="B10939" s="39" t="n">
        <v>46251</v>
      </c>
      <c r="C10939" s="24" t="s">
        <v>800</v>
      </c>
      <c r="D10939" s="24" t="s">
        <v>826</v>
      </c>
      <c r="E10939" s="24" t="s">
        <v>113</v>
      </c>
      <c r="F10939" s="38" t="n">
        <v>50</v>
      </c>
      <c r="G10939" s="42" t="n">
        <f aca="false">DATE(YEAR(B10939),MONTH(B10939),1)</f>
        <v>46235</v>
      </c>
      <c r="H10939" s="24" t="str">
        <f aca="false">INDEX(Customers!$B$2:$B$601,MATCH(C10939,Customers!$A$2:$A$601,0))</f>
        <v>Coast</v>
      </c>
      <c r="I10939" s="43" t="n">
        <f aca="false">ROUND(MIN(INDEX(Assumptions!$D$13:$D$18,MATCH(E10939,Assumptions!$A$13:$A$18,0)),MAX(INDEX(Assumptions!$C$13:$C$18,MATCH(E10939,Assumptions!$A$13:$A$18,0)),INDEX(Assumptions!$B$13:$B$18,MATCH(E10939,Assumptions!$A$13:$A$18,0))*F10939)),2)</f>
        <v>2.5</v>
      </c>
    </row>
    <row r="10940" customFormat="false" ht="15" hidden="false" customHeight="false" outlineLevel="0" collapsed="false">
      <c r="A10940" s="24" t="s">
        <v>11763</v>
      </c>
      <c r="B10940" s="39" t="n">
        <v>46252</v>
      </c>
      <c r="C10940" s="24" t="s">
        <v>219</v>
      </c>
      <c r="D10940" s="24" t="s">
        <v>826</v>
      </c>
      <c r="E10940" s="24" t="s">
        <v>109</v>
      </c>
      <c r="F10940" s="38" t="n">
        <v>1650</v>
      </c>
      <c r="G10940" s="42" t="n">
        <f aca="false">DATE(YEAR(B10940),MONTH(B10940),1)</f>
        <v>46235</v>
      </c>
      <c r="H10940" s="24" t="str">
        <f aca="false">INDEX(Customers!$B$2:$B$601,MATCH(C10940,Customers!$A$2:$A$601,0))</f>
        <v>Rift Valley</v>
      </c>
      <c r="I10940" s="43" t="n">
        <f aca="false">ROUND(MIN(INDEX(Assumptions!$D$13:$D$18,MATCH(E10940,Assumptions!$A$13:$A$18,0)),MAX(INDEX(Assumptions!$C$13:$C$18,MATCH(E10940,Assumptions!$A$13:$A$18,0)),INDEX(Assumptions!$B$13:$B$18,MATCH(E10940,Assumptions!$A$13:$A$18,0))*F10940)),2)</f>
        <v>6.6</v>
      </c>
    </row>
    <row r="10941" customFormat="false" ht="15" hidden="false" customHeight="false" outlineLevel="0" collapsed="false">
      <c r="A10941" s="24" t="s">
        <v>11764</v>
      </c>
      <c r="B10941" s="39" t="n">
        <v>46252</v>
      </c>
      <c r="C10941" s="24" t="s">
        <v>247</v>
      </c>
      <c r="D10941" s="24" t="s">
        <v>826</v>
      </c>
      <c r="E10941" s="24" t="s">
        <v>111</v>
      </c>
      <c r="F10941" s="38" t="n">
        <v>20</v>
      </c>
      <c r="G10941" s="42" t="n">
        <f aca="false">DATE(YEAR(B10941),MONTH(B10941),1)</f>
        <v>46235</v>
      </c>
      <c r="H10941" s="24" t="str">
        <f aca="false">INDEX(Customers!$B$2:$B$601,MATCH(C10941,Customers!$A$2:$A$601,0))</f>
        <v>Nairobi</v>
      </c>
      <c r="I10941" s="43" t="n">
        <f aca="false">ROUND(MIN(INDEX(Assumptions!$D$13:$D$18,MATCH(E10941,Assumptions!$A$13:$A$18,0)),MAX(INDEX(Assumptions!$C$13:$C$18,MATCH(E10941,Assumptions!$A$13:$A$18,0)),INDEX(Assumptions!$B$13:$B$18,MATCH(E10941,Assumptions!$A$13:$A$18,0))*F10941)),2)</f>
        <v>0.8</v>
      </c>
    </row>
    <row r="10942" customFormat="false" ht="15" hidden="false" customHeight="false" outlineLevel="0" collapsed="false">
      <c r="A10942" s="24" t="s">
        <v>11765</v>
      </c>
      <c r="B10942" s="39" t="n">
        <v>46252</v>
      </c>
      <c r="C10942" s="24" t="s">
        <v>255</v>
      </c>
      <c r="D10942" s="24" t="s">
        <v>826</v>
      </c>
      <c r="E10942" s="24" t="s">
        <v>109</v>
      </c>
      <c r="F10942" s="38" t="n">
        <v>61730</v>
      </c>
      <c r="G10942" s="42" t="n">
        <f aca="false">DATE(YEAR(B10942),MONTH(B10942),1)</f>
        <v>46235</v>
      </c>
      <c r="H10942" s="24" t="str">
        <f aca="false">INDEX(Customers!$B$2:$B$601,MATCH(C10942,Customers!$A$2:$A$601,0))</f>
        <v>Central</v>
      </c>
      <c r="I10942" s="43" t="n">
        <f aca="false">ROUND(MIN(INDEX(Assumptions!$D$13:$D$18,MATCH(E10942,Assumptions!$A$13:$A$18,0)),MAX(INDEX(Assumptions!$C$13:$C$18,MATCH(E10942,Assumptions!$A$13:$A$18,0)),INDEX(Assumptions!$B$13:$B$18,MATCH(E10942,Assumptions!$A$13:$A$18,0))*F10942)),2)</f>
        <v>40</v>
      </c>
    </row>
    <row r="10943" customFormat="false" ht="15" hidden="false" customHeight="false" outlineLevel="0" collapsed="false">
      <c r="A10943" s="24" t="s">
        <v>11766</v>
      </c>
      <c r="B10943" s="39" t="n">
        <v>46252</v>
      </c>
      <c r="C10943" s="24" t="s">
        <v>263</v>
      </c>
      <c r="D10943" s="24" t="s">
        <v>826</v>
      </c>
      <c r="E10943" s="24" t="s">
        <v>113</v>
      </c>
      <c r="F10943" s="38" t="n">
        <v>99</v>
      </c>
      <c r="G10943" s="42" t="n">
        <f aca="false">DATE(YEAR(B10943),MONTH(B10943),1)</f>
        <v>46235</v>
      </c>
      <c r="H10943" s="24" t="str">
        <f aca="false">INDEX(Customers!$B$2:$B$601,MATCH(C10943,Customers!$A$2:$A$601,0))</f>
        <v>Nairobi</v>
      </c>
      <c r="I10943" s="43" t="n">
        <f aca="false">ROUND(MIN(INDEX(Assumptions!$D$13:$D$18,MATCH(E10943,Assumptions!$A$13:$A$18,0)),MAX(INDEX(Assumptions!$C$13:$C$18,MATCH(E10943,Assumptions!$A$13:$A$18,0)),INDEX(Assumptions!$B$13:$B$18,MATCH(E10943,Assumptions!$A$13:$A$18,0))*F10943)),2)</f>
        <v>4.95</v>
      </c>
    </row>
    <row r="10944" customFormat="false" ht="15" hidden="false" customHeight="false" outlineLevel="0" collapsed="false">
      <c r="A10944" s="24" t="s">
        <v>11767</v>
      </c>
      <c r="B10944" s="39" t="n">
        <v>46252</v>
      </c>
      <c r="C10944" s="24" t="s">
        <v>267</v>
      </c>
      <c r="D10944" s="24" t="s">
        <v>181</v>
      </c>
      <c r="E10944" s="24" t="s">
        <v>107</v>
      </c>
      <c r="F10944" s="38" t="n">
        <v>8420</v>
      </c>
      <c r="G10944" s="42" t="n">
        <f aca="false">DATE(YEAR(B10944),MONTH(B10944),1)</f>
        <v>46235</v>
      </c>
      <c r="H10944" s="24" t="str">
        <f aca="false">INDEX(Customers!$B$2:$B$601,MATCH(C10944,Customers!$A$2:$A$601,0))</f>
        <v>Rift Valley</v>
      </c>
      <c r="I10944" s="43" t="n">
        <f aca="false">ROUND(MIN(INDEX(Assumptions!$D$13:$D$18,MATCH(E10944,Assumptions!$A$13:$A$18,0)),MAX(INDEX(Assumptions!$C$13:$C$18,MATCH(E10944,Assumptions!$A$13:$A$18,0)),INDEX(Assumptions!$B$13:$B$18,MATCH(E10944,Assumptions!$A$13:$A$18,0))*F10944)),2)</f>
        <v>0</v>
      </c>
    </row>
    <row r="10945" customFormat="false" ht="15" hidden="false" customHeight="false" outlineLevel="0" collapsed="false">
      <c r="A10945" s="24" t="s">
        <v>11768</v>
      </c>
      <c r="B10945" s="39" t="n">
        <v>46252</v>
      </c>
      <c r="C10945" s="24" t="s">
        <v>298</v>
      </c>
      <c r="D10945" s="24" t="s">
        <v>826</v>
      </c>
      <c r="E10945" s="24" t="s">
        <v>113</v>
      </c>
      <c r="F10945" s="38" t="n">
        <v>500</v>
      </c>
      <c r="G10945" s="42" t="n">
        <f aca="false">DATE(YEAR(B10945),MONTH(B10945),1)</f>
        <v>46235</v>
      </c>
      <c r="H10945" s="24" t="str">
        <f aca="false">INDEX(Customers!$B$2:$B$601,MATCH(C10945,Customers!$A$2:$A$601,0))</f>
        <v>Eastern</v>
      </c>
      <c r="I10945" s="43" t="n">
        <f aca="false">ROUND(MIN(INDEX(Assumptions!$D$13:$D$18,MATCH(E10945,Assumptions!$A$13:$A$18,0)),MAX(INDEX(Assumptions!$C$13:$C$18,MATCH(E10945,Assumptions!$A$13:$A$18,0)),INDEX(Assumptions!$B$13:$B$18,MATCH(E10945,Assumptions!$A$13:$A$18,0))*F10945)),2)</f>
        <v>25</v>
      </c>
    </row>
    <row r="10946" customFormat="false" ht="15" hidden="false" customHeight="false" outlineLevel="0" collapsed="false">
      <c r="A10946" s="24" t="s">
        <v>11769</v>
      </c>
      <c r="B10946" s="39" t="n">
        <v>46252</v>
      </c>
      <c r="C10946" s="24" t="s">
        <v>314</v>
      </c>
      <c r="D10946" s="24" t="s">
        <v>193</v>
      </c>
      <c r="E10946" s="24" t="s">
        <v>105</v>
      </c>
      <c r="F10946" s="38" t="n">
        <v>1030</v>
      </c>
      <c r="G10946" s="42" t="n">
        <f aca="false">DATE(YEAR(B10946),MONTH(B10946),1)</f>
        <v>46235</v>
      </c>
      <c r="H10946" s="24" t="str">
        <f aca="false">INDEX(Customers!$B$2:$B$601,MATCH(C10946,Customers!$A$2:$A$601,0))</f>
        <v>Western</v>
      </c>
      <c r="I10946" s="43" t="n">
        <f aca="false">ROUND(MIN(INDEX(Assumptions!$D$13:$D$18,MATCH(E10946,Assumptions!$A$13:$A$18,0)),MAX(INDEX(Assumptions!$C$13:$C$18,MATCH(E10946,Assumptions!$A$13:$A$18,0)),INDEX(Assumptions!$B$13:$B$18,MATCH(E10946,Assumptions!$A$13:$A$18,0))*F10946)),2)</f>
        <v>15.45</v>
      </c>
    </row>
    <row r="10947" customFormat="false" ht="15" hidden="false" customHeight="false" outlineLevel="0" collapsed="false">
      <c r="A10947" s="24" t="s">
        <v>11770</v>
      </c>
      <c r="B10947" s="39" t="n">
        <v>46252</v>
      </c>
      <c r="C10947" s="24" t="s">
        <v>328</v>
      </c>
      <c r="D10947" s="24" t="s">
        <v>826</v>
      </c>
      <c r="E10947" s="24" t="s">
        <v>109</v>
      </c>
      <c r="F10947" s="38" t="n">
        <v>2890</v>
      </c>
      <c r="G10947" s="42" t="n">
        <f aca="false">DATE(YEAR(B10947),MONTH(B10947),1)</f>
        <v>46235</v>
      </c>
      <c r="H10947" s="24" t="str">
        <f aca="false">INDEX(Customers!$B$2:$B$601,MATCH(C10947,Customers!$A$2:$A$601,0))</f>
        <v>Western</v>
      </c>
      <c r="I10947" s="43" t="n">
        <f aca="false">ROUND(MIN(INDEX(Assumptions!$D$13:$D$18,MATCH(E10947,Assumptions!$A$13:$A$18,0)),MAX(INDEX(Assumptions!$C$13:$C$18,MATCH(E10947,Assumptions!$A$13:$A$18,0)),INDEX(Assumptions!$B$13:$B$18,MATCH(E10947,Assumptions!$A$13:$A$18,0))*F10947)),2)</f>
        <v>11.56</v>
      </c>
    </row>
    <row r="10948" customFormat="false" ht="15" hidden="false" customHeight="false" outlineLevel="0" collapsed="false">
      <c r="A10948" s="24" t="s">
        <v>11771</v>
      </c>
      <c r="B10948" s="39" t="n">
        <v>46252</v>
      </c>
      <c r="C10948" s="24" t="s">
        <v>343</v>
      </c>
      <c r="D10948" s="24" t="s">
        <v>170</v>
      </c>
      <c r="E10948" s="24" t="s">
        <v>107</v>
      </c>
      <c r="F10948" s="38" t="n">
        <v>23910</v>
      </c>
      <c r="G10948" s="42" t="n">
        <f aca="false">DATE(YEAR(B10948),MONTH(B10948),1)</f>
        <v>46235</v>
      </c>
      <c r="H10948" s="24" t="str">
        <f aca="false">INDEX(Customers!$B$2:$B$601,MATCH(C10948,Customers!$A$2:$A$601,0))</f>
        <v>Central</v>
      </c>
      <c r="I10948" s="43" t="n">
        <f aca="false">ROUND(MIN(INDEX(Assumptions!$D$13:$D$18,MATCH(E10948,Assumptions!$A$13:$A$18,0)),MAX(INDEX(Assumptions!$C$13:$C$18,MATCH(E10948,Assumptions!$A$13:$A$18,0)),INDEX(Assumptions!$B$13:$B$18,MATCH(E10948,Assumptions!$A$13:$A$18,0))*F10948)),2)</f>
        <v>0</v>
      </c>
    </row>
    <row r="10949" customFormat="false" ht="15" hidden="false" customHeight="false" outlineLevel="0" collapsed="false">
      <c r="A10949" s="24" t="s">
        <v>11772</v>
      </c>
      <c r="B10949" s="39" t="n">
        <v>46252</v>
      </c>
      <c r="C10949" s="24" t="s">
        <v>390</v>
      </c>
      <c r="D10949" s="24" t="s">
        <v>826</v>
      </c>
      <c r="E10949" s="24" t="s">
        <v>103</v>
      </c>
      <c r="F10949" s="38" t="n">
        <v>1560</v>
      </c>
      <c r="G10949" s="42" t="n">
        <f aca="false">DATE(YEAR(B10949),MONTH(B10949),1)</f>
        <v>46235</v>
      </c>
      <c r="H10949" s="24" t="str">
        <f aca="false">INDEX(Customers!$B$2:$B$601,MATCH(C10949,Customers!$A$2:$A$601,0))</f>
        <v>Rift Valley</v>
      </c>
      <c r="I10949" s="43" t="n">
        <f aca="false">ROUND(MIN(INDEX(Assumptions!$D$13:$D$18,MATCH(E10949,Assumptions!$A$13:$A$18,0)),MAX(INDEX(Assumptions!$C$13:$C$18,MATCH(E10949,Assumptions!$A$13:$A$18,0)),INDEX(Assumptions!$B$13:$B$18,MATCH(E10949,Assumptions!$A$13:$A$18,0))*F10949)),2)</f>
        <v>15.6</v>
      </c>
    </row>
    <row r="10950" customFormat="false" ht="15" hidden="false" customHeight="false" outlineLevel="0" collapsed="false">
      <c r="A10950" s="24" t="s">
        <v>11773</v>
      </c>
      <c r="B10950" s="39" t="n">
        <v>46252</v>
      </c>
      <c r="C10950" s="24" t="s">
        <v>428</v>
      </c>
      <c r="D10950" s="24" t="s">
        <v>826</v>
      </c>
      <c r="E10950" s="24" t="s">
        <v>103</v>
      </c>
      <c r="F10950" s="38" t="n">
        <v>2430</v>
      </c>
      <c r="G10950" s="42" t="n">
        <f aca="false">DATE(YEAR(B10950),MONTH(B10950),1)</f>
        <v>46235</v>
      </c>
      <c r="H10950" s="24" t="str">
        <f aca="false">INDEX(Customers!$B$2:$B$601,MATCH(C10950,Customers!$A$2:$A$601,0))</f>
        <v>Nairobi</v>
      </c>
      <c r="I10950" s="43" t="n">
        <f aca="false">ROUND(MIN(INDEX(Assumptions!$D$13:$D$18,MATCH(E10950,Assumptions!$A$13:$A$18,0)),MAX(INDEX(Assumptions!$C$13:$C$18,MATCH(E10950,Assumptions!$A$13:$A$18,0)),INDEX(Assumptions!$B$13:$B$18,MATCH(E10950,Assumptions!$A$13:$A$18,0))*F10950)),2)</f>
        <v>24.3</v>
      </c>
    </row>
    <row r="10951" customFormat="false" ht="15" hidden="false" customHeight="false" outlineLevel="0" collapsed="false">
      <c r="A10951" s="24" t="s">
        <v>11774</v>
      </c>
      <c r="B10951" s="39" t="n">
        <v>46252</v>
      </c>
      <c r="C10951" s="24" t="s">
        <v>437</v>
      </c>
      <c r="D10951" s="24" t="s">
        <v>826</v>
      </c>
      <c r="E10951" s="24" t="s">
        <v>113</v>
      </c>
      <c r="F10951" s="38" t="n">
        <v>250</v>
      </c>
      <c r="G10951" s="42" t="n">
        <f aca="false">DATE(YEAR(B10951),MONTH(B10951),1)</f>
        <v>46235</v>
      </c>
      <c r="H10951" s="24" t="str">
        <f aca="false">INDEX(Customers!$B$2:$B$601,MATCH(C10951,Customers!$A$2:$A$601,0))</f>
        <v>Nairobi</v>
      </c>
      <c r="I10951" s="43" t="n">
        <f aca="false">ROUND(MIN(INDEX(Assumptions!$D$13:$D$18,MATCH(E10951,Assumptions!$A$13:$A$18,0)),MAX(INDEX(Assumptions!$C$13:$C$18,MATCH(E10951,Assumptions!$A$13:$A$18,0)),INDEX(Assumptions!$B$13:$B$18,MATCH(E10951,Assumptions!$A$13:$A$18,0))*F10951)),2)</f>
        <v>12.5</v>
      </c>
    </row>
    <row r="10952" customFormat="false" ht="15" hidden="false" customHeight="false" outlineLevel="0" collapsed="false">
      <c r="A10952" s="24" t="s">
        <v>11775</v>
      </c>
      <c r="B10952" s="39" t="n">
        <v>46252</v>
      </c>
      <c r="C10952" s="24" t="s">
        <v>450</v>
      </c>
      <c r="D10952" s="24" t="s">
        <v>205</v>
      </c>
      <c r="E10952" s="24" t="s">
        <v>105</v>
      </c>
      <c r="F10952" s="38" t="n">
        <v>8280</v>
      </c>
      <c r="G10952" s="42" t="n">
        <f aca="false">DATE(YEAR(B10952),MONTH(B10952),1)</f>
        <v>46235</v>
      </c>
      <c r="H10952" s="24" t="str">
        <f aca="false">INDEX(Customers!$B$2:$B$601,MATCH(C10952,Customers!$A$2:$A$601,0))</f>
        <v>Eastern</v>
      </c>
      <c r="I10952" s="43" t="n">
        <f aca="false">ROUND(MIN(INDEX(Assumptions!$D$13:$D$18,MATCH(E10952,Assumptions!$A$13:$A$18,0)),MAX(INDEX(Assumptions!$C$13:$C$18,MATCH(E10952,Assumptions!$A$13:$A$18,0)),INDEX(Assumptions!$B$13:$B$18,MATCH(E10952,Assumptions!$A$13:$A$18,0))*F10952)),2)</f>
        <v>124.2</v>
      </c>
    </row>
    <row r="10953" customFormat="false" ht="15" hidden="false" customHeight="false" outlineLevel="0" collapsed="false">
      <c r="A10953" s="24" t="s">
        <v>11776</v>
      </c>
      <c r="B10953" s="39" t="n">
        <v>46252</v>
      </c>
      <c r="C10953" s="24" t="s">
        <v>452</v>
      </c>
      <c r="D10953" s="24" t="s">
        <v>826</v>
      </c>
      <c r="E10953" s="24" t="s">
        <v>111</v>
      </c>
      <c r="F10953" s="38" t="n">
        <v>500</v>
      </c>
      <c r="G10953" s="42" t="n">
        <f aca="false">DATE(YEAR(B10953),MONTH(B10953),1)</f>
        <v>46235</v>
      </c>
      <c r="H10953" s="24" t="str">
        <f aca="false">INDEX(Customers!$B$2:$B$601,MATCH(C10953,Customers!$A$2:$A$601,0))</f>
        <v>Nairobi</v>
      </c>
      <c r="I10953" s="43" t="n">
        <f aca="false">ROUND(MIN(INDEX(Assumptions!$D$13:$D$18,MATCH(E10953,Assumptions!$A$13:$A$18,0)),MAX(INDEX(Assumptions!$C$13:$C$18,MATCH(E10953,Assumptions!$A$13:$A$18,0)),INDEX(Assumptions!$B$13:$B$18,MATCH(E10953,Assumptions!$A$13:$A$18,0))*F10953)),2)</f>
        <v>20</v>
      </c>
    </row>
    <row r="10954" customFormat="false" ht="15" hidden="false" customHeight="false" outlineLevel="0" collapsed="false">
      <c r="A10954" s="24" t="s">
        <v>11777</v>
      </c>
      <c r="B10954" s="39" t="n">
        <v>46252</v>
      </c>
      <c r="C10954" s="24" t="s">
        <v>456</v>
      </c>
      <c r="D10954" s="24" t="s">
        <v>826</v>
      </c>
      <c r="E10954" s="24" t="s">
        <v>113</v>
      </c>
      <c r="F10954" s="38" t="n">
        <v>250</v>
      </c>
      <c r="G10954" s="42" t="n">
        <f aca="false">DATE(YEAR(B10954),MONTH(B10954),1)</f>
        <v>46235</v>
      </c>
      <c r="H10954" s="24" t="str">
        <f aca="false">INDEX(Customers!$B$2:$B$601,MATCH(C10954,Customers!$A$2:$A$601,0))</f>
        <v>Central</v>
      </c>
      <c r="I10954" s="43" t="n">
        <f aca="false">ROUND(MIN(INDEX(Assumptions!$D$13:$D$18,MATCH(E10954,Assumptions!$A$13:$A$18,0)),MAX(INDEX(Assumptions!$C$13:$C$18,MATCH(E10954,Assumptions!$A$13:$A$18,0)),INDEX(Assumptions!$B$13:$B$18,MATCH(E10954,Assumptions!$A$13:$A$18,0))*F10954)),2)</f>
        <v>12.5</v>
      </c>
    </row>
    <row r="10955" customFormat="false" ht="15" hidden="false" customHeight="false" outlineLevel="0" collapsed="false">
      <c r="A10955" s="24" t="s">
        <v>11778</v>
      </c>
      <c r="B10955" s="39" t="n">
        <v>46252</v>
      </c>
      <c r="C10955" s="24" t="s">
        <v>473</v>
      </c>
      <c r="D10955" s="24" t="s">
        <v>826</v>
      </c>
      <c r="E10955" s="24" t="s">
        <v>111</v>
      </c>
      <c r="F10955" s="38" t="n">
        <v>200</v>
      </c>
      <c r="G10955" s="42" t="n">
        <f aca="false">DATE(YEAR(B10955),MONTH(B10955),1)</f>
        <v>46235</v>
      </c>
      <c r="H10955" s="24" t="str">
        <f aca="false">INDEX(Customers!$B$2:$B$601,MATCH(C10955,Customers!$A$2:$A$601,0))</f>
        <v>Nairobi</v>
      </c>
      <c r="I10955" s="43" t="n">
        <f aca="false">ROUND(MIN(INDEX(Assumptions!$D$13:$D$18,MATCH(E10955,Assumptions!$A$13:$A$18,0)),MAX(INDEX(Assumptions!$C$13:$C$18,MATCH(E10955,Assumptions!$A$13:$A$18,0)),INDEX(Assumptions!$B$13:$B$18,MATCH(E10955,Assumptions!$A$13:$A$18,0))*F10955)),2)</f>
        <v>8</v>
      </c>
    </row>
    <row r="10956" customFormat="false" ht="15" hidden="false" customHeight="false" outlineLevel="0" collapsed="false">
      <c r="A10956" s="24" t="s">
        <v>11779</v>
      </c>
      <c r="B10956" s="39" t="n">
        <v>46252</v>
      </c>
      <c r="C10956" s="24" t="s">
        <v>475</v>
      </c>
      <c r="D10956" s="24" t="s">
        <v>183</v>
      </c>
      <c r="E10956" s="24" t="s">
        <v>105</v>
      </c>
      <c r="F10956" s="38" t="n">
        <v>1860</v>
      </c>
      <c r="G10956" s="42" t="n">
        <f aca="false">DATE(YEAR(B10956),MONTH(B10956),1)</f>
        <v>46235</v>
      </c>
      <c r="H10956" s="24" t="str">
        <f aca="false">INDEX(Customers!$B$2:$B$601,MATCH(C10956,Customers!$A$2:$A$601,0))</f>
        <v>Coast</v>
      </c>
      <c r="I10956" s="43" t="n">
        <f aca="false">ROUND(MIN(INDEX(Assumptions!$D$13:$D$18,MATCH(E10956,Assumptions!$A$13:$A$18,0)),MAX(INDEX(Assumptions!$C$13:$C$18,MATCH(E10956,Assumptions!$A$13:$A$18,0)),INDEX(Assumptions!$B$13:$B$18,MATCH(E10956,Assumptions!$A$13:$A$18,0))*F10956)),2)</f>
        <v>27.9</v>
      </c>
    </row>
    <row r="10957" customFormat="false" ht="15" hidden="false" customHeight="false" outlineLevel="0" collapsed="false">
      <c r="A10957" s="24" t="s">
        <v>11780</v>
      </c>
      <c r="B10957" s="39" t="n">
        <v>46252</v>
      </c>
      <c r="C10957" s="24" t="s">
        <v>476</v>
      </c>
      <c r="D10957" s="24" t="s">
        <v>826</v>
      </c>
      <c r="E10957" s="24" t="s">
        <v>103</v>
      </c>
      <c r="F10957" s="38" t="n">
        <v>210</v>
      </c>
      <c r="G10957" s="42" t="n">
        <f aca="false">DATE(YEAR(B10957),MONTH(B10957),1)</f>
        <v>46235</v>
      </c>
      <c r="H10957" s="24" t="str">
        <f aca="false">INDEX(Customers!$B$2:$B$601,MATCH(C10957,Customers!$A$2:$A$601,0))</f>
        <v>Coast</v>
      </c>
      <c r="I10957" s="43" t="n">
        <f aca="false">ROUND(MIN(INDEX(Assumptions!$D$13:$D$18,MATCH(E10957,Assumptions!$A$13:$A$18,0)),MAX(INDEX(Assumptions!$C$13:$C$18,MATCH(E10957,Assumptions!$A$13:$A$18,0)),INDEX(Assumptions!$B$13:$B$18,MATCH(E10957,Assumptions!$A$13:$A$18,0))*F10957)),2)</f>
        <v>5</v>
      </c>
    </row>
    <row r="10958" customFormat="false" ht="15" hidden="false" customHeight="false" outlineLevel="0" collapsed="false">
      <c r="A10958" s="24" t="s">
        <v>11781</v>
      </c>
      <c r="B10958" s="39" t="n">
        <v>46252</v>
      </c>
      <c r="C10958" s="24" t="s">
        <v>483</v>
      </c>
      <c r="D10958" s="24" t="s">
        <v>826</v>
      </c>
      <c r="E10958" s="24" t="s">
        <v>103</v>
      </c>
      <c r="F10958" s="38" t="n">
        <v>2310</v>
      </c>
      <c r="G10958" s="42" t="n">
        <f aca="false">DATE(YEAR(B10958),MONTH(B10958),1)</f>
        <v>46235</v>
      </c>
      <c r="H10958" s="24" t="str">
        <f aca="false">INDEX(Customers!$B$2:$B$601,MATCH(C10958,Customers!$A$2:$A$601,0))</f>
        <v>Central</v>
      </c>
      <c r="I10958" s="43" t="n">
        <f aca="false">ROUND(MIN(INDEX(Assumptions!$D$13:$D$18,MATCH(E10958,Assumptions!$A$13:$A$18,0)),MAX(INDEX(Assumptions!$C$13:$C$18,MATCH(E10958,Assumptions!$A$13:$A$18,0)),INDEX(Assumptions!$B$13:$B$18,MATCH(E10958,Assumptions!$A$13:$A$18,0))*F10958)),2)</f>
        <v>23.1</v>
      </c>
    </row>
    <row r="10959" customFormat="false" ht="15" hidden="false" customHeight="false" outlineLevel="0" collapsed="false">
      <c r="A10959" s="24" t="s">
        <v>11782</v>
      </c>
      <c r="B10959" s="39" t="n">
        <v>46252</v>
      </c>
      <c r="C10959" s="24" t="s">
        <v>487</v>
      </c>
      <c r="D10959" s="24" t="s">
        <v>826</v>
      </c>
      <c r="E10959" s="24" t="s">
        <v>113</v>
      </c>
      <c r="F10959" s="38" t="n">
        <v>500</v>
      </c>
      <c r="G10959" s="42" t="n">
        <f aca="false">DATE(YEAR(B10959),MONTH(B10959),1)</f>
        <v>46235</v>
      </c>
      <c r="H10959" s="24" t="str">
        <f aca="false">INDEX(Customers!$B$2:$B$601,MATCH(C10959,Customers!$A$2:$A$601,0))</f>
        <v>Rift Valley</v>
      </c>
      <c r="I10959" s="43" t="n">
        <f aca="false">ROUND(MIN(INDEX(Assumptions!$D$13:$D$18,MATCH(E10959,Assumptions!$A$13:$A$18,0)),MAX(INDEX(Assumptions!$C$13:$C$18,MATCH(E10959,Assumptions!$A$13:$A$18,0)),INDEX(Assumptions!$B$13:$B$18,MATCH(E10959,Assumptions!$A$13:$A$18,0))*F10959)),2)</f>
        <v>25</v>
      </c>
    </row>
    <row r="10960" customFormat="false" ht="15" hidden="false" customHeight="false" outlineLevel="0" collapsed="false">
      <c r="A10960" s="24" t="s">
        <v>11783</v>
      </c>
      <c r="B10960" s="39" t="n">
        <v>46252</v>
      </c>
      <c r="C10960" s="24" t="s">
        <v>493</v>
      </c>
      <c r="D10960" s="24" t="s">
        <v>826</v>
      </c>
      <c r="E10960" s="24" t="s">
        <v>109</v>
      </c>
      <c r="F10960" s="38" t="n">
        <v>650</v>
      </c>
      <c r="G10960" s="42" t="n">
        <f aca="false">DATE(YEAR(B10960),MONTH(B10960),1)</f>
        <v>46235</v>
      </c>
      <c r="H10960" s="24" t="str">
        <f aca="false">INDEX(Customers!$B$2:$B$601,MATCH(C10960,Customers!$A$2:$A$601,0))</f>
        <v>Eastern</v>
      </c>
      <c r="I10960" s="43" t="n">
        <f aca="false">ROUND(MIN(INDEX(Assumptions!$D$13:$D$18,MATCH(E10960,Assumptions!$A$13:$A$18,0)),MAX(INDEX(Assumptions!$C$13:$C$18,MATCH(E10960,Assumptions!$A$13:$A$18,0)),INDEX(Assumptions!$B$13:$B$18,MATCH(E10960,Assumptions!$A$13:$A$18,0))*F10960)),2)</f>
        <v>2.6</v>
      </c>
    </row>
    <row r="10961" customFormat="false" ht="15" hidden="false" customHeight="false" outlineLevel="0" collapsed="false">
      <c r="A10961" s="24" t="s">
        <v>11784</v>
      </c>
      <c r="B10961" s="39" t="n">
        <v>46252</v>
      </c>
      <c r="C10961" s="24" t="s">
        <v>497</v>
      </c>
      <c r="D10961" s="24" t="s">
        <v>826</v>
      </c>
      <c r="E10961" s="24" t="s">
        <v>113</v>
      </c>
      <c r="F10961" s="38" t="n">
        <v>99</v>
      </c>
      <c r="G10961" s="42" t="n">
        <f aca="false">DATE(YEAR(B10961),MONTH(B10961),1)</f>
        <v>46235</v>
      </c>
      <c r="H10961" s="24" t="str">
        <f aca="false">INDEX(Customers!$B$2:$B$601,MATCH(C10961,Customers!$A$2:$A$601,0))</f>
        <v>Nairobi</v>
      </c>
      <c r="I10961" s="43" t="n">
        <f aca="false">ROUND(MIN(INDEX(Assumptions!$D$13:$D$18,MATCH(E10961,Assumptions!$A$13:$A$18,0)),MAX(INDEX(Assumptions!$C$13:$C$18,MATCH(E10961,Assumptions!$A$13:$A$18,0)),INDEX(Assumptions!$B$13:$B$18,MATCH(E10961,Assumptions!$A$13:$A$18,0))*F10961)),2)</f>
        <v>4.95</v>
      </c>
    </row>
    <row r="10962" customFormat="false" ht="15" hidden="false" customHeight="false" outlineLevel="0" collapsed="false">
      <c r="A10962" s="24" t="s">
        <v>11785</v>
      </c>
      <c r="B10962" s="39" t="n">
        <v>46252</v>
      </c>
      <c r="C10962" s="24" t="s">
        <v>502</v>
      </c>
      <c r="D10962" s="24" t="s">
        <v>826</v>
      </c>
      <c r="E10962" s="24" t="s">
        <v>103</v>
      </c>
      <c r="F10962" s="38" t="n">
        <v>5340</v>
      </c>
      <c r="G10962" s="42" t="n">
        <f aca="false">DATE(YEAR(B10962),MONTH(B10962),1)</f>
        <v>46235</v>
      </c>
      <c r="H10962" s="24" t="str">
        <f aca="false">INDEX(Customers!$B$2:$B$601,MATCH(C10962,Customers!$A$2:$A$601,0))</f>
        <v>Nairobi</v>
      </c>
      <c r="I10962" s="43" t="n">
        <f aca="false">ROUND(MIN(INDEX(Assumptions!$D$13:$D$18,MATCH(E10962,Assumptions!$A$13:$A$18,0)),MAX(INDEX(Assumptions!$C$13:$C$18,MATCH(E10962,Assumptions!$A$13:$A$18,0)),INDEX(Assumptions!$B$13:$B$18,MATCH(E10962,Assumptions!$A$13:$A$18,0))*F10962)),2)</f>
        <v>53.4</v>
      </c>
    </row>
    <row r="10963" customFormat="false" ht="15" hidden="false" customHeight="false" outlineLevel="0" collapsed="false">
      <c r="A10963" s="24" t="s">
        <v>11786</v>
      </c>
      <c r="B10963" s="39" t="n">
        <v>46252</v>
      </c>
      <c r="C10963" s="24" t="s">
        <v>522</v>
      </c>
      <c r="D10963" s="24" t="s">
        <v>826</v>
      </c>
      <c r="E10963" s="24" t="s">
        <v>103</v>
      </c>
      <c r="F10963" s="38" t="n">
        <v>1050</v>
      </c>
      <c r="G10963" s="42" t="n">
        <f aca="false">DATE(YEAR(B10963),MONTH(B10963),1)</f>
        <v>46235</v>
      </c>
      <c r="H10963" s="24" t="str">
        <f aca="false">INDEX(Customers!$B$2:$B$601,MATCH(C10963,Customers!$A$2:$A$601,0))</f>
        <v>Central</v>
      </c>
      <c r="I10963" s="43" t="n">
        <f aca="false">ROUND(MIN(INDEX(Assumptions!$D$13:$D$18,MATCH(E10963,Assumptions!$A$13:$A$18,0)),MAX(INDEX(Assumptions!$C$13:$C$18,MATCH(E10963,Assumptions!$A$13:$A$18,0)),INDEX(Assumptions!$B$13:$B$18,MATCH(E10963,Assumptions!$A$13:$A$18,0))*F10963)),2)</f>
        <v>10.5</v>
      </c>
    </row>
    <row r="10964" customFormat="false" ht="15" hidden="false" customHeight="false" outlineLevel="0" collapsed="false">
      <c r="A10964" s="24" t="s">
        <v>11787</v>
      </c>
      <c r="B10964" s="39" t="n">
        <v>46252</v>
      </c>
      <c r="C10964" s="24" t="s">
        <v>526</v>
      </c>
      <c r="D10964" s="24" t="s">
        <v>826</v>
      </c>
      <c r="E10964" s="24" t="s">
        <v>103</v>
      </c>
      <c r="F10964" s="38" t="n">
        <v>3600</v>
      </c>
      <c r="G10964" s="42" t="n">
        <f aca="false">DATE(YEAR(B10964),MONTH(B10964),1)</f>
        <v>46235</v>
      </c>
      <c r="H10964" s="24" t="str">
        <f aca="false">INDEX(Customers!$B$2:$B$601,MATCH(C10964,Customers!$A$2:$A$601,0))</f>
        <v>Central</v>
      </c>
      <c r="I10964" s="43" t="n">
        <f aca="false">ROUND(MIN(INDEX(Assumptions!$D$13:$D$18,MATCH(E10964,Assumptions!$A$13:$A$18,0)),MAX(INDEX(Assumptions!$C$13:$C$18,MATCH(E10964,Assumptions!$A$13:$A$18,0)),INDEX(Assumptions!$B$13:$B$18,MATCH(E10964,Assumptions!$A$13:$A$18,0))*F10964)),2)</f>
        <v>36</v>
      </c>
    </row>
    <row r="10965" customFormat="false" ht="15" hidden="false" customHeight="false" outlineLevel="0" collapsed="false">
      <c r="A10965" s="24" t="s">
        <v>11788</v>
      </c>
      <c r="B10965" s="39" t="n">
        <v>46252</v>
      </c>
      <c r="C10965" s="24" t="s">
        <v>533</v>
      </c>
      <c r="D10965" s="24" t="s">
        <v>165</v>
      </c>
      <c r="E10965" s="24" t="s">
        <v>107</v>
      </c>
      <c r="F10965" s="38" t="n">
        <v>25390</v>
      </c>
      <c r="G10965" s="42" t="n">
        <f aca="false">DATE(YEAR(B10965),MONTH(B10965),1)</f>
        <v>46235</v>
      </c>
      <c r="H10965" s="24" t="str">
        <f aca="false">INDEX(Customers!$B$2:$B$601,MATCH(C10965,Customers!$A$2:$A$601,0))</f>
        <v>Rift Valley</v>
      </c>
      <c r="I10965" s="43" t="n">
        <f aca="false">ROUND(MIN(INDEX(Assumptions!$D$13:$D$18,MATCH(E10965,Assumptions!$A$13:$A$18,0)),MAX(INDEX(Assumptions!$C$13:$C$18,MATCH(E10965,Assumptions!$A$13:$A$18,0)),INDEX(Assumptions!$B$13:$B$18,MATCH(E10965,Assumptions!$A$13:$A$18,0))*F10965)),2)</f>
        <v>0</v>
      </c>
    </row>
    <row r="10966" customFormat="false" ht="15" hidden="false" customHeight="false" outlineLevel="0" collapsed="false">
      <c r="A10966" s="24" t="s">
        <v>11789</v>
      </c>
      <c r="B10966" s="39" t="n">
        <v>46252</v>
      </c>
      <c r="C10966" s="24" t="s">
        <v>542</v>
      </c>
      <c r="D10966" s="24" t="s">
        <v>826</v>
      </c>
      <c r="E10966" s="24" t="s">
        <v>111</v>
      </c>
      <c r="F10966" s="38" t="n">
        <v>100</v>
      </c>
      <c r="G10966" s="42" t="n">
        <f aca="false">DATE(YEAR(B10966),MONTH(B10966),1)</f>
        <v>46235</v>
      </c>
      <c r="H10966" s="24" t="str">
        <f aca="false">INDEX(Customers!$B$2:$B$601,MATCH(C10966,Customers!$A$2:$A$601,0))</f>
        <v>Western</v>
      </c>
      <c r="I10966" s="43" t="n">
        <f aca="false">ROUND(MIN(INDEX(Assumptions!$D$13:$D$18,MATCH(E10966,Assumptions!$A$13:$A$18,0)),MAX(INDEX(Assumptions!$C$13:$C$18,MATCH(E10966,Assumptions!$A$13:$A$18,0)),INDEX(Assumptions!$B$13:$B$18,MATCH(E10966,Assumptions!$A$13:$A$18,0))*F10966)),2)</f>
        <v>4</v>
      </c>
    </row>
    <row r="10967" customFormat="false" ht="15" hidden="false" customHeight="false" outlineLevel="0" collapsed="false">
      <c r="A10967" s="24" t="s">
        <v>11790</v>
      </c>
      <c r="B10967" s="39" t="n">
        <v>46252</v>
      </c>
      <c r="C10967" s="24" t="s">
        <v>543</v>
      </c>
      <c r="D10967" s="24" t="s">
        <v>169</v>
      </c>
      <c r="E10967" s="24" t="s">
        <v>107</v>
      </c>
      <c r="F10967" s="38" t="n">
        <v>21660</v>
      </c>
      <c r="G10967" s="42" t="n">
        <f aca="false">DATE(YEAR(B10967),MONTH(B10967),1)</f>
        <v>46235</v>
      </c>
      <c r="H10967" s="24" t="str">
        <f aca="false">INDEX(Customers!$B$2:$B$601,MATCH(C10967,Customers!$A$2:$A$601,0))</f>
        <v>Central</v>
      </c>
      <c r="I10967" s="43" t="n">
        <f aca="false">ROUND(MIN(INDEX(Assumptions!$D$13:$D$18,MATCH(E10967,Assumptions!$A$13:$A$18,0)),MAX(INDEX(Assumptions!$C$13:$C$18,MATCH(E10967,Assumptions!$A$13:$A$18,0)),INDEX(Assumptions!$B$13:$B$18,MATCH(E10967,Assumptions!$A$13:$A$18,0))*F10967)),2)</f>
        <v>0</v>
      </c>
    </row>
    <row r="10968" customFormat="false" ht="15" hidden="false" customHeight="false" outlineLevel="0" collapsed="false">
      <c r="A10968" s="24" t="s">
        <v>11791</v>
      </c>
      <c r="B10968" s="39" t="n">
        <v>46252</v>
      </c>
      <c r="C10968" s="24" t="s">
        <v>552</v>
      </c>
      <c r="D10968" s="24" t="s">
        <v>826</v>
      </c>
      <c r="E10968" s="24" t="s">
        <v>103</v>
      </c>
      <c r="F10968" s="38" t="n">
        <v>900</v>
      </c>
      <c r="G10968" s="42" t="n">
        <f aca="false">DATE(YEAR(B10968),MONTH(B10968),1)</f>
        <v>46235</v>
      </c>
      <c r="H10968" s="24" t="str">
        <f aca="false">INDEX(Customers!$B$2:$B$601,MATCH(C10968,Customers!$A$2:$A$601,0))</f>
        <v>Eastern</v>
      </c>
      <c r="I10968" s="43" t="n">
        <f aca="false">ROUND(MIN(INDEX(Assumptions!$D$13:$D$18,MATCH(E10968,Assumptions!$A$13:$A$18,0)),MAX(INDEX(Assumptions!$C$13:$C$18,MATCH(E10968,Assumptions!$A$13:$A$18,0)),INDEX(Assumptions!$B$13:$B$18,MATCH(E10968,Assumptions!$A$13:$A$18,0))*F10968)),2)</f>
        <v>9</v>
      </c>
    </row>
    <row r="10969" customFormat="false" ht="15" hidden="false" customHeight="false" outlineLevel="0" collapsed="false">
      <c r="A10969" s="24" t="s">
        <v>11792</v>
      </c>
      <c r="B10969" s="39" t="n">
        <v>46252</v>
      </c>
      <c r="C10969" s="24" t="s">
        <v>569</v>
      </c>
      <c r="D10969" s="24" t="s">
        <v>826</v>
      </c>
      <c r="E10969" s="24" t="s">
        <v>103</v>
      </c>
      <c r="F10969" s="38" t="n">
        <v>1960</v>
      </c>
      <c r="G10969" s="42" t="n">
        <f aca="false">DATE(YEAR(B10969),MONTH(B10969),1)</f>
        <v>46235</v>
      </c>
      <c r="H10969" s="24" t="str">
        <f aca="false">INDEX(Customers!$B$2:$B$601,MATCH(C10969,Customers!$A$2:$A$601,0))</f>
        <v>Nairobi</v>
      </c>
      <c r="I10969" s="43" t="n">
        <f aca="false">ROUND(MIN(INDEX(Assumptions!$D$13:$D$18,MATCH(E10969,Assumptions!$A$13:$A$18,0)),MAX(INDEX(Assumptions!$C$13:$C$18,MATCH(E10969,Assumptions!$A$13:$A$18,0)),INDEX(Assumptions!$B$13:$B$18,MATCH(E10969,Assumptions!$A$13:$A$18,0))*F10969)),2)</f>
        <v>19.6</v>
      </c>
    </row>
    <row r="10970" customFormat="false" ht="15" hidden="false" customHeight="false" outlineLevel="0" collapsed="false">
      <c r="A10970" s="24" t="s">
        <v>11793</v>
      </c>
      <c r="B10970" s="39" t="n">
        <v>46252</v>
      </c>
      <c r="C10970" s="24" t="s">
        <v>580</v>
      </c>
      <c r="D10970" s="24" t="s">
        <v>826</v>
      </c>
      <c r="E10970" s="24" t="s">
        <v>103</v>
      </c>
      <c r="F10970" s="38" t="n">
        <v>5240</v>
      </c>
      <c r="G10970" s="42" t="n">
        <f aca="false">DATE(YEAR(B10970),MONTH(B10970),1)</f>
        <v>46235</v>
      </c>
      <c r="H10970" s="24" t="str">
        <f aca="false">INDEX(Customers!$B$2:$B$601,MATCH(C10970,Customers!$A$2:$A$601,0))</f>
        <v>Rift Valley</v>
      </c>
      <c r="I10970" s="43" t="n">
        <f aca="false">ROUND(MIN(INDEX(Assumptions!$D$13:$D$18,MATCH(E10970,Assumptions!$A$13:$A$18,0)),MAX(INDEX(Assumptions!$C$13:$C$18,MATCH(E10970,Assumptions!$A$13:$A$18,0)),INDEX(Assumptions!$B$13:$B$18,MATCH(E10970,Assumptions!$A$13:$A$18,0))*F10970)),2)</f>
        <v>52.4</v>
      </c>
    </row>
    <row r="10971" customFormat="false" ht="15" hidden="false" customHeight="false" outlineLevel="0" collapsed="false">
      <c r="A10971" s="24" t="s">
        <v>11794</v>
      </c>
      <c r="B10971" s="39" t="n">
        <v>46252</v>
      </c>
      <c r="C10971" s="24" t="s">
        <v>592</v>
      </c>
      <c r="D10971" s="24" t="s">
        <v>826</v>
      </c>
      <c r="E10971" s="24" t="s">
        <v>113</v>
      </c>
      <c r="F10971" s="38" t="n">
        <v>250</v>
      </c>
      <c r="G10971" s="42" t="n">
        <f aca="false">DATE(YEAR(B10971),MONTH(B10971),1)</f>
        <v>46235</v>
      </c>
      <c r="H10971" s="24" t="str">
        <f aca="false">INDEX(Customers!$B$2:$B$601,MATCH(C10971,Customers!$A$2:$A$601,0))</f>
        <v>Nairobi</v>
      </c>
      <c r="I10971" s="43" t="n">
        <f aca="false">ROUND(MIN(INDEX(Assumptions!$D$13:$D$18,MATCH(E10971,Assumptions!$A$13:$A$18,0)),MAX(INDEX(Assumptions!$C$13:$C$18,MATCH(E10971,Assumptions!$A$13:$A$18,0)),INDEX(Assumptions!$B$13:$B$18,MATCH(E10971,Assumptions!$A$13:$A$18,0))*F10971)),2)</f>
        <v>12.5</v>
      </c>
    </row>
    <row r="10972" customFormat="false" ht="15" hidden="false" customHeight="false" outlineLevel="0" collapsed="false">
      <c r="A10972" s="24" t="s">
        <v>11795</v>
      </c>
      <c r="B10972" s="39" t="n">
        <v>46252</v>
      </c>
      <c r="C10972" s="24" t="s">
        <v>606</v>
      </c>
      <c r="D10972" s="24" t="s">
        <v>826</v>
      </c>
      <c r="E10972" s="24" t="s">
        <v>103</v>
      </c>
      <c r="F10972" s="38" t="n">
        <v>2320</v>
      </c>
      <c r="G10972" s="42" t="n">
        <f aca="false">DATE(YEAR(B10972),MONTH(B10972),1)</f>
        <v>46235</v>
      </c>
      <c r="H10972" s="24" t="str">
        <f aca="false">INDEX(Customers!$B$2:$B$601,MATCH(C10972,Customers!$A$2:$A$601,0))</f>
        <v>Central</v>
      </c>
      <c r="I10972" s="43" t="n">
        <f aca="false">ROUND(MIN(INDEX(Assumptions!$D$13:$D$18,MATCH(E10972,Assumptions!$A$13:$A$18,0)),MAX(INDEX(Assumptions!$C$13:$C$18,MATCH(E10972,Assumptions!$A$13:$A$18,0)),INDEX(Assumptions!$B$13:$B$18,MATCH(E10972,Assumptions!$A$13:$A$18,0))*F10972)),2)</f>
        <v>23.2</v>
      </c>
    </row>
    <row r="10973" customFormat="false" ht="15" hidden="false" customHeight="false" outlineLevel="0" collapsed="false">
      <c r="A10973" s="24" t="s">
        <v>11796</v>
      </c>
      <c r="B10973" s="39" t="n">
        <v>46252</v>
      </c>
      <c r="C10973" s="24" t="s">
        <v>611</v>
      </c>
      <c r="D10973" s="24" t="s">
        <v>826</v>
      </c>
      <c r="E10973" s="24" t="s">
        <v>103</v>
      </c>
      <c r="F10973" s="38" t="n">
        <v>4500</v>
      </c>
      <c r="G10973" s="42" t="n">
        <f aca="false">DATE(YEAR(B10973),MONTH(B10973),1)</f>
        <v>46235</v>
      </c>
      <c r="H10973" s="24" t="str">
        <f aca="false">INDEX(Customers!$B$2:$B$601,MATCH(C10973,Customers!$A$2:$A$601,0))</f>
        <v>Western</v>
      </c>
      <c r="I10973" s="43" t="n">
        <f aca="false">ROUND(MIN(INDEX(Assumptions!$D$13:$D$18,MATCH(E10973,Assumptions!$A$13:$A$18,0)),MAX(INDEX(Assumptions!$C$13:$C$18,MATCH(E10973,Assumptions!$A$13:$A$18,0)),INDEX(Assumptions!$B$13:$B$18,MATCH(E10973,Assumptions!$A$13:$A$18,0))*F10973)),2)</f>
        <v>45</v>
      </c>
    </row>
    <row r="10974" customFormat="false" ht="15" hidden="false" customHeight="false" outlineLevel="0" collapsed="false">
      <c r="A10974" s="24" t="s">
        <v>11797</v>
      </c>
      <c r="B10974" s="39" t="n">
        <v>46252</v>
      </c>
      <c r="C10974" s="24" t="s">
        <v>649</v>
      </c>
      <c r="D10974" s="24" t="s">
        <v>207</v>
      </c>
      <c r="E10974" s="24" t="s">
        <v>107</v>
      </c>
      <c r="F10974" s="38" t="n">
        <v>8870</v>
      </c>
      <c r="G10974" s="42" t="n">
        <f aca="false">DATE(YEAR(B10974),MONTH(B10974),1)</f>
        <v>46235</v>
      </c>
      <c r="H10974" s="24" t="str">
        <f aca="false">INDEX(Customers!$B$2:$B$601,MATCH(C10974,Customers!$A$2:$A$601,0))</f>
        <v>Eastern</v>
      </c>
      <c r="I10974" s="43" t="n">
        <f aca="false">ROUND(MIN(INDEX(Assumptions!$D$13:$D$18,MATCH(E10974,Assumptions!$A$13:$A$18,0)),MAX(INDEX(Assumptions!$C$13:$C$18,MATCH(E10974,Assumptions!$A$13:$A$18,0)),INDEX(Assumptions!$B$13:$B$18,MATCH(E10974,Assumptions!$A$13:$A$18,0))*F10974)),2)</f>
        <v>0</v>
      </c>
    </row>
    <row r="10975" customFormat="false" ht="15" hidden="false" customHeight="false" outlineLevel="0" collapsed="false">
      <c r="A10975" s="24" t="s">
        <v>11798</v>
      </c>
      <c r="B10975" s="39" t="n">
        <v>46252</v>
      </c>
      <c r="C10975" s="24" t="s">
        <v>662</v>
      </c>
      <c r="D10975" s="24" t="s">
        <v>178</v>
      </c>
      <c r="E10975" s="24" t="s">
        <v>105</v>
      </c>
      <c r="F10975" s="38" t="n">
        <v>3680</v>
      </c>
      <c r="G10975" s="42" t="n">
        <f aca="false">DATE(YEAR(B10975),MONTH(B10975),1)</f>
        <v>46235</v>
      </c>
      <c r="H10975" s="24" t="str">
        <f aca="false">INDEX(Customers!$B$2:$B$601,MATCH(C10975,Customers!$A$2:$A$601,0))</f>
        <v>Rift Valley</v>
      </c>
      <c r="I10975" s="43" t="n">
        <f aca="false">ROUND(MIN(INDEX(Assumptions!$D$13:$D$18,MATCH(E10975,Assumptions!$A$13:$A$18,0)),MAX(INDEX(Assumptions!$C$13:$C$18,MATCH(E10975,Assumptions!$A$13:$A$18,0)),INDEX(Assumptions!$B$13:$B$18,MATCH(E10975,Assumptions!$A$13:$A$18,0))*F10975)),2)</f>
        <v>55.2</v>
      </c>
    </row>
    <row r="10976" customFormat="false" ht="15" hidden="false" customHeight="false" outlineLevel="0" collapsed="false">
      <c r="A10976" s="24" t="s">
        <v>11799</v>
      </c>
      <c r="B10976" s="39" t="n">
        <v>46252</v>
      </c>
      <c r="C10976" s="24" t="s">
        <v>664</v>
      </c>
      <c r="D10976" s="24" t="s">
        <v>826</v>
      </c>
      <c r="E10976" s="24" t="s">
        <v>103</v>
      </c>
      <c r="F10976" s="38" t="n">
        <v>1400</v>
      </c>
      <c r="G10976" s="42" t="n">
        <f aca="false">DATE(YEAR(B10976),MONTH(B10976),1)</f>
        <v>46235</v>
      </c>
      <c r="H10976" s="24" t="str">
        <f aca="false">INDEX(Customers!$B$2:$B$601,MATCH(C10976,Customers!$A$2:$A$601,0))</f>
        <v>Rift Valley</v>
      </c>
      <c r="I10976" s="43" t="n">
        <f aca="false">ROUND(MIN(INDEX(Assumptions!$D$13:$D$18,MATCH(E10976,Assumptions!$A$13:$A$18,0)),MAX(INDEX(Assumptions!$C$13:$C$18,MATCH(E10976,Assumptions!$A$13:$A$18,0)),INDEX(Assumptions!$B$13:$B$18,MATCH(E10976,Assumptions!$A$13:$A$18,0))*F10976)),2)</f>
        <v>14</v>
      </c>
    </row>
    <row r="10977" customFormat="false" ht="15" hidden="false" customHeight="false" outlineLevel="0" collapsed="false">
      <c r="A10977" s="24" t="s">
        <v>11800</v>
      </c>
      <c r="B10977" s="39" t="n">
        <v>46252</v>
      </c>
      <c r="C10977" s="24" t="s">
        <v>697</v>
      </c>
      <c r="D10977" s="24" t="s">
        <v>826</v>
      </c>
      <c r="E10977" s="24" t="s">
        <v>103</v>
      </c>
      <c r="F10977" s="38" t="n">
        <v>4670</v>
      </c>
      <c r="G10977" s="42" t="n">
        <f aca="false">DATE(YEAR(B10977),MONTH(B10977),1)</f>
        <v>46235</v>
      </c>
      <c r="H10977" s="24" t="str">
        <f aca="false">INDEX(Customers!$B$2:$B$601,MATCH(C10977,Customers!$A$2:$A$601,0))</f>
        <v>Western</v>
      </c>
      <c r="I10977" s="43" t="n">
        <f aca="false">ROUND(MIN(INDEX(Assumptions!$D$13:$D$18,MATCH(E10977,Assumptions!$A$13:$A$18,0)),MAX(INDEX(Assumptions!$C$13:$C$18,MATCH(E10977,Assumptions!$A$13:$A$18,0)),INDEX(Assumptions!$B$13:$B$18,MATCH(E10977,Assumptions!$A$13:$A$18,0))*F10977)),2)</f>
        <v>46.7</v>
      </c>
    </row>
    <row r="10978" customFormat="false" ht="15" hidden="false" customHeight="false" outlineLevel="0" collapsed="false">
      <c r="A10978" s="24" t="s">
        <v>11801</v>
      </c>
      <c r="B10978" s="39" t="n">
        <v>46252</v>
      </c>
      <c r="C10978" s="24" t="s">
        <v>705</v>
      </c>
      <c r="D10978" s="24" t="s">
        <v>826</v>
      </c>
      <c r="E10978" s="24" t="s">
        <v>109</v>
      </c>
      <c r="F10978" s="38" t="n">
        <v>4070</v>
      </c>
      <c r="G10978" s="42" t="n">
        <f aca="false">DATE(YEAR(B10978),MONTH(B10978),1)</f>
        <v>46235</v>
      </c>
      <c r="H10978" s="24" t="str">
        <f aca="false">INDEX(Customers!$B$2:$B$601,MATCH(C10978,Customers!$A$2:$A$601,0))</f>
        <v>Nairobi</v>
      </c>
      <c r="I10978" s="43" t="n">
        <f aca="false">ROUND(MIN(INDEX(Assumptions!$D$13:$D$18,MATCH(E10978,Assumptions!$A$13:$A$18,0)),MAX(INDEX(Assumptions!$C$13:$C$18,MATCH(E10978,Assumptions!$A$13:$A$18,0)),INDEX(Assumptions!$B$13:$B$18,MATCH(E10978,Assumptions!$A$13:$A$18,0))*F10978)),2)</f>
        <v>16.28</v>
      </c>
    </row>
    <row r="10979" customFormat="false" ht="15" hidden="false" customHeight="false" outlineLevel="0" collapsed="false">
      <c r="A10979" s="24" t="s">
        <v>11802</v>
      </c>
      <c r="B10979" s="39" t="n">
        <v>46252</v>
      </c>
      <c r="C10979" s="24" t="s">
        <v>745</v>
      </c>
      <c r="D10979" s="24" t="s">
        <v>826</v>
      </c>
      <c r="E10979" s="24" t="s">
        <v>113</v>
      </c>
      <c r="F10979" s="38" t="n">
        <v>99</v>
      </c>
      <c r="G10979" s="42" t="n">
        <f aca="false">DATE(YEAR(B10979),MONTH(B10979),1)</f>
        <v>46235</v>
      </c>
      <c r="H10979" s="24" t="str">
        <f aca="false">INDEX(Customers!$B$2:$B$601,MATCH(C10979,Customers!$A$2:$A$601,0))</f>
        <v>Central</v>
      </c>
      <c r="I10979" s="43" t="n">
        <f aca="false">ROUND(MIN(INDEX(Assumptions!$D$13:$D$18,MATCH(E10979,Assumptions!$A$13:$A$18,0)),MAX(INDEX(Assumptions!$C$13:$C$18,MATCH(E10979,Assumptions!$A$13:$A$18,0)),INDEX(Assumptions!$B$13:$B$18,MATCH(E10979,Assumptions!$A$13:$A$18,0))*F10979)),2)</f>
        <v>4.95</v>
      </c>
    </row>
    <row r="10980" customFormat="false" ht="15" hidden="false" customHeight="false" outlineLevel="0" collapsed="false">
      <c r="A10980" s="24" t="s">
        <v>11803</v>
      </c>
      <c r="B10980" s="39" t="n">
        <v>46252</v>
      </c>
      <c r="C10980" s="24" t="s">
        <v>790</v>
      </c>
      <c r="D10980" s="24" t="s">
        <v>209</v>
      </c>
      <c r="E10980" s="24" t="s">
        <v>105</v>
      </c>
      <c r="F10980" s="38" t="n">
        <v>5550</v>
      </c>
      <c r="G10980" s="42" t="n">
        <f aca="false">DATE(YEAR(B10980),MONTH(B10980),1)</f>
        <v>46235</v>
      </c>
      <c r="H10980" s="24" t="str">
        <f aca="false">INDEX(Customers!$B$2:$B$601,MATCH(C10980,Customers!$A$2:$A$601,0))</f>
        <v>Eastern</v>
      </c>
      <c r="I10980" s="43" t="n">
        <f aca="false">ROUND(MIN(INDEX(Assumptions!$D$13:$D$18,MATCH(E10980,Assumptions!$A$13:$A$18,0)),MAX(INDEX(Assumptions!$C$13:$C$18,MATCH(E10980,Assumptions!$A$13:$A$18,0)),INDEX(Assumptions!$B$13:$B$18,MATCH(E10980,Assumptions!$A$13:$A$18,0))*F10980)),2)</f>
        <v>83.25</v>
      </c>
    </row>
    <row r="10981" customFormat="false" ht="15" hidden="false" customHeight="false" outlineLevel="0" collapsed="false">
      <c r="A10981" s="24" t="s">
        <v>11804</v>
      </c>
      <c r="B10981" s="39" t="n">
        <v>46252</v>
      </c>
      <c r="C10981" s="24" t="s">
        <v>793</v>
      </c>
      <c r="D10981" s="24" t="s">
        <v>189</v>
      </c>
      <c r="E10981" s="24" t="s">
        <v>107</v>
      </c>
      <c r="F10981" s="38" t="n">
        <v>9860</v>
      </c>
      <c r="G10981" s="42" t="n">
        <f aca="false">DATE(YEAR(B10981),MONTH(B10981),1)</f>
        <v>46235</v>
      </c>
      <c r="H10981" s="24" t="str">
        <f aca="false">INDEX(Customers!$B$2:$B$601,MATCH(C10981,Customers!$A$2:$A$601,0))</f>
        <v>Coast</v>
      </c>
      <c r="I10981" s="43" t="n">
        <f aca="false">ROUND(MIN(INDEX(Assumptions!$D$13:$D$18,MATCH(E10981,Assumptions!$A$13:$A$18,0)),MAX(INDEX(Assumptions!$C$13:$C$18,MATCH(E10981,Assumptions!$A$13:$A$18,0)),INDEX(Assumptions!$B$13:$B$18,MATCH(E10981,Assumptions!$A$13:$A$18,0))*F10981)),2)</f>
        <v>0</v>
      </c>
    </row>
    <row r="10982" customFormat="false" ht="15" hidden="false" customHeight="false" outlineLevel="0" collapsed="false">
      <c r="A10982" s="24" t="s">
        <v>11805</v>
      </c>
      <c r="B10982" s="39" t="n">
        <v>46252</v>
      </c>
      <c r="C10982" s="24" t="s">
        <v>797</v>
      </c>
      <c r="D10982" s="24" t="s">
        <v>826</v>
      </c>
      <c r="E10982" s="24" t="s">
        <v>103</v>
      </c>
      <c r="F10982" s="38" t="n">
        <v>3030</v>
      </c>
      <c r="G10982" s="42" t="n">
        <f aca="false">DATE(YEAR(B10982),MONTH(B10982),1)</f>
        <v>46235</v>
      </c>
      <c r="H10982" s="24" t="str">
        <f aca="false">INDEX(Customers!$B$2:$B$601,MATCH(C10982,Customers!$A$2:$A$601,0))</f>
        <v>Rift Valley</v>
      </c>
      <c r="I10982" s="43" t="n">
        <f aca="false">ROUND(MIN(INDEX(Assumptions!$D$13:$D$18,MATCH(E10982,Assumptions!$A$13:$A$18,0)),MAX(INDEX(Assumptions!$C$13:$C$18,MATCH(E10982,Assumptions!$A$13:$A$18,0)),INDEX(Assumptions!$B$13:$B$18,MATCH(E10982,Assumptions!$A$13:$A$18,0))*F10982)),2)</f>
        <v>30.3</v>
      </c>
    </row>
    <row r="10983" customFormat="false" ht="15" hidden="false" customHeight="false" outlineLevel="0" collapsed="false">
      <c r="A10983" s="24" t="s">
        <v>11806</v>
      </c>
      <c r="B10983" s="39" t="n">
        <v>46252</v>
      </c>
      <c r="C10983" s="24" t="s">
        <v>803</v>
      </c>
      <c r="D10983" s="24" t="s">
        <v>826</v>
      </c>
      <c r="E10983" s="24" t="s">
        <v>103</v>
      </c>
      <c r="F10983" s="38" t="n">
        <v>520</v>
      </c>
      <c r="G10983" s="42" t="n">
        <f aca="false">DATE(YEAR(B10983),MONTH(B10983),1)</f>
        <v>46235</v>
      </c>
      <c r="H10983" s="24" t="str">
        <f aca="false">INDEX(Customers!$B$2:$B$601,MATCH(C10983,Customers!$A$2:$A$601,0))</f>
        <v>Nairobi</v>
      </c>
      <c r="I10983" s="43" t="n">
        <f aca="false">ROUND(MIN(INDEX(Assumptions!$D$13:$D$18,MATCH(E10983,Assumptions!$A$13:$A$18,0)),MAX(INDEX(Assumptions!$C$13:$C$18,MATCH(E10983,Assumptions!$A$13:$A$18,0)),INDEX(Assumptions!$B$13:$B$18,MATCH(E10983,Assumptions!$A$13:$A$18,0))*F10983)),2)</f>
        <v>5.2</v>
      </c>
    </row>
    <row r="10984" customFormat="false" ht="15" hidden="false" customHeight="false" outlineLevel="0" collapsed="false">
      <c r="A10984" s="24" t="s">
        <v>11807</v>
      </c>
      <c r="B10984" s="39" t="n">
        <v>46253</v>
      </c>
      <c r="C10984" s="24" t="s">
        <v>219</v>
      </c>
      <c r="D10984" s="24" t="s">
        <v>826</v>
      </c>
      <c r="E10984" s="24" t="s">
        <v>113</v>
      </c>
      <c r="F10984" s="38" t="n">
        <v>1000</v>
      </c>
      <c r="G10984" s="42" t="n">
        <f aca="false">DATE(YEAR(B10984),MONTH(B10984),1)</f>
        <v>46235</v>
      </c>
      <c r="H10984" s="24" t="str">
        <f aca="false">INDEX(Customers!$B$2:$B$601,MATCH(C10984,Customers!$A$2:$A$601,0))</f>
        <v>Rift Valley</v>
      </c>
      <c r="I10984" s="43" t="n">
        <f aca="false">ROUND(MIN(INDEX(Assumptions!$D$13:$D$18,MATCH(E10984,Assumptions!$A$13:$A$18,0)),MAX(INDEX(Assumptions!$C$13:$C$18,MATCH(E10984,Assumptions!$A$13:$A$18,0)),INDEX(Assumptions!$B$13:$B$18,MATCH(E10984,Assumptions!$A$13:$A$18,0))*F10984)),2)</f>
        <v>50</v>
      </c>
    </row>
    <row r="10985" customFormat="false" ht="15" hidden="false" customHeight="false" outlineLevel="0" collapsed="false">
      <c r="A10985" s="24" t="s">
        <v>11808</v>
      </c>
      <c r="B10985" s="39" t="n">
        <v>46253</v>
      </c>
      <c r="C10985" s="24" t="s">
        <v>230</v>
      </c>
      <c r="D10985" s="24" t="s">
        <v>207</v>
      </c>
      <c r="E10985" s="24" t="s">
        <v>105</v>
      </c>
      <c r="F10985" s="38" t="n">
        <v>4080</v>
      </c>
      <c r="G10985" s="42" t="n">
        <f aca="false">DATE(YEAR(B10985),MONTH(B10985),1)</f>
        <v>46235</v>
      </c>
      <c r="H10985" s="24" t="str">
        <f aca="false">INDEX(Customers!$B$2:$B$601,MATCH(C10985,Customers!$A$2:$A$601,0))</f>
        <v>Eastern</v>
      </c>
      <c r="I10985" s="43" t="n">
        <f aca="false">ROUND(MIN(INDEX(Assumptions!$D$13:$D$18,MATCH(E10985,Assumptions!$A$13:$A$18,0)),MAX(INDEX(Assumptions!$C$13:$C$18,MATCH(E10985,Assumptions!$A$13:$A$18,0)),INDEX(Assumptions!$B$13:$B$18,MATCH(E10985,Assumptions!$A$13:$A$18,0))*F10985)),2)</f>
        <v>61.2</v>
      </c>
    </row>
    <row r="10986" customFormat="false" ht="15" hidden="false" customHeight="false" outlineLevel="0" collapsed="false">
      <c r="A10986" s="24" t="s">
        <v>11809</v>
      </c>
      <c r="B10986" s="39" t="n">
        <v>46253</v>
      </c>
      <c r="C10986" s="24" t="s">
        <v>231</v>
      </c>
      <c r="D10986" s="24" t="s">
        <v>826</v>
      </c>
      <c r="E10986" s="24" t="s">
        <v>113</v>
      </c>
      <c r="F10986" s="38" t="n">
        <v>500</v>
      </c>
      <c r="G10986" s="42" t="n">
        <f aca="false">DATE(YEAR(B10986),MONTH(B10986),1)</f>
        <v>46235</v>
      </c>
      <c r="H10986" s="24" t="str">
        <f aca="false">INDEX(Customers!$B$2:$B$601,MATCH(C10986,Customers!$A$2:$A$601,0))</f>
        <v>Eastern</v>
      </c>
      <c r="I10986" s="43" t="n">
        <f aca="false">ROUND(MIN(INDEX(Assumptions!$D$13:$D$18,MATCH(E10986,Assumptions!$A$13:$A$18,0)),MAX(INDEX(Assumptions!$C$13:$C$18,MATCH(E10986,Assumptions!$A$13:$A$18,0)),INDEX(Assumptions!$B$13:$B$18,MATCH(E10986,Assumptions!$A$13:$A$18,0))*F10986)),2)</f>
        <v>25</v>
      </c>
    </row>
    <row r="10987" customFormat="false" ht="15" hidden="false" customHeight="false" outlineLevel="0" collapsed="false">
      <c r="A10987" s="24" t="s">
        <v>11810</v>
      </c>
      <c r="B10987" s="39" t="n">
        <v>46253</v>
      </c>
      <c r="C10987" s="24" t="s">
        <v>234</v>
      </c>
      <c r="D10987" s="24" t="s">
        <v>826</v>
      </c>
      <c r="E10987" s="24" t="s">
        <v>113</v>
      </c>
      <c r="F10987" s="38" t="n">
        <v>250</v>
      </c>
      <c r="G10987" s="42" t="n">
        <f aca="false">DATE(YEAR(B10987),MONTH(B10987),1)</f>
        <v>46235</v>
      </c>
      <c r="H10987" s="24" t="str">
        <f aca="false">INDEX(Customers!$B$2:$B$601,MATCH(C10987,Customers!$A$2:$A$601,0))</f>
        <v>Rift Valley</v>
      </c>
      <c r="I10987" s="43" t="n">
        <f aca="false">ROUND(MIN(INDEX(Assumptions!$D$13:$D$18,MATCH(E10987,Assumptions!$A$13:$A$18,0)),MAX(INDEX(Assumptions!$C$13:$C$18,MATCH(E10987,Assumptions!$A$13:$A$18,0)),INDEX(Assumptions!$B$13:$B$18,MATCH(E10987,Assumptions!$A$13:$A$18,0))*F10987)),2)</f>
        <v>12.5</v>
      </c>
    </row>
    <row r="10988" customFormat="false" ht="15" hidden="false" customHeight="false" outlineLevel="0" collapsed="false">
      <c r="A10988" s="24" t="s">
        <v>11811</v>
      </c>
      <c r="B10988" s="39" t="n">
        <v>46253</v>
      </c>
      <c r="C10988" s="24" t="s">
        <v>241</v>
      </c>
      <c r="D10988" s="24" t="s">
        <v>826</v>
      </c>
      <c r="E10988" s="24" t="s">
        <v>109</v>
      </c>
      <c r="F10988" s="38" t="n">
        <v>1370</v>
      </c>
      <c r="G10988" s="42" t="n">
        <f aca="false">DATE(YEAR(B10988),MONTH(B10988),1)</f>
        <v>46235</v>
      </c>
      <c r="H10988" s="24" t="str">
        <f aca="false">INDEX(Customers!$B$2:$B$601,MATCH(C10988,Customers!$A$2:$A$601,0))</f>
        <v>Rift Valley</v>
      </c>
      <c r="I10988" s="43" t="n">
        <f aca="false">ROUND(MIN(INDEX(Assumptions!$D$13:$D$18,MATCH(E10988,Assumptions!$A$13:$A$18,0)),MAX(INDEX(Assumptions!$C$13:$C$18,MATCH(E10988,Assumptions!$A$13:$A$18,0)),INDEX(Assumptions!$B$13:$B$18,MATCH(E10988,Assumptions!$A$13:$A$18,0))*F10988)),2)</f>
        <v>5.48</v>
      </c>
    </row>
    <row r="10989" customFormat="false" ht="15" hidden="false" customHeight="false" outlineLevel="0" collapsed="false">
      <c r="A10989" s="24" t="s">
        <v>11812</v>
      </c>
      <c r="B10989" s="39" t="n">
        <v>46253</v>
      </c>
      <c r="C10989" s="24" t="s">
        <v>253</v>
      </c>
      <c r="D10989" s="24" t="s">
        <v>197</v>
      </c>
      <c r="E10989" s="24" t="s">
        <v>107</v>
      </c>
      <c r="F10989" s="38" t="n">
        <v>15840</v>
      </c>
      <c r="G10989" s="42" t="n">
        <f aca="false">DATE(YEAR(B10989),MONTH(B10989),1)</f>
        <v>46235</v>
      </c>
      <c r="H10989" s="24" t="str">
        <f aca="false">INDEX(Customers!$B$2:$B$601,MATCH(C10989,Customers!$A$2:$A$601,0))</f>
        <v>Western</v>
      </c>
      <c r="I10989" s="43" t="n">
        <f aca="false">ROUND(MIN(INDEX(Assumptions!$D$13:$D$18,MATCH(E10989,Assumptions!$A$13:$A$18,0)),MAX(INDEX(Assumptions!$C$13:$C$18,MATCH(E10989,Assumptions!$A$13:$A$18,0)),INDEX(Assumptions!$B$13:$B$18,MATCH(E10989,Assumptions!$A$13:$A$18,0))*F10989)),2)</f>
        <v>0</v>
      </c>
    </row>
    <row r="10990" customFormat="false" ht="15" hidden="false" customHeight="false" outlineLevel="0" collapsed="false">
      <c r="A10990" s="24" t="s">
        <v>11813</v>
      </c>
      <c r="B10990" s="39" t="n">
        <v>46253</v>
      </c>
      <c r="C10990" s="24" t="s">
        <v>266</v>
      </c>
      <c r="D10990" s="24" t="s">
        <v>176</v>
      </c>
      <c r="E10990" s="24" t="s">
        <v>105</v>
      </c>
      <c r="F10990" s="38" t="n">
        <v>430</v>
      </c>
      <c r="G10990" s="42" t="n">
        <f aca="false">DATE(YEAR(B10990),MONTH(B10990),1)</f>
        <v>46235</v>
      </c>
      <c r="H10990" s="24" t="str">
        <f aca="false">INDEX(Customers!$B$2:$B$601,MATCH(C10990,Customers!$A$2:$A$601,0))</f>
        <v>Rift Valley</v>
      </c>
      <c r="I10990" s="43" t="n">
        <f aca="false">ROUND(MIN(INDEX(Assumptions!$D$13:$D$18,MATCH(E10990,Assumptions!$A$13:$A$18,0)),MAX(INDEX(Assumptions!$C$13:$C$18,MATCH(E10990,Assumptions!$A$13:$A$18,0)),INDEX(Assumptions!$B$13:$B$18,MATCH(E10990,Assumptions!$A$13:$A$18,0))*F10990)),2)</f>
        <v>10</v>
      </c>
    </row>
    <row r="10991" customFormat="false" ht="15" hidden="false" customHeight="false" outlineLevel="0" collapsed="false">
      <c r="A10991" s="24" t="s">
        <v>11814</v>
      </c>
      <c r="B10991" s="39" t="n">
        <v>46253</v>
      </c>
      <c r="C10991" s="24" t="s">
        <v>273</v>
      </c>
      <c r="D10991" s="24" t="s">
        <v>826</v>
      </c>
      <c r="E10991" s="24" t="s">
        <v>111</v>
      </c>
      <c r="F10991" s="38" t="n">
        <v>20</v>
      </c>
      <c r="G10991" s="42" t="n">
        <f aca="false">DATE(YEAR(B10991),MONTH(B10991),1)</f>
        <v>46235</v>
      </c>
      <c r="H10991" s="24" t="str">
        <f aca="false">INDEX(Customers!$B$2:$B$601,MATCH(C10991,Customers!$A$2:$A$601,0))</f>
        <v>Central</v>
      </c>
      <c r="I10991" s="43" t="n">
        <f aca="false">ROUND(MIN(INDEX(Assumptions!$D$13:$D$18,MATCH(E10991,Assumptions!$A$13:$A$18,0)),MAX(INDEX(Assumptions!$C$13:$C$18,MATCH(E10991,Assumptions!$A$13:$A$18,0)),INDEX(Assumptions!$B$13:$B$18,MATCH(E10991,Assumptions!$A$13:$A$18,0))*F10991)),2)</f>
        <v>0.8</v>
      </c>
    </row>
    <row r="10992" customFormat="false" ht="15" hidden="false" customHeight="false" outlineLevel="0" collapsed="false">
      <c r="A10992" s="24" t="s">
        <v>11815</v>
      </c>
      <c r="B10992" s="39" t="n">
        <v>46253</v>
      </c>
      <c r="C10992" s="24" t="s">
        <v>291</v>
      </c>
      <c r="D10992" s="24" t="s">
        <v>175</v>
      </c>
      <c r="E10992" s="24" t="s">
        <v>107</v>
      </c>
      <c r="F10992" s="38" t="n">
        <v>21210</v>
      </c>
      <c r="G10992" s="42" t="n">
        <f aca="false">DATE(YEAR(B10992),MONTH(B10992),1)</f>
        <v>46235</v>
      </c>
      <c r="H10992" s="24" t="str">
        <f aca="false">INDEX(Customers!$B$2:$B$601,MATCH(C10992,Customers!$A$2:$A$601,0))</f>
        <v>Rift Valley</v>
      </c>
      <c r="I10992" s="43" t="n">
        <f aca="false">ROUND(MIN(INDEX(Assumptions!$D$13:$D$18,MATCH(E10992,Assumptions!$A$13:$A$18,0)),MAX(INDEX(Assumptions!$C$13:$C$18,MATCH(E10992,Assumptions!$A$13:$A$18,0)),INDEX(Assumptions!$B$13:$B$18,MATCH(E10992,Assumptions!$A$13:$A$18,0))*F10992)),2)</f>
        <v>0</v>
      </c>
    </row>
    <row r="10993" customFormat="false" ht="15" hidden="false" customHeight="false" outlineLevel="0" collapsed="false">
      <c r="A10993" s="24" t="s">
        <v>11816</v>
      </c>
      <c r="B10993" s="39" t="n">
        <v>46253</v>
      </c>
      <c r="C10993" s="24" t="s">
        <v>319</v>
      </c>
      <c r="D10993" s="24" t="s">
        <v>150</v>
      </c>
      <c r="E10993" s="24" t="s">
        <v>105</v>
      </c>
      <c r="F10993" s="38" t="n">
        <v>9550</v>
      </c>
      <c r="G10993" s="42" t="n">
        <f aca="false">DATE(YEAR(B10993),MONTH(B10993),1)</f>
        <v>46235</v>
      </c>
      <c r="H10993" s="24" t="str">
        <f aca="false">INDEX(Customers!$B$2:$B$601,MATCH(C10993,Customers!$A$2:$A$601,0))</f>
        <v>Nairobi</v>
      </c>
      <c r="I10993" s="43" t="n">
        <f aca="false">ROUND(MIN(INDEX(Assumptions!$D$13:$D$18,MATCH(E10993,Assumptions!$A$13:$A$18,0)),MAX(INDEX(Assumptions!$C$13:$C$18,MATCH(E10993,Assumptions!$A$13:$A$18,0)),INDEX(Assumptions!$B$13:$B$18,MATCH(E10993,Assumptions!$A$13:$A$18,0))*F10993)),2)</f>
        <v>143.25</v>
      </c>
    </row>
    <row r="10994" customFormat="false" ht="15" hidden="false" customHeight="false" outlineLevel="0" collapsed="false">
      <c r="A10994" s="24" t="s">
        <v>11817</v>
      </c>
      <c r="B10994" s="39" t="n">
        <v>46253</v>
      </c>
      <c r="C10994" s="24" t="s">
        <v>326</v>
      </c>
      <c r="D10994" s="24" t="s">
        <v>826</v>
      </c>
      <c r="E10994" s="24" t="s">
        <v>111</v>
      </c>
      <c r="F10994" s="38" t="n">
        <v>20</v>
      </c>
      <c r="G10994" s="42" t="n">
        <f aca="false">DATE(YEAR(B10994),MONTH(B10994),1)</f>
        <v>46235</v>
      </c>
      <c r="H10994" s="24" t="str">
        <f aca="false">INDEX(Customers!$B$2:$B$601,MATCH(C10994,Customers!$A$2:$A$601,0))</f>
        <v>Nairobi</v>
      </c>
      <c r="I10994" s="43" t="n">
        <f aca="false">ROUND(MIN(INDEX(Assumptions!$D$13:$D$18,MATCH(E10994,Assumptions!$A$13:$A$18,0)),MAX(INDEX(Assumptions!$C$13:$C$18,MATCH(E10994,Assumptions!$A$13:$A$18,0)),INDEX(Assumptions!$B$13:$B$18,MATCH(E10994,Assumptions!$A$13:$A$18,0))*F10994)),2)</f>
        <v>0.8</v>
      </c>
    </row>
    <row r="10995" customFormat="false" ht="15" hidden="false" customHeight="false" outlineLevel="0" collapsed="false">
      <c r="A10995" s="24" t="s">
        <v>11818</v>
      </c>
      <c r="B10995" s="39" t="n">
        <v>46253</v>
      </c>
      <c r="C10995" s="24" t="s">
        <v>336</v>
      </c>
      <c r="D10995" s="24" t="s">
        <v>826</v>
      </c>
      <c r="E10995" s="24" t="s">
        <v>103</v>
      </c>
      <c r="F10995" s="38" t="n">
        <v>190</v>
      </c>
      <c r="G10995" s="42" t="n">
        <f aca="false">DATE(YEAR(B10995),MONTH(B10995),1)</f>
        <v>46235</v>
      </c>
      <c r="H10995" s="24" t="str">
        <f aca="false">INDEX(Customers!$B$2:$B$601,MATCH(C10995,Customers!$A$2:$A$601,0))</f>
        <v>Nairobi</v>
      </c>
      <c r="I10995" s="43" t="n">
        <f aca="false">ROUND(MIN(INDEX(Assumptions!$D$13:$D$18,MATCH(E10995,Assumptions!$A$13:$A$18,0)),MAX(INDEX(Assumptions!$C$13:$C$18,MATCH(E10995,Assumptions!$A$13:$A$18,0)),INDEX(Assumptions!$B$13:$B$18,MATCH(E10995,Assumptions!$A$13:$A$18,0))*F10995)),2)</f>
        <v>5</v>
      </c>
    </row>
    <row r="10996" customFormat="false" ht="15" hidden="false" customHeight="false" outlineLevel="0" collapsed="false">
      <c r="A10996" s="24" t="s">
        <v>11819</v>
      </c>
      <c r="B10996" s="39" t="n">
        <v>46253</v>
      </c>
      <c r="C10996" s="24" t="s">
        <v>337</v>
      </c>
      <c r="D10996" s="24" t="s">
        <v>826</v>
      </c>
      <c r="E10996" s="24" t="s">
        <v>109</v>
      </c>
      <c r="F10996" s="38" t="n">
        <v>6650</v>
      </c>
      <c r="G10996" s="42" t="n">
        <f aca="false">DATE(YEAR(B10996),MONTH(B10996),1)</f>
        <v>46235</v>
      </c>
      <c r="H10996" s="24" t="str">
        <f aca="false">INDEX(Customers!$B$2:$B$601,MATCH(C10996,Customers!$A$2:$A$601,0))</f>
        <v>Nairobi</v>
      </c>
      <c r="I10996" s="43" t="n">
        <f aca="false">ROUND(MIN(INDEX(Assumptions!$D$13:$D$18,MATCH(E10996,Assumptions!$A$13:$A$18,0)),MAX(INDEX(Assumptions!$C$13:$C$18,MATCH(E10996,Assumptions!$A$13:$A$18,0)),INDEX(Assumptions!$B$13:$B$18,MATCH(E10996,Assumptions!$A$13:$A$18,0))*F10996)),2)</f>
        <v>26.6</v>
      </c>
    </row>
    <row r="10997" customFormat="false" ht="15" hidden="false" customHeight="false" outlineLevel="0" collapsed="false">
      <c r="A10997" s="24" t="s">
        <v>11820</v>
      </c>
      <c r="B10997" s="39" t="n">
        <v>46253</v>
      </c>
      <c r="C10997" s="24" t="s">
        <v>343</v>
      </c>
      <c r="D10997" s="24" t="s">
        <v>826</v>
      </c>
      <c r="E10997" s="24" t="s">
        <v>109</v>
      </c>
      <c r="F10997" s="38" t="n">
        <v>8740</v>
      </c>
      <c r="G10997" s="42" t="n">
        <f aca="false">DATE(YEAR(B10997),MONTH(B10997),1)</f>
        <v>46235</v>
      </c>
      <c r="H10997" s="24" t="str">
        <f aca="false">INDEX(Customers!$B$2:$B$601,MATCH(C10997,Customers!$A$2:$A$601,0))</f>
        <v>Central</v>
      </c>
      <c r="I10997" s="43" t="n">
        <f aca="false">ROUND(MIN(INDEX(Assumptions!$D$13:$D$18,MATCH(E10997,Assumptions!$A$13:$A$18,0)),MAX(INDEX(Assumptions!$C$13:$C$18,MATCH(E10997,Assumptions!$A$13:$A$18,0)),INDEX(Assumptions!$B$13:$B$18,MATCH(E10997,Assumptions!$A$13:$A$18,0))*F10997)),2)</f>
        <v>34.96</v>
      </c>
    </row>
    <row r="10998" customFormat="false" ht="15" hidden="false" customHeight="false" outlineLevel="0" collapsed="false">
      <c r="A10998" s="24" t="s">
        <v>11821</v>
      </c>
      <c r="B10998" s="39" t="n">
        <v>46253</v>
      </c>
      <c r="C10998" s="24" t="s">
        <v>352</v>
      </c>
      <c r="D10998" s="24" t="s">
        <v>188</v>
      </c>
      <c r="E10998" s="24" t="s">
        <v>107</v>
      </c>
      <c r="F10998" s="38" t="n">
        <v>3010</v>
      </c>
      <c r="G10998" s="42" t="n">
        <f aca="false">DATE(YEAR(B10998),MONTH(B10998),1)</f>
        <v>46235</v>
      </c>
      <c r="H10998" s="24" t="str">
        <f aca="false">INDEX(Customers!$B$2:$B$601,MATCH(C10998,Customers!$A$2:$A$601,0))</f>
        <v>Coast</v>
      </c>
      <c r="I10998" s="43" t="n">
        <f aca="false">ROUND(MIN(INDEX(Assumptions!$D$13:$D$18,MATCH(E10998,Assumptions!$A$13:$A$18,0)),MAX(INDEX(Assumptions!$C$13:$C$18,MATCH(E10998,Assumptions!$A$13:$A$18,0)),INDEX(Assumptions!$B$13:$B$18,MATCH(E10998,Assumptions!$A$13:$A$18,0))*F10998)),2)</f>
        <v>0</v>
      </c>
    </row>
    <row r="10999" customFormat="false" ht="15" hidden="false" customHeight="false" outlineLevel="0" collapsed="false">
      <c r="A10999" s="24" t="s">
        <v>11822</v>
      </c>
      <c r="B10999" s="39" t="n">
        <v>46253</v>
      </c>
      <c r="C10999" s="24" t="s">
        <v>367</v>
      </c>
      <c r="D10999" s="24" t="s">
        <v>826</v>
      </c>
      <c r="E10999" s="24" t="s">
        <v>111</v>
      </c>
      <c r="F10999" s="38" t="n">
        <v>100</v>
      </c>
      <c r="G10999" s="42" t="n">
        <f aca="false">DATE(YEAR(B10999),MONTH(B10999),1)</f>
        <v>46235</v>
      </c>
      <c r="H10999" s="24" t="str">
        <f aca="false">INDEX(Customers!$B$2:$B$601,MATCH(C10999,Customers!$A$2:$A$601,0))</f>
        <v>Nairobi</v>
      </c>
      <c r="I10999" s="43" t="n">
        <f aca="false">ROUND(MIN(INDEX(Assumptions!$D$13:$D$18,MATCH(E10999,Assumptions!$A$13:$A$18,0)),MAX(INDEX(Assumptions!$C$13:$C$18,MATCH(E10999,Assumptions!$A$13:$A$18,0)),INDEX(Assumptions!$B$13:$B$18,MATCH(E10999,Assumptions!$A$13:$A$18,0))*F10999)),2)</f>
        <v>4</v>
      </c>
    </row>
    <row r="11000" customFormat="false" ht="15" hidden="false" customHeight="false" outlineLevel="0" collapsed="false">
      <c r="A11000" s="24" t="s">
        <v>11823</v>
      </c>
      <c r="B11000" s="39" t="n">
        <v>46253</v>
      </c>
      <c r="C11000" s="24" t="s">
        <v>371</v>
      </c>
      <c r="D11000" s="24" t="s">
        <v>205</v>
      </c>
      <c r="E11000" s="24" t="s">
        <v>105</v>
      </c>
      <c r="F11000" s="38" t="n">
        <v>450</v>
      </c>
      <c r="G11000" s="42" t="n">
        <f aca="false">DATE(YEAR(B11000),MONTH(B11000),1)</f>
        <v>46235</v>
      </c>
      <c r="H11000" s="24" t="str">
        <f aca="false">INDEX(Customers!$B$2:$B$601,MATCH(C11000,Customers!$A$2:$A$601,0))</f>
        <v>Eastern</v>
      </c>
      <c r="I11000" s="43" t="n">
        <f aca="false">ROUND(MIN(INDEX(Assumptions!$D$13:$D$18,MATCH(E11000,Assumptions!$A$13:$A$18,0)),MAX(INDEX(Assumptions!$C$13:$C$18,MATCH(E11000,Assumptions!$A$13:$A$18,0)),INDEX(Assumptions!$B$13:$B$18,MATCH(E11000,Assumptions!$A$13:$A$18,0))*F11000)),2)</f>
        <v>10</v>
      </c>
    </row>
    <row r="11001" customFormat="false" ht="15" hidden="false" customHeight="false" outlineLevel="0" collapsed="false">
      <c r="A11001" s="24" t="s">
        <v>11824</v>
      </c>
      <c r="B11001" s="39" t="n">
        <v>46253</v>
      </c>
      <c r="C11001" s="24" t="s">
        <v>385</v>
      </c>
      <c r="D11001" s="24" t="s">
        <v>826</v>
      </c>
      <c r="E11001" s="24" t="s">
        <v>111</v>
      </c>
      <c r="F11001" s="38" t="n">
        <v>1000</v>
      </c>
      <c r="G11001" s="42" t="n">
        <f aca="false">DATE(YEAR(B11001),MONTH(B11001),1)</f>
        <v>46235</v>
      </c>
      <c r="H11001" s="24" t="str">
        <f aca="false">INDEX(Customers!$B$2:$B$601,MATCH(C11001,Customers!$A$2:$A$601,0))</f>
        <v>Central</v>
      </c>
      <c r="I11001" s="43" t="n">
        <f aca="false">ROUND(MIN(INDEX(Assumptions!$D$13:$D$18,MATCH(E11001,Assumptions!$A$13:$A$18,0)),MAX(INDEX(Assumptions!$C$13:$C$18,MATCH(E11001,Assumptions!$A$13:$A$18,0)),INDEX(Assumptions!$B$13:$B$18,MATCH(E11001,Assumptions!$A$13:$A$18,0))*F11001)),2)</f>
        <v>40</v>
      </c>
    </row>
    <row r="11002" customFormat="false" ht="15" hidden="false" customHeight="false" outlineLevel="0" collapsed="false">
      <c r="A11002" s="24" t="s">
        <v>11825</v>
      </c>
      <c r="B11002" s="39" t="n">
        <v>46253</v>
      </c>
      <c r="C11002" s="24" t="s">
        <v>416</v>
      </c>
      <c r="D11002" s="24" t="s">
        <v>826</v>
      </c>
      <c r="E11002" s="24" t="s">
        <v>113</v>
      </c>
      <c r="F11002" s="38" t="n">
        <v>250</v>
      </c>
      <c r="G11002" s="42" t="n">
        <f aca="false">DATE(YEAR(B11002),MONTH(B11002),1)</f>
        <v>46235</v>
      </c>
      <c r="H11002" s="24" t="str">
        <f aca="false">INDEX(Customers!$B$2:$B$601,MATCH(C11002,Customers!$A$2:$A$601,0))</f>
        <v>Rift Valley</v>
      </c>
      <c r="I11002" s="43" t="n">
        <f aca="false">ROUND(MIN(INDEX(Assumptions!$D$13:$D$18,MATCH(E11002,Assumptions!$A$13:$A$18,0)),MAX(INDEX(Assumptions!$C$13:$C$18,MATCH(E11002,Assumptions!$A$13:$A$18,0)),INDEX(Assumptions!$B$13:$B$18,MATCH(E11002,Assumptions!$A$13:$A$18,0))*F11002)),2)</f>
        <v>12.5</v>
      </c>
    </row>
    <row r="11003" customFormat="false" ht="15" hidden="false" customHeight="false" outlineLevel="0" collapsed="false">
      <c r="A11003" s="24" t="s">
        <v>11826</v>
      </c>
      <c r="B11003" s="39" t="n">
        <v>46253</v>
      </c>
      <c r="C11003" s="24" t="s">
        <v>418</v>
      </c>
      <c r="D11003" s="24" t="s">
        <v>150</v>
      </c>
      <c r="E11003" s="24" t="s">
        <v>105</v>
      </c>
      <c r="F11003" s="38" t="n">
        <v>680</v>
      </c>
      <c r="G11003" s="42" t="n">
        <f aca="false">DATE(YEAR(B11003),MONTH(B11003),1)</f>
        <v>46235</v>
      </c>
      <c r="H11003" s="24" t="str">
        <f aca="false">INDEX(Customers!$B$2:$B$601,MATCH(C11003,Customers!$A$2:$A$601,0))</f>
        <v>Nairobi</v>
      </c>
      <c r="I11003" s="43" t="n">
        <f aca="false">ROUND(MIN(INDEX(Assumptions!$D$13:$D$18,MATCH(E11003,Assumptions!$A$13:$A$18,0)),MAX(INDEX(Assumptions!$C$13:$C$18,MATCH(E11003,Assumptions!$A$13:$A$18,0)),INDEX(Assumptions!$B$13:$B$18,MATCH(E11003,Assumptions!$A$13:$A$18,0))*F11003)),2)</f>
        <v>10.2</v>
      </c>
    </row>
    <row r="11004" customFormat="false" ht="15" hidden="false" customHeight="false" outlineLevel="0" collapsed="false">
      <c r="A11004" s="24" t="s">
        <v>11827</v>
      </c>
      <c r="B11004" s="39" t="n">
        <v>46253</v>
      </c>
      <c r="C11004" s="24" t="s">
        <v>433</v>
      </c>
      <c r="D11004" s="24" t="s">
        <v>826</v>
      </c>
      <c r="E11004" s="24" t="s">
        <v>103</v>
      </c>
      <c r="F11004" s="38" t="n">
        <v>29740</v>
      </c>
      <c r="G11004" s="42" t="n">
        <f aca="false">DATE(YEAR(B11004),MONTH(B11004),1)</f>
        <v>46235</v>
      </c>
      <c r="H11004" s="24" t="str">
        <f aca="false">INDEX(Customers!$B$2:$B$601,MATCH(C11004,Customers!$A$2:$A$601,0))</f>
        <v>Nairobi</v>
      </c>
      <c r="I11004" s="43" t="n">
        <f aca="false">ROUND(MIN(INDEX(Assumptions!$D$13:$D$18,MATCH(E11004,Assumptions!$A$13:$A$18,0)),MAX(INDEX(Assumptions!$C$13:$C$18,MATCH(E11004,Assumptions!$A$13:$A$18,0)),INDEX(Assumptions!$B$13:$B$18,MATCH(E11004,Assumptions!$A$13:$A$18,0))*F11004)),2)</f>
        <v>105</v>
      </c>
    </row>
    <row r="11005" customFormat="false" ht="15" hidden="false" customHeight="false" outlineLevel="0" collapsed="false">
      <c r="A11005" s="24" t="s">
        <v>11828</v>
      </c>
      <c r="B11005" s="39" t="n">
        <v>46253</v>
      </c>
      <c r="C11005" s="24" t="s">
        <v>455</v>
      </c>
      <c r="D11005" s="24" t="s">
        <v>826</v>
      </c>
      <c r="E11005" s="24" t="s">
        <v>109</v>
      </c>
      <c r="F11005" s="38" t="n">
        <v>28110</v>
      </c>
      <c r="G11005" s="42" t="n">
        <f aca="false">DATE(YEAR(B11005),MONTH(B11005),1)</f>
        <v>46235</v>
      </c>
      <c r="H11005" s="24" t="str">
        <f aca="false">INDEX(Customers!$B$2:$B$601,MATCH(C11005,Customers!$A$2:$A$601,0))</f>
        <v>Rift Valley</v>
      </c>
      <c r="I11005" s="43" t="n">
        <f aca="false">ROUND(MIN(INDEX(Assumptions!$D$13:$D$18,MATCH(E11005,Assumptions!$A$13:$A$18,0)),MAX(INDEX(Assumptions!$C$13:$C$18,MATCH(E11005,Assumptions!$A$13:$A$18,0)),INDEX(Assumptions!$B$13:$B$18,MATCH(E11005,Assumptions!$A$13:$A$18,0))*F11005)),2)</f>
        <v>40</v>
      </c>
    </row>
    <row r="11006" customFormat="false" ht="15" hidden="false" customHeight="false" outlineLevel="0" collapsed="false">
      <c r="A11006" s="24" t="s">
        <v>11829</v>
      </c>
      <c r="B11006" s="39" t="n">
        <v>46253</v>
      </c>
      <c r="C11006" s="24" t="s">
        <v>467</v>
      </c>
      <c r="D11006" s="24" t="s">
        <v>826</v>
      </c>
      <c r="E11006" s="24" t="s">
        <v>109</v>
      </c>
      <c r="F11006" s="38" t="n">
        <v>2240</v>
      </c>
      <c r="G11006" s="42" t="n">
        <f aca="false">DATE(YEAR(B11006),MONTH(B11006),1)</f>
        <v>46235</v>
      </c>
      <c r="H11006" s="24" t="str">
        <f aca="false">INDEX(Customers!$B$2:$B$601,MATCH(C11006,Customers!$A$2:$A$601,0))</f>
        <v>Rift Valley</v>
      </c>
      <c r="I11006" s="43" t="n">
        <f aca="false">ROUND(MIN(INDEX(Assumptions!$D$13:$D$18,MATCH(E11006,Assumptions!$A$13:$A$18,0)),MAX(INDEX(Assumptions!$C$13:$C$18,MATCH(E11006,Assumptions!$A$13:$A$18,0)),INDEX(Assumptions!$B$13:$B$18,MATCH(E11006,Assumptions!$A$13:$A$18,0))*F11006)),2)</f>
        <v>8.96</v>
      </c>
    </row>
    <row r="11007" customFormat="false" ht="15" hidden="false" customHeight="false" outlineLevel="0" collapsed="false">
      <c r="A11007" s="24" t="s">
        <v>11830</v>
      </c>
      <c r="B11007" s="39" t="n">
        <v>46253</v>
      </c>
      <c r="C11007" s="24" t="s">
        <v>480</v>
      </c>
      <c r="D11007" s="24" t="s">
        <v>174</v>
      </c>
      <c r="E11007" s="24" t="s">
        <v>105</v>
      </c>
      <c r="F11007" s="38" t="n">
        <v>2500</v>
      </c>
      <c r="G11007" s="42" t="n">
        <f aca="false">DATE(YEAR(B11007),MONTH(B11007),1)</f>
        <v>46235</v>
      </c>
      <c r="H11007" s="24" t="str">
        <f aca="false">INDEX(Customers!$B$2:$B$601,MATCH(C11007,Customers!$A$2:$A$601,0))</f>
        <v>Rift Valley</v>
      </c>
      <c r="I11007" s="43" t="n">
        <f aca="false">ROUND(MIN(INDEX(Assumptions!$D$13:$D$18,MATCH(E11007,Assumptions!$A$13:$A$18,0)),MAX(INDEX(Assumptions!$C$13:$C$18,MATCH(E11007,Assumptions!$A$13:$A$18,0)),INDEX(Assumptions!$B$13:$B$18,MATCH(E11007,Assumptions!$A$13:$A$18,0))*F11007)),2)</f>
        <v>37.5</v>
      </c>
    </row>
    <row r="11008" customFormat="false" ht="15" hidden="false" customHeight="false" outlineLevel="0" collapsed="false">
      <c r="A11008" s="24" t="s">
        <v>11831</v>
      </c>
      <c r="B11008" s="39" t="n">
        <v>46253</v>
      </c>
      <c r="C11008" s="24" t="s">
        <v>492</v>
      </c>
      <c r="D11008" s="24" t="s">
        <v>207</v>
      </c>
      <c r="E11008" s="24" t="s">
        <v>107</v>
      </c>
      <c r="F11008" s="38" t="n">
        <v>8890</v>
      </c>
      <c r="G11008" s="42" t="n">
        <f aca="false">DATE(YEAR(B11008),MONTH(B11008),1)</f>
        <v>46235</v>
      </c>
      <c r="H11008" s="24" t="str">
        <f aca="false">INDEX(Customers!$B$2:$B$601,MATCH(C11008,Customers!$A$2:$A$601,0))</f>
        <v>Eastern</v>
      </c>
      <c r="I11008" s="43" t="n">
        <f aca="false">ROUND(MIN(INDEX(Assumptions!$D$13:$D$18,MATCH(E11008,Assumptions!$A$13:$A$18,0)),MAX(INDEX(Assumptions!$C$13:$C$18,MATCH(E11008,Assumptions!$A$13:$A$18,0)),INDEX(Assumptions!$B$13:$B$18,MATCH(E11008,Assumptions!$A$13:$A$18,0))*F11008)),2)</f>
        <v>0</v>
      </c>
    </row>
    <row r="11009" customFormat="false" ht="15" hidden="false" customHeight="false" outlineLevel="0" collapsed="false">
      <c r="A11009" s="24" t="s">
        <v>11832</v>
      </c>
      <c r="B11009" s="39" t="n">
        <v>46253</v>
      </c>
      <c r="C11009" s="24" t="s">
        <v>514</v>
      </c>
      <c r="D11009" s="24" t="s">
        <v>826</v>
      </c>
      <c r="E11009" s="24" t="s">
        <v>109</v>
      </c>
      <c r="F11009" s="38" t="n">
        <v>2580</v>
      </c>
      <c r="G11009" s="42" t="n">
        <f aca="false">DATE(YEAR(B11009),MONTH(B11009),1)</f>
        <v>46235</v>
      </c>
      <c r="H11009" s="24" t="str">
        <f aca="false">INDEX(Customers!$B$2:$B$601,MATCH(C11009,Customers!$A$2:$A$601,0))</f>
        <v>Central</v>
      </c>
      <c r="I11009" s="43" t="n">
        <f aca="false">ROUND(MIN(INDEX(Assumptions!$D$13:$D$18,MATCH(E11009,Assumptions!$A$13:$A$18,0)),MAX(INDEX(Assumptions!$C$13:$C$18,MATCH(E11009,Assumptions!$A$13:$A$18,0)),INDEX(Assumptions!$B$13:$B$18,MATCH(E11009,Assumptions!$A$13:$A$18,0))*F11009)),2)</f>
        <v>10.32</v>
      </c>
    </row>
    <row r="11010" customFormat="false" ht="15" hidden="false" customHeight="false" outlineLevel="0" collapsed="false">
      <c r="A11010" s="24" t="s">
        <v>11833</v>
      </c>
      <c r="B11010" s="39" t="n">
        <v>46253</v>
      </c>
      <c r="C11010" s="24" t="s">
        <v>549</v>
      </c>
      <c r="D11010" s="24" t="s">
        <v>826</v>
      </c>
      <c r="E11010" s="24" t="s">
        <v>103</v>
      </c>
      <c r="F11010" s="38" t="n">
        <v>2130</v>
      </c>
      <c r="G11010" s="42" t="n">
        <f aca="false">DATE(YEAR(B11010),MONTH(B11010),1)</f>
        <v>46235</v>
      </c>
      <c r="H11010" s="24" t="str">
        <f aca="false">INDEX(Customers!$B$2:$B$601,MATCH(C11010,Customers!$A$2:$A$601,0))</f>
        <v>Eastern</v>
      </c>
      <c r="I11010" s="43" t="n">
        <f aca="false">ROUND(MIN(INDEX(Assumptions!$D$13:$D$18,MATCH(E11010,Assumptions!$A$13:$A$18,0)),MAX(INDEX(Assumptions!$C$13:$C$18,MATCH(E11010,Assumptions!$A$13:$A$18,0)),INDEX(Assumptions!$B$13:$B$18,MATCH(E11010,Assumptions!$A$13:$A$18,0))*F11010)),2)</f>
        <v>21.3</v>
      </c>
    </row>
    <row r="11011" customFormat="false" ht="15" hidden="false" customHeight="false" outlineLevel="0" collapsed="false">
      <c r="A11011" s="24" t="s">
        <v>11834</v>
      </c>
      <c r="B11011" s="39" t="n">
        <v>46253</v>
      </c>
      <c r="C11011" s="24" t="s">
        <v>551</v>
      </c>
      <c r="D11011" s="24" t="s">
        <v>826</v>
      </c>
      <c r="E11011" s="24" t="s">
        <v>111</v>
      </c>
      <c r="F11011" s="38" t="n">
        <v>100</v>
      </c>
      <c r="G11011" s="42" t="n">
        <f aca="false">DATE(YEAR(B11011),MONTH(B11011),1)</f>
        <v>46235</v>
      </c>
      <c r="H11011" s="24" t="str">
        <f aca="false">INDEX(Customers!$B$2:$B$601,MATCH(C11011,Customers!$A$2:$A$601,0))</f>
        <v>Central</v>
      </c>
      <c r="I11011" s="43" t="n">
        <f aca="false">ROUND(MIN(INDEX(Assumptions!$D$13:$D$18,MATCH(E11011,Assumptions!$A$13:$A$18,0)),MAX(INDEX(Assumptions!$C$13:$C$18,MATCH(E11011,Assumptions!$A$13:$A$18,0)),INDEX(Assumptions!$B$13:$B$18,MATCH(E11011,Assumptions!$A$13:$A$18,0))*F11011)),2)</f>
        <v>4</v>
      </c>
    </row>
    <row r="11012" customFormat="false" ht="15" hidden="false" customHeight="false" outlineLevel="0" collapsed="false">
      <c r="A11012" s="24" t="s">
        <v>11835</v>
      </c>
      <c r="B11012" s="39" t="n">
        <v>46253</v>
      </c>
      <c r="C11012" s="24" t="s">
        <v>563</v>
      </c>
      <c r="D11012" s="24" t="s">
        <v>826</v>
      </c>
      <c r="E11012" s="24" t="s">
        <v>103</v>
      </c>
      <c r="F11012" s="38" t="n">
        <v>3400</v>
      </c>
      <c r="G11012" s="42" t="n">
        <f aca="false">DATE(YEAR(B11012),MONTH(B11012),1)</f>
        <v>46235</v>
      </c>
      <c r="H11012" s="24" t="str">
        <f aca="false">INDEX(Customers!$B$2:$B$601,MATCH(C11012,Customers!$A$2:$A$601,0))</f>
        <v>Nairobi</v>
      </c>
      <c r="I11012" s="43" t="n">
        <f aca="false">ROUND(MIN(INDEX(Assumptions!$D$13:$D$18,MATCH(E11012,Assumptions!$A$13:$A$18,0)),MAX(INDEX(Assumptions!$C$13:$C$18,MATCH(E11012,Assumptions!$A$13:$A$18,0)),INDEX(Assumptions!$B$13:$B$18,MATCH(E11012,Assumptions!$A$13:$A$18,0))*F11012)),2)</f>
        <v>34</v>
      </c>
    </row>
    <row r="11013" customFormat="false" ht="15" hidden="false" customHeight="false" outlineLevel="0" collapsed="false">
      <c r="A11013" s="24" t="s">
        <v>11836</v>
      </c>
      <c r="B11013" s="39" t="n">
        <v>46253</v>
      </c>
      <c r="C11013" s="24" t="s">
        <v>588</v>
      </c>
      <c r="D11013" s="24" t="s">
        <v>826</v>
      </c>
      <c r="E11013" s="24" t="s">
        <v>111</v>
      </c>
      <c r="F11013" s="38" t="n">
        <v>100</v>
      </c>
      <c r="G11013" s="42" t="n">
        <f aca="false">DATE(YEAR(B11013),MONTH(B11013),1)</f>
        <v>46235</v>
      </c>
      <c r="H11013" s="24" t="str">
        <f aca="false">INDEX(Customers!$B$2:$B$601,MATCH(C11013,Customers!$A$2:$A$601,0))</f>
        <v>Nairobi</v>
      </c>
      <c r="I11013" s="43" t="n">
        <f aca="false">ROUND(MIN(INDEX(Assumptions!$D$13:$D$18,MATCH(E11013,Assumptions!$A$13:$A$18,0)),MAX(INDEX(Assumptions!$C$13:$C$18,MATCH(E11013,Assumptions!$A$13:$A$18,0)),INDEX(Assumptions!$B$13:$B$18,MATCH(E11013,Assumptions!$A$13:$A$18,0))*F11013)),2)</f>
        <v>4</v>
      </c>
    </row>
    <row r="11014" customFormat="false" ht="15" hidden="false" customHeight="false" outlineLevel="0" collapsed="false">
      <c r="A11014" s="24" t="s">
        <v>11837</v>
      </c>
      <c r="B11014" s="39" t="n">
        <v>46253</v>
      </c>
      <c r="C11014" s="24" t="s">
        <v>601</v>
      </c>
      <c r="D11014" s="24" t="s">
        <v>826</v>
      </c>
      <c r="E11014" s="24" t="s">
        <v>103</v>
      </c>
      <c r="F11014" s="38" t="n">
        <v>640</v>
      </c>
      <c r="G11014" s="42" t="n">
        <f aca="false">DATE(YEAR(B11014),MONTH(B11014),1)</f>
        <v>46235</v>
      </c>
      <c r="H11014" s="24" t="str">
        <f aca="false">INDEX(Customers!$B$2:$B$601,MATCH(C11014,Customers!$A$2:$A$601,0))</f>
        <v>Nairobi</v>
      </c>
      <c r="I11014" s="43" t="n">
        <f aca="false">ROUND(MIN(INDEX(Assumptions!$D$13:$D$18,MATCH(E11014,Assumptions!$A$13:$A$18,0)),MAX(INDEX(Assumptions!$C$13:$C$18,MATCH(E11014,Assumptions!$A$13:$A$18,0)),INDEX(Assumptions!$B$13:$B$18,MATCH(E11014,Assumptions!$A$13:$A$18,0))*F11014)),2)</f>
        <v>6.4</v>
      </c>
    </row>
    <row r="11015" customFormat="false" ht="15" hidden="false" customHeight="false" outlineLevel="0" collapsed="false">
      <c r="A11015" s="24" t="s">
        <v>11838</v>
      </c>
      <c r="B11015" s="39" t="n">
        <v>46253</v>
      </c>
      <c r="C11015" s="24" t="s">
        <v>627</v>
      </c>
      <c r="D11015" s="24" t="s">
        <v>826</v>
      </c>
      <c r="E11015" s="24" t="s">
        <v>109</v>
      </c>
      <c r="F11015" s="38" t="n">
        <v>42320</v>
      </c>
      <c r="G11015" s="42" t="n">
        <f aca="false">DATE(YEAR(B11015),MONTH(B11015),1)</f>
        <v>46235</v>
      </c>
      <c r="H11015" s="24" t="str">
        <f aca="false">INDEX(Customers!$B$2:$B$601,MATCH(C11015,Customers!$A$2:$A$601,0))</f>
        <v>Central</v>
      </c>
      <c r="I11015" s="43" t="n">
        <f aca="false">ROUND(MIN(INDEX(Assumptions!$D$13:$D$18,MATCH(E11015,Assumptions!$A$13:$A$18,0)),MAX(INDEX(Assumptions!$C$13:$C$18,MATCH(E11015,Assumptions!$A$13:$A$18,0)),INDEX(Assumptions!$B$13:$B$18,MATCH(E11015,Assumptions!$A$13:$A$18,0))*F11015)),2)</f>
        <v>40</v>
      </c>
    </row>
    <row r="11016" customFormat="false" ht="15" hidden="false" customHeight="false" outlineLevel="0" collapsed="false">
      <c r="A11016" s="24" t="s">
        <v>11839</v>
      </c>
      <c r="B11016" s="39" t="n">
        <v>46253</v>
      </c>
      <c r="C11016" s="24" t="s">
        <v>637</v>
      </c>
      <c r="D11016" s="24" t="s">
        <v>826</v>
      </c>
      <c r="E11016" s="24" t="s">
        <v>103</v>
      </c>
      <c r="F11016" s="38" t="n">
        <v>12390</v>
      </c>
      <c r="G11016" s="42" t="n">
        <f aca="false">DATE(YEAR(B11016),MONTH(B11016),1)</f>
        <v>46235</v>
      </c>
      <c r="H11016" s="24" t="str">
        <f aca="false">INDEX(Customers!$B$2:$B$601,MATCH(C11016,Customers!$A$2:$A$601,0))</f>
        <v>Western</v>
      </c>
      <c r="I11016" s="43" t="n">
        <f aca="false">ROUND(MIN(INDEX(Assumptions!$D$13:$D$18,MATCH(E11016,Assumptions!$A$13:$A$18,0)),MAX(INDEX(Assumptions!$C$13:$C$18,MATCH(E11016,Assumptions!$A$13:$A$18,0)),INDEX(Assumptions!$B$13:$B$18,MATCH(E11016,Assumptions!$A$13:$A$18,0))*F11016)),2)</f>
        <v>105</v>
      </c>
    </row>
    <row r="11017" customFormat="false" ht="15" hidden="false" customHeight="false" outlineLevel="0" collapsed="false">
      <c r="A11017" s="24" t="s">
        <v>11840</v>
      </c>
      <c r="B11017" s="39" t="n">
        <v>46253</v>
      </c>
      <c r="C11017" s="24" t="s">
        <v>639</v>
      </c>
      <c r="D11017" s="24" t="s">
        <v>156</v>
      </c>
      <c r="E11017" s="24" t="s">
        <v>107</v>
      </c>
      <c r="F11017" s="38" t="n">
        <v>3860</v>
      </c>
      <c r="G11017" s="42" t="n">
        <f aca="false">DATE(YEAR(B11017),MONTH(B11017),1)</f>
        <v>46235</v>
      </c>
      <c r="H11017" s="24" t="str">
        <f aca="false">INDEX(Customers!$B$2:$B$601,MATCH(C11017,Customers!$A$2:$A$601,0))</f>
        <v>Nairobi</v>
      </c>
      <c r="I11017" s="43" t="n">
        <f aca="false">ROUND(MIN(INDEX(Assumptions!$D$13:$D$18,MATCH(E11017,Assumptions!$A$13:$A$18,0)),MAX(INDEX(Assumptions!$C$13:$C$18,MATCH(E11017,Assumptions!$A$13:$A$18,0)),INDEX(Assumptions!$B$13:$B$18,MATCH(E11017,Assumptions!$A$13:$A$18,0))*F11017)),2)</f>
        <v>0</v>
      </c>
    </row>
    <row r="11018" customFormat="false" ht="15" hidden="false" customHeight="false" outlineLevel="0" collapsed="false">
      <c r="A11018" s="24" t="s">
        <v>11841</v>
      </c>
      <c r="B11018" s="39" t="n">
        <v>46253</v>
      </c>
      <c r="C11018" s="24" t="s">
        <v>699</v>
      </c>
      <c r="D11018" s="24" t="s">
        <v>826</v>
      </c>
      <c r="E11018" s="24" t="s">
        <v>113</v>
      </c>
      <c r="F11018" s="38" t="n">
        <v>50</v>
      </c>
      <c r="G11018" s="42" t="n">
        <f aca="false">DATE(YEAR(B11018),MONTH(B11018),1)</f>
        <v>46235</v>
      </c>
      <c r="H11018" s="24" t="str">
        <f aca="false">INDEX(Customers!$B$2:$B$601,MATCH(C11018,Customers!$A$2:$A$601,0))</f>
        <v>Nairobi</v>
      </c>
      <c r="I11018" s="43" t="n">
        <f aca="false">ROUND(MIN(INDEX(Assumptions!$D$13:$D$18,MATCH(E11018,Assumptions!$A$13:$A$18,0)),MAX(INDEX(Assumptions!$C$13:$C$18,MATCH(E11018,Assumptions!$A$13:$A$18,0)),INDEX(Assumptions!$B$13:$B$18,MATCH(E11018,Assumptions!$A$13:$A$18,0))*F11018)),2)</f>
        <v>2.5</v>
      </c>
    </row>
    <row r="11019" customFormat="false" ht="15" hidden="false" customHeight="false" outlineLevel="0" collapsed="false">
      <c r="A11019" s="24" t="s">
        <v>11842</v>
      </c>
      <c r="B11019" s="39" t="n">
        <v>46253</v>
      </c>
      <c r="C11019" s="24" t="s">
        <v>701</v>
      </c>
      <c r="D11019" s="24" t="s">
        <v>157</v>
      </c>
      <c r="E11019" s="24" t="s">
        <v>105</v>
      </c>
      <c r="F11019" s="38" t="n">
        <v>5030</v>
      </c>
      <c r="G11019" s="42" t="n">
        <f aca="false">DATE(YEAR(B11019),MONTH(B11019),1)</f>
        <v>46235</v>
      </c>
      <c r="H11019" s="24" t="str">
        <f aca="false">INDEX(Customers!$B$2:$B$601,MATCH(C11019,Customers!$A$2:$A$601,0))</f>
        <v>Nairobi</v>
      </c>
      <c r="I11019" s="43" t="n">
        <f aca="false">ROUND(MIN(INDEX(Assumptions!$D$13:$D$18,MATCH(E11019,Assumptions!$A$13:$A$18,0)),MAX(INDEX(Assumptions!$C$13:$C$18,MATCH(E11019,Assumptions!$A$13:$A$18,0)),INDEX(Assumptions!$B$13:$B$18,MATCH(E11019,Assumptions!$A$13:$A$18,0))*F11019)),2)</f>
        <v>75.45</v>
      </c>
    </row>
    <row r="11020" customFormat="false" ht="15" hidden="false" customHeight="false" outlineLevel="0" collapsed="false">
      <c r="A11020" s="24" t="s">
        <v>11843</v>
      </c>
      <c r="B11020" s="39" t="n">
        <v>46253</v>
      </c>
      <c r="C11020" s="24" t="s">
        <v>730</v>
      </c>
      <c r="D11020" s="24" t="s">
        <v>826</v>
      </c>
      <c r="E11020" s="24" t="s">
        <v>109</v>
      </c>
      <c r="F11020" s="38" t="n">
        <v>1980</v>
      </c>
      <c r="G11020" s="42" t="n">
        <f aca="false">DATE(YEAR(B11020),MONTH(B11020),1)</f>
        <v>46235</v>
      </c>
      <c r="H11020" s="24" t="str">
        <f aca="false">INDEX(Customers!$B$2:$B$601,MATCH(C11020,Customers!$A$2:$A$601,0))</f>
        <v>Western</v>
      </c>
      <c r="I11020" s="43" t="n">
        <f aca="false">ROUND(MIN(INDEX(Assumptions!$D$13:$D$18,MATCH(E11020,Assumptions!$A$13:$A$18,0)),MAX(INDEX(Assumptions!$C$13:$C$18,MATCH(E11020,Assumptions!$A$13:$A$18,0)),INDEX(Assumptions!$B$13:$B$18,MATCH(E11020,Assumptions!$A$13:$A$18,0))*F11020)),2)</f>
        <v>7.92</v>
      </c>
    </row>
    <row r="11021" customFormat="false" ht="15" hidden="false" customHeight="false" outlineLevel="0" collapsed="false">
      <c r="A11021" s="24" t="s">
        <v>11844</v>
      </c>
      <c r="B11021" s="39" t="n">
        <v>46253</v>
      </c>
      <c r="C11021" s="24" t="s">
        <v>772</v>
      </c>
      <c r="D11021" s="24" t="s">
        <v>826</v>
      </c>
      <c r="E11021" s="24" t="s">
        <v>113</v>
      </c>
      <c r="F11021" s="38" t="n">
        <v>250</v>
      </c>
      <c r="G11021" s="42" t="n">
        <f aca="false">DATE(YEAR(B11021),MONTH(B11021),1)</f>
        <v>46235</v>
      </c>
      <c r="H11021" s="24" t="str">
        <f aca="false">INDEX(Customers!$B$2:$B$601,MATCH(C11021,Customers!$A$2:$A$601,0))</f>
        <v>Nairobi</v>
      </c>
      <c r="I11021" s="43" t="n">
        <f aca="false">ROUND(MIN(INDEX(Assumptions!$D$13:$D$18,MATCH(E11021,Assumptions!$A$13:$A$18,0)),MAX(INDEX(Assumptions!$C$13:$C$18,MATCH(E11021,Assumptions!$A$13:$A$18,0)),INDEX(Assumptions!$B$13:$B$18,MATCH(E11021,Assumptions!$A$13:$A$18,0))*F11021)),2)</f>
        <v>12.5</v>
      </c>
    </row>
    <row r="11022" customFormat="false" ht="15" hidden="false" customHeight="false" outlineLevel="0" collapsed="false">
      <c r="A11022" s="24" t="s">
        <v>11845</v>
      </c>
      <c r="B11022" s="39" t="n">
        <v>46253</v>
      </c>
      <c r="C11022" s="24" t="s">
        <v>785</v>
      </c>
      <c r="D11022" s="24" t="s">
        <v>168</v>
      </c>
      <c r="E11022" s="24" t="s">
        <v>105</v>
      </c>
      <c r="F11022" s="38" t="n">
        <v>2820</v>
      </c>
      <c r="G11022" s="42" t="n">
        <f aca="false">DATE(YEAR(B11022),MONTH(B11022),1)</f>
        <v>46235</v>
      </c>
      <c r="H11022" s="24" t="str">
        <f aca="false">INDEX(Customers!$B$2:$B$601,MATCH(C11022,Customers!$A$2:$A$601,0))</f>
        <v>Central</v>
      </c>
      <c r="I11022" s="43" t="n">
        <f aca="false">ROUND(MIN(INDEX(Assumptions!$D$13:$D$18,MATCH(E11022,Assumptions!$A$13:$A$18,0)),MAX(INDEX(Assumptions!$C$13:$C$18,MATCH(E11022,Assumptions!$A$13:$A$18,0)),INDEX(Assumptions!$B$13:$B$18,MATCH(E11022,Assumptions!$A$13:$A$18,0))*F11022)),2)</f>
        <v>42.3</v>
      </c>
    </row>
    <row r="11023" customFormat="false" ht="15" hidden="false" customHeight="false" outlineLevel="0" collapsed="false">
      <c r="A11023" s="24" t="s">
        <v>11846</v>
      </c>
      <c r="B11023" s="39" t="n">
        <v>46253</v>
      </c>
      <c r="C11023" s="24" t="s">
        <v>789</v>
      </c>
      <c r="D11023" s="24" t="s">
        <v>826</v>
      </c>
      <c r="E11023" s="24" t="s">
        <v>113</v>
      </c>
      <c r="F11023" s="38" t="n">
        <v>500</v>
      </c>
      <c r="G11023" s="42" t="n">
        <f aca="false">DATE(YEAR(B11023),MONTH(B11023),1)</f>
        <v>46235</v>
      </c>
      <c r="H11023" s="24" t="str">
        <f aca="false">INDEX(Customers!$B$2:$B$601,MATCH(C11023,Customers!$A$2:$A$601,0))</f>
        <v>Coast</v>
      </c>
      <c r="I11023" s="43" t="n">
        <f aca="false">ROUND(MIN(INDEX(Assumptions!$D$13:$D$18,MATCH(E11023,Assumptions!$A$13:$A$18,0)),MAX(INDEX(Assumptions!$C$13:$C$18,MATCH(E11023,Assumptions!$A$13:$A$18,0)),INDEX(Assumptions!$B$13:$B$18,MATCH(E11023,Assumptions!$A$13:$A$18,0))*F11023)),2)</f>
        <v>25</v>
      </c>
    </row>
    <row r="11024" customFormat="false" ht="15" hidden="false" customHeight="false" outlineLevel="0" collapsed="false">
      <c r="A11024" s="24" t="s">
        <v>11847</v>
      </c>
      <c r="B11024" s="39" t="n">
        <v>46253</v>
      </c>
      <c r="C11024" s="24" t="s">
        <v>802</v>
      </c>
      <c r="D11024" s="24" t="s">
        <v>826</v>
      </c>
      <c r="E11024" s="24" t="s">
        <v>109</v>
      </c>
      <c r="F11024" s="38" t="n">
        <v>6300</v>
      </c>
      <c r="G11024" s="42" t="n">
        <f aca="false">DATE(YEAR(B11024),MONTH(B11024),1)</f>
        <v>46235</v>
      </c>
      <c r="H11024" s="24" t="str">
        <f aca="false">INDEX(Customers!$B$2:$B$601,MATCH(C11024,Customers!$A$2:$A$601,0))</f>
        <v>Nairobi</v>
      </c>
      <c r="I11024" s="43" t="n">
        <f aca="false">ROUND(MIN(INDEX(Assumptions!$D$13:$D$18,MATCH(E11024,Assumptions!$A$13:$A$18,0)),MAX(INDEX(Assumptions!$C$13:$C$18,MATCH(E11024,Assumptions!$A$13:$A$18,0)),INDEX(Assumptions!$B$13:$B$18,MATCH(E11024,Assumptions!$A$13:$A$18,0))*F11024)),2)</f>
        <v>25.2</v>
      </c>
    </row>
    <row r="11025" customFormat="false" ht="15" hidden="false" customHeight="false" outlineLevel="0" collapsed="false">
      <c r="A11025" s="24" t="s">
        <v>11848</v>
      </c>
      <c r="B11025" s="39" t="n">
        <v>46253</v>
      </c>
      <c r="C11025" s="24" t="s">
        <v>816</v>
      </c>
      <c r="D11025" s="24" t="s">
        <v>826</v>
      </c>
      <c r="E11025" s="24" t="s">
        <v>103</v>
      </c>
      <c r="F11025" s="38" t="n">
        <v>1450</v>
      </c>
      <c r="G11025" s="42" t="n">
        <f aca="false">DATE(YEAR(B11025),MONTH(B11025),1)</f>
        <v>46235</v>
      </c>
      <c r="H11025" s="24" t="str">
        <f aca="false">INDEX(Customers!$B$2:$B$601,MATCH(C11025,Customers!$A$2:$A$601,0))</f>
        <v>Nairobi</v>
      </c>
      <c r="I11025" s="43" t="n">
        <f aca="false">ROUND(MIN(INDEX(Assumptions!$D$13:$D$18,MATCH(E11025,Assumptions!$A$13:$A$18,0)),MAX(INDEX(Assumptions!$C$13:$C$18,MATCH(E11025,Assumptions!$A$13:$A$18,0)),INDEX(Assumptions!$B$13:$B$18,MATCH(E11025,Assumptions!$A$13:$A$18,0))*F11025)),2)</f>
        <v>14.5</v>
      </c>
    </row>
    <row r="11026" customFormat="false" ht="15" hidden="false" customHeight="false" outlineLevel="0" collapsed="false">
      <c r="A11026" s="24" t="s">
        <v>11849</v>
      </c>
      <c r="B11026" s="39" t="n">
        <v>46254</v>
      </c>
      <c r="C11026" s="24" t="s">
        <v>242</v>
      </c>
      <c r="D11026" s="24" t="s">
        <v>826</v>
      </c>
      <c r="E11026" s="24" t="s">
        <v>113</v>
      </c>
      <c r="F11026" s="38" t="n">
        <v>99</v>
      </c>
      <c r="G11026" s="42" t="n">
        <f aca="false">DATE(YEAR(B11026),MONTH(B11026),1)</f>
        <v>46235</v>
      </c>
      <c r="H11026" s="24" t="str">
        <f aca="false">INDEX(Customers!$B$2:$B$601,MATCH(C11026,Customers!$A$2:$A$601,0))</f>
        <v>Central</v>
      </c>
      <c r="I11026" s="43" t="n">
        <f aca="false">ROUND(MIN(INDEX(Assumptions!$D$13:$D$18,MATCH(E11026,Assumptions!$A$13:$A$18,0)),MAX(INDEX(Assumptions!$C$13:$C$18,MATCH(E11026,Assumptions!$A$13:$A$18,0)),INDEX(Assumptions!$B$13:$B$18,MATCH(E11026,Assumptions!$A$13:$A$18,0))*F11026)),2)</f>
        <v>4.95</v>
      </c>
    </row>
    <row r="11027" customFormat="false" ht="15" hidden="false" customHeight="false" outlineLevel="0" collapsed="false">
      <c r="A11027" s="24" t="s">
        <v>11850</v>
      </c>
      <c r="B11027" s="39" t="n">
        <v>46254</v>
      </c>
      <c r="C11027" s="24" t="s">
        <v>243</v>
      </c>
      <c r="D11027" s="24" t="s">
        <v>826</v>
      </c>
      <c r="E11027" s="24" t="s">
        <v>113</v>
      </c>
      <c r="F11027" s="38" t="n">
        <v>500</v>
      </c>
      <c r="G11027" s="42" t="n">
        <f aca="false">DATE(YEAR(B11027),MONTH(B11027),1)</f>
        <v>46235</v>
      </c>
      <c r="H11027" s="24" t="str">
        <f aca="false">INDEX(Customers!$B$2:$B$601,MATCH(C11027,Customers!$A$2:$A$601,0))</f>
        <v>Coast</v>
      </c>
      <c r="I11027" s="43" t="n">
        <f aca="false">ROUND(MIN(INDEX(Assumptions!$D$13:$D$18,MATCH(E11027,Assumptions!$A$13:$A$18,0)),MAX(INDEX(Assumptions!$C$13:$C$18,MATCH(E11027,Assumptions!$A$13:$A$18,0)),INDEX(Assumptions!$B$13:$B$18,MATCH(E11027,Assumptions!$A$13:$A$18,0))*F11027)),2)</f>
        <v>25</v>
      </c>
    </row>
    <row r="11028" customFormat="false" ht="15" hidden="false" customHeight="false" outlineLevel="0" collapsed="false">
      <c r="A11028" s="24" t="s">
        <v>11851</v>
      </c>
      <c r="B11028" s="39" t="n">
        <v>46254</v>
      </c>
      <c r="C11028" s="24" t="s">
        <v>288</v>
      </c>
      <c r="D11028" s="24" t="s">
        <v>163</v>
      </c>
      <c r="E11028" s="24" t="s">
        <v>107</v>
      </c>
      <c r="F11028" s="38" t="n">
        <v>18740</v>
      </c>
      <c r="G11028" s="42" t="n">
        <f aca="false">DATE(YEAR(B11028),MONTH(B11028),1)</f>
        <v>46235</v>
      </c>
      <c r="H11028" s="24" t="str">
        <f aca="false">INDEX(Customers!$B$2:$B$601,MATCH(C11028,Customers!$A$2:$A$601,0))</f>
        <v>Central</v>
      </c>
      <c r="I11028" s="43" t="n">
        <f aca="false">ROUND(MIN(INDEX(Assumptions!$D$13:$D$18,MATCH(E11028,Assumptions!$A$13:$A$18,0)),MAX(INDEX(Assumptions!$C$13:$C$18,MATCH(E11028,Assumptions!$A$13:$A$18,0)),INDEX(Assumptions!$B$13:$B$18,MATCH(E11028,Assumptions!$A$13:$A$18,0))*F11028)),2)</f>
        <v>0</v>
      </c>
    </row>
    <row r="11029" customFormat="false" ht="15" hidden="false" customHeight="false" outlineLevel="0" collapsed="false">
      <c r="A11029" s="24" t="s">
        <v>11852</v>
      </c>
      <c r="B11029" s="39" t="n">
        <v>46254</v>
      </c>
      <c r="C11029" s="24" t="s">
        <v>291</v>
      </c>
      <c r="D11029" s="24" t="s">
        <v>826</v>
      </c>
      <c r="E11029" s="24" t="s">
        <v>109</v>
      </c>
      <c r="F11029" s="38" t="n">
        <v>12090</v>
      </c>
      <c r="G11029" s="42" t="n">
        <f aca="false">DATE(YEAR(B11029),MONTH(B11029),1)</f>
        <v>46235</v>
      </c>
      <c r="H11029" s="24" t="str">
        <f aca="false">INDEX(Customers!$B$2:$B$601,MATCH(C11029,Customers!$A$2:$A$601,0))</f>
        <v>Rift Valley</v>
      </c>
      <c r="I11029" s="43" t="n">
        <f aca="false">ROUND(MIN(INDEX(Assumptions!$D$13:$D$18,MATCH(E11029,Assumptions!$A$13:$A$18,0)),MAX(INDEX(Assumptions!$C$13:$C$18,MATCH(E11029,Assumptions!$A$13:$A$18,0)),INDEX(Assumptions!$B$13:$B$18,MATCH(E11029,Assumptions!$A$13:$A$18,0))*F11029)),2)</f>
        <v>40</v>
      </c>
    </row>
    <row r="11030" customFormat="false" ht="15" hidden="false" customHeight="false" outlineLevel="0" collapsed="false">
      <c r="A11030" s="24" t="s">
        <v>11853</v>
      </c>
      <c r="B11030" s="39" t="n">
        <v>46254</v>
      </c>
      <c r="C11030" s="24" t="s">
        <v>313</v>
      </c>
      <c r="D11030" s="24" t="s">
        <v>826</v>
      </c>
      <c r="E11030" s="24" t="s">
        <v>109</v>
      </c>
      <c r="F11030" s="38" t="n">
        <v>1270</v>
      </c>
      <c r="G11030" s="42" t="n">
        <f aca="false">DATE(YEAR(B11030),MONTH(B11030),1)</f>
        <v>46235</v>
      </c>
      <c r="H11030" s="24" t="str">
        <f aca="false">INDEX(Customers!$B$2:$B$601,MATCH(C11030,Customers!$A$2:$A$601,0))</f>
        <v>Eastern</v>
      </c>
      <c r="I11030" s="43" t="n">
        <f aca="false">ROUND(MIN(INDEX(Assumptions!$D$13:$D$18,MATCH(E11030,Assumptions!$A$13:$A$18,0)),MAX(INDEX(Assumptions!$C$13:$C$18,MATCH(E11030,Assumptions!$A$13:$A$18,0)),INDEX(Assumptions!$B$13:$B$18,MATCH(E11030,Assumptions!$A$13:$A$18,0))*F11030)),2)</f>
        <v>5.08</v>
      </c>
    </row>
    <row r="11031" customFormat="false" ht="15" hidden="false" customHeight="false" outlineLevel="0" collapsed="false">
      <c r="A11031" s="24" t="s">
        <v>11854</v>
      </c>
      <c r="B11031" s="39" t="n">
        <v>46254</v>
      </c>
      <c r="C11031" s="24" t="s">
        <v>334</v>
      </c>
      <c r="D11031" s="24" t="s">
        <v>826</v>
      </c>
      <c r="E11031" s="24" t="s">
        <v>109</v>
      </c>
      <c r="F11031" s="38" t="n">
        <v>2010</v>
      </c>
      <c r="G11031" s="42" t="n">
        <f aca="false">DATE(YEAR(B11031),MONTH(B11031),1)</f>
        <v>46235</v>
      </c>
      <c r="H11031" s="24" t="str">
        <f aca="false">INDEX(Customers!$B$2:$B$601,MATCH(C11031,Customers!$A$2:$A$601,0))</f>
        <v>Nairobi</v>
      </c>
      <c r="I11031" s="43" t="n">
        <f aca="false">ROUND(MIN(INDEX(Assumptions!$D$13:$D$18,MATCH(E11031,Assumptions!$A$13:$A$18,0)),MAX(INDEX(Assumptions!$C$13:$C$18,MATCH(E11031,Assumptions!$A$13:$A$18,0)),INDEX(Assumptions!$B$13:$B$18,MATCH(E11031,Assumptions!$A$13:$A$18,0))*F11031)),2)</f>
        <v>8.04</v>
      </c>
    </row>
    <row r="11032" customFormat="false" ht="15" hidden="false" customHeight="false" outlineLevel="0" collapsed="false">
      <c r="A11032" s="24" t="s">
        <v>11855</v>
      </c>
      <c r="B11032" s="39" t="n">
        <v>46254</v>
      </c>
      <c r="C11032" s="24" t="s">
        <v>351</v>
      </c>
      <c r="D11032" s="24" t="s">
        <v>826</v>
      </c>
      <c r="E11032" s="24" t="s">
        <v>103</v>
      </c>
      <c r="F11032" s="38" t="n">
        <v>760</v>
      </c>
      <c r="G11032" s="42" t="n">
        <f aca="false">DATE(YEAR(B11032),MONTH(B11032),1)</f>
        <v>46235</v>
      </c>
      <c r="H11032" s="24" t="str">
        <f aca="false">INDEX(Customers!$B$2:$B$601,MATCH(C11032,Customers!$A$2:$A$601,0))</f>
        <v>Eastern</v>
      </c>
      <c r="I11032" s="43" t="n">
        <f aca="false">ROUND(MIN(INDEX(Assumptions!$D$13:$D$18,MATCH(E11032,Assumptions!$A$13:$A$18,0)),MAX(INDEX(Assumptions!$C$13:$C$18,MATCH(E11032,Assumptions!$A$13:$A$18,0)),INDEX(Assumptions!$B$13:$B$18,MATCH(E11032,Assumptions!$A$13:$A$18,0))*F11032)),2)</f>
        <v>7.6</v>
      </c>
    </row>
    <row r="11033" customFormat="false" ht="15" hidden="false" customHeight="false" outlineLevel="0" collapsed="false">
      <c r="A11033" s="24" t="s">
        <v>11856</v>
      </c>
      <c r="B11033" s="39" t="n">
        <v>46254</v>
      </c>
      <c r="C11033" s="24" t="s">
        <v>361</v>
      </c>
      <c r="D11033" s="24" t="s">
        <v>176</v>
      </c>
      <c r="E11033" s="24" t="s">
        <v>107</v>
      </c>
      <c r="F11033" s="38" t="n">
        <v>4130</v>
      </c>
      <c r="G11033" s="42" t="n">
        <f aca="false">DATE(YEAR(B11033),MONTH(B11033),1)</f>
        <v>46235</v>
      </c>
      <c r="H11033" s="24" t="str">
        <f aca="false">INDEX(Customers!$B$2:$B$601,MATCH(C11033,Customers!$A$2:$A$601,0))</f>
        <v>Rift Valley</v>
      </c>
      <c r="I11033" s="43" t="n">
        <f aca="false">ROUND(MIN(INDEX(Assumptions!$D$13:$D$18,MATCH(E11033,Assumptions!$A$13:$A$18,0)),MAX(INDEX(Assumptions!$C$13:$C$18,MATCH(E11033,Assumptions!$A$13:$A$18,0)),INDEX(Assumptions!$B$13:$B$18,MATCH(E11033,Assumptions!$A$13:$A$18,0))*F11033)),2)</f>
        <v>0</v>
      </c>
    </row>
    <row r="11034" customFormat="false" ht="15" hidden="false" customHeight="false" outlineLevel="0" collapsed="false">
      <c r="A11034" s="24" t="s">
        <v>11857</v>
      </c>
      <c r="B11034" s="39" t="n">
        <v>46254</v>
      </c>
      <c r="C11034" s="24" t="s">
        <v>389</v>
      </c>
      <c r="D11034" s="24" t="s">
        <v>826</v>
      </c>
      <c r="E11034" s="24" t="s">
        <v>111</v>
      </c>
      <c r="F11034" s="38" t="n">
        <v>200</v>
      </c>
      <c r="G11034" s="42" t="n">
        <f aca="false">DATE(YEAR(B11034),MONTH(B11034),1)</f>
        <v>46235</v>
      </c>
      <c r="H11034" s="24" t="str">
        <f aca="false">INDEX(Customers!$B$2:$B$601,MATCH(C11034,Customers!$A$2:$A$601,0))</f>
        <v>Nairobi</v>
      </c>
      <c r="I11034" s="43" t="n">
        <f aca="false">ROUND(MIN(INDEX(Assumptions!$D$13:$D$18,MATCH(E11034,Assumptions!$A$13:$A$18,0)),MAX(INDEX(Assumptions!$C$13:$C$18,MATCH(E11034,Assumptions!$A$13:$A$18,0)),INDEX(Assumptions!$B$13:$B$18,MATCH(E11034,Assumptions!$A$13:$A$18,0))*F11034)),2)</f>
        <v>8</v>
      </c>
    </row>
    <row r="11035" customFormat="false" ht="15" hidden="false" customHeight="false" outlineLevel="0" collapsed="false">
      <c r="A11035" s="24" t="s">
        <v>11858</v>
      </c>
      <c r="B11035" s="39" t="n">
        <v>46254</v>
      </c>
      <c r="C11035" s="24" t="s">
        <v>418</v>
      </c>
      <c r="D11035" s="24" t="s">
        <v>826</v>
      </c>
      <c r="E11035" s="24" t="s">
        <v>103</v>
      </c>
      <c r="F11035" s="38" t="n">
        <v>2860</v>
      </c>
      <c r="G11035" s="42" t="n">
        <f aca="false">DATE(YEAR(B11035),MONTH(B11035),1)</f>
        <v>46235</v>
      </c>
      <c r="H11035" s="24" t="str">
        <f aca="false">INDEX(Customers!$B$2:$B$601,MATCH(C11035,Customers!$A$2:$A$601,0))</f>
        <v>Nairobi</v>
      </c>
      <c r="I11035" s="43" t="n">
        <f aca="false">ROUND(MIN(INDEX(Assumptions!$D$13:$D$18,MATCH(E11035,Assumptions!$A$13:$A$18,0)),MAX(INDEX(Assumptions!$C$13:$C$18,MATCH(E11035,Assumptions!$A$13:$A$18,0)),INDEX(Assumptions!$B$13:$B$18,MATCH(E11035,Assumptions!$A$13:$A$18,0))*F11035)),2)</f>
        <v>28.6</v>
      </c>
    </row>
    <row r="11036" customFormat="false" ht="15" hidden="false" customHeight="false" outlineLevel="0" collapsed="false">
      <c r="A11036" s="24" t="s">
        <v>11859</v>
      </c>
      <c r="B11036" s="39" t="n">
        <v>46254</v>
      </c>
      <c r="C11036" s="24" t="s">
        <v>431</v>
      </c>
      <c r="D11036" s="24" t="s">
        <v>159</v>
      </c>
      <c r="E11036" s="24" t="s">
        <v>105</v>
      </c>
      <c r="F11036" s="38" t="n">
        <v>290</v>
      </c>
      <c r="G11036" s="42" t="n">
        <f aca="false">DATE(YEAR(B11036),MONTH(B11036),1)</f>
        <v>46235</v>
      </c>
      <c r="H11036" s="24" t="str">
        <f aca="false">INDEX(Customers!$B$2:$B$601,MATCH(C11036,Customers!$A$2:$A$601,0))</f>
        <v>Nairobi</v>
      </c>
      <c r="I11036" s="43" t="n">
        <f aca="false">ROUND(MIN(INDEX(Assumptions!$D$13:$D$18,MATCH(E11036,Assumptions!$A$13:$A$18,0)),MAX(INDEX(Assumptions!$C$13:$C$18,MATCH(E11036,Assumptions!$A$13:$A$18,0)),INDEX(Assumptions!$B$13:$B$18,MATCH(E11036,Assumptions!$A$13:$A$18,0))*F11036)),2)</f>
        <v>10</v>
      </c>
    </row>
    <row r="11037" customFormat="false" ht="15" hidden="false" customHeight="false" outlineLevel="0" collapsed="false">
      <c r="A11037" s="24" t="s">
        <v>11860</v>
      </c>
      <c r="B11037" s="39" t="n">
        <v>46254</v>
      </c>
      <c r="C11037" s="24" t="s">
        <v>440</v>
      </c>
      <c r="D11037" s="24" t="s">
        <v>150</v>
      </c>
      <c r="E11037" s="24" t="s">
        <v>107</v>
      </c>
      <c r="F11037" s="38" t="n">
        <v>17160</v>
      </c>
      <c r="G11037" s="42" t="n">
        <f aca="false">DATE(YEAR(B11037),MONTH(B11037),1)</f>
        <v>46235</v>
      </c>
      <c r="H11037" s="24" t="str">
        <f aca="false">INDEX(Customers!$B$2:$B$601,MATCH(C11037,Customers!$A$2:$A$601,0))</f>
        <v>Nairobi</v>
      </c>
      <c r="I11037" s="43" t="n">
        <f aca="false">ROUND(MIN(INDEX(Assumptions!$D$13:$D$18,MATCH(E11037,Assumptions!$A$13:$A$18,0)),MAX(INDEX(Assumptions!$C$13:$C$18,MATCH(E11037,Assumptions!$A$13:$A$18,0)),INDEX(Assumptions!$B$13:$B$18,MATCH(E11037,Assumptions!$A$13:$A$18,0))*F11037)),2)</f>
        <v>0</v>
      </c>
    </row>
    <row r="11038" customFormat="false" ht="15" hidden="false" customHeight="false" outlineLevel="0" collapsed="false">
      <c r="A11038" s="24" t="s">
        <v>11861</v>
      </c>
      <c r="B11038" s="39" t="n">
        <v>46254</v>
      </c>
      <c r="C11038" s="24" t="s">
        <v>456</v>
      </c>
      <c r="D11038" s="24" t="s">
        <v>826</v>
      </c>
      <c r="E11038" s="24" t="s">
        <v>109</v>
      </c>
      <c r="F11038" s="38" t="n">
        <v>6820</v>
      </c>
      <c r="G11038" s="42" t="n">
        <f aca="false">DATE(YEAR(B11038),MONTH(B11038),1)</f>
        <v>46235</v>
      </c>
      <c r="H11038" s="24" t="str">
        <f aca="false">INDEX(Customers!$B$2:$B$601,MATCH(C11038,Customers!$A$2:$A$601,0))</f>
        <v>Central</v>
      </c>
      <c r="I11038" s="43" t="n">
        <f aca="false">ROUND(MIN(INDEX(Assumptions!$D$13:$D$18,MATCH(E11038,Assumptions!$A$13:$A$18,0)),MAX(INDEX(Assumptions!$C$13:$C$18,MATCH(E11038,Assumptions!$A$13:$A$18,0)),INDEX(Assumptions!$B$13:$B$18,MATCH(E11038,Assumptions!$A$13:$A$18,0))*F11038)),2)</f>
        <v>27.28</v>
      </c>
    </row>
    <row r="11039" customFormat="false" ht="15" hidden="false" customHeight="false" outlineLevel="0" collapsed="false">
      <c r="A11039" s="24" t="s">
        <v>11862</v>
      </c>
      <c r="B11039" s="39" t="n">
        <v>46254</v>
      </c>
      <c r="C11039" s="24" t="s">
        <v>509</v>
      </c>
      <c r="D11039" s="24" t="s">
        <v>826</v>
      </c>
      <c r="E11039" s="24" t="s">
        <v>113</v>
      </c>
      <c r="F11039" s="38" t="n">
        <v>99</v>
      </c>
      <c r="G11039" s="42" t="n">
        <f aca="false">DATE(YEAR(B11039),MONTH(B11039),1)</f>
        <v>46235</v>
      </c>
      <c r="H11039" s="24" t="str">
        <f aca="false">INDEX(Customers!$B$2:$B$601,MATCH(C11039,Customers!$A$2:$A$601,0))</f>
        <v>Rift Valley</v>
      </c>
      <c r="I11039" s="43" t="n">
        <f aca="false">ROUND(MIN(INDEX(Assumptions!$D$13:$D$18,MATCH(E11039,Assumptions!$A$13:$A$18,0)),MAX(INDEX(Assumptions!$C$13:$C$18,MATCH(E11039,Assumptions!$A$13:$A$18,0)),INDEX(Assumptions!$B$13:$B$18,MATCH(E11039,Assumptions!$A$13:$A$18,0))*F11039)),2)</f>
        <v>4.95</v>
      </c>
    </row>
    <row r="11040" customFormat="false" ht="15" hidden="false" customHeight="false" outlineLevel="0" collapsed="false">
      <c r="A11040" s="24" t="s">
        <v>11863</v>
      </c>
      <c r="B11040" s="39" t="n">
        <v>46254</v>
      </c>
      <c r="C11040" s="24" t="s">
        <v>543</v>
      </c>
      <c r="D11040" s="24" t="s">
        <v>826</v>
      </c>
      <c r="E11040" s="24" t="s">
        <v>103</v>
      </c>
      <c r="F11040" s="38" t="n">
        <v>14090</v>
      </c>
      <c r="G11040" s="42" t="n">
        <f aca="false">DATE(YEAR(B11040),MONTH(B11040),1)</f>
        <v>46235</v>
      </c>
      <c r="H11040" s="24" t="str">
        <f aca="false">INDEX(Customers!$B$2:$B$601,MATCH(C11040,Customers!$A$2:$A$601,0))</f>
        <v>Central</v>
      </c>
      <c r="I11040" s="43" t="n">
        <f aca="false">ROUND(MIN(INDEX(Assumptions!$D$13:$D$18,MATCH(E11040,Assumptions!$A$13:$A$18,0)),MAX(INDEX(Assumptions!$C$13:$C$18,MATCH(E11040,Assumptions!$A$13:$A$18,0)),INDEX(Assumptions!$B$13:$B$18,MATCH(E11040,Assumptions!$A$13:$A$18,0))*F11040)),2)</f>
        <v>105</v>
      </c>
    </row>
    <row r="11041" customFormat="false" ht="15" hidden="false" customHeight="false" outlineLevel="0" collapsed="false">
      <c r="A11041" s="24" t="s">
        <v>11864</v>
      </c>
      <c r="B11041" s="39" t="n">
        <v>46254</v>
      </c>
      <c r="C11041" s="24" t="s">
        <v>544</v>
      </c>
      <c r="D11041" s="24" t="s">
        <v>826</v>
      </c>
      <c r="E11041" s="24" t="s">
        <v>103</v>
      </c>
      <c r="F11041" s="38" t="n">
        <v>2460</v>
      </c>
      <c r="G11041" s="42" t="n">
        <f aca="false">DATE(YEAR(B11041),MONTH(B11041),1)</f>
        <v>46235</v>
      </c>
      <c r="H11041" s="24" t="str">
        <f aca="false">INDEX(Customers!$B$2:$B$601,MATCH(C11041,Customers!$A$2:$A$601,0))</f>
        <v>Coast</v>
      </c>
      <c r="I11041" s="43" t="n">
        <f aca="false">ROUND(MIN(INDEX(Assumptions!$D$13:$D$18,MATCH(E11041,Assumptions!$A$13:$A$18,0)),MAX(INDEX(Assumptions!$C$13:$C$18,MATCH(E11041,Assumptions!$A$13:$A$18,0)),INDEX(Assumptions!$B$13:$B$18,MATCH(E11041,Assumptions!$A$13:$A$18,0))*F11041)),2)</f>
        <v>24.6</v>
      </c>
    </row>
    <row r="11042" customFormat="false" ht="15" hidden="false" customHeight="false" outlineLevel="0" collapsed="false">
      <c r="A11042" s="24" t="s">
        <v>11865</v>
      </c>
      <c r="B11042" s="39" t="n">
        <v>46254</v>
      </c>
      <c r="C11042" s="24" t="s">
        <v>551</v>
      </c>
      <c r="D11042" s="24" t="s">
        <v>826</v>
      </c>
      <c r="E11042" s="24" t="s">
        <v>111</v>
      </c>
      <c r="F11042" s="38" t="n">
        <v>20</v>
      </c>
      <c r="G11042" s="42" t="n">
        <f aca="false">DATE(YEAR(B11042),MONTH(B11042),1)</f>
        <v>46235</v>
      </c>
      <c r="H11042" s="24" t="str">
        <f aca="false">INDEX(Customers!$B$2:$B$601,MATCH(C11042,Customers!$A$2:$A$601,0))</f>
        <v>Central</v>
      </c>
      <c r="I11042" s="43" t="n">
        <f aca="false">ROUND(MIN(INDEX(Assumptions!$D$13:$D$18,MATCH(E11042,Assumptions!$A$13:$A$18,0)),MAX(INDEX(Assumptions!$C$13:$C$18,MATCH(E11042,Assumptions!$A$13:$A$18,0)),INDEX(Assumptions!$B$13:$B$18,MATCH(E11042,Assumptions!$A$13:$A$18,0))*F11042)),2)</f>
        <v>0.8</v>
      </c>
    </row>
    <row r="11043" customFormat="false" ht="15" hidden="false" customHeight="false" outlineLevel="0" collapsed="false">
      <c r="A11043" s="24" t="s">
        <v>11866</v>
      </c>
      <c r="B11043" s="39" t="n">
        <v>46254</v>
      </c>
      <c r="C11043" s="24" t="s">
        <v>566</v>
      </c>
      <c r="D11043" s="24" t="s">
        <v>826</v>
      </c>
      <c r="E11043" s="24" t="s">
        <v>113</v>
      </c>
      <c r="F11043" s="38" t="n">
        <v>500</v>
      </c>
      <c r="G11043" s="42" t="n">
        <f aca="false">DATE(YEAR(B11043),MONTH(B11043),1)</f>
        <v>46235</v>
      </c>
      <c r="H11043" s="24" t="str">
        <f aca="false">INDEX(Customers!$B$2:$B$601,MATCH(C11043,Customers!$A$2:$A$601,0))</f>
        <v>Rift Valley</v>
      </c>
      <c r="I11043" s="43" t="n">
        <f aca="false">ROUND(MIN(INDEX(Assumptions!$D$13:$D$18,MATCH(E11043,Assumptions!$A$13:$A$18,0)),MAX(INDEX(Assumptions!$C$13:$C$18,MATCH(E11043,Assumptions!$A$13:$A$18,0)),INDEX(Assumptions!$B$13:$B$18,MATCH(E11043,Assumptions!$A$13:$A$18,0))*F11043)),2)</f>
        <v>25</v>
      </c>
    </row>
    <row r="11044" customFormat="false" ht="15" hidden="false" customHeight="false" outlineLevel="0" collapsed="false">
      <c r="A11044" s="24" t="s">
        <v>11867</v>
      </c>
      <c r="B11044" s="39" t="n">
        <v>46254</v>
      </c>
      <c r="C11044" s="24" t="s">
        <v>570</v>
      </c>
      <c r="D11044" s="24" t="s">
        <v>826</v>
      </c>
      <c r="E11044" s="24" t="s">
        <v>103</v>
      </c>
      <c r="F11044" s="38" t="n">
        <v>1760</v>
      </c>
      <c r="G11044" s="42" t="n">
        <f aca="false">DATE(YEAR(B11044),MONTH(B11044),1)</f>
        <v>46235</v>
      </c>
      <c r="H11044" s="24" t="str">
        <f aca="false">INDEX(Customers!$B$2:$B$601,MATCH(C11044,Customers!$A$2:$A$601,0))</f>
        <v>Western</v>
      </c>
      <c r="I11044" s="43" t="n">
        <f aca="false">ROUND(MIN(INDEX(Assumptions!$D$13:$D$18,MATCH(E11044,Assumptions!$A$13:$A$18,0)),MAX(INDEX(Assumptions!$C$13:$C$18,MATCH(E11044,Assumptions!$A$13:$A$18,0)),INDEX(Assumptions!$B$13:$B$18,MATCH(E11044,Assumptions!$A$13:$A$18,0))*F11044)),2)</f>
        <v>17.6</v>
      </c>
    </row>
    <row r="11045" customFormat="false" ht="15" hidden="false" customHeight="false" outlineLevel="0" collapsed="false">
      <c r="A11045" s="24" t="s">
        <v>11868</v>
      </c>
      <c r="B11045" s="39" t="n">
        <v>46254</v>
      </c>
      <c r="C11045" s="24" t="s">
        <v>580</v>
      </c>
      <c r="D11045" s="24" t="s">
        <v>826</v>
      </c>
      <c r="E11045" s="24" t="s">
        <v>103</v>
      </c>
      <c r="F11045" s="38" t="n">
        <v>1960</v>
      </c>
      <c r="G11045" s="42" t="n">
        <f aca="false">DATE(YEAR(B11045),MONTH(B11045),1)</f>
        <v>46235</v>
      </c>
      <c r="H11045" s="24" t="str">
        <f aca="false">INDEX(Customers!$B$2:$B$601,MATCH(C11045,Customers!$A$2:$A$601,0))</f>
        <v>Rift Valley</v>
      </c>
      <c r="I11045" s="43" t="n">
        <f aca="false">ROUND(MIN(INDEX(Assumptions!$D$13:$D$18,MATCH(E11045,Assumptions!$A$13:$A$18,0)),MAX(INDEX(Assumptions!$C$13:$C$18,MATCH(E11045,Assumptions!$A$13:$A$18,0)),INDEX(Assumptions!$B$13:$B$18,MATCH(E11045,Assumptions!$A$13:$A$18,0))*F11045)),2)</f>
        <v>19.6</v>
      </c>
    </row>
    <row r="11046" customFormat="false" ht="15" hidden="false" customHeight="false" outlineLevel="0" collapsed="false">
      <c r="A11046" s="24" t="s">
        <v>11869</v>
      </c>
      <c r="B11046" s="39" t="n">
        <v>46254</v>
      </c>
      <c r="C11046" s="24" t="s">
        <v>585</v>
      </c>
      <c r="D11046" s="24" t="s">
        <v>826</v>
      </c>
      <c r="E11046" s="24" t="s">
        <v>109</v>
      </c>
      <c r="F11046" s="38" t="n">
        <v>4060</v>
      </c>
      <c r="G11046" s="42" t="n">
        <f aca="false">DATE(YEAR(B11046),MONTH(B11046),1)</f>
        <v>46235</v>
      </c>
      <c r="H11046" s="24" t="str">
        <f aca="false">INDEX(Customers!$B$2:$B$601,MATCH(C11046,Customers!$A$2:$A$601,0))</f>
        <v>Eastern</v>
      </c>
      <c r="I11046" s="43" t="n">
        <f aca="false">ROUND(MIN(INDEX(Assumptions!$D$13:$D$18,MATCH(E11046,Assumptions!$A$13:$A$18,0)),MAX(INDEX(Assumptions!$C$13:$C$18,MATCH(E11046,Assumptions!$A$13:$A$18,0)),INDEX(Assumptions!$B$13:$B$18,MATCH(E11046,Assumptions!$A$13:$A$18,0))*F11046)),2)</f>
        <v>16.24</v>
      </c>
    </row>
    <row r="11047" customFormat="false" ht="15" hidden="false" customHeight="false" outlineLevel="0" collapsed="false">
      <c r="A11047" s="24" t="s">
        <v>11870</v>
      </c>
      <c r="B11047" s="39" t="n">
        <v>46254</v>
      </c>
      <c r="C11047" s="24" t="s">
        <v>592</v>
      </c>
      <c r="D11047" s="24" t="s">
        <v>152</v>
      </c>
      <c r="E11047" s="24" t="s">
        <v>105</v>
      </c>
      <c r="F11047" s="38" t="n">
        <v>15260</v>
      </c>
      <c r="G11047" s="42" t="n">
        <f aca="false">DATE(YEAR(B11047),MONTH(B11047),1)</f>
        <v>46235</v>
      </c>
      <c r="H11047" s="24" t="str">
        <f aca="false">INDEX(Customers!$B$2:$B$601,MATCH(C11047,Customers!$A$2:$A$601,0))</f>
        <v>Nairobi</v>
      </c>
      <c r="I11047" s="43" t="n">
        <f aca="false">ROUND(MIN(INDEX(Assumptions!$D$13:$D$18,MATCH(E11047,Assumptions!$A$13:$A$18,0)),MAX(INDEX(Assumptions!$C$13:$C$18,MATCH(E11047,Assumptions!$A$13:$A$18,0)),INDEX(Assumptions!$B$13:$B$18,MATCH(E11047,Assumptions!$A$13:$A$18,0))*F11047)),2)</f>
        <v>200</v>
      </c>
    </row>
    <row r="11048" customFormat="false" ht="15" hidden="false" customHeight="false" outlineLevel="0" collapsed="false">
      <c r="A11048" s="24" t="s">
        <v>11871</v>
      </c>
      <c r="B11048" s="39" t="n">
        <v>46254</v>
      </c>
      <c r="C11048" s="24" t="s">
        <v>592</v>
      </c>
      <c r="D11048" s="24" t="s">
        <v>826</v>
      </c>
      <c r="E11048" s="24" t="s">
        <v>113</v>
      </c>
      <c r="F11048" s="38" t="n">
        <v>250</v>
      </c>
      <c r="G11048" s="42" t="n">
        <f aca="false">DATE(YEAR(B11048),MONTH(B11048),1)</f>
        <v>46235</v>
      </c>
      <c r="H11048" s="24" t="str">
        <f aca="false">INDEX(Customers!$B$2:$B$601,MATCH(C11048,Customers!$A$2:$A$601,0))</f>
        <v>Nairobi</v>
      </c>
      <c r="I11048" s="43" t="n">
        <f aca="false">ROUND(MIN(INDEX(Assumptions!$D$13:$D$18,MATCH(E11048,Assumptions!$A$13:$A$18,0)),MAX(INDEX(Assumptions!$C$13:$C$18,MATCH(E11048,Assumptions!$A$13:$A$18,0)),INDEX(Assumptions!$B$13:$B$18,MATCH(E11048,Assumptions!$A$13:$A$18,0))*F11048)),2)</f>
        <v>12.5</v>
      </c>
    </row>
    <row r="11049" customFormat="false" ht="15" hidden="false" customHeight="false" outlineLevel="0" collapsed="false">
      <c r="A11049" s="24" t="s">
        <v>11872</v>
      </c>
      <c r="B11049" s="39" t="n">
        <v>46254</v>
      </c>
      <c r="C11049" s="24" t="s">
        <v>608</v>
      </c>
      <c r="D11049" s="24" t="s">
        <v>207</v>
      </c>
      <c r="E11049" s="24" t="s">
        <v>105</v>
      </c>
      <c r="F11049" s="38" t="n">
        <v>16790</v>
      </c>
      <c r="G11049" s="42" t="n">
        <f aca="false">DATE(YEAR(B11049),MONTH(B11049),1)</f>
        <v>46235</v>
      </c>
      <c r="H11049" s="24" t="str">
        <f aca="false">INDEX(Customers!$B$2:$B$601,MATCH(C11049,Customers!$A$2:$A$601,0))</f>
        <v>Eastern</v>
      </c>
      <c r="I11049" s="43" t="n">
        <f aca="false">ROUND(MIN(INDEX(Assumptions!$D$13:$D$18,MATCH(E11049,Assumptions!$A$13:$A$18,0)),MAX(INDEX(Assumptions!$C$13:$C$18,MATCH(E11049,Assumptions!$A$13:$A$18,0)),INDEX(Assumptions!$B$13:$B$18,MATCH(E11049,Assumptions!$A$13:$A$18,0))*F11049)),2)</f>
        <v>200</v>
      </c>
    </row>
    <row r="11050" customFormat="false" ht="15" hidden="false" customHeight="false" outlineLevel="0" collapsed="false">
      <c r="A11050" s="24" t="s">
        <v>11873</v>
      </c>
      <c r="B11050" s="39" t="n">
        <v>46254</v>
      </c>
      <c r="C11050" s="24" t="s">
        <v>615</v>
      </c>
      <c r="D11050" s="24" t="s">
        <v>826</v>
      </c>
      <c r="E11050" s="24" t="s">
        <v>111</v>
      </c>
      <c r="F11050" s="38" t="n">
        <v>200</v>
      </c>
      <c r="G11050" s="42" t="n">
        <f aca="false">DATE(YEAR(B11050),MONTH(B11050),1)</f>
        <v>46235</v>
      </c>
      <c r="H11050" s="24" t="str">
        <f aca="false">INDEX(Customers!$B$2:$B$601,MATCH(C11050,Customers!$A$2:$A$601,0))</f>
        <v>Coast</v>
      </c>
      <c r="I11050" s="43" t="n">
        <f aca="false">ROUND(MIN(INDEX(Assumptions!$D$13:$D$18,MATCH(E11050,Assumptions!$A$13:$A$18,0)),MAX(INDEX(Assumptions!$C$13:$C$18,MATCH(E11050,Assumptions!$A$13:$A$18,0)),INDEX(Assumptions!$B$13:$B$18,MATCH(E11050,Assumptions!$A$13:$A$18,0))*F11050)),2)</f>
        <v>8</v>
      </c>
    </row>
    <row r="11051" customFormat="false" ht="15" hidden="false" customHeight="false" outlineLevel="0" collapsed="false">
      <c r="A11051" s="24" t="s">
        <v>11874</v>
      </c>
      <c r="B11051" s="39" t="n">
        <v>46254</v>
      </c>
      <c r="C11051" s="24" t="s">
        <v>616</v>
      </c>
      <c r="D11051" s="24" t="s">
        <v>186</v>
      </c>
      <c r="E11051" s="24" t="s">
        <v>105</v>
      </c>
      <c r="F11051" s="38" t="n">
        <v>7670</v>
      </c>
      <c r="G11051" s="42" t="n">
        <f aca="false">DATE(YEAR(B11051),MONTH(B11051),1)</f>
        <v>46235</v>
      </c>
      <c r="H11051" s="24" t="str">
        <f aca="false">INDEX(Customers!$B$2:$B$601,MATCH(C11051,Customers!$A$2:$A$601,0))</f>
        <v>Coast</v>
      </c>
      <c r="I11051" s="43" t="n">
        <f aca="false">ROUND(MIN(INDEX(Assumptions!$D$13:$D$18,MATCH(E11051,Assumptions!$A$13:$A$18,0)),MAX(INDEX(Assumptions!$C$13:$C$18,MATCH(E11051,Assumptions!$A$13:$A$18,0)),INDEX(Assumptions!$B$13:$B$18,MATCH(E11051,Assumptions!$A$13:$A$18,0))*F11051)),2)</f>
        <v>115.05</v>
      </c>
    </row>
    <row r="11052" customFormat="false" ht="15" hidden="false" customHeight="false" outlineLevel="0" collapsed="false">
      <c r="A11052" s="24" t="s">
        <v>11875</v>
      </c>
      <c r="B11052" s="39" t="n">
        <v>46254</v>
      </c>
      <c r="C11052" s="24" t="s">
        <v>644</v>
      </c>
      <c r="D11052" s="24" t="s">
        <v>826</v>
      </c>
      <c r="E11052" s="24" t="s">
        <v>113</v>
      </c>
      <c r="F11052" s="38" t="n">
        <v>2000</v>
      </c>
      <c r="G11052" s="42" t="n">
        <f aca="false">DATE(YEAR(B11052),MONTH(B11052),1)</f>
        <v>46235</v>
      </c>
      <c r="H11052" s="24" t="str">
        <f aca="false">INDEX(Customers!$B$2:$B$601,MATCH(C11052,Customers!$A$2:$A$601,0))</f>
        <v>Western</v>
      </c>
      <c r="I11052" s="43" t="n">
        <f aca="false">ROUND(MIN(INDEX(Assumptions!$D$13:$D$18,MATCH(E11052,Assumptions!$A$13:$A$18,0)),MAX(INDEX(Assumptions!$C$13:$C$18,MATCH(E11052,Assumptions!$A$13:$A$18,0)),INDEX(Assumptions!$B$13:$B$18,MATCH(E11052,Assumptions!$A$13:$A$18,0))*F11052)),2)</f>
        <v>100</v>
      </c>
    </row>
    <row r="11053" customFormat="false" ht="15" hidden="false" customHeight="false" outlineLevel="0" collapsed="false">
      <c r="A11053" s="24" t="s">
        <v>11876</v>
      </c>
      <c r="B11053" s="39" t="n">
        <v>46254</v>
      </c>
      <c r="C11053" s="24" t="s">
        <v>670</v>
      </c>
      <c r="D11053" s="24" t="s">
        <v>189</v>
      </c>
      <c r="E11053" s="24" t="s">
        <v>107</v>
      </c>
      <c r="F11053" s="38" t="n">
        <v>1600</v>
      </c>
      <c r="G11053" s="42" t="n">
        <f aca="false">DATE(YEAR(B11053),MONTH(B11053),1)</f>
        <v>46235</v>
      </c>
      <c r="H11053" s="24" t="str">
        <f aca="false">INDEX(Customers!$B$2:$B$601,MATCH(C11053,Customers!$A$2:$A$601,0))</f>
        <v>Rift Valley</v>
      </c>
      <c r="I11053" s="43" t="n">
        <f aca="false">ROUND(MIN(INDEX(Assumptions!$D$13:$D$18,MATCH(E11053,Assumptions!$A$13:$A$18,0)),MAX(INDEX(Assumptions!$C$13:$C$18,MATCH(E11053,Assumptions!$A$13:$A$18,0)),INDEX(Assumptions!$B$13:$B$18,MATCH(E11053,Assumptions!$A$13:$A$18,0))*F11053)),2)</f>
        <v>0</v>
      </c>
    </row>
    <row r="11054" customFormat="false" ht="15" hidden="false" customHeight="false" outlineLevel="0" collapsed="false">
      <c r="A11054" s="24" t="s">
        <v>11877</v>
      </c>
      <c r="B11054" s="39" t="n">
        <v>46254</v>
      </c>
      <c r="C11054" s="24" t="s">
        <v>701</v>
      </c>
      <c r="D11054" s="24" t="s">
        <v>826</v>
      </c>
      <c r="E11054" s="24" t="s">
        <v>109</v>
      </c>
      <c r="F11054" s="38" t="n">
        <v>6520</v>
      </c>
      <c r="G11054" s="42" t="n">
        <f aca="false">DATE(YEAR(B11054),MONTH(B11054),1)</f>
        <v>46235</v>
      </c>
      <c r="H11054" s="24" t="str">
        <f aca="false">INDEX(Customers!$B$2:$B$601,MATCH(C11054,Customers!$A$2:$A$601,0))</f>
        <v>Nairobi</v>
      </c>
      <c r="I11054" s="43" t="n">
        <f aca="false">ROUND(MIN(INDEX(Assumptions!$D$13:$D$18,MATCH(E11054,Assumptions!$A$13:$A$18,0)),MAX(INDEX(Assumptions!$C$13:$C$18,MATCH(E11054,Assumptions!$A$13:$A$18,0)),INDEX(Assumptions!$B$13:$B$18,MATCH(E11054,Assumptions!$A$13:$A$18,0))*F11054)),2)</f>
        <v>26.08</v>
      </c>
    </row>
    <row r="11055" customFormat="false" ht="15" hidden="false" customHeight="false" outlineLevel="0" collapsed="false">
      <c r="A11055" s="24" t="s">
        <v>11878</v>
      </c>
      <c r="B11055" s="39" t="n">
        <v>46254</v>
      </c>
      <c r="C11055" s="24" t="s">
        <v>723</v>
      </c>
      <c r="D11055" s="24" t="s">
        <v>206</v>
      </c>
      <c r="E11055" s="24" t="s">
        <v>105</v>
      </c>
      <c r="F11055" s="38" t="n">
        <v>3710</v>
      </c>
      <c r="G11055" s="42" t="n">
        <f aca="false">DATE(YEAR(B11055),MONTH(B11055),1)</f>
        <v>46235</v>
      </c>
      <c r="H11055" s="24" t="str">
        <f aca="false">INDEX(Customers!$B$2:$B$601,MATCH(C11055,Customers!$A$2:$A$601,0))</f>
        <v>Eastern</v>
      </c>
      <c r="I11055" s="43" t="n">
        <f aca="false">ROUND(MIN(INDEX(Assumptions!$D$13:$D$18,MATCH(E11055,Assumptions!$A$13:$A$18,0)),MAX(INDEX(Assumptions!$C$13:$C$18,MATCH(E11055,Assumptions!$A$13:$A$18,0)),INDEX(Assumptions!$B$13:$B$18,MATCH(E11055,Assumptions!$A$13:$A$18,0))*F11055)),2)</f>
        <v>55.65</v>
      </c>
    </row>
    <row r="11056" customFormat="false" ht="15" hidden="false" customHeight="false" outlineLevel="0" collapsed="false">
      <c r="A11056" s="24" t="s">
        <v>11879</v>
      </c>
      <c r="B11056" s="39" t="n">
        <v>46254</v>
      </c>
      <c r="C11056" s="24" t="s">
        <v>726</v>
      </c>
      <c r="D11056" s="24" t="s">
        <v>159</v>
      </c>
      <c r="E11056" s="24" t="s">
        <v>105</v>
      </c>
      <c r="F11056" s="38" t="n">
        <v>6250</v>
      </c>
      <c r="G11056" s="42" t="n">
        <f aca="false">DATE(YEAR(B11056),MONTH(B11056),1)</f>
        <v>46235</v>
      </c>
      <c r="H11056" s="24" t="str">
        <f aca="false">INDEX(Customers!$B$2:$B$601,MATCH(C11056,Customers!$A$2:$A$601,0))</f>
        <v>Nairobi</v>
      </c>
      <c r="I11056" s="43" t="n">
        <f aca="false">ROUND(MIN(INDEX(Assumptions!$D$13:$D$18,MATCH(E11056,Assumptions!$A$13:$A$18,0)),MAX(INDEX(Assumptions!$C$13:$C$18,MATCH(E11056,Assumptions!$A$13:$A$18,0)),INDEX(Assumptions!$B$13:$B$18,MATCH(E11056,Assumptions!$A$13:$A$18,0))*F11056)),2)</f>
        <v>93.75</v>
      </c>
    </row>
    <row r="11057" customFormat="false" ht="15" hidden="false" customHeight="false" outlineLevel="0" collapsed="false">
      <c r="A11057" s="24" t="s">
        <v>11880</v>
      </c>
      <c r="B11057" s="39" t="n">
        <v>46254</v>
      </c>
      <c r="C11057" s="24" t="s">
        <v>735</v>
      </c>
      <c r="D11057" s="24" t="s">
        <v>826</v>
      </c>
      <c r="E11057" s="24" t="s">
        <v>113</v>
      </c>
      <c r="F11057" s="38" t="n">
        <v>500</v>
      </c>
      <c r="G11057" s="42" t="n">
        <f aca="false">DATE(YEAR(B11057),MONTH(B11057),1)</f>
        <v>46235</v>
      </c>
      <c r="H11057" s="24" t="str">
        <f aca="false">INDEX(Customers!$B$2:$B$601,MATCH(C11057,Customers!$A$2:$A$601,0))</f>
        <v>Rift Valley</v>
      </c>
      <c r="I11057" s="43" t="n">
        <f aca="false">ROUND(MIN(INDEX(Assumptions!$D$13:$D$18,MATCH(E11057,Assumptions!$A$13:$A$18,0)),MAX(INDEX(Assumptions!$C$13:$C$18,MATCH(E11057,Assumptions!$A$13:$A$18,0)),INDEX(Assumptions!$B$13:$B$18,MATCH(E11057,Assumptions!$A$13:$A$18,0))*F11057)),2)</f>
        <v>25</v>
      </c>
    </row>
    <row r="11058" customFormat="false" ht="15" hidden="false" customHeight="false" outlineLevel="0" collapsed="false">
      <c r="A11058" s="24" t="s">
        <v>11881</v>
      </c>
      <c r="B11058" s="39" t="n">
        <v>46254</v>
      </c>
      <c r="C11058" s="24" t="s">
        <v>741</v>
      </c>
      <c r="D11058" s="24" t="s">
        <v>826</v>
      </c>
      <c r="E11058" s="24" t="s">
        <v>113</v>
      </c>
      <c r="F11058" s="38" t="n">
        <v>500</v>
      </c>
      <c r="G11058" s="42" t="n">
        <f aca="false">DATE(YEAR(B11058),MONTH(B11058),1)</f>
        <v>46235</v>
      </c>
      <c r="H11058" s="24" t="str">
        <f aca="false">INDEX(Customers!$B$2:$B$601,MATCH(C11058,Customers!$A$2:$A$601,0))</f>
        <v>Coast</v>
      </c>
      <c r="I11058" s="43" t="n">
        <f aca="false">ROUND(MIN(INDEX(Assumptions!$D$13:$D$18,MATCH(E11058,Assumptions!$A$13:$A$18,0)),MAX(INDEX(Assumptions!$C$13:$C$18,MATCH(E11058,Assumptions!$A$13:$A$18,0)),INDEX(Assumptions!$B$13:$B$18,MATCH(E11058,Assumptions!$A$13:$A$18,0))*F11058)),2)</f>
        <v>25</v>
      </c>
    </row>
    <row r="11059" customFormat="false" ht="15" hidden="false" customHeight="false" outlineLevel="0" collapsed="false">
      <c r="A11059" s="24" t="s">
        <v>11882</v>
      </c>
      <c r="B11059" s="39" t="n">
        <v>46254</v>
      </c>
      <c r="C11059" s="24" t="s">
        <v>754</v>
      </c>
      <c r="D11059" s="24" t="s">
        <v>826</v>
      </c>
      <c r="E11059" s="24" t="s">
        <v>103</v>
      </c>
      <c r="F11059" s="38" t="n">
        <v>2990</v>
      </c>
      <c r="G11059" s="42" t="n">
        <f aca="false">DATE(YEAR(B11059),MONTH(B11059),1)</f>
        <v>46235</v>
      </c>
      <c r="H11059" s="24" t="str">
        <f aca="false">INDEX(Customers!$B$2:$B$601,MATCH(C11059,Customers!$A$2:$A$601,0))</f>
        <v>Eastern</v>
      </c>
      <c r="I11059" s="43" t="n">
        <f aca="false">ROUND(MIN(INDEX(Assumptions!$D$13:$D$18,MATCH(E11059,Assumptions!$A$13:$A$18,0)),MAX(INDEX(Assumptions!$C$13:$C$18,MATCH(E11059,Assumptions!$A$13:$A$18,0)),INDEX(Assumptions!$B$13:$B$18,MATCH(E11059,Assumptions!$A$13:$A$18,0))*F11059)),2)</f>
        <v>29.9</v>
      </c>
    </row>
    <row r="11060" customFormat="false" ht="15" hidden="false" customHeight="false" outlineLevel="0" collapsed="false">
      <c r="A11060" s="24" t="s">
        <v>11883</v>
      </c>
      <c r="B11060" s="39" t="n">
        <v>46254</v>
      </c>
      <c r="C11060" s="24" t="s">
        <v>762</v>
      </c>
      <c r="D11060" s="24" t="s">
        <v>826</v>
      </c>
      <c r="E11060" s="24" t="s">
        <v>111</v>
      </c>
      <c r="F11060" s="38" t="n">
        <v>50</v>
      </c>
      <c r="G11060" s="42" t="n">
        <f aca="false">DATE(YEAR(B11060),MONTH(B11060),1)</f>
        <v>46235</v>
      </c>
      <c r="H11060" s="24" t="str">
        <f aca="false">INDEX(Customers!$B$2:$B$601,MATCH(C11060,Customers!$A$2:$A$601,0))</f>
        <v>Western</v>
      </c>
      <c r="I11060" s="43" t="n">
        <f aca="false">ROUND(MIN(INDEX(Assumptions!$D$13:$D$18,MATCH(E11060,Assumptions!$A$13:$A$18,0)),MAX(INDEX(Assumptions!$C$13:$C$18,MATCH(E11060,Assumptions!$A$13:$A$18,0)),INDEX(Assumptions!$B$13:$B$18,MATCH(E11060,Assumptions!$A$13:$A$18,0))*F11060)),2)</f>
        <v>2</v>
      </c>
    </row>
    <row r="11061" customFormat="false" ht="15" hidden="false" customHeight="false" outlineLevel="0" collapsed="false">
      <c r="A11061" s="24" t="s">
        <v>11884</v>
      </c>
      <c r="B11061" s="39" t="n">
        <v>46254</v>
      </c>
      <c r="C11061" s="24" t="s">
        <v>773</v>
      </c>
      <c r="D11061" s="24" t="s">
        <v>176</v>
      </c>
      <c r="E11061" s="24" t="s">
        <v>105</v>
      </c>
      <c r="F11061" s="38" t="n">
        <v>21400</v>
      </c>
      <c r="G11061" s="42" t="n">
        <f aca="false">DATE(YEAR(B11061),MONTH(B11061),1)</f>
        <v>46235</v>
      </c>
      <c r="H11061" s="24" t="str">
        <f aca="false">INDEX(Customers!$B$2:$B$601,MATCH(C11061,Customers!$A$2:$A$601,0))</f>
        <v>Rift Valley</v>
      </c>
      <c r="I11061" s="43" t="n">
        <f aca="false">ROUND(MIN(INDEX(Assumptions!$D$13:$D$18,MATCH(E11061,Assumptions!$A$13:$A$18,0)),MAX(INDEX(Assumptions!$C$13:$C$18,MATCH(E11061,Assumptions!$A$13:$A$18,0)),INDEX(Assumptions!$B$13:$B$18,MATCH(E11061,Assumptions!$A$13:$A$18,0))*F11061)),2)</f>
        <v>200</v>
      </c>
    </row>
    <row r="11062" customFormat="false" ht="15" hidden="false" customHeight="false" outlineLevel="0" collapsed="false">
      <c r="A11062" s="24" t="s">
        <v>11885</v>
      </c>
      <c r="B11062" s="39" t="n">
        <v>46254</v>
      </c>
      <c r="C11062" s="24" t="s">
        <v>786</v>
      </c>
      <c r="D11062" s="24" t="s">
        <v>174</v>
      </c>
      <c r="E11062" s="24" t="s">
        <v>105</v>
      </c>
      <c r="F11062" s="38" t="n">
        <v>8090</v>
      </c>
      <c r="G11062" s="42" t="n">
        <f aca="false">DATE(YEAR(B11062),MONTH(B11062),1)</f>
        <v>46235</v>
      </c>
      <c r="H11062" s="24" t="str">
        <f aca="false">INDEX(Customers!$B$2:$B$601,MATCH(C11062,Customers!$A$2:$A$601,0))</f>
        <v>Rift Valley</v>
      </c>
      <c r="I11062" s="43" t="n">
        <f aca="false">ROUND(MIN(INDEX(Assumptions!$D$13:$D$18,MATCH(E11062,Assumptions!$A$13:$A$18,0)),MAX(INDEX(Assumptions!$C$13:$C$18,MATCH(E11062,Assumptions!$A$13:$A$18,0)),INDEX(Assumptions!$B$13:$B$18,MATCH(E11062,Assumptions!$A$13:$A$18,0))*F11062)),2)</f>
        <v>121.35</v>
      </c>
    </row>
    <row r="11063" customFormat="false" ht="15" hidden="false" customHeight="false" outlineLevel="0" collapsed="false">
      <c r="A11063" s="24" t="s">
        <v>11886</v>
      </c>
      <c r="B11063" s="39" t="n">
        <v>46255</v>
      </c>
      <c r="C11063" s="24" t="s">
        <v>241</v>
      </c>
      <c r="D11063" s="24" t="s">
        <v>826</v>
      </c>
      <c r="E11063" s="24" t="s">
        <v>113</v>
      </c>
      <c r="F11063" s="38" t="n">
        <v>50</v>
      </c>
      <c r="G11063" s="42" t="n">
        <f aca="false">DATE(YEAR(B11063),MONTH(B11063),1)</f>
        <v>46235</v>
      </c>
      <c r="H11063" s="24" t="str">
        <f aca="false">INDEX(Customers!$B$2:$B$601,MATCH(C11063,Customers!$A$2:$A$601,0))</f>
        <v>Rift Valley</v>
      </c>
      <c r="I11063" s="43" t="n">
        <f aca="false">ROUND(MIN(INDEX(Assumptions!$D$13:$D$18,MATCH(E11063,Assumptions!$A$13:$A$18,0)),MAX(INDEX(Assumptions!$C$13:$C$18,MATCH(E11063,Assumptions!$A$13:$A$18,0)),INDEX(Assumptions!$B$13:$B$18,MATCH(E11063,Assumptions!$A$13:$A$18,0))*F11063)),2)</f>
        <v>2.5</v>
      </c>
    </row>
    <row r="11064" customFormat="false" ht="15" hidden="false" customHeight="false" outlineLevel="0" collapsed="false">
      <c r="A11064" s="24" t="s">
        <v>11887</v>
      </c>
      <c r="B11064" s="39" t="n">
        <v>46255</v>
      </c>
      <c r="C11064" s="24" t="s">
        <v>241</v>
      </c>
      <c r="D11064" s="24" t="s">
        <v>826</v>
      </c>
      <c r="E11064" s="24" t="s">
        <v>113</v>
      </c>
      <c r="F11064" s="38" t="n">
        <v>500</v>
      </c>
      <c r="G11064" s="42" t="n">
        <f aca="false">DATE(YEAR(B11064),MONTH(B11064),1)</f>
        <v>46235</v>
      </c>
      <c r="H11064" s="24" t="str">
        <f aca="false">INDEX(Customers!$B$2:$B$601,MATCH(C11064,Customers!$A$2:$A$601,0))</f>
        <v>Rift Valley</v>
      </c>
      <c r="I11064" s="43" t="n">
        <f aca="false">ROUND(MIN(INDEX(Assumptions!$D$13:$D$18,MATCH(E11064,Assumptions!$A$13:$A$18,0)),MAX(INDEX(Assumptions!$C$13:$C$18,MATCH(E11064,Assumptions!$A$13:$A$18,0)),INDEX(Assumptions!$B$13:$B$18,MATCH(E11064,Assumptions!$A$13:$A$18,0))*F11064)),2)</f>
        <v>25</v>
      </c>
    </row>
    <row r="11065" customFormat="false" ht="15" hidden="false" customHeight="false" outlineLevel="0" collapsed="false">
      <c r="A11065" s="24" t="s">
        <v>11888</v>
      </c>
      <c r="B11065" s="39" t="n">
        <v>46255</v>
      </c>
      <c r="C11065" s="24" t="s">
        <v>259</v>
      </c>
      <c r="D11065" s="24" t="s">
        <v>826</v>
      </c>
      <c r="E11065" s="24" t="s">
        <v>111</v>
      </c>
      <c r="F11065" s="38" t="n">
        <v>200</v>
      </c>
      <c r="G11065" s="42" t="n">
        <f aca="false">DATE(YEAR(B11065),MONTH(B11065),1)</f>
        <v>46235</v>
      </c>
      <c r="H11065" s="24" t="str">
        <f aca="false">INDEX(Customers!$B$2:$B$601,MATCH(C11065,Customers!$A$2:$A$601,0))</f>
        <v>Eastern</v>
      </c>
      <c r="I11065" s="43" t="n">
        <f aca="false">ROUND(MIN(INDEX(Assumptions!$D$13:$D$18,MATCH(E11065,Assumptions!$A$13:$A$18,0)),MAX(INDEX(Assumptions!$C$13:$C$18,MATCH(E11065,Assumptions!$A$13:$A$18,0)),INDEX(Assumptions!$B$13:$B$18,MATCH(E11065,Assumptions!$A$13:$A$18,0))*F11065)),2)</f>
        <v>8</v>
      </c>
    </row>
    <row r="11066" customFormat="false" ht="15" hidden="false" customHeight="false" outlineLevel="0" collapsed="false">
      <c r="A11066" s="24" t="s">
        <v>11889</v>
      </c>
      <c r="B11066" s="39" t="n">
        <v>46255</v>
      </c>
      <c r="C11066" s="24" t="s">
        <v>273</v>
      </c>
      <c r="D11066" s="24" t="s">
        <v>826</v>
      </c>
      <c r="E11066" s="24" t="s">
        <v>103</v>
      </c>
      <c r="F11066" s="38" t="n">
        <v>1450</v>
      </c>
      <c r="G11066" s="42" t="n">
        <f aca="false">DATE(YEAR(B11066),MONTH(B11066),1)</f>
        <v>46235</v>
      </c>
      <c r="H11066" s="24" t="str">
        <f aca="false">INDEX(Customers!$B$2:$B$601,MATCH(C11066,Customers!$A$2:$A$601,0))</f>
        <v>Central</v>
      </c>
      <c r="I11066" s="43" t="n">
        <f aca="false">ROUND(MIN(INDEX(Assumptions!$D$13:$D$18,MATCH(E11066,Assumptions!$A$13:$A$18,0)),MAX(INDEX(Assumptions!$C$13:$C$18,MATCH(E11066,Assumptions!$A$13:$A$18,0)),INDEX(Assumptions!$B$13:$B$18,MATCH(E11066,Assumptions!$A$13:$A$18,0))*F11066)),2)</f>
        <v>14.5</v>
      </c>
    </row>
    <row r="11067" customFormat="false" ht="15" hidden="false" customHeight="false" outlineLevel="0" collapsed="false">
      <c r="A11067" s="24" t="s">
        <v>11890</v>
      </c>
      <c r="B11067" s="39" t="n">
        <v>46255</v>
      </c>
      <c r="C11067" s="24" t="s">
        <v>339</v>
      </c>
      <c r="D11067" s="24" t="s">
        <v>826</v>
      </c>
      <c r="E11067" s="24" t="s">
        <v>103</v>
      </c>
      <c r="F11067" s="38" t="n">
        <v>1060</v>
      </c>
      <c r="G11067" s="42" t="n">
        <f aca="false">DATE(YEAR(B11067),MONTH(B11067),1)</f>
        <v>46235</v>
      </c>
      <c r="H11067" s="24" t="str">
        <f aca="false">INDEX(Customers!$B$2:$B$601,MATCH(C11067,Customers!$A$2:$A$601,0))</f>
        <v>Nairobi</v>
      </c>
      <c r="I11067" s="43" t="n">
        <f aca="false">ROUND(MIN(INDEX(Assumptions!$D$13:$D$18,MATCH(E11067,Assumptions!$A$13:$A$18,0)),MAX(INDEX(Assumptions!$C$13:$C$18,MATCH(E11067,Assumptions!$A$13:$A$18,0)),INDEX(Assumptions!$B$13:$B$18,MATCH(E11067,Assumptions!$A$13:$A$18,0))*F11067)),2)</f>
        <v>10.6</v>
      </c>
    </row>
    <row r="11068" customFormat="false" ht="15" hidden="false" customHeight="false" outlineLevel="0" collapsed="false">
      <c r="A11068" s="24" t="s">
        <v>11891</v>
      </c>
      <c r="B11068" s="39" t="n">
        <v>46255</v>
      </c>
      <c r="C11068" s="24" t="s">
        <v>340</v>
      </c>
      <c r="D11068" s="24" t="s">
        <v>826</v>
      </c>
      <c r="E11068" s="24" t="s">
        <v>103</v>
      </c>
      <c r="F11068" s="38" t="n">
        <v>2320</v>
      </c>
      <c r="G11068" s="42" t="n">
        <f aca="false">DATE(YEAR(B11068),MONTH(B11068),1)</f>
        <v>46235</v>
      </c>
      <c r="H11068" s="24" t="str">
        <f aca="false">INDEX(Customers!$B$2:$B$601,MATCH(C11068,Customers!$A$2:$A$601,0))</f>
        <v>Rift Valley</v>
      </c>
      <c r="I11068" s="43" t="n">
        <f aca="false">ROUND(MIN(INDEX(Assumptions!$D$13:$D$18,MATCH(E11068,Assumptions!$A$13:$A$18,0)),MAX(INDEX(Assumptions!$C$13:$C$18,MATCH(E11068,Assumptions!$A$13:$A$18,0)),INDEX(Assumptions!$B$13:$B$18,MATCH(E11068,Assumptions!$A$13:$A$18,0))*F11068)),2)</f>
        <v>23.2</v>
      </c>
    </row>
    <row r="11069" customFormat="false" ht="15" hidden="false" customHeight="false" outlineLevel="0" collapsed="false">
      <c r="A11069" s="24" t="s">
        <v>11892</v>
      </c>
      <c r="B11069" s="39" t="n">
        <v>46255</v>
      </c>
      <c r="C11069" s="24" t="s">
        <v>344</v>
      </c>
      <c r="D11069" s="24" t="s">
        <v>826</v>
      </c>
      <c r="E11069" s="24" t="s">
        <v>109</v>
      </c>
      <c r="F11069" s="38" t="n">
        <v>3820</v>
      </c>
      <c r="G11069" s="42" t="n">
        <f aca="false">DATE(YEAR(B11069),MONTH(B11069),1)</f>
        <v>46235</v>
      </c>
      <c r="H11069" s="24" t="str">
        <f aca="false">INDEX(Customers!$B$2:$B$601,MATCH(C11069,Customers!$A$2:$A$601,0))</f>
        <v>Central</v>
      </c>
      <c r="I11069" s="43" t="n">
        <f aca="false">ROUND(MIN(INDEX(Assumptions!$D$13:$D$18,MATCH(E11069,Assumptions!$A$13:$A$18,0)),MAX(INDEX(Assumptions!$C$13:$C$18,MATCH(E11069,Assumptions!$A$13:$A$18,0)),INDEX(Assumptions!$B$13:$B$18,MATCH(E11069,Assumptions!$A$13:$A$18,0))*F11069)),2)</f>
        <v>15.28</v>
      </c>
    </row>
    <row r="11070" customFormat="false" ht="15" hidden="false" customHeight="false" outlineLevel="0" collapsed="false">
      <c r="A11070" s="24" t="s">
        <v>11893</v>
      </c>
      <c r="B11070" s="39" t="n">
        <v>46255</v>
      </c>
      <c r="C11070" s="24" t="s">
        <v>351</v>
      </c>
      <c r="D11070" s="24" t="s">
        <v>826</v>
      </c>
      <c r="E11070" s="24" t="s">
        <v>113</v>
      </c>
      <c r="F11070" s="38" t="n">
        <v>99</v>
      </c>
      <c r="G11070" s="42" t="n">
        <f aca="false">DATE(YEAR(B11070),MONTH(B11070),1)</f>
        <v>46235</v>
      </c>
      <c r="H11070" s="24" t="str">
        <f aca="false">INDEX(Customers!$B$2:$B$601,MATCH(C11070,Customers!$A$2:$A$601,0))</f>
        <v>Eastern</v>
      </c>
      <c r="I11070" s="43" t="n">
        <f aca="false">ROUND(MIN(INDEX(Assumptions!$D$13:$D$18,MATCH(E11070,Assumptions!$A$13:$A$18,0)),MAX(INDEX(Assumptions!$C$13:$C$18,MATCH(E11070,Assumptions!$A$13:$A$18,0)),INDEX(Assumptions!$B$13:$B$18,MATCH(E11070,Assumptions!$A$13:$A$18,0))*F11070)),2)</f>
        <v>4.95</v>
      </c>
    </row>
    <row r="11071" customFormat="false" ht="15" hidden="false" customHeight="false" outlineLevel="0" collapsed="false">
      <c r="A11071" s="24" t="s">
        <v>11894</v>
      </c>
      <c r="B11071" s="39" t="n">
        <v>46255</v>
      </c>
      <c r="C11071" s="24" t="s">
        <v>352</v>
      </c>
      <c r="D11071" s="24" t="s">
        <v>184</v>
      </c>
      <c r="E11071" s="24" t="s">
        <v>107</v>
      </c>
      <c r="F11071" s="38" t="n">
        <v>5090</v>
      </c>
      <c r="G11071" s="42" t="n">
        <f aca="false">DATE(YEAR(B11071),MONTH(B11071),1)</f>
        <v>46235</v>
      </c>
      <c r="H11071" s="24" t="str">
        <f aca="false">INDEX(Customers!$B$2:$B$601,MATCH(C11071,Customers!$A$2:$A$601,0))</f>
        <v>Coast</v>
      </c>
      <c r="I11071" s="43" t="n">
        <f aca="false">ROUND(MIN(INDEX(Assumptions!$D$13:$D$18,MATCH(E11071,Assumptions!$A$13:$A$18,0)),MAX(INDEX(Assumptions!$C$13:$C$18,MATCH(E11071,Assumptions!$A$13:$A$18,0)),INDEX(Assumptions!$B$13:$B$18,MATCH(E11071,Assumptions!$A$13:$A$18,0))*F11071)),2)</f>
        <v>0</v>
      </c>
    </row>
    <row r="11072" customFormat="false" ht="15" hidden="false" customHeight="false" outlineLevel="0" collapsed="false">
      <c r="A11072" s="24" t="s">
        <v>11895</v>
      </c>
      <c r="B11072" s="39" t="n">
        <v>46255</v>
      </c>
      <c r="C11072" s="24" t="s">
        <v>380</v>
      </c>
      <c r="D11072" s="24" t="s">
        <v>826</v>
      </c>
      <c r="E11072" s="24" t="s">
        <v>103</v>
      </c>
      <c r="F11072" s="38" t="n">
        <v>2040</v>
      </c>
      <c r="G11072" s="42" t="n">
        <f aca="false">DATE(YEAR(B11072),MONTH(B11072),1)</f>
        <v>46235</v>
      </c>
      <c r="H11072" s="24" t="str">
        <f aca="false">INDEX(Customers!$B$2:$B$601,MATCH(C11072,Customers!$A$2:$A$601,0))</f>
        <v>Western</v>
      </c>
      <c r="I11072" s="43" t="n">
        <f aca="false">ROUND(MIN(INDEX(Assumptions!$D$13:$D$18,MATCH(E11072,Assumptions!$A$13:$A$18,0)),MAX(INDEX(Assumptions!$C$13:$C$18,MATCH(E11072,Assumptions!$A$13:$A$18,0)),INDEX(Assumptions!$B$13:$B$18,MATCH(E11072,Assumptions!$A$13:$A$18,0))*F11072)),2)</f>
        <v>20.4</v>
      </c>
    </row>
    <row r="11073" customFormat="false" ht="15" hidden="false" customHeight="false" outlineLevel="0" collapsed="false">
      <c r="A11073" s="24" t="s">
        <v>11896</v>
      </c>
      <c r="B11073" s="39" t="n">
        <v>46255</v>
      </c>
      <c r="C11073" s="24" t="s">
        <v>385</v>
      </c>
      <c r="D11073" s="24" t="s">
        <v>826</v>
      </c>
      <c r="E11073" s="24" t="s">
        <v>103</v>
      </c>
      <c r="F11073" s="38" t="n">
        <v>13850</v>
      </c>
      <c r="G11073" s="42" t="n">
        <f aca="false">DATE(YEAR(B11073),MONTH(B11073),1)</f>
        <v>46235</v>
      </c>
      <c r="H11073" s="24" t="str">
        <f aca="false">INDEX(Customers!$B$2:$B$601,MATCH(C11073,Customers!$A$2:$A$601,0))</f>
        <v>Central</v>
      </c>
      <c r="I11073" s="43" t="n">
        <f aca="false">ROUND(MIN(INDEX(Assumptions!$D$13:$D$18,MATCH(E11073,Assumptions!$A$13:$A$18,0)),MAX(INDEX(Assumptions!$C$13:$C$18,MATCH(E11073,Assumptions!$A$13:$A$18,0)),INDEX(Assumptions!$B$13:$B$18,MATCH(E11073,Assumptions!$A$13:$A$18,0))*F11073)),2)</f>
        <v>105</v>
      </c>
    </row>
    <row r="11074" customFormat="false" ht="15" hidden="false" customHeight="false" outlineLevel="0" collapsed="false">
      <c r="A11074" s="24" t="s">
        <v>11897</v>
      </c>
      <c r="B11074" s="39" t="n">
        <v>46255</v>
      </c>
      <c r="C11074" s="24" t="s">
        <v>391</v>
      </c>
      <c r="D11074" s="24" t="s">
        <v>153</v>
      </c>
      <c r="E11074" s="24" t="s">
        <v>105</v>
      </c>
      <c r="F11074" s="38" t="n">
        <v>26810</v>
      </c>
      <c r="G11074" s="42" t="n">
        <f aca="false">DATE(YEAR(B11074),MONTH(B11074),1)</f>
        <v>46235</v>
      </c>
      <c r="H11074" s="24" t="str">
        <f aca="false">INDEX(Customers!$B$2:$B$601,MATCH(C11074,Customers!$A$2:$A$601,0))</f>
        <v>Nairobi</v>
      </c>
      <c r="I11074" s="43" t="n">
        <f aca="false">ROUND(MIN(INDEX(Assumptions!$D$13:$D$18,MATCH(E11074,Assumptions!$A$13:$A$18,0)),MAX(INDEX(Assumptions!$C$13:$C$18,MATCH(E11074,Assumptions!$A$13:$A$18,0)),INDEX(Assumptions!$B$13:$B$18,MATCH(E11074,Assumptions!$A$13:$A$18,0))*F11074)),2)</f>
        <v>200</v>
      </c>
    </row>
    <row r="11075" customFormat="false" ht="15" hidden="false" customHeight="false" outlineLevel="0" collapsed="false">
      <c r="A11075" s="24" t="s">
        <v>11898</v>
      </c>
      <c r="B11075" s="39" t="n">
        <v>46255</v>
      </c>
      <c r="C11075" s="24" t="s">
        <v>404</v>
      </c>
      <c r="D11075" s="24" t="s">
        <v>826</v>
      </c>
      <c r="E11075" s="24" t="s">
        <v>103</v>
      </c>
      <c r="F11075" s="38" t="n">
        <v>1640</v>
      </c>
      <c r="G11075" s="42" t="n">
        <f aca="false">DATE(YEAR(B11075),MONTH(B11075),1)</f>
        <v>46235</v>
      </c>
      <c r="H11075" s="24" t="str">
        <f aca="false">INDEX(Customers!$B$2:$B$601,MATCH(C11075,Customers!$A$2:$A$601,0))</f>
        <v>Eastern</v>
      </c>
      <c r="I11075" s="43" t="n">
        <f aca="false">ROUND(MIN(INDEX(Assumptions!$D$13:$D$18,MATCH(E11075,Assumptions!$A$13:$A$18,0)),MAX(INDEX(Assumptions!$C$13:$C$18,MATCH(E11075,Assumptions!$A$13:$A$18,0)),INDEX(Assumptions!$B$13:$B$18,MATCH(E11075,Assumptions!$A$13:$A$18,0))*F11075)),2)</f>
        <v>16.4</v>
      </c>
    </row>
    <row r="11076" customFormat="false" ht="15" hidden="false" customHeight="false" outlineLevel="0" collapsed="false">
      <c r="A11076" s="24" t="s">
        <v>11899</v>
      </c>
      <c r="B11076" s="39" t="n">
        <v>46255</v>
      </c>
      <c r="C11076" s="24" t="s">
        <v>431</v>
      </c>
      <c r="D11076" s="24" t="s">
        <v>153</v>
      </c>
      <c r="E11076" s="24" t="s">
        <v>105</v>
      </c>
      <c r="F11076" s="38" t="n">
        <v>3100</v>
      </c>
      <c r="G11076" s="42" t="n">
        <f aca="false">DATE(YEAR(B11076),MONTH(B11076),1)</f>
        <v>46235</v>
      </c>
      <c r="H11076" s="24" t="str">
        <f aca="false">INDEX(Customers!$B$2:$B$601,MATCH(C11076,Customers!$A$2:$A$601,0))</f>
        <v>Nairobi</v>
      </c>
      <c r="I11076" s="43" t="n">
        <f aca="false">ROUND(MIN(INDEX(Assumptions!$D$13:$D$18,MATCH(E11076,Assumptions!$A$13:$A$18,0)),MAX(INDEX(Assumptions!$C$13:$C$18,MATCH(E11076,Assumptions!$A$13:$A$18,0)),INDEX(Assumptions!$B$13:$B$18,MATCH(E11076,Assumptions!$A$13:$A$18,0))*F11076)),2)</f>
        <v>46.5</v>
      </c>
    </row>
    <row r="11077" customFormat="false" ht="15" hidden="false" customHeight="false" outlineLevel="0" collapsed="false">
      <c r="A11077" s="24" t="s">
        <v>11900</v>
      </c>
      <c r="B11077" s="39" t="n">
        <v>46255</v>
      </c>
      <c r="C11077" s="24" t="s">
        <v>435</v>
      </c>
      <c r="D11077" s="24" t="s">
        <v>826</v>
      </c>
      <c r="E11077" s="24" t="s">
        <v>111</v>
      </c>
      <c r="F11077" s="38" t="n">
        <v>1000</v>
      </c>
      <c r="G11077" s="42" t="n">
        <f aca="false">DATE(YEAR(B11077),MONTH(B11077),1)</f>
        <v>46235</v>
      </c>
      <c r="H11077" s="24" t="str">
        <f aca="false">INDEX(Customers!$B$2:$B$601,MATCH(C11077,Customers!$A$2:$A$601,0))</f>
        <v>Nairobi</v>
      </c>
      <c r="I11077" s="43" t="n">
        <f aca="false">ROUND(MIN(INDEX(Assumptions!$D$13:$D$18,MATCH(E11077,Assumptions!$A$13:$A$18,0)),MAX(INDEX(Assumptions!$C$13:$C$18,MATCH(E11077,Assumptions!$A$13:$A$18,0)),INDEX(Assumptions!$B$13:$B$18,MATCH(E11077,Assumptions!$A$13:$A$18,0))*F11077)),2)</f>
        <v>40</v>
      </c>
    </row>
    <row r="11078" customFormat="false" ht="15" hidden="false" customHeight="false" outlineLevel="0" collapsed="false">
      <c r="A11078" s="24" t="s">
        <v>11901</v>
      </c>
      <c r="B11078" s="39" t="n">
        <v>46255</v>
      </c>
      <c r="C11078" s="24" t="s">
        <v>504</v>
      </c>
      <c r="D11078" s="24" t="s">
        <v>826</v>
      </c>
      <c r="E11078" s="24" t="s">
        <v>113</v>
      </c>
      <c r="F11078" s="38" t="n">
        <v>2000</v>
      </c>
      <c r="G11078" s="42" t="n">
        <f aca="false">DATE(YEAR(B11078),MONTH(B11078),1)</f>
        <v>46235</v>
      </c>
      <c r="H11078" s="24" t="str">
        <f aca="false">INDEX(Customers!$B$2:$B$601,MATCH(C11078,Customers!$A$2:$A$601,0))</f>
        <v>Coast</v>
      </c>
      <c r="I11078" s="43" t="n">
        <f aca="false">ROUND(MIN(INDEX(Assumptions!$D$13:$D$18,MATCH(E11078,Assumptions!$A$13:$A$18,0)),MAX(INDEX(Assumptions!$C$13:$C$18,MATCH(E11078,Assumptions!$A$13:$A$18,0)),INDEX(Assumptions!$B$13:$B$18,MATCH(E11078,Assumptions!$A$13:$A$18,0))*F11078)),2)</f>
        <v>100</v>
      </c>
    </row>
    <row r="11079" customFormat="false" ht="15" hidden="false" customHeight="false" outlineLevel="0" collapsed="false">
      <c r="A11079" s="24" t="s">
        <v>11902</v>
      </c>
      <c r="B11079" s="39" t="n">
        <v>46255</v>
      </c>
      <c r="C11079" s="24" t="s">
        <v>504</v>
      </c>
      <c r="D11079" s="24" t="s">
        <v>826</v>
      </c>
      <c r="E11079" s="24" t="s">
        <v>113</v>
      </c>
      <c r="F11079" s="38" t="n">
        <v>500</v>
      </c>
      <c r="G11079" s="42" t="n">
        <f aca="false">DATE(YEAR(B11079),MONTH(B11079),1)</f>
        <v>46235</v>
      </c>
      <c r="H11079" s="24" t="str">
        <f aca="false">INDEX(Customers!$B$2:$B$601,MATCH(C11079,Customers!$A$2:$A$601,0))</f>
        <v>Coast</v>
      </c>
      <c r="I11079" s="43" t="n">
        <f aca="false">ROUND(MIN(INDEX(Assumptions!$D$13:$D$18,MATCH(E11079,Assumptions!$A$13:$A$18,0)),MAX(INDEX(Assumptions!$C$13:$C$18,MATCH(E11079,Assumptions!$A$13:$A$18,0)),INDEX(Assumptions!$B$13:$B$18,MATCH(E11079,Assumptions!$A$13:$A$18,0))*F11079)),2)</f>
        <v>25</v>
      </c>
    </row>
    <row r="11080" customFormat="false" ht="15" hidden="false" customHeight="false" outlineLevel="0" collapsed="false">
      <c r="A11080" s="24" t="s">
        <v>11903</v>
      </c>
      <c r="B11080" s="39" t="n">
        <v>46255</v>
      </c>
      <c r="C11080" s="24" t="s">
        <v>518</v>
      </c>
      <c r="D11080" s="24" t="s">
        <v>826</v>
      </c>
      <c r="E11080" s="24" t="s">
        <v>103</v>
      </c>
      <c r="F11080" s="38" t="n">
        <v>640</v>
      </c>
      <c r="G11080" s="42" t="n">
        <f aca="false">DATE(YEAR(B11080),MONTH(B11080),1)</f>
        <v>46235</v>
      </c>
      <c r="H11080" s="24" t="str">
        <f aca="false">INDEX(Customers!$B$2:$B$601,MATCH(C11080,Customers!$A$2:$A$601,0))</f>
        <v>Nairobi</v>
      </c>
      <c r="I11080" s="43" t="n">
        <f aca="false">ROUND(MIN(INDEX(Assumptions!$D$13:$D$18,MATCH(E11080,Assumptions!$A$13:$A$18,0)),MAX(INDEX(Assumptions!$C$13:$C$18,MATCH(E11080,Assumptions!$A$13:$A$18,0)),INDEX(Assumptions!$B$13:$B$18,MATCH(E11080,Assumptions!$A$13:$A$18,0))*F11080)),2)</f>
        <v>6.4</v>
      </c>
    </row>
    <row r="11081" customFormat="false" ht="15" hidden="false" customHeight="false" outlineLevel="0" collapsed="false">
      <c r="A11081" s="24" t="s">
        <v>11904</v>
      </c>
      <c r="B11081" s="39" t="n">
        <v>46255</v>
      </c>
      <c r="C11081" s="24" t="s">
        <v>539</v>
      </c>
      <c r="D11081" s="24" t="s">
        <v>826</v>
      </c>
      <c r="E11081" s="24" t="s">
        <v>103</v>
      </c>
      <c r="F11081" s="38" t="n">
        <v>700</v>
      </c>
      <c r="G11081" s="42" t="n">
        <f aca="false">DATE(YEAR(B11081),MONTH(B11081),1)</f>
        <v>46235</v>
      </c>
      <c r="H11081" s="24" t="str">
        <f aca="false">INDEX(Customers!$B$2:$B$601,MATCH(C11081,Customers!$A$2:$A$601,0))</f>
        <v>Nairobi</v>
      </c>
      <c r="I11081" s="43" t="n">
        <f aca="false">ROUND(MIN(INDEX(Assumptions!$D$13:$D$18,MATCH(E11081,Assumptions!$A$13:$A$18,0)),MAX(INDEX(Assumptions!$C$13:$C$18,MATCH(E11081,Assumptions!$A$13:$A$18,0)),INDEX(Assumptions!$B$13:$B$18,MATCH(E11081,Assumptions!$A$13:$A$18,0))*F11081)),2)</f>
        <v>7</v>
      </c>
    </row>
    <row r="11082" customFormat="false" ht="15" hidden="false" customHeight="false" outlineLevel="0" collapsed="false">
      <c r="A11082" s="24" t="s">
        <v>11905</v>
      </c>
      <c r="B11082" s="39" t="n">
        <v>46255</v>
      </c>
      <c r="C11082" s="24" t="s">
        <v>549</v>
      </c>
      <c r="D11082" s="24" t="s">
        <v>826</v>
      </c>
      <c r="E11082" s="24" t="s">
        <v>109</v>
      </c>
      <c r="F11082" s="38" t="n">
        <v>1340</v>
      </c>
      <c r="G11082" s="42" t="n">
        <f aca="false">DATE(YEAR(B11082),MONTH(B11082),1)</f>
        <v>46235</v>
      </c>
      <c r="H11082" s="24" t="str">
        <f aca="false">INDEX(Customers!$B$2:$B$601,MATCH(C11082,Customers!$A$2:$A$601,0))</f>
        <v>Eastern</v>
      </c>
      <c r="I11082" s="43" t="n">
        <f aca="false">ROUND(MIN(INDEX(Assumptions!$D$13:$D$18,MATCH(E11082,Assumptions!$A$13:$A$18,0)),MAX(INDEX(Assumptions!$C$13:$C$18,MATCH(E11082,Assumptions!$A$13:$A$18,0)),INDEX(Assumptions!$B$13:$B$18,MATCH(E11082,Assumptions!$A$13:$A$18,0))*F11082)),2)</f>
        <v>5.36</v>
      </c>
    </row>
    <row r="11083" customFormat="false" ht="15" hidden="false" customHeight="false" outlineLevel="0" collapsed="false">
      <c r="A11083" s="24" t="s">
        <v>11906</v>
      </c>
      <c r="B11083" s="39" t="n">
        <v>46255</v>
      </c>
      <c r="C11083" s="24" t="s">
        <v>566</v>
      </c>
      <c r="D11083" s="24" t="s">
        <v>826</v>
      </c>
      <c r="E11083" s="24" t="s">
        <v>111</v>
      </c>
      <c r="F11083" s="38" t="n">
        <v>20</v>
      </c>
      <c r="G11083" s="42" t="n">
        <f aca="false">DATE(YEAR(B11083),MONTH(B11083),1)</f>
        <v>46235</v>
      </c>
      <c r="H11083" s="24" t="str">
        <f aca="false">INDEX(Customers!$B$2:$B$601,MATCH(C11083,Customers!$A$2:$A$601,0))</f>
        <v>Rift Valley</v>
      </c>
      <c r="I11083" s="43" t="n">
        <f aca="false">ROUND(MIN(INDEX(Assumptions!$D$13:$D$18,MATCH(E11083,Assumptions!$A$13:$A$18,0)),MAX(INDEX(Assumptions!$C$13:$C$18,MATCH(E11083,Assumptions!$A$13:$A$18,0)),INDEX(Assumptions!$B$13:$B$18,MATCH(E11083,Assumptions!$A$13:$A$18,0))*F11083)),2)</f>
        <v>0.8</v>
      </c>
    </row>
    <row r="11084" customFormat="false" ht="15" hidden="false" customHeight="false" outlineLevel="0" collapsed="false">
      <c r="A11084" s="24" t="s">
        <v>11907</v>
      </c>
      <c r="B11084" s="39" t="n">
        <v>46255</v>
      </c>
      <c r="C11084" s="24" t="s">
        <v>568</v>
      </c>
      <c r="D11084" s="24" t="s">
        <v>826</v>
      </c>
      <c r="E11084" s="24" t="s">
        <v>111</v>
      </c>
      <c r="F11084" s="38" t="n">
        <v>50</v>
      </c>
      <c r="G11084" s="42" t="n">
        <f aca="false">DATE(YEAR(B11084),MONTH(B11084),1)</f>
        <v>46235</v>
      </c>
      <c r="H11084" s="24" t="str">
        <f aca="false">INDEX(Customers!$B$2:$B$601,MATCH(C11084,Customers!$A$2:$A$601,0))</f>
        <v>Nairobi</v>
      </c>
      <c r="I11084" s="43" t="n">
        <f aca="false">ROUND(MIN(INDEX(Assumptions!$D$13:$D$18,MATCH(E11084,Assumptions!$A$13:$A$18,0)),MAX(INDEX(Assumptions!$C$13:$C$18,MATCH(E11084,Assumptions!$A$13:$A$18,0)),INDEX(Assumptions!$B$13:$B$18,MATCH(E11084,Assumptions!$A$13:$A$18,0))*F11084)),2)</f>
        <v>2</v>
      </c>
    </row>
    <row r="11085" customFormat="false" ht="15" hidden="false" customHeight="false" outlineLevel="0" collapsed="false">
      <c r="A11085" s="24" t="s">
        <v>11908</v>
      </c>
      <c r="B11085" s="39" t="n">
        <v>46255</v>
      </c>
      <c r="C11085" s="24" t="s">
        <v>588</v>
      </c>
      <c r="D11085" s="24" t="s">
        <v>826</v>
      </c>
      <c r="E11085" s="24" t="s">
        <v>103</v>
      </c>
      <c r="F11085" s="38" t="n">
        <v>5020</v>
      </c>
      <c r="G11085" s="42" t="n">
        <f aca="false">DATE(YEAR(B11085),MONTH(B11085),1)</f>
        <v>46235</v>
      </c>
      <c r="H11085" s="24" t="str">
        <f aca="false">INDEX(Customers!$B$2:$B$601,MATCH(C11085,Customers!$A$2:$A$601,0))</f>
        <v>Nairobi</v>
      </c>
      <c r="I11085" s="43" t="n">
        <f aca="false">ROUND(MIN(INDEX(Assumptions!$D$13:$D$18,MATCH(E11085,Assumptions!$A$13:$A$18,0)),MAX(INDEX(Assumptions!$C$13:$C$18,MATCH(E11085,Assumptions!$A$13:$A$18,0)),INDEX(Assumptions!$B$13:$B$18,MATCH(E11085,Assumptions!$A$13:$A$18,0))*F11085)),2)</f>
        <v>50.2</v>
      </c>
    </row>
    <row r="11086" customFormat="false" ht="15" hidden="false" customHeight="false" outlineLevel="0" collapsed="false">
      <c r="A11086" s="24" t="s">
        <v>11909</v>
      </c>
      <c r="B11086" s="39" t="n">
        <v>46255</v>
      </c>
      <c r="C11086" s="24" t="s">
        <v>608</v>
      </c>
      <c r="D11086" s="24" t="s">
        <v>826</v>
      </c>
      <c r="E11086" s="24" t="s">
        <v>109</v>
      </c>
      <c r="F11086" s="38" t="n">
        <v>36180</v>
      </c>
      <c r="G11086" s="42" t="n">
        <f aca="false">DATE(YEAR(B11086),MONTH(B11086),1)</f>
        <v>46235</v>
      </c>
      <c r="H11086" s="24" t="str">
        <f aca="false">INDEX(Customers!$B$2:$B$601,MATCH(C11086,Customers!$A$2:$A$601,0))</f>
        <v>Eastern</v>
      </c>
      <c r="I11086" s="43" t="n">
        <f aca="false">ROUND(MIN(INDEX(Assumptions!$D$13:$D$18,MATCH(E11086,Assumptions!$A$13:$A$18,0)),MAX(INDEX(Assumptions!$C$13:$C$18,MATCH(E11086,Assumptions!$A$13:$A$18,0)),INDEX(Assumptions!$B$13:$B$18,MATCH(E11086,Assumptions!$A$13:$A$18,0))*F11086)),2)</f>
        <v>40</v>
      </c>
    </row>
    <row r="11087" customFormat="false" ht="15" hidden="false" customHeight="false" outlineLevel="0" collapsed="false">
      <c r="A11087" s="24" t="s">
        <v>11910</v>
      </c>
      <c r="B11087" s="39" t="n">
        <v>46255</v>
      </c>
      <c r="C11087" s="24" t="s">
        <v>613</v>
      </c>
      <c r="D11087" s="24" t="s">
        <v>826</v>
      </c>
      <c r="E11087" s="24" t="s">
        <v>109</v>
      </c>
      <c r="F11087" s="38" t="n">
        <v>32670</v>
      </c>
      <c r="G11087" s="42" t="n">
        <f aca="false">DATE(YEAR(B11087),MONTH(B11087),1)</f>
        <v>46235</v>
      </c>
      <c r="H11087" s="24" t="str">
        <f aca="false">INDEX(Customers!$B$2:$B$601,MATCH(C11087,Customers!$A$2:$A$601,0))</f>
        <v>Rift Valley</v>
      </c>
      <c r="I11087" s="43" t="n">
        <f aca="false">ROUND(MIN(INDEX(Assumptions!$D$13:$D$18,MATCH(E11087,Assumptions!$A$13:$A$18,0)),MAX(INDEX(Assumptions!$C$13:$C$18,MATCH(E11087,Assumptions!$A$13:$A$18,0)),INDEX(Assumptions!$B$13:$B$18,MATCH(E11087,Assumptions!$A$13:$A$18,0))*F11087)),2)</f>
        <v>40</v>
      </c>
    </row>
    <row r="11088" customFormat="false" ht="15" hidden="false" customHeight="false" outlineLevel="0" collapsed="false">
      <c r="A11088" s="24" t="s">
        <v>11911</v>
      </c>
      <c r="B11088" s="39" t="n">
        <v>46255</v>
      </c>
      <c r="C11088" s="24" t="s">
        <v>623</v>
      </c>
      <c r="D11088" s="24" t="s">
        <v>170</v>
      </c>
      <c r="E11088" s="24" t="s">
        <v>107</v>
      </c>
      <c r="F11088" s="38" t="n">
        <v>1100</v>
      </c>
      <c r="G11088" s="42" t="n">
        <f aca="false">DATE(YEAR(B11088),MONTH(B11088),1)</f>
        <v>46235</v>
      </c>
      <c r="H11088" s="24" t="str">
        <f aca="false">INDEX(Customers!$B$2:$B$601,MATCH(C11088,Customers!$A$2:$A$601,0))</f>
        <v>Central</v>
      </c>
      <c r="I11088" s="43" t="n">
        <f aca="false">ROUND(MIN(INDEX(Assumptions!$D$13:$D$18,MATCH(E11088,Assumptions!$A$13:$A$18,0)),MAX(INDEX(Assumptions!$C$13:$C$18,MATCH(E11088,Assumptions!$A$13:$A$18,0)),INDEX(Assumptions!$B$13:$B$18,MATCH(E11088,Assumptions!$A$13:$A$18,0))*F11088)),2)</f>
        <v>0</v>
      </c>
    </row>
    <row r="11089" customFormat="false" ht="15" hidden="false" customHeight="false" outlineLevel="0" collapsed="false">
      <c r="A11089" s="24" t="s">
        <v>11912</v>
      </c>
      <c r="B11089" s="39" t="n">
        <v>46255</v>
      </c>
      <c r="C11089" s="24" t="s">
        <v>633</v>
      </c>
      <c r="D11089" s="24" t="s">
        <v>206</v>
      </c>
      <c r="E11089" s="24" t="s">
        <v>105</v>
      </c>
      <c r="F11089" s="38" t="n">
        <v>850</v>
      </c>
      <c r="G11089" s="42" t="n">
        <f aca="false">DATE(YEAR(B11089),MONTH(B11089),1)</f>
        <v>46235</v>
      </c>
      <c r="H11089" s="24" t="str">
        <f aca="false">INDEX(Customers!$B$2:$B$601,MATCH(C11089,Customers!$A$2:$A$601,0))</f>
        <v>Eastern</v>
      </c>
      <c r="I11089" s="43" t="n">
        <f aca="false">ROUND(MIN(INDEX(Assumptions!$D$13:$D$18,MATCH(E11089,Assumptions!$A$13:$A$18,0)),MAX(INDEX(Assumptions!$C$13:$C$18,MATCH(E11089,Assumptions!$A$13:$A$18,0)),INDEX(Assumptions!$B$13:$B$18,MATCH(E11089,Assumptions!$A$13:$A$18,0))*F11089)),2)</f>
        <v>12.75</v>
      </c>
    </row>
    <row r="11090" customFormat="false" ht="15" hidden="false" customHeight="false" outlineLevel="0" collapsed="false">
      <c r="A11090" s="24" t="s">
        <v>11913</v>
      </c>
      <c r="B11090" s="39" t="n">
        <v>46255</v>
      </c>
      <c r="C11090" s="24" t="s">
        <v>649</v>
      </c>
      <c r="D11090" s="24" t="s">
        <v>826</v>
      </c>
      <c r="E11090" s="24" t="s">
        <v>113</v>
      </c>
      <c r="F11090" s="38" t="n">
        <v>500</v>
      </c>
      <c r="G11090" s="42" t="n">
        <f aca="false">DATE(YEAR(B11090),MONTH(B11090),1)</f>
        <v>46235</v>
      </c>
      <c r="H11090" s="24" t="str">
        <f aca="false">INDEX(Customers!$B$2:$B$601,MATCH(C11090,Customers!$A$2:$A$601,0))</f>
        <v>Eastern</v>
      </c>
      <c r="I11090" s="43" t="n">
        <f aca="false">ROUND(MIN(INDEX(Assumptions!$D$13:$D$18,MATCH(E11090,Assumptions!$A$13:$A$18,0)),MAX(INDEX(Assumptions!$C$13:$C$18,MATCH(E11090,Assumptions!$A$13:$A$18,0)),INDEX(Assumptions!$B$13:$B$18,MATCH(E11090,Assumptions!$A$13:$A$18,0))*F11090)),2)</f>
        <v>25</v>
      </c>
    </row>
    <row r="11091" customFormat="false" ht="15" hidden="false" customHeight="false" outlineLevel="0" collapsed="false">
      <c r="A11091" s="24" t="s">
        <v>11914</v>
      </c>
      <c r="B11091" s="39" t="n">
        <v>46255</v>
      </c>
      <c r="C11091" s="24" t="s">
        <v>663</v>
      </c>
      <c r="D11091" s="24" t="s">
        <v>826</v>
      </c>
      <c r="E11091" s="24" t="s">
        <v>109</v>
      </c>
      <c r="F11091" s="38" t="n">
        <v>10240</v>
      </c>
      <c r="G11091" s="42" t="n">
        <f aca="false">DATE(YEAR(B11091),MONTH(B11091),1)</f>
        <v>46235</v>
      </c>
      <c r="H11091" s="24" t="str">
        <f aca="false">INDEX(Customers!$B$2:$B$601,MATCH(C11091,Customers!$A$2:$A$601,0))</f>
        <v>Western</v>
      </c>
      <c r="I11091" s="43" t="n">
        <f aca="false">ROUND(MIN(INDEX(Assumptions!$D$13:$D$18,MATCH(E11091,Assumptions!$A$13:$A$18,0)),MAX(INDEX(Assumptions!$C$13:$C$18,MATCH(E11091,Assumptions!$A$13:$A$18,0)),INDEX(Assumptions!$B$13:$B$18,MATCH(E11091,Assumptions!$A$13:$A$18,0))*F11091)),2)</f>
        <v>40</v>
      </c>
    </row>
    <row r="11092" customFormat="false" ht="15" hidden="false" customHeight="false" outlineLevel="0" collapsed="false">
      <c r="A11092" s="24" t="s">
        <v>11915</v>
      </c>
      <c r="B11092" s="39" t="n">
        <v>46255</v>
      </c>
      <c r="C11092" s="24" t="s">
        <v>670</v>
      </c>
      <c r="D11092" s="24" t="s">
        <v>826</v>
      </c>
      <c r="E11092" s="24" t="s">
        <v>109</v>
      </c>
      <c r="F11092" s="38" t="n">
        <v>4830</v>
      </c>
      <c r="G11092" s="42" t="n">
        <f aca="false">DATE(YEAR(B11092),MONTH(B11092),1)</f>
        <v>46235</v>
      </c>
      <c r="H11092" s="24" t="str">
        <f aca="false">INDEX(Customers!$B$2:$B$601,MATCH(C11092,Customers!$A$2:$A$601,0))</f>
        <v>Rift Valley</v>
      </c>
      <c r="I11092" s="43" t="n">
        <f aca="false">ROUND(MIN(INDEX(Assumptions!$D$13:$D$18,MATCH(E11092,Assumptions!$A$13:$A$18,0)),MAX(INDEX(Assumptions!$C$13:$C$18,MATCH(E11092,Assumptions!$A$13:$A$18,0)),INDEX(Assumptions!$B$13:$B$18,MATCH(E11092,Assumptions!$A$13:$A$18,0))*F11092)),2)</f>
        <v>19.32</v>
      </c>
    </row>
    <row r="11093" customFormat="false" ht="15" hidden="false" customHeight="false" outlineLevel="0" collapsed="false">
      <c r="A11093" s="24" t="s">
        <v>11916</v>
      </c>
      <c r="B11093" s="39" t="n">
        <v>46255</v>
      </c>
      <c r="C11093" s="24" t="s">
        <v>688</v>
      </c>
      <c r="D11093" s="24" t="s">
        <v>826</v>
      </c>
      <c r="E11093" s="24" t="s">
        <v>111</v>
      </c>
      <c r="F11093" s="38" t="n">
        <v>20</v>
      </c>
      <c r="G11093" s="42" t="n">
        <f aca="false">DATE(YEAR(B11093),MONTH(B11093),1)</f>
        <v>46235</v>
      </c>
      <c r="H11093" s="24" t="str">
        <f aca="false">INDEX(Customers!$B$2:$B$601,MATCH(C11093,Customers!$A$2:$A$601,0))</f>
        <v>Coast</v>
      </c>
      <c r="I11093" s="43" t="n">
        <f aca="false">ROUND(MIN(INDEX(Assumptions!$D$13:$D$18,MATCH(E11093,Assumptions!$A$13:$A$18,0)),MAX(INDEX(Assumptions!$C$13:$C$18,MATCH(E11093,Assumptions!$A$13:$A$18,0)),INDEX(Assumptions!$B$13:$B$18,MATCH(E11093,Assumptions!$A$13:$A$18,0))*F11093)),2)</f>
        <v>0.8</v>
      </c>
    </row>
    <row r="11094" customFormat="false" ht="15" hidden="false" customHeight="false" outlineLevel="0" collapsed="false">
      <c r="A11094" s="24" t="s">
        <v>11917</v>
      </c>
      <c r="B11094" s="39" t="n">
        <v>46255</v>
      </c>
      <c r="C11094" s="24" t="s">
        <v>699</v>
      </c>
      <c r="D11094" s="24" t="s">
        <v>826</v>
      </c>
      <c r="E11094" s="24" t="s">
        <v>111</v>
      </c>
      <c r="F11094" s="38" t="n">
        <v>50</v>
      </c>
      <c r="G11094" s="42" t="n">
        <f aca="false">DATE(YEAR(B11094),MONTH(B11094),1)</f>
        <v>46235</v>
      </c>
      <c r="H11094" s="24" t="str">
        <f aca="false">INDEX(Customers!$B$2:$B$601,MATCH(C11094,Customers!$A$2:$A$601,0))</f>
        <v>Nairobi</v>
      </c>
      <c r="I11094" s="43" t="n">
        <f aca="false">ROUND(MIN(INDEX(Assumptions!$D$13:$D$18,MATCH(E11094,Assumptions!$A$13:$A$18,0)),MAX(INDEX(Assumptions!$C$13:$C$18,MATCH(E11094,Assumptions!$A$13:$A$18,0)),INDEX(Assumptions!$B$13:$B$18,MATCH(E11094,Assumptions!$A$13:$A$18,0))*F11094)),2)</f>
        <v>2</v>
      </c>
    </row>
    <row r="11095" customFormat="false" ht="15" hidden="false" customHeight="false" outlineLevel="0" collapsed="false">
      <c r="A11095" s="24" t="s">
        <v>11918</v>
      </c>
      <c r="B11095" s="39" t="n">
        <v>46255</v>
      </c>
      <c r="C11095" s="24" t="s">
        <v>701</v>
      </c>
      <c r="D11095" s="24" t="s">
        <v>826</v>
      </c>
      <c r="E11095" s="24" t="s">
        <v>103</v>
      </c>
      <c r="F11095" s="38" t="n">
        <v>1260</v>
      </c>
      <c r="G11095" s="42" t="n">
        <f aca="false">DATE(YEAR(B11095),MONTH(B11095),1)</f>
        <v>46235</v>
      </c>
      <c r="H11095" s="24" t="str">
        <f aca="false">INDEX(Customers!$B$2:$B$601,MATCH(C11095,Customers!$A$2:$A$601,0))</f>
        <v>Nairobi</v>
      </c>
      <c r="I11095" s="43" t="n">
        <f aca="false">ROUND(MIN(INDEX(Assumptions!$D$13:$D$18,MATCH(E11095,Assumptions!$A$13:$A$18,0)),MAX(INDEX(Assumptions!$C$13:$C$18,MATCH(E11095,Assumptions!$A$13:$A$18,0)),INDEX(Assumptions!$B$13:$B$18,MATCH(E11095,Assumptions!$A$13:$A$18,0))*F11095)),2)</f>
        <v>12.6</v>
      </c>
    </row>
    <row r="11096" customFormat="false" ht="15" hidden="false" customHeight="false" outlineLevel="0" collapsed="false">
      <c r="A11096" s="24" t="s">
        <v>11919</v>
      </c>
      <c r="B11096" s="39" t="n">
        <v>46255</v>
      </c>
      <c r="C11096" s="24" t="s">
        <v>705</v>
      </c>
      <c r="D11096" s="24" t="s">
        <v>826</v>
      </c>
      <c r="E11096" s="24" t="s">
        <v>113</v>
      </c>
      <c r="F11096" s="38" t="n">
        <v>50</v>
      </c>
      <c r="G11096" s="42" t="n">
        <f aca="false">DATE(YEAR(B11096),MONTH(B11096),1)</f>
        <v>46235</v>
      </c>
      <c r="H11096" s="24" t="str">
        <f aca="false">INDEX(Customers!$B$2:$B$601,MATCH(C11096,Customers!$A$2:$A$601,0))</f>
        <v>Nairobi</v>
      </c>
      <c r="I11096" s="43" t="n">
        <f aca="false">ROUND(MIN(INDEX(Assumptions!$D$13:$D$18,MATCH(E11096,Assumptions!$A$13:$A$18,0)),MAX(INDEX(Assumptions!$C$13:$C$18,MATCH(E11096,Assumptions!$A$13:$A$18,0)),INDEX(Assumptions!$B$13:$B$18,MATCH(E11096,Assumptions!$A$13:$A$18,0))*F11096)),2)</f>
        <v>2.5</v>
      </c>
    </row>
    <row r="11097" customFormat="false" ht="15" hidden="false" customHeight="false" outlineLevel="0" collapsed="false">
      <c r="A11097" s="24" t="s">
        <v>11920</v>
      </c>
      <c r="B11097" s="39" t="n">
        <v>46255</v>
      </c>
      <c r="C11097" s="24" t="s">
        <v>723</v>
      </c>
      <c r="D11097" s="24" t="s">
        <v>826</v>
      </c>
      <c r="E11097" s="24" t="s">
        <v>113</v>
      </c>
      <c r="F11097" s="38" t="n">
        <v>99</v>
      </c>
      <c r="G11097" s="42" t="n">
        <f aca="false">DATE(YEAR(B11097),MONTH(B11097),1)</f>
        <v>46235</v>
      </c>
      <c r="H11097" s="24" t="str">
        <f aca="false">INDEX(Customers!$B$2:$B$601,MATCH(C11097,Customers!$A$2:$A$601,0))</f>
        <v>Eastern</v>
      </c>
      <c r="I11097" s="43" t="n">
        <f aca="false">ROUND(MIN(INDEX(Assumptions!$D$13:$D$18,MATCH(E11097,Assumptions!$A$13:$A$18,0)),MAX(INDEX(Assumptions!$C$13:$C$18,MATCH(E11097,Assumptions!$A$13:$A$18,0)),INDEX(Assumptions!$B$13:$B$18,MATCH(E11097,Assumptions!$A$13:$A$18,0))*F11097)),2)</f>
        <v>4.95</v>
      </c>
    </row>
    <row r="11098" customFormat="false" ht="15" hidden="false" customHeight="false" outlineLevel="0" collapsed="false">
      <c r="A11098" s="24" t="s">
        <v>11921</v>
      </c>
      <c r="B11098" s="39" t="n">
        <v>46255</v>
      </c>
      <c r="C11098" s="24" t="s">
        <v>726</v>
      </c>
      <c r="D11098" s="24" t="s">
        <v>826</v>
      </c>
      <c r="E11098" s="24" t="s">
        <v>113</v>
      </c>
      <c r="F11098" s="38" t="n">
        <v>500</v>
      </c>
      <c r="G11098" s="42" t="n">
        <f aca="false">DATE(YEAR(B11098),MONTH(B11098),1)</f>
        <v>46235</v>
      </c>
      <c r="H11098" s="24" t="str">
        <f aca="false">INDEX(Customers!$B$2:$B$601,MATCH(C11098,Customers!$A$2:$A$601,0))</f>
        <v>Nairobi</v>
      </c>
      <c r="I11098" s="43" t="n">
        <f aca="false">ROUND(MIN(INDEX(Assumptions!$D$13:$D$18,MATCH(E11098,Assumptions!$A$13:$A$18,0)),MAX(INDEX(Assumptions!$C$13:$C$18,MATCH(E11098,Assumptions!$A$13:$A$18,0)),INDEX(Assumptions!$B$13:$B$18,MATCH(E11098,Assumptions!$A$13:$A$18,0))*F11098)),2)</f>
        <v>25</v>
      </c>
    </row>
    <row r="11099" customFormat="false" ht="15" hidden="false" customHeight="false" outlineLevel="0" collapsed="false">
      <c r="A11099" s="24" t="s">
        <v>11922</v>
      </c>
      <c r="B11099" s="39" t="n">
        <v>46255</v>
      </c>
      <c r="C11099" s="24" t="s">
        <v>732</v>
      </c>
      <c r="D11099" s="24" t="s">
        <v>826</v>
      </c>
      <c r="E11099" s="24" t="s">
        <v>109</v>
      </c>
      <c r="F11099" s="38" t="n">
        <v>2570</v>
      </c>
      <c r="G11099" s="42" t="n">
        <f aca="false">DATE(YEAR(B11099),MONTH(B11099),1)</f>
        <v>46235</v>
      </c>
      <c r="H11099" s="24" t="str">
        <f aca="false">INDEX(Customers!$B$2:$B$601,MATCH(C11099,Customers!$A$2:$A$601,0))</f>
        <v>Rift Valley</v>
      </c>
      <c r="I11099" s="43" t="n">
        <f aca="false">ROUND(MIN(INDEX(Assumptions!$D$13:$D$18,MATCH(E11099,Assumptions!$A$13:$A$18,0)),MAX(INDEX(Assumptions!$C$13:$C$18,MATCH(E11099,Assumptions!$A$13:$A$18,0)),INDEX(Assumptions!$B$13:$B$18,MATCH(E11099,Assumptions!$A$13:$A$18,0))*F11099)),2)</f>
        <v>10.28</v>
      </c>
    </row>
    <row r="11100" customFormat="false" ht="15" hidden="false" customHeight="false" outlineLevel="0" collapsed="false">
      <c r="A11100" s="24" t="s">
        <v>11923</v>
      </c>
      <c r="B11100" s="39" t="n">
        <v>46255</v>
      </c>
      <c r="C11100" s="24" t="s">
        <v>800</v>
      </c>
      <c r="D11100" s="24" t="s">
        <v>826</v>
      </c>
      <c r="E11100" s="24" t="s">
        <v>109</v>
      </c>
      <c r="F11100" s="38" t="n">
        <v>6810</v>
      </c>
      <c r="G11100" s="42" t="n">
        <f aca="false">DATE(YEAR(B11100),MONTH(B11100),1)</f>
        <v>46235</v>
      </c>
      <c r="H11100" s="24" t="str">
        <f aca="false">INDEX(Customers!$B$2:$B$601,MATCH(C11100,Customers!$A$2:$A$601,0))</f>
        <v>Coast</v>
      </c>
      <c r="I11100" s="43" t="n">
        <f aca="false">ROUND(MIN(INDEX(Assumptions!$D$13:$D$18,MATCH(E11100,Assumptions!$A$13:$A$18,0)),MAX(INDEX(Assumptions!$C$13:$C$18,MATCH(E11100,Assumptions!$A$13:$A$18,0)),INDEX(Assumptions!$B$13:$B$18,MATCH(E11100,Assumptions!$A$13:$A$18,0))*F11100)),2)</f>
        <v>27.24</v>
      </c>
    </row>
    <row r="11101" customFormat="false" ht="15" hidden="false" customHeight="false" outlineLevel="0" collapsed="false">
      <c r="A11101" s="24" t="s">
        <v>11924</v>
      </c>
      <c r="B11101" s="39" t="n">
        <v>46256</v>
      </c>
      <c r="C11101" s="24" t="s">
        <v>302</v>
      </c>
      <c r="D11101" s="24" t="s">
        <v>826</v>
      </c>
      <c r="E11101" s="24" t="s">
        <v>113</v>
      </c>
      <c r="F11101" s="38" t="n">
        <v>250</v>
      </c>
      <c r="G11101" s="42" t="n">
        <f aca="false">DATE(YEAR(B11101),MONTH(B11101),1)</f>
        <v>46235</v>
      </c>
      <c r="H11101" s="24" t="str">
        <f aca="false">INDEX(Customers!$B$2:$B$601,MATCH(C11101,Customers!$A$2:$A$601,0))</f>
        <v>Coast</v>
      </c>
      <c r="I11101" s="43" t="n">
        <f aca="false">ROUND(MIN(INDEX(Assumptions!$D$13:$D$18,MATCH(E11101,Assumptions!$A$13:$A$18,0)),MAX(INDEX(Assumptions!$C$13:$C$18,MATCH(E11101,Assumptions!$A$13:$A$18,0)),INDEX(Assumptions!$B$13:$B$18,MATCH(E11101,Assumptions!$A$13:$A$18,0))*F11101)),2)</f>
        <v>12.5</v>
      </c>
    </row>
    <row r="11102" customFormat="false" ht="15" hidden="false" customHeight="false" outlineLevel="0" collapsed="false">
      <c r="A11102" s="24" t="s">
        <v>11925</v>
      </c>
      <c r="B11102" s="39" t="n">
        <v>46256</v>
      </c>
      <c r="C11102" s="24" t="s">
        <v>306</v>
      </c>
      <c r="D11102" s="24" t="s">
        <v>826</v>
      </c>
      <c r="E11102" s="24" t="s">
        <v>113</v>
      </c>
      <c r="F11102" s="38" t="n">
        <v>250</v>
      </c>
      <c r="G11102" s="42" t="n">
        <f aca="false">DATE(YEAR(B11102),MONTH(B11102),1)</f>
        <v>46235</v>
      </c>
      <c r="H11102" s="24" t="str">
        <f aca="false">INDEX(Customers!$B$2:$B$601,MATCH(C11102,Customers!$A$2:$A$601,0))</f>
        <v>Rift Valley</v>
      </c>
      <c r="I11102" s="43" t="n">
        <f aca="false">ROUND(MIN(INDEX(Assumptions!$D$13:$D$18,MATCH(E11102,Assumptions!$A$13:$A$18,0)),MAX(INDEX(Assumptions!$C$13:$C$18,MATCH(E11102,Assumptions!$A$13:$A$18,0)),INDEX(Assumptions!$B$13:$B$18,MATCH(E11102,Assumptions!$A$13:$A$18,0))*F11102)),2)</f>
        <v>12.5</v>
      </c>
    </row>
    <row r="11103" customFormat="false" ht="15" hidden="false" customHeight="false" outlineLevel="0" collapsed="false">
      <c r="A11103" s="24" t="s">
        <v>11926</v>
      </c>
      <c r="B11103" s="39" t="n">
        <v>46256</v>
      </c>
      <c r="C11103" s="24" t="s">
        <v>310</v>
      </c>
      <c r="D11103" s="24" t="s">
        <v>152</v>
      </c>
      <c r="E11103" s="24" t="s">
        <v>107</v>
      </c>
      <c r="F11103" s="38" t="n">
        <v>65270</v>
      </c>
      <c r="G11103" s="42" t="n">
        <f aca="false">DATE(YEAR(B11103),MONTH(B11103),1)</f>
        <v>46235</v>
      </c>
      <c r="H11103" s="24" t="str">
        <f aca="false">INDEX(Customers!$B$2:$B$601,MATCH(C11103,Customers!$A$2:$A$601,0))</f>
        <v>Eastern</v>
      </c>
      <c r="I11103" s="43" t="n">
        <f aca="false">ROUND(MIN(INDEX(Assumptions!$D$13:$D$18,MATCH(E11103,Assumptions!$A$13:$A$18,0)),MAX(INDEX(Assumptions!$C$13:$C$18,MATCH(E11103,Assumptions!$A$13:$A$18,0)),INDEX(Assumptions!$B$13:$B$18,MATCH(E11103,Assumptions!$A$13:$A$18,0))*F11103)),2)</f>
        <v>0</v>
      </c>
    </row>
    <row r="11104" customFormat="false" ht="15" hidden="false" customHeight="false" outlineLevel="0" collapsed="false">
      <c r="A11104" s="24" t="s">
        <v>11927</v>
      </c>
      <c r="B11104" s="39" t="n">
        <v>46256</v>
      </c>
      <c r="C11104" s="24" t="s">
        <v>316</v>
      </c>
      <c r="D11104" s="24" t="s">
        <v>826</v>
      </c>
      <c r="E11104" s="24" t="s">
        <v>103</v>
      </c>
      <c r="F11104" s="38" t="n">
        <v>2920</v>
      </c>
      <c r="G11104" s="42" t="n">
        <f aca="false">DATE(YEAR(B11104),MONTH(B11104),1)</f>
        <v>46235</v>
      </c>
      <c r="H11104" s="24" t="str">
        <f aca="false">INDEX(Customers!$B$2:$B$601,MATCH(C11104,Customers!$A$2:$A$601,0))</f>
        <v>Coast</v>
      </c>
      <c r="I11104" s="43" t="n">
        <f aca="false">ROUND(MIN(INDEX(Assumptions!$D$13:$D$18,MATCH(E11104,Assumptions!$A$13:$A$18,0)),MAX(INDEX(Assumptions!$C$13:$C$18,MATCH(E11104,Assumptions!$A$13:$A$18,0)),INDEX(Assumptions!$B$13:$B$18,MATCH(E11104,Assumptions!$A$13:$A$18,0))*F11104)),2)</f>
        <v>29.2</v>
      </c>
    </row>
    <row r="11105" customFormat="false" ht="15" hidden="false" customHeight="false" outlineLevel="0" collapsed="false">
      <c r="A11105" s="24" t="s">
        <v>11928</v>
      </c>
      <c r="B11105" s="39" t="n">
        <v>46256</v>
      </c>
      <c r="C11105" s="24" t="s">
        <v>336</v>
      </c>
      <c r="D11105" s="24" t="s">
        <v>826</v>
      </c>
      <c r="E11105" s="24" t="s">
        <v>109</v>
      </c>
      <c r="F11105" s="38" t="n">
        <v>3440</v>
      </c>
      <c r="G11105" s="42" t="n">
        <f aca="false">DATE(YEAR(B11105),MONTH(B11105),1)</f>
        <v>46235</v>
      </c>
      <c r="H11105" s="24" t="str">
        <f aca="false">INDEX(Customers!$B$2:$B$601,MATCH(C11105,Customers!$A$2:$A$601,0))</f>
        <v>Nairobi</v>
      </c>
      <c r="I11105" s="43" t="n">
        <f aca="false">ROUND(MIN(INDEX(Assumptions!$D$13:$D$18,MATCH(E11105,Assumptions!$A$13:$A$18,0)),MAX(INDEX(Assumptions!$C$13:$C$18,MATCH(E11105,Assumptions!$A$13:$A$18,0)),INDEX(Assumptions!$B$13:$B$18,MATCH(E11105,Assumptions!$A$13:$A$18,0))*F11105)),2)</f>
        <v>13.76</v>
      </c>
    </row>
    <row r="11106" customFormat="false" ht="15" hidden="false" customHeight="false" outlineLevel="0" collapsed="false">
      <c r="A11106" s="24" t="s">
        <v>11929</v>
      </c>
      <c r="B11106" s="39" t="n">
        <v>46256</v>
      </c>
      <c r="C11106" s="24" t="s">
        <v>352</v>
      </c>
      <c r="D11106" s="24" t="s">
        <v>188</v>
      </c>
      <c r="E11106" s="24" t="s">
        <v>107</v>
      </c>
      <c r="F11106" s="38" t="n">
        <v>6090</v>
      </c>
      <c r="G11106" s="42" t="n">
        <f aca="false">DATE(YEAR(B11106),MONTH(B11106),1)</f>
        <v>46235</v>
      </c>
      <c r="H11106" s="24" t="str">
        <f aca="false">INDEX(Customers!$B$2:$B$601,MATCH(C11106,Customers!$A$2:$A$601,0))</f>
        <v>Coast</v>
      </c>
      <c r="I11106" s="43" t="n">
        <f aca="false">ROUND(MIN(INDEX(Assumptions!$D$13:$D$18,MATCH(E11106,Assumptions!$A$13:$A$18,0)),MAX(INDEX(Assumptions!$C$13:$C$18,MATCH(E11106,Assumptions!$A$13:$A$18,0)),INDEX(Assumptions!$B$13:$B$18,MATCH(E11106,Assumptions!$A$13:$A$18,0))*F11106)),2)</f>
        <v>0</v>
      </c>
    </row>
    <row r="11107" customFormat="false" ht="15" hidden="false" customHeight="false" outlineLevel="0" collapsed="false">
      <c r="A11107" s="24" t="s">
        <v>11930</v>
      </c>
      <c r="B11107" s="39" t="n">
        <v>46256</v>
      </c>
      <c r="C11107" s="24" t="s">
        <v>353</v>
      </c>
      <c r="D11107" s="24" t="s">
        <v>195</v>
      </c>
      <c r="E11107" s="24" t="s">
        <v>105</v>
      </c>
      <c r="F11107" s="38" t="n">
        <v>1150</v>
      </c>
      <c r="G11107" s="42" t="n">
        <f aca="false">DATE(YEAR(B11107),MONTH(B11107),1)</f>
        <v>46235</v>
      </c>
      <c r="H11107" s="24" t="str">
        <f aca="false">INDEX(Customers!$B$2:$B$601,MATCH(C11107,Customers!$A$2:$A$601,0))</f>
        <v>Western</v>
      </c>
      <c r="I11107" s="43" t="n">
        <f aca="false">ROUND(MIN(INDEX(Assumptions!$D$13:$D$18,MATCH(E11107,Assumptions!$A$13:$A$18,0)),MAX(INDEX(Assumptions!$C$13:$C$18,MATCH(E11107,Assumptions!$A$13:$A$18,0)),INDEX(Assumptions!$B$13:$B$18,MATCH(E11107,Assumptions!$A$13:$A$18,0))*F11107)),2)</f>
        <v>17.25</v>
      </c>
    </row>
    <row r="11108" customFormat="false" ht="15" hidden="false" customHeight="false" outlineLevel="0" collapsed="false">
      <c r="A11108" s="24" t="s">
        <v>11931</v>
      </c>
      <c r="B11108" s="39" t="n">
        <v>46256</v>
      </c>
      <c r="C11108" s="24" t="s">
        <v>361</v>
      </c>
      <c r="D11108" s="24" t="s">
        <v>173</v>
      </c>
      <c r="E11108" s="24" t="s">
        <v>107</v>
      </c>
      <c r="F11108" s="38" t="n">
        <v>2740</v>
      </c>
      <c r="G11108" s="42" t="n">
        <f aca="false">DATE(YEAR(B11108),MONTH(B11108),1)</f>
        <v>46235</v>
      </c>
      <c r="H11108" s="24" t="str">
        <f aca="false">INDEX(Customers!$B$2:$B$601,MATCH(C11108,Customers!$A$2:$A$601,0))</f>
        <v>Rift Valley</v>
      </c>
      <c r="I11108" s="43" t="n">
        <f aca="false">ROUND(MIN(INDEX(Assumptions!$D$13:$D$18,MATCH(E11108,Assumptions!$A$13:$A$18,0)),MAX(INDEX(Assumptions!$C$13:$C$18,MATCH(E11108,Assumptions!$A$13:$A$18,0)),INDEX(Assumptions!$B$13:$B$18,MATCH(E11108,Assumptions!$A$13:$A$18,0))*F11108)),2)</f>
        <v>0</v>
      </c>
    </row>
    <row r="11109" customFormat="false" ht="15" hidden="false" customHeight="false" outlineLevel="0" collapsed="false">
      <c r="A11109" s="24" t="s">
        <v>11932</v>
      </c>
      <c r="B11109" s="39" t="n">
        <v>46256</v>
      </c>
      <c r="C11109" s="24" t="s">
        <v>371</v>
      </c>
      <c r="D11109" s="24" t="s">
        <v>826</v>
      </c>
      <c r="E11109" s="24" t="s">
        <v>111</v>
      </c>
      <c r="F11109" s="38" t="n">
        <v>100</v>
      </c>
      <c r="G11109" s="42" t="n">
        <f aca="false">DATE(YEAR(B11109),MONTH(B11109),1)</f>
        <v>46235</v>
      </c>
      <c r="H11109" s="24" t="str">
        <f aca="false">INDEX(Customers!$B$2:$B$601,MATCH(C11109,Customers!$A$2:$A$601,0))</f>
        <v>Eastern</v>
      </c>
      <c r="I11109" s="43" t="n">
        <f aca="false">ROUND(MIN(INDEX(Assumptions!$D$13:$D$18,MATCH(E11109,Assumptions!$A$13:$A$18,0)),MAX(INDEX(Assumptions!$C$13:$C$18,MATCH(E11109,Assumptions!$A$13:$A$18,0)),INDEX(Assumptions!$B$13:$B$18,MATCH(E11109,Assumptions!$A$13:$A$18,0))*F11109)),2)</f>
        <v>4</v>
      </c>
    </row>
    <row r="11110" customFormat="false" ht="15" hidden="false" customHeight="false" outlineLevel="0" collapsed="false">
      <c r="A11110" s="24" t="s">
        <v>11933</v>
      </c>
      <c r="B11110" s="39" t="n">
        <v>46256</v>
      </c>
      <c r="C11110" s="24" t="s">
        <v>373</v>
      </c>
      <c r="D11110" s="24" t="s">
        <v>826</v>
      </c>
      <c r="E11110" s="24" t="s">
        <v>113</v>
      </c>
      <c r="F11110" s="38" t="n">
        <v>50</v>
      </c>
      <c r="G11110" s="42" t="n">
        <f aca="false">DATE(YEAR(B11110),MONTH(B11110),1)</f>
        <v>46235</v>
      </c>
      <c r="H11110" s="24" t="str">
        <f aca="false">INDEX(Customers!$B$2:$B$601,MATCH(C11110,Customers!$A$2:$A$601,0))</f>
        <v>Rift Valley</v>
      </c>
      <c r="I11110" s="43" t="n">
        <f aca="false">ROUND(MIN(INDEX(Assumptions!$D$13:$D$18,MATCH(E11110,Assumptions!$A$13:$A$18,0)),MAX(INDEX(Assumptions!$C$13:$C$18,MATCH(E11110,Assumptions!$A$13:$A$18,0)),INDEX(Assumptions!$B$13:$B$18,MATCH(E11110,Assumptions!$A$13:$A$18,0))*F11110)),2)</f>
        <v>2.5</v>
      </c>
    </row>
    <row r="11111" customFormat="false" ht="15" hidden="false" customHeight="false" outlineLevel="0" collapsed="false">
      <c r="A11111" s="24" t="s">
        <v>11934</v>
      </c>
      <c r="B11111" s="39" t="n">
        <v>46256</v>
      </c>
      <c r="C11111" s="24" t="s">
        <v>384</v>
      </c>
      <c r="D11111" s="24" t="s">
        <v>826</v>
      </c>
      <c r="E11111" s="24" t="s">
        <v>103</v>
      </c>
      <c r="F11111" s="38" t="n">
        <v>3020</v>
      </c>
      <c r="G11111" s="42" t="n">
        <f aca="false">DATE(YEAR(B11111),MONTH(B11111),1)</f>
        <v>46235</v>
      </c>
      <c r="H11111" s="24" t="str">
        <f aca="false">INDEX(Customers!$B$2:$B$601,MATCH(C11111,Customers!$A$2:$A$601,0))</f>
        <v>Western</v>
      </c>
      <c r="I11111" s="43" t="n">
        <f aca="false">ROUND(MIN(INDEX(Assumptions!$D$13:$D$18,MATCH(E11111,Assumptions!$A$13:$A$18,0)),MAX(INDEX(Assumptions!$C$13:$C$18,MATCH(E11111,Assumptions!$A$13:$A$18,0)),INDEX(Assumptions!$B$13:$B$18,MATCH(E11111,Assumptions!$A$13:$A$18,0))*F11111)),2)</f>
        <v>30.2</v>
      </c>
    </row>
    <row r="11112" customFormat="false" ht="15" hidden="false" customHeight="false" outlineLevel="0" collapsed="false">
      <c r="A11112" s="24" t="s">
        <v>11935</v>
      </c>
      <c r="B11112" s="39" t="n">
        <v>46256</v>
      </c>
      <c r="C11112" s="24" t="s">
        <v>390</v>
      </c>
      <c r="D11112" s="24" t="s">
        <v>826</v>
      </c>
      <c r="E11112" s="24" t="s">
        <v>103</v>
      </c>
      <c r="F11112" s="38" t="n">
        <v>120</v>
      </c>
      <c r="G11112" s="42" t="n">
        <f aca="false">DATE(YEAR(B11112),MONTH(B11112),1)</f>
        <v>46235</v>
      </c>
      <c r="H11112" s="24" t="str">
        <f aca="false">INDEX(Customers!$B$2:$B$601,MATCH(C11112,Customers!$A$2:$A$601,0))</f>
        <v>Rift Valley</v>
      </c>
      <c r="I11112" s="43" t="n">
        <f aca="false">ROUND(MIN(INDEX(Assumptions!$D$13:$D$18,MATCH(E11112,Assumptions!$A$13:$A$18,0)),MAX(INDEX(Assumptions!$C$13:$C$18,MATCH(E11112,Assumptions!$A$13:$A$18,0)),INDEX(Assumptions!$B$13:$B$18,MATCH(E11112,Assumptions!$A$13:$A$18,0))*F11112)),2)</f>
        <v>5</v>
      </c>
    </row>
    <row r="11113" customFormat="false" ht="15" hidden="false" customHeight="false" outlineLevel="0" collapsed="false">
      <c r="A11113" s="24" t="s">
        <v>11936</v>
      </c>
      <c r="B11113" s="39" t="n">
        <v>46256</v>
      </c>
      <c r="C11113" s="24" t="s">
        <v>431</v>
      </c>
      <c r="D11113" s="24" t="s">
        <v>153</v>
      </c>
      <c r="E11113" s="24" t="s">
        <v>107</v>
      </c>
      <c r="F11113" s="38" t="n">
        <v>4040</v>
      </c>
      <c r="G11113" s="42" t="n">
        <f aca="false">DATE(YEAR(B11113),MONTH(B11113),1)</f>
        <v>46235</v>
      </c>
      <c r="H11113" s="24" t="str">
        <f aca="false">INDEX(Customers!$B$2:$B$601,MATCH(C11113,Customers!$A$2:$A$601,0))</f>
        <v>Nairobi</v>
      </c>
      <c r="I11113" s="43" t="n">
        <f aca="false">ROUND(MIN(INDEX(Assumptions!$D$13:$D$18,MATCH(E11113,Assumptions!$A$13:$A$18,0)),MAX(INDEX(Assumptions!$C$13:$C$18,MATCH(E11113,Assumptions!$A$13:$A$18,0)),INDEX(Assumptions!$B$13:$B$18,MATCH(E11113,Assumptions!$A$13:$A$18,0))*F11113)),2)</f>
        <v>0</v>
      </c>
    </row>
    <row r="11114" customFormat="false" ht="15" hidden="false" customHeight="false" outlineLevel="0" collapsed="false">
      <c r="A11114" s="24" t="s">
        <v>11937</v>
      </c>
      <c r="B11114" s="39" t="n">
        <v>46256</v>
      </c>
      <c r="C11114" s="24" t="s">
        <v>487</v>
      </c>
      <c r="D11114" s="24" t="s">
        <v>826</v>
      </c>
      <c r="E11114" s="24" t="s">
        <v>113</v>
      </c>
      <c r="F11114" s="38" t="n">
        <v>99</v>
      </c>
      <c r="G11114" s="42" t="n">
        <f aca="false">DATE(YEAR(B11114),MONTH(B11114),1)</f>
        <v>46235</v>
      </c>
      <c r="H11114" s="24" t="str">
        <f aca="false">INDEX(Customers!$B$2:$B$601,MATCH(C11114,Customers!$A$2:$A$601,0))</f>
        <v>Rift Valley</v>
      </c>
      <c r="I11114" s="43" t="n">
        <f aca="false">ROUND(MIN(INDEX(Assumptions!$D$13:$D$18,MATCH(E11114,Assumptions!$A$13:$A$18,0)),MAX(INDEX(Assumptions!$C$13:$C$18,MATCH(E11114,Assumptions!$A$13:$A$18,0)),INDEX(Assumptions!$B$13:$B$18,MATCH(E11114,Assumptions!$A$13:$A$18,0))*F11114)),2)</f>
        <v>4.95</v>
      </c>
    </row>
    <row r="11115" customFormat="false" ht="15" hidden="false" customHeight="false" outlineLevel="0" collapsed="false">
      <c r="A11115" s="24" t="s">
        <v>11938</v>
      </c>
      <c r="B11115" s="39" t="n">
        <v>46256</v>
      </c>
      <c r="C11115" s="24" t="s">
        <v>508</v>
      </c>
      <c r="D11115" s="24" t="s">
        <v>207</v>
      </c>
      <c r="E11115" s="24" t="s">
        <v>105</v>
      </c>
      <c r="F11115" s="38" t="n">
        <v>3290</v>
      </c>
      <c r="G11115" s="42" t="n">
        <f aca="false">DATE(YEAR(B11115),MONTH(B11115),1)</f>
        <v>46235</v>
      </c>
      <c r="H11115" s="24" t="str">
        <f aca="false">INDEX(Customers!$B$2:$B$601,MATCH(C11115,Customers!$A$2:$A$601,0))</f>
        <v>Eastern</v>
      </c>
      <c r="I11115" s="43" t="n">
        <f aca="false">ROUND(MIN(INDEX(Assumptions!$D$13:$D$18,MATCH(E11115,Assumptions!$A$13:$A$18,0)),MAX(INDEX(Assumptions!$C$13:$C$18,MATCH(E11115,Assumptions!$A$13:$A$18,0)),INDEX(Assumptions!$B$13:$B$18,MATCH(E11115,Assumptions!$A$13:$A$18,0))*F11115)),2)</f>
        <v>49.35</v>
      </c>
    </row>
    <row r="11116" customFormat="false" ht="15" hidden="false" customHeight="false" outlineLevel="0" collapsed="false">
      <c r="A11116" s="24" t="s">
        <v>11939</v>
      </c>
      <c r="B11116" s="39" t="n">
        <v>46256</v>
      </c>
      <c r="C11116" s="24" t="s">
        <v>508</v>
      </c>
      <c r="D11116" s="24" t="s">
        <v>826</v>
      </c>
      <c r="E11116" s="24" t="s">
        <v>103</v>
      </c>
      <c r="F11116" s="38" t="n">
        <v>360</v>
      </c>
      <c r="G11116" s="42" t="n">
        <f aca="false">DATE(YEAR(B11116),MONTH(B11116),1)</f>
        <v>46235</v>
      </c>
      <c r="H11116" s="24" t="str">
        <f aca="false">INDEX(Customers!$B$2:$B$601,MATCH(C11116,Customers!$A$2:$A$601,0))</f>
        <v>Eastern</v>
      </c>
      <c r="I11116" s="43" t="n">
        <f aca="false">ROUND(MIN(INDEX(Assumptions!$D$13:$D$18,MATCH(E11116,Assumptions!$A$13:$A$18,0)),MAX(INDEX(Assumptions!$C$13:$C$18,MATCH(E11116,Assumptions!$A$13:$A$18,0)),INDEX(Assumptions!$B$13:$B$18,MATCH(E11116,Assumptions!$A$13:$A$18,0))*F11116)),2)</f>
        <v>5</v>
      </c>
    </row>
    <row r="11117" customFormat="false" ht="15" hidden="false" customHeight="false" outlineLevel="0" collapsed="false">
      <c r="A11117" s="24" t="s">
        <v>11940</v>
      </c>
      <c r="B11117" s="39" t="n">
        <v>46256</v>
      </c>
      <c r="C11117" s="24" t="s">
        <v>516</v>
      </c>
      <c r="D11117" s="24" t="s">
        <v>826</v>
      </c>
      <c r="E11117" s="24" t="s">
        <v>111</v>
      </c>
      <c r="F11117" s="38" t="n">
        <v>100</v>
      </c>
      <c r="G11117" s="42" t="n">
        <f aca="false">DATE(YEAR(B11117),MONTH(B11117),1)</f>
        <v>46235</v>
      </c>
      <c r="H11117" s="24" t="str">
        <f aca="false">INDEX(Customers!$B$2:$B$601,MATCH(C11117,Customers!$A$2:$A$601,0))</f>
        <v>Rift Valley</v>
      </c>
      <c r="I11117" s="43" t="n">
        <f aca="false">ROUND(MIN(INDEX(Assumptions!$D$13:$D$18,MATCH(E11117,Assumptions!$A$13:$A$18,0)),MAX(INDEX(Assumptions!$C$13:$C$18,MATCH(E11117,Assumptions!$A$13:$A$18,0)),INDEX(Assumptions!$B$13:$B$18,MATCH(E11117,Assumptions!$A$13:$A$18,0))*F11117)),2)</f>
        <v>4</v>
      </c>
    </row>
    <row r="11118" customFormat="false" ht="15" hidden="false" customHeight="false" outlineLevel="0" collapsed="false">
      <c r="A11118" s="24" t="s">
        <v>11941</v>
      </c>
      <c r="B11118" s="39" t="n">
        <v>46256</v>
      </c>
      <c r="C11118" s="24" t="s">
        <v>521</v>
      </c>
      <c r="D11118" s="24" t="s">
        <v>826</v>
      </c>
      <c r="E11118" s="24" t="s">
        <v>103</v>
      </c>
      <c r="F11118" s="38" t="n">
        <v>880</v>
      </c>
      <c r="G11118" s="42" t="n">
        <f aca="false">DATE(YEAR(B11118),MONTH(B11118),1)</f>
        <v>46235</v>
      </c>
      <c r="H11118" s="24" t="str">
        <f aca="false">INDEX(Customers!$B$2:$B$601,MATCH(C11118,Customers!$A$2:$A$601,0))</f>
        <v>Western</v>
      </c>
      <c r="I11118" s="43" t="n">
        <f aca="false">ROUND(MIN(INDEX(Assumptions!$D$13:$D$18,MATCH(E11118,Assumptions!$A$13:$A$18,0)),MAX(INDEX(Assumptions!$C$13:$C$18,MATCH(E11118,Assumptions!$A$13:$A$18,0)),INDEX(Assumptions!$B$13:$B$18,MATCH(E11118,Assumptions!$A$13:$A$18,0))*F11118)),2)</f>
        <v>8.8</v>
      </c>
    </row>
    <row r="11119" customFormat="false" ht="15" hidden="false" customHeight="false" outlineLevel="0" collapsed="false">
      <c r="A11119" s="24" t="s">
        <v>11942</v>
      </c>
      <c r="B11119" s="39" t="n">
        <v>46256</v>
      </c>
      <c r="C11119" s="24" t="s">
        <v>523</v>
      </c>
      <c r="D11119" s="24" t="s">
        <v>152</v>
      </c>
      <c r="E11119" s="24" t="s">
        <v>107</v>
      </c>
      <c r="F11119" s="38" t="n">
        <v>3840</v>
      </c>
      <c r="G11119" s="42" t="n">
        <f aca="false">DATE(YEAR(B11119),MONTH(B11119),1)</f>
        <v>46235</v>
      </c>
      <c r="H11119" s="24" t="str">
        <f aca="false">INDEX(Customers!$B$2:$B$601,MATCH(C11119,Customers!$A$2:$A$601,0))</f>
        <v>Nairobi</v>
      </c>
      <c r="I11119" s="43" t="n">
        <f aca="false">ROUND(MIN(INDEX(Assumptions!$D$13:$D$18,MATCH(E11119,Assumptions!$A$13:$A$18,0)),MAX(INDEX(Assumptions!$C$13:$C$18,MATCH(E11119,Assumptions!$A$13:$A$18,0)),INDEX(Assumptions!$B$13:$B$18,MATCH(E11119,Assumptions!$A$13:$A$18,0))*F11119)),2)</f>
        <v>0</v>
      </c>
    </row>
    <row r="11120" customFormat="false" ht="15" hidden="false" customHeight="false" outlineLevel="0" collapsed="false">
      <c r="A11120" s="24" t="s">
        <v>11943</v>
      </c>
      <c r="B11120" s="39" t="n">
        <v>46256</v>
      </c>
      <c r="C11120" s="24" t="s">
        <v>564</v>
      </c>
      <c r="D11120" s="24" t="s">
        <v>826</v>
      </c>
      <c r="E11120" s="24" t="s">
        <v>111</v>
      </c>
      <c r="F11120" s="38" t="n">
        <v>50</v>
      </c>
      <c r="G11120" s="42" t="n">
        <f aca="false">DATE(YEAR(B11120),MONTH(B11120),1)</f>
        <v>46235</v>
      </c>
      <c r="H11120" s="24" t="str">
        <f aca="false">INDEX(Customers!$B$2:$B$601,MATCH(C11120,Customers!$A$2:$A$601,0))</f>
        <v>Coast</v>
      </c>
      <c r="I11120" s="43" t="n">
        <f aca="false">ROUND(MIN(INDEX(Assumptions!$D$13:$D$18,MATCH(E11120,Assumptions!$A$13:$A$18,0)),MAX(INDEX(Assumptions!$C$13:$C$18,MATCH(E11120,Assumptions!$A$13:$A$18,0)),INDEX(Assumptions!$B$13:$B$18,MATCH(E11120,Assumptions!$A$13:$A$18,0))*F11120)),2)</f>
        <v>2</v>
      </c>
    </row>
    <row r="11121" customFormat="false" ht="15" hidden="false" customHeight="false" outlineLevel="0" collapsed="false">
      <c r="A11121" s="24" t="s">
        <v>11944</v>
      </c>
      <c r="B11121" s="39" t="n">
        <v>46256</v>
      </c>
      <c r="C11121" s="24" t="s">
        <v>585</v>
      </c>
      <c r="D11121" s="24" t="s">
        <v>204</v>
      </c>
      <c r="E11121" s="24" t="s">
        <v>107</v>
      </c>
      <c r="F11121" s="38" t="n">
        <v>110580</v>
      </c>
      <c r="G11121" s="42" t="n">
        <f aca="false">DATE(YEAR(B11121),MONTH(B11121),1)</f>
        <v>46235</v>
      </c>
      <c r="H11121" s="24" t="str">
        <f aca="false">INDEX(Customers!$B$2:$B$601,MATCH(C11121,Customers!$A$2:$A$601,0))</f>
        <v>Eastern</v>
      </c>
      <c r="I11121" s="43" t="n">
        <f aca="false">ROUND(MIN(INDEX(Assumptions!$D$13:$D$18,MATCH(E11121,Assumptions!$A$13:$A$18,0)),MAX(INDEX(Assumptions!$C$13:$C$18,MATCH(E11121,Assumptions!$A$13:$A$18,0)),INDEX(Assumptions!$B$13:$B$18,MATCH(E11121,Assumptions!$A$13:$A$18,0))*F11121)),2)</f>
        <v>0</v>
      </c>
    </row>
    <row r="11122" customFormat="false" ht="15" hidden="false" customHeight="false" outlineLevel="0" collapsed="false">
      <c r="A11122" s="24" t="s">
        <v>11945</v>
      </c>
      <c r="B11122" s="39" t="n">
        <v>46256</v>
      </c>
      <c r="C11122" s="24" t="s">
        <v>593</v>
      </c>
      <c r="D11122" s="24" t="s">
        <v>826</v>
      </c>
      <c r="E11122" s="24" t="s">
        <v>111</v>
      </c>
      <c r="F11122" s="38" t="n">
        <v>100</v>
      </c>
      <c r="G11122" s="42" t="n">
        <f aca="false">DATE(YEAR(B11122),MONTH(B11122),1)</f>
        <v>46235</v>
      </c>
      <c r="H11122" s="24" t="str">
        <f aca="false">INDEX(Customers!$B$2:$B$601,MATCH(C11122,Customers!$A$2:$A$601,0))</f>
        <v>Western</v>
      </c>
      <c r="I11122" s="43" t="n">
        <f aca="false">ROUND(MIN(INDEX(Assumptions!$D$13:$D$18,MATCH(E11122,Assumptions!$A$13:$A$18,0)),MAX(INDEX(Assumptions!$C$13:$C$18,MATCH(E11122,Assumptions!$A$13:$A$18,0)),INDEX(Assumptions!$B$13:$B$18,MATCH(E11122,Assumptions!$A$13:$A$18,0))*F11122)),2)</f>
        <v>4</v>
      </c>
    </row>
    <row r="11123" customFormat="false" ht="15" hidden="false" customHeight="false" outlineLevel="0" collapsed="false">
      <c r="A11123" s="24" t="s">
        <v>11946</v>
      </c>
      <c r="B11123" s="39" t="n">
        <v>46256</v>
      </c>
      <c r="C11123" s="24" t="s">
        <v>601</v>
      </c>
      <c r="D11123" s="24" t="s">
        <v>152</v>
      </c>
      <c r="E11123" s="24" t="s">
        <v>107</v>
      </c>
      <c r="F11123" s="38" t="n">
        <v>3090</v>
      </c>
      <c r="G11123" s="42" t="n">
        <f aca="false">DATE(YEAR(B11123),MONTH(B11123),1)</f>
        <v>46235</v>
      </c>
      <c r="H11123" s="24" t="str">
        <f aca="false">INDEX(Customers!$B$2:$B$601,MATCH(C11123,Customers!$A$2:$A$601,0))</f>
        <v>Nairobi</v>
      </c>
      <c r="I11123" s="43" t="n">
        <f aca="false">ROUND(MIN(INDEX(Assumptions!$D$13:$D$18,MATCH(E11123,Assumptions!$A$13:$A$18,0)),MAX(INDEX(Assumptions!$C$13:$C$18,MATCH(E11123,Assumptions!$A$13:$A$18,0)),INDEX(Assumptions!$B$13:$B$18,MATCH(E11123,Assumptions!$A$13:$A$18,0))*F11123)),2)</f>
        <v>0</v>
      </c>
    </row>
    <row r="11124" customFormat="false" ht="15" hidden="false" customHeight="false" outlineLevel="0" collapsed="false">
      <c r="A11124" s="24" t="s">
        <v>11947</v>
      </c>
      <c r="B11124" s="39" t="n">
        <v>46256</v>
      </c>
      <c r="C11124" s="24" t="s">
        <v>653</v>
      </c>
      <c r="D11124" s="24" t="s">
        <v>826</v>
      </c>
      <c r="E11124" s="24" t="s">
        <v>109</v>
      </c>
      <c r="F11124" s="38" t="n">
        <v>1200</v>
      </c>
      <c r="G11124" s="42" t="n">
        <f aca="false">DATE(YEAR(B11124),MONTH(B11124),1)</f>
        <v>46235</v>
      </c>
      <c r="H11124" s="24" t="str">
        <f aca="false">INDEX(Customers!$B$2:$B$601,MATCH(C11124,Customers!$A$2:$A$601,0))</f>
        <v>Nairobi</v>
      </c>
      <c r="I11124" s="43" t="n">
        <f aca="false">ROUND(MIN(INDEX(Assumptions!$D$13:$D$18,MATCH(E11124,Assumptions!$A$13:$A$18,0)),MAX(INDEX(Assumptions!$C$13:$C$18,MATCH(E11124,Assumptions!$A$13:$A$18,0)),INDEX(Assumptions!$B$13:$B$18,MATCH(E11124,Assumptions!$A$13:$A$18,0))*F11124)),2)</f>
        <v>4.8</v>
      </c>
    </row>
    <row r="11125" customFormat="false" ht="15" hidden="false" customHeight="false" outlineLevel="0" collapsed="false">
      <c r="A11125" s="24" t="s">
        <v>11948</v>
      </c>
      <c r="B11125" s="39" t="n">
        <v>46256</v>
      </c>
      <c r="C11125" s="24" t="s">
        <v>658</v>
      </c>
      <c r="D11125" s="24" t="s">
        <v>826</v>
      </c>
      <c r="E11125" s="24" t="s">
        <v>111</v>
      </c>
      <c r="F11125" s="38" t="n">
        <v>200</v>
      </c>
      <c r="G11125" s="42" t="n">
        <f aca="false">DATE(YEAR(B11125),MONTH(B11125),1)</f>
        <v>46235</v>
      </c>
      <c r="H11125" s="24" t="str">
        <f aca="false">INDEX(Customers!$B$2:$B$601,MATCH(C11125,Customers!$A$2:$A$601,0))</f>
        <v>Central</v>
      </c>
      <c r="I11125" s="43" t="n">
        <f aca="false">ROUND(MIN(INDEX(Assumptions!$D$13:$D$18,MATCH(E11125,Assumptions!$A$13:$A$18,0)),MAX(INDEX(Assumptions!$C$13:$C$18,MATCH(E11125,Assumptions!$A$13:$A$18,0)),INDEX(Assumptions!$B$13:$B$18,MATCH(E11125,Assumptions!$A$13:$A$18,0))*F11125)),2)</f>
        <v>8</v>
      </c>
    </row>
    <row r="11126" customFormat="false" ht="15" hidden="false" customHeight="false" outlineLevel="0" collapsed="false">
      <c r="A11126" s="24" t="s">
        <v>11949</v>
      </c>
      <c r="B11126" s="39" t="n">
        <v>46256</v>
      </c>
      <c r="C11126" s="24" t="s">
        <v>662</v>
      </c>
      <c r="D11126" s="24" t="s">
        <v>180</v>
      </c>
      <c r="E11126" s="24" t="s">
        <v>105</v>
      </c>
      <c r="F11126" s="38" t="n">
        <v>3560</v>
      </c>
      <c r="G11126" s="42" t="n">
        <f aca="false">DATE(YEAR(B11126),MONTH(B11126),1)</f>
        <v>46235</v>
      </c>
      <c r="H11126" s="24" t="str">
        <f aca="false">INDEX(Customers!$B$2:$B$601,MATCH(C11126,Customers!$A$2:$A$601,0))</f>
        <v>Rift Valley</v>
      </c>
      <c r="I11126" s="43" t="n">
        <f aca="false">ROUND(MIN(INDEX(Assumptions!$D$13:$D$18,MATCH(E11126,Assumptions!$A$13:$A$18,0)),MAX(INDEX(Assumptions!$C$13:$C$18,MATCH(E11126,Assumptions!$A$13:$A$18,0)),INDEX(Assumptions!$B$13:$B$18,MATCH(E11126,Assumptions!$A$13:$A$18,0))*F11126)),2)</f>
        <v>53.4</v>
      </c>
    </row>
    <row r="11127" customFormat="false" ht="15" hidden="false" customHeight="false" outlineLevel="0" collapsed="false">
      <c r="A11127" s="24" t="s">
        <v>11950</v>
      </c>
      <c r="B11127" s="39" t="n">
        <v>46256</v>
      </c>
      <c r="C11127" s="24" t="s">
        <v>665</v>
      </c>
      <c r="D11127" s="24" t="s">
        <v>826</v>
      </c>
      <c r="E11127" s="24" t="s">
        <v>103</v>
      </c>
      <c r="F11127" s="38" t="n">
        <v>1520</v>
      </c>
      <c r="G11127" s="42" t="n">
        <f aca="false">DATE(YEAR(B11127),MONTH(B11127),1)</f>
        <v>46235</v>
      </c>
      <c r="H11127" s="24" t="str">
        <f aca="false">INDEX(Customers!$B$2:$B$601,MATCH(C11127,Customers!$A$2:$A$601,0))</f>
        <v>Nairobi</v>
      </c>
      <c r="I11127" s="43" t="n">
        <f aca="false">ROUND(MIN(INDEX(Assumptions!$D$13:$D$18,MATCH(E11127,Assumptions!$A$13:$A$18,0)),MAX(INDEX(Assumptions!$C$13:$C$18,MATCH(E11127,Assumptions!$A$13:$A$18,0)),INDEX(Assumptions!$B$13:$B$18,MATCH(E11127,Assumptions!$A$13:$A$18,0))*F11127)),2)</f>
        <v>15.2</v>
      </c>
    </row>
    <row r="11128" customFormat="false" ht="15" hidden="false" customHeight="false" outlineLevel="0" collapsed="false">
      <c r="A11128" s="24" t="s">
        <v>11951</v>
      </c>
      <c r="B11128" s="39" t="n">
        <v>46256</v>
      </c>
      <c r="C11128" s="24" t="s">
        <v>696</v>
      </c>
      <c r="D11128" s="24" t="s">
        <v>826</v>
      </c>
      <c r="E11128" s="24" t="s">
        <v>111</v>
      </c>
      <c r="F11128" s="38" t="n">
        <v>20</v>
      </c>
      <c r="G11128" s="42" t="n">
        <f aca="false">DATE(YEAR(B11128),MONTH(B11128),1)</f>
        <v>46235</v>
      </c>
      <c r="H11128" s="24" t="str">
        <f aca="false">INDEX(Customers!$B$2:$B$601,MATCH(C11128,Customers!$A$2:$A$601,0))</f>
        <v>Western</v>
      </c>
      <c r="I11128" s="43" t="n">
        <f aca="false">ROUND(MIN(INDEX(Assumptions!$D$13:$D$18,MATCH(E11128,Assumptions!$A$13:$A$18,0)),MAX(INDEX(Assumptions!$C$13:$C$18,MATCH(E11128,Assumptions!$A$13:$A$18,0)),INDEX(Assumptions!$B$13:$B$18,MATCH(E11128,Assumptions!$A$13:$A$18,0))*F11128)),2)</f>
        <v>0.8</v>
      </c>
    </row>
    <row r="11129" customFormat="false" ht="15" hidden="false" customHeight="false" outlineLevel="0" collapsed="false">
      <c r="A11129" s="24" t="s">
        <v>11952</v>
      </c>
      <c r="B11129" s="39" t="n">
        <v>46256</v>
      </c>
      <c r="C11129" s="24" t="s">
        <v>711</v>
      </c>
      <c r="D11129" s="24" t="s">
        <v>826</v>
      </c>
      <c r="E11129" s="24" t="s">
        <v>103</v>
      </c>
      <c r="F11129" s="38" t="n">
        <v>6200</v>
      </c>
      <c r="G11129" s="42" t="n">
        <f aca="false">DATE(YEAR(B11129),MONTH(B11129),1)</f>
        <v>46235</v>
      </c>
      <c r="H11129" s="24" t="str">
        <f aca="false">INDEX(Customers!$B$2:$B$601,MATCH(C11129,Customers!$A$2:$A$601,0))</f>
        <v>Rift Valley</v>
      </c>
      <c r="I11129" s="43" t="n">
        <f aca="false">ROUND(MIN(INDEX(Assumptions!$D$13:$D$18,MATCH(E11129,Assumptions!$A$13:$A$18,0)),MAX(INDEX(Assumptions!$C$13:$C$18,MATCH(E11129,Assumptions!$A$13:$A$18,0)),INDEX(Assumptions!$B$13:$B$18,MATCH(E11129,Assumptions!$A$13:$A$18,0))*F11129)),2)</f>
        <v>62</v>
      </c>
    </row>
    <row r="11130" customFormat="false" ht="15" hidden="false" customHeight="false" outlineLevel="0" collapsed="false">
      <c r="A11130" s="24" t="s">
        <v>11953</v>
      </c>
      <c r="B11130" s="39" t="n">
        <v>46256</v>
      </c>
      <c r="C11130" s="24" t="s">
        <v>737</v>
      </c>
      <c r="D11130" s="24" t="s">
        <v>826</v>
      </c>
      <c r="E11130" s="24" t="s">
        <v>113</v>
      </c>
      <c r="F11130" s="38" t="n">
        <v>1000</v>
      </c>
      <c r="G11130" s="42" t="n">
        <f aca="false">DATE(YEAR(B11130),MONTH(B11130),1)</f>
        <v>46235</v>
      </c>
      <c r="H11130" s="24" t="str">
        <f aca="false">INDEX(Customers!$B$2:$B$601,MATCH(C11130,Customers!$A$2:$A$601,0))</f>
        <v>Rift Valley</v>
      </c>
      <c r="I11130" s="43" t="n">
        <f aca="false">ROUND(MIN(INDEX(Assumptions!$D$13:$D$18,MATCH(E11130,Assumptions!$A$13:$A$18,0)),MAX(INDEX(Assumptions!$C$13:$C$18,MATCH(E11130,Assumptions!$A$13:$A$18,0)),INDEX(Assumptions!$B$13:$B$18,MATCH(E11130,Assumptions!$A$13:$A$18,0))*F11130)),2)</f>
        <v>50</v>
      </c>
    </row>
    <row r="11131" customFormat="false" ht="15" hidden="false" customHeight="false" outlineLevel="0" collapsed="false">
      <c r="A11131" s="24" t="s">
        <v>11954</v>
      </c>
      <c r="B11131" s="39" t="n">
        <v>46256</v>
      </c>
      <c r="C11131" s="24" t="s">
        <v>748</v>
      </c>
      <c r="D11131" s="24" t="s">
        <v>826</v>
      </c>
      <c r="E11131" s="24" t="s">
        <v>109</v>
      </c>
      <c r="F11131" s="38" t="n">
        <v>34420</v>
      </c>
      <c r="G11131" s="42" t="n">
        <f aca="false">DATE(YEAR(B11131),MONTH(B11131),1)</f>
        <v>46235</v>
      </c>
      <c r="H11131" s="24" t="str">
        <f aca="false">INDEX(Customers!$B$2:$B$601,MATCH(C11131,Customers!$A$2:$A$601,0))</f>
        <v>Eastern</v>
      </c>
      <c r="I11131" s="43" t="n">
        <f aca="false">ROUND(MIN(INDEX(Assumptions!$D$13:$D$18,MATCH(E11131,Assumptions!$A$13:$A$18,0)),MAX(INDEX(Assumptions!$C$13:$C$18,MATCH(E11131,Assumptions!$A$13:$A$18,0)),INDEX(Assumptions!$B$13:$B$18,MATCH(E11131,Assumptions!$A$13:$A$18,0))*F11131)),2)</f>
        <v>40</v>
      </c>
    </row>
    <row r="11132" customFormat="false" ht="15" hidden="false" customHeight="false" outlineLevel="0" collapsed="false">
      <c r="A11132" s="24" t="s">
        <v>11955</v>
      </c>
      <c r="B11132" s="39" t="n">
        <v>46256</v>
      </c>
      <c r="C11132" s="24" t="s">
        <v>760</v>
      </c>
      <c r="D11132" s="24" t="s">
        <v>826</v>
      </c>
      <c r="E11132" s="24" t="s">
        <v>103</v>
      </c>
      <c r="F11132" s="38" t="n">
        <v>1520</v>
      </c>
      <c r="G11132" s="42" t="n">
        <f aca="false">DATE(YEAR(B11132),MONTH(B11132),1)</f>
        <v>46235</v>
      </c>
      <c r="H11132" s="24" t="str">
        <f aca="false">INDEX(Customers!$B$2:$B$601,MATCH(C11132,Customers!$A$2:$A$601,0))</f>
        <v>Rift Valley</v>
      </c>
      <c r="I11132" s="43" t="n">
        <f aca="false">ROUND(MIN(INDEX(Assumptions!$D$13:$D$18,MATCH(E11132,Assumptions!$A$13:$A$18,0)),MAX(INDEX(Assumptions!$C$13:$C$18,MATCH(E11132,Assumptions!$A$13:$A$18,0)),INDEX(Assumptions!$B$13:$B$18,MATCH(E11132,Assumptions!$A$13:$A$18,0))*F11132)),2)</f>
        <v>15.2</v>
      </c>
    </row>
    <row r="11133" customFormat="false" ht="15" hidden="false" customHeight="false" outlineLevel="0" collapsed="false">
      <c r="A11133" s="24" t="s">
        <v>11956</v>
      </c>
      <c r="B11133" s="39" t="n">
        <v>46256</v>
      </c>
      <c r="C11133" s="24" t="s">
        <v>786</v>
      </c>
      <c r="D11133" s="24" t="s">
        <v>826</v>
      </c>
      <c r="E11133" s="24" t="s">
        <v>109</v>
      </c>
      <c r="F11133" s="38" t="n">
        <v>14490</v>
      </c>
      <c r="G11133" s="42" t="n">
        <f aca="false">DATE(YEAR(B11133),MONTH(B11133),1)</f>
        <v>46235</v>
      </c>
      <c r="H11133" s="24" t="str">
        <f aca="false">INDEX(Customers!$B$2:$B$601,MATCH(C11133,Customers!$A$2:$A$601,0))</f>
        <v>Rift Valley</v>
      </c>
      <c r="I11133" s="43" t="n">
        <f aca="false">ROUND(MIN(INDEX(Assumptions!$D$13:$D$18,MATCH(E11133,Assumptions!$A$13:$A$18,0)),MAX(INDEX(Assumptions!$C$13:$C$18,MATCH(E11133,Assumptions!$A$13:$A$18,0)),INDEX(Assumptions!$B$13:$B$18,MATCH(E11133,Assumptions!$A$13:$A$18,0))*F11133)),2)</f>
        <v>40</v>
      </c>
    </row>
    <row r="11134" customFormat="false" ht="15" hidden="false" customHeight="false" outlineLevel="0" collapsed="false">
      <c r="A11134" s="24" t="s">
        <v>11957</v>
      </c>
      <c r="B11134" s="39" t="n">
        <v>46256</v>
      </c>
      <c r="C11134" s="24" t="s">
        <v>794</v>
      </c>
      <c r="D11134" s="24" t="s">
        <v>826</v>
      </c>
      <c r="E11134" s="24" t="s">
        <v>103</v>
      </c>
      <c r="F11134" s="38" t="n">
        <v>470</v>
      </c>
      <c r="G11134" s="42" t="n">
        <f aca="false">DATE(YEAR(B11134),MONTH(B11134),1)</f>
        <v>46235</v>
      </c>
      <c r="H11134" s="24" t="str">
        <f aca="false">INDEX(Customers!$B$2:$B$601,MATCH(C11134,Customers!$A$2:$A$601,0))</f>
        <v>Rift Valley</v>
      </c>
      <c r="I11134" s="43" t="n">
        <f aca="false">ROUND(MIN(INDEX(Assumptions!$D$13:$D$18,MATCH(E11134,Assumptions!$A$13:$A$18,0)),MAX(INDEX(Assumptions!$C$13:$C$18,MATCH(E11134,Assumptions!$A$13:$A$18,0)),INDEX(Assumptions!$B$13:$B$18,MATCH(E11134,Assumptions!$A$13:$A$18,0))*F11134)),2)</f>
        <v>5</v>
      </c>
    </row>
    <row r="11135" customFormat="false" ht="15" hidden="false" customHeight="false" outlineLevel="0" collapsed="false">
      <c r="A11135" s="24" t="s">
        <v>11958</v>
      </c>
      <c r="B11135" s="39" t="n">
        <v>46257</v>
      </c>
      <c r="C11135" s="24" t="s">
        <v>238</v>
      </c>
      <c r="D11135" s="24" t="s">
        <v>152</v>
      </c>
      <c r="E11135" s="24" t="s">
        <v>105</v>
      </c>
      <c r="F11135" s="38" t="n">
        <v>6760</v>
      </c>
      <c r="G11135" s="42" t="n">
        <f aca="false">DATE(YEAR(B11135),MONTH(B11135),1)</f>
        <v>46235</v>
      </c>
      <c r="H11135" s="24" t="str">
        <f aca="false">INDEX(Customers!$B$2:$B$601,MATCH(C11135,Customers!$A$2:$A$601,0))</f>
        <v>Nairobi</v>
      </c>
      <c r="I11135" s="43" t="n">
        <f aca="false">ROUND(MIN(INDEX(Assumptions!$D$13:$D$18,MATCH(E11135,Assumptions!$A$13:$A$18,0)),MAX(INDEX(Assumptions!$C$13:$C$18,MATCH(E11135,Assumptions!$A$13:$A$18,0)),INDEX(Assumptions!$B$13:$B$18,MATCH(E11135,Assumptions!$A$13:$A$18,0))*F11135)),2)</f>
        <v>101.4</v>
      </c>
    </row>
    <row r="11136" customFormat="false" ht="15" hidden="false" customHeight="false" outlineLevel="0" collapsed="false">
      <c r="A11136" s="24" t="s">
        <v>11959</v>
      </c>
      <c r="B11136" s="39" t="n">
        <v>46257</v>
      </c>
      <c r="C11136" s="24" t="s">
        <v>260</v>
      </c>
      <c r="D11136" s="24" t="s">
        <v>826</v>
      </c>
      <c r="E11136" s="24" t="s">
        <v>109</v>
      </c>
      <c r="F11136" s="38" t="n">
        <v>1720</v>
      </c>
      <c r="G11136" s="42" t="n">
        <f aca="false">DATE(YEAR(B11136),MONTH(B11136),1)</f>
        <v>46235</v>
      </c>
      <c r="H11136" s="24" t="str">
        <f aca="false">INDEX(Customers!$B$2:$B$601,MATCH(C11136,Customers!$A$2:$A$601,0))</f>
        <v>Central</v>
      </c>
      <c r="I11136" s="43" t="n">
        <f aca="false">ROUND(MIN(INDEX(Assumptions!$D$13:$D$18,MATCH(E11136,Assumptions!$A$13:$A$18,0)),MAX(INDEX(Assumptions!$C$13:$C$18,MATCH(E11136,Assumptions!$A$13:$A$18,0)),INDEX(Assumptions!$B$13:$B$18,MATCH(E11136,Assumptions!$A$13:$A$18,0))*F11136)),2)</f>
        <v>6.88</v>
      </c>
    </row>
    <row r="11137" customFormat="false" ht="15" hidden="false" customHeight="false" outlineLevel="0" collapsed="false">
      <c r="A11137" s="24" t="s">
        <v>11960</v>
      </c>
      <c r="B11137" s="39" t="n">
        <v>46257</v>
      </c>
      <c r="C11137" s="24" t="s">
        <v>273</v>
      </c>
      <c r="D11137" s="24" t="s">
        <v>826</v>
      </c>
      <c r="E11137" s="24" t="s">
        <v>103</v>
      </c>
      <c r="F11137" s="38" t="n">
        <v>3100</v>
      </c>
      <c r="G11137" s="42" t="n">
        <f aca="false">DATE(YEAR(B11137),MONTH(B11137),1)</f>
        <v>46235</v>
      </c>
      <c r="H11137" s="24" t="str">
        <f aca="false">INDEX(Customers!$B$2:$B$601,MATCH(C11137,Customers!$A$2:$A$601,0))</f>
        <v>Central</v>
      </c>
      <c r="I11137" s="43" t="n">
        <f aca="false">ROUND(MIN(INDEX(Assumptions!$D$13:$D$18,MATCH(E11137,Assumptions!$A$13:$A$18,0)),MAX(INDEX(Assumptions!$C$13:$C$18,MATCH(E11137,Assumptions!$A$13:$A$18,0)),INDEX(Assumptions!$B$13:$B$18,MATCH(E11137,Assumptions!$A$13:$A$18,0))*F11137)),2)</f>
        <v>31</v>
      </c>
    </row>
    <row r="11138" customFormat="false" ht="15" hidden="false" customHeight="false" outlineLevel="0" collapsed="false">
      <c r="A11138" s="24" t="s">
        <v>11961</v>
      </c>
      <c r="B11138" s="39" t="n">
        <v>46257</v>
      </c>
      <c r="C11138" s="24" t="s">
        <v>283</v>
      </c>
      <c r="D11138" s="24" t="s">
        <v>826</v>
      </c>
      <c r="E11138" s="24" t="s">
        <v>103</v>
      </c>
      <c r="F11138" s="38" t="n">
        <v>320</v>
      </c>
      <c r="G11138" s="42" t="n">
        <f aca="false">DATE(YEAR(B11138),MONTH(B11138),1)</f>
        <v>46235</v>
      </c>
      <c r="H11138" s="24" t="str">
        <f aca="false">INDEX(Customers!$B$2:$B$601,MATCH(C11138,Customers!$A$2:$A$601,0))</f>
        <v>Rift Valley</v>
      </c>
      <c r="I11138" s="43" t="n">
        <f aca="false">ROUND(MIN(INDEX(Assumptions!$D$13:$D$18,MATCH(E11138,Assumptions!$A$13:$A$18,0)),MAX(INDEX(Assumptions!$C$13:$C$18,MATCH(E11138,Assumptions!$A$13:$A$18,0)),INDEX(Assumptions!$B$13:$B$18,MATCH(E11138,Assumptions!$A$13:$A$18,0))*F11138)),2)</f>
        <v>5</v>
      </c>
    </row>
    <row r="11139" customFormat="false" ht="15" hidden="false" customHeight="false" outlineLevel="0" collapsed="false">
      <c r="A11139" s="24" t="s">
        <v>11962</v>
      </c>
      <c r="B11139" s="39" t="n">
        <v>46257</v>
      </c>
      <c r="C11139" s="24" t="s">
        <v>292</v>
      </c>
      <c r="D11139" s="24" t="s">
        <v>826</v>
      </c>
      <c r="E11139" s="24" t="s">
        <v>111</v>
      </c>
      <c r="F11139" s="38" t="n">
        <v>50</v>
      </c>
      <c r="G11139" s="42" t="n">
        <f aca="false">DATE(YEAR(B11139),MONTH(B11139),1)</f>
        <v>46235</v>
      </c>
      <c r="H11139" s="24" t="str">
        <f aca="false">INDEX(Customers!$B$2:$B$601,MATCH(C11139,Customers!$A$2:$A$601,0))</f>
        <v>Central</v>
      </c>
      <c r="I11139" s="43" t="n">
        <f aca="false">ROUND(MIN(INDEX(Assumptions!$D$13:$D$18,MATCH(E11139,Assumptions!$A$13:$A$18,0)),MAX(INDEX(Assumptions!$C$13:$C$18,MATCH(E11139,Assumptions!$A$13:$A$18,0)),INDEX(Assumptions!$B$13:$B$18,MATCH(E11139,Assumptions!$A$13:$A$18,0))*F11139)),2)</f>
        <v>2</v>
      </c>
    </row>
    <row r="11140" customFormat="false" ht="15" hidden="false" customHeight="false" outlineLevel="0" collapsed="false">
      <c r="A11140" s="24" t="s">
        <v>11963</v>
      </c>
      <c r="B11140" s="39" t="n">
        <v>46257</v>
      </c>
      <c r="C11140" s="24" t="s">
        <v>296</v>
      </c>
      <c r="D11140" s="24" t="s">
        <v>826</v>
      </c>
      <c r="E11140" s="24" t="s">
        <v>103</v>
      </c>
      <c r="F11140" s="38" t="n">
        <v>1570</v>
      </c>
      <c r="G11140" s="42" t="n">
        <f aca="false">DATE(YEAR(B11140),MONTH(B11140),1)</f>
        <v>46235</v>
      </c>
      <c r="H11140" s="24" t="str">
        <f aca="false">INDEX(Customers!$B$2:$B$601,MATCH(C11140,Customers!$A$2:$A$601,0))</f>
        <v>Coast</v>
      </c>
      <c r="I11140" s="43" t="n">
        <f aca="false">ROUND(MIN(INDEX(Assumptions!$D$13:$D$18,MATCH(E11140,Assumptions!$A$13:$A$18,0)),MAX(INDEX(Assumptions!$C$13:$C$18,MATCH(E11140,Assumptions!$A$13:$A$18,0)),INDEX(Assumptions!$B$13:$B$18,MATCH(E11140,Assumptions!$A$13:$A$18,0))*F11140)),2)</f>
        <v>15.7</v>
      </c>
    </row>
    <row r="11141" customFormat="false" ht="15" hidden="false" customHeight="false" outlineLevel="0" collapsed="false">
      <c r="A11141" s="24" t="s">
        <v>11964</v>
      </c>
      <c r="B11141" s="39" t="n">
        <v>46257</v>
      </c>
      <c r="C11141" s="24" t="s">
        <v>297</v>
      </c>
      <c r="D11141" s="24" t="s">
        <v>826</v>
      </c>
      <c r="E11141" s="24" t="s">
        <v>111</v>
      </c>
      <c r="F11141" s="38" t="n">
        <v>200</v>
      </c>
      <c r="G11141" s="42" t="n">
        <f aca="false">DATE(YEAR(B11141),MONTH(B11141),1)</f>
        <v>46235</v>
      </c>
      <c r="H11141" s="24" t="str">
        <f aca="false">INDEX(Customers!$B$2:$B$601,MATCH(C11141,Customers!$A$2:$A$601,0))</f>
        <v>Nairobi</v>
      </c>
      <c r="I11141" s="43" t="n">
        <f aca="false">ROUND(MIN(INDEX(Assumptions!$D$13:$D$18,MATCH(E11141,Assumptions!$A$13:$A$18,0)),MAX(INDEX(Assumptions!$C$13:$C$18,MATCH(E11141,Assumptions!$A$13:$A$18,0)),INDEX(Assumptions!$B$13:$B$18,MATCH(E11141,Assumptions!$A$13:$A$18,0))*F11141)),2)</f>
        <v>8</v>
      </c>
    </row>
    <row r="11142" customFormat="false" ht="15" hidden="false" customHeight="false" outlineLevel="0" collapsed="false">
      <c r="A11142" s="24" t="s">
        <v>11965</v>
      </c>
      <c r="B11142" s="39" t="n">
        <v>46257</v>
      </c>
      <c r="C11142" s="24" t="s">
        <v>307</v>
      </c>
      <c r="D11142" s="24" t="s">
        <v>826</v>
      </c>
      <c r="E11142" s="24" t="s">
        <v>103</v>
      </c>
      <c r="F11142" s="38" t="n">
        <v>1760</v>
      </c>
      <c r="G11142" s="42" t="n">
        <f aca="false">DATE(YEAR(B11142),MONTH(B11142),1)</f>
        <v>46235</v>
      </c>
      <c r="H11142" s="24" t="str">
        <f aca="false">INDEX(Customers!$B$2:$B$601,MATCH(C11142,Customers!$A$2:$A$601,0))</f>
        <v>Rift Valley</v>
      </c>
      <c r="I11142" s="43" t="n">
        <f aca="false">ROUND(MIN(INDEX(Assumptions!$D$13:$D$18,MATCH(E11142,Assumptions!$A$13:$A$18,0)),MAX(INDEX(Assumptions!$C$13:$C$18,MATCH(E11142,Assumptions!$A$13:$A$18,0)),INDEX(Assumptions!$B$13:$B$18,MATCH(E11142,Assumptions!$A$13:$A$18,0))*F11142)),2)</f>
        <v>17.6</v>
      </c>
    </row>
    <row r="11143" customFormat="false" ht="15" hidden="false" customHeight="false" outlineLevel="0" collapsed="false">
      <c r="A11143" s="24" t="s">
        <v>11966</v>
      </c>
      <c r="B11143" s="39" t="n">
        <v>46257</v>
      </c>
      <c r="C11143" s="24" t="s">
        <v>320</v>
      </c>
      <c r="D11143" s="24" t="s">
        <v>826</v>
      </c>
      <c r="E11143" s="24" t="s">
        <v>113</v>
      </c>
      <c r="F11143" s="38" t="n">
        <v>99</v>
      </c>
      <c r="G11143" s="42" t="n">
        <f aca="false">DATE(YEAR(B11143),MONTH(B11143),1)</f>
        <v>46235</v>
      </c>
      <c r="H11143" s="24" t="str">
        <f aca="false">INDEX(Customers!$B$2:$B$601,MATCH(C11143,Customers!$A$2:$A$601,0))</f>
        <v>Rift Valley</v>
      </c>
      <c r="I11143" s="43" t="n">
        <f aca="false">ROUND(MIN(INDEX(Assumptions!$D$13:$D$18,MATCH(E11143,Assumptions!$A$13:$A$18,0)),MAX(INDEX(Assumptions!$C$13:$C$18,MATCH(E11143,Assumptions!$A$13:$A$18,0)),INDEX(Assumptions!$B$13:$B$18,MATCH(E11143,Assumptions!$A$13:$A$18,0))*F11143)),2)</f>
        <v>4.95</v>
      </c>
    </row>
    <row r="11144" customFormat="false" ht="15" hidden="false" customHeight="false" outlineLevel="0" collapsed="false">
      <c r="A11144" s="24" t="s">
        <v>11967</v>
      </c>
      <c r="B11144" s="39" t="n">
        <v>46257</v>
      </c>
      <c r="C11144" s="24" t="s">
        <v>320</v>
      </c>
      <c r="D11144" s="24" t="s">
        <v>826</v>
      </c>
      <c r="E11144" s="24" t="s">
        <v>109</v>
      </c>
      <c r="F11144" s="38" t="n">
        <v>2970</v>
      </c>
      <c r="G11144" s="42" t="n">
        <f aca="false">DATE(YEAR(B11144),MONTH(B11144),1)</f>
        <v>46235</v>
      </c>
      <c r="H11144" s="24" t="str">
        <f aca="false">INDEX(Customers!$B$2:$B$601,MATCH(C11144,Customers!$A$2:$A$601,0))</f>
        <v>Rift Valley</v>
      </c>
      <c r="I11144" s="43" t="n">
        <f aca="false">ROUND(MIN(INDEX(Assumptions!$D$13:$D$18,MATCH(E11144,Assumptions!$A$13:$A$18,0)),MAX(INDEX(Assumptions!$C$13:$C$18,MATCH(E11144,Assumptions!$A$13:$A$18,0)),INDEX(Assumptions!$B$13:$B$18,MATCH(E11144,Assumptions!$A$13:$A$18,0))*F11144)),2)</f>
        <v>11.88</v>
      </c>
    </row>
    <row r="11145" customFormat="false" ht="15" hidden="false" customHeight="false" outlineLevel="0" collapsed="false">
      <c r="A11145" s="24" t="s">
        <v>11968</v>
      </c>
      <c r="B11145" s="39" t="n">
        <v>46257</v>
      </c>
      <c r="C11145" s="24" t="s">
        <v>336</v>
      </c>
      <c r="D11145" s="24" t="s">
        <v>826</v>
      </c>
      <c r="E11145" s="24" t="s">
        <v>103</v>
      </c>
      <c r="F11145" s="38" t="n">
        <v>3190</v>
      </c>
      <c r="G11145" s="42" t="n">
        <f aca="false">DATE(YEAR(B11145),MONTH(B11145),1)</f>
        <v>46235</v>
      </c>
      <c r="H11145" s="24" t="str">
        <f aca="false">INDEX(Customers!$B$2:$B$601,MATCH(C11145,Customers!$A$2:$A$601,0))</f>
        <v>Nairobi</v>
      </c>
      <c r="I11145" s="43" t="n">
        <f aca="false">ROUND(MIN(INDEX(Assumptions!$D$13:$D$18,MATCH(E11145,Assumptions!$A$13:$A$18,0)),MAX(INDEX(Assumptions!$C$13:$C$18,MATCH(E11145,Assumptions!$A$13:$A$18,0)),INDEX(Assumptions!$B$13:$B$18,MATCH(E11145,Assumptions!$A$13:$A$18,0))*F11145)),2)</f>
        <v>31.9</v>
      </c>
    </row>
    <row r="11146" customFormat="false" ht="15" hidden="false" customHeight="false" outlineLevel="0" collapsed="false">
      <c r="A11146" s="24" t="s">
        <v>11969</v>
      </c>
      <c r="B11146" s="39" t="n">
        <v>46257</v>
      </c>
      <c r="C11146" s="24" t="s">
        <v>347</v>
      </c>
      <c r="D11146" s="24" t="s">
        <v>188</v>
      </c>
      <c r="E11146" s="24" t="s">
        <v>107</v>
      </c>
      <c r="F11146" s="38" t="n">
        <v>2700</v>
      </c>
      <c r="G11146" s="42" t="n">
        <f aca="false">DATE(YEAR(B11146),MONTH(B11146),1)</f>
        <v>46235</v>
      </c>
      <c r="H11146" s="24" t="str">
        <f aca="false">INDEX(Customers!$B$2:$B$601,MATCH(C11146,Customers!$A$2:$A$601,0))</f>
        <v>Coast</v>
      </c>
      <c r="I11146" s="43" t="n">
        <f aca="false">ROUND(MIN(INDEX(Assumptions!$D$13:$D$18,MATCH(E11146,Assumptions!$A$13:$A$18,0)),MAX(INDEX(Assumptions!$C$13:$C$18,MATCH(E11146,Assumptions!$A$13:$A$18,0)),INDEX(Assumptions!$B$13:$B$18,MATCH(E11146,Assumptions!$A$13:$A$18,0))*F11146)),2)</f>
        <v>0</v>
      </c>
    </row>
    <row r="11147" customFormat="false" ht="15" hidden="false" customHeight="false" outlineLevel="0" collapsed="false">
      <c r="A11147" s="24" t="s">
        <v>11970</v>
      </c>
      <c r="B11147" s="39" t="n">
        <v>46257</v>
      </c>
      <c r="C11147" s="24" t="s">
        <v>381</v>
      </c>
      <c r="D11147" s="24" t="s">
        <v>826</v>
      </c>
      <c r="E11147" s="24" t="s">
        <v>103</v>
      </c>
      <c r="F11147" s="38" t="n">
        <v>1340</v>
      </c>
      <c r="G11147" s="42" t="n">
        <f aca="false">DATE(YEAR(B11147),MONTH(B11147),1)</f>
        <v>46235</v>
      </c>
      <c r="H11147" s="24" t="str">
        <f aca="false">INDEX(Customers!$B$2:$B$601,MATCH(C11147,Customers!$A$2:$A$601,0))</f>
        <v>Rift Valley</v>
      </c>
      <c r="I11147" s="43" t="n">
        <f aca="false">ROUND(MIN(INDEX(Assumptions!$D$13:$D$18,MATCH(E11147,Assumptions!$A$13:$A$18,0)),MAX(INDEX(Assumptions!$C$13:$C$18,MATCH(E11147,Assumptions!$A$13:$A$18,0)),INDEX(Assumptions!$B$13:$B$18,MATCH(E11147,Assumptions!$A$13:$A$18,0))*F11147)),2)</f>
        <v>13.4</v>
      </c>
    </row>
    <row r="11148" customFormat="false" ht="15" hidden="false" customHeight="false" outlineLevel="0" collapsed="false">
      <c r="A11148" s="24" t="s">
        <v>11971</v>
      </c>
      <c r="B11148" s="39" t="n">
        <v>46257</v>
      </c>
      <c r="C11148" s="24" t="s">
        <v>390</v>
      </c>
      <c r="D11148" s="24" t="s">
        <v>826</v>
      </c>
      <c r="E11148" s="24" t="s">
        <v>103</v>
      </c>
      <c r="F11148" s="38" t="n">
        <v>3110</v>
      </c>
      <c r="G11148" s="42" t="n">
        <f aca="false">DATE(YEAR(B11148),MONTH(B11148),1)</f>
        <v>46235</v>
      </c>
      <c r="H11148" s="24" t="str">
        <f aca="false">INDEX(Customers!$B$2:$B$601,MATCH(C11148,Customers!$A$2:$A$601,0))</f>
        <v>Rift Valley</v>
      </c>
      <c r="I11148" s="43" t="n">
        <f aca="false">ROUND(MIN(INDEX(Assumptions!$D$13:$D$18,MATCH(E11148,Assumptions!$A$13:$A$18,0)),MAX(INDEX(Assumptions!$C$13:$C$18,MATCH(E11148,Assumptions!$A$13:$A$18,0)),INDEX(Assumptions!$B$13:$B$18,MATCH(E11148,Assumptions!$A$13:$A$18,0))*F11148)),2)</f>
        <v>31.1</v>
      </c>
    </row>
    <row r="11149" customFormat="false" ht="15" hidden="false" customHeight="false" outlineLevel="0" collapsed="false">
      <c r="A11149" s="24" t="s">
        <v>11972</v>
      </c>
      <c r="B11149" s="39" t="n">
        <v>46257</v>
      </c>
      <c r="C11149" s="24" t="s">
        <v>420</v>
      </c>
      <c r="D11149" s="24" t="s">
        <v>168</v>
      </c>
      <c r="E11149" s="24" t="s">
        <v>107</v>
      </c>
      <c r="F11149" s="38" t="n">
        <v>4590</v>
      </c>
      <c r="G11149" s="42" t="n">
        <f aca="false">DATE(YEAR(B11149),MONTH(B11149),1)</f>
        <v>46235</v>
      </c>
      <c r="H11149" s="24" t="str">
        <f aca="false">INDEX(Customers!$B$2:$B$601,MATCH(C11149,Customers!$A$2:$A$601,0))</f>
        <v>Central</v>
      </c>
      <c r="I11149" s="43" t="n">
        <f aca="false">ROUND(MIN(INDEX(Assumptions!$D$13:$D$18,MATCH(E11149,Assumptions!$A$13:$A$18,0)),MAX(INDEX(Assumptions!$C$13:$C$18,MATCH(E11149,Assumptions!$A$13:$A$18,0)),INDEX(Assumptions!$B$13:$B$18,MATCH(E11149,Assumptions!$A$13:$A$18,0))*F11149)),2)</f>
        <v>0</v>
      </c>
    </row>
    <row r="11150" customFormat="false" ht="15" hidden="false" customHeight="false" outlineLevel="0" collapsed="false">
      <c r="A11150" s="24" t="s">
        <v>11973</v>
      </c>
      <c r="B11150" s="39" t="n">
        <v>46257</v>
      </c>
      <c r="C11150" s="24" t="s">
        <v>433</v>
      </c>
      <c r="D11150" s="24" t="s">
        <v>153</v>
      </c>
      <c r="E11150" s="24" t="s">
        <v>107</v>
      </c>
      <c r="F11150" s="38" t="n">
        <v>8050</v>
      </c>
      <c r="G11150" s="42" t="n">
        <f aca="false">DATE(YEAR(B11150),MONTH(B11150),1)</f>
        <v>46235</v>
      </c>
      <c r="H11150" s="24" t="str">
        <f aca="false">INDEX(Customers!$B$2:$B$601,MATCH(C11150,Customers!$A$2:$A$601,0))</f>
        <v>Nairobi</v>
      </c>
      <c r="I11150" s="43" t="n">
        <f aca="false">ROUND(MIN(INDEX(Assumptions!$D$13:$D$18,MATCH(E11150,Assumptions!$A$13:$A$18,0)),MAX(INDEX(Assumptions!$C$13:$C$18,MATCH(E11150,Assumptions!$A$13:$A$18,0)),INDEX(Assumptions!$B$13:$B$18,MATCH(E11150,Assumptions!$A$13:$A$18,0))*F11150)),2)</f>
        <v>0</v>
      </c>
    </row>
    <row r="11151" customFormat="false" ht="15" hidden="false" customHeight="false" outlineLevel="0" collapsed="false">
      <c r="A11151" s="24" t="s">
        <v>11974</v>
      </c>
      <c r="B11151" s="39" t="n">
        <v>46257</v>
      </c>
      <c r="C11151" s="24" t="s">
        <v>446</v>
      </c>
      <c r="D11151" s="24" t="s">
        <v>826</v>
      </c>
      <c r="E11151" s="24" t="s">
        <v>111</v>
      </c>
      <c r="F11151" s="38" t="n">
        <v>50</v>
      </c>
      <c r="G11151" s="42" t="n">
        <f aca="false">DATE(YEAR(B11151),MONTH(B11151),1)</f>
        <v>46235</v>
      </c>
      <c r="H11151" s="24" t="str">
        <f aca="false">INDEX(Customers!$B$2:$B$601,MATCH(C11151,Customers!$A$2:$A$601,0))</f>
        <v>Central</v>
      </c>
      <c r="I11151" s="43" t="n">
        <f aca="false">ROUND(MIN(INDEX(Assumptions!$D$13:$D$18,MATCH(E11151,Assumptions!$A$13:$A$18,0)),MAX(INDEX(Assumptions!$C$13:$C$18,MATCH(E11151,Assumptions!$A$13:$A$18,0)),INDEX(Assumptions!$B$13:$B$18,MATCH(E11151,Assumptions!$A$13:$A$18,0))*F11151)),2)</f>
        <v>2</v>
      </c>
    </row>
    <row r="11152" customFormat="false" ht="15" hidden="false" customHeight="false" outlineLevel="0" collapsed="false">
      <c r="A11152" s="24" t="s">
        <v>11975</v>
      </c>
      <c r="B11152" s="39" t="n">
        <v>46257</v>
      </c>
      <c r="C11152" s="24" t="s">
        <v>449</v>
      </c>
      <c r="D11152" s="24" t="s">
        <v>174</v>
      </c>
      <c r="E11152" s="24" t="s">
        <v>107</v>
      </c>
      <c r="F11152" s="38" t="n">
        <v>16720</v>
      </c>
      <c r="G11152" s="42" t="n">
        <f aca="false">DATE(YEAR(B11152),MONTH(B11152),1)</f>
        <v>46235</v>
      </c>
      <c r="H11152" s="24" t="str">
        <f aca="false">INDEX(Customers!$B$2:$B$601,MATCH(C11152,Customers!$A$2:$A$601,0))</f>
        <v>Rift Valley</v>
      </c>
      <c r="I11152" s="43" t="n">
        <f aca="false">ROUND(MIN(INDEX(Assumptions!$D$13:$D$18,MATCH(E11152,Assumptions!$A$13:$A$18,0)),MAX(INDEX(Assumptions!$C$13:$C$18,MATCH(E11152,Assumptions!$A$13:$A$18,0)),INDEX(Assumptions!$B$13:$B$18,MATCH(E11152,Assumptions!$A$13:$A$18,0))*F11152)),2)</f>
        <v>0</v>
      </c>
    </row>
    <row r="11153" customFormat="false" ht="15" hidden="false" customHeight="false" outlineLevel="0" collapsed="false">
      <c r="A11153" s="24" t="s">
        <v>11976</v>
      </c>
      <c r="B11153" s="39" t="n">
        <v>46257</v>
      </c>
      <c r="C11153" s="24" t="s">
        <v>461</v>
      </c>
      <c r="D11153" s="24" t="s">
        <v>198</v>
      </c>
      <c r="E11153" s="24" t="s">
        <v>105</v>
      </c>
      <c r="F11153" s="38" t="n">
        <v>3790</v>
      </c>
      <c r="G11153" s="42" t="n">
        <f aca="false">DATE(YEAR(B11153),MONTH(B11153),1)</f>
        <v>46235</v>
      </c>
      <c r="H11153" s="24" t="str">
        <f aca="false">INDEX(Customers!$B$2:$B$601,MATCH(C11153,Customers!$A$2:$A$601,0))</f>
        <v>Western</v>
      </c>
      <c r="I11153" s="43" t="n">
        <f aca="false">ROUND(MIN(INDEX(Assumptions!$D$13:$D$18,MATCH(E11153,Assumptions!$A$13:$A$18,0)),MAX(INDEX(Assumptions!$C$13:$C$18,MATCH(E11153,Assumptions!$A$13:$A$18,0)),INDEX(Assumptions!$B$13:$B$18,MATCH(E11153,Assumptions!$A$13:$A$18,0))*F11153)),2)</f>
        <v>56.85</v>
      </c>
    </row>
    <row r="11154" customFormat="false" ht="15" hidden="false" customHeight="false" outlineLevel="0" collapsed="false">
      <c r="A11154" s="24" t="s">
        <v>11977</v>
      </c>
      <c r="B11154" s="39" t="n">
        <v>46257</v>
      </c>
      <c r="C11154" s="24" t="s">
        <v>464</v>
      </c>
      <c r="D11154" s="24" t="s">
        <v>826</v>
      </c>
      <c r="E11154" s="24" t="s">
        <v>113</v>
      </c>
      <c r="F11154" s="38" t="n">
        <v>1000</v>
      </c>
      <c r="G11154" s="42" t="n">
        <f aca="false">DATE(YEAR(B11154),MONTH(B11154),1)</f>
        <v>46235</v>
      </c>
      <c r="H11154" s="24" t="str">
        <f aca="false">INDEX(Customers!$B$2:$B$601,MATCH(C11154,Customers!$A$2:$A$601,0))</f>
        <v>Rift Valley</v>
      </c>
      <c r="I11154" s="43" t="n">
        <f aca="false">ROUND(MIN(INDEX(Assumptions!$D$13:$D$18,MATCH(E11154,Assumptions!$A$13:$A$18,0)),MAX(INDEX(Assumptions!$C$13:$C$18,MATCH(E11154,Assumptions!$A$13:$A$18,0)),INDEX(Assumptions!$B$13:$B$18,MATCH(E11154,Assumptions!$A$13:$A$18,0))*F11154)),2)</f>
        <v>50</v>
      </c>
    </row>
    <row r="11155" customFormat="false" ht="15" hidden="false" customHeight="false" outlineLevel="0" collapsed="false">
      <c r="A11155" s="24" t="s">
        <v>11978</v>
      </c>
      <c r="B11155" s="39" t="n">
        <v>46257</v>
      </c>
      <c r="C11155" s="24" t="s">
        <v>488</v>
      </c>
      <c r="D11155" s="24" t="s">
        <v>826</v>
      </c>
      <c r="E11155" s="24" t="s">
        <v>113</v>
      </c>
      <c r="F11155" s="38" t="n">
        <v>99</v>
      </c>
      <c r="G11155" s="42" t="n">
        <f aca="false">DATE(YEAR(B11155),MONTH(B11155),1)</f>
        <v>46235</v>
      </c>
      <c r="H11155" s="24" t="str">
        <f aca="false">INDEX(Customers!$B$2:$B$601,MATCH(C11155,Customers!$A$2:$A$601,0))</f>
        <v>Nairobi</v>
      </c>
      <c r="I11155" s="43" t="n">
        <f aca="false">ROUND(MIN(INDEX(Assumptions!$D$13:$D$18,MATCH(E11155,Assumptions!$A$13:$A$18,0)),MAX(INDEX(Assumptions!$C$13:$C$18,MATCH(E11155,Assumptions!$A$13:$A$18,0)),INDEX(Assumptions!$B$13:$B$18,MATCH(E11155,Assumptions!$A$13:$A$18,0))*F11155)),2)</f>
        <v>4.95</v>
      </c>
    </row>
    <row r="11156" customFormat="false" ht="15" hidden="false" customHeight="false" outlineLevel="0" collapsed="false">
      <c r="A11156" s="24" t="s">
        <v>11979</v>
      </c>
      <c r="B11156" s="39" t="n">
        <v>46257</v>
      </c>
      <c r="C11156" s="24" t="s">
        <v>509</v>
      </c>
      <c r="D11156" s="24" t="s">
        <v>174</v>
      </c>
      <c r="E11156" s="24" t="s">
        <v>105</v>
      </c>
      <c r="F11156" s="38" t="n">
        <v>1080</v>
      </c>
      <c r="G11156" s="42" t="n">
        <f aca="false">DATE(YEAR(B11156),MONTH(B11156),1)</f>
        <v>46235</v>
      </c>
      <c r="H11156" s="24" t="str">
        <f aca="false">INDEX(Customers!$B$2:$B$601,MATCH(C11156,Customers!$A$2:$A$601,0))</f>
        <v>Rift Valley</v>
      </c>
      <c r="I11156" s="43" t="n">
        <f aca="false">ROUND(MIN(INDEX(Assumptions!$D$13:$D$18,MATCH(E11156,Assumptions!$A$13:$A$18,0)),MAX(INDEX(Assumptions!$C$13:$C$18,MATCH(E11156,Assumptions!$A$13:$A$18,0)),INDEX(Assumptions!$B$13:$B$18,MATCH(E11156,Assumptions!$A$13:$A$18,0))*F11156)),2)</f>
        <v>16.2</v>
      </c>
    </row>
    <row r="11157" customFormat="false" ht="15" hidden="false" customHeight="false" outlineLevel="0" collapsed="false">
      <c r="A11157" s="24" t="s">
        <v>11980</v>
      </c>
      <c r="B11157" s="39" t="n">
        <v>46257</v>
      </c>
      <c r="C11157" s="24" t="s">
        <v>520</v>
      </c>
      <c r="D11157" s="24" t="s">
        <v>184</v>
      </c>
      <c r="E11157" s="24" t="s">
        <v>105</v>
      </c>
      <c r="F11157" s="38" t="n">
        <v>2750</v>
      </c>
      <c r="G11157" s="42" t="n">
        <f aca="false">DATE(YEAR(B11157),MONTH(B11157),1)</f>
        <v>46235</v>
      </c>
      <c r="H11157" s="24" t="str">
        <f aca="false">INDEX(Customers!$B$2:$B$601,MATCH(C11157,Customers!$A$2:$A$601,0))</f>
        <v>Coast</v>
      </c>
      <c r="I11157" s="43" t="n">
        <f aca="false">ROUND(MIN(INDEX(Assumptions!$D$13:$D$18,MATCH(E11157,Assumptions!$A$13:$A$18,0)),MAX(INDEX(Assumptions!$C$13:$C$18,MATCH(E11157,Assumptions!$A$13:$A$18,0)),INDEX(Assumptions!$B$13:$B$18,MATCH(E11157,Assumptions!$A$13:$A$18,0))*F11157)),2)</f>
        <v>41.25</v>
      </c>
    </row>
    <row r="11158" customFormat="false" ht="15" hidden="false" customHeight="false" outlineLevel="0" collapsed="false">
      <c r="A11158" s="24" t="s">
        <v>11981</v>
      </c>
      <c r="B11158" s="39" t="n">
        <v>46257</v>
      </c>
      <c r="C11158" s="24" t="s">
        <v>525</v>
      </c>
      <c r="D11158" s="24" t="s">
        <v>150</v>
      </c>
      <c r="E11158" s="24" t="s">
        <v>105</v>
      </c>
      <c r="F11158" s="38" t="n">
        <v>7720</v>
      </c>
      <c r="G11158" s="42" t="n">
        <f aca="false">DATE(YEAR(B11158),MONTH(B11158),1)</f>
        <v>46235</v>
      </c>
      <c r="H11158" s="24" t="str">
        <f aca="false">INDEX(Customers!$B$2:$B$601,MATCH(C11158,Customers!$A$2:$A$601,0))</f>
        <v>Nairobi</v>
      </c>
      <c r="I11158" s="43" t="n">
        <f aca="false">ROUND(MIN(INDEX(Assumptions!$D$13:$D$18,MATCH(E11158,Assumptions!$A$13:$A$18,0)),MAX(INDEX(Assumptions!$C$13:$C$18,MATCH(E11158,Assumptions!$A$13:$A$18,0)),INDEX(Assumptions!$B$13:$B$18,MATCH(E11158,Assumptions!$A$13:$A$18,0))*F11158)),2)</f>
        <v>115.8</v>
      </c>
    </row>
    <row r="11159" customFormat="false" ht="15" hidden="false" customHeight="false" outlineLevel="0" collapsed="false">
      <c r="A11159" s="24" t="s">
        <v>11982</v>
      </c>
      <c r="B11159" s="39" t="n">
        <v>46257</v>
      </c>
      <c r="C11159" s="24" t="s">
        <v>528</v>
      </c>
      <c r="D11159" s="24" t="s">
        <v>826</v>
      </c>
      <c r="E11159" s="24" t="s">
        <v>109</v>
      </c>
      <c r="F11159" s="38" t="n">
        <v>9290</v>
      </c>
      <c r="G11159" s="42" t="n">
        <f aca="false">DATE(YEAR(B11159),MONTH(B11159),1)</f>
        <v>46235</v>
      </c>
      <c r="H11159" s="24" t="str">
        <f aca="false">INDEX(Customers!$B$2:$B$601,MATCH(C11159,Customers!$A$2:$A$601,0))</f>
        <v>Central</v>
      </c>
      <c r="I11159" s="43" t="n">
        <f aca="false">ROUND(MIN(INDEX(Assumptions!$D$13:$D$18,MATCH(E11159,Assumptions!$A$13:$A$18,0)),MAX(INDEX(Assumptions!$C$13:$C$18,MATCH(E11159,Assumptions!$A$13:$A$18,0)),INDEX(Assumptions!$B$13:$B$18,MATCH(E11159,Assumptions!$A$13:$A$18,0))*F11159)),2)</f>
        <v>37.16</v>
      </c>
    </row>
    <row r="11160" customFormat="false" ht="15" hidden="false" customHeight="false" outlineLevel="0" collapsed="false">
      <c r="A11160" s="24" t="s">
        <v>11983</v>
      </c>
      <c r="B11160" s="39" t="n">
        <v>46257</v>
      </c>
      <c r="C11160" s="24" t="s">
        <v>532</v>
      </c>
      <c r="D11160" s="24" t="s">
        <v>826</v>
      </c>
      <c r="E11160" s="24" t="s">
        <v>111</v>
      </c>
      <c r="F11160" s="38" t="n">
        <v>50</v>
      </c>
      <c r="G11160" s="42" t="n">
        <f aca="false">DATE(YEAR(B11160),MONTH(B11160),1)</f>
        <v>46235</v>
      </c>
      <c r="H11160" s="24" t="str">
        <f aca="false">INDEX(Customers!$B$2:$B$601,MATCH(C11160,Customers!$A$2:$A$601,0))</f>
        <v>Western</v>
      </c>
      <c r="I11160" s="43" t="n">
        <f aca="false">ROUND(MIN(INDEX(Assumptions!$D$13:$D$18,MATCH(E11160,Assumptions!$A$13:$A$18,0)),MAX(INDEX(Assumptions!$C$13:$C$18,MATCH(E11160,Assumptions!$A$13:$A$18,0)),INDEX(Assumptions!$B$13:$B$18,MATCH(E11160,Assumptions!$A$13:$A$18,0))*F11160)),2)</f>
        <v>2</v>
      </c>
    </row>
    <row r="11161" customFormat="false" ht="15" hidden="false" customHeight="false" outlineLevel="0" collapsed="false">
      <c r="A11161" s="24" t="s">
        <v>11984</v>
      </c>
      <c r="B11161" s="39" t="n">
        <v>46257</v>
      </c>
      <c r="C11161" s="24" t="s">
        <v>532</v>
      </c>
      <c r="D11161" s="24" t="s">
        <v>826</v>
      </c>
      <c r="E11161" s="24" t="s">
        <v>111</v>
      </c>
      <c r="F11161" s="38" t="n">
        <v>50</v>
      </c>
      <c r="G11161" s="42" t="n">
        <f aca="false">DATE(YEAR(B11161),MONTH(B11161),1)</f>
        <v>46235</v>
      </c>
      <c r="H11161" s="24" t="str">
        <f aca="false">INDEX(Customers!$B$2:$B$601,MATCH(C11161,Customers!$A$2:$A$601,0))</f>
        <v>Western</v>
      </c>
      <c r="I11161" s="43" t="n">
        <f aca="false">ROUND(MIN(INDEX(Assumptions!$D$13:$D$18,MATCH(E11161,Assumptions!$A$13:$A$18,0)),MAX(INDEX(Assumptions!$C$13:$C$18,MATCH(E11161,Assumptions!$A$13:$A$18,0)),INDEX(Assumptions!$B$13:$B$18,MATCH(E11161,Assumptions!$A$13:$A$18,0))*F11161)),2)</f>
        <v>2</v>
      </c>
    </row>
    <row r="11162" customFormat="false" ht="15" hidden="false" customHeight="false" outlineLevel="0" collapsed="false">
      <c r="A11162" s="24" t="s">
        <v>11985</v>
      </c>
      <c r="B11162" s="39" t="n">
        <v>46257</v>
      </c>
      <c r="C11162" s="24" t="s">
        <v>532</v>
      </c>
      <c r="D11162" s="24" t="s">
        <v>826</v>
      </c>
      <c r="E11162" s="24" t="s">
        <v>103</v>
      </c>
      <c r="F11162" s="38" t="n">
        <v>2130</v>
      </c>
      <c r="G11162" s="42" t="n">
        <f aca="false">DATE(YEAR(B11162),MONTH(B11162),1)</f>
        <v>46235</v>
      </c>
      <c r="H11162" s="24" t="str">
        <f aca="false">INDEX(Customers!$B$2:$B$601,MATCH(C11162,Customers!$A$2:$A$601,0))</f>
        <v>Western</v>
      </c>
      <c r="I11162" s="43" t="n">
        <f aca="false">ROUND(MIN(INDEX(Assumptions!$D$13:$D$18,MATCH(E11162,Assumptions!$A$13:$A$18,0)),MAX(INDEX(Assumptions!$C$13:$C$18,MATCH(E11162,Assumptions!$A$13:$A$18,0)),INDEX(Assumptions!$B$13:$B$18,MATCH(E11162,Assumptions!$A$13:$A$18,0))*F11162)),2)</f>
        <v>21.3</v>
      </c>
    </row>
    <row r="11163" customFormat="false" ht="15" hidden="false" customHeight="false" outlineLevel="0" collapsed="false">
      <c r="A11163" s="24" t="s">
        <v>11986</v>
      </c>
      <c r="B11163" s="39" t="n">
        <v>46257</v>
      </c>
      <c r="C11163" s="24" t="s">
        <v>539</v>
      </c>
      <c r="D11163" s="24" t="s">
        <v>826</v>
      </c>
      <c r="E11163" s="24" t="s">
        <v>103</v>
      </c>
      <c r="F11163" s="38" t="n">
        <v>1130</v>
      </c>
      <c r="G11163" s="42" t="n">
        <f aca="false">DATE(YEAR(B11163),MONTH(B11163),1)</f>
        <v>46235</v>
      </c>
      <c r="H11163" s="24" t="str">
        <f aca="false">INDEX(Customers!$B$2:$B$601,MATCH(C11163,Customers!$A$2:$A$601,0))</f>
        <v>Nairobi</v>
      </c>
      <c r="I11163" s="43" t="n">
        <f aca="false">ROUND(MIN(INDEX(Assumptions!$D$13:$D$18,MATCH(E11163,Assumptions!$A$13:$A$18,0)),MAX(INDEX(Assumptions!$C$13:$C$18,MATCH(E11163,Assumptions!$A$13:$A$18,0)),INDEX(Assumptions!$B$13:$B$18,MATCH(E11163,Assumptions!$A$13:$A$18,0))*F11163)),2)</f>
        <v>11.3</v>
      </c>
    </row>
    <row r="11164" customFormat="false" ht="15" hidden="false" customHeight="false" outlineLevel="0" collapsed="false">
      <c r="A11164" s="24" t="s">
        <v>11987</v>
      </c>
      <c r="B11164" s="39" t="n">
        <v>46257</v>
      </c>
      <c r="C11164" s="24" t="s">
        <v>542</v>
      </c>
      <c r="D11164" s="24" t="s">
        <v>826</v>
      </c>
      <c r="E11164" s="24" t="s">
        <v>111</v>
      </c>
      <c r="F11164" s="38" t="n">
        <v>500</v>
      </c>
      <c r="G11164" s="42" t="n">
        <f aca="false">DATE(YEAR(B11164),MONTH(B11164),1)</f>
        <v>46235</v>
      </c>
      <c r="H11164" s="24" t="str">
        <f aca="false">INDEX(Customers!$B$2:$B$601,MATCH(C11164,Customers!$A$2:$A$601,0))</f>
        <v>Western</v>
      </c>
      <c r="I11164" s="43" t="n">
        <f aca="false">ROUND(MIN(INDEX(Assumptions!$D$13:$D$18,MATCH(E11164,Assumptions!$A$13:$A$18,0)),MAX(INDEX(Assumptions!$C$13:$C$18,MATCH(E11164,Assumptions!$A$13:$A$18,0)),INDEX(Assumptions!$B$13:$B$18,MATCH(E11164,Assumptions!$A$13:$A$18,0))*F11164)),2)</f>
        <v>20</v>
      </c>
    </row>
    <row r="11165" customFormat="false" ht="15" hidden="false" customHeight="false" outlineLevel="0" collapsed="false">
      <c r="A11165" s="24" t="s">
        <v>11988</v>
      </c>
      <c r="B11165" s="39" t="n">
        <v>46257</v>
      </c>
      <c r="C11165" s="24" t="s">
        <v>556</v>
      </c>
      <c r="D11165" s="24" t="s">
        <v>826</v>
      </c>
      <c r="E11165" s="24" t="s">
        <v>103</v>
      </c>
      <c r="F11165" s="38" t="n">
        <v>3180</v>
      </c>
      <c r="G11165" s="42" t="n">
        <f aca="false">DATE(YEAR(B11165),MONTH(B11165),1)</f>
        <v>46235</v>
      </c>
      <c r="H11165" s="24" t="str">
        <f aca="false">INDEX(Customers!$B$2:$B$601,MATCH(C11165,Customers!$A$2:$A$601,0))</f>
        <v>Central</v>
      </c>
      <c r="I11165" s="43" t="n">
        <f aca="false">ROUND(MIN(INDEX(Assumptions!$D$13:$D$18,MATCH(E11165,Assumptions!$A$13:$A$18,0)),MAX(INDEX(Assumptions!$C$13:$C$18,MATCH(E11165,Assumptions!$A$13:$A$18,0)),INDEX(Assumptions!$B$13:$B$18,MATCH(E11165,Assumptions!$A$13:$A$18,0))*F11165)),2)</f>
        <v>31.8</v>
      </c>
    </row>
    <row r="11166" customFormat="false" ht="15" hidden="false" customHeight="false" outlineLevel="0" collapsed="false">
      <c r="A11166" s="24" t="s">
        <v>11989</v>
      </c>
      <c r="B11166" s="39" t="n">
        <v>46257</v>
      </c>
      <c r="C11166" s="24" t="s">
        <v>570</v>
      </c>
      <c r="D11166" s="24" t="s">
        <v>826</v>
      </c>
      <c r="E11166" s="24" t="s">
        <v>111</v>
      </c>
      <c r="F11166" s="38" t="n">
        <v>50</v>
      </c>
      <c r="G11166" s="42" t="n">
        <f aca="false">DATE(YEAR(B11166),MONTH(B11166),1)</f>
        <v>46235</v>
      </c>
      <c r="H11166" s="24" t="str">
        <f aca="false">INDEX(Customers!$B$2:$B$601,MATCH(C11166,Customers!$A$2:$A$601,0))</f>
        <v>Western</v>
      </c>
      <c r="I11166" s="43" t="n">
        <f aca="false">ROUND(MIN(INDEX(Assumptions!$D$13:$D$18,MATCH(E11166,Assumptions!$A$13:$A$18,0)),MAX(INDEX(Assumptions!$C$13:$C$18,MATCH(E11166,Assumptions!$A$13:$A$18,0)),INDEX(Assumptions!$B$13:$B$18,MATCH(E11166,Assumptions!$A$13:$A$18,0))*F11166)),2)</f>
        <v>2</v>
      </c>
    </row>
    <row r="11167" customFormat="false" ht="15" hidden="false" customHeight="false" outlineLevel="0" collapsed="false">
      <c r="A11167" s="24" t="s">
        <v>11990</v>
      </c>
      <c r="B11167" s="39" t="n">
        <v>46257</v>
      </c>
      <c r="C11167" s="24" t="s">
        <v>589</v>
      </c>
      <c r="D11167" s="24" t="s">
        <v>826</v>
      </c>
      <c r="E11167" s="24" t="s">
        <v>113</v>
      </c>
      <c r="F11167" s="38" t="n">
        <v>250</v>
      </c>
      <c r="G11167" s="42" t="n">
        <f aca="false">DATE(YEAR(B11167),MONTH(B11167),1)</f>
        <v>46235</v>
      </c>
      <c r="H11167" s="24" t="str">
        <f aca="false">INDEX(Customers!$B$2:$B$601,MATCH(C11167,Customers!$A$2:$A$601,0))</f>
        <v>Eastern</v>
      </c>
      <c r="I11167" s="43" t="n">
        <f aca="false">ROUND(MIN(INDEX(Assumptions!$D$13:$D$18,MATCH(E11167,Assumptions!$A$13:$A$18,0)),MAX(INDEX(Assumptions!$C$13:$C$18,MATCH(E11167,Assumptions!$A$13:$A$18,0)),INDEX(Assumptions!$B$13:$B$18,MATCH(E11167,Assumptions!$A$13:$A$18,0))*F11167)),2)</f>
        <v>12.5</v>
      </c>
    </row>
    <row r="11168" customFormat="false" ht="15" hidden="false" customHeight="false" outlineLevel="0" collapsed="false">
      <c r="A11168" s="24" t="s">
        <v>11991</v>
      </c>
      <c r="B11168" s="39" t="n">
        <v>46257</v>
      </c>
      <c r="C11168" s="24" t="s">
        <v>617</v>
      </c>
      <c r="D11168" s="24" t="s">
        <v>826</v>
      </c>
      <c r="E11168" s="24" t="s">
        <v>103</v>
      </c>
      <c r="F11168" s="38" t="n">
        <v>3200</v>
      </c>
      <c r="G11168" s="42" t="n">
        <f aca="false">DATE(YEAR(B11168),MONTH(B11168),1)</f>
        <v>46235</v>
      </c>
      <c r="H11168" s="24" t="str">
        <f aca="false">INDEX(Customers!$B$2:$B$601,MATCH(C11168,Customers!$A$2:$A$601,0))</f>
        <v>Nairobi</v>
      </c>
      <c r="I11168" s="43" t="n">
        <f aca="false">ROUND(MIN(INDEX(Assumptions!$D$13:$D$18,MATCH(E11168,Assumptions!$A$13:$A$18,0)),MAX(INDEX(Assumptions!$C$13:$C$18,MATCH(E11168,Assumptions!$A$13:$A$18,0)),INDEX(Assumptions!$B$13:$B$18,MATCH(E11168,Assumptions!$A$13:$A$18,0))*F11168)),2)</f>
        <v>32</v>
      </c>
    </row>
    <row r="11169" customFormat="false" ht="15" hidden="false" customHeight="false" outlineLevel="0" collapsed="false">
      <c r="A11169" s="24" t="s">
        <v>11992</v>
      </c>
      <c r="B11169" s="39" t="n">
        <v>46257</v>
      </c>
      <c r="C11169" s="24" t="s">
        <v>618</v>
      </c>
      <c r="D11169" s="24" t="s">
        <v>826</v>
      </c>
      <c r="E11169" s="24" t="s">
        <v>103</v>
      </c>
      <c r="F11169" s="38" t="n">
        <v>270</v>
      </c>
      <c r="G11169" s="42" t="n">
        <f aca="false">DATE(YEAR(B11169),MONTH(B11169),1)</f>
        <v>46235</v>
      </c>
      <c r="H11169" s="24" t="str">
        <f aca="false">INDEX(Customers!$B$2:$B$601,MATCH(C11169,Customers!$A$2:$A$601,0))</f>
        <v>Western</v>
      </c>
      <c r="I11169" s="43" t="n">
        <f aca="false">ROUND(MIN(INDEX(Assumptions!$D$13:$D$18,MATCH(E11169,Assumptions!$A$13:$A$18,0)),MAX(INDEX(Assumptions!$C$13:$C$18,MATCH(E11169,Assumptions!$A$13:$A$18,0)),INDEX(Assumptions!$B$13:$B$18,MATCH(E11169,Assumptions!$A$13:$A$18,0))*F11169)),2)</f>
        <v>5</v>
      </c>
    </row>
    <row r="11170" customFormat="false" ht="15" hidden="false" customHeight="false" outlineLevel="0" collapsed="false">
      <c r="A11170" s="24" t="s">
        <v>11993</v>
      </c>
      <c r="B11170" s="39" t="n">
        <v>46257</v>
      </c>
      <c r="C11170" s="24" t="s">
        <v>619</v>
      </c>
      <c r="D11170" s="24" t="s">
        <v>826</v>
      </c>
      <c r="E11170" s="24" t="s">
        <v>113</v>
      </c>
      <c r="F11170" s="38" t="n">
        <v>250</v>
      </c>
      <c r="G11170" s="42" t="n">
        <f aca="false">DATE(YEAR(B11170),MONTH(B11170),1)</f>
        <v>46235</v>
      </c>
      <c r="H11170" s="24" t="str">
        <f aca="false">INDEX(Customers!$B$2:$B$601,MATCH(C11170,Customers!$A$2:$A$601,0))</f>
        <v>Rift Valley</v>
      </c>
      <c r="I11170" s="43" t="n">
        <f aca="false">ROUND(MIN(INDEX(Assumptions!$D$13:$D$18,MATCH(E11170,Assumptions!$A$13:$A$18,0)),MAX(INDEX(Assumptions!$C$13:$C$18,MATCH(E11170,Assumptions!$A$13:$A$18,0)),INDEX(Assumptions!$B$13:$B$18,MATCH(E11170,Assumptions!$A$13:$A$18,0))*F11170)),2)</f>
        <v>12.5</v>
      </c>
    </row>
    <row r="11171" customFormat="false" ht="15" hidden="false" customHeight="false" outlineLevel="0" collapsed="false">
      <c r="A11171" s="24" t="s">
        <v>11994</v>
      </c>
      <c r="B11171" s="39" t="n">
        <v>46257</v>
      </c>
      <c r="C11171" s="24" t="s">
        <v>625</v>
      </c>
      <c r="D11171" s="24" t="s">
        <v>826</v>
      </c>
      <c r="E11171" s="24" t="s">
        <v>111</v>
      </c>
      <c r="F11171" s="38" t="n">
        <v>1000</v>
      </c>
      <c r="G11171" s="42" t="n">
        <f aca="false">DATE(YEAR(B11171),MONTH(B11171),1)</f>
        <v>46235</v>
      </c>
      <c r="H11171" s="24" t="str">
        <f aca="false">INDEX(Customers!$B$2:$B$601,MATCH(C11171,Customers!$A$2:$A$601,0))</f>
        <v>Nairobi</v>
      </c>
      <c r="I11171" s="43" t="n">
        <f aca="false">ROUND(MIN(INDEX(Assumptions!$D$13:$D$18,MATCH(E11171,Assumptions!$A$13:$A$18,0)),MAX(INDEX(Assumptions!$C$13:$C$18,MATCH(E11171,Assumptions!$A$13:$A$18,0)),INDEX(Assumptions!$B$13:$B$18,MATCH(E11171,Assumptions!$A$13:$A$18,0))*F11171)),2)</f>
        <v>40</v>
      </c>
    </row>
    <row r="11172" customFormat="false" ht="15" hidden="false" customHeight="false" outlineLevel="0" collapsed="false">
      <c r="A11172" s="24" t="s">
        <v>11995</v>
      </c>
      <c r="B11172" s="39" t="n">
        <v>46257</v>
      </c>
      <c r="C11172" s="24" t="s">
        <v>647</v>
      </c>
      <c r="D11172" s="24" t="s">
        <v>826</v>
      </c>
      <c r="E11172" s="24" t="s">
        <v>103</v>
      </c>
      <c r="F11172" s="38" t="n">
        <v>2210</v>
      </c>
      <c r="G11172" s="42" t="n">
        <f aca="false">DATE(YEAR(B11172),MONTH(B11172),1)</f>
        <v>46235</v>
      </c>
      <c r="H11172" s="24" t="str">
        <f aca="false">INDEX(Customers!$B$2:$B$601,MATCH(C11172,Customers!$A$2:$A$601,0))</f>
        <v>Central</v>
      </c>
      <c r="I11172" s="43" t="n">
        <f aca="false">ROUND(MIN(INDEX(Assumptions!$D$13:$D$18,MATCH(E11172,Assumptions!$A$13:$A$18,0)),MAX(INDEX(Assumptions!$C$13:$C$18,MATCH(E11172,Assumptions!$A$13:$A$18,0)),INDEX(Assumptions!$B$13:$B$18,MATCH(E11172,Assumptions!$A$13:$A$18,0))*F11172)),2)</f>
        <v>22.1</v>
      </c>
    </row>
    <row r="11173" customFormat="false" ht="15" hidden="false" customHeight="false" outlineLevel="0" collapsed="false">
      <c r="A11173" s="24" t="s">
        <v>11996</v>
      </c>
      <c r="B11173" s="39" t="n">
        <v>46257</v>
      </c>
      <c r="C11173" s="24" t="s">
        <v>659</v>
      </c>
      <c r="D11173" s="24" t="s">
        <v>164</v>
      </c>
      <c r="E11173" s="24" t="s">
        <v>105</v>
      </c>
      <c r="F11173" s="38" t="n">
        <v>1930</v>
      </c>
      <c r="G11173" s="42" t="n">
        <f aca="false">DATE(YEAR(B11173),MONTH(B11173),1)</f>
        <v>46235</v>
      </c>
      <c r="H11173" s="24" t="str">
        <f aca="false">INDEX(Customers!$B$2:$B$601,MATCH(C11173,Customers!$A$2:$A$601,0))</f>
        <v>Central</v>
      </c>
      <c r="I11173" s="43" t="n">
        <f aca="false">ROUND(MIN(INDEX(Assumptions!$D$13:$D$18,MATCH(E11173,Assumptions!$A$13:$A$18,0)),MAX(INDEX(Assumptions!$C$13:$C$18,MATCH(E11173,Assumptions!$A$13:$A$18,0)),INDEX(Assumptions!$B$13:$B$18,MATCH(E11173,Assumptions!$A$13:$A$18,0))*F11173)),2)</f>
        <v>28.95</v>
      </c>
    </row>
    <row r="11174" customFormat="false" ht="15" hidden="false" customHeight="false" outlineLevel="0" collapsed="false">
      <c r="A11174" s="24" t="s">
        <v>11997</v>
      </c>
      <c r="B11174" s="39" t="n">
        <v>46257</v>
      </c>
      <c r="C11174" s="24" t="s">
        <v>673</v>
      </c>
      <c r="D11174" s="24" t="s">
        <v>826</v>
      </c>
      <c r="E11174" s="24" t="s">
        <v>103</v>
      </c>
      <c r="F11174" s="38" t="n">
        <v>480</v>
      </c>
      <c r="G11174" s="42" t="n">
        <f aca="false">DATE(YEAR(B11174),MONTH(B11174),1)</f>
        <v>46235</v>
      </c>
      <c r="H11174" s="24" t="str">
        <f aca="false">INDEX(Customers!$B$2:$B$601,MATCH(C11174,Customers!$A$2:$A$601,0))</f>
        <v>Nairobi</v>
      </c>
      <c r="I11174" s="43" t="n">
        <f aca="false">ROUND(MIN(INDEX(Assumptions!$D$13:$D$18,MATCH(E11174,Assumptions!$A$13:$A$18,0)),MAX(INDEX(Assumptions!$C$13:$C$18,MATCH(E11174,Assumptions!$A$13:$A$18,0)),INDEX(Assumptions!$B$13:$B$18,MATCH(E11174,Assumptions!$A$13:$A$18,0))*F11174)),2)</f>
        <v>5</v>
      </c>
    </row>
    <row r="11175" customFormat="false" ht="15" hidden="false" customHeight="false" outlineLevel="0" collapsed="false">
      <c r="A11175" s="24" t="s">
        <v>11998</v>
      </c>
      <c r="B11175" s="39" t="n">
        <v>46257</v>
      </c>
      <c r="C11175" s="24" t="s">
        <v>692</v>
      </c>
      <c r="D11175" s="24" t="s">
        <v>183</v>
      </c>
      <c r="E11175" s="24" t="s">
        <v>105</v>
      </c>
      <c r="F11175" s="38" t="n">
        <v>1550</v>
      </c>
      <c r="G11175" s="42" t="n">
        <f aca="false">DATE(YEAR(B11175),MONTH(B11175),1)</f>
        <v>46235</v>
      </c>
      <c r="H11175" s="24" t="str">
        <f aca="false">INDEX(Customers!$B$2:$B$601,MATCH(C11175,Customers!$A$2:$A$601,0))</f>
        <v>Coast</v>
      </c>
      <c r="I11175" s="43" t="n">
        <f aca="false">ROUND(MIN(INDEX(Assumptions!$D$13:$D$18,MATCH(E11175,Assumptions!$A$13:$A$18,0)),MAX(INDEX(Assumptions!$C$13:$C$18,MATCH(E11175,Assumptions!$A$13:$A$18,0)),INDEX(Assumptions!$B$13:$B$18,MATCH(E11175,Assumptions!$A$13:$A$18,0))*F11175)),2)</f>
        <v>23.25</v>
      </c>
    </row>
    <row r="11176" customFormat="false" ht="15" hidden="false" customHeight="false" outlineLevel="0" collapsed="false">
      <c r="A11176" s="24" t="s">
        <v>11999</v>
      </c>
      <c r="B11176" s="39" t="n">
        <v>46257</v>
      </c>
      <c r="C11176" s="24" t="s">
        <v>693</v>
      </c>
      <c r="D11176" s="24" t="s">
        <v>826</v>
      </c>
      <c r="E11176" s="24" t="s">
        <v>109</v>
      </c>
      <c r="F11176" s="38" t="n">
        <v>3250</v>
      </c>
      <c r="G11176" s="42" t="n">
        <f aca="false">DATE(YEAR(B11176),MONTH(B11176),1)</f>
        <v>46235</v>
      </c>
      <c r="H11176" s="24" t="str">
        <f aca="false">INDEX(Customers!$B$2:$B$601,MATCH(C11176,Customers!$A$2:$A$601,0))</f>
        <v>Nairobi</v>
      </c>
      <c r="I11176" s="43" t="n">
        <f aca="false">ROUND(MIN(INDEX(Assumptions!$D$13:$D$18,MATCH(E11176,Assumptions!$A$13:$A$18,0)),MAX(INDEX(Assumptions!$C$13:$C$18,MATCH(E11176,Assumptions!$A$13:$A$18,0)),INDEX(Assumptions!$B$13:$B$18,MATCH(E11176,Assumptions!$A$13:$A$18,0))*F11176)),2)</f>
        <v>13</v>
      </c>
    </row>
    <row r="11177" customFormat="false" ht="15" hidden="false" customHeight="false" outlineLevel="0" collapsed="false">
      <c r="A11177" s="24" t="s">
        <v>12000</v>
      </c>
      <c r="B11177" s="39" t="n">
        <v>46257</v>
      </c>
      <c r="C11177" s="24" t="s">
        <v>696</v>
      </c>
      <c r="D11177" s="24" t="s">
        <v>826</v>
      </c>
      <c r="E11177" s="24" t="s">
        <v>113</v>
      </c>
      <c r="F11177" s="38" t="n">
        <v>500</v>
      </c>
      <c r="G11177" s="42" t="n">
        <f aca="false">DATE(YEAR(B11177),MONTH(B11177),1)</f>
        <v>46235</v>
      </c>
      <c r="H11177" s="24" t="str">
        <f aca="false">INDEX(Customers!$B$2:$B$601,MATCH(C11177,Customers!$A$2:$A$601,0))</f>
        <v>Western</v>
      </c>
      <c r="I11177" s="43" t="n">
        <f aca="false">ROUND(MIN(INDEX(Assumptions!$D$13:$D$18,MATCH(E11177,Assumptions!$A$13:$A$18,0)),MAX(INDEX(Assumptions!$C$13:$C$18,MATCH(E11177,Assumptions!$A$13:$A$18,0)),INDEX(Assumptions!$B$13:$B$18,MATCH(E11177,Assumptions!$A$13:$A$18,0))*F11177)),2)</f>
        <v>25</v>
      </c>
    </row>
    <row r="11178" customFormat="false" ht="15" hidden="false" customHeight="false" outlineLevel="0" collapsed="false">
      <c r="A11178" s="24" t="s">
        <v>12001</v>
      </c>
      <c r="B11178" s="39" t="n">
        <v>46257</v>
      </c>
      <c r="C11178" s="24" t="s">
        <v>726</v>
      </c>
      <c r="D11178" s="24" t="s">
        <v>826</v>
      </c>
      <c r="E11178" s="24" t="s">
        <v>111</v>
      </c>
      <c r="F11178" s="38" t="n">
        <v>200</v>
      </c>
      <c r="G11178" s="42" t="n">
        <f aca="false">DATE(YEAR(B11178),MONTH(B11178),1)</f>
        <v>46235</v>
      </c>
      <c r="H11178" s="24" t="str">
        <f aca="false">INDEX(Customers!$B$2:$B$601,MATCH(C11178,Customers!$A$2:$A$601,0))</f>
        <v>Nairobi</v>
      </c>
      <c r="I11178" s="43" t="n">
        <f aca="false">ROUND(MIN(INDEX(Assumptions!$D$13:$D$18,MATCH(E11178,Assumptions!$A$13:$A$18,0)),MAX(INDEX(Assumptions!$C$13:$C$18,MATCH(E11178,Assumptions!$A$13:$A$18,0)),INDEX(Assumptions!$B$13:$B$18,MATCH(E11178,Assumptions!$A$13:$A$18,0))*F11178)),2)</f>
        <v>8</v>
      </c>
    </row>
    <row r="11179" customFormat="false" ht="15" hidden="false" customHeight="false" outlineLevel="0" collapsed="false">
      <c r="A11179" s="24" t="s">
        <v>12002</v>
      </c>
      <c r="B11179" s="39" t="n">
        <v>46257</v>
      </c>
      <c r="C11179" s="24" t="s">
        <v>779</v>
      </c>
      <c r="D11179" s="24" t="s">
        <v>175</v>
      </c>
      <c r="E11179" s="24" t="s">
        <v>105</v>
      </c>
      <c r="F11179" s="38" t="n">
        <v>8840</v>
      </c>
      <c r="G11179" s="42" t="n">
        <f aca="false">DATE(YEAR(B11179),MONTH(B11179),1)</f>
        <v>46235</v>
      </c>
      <c r="H11179" s="24" t="str">
        <f aca="false">INDEX(Customers!$B$2:$B$601,MATCH(C11179,Customers!$A$2:$A$601,0))</f>
        <v>Rift Valley</v>
      </c>
      <c r="I11179" s="43" t="n">
        <f aca="false">ROUND(MIN(INDEX(Assumptions!$D$13:$D$18,MATCH(E11179,Assumptions!$A$13:$A$18,0)),MAX(INDEX(Assumptions!$C$13:$C$18,MATCH(E11179,Assumptions!$A$13:$A$18,0)),INDEX(Assumptions!$B$13:$B$18,MATCH(E11179,Assumptions!$A$13:$A$18,0))*F11179)),2)</f>
        <v>132.6</v>
      </c>
    </row>
    <row r="11180" customFormat="false" ht="15" hidden="false" customHeight="false" outlineLevel="0" collapsed="false">
      <c r="A11180" s="24" t="s">
        <v>12003</v>
      </c>
      <c r="B11180" s="39" t="n">
        <v>46257</v>
      </c>
      <c r="C11180" s="24" t="s">
        <v>812</v>
      </c>
      <c r="D11180" s="24" t="s">
        <v>173</v>
      </c>
      <c r="E11180" s="24" t="s">
        <v>107</v>
      </c>
      <c r="F11180" s="38" t="n">
        <v>3020</v>
      </c>
      <c r="G11180" s="42" t="n">
        <f aca="false">DATE(YEAR(B11180),MONTH(B11180),1)</f>
        <v>46235</v>
      </c>
      <c r="H11180" s="24" t="str">
        <f aca="false">INDEX(Customers!$B$2:$B$601,MATCH(C11180,Customers!$A$2:$A$601,0))</f>
        <v>Rift Valley</v>
      </c>
      <c r="I11180" s="43" t="n">
        <f aca="false">ROUND(MIN(INDEX(Assumptions!$D$13:$D$18,MATCH(E11180,Assumptions!$A$13:$A$18,0)),MAX(INDEX(Assumptions!$C$13:$C$18,MATCH(E11180,Assumptions!$A$13:$A$18,0)),INDEX(Assumptions!$B$13:$B$18,MATCH(E11180,Assumptions!$A$13:$A$18,0))*F11180)),2)</f>
        <v>0</v>
      </c>
    </row>
    <row r="11181" customFormat="false" ht="15" hidden="false" customHeight="false" outlineLevel="0" collapsed="false">
      <c r="A11181" s="24" t="s">
        <v>12004</v>
      </c>
      <c r="B11181" s="39" t="n">
        <v>46257</v>
      </c>
      <c r="C11181" s="24" t="s">
        <v>817</v>
      </c>
      <c r="D11181" s="24" t="s">
        <v>198</v>
      </c>
      <c r="E11181" s="24" t="s">
        <v>105</v>
      </c>
      <c r="F11181" s="38" t="n">
        <v>2660</v>
      </c>
      <c r="G11181" s="42" t="n">
        <f aca="false">DATE(YEAR(B11181),MONTH(B11181),1)</f>
        <v>46235</v>
      </c>
      <c r="H11181" s="24" t="str">
        <f aca="false">INDEX(Customers!$B$2:$B$601,MATCH(C11181,Customers!$A$2:$A$601,0))</f>
        <v>Western</v>
      </c>
      <c r="I11181" s="43" t="n">
        <f aca="false">ROUND(MIN(INDEX(Assumptions!$D$13:$D$18,MATCH(E11181,Assumptions!$A$13:$A$18,0)),MAX(INDEX(Assumptions!$C$13:$C$18,MATCH(E11181,Assumptions!$A$13:$A$18,0)),INDEX(Assumptions!$B$13:$B$18,MATCH(E11181,Assumptions!$A$13:$A$18,0))*F11181)),2)</f>
        <v>39.9</v>
      </c>
    </row>
    <row r="11182" customFormat="false" ht="15" hidden="false" customHeight="false" outlineLevel="0" collapsed="false">
      <c r="A11182" s="24" t="s">
        <v>12005</v>
      </c>
      <c r="B11182" s="39" t="n">
        <v>46258</v>
      </c>
      <c r="C11182" s="24" t="s">
        <v>234</v>
      </c>
      <c r="D11182" s="24" t="s">
        <v>826</v>
      </c>
      <c r="E11182" s="24" t="s">
        <v>113</v>
      </c>
      <c r="F11182" s="38" t="n">
        <v>99</v>
      </c>
      <c r="G11182" s="42" t="n">
        <f aca="false">DATE(YEAR(B11182),MONTH(B11182),1)</f>
        <v>46235</v>
      </c>
      <c r="H11182" s="24" t="str">
        <f aca="false">INDEX(Customers!$B$2:$B$601,MATCH(C11182,Customers!$A$2:$A$601,0))</f>
        <v>Rift Valley</v>
      </c>
      <c r="I11182" s="43" t="n">
        <f aca="false">ROUND(MIN(INDEX(Assumptions!$D$13:$D$18,MATCH(E11182,Assumptions!$A$13:$A$18,0)),MAX(INDEX(Assumptions!$C$13:$C$18,MATCH(E11182,Assumptions!$A$13:$A$18,0)),INDEX(Assumptions!$B$13:$B$18,MATCH(E11182,Assumptions!$A$13:$A$18,0))*F11182)),2)</f>
        <v>4.95</v>
      </c>
    </row>
    <row r="11183" customFormat="false" ht="15" hidden="false" customHeight="false" outlineLevel="0" collapsed="false">
      <c r="A11183" s="24" t="s">
        <v>12006</v>
      </c>
      <c r="B11183" s="39" t="n">
        <v>46258</v>
      </c>
      <c r="C11183" s="24" t="s">
        <v>244</v>
      </c>
      <c r="D11183" s="24" t="s">
        <v>826</v>
      </c>
      <c r="E11183" s="24" t="s">
        <v>103</v>
      </c>
      <c r="F11183" s="38" t="n">
        <v>11970</v>
      </c>
      <c r="G11183" s="42" t="n">
        <f aca="false">DATE(YEAR(B11183),MONTH(B11183),1)</f>
        <v>46235</v>
      </c>
      <c r="H11183" s="24" t="str">
        <f aca="false">INDEX(Customers!$B$2:$B$601,MATCH(C11183,Customers!$A$2:$A$601,0))</f>
        <v>Nairobi</v>
      </c>
      <c r="I11183" s="43" t="n">
        <f aca="false">ROUND(MIN(INDEX(Assumptions!$D$13:$D$18,MATCH(E11183,Assumptions!$A$13:$A$18,0)),MAX(INDEX(Assumptions!$C$13:$C$18,MATCH(E11183,Assumptions!$A$13:$A$18,0)),INDEX(Assumptions!$B$13:$B$18,MATCH(E11183,Assumptions!$A$13:$A$18,0))*F11183)),2)</f>
        <v>105</v>
      </c>
    </row>
    <row r="11184" customFormat="false" ht="15" hidden="false" customHeight="false" outlineLevel="0" collapsed="false">
      <c r="A11184" s="24" t="s">
        <v>12007</v>
      </c>
      <c r="B11184" s="39" t="n">
        <v>46258</v>
      </c>
      <c r="C11184" s="24" t="s">
        <v>281</v>
      </c>
      <c r="D11184" s="24" t="s">
        <v>173</v>
      </c>
      <c r="E11184" s="24" t="s">
        <v>107</v>
      </c>
      <c r="F11184" s="38" t="n">
        <v>520</v>
      </c>
      <c r="G11184" s="42" t="n">
        <f aca="false">DATE(YEAR(B11184),MONTH(B11184),1)</f>
        <v>46235</v>
      </c>
      <c r="H11184" s="24" t="str">
        <f aca="false">INDEX(Customers!$B$2:$B$601,MATCH(C11184,Customers!$A$2:$A$601,0))</f>
        <v>Rift Valley</v>
      </c>
      <c r="I11184" s="43" t="n">
        <f aca="false">ROUND(MIN(INDEX(Assumptions!$D$13:$D$18,MATCH(E11184,Assumptions!$A$13:$A$18,0)),MAX(INDEX(Assumptions!$C$13:$C$18,MATCH(E11184,Assumptions!$A$13:$A$18,0)),INDEX(Assumptions!$B$13:$B$18,MATCH(E11184,Assumptions!$A$13:$A$18,0))*F11184)),2)</f>
        <v>0</v>
      </c>
    </row>
    <row r="11185" customFormat="false" ht="15" hidden="false" customHeight="false" outlineLevel="0" collapsed="false">
      <c r="A11185" s="24" t="s">
        <v>12008</v>
      </c>
      <c r="B11185" s="39" t="n">
        <v>46258</v>
      </c>
      <c r="C11185" s="24" t="s">
        <v>317</v>
      </c>
      <c r="D11185" s="24" t="s">
        <v>826</v>
      </c>
      <c r="E11185" s="24" t="s">
        <v>113</v>
      </c>
      <c r="F11185" s="38" t="n">
        <v>1000</v>
      </c>
      <c r="G11185" s="42" t="n">
        <f aca="false">DATE(YEAR(B11185),MONTH(B11185),1)</f>
        <v>46235</v>
      </c>
      <c r="H11185" s="24" t="str">
        <f aca="false">INDEX(Customers!$B$2:$B$601,MATCH(C11185,Customers!$A$2:$A$601,0))</f>
        <v>Rift Valley</v>
      </c>
      <c r="I11185" s="43" t="n">
        <f aca="false">ROUND(MIN(INDEX(Assumptions!$D$13:$D$18,MATCH(E11185,Assumptions!$A$13:$A$18,0)),MAX(INDEX(Assumptions!$C$13:$C$18,MATCH(E11185,Assumptions!$A$13:$A$18,0)),INDEX(Assumptions!$B$13:$B$18,MATCH(E11185,Assumptions!$A$13:$A$18,0))*F11185)),2)</f>
        <v>50</v>
      </c>
    </row>
    <row r="11186" customFormat="false" ht="15" hidden="false" customHeight="false" outlineLevel="0" collapsed="false">
      <c r="A11186" s="24" t="s">
        <v>12009</v>
      </c>
      <c r="B11186" s="39" t="n">
        <v>46258</v>
      </c>
      <c r="C11186" s="24" t="s">
        <v>326</v>
      </c>
      <c r="D11186" s="24" t="s">
        <v>826</v>
      </c>
      <c r="E11186" s="24" t="s">
        <v>113</v>
      </c>
      <c r="F11186" s="38" t="n">
        <v>50</v>
      </c>
      <c r="G11186" s="42" t="n">
        <f aca="false">DATE(YEAR(B11186),MONTH(B11186),1)</f>
        <v>46235</v>
      </c>
      <c r="H11186" s="24" t="str">
        <f aca="false">INDEX(Customers!$B$2:$B$601,MATCH(C11186,Customers!$A$2:$A$601,0))</f>
        <v>Nairobi</v>
      </c>
      <c r="I11186" s="43" t="n">
        <f aca="false">ROUND(MIN(INDEX(Assumptions!$D$13:$D$18,MATCH(E11186,Assumptions!$A$13:$A$18,0)),MAX(INDEX(Assumptions!$C$13:$C$18,MATCH(E11186,Assumptions!$A$13:$A$18,0)),INDEX(Assumptions!$B$13:$B$18,MATCH(E11186,Assumptions!$A$13:$A$18,0))*F11186)),2)</f>
        <v>2.5</v>
      </c>
    </row>
    <row r="11187" customFormat="false" ht="15" hidden="false" customHeight="false" outlineLevel="0" collapsed="false">
      <c r="A11187" s="24" t="s">
        <v>12010</v>
      </c>
      <c r="B11187" s="39" t="n">
        <v>46258</v>
      </c>
      <c r="C11187" s="24" t="s">
        <v>328</v>
      </c>
      <c r="D11187" s="24" t="s">
        <v>826</v>
      </c>
      <c r="E11187" s="24" t="s">
        <v>109</v>
      </c>
      <c r="F11187" s="38" t="n">
        <v>750</v>
      </c>
      <c r="G11187" s="42" t="n">
        <f aca="false">DATE(YEAR(B11187),MONTH(B11187),1)</f>
        <v>46235</v>
      </c>
      <c r="H11187" s="24" t="str">
        <f aca="false">INDEX(Customers!$B$2:$B$601,MATCH(C11187,Customers!$A$2:$A$601,0))</f>
        <v>Western</v>
      </c>
      <c r="I11187" s="43" t="n">
        <f aca="false">ROUND(MIN(INDEX(Assumptions!$D$13:$D$18,MATCH(E11187,Assumptions!$A$13:$A$18,0)),MAX(INDEX(Assumptions!$C$13:$C$18,MATCH(E11187,Assumptions!$A$13:$A$18,0)),INDEX(Assumptions!$B$13:$B$18,MATCH(E11187,Assumptions!$A$13:$A$18,0))*F11187)),2)</f>
        <v>3</v>
      </c>
    </row>
    <row r="11188" customFormat="false" ht="15" hidden="false" customHeight="false" outlineLevel="0" collapsed="false">
      <c r="A11188" s="24" t="s">
        <v>12011</v>
      </c>
      <c r="B11188" s="39" t="n">
        <v>46258</v>
      </c>
      <c r="C11188" s="24" t="s">
        <v>340</v>
      </c>
      <c r="D11188" s="24" t="s">
        <v>173</v>
      </c>
      <c r="E11188" s="24" t="s">
        <v>107</v>
      </c>
      <c r="F11188" s="38" t="n">
        <v>4470</v>
      </c>
      <c r="G11188" s="42" t="n">
        <f aca="false">DATE(YEAR(B11188),MONTH(B11188),1)</f>
        <v>46235</v>
      </c>
      <c r="H11188" s="24" t="str">
        <f aca="false">INDEX(Customers!$B$2:$B$601,MATCH(C11188,Customers!$A$2:$A$601,0))</f>
        <v>Rift Valley</v>
      </c>
      <c r="I11188" s="43" t="n">
        <f aca="false">ROUND(MIN(INDEX(Assumptions!$D$13:$D$18,MATCH(E11188,Assumptions!$A$13:$A$18,0)),MAX(INDEX(Assumptions!$C$13:$C$18,MATCH(E11188,Assumptions!$A$13:$A$18,0)),INDEX(Assumptions!$B$13:$B$18,MATCH(E11188,Assumptions!$A$13:$A$18,0))*F11188)),2)</f>
        <v>0</v>
      </c>
    </row>
    <row r="11189" customFormat="false" ht="15" hidden="false" customHeight="false" outlineLevel="0" collapsed="false">
      <c r="A11189" s="24" t="s">
        <v>12012</v>
      </c>
      <c r="B11189" s="39" t="n">
        <v>46258</v>
      </c>
      <c r="C11189" s="24" t="s">
        <v>343</v>
      </c>
      <c r="D11189" s="24" t="s">
        <v>163</v>
      </c>
      <c r="E11189" s="24" t="s">
        <v>107</v>
      </c>
      <c r="F11189" s="38" t="n">
        <v>8030</v>
      </c>
      <c r="G11189" s="42" t="n">
        <f aca="false">DATE(YEAR(B11189),MONTH(B11189),1)</f>
        <v>46235</v>
      </c>
      <c r="H11189" s="24" t="str">
        <f aca="false">INDEX(Customers!$B$2:$B$601,MATCH(C11189,Customers!$A$2:$A$601,0))</f>
        <v>Central</v>
      </c>
      <c r="I11189" s="43" t="n">
        <f aca="false">ROUND(MIN(INDEX(Assumptions!$D$13:$D$18,MATCH(E11189,Assumptions!$A$13:$A$18,0)),MAX(INDEX(Assumptions!$C$13:$C$18,MATCH(E11189,Assumptions!$A$13:$A$18,0)),INDEX(Assumptions!$B$13:$B$18,MATCH(E11189,Assumptions!$A$13:$A$18,0))*F11189)),2)</f>
        <v>0</v>
      </c>
    </row>
    <row r="11190" customFormat="false" ht="15" hidden="false" customHeight="false" outlineLevel="0" collapsed="false">
      <c r="A11190" s="24" t="s">
        <v>12013</v>
      </c>
      <c r="B11190" s="39" t="n">
        <v>46258</v>
      </c>
      <c r="C11190" s="24" t="s">
        <v>347</v>
      </c>
      <c r="D11190" s="24" t="s">
        <v>826</v>
      </c>
      <c r="E11190" s="24" t="s">
        <v>109</v>
      </c>
      <c r="F11190" s="38" t="n">
        <v>8060</v>
      </c>
      <c r="G11190" s="42" t="n">
        <f aca="false">DATE(YEAR(B11190),MONTH(B11190),1)</f>
        <v>46235</v>
      </c>
      <c r="H11190" s="24" t="str">
        <f aca="false">INDEX(Customers!$B$2:$B$601,MATCH(C11190,Customers!$A$2:$A$601,0))</f>
        <v>Coast</v>
      </c>
      <c r="I11190" s="43" t="n">
        <f aca="false">ROUND(MIN(INDEX(Assumptions!$D$13:$D$18,MATCH(E11190,Assumptions!$A$13:$A$18,0)),MAX(INDEX(Assumptions!$C$13:$C$18,MATCH(E11190,Assumptions!$A$13:$A$18,0)),INDEX(Assumptions!$B$13:$B$18,MATCH(E11190,Assumptions!$A$13:$A$18,0))*F11190)),2)</f>
        <v>32.24</v>
      </c>
    </row>
    <row r="11191" customFormat="false" ht="15" hidden="false" customHeight="false" outlineLevel="0" collapsed="false">
      <c r="A11191" s="24" t="s">
        <v>12014</v>
      </c>
      <c r="B11191" s="39" t="n">
        <v>46258</v>
      </c>
      <c r="C11191" s="24" t="s">
        <v>353</v>
      </c>
      <c r="D11191" s="24" t="s">
        <v>193</v>
      </c>
      <c r="E11191" s="24" t="s">
        <v>105</v>
      </c>
      <c r="F11191" s="38" t="n">
        <v>8330</v>
      </c>
      <c r="G11191" s="42" t="n">
        <f aca="false">DATE(YEAR(B11191),MONTH(B11191),1)</f>
        <v>46235</v>
      </c>
      <c r="H11191" s="24" t="str">
        <f aca="false">INDEX(Customers!$B$2:$B$601,MATCH(C11191,Customers!$A$2:$A$601,0))</f>
        <v>Western</v>
      </c>
      <c r="I11191" s="43" t="n">
        <f aca="false">ROUND(MIN(INDEX(Assumptions!$D$13:$D$18,MATCH(E11191,Assumptions!$A$13:$A$18,0)),MAX(INDEX(Assumptions!$C$13:$C$18,MATCH(E11191,Assumptions!$A$13:$A$18,0)),INDEX(Assumptions!$B$13:$B$18,MATCH(E11191,Assumptions!$A$13:$A$18,0))*F11191)),2)</f>
        <v>124.95</v>
      </c>
    </row>
    <row r="11192" customFormat="false" ht="15" hidden="false" customHeight="false" outlineLevel="0" collapsed="false">
      <c r="A11192" s="24" t="s">
        <v>12015</v>
      </c>
      <c r="B11192" s="39" t="n">
        <v>46258</v>
      </c>
      <c r="C11192" s="24" t="s">
        <v>388</v>
      </c>
      <c r="D11192" s="24" t="s">
        <v>826</v>
      </c>
      <c r="E11192" s="24" t="s">
        <v>113</v>
      </c>
      <c r="F11192" s="38" t="n">
        <v>500</v>
      </c>
      <c r="G11192" s="42" t="n">
        <f aca="false">DATE(YEAR(B11192),MONTH(B11192),1)</f>
        <v>46235</v>
      </c>
      <c r="H11192" s="24" t="str">
        <f aca="false">INDEX(Customers!$B$2:$B$601,MATCH(C11192,Customers!$A$2:$A$601,0))</f>
        <v>Nairobi</v>
      </c>
      <c r="I11192" s="43" t="n">
        <f aca="false">ROUND(MIN(INDEX(Assumptions!$D$13:$D$18,MATCH(E11192,Assumptions!$A$13:$A$18,0)),MAX(INDEX(Assumptions!$C$13:$C$18,MATCH(E11192,Assumptions!$A$13:$A$18,0)),INDEX(Assumptions!$B$13:$B$18,MATCH(E11192,Assumptions!$A$13:$A$18,0))*F11192)),2)</f>
        <v>25</v>
      </c>
    </row>
    <row r="11193" customFormat="false" ht="15" hidden="false" customHeight="false" outlineLevel="0" collapsed="false">
      <c r="A11193" s="24" t="s">
        <v>12016</v>
      </c>
      <c r="B11193" s="39" t="n">
        <v>46258</v>
      </c>
      <c r="C11193" s="24" t="s">
        <v>393</v>
      </c>
      <c r="D11193" s="24" t="s">
        <v>826</v>
      </c>
      <c r="E11193" s="24" t="s">
        <v>111</v>
      </c>
      <c r="F11193" s="38" t="n">
        <v>50</v>
      </c>
      <c r="G11193" s="42" t="n">
        <f aca="false">DATE(YEAR(B11193),MONTH(B11193),1)</f>
        <v>46235</v>
      </c>
      <c r="H11193" s="24" t="str">
        <f aca="false">INDEX(Customers!$B$2:$B$601,MATCH(C11193,Customers!$A$2:$A$601,0))</f>
        <v>Rift Valley</v>
      </c>
      <c r="I11193" s="43" t="n">
        <f aca="false">ROUND(MIN(INDEX(Assumptions!$D$13:$D$18,MATCH(E11193,Assumptions!$A$13:$A$18,0)),MAX(INDEX(Assumptions!$C$13:$C$18,MATCH(E11193,Assumptions!$A$13:$A$18,0)),INDEX(Assumptions!$B$13:$B$18,MATCH(E11193,Assumptions!$A$13:$A$18,0))*F11193)),2)</f>
        <v>2</v>
      </c>
    </row>
    <row r="11194" customFormat="false" ht="15" hidden="false" customHeight="false" outlineLevel="0" collapsed="false">
      <c r="A11194" s="24" t="s">
        <v>12017</v>
      </c>
      <c r="B11194" s="39" t="n">
        <v>46258</v>
      </c>
      <c r="C11194" s="24" t="s">
        <v>396</v>
      </c>
      <c r="D11194" s="24" t="s">
        <v>157</v>
      </c>
      <c r="E11194" s="24" t="s">
        <v>107</v>
      </c>
      <c r="F11194" s="38" t="n">
        <v>290</v>
      </c>
      <c r="G11194" s="42" t="n">
        <f aca="false">DATE(YEAR(B11194),MONTH(B11194),1)</f>
        <v>46235</v>
      </c>
      <c r="H11194" s="24" t="str">
        <f aca="false">INDEX(Customers!$B$2:$B$601,MATCH(C11194,Customers!$A$2:$A$601,0))</f>
        <v>Nairobi</v>
      </c>
      <c r="I11194" s="43" t="n">
        <f aca="false">ROUND(MIN(INDEX(Assumptions!$D$13:$D$18,MATCH(E11194,Assumptions!$A$13:$A$18,0)),MAX(INDEX(Assumptions!$C$13:$C$18,MATCH(E11194,Assumptions!$A$13:$A$18,0)),INDEX(Assumptions!$B$13:$B$18,MATCH(E11194,Assumptions!$A$13:$A$18,0))*F11194)),2)</f>
        <v>0</v>
      </c>
    </row>
    <row r="11195" customFormat="false" ht="15" hidden="false" customHeight="false" outlineLevel="0" collapsed="false">
      <c r="A11195" s="24" t="s">
        <v>12018</v>
      </c>
      <c r="B11195" s="39" t="n">
        <v>46258</v>
      </c>
      <c r="C11195" s="24" t="s">
        <v>422</v>
      </c>
      <c r="D11195" s="24" t="s">
        <v>826</v>
      </c>
      <c r="E11195" s="24" t="s">
        <v>111</v>
      </c>
      <c r="F11195" s="38" t="n">
        <v>100</v>
      </c>
      <c r="G11195" s="42" t="n">
        <f aca="false">DATE(YEAR(B11195),MONTH(B11195),1)</f>
        <v>46235</v>
      </c>
      <c r="H11195" s="24" t="str">
        <f aca="false">INDEX(Customers!$B$2:$B$601,MATCH(C11195,Customers!$A$2:$A$601,0))</f>
        <v>Coast</v>
      </c>
      <c r="I11195" s="43" t="n">
        <f aca="false">ROUND(MIN(INDEX(Assumptions!$D$13:$D$18,MATCH(E11195,Assumptions!$A$13:$A$18,0)),MAX(INDEX(Assumptions!$C$13:$C$18,MATCH(E11195,Assumptions!$A$13:$A$18,0)),INDEX(Assumptions!$B$13:$B$18,MATCH(E11195,Assumptions!$A$13:$A$18,0))*F11195)),2)</f>
        <v>4</v>
      </c>
    </row>
    <row r="11196" customFormat="false" ht="15" hidden="false" customHeight="false" outlineLevel="0" collapsed="false">
      <c r="A11196" s="24" t="s">
        <v>12019</v>
      </c>
      <c r="B11196" s="39" t="n">
        <v>46258</v>
      </c>
      <c r="C11196" s="24" t="s">
        <v>424</v>
      </c>
      <c r="D11196" s="24" t="s">
        <v>826</v>
      </c>
      <c r="E11196" s="24" t="s">
        <v>113</v>
      </c>
      <c r="F11196" s="38" t="n">
        <v>99</v>
      </c>
      <c r="G11196" s="42" t="n">
        <f aca="false">DATE(YEAR(B11196),MONTH(B11196),1)</f>
        <v>46235</v>
      </c>
      <c r="H11196" s="24" t="str">
        <f aca="false">INDEX(Customers!$B$2:$B$601,MATCH(C11196,Customers!$A$2:$A$601,0))</f>
        <v>Western</v>
      </c>
      <c r="I11196" s="43" t="n">
        <f aca="false">ROUND(MIN(INDEX(Assumptions!$D$13:$D$18,MATCH(E11196,Assumptions!$A$13:$A$18,0)),MAX(INDEX(Assumptions!$C$13:$C$18,MATCH(E11196,Assumptions!$A$13:$A$18,0)),INDEX(Assumptions!$B$13:$B$18,MATCH(E11196,Assumptions!$A$13:$A$18,0))*F11196)),2)</f>
        <v>4.95</v>
      </c>
    </row>
    <row r="11197" customFormat="false" ht="15" hidden="false" customHeight="false" outlineLevel="0" collapsed="false">
      <c r="A11197" s="24" t="s">
        <v>12020</v>
      </c>
      <c r="B11197" s="39" t="n">
        <v>46258</v>
      </c>
      <c r="C11197" s="24" t="s">
        <v>428</v>
      </c>
      <c r="D11197" s="24" t="s">
        <v>826</v>
      </c>
      <c r="E11197" s="24" t="s">
        <v>111</v>
      </c>
      <c r="F11197" s="38" t="n">
        <v>100</v>
      </c>
      <c r="G11197" s="42" t="n">
        <f aca="false">DATE(YEAR(B11197),MONTH(B11197),1)</f>
        <v>46235</v>
      </c>
      <c r="H11197" s="24" t="str">
        <f aca="false">INDEX(Customers!$B$2:$B$601,MATCH(C11197,Customers!$A$2:$A$601,0))</f>
        <v>Nairobi</v>
      </c>
      <c r="I11197" s="43" t="n">
        <f aca="false">ROUND(MIN(INDEX(Assumptions!$D$13:$D$18,MATCH(E11197,Assumptions!$A$13:$A$18,0)),MAX(INDEX(Assumptions!$C$13:$C$18,MATCH(E11197,Assumptions!$A$13:$A$18,0)),INDEX(Assumptions!$B$13:$B$18,MATCH(E11197,Assumptions!$A$13:$A$18,0))*F11197)),2)</f>
        <v>4</v>
      </c>
    </row>
    <row r="11198" customFormat="false" ht="15" hidden="false" customHeight="false" outlineLevel="0" collapsed="false">
      <c r="A11198" s="24" t="s">
        <v>12021</v>
      </c>
      <c r="B11198" s="39" t="n">
        <v>46258</v>
      </c>
      <c r="C11198" s="24" t="s">
        <v>429</v>
      </c>
      <c r="D11198" s="24" t="s">
        <v>210</v>
      </c>
      <c r="E11198" s="24" t="s">
        <v>107</v>
      </c>
      <c r="F11198" s="38" t="n">
        <v>5470</v>
      </c>
      <c r="G11198" s="42" t="n">
        <f aca="false">DATE(YEAR(B11198),MONTH(B11198),1)</f>
        <v>46235</v>
      </c>
      <c r="H11198" s="24" t="str">
        <f aca="false">INDEX(Customers!$B$2:$B$601,MATCH(C11198,Customers!$A$2:$A$601,0))</f>
        <v>Eastern</v>
      </c>
      <c r="I11198" s="43" t="n">
        <f aca="false">ROUND(MIN(INDEX(Assumptions!$D$13:$D$18,MATCH(E11198,Assumptions!$A$13:$A$18,0)),MAX(INDEX(Assumptions!$C$13:$C$18,MATCH(E11198,Assumptions!$A$13:$A$18,0)),INDEX(Assumptions!$B$13:$B$18,MATCH(E11198,Assumptions!$A$13:$A$18,0))*F11198)),2)</f>
        <v>0</v>
      </c>
    </row>
    <row r="11199" customFormat="false" ht="15" hidden="false" customHeight="false" outlineLevel="0" collapsed="false">
      <c r="A11199" s="24" t="s">
        <v>12022</v>
      </c>
      <c r="B11199" s="39" t="n">
        <v>46258</v>
      </c>
      <c r="C11199" s="24" t="s">
        <v>446</v>
      </c>
      <c r="D11199" s="24" t="s">
        <v>826</v>
      </c>
      <c r="E11199" s="24" t="s">
        <v>103</v>
      </c>
      <c r="F11199" s="38" t="n">
        <v>250</v>
      </c>
      <c r="G11199" s="42" t="n">
        <f aca="false">DATE(YEAR(B11199),MONTH(B11199),1)</f>
        <v>46235</v>
      </c>
      <c r="H11199" s="24" t="str">
        <f aca="false">INDEX(Customers!$B$2:$B$601,MATCH(C11199,Customers!$A$2:$A$601,0))</f>
        <v>Central</v>
      </c>
      <c r="I11199" s="43" t="n">
        <f aca="false">ROUND(MIN(INDEX(Assumptions!$D$13:$D$18,MATCH(E11199,Assumptions!$A$13:$A$18,0)),MAX(INDEX(Assumptions!$C$13:$C$18,MATCH(E11199,Assumptions!$A$13:$A$18,0)),INDEX(Assumptions!$B$13:$B$18,MATCH(E11199,Assumptions!$A$13:$A$18,0))*F11199)),2)</f>
        <v>5</v>
      </c>
    </row>
    <row r="11200" customFormat="false" ht="15" hidden="false" customHeight="false" outlineLevel="0" collapsed="false">
      <c r="A11200" s="24" t="s">
        <v>12023</v>
      </c>
      <c r="B11200" s="39" t="n">
        <v>46258</v>
      </c>
      <c r="C11200" s="24" t="s">
        <v>474</v>
      </c>
      <c r="D11200" s="24" t="s">
        <v>826</v>
      </c>
      <c r="E11200" s="24" t="s">
        <v>103</v>
      </c>
      <c r="F11200" s="38" t="n">
        <v>1530</v>
      </c>
      <c r="G11200" s="42" t="n">
        <f aca="false">DATE(YEAR(B11200),MONTH(B11200),1)</f>
        <v>46235</v>
      </c>
      <c r="H11200" s="24" t="str">
        <f aca="false">INDEX(Customers!$B$2:$B$601,MATCH(C11200,Customers!$A$2:$A$601,0))</f>
        <v>Eastern</v>
      </c>
      <c r="I11200" s="43" t="n">
        <f aca="false">ROUND(MIN(INDEX(Assumptions!$D$13:$D$18,MATCH(E11200,Assumptions!$A$13:$A$18,0)),MAX(INDEX(Assumptions!$C$13:$C$18,MATCH(E11200,Assumptions!$A$13:$A$18,0)),INDEX(Assumptions!$B$13:$B$18,MATCH(E11200,Assumptions!$A$13:$A$18,0))*F11200)),2)</f>
        <v>15.3</v>
      </c>
    </row>
    <row r="11201" customFormat="false" ht="15" hidden="false" customHeight="false" outlineLevel="0" collapsed="false">
      <c r="A11201" s="24" t="s">
        <v>12024</v>
      </c>
      <c r="B11201" s="39" t="n">
        <v>46258</v>
      </c>
      <c r="C11201" s="24" t="s">
        <v>482</v>
      </c>
      <c r="D11201" s="24" t="s">
        <v>826</v>
      </c>
      <c r="E11201" s="24" t="s">
        <v>103</v>
      </c>
      <c r="F11201" s="38" t="n">
        <v>1050</v>
      </c>
      <c r="G11201" s="42" t="n">
        <f aca="false">DATE(YEAR(B11201),MONTH(B11201),1)</f>
        <v>46235</v>
      </c>
      <c r="H11201" s="24" t="str">
        <f aca="false">INDEX(Customers!$B$2:$B$601,MATCH(C11201,Customers!$A$2:$A$601,0))</f>
        <v>Rift Valley</v>
      </c>
      <c r="I11201" s="43" t="n">
        <f aca="false">ROUND(MIN(INDEX(Assumptions!$D$13:$D$18,MATCH(E11201,Assumptions!$A$13:$A$18,0)),MAX(INDEX(Assumptions!$C$13:$C$18,MATCH(E11201,Assumptions!$A$13:$A$18,0)),INDEX(Assumptions!$B$13:$B$18,MATCH(E11201,Assumptions!$A$13:$A$18,0))*F11201)),2)</f>
        <v>10.5</v>
      </c>
    </row>
    <row r="11202" customFormat="false" ht="15" hidden="false" customHeight="false" outlineLevel="0" collapsed="false">
      <c r="A11202" s="24" t="s">
        <v>12025</v>
      </c>
      <c r="B11202" s="39" t="n">
        <v>46258</v>
      </c>
      <c r="C11202" s="24" t="s">
        <v>504</v>
      </c>
      <c r="D11202" s="24" t="s">
        <v>826</v>
      </c>
      <c r="E11202" s="24" t="s">
        <v>113</v>
      </c>
      <c r="F11202" s="38" t="n">
        <v>1000</v>
      </c>
      <c r="G11202" s="42" t="n">
        <f aca="false">DATE(YEAR(B11202),MONTH(B11202),1)</f>
        <v>46235</v>
      </c>
      <c r="H11202" s="24" t="str">
        <f aca="false">INDEX(Customers!$B$2:$B$601,MATCH(C11202,Customers!$A$2:$A$601,0))</f>
        <v>Coast</v>
      </c>
      <c r="I11202" s="43" t="n">
        <f aca="false">ROUND(MIN(INDEX(Assumptions!$D$13:$D$18,MATCH(E11202,Assumptions!$A$13:$A$18,0)),MAX(INDEX(Assumptions!$C$13:$C$18,MATCH(E11202,Assumptions!$A$13:$A$18,0)),INDEX(Assumptions!$B$13:$B$18,MATCH(E11202,Assumptions!$A$13:$A$18,0))*F11202)),2)</f>
        <v>50</v>
      </c>
    </row>
    <row r="11203" customFormat="false" ht="15" hidden="false" customHeight="false" outlineLevel="0" collapsed="false">
      <c r="A11203" s="24" t="s">
        <v>12026</v>
      </c>
      <c r="B11203" s="39" t="n">
        <v>46258</v>
      </c>
      <c r="C11203" s="24" t="s">
        <v>513</v>
      </c>
      <c r="D11203" s="24" t="s">
        <v>826</v>
      </c>
      <c r="E11203" s="24" t="s">
        <v>109</v>
      </c>
      <c r="F11203" s="38" t="n">
        <v>3690</v>
      </c>
      <c r="G11203" s="42" t="n">
        <f aca="false">DATE(YEAR(B11203),MONTH(B11203),1)</f>
        <v>46235</v>
      </c>
      <c r="H11203" s="24" t="str">
        <f aca="false">INDEX(Customers!$B$2:$B$601,MATCH(C11203,Customers!$A$2:$A$601,0))</f>
        <v>Eastern</v>
      </c>
      <c r="I11203" s="43" t="n">
        <f aca="false">ROUND(MIN(INDEX(Assumptions!$D$13:$D$18,MATCH(E11203,Assumptions!$A$13:$A$18,0)),MAX(INDEX(Assumptions!$C$13:$C$18,MATCH(E11203,Assumptions!$A$13:$A$18,0)),INDEX(Assumptions!$B$13:$B$18,MATCH(E11203,Assumptions!$A$13:$A$18,0))*F11203)),2)</f>
        <v>14.76</v>
      </c>
    </row>
    <row r="11204" customFormat="false" ht="15" hidden="false" customHeight="false" outlineLevel="0" collapsed="false">
      <c r="A11204" s="24" t="s">
        <v>12027</v>
      </c>
      <c r="B11204" s="39" t="n">
        <v>46258</v>
      </c>
      <c r="C11204" s="24" t="s">
        <v>526</v>
      </c>
      <c r="D11204" s="24" t="s">
        <v>826</v>
      </c>
      <c r="E11204" s="24" t="s">
        <v>103</v>
      </c>
      <c r="F11204" s="38" t="n">
        <v>5420</v>
      </c>
      <c r="G11204" s="42" t="n">
        <f aca="false">DATE(YEAR(B11204),MONTH(B11204),1)</f>
        <v>46235</v>
      </c>
      <c r="H11204" s="24" t="str">
        <f aca="false">INDEX(Customers!$B$2:$B$601,MATCH(C11204,Customers!$A$2:$A$601,0))</f>
        <v>Central</v>
      </c>
      <c r="I11204" s="43" t="n">
        <f aca="false">ROUND(MIN(INDEX(Assumptions!$D$13:$D$18,MATCH(E11204,Assumptions!$A$13:$A$18,0)),MAX(INDEX(Assumptions!$C$13:$C$18,MATCH(E11204,Assumptions!$A$13:$A$18,0)),INDEX(Assumptions!$B$13:$B$18,MATCH(E11204,Assumptions!$A$13:$A$18,0))*F11204)),2)</f>
        <v>54.2</v>
      </c>
    </row>
    <row r="11205" customFormat="false" ht="15" hidden="false" customHeight="false" outlineLevel="0" collapsed="false">
      <c r="A11205" s="24" t="s">
        <v>12028</v>
      </c>
      <c r="B11205" s="39" t="n">
        <v>46258</v>
      </c>
      <c r="C11205" s="24" t="s">
        <v>548</v>
      </c>
      <c r="D11205" s="24" t="s">
        <v>826</v>
      </c>
      <c r="E11205" s="24" t="s">
        <v>103</v>
      </c>
      <c r="F11205" s="38" t="n">
        <v>1210</v>
      </c>
      <c r="G11205" s="42" t="n">
        <f aca="false">DATE(YEAR(B11205),MONTH(B11205),1)</f>
        <v>46235</v>
      </c>
      <c r="H11205" s="24" t="str">
        <f aca="false">INDEX(Customers!$B$2:$B$601,MATCH(C11205,Customers!$A$2:$A$601,0))</f>
        <v>Rift Valley</v>
      </c>
      <c r="I11205" s="43" t="n">
        <f aca="false">ROUND(MIN(INDEX(Assumptions!$D$13:$D$18,MATCH(E11205,Assumptions!$A$13:$A$18,0)),MAX(INDEX(Assumptions!$C$13:$C$18,MATCH(E11205,Assumptions!$A$13:$A$18,0)),INDEX(Assumptions!$B$13:$B$18,MATCH(E11205,Assumptions!$A$13:$A$18,0))*F11205)),2)</f>
        <v>12.1</v>
      </c>
    </row>
    <row r="11206" customFormat="false" ht="15" hidden="false" customHeight="false" outlineLevel="0" collapsed="false">
      <c r="A11206" s="24" t="s">
        <v>12029</v>
      </c>
      <c r="B11206" s="39" t="n">
        <v>46258</v>
      </c>
      <c r="C11206" s="24" t="s">
        <v>570</v>
      </c>
      <c r="D11206" s="24" t="s">
        <v>826</v>
      </c>
      <c r="E11206" s="24" t="s">
        <v>103</v>
      </c>
      <c r="F11206" s="38" t="n">
        <v>3170</v>
      </c>
      <c r="G11206" s="42" t="n">
        <f aca="false">DATE(YEAR(B11206),MONTH(B11206),1)</f>
        <v>46235</v>
      </c>
      <c r="H11206" s="24" t="str">
        <f aca="false">INDEX(Customers!$B$2:$B$601,MATCH(C11206,Customers!$A$2:$A$601,0))</f>
        <v>Western</v>
      </c>
      <c r="I11206" s="43" t="n">
        <f aca="false">ROUND(MIN(INDEX(Assumptions!$D$13:$D$18,MATCH(E11206,Assumptions!$A$13:$A$18,0)),MAX(INDEX(Assumptions!$C$13:$C$18,MATCH(E11206,Assumptions!$A$13:$A$18,0)),INDEX(Assumptions!$B$13:$B$18,MATCH(E11206,Assumptions!$A$13:$A$18,0))*F11206)),2)</f>
        <v>31.7</v>
      </c>
    </row>
    <row r="11207" customFormat="false" ht="15" hidden="false" customHeight="false" outlineLevel="0" collapsed="false">
      <c r="A11207" s="24" t="s">
        <v>12030</v>
      </c>
      <c r="B11207" s="39" t="n">
        <v>46258</v>
      </c>
      <c r="C11207" s="24" t="s">
        <v>571</v>
      </c>
      <c r="D11207" s="24" t="s">
        <v>826</v>
      </c>
      <c r="E11207" s="24" t="s">
        <v>103</v>
      </c>
      <c r="F11207" s="38" t="n">
        <v>960</v>
      </c>
      <c r="G11207" s="42" t="n">
        <f aca="false">DATE(YEAR(B11207),MONTH(B11207),1)</f>
        <v>46235</v>
      </c>
      <c r="H11207" s="24" t="str">
        <f aca="false">INDEX(Customers!$B$2:$B$601,MATCH(C11207,Customers!$A$2:$A$601,0))</f>
        <v>Nairobi</v>
      </c>
      <c r="I11207" s="43" t="n">
        <f aca="false">ROUND(MIN(INDEX(Assumptions!$D$13:$D$18,MATCH(E11207,Assumptions!$A$13:$A$18,0)),MAX(INDEX(Assumptions!$C$13:$C$18,MATCH(E11207,Assumptions!$A$13:$A$18,0)),INDEX(Assumptions!$B$13:$B$18,MATCH(E11207,Assumptions!$A$13:$A$18,0))*F11207)),2)</f>
        <v>9.6</v>
      </c>
    </row>
    <row r="11208" customFormat="false" ht="15" hidden="false" customHeight="false" outlineLevel="0" collapsed="false">
      <c r="A11208" s="24" t="s">
        <v>12031</v>
      </c>
      <c r="B11208" s="39" t="n">
        <v>46258</v>
      </c>
      <c r="C11208" s="24" t="s">
        <v>586</v>
      </c>
      <c r="D11208" s="24" t="s">
        <v>826</v>
      </c>
      <c r="E11208" s="24" t="s">
        <v>109</v>
      </c>
      <c r="F11208" s="38" t="n">
        <v>1790</v>
      </c>
      <c r="G11208" s="42" t="n">
        <f aca="false">DATE(YEAR(B11208),MONTH(B11208),1)</f>
        <v>46235</v>
      </c>
      <c r="H11208" s="24" t="str">
        <f aca="false">INDEX(Customers!$B$2:$B$601,MATCH(C11208,Customers!$A$2:$A$601,0))</f>
        <v>Central</v>
      </c>
      <c r="I11208" s="43" t="n">
        <f aca="false">ROUND(MIN(INDEX(Assumptions!$D$13:$D$18,MATCH(E11208,Assumptions!$A$13:$A$18,0)),MAX(INDEX(Assumptions!$C$13:$C$18,MATCH(E11208,Assumptions!$A$13:$A$18,0)),INDEX(Assumptions!$B$13:$B$18,MATCH(E11208,Assumptions!$A$13:$A$18,0))*F11208)),2)</f>
        <v>7.16</v>
      </c>
    </row>
    <row r="11209" customFormat="false" ht="15" hidden="false" customHeight="false" outlineLevel="0" collapsed="false">
      <c r="A11209" s="24" t="s">
        <v>12032</v>
      </c>
      <c r="B11209" s="39" t="n">
        <v>46258</v>
      </c>
      <c r="C11209" s="24" t="s">
        <v>591</v>
      </c>
      <c r="D11209" s="24" t="s">
        <v>164</v>
      </c>
      <c r="E11209" s="24" t="s">
        <v>107</v>
      </c>
      <c r="F11209" s="38" t="n">
        <v>790</v>
      </c>
      <c r="G11209" s="42" t="n">
        <f aca="false">DATE(YEAR(B11209),MONTH(B11209),1)</f>
        <v>46235</v>
      </c>
      <c r="H11209" s="24" t="str">
        <f aca="false">INDEX(Customers!$B$2:$B$601,MATCH(C11209,Customers!$A$2:$A$601,0))</f>
        <v>Central</v>
      </c>
      <c r="I11209" s="43" t="n">
        <f aca="false">ROUND(MIN(INDEX(Assumptions!$D$13:$D$18,MATCH(E11209,Assumptions!$A$13:$A$18,0)),MAX(INDEX(Assumptions!$C$13:$C$18,MATCH(E11209,Assumptions!$A$13:$A$18,0)),INDEX(Assumptions!$B$13:$B$18,MATCH(E11209,Assumptions!$A$13:$A$18,0))*F11209)),2)</f>
        <v>0</v>
      </c>
    </row>
    <row r="11210" customFormat="false" ht="15" hidden="false" customHeight="false" outlineLevel="0" collapsed="false">
      <c r="A11210" s="24" t="s">
        <v>12033</v>
      </c>
      <c r="B11210" s="39" t="n">
        <v>46258</v>
      </c>
      <c r="C11210" s="24" t="s">
        <v>592</v>
      </c>
      <c r="D11210" s="24" t="s">
        <v>826</v>
      </c>
      <c r="E11210" s="24" t="s">
        <v>113</v>
      </c>
      <c r="F11210" s="38" t="n">
        <v>250</v>
      </c>
      <c r="G11210" s="42" t="n">
        <f aca="false">DATE(YEAR(B11210),MONTH(B11210),1)</f>
        <v>46235</v>
      </c>
      <c r="H11210" s="24" t="str">
        <f aca="false">INDEX(Customers!$B$2:$B$601,MATCH(C11210,Customers!$A$2:$A$601,0))</f>
        <v>Nairobi</v>
      </c>
      <c r="I11210" s="43" t="n">
        <f aca="false">ROUND(MIN(INDEX(Assumptions!$D$13:$D$18,MATCH(E11210,Assumptions!$A$13:$A$18,0)),MAX(INDEX(Assumptions!$C$13:$C$18,MATCH(E11210,Assumptions!$A$13:$A$18,0)),INDEX(Assumptions!$B$13:$B$18,MATCH(E11210,Assumptions!$A$13:$A$18,0))*F11210)),2)</f>
        <v>12.5</v>
      </c>
    </row>
    <row r="11211" customFormat="false" ht="15" hidden="false" customHeight="false" outlineLevel="0" collapsed="false">
      <c r="A11211" s="24" t="s">
        <v>12034</v>
      </c>
      <c r="B11211" s="39" t="n">
        <v>46258</v>
      </c>
      <c r="C11211" s="24" t="s">
        <v>605</v>
      </c>
      <c r="D11211" s="24" t="s">
        <v>826</v>
      </c>
      <c r="E11211" s="24" t="s">
        <v>103</v>
      </c>
      <c r="F11211" s="38" t="n">
        <v>220</v>
      </c>
      <c r="G11211" s="42" t="n">
        <f aca="false">DATE(YEAR(B11211),MONTH(B11211),1)</f>
        <v>46235</v>
      </c>
      <c r="H11211" s="24" t="str">
        <f aca="false">INDEX(Customers!$B$2:$B$601,MATCH(C11211,Customers!$A$2:$A$601,0))</f>
        <v>Central</v>
      </c>
      <c r="I11211" s="43" t="n">
        <f aca="false">ROUND(MIN(INDEX(Assumptions!$D$13:$D$18,MATCH(E11211,Assumptions!$A$13:$A$18,0)),MAX(INDEX(Assumptions!$C$13:$C$18,MATCH(E11211,Assumptions!$A$13:$A$18,0)),INDEX(Assumptions!$B$13:$B$18,MATCH(E11211,Assumptions!$A$13:$A$18,0))*F11211)),2)</f>
        <v>5</v>
      </c>
    </row>
    <row r="11212" customFormat="false" ht="15" hidden="false" customHeight="false" outlineLevel="0" collapsed="false">
      <c r="A11212" s="24" t="s">
        <v>12035</v>
      </c>
      <c r="B11212" s="39" t="n">
        <v>46258</v>
      </c>
      <c r="C11212" s="24" t="s">
        <v>619</v>
      </c>
      <c r="D11212" s="24" t="s">
        <v>173</v>
      </c>
      <c r="E11212" s="24" t="s">
        <v>107</v>
      </c>
      <c r="F11212" s="38" t="n">
        <v>13290</v>
      </c>
      <c r="G11212" s="42" t="n">
        <f aca="false">DATE(YEAR(B11212),MONTH(B11212),1)</f>
        <v>46235</v>
      </c>
      <c r="H11212" s="24" t="str">
        <f aca="false">INDEX(Customers!$B$2:$B$601,MATCH(C11212,Customers!$A$2:$A$601,0))</f>
        <v>Rift Valley</v>
      </c>
      <c r="I11212" s="43" t="n">
        <f aca="false">ROUND(MIN(INDEX(Assumptions!$D$13:$D$18,MATCH(E11212,Assumptions!$A$13:$A$18,0)),MAX(INDEX(Assumptions!$C$13:$C$18,MATCH(E11212,Assumptions!$A$13:$A$18,0)),INDEX(Assumptions!$B$13:$B$18,MATCH(E11212,Assumptions!$A$13:$A$18,0))*F11212)),2)</f>
        <v>0</v>
      </c>
    </row>
    <row r="11213" customFormat="false" ht="15" hidden="false" customHeight="false" outlineLevel="0" collapsed="false">
      <c r="A11213" s="24" t="s">
        <v>12036</v>
      </c>
      <c r="B11213" s="39" t="n">
        <v>46258</v>
      </c>
      <c r="C11213" s="24" t="s">
        <v>629</v>
      </c>
      <c r="D11213" s="24" t="s">
        <v>153</v>
      </c>
      <c r="E11213" s="24" t="s">
        <v>107</v>
      </c>
      <c r="F11213" s="38" t="n">
        <v>640</v>
      </c>
      <c r="G11213" s="42" t="n">
        <f aca="false">DATE(YEAR(B11213),MONTH(B11213),1)</f>
        <v>46235</v>
      </c>
      <c r="H11213" s="24" t="str">
        <f aca="false">INDEX(Customers!$B$2:$B$601,MATCH(C11213,Customers!$A$2:$A$601,0))</f>
        <v>Nairobi</v>
      </c>
      <c r="I11213" s="43" t="n">
        <f aca="false">ROUND(MIN(INDEX(Assumptions!$D$13:$D$18,MATCH(E11213,Assumptions!$A$13:$A$18,0)),MAX(INDEX(Assumptions!$C$13:$C$18,MATCH(E11213,Assumptions!$A$13:$A$18,0)),INDEX(Assumptions!$B$13:$B$18,MATCH(E11213,Assumptions!$A$13:$A$18,0))*F11213)),2)</f>
        <v>0</v>
      </c>
    </row>
    <row r="11214" customFormat="false" ht="15" hidden="false" customHeight="false" outlineLevel="0" collapsed="false">
      <c r="A11214" s="24" t="s">
        <v>12037</v>
      </c>
      <c r="B11214" s="39" t="n">
        <v>46258</v>
      </c>
      <c r="C11214" s="24" t="s">
        <v>635</v>
      </c>
      <c r="D11214" s="24" t="s">
        <v>165</v>
      </c>
      <c r="E11214" s="24" t="s">
        <v>107</v>
      </c>
      <c r="F11214" s="38" t="n">
        <v>1390</v>
      </c>
      <c r="G11214" s="42" t="n">
        <f aca="false">DATE(YEAR(B11214),MONTH(B11214),1)</f>
        <v>46235</v>
      </c>
      <c r="H11214" s="24" t="str">
        <f aca="false">INDEX(Customers!$B$2:$B$601,MATCH(C11214,Customers!$A$2:$A$601,0))</f>
        <v>Central</v>
      </c>
      <c r="I11214" s="43" t="n">
        <f aca="false">ROUND(MIN(INDEX(Assumptions!$D$13:$D$18,MATCH(E11214,Assumptions!$A$13:$A$18,0)),MAX(INDEX(Assumptions!$C$13:$C$18,MATCH(E11214,Assumptions!$A$13:$A$18,0)),INDEX(Assumptions!$B$13:$B$18,MATCH(E11214,Assumptions!$A$13:$A$18,0))*F11214)),2)</f>
        <v>0</v>
      </c>
    </row>
    <row r="11215" customFormat="false" ht="15" hidden="false" customHeight="false" outlineLevel="0" collapsed="false">
      <c r="A11215" s="24" t="s">
        <v>12038</v>
      </c>
      <c r="B11215" s="39" t="n">
        <v>46258</v>
      </c>
      <c r="C11215" s="24" t="s">
        <v>665</v>
      </c>
      <c r="D11215" s="24" t="s">
        <v>826</v>
      </c>
      <c r="E11215" s="24" t="s">
        <v>113</v>
      </c>
      <c r="F11215" s="38" t="n">
        <v>99</v>
      </c>
      <c r="G11215" s="42" t="n">
        <f aca="false">DATE(YEAR(B11215),MONTH(B11215),1)</f>
        <v>46235</v>
      </c>
      <c r="H11215" s="24" t="str">
        <f aca="false">INDEX(Customers!$B$2:$B$601,MATCH(C11215,Customers!$A$2:$A$601,0))</f>
        <v>Nairobi</v>
      </c>
      <c r="I11215" s="43" t="n">
        <f aca="false">ROUND(MIN(INDEX(Assumptions!$D$13:$D$18,MATCH(E11215,Assumptions!$A$13:$A$18,0)),MAX(INDEX(Assumptions!$C$13:$C$18,MATCH(E11215,Assumptions!$A$13:$A$18,0)),INDEX(Assumptions!$B$13:$B$18,MATCH(E11215,Assumptions!$A$13:$A$18,0))*F11215)),2)</f>
        <v>4.95</v>
      </c>
    </row>
    <row r="11216" customFormat="false" ht="15" hidden="false" customHeight="false" outlineLevel="0" collapsed="false">
      <c r="A11216" s="24" t="s">
        <v>12039</v>
      </c>
      <c r="B11216" s="39" t="n">
        <v>46258</v>
      </c>
      <c r="C11216" s="24" t="s">
        <v>670</v>
      </c>
      <c r="D11216" s="24" t="s">
        <v>826</v>
      </c>
      <c r="E11216" s="24" t="s">
        <v>109</v>
      </c>
      <c r="F11216" s="38" t="n">
        <v>5660</v>
      </c>
      <c r="G11216" s="42" t="n">
        <f aca="false">DATE(YEAR(B11216),MONTH(B11216),1)</f>
        <v>46235</v>
      </c>
      <c r="H11216" s="24" t="str">
        <f aca="false">INDEX(Customers!$B$2:$B$601,MATCH(C11216,Customers!$A$2:$A$601,0))</f>
        <v>Rift Valley</v>
      </c>
      <c r="I11216" s="43" t="n">
        <f aca="false">ROUND(MIN(INDEX(Assumptions!$D$13:$D$18,MATCH(E11216,Assumptions!$A$13:$A$18,0)),MAX(INDEX(Assumptions!$C$13:$C$18,MATCH(E11216,Assumptions!$A$13:$A$18,0)),INDEX(Assumptions!$B$13:$B$18,MATCH(E11216,Assumptions!$A$13:$A$18,0))*F11216)),2)</f>
        <v>22.64</v>
      </c>
    </row>
    <row r="11217" customFormat="false" ht="15" hidden="false" customHeight="false" outlineLevel="0" collapsed="false">
      <c r="A11217" s="24" t="s">
        <v>12040</v>
      </c>
      <c r="B11217" s="39" t="n">
        <v>46258</v>
      </c>
      <c r="C11217" s="24" t="s">
        <v>678</v>
      </c>
      <c r="D11217" s="24" t="s">
        <v>826</v>
      </c>
      <c r="E11217" s="24" t="s">
        <v>113</v>
      </c>
      <c r="F11217" s="38" t="n">
        <v>250</v>
      </c>
      <c r="G11217" s="42" t="n">
        <f aca="false">DATE(YEAR(B11217),MONTH(B11217),1)</f>
        <v>46235</v>
      </c>
      <c r="H11217" s="24" t="str">
        <f aca="false">INDEX(Customers!$B$2:$B$601,MATCH(C11217,Customers!$A$2:$A$601,0))</f>
        <v>Coast</v>
      </c>
      <c r="I11217" s="43" t="n">
        <f aca="false">ROUND(MIN(INDEX(Assumptions!$D$13:$D$18,MATCH(E11217,Assumptions!$A$13:$A$18,0)),MAX(INDEX(Assumptions!$C$13:$C$18,MATCH(E11217,Assumptions!$A$13:$A$18,0)),INDEX(Assumptions!$B$13:$B$18,MATCH(E11217,Assumptions!$A$13:$A$18,0))*F11217)),2)</f>
        <v>12.5</v>
      </c>
    </row>
    <row r="11218" customFormat="false" ht="15" hidden="false" customHeight="false" outlineLevel="0" collapsed="false">
      <c r="A11218" s="24" t="s">
        <v>12041</v>
      </c>
      <c r="B11218" s="39" t="n">
        <v>46258</v>
      </c>
      <c r="C11218" s="24" t="s">
        <v>735</v>
      </c>
      <c r="D11218" s="24" t="s">
        <v>826</v>
      </c>
      <c r="E11218" s="24" t="s">
        <v>103</v>
      </c>
      <c r="F11218" s="38" t="n">
        <v>2390</v>
      </c>
      <c r="G11218" s="42" t="n">
        <f aca="false">DATE(YEAR(B11218),MONTH(B11218),1)</f>
        <v>46235</v>
      </c>
      <c r="H11218" s="24" t="str">
        <f aca="false">INDEX(Customers!$B$2:$B$601,MATCH(C11218,Customers!$A$2:$A$601,0))</f>
        <v>Rift Valley</v>
      </c>
      <c r="I11218" s="43" t="n">
        <f aca="false">ROUND(MIN(INDEX(Assumptions!$D$13:$D$18,MATCH(E11218,Assumptions!$A$13:$A$18,0)),MAX(INDEX(Assumptions!$C$13:$C$18,MATCH(E11218,Assumptions!$A$13:$A$18,0)),INDEX(Assumptions!$B$13:$B$18,MATCH(E11218,Assumptions!$A$13:$A$18,0))*F11218)),2)</f>
        <v>23.9</v>
      </c>
    </row>
    <row r="11219" customFormat="false" ht="15" hidden="false" customHeight="false" outlineLevel="0" collapsed="false">
      <c r="A11219" s="24" t="s">
        <v>12042</v>
      </c>
      <c r="B11219" s="39" t="n">
        <v>46258</v>
      </c>
      <c r="C11219" s="24" t="s">
        <v>766</v>
      </c>
      <c r="D11219" s="24" t="s">
        <v>826</v>
      </c>
      <c r="E11219" s="24" t="s">
        <v>109</v>
      </c>
      <c r="F11219" s="38" t="n">
        <v>1020</v>
      </c>
      <c r="G11219" s="42" t="n">
        <f aca="false">DATE(YEAR(B11219),MONTH(B11219),1)</f>
        <v>46235</v>
      </c>
      <c r="H11219" s="24" t="str">
        <f aca="false">INDEX(Customers!$B$2:$B$601,MATCH(C11219,Customers!$A$2:$A$601,0))</f>
        <v>Rift Valley</v>
      </c>
      <c r="I11219" s="43" t="n">
        <f aca="false">ROUND(MIN(INDEX(Assumptions!$D$13:$D$18,MATCH(E11219,Assumptions!$A$13:$A$18,0)),MAX(INDEX(Assumptions!$C$13:$C$18,MATCH(E11219,Assumptions!$A$13:$A$18,0)),INDEX(Assumptions!$B$13:$B$18,MATCH(E11219,Assumptions!$A$13:$A$18,0))*F11219)),2)</f>
        <v>4.08</v>
      </c>
    </row>
    <row r="11220" customFormat="false" ht="15" hidden="false" customHeight="false" outlineLevel="0" collapsed="false">
      <c r="A11220" s="24" t="s">
        <v>12043</v>
      </c>
      <c r="B11220" s="39" t="n">
        <v>46258</v>
      </c>
      <c r="C11220" s="24" t="s">
        <v>786</v>
      </c>
      <c r="D11220" s="24" t="s">
        <v>174</v>
      </c>
      <c r="E11220" s="24" t="s">
        <v>105</v>
      </c>
      <c r="F11220" s="38" t="n">
        <v>6060</v>
      </c>
      <c r="G11220" s="42" t="n">
        <f aca="false">DATE(YEAR(B11220),MONTH(B11220),1)</f>
        <v>46235</v>
      </c>
      <c r="H11220" s="24" t="str">
        <f aca="false">INDEX(Customers!$B$2:$B$601,MATCH(C11220,Customers!$A$2:$A$601,0))</f>
        <v>Rift Valley</v>
      </c>
      <c r="I11220" s="43" t="n">
        <f aca="false">ROUND(MIN(INDEX(Assumptions!$D$13:$D$18,MATCH(E11220,Assumptions!$A$13:$A$18,0)),MAX(INDEX(Assumptions!$C$13:$C$18,MATCH(E11220,Assumptions!$A$13:$A$18,0)),INDEX(Assumptions!$B$13:$B$18,MATCH(E11220,Assumptions!$A$13:$A$18,0))*F11220)),2)</f>
        <v>90.9</v>
      </c>
    </row>
    <row r="11221" customFormat="false" ht="15" hidden="false" customHeight="false" outlineLevel="0" collapsed="false">
      <c r="A11221" s="24" t="s">
        <v>12044</v>
      </c>
      <c r="B11221" s="39" t="n">
        <v>46258</v>
      </c>
      <c r="C11221" s="24" t="s">
        <v>786</v>
      </c>
      <c r="D11221" s="24" t="s">
        <v>826</v>
      </c>
      <c r="E11221" s="24" t="s">
        <v>109</v>
      </c>
      <c r="F11221" s="38" t="n">
        <v>1110</v>
      </c>
      <c r="G11221" s="42" t="n">
        <f aca="false">DATE(YEAR(B11221),MONTH(B11221),1)</f>
        <v>46235</v>
      </c>
      <c r="H11221" s="24" t="str">
        <f aca="false">INDEX(Customers!$B$2:$B$601,MATCH(C11221,Customers!$A$2:$A$601,0))</f>
        <v>Rift Valley</v>
      </c>
      <c r="I11221" s="43" t="n">
        <f aca="false">ROUND(MIN(INDEX(Assumptions!$D$13:$D$18,MATCH(E11221,Assumptions!$A$13:$A$18,0)),MAX(INDEX(Assumptions!$C$13:$C$18,MATCH(E11221,Assumptions!$A$13:$A$18,0)),INDEX(Assumptions!$B$13:$B$18,MATCH(E11221,Assumptions!$A$13:$A$18,0))*F11221)),2)</f>
        <v>4.44</v>
      </c>
    </row>
    <row r="11222" customFormat="false" ht="15" hidden="false" customHeight="false" outlineLevel="0" collapsed="false">
      <c r="A11222" s="24" t="s">
        <v>12045</v>
      </c>
      <c r="B11222" s="39" t="n">
        <v>46258</v>
      </c>
      <c r="C11222" s="24" t="s">
        <v>813</v>
      </c>
      <c r="D11222" s="24" t="s">
        <v>826</v>
      </c>
      <c r="E11222" s="24" t="s">
        <v>113</v>
      </c>
      <c r="F11222" s="38" t="n">
        <v>250</v>
      </c>
      <c r="G11222" s="42" t="n">
        <f aca="false">DATE(YEAR(B11222),MONTH(B11222),1)</f>
        <v>46235</v>
      </c>
      <c r="H11222" s="24" t="str">
        <f aca="false">INDEX(Customers!$B$2:$B$601,MATCH(C11222,Customers!$A$2:$A$601,0))</f>
        <v>Eastern</v>
      </c>
      <c r="I11222" s="43" t="n">
        <f aca="false">ROUND(MIN(INDEX(Assumptions!$D$13:$D$18,MATCH(E11222,Assumptions!$A$13:$A$18,0)),MAX(INDEX(Assumptions!$C$13:$C$18,MATCH(E11222,Assumptions!$A$13:$A$18,0)),INDEX(Assumptions!$B$13:$B$18,MATCH(E11222,Assumptions!$A$13:$A$18,0))*F11222)),2)</f>
        <v>12.5</v>
      </c>
    </row>
    <row r="11223" customFormat="false" ht="15" hidden="false" customHeight="false" outlineLevel="0" collapsed="false">
      <c r="A11223" s="24" t="s">
        <v>12046</v>
      </c>
      <c r="B11223" s="39" t="n">
        <v>46258</v>
      </c>
      <c r="C11223" s="24" t="s">
        <v>815</v>
      </c>
      <c r="D11223" s="24" t="s">
        <v>826</v>
      </c>
      <c r="E11223" s="24" t="s">
        <v>111</v>
      </c>
      <c r="F11223" s="38" t="n">
        <v>100</v>
      </c>
      <c r="G11223" s="42" t="n">
        <f aca="false">DATE(YEAR(B11223),MONTH(B11223),1)</f>
        <v>46235</v>
      </c>
      <c r="H11223" s="24" t="str">
        <f aca="false">INDEX(Customers!$B$2:$B$601,MATCH(C11223,Customers!$A$2:$A$601,0))</f>
        <v>Nairobi</v>
      </c>
      <c r="I11223" s="43" t="n">
        <f aca="false">ROUND(MIN(INDEX(Assumptions!$D$13:$D$18,MATCH(E11223,Assumptions!$A$13:$A$18,0)),MAX(INDEX(Assumptions!$C$13:$C$18,MATCH(E11223,Assumptions!$A$13:$A$18,0)),INDEX(Assumptions!$B$13:$B$18,MATCH(E11223,Assumptions!$A$13:$A$18,0))*F11223)),2)</f>
        <v>4</v>
      </c>
    </row>
    <row r="11224" customFormat="false" ht="15" hidden="false" customHeight="false" outlineLevel="0" collapsed="false">
      <c r="A11224" s="24" t="s">
        <v>12047</v>
      </c>
      <c r="B11224" s="39" t="n">
        <v>46258</v>
      </c>
      <c r="C11224" s="24" t="s">
        <v>817</v>
      </c>
      <c r="D11224" s="24" t="s">
        <v>164</v>
      </c>
      <c r="E11224" s="24" t="s">
        <v>105</v>
      </c>
      <c r="F11224" s="38" t="n">
        <v>2380</v>
      </c>
      <c r="G11224" s="42" t="n">
        <f aca="false">DATE(YEAR(B11224),MONTH(B11224),1)</f>
        <v>46235</v>
      </c>
      <c r="H11224" s="24" t="str">
        <f aca="false">INDEX(Customers!$B$2:$B$601,MATCH(C11224,Customers!$A$2:$A$601,0))</f>
        <v>Western</v>
      </c>
      <c r="I11224" s="43" t="n">
        <f aca="false">ROUND(MIN(INDEX(Assumptions!$D$13:$D$18,MATCH(E11224,Assumptions!$A$13:$A$18,0)),MAX(INDEX(Assumptions!$C$13:$C$18,MATCH(E11224,Assumptions!$A$13:$A$18,0)),INDEX(Assumptions!$B$13:$B$18,MATCH(E11224,Assumptions!$A$13:$A$18,0))*F11224)),2)</f>
        <v>35.7</v>
      </c>
    </row>
    <row r="11225" customFormat="false" ht="15" hidden="false" customHeight="false" outlineLevel="0" collapsed="false">
      <c r="A11225" s="24" t="s">
        <v>12048</v>
      </c>
      <c r="B11225" s="39" t="n">
        <v>46259</v>
      </c>
      <c r="C11225" s="24" t="s">
        <v>223</v>
      </c>
      <c r="D11225" s="24" t="s">
        <v>826</v>
      </c>
      <c r="E11225" s="24" t="s">
        <v>109</v>
      </c>
      <c r="F11225" s="38" t="n">
        <v>23970</v>
      </c>
      <c r="G11225" s="42" t="n">
        <f aca="false">DATE(YEAR(B11225),MONTH(B11225),1)</f>
        <v>46235</v>
      </c>
      <c r="H11225" s="24" t="str">
        <f aca="false">INDEX(Customers!$B$2:$B$601,MATCH(C11225,Customers!$A$2:$A$601,0))</f>
        <v>Central</v>
      </c>
      <c r="I11225" s="43" t="n">
        <f aca="false">ROUND(MIN(INDEX(Assumptions!$D$13:$D$18,MATCH(E11225,Assumptions!$A$13:$A$18,0)),MAX(INDEX(Assumptions!$C$13:$C$18,MATCH(E11225,Assumptions!$A$13:$A$18,0)),INDEX(Assumptions!$B$13:$B$18,MATCH(E11225,Assumptions!$A$13:$A$18,0))*F11225)),2)</f>
        <v>40</v>
      </c>
    </row>
    <row r="11226" customFormat="false" ht="15" hidden="false" customHeight="false" outlineLevel="0" collapsed="false">
      <c r="A11226" s="24" t="s">
        <v>12049</v>
      </c>
      <c r="B11226" s="39" t="n">
        <v>46259</v>
      </c>
      <c r="C11226" s="24" t="s">
        <v>224</v>
      </c>
      <c r="D11226" s="24" t="s">
        <v>826</v>
      </c>
      <c r="E11226" s="24" t="s">
        <v>103</v>
      </c>
      <c r="F11226" s="38" t="n">
        <v>3720</v>
      </c>
      <c r="G11226" s="42" t="n">
        <f aca="false">DATE(YEAR(B11226),MONTH(B11226),1)</f>
        <v>46235</v>
      </c>
      <c r="H11226" s="24" t="str">
        <f aca="false">INDEX(Customers!$B$2:$B$601,MATCH(C11226,Customers!$A$2:$A$601,0))</f>
        <v>Western</v>
      </c>
      <c r="I11226" s="43" t="n">
        <f aca="false">ROUND(MIN(INDEX(Assumptions!$D$13:$D$18,MATCH(E11226,Assumptions!$A$13:$A$18,0)),MAX(INDEX(Assumptions!$C$13:$C$18,MATCH(E11226,Assumptions!$A$13:$A$18,0)),INDEX(Assumptions!$B$13:$B$18,MATCH(E11226,Assumptions!$A$13:$A$18,0))*F11226)),2)</f>
        <v>37.2</v>
      </c>
    </row>
    <row r="11227" customFormat="false" ht="15" hidden="false" customHeight="false" outlineLevel="0" collapsed="false">
      <c r="A11227" s="24" t="s">
        <v>12050</v>
      </c>
      <c r="B11227" s="39" t="n">
        <v>46259</v>
      </c>
      <c r="C11227" s="24" t="s">
        <v>224</v>
      </c>
      <c r="D11227" s="24" t="s">
        <v>826</v>
      </c>
      <c r="E11227" s="24" t="s">
        <v>113</v>
      </c>
      <c r="F11227" s="38" t="n">
        <v>250</v>
      </c>
      <c r="G11227" s="42" t="n">
        <f aca="false">DATE(YEAR(B11227),MONTH(B11227),1)</f>
        <v>46235</v>
      </c>
      <c r="H11227" s="24" t="str">
        <f aca="false">INDEX(Customers!$B$2:$B$601,MATCH(C11227,Customers!$A$2:$A$601,0))</f>
        <v>Western</v>
      </c>
      <c r="I11227" s="43" t="n">
        <f aca="false">ROUND(MIN(INDEX(Assumptions!$D$13:$D$18,MATCH(E11227,Assumptions!$A$13:$A$18,0)),MAX(INDEX(Assumptions!$C$13:$C$18,MATCH(E11227,Assumptions!$A$13:$A$18,0)),INDEX(Assumptions!$B$13:$B$18,MATCH(E11227,Assumptions!$A$13:$A$18,0))*F11227)),2)</f>
        <v>12.5</v>
      </c>
    </row>
    <row r="11228" customFormat="false" ht="15" hidden="false" customHeight="false" outlineLevel="0" collapsed="false">
      <c r="A11228" s="24" t="s">
        <v>12051</v>
      </c>
      <c r="B11228" s="39" t="n">
        <v>46259</v>
      </c>
      <c r="C11228" s="24" t="s">
        <v>232</v>
      </c>
      <c r="D11228" s="24" t="s">
        <v>188</v>
      </c>
      <c r="E11228" s="24" t="s">
        <v>107</v>
      </c>
      <c r="F11228" s="38" t="n">
        <v>8970</v>
      </c>
      <c r="G11228" s="42" t="n">
        <f aca="false">DATE(YEAR(B11228),MONTH(B11228),1)</f>
        <v>46235</v>
      </c>
      <c r="H11228" s="24" t="str">
        <f aca="false">INDEX(Customers!$B$2:$B$601,MATCH(C11228,Customers!$A$2:$A$601,0))</f>
        <v>Coast</v>
      </c>
      <c r="I11228" s="43" t="n">
        <f aca="false">ROUND(MIN(INDEX(Assumptions!$D$13:$D$18,MATCH(E11228,Assumptions!$A$13:$A$18,0)),MAX(INDEX(Assumptions!$C$13:$C$18,MATCH(E11228,Assumptions!$A$13:$A$18,0)),INDEX(Assumptions!$B$13:$B$18,MATCH(E11228,Assumptions!$A$13:$A$18,0))*F11228)),2)</f>
        <v>0</v>
      </c>
    </row>
    <row r="11229" customFormat="false" ht="15" hidden="false" customHeight="false" outlineLevel="0" collapsed="false">
      <c r="A11229" s="24" t="s">
        <v>12052</v>
      </c>
      <c r="B11229" s="39" t="n">
        <v>46259</v>
      </c>
      <c r="C11229" s="24" t="s">
        <v>238</v>
      </c>
      <c r="D11229" s="24" t="s">
        <v>826</v>
      </c>
      <c r="E11229" s="24" t="s">
        <v>113</v>
      </c>
      <c r="F11229" s="38" t="n">
        <v>250</v>
      </c>
      <c r="G11229" s="42" t="n">
        <f aca="false">DATE(YEAR(B11229),MONTH(B11229),1)</f>
        <v>46235</v>
      </c>
      <c r="H11229" s="24" t="str">
        <f aca="false">INDEX(Customers!$B$2:$B$601,MATCH(C11229,Customers!$A$2:$A$601,0))</f>
        <v>Nairobi</v>
      </c>
      <c r="I11229" s="43" t="n">
        <f aca="false">ROUND(MIN(INDEX(Assumptions!$D$13:$D$18,MATCH(E11229,Assumptions!$A$13:$A$18,0)),MAX(INDEX(Assumptions!$C$13:$C$18,MATCH(E11229,Assumptions!$A$13:$A$18,0)),INDEX(Assumptions!$B$13:$B$18,MATCH(E11229,Assumptions!$A$13:$A$18,0))*F11229)),2)</f>
        <v>12.5</v>
      </c>
    </row>
    <row r="11230" customFormat="false" ht="15" hidden="false" customHeight="false" outlineLevel="0" collapsed="false">
      <c r="A11230" s="24" t="s">
        <v>12053</v>
      </c>
      <c r="B11230" s="39" t="n">
        <v>46259</v>
      </c>
      <c r="C11230" s="24" t="s">
        <v>241</v>
      </c>
      <c r="D11230" s="24" t="s">
        <v>826</v>
      </c>
      <c r="E11230" s="24" t="s">
        <v>113</v>
      </c>
      <c r="F11230" s="38" t="n">
        <v>500</v>
      </c>
      <c r="G11230" s="42" t="n">
        <f aca="false">DATE(YEAR(B11230),MONTH(B11230),1)</f>
        <v>46235</v>
      </c>
      <c r="H11230" s="24" t="str">
        <f aca="false">INDEX(Customers!$B$2:$B$601,MATCH(C11230,Customers!$A$2:$A$601,0))</f>
        <v>Rift Valley</v>
      </c>
      <c r="I11230" s="43" t="n">
        <f aca="false">ROUND(MIN(INDEX(Assumptions!$D$13:$D$18,MATCH(E11230,Assumptions!$A$13:$A$18,0)),MAX(INDEX(Assumptions!$C$13:$C$18,MATCH(E11230,Assumptions!$A$13:$A$18,0)),INDEX(Assumptions!$B$13:$B$18,MATCH(E11230,Assumptions!$A$13:$A$18,0))*F11230)),2)</f>
        <v>25</v>
      </c>
    </row>
    <row r="11231" customFormat="false" ht="15" hidden="false" customHeight="false" outlineLevel="0" collapsed="false">
      <c r="A11231" s="24" t="s">
        <v>12054</v>
      </c>
      <c r="B11231" s="39" t="n">
        <v>46259</v>
      </c>
      <c r="C11231" s="24" t="s">
        <v>260</v>
      </c>
      <c r="D11231" s="24" t="s">
        <v>826</v>
      </c>
      <c r="E11231" s="24" t="s">
        <v>111</v>
      </c>
      <c r="F11231" s="38" t="n">
        <v>100</v>
      </c>
      <c r="G11231" s="42" t="n">
        <f aca="false">DATE(YEAR(B11231),MONTH(B11231),1)</f>
        <v>46235</v>
      </c>
      <c r="H11231" s="24" t="str">
        <f aca="false">INDEX(Customers!$B$2:$B$601,MATCH(C11231,Customers!$A$2:$A$601,0))</f>
        <v>Central</v>
      </c>
      <c r="I11231" s="43" t="n">
        <f aca="false">ROUND(MIN(INDEX(Assumptions!$D$13:$D$18,MATCH(E11231,Assumptions!$A$13:$A$18,0)),MAX(INDEX(Assumptions!$C$13:$C$18,MATCH(E11231,Assumptions!$A$13:$A$18,0)),INDEX(Assumptions!$B$13:$B$18,MATCH(E11231,Assumptions!$A$13:$A$18,0))*F11231)),2)</f>
        <v>4</v>
      </c>
    </row>
    <row r="11232" customFormat="false" ht="15" hidden="false" customHeight="false" outlineLevel="0" collapsed="false">
      <c r="A11232" s="24" t="s">
        <v>12055</v>
      </c>
      <c r="B11232" s="39" t="n">
        <v>46259</v>
      </c>
      <c r="C11232" s="24" t="s">
        <v>274</v>
      </c>
      <c r="D11232" s="24" t="s">
        <v>178</v>
      </c>
      <c r="E11232" s="24" t="s">
        <v>105</v>
      </c>
      <c r="F11232" s="38" t="n">
        <v>1000</v>
      </c>
      <c r="G11232" s="42" t="n">
        <f aca="false">DATE(YEAR(B11232),MONTH(B11232),1)</f>
        <v>46235</v>
      </c>
      <c r="H11232" s="24" t="str">
        <f aca="false">INDEX(Customers!$B$2:$B$601,MATCH(C11232,Customers!$A$2:$A$601,0))</f>
        <v>Rift Valley</v>
      </c>
      <c r="I11232" s="43" t="n">
        <f aca="false">ROUND(MIN(INDEX(Assumptions!$D$13:$D$18,MATCH(E11232,Assumptions!$A$13:$A$18,0)),MAX(INDEX(Assumptions!$C$13:$C$18,MATCH(E11232,Assumptions!$A$13:$A$18,0)),INDEX(Assumptions!$B$13:$B$18,MATCH(E11232,Assumptions!$A$13:$A$18,0))*F11232)),2)</f>
        <v>15</v>
      </c>
    </row>
    <row r="11233" customFormat="false" ht="15" hidden="false" customHeight="false" outlineLevel="0" collapsed="false">
      <c r="A11233" s="24" t="s">
        <v>12056</v>
      </c>
      <c r="B11233" s="39" t="n">
        <v>46259</v>
      </c>
      <c r="C11233" s="24" t="s">
        <v>277</v>
      </c>
      <c r="D11233" s="24" t="s">
        <v>826</v>
      </c>
      <c r="E11233" s="24" t="s">
        <v>111</v>
      </c>
      <c r="F11233" s="38" t="n">
        <v>50</v>
      </c>
      <c r="G11233" s="42" t="n">
        <f aca="false">DATE(YEAR(B11233),MONTH(B11233),1)</f>
        <v>46235</v>
      </c>
      <c r="H11233" s="24" t="str">
        <f aca="false">INDEX(Customers!$B$2:$B$601,MATCH(C11233,Customers!$A$2:$A$601,0))</f>
        <v>Rift Valley</v>
      </c>
      <c r="I11233" s="43" t="n">
        <f aca="false">ROUND(MIN(INDEX(Assumptions!$D$13:$D$18,MATCH(E11233,Assumptions!$A$13:$A$18,0)),MAX(INDEX(Assumptions!$C$13:$C$18,MATCH(E11233,Assumptions!$A$13:$A$18,0)),INDEX(Assumptions!$B$13:$B$18,MATCH(E11233,Assumptions!$A$13:$A$18,0))*F11233)),2)</f>
        <v>2</v>
      </c>
    </row>
    <row r="11234" customFormat="false" ht="15" hidden="false" customHeight="false" outlineLevel="0" collapsed="false">
      <c r="A11234" s="24" t="s">
        <v>12057</v>
      </c>
      <c r="B11234" s="39" t="n">
        <v>46259</v>
      </c>
      <c r="C11234" s="24" t="s">
        <v>286</v>
      </c>
      <c r="D11234" s="24" t="s">
        <v>826</v>
      </c>
      <c r="E11234" s="24" t="s">
        <v>109</v>
      </c>
      <c r="F11234" s="38" t="n">
        <v>3280</v>
      </c>
      <c r="G11234" s="42" t="n">
        <f aca="false">DATE(YEAR(B11234),MONTH(B11234),1)</f>
        <v>46235</v>
      </c>
      <c r="H11234" s="24" t="str">
        <f aca="false">INDEX(Customers!$B$2:$B$601,MATCH(C11234,Customers!$A$2:$A$601,0))</f>
        <v>Eastern</v>
      </c>
      <c r="I11234" s="43" t="n">
        <f aca="false">ROUND(MIN(INDEX(Assumptions!$D$13:$D$18,MATCH(E11234,Assumptions!$A$13:$A$18,0)),MAX(INDEX(Assumptions!$C$13:$C$18,MATCH(E11234,Assumptions!$A$13:$A$18,0)),INDEX(Assumptions!$B$13:$B$18,MATCH(E11234,Assumptions!$A$13:$A$18,0))*F11234)),2)</f>
        <v>13.12</v>
      </c>
    </row>
    <row r="11235" customFormat="false" ht="15" hidden="false" customHeight="false" outlineLevel="0" collapsed="false">
      <c r="A11235" s="24" t="s">
        <v>12058</v>
      </c>
      <c r="B11235" s="39" t="n">
        <v>46259</v>
      </c>
      <c r="C11235" s="24" t="s">
        <v>287</v>
      </c>
      <c r="D11235" s="24" t="s">
        <v>826</v>
      </c>
      <c r="E11235" s="24" t="s">
        <v>111</v>
      </c>
      <c r="F11235" s="38" t="n">
        <v>100</v>
      </c>
      <c r="G11235" s="42" t="n">
        <f aca="false">DATE(YEAR(B11235),MONTH(B11235),1)</f>
        <v>46235</v>
      </c>
      <c r="H11235" s="24" t="str">
        <f aca="false">INDEX(Customers!$B$2:$B$601,MATCH(C11235,Customers!$A$2:$A$601,0))</f>
        <v>Nairobi</v>
      </c>
      <c r="I11235" s="43" t="n">
        <f aca="false">ROUND(MIN(INDEX(Assumptions!$D$13:$D$18,MATCH(E11235,Assumptions!$A$13:$A$18,0)),MAX(INDEX(Assumptions!$C$13:$C$18,MATCH(E11235,Assumptions!$A$13:$A$18,0)),INDEX(Assumptions!$B$13:$B$18,MATCH(E11235,Assumptions!$A$13:$A$18,0))*F11235)),2)</f>
        <v>4</v>
      </c>
    </row>
    <row r="11236" customFormat="false" ht="15" hidden="false" customHeight="false" outlineLevel="0" collapsed="false">
      <c r="A11236" s="24" t="s">
        <v>12059</v>
      </c>
      <c r="B11236" s="39" t="n">
        <v>46259</v>
      </c>
      <c r="C11236" s="24" t="s">
        <v>291</v>
      </c>
      <c r="D11236" s="24" t="s">
        <v>826</v>
      </c>
      <c r="E11236" s="24" t="s">
        <v>113</v>
      </c>
      <c r="F11236" s="38" t="n">
        <v>500</v>
      </c>
      <c r="G11236" s="42" t="n">
        <f aca="false">DATE(YEAR(B11236),MONTH(B11236),1)</f>
        <v>46235</v>
      </c>
      <c r="H11236" s="24" t="str">
        <f aca="false">INDEX(Customers!$B$2:$B$601,MATCH(C11236,Customers!$A$2:$A$601,0))</f>
        <v>Rift Valley</v>
      </c>
      <c r="I11236" s="43" t="n">
        <f aca="false">ROUND(MIN(INDEX(Assumptions!$D$13:$D$18,MATCH(E11236,Assumptions!$A$13:$A$18,0)),MAX(INDEX(Assumptions!$C$13:$C$18,MATCH(E11236,Assumptions!$A$13:$A$18,0)),INDEX(Assumptions!$B$13:$B$18,MATCH(E11236,Assumptions!$A$13:$A$18,0))*F11236)),2)</f>
        <v>25</v>
      </c>
    </row>
    <row r="11237" customFormat="false" ht="15" hidden="false" customHeight="false" outlineLevel="0" collapsed="false">
      <c r="A11237" s="24" t="s">
        <v>12060</v>
      </c>
      <c r="B11237" s="39" t="n">
        <v>46259</v>
      </c>
      <c r="C11237" s="24" t="s">
        <v>307</v>
      </c>
      <c r="D11237" s="24" t="s">
        <v>826</v>
      </c>
      <c r="E11237" s="24" t="s">
        <v>103</v>
      </c>
      <c r="F11237" s="38" t="n">
        <v>890</v>
      </c>
      <c r="G11237" s="42" t="n">
        <f aca="false">DATE(YEAR(B11237),MONTH(B11237),1)</f>
        <v>46235</v>
      </c>
      <c r="H11237" s="24" t="str">
        <f aca="false">INDEX(Customers!$B$2:$B$601,MATCH(C11237,Customers!$A$2:$A$601,0))</f>
        <v>Rift Valley</v>
      </c>
      <c r="I11237" s="43" t="n">
        <f aca="false">ROUND(MIN(INDEX(Assumptions!$D$13:$D$18,MATCH(E11237,Assumptions!$A$13:$A$18,0)),MAX(INDEX(Assumptions!$C$13:$C$18,MATCH(E11237,Assumptions!$A$13:$A$18,0)),INDEX(Assumptions!$B$13:$B$18,MATCH(E11237,Assumptions!$A$13:$A$18,0))*F11237)),2)</f>
        <v>8.9</v>
      </c>
    </row>
    <row r="11238" customFormat="false" ht="15" hidden="false" customHeight="false" outlineLevel="0" collapsed="false">
      <c r="A11238" s="24" t="s">
        <v>12061</v>
      </c>
      <c r="B11238" s="39" t="n">
        <v>46259</v>
      </c>
      <c r="C11238" s="24" t="s">
        <v>319</v>
      </c>
      <c r="D11238" s="24" t="s">
        <v>152</v>
      </c>
      <c r="E11238" s="24" t="s">
        <v>105</v>
      </c>
      <c r="F11238" s="38" t="n">
        <v>5190</v>
      </c>
      <c r="G11238" s="42" t="n">
        <f aca="false">DATE(YEAR(B11238),MONTH(B11238),1)</f>
        <v>46235</v>
      </c>
      <c r="H11238" s="24" t="str">
        <f aca="false">INDEX(Customers!$B$2:$B$601,MATCH(C11238,Customers!$A$2:$A$601,0))</f>
        <v>Nairobi</v>
      </c>
      <c r="I11238" s="43" t="n">
        <f aca="false">ROUND(MIN(INDEX(Assumptions!$D$13:$D$18,MATCH(E11238,Assumptions!$A$13:$A$18,0)),MAX(INDEX(Assumptions!$C$13:$C$18,MATCH(E11238,Assumptions!$A$13:$A$18,0)),INDEX(Assumptions!$B$13:$B$18,MATCH(E11238,Assumptions!$A$13:$A$18,0))*F11238)),2)</f>
        <v>77.85</v>
      </c>
    </row>
    <row r="11239" customFormat="false" ht="15" hidden="false" customHeight="false" outlineLevel="0" collapsed="false">
      <c r="A11239" s="24" t="s">
        <v>12062</v>
      </c>
      <c r="B11239" s="39" t="n">
        <v>46259</v>
      </c>
      <c r="C11239" s="24" t="s">
        <v>320</v>
      </c>
      <c r="D11239" s="24" t="s">
        <v>826</v>
      </c>
      <c r="E11239" s="24" t="s">
        <v>109</v>
      </c>
      <c r="F11239" s="38" t="n">
        <v>860</v>
      </c>
      <c r="G11239" s="42" t="n">
        <f aca="false">DATE(YEAR(B11239),MONTH(B11239),1)</f>
        <v>46235</v>
      </c>
      <c r="H11239" s="24" t="str">
        <f aca="false">INDEX(Customers!$B$2:$B$601,MATCH(C11239,Customers!$A$2:$A$601,0))</f>
        <v>Rift Valley</v>
      </c>
      <c r="I11239" s="43" t="n">
        <f aca="false">ROUND(MIN(INDEX(Assumptions!$D$13:$D$18,MATCH(E11239,Assumptions!$A$13:$A$18,0)),MAX(INDEX(Assumptions!$C$13:$C$18,MATCH(E11239,Assumptions!$A$13:$A$18,0)),INDEX(Assumptions!$B$13:$B$18,MATCH(E11239,Assumptions!$A$13:$A$18,0))*F11239)),2)</f>
        <v>3.44</v>
      </c>
    </row>
    <row r="11240" customFormat="false" ht="15" hidden="false" customHeight="false" outlineLevel="0" collapsed="false">
      <c r="A11240" s="24" t="s">
        <v>12063</v>
      </c>
      <c r="B11240" s="39" t="n">
        <v>46259</v>
      </c>
      <c r="C11240" s="24" t="s">
        <v>324</v>
      </c>
      <c r="D11240" s="24" t="s">
        <v>826</v>
      </c>
      <c r="E11240" s="24" t="s">
        <v>111</v>
      </c>
      <c r="F11240" s="38" t="n">
        <v>500</v>
      </c>
      <c r="G11240" s="42" t="n">
        <f aca="false">DATE(YEAR(B11240),MONTH(B11240),1)</f>
        <v>46235</v>
      </c>
      <c r="H11240" s="24" t="str">
        <f aca="false">INDEX(Customers!$B$2:$B$601,MATCH(C11240,Customers!$A$2:$A$601,0))</f>
        <v>Central</v>
      </c>
      <c r="I11240" s="43" t="n">
        <f aca="false">ROUND(MIN(INDEX(Assumptions!$D$13:$D$18,MATCH(E11240,Assumptions!$A$13:$A$18,0)),MAX(INDEX(Assumptions!$C$13:$C$18,MATCH(E11240,Assumptions!$A$13:$A$18,0)),INDEX(Assumptions!$B$13:$B$18,MATCH(E11240,Assumptions!$A$13:$A$18,0))*F11240)),2)</f>
        <v>20</v>
      </c>
    </row>
    <row r="11241" customFormat="false" ht="15" hidden="false" customHeight="false" outlineLevel="0" collapsed="false">
      <c r="A11241" s="24" t="s">
        <v>12064</v>
      </c>
      <c r="B11241" s="39" t="n">
        <v>46259</v>
      </c>
      <c r="C11241" s="24" t="s">
        <v>345</v>
      </c>
      <c r="D11241" s="24" t="s">
        <v>826</v>
      </c>
      <c r="E11241" s="24" t="s">
        <v>113</v>
      </c>
      <c r="F11241" s="38" t="n">
        <v>50</v>
      </c>
      <c r="G11241" s="42" t="n">
        <f aca="false">DATE(YEAR(B11241),MONTH(B11241),1)</f>
        <v>46235</v>
      </c>
      <c r="H11241" s="24" t="str">
        <f aca="false">INDEX(Customers!$B$2:$B$601,MATCH(C11241,Customers!$A$2:$A$601,0))</f>
        <v>Central</v>
      </c>
      <c r="I11241" s="43" t="n">
        <f aca="false">ROUND(MIN(INDEX(Assumptions!$D$13:$D$18,MATCH(E11241,Assumptions!$A$13:$A$18,0)),MAX(INDEX(Assumptions!$C$13:$C$18,MATCH(E11241,Assumptions!$A$13:$A$18,0)),INDEX(Assumptions!$B$13:$B$18,MATCH(E11241,Assumptions!$A$13:$A$18,0))*F11241)),2)</f>
        <v>2.5</v>
      </c>
    </row>
    <row r="11242" customFormat="false" ht="15" hidden="false" customHeight="false" outlineLevel="0" collapsed="false">
      <c r="A11242" s="24" t="s">
        <v>12065</v>
      </c>
      <c r="B11242" s="39" t="n">
        <v>46259</v>
      </c>
      <c r="C11242" s="24" t="s">
        <v>347</v>
      </c>
      <c r="D11242" s="24" t="s">
        <v>187</v>
      </c>
      <c r="E11242" s="24" t="s">
        <v>107</v>
      </c>
      <c r="F11242" s="38" t="n">
        <v>15370</v>
      </c>
      <c r="G11242" s="42" t="n">
        <f aca="false">DATE(YEAR(B11242),MONTH(B11242),1)</f>
        <v>46235</v>
      </c>
      <c r="H11242" s="24" t="str">
        <f aca="false">INDEX(Customers!$B$2:$B$601,MATCH(C11242,Customers!$A$2:$A$601,0))</f>
        <v>Coast</v>
      </c>
      <c r="I11242" s="43" t="n">
        <f aca="false">ROUND(MIN(INDEX(Assumptions!$D$13:$D$18,MATCH(E11242,Assumptions!$A$13:$A$18,0)),MAX(INDEX(Assumptions!$C$13:$C$18,MATCH(E11242,Assumptions!$A$13:$A$18,0)),INDEX(Assumptions!$B$13:$B$18,MATCH(E11242,Assumptions!$A$13:$A$18,0))*F11242)),2)</f>
        <v>0</v>
      </c>
    </row>
    <row r="11243" customFormat="false" ht="15" hidden="false" customHeight="false" outlineLevel="0" collapsed="false">
      <c r="A11243" s="24" t="s">
        <v>12066</v>
      </c>
      <c r="B11243" s="39" t="n">
        <v>46259</v>
      </c>
      <c r="C11243" s="24" t="s">
        <v>347</v>
      </c>
      <c r="D11243" s="24" t="s">
        <v>184</v>
      </c>
      <c r="E11243" s="24" t="s">
        <v>107</v>
      </c>
      <c r="F11243" s="38" t="n">
        <v>49060</v>
      </c>
      <c r="G11243" s="42" t="n">
        <f aca="false">DATE(YEAR(B11243),MONTH(B11243),1)</f>
        <v>46235</v>
      </c>
      <c r="H11243" s="24" t="str">
        <f aca="false">INDEX(Customers!$B$2:$B$601,MATCH(C11243,Customers!$A$2:$A$601,0))</f>
        <v>Coast</v>
      </c>
      <c r="I11243" s="43" t="n">
        <f aca="false">ROUND(MIN(INDEX(Assumptions!$D$13:$D$18,MATCH(E11243,Assumptions!$A$13:$A$18,0)),MAX(INDEX(Assumptions!$C$13:$C$18,MATCH(E11243,Assumptions!$A$13:$A$18,0)),INDEX(Assumptions!$B$13:$B$18,MATCH(E11243,Assumptions!$A$13:$A$18,0))*F11243)),2)</f>
        <v>0</v>
      </c>
    </row>
    <row r="11244" customFormat="false" ht="15" hidden="false" customHeight="false" outlineLevel="0" collapsed="false">
      <c r="A11244" s="24" t="s">
        <v>12067</v>
      </c>
      <c r="B11244" s="39" t="n">
        <v>46259</v>
      </c>
      <c r="C11244" s="24" t="s">
        <v>359</v>
      </c>
      <c r="D11244" s="24" t="s">
        <v>826</v>
      </c>
      <c r="E11244" s="24" t="s">
        <v>109</v>
      </c>
      <c r="F11244" s="38" t="n">
        <v>11560</v>
      </c>
      <c r="G11244" s="42" t="n">
        <f aca="false">DATE(YEAR(B11244),MONTH(B11244),1)</f>
        <v>46235</v>
      </c>
      <c r="H11244" s="24" t="str">
        <f aca="false">INDEX(Customers!$B$2:$B$601,MATCH(C11244,Customers!$A$2:$A$601,0))</f>
        <v>Central</v>
      </c>
      <c r="I11244" s="43" t="n">
        <f aca="false">ROUND(MIN(INDEX(Assumptions!$D$13:$D$18,MATCH(E11244,Assumptions!$A$13:$A$18,0)),MAX(INDEX(Assumptions!$C$13:$C$18,MATCH(E11244,Assumptions!$A$13:$A$18,0)),INDEX(Assumptions!$B$13:$B$18,MATCH(E11244,Assumptions!$A$13:$A$18,0))*F11244)),2)</f>
        <v>40</v>
      </c>
    </row>
    <row r="11245" customFormat="false" ht="15" hidden="false" customHeight="false" outlineLevel="0" collapsed="false">
      <c r="A11245" s="24" t="s">
        <v>12068</v>
      </c>
      <c r="B11245" s="39" t="n">
        <v>46259</v>
      </c>
      <c r="C11245" s="24" t="s">
        <v>367</v>
      </c>
      <c r="D11245" s="24" t="s">
        <v>826</v>
      </c>
      <c r="E11245" s="24" t="s">
        <v>109</v>
      </c>
      <c r="F11245" s="38" t="n">
        <v>2500</v>
      </c>
      <c r="G11245" s="42" t="n">
        <f aca="false">DATE(YEAR(B11245),MONTH(B11245),1)</f>
        <v>46235</v>
      </c>
      <c r="H11245" s="24" t="str">
        <f aca="false">INDEX(Customers!$B$2:$B$601,MATCH(C11245,Customers!$A$2:$A$601,0))</f>
        <v>Nairobi</v>
      </c>
      <c r="I11245" s="43" t="n">
        <f aca="false">ROUND(MIN(INDEX(Assumptions!$D$13:$D$18,MATCH(E11245,Assumptions!$A$13:$A$18,0)),MAX(INDEX(Assumptions!$C$13:$C$18,MATCH(E11245,Assumptions!$A$13:$A$18,0)),INDEX(Assumptions!$B$13:$B$18,MATCH(E11245,Assumptions!$A$13:$A$18,0))*F11245)),2)</f>
        <v>10</v>
      </c>
    </row>
    <row r="11246" customFormat="false" ht="15" hidden="false" customHeight="false" outlineLevel="0" collapsed="false">
      <c r="A11246" s="24" t="s">
        <v>12069</v>
      </c>
      <c r="B11246" s="39" t="n">
        <v>46259</v>
      </c>
      <c r="C11246" s="24" t="s">
        <v>373</v>
      </c>
      <c r="D11246" s="24" t="s">
        <v>826</v>
      </c>
      <c r="E11246" s="24" t="s">
        <v>109</v>
      </c>
      <c r="F11246" s="38" t="n">
        <v>2150</v>
      </c>
      <c r="G11246" s="42" t="n">
        <f aca="false">DATE(YEAR(B11246),MONTH(B11246),1)</f>
        <v>46235</v>
      </c>
      <c r="H11246" s="24" t="str">
        <f aca="false">INDEX(Customers!$B$2:$B$601,MATCH(C11246,Customers!$A$2:$A$601,0))</f>
        <v>Rift Valley</v>
      </c>
      <c r="I11246" s="43" t="n">
        <f aca="false">ROUND(MIN(INDEX(Assumptions!$D$13:$D$18,MATCH(E11246,Assumptions!$A$13:$A$18,0)),MAX(INDEX(Assumptions!$C$13:$C$18,MATCH(E11246,Assumptions!$A$13:$A$18,0)),INDEX(Assumptions!$B$13:$B$18,MATCH(E11246,Assumptions!$A$13:$A$18,0))*F11246)),2)</f>
        <v>8.6</v>
      </c>
    </row>
    <row r="11247" customFormat="false" ht="15" hidden="false" customHeight="false" outlineLevel="0" collapsed="false">
      <c r="A11247" s="24" t="s">
        <v>12070</v>
      </c>
      <c r="B11247" s="39" t="n">
        <v>46259</v>
      </c>
      <c r="C11247" s="24" t="s">
        <v>382</v>
      </c>
      <c r="D11247" s="24" t="s">
        <v>826</v>
      </c>
      <c r="E11247" s="24" t="s">
        <v>109</v>
      </c>
      <c r="F11247" s="38" t="n">
        <v>3220</v>
      </c>
      <c r="G11247" s="42" t="n">
        <f aca="false">DATE(YEAR(B11247),MONTH(B11247),1)</f>
        <v>46235</v>
      </c>
      <c r="H11247" s="24" t="str">
        <f aca="false">INDEX(Customers!$B$2:$B$601,MATCH(C11247,Customers!$A$2:$A$601,0))</f>
        <v>Central</v>
      </c>
      <c r="I11247" s="43" t="n">
        <f aca="false">ROUND(MIN(INDEX(Assumptions!$D$13:$D$18,MATCH(E11247,Assumptions!$A$13:$A$18,0)),MAX(INDEX(Assumptions!$C$13:$C$18,MATCH(E11247,Assumptions!$A$13:$A$18,0)),INDEX(Assumptions!$B$13:$B$18,MATCH(E11247,Assumptions!$A$13:$A$18,0))*F11247)),2)</f>
        <v>12.88</v>
      </c>
    </row>
    <row r="11248" customFormat="false" ht="15" hidden="false" customHeight="false" outlineLevel="0" collapsed="false">
      <c r="A11248" s="24" t="s">
        <v>12071</v>
      </c>
      <c r="B11248" s="39" t="n">
        <v>46259</v>
      </c>
      <c r="C11248" s="24" t="s">
        <v>397</v>
      </c>
      <c r="D11248" s="24" t="s">
        <v>826</v>
      </c>
      <c r="E11248" s="24" t="s">
        <v>109</v>
      </c>
      <c r="F11248" s="38" t="n">
        <v>8990</v>
      </c>
      <c r="G11248" s="42" t="n">
        <f aca="false">DATE(YEAR(B11248),MONTH(B11248),1)</f>
        <v>46235</v>
      </c>
      <c r="H11248" s="24" t="str">
        <f aca="false">INDEX(Customers!$B$2:$B$601,MATCH(C11248,Customers!$A$2:$A$601,0))</f>
        <v>Western</v>
      </c>
      <c r="I11248" s="43" t="n">
        <f aca="false">ROUND(MIN(INDEX(Assumptions!$D$13:$D$18,MATCH(E11248,Assumptions!$A$13:$A$18,0)),MAX(INDEX(Assumptions!$C$13:$C$18,MATCH(E11248,Assumptions!$A$13:$A$18,0)),INDEX(Assumptions!$B$13:$B$18,MATCH(E11248,Assumptions!$A$13:$A$18,0))*F11248)),2)</f>
        <v>35.96</v>
      </c>
    </row>
    <row r="11249" customFormat="false" ht="15" hidden="false" customHeight="false" outlineLevel="0" collapsed="false">
      <c r="A11249" s="24" t="s">
        <v>12072</v>
      </c>
      <c r="B11249" s="39" t="n">
        <v>46259</v>
      </c>
      <c r="C11249" s="24" t="s">
        <v>433</v>
      </c>
      <c r="D11249" s="24" t="s">
        <v>826</v>
      </c>
      <c r="E11249" s="24" t="s">
        <v>103</v>
      </c>
      <c r="F11249" s="38" t="n">
        <v>8230</v>
      </c>
      <c r="G11249" s="42" t="n">
        <f aca="false">DATE(YEAR(B11249),MONTH(B11249),1)</f>
        <v>46235</v>
      </c>
      <c r="H11249" s="24" t="str">
        <f aca="false">INDEX(Customers!$B$2:$B$601,MATCH(C11249,Customers!$A$2:$A$601,0))</f>
        <v>Nairobi</v>
      </c>
      <c r="I11249" s="43" t="n">
        <f aca="false">ROUND(MIN(INDEX(Assumptions!$D$13:$D$18,MATCH(E11249,Assumptions!$A$13:$A$18,0)),MAX(INDEX(Assumptions!$C$13:$C$18,MATCH(E11249,Assumptions!$A$13:$A$18,0)),INDEX(Assumptions!$B$13:$B$18,MATCH(E11249,Assumptions!$A$13:$A$18,0))*F11249)),2)</f>
        <v>82.3</v>
      </c>
    </row>
    <row r="11250" customFormat="false" ht="15" hidden="false" customHeight="false" outlineLevel="0" collapsed="false">
      <c r="A11250" s="24" t="s">
        <v>12073</v>
      </c>
      <c r="B11250" s="39" t="n">
        <v>46259</v>
      </c>
      <c r="C11250" s="24" t="s">
        <v>440</v>
      </c>
      <c r="D11250" s="24" t="s">
        <v>826</v>
      </c>
      <c r="E11250" s="24" t="s">
        <v>111</v>
      </c>
      <c r="F11250" s="38" t="n">
        <v>1000</v>
      </c>
      <c r="G11250" s="42" t="n">
        <f aca="false">DATE(YEAR(B11250),MONTH(B11250),1)</f>
        <v>46235</v>
      </c>
      <c r="H11250" s="24" t="str">
        <f aca="false">INDEX(Customers!$B$2:$B$601,MATCH(C11250,Customers!$A$2:$A$601,0))</f>
        <v>Nairobi</v>
      </c>
      <c r="I11250" s="43" t="n">
        <f aca="false">ROUND(MIN(INDEX(Assumptions!$D$13:$D$18,MATCH(E11250,Assumptions!$A$13:$A$18,0)),MAX(INDEX(Assumptions!$C$13:$C$18,MATCH(E11250,Assumptions!$A$13:$A$18,0)),INDEX(Assumptions!$B$13:$B$18,MATCH(E11250,Assumptions!$A$13:$A$18,0))*F11250)),2)</f>
        <v>40</v>
      </c>
    </row>
    <row r="11251" customFormat="false" ht="15" hidden="false" customHeight="false" outlineLevel="0" collapsed="false">
      <c r="A11251" s="24" t="s">
        <v>12074</v>
      </c>
      <c r="B11251" s="39" t="n">
        <v>46259</v>
      </c>
      <c r="C11251" s="24" t="s">
        <v>450</v>
      </c>
      <c r="D11251" s="24" t="s">
        <v>826</v>
      </c>
      <c r="E11251" s="24" t="s">
        <v>103</v>
      </c>
      <c r="F11251" s="38" t="n">
        <v>1680</v>
      </c>
      <c r="G11251" s="42" t="n">
        <f aca="false">DATE(YEAR(B11251),MONTH(B11251),1)</f>
        <v>46235</v>
      </c>
      <c r="H11251" s="24" t="str">
        <f aca="false">INDEX(Customers!$B$2:$B$601,MATCH(C11251,Customers!$A$2:$A$601,0))</f>
        <v>Eastern</v>
      </c>
      <c r="I11251" s="43" t="n">
        <f aca="false">ROUND(MIN(INDEX(Assumptions!$D$13:$D$18,MATCH(E11251,Assumptions!$A$13:$A$18,0)),MAX(INDEX(Assumptions!$C$13:$C$18,MATCH(E11251,Assumptions!$A$13:$A$18,0)),INDEX(Assumptions!$B$13:$B$18,MATCH(E11251,Assumptions!$A$13:$A$18,0))*F11251)),2)</f>
        <v>16.8</v>
      </c>
    </row>
    <row r="11252" customFormat="false" ht="15" hidden="false" customHeight="false" outlineLevel="0" collapsed="false">
      <c r="A11252" s="24" t="s">
        <v>12075</v>
      </c>
      <c r="B11252" s="39" t="n">
        <v>46259</v>
      </c>
      <c r="C11252" s="24" t="s">
        <v>459</v>
      </c>
      <c r="D11252" s="24" t="s">
        <v>826</v>
      </c>
      <c r="E11252" s="24" t="s">
        <v>111</v>
      </c>
      <c r="F11252" s="38" t="n">
        <v>200</v>
      </c>
      <c r="G11252" s="42" t="n">
        <f aca="false">DATE(YEAR(B11252),MONTH(B11252),1)</f>
        <v>46235</v>
      </c>
      <c r="H11252" s="24" t="str">
        <f aca="false">INDEX(Customers!$B$2:$B$601,MATCH(C11252,Customers!$A$2:$A$601,0))</f>
        <v>Central</v>
      </c>
      <c r="I11252" s="43" t="n">
        <f aca="false">ROUND(MIN(INDEX(Assumptions!$D$13:$D$18,MATCH(E11252,Assumptions!$A$13:$A$18,0)),MAX(INDEX(Assumptions!$C$13:$C$18,MATCH(E11252,Assumptions!$A$13:$A$18,0)),INDEX(Assumptions!$B$13:$B$18,MATCH(E11252,Assumptions!$A$13:$A$18,0))*F11252)),2)</f>
        <v>8</v>
      </c>
    </row>
    <row r="11253" customFormat="false" ht="15" hidden="false" customHeight="false" outlineLevel="0" collapsed="false">
      <c r="A11253" s="24" t="s">
        <v>12076</v>
      </c>
      <c r="B11253" s="39" t="n">
        <v>46259</v>
      </c>
      <c r="C11253" s="24" t="s">
        <v>468</v>
      </c>
      <c r="D11253" s="24" t="s">
        <v>826</v>
      </c>
      <c r="E11253" s="24" t="s">
        <v>111</v>
      </c>
      <c r="F11253" s="38" t="n">
        <v>50</v>
      </c>
      <c r="G11253" s="42" t="n">
        <f aca="false">DATE(YEAR(B11253),MONTH(B11253),1)</f>
        <v>46235</v>
      </c>
      <c r="H11253" s="24" t="str">
        <f aca="false">INDEX(Customers!$B$2:$B$601,MATCH(C11253,Customers!$A$2:$A$601,0))</f>
        <v>Nairobi</v>
      </c>
      <c r="I11253" s="43" t="n">
        <f aca="false">ROUND(MIN(INDEX(Assumptions!$D$13:$D$18,MATCH(E11253,Assumptions!$A$13:$A$18,0)),MAX(INDEX(Assumptions!$C$13:$C$18,MATCH(E11253,Assumptions!$A$13:$A$18,0)),INDEX(Assumptions!$B$13:$B$18,MATCH(E11253,Assumptions!$A$13:$A$18,0))*F11253)),2)</f>
        <v>2</v>
      </c>
    </row>
    <row r="11254" customFormat="false" ht="15" hidden="false" customHeight="false" outlineLevel="0" collapsed="false">
      <c r="A11254" s="24" t="s">
        <v>12077</v>
      </c>
      <c r="B11254" s="39" t="n">
        <v>46259</v>
      </c>
      <c r="C11254" s="24" t="s">
        <v>468</v>
      </c>
      <c r="D11254" s="24" t="s">
        <v>203</v>
      </c>
      <c r="E11254" s="24" t="s">
        <v>107</v>
      </c>
      <c r="F11254" s="38" t="n">
        <v>2090</v>
      </c>
      <c r="G11254" s="42" t="n">
        <f aca="false">DATE(YEAR(B11254),MONTH(B11254),1)</f>
        <v>46235</v>
      </c>
      <c r="H11254" s="24" t="str">
        <f aca="false">INDEX(Customers!$B$2:$B$601,MATCH(C11254,Customers!$A$2:$A$601,0))</f>
        <v>Nairobi</v>
      </c>
      <c r="I11254" s="43" t="n">
        <f aca="false">ROUND(MIN(INDEX(Assumptions!$D$13:$D$18,MATCH(E11254,Assumptions!$A$13:$A$18,0)),MAX(INDEX(Assumptions!$C$13:$C$18,MATCH(E11254,Assumptions!$A$13:$A$18,0)),INDEX(Assumptions!$B$13:$B$18,MATCH(E11254,Assumptions!$A$13:$A$18,0))*F11254)),2)</f>
        <v>0</v>
      </c>
    </row>
    <row r="11255" customFormat="false" ht="15" hidden="false" customHeight="false" outlineLevel="0" collapsed="false">
      <c r="A11255" s="24" t="s">
        <v>12078</v>
      </c>
      <c r="B11255" s="39" t="n">
        <v>46259</v>
      </c>
      <c r="C11255" s="24" t="s">
        <v>473</v>
      </c>
      <c r="D11255" s="24" t="s">
        <v>153</v>
      </c>
      <c r="E11255" s="24" t="s">
        <v>107</v>
      </c>
      <c r="F11255" s="38" t="n">
        <v>1500</v>
      </c>
      <c r="G11255" s="42" t="n">
        <f aca="false">DATE(YEAR(B11255),MONTH(B11255),1)</f>
        <v>46235</v>
      </c>
      <c r="H11255" s="24" t="str">
        <f aca="false">INDEX(Customers!$B$2:$B$601,MATCH(C11255,Customers!$A$2:$A$601,0))</f>
        <v>Nairobi</v>
      </c>
      <c r="I11255" s="43" t="n">
        <f aca="false">ROUND(MIN(INDEX(Assumptions!$D$13:$D$18,MATCH(E11255,Assumptions!$A$13:$A$18,0)),MAX(INDEX(Assumptions!$C$13:$C$18,MATCH(E11255,Assumptions!$A$13:$A$18,0)),INDEX(Assumptions!$B$13:$B$18,MATCH(E11255,Assumptions!$A$13:$A$18,0))*F11255)),2)</f>
        <v>0</v>
      </c>
    </row>
    <row r="11256" customFormat="false" ht="15" hidden="false" customHeight="false" outlineLevel="0" collapsed="false">
      <c r="A11256" s="24" t="s">
        <v>12079</v>
      </c>
      <c r="B11256" s="39" t="n">
        <v>46259</v>
      </c>
      <c r="C11256" s="24" t="s">
        <v>475</v>
      </c>
      <c r="D11256" s="24" t="s">
        <v>188</v>
      </c>
      <c r="E11256" s="24" t="s">
        <v>105</v>
      </c>
      <c r="F11256" s="38" t="n">
        <v>7760</v>
      </c>
      <c r="G11256" s="42" t="n">
        <f aca="false">DATE(YEAR(B11256),MONTH(B11256),1)</f>
        <v>46235</v>
      </c>
      <c r="H11256" s="24" t="str">
        <f aca="false">INDEX(Customers!$B$2:$B$601,MATCH(C11256,Customers!$A$2:$A$601,0))</f>
        <v>Coast</v>
      </c>
      <c r="I11256" s="43" t="n">
        <f aca="false">ROUND(MIN(INDEX(Assumptions!$D$13:$D$18,MATCH(E11256,Assumptions!$A$13:$A$18,0)),MAX(INDEX(Assumptions!$C$13:$C$18,MATCH(E11256,Assumptions!$A$13:$A$18,0)),INDEX(Assumptions!$B$13:$B$18,MATCH(E11256,Assumptions!$A$13:$A$18,0))*F11256)),2)</f>
        <v>116.4</v>
      </c>
    </row>
    <row r="11257" customFormat="false" ht="15" hidden="false" customHeight="false" outlineLevel="0" collapsed="false">
      <c r="A11257" s="24" t="s">
        <v>12080</v>
      </c>
      <c r="B11257" s="39" t="n">
        <v>46259</v>
      </c>
      <c r="C11257" s="24" t="s">
        <v>483</v>
      </c>
      <c r="D11257" s="24" t="s">
        <v>165</v>
      </c>
      <c r="E11257" s="24" t="s">
        <v>105</v>
      </c>
      <c r="F11257" s="38" t="n">
        <v>5810</v>
      </c>
      <c r="G11257" s="42" t="n">
        <f aca="false">DATE(YEAR(B11257),MONTH(B11257),1)</f>
        <v>46235</v>
      </c>
      <c r="H11257" s="24" t="str">
        <f aca="false">INDEX(Customers!$B$2:$B$601,MATCH(C11257,Customers!$A$2:$A$601,0))</f>
        <v>Central</v>
      </c>
      <c r="I11257" s="43" t="n">
        <f aca="false">ROUND(MIN(INDEX(Assumptions!$D$13:$D$18,MATCH(E11257,Assumptions!$A$13:$A$18,0)),MAX(INDEX(Assumptions!$C$13:$C$18,MATCH(E11257,Assumptions!$A$13:$A$18,0)),INDEX(Assumptions!$B$13:$B$18,MATCH(E11257,Assumptions!$A$13:$A$18,0))*F11257)),2)</f>
        <v>87.15</v>
      </c>
    </row>
    <row r="11258" customFormat="false" ht="15" hidden="false" customHeight="false" outlineLevel="0" collapsed="false">
      <c r="A11258" s="24" t="s">
        <v>12081</v>
      </c>
      <c r="B11258" s="39" t="n">
        <v>46259</v>
      </c>
      <c r="C11258" s="24" t="s">
        <v>488</v>
      </c>
      <c r="D11258" s="24" t="s">
        <v>152</v>
      </c>
      <c r="E11258" s="24" t="s">
        <v>107</v>
      </c>
      <c r="F11258" s="38" t="n">
        <v>2120</v>
      </c>
      <c r="G11258" s="42" t="n">
        <f aca="false">DATE(YEAR(B11258),MONTH(B11258),1)</f>
        <v>46235</v>
      </c>
      <c r="H11258" s="24" t="str">
        <f aca="false">INDEX(Customers!$B$2:$B$601,MATCH(C11258,Customers!$A$2:$A$601,0))</f>
        <v>Nairobi</v>
      </c>
      <c r="I11258" s="43" t="n">
        <f aca="false">ROUND(MIN(INDEX(Assumptions!$D$13:$D$18,MATCH(E11258,Assumptions!$A$13:$A$18,0)),MAX(INDEX(Assumptions!$C$13:$C$18,MATCH(E11258,Assumptions!$A$13:$A$18,0)),INDEX(Assumptions!$B$13:$B$18,MATCH(E11258,Assumptions!$A$13:$A$18,0))*F11258)),2)</f>
        <v>0</v>
      </c>
    </row>
    <row r="11259" customFormat="false" ht="15" hidden="false" customHeight="false" outlineLevel="0" collapsed="false">
      <c r="A11259" s="24" t="s">
        <v>12082</v>
      </c>
      <c r="B11259" s="39" t="n">
        <v>46259</v>
      </c>
      <c r="C11259" s="24" t="s">
        <v>504</v>
      </c>
      <c r="D11259" s="24" t="s">
        <v>184</v>
      </c>
      <c r="E11259" s="24" t="s">
        <v>105</v>
      </c>
      <c r="F11259" s="38" t="n">
        <v>18150</v>
      </c>
      <c r="G11259" s="42" t="n">
        <f aca="false">DATE(YEAR(B11259),MONTH(B11259),1)</f>
        <v>46235</v>
      </c>
      <c r="H11259" s="24" t="str">
        <f aca="false">INDEX(Customers!$B$2:$B$601,MATCH(C11259,Customers!$A$2:$A$601,0))</f>
        <v>Coast</v>
      </c>
      <c r="I11259" s="43" t="n">
        <f aca="false">ROUND(MIN(INDEX(Assumptions!$D$13:$D$18,MATCH(E11259,Assumptions!$A$13:$A$18,0)),MAX(INDEX(Assumptions!$C$13:$C$18,MATCH(E11259,Assumptions!$A$13:$A$18,0)),INDEX(Assumptions!$B$13:$B$18,MATCH(E11259,Assumptions!$A$13:$A$18,0))*F11259)),2)</f>
        <v>200</v>
      </c>
    </row>
    <row r="11260" customFormat="false" ht="15" hidden="false" customHeight="false" outlineLevel="0" collapsed="false">
      <c r="A11260" s="24" t="s">
        <v>12083</v>
      </c>
      <c r="B11260" s="39" t="n">
        <v>46259</v>
      </c>
      <c r="C11260" s="24" t="s">
        <v>510</v>
      </c>
      <c r="D11260" s="24" t="s">
        <v>199</v>
      </c>
      <c r="E11260" s="24" t="s">
        <v>107</v>
      </c>
      <c r="F11260" s="38" t="n">
        <v>4880</v>
      </c>
      <c r="G11260" s="42" t="n">
        <f aca="false">DATE(YEAR(B11260),MONTH(B11260),1)</f>
        <v>46235</v>
      </c>
      <c r="H11260" s="24" t="str">
        <f aca="false">INDEX(Customers!$B$2:$B$601,MATCH(C11260,Customers!$A$2:$A$601,0))</f>
        <v>Western</v>
      </c>
      <c r="I11260" s="43" t="n">
        <f aca="false">ROUND(MIN(INDEX(Assumptions!$D$13:$D$18,MATCH(E11260,Assumptions!$A$13:$A$18,0)),MAX(INDEX(Assumptions!$C$13:$C$18,MATCH(E11260,Assumptions!$A$13:$A$18,0)),INDEX(Assumptions!$B$13:$B$18,MATCH(E11260,Assumptions!$A$13:$A$18,0))*F11260)),2)</f>
        <v>0</v>
      </c>
    </row>
    <row r="11261" customFormat="false" ht="15" hidden="false" customHeight="false" outlineLevel="0" collapsed="false">
      <c r="A11261" s="24" t="s">
        <v>12084</v>
      </c>
      <c r="B11261" s="39" t="n">
        <v>46259</v>
      </c>
      <c r="C11261" s="24" t="s">
        <v>523</v>
      </c>
      <c r="D11261" s="24" t="s">
        <v>826</v>
      </c>
      <c r="E11261" s="24" t="s">
        <v>111</v>
      </c>
      <c r="F11261" s="38" t="n">
        <v>100</v>
      </c>
      <c r="G11261" s="42" t="n">
        <f aca="false">DATE(YEAR(B11261),MONTH(B11261),1)</f>
        <v>46235</v>
      </c>
      <c r="H11261" s="24" t="str">
        <f aca="false">INDEX(Customers!$B$2:$B$601,MATCH(C11261,Customers!$A$2:$A$601,0))</f>
        <v>Nairobi</v>
      </c>
      <c r="I11261" s="43" t="n">
        <f aca="false">ROUND(MIN(INDEX(Assumptions!$D$13:$D$18,MATCH(E11261,Assumptions!$A$13:$A$18,0)),MAX(INDEX(Assumptions!$C$13:$C$18,MATCH(E11261,Assumptions!$A$13:$A$18,0)),INDEX(Assumptions!$B$13:$B$18,MATCH(E11261,Assumptions!$A$13:$A$18,0))*F11261)),2)</f>
        <v>4</v>
      </c>
    </row>
    <row r="11262" customFormat="false" ht="15" hidden="false" customHeight="false" outlineLevel="0" collapsed="false">
      <c r="A11262" s="24" t="s">
        <v>12085</v>
      </c>
      <c r="B11262" s="39" t="n">
        <v>46259</v>
      </c>
      <c r="C11262" s="24" t="s">
        <v>526</v>
      </c>
      <c r="D11262" s="24" t="s">
        <v>826</v>
      </c>
      <c r="E11262" s="24" t="s">
        <v>103</v>
      </c>
      <c r="F11262" s="38" t="n">
        <v>2670</v>
      </c>
      <c r="G11262" s="42" t="n">
        <f aca="false">DATE(YEAR(B11262),MONTH(B11262),1)</f>
        <v>46235</v>
      </c>
      <c r="H11262" s="24" t="str">
        <f aca="false">INDEX(Customers!$B$2:$B$601,MATCH(C11262,Customers!$A$2:$A$601,0))</f>
        <v>Central</v>
      </c>
      <c r="I11262" s="43" t="n">
        <f aca="false">ROUND(MIN(INDEX(Assumptions!$D$13:$D$18,MATCH(E11262,Assumptions!$A$13:$A$18,0)),MAX(INDEX(Assumptions!$C$13:$C$18,MATCH(E11262,Assumptions!$A$13:$A$18,0)),INDEX(Assumptions!$B$13:$B$18,MATCH(E11262,Assumptions!$A$13:$A$18,0))*F11262)),2)</f>
        <v>26.7</v>
      </c>
    </row>
    <row r="11263" customFormat="false" ht="15" hidden="false" customHeight="false" outlineLevel="0" collapsed="false">
      <c r="A11263" s="24" t="s">
        <v>12086</v>
      </c>
      <c r="B11263" s="39" t="n">
        <v>46259</v>
      </c>
      <c r="C11263" s="24" t="s">
        <v>526</v>
      </c>
      <c r="D11263" s="24" t="s">
        <v>826</v>
      </c>
      <c r="E11263" s="24" t="s">
        <v>111</v>
      </c>
      <c r="F11263" s="38" t="n">
        <v>50</v>
      </c>
      <c r="G11263" s="42" t="n">
        <f aca="false">DATE(YEAR(B11263),MONTH(B11263),1)</f>
        <v>46235</v>
      </c>
      <c r="H11263" s="24" t="str">
        <f aca="false">INDEX(Customers!$B$2:$B$601,MATCH(C11263,Customers!$A$2:$A$601,0))</f>
        <v>Central</v>
      </c>
      <c r="I11263" s="43" t="n">
        <f aca="false">ROUND(MIN(INDEX(Assumptions!$D$13:$D$18,MATCH(E11263,Assumptions!$A$13:$A$18,0)),MAX(INDEX(Assumptions!$C$13:$C$18,MATCH(E11263,Assumptions!$A$13:$A$18,0)),INDEX(Assumptions!$B$13:$B$18,MATCH(E11263,Assumptions!$A$13:$A$18,0))*F11263)),2)</f>
        <v>2</v>
      </c>
    </row>
    <row r="11264" customFormat="false" ht="15" hidden="false" customHeight="false" outlineLevel="0" collapsed="false">
      <c r="A11264" s="24" t="s">
        <v>12087</v>
      </c>
      <c r="B11264" s="39" t="n">
        <v>46259</v>
      </c>
      <c r="C11264" s="24" t="s">
        <v>532</v>
      </c>
      <c r="D11264" s="24" t="s">
        <v>826</v>
      </c>
      <c r="E11264" s="24" t="s">
        <v>103</v>
      </c>
      <c r="F11264" s="38" t="n">
        <v>1600</v>
      </c>
      <c r="G11264" s="42" t="n">
        <f aca="false">DATE(YEAR(B11264),MONTH(B11264),1)</f>
        <v>46235</v>
      </c>
      <c r="H11264" s="24" t="str">
        <f aca="false">INDEX(Customers!$B$2:$B$601,MATCH(C11264,Customers!$A$2:$A$601,0))</f>
        <v>Western</v>
      </c>
      <c r="I11264" s="43" t="n">
        <f aca="false">ROUND(MIN(INDEX(Assumptions!$D$13:$D$18,MATCH(E11264,Assumptions!$A$13:$A$18,0)),MAX(INDEX(Assumptions!$C$13:$C$18,MATCH(E11264,Assumptions!$A$13:$A$18,0)),INDEX(Assumptions!$B$13:$B$18,MATCH(E11264,Assumptions!$A$13:$A$18,0))*F11264)),2)</f>
        <v>16</v>
      </c>
    </row>
    <row r="11265" customFormat="false" ht="15" hidden="false" customHeight="false" outlineLevel="0" collapsed="false">
      <c r="A11265" s="24" t="s">
        <v>12088</v>
      </c>
      <c r="B11265" s="39" t="n">
        <v>46259</v>
      </c>
      <c r="C11265" s="24" t="s">
        <v>539</v>
      </c>
      <c r="D11265" s="24" t="s">
        <v>826</v>
      </c>
      <c r="E11265" s="24" t="s">
        <v>111</v>
      </c>
      <c r="F11265" s="38" t="n">
        <v>50</v>
      </c>
      <c r="G11265" s="42" t="n">
        <f aca="false">DATE(YEAR(B11265),MONTH(B11265),1)</f>
        <v>46235</v>
      </c>
      <c r="H11265" s="24" t="str">
        <f aca="false">INDEX(Customers!$B$2:$B$601,MATCH(C11265,Customers!$A$2:$A$601,0))</f>
        <v>Nairobi</v>
      </c>
      <c r="I11265" s="43" t="n">
        <f aca="false">ROUND(MIN(INDEX(Assumptions!$D$13:$D$18,MATCH(E11265,Assumptions!$A$13:$A$18,0)),MAX(INDEX(Assumptions!$C$13:$C$18,MATCH(E11265,Assumptions!$A$13:$A$18,0)),INDEX(Assumptions!$B$13:$B$18,MATCH(E11265,Assumptions!$A$13:$A$18,0))*F11265)),2)</f>
        <v>2</v>
      </c>
    </row>
    <row r="11266" customFormat="false" ht="15" hidden="false" customHeight="false" outlineLevel="0" collapsed="false">
      <c r="A11266" s="24" t="s">
        <v>12089</v>
      </c>
      <c r="B11266" s="39" t="n">
        <v>46259</v>
      </c>
      <c r="C11266" s="24" t="s">
        <v>545</v>
      </c>
      <c r="D11266" s="24" t="s">
        <v>826</v>
      </c>
      <c r="E11266" s="24" t="s">
        <v>103</v>
      </c>
      <c r="F11266" s="38" t="n">
        <v>3100</v>
      </c>
      <c r="G11266" s="42" t="n">
        <f aca="false">DATE(YEAR(B11266),MONTH(B11266),1)</f>
        <v>46235</v>
      </c>
      <c r="H11266" s="24" t="str">
        <f aca="false">INDEX(Customers!$B$2:$B$601,MATCH(C11266,Customers!$A$2:$A$601,0))</f>
        <v>Rift Valley</v>
      </c>
      <c r="I11266" s="43" t="n">
        <f aca="false">ROUND(MIN(INDEX(Assumptions!$D$13:$D$18,MATCH(E11266,Assumptions!$A$13:$A$18,0)),MAX(INDEX(Assumptions!$C$13:$C$18,MATCH(E11266,Assumptions!$A$13:$A$18,0)),INDEX(Assumptions!$B$13:$B$18,MATCH(E11266,Assumptions!$A$13:$A$18,0))*F11266)),2)</f>
        <v>31</v>
      </c>
    </row>
    <row r="11267" customFormat="false" ht="15" hidden="false" customHeight="false" outlineLevel="0" collapsed="false">
      <c r="A11267" s="24" t="s">
        <v>12090</v>
      </c>
      <c r="B11267" s="39" t="n">
        <v>46259</v>
      </c>
      <c r="C11267" s="24" t="s">
        <v>545</v>
      </c>
      <c r="D11267" s="24" t="s">
        <v>826</v>
      </c>
      <c r="E11267" s="24" t="s">
        <v>111</v>
      </c>
      <c r="F11267" s="38" t="n">
        <v>100</v>
      </c>
      <c r="G11267" s="42" t="n">
        <f aca="false">DATE(YEAR(B11267),MONTH(B11267),1)</f>
        <v>46235</v>
      </c>
      <c r="H11267" s="24" t="str">
        <f aca="false">INDEX(Customers!$B$2:$B$601,MATCH(C11267,Customers!$A$2:$A$601,0))</f>
        <v>Rift Valley</v>
      </c>
      <c r="I11267" s="43" t="n">
        <f aca="false">ROUND(MIN(INDEX(Assumptions!$D$13:$D$18,MATCH(E11267,Assumptions!$A$13:$A$18,0)),MAX(INDEX(Assumptions!$C$13:$C$18,MATCH(E11267,Assumptions!$A$13:$A$18,0)),INDEX(Assumptions!$B$13:$B$18,MATCH(E11267,Assumptions!$A$13:$A$18,0))*F11267)),2)</f>
        <v>4</v>
      </c>
    </row>
    <row r="11268" customFormat="false" ht="15" hidden="false" customHeight="false" outlineLevel="0" collapsed="false">
      <c r="A11268" s="24" t="s">
        <v>12091</v>
      </c>
      <c r="B11268" s="39" t="n">
        <v>46259</v>
      </c>
      <c r="C11268" s="24" t="s">
        <v>556</v>
      </c>
      <c r="D11268" s="24" t="s">
        <v>826</v>
      </c>
      <c r="E11268" s="24" t="s">
        <v>109</v>
      </c>
      <c r="F11268" s="38" t="n">
        <v>7380</v>
      </c>
      <c r="G11268" s="42" t="n">
        <f aca="false">DATE(YEAR(B11268),MONTH(B11268),1)</f>
        <v>46235</v>
      </c>
      <c r="H11268" s="24" t="str">
        <f aca="false">INDEX(Customers!$B$2:$B$601,MATCH(C11268,Customers!$A$2:$A$601,0))</f>
        <v>Central</v>
      </c>
      <c r="I11268" s="43" t="n">
        <f aca="false">ROUND(MIN(INDEX(Assumptions!$D$13:$D$18,MATCH(E11268,Assumptions!$A$13:$A$18,0)),MAX(INDEX(Assumptions!$C$13:$C$18,MATCH(E11268,Assumptions!$A$13:$A$18,0)),INDEX(Assumptions!$B$13:$B$18,MATCH(E11268,Assumptions!$A$13:$A$18,0))*F11268)),2)</f>
        <v>29.52</v>
      </c>
    </row>
    <row r="11269" customFormat="false" ht="15" hidden="false" customHeight="false" outlineLevel="0" collapsed="false">
      <c r="A11269" s="24" t="s">
        <v>12092</v>
      </c>
      <c r="B11269" s="39" t="n">
        <v>46259</v>
      </c>
      <c r="C11269" s="24" t="s">
        <v>564</v>
      </c>
      <c r="D11269" s="24" t="s">
        <v>826</v>
      </c>
      <c r="E11269" s="24" t="s">
        <v>103</v>
      </c>
      <c r="F11269" s="38" t="n">
        <v>360</v>
      </c>
      <c r="G11269" s="42" t="n">
        <f aca="false">DATE(YEAR(B11269),MONTH(B11269),1)</f>
        <v>46235</v>
      </c>
      <c r="H11269" s="24" t="str">
        <f aca="false">INDEX(Customers!$B$2:$B$601,MATCH(C11269,Customers!$A$2:$A$601,0))</f>
        <v>Coast</v>
      </c>
      <c r="I11269" s="43" t="n">
        <f aca="false">ROUND(MIN(INDEX(Assumptions!$D$13:$D$18,MATCH(E11269,Assumptions!$A$13:$A$18,0)),MAX(INDEX(Assumptions!$C$13:$C$18,MATCH(E11269,Assumptions!$A$13:$A$18,0)),INDEX(Assumptions!$B$13:$B$18,MATCH(E11269,Assumptions!$A$13:$A$18,0))*F11269)),2)</f>
        <v>5</v>
      </c>
    </row>
    <row r="11270" customFormat="false" ht="15" hidden="false" customHeight="false" outlineLevel="0" collapsed="false">
      <c r="A11270" s="24" t="s">
        <v>12093</v>
      </c>
      <c r="B11270" s="39" t="n">
        <v>46259</v>
      </c>
      <c r="C11270" s="24" t="s">
        <v>570</v>
      </c>
      <c r="D11270" s="24" t="s">
        <v>826</v>
      </c>
      <c r="E11270" s="24" t="s">
        <v>109</v>
      </c>
      <c r="F11270" s="38" t="n">
        <v>4390</v>
      </c>
      <c r="G11270" s="42" t="n">
        <f aca="false">DATE(YEAR(B11270),MONTH(B11270),1)</f>
        <v>46235</v>
      </c>
      <c r="H11270" s="24" t="str">
        <f aca="false">INDEX(Customers!$B$2:$B$601,MATCH(C11270,Customers!$A$2:$A$601,0))</f>
        <v>Western</v>
      </c>
      <c r="I11270" s="43" t="n">
        <f aca="false">ROUND(MIN(INDEX(Assumptions!$D$13:$D$18,MATCH(E11270,Assumptions!$A$13:$A$18,0)),MAX(INDEX(Assumptions!$C$13:$C$18,MATCH(E11270,Assumptions!$A$13:$A$18,0)),INDEX(Assumptions!$B$13:$B$18,MATCH(E11270,Assumptions!$A$13:$A$18,0))*F11270)),2)</f>
        <v>17.56</v>
      </c>
    </row>
    <row r="11271" customFormat="false" ht="15" hidden="false" customHeight="false" outlineLevel="0" collapsed="false">
      <c r="A11271" s="24" t="s">
        <v>12094</v>
      </c>
      <c r="B11271" s="39" t="n">
        <v>46259</v>
      </c>
      <c r="C11271" s="24" t="s">
        <v>583</v>
      </c>
      <c r="D11271" s="24" t="s">
        <v>826</v>
      </c>
      <c r="E11271" s="24" t="s">
        <v>103</v>
      </c>
      <c r="F11271" s="38" t="n">
        <v>490</v>
      </c>
      <c r="G11271" s="42" t="n">
        <f aca="false">DATE(YEAR(B11271),MONTH(B11271),1)</f>
        <v>46235</v>
      </c>
      <c r="H11271" s="24" t="str">
        <f aca="false">INDEX(Customers!$B$2:$B$601,MATCH(C11271,Customers!$A$2:$A$601,0))</f>
        <v>Western</v>
      </c>
      <c r="I11271" s="43" t="n">
        <f aca="false">ROUND(MIN(INDEX(Assumptions!$D$13:$D$18,MATCH(E11271,Assumptions!$A$13:$A$18,0)),MAX(INDEX(Assumptions!$C$13:$C$18,MATCH(E11271,Assumptions!$A$13:$A$18,0)),INDEX(Assumptions!$B$13:$B$18,MATCH(E11271,Assumptions!$A$13:$A$18,0))*F11271)),2)</f>
        <v>5</v>
      </c>
    </row>
    <row r="11272" customFormat="false" ht="15" hidden="false" customHeight="false" outlineLevel="0" collapsed="false">
      <c r="A11272" s="24" t="s">
        <v>12095</v>
      </c>
      <c r="B11272" s="39" t="n">
        <v>46259</v>
      </c>
      <c r="C11272" s="24" t="s">
        <v>584</v>
      </c>
      <c r="D11272" s="24" t="s">
        <v>826</v>
      </c>
      <c r="E11272" s="24" t="s">
        <v>111</v>
      </c>
      <c r="F11272" s="38" t="n">
        <v>1000</v>
      </c>
      <c r="G11272" s="42" t="n">
        <f aca="false">DATE(YEAR(B11272),MONTH(B11272),1)</f>
        <v>46235</v>
      </c>
      <c r="H11272" s="24" t="str">
        <f aca="false">INDEX(Customers!$B$2:$B$601,MATCH(C11272,Customers!$A$2:$A$601,0))</f>
        <v>Western</v>
      </c>
      <c r="I11272" s="43" t="n">
        <f aca="false">ROUND(MIN(INDEX(Assumptions!$D$13:$D$18,MATCH(E11272,Assumptions!$A$13:$A$18,0)),MAX(INDEX(Assumptions!$C$13:$C$18,MATCH(E11272,Assumptions!$A$13:$A$18,0)),INDEX(Assumptions!$B$13:$B$18,MATCH(E11272,Assumptions!$A$13:$A$18,0))*F11272)),2)</f>
        <v>40</v>
      </c>
    </row>
    <row r="11273" customFormat="false" ht="15" hidden="false" customHeight="false" outlineLevel="0" collapsed="false">
      <c r="A11273" s="24" t="s">
        <v>12096</v>
      </c>
      <c r="B11273" s="39" t="n">
        <v>46259</v>
      </c>
      <c r="C11273" s="24" t="s">
        <v>593</v>
      </c>
      <c r="D11273" s="24" t="s">
        <v>826</v>
      </c>
      <c r="E11273" s="24" t="s">
        <v>111</v>
      </c>
      <c r="F11273" s="38" t="n">
        <v>50</v>
      </c>
      <c r="G11273" s="42" t="n">
        <f aca="false">DATE(YEAR(B11273),MONTH(B11273),1)</f>
        <v>46235</v>
      </c>
      <c r="H11273" s="24" t="str">
        <f aca="false">INDEX(Customers!$B$2:$B$601,MATCH(C11273,Customers!$A$2:$A$601,0))</f>
        <v>Western</v>
      </c>
      <c r="I11273" s="43" t="n">
        <f aca="false">ROUND(MIN(INDEX(Assumptions!$D$13:$D$18,MATCH(E11273,Assumptions!$A$13:$A$18,0)),MAX(INDEX(Assumptions!$C$13:$C$18,MATCH(E11273,Assumptions!$A$13:$A$18,0)),INDEX(Assumptions!$B$13:$B$18,MATCH(E11273,Assumptions!$A$13:$A$18,0))*F11273)),2)</f>
        <v>2</v>
      </c>
    </row>
    <row r="11274" customFormat="false" ht="15" hidden="false" customHeight="false" outlineLevel="0" collapsed="false">
      <c r="A11274" s="24" t="s">
        <v>12097</v>
      </c>
      <c r="B11274" s="39" t="n">
        <v>46259</v>
      </c>
      <c r="C11274" s="24" t="s">
        <v>593</v>
      </c>
      <c r="D11274" s="24" t="s">
        <v>826</v>
      </c>
      <c r="E11274" s="24" t="s">
        <v>111</v>
      </c>
      <c r="F11274" s="38" t="n">
        <v>500</v>
      </c>
      <c r="G11274" s="42" t="n">
        <f aca="false">DATE(YEAR(B11274),MONTH(B11274),1)</f>
        <v>46235</v>
      </c>
      <c r="H11274" s="24" t="str">
        <f aca="false">INDEX(Customers!$B$2:$B$601,MATCH(C11274,Customers!$A$2:$A$601,0))</f>
        <v>Western</v>
      </c>
      <c r="I11274" s="43" t="n">
        <f aca="false">ROUND(MIN(INDEX(Assumptions!$D$13:$D$18,MATCH(E11274,Assumptions!$A$13:$A$18,0)),MAX(INDEX(Assumptions!$C$13:$C$18,MATCH(E11274,Assumptions!$A$13:$A$18,0)),INDEX(Assumptions!$B$13:$B$18,MATCH(E11274,Assumptions!$A$13:$A$18,0))*F11274)),2)</f>
        <v>20</v>
      </c>
    </row>
    <row r="11275" customFormat="false" ht="15" hidden="false" customHeight="false" outlineLevel="0" collapsed="false">
      <c r="A11275" s="24" t="s">
        <v>12098</v>
      </c>
      <c r="B11275" s="39" t="n">
        <v>46259</v>
      </c>
      <c r="C11275" s="24" t="s">
        <v>597</v>
      </c>
      <c r="D11275" s="24" t="s">
        <v>826</v>
      </c>
      <c r="E11275" s="24" t="s">
        <v>109</v>
      </c>
      <c r="F11275" s="38" t="n">
        <v>18150</v>
      </c>
      <c r="G11275" s="42" t="n">
        <f aca="false">DATE(YEAR(B11275),MONTH(B11275),1)</f>
        <v>46235</v>
      </c>
      <c r="H11275" s="24" t="str">
        <f aca="false">INDEX(Customers!$B$2:$B$601,MATCH(C11275,Customers!$A$2:$A$601,0))</f>
        <v>Eastern</v>
      </c>
      <c r="I11275" s="43" t="n">
        <f aca="false">ROUND(MIN(INDEX(Assumptions!$D$13:$D$18,MATCH(E11275,Assumptions!$A$13:$A$18,0)),MAX(INDEX(Assumptions!$C$13:$C$18,MATCH(E11275,Assumptions!$A$13:$A$18,0)),INDEX(Assumptions!$B$13:$B$18,MATCH(E11275,Assumptions!$A$13:$A$18,0))*F11275)),2)</f>
        <v>40</v>
      </c>
    </row>
    <row r="11276" customFormat="false" ht="15" hidden="false" customHeight="false" outlineLevel="0" collapsed="false">
      <c r="A11276" s="24" t="s">
        <v>12099</v>
      </c>
      <c r="B11276" s="39" t="n">
        <v>46259</v>
      </c>
      <c r="C11276" s="24" t="s">
        <v>635</v>
      </c>
      <c r="D11276" s="24" t="s">
        <v>826</v>
      </c>
      <c r="E11276" s="24" t="s">
        <v>103</v>
      </c>
      <c r="F11276" s="38" t="n">
        <v>2990</v>
      </c>
      <c r="G11276" s="42" t="n">
        <f aca="false">DATE(YEAR(B11276),MONTH(B11276),1)</f>
        <v>46235</v>
      </c>
      <c r="H11276" s="24" t="str">
        <f aca="false">INDEX(Customers!$B$2:$B$601,MATCH(C11276,Customers!$A$2:$A$601,0))</f>
        <v>Central</v>
      </c>
      <c r="I11276" s="43" t="n">
        <f aca="false">ROUND(MIN(INDEX(Assumptions!$D$13:$D$18,MATCH(E11276,Assumptions!$A$13:$A$18,0)),MAX(INDEX(Assumptions!$C$13:$C$18,MATCH(E11276,Assumptions!$A$13:$A$18,0)),INDEX(Assumptions!$B$13:$B$18,MATCH(E11276,Assumptions!$A$13:$A$18,0))*F11276)),2)</f>
        <v>29.9</v>
      </c>
    </row>
    <row r="11277" customFormat="false" ht="15" hidden="false" customHeight="false" outlineLevel="0" collapsed="false">
      <c r="A11277" s="24" t="s">
        <v>12100</v>
      </c>
      <c r="B11277" s="39" t="n">
        <v>46259</v>
      </c>
      <c r="C11277" s="24" t="s">
        <v>642</v>
      </c>
      <c r="D11277" s="24" t="s">
        <v>826</v>
      </c>
      <c r="E11277" s="24" t="s">
        <v>113</v>
      </c>
      <c r="F11277" s="38" t="n">
        <v>99</v>
      </c>
      <c r="G11277" s="42" t="n">
        <f aca="false">DATE(YEAR(B11277),MONTH(B11277),1)</f>
        <v>46235</v>
      </c>
      <c r="H11277" s="24" t="str">
        <f aca="false">INDEX(Customers!$B$2:$B$601,MATCH(C11277,Customers!$A$2:$A$601,0))</f>
        <v>Rift Valley</v>
      </c>
      <c r="I11277" s="43" t="n">
        <f aca="false">ROUND(MIN(INDEX(Assumptions!$D$13:$D$18,MATCH(E11277,Assumptions!$A$13:$A$18,0)),MAX(INDEX(Assumptions!$C$13:$C$18,MATCH(E11277,Assumptions!$A$13:$A$18,0)),INDEX(Assumptions!$B$13:$B$18,MATCH(E11277,Assumptions!$A$13:$A$18,0))*F11277)),2)</f>
        <v>4.95</v>
      </c>
    </row>
    <row r="11278" customFormat="false" ht="15" hidden="false" customHeight="false" outlineLevel="0" collapsed="false">
      <c r="A11278" s="24" t="s">
        <v>12101</v>
      </c>
      <c r="B11278" s="39" t="n">
        <v>46259</v>
      </c>
      <c r="C11278" s="24" t="s">
        <v>647</v>
      </c>
      <c r="D11278" s="24" t="s">
        <v>826</v>
      </c>
      <c r="E11278" s="24" t="s">
        <v>103</v>
      </c>
      <c r="F11278" s="38" t="n">
        <v>1070</v>
      </c>
      <c r="G11278" s="42" t="n">
        <f aca="false">DATE(YEAR(B11278),MONTH(B11278),1)</f>
        <v>46235</v>
      </c>
      <c r="H11278" s="24" t="str">
        <f aca="false">INDEX(Customers!$B$2:$B$601,MATCH(C11278,Customers!$A$2:$A$601,0))</f>
        <v>Central</v>
      </c>
      <c r="I11278" s="43" t="n">
        <f aca="false">ROUND(MIN(INDEX(Assumptions!$D$13:$D$18,MATCH(E11278,Assumptions!$A$13:$A$18,0)),MAX(INDEX(Assumptions!$C$13:$C$18,MATCH(E11278,Assumptions!$A$13:$A$18,0)),INDEX(Assumptions!$B$13:$B$18,MATCH(E11278,Assumptions!$A$13:$A$18,0))*F11278)),2)</f>
        <v>10.7</v>
      </c>
    </row>
    <row r="11279" customFormat="false" ht="15" hidden="false" customHeight="false" outlineLevel="0" collapsed="false">
      <c r="A11279" s="24" t="s">
        <v>12102</v>
      </c>
      <c r="B11279" s="39" t="n">
        <v>46259</v>
      </c>
      <c r="C11279" s="24" t="s">
        <v>659</v>
      </c>
      <c r="D11279" s="24" t="s">
        <v>826</v>
      </c>
      <c r="E11279" s="24" t="s">
        <v>111</v>
      </c>
      <c r="F11279" s="38" t="n">
        <v>200</v>
      </c>
      <c r="G11279" s="42" t="n">
        <f aca="false">DATE(YEAR(B11279),MONTH(B11279),1)</f>
        <v>46235</v>
      </c>
      <c r="H11279" s="24" t="str">
        <f aca="false">INDEX(Customers!$B$2:$B$601,MATCH(C11279,Customers!$A$2:$A$601,0))</f>
        <v>Central</v>
      </c>
      <c r="I11279" s="43" t="n">
        <f aca="false">ROUND(MIN(INDEX(Assumptions!$D$13:$D$18,MATCH(E11279,Assumptions!$A$13:$A$18,0)),MAX(INDEX(Assumptions!$C$13:$C$18,MATCH(E11279,Assumptions!$A$13:$A$18,0)),INDEX(Assumptions!$B$13:$B$18,MATCH(E11279,Assumptions!$A$13:$A$18,0))*F11279)),2)</f>
        <v>8</v>
      </c>
    </row>
    <row r="11280" customFormat="false" ht="15" hidden="false" customHeight="false" outlineLevel="0" collapsed="false">
      <c r="A11280" s="24" t="s">
        <v>12103</v>
      </c>
      <c r="B11280" s="39" t="n">
        <v>46259</v>
      </c>
      <c r="C11280" s="24" t="s">
        <v>665</v>
      </c>
      <c r="D11280" s="24" t="s">
        <v>152</v>
      </c>
      <c r="E11280" s="24" t="s">
        <v>105</v>
      </c>
      <c r="F11280" s="38" t="n">
        <v>9690</v>
      </c>
      <c r="G11280" s="42" t="n">
        <f aca="false">DATE(YEAR(B11280),MONTH(B11280),1)</f>
        <v>46235</v>
      </c>
      <c r="H11280" s="24" t="str">
        <f aca="false">INDEX(Customers!$B$2:$B$601,MATCH(C11280,Customers!$A$2:$A$601,0))</f>
        <v>Nairobi</v>
      </c>
      <c r="I11280" s="43" t="n">
        <f aca="false">ROUND(MIN(INDEX(Assumptions!$D$13:$D$18,MATCH(E11280,Assumptions!$A$13:$A$18,0)),MAX(INDEX(Assumptions!$C$13:$C$18,MATCH(E11280,Assumptions!$A$13:$A$18,0)),INDEX(Assumptions!$B$13:$B$18,MATCH(E11280,Assumptions!$A$13:$A$18,0))*F11280)),2)</f>
        <v>145.35</v>
      </c>
    </row>
    <row r="11281" customFormat="false" ht="15" hidden="false" customHeight="false" outlineLevel="0" collapsed="false">
      <c r="A11281" s="24" t="s">
        <v>12104</v>
      </c>
      <c r="B11281" s="39" t="n">
        <v>46259</v>
      </c>
      <c r="C11281" s="24" t="s">
        <v>678</v>
      </c>
      <c r="D11281" s="24" t="s">
        <v>826</v>
      </c>
      <c r="E11281" s="24" t="s">
        <v>111</v>
      </c>
      <c r="F11281" s="38" t="n">
        <v>50</v>
      </c>
      <c r="G11281" s="42" t="n">
        <f aca="false">DATE(YEAR(B11281),MONTH(B11281),1)</f>
        <v>46235</v>
      </c>
      <c r="H11281" s="24" t="str">
        <f aca="false">INDEX(Customers!$B$2:$B$601,MATCH(C11281,Customers!$A$2:$A$601,0))</f>
        <v>Coast</v>
      </c>
      <c r="I11281" s="43" t="n">
        <f aca="false">ROUND(MIN(INDEX(Assumptions!$D$13:$D$18,MATCH(E11281,Assumptions!$A$13:$A$18,0)),MAX(INDEX(Assumptions!$C$13:$C$18,MATCH(E11281,Assumptions!$A$13:$A$18,0)),INDEX(Assumptions!$B$13:$B$18,MATCH(E11281,Assumptions!$A$13:$A$18,0))*F11281)),2)</f>
        <v>2</v>
      </c>
    </row>
    <row r="11282" customFormat="false" ht="15" hidden="false" customHeight="false" outlineLevel="0" collapsed="false">
      <c r="A11282" s="24" t="s">
        <v>12105</v>
      </c>
      <c r="B11282" s="39" t="n">
        <v>46259</v>
      </c>
      <c r="C11282" s="24" t="s">
        <v>692</v>
      </c>
      <c r="D11282" s="24" t="s">
        <v>191</v>
      </c>
      <c r="E11282" s="24" t="s">
        <v>105</v>
      </c>
      <c r="F11282" s="38" t="n">
        <v>34740</v>
      </c>
      <c r="G11282" s="42" t="n">
        <f aca="false">DATE(YEAR(B11282),MONTH(B11282),1)</f>
        <v>46235</v>
      </c>
      <c r="H11282" s="24" t="str">
        <f aca="false">INDEX(Customers!$B$2:$B$601,MATCH(C11282,Customers!$A$2:$A$601,0))</f>
        <v>Coast</v>
      </c>
      <c r="I11282" s="43" t="n">
        <f aca="false">ROUND(MIN(INDEX(Assumptions!$D$13:$D$18,MATCH(E11282,Assumptions!$A$13:$A$18,0)),MAX(INDEX(Assumptions!$C$13:$C$18,MATCH(E11282,Assumptions!$A$13:$A$18,0)),INDEX(Assumptions!$B$13:$B$18,MATCH(E11282,Assumptions!$A$13:$A$18,0))*F11282)),2)</f>
        <v>200</v>
      </c>
    </row>
    <row r="11283" customFormat="false" ht="15" hidden="false" customHeight="false" outlineLevel="0" collapsed="false">
      <c r="A11283" s="24" t="s">
        <v>12106</v>
      </c>
      <c r="B11283" s="39" t="n">
        <v>46259</v>
      </c>
      <c r="C11283" s="24" t="s">
        <v>692</v>
      </c>
      <c r="D11283" s="24" t="s">
        <v>826</v>
      </c>
      <c r="E11283" s="24" t="s">
        <v>113</v>
      </c>
      <c r="F11283" s="38" t="n">
        <v>250</v>
      </c>
      <c r="G11283" s="42" t="n">
        <f aca="false">DATE(YEAR(B11283),MONTH(B11283),1)</f>
        <v>46235</v>
      </c>
      <c r="H11283" s="24" t="str">
        <f aca="false">INDEX(Customers!$B$2:$B$601,MATCH(C11283,Customers!$A$2:$A$601,0))</f>
        <v>Coast</v>
      </c>
      <c r="I11283" s="43" t="n">
        <f aca="false">ROUND(MIN(INDEX(Assumptions!$D$13:$D$18,MATCH(E11283,Assumptions!$A$13:$A$18,0)),MAX(INDEX(Assumptions!$C$13:$C$18,MATCH(E11283,Assumptions!$A$13:$A$18,0)),INDEX(Assumptions!$B$13:$B$18,MATCH(E11283,Assumptions!$A$13:$A$18,0))*F11283)),2)</f>
        <v>12.5</v>
      </c>
    </row>
    <row r="11284" customFormat="false" ht="15" hidden="false" customHeight="false" outlineLevel="0" collapsed="false">
      <c r="A11284" s="24" t="s">
        <v>12107</v>
      </c>
      <c r="B11284" s="39" t="n">
        <v>46259</v>
      </c>
      <c r="C11284" s="24" t="s">
        <v>701</v>
      </c>
      <c r="D11284" s="24" t="s">
        <v>826</v>
      </c>
      <c r="E11284" s="24" t="s">
        <v>113</v>
      </c>
      <c r="F11284" s="38" t="n">
        <v>1000</v>
      </c>
      <c r="G11284" s="42" t="n">
        <f aca="false">DATE(YEAR(B11284),MONTH(B11284),1)</f>
        <v>46235</v>
      </c>
      <c r="H11284" s="24" t="str">
        <f aca="false">INDEX(Customers!$B$2:$B$601,MATCH(C11284,Customers!$A$2:$A$601,0))</f>
        <v>Nairobi</v>
      </c>
      <c r="I11284" s="43" t="n">
        <f aca="false">ROUND(MIN(INDEX(Assumptions!$D$13:$D$18,MATCH(E11284,Assumptions!$A$13:$A$18,0)),MAX(INDEX(Assumptions!$C$13:$C$18,MATCH(E11284,Assumptions!$A$13:$A$18,0)),INDEX(Assumptions!$B$13:$B$18,MATCH(E11284,Assumptions!$A$13:$A$18,0))*F11284)),2)</f>
        <v>50</v>
      </c>
    </row>
    <row r="11285" customFormat="false" ht="15" hidden="false" customHeight="false" outlineLevel="0" collapsed="false">
      <c r="A11285" s="24" t="s">
        <v>12108</v>
      </c>
      <c r="B11285" s="39" t="n">
        <v>46259</v>
      </c>
      <c r="C11285" s="24" t="s">
        <v>724</v>
      </c>
      <c r="D11285" s="24" t="s">
        <v>826</v>
      </c>
      <c r="E11285" s="24" t="s">
        <v>113</v>
      </c>
      <c r="F11285" s="38" t="n">
        <v>99</v>
      </c>
      <c r="G11285" s="42" t="n">
        <f aca="false">DATE(YEAR(B11285),MONTH(B11285),1)</f>
        <v>46235</v>
      </c>
      <c r="H11285" s="24" t="str">
        <f aca="false">INDEX(Customers!$B$2:$B$601,MATCH(C11285,Customers!$A$2:$A$601,0))</f>
        <v>Central</v>
      </c>
      <c r="I11285" s="43" t="n">
        <f aca="false">ROUND(MIN(INDEX(Assumptions!$D$13:$D$18,MATCH(E11285,Assumptions!$A$13:$A$18,0)),MAX(INDEX(Assumptions!$C$13:$C$18,MATCH(E11285,Assumptions!$A$13:$A$18,0)),INDEX(Assumptions!$B$13:$B$18,MATCH(E11285,Assumptions!$A$13:$A$18,0))*F11285)),2)</f>
        <v>4.95</v>
      </c>
    </row>
    <row r="11286" customFormat="false" ht="15" hidden="false" customHeight="false" outlineLevel="0" collapsed="false">
      <c r="A11286" s="24" t="s">
        <v>12109</v>
      </c>
      <c r="B11286" s="39" t="n">
        <v>46259</v>
      </c>
      <c r="C11286" s="24" t="s">
        <v>724</v>
      </c>
      <c r="D11286" s="24" t="s">
        <v>169</v>
      </c>
      <c r="E11286" s="24" t="s">
        <v>105</v>
      </c>
      <c r="F11286" s="38" t="n">
        <v>11910</v>
      </c>
      <c r="G11286" s="42" t="n">
        <f aca="false">DATE(YEAR(B11286),MONTH(B11286),1)</f>
        <v>46235</v>
      </c>
      <c r="H11286" s="24" t="str">
        <f aca="false">INDEX(Customers!$B$2:$B$601,MATCH(C11286,Customers!$A$2:$A$601,0))</f>
        <v>Central</v>
      </c>
      <c r="I11286" s="43" t="n">
        <f aca="false">ROUND(MIN(INDEX(Assumptions!$D$13:$D$18,MATCH(E11286,Assumptions!$A$13:$A$18,0)),MAX(INDEX(Assumptions!$C$13:$C$18,MATCH(E11286,Assumptions!$A$13:$A$18,0)),INDEX(Assumptions!$B$13:$B$18,MATCH(E11286,Assumptions!$A$13:$A$18,0))*F11286)),2)</f>
        <v>178.65</v>
      </c>
    </row>
    <row r="11287" customFormat="false" ht="15" hidden="false" customHeight="false" outlineLevel="0" collapsed="false">
      <c r="A11287" s="24" t="s">
        <v>12110</v>
      </c>
      <c r="B11287" s="39" t="n">
        <v>46259</v>
      </c>
      <c r="C11287" s="24" t="s">
        <v>726</v>
      </c>
      <c r="D11287" s="24" t="s">
        <v>152</v>
      </c>
      <c r="E11287" s="24" t="s">
        <v>105</v>
      </c>
      <c r="F11287" s="38" t="n">
        <v>3880</v>
      </c>
      <c r="G11287" s="42" t="n">
        <f aca="false">DATE(YEAR(B11287),MONTH(B11287),1)</f>
        <v>46235</v>
      </c>
      <c r="H11287" s="24" t="str">
        <f aca="false">INDEX(Customers!$B$2:$B$601,MATCH(C11287,Customers!$A$2:$A$601,0))</f>
        <v>Nairobi</v>
      </c>
      <c r="I11287" s="43" t="n">
        <f aca="false">ROUND(MIN(INDEX(Assumptions!$D$13:$D$18,MATCH(E11287,Assumptions!$A$13:$A$18,0)),MAX(INDEX(Assumptions!$C$13:$C$18,MATCH(E11287,Assumptions!$A$13:$A$18,0)),INDEX(Assumptions!$B$13:$B$18,MATCH(E11287,Assumptions!$A$13:$A$18,0))*F11287)),2)</f>
        <v>58.2</v>
      </c>
    </row>
    <row r="11288" customFormat="false" ht="15" hidden="false" customHeight="false" outlineLevel="0" collapsed="false">
      <c r="A11288" s="24" t="s">
        <v>12111</v>
      </c>
      <c r="B11288" s="39" t="n">
        <v>46259</v>
      </c>
      <c r="C11288" s="24" t="s">
        <v>735</v>
      </c>
      <c r="D11288" s="24" t="s">
        <v>179</v>
      </c>
      <c r="E11288" s="24" t="s">
        <v>105</v>
      </c>
      <c r="F11288" s="38" t="n">
        <v>9330</v>
      </c>
      <c r="G11288" s="42" t="n">
        <f aca="false">DATE(YEAR(B11288),MONTH(B11288),1)</f>
        <v>46235</v>
      </c>
      <c r="H11288" s="24" t="str">
        <f aca="false">INDEX(Customers!$B$2:$B$601,MATCH(C11288,Customers!$A$2:$A$601,0))</f>
        <v>Rift Valley</v>
      </c>
      <c r="I11288" s="43" t="n">
        <f aca="false">ROUND(MIN(INDEX(Assumptions!$D$13:$D$18,MATCH(E11288,Assumptions!$A$13:$A$18,0)),MAX(INDEX(Assumptions!$C$13:$C$18,MATCH(E11288,Assumptions!$A$13:$A$18,0)),INDEX(Assumptions!$B$13:$B$18,MATCH(E11288,Assumptions!$A$13:$A$18,0))*F11288)),2)</f>
        <v>139.95</v>
      </c>
    </row>
    <row r="11289" customFormat="false" ht="15" hidden="false" customHeight="false" outlineLevel="0" collapsed="false">
      <c r="A11289" s="24" t="s">
        <v>12112</v>
      </c>
      <c r="B11289" s="39" t="n">
        <v>46259</v>
      </c>
      <c r="C11289" s="24" t="s">
        <v>751</v>
      </c>
      <c r="D11289" s="24" t="s">
        <v>826</v>
      </c>
      <c r="E11289" s="24" t="s">
        <v>109</v>
      </c>
      <c r="F11289" s="38" t="n">
        <v>5300</v>
      </c>
      <c r="G11289" s="42" t="n">
        <f aca="false">DATE(YEAR(B11289),MONTH(B11289),1)</f>
        <v>46235</v>
      </c>
      <c r="H11289" s="24" t="str">
        <f aca="false">INDEX(Customers!$B$2:$B$601,MATCH(C11289,Customers!$A$2:$A$601,0))</f>
        <v>Coast</v>
      </c>
      <c r="I11289" s="43" t="n">
        <f aca="false">ROUND(MIN(INDEX(Assumptions!$D$13:$D$18,MATCH(E11289,Assumptions!$A$13:$A$18,0)),MAX(INDEX(Assumptions!$C$13:$C$18,MATCH(E11289,Assumptions!$A$13:$A$18,0)),INDEX(Assumptions!$B$13:$B$18,MATCH(E11289,Assumptions!$A$13:$A$18,0))*F11289)),2)</f>
        <v>21.2</v>
      </c>
    </row>
    <row r="11290" customFormat="false" ht="15" hidden="false" customHeight="false" outlineLevel="0" collapsed="false">
      <c r="A11290" s="24" t="s">
        <v>12113</v>
      </c>
      <c r="B11290" s="39" t="n">
        <v>46259</v>
      </c>
      <c r="C11290" s="24" t="s">
        <v>751</v>
      </c>
      <c r="D11290" s="24" t="s">
        <v>826</v>
      </c>
      <c r="E11290" s="24" t="s">
        <v>103</v>
      </c>
      <c r="F11290" s="38" t="n">
        <v>1450</v>
      </c>
      <c r="G11290" s="42" t="n">
        <f aca="false">DATE(YEAR(B11290),MONTH(B11290),1)</f>
        <v>46235</v>
      </c>
      <c r="H11290" s="24" t="str">
        <f aca="false">INDEX(Customers!$B$2:$B$601,MATCH(C11290,Customers!$A$2:$A$601,0))</f>
        <v>Coast</v>
      </c>
      <c r="I11290" s="43" t="n">
        <f aca="false">ROUND(MIN(INDEX(Assumptions!$D$13:$D$18,MATCH(E11290,Assumptions!$A$13:$A$18,0)),MAX(INDEX(Assumptions!$C$13:$C$18,MATCH(E11290,Assumptions!$A$13:$A$18,0)),INDEX(Assumptions!$B$13:$B$18,MATCH(E11290,Assumptions!$A$13:$A$18,0))*F11290)),2)</f>
        <v>14.5</v>
      </c>
    </row>
    <row r="11291" customFormat="false" ht="15" hidden="false" customHeight="false" outlineLevel="0" collapsed="false">
      <c r="A11291" s="24" t="s">
        <v>12114</v>
      </c>
      <c r="B11291" s="39" t="n">
        <v>46259</v>
      </c>
      <c r="C11291" s="24" t="s">
        <v>758</v>
      </c>
      <c r="D11291" s="24" t="s">
        <v>161</v>
      </c>
      <c r="E11291" s="24" t="s">
        <v>107</v>
      </c>
      <c r="F11291" s="38" t="n">
        <v>4180</v>
      </c>
      <c r="G11291" s="42" t="n">
        <f aca="false">DATE(YEAR(B11291),MONTH(B11291),1)</f>
        <v>46235</v>
      </c>
      <c r="H11291" s="24" t="str">
        <f aca="false">INDEX(Customers!$B$2:$B$601,MATCH(C11291,Customers!$A$2:$A$601,0))</f>
        <v>Nairobi</v>
      </c>
      <c r="I11291" s="43" t="n">
        <f aca="false">ROUND(MIN(INDEX(Assumptions!$D$13:$D$18,MATCH(E11291,Assumptions!$A$13:$A$18,0)),MAX(INDEX(Assumptions!$C$13:$C$18,MATCH(E11291,Assumptions!$A$13:$A$18,0)),INDEX(Assumptions!$B$13:$B$18,MATCH(E11291,Assumptions!$A$13:$A$18,0))*F11291)),2)</f>
        <v>0</v>
      </c>
    </row>
    <row r="11292" customFormat="false" ht="15" hidden="false" customHeight="false" outlineLevel="0" collapsed="false">
      <c r="A11292" s="24" t="s">
        <v>12115</v>
      </c>
      <c r="B11292" s="39" t="n">
        <v>46259</v>
      </c>
      <c r="C11292" s="24" t="s">
        <v>759</v>
      </c>
      <c r="D11292" s="24" t="s">
        <v>826</v>
      </c>
      <c r="E11292" s="24" t="s">
        <v>103</v>
      </c>
      <c r="F11292" s="38" t="n">
        <v>200</v>
      </c>
      <c r="G11292" s="42" t="n">
        <f aca="false">DATE(YEAR(B11292),MONTH(B11292),1)</f>
        <v>46235</v>
      </c>
      <c r="H11292" s="24" t="str">
        <f aca="false">INDEX(Customers!$B$2:$B$601,MATCH(C11292,Customers!$A$2:$A$601,0))</f>
        <v>Coast</v>
      </c>
      <c r="I11292" s="43" t="n">
        <f aca="false">ROUND(MIN(INDEX(Assumptions!$D$13:$D$18,MATCH(E11292,Assumptions!$A$13:$A$18,0)),MAX(INDEX(Assumptions!$C$13:$C$18,MATCH(E11292,Assumptions!$A$13:$A$18,0)),INDEX(Assumptions!$B$13:$B$18,MATCH(E11292,Assumptions!$A$13:$A$18,0))*F11292)),2)</f>
        <v>5</v>
      </c>
    </row>
    <row r="11293" customFormat="false" ht="15" hidden="false" customHeight="false" outlineLevel="0" collapsed="false">
      <c r="A11293" s="24" t="s">
        <v>12116</v>
      </c>
      <c r="B11293" s="39" t="n">
        <v>46259</v>
      </c>
      <c r="C11293" s="24" t="s">
        <v>760</v>
      </c>
      <c r="D11293" s="24" t="s">
        <v>826</v>
      </c>
      <c r="E11293" s="24" t="s">
        <v>103</v>
      </c>
      <c r="F11293" s="38" t="n">
        <v>6370</v>
      </c>
      <c r="G11293" s="42" t="n">
        <f aca="false">DATE(YEAR(B11293),MONTH(B11293),1)</f>
        <v>46235</v>
      </c>
      <c r="H11293" s="24" t="str">
        <f aca="false">INDEX(Customers!$B$2:$B$601,MATCH(C11293,Customers!$A$2:$A$601,0))</f>
        <v>Rift Valley</v>
      </c>
      <c r="I11293" s="43" t="n">
        <f aca="false">ROUND(MIN(INDEX(Assumptions!$D$13:$D$18,MATCH(E11293,Assumptions!$A$13:$A$18,0)),MAX(INDEX(Assumptions!$C$13:$C$18,MATCH(E11293,Assumptions!$A$13:$A$18,0)),INDEX(Assumptions!$B$13:$B$18,MATCH(E11293,Assumptions!$A$13:$A$18,0))*F11293)),2)</f>
        <v>63.7</v>
      </c>
    </row>
    <row r="11294" customFormat="false" ht="15" hidden="false" customHeight="false" outlineLevel="0" collapsed="false">
      <c r="A11294" s="24" t="s">
        <v>12117</v>
      </c>
      <c r="B11294" s="39" t="n">
        <v>46259</v>
      </c>
      <c r="C11294" s="24" t="s">
        <v>762</v>
      </c>
      <c r="D11294" s="24" t="s">
        <v>826</v>
      </c>
      <c r="E11294" s="24" t="s">
        <v>111</v>
      </c>
      <c r="F11294" s="38" t="n">
        <v>50</v>
      </c>
      <c r="G11294" s="42" t="n">
        <f aca="false">DATE(YEAR(B11294),MONTH(B11294),1)</f>
        <v>46235</v>
      </c>
      <c r="H11294" s="24" t="str">
        <f aca="false">INDEX(Customers!$B$2:$B$601,MATCH(C11294,Customers!$A$2:$A$601,0))</f>
        <v>Western</v>
      </c>
      <c r="I11294" s="43" t="n">
        <f aca="false">ROUND(MIN(INDEX(Assumptions!$D$13:$D$18,MATCH(E11294,Assumptions!$A$13:$A$18,0)),MAX(INDEX(Assumptions!$C$13:$C$18,MATCH(E11294,Assumptions!$A$13:$A$18,0)),INDEX(Assumptions!$B$13:$B$18,MATCH(E11294,Assumptions!$A$13:$A$18,0))*F11294)),2)</f>
        <v>2</v>
      </c>
    </row>
    <row r="11295" customFormat="false" ht="15" hidden="false" customHeight="false" outlineLevel="0" collapsed="false">
      <c r="A11295" s="24" t="s">
        <v>12118</v>
      </c>
      <c r="B11295" s="39" t="n">
        <v>46259</v>
      </c>
      <c r="C11295" s="24" t="s">
        <v>771</v>
      </c>
      <c r="D11295" s="24" t="s">
        <v>826</v>
      </c>
      <c r="E11295" s="24" t="s">
        <v>111</v>
      </c>
      <c r="F11295" s="38" t="n">
        <v>50</v>
      </c>
      <c r="G11295" s="42" t="n">
        <f aca="false">DATE(YEAR(B11295),MONTH(B11295),1)</f>
        <v>46235</v>
      </c>
      <c r="H11295" s="24" t="str">
        <f aca="false">INDEX(Customers!$B$2:$B$601,MATCH(C11295,Customers!$A$2:$A$601,0))</f>
        <v>Eastern</v>
      </c>
      <c r="I11295" s="43" t="n">
        <f aca="false">ROUND(MIN(INDEX(Assumptions!$D$13:$D$18,MATCH(E11295,Assumptions!$A$13:$A$18,0)),MAX(INDEX(Assumptions!$C$13:$C$18,MATCH(E11295,Assumptions!$A$13:$A$18,0)),INDEX(Assumptions!$B$13:$B$18,MATCH(E11295,Assumptions!$A$13:$A$18,0))*F11295)),2)</f>
        <v>2</v>
      </c>
    </row>
    <row r="11296" customFormat="false" ht="15" hidden="false" customHeight="false" outlineLevel="0" collapsed="false">
      <c r="A11296" s="24" t="s">
        <v>12119</v>
      </c>
      <c r="B11296" s="39" t="n">
        <v>46259</v>
      </c>
      <c r="C11296" s="24" t="s">
        <v>776</v>
      </c>
      <c r="D11296" s="24" t="s">
        <v>826</v>
      </c>
      <c r="E11296" s="24" t="s">
        <v>113</v>
      </c>
      <c r="F11296" s="38" t="n">
        <v>500</v>
      </c>
      <c r="G11296" s="42" t="n">
        <f aca="false">DATE(YEAR(B11296),MONTH(B11296),1)</f>
        <v>46235</v>
      </c>
      <c r="H11296" s="24" t="str">
        <f aca="false">INDEX(Customers!$B$2:$B$601,MATCH(C11296,Customers!$A$2:$A$601,0))</f>
        <v>Western</v>
      </c>
      <c r="I11296" s="43" t="n">
        <f aca="false">ROUND(MIN(INDEX(Assumptions!$D$13:$D$18,MATCH(E11296,Assumptions!$A$13:$A$18,0)),MAX(INDEX(Assumptions!$C$13:$C$18,MATCH(E11296,Assumptions!$A$13:$A$18,0)),INDEX(Assumptions!$B$13:$B$18,MATCH(E11296,Assumptions!$A$13:$A$18,0))*F11296)),2)</f>
        <v>25</v>
      </c>
    </row>
    <row r="11297" customFormat="false" ht="15" hidden="false" customHeight="false" outlineLevel="0" collapsed="false">
      <c r="A11297" s="24" t="s">
        <v>12120</v>
      </c>
      <c r="B11297" s="39" t="n">
        <v>46259</v>
      </c>
      <c r="C11297" s="24" t="s">
        <v>786</v>
      </c>
      <c r="D11297" s="24" t="s">
        <v>826</v>
      </c>
      <c r="E11297" s="24" t="s">
        <v>109</v>
      </c>
      <c r="F11297" s="38" t="n">
        <v>7930</v>
      </c>
      <c r="G11297" s="42" t="n">
        <f aca="false">DATE(YEAR(B11297),MONTH(B11297),1)</f>
        <v>46235</v>
      </c>
      <c r="H11297" s="24" t="str">
        <f aca="false">INDEX(Customers!$B$2:$B$601,MATCH(C11297,Customers!$A$2:$A$601,0))</f>
        <v>Rift Valley</v>
      </c>
      <c r="I11297" s="43" t="n">
        <f aca="false">ROUND(MIN(INDEX(Assumptions!$D$13:$D$18,MATCH(E11297,Assumptions!$A$13:$A$18,0)),MAX(INDEX(Assumptions!$C$13:$C$18,MATCH(E11297,Assumptions!$A$13:$A$18,0)),INDEX(Assumptions!$B$13:$B$18,MATCH(E11297,Assumptions!$A$13:$A$18,0))*F11297)),2)</f>
        <v>31.72</v>
      </c>
    </row>
    <row r="11298" customFormat="false" ht="15" hidden="false" customHeight="false" outlineLevel="0" collapsed="false">
      <c r="A11298" s="24" t="s">
        <v>12121</v>
      </c>
      <c r="B11298" s="39" t="n">
        <v>46259</v>
      </c>
      <c r="C11298" s="24" t="s">
        <v>794</v>
      </c>
      <c r="D11298" s="24" t="s">
        <v>826</v>
      </c>
      <c r="E11298" s="24" t="s">
        <v>103</v>
      </c>
      <c r="F11298" s="38" t="n">
        <v>1600</v>
      </c>
      <c r="G11298" s="42" t="n">
        <f aca="false">DATE(YEAR(B11298),MONTH(B11298),1)</f>
        <v>46235</v>
      </c>
      <c r="H11298" s="24" t="str">
        <f aca="false">INDEX(Customers!$B$2:$B$601,MATCH(C11298,Customers!$A$2:$A$601,0))</f>
        <v>Rift Valley</v>
      </c>
      <c r="I11298" s="43" t="n">
        <f aca="false">ROUND(MIN(INDEX(Assumptions!$D$13:$D$18,MATCH(E11298,Assumptions!$A$13:$A$18,0)),MAX(INDEX(Assumptions!$C$13:$C$18,MATCH(E11298,Assumptions!$A$13:$A$18,0)),INDEX(Assumptions!$B$13:$B$18,MATCH(E11298,Assumptions!$A$13:$A$18,0))*F11298)),2)</f>
        <v>16</v>
      </c>
    </row>
    <row r="11299" customFormat="false" ht="15" hidden="false" customHeight="false" outlineLevel="0" collapsed="false">
      <c r="A11299" s="24" t="s">
        <v>12122</v>
      </c>
      <c r="B11299" s="39" t="n">
        <v>46259</v>
      </c>
      <c r="C11299" s="24" t="s">
        <v>816</v>
      </c>
      <c r="D11299" s="24" t="s">
        <v>826</v>
      </c>
      <c r="E11299" s="24" t="s">
        <v>109</v>
      </c>
      <c r="F11299" s="38" t="n">
        <v>1610</v>
      </c>
      <c r="G11299" s="42" t="n">
        <f aca="false">DATE(YEAR(B11299),MONTH(B11299),1)</f>
        <v>46235</v>
      </c>
      <c r="H11299" s="24" t="str">
        <f aca="false">INDEX(Customers!$B$2:$B$601,MATCH(C11299,Customers!$A$2:$A$601,0))</f>
        <v>Nairobi</v>
      </c>
      <c r="I11299" s="43" t="n">
        <f aca="false">ROUND(MIN(INDEX(Assumptions!$D$13:$D$18,MATCH(E11299,Assumptions!$A$13:$A$18,0)),MAX(INDEX(Assumptions!$C$13:$C$18,MATCH(E11299,Assumptions!$A$13:$A$18,0)),INDEX(Assumptions!$B$13:$B$18,MATCH(E11299,Assumptions!$A$13:$A$18,0))*F11299)),2)</f>
        <v>6.44</v>
      </c>
    </row>
    <row r="11300" customFormat="false" ht="15" hidden="false" customHeight="false" outlineLevel="0" collapsed="false">
      <c r="A11300" s="24" t="s">
        <v>12123</v>
      </c>
      <c r="B11300" s="39" t="n">
        <v>46259</v>
      </c>
      <c r="C11300" s="24" t="s">
        <v>816</v>
      </c>
      <c r="D11300" s="24" t="s">
        <v>826</v>
      </c>
      <c r="E11300" s="24" t="s">
        <v>113</v>
      </c>
      <c r="F11300" s="38" t="n">
        <v>1000</v>
      </c>
      <c r="G11300" s="42" t="n">
        <f aca="false">DATE(YEAR(B11300),MONTH(B11300),1)</f>
        <v>46235</v>
      </c>
      <c r="H11300" s="24" t="str">
        <f aca="false">INDEX(Customers!$B$2:$B$601,MATCH(C11300,Customers!$A$2:$A$601,0))</f>
        <v>Nairobi</v>
      </c>
      <c r="I11300" s="43" t="n">
        <f aca="false">ROUND(MIN(INDEX(Assumptions!$D$13:$D$18,MATCH(E11300,Assumptions!$A$13:$A$18,0)),MAX(INDEX(Assumptions!$C$13:$C$18,MATCH(E11300,Assumptions!$A$13:$A$18,0)),INDEX(Assumptions!$B$13:$B$18,MATCH(E11300,Assumptions!$A$13:$A$18,0))*F11300)),2)</f>
        <v>50</v>
      </c>
    </row>
    <row r="11301" customFormat="false" ht="15" hidden="false" customHeight="false" outlineLevel="0" collapsed="false">
      <c r="A11301" s="24" t="s">
        <v>12124</v>
      </c>
      <c r="B11301" s="39" t="n">
        <v>46260</v>
      </c>
      <c r="C11301" s="24" t="s">
        <v>219</v>
      </c>
      <c r="D11301" s="24" t="s">
        <v>826</v>
      </c>
      <c r="E11301" s="24" t="s">
        <v>113</v>
      </c>
      <c r="F11301" s="38" t="n">
        <v>250</v>
      </c>
      <c r="G11301" s="42" t="n">
        <f aca="false">DATE(YEAR(B11301),MONTH(B11301),1)</f>
        <v>46235</v>
      </c>
      <c r="H11301" s="24" t="str">
        <f aca="false">INDEX(Customers!$B$2:$B$601,MATCH(C11301,Customers!$A$2:$A$601,0))</f>
        <v>Rift Valley</v>
      </c>
      <c r="I11301" s="43" t="n">
        <f aca="false">ROUND(MIN(INDEX(Assumptions!$D$13:$D$18,MATCH(E11301,Assumptions!$A$13:$A$18,0)),MAX(INDEX(Assumptions!$C$13:$C$18,MATCH(E11301,Assumptions!$A$13:$A$18,0)),INDEX(Assumptions!$B$13:$B$18,MATCH(E11301,Assumptions!$A$13:$A$18,0))*F11301)),2)</f>
        <v>12.5</v>
      </c>
    </row>
    <row r="11302" customFormat="false" ht="15" hidden="false" customHeight="false" outlineLevel="0" collapsed="false">
      <c r="A11302" s="24" t="s">
        <v>12125</v>
      </c>
      <c r="B11302" s="39" t="n">
        <v>46260</v>
      </c>
      <c r="C11302" s="24" t="s">
        <v>219</v>
      </c>
      <c r="D11302" s="24" t="s">
        <v>826</v>
      </c>
      <c r="E11302" s="24" t="s">
        <v>103</v>
      </c>
      <c r="F11302" s="38" t="n">
        <v>3110</v>
      </c>
      <c r="G11302" s="42" t="n">
        <f aca="false">DATE(YEAR(B11302),MONTH(B11302),1)</f>
        <v>46235</v>
      </c>
      <c r="H11302" s="24" t="str">
        <f aca="false">INDEX(Customers!$B$2:$B$601,MATCH(C11302,Customers!$A$2:$A$601,0))</f>
        <v>Rift Valley</v>
      </c>
      <c r="I11302" s="43" t="n">
        <f aca="false">ROUND(MIN(INDEX(Assumptions!$D$13:$D$18,MATCH(E11302,Assumptions!$A$13:$A$18,0)),MAX(INDEX(Assumptions!$C$13:$C$18,MATCH(E11302,Assumptions!$A$13:$A$18,0)),INDEX(Assumptions!$B$13:$B$18,MATCH(E11302,Assumptions!$A$13:$A$18,0))*F11302)),2)</f>
        <v>31.1</v>
      </c>
    </row>
    <row r="11303" customFormat="false" ht="15" hidden="false" customHeight="false" outlineLevel="0" collapsed="false">
      <c r="A11303" s="24" t="s">
        <v>12126</v>
      </c>
      <c r="B11303" s="39" t="n">
        <v>46260</v>
      </c>
      <c r="C11303" s="24" t="s">
        <v>223</v>
      </c>
      <c r="D11303" s="24" t="s">
        <v>826</v>
      </c>
      <c r="E11303" s="24" t="s">
        <v>103</v>
      </c>
      <c r="F11303" s="38" t="n">
        <v>1880</v>
      </c>
      <c r="G11303" s="42" t="n">
        <f aca="false">DATE(YEAR(B11303),MONTH(B11303),1)</f>
        <v>46235</v>
      </c>
      <c r="H11303" s="24" t="str">
        <f aca="false">INDEX(Customers!$B$2:$B$601,MATCH(C11303,Customers!$A$2:$A$601,0))</f>
        <v>Central</v>
      </c>
      <c r="I11303" s="43" t="n">
        <f aca="false">ROUND(MIN(INDEX(Assumptions!$D$13:$D$18,MATCH(E11303,Assumptions!$A$13:$A$18,0)),MAX(INDEX(Assumptions!$C$13:$C$18,MATCH(E11303,Assumptions!$A$13:$A$18,0)),INDEX(Assumptions!$B$13:$B$18,MATCH(E11303,Assumptions!$A$13:$A$18,0))*F11303)),2)</f>
        <v>18.8</v>
      </c>
    </row>
    <row r="11304" customFormat="false" ht="15" hidden="false" customHeight="false" outlineLevel="0" collapsed="false">
      <c r="A11304" s="24" t="s">
        <v>12127</v>
      </c>
      <c r="B11304" s="39" t="n">
        <v>46260</v>
      </c>
      <c r="C11304" s="24" t="s">
        <v>242</v>
      </c>
      <c r="D11304" s="24" t="s">
        <v>826</v>
      </c>
      <c r="E11304" s="24" t="s">
        <v>103</v>
      </c>
      <c r="F11304" s="38" t="n">
        <v>460</v>
      </c>
      <c r="G11304" s="42" t="n">
        <f aca="false">DATE(YEAR(B11304),MONTH(B11304),1)</f>
        <v>46235</v>
      </c>
      <c r="H11304" s="24" t="str">
        <f aca="false">INDEX(Customers!$B$2:$B$601,MATCH(C11304,Customers!$A$2:$A$601,0))</f>
        <v>Central</v>
      </c>
      <c r="I11304" s="43" t="n">
        <f aca="false">ROUND(MIN(INDEX(Assumptions!$D$13:$D$18,MATCH(E11304,Assumptions!$A$13:$A$18,0)),MAX(INDEX(Assumptions!$C$13:$C$18,MATCH(E11304,Assumptions!$A$13:$A$18,0)),INDEX(Assumptions!$B$13:$B$18,MATCH(E11304,Assumptions!$A$13:$A$18,0))*F11304)),2)</f>
        <v>5</v>
      </c>
    </row>
    <row r="11305" customFormat="false" ht="15" hidden="false" customHeight="false" outlineLevel="0" collapsed="false">
      <c r="A11305" s="24" t="s">
        <v>12128</v>
      </c>
      <c r="B11305" s="39" t="n">
        <v>46260</v>
      </c>
      <c r="C11305" s="24" t="s">
        <v>254</v>
      </c>
      <c r="D11305" s="24" t="s">
        <v>826</v>
      </c>
      <c r="E11305" s="24" t="s">
        <v>111</v>
      </c>
      <c r="F11305" s="38" t="n">
        <v>100</v>
      </c>
      <c r="G11305" s="42" t="n">
        <f aca="false">DATE(YEAR(B11305),MONTH(B11305),1)</f>
        <v>46235</v>
      </c>
      <c r="H11305" s="24" t="str">
        <f aca="false">INDEX(Customers!$B$2:$B$601,MATCH(C11305,Customers!$A$2:$A$601,0))</f>
        <v>Rift Valley</v>
      </c>
      <c r="I11305" s="43" t="n">
        <f aca="false">ROUND(MIN(INDEX(Assumptions!$D$13:$D$18,MATCH(E11305,Assumptions!$A$13:$A$18,0)),MAX(INDEX(Assumptions!$C$13:$C$18,MATCH(E11305,Assumptions!$A$13:$A$18,0)),INDEX(Assumptions!$B$13:$B$18,MATCH(E11305,Assumptions!$A$13:$A$18,0))*F11305)),2)</f>
        <v>4</v>
      </c>
    </row>
    <row r="11306" customFormat="false" ht="15" hidden="false" customHeight="false" outlineLevel="0" collapsed="false">
      <c r="A11306" s="24" t="s">
        <v>12129</v>
      </c>
      <c r="B11306" s="39" t="n">
        <v>46260</v>
      </c>
      <c r="C11306" s="24" t="s">
        <v>275</v>
      </c>
      <c r="D11306" s="24" t="s">
        <v>826</v>
      </c>
      <c r="E11306" s="24" t="s">
        <v>103</v>
      </c>
      <c r="F11306" s="38" t="n">
        <v>3940</v>
      </c>
      <c r="G11306" s="42" t="n">
        <f aca="false">DATE(YEAR(B11306),MONTH(B11306),1)</f>
        <v>46235</v>
      </c>
      <c r="H11306" s="24" t="str">
        <f aca="false">INDEX(Customers!$B$2:$B$601,MATCH(C11306,Customers!$A$2:$A$601,0))</f>
        <v>Rift Valley</v>
      </c>
      <c r="I11306" s="43" t="n">
        <f aca="false">ROUND(MIN(INDEX(Assumptions!$D$13:$D$18,MATCH(E11306,Assumptions!$A$13:$A$18,0)),MAX(INDEX(Assumptions!$C$13:$C$18,MATCH(E11306,Assumptions!$A$13:$A$18,0)),INDEX(Assumptions!$B$13:$B$18,MATCH(E11306,Assumptions!$A$13:$A$18,0))*F11306)),2)</f>
        <v>39.4</v>
      </c>
    </row>
    <row r="11307" customFormat="false" ht="15" hidden="false" customHeight="false" outlineLevel="0" collapsed="false">
      <c r="A11307" s="24" t="s">
        <v>12130</v>
      </c>
      <c r="B11307" s="39" t="n">
        <v>46260</v>
      </c>
      <c r="C11307" s="24" t="s">
        <v>277</v>
      </c>
      <c r="D11307" s="24" t="s">
        <v>826</v>
      </c>
      <c r="E11307" s="24" t="s">
        <v>113</v>
      </c>
      <c r="F11307" s="38" t="n">
        <v>250</v>
      </c>
      <c r="G11307" s="42" t="n">
        <f aca="false">DATE(YEAR(B11307),MONTH(B11307),1)</f>
        <v>46235</v>
      </c>
      <c r="H11307" s="24" t="str">
        <f aca="false">INDEX(Customers!$B$2:$B$601,MATCH(C11307,Customers!$A$2:$A$601,0))</f>
        <v>Rift Valley</v>
      </c>
      <c r="I11307" s="43" t="n">
        <f aca="false">ROUND(MIN(INDEX(Assumptions!$D$13:$D$18,MATCH(E11307,Assumptions!$A$13:$A$18,0)),MAX(INDEX(Assumptions!$C$13:$C$18,MATCH(E11307,Assumptions!$A$13:$A$18,0)),INDEX(Assumptions!$B$13:$B$18,MATCH(E11307,Assumptions!$A$13:$A$18,0))*F11307)),2)</f>
        <v>12.5</v>
      </c>
    </row>
    <row r="11308" customFormat="false" ht="15" hidden="false" customHeight="false" outlineLevel="0" collapsed="false">
      <c r="A11308" s="24" t="s">
        <v>12131</v>
      </c>
      <c r="B11308" s="39" t="n">
        <v>46260</v>
      </c>
      <c r="C11308" s="24" t="s">
        <v>282</v>
      </c>
      <c r="D11308" s="24" t="s">
        <v>826</v>
      </c>
      <c r="E11308" s="24" t="s">
        <v>103</v>
      </c>
      <c r="F11308" s="38" t="n">
        <v>21460</v>
      </c>
      <c r="G11308" s="42" t="n">
        <f aca="false">DATE(YEAR(B11308),MONTH(B11308),1)</f>
        <v>46235</v>
      </c>
      <c r="H11308" s="24" t="str">
        <f aca="false">INDEX(Customers!$B$2:$B$601,MATCH(C11308,Customers!$A$2:$A$601,0))</f>
        <v>Central</v>
      </c>
      <c r="I11308" s="43" t="n">
        <f aca="false">ROUND(MIN(INDEX(Assumptions!$D$13:$D$18,MATCH(E11308,Assumptions!$A$13:$A$18,0)),MAX(INDEX(Assumptions!$C$13:$C$18,MATCH(E11308,Assumptions!$A$13:$A$18,0)),INDEX(Assumptions!$B$13:$B$18,MATCH(E11308,Assumptions!$A$13:$A$18,0))*F11308)),2)</f>
        <v>105</v>
      </c>
    </row>
    <row r="11309" customFormat="false" ht="15" hidden="false" customHeight="false" outlineLevel="0" collapsed="false">
      <c r="A11309" s="24" t="s">
        <v>12132</v>
      </c>
      <c r="B11309" s="39" t="n">
        <v>46260</v>
      </c>
      <c r="C11309" s="24" t="s">
        <v>285</v>
      </c>
      <c r="D11309" s="24" t="s">
        <v>826</v>
      </c>
      <c r="E11309" s="24" t="s">
        <v>109</v>
      </c>
      <c r="F11309" s="38" t="n">
        <v>13590</v>
      </c>
      <c r="G11309" s="42" t="n">
        <f aca="false">DATE(YEAR(B11309),MONTH(B11309),1)</f>
        <v>46235</v>
      </c>
      <c r="H11309" s="24" t="str">
        <f aca="false">INDEX(Customers!$B$2:$B$601,MATCH(C11309,Customers!$A$2:$A$601,0))</f>
        <v>Eastern</v>
      </c>
      <c r="I11309" s="43" t="n">
        <f aca="false">ROUND(MIN(INDEX(Assumptions!$D$13:$D$18,MATCH(E11309,Assumptions!$A$13:$A$18,0)),MAX(INDEX(Assumptions!$C$13:$C$18,MATCH(E11309,Assumptions!$A$13:$A$18,0)),INDEX(Assumptions!$B$13:$B$18,MATCH(E11309,Assumptions!$A$13:$A$18,0))*F11309)),2)</f>
        <v>40</v>
      </c>
    </row>
    <row r="11310" customFormat="false" ht="15" hidden="false" customHeight="false" outlineLevel="0" collapsed="false">
      <c r="A11310" s="24" t="s">
        <v>12133</v>
      </c>
      <c r="B11310" s="39" t="n">
        <v>46260</v>
      </c>
      <c r="C11310" s="24" t="s">
        <v>302</v>
      </c>
      <c r="D11310" s="24" t="s">
        <v>826</v>
      </c>
      <c r="E11310" s="24" t="s">
        <v>103</v>
      </c>
      <c r="F11310" s="38" t="n">
        <v>290</v>
      </c>
      <c r="G11310" s="42" t="n">
        <f aca="false">DATE(YEAR(B11310),MONTH(B11310),1)</f>
        <v>46235</v>
      </c>
      <c r="H11310" s="24" t="str">
        <f aca="false">INDEX(Customers!$B$2:$B$601,MATCH(C11310,Customers!$A$2:$A$601,0))</f>
        <v>Coast</v>
      </c>
      <c r="I11310" s="43" t="n">
        <f aca="false">ROUND(MIN(INDEX(Assumptions!$D$13:$D$18,MATCH(E11310,Assumptions!$A$13:$A$18,0)),MAX(INDEX(Assumptions!$C$13:$C$18,MATCH(E11310,Assumptions!$A$13:$A$18,0)),INDEX(Assumptions!$B$13:$B$18,MATCH(E11310,Assumptions!$A$13:$A$18,0))*F11310)),2)</f>
        <v>5</v>
      </c>
    </row>
    <row r="11311" customFormat="false" ht="15" hidden="false" customHeight="false" outlineLevel="0" collapsed="false">
      <c r="A11311" s="24" t="s">
        <v>12134</v>
      </c>
      <c r="B11311" s="39" t="n">
        <v>46260</v>
      </c>
      <c r="C11311" s="24" t="s">
        <v>316</v>
      </c>
      <c r="D11311" s="24" t="s">
        <v>826</v>
      </c>
      <c r="E11311" s="24" t="s">
        <v>103</v>
      </c>
      <c r="F11311" s="38" t="n">
        <v>390</v>
      </c>
      <c r="G11311" s="42" t="n">
        <f aca="false">DATE(YEAR(B11311),MONTH(B11311),1)</f>
        <v>46235</v>
      </c>
      <c r="H11311" s="24" t="str">
        <f aca="false">INDEX(Customers!$B$2:$B$601,MATCH(C11311,Customers!$A$2:$A$601,0))</f>
        <v>Coast</v>
      </c>
      <c r="I11311" s="43" t="n">
        <f aca="false">ROUND(MIN(INDEX(Assumptions!$D$13:$D$18,MATCH(E11311,Assumptions!$A$13:$A$18,0)),MAX(INDEX(Assumptions!$C$13:$C$18,MATCH(E11311,Assumptions!$A$13:$A$18,0)),INDEX(Assumptions!$B$13:$B$18,MATCH(E11311,Assumptions!$A$13:$A$18,0))*F11311)),2)</f>
        <v>5</v>
      </c>
    </row>
    <row r="11312" customFormat="false" ht="15" hidden="false" customHeight="false" outlineLevel="0" collapsed="false">
      <c r="A11312" s="24" t="s">
        <v>12135</v>
      </c>
      <c r="B11312" s="39" t="n">
        <v>46260</v>
      </c>
      <c r="C11312" s="24" t="s">
        <v>326</v>
      </c>
      <c r="D11312" s="24" t="s">
        <v>826</v>
      </c>
      <c r="E11312" s="24" t="s">
        <v>111</v>
      </c>
      <c r="F11312" s="38" t="n">
        <v>200</v>
      </c>
      <c r="G11312" s="42" t="n">
        <f aca="false">DATE(YEAR(B11312),MONTH(B11312),1)</f>
        <v>46235</v>
      </c>
      <c r="H11312" s="24" t="str">
        <f aca="false">INDEX(Customers!$B$2:$B$601,MATCH(C11312,Customers!$A$2:$A$601,0))</f>
        <v>Nairobi</v>
      </c>
      <c r="I11312" s="43" t="n">
        <f aca="false">ROUND(MIN(INDEX(Assumptions!$D$13:$D$18,MATCH(E11312,Assumptions!$A$13:$A$18,0)),MAX(INDEX(Assumptions!$C$13:$C$18,MATCH(E11312,Assumptions!$A$13:$A$18,0)),INDEX(Assumptions!$B$13:$B$18,MATCH(E11312,Assumptions!$A$13:$A$18,0))*F11312)),2)</f>
        <v>8</v>
      </c>
    </row>
    <row r="11313" customFormat="false" ht="15" hidden="false" customHeight="false" outlineLevel="0" collapsed="false">
      <c r="A11313" s="24" t="s">
        <v>12136</v>
      </c>
      <c r="B11313" s="39" t="n">
        <v>46260</v>
      </c>
      <c r="C11313" s="24" t="s">
        <v>327</v>
      </c>
      <c r="D11313" s="24" t="s">
        <v>182</v>
      </c>
      <c r="E11313" s="24" t="s">
        <v>105</v>
      </c>
      <c r="F11313" s="38" t="n">
        <v>2670</v>
      </c>
      <c r="G11313" s="42" t="n">
        <f aca="false">DATE(YEAR(B11313),MONTH(B11313),1)</f>
        <v>46235</v>
      </c>
      <c r="H11313" s="24" t="str">
        <f aca="false">INDEX(Customers!$B$2:$B$601,MATCH(C11313,Customers!$A$2:$A$601,0))</f>
        <v>Rift Valley</v>
      </c>
      <c r="I11313" s="43" t="n">
        <f aca="false">ROUND(MIN(INDEX(Assumptions!$D$13:$D$18,MATCH(E11313,Assumptions!$A$13:$A$18,0)),MAX(INDEX(Assumptions!$C$13:$C$18,MATCH(E11313,Assumptions!$A$13:$A$18,0)),INDEX(Assumptions!$B$13:$B$18,MATCH(E11313,Assumptions!$A$13:$A$18,0))*F11313)),2)</f>
        <v>40.05</v>
      </c>
    </row>
    <row r="11314" customFormat="false" ht="15" hidden="false" customHeight="false" outlineLevel="0" collapsed="false">
      <c r="A11314" s="24" t="s">
        <v>12137</v>
      </c>
      <c r="B11314" s="39" t="n">
        <v>46260</v>
      </c>
      <c r="C11314" s="24" t="s">
        <v>334</v>
      </c>
      <c r="D11314" s="24" t="s">
        <v>826</v>
      </c>
      <c r="E11314" s="24" t="s">
        <v>103</v>
      </c>
      <c r="F11314" s="38" t="n">
        <v>2680</v>
      </c>
      <c r="G11314" s="42" t="n">
        <f aca="false">DATE(YEAR(B11314),MONTH(B11314),1)</f>
        <v>46235</v>
      </c>
      <c r="H11314" s="24" t="str">
        <f aca="false">INDEX(Customers!$B$2:$B$601,MATCH(C11314,Customers!$A$2:$A$601,0))</f>
        <v>Nairobi</v>
      </c>
      <c r="I11314" s="43" t="n">
        <f aca="false">ROUND(MIN(INDEX(Assumptions!$D$13:$D$18,MATCH(E11314,Assumptions!$A$13:$A$18,0)),MAX(INDEX(Assumptions!$C$13:$C$18,MATCH(E11314,Assumptions!$A$13:$A$18,0)),INDEX(Assumptions!$B$13:$B$18,MATCH(E11314,Assumptions!$A$13:$A$18,0))*F11314)),2)</f>
        <v>26.8</v>
      </c>
    </row>
    <row r="11315" customFormat="false" ht="15" hidden="false" customHeight="false" outlineLevel="0" collapsed="false">
      <c r="A11315" s="24" t="s">
        <v>12138</v>
      </c>
      <c r="B11315" s="39" t="n">
        <v>46260</v>
      </c>
      <c r="C11315" s="24" t="s">
        <v>346</v>
      </c>
      <c r="D11315" s="24" t="s">
        <v>826</v>
      </c>
      <c r="E11315" s="24" t="s">
        <v>111</v>
      </c>
      <c r="F11315" s="38" t="n">
        <v>20</v>
      </c>
      <c r="G11315" s="42" t="n">
        <f aca="false">DATE(YEAR(B11315),MONTH(B11315),1)</f>
        <v>46235</v>
      </c>
      <c r="H11315" s="24" t="str">
        <f aca="false">INDEX(Customers!$B$2:$B$601,MATCH(C11315,Customers!$A$2:$A$601,0))</f>
        <v>Nairobi</v>
      </c>
      <c r="I11315" s="43" t="n">
        <f aca="false">ROUND(MIN(INDEX(Assumptions!$D$13:$D$18,MATCH(E11315,Assumptions!$A$13:$A$18,0)),MAX(INDEX(Assumptions!$C$13:$C$18,MATCH(E11315,Assumptions!$A$13:$A$18,0)),INDEX(Assumptions!$B$13:$B$18,MATCH(E11315,Assumptions!$A$13:$A$18,0))*F11315)),2)</f>
        <v>0.8</v>
      </c>
    </row>
    <row r="11316" customFormat="false" ht="15" hidden="false" customHeight="false" outlineLevel="0" collapsed="false">
      <c r="A11316" s="24" t="s">
        <v>12139</v>
      </c>
      <c r="B11316" s="39" t="n">
        <v>46260</v>
      </c>
      <c r="C11316" s="24" t="s">
        <v>347</v>
      </c>
      <c r="D11316" s="24" t="s">
        <v>189</v>
      </c>
      <c r="E11316" s="24" t="s">
        <v>105</v>
      </c>
      <c r="F11316" s="38" t="n">
        <v>12930</v>
      </c>
      <c r="G11316" s="42" t="n">
        <f aca="false">DATE(YEAR(B11316),MONTH(B11316),1)</f>
        <v>46235</v>
      </c>
      <c r="H11316" s="24" t="str">
        <f aca="false">INDEX(Customers!$B$2:$B$601,MATCH(C11316,Customers!$A$2:$A$601,0))</f>
        <v>Coast</v>
      </c>
      <c r="I11316" s="43" t="n">
        <f aca="false">ROUND(MIN(INDEX(Assumptions!$D$13:$D$18,MATCH(E11316,Assumptions!$A$13:$A$18,0)),MAX(INDEX(Assumptions!$C$13:$C$18,MATCH(E11316,Assumptions!$A$13:$A$18,0)),INDEX(Assumptions!$B$13:$B$18,MATCH(E11316,Assumptions!$A$13:$A$18,0))*F11316)),2)</f>
        <v>193.95</v>
      </c>
    </row>
    <row r="11317" customFormat="false" ht="15" hidden="false" customHeight="false" outlineLevel="0" collapsed="false">
      <c r="A11317" s="24" t="s">
        <v>12140</v>
      </c>
      <c r="B11317" s="39" t="n">
        <v>46260</v>
      </c>
      <c r="C11317" s="24" t="s">
        <v>348</v>
      </c>
      <c r="D11317" s="24" t="s">
        <v>826</v>
      </c>
      <c r="E11317" s="24" t="s">
        <v>103</v>
      </c>
      <c r="F11317" s="38" t="n">
        <v>2890</v>
      </c>
      <c r="G11317" s="42" t="n">
        <f aca="false">DATE(YEAR(B11317),MONTH(B11317),1)</f>
        <v>46235</v>
      </c>
      <c r="H11317" s="24" t="str">
        <f aca="false">INDEX(Customers!$B$2:$B$601,MATCH(C11317,Customers!$A$2:$A$601,0))</f>
        <v>Western</v>
      </c>
      <c r="I11317" s="43" t="n">
        <f aca="false">ROUND(MIN(INDEX(Assumptions!$D$13:$D$18,MATCH(E11317,Assumptions!$A$13:$A$18,0)),MAX(INDEX(Assumptions!$C$13:$C$18,MATCH(E11317,Assumptions!$A$13:$A$18,0)),INDEX(Assumptions!$B$13:$B$18,MATCH(E11317,Assumptions!$A$13:$A$18,0))*F11317)),2)</f>
        <v>28.9</v>
      </c>
    </row>
    <row r="11318" customFormat="false" ht="15" hidden="false" customHeight="false" outlineLevel="0" collapsed="false">
      <c r="A11318" s="24" t="s">
        <v>12141</v>
      </c>
      <c r="B11318" s="39" t="n">
        <v>46260</v>
      </c>
      <c r="C11318" s="24" t="s">
        <v>363</v>
      </c>
      <c r="D11318" s="24" t="s">
        <v>826</v>
      </c>
      <c r="E11318" s="24" t="s">
        <v>103</v>
      </c>
      <c r="F11318" s="38" t="n">
        <v>780</v>
      </c>
      <c r="G11318" s="42" t="n">
        <f aca="false">DATE(YEAR(B11318),MONTH(B11318),1)</f>
        <v>46235</v>
      </c>
      <c r="H11318" s="24" t="str">
        <f aca="false">INDEX(Customers!$B$2:$B$601,MATCH(C11318,Customers!$A$2:$A$601,0))</f>
        <v>Nairobi</v>
      </c>
      <c r="I11318" s="43" t="n">
        <f aca="false">ROUND(MIN(INDEX(Assumptions!$D$13:$D$18,MATCH(E11318,Assumptions!$A$13:$A$18,0)),MAX(INDEX(Assumptions!$C$13:$C$18,MATCH(E11318,Assumptions!$A$13:$A$18,0)),INDEX(Assumptions!$B$13:$B$18,MATCH(E11318,Assumptions!$A$13:$A$18,0))*F11318)),2)</f>
        <v>7.8</v>
      </c>
    </row>
    <row r="11319" customFormat="false" ht="15" hidden="false" customHeight="false" outlineLevel="0" collapsed="false">
      <c r="A11319" s="24" t="s">
        <v>12142</v>
      </c>
      <c r="B11319" s="39" t="n">
        <v>46260</v>
      </c>
      <c r="C11319" s="24" t="s">
        <v>365</v>
      </c>
      <c r="D11319" s="24" t="s">
        <v>826</v>
      </c>
      <c r="E11319" s="24" t="s">
        <v>111</v>
      </c>
      <c r="F11319" s="38" t="n">
        <v>200</v>
      </c>
      <c r="G11319" s="42" t="n">
        <f aca="false">DATE(YEAR(B11319),MONTH(B11319),1)</f>
        <v>46235</v>
      </c>
      <c r="H11319" s="24" t="str">
        <f aca="false">INDEX(Customers!$B$2:$B$601,MATCH(C11319,Customers!$A$2:$A$601,0))</f>
        <v>Eastern</v>
      </c>
      <c r="I11319" s="43" t="n">
        <f aca="false">ROUND(MIN(INDEX(Assumptions!$D$13:$D$18,MATCH(E11319,Assumptions!$A$13:$A$18,0)),MAX(INDEX(Assumptions!$C$13:$C$18,MATCH(E11319,Assumptions!$A$13:$A$18,0)),INDEX(Assumptions!$B$13:$B$18,MATCH(E11319,Assumptions!$A$13:$A$18,0))*F11319)),2)</f>
        <v>8</v>
      </c>
    </row>
    <row r="11320" customFormat="false" ht="15" hidden="false" customHeight="false" outlineLevel="0" collapsed="false">
      <c r="A11320" s="24" t="s">
        <v>12143</v>
      </c>
      <c r="B11320" s="39" t="n">
        <v>46260</v>
      </c>
      <c r="C11320" s="24" t="s">
        <v>366</v>
      </c>
      <c r="D11320" s="24" t="s">
        <v>826</v>
      </c>
      <c r="E11320" s="24" t="s">
        <v>103</v>
      </c>
      <c r="F11320" s="38" t="n">
        <v>460</v>
      </c>
      <c r="G11320" s="42" t="n">
        <f aca="false">DATE(YEAR(B11320),MONTH(B11320),1)</f>
        <v>46235</v>
      </c>
      <c r="H11320" s="24" t="str">
        <f aca="false">INDEX(Customers!$B$2:$B$601,MATCH(C11320,Customers!$A$2:$A$601,0))</f>
        <v>Nairobi</v>
      </c>
      <c r="I11320" s="43" t="n">
        <f aca="false">ROUND(MIN(INDEX(Assumptions!$D$13:$D$18,MATCH(E11320,Assumptions!$A$13:$A$18,0)),MAX(INDEX(Assumptions!$C$13:$C$18,MATCH(E11320,Assumptions!$A$13:$A$18,0)),INDEX(Assumptions!$B$13:$B$18,MATCH(E11320,Assumptions!$A$13:$A$18,0))*F11320)),2)</f>
        <v>5</v>
      </c>
    </row>
    <row r="11321" customFormat="false" ht="15" hidden="false" customHeight="false" outlineLevel="0" collapsed="false">
      <c r="A11321" s="24" t="s">
        <v>12144</v>
      </c>
      <c r="B11321" s="39" t="n">
        <v>46260</v>
      </c>
      <c r="C11321" s="24" t="s">
        <v>367</v>
      </c>
      <c r="D11321" s="24" t="s">
        <v>826</v>
      </c>
      <c r="E11321" s="24" t="s">
        <v>113</v>
      </c>
      <c r="F11321" s="38" t="n">
        <v>1000</v>
      </c>
      <c r="G11321" s="42" t="n">
        <f aca="false">DATE(YEAR(B11321),MONTH(B11321),1)</f>
        <v>46235</v>
      </c>
      <c r="H11321" s="24" t="str">
        <f aca="false">INDEX(Customers!$B$2:$B$601,MATCH(C11321,Customers!$A$2:$A$601,0))</f>
        <v>Nairobi</v>
      </c>
      <c r="I11321" s="43" t="n">
        <f aca="false">ROUND(MIN(INDEX(Assumptions!$D$13:$D$18,MATCH(E11321,Assumptions!$A$13:$A$18,0)),MAX(INDEX(Assumptions!$C$13:$C$18,MATCH(E11321,Assumptions!$A$13:$A$18,0)),INDEX(Assumptions!$B$13:$B$18,MATCH(E11321,Assumptions!$A$13:$A$18,0))*F11321)),2)</f>
        <v>50</v>
      </c>
    </row>
    <row r="11322" customFormat="false" ht="15" hidden="false" customHeight="false" outlineLevel="0" collapsed="false">
      <c r="A11322" s="24" t="s">
        <v>12145</v>
      </c>
      <c r="B11322" s="39" t="n">
        <v>46260</v>
      </c>
      <c r="C11322" s="24" t="s">
        <v>371</v>
      </c>
      <c r="D11322" s="24" t="s">
        <v>206</v>
      </c>
      <c r="E11322" s="24" t="s">
        <v>105</v>
      </c>
      <c r="F11322" s="38" t="n">
        <v>9310</v>
      </c>
      <c r="G11322" s="42" t="n">
        <f aca="false">DATE(YEAR(B11322),MONTH(B11322),1)</f>
        <v>46235</v>
      </c>
      <c r="H11322" s="24" t="str">
        <f aca="false">INDEX(Customers!$B$2:$B$601,MATCH(C11322,Customers!$A$2:$A$601,0))</f>
        <v>Eastern</v>
      </c>
      <c r="I11322" s="43" t="n">
        <f aca="false">ROUND(MIN(INDEX(Assumptions!$D$13:$D$18,MATCH(E11322,Assumptions!$A$13:$A$18,0)),MAX(INDEX(Assumptions!$C$13:$C$18,MATCH(E11322,Assumptions!$A$13:$A$18,0)),INDEX(Assumptions!$B$13:$B$18,MATCH(E11322,Assumptions!$A$13:$A$18,0))*F11322)),2)</f>
        <v>139.65</v>
      </c>
    </row>
    <row r="11323" customFormat="false" ht="15" hidden="false" customHeight="false" outlineLevel="0" collapsed="false">
      <c r="A11323" s="24" t="s">
        <v>12146</v>
      </c>
      <c r="B11323" s="39" t="n">
        <v>46260</v>
      </c>
      <c r="C11323" s="24" t="s">
        <v>373</v>
      </c>
      <c r="D11323" s="24" t="s">
        <v>826</v>
      </c>
      <c r="E11323" s="24" t="s">
        <v>113</v>
      </c>
      <c r="F11323" s="38" t="n">
        <v>99</v>
      </c>
      <c r="G11323" s="42" t="n">
        <f aca="false">DATE(YEAR(B11323),MONTH(B11323),1)</f>
        <v>46235</v>
      </c>
      <c r="H11323" s="24" t="str">
        <f aca="false">INDEX(Customers!$B$2:$B$601,MATCH(C11323,Customers!$A$2:$A$601,0))</f>
        <v>Rift Valley</v>
      </c>
      <c r="I11323" s="43" t="n">
        <f aca="false">ROUND(MIN(INDEX(Assumptions!$D$13:$D$18,MATCH(E11323,Assumptions!$A$13:$A$18,0)),MAX(INDEX(Assumptions!$C$13:$C$18,MATCH(E11323,Assumptions!$A$13:$A$18,0)),INDEX(Assumptions!$B$13:$B$18,MATCH(E11323,Assumptions!$A$13:$A$18,0))*F11323)),2)</f>
        <v>4.95</v>
      </c>
    </row>
    <row r="11324" customFormat="false" ht="15" hidden="false" customHeight="false" outlineLevel="0" collapsed="false">
      <c r="A11324" s="24" t="s">
        <v>12147</v>
      </c>
      <c r="B11324" s="39" t="n">
        <v>46260</v>
      </c>
      <c r="C11324" s="24" t="s">
        <v>382</v>
      </c>
      <c r="D11324" s="24" t="s">
        <v>826</v>
      </c>
      <c r="E11324" s="24" t="s">
        <v>113</v>
      </c>
      <c r="F11324" s="38" t="n">
        <v>99</v>
      </c>
      <c r="G11324" s="42" t="n">
        <f aca="false">DATE(YEAR(B11324),MONTH(B11324),1)</f>
        <v>46235</v>
      </c>
      <c r="H11324" s="24" t="str">
        <f aca="false">INDEX(Customers!$B$2:$B$601,MATCH(C11324,Customers!$A$2:$A$601,0))</f>
        <v>Central</v>
      </c>
      <c r="I11324" s="43" t="n">
        <f aca="false">ROUND(MIN(INDEX(Assumptions!$D$13:$D$18,MATCH(E11324,Assumptions!$A$13:$A$18,0)),MAX(INDEX(Assumptions!$C$13:$C$18,MATCH(E11324,Assumptions!$A$13:$A$18,0)),INDEX(Assumptions!$B$13:$B$18,MATCH(E11324,Assumptions!$A$13:$A$18,0))*F11324)),2)</f>
        <v>4.95</v>
      </c>
    </row>
    <row r="11325" customFormat="false" ht="15" hidden="false" customHeight="false" outlineLevel="0" collapsed="false">
      <c r="A11325" s="24" t="s">
        <v>12148</v>
      </c>
      <c r="B11325" s="39" t="n">
        <v>46260</v>
      </c>
      <c r="C11325" s="24" t="s">
        <v>383</v>
      </c>
      <c r="D11325" s="24" t="s">
        <v>150</v>
      </c>
      <c r="E11325" s="24" t="s">
        <v>105</v>
      </c>
      <c r="F11325" s="38" t="n">
        <v>4530</v>
      </c>
      <c r="G11325" s="42" t="n">
        <f aca="false">DATE(YEAR(B11325),MONTH(B11325),1)</f>
        <v>46235</v>
      </c>
      <c r="H11325" s="24" t="str">
        <f aca="false">INDEX(Customers!$B$2:$B$601,MATCH(C11325,Customers!$A$2:$A$601,0))</f>
        <v>Nairobi</v>
      </c>
      <c r="I11325" s="43" t="n">
        <f aca="false">ROUND(MIN(INDEX(Assumptions!$D$13:$D$18,MATCH(E11325,Assumptions!$A$13:$A$18,0)),MAX(INDEX(Assumptions!$C$13:$C$18,MATCH(E11325,Assumptions!$A$13:$A$18,0)),INDEX(Assumptions!$B$13:$B$18,MATCH(E11325,Assumptions!$A$13:$A$18,0))*F11325)),2)</f>
        <v>67.95</v>
      </c>
    </row>
    <row r="11326" customFormat="false" ht="15" hidden="false" customHeight="false" outlineLevel="0" collapsed="false">
      <c r="A11326" s="24" t="s">
        <v>12149</v>
      </c>
      <c r="B11326" s="39" t="n">
        <v>46260</v>
      </c>
      <c r="C11326" s="24" t="s">
        <v>385</v>
      </c>
      <c r="D11326" s="24" t="s">
        <v>826</v>
      </c>
      <c r="E11326" s="24" t="s">
        <v>111</v>
      </c>
      <c r="F11326" s="38" t="n">
        <v>200</v>
      </c>
      <c r="G11326" s="42" t="n">
        <f aca="false">DATE(YEAR(B11326),MONTH(B11326),1)</f>
        <v>46235</v>
      </c>
      <c r="H11326" s="24" t="str">
        <f aca="false">INDEX(Customers!$B$2:$B$601,MATCH(C11326,Customers!$A$2:$A$601,0))</f>
        <v>Central</v>
      </c>
      <c r="I11326" s="43" t="n">
        <f aca="false">ROUND(MIN(INDEX(Assumptions!$D$13:$D$18,MATCH(E11326,Assumptions!$A$13:$A$18,0)),MAX(INDEX(Assumptions!$C$13:$C$18,MATCH(E11326,Assumptions!$A$13:$A$18,0)),INDEX(Assumptions!$B$13:$B$18,MATCH(E11326,Assumptions!$A$13:$A$18,0))*F11326)),2)</f>
        <v>8</v>
      </c>
    </row>
    <row r="11327" customFormat="false" ht="15" hidden="false" customHeight="false" outlineLevel="0" collapsed="false">
      <c r="A11327" s="24" t="s">
        <v>12150</v>
      </c>
      <c r="B11327" s="39" t="n">
        <v>46260</v>
      </c>
      <c r="C11327" s="24" t="s">
        <v>390</v>
      </c>
      <c r="D11327" s="24" t="s">
        <v>826</v>
      </c>
      <c r="E11327" s="24" t="s">
        <v>103</v>
      </c>
      <c r="F11327" s="38" t="n">
        <v>1930</v>
      </c>
      <c r="G11327" s="42" t="n">
        <f aca="false">DATE(YEAR(B11327),MONTH(B11327),1)</f>
        <v>46235</v>
      </c>
      <c r="H11327" s="24" t="str">
        <f aca="false">INDEX(Customers!$B$2:$B$601,MATCH(C11327,Customers!$A$2:$A$601,0))</f>
        <v>Rift Valley</v>
      </c>
      <c r="I11327" s="43" t="n">
        <f aca="false">ROUND(MIN(INDEX(Assumptions!$D$13:$D$18,MATCH(E11327,Assumptions!$A$13:$A$18,0)),MAX(INDEX(Assumptions!$C$13:$C$18,MATCH(E11327,Assumptions!$A$13:$A$18,0)),INDEX(Assumptions!$B$13:$B$18,MATCH(E11327,Assumptions!$A$13:$A$18,0))*F11327)),2)</f>
        <v>19.3</v>
      </c>
    </row>
    <row r="11328" customFormat="false" ht="15" hidden="false" customHeight="false" outlineLevel="0" collapsed="false">
      <c r="A11328" s="24" t="s">
        <v>12151</v>
      </c>
      <c r="B11328" s="39" t="n">
        <v>46260</v>
      </c>
      <c r="C11328" s="24" t="s">
        <v>393</v>
      </c>
      <c r="D11328" s="24" t="s">
        <v>826</v>
      </c>
      <c r="E11328" s="24" t="s">
        <v>111</v>
      </c>
      <c r="F11328" s="38" t="n">
        <v>100</v>
      </c>
      <c r="G11328" s="42" t="n">
        <f aca="false">DATE(YEAR(B11328),MONTH(B11328),1)</f>
        <v>46235</v>
      </c>
      <c r="H11328" s="24" t="str">
        <f aca="false">INDEX(Customers!$B$2:$B$601,MATCH(C11328,Customers!$A$2:$A$601,0))</f>
        <v>Rift Valley</v>
      </c>
      <c r="I11328" s="43" t="n">
        <f aca="false">ROUND(MIN(INDEX(Assumptions!$D$13:$D$18,MATCH(E11328,Assumptions!$A$13:$A$18,0)),MAX(INDEX(Assumptions!$C$13:$C$18,MATCH(E11328,Assumptions!$A$13:$A$18,0)),INDEX(Assumptions!$B$13:$B$18,MATCH(E11328,Assumptions!$A$13:$A$18,0))*F11328)),2)</f>
        <v>4</v>
      </c>
    </row>
    <row r="11329" customFormat="false" ht="15" hidden="false" customHeight="false" outlineLevel="0" collapsed="false">
      <c r="A11329" s="24" t="s">
        <v>12152</v>
      </c>
      <c r="B11329" s="39" t="n">
        <v>46260</v>
      </c>
      <c r="C11329" s="24" t="s">
        <v>427</v>
      </c>
      <c r="D11329" s="24" t="s">
        <v>826</v>
      </c>
      <c r="E11329" s="24" t="s">
        <v>109</v>
      </c>
      <c r="F11329" s="38" t="n">
        <v>5020</v>
      </c>
      <c r="G11329" s="42" t="n">
        <f aca="false">DATE(YEAR(B11329),MONTH(B11329),1)</f>
        <v>46235</v>
      </c>
      <c r="H11329" s="24" t="str">
        <f aca="false">INDEX(Customers!$B$2:$B$601,MATCH(C11329,Customers!$A$2:$A$601,0))</f>
        <v>Nairobi</v>
      </c>
      <c r="I11329" s="43" t="n">
        <f aca="false">ROUND(MIN(INDEX(Assumptions!$D$13:$D$18,MATCH(E11329,Assumptions!$A$13:$A$18,0)),MAX(INDEX(Assumptions!$C$13:$C$18,MATCH(E11329,Assumptions!$A$13:$A$18,0)),INDEX(Assumptions!$B$13:$B$18,MATCH(E11329,Assumptions!$A$13:$A$18,0))*F11329)),2)</f>
        <v>20.08</v>
      </c>
    </row>
    <row r="11330" customFormat="false" ht="15" hidden="false" customHeight="false" outlineLevel="0" collapsed="false">
      <c r="A11330" s="24" t="s">
        <v>12153</v>
      </c>
      <c r="B11330" s="39" t="n">
        <v>46260</v>
      </c>
      <c r="C11330" s="24" t="s">
        <v>441</v>
      </c>
      <c r="D11330" s="24" t="s">
        <v>826</v>
      </c>
      <c r="E11330" s="24" t="s">
        <v>111</v>
      </c>
      <c r="F11330" s="38" t="n">
        <v>1000</v>
      </c>
      <c r="G11330" s="42" t="n">
        <f aca="false">DATE(YEAR(B11330),MONTH(B11330),1)</f>
        <v>46235</v>
      </c>
      <c r="H11330" s="24" t="str">
        <f aca="false">INDEX(Customers!$B$2:$B$601,MATCH(C11330,Customers!$A$2:$A$601,0))</f>
        <v>Central</v>
      </c>
      <c r="I11330" s="43" t="n">
        <f aca="false">ROUND(MIN(INDEX(Assumptions!$D$13:$D$18,MATCH(E11330,Assumptions!$A$13:$A$18,0)),MAX(INDEX(Assumptions!$C$13:$C$18,MATCH(E11330,Assumptions!$A$13:$A$18,0)),INDEX(Assumptions!$B$13:$B$18,MATCH(E11330,Assumptions!$A$13:$A$18,0))*F11330)),2)</f>
        <v>40</v>
      </c>
    </row>
    <row r="11331" customFormat="false" ht="15" hidden="false" customHeight="false" outlineLevel="0" collapsed="false">
      <c r="A11331" s="24" t="s">
        <v>12154</v>
      </c>
      <c r="B11331" s="39" t="n">
        <v>46260</v>
      </c>
      <c r="C11331" s="24" t="s">
        <v>443</v>
      </c>
      <c r="D11331" s="24" t="s">
        <v>188</v>
      </c>
      <c r="E11331" s="24" t="s">
        <v>105</v>
      </c>
      <c r="F11331" s="38" t="n">
        <v>2540</v>
      </c>
      <c r="G11331" s="42" t="n">
        <f aca="false">DATE(YEAR(B11331),MONTH(B11331),1)</f>
        <v>46235</v>
      </c>
      <c r="H11331" s="24" t="str">
        <f aca="false">INDEX(Customers!$B$2:$B$601,MATCH(C11331,Customers!$A$2:$A$601,0))</f>
        <v>Coast</v>
      </c>
      <c r="I11331" s="43" t="n">
        <f aca="false">ROUND(MIN(INDEX(Assumptions!$D$13:$D$18,MATCH(E11331,Assumptions!$A$13:$A$18,0)),MAX(INDEX(Assumptions!$C$13:$C$18,MATCH(E11331,Assumptions!$A$13:$A$18,0)),INDEX(Assumptions!$B$13:$B$18,MATCH(E11331,Assumptions!$A$13:$A$18,0))*F11331)),2)</f>
        <v>38.1</v>
      </c>
    </row>
    <row r="11332" customFormat="false" ht="15" hidden="false" customHeight="false" outlineLevel="0" collapsed="false">
      <c r="A11332" s="24" t="s">
        <v>12155</v>
      </c>
      <c r="B11332" s="39" t="n">
        <v>46260</v>
      </c>
      <c r="C11332" s="24" t="s">
        <v>446</v>
      </c>
      <c r="D11332" s="24" t="s">
        <v>826</v>
      </c>
      <c r="E11332" s="24" t="s">
        <v>111</v>
      </c>
      <c r="F11332" s="38" t="n">
        <v>50</v>
      </c>
      <c r="G11332" s="42" t="n">
        <f aca="false">DATE(YEAR(B11332),MONTH(B11332),1)</f>
        <v>46235</v>
      </c>
      <c r="H11332" s="24" t="str">
        <f aca="false">INDEX(Customers!$B$2:$B$601,MATCH(C11332,Customers!$A$2:$A$601,0))</f>
        <v>Central</v>
      </c>
      <c r="I11332" s="43" t="n">
        <f aca="false">ROUND(MIN(INDEX(Assumptions!$D$13:$D$18,MATCH(E11332,Assumptions!$A$13:$A$18,0)),MAX(INDEX(Assumptions!$C$13:$C$18,MATCH(E11332,Assumptions!$A$13:$A$18,0)),INDEX(Assumptions!$B$13:$B$18,MATCH(E11332,Assumptions!$A$13:$A$18,0))*F11332)),2)</f>
        <v>2</v>
      </c>
    </row>
    <row r="11333" customFormat="false" ht="15" hidden="false" customHeight="false" outlineLevel="0" collapsed="false">
      <c r="A11333" s="24" t="s">
        <v>12156</v>
      </c>
      <c r="B11333" s="39" t="n">
        <v>46260</v>
      </c>
      <c r="C11333" s="24" t="s">
        <v>465</v>
      </c>
      <c r="D11333" s="24" t="s">
        <v>150</v>
      </c>
      <c r="E11333" s="24" t="s">
        <v>105</v>
      </c>
      <c r="F11333" s="38" t="n">
        <v>4880</v>
      </c>
      <c r="G11333" s="42" t="n">
        <f aca="false">DATE(YEAR(B11333),MONTH(B11333),1)</f>
        <v>46235</v>
      </c>
      <c r="H11333" s="24" t="str">
        <f aca="false">INDEX(Customers!$B$2:$B$601,MATCH(C11333,Customers!$A$2:$A$601,0))</f>
        <v>Nairobi</v>
      </c>
      <c r="I11333" s="43" t="n">
        <f aca="false">ROUND(MIN(INDEX(Assumptions!$D$13:$D$18,MATCH(E11333,Assumptions!$A$13:$A$18,0)),MAX(INDEX(Assumptions!$C$13:$C$18,MATCH(E11333,Assumptions!$A$13:$A$18,0)),INDEX(Assumptions!$B$13:$B$18,MATCH(E11333,Assumptions!$A$13:$A$18,0))*F11333)),2)</f>
        <v>73.2</v>
      </c>
    </row>
    <row r="11334" customFormat="false" ht="15" hidden="false" customHeight="false" outlineLevel="0" collapsed="false">
      <c r="A11334" s="24" t="s">
        <v>12157</v>
      </c>
      <c r="B11334" s="39" t="n">
        <v>46260</v>
      </c>
      <c r="C11334" s="24" t="s">
        <v>474</v>
      </c>
      <c r="D11334" s="24" t="s">
        <v>826</v>
      </c>
      <c r="E11334" s="24" t="s">
        <v>103</v>
      </c>
      <c r="F11334" s="38" t="n">
        <v>980</v>
      </c>
      <c r="G11334" s="42" t="n">
        <f aca="false">DATE(YEAR(B11334),MONTH(B11334),1)</f>
        <v>46235</v>
      </c>
      <c r="H11334" s="24" t="str">
        <f aca="false">INDEX(Customers!$B$2:$B$601,MATCH(C11334,Customers!$A$2:$A$601,0))</f>
        <v>Eastern</v>
      </c>
      <c r="I11334" s="43" t="n">
        <f aca="false">ROUND(MIN(INDEX(Assumptions!$D$13:$D$18,MATCH(E11334,Assumptions!$A$13:$A$18,0)),MAX(INDEX(Assumptions!$C$13:$C$18,MATCH(E11334,Assumptions!$A$13:$A$18,0)),INDEX(Assumptions!$B$13:$B$18,MATCH(E11334,Assumptions!$A$13:$A$18,0))*F11334)),2)</f>
        <v>9.8</v>
      </c>
    </row>
    <row r="11335" customFormat="false" ht="15" hidden="false" customHeight="false" outlineLevel="0" collapsed="false">
      <c r="A11335" s="24" t="s">
        <v>12158</v>
      </c>
      <c r="B11335" s="39" t="n">
        <v>46260</v>
      </c>
      <c r="C11335" s="24" t="s">
        <v>474</v>
      </c>
      <c r="D11335" s="24" t="s">
        <v>826</v>
      </c>
      <c r="E11335" s="24" t="s">
        <v>103</v>
      </c>
      <c r="F11335" s="38" t="n">
        <v>2070</v>
      </c>
      <c r="G11335" s="42" t="n">
        <f aca="false">DATE(YEAR(B11335),MONTH(B11335),1)</f>
        <v>46235</v>
      </c>
      <c r="H11335" s="24" t="str">
        <f aca="false">INDEX(Customers!$B$2:$B$601,MATCH(C11335,Customers!$A$2:$A$601,0))</f>
        <v>Eastern</v>
      </c>
      <c r="I11335" s="43" t="n">
        <f aca="false">ROUND(MIN(INDEX(Assumptions!$D$13:$D$18,MATCH(E11335,Assumptions!$A$13:$A$18,0)),MAX(INDEX(Assumptions!$C$13:$C$18,MATCH(E11335,Assumptions!$A$13:$A$18,0)),INDEX(Assumptions!$B$13:$B$18,MATCH(E11335,Assumptions!$A$13:$A$18,0))*F11335)),2)</f>
        <v>20.7</v>
      </c>
    </row>
    <row r="11336" customFormat="false" ht="15" hidden="false" customHeight="false" outlineLevel="0" collapsed="false">
      <c r="A11336" s="24" t="s">
        <v>12159</v>
      </c>
      <c r="B11336" s="39" t="n">
        <v>46260</v>
      </c>
      <c r="C11336" s="24" t="s">
        <v>484</v>
      </c>
      <c r="D11336" s="24" t="s">
        <v>826</v>
      </c>
      <c r="E11336" s="24" t="s">
        <v>111</v>
      </c>
      <c r="F11336" s="38" t="n">
        <v>100</v>
      </c>
      <c r="G11336" s="42" t="n">
        <f aca="false">DATE(YEAR(B11336),MONTH(B11336),1)</f>
        <v>46235</v>
      </c>
      <c r="H11336" s="24" t="str">
        <f aca="false">INDEX(Customers!$B$2:$B$601,MATCH(C11336,Customers!$A$2:$A$601,0))</f>
        <v>Western</v>
      </c>
      <c r="I11336" s="43" t="n">
        <f aca="false">ROUND(MIN(INDEX(Assumptions!$D$13:$D$18,MATCH(E11336,Assumptions!$A$13:$A$18,0)),MAX(INDEX(Assumptions!$C$13:$C$18,MATCH(E11336,Assumptions!$A$13:$A$18,0)),INDEX(Assumptions!$B$13:$B$18,MATCH(E11336,Assumptions!$A$13:$A$18,0))*F11336)),2)</f>
        <v>4</v>
      </c>
    </row>
    <row r="11337" customFormat="false" ht="15" hidden="false" customHeight="false" outlineLevel="0" collapsed="false">
      <c r="A11337" s="24" t="s">
        <v>12160</v>
      </c>
      <c r="B11337" s="39" t="n">
        <v>46260</v>
      </c>
      <c r="C11337" s="24" t="s">
        <v>493</v>
      </c>
      <c r="D11337" s="24" t="s">
        <v>826</v>
      </c>
      <c r="E11337" s="24" t="s">
        <v>109</v>
      </c>
      <c r="F11337" s="38" t="n">
        <v>2750</v>
      </c>
      <c r="G11337" s="42" t="n">
        <f aca="false">DATE(YEAR(B11337),MONTH(B11337),1)</f>
        <v>46235</v>
      </c>
      <c r="H11337" s="24" t="str">
        <f aca="false">INDEX(Customers!$B$2:$B$601,MATCH(C11337,Customers!$A$2:$A$601,0))</f>
        <v>Eastern</v>
      </c>
      <c r="I11337" s="43" t="n">
        <f aca="false">ROUND(MIN(INDEX(Assumptions!$D$13:$D$18,MATCH(E11337,Assumptions!$A$13:$A$18,0)),MAX(INDEX(Assumptions!$C$13:$C$18,MATCH(E11337,Assumptions!$A$13:$A$18,0)),INDEX(Assumptions!$B$13:$B$18,MATCH(E11337,Assumptions!$A$13:$A$18,0))*F11337)),2)</f>
        <v>11</v>
      </c>
    </row>
    <row r="11338" customFormat="false" ht="15" hidden="false" customHeight="false" outlineLevel="0" collapsed="false">
      <c r="A11338" s="24" t="s">
        <v>12161</v>
      </c>
      <c r="B11338" s="39" t="n">
        <v>46260</v>
      </c>
      <c r="C11338" s="24" t="s">
        <v>509</v>
      </c>
      <c r="D11338" s="24" t="s">
        <v>826</v>
      </c>
      <c r="E11338" s="24" t="s">
        <v>113</v>
      </c>
      <c r="F11338" s="38" t="n">
        <v>50</v>
      </c>
      <c r="G11338" s="42" t="n">
        <f aca="false">DATE(YEAR(B11338),MONTH(B11338),1)</f>
        <v>46235</v>
      </c>
      <c r="H11338" s="24" t="str">
        <f aca="false">INDEX(Customers!$B$2:$B$601,MATCH(C11338,Customers!$A$2:$A$601,0))</f>
        <v>Rift Valley</v>
      </c>
      <c r="I11338" s="43" t="n">
        <f aca="false">ROUND(MIN(INDEX(Assumptions!$D$13:$D$18,MATCH(E11338,Assumptions!$A$13:$A$18,0)),MAX(INDEX(Assumptions!$C$13:$C$18,MATCH(E11338,Assumptions!$A$13:$A$18,0)),INDEX(Assumptions!$B$13:$B$18,MATCH(E11338,Assumptions!$A$13:$A$18,0))*F11338)),2)</f>
        <v>2.5</v>
      </c>
    </row>
    <row r="11339" customFormat="false" ht="15" hidden="false" customHeight="false" outlineLevel="0" collapsed="false">
      <c r="A11339" s="24" t="s">
        <v>12162</v>
      </c>
      <c r="B11339" s="39" t="n">
        <v>46260</v>
      </c>
      <c r="C11339" s="24" t="s">
        <v>515</v>
      </c>
      <c r="D11339" s="24" t="s">
        <v>826</v>
      </c>
      <c r="E11339" s="24" t="s">
        <v>103</v>
      </c>
      <c r="F11339" s="38" t="n">
        <v>5840</v>
      </c>
      <c r="G11339" s="42" t="n">
        <f aca="false">DATE(YEAR(B11339),MONTH(B11339),1)</f>
        <v>46235</v>
      </c>
      <c r="H11339" s="24" t="str">
        <f aca="false">INDEX(Customers!$B$2:$B$601,MATCH(C11339,Customers!$A$2:$A$601,0))</f>
        <v>Western</v>
      </c>
      <c r="I11339" s="43" t="n">
        <f aca="false">ROUND(MIN(INDEX(Assumptions!$D$13:$D$18,MATCH(E11339,Assumptions!$A$13:$A$18,0)),MAX(INDEX(Assumptions!$C$13:$C$18,MATCH(E11339,Assumptions!$A$13:$A$18,0)),INDEX(Assumptions!$B$13:$B$18,MATCH(E11339,Assumptions!$A$13:$A$18,0))*F11339)),2)</f>
        <v>58.4</v>
      </c>
    </row>
    <row r="11340" customFormat="false" ht="15" hidden="false" customHeight="false" outlineLevel="0" collapsed="false">
      <c r="A11340" s="24" t="s">
        <v>12163</v>
      </c>
      <c r="B11340" s="39" t="n">
        <v>46260</v>
      </c>
      <c r="C11340" s="24" t="s">
        <v>520</v>
      </c>
      <c r="D11340" s="24" t="s">
        <v>188</v>
      </c>
      <c r="E11340" s="24" t="s">
        <v>105</v>
      </c>
      <c r="F11340" s="38" t="n">
        <v>23020</v>
      </c>
      <c r="G11340" s="42" t="n">
        <f aca="false">DATE(YEAR(B11340),MONTH(B11340),1)</f>
        <v>46235</v>
      </c>
      <c r="H11340" s="24" t="str">
        <f aca="false">INDEX(Customers!$B$2:$B$601,MATCH(C11340,Customers!$A$2:$A$601,0))</f>
        <v>Coast</v>
      </c>
      <c r="I11340" s="43" t="n">
        <f aca="false">ROUND(MIN(INDEX(Assumptions!$D$13:$D$18,MATCH(E11340,Assumptions!$A$13:$A$18,0)),MAX(INDEX(Assumptions!$C$13:$C$18,MATCH(E11340,Assumptions!$A$13:$A$18,0)),INDEX(Assumptions!$B$13:$B$18,MATCH(E11340,Assumptions!$A$13:$A$18,0))*F11340)),2)</f>
        <v>200</v>
      </c>
    </row>
    <row r="11341" customFormat="false" ht="15" hidden="false" customHeight="false" outlineLevel="0" collapsed="false">
      <c r="A11341" s="24" t="s">
        <v>12164</v>
      </c>
      <c r="B11341" s="39" t="n">
        <v>46260</v>
      </c>
      <c r="C11341" s="24" t="s">
        <v>522</v>
      </c>
      <c r="D11341" s="24" t="s">
        <v>826</v>
      </c>
      <c r="E11341" s="24" t="s">
        <v>103</v>
      </c>
      <c r="F11341" s="38" t="n">
        <v>3050</v>
      </c>
      <c r="G11341" s="42" t="n">
        <f aca="false">DATE(YEAR(B11341),MONTH(B11341),1)</f>
        <v>46235</v>
      </c>
      <c r="H11341" s="24" t="str">
        <f aca="false">INDEX(Customers!$B$2:$B$601,MATCH(C11341,Customers!$A$2:$A$601,0))</f>
        <v>Central</v>
      </c>
      <c r="I11341" s="43" t="n">
        <f aca="false">ROUND(MIN(INDEX(Assumptions!$D$13:$D$18,MATCH(E11341,Assumptions!$A$13:$A$18,0)),MAX(INDEX(Assumptions!$C$13:$C$18,MATCH(E11341,Assumptions!$A$13:$A$18,0)),INDEX(Assumptions!$B$13:$B$18,MATCH(E11341,Assumptions!$A$13:$A$18,0))*F11341)),2)</f>
        <v>30.5</v>
      </c>
    </row>
    <row r="11342" customFormat="false" ht="15" hidden="false" customHeight="false" outlineLevel="0" collapsed="false">
      <c r="A11342" s="24" t="s">
        <v>12165</v>
      </c>
      <c r="B11342" s="39" t="n">
        <v>46260</v>
      </c>
      <c r="C11342" s="24" t="s">
        <v>525</v>
      </c>
      <c r="D11342" s="24" t="s">
        <v>826</v>
      </c>
      <c r="E11342" s="24" t="s">
        <v>103</v>
      </c>
      <c r="F11342" s="38" t="n">
        <v>1300</v>
      </c>
      <c r="G11342" s="42" t="n">
        <f aca="false">DATE(YEAR(B11342),MONTH(B11342),1)</f>
        <v>46235</v>
      </c>
      <c r="H11342" s="24" t="str">
        <f aca="false">INDEX(Customers!$B$2:$B$601,MATCH(C11342,Customers!$A$2:$A$601,0))</f>
        <v>Nairobi</v>
      </c>
      <c r="I11342" s="43" t="n">
        <f aca="false">ROUND(MIN(INDEX(Assumptions!$D$13:$D$18,MATCH(E11342,Assumptions!$A$13:$A$18,0)),MAX(INDEX(Assumptions!$C$13:$C$18,MATCH(E11342,Assumptions!$A$13:$A$18,0)),INDEX(Assumptions!$B$13:$B$18,MATCH(E11342,Assumptions!$A$13:$A$18,0))*F11342)),2)</f>
        <v>13</v>
      </c>
    </row>
    <row r="11343" customFormat="false" ht="15" hidden="false" customHeight="false" outlineLevel="0" collapsed="false">
      <c r="A11343" s="24" t="s">
        <v>12166</v>
      </c>
      <c r="B11343" s="39" t="n">
        <v>46260</v>
      </c>
      <c r="C11343" s="24" t="s">
        <v>528</v>
      </c>
      <c r="D11343" s="24" t="s">
        <v>826</v>
      </c>
      <c r="E11343" s="24" t="s">
        <v>103</v>
      </c>
      <c r="F11343" s="38" t="n">
        <v>4560</v>
      </c>
      <c r="G11343" s="42" t="n">
        <f aca="false">DATE(YEAR(B11343),MONTH(B11343),1)</f>
        <v>46235</v>
      </c>
      <c r="H11343" s="24" t="str">
        <f aca="false">INDEX(Customers!$B$2:$B$601,MATCH(C11343,Customers!$A$2:$A$601,0))</f>
        <v>Central</v>
      </c>
      <c r="I11343" s="43" t="n">
        <f aca="false">ROUND(MIN(INDEX(Assumptions!$D$13:$D$18,MATCH(E11343,Assumptions!$A$13:$A$18,0)),MAX(INDEX(Assumptions!$C$13:$C$18,MATCH(E11343,Assumptions!$A$13:$A$18,0)),INDEX(Assumptions!$B$13:$B$18,MATCH(E11343,Assumptions!$A$13:$A$18,0))*F11343)),2)</f>
        <v>45.6</v>
      </c>
    </row>
    <row r="11344" customFormat="false" ht="15" hidden="false" customHeight="false" outlineLevel="0" collapsed="false">
      <c r="A11344" s="24" t="s">
        <v>12167</v>
      </c>
      <c r="B11344" s="39" t="n">
        <v>46260</v>
      </c>
      <c r="C11344" s="24" t="s">
        <v>533</v>
      </c>
      <c r="D11344" s="24" t="s">
        <v>826</v>
      </c>
      <c r="E11344" s="24" t="s">
        <v>103</v>
      </c>
      <c r="F11344" s="38" t="n">
        <v>4280</v>
      </c>
      <c r="G11344" s="42" t="n">
        <f aca="false">DATE(YEAR(B11344),MONTH(B11344),1)</f>
        <v>46235</v>
      </c>
      <c r="H11344" s="24" t="str">
        <f aca="false">INDEX(Customers!$B$2:$B$601,MATCH(C11344,Customers!$A$2:$A$601,0))</f>
        <v>Rift Valley</v>
      </c>
      <c r="I11344" s="43" t="n">
        <f aca="false">ROUND(MIN(INDEX(Assumptions!$D$13:$D$18,MATCH(E11344,Assumptions!$A$13:$A$18,0)),MAX(INDEX(Assumptions!$C$13:$C$18,MATCH(E11344,Assumptions!$A$13:$A$18,0)),INDEX(Assumptions!$B$13:$B$18,MATCH(E11344,Assumptions!$A$13:$A$18,0))*F11344)),2)</f>
        <v>42.8</v>
      </c>
    </row>
    <row r="11345" customFormat="false" ht="15" hidden="false" customHeight="false" outlineLevel="0" collapsed="false">
      <c r="A11345" s="24" t="s">
        <v>12168</v>
      </c>
      <c r="B11345" s="39" t="n">
        <v>46260</v>
      </c>
      <c r="C11345" s="24" t="s">
        <v>542</v>
      </c>
      <c r="D11345" s="24" t="s">
        <v>826</v>
      </c>
      <c r="E11345" s="24" t="s">
        <v>109</v>
      </c>
      <c r="F11345" s="38" t="n">
        <v>2420</v>
      </c>
      <c r="G11345" s="42" t="n">
        <f aca="false">DATE(YEAR(B11345),MONTH(B11345),1)</f>
        <v>46235</v>
      </c>
      <c r="H11345" s="24" t="str">
        <f aca="false">INDEX(Customers!$B$2:$B$601,MATCH(C11345,Customers!$A$2:$A$601,0))</f>
        <v>Western</v>
      </c>
      <c r="I11345" s="43" t="n">
        <f aca="false">ROUND(MIN(INDEX(Assumptions!$D$13:$D$18,MATCH(E11345,Assumptions!$A$13:$A$18,0)),MAX(INDEX(Assumptions!$C$13:$C$18,MATCH(E11345,Assumptions!$A$13:$A$18,0)),INDEX(Assumptions!$B$13:$B$18,MATCH(E11345,Assumptions!$A$13:$A$18,0))*F11345)),2)</f>
        <v>9.68</v>
      </c>
    </row>
    <row r="11346" customFormat="false" ht="15" hidden="false" customHeight="false" outlineLevel="0" collapsed="false">
      <c r="A11346" s="24" t="s">
        <v>12169</v>
      </c>
      <c r="B11346" s="39" t="n">
        <v>46260</v>
      </c>
      <c r="C11346" s="24" t="s">
        <v>574</v>
      </c>
      <c r="D11346" s="24" t="s">
        <v>826</v>
      </c>
      <c r="E11346" s="24" t="s">
        <v>109</v>
      </c>
      <c r="F11346" s="38" t="n">
        <v>1610</v>
      </c>
      <c r="G11346" s="42" t="n">
        <f aca="false">DATE(YEAR(B11346),MONTH(B11346),1)</f>
        <v>46235</v>
      </c>
      <c r="H11346" s="24" t="str">
        <f aca="false">INDEX(Customers!$B$2:$B$601,MATCH(C11346,Customers!$A$2:$A$601,0))</f>
        <v>Central</v>
      </c>
      <c r="I11346" s="43" t="n">
        <f aca="false">ROUND(MIN(INDEX(Assumptions!$D$13:$D$18,MATCH(E11346,Assumptions!$A$13:$A$18,0)),MAX(INDEX(Assumptions!$C$13:$C$18,MATCH(E11346,Assumptions!$A$13:$A$18,0)),INDEX(Assumptions!$B$13:$B$18,MATCH(E11346,Assumptions!$A$13:$A$18,0))*F11346)),2)</f>
        <v>6.44</v>
      </c>
    </row>
    <row r="11347" customFormat="false" ht="15" hidden="false" customHeight="false" outlineLevel="0" collapsed="false">
      <c r="A11347" s="24" t="s">
        <v>12170</v>
      </c>
      <c r="B11347" s="39" t="n">
        <v>46260</v>
      </c>
      <c r="C11347" s="24" t="s">
        <v>588</v>
      </c>
      <c r="D11347" s="24" t="s">
        <v>161</v>
      </c>
      <c r="E11347" s="24" t="s">
        <v>105</v>
      </c>
      <c r="F11347" s="38" t="n">
        <v>2070</v>
      </c>
      <c r="G11347" s="42" t="n">
        <f aca="false">DATE(YEAR(B11347),MONTH(B11347),1)</f>
        <v>46235</v>
      </c>
      <c r="H11347" s="24" t="str">
        <f aca="false">INDEX(Customers!$B$2:$B$601,MATCH(C11347,Customers!$A$2:$A$601,0))</f>
        <v>Nairobi</v>
      </c>
      <c r="I11347" s="43" t="n">
        <f aca="false">ROUND(MIN(INDEX(Assumptions!$D$13:$D$18,MATCH(E11347,Assumptions!$A$13:$A$18,0)),MAX(INDEX(Assumptions!$C$13:$C$18,MATCH(E11347,Assumptions!$A$13:$A$18,0)),INDEX(Assumptions!$B$13:$B$18,MATCH(E11347,Assumptions!$A$13:$A$18,0))*F11347)),2)</f>
        <v>31.05</v>
      </c>
    </row>
    <row r="11348" customFormat="false" ht="15" hidden="false" customHeight="false" outlineLevel="0" collapsed="false">
      <c r="A11348" s="24" t="s">
        <v>12171</v>
      </c>
      <c r="B11348" s="39" t="n">
        <v>46260</v>
      </c>
      <c r="C11348" s="24" t="s">
        <v>606</v>
      </c>
      <c r="D11348" s="24" t="s">
        <v>826</v>
      </c>
      <c r="E11348" s="24" t="s">
        <v>113</v>
      </c>
      <c r="F11348" s="38" t="n">
        <v>250</v>
      </c>
      <c r="G11348" s="42" t="n">
        <f aca="false">DATE(YEAR(B11348),MONTH(B11348),1)</f>
        <v>46235</v>
      </c>
      <c r="H11348" s="24" t="str">
        <f aca="false">INDEX(Customers!$B$2:$B$601,MATCH(C11348,Customers!$A$2:$A$601,0))</f>
        <v>Central</v>
      </c>
      <c r="I11348" s="43" t="n">
        <f aca="false">ROUND(MIN(INDEX(Assumptions!$D$13:$D$18,MATCH(E11348,Assumptions!$A$13:$A$18,0)),MAX(INDEX(Assumptions!$C$13:$C$18,MATCH(E11348,Assumptions!$A$13:$A$18,0)),INDEX(Assumptions!$B$13:$B$18,MATCH(E11348,Assumptions!$A$13:$A$18,0))*F11348)),2)</f>
        <v>12.5</v>
      </c>
    </row>
    <row r="11349" customFormat="false" ht="15" hidden="false" customHeight="false" outlineLevel="0" collapsed="false">
      <c r="A11349" s="24" t="s">
        <v>12172</v>
      </c>
      <c r="B11349" s="39" t="n">
        <v>46260</v>
      </c>
      <c r="C11349" s="24" t="s">
        <v>609</v>
      </c>
      <c r="D11349" s="24" t="s">
        <v>826</v>
      </c>
      <c r="E11349" s="24" t="s">
        <v>103</v>
      </c>
      <c r="F11349" s="38" t="n">
        <v>2500</v>
      </c>
      <c r="G11349" s="42" t="n">
        <f aca="false">DATE(YEAR(B11349),MONTH(B11349),1)</f>
        <v>46235</v>
      </c>
      <c r="H11349" s="24" t="str">
        <f aca="false">INDEX(Customers!$B$2:$B$601,MATCH(C11349,Customers!$A$2:$A$601,0))</f>
        <v>Rift Valley</v>
      </c>
      <c r="I11349" s="43" t="n">
        <f aca="false">ROUND(MIN(INDEX(Assumptions!$D$13:$D$18,MATCH(E11349,Assumptions!$A$13:$A$18,0)),MAX(INDEX(Assumptions!$C$13:$C$18,MATCH(E11349,Assumptions!$A$13:$A$18,0)),INDEX(Assumptions!$B$13:$B$18,MATCH(E11349,Assumptions!$A$13:$A$18,0))*F11349)),2)</f>
        <v>25</v>
      </c>
    </row>
    <row r="11350" customFormat="false" ht="15" hidden="false" customHeight="false" outlineLevel="0" collapsed="false">
      <c r="A11350" s="24" t="s">
        <v>12173</v>
      </c>
      <c r="B11350" s="39" t="n">
        <v>46260</v>
      </c>
      <c r="C11350" s="24" t="s">
        <v>622</v>
      </c>
      <c r="D11350" s="24" t="s">
        <v>826</v>
      </c>
      <c r="E11350" s="24" t="s">
        <v>103</v>
      </c>
      <c r="F11350" s="38" t="n">
        <v>230</v>
      </c>
      <c r="G11350" s="42" t="n">
        <f aca="false">DATE(YEAR(B11350),MONTH(B11350),1)</f>
        <v>46235</v>
      </c>
      <c r="H11350" s="24" t="str">
        <f aca="false">INDEX(Customers!$B$2:$B$601,MATCH(C11350,Customers!$A$2:$A$601,0))</f>
        <v>Nairobi</v>
      </c>
      <c r="I11350" s="43" t="n">
        <f aca="false">ROUND(MIN(INDEX(Assumptions!$D$13:$D$18,MATCH(E11350,Assumptions!$A$13:$A$18,0)),MAX(INDEX(Assumptions!$C$13:$C$18,MATCH(E11350,Assumptions!$A$13:$A$18,0)),INDEX(Assumptions!$B$13:$B$18,MATCH(E11350,Assumptions!$A$13:$A$18,0))*F11350)),2)</f>
        <v>5</v>
      </c>
    </row>
    <row r="11351" customFormat="false" ht="15" hidden="false" customHeight="false" outlineLevel="0" collapsed="false">
      <c r="A11351" s="24" t="s">
        <v>12174</v>
      </c>
      <c r="B11351" s="39" t="n">
        <v>46260</v>
      </c>
      <c r="C11351" s="24" t="s">
        <v>657</v>
      </c>
      <c r="D11351" s="24" t="s">
        <v>199</v>
      </c>
      <c r="E11351" s="24" t="s">
        <v>105</v>
      </c>
      <c r="F11351" s="38" t="n">
        <v>1770</v>
      </c>
      <c r="G11351" s="42" t="n">
        <f aca="false">DATE(YEAR(B11351),MONTH(B11351),1)</f>
        <v>46235</v>
      </c>
      <c r="H11351" s="24" t="str">
        <f aca="false">INDEX(Customers!$B$2:$B$601,MATCH(C11351,Customers!$A$2:$A$601,0))</f>
        <v>Western</v>
      </c>
      <c r="I11351" s="43" t="n">
        <f aca="false">ROUND(MIN(INDEX(Assumptions!$D$13:$D$18,MATCH(E11351,Assumptions!$A$13:$A$18,0)),MAX(INDEX(Assumptions!$C$13:$C$18,MATCH(E11351,Assumptions!$A$13:$A$18,0)),INDEX(Assumptions!$B$13:$B$18,MATCH(E11351,Assumptions!$A$13:$A$18,0))*F11351)),2)</f>
        <v>26.55</v>
      </c>
    </row>
    <row r="11352" customFormat="false" ht="15" hidden="false" customHeight="false" outlineLevel="0" collapsed="false">
      <c r="A11352" s="24" t="s">
        <v>12175</v>
      </c>
      <c r="B11352" s="39" t="n">
        <v>46260</v>
      </c>
      <c r="C11352" s="24" t="s">
        <v>657</v>
      </c>
      <c r="D11352" s="24" t="s">
        <v>194</v>
      </c>
      <c r="E11352" s="24" t="s">
        <v>105</v>
      </c>
      <c r="F11352" s="38" t="n">
        <v>830</v>
      </c>
      <c r="G11352" s="42" t="n">
        <f aca="false">DATE(YEAR(B11352),MONTH(B11352),1)</f>
        <v>46235</v>
      </c>
      <c r="H11352" s="24" t="str">
        <f aca="false">INDEX(Customers!$B$2:$B$601,MATCH(C11352,Customers!$A$2:$A$601,0))</f>
        <v>Western</v>
      </c>
      <c r="I11352" s="43" t="n">
        <f aca="false">ROUND(MIN(INDEX(Assumptions!$D$13:$D$18,MATCH(E11352,Assumptions!$A$13:$A$18,0)),MAX(INDEX(Assumptions!$C$13:$C$18,MATCH(E11352,Assumptions!$A$13:$A$18,0)),INDEX(Assumptions!$B$13:$B$18,MATCH(E11352,Assumptions!$A$13:$A$18,0))*F11352)),2)</f>
        <v>12.45</v>
      </c>
    </row>
    <row r="11353" customFormat="false" ht="15" hidden="false" customHeight="false" outlineLevel="0" collapsed="false">
      <c r="A11353" s="24" t="s">
        <v>12176</v>
      </c>
      <c r="B11353" s="39" t="n">
        <v>46260</v>
      </c>
      <c r="C11353" s="24" t="s">
        <v>657</v>
      </c>
      <c r="D11353" s="24" t="s">
        <v>826</v>
      </c>
      <c r="E11353" s="24" t="s">
        <v>109</v>
      </c>
      <c r="F11353" s="38" t="n">
        <v>160</v>
      </c>
      <c r="G11353" s="42" t="n">
        <f aca="false">DATE(YEAR(B11353),MONTH(B11353),1)</f>
        <v>46235</v>
      </c>
      <c r="H11353" s="24" t="str">
        <f aca="false">INDEX(Customers!$B$2:$B$601,MATCH(C11353,Customers!$A$2:$A$601,0))</f>
        <v>Western</v>
      </c>
      <c r="I11353" s="43" t="n">
        <f aca="false">ROUND(MIN(INDEX(Assumptions!$D$13:$D$18,MATCH(E11353,Assumptions!$A$13:$A$18,0)),MAX(INDEX(Assumptions!$C$13:$C$18,MATCH(E11353,Assumptions!$A$13:$A$18,0)),INDEX(Assumptions!$B$13:$B$18,MATCH(E11353,Assumptions!$A$13:$A$18,0))*F11353)),2)</f>
        <v>0.64</v>
      </c>
    </row>
    <row r="11354" customFormat="false" ht="15" hidden="false" customHeight="false" outlineLevel="0" collapsed="false">
      <c r="A11354" s="24" t="s">
        <v>12177</v>
      </c>
      <c r="B11354" s="39" t="n">
        <v>46260</v>
      </c>
      <c r="C11354" s="24" t="s">
        <v>665</v>
      </c>
      <c r="D11354" s="24" t="s">
        <v>153</v>
      </c>
      <c r="E11354" s="24" t="s">
        <v>105</v>
      </c>
      <c r="F11354" s="38" t="n">
        <v>1230</v>
      </c>
      <c r="G11354" s="42" t="n">
        <f aca="false">DATE(YEAR(B11354),MONTH(B11354),1)</f>
        <v>46235</v>
      </c>
      <c r="H11354" s="24" t="str">
        <f aca="false">INDEX(Customers!$B$2:$B$601,MATCH(C11354,Customers!$A$2:$A$601,0))</f>
        <v>Nairobi</v>
      </c>
      <c r="I11354" s="43" t="n">
        <f aca="false">ROUND(MIN(INDEX(Assumptions!$D$13:$D$18,MATCH(E11354,Assumptions!$A$13:$A$18,0)),MAX(INDEX(Assumptions!$C$13:$C$18,MATCH(E11354,Assumptions!$A$13:$A$18,0)),INDEX(Assumptions!$B$13:$B$18,MATCH(E11354,Assumptions!$A$13:$A$18,0))*F11354)),2)</f>
        <v>18.45</v>
      </c>
    </row>
    <row r="11355" customFormat="false" ht="15" hidden="false" customHeight="false" outlineLevel="0" collapsed="false">
      <c r="A11355" s="24" t="s">
        <v>12178</v>
      </c>
      <c r="B11355" s="39" t="n">
        <v>46260</v>
      </c>
      <c r="C11355" s="24" t="s">
        <v>665</v>
      </c>
      <c r="D11355" s="24" t="s">
        <v>153</v>
      </c>
      <c r="E11355" s="24" t="s">
        <v>107</v>
      </c>
      <c r="F11355" s="38" t="n">
        <v>3400</v>
      </c>
      <c r="G11355" s="42" t="n">
        <f aca="false">DATE(YEAR(B11355),MONTH(B11355),1)</f>
        <v>46235</v>
      </c>
      <c r="H11355" s="24" t="str">
        <f aca="false">INDEX(Customers!$B$2:$B$601,MATCH(C11355,Customers!$A$2:$A$601,0))</f>
        <v>Nairobi</v>
      </c>
      <c r="I11355" s="43" t="n">
        <f aca="false">ROUND(MIN(INDEX(Assumptions!$D$13:$D$18,MATCH(E11355,Assumptions!$A$13:$A$18,0)),MAX(INDEX(Assumptions!$C$13:$C$18,MATCH(E11355,Assumptions!$A$13:$A$18,0)),INDEX(Assumptions!$B$13:$B$18,MATCH(E11355,Assumptions!$A$13:$A$18,0))*F11355)),2)</f>
        <v>0</v>
      </c>
    </row>
    <row r="11356" customFormat="false" ht="15" hidden="false" customHeight="false" outlineLevel="0" collapsed="false">
      <c r="A11356" s="24" t="s">
        <v>12179</v>
      </c>
      <c r="B11356" s="39" t="n">
        <v>46260</v>
      </c>
      <c r="C11356" s="24" t="s">
        <v>665</v>
      </c>
      <c r="D11356" s="24" t="s">
        <v>826</v>
      </c>
      <c r="E11356" s="24" t="s">
        <v>103</v>
      </c>
      <c r="F11356" s="38" t="n">
        <v>5240</v>
      </c>
      <c r="G11356" s="42" t="n">
        <f aca="false">DATE(YEAR(B11356),MONTH(B11356),1)</f>
        <v>46235</v>
      </c>
      <c r="H11356" s="24" t="str">
        <f aca="false">INDEX(Customers!$B$2:$B$601,MATCH(C11356,Customers!$A$2:$A$601,0))</f>
        <v>Nairobi</v>
      </c>
      <c r="I11356" s="43" t="n">
        <f aca="false">ROUND(MIN(INDEX(Assumptions!$D$13:$D$18,MATCH(E11356,Assumptions!$A$13:$A$18,0)),MAX(INDEX(Assumptions!$C$13:$C$18,MATCH(E11356,Assumptions!$A$13:$A$18,0)),INDEX(Assumptions!$B$13:$B$18,MATCH(E11356,Assumptions!$A$13:$A$18,0))*F11356)),2)</f>
        <v>52.4</v>
      </c>
    </row>
    <row r="11357" customFormat="false" ht="15" hidden="false" customHeight="false" outlineLevel="0" collapsed="false">
      <c r="A11357" s="24" t="s">
        <v>12180</v>
      </c>
      <c r="B11357" s="39" t="n">
        <v>46260</v>
      </c>
      <c r="C11357" s="24" t="s">
        <v>687</v>
      </c>
      <c r="D11357" s="24" t="s">
        <v>826</v>
      </c>
      <c r="E11357" s="24" t="s">
        <v>111</v>
      </c>
      <c r="F11357" s="38" t="n">
        <v>1000</v>
      </c>
      <c r="G11357" s="42" t="n">
        <f aca="false">DATE(YEAR(B11357),MONTH(B11357),1)</f>
        <v>46235</v>
      </c>
      <c r="H11357" s="24" t="str">
        <f aca="false">INDEX(Customers!$B$2:$B$601,MATCH(C11357,Customers!$A$2:$A$601,0))</f>
        <v>Central</v>
      </c>
      <c r="I11357" s="43" t="n">
        <f aca="false">ROUND(MIN(INDEX(Assumptions!$D$13:$D$18,MATCH(E11357,Assumptions!$A$13:$A$18,0)),MAX(INDEX(Assumptions!$C$13:$C$18,MATCH(E11357,Assumptions!$A$13:$A$18,0)),INDEX(Assumptions!$B$13:$B$18,MATCH(E11357,Assumptions!$A$13:$A$18,0))*F11357)),2)</f>
        <v>40</v>
      </c>
    </row>
    <row r="11358" customFormat="false" ht="15" hidden="false" customHeight="false" outlineLevel="0" collapsed="false">
      <c r="A11358" s="24" t="s">
        <v>12181</v>
      </c>
      <c r="B11358" s="39" t="n">
        <v>46260</v>
      </c>
      <c r="C11358" s="24" t="s">
        <v>695</v>
      </c>
      <c r="D11358" s="24" t="s">
        <v>826</v>
      </c>
      <c r="E11358" s="24" t="s">
        <v>103</v>
      </c>
      <c r="F11358" s="38" t="n">
        <v>360</v>
      </c>
      <c r="G11358" s="42" t="n">
        <f aca="false">DATE(YEAR(B11358),MONTH(B11358),1)</f>
        <v>46235</v>
      </c>
      <c r="H11358" s="24" t="str">
        <f aca="false">INDEX(Customers!$B$2:$B$601,MATCH(C11358,Customers!$A$2:$A$601,0))</f>
        <v>Central</v>
      </c>
      <c r="I11358" s="43" t="n">
        <f aca="false">ROUND(MIN(INDEX(Assumptions!$D$13:$D$18,MATCH(E11358,Assumptions!$A$13:$A$18,0)),MAX(INDEX(Assumptions!$C$13:$C$18,MATCH(E11358,Assumptions!$A$13:$A$18,0)),INDEX(Assumptions!$B$13:$B$18,MATCH(E11358,Assumptions!$A$13:$A$18,0))*F11358)),2)</f>
        <v>5</v>
      </c>
    </row>
    <row r="11359" customFormat="false" ht="15" hidden="false" customHeight="false" outlineLevel="0" collapsed="false">
      <c r="A11359" s="24" t="s">
        <v>12182</v>
      </c>
      <c r="B11359" s="39" t="n">
        <v>46260</v>
      </c>
      <c r="C11359" s="24" t="s">
        <v>701</v>
      </c>
      <c r="D11359" s="24" t="s">
        <v>156</v>
      </c>
      <c r="E11359" s="24" t="s">
        <v>107</v>
      </c>
      <c r="F11359" s="38" t="n">
        <v>2190</v>
      </c>
      <c r="G11359" s="42" t="n">
        <f aca="false">DATE(YEAR(B11359),MONTH(B11359),1)</f>
        <v>46235</v>
      </c>
      <c r="H11359" s="24" t="str">
        <f aca="false">INDEX(Customers!$B$2:$B$601,MATCH(C11359,Customers!$A$2:$A$601,0))</f>
        <v>Nairobi</v>
      </c>
      <c r="I11359" s="43" t="n">
        <f aca="false">ROUND(MIN(INDEX(Assumptions!$D$13:$D$18,MATCH(E11359,Assumptions!$A$13:$A$18,0)),MAX(INDEX(Assumptions!$C$13:$C$18,MATCH(E11359,Assumptions!$A$13:$A$18,0)),INDEX(Assumptions!$B$13:$B$18,MATCH(E11359,Assumptions!$A$13:$A$18,0))*F11359)),2)</f>
        <v>0</v>
      </c>
    </row>
    <row r="11360" customFormat="false" ht="15" hidden="false" customHeight="false" outlineLevel="0" collapsed="false">
      <c r="A11360" s="24" t="s">
        <v>12183</v>
      </c>
      <c r="B11360" s="39" t="n">
        <v>46260</v>
      </c>
      <c r="C11360" s="24" t="s">
        <v>732</v>
      </c>
      <c r="D11360" s="24" t="s">
        <v>826</v>
      </c>
      <c r="E11360" s="24" t="s">
        <v>113</v>
      </c>
      <c r="F11360" s="38" t="n">
        <v>1000</v>
      </c>
      <c r="G11360" s="42" t="n">
        <f aca="false">DATE(YEAR(B11360),MONTH(B11360),1)</f>
        <v>46235</v>
      </c>
      <c r="H11360" s="24" t="str">
        <f aca="false">INDEX(Customers!$B$2:$B$601,MATCH(C11360,Customers!$A$2:$A$601,0))</f>
        <v>Rift Valley</v>
      </c>
      <c r="I11360" s="43" t="n">
        <f aca="false">ROUND(MIN(INDEX(Assumptions!$D$13:$D$18,MATCH(E11360,Assumptions!$A$13:$A$18,0)),MAX(INDEX(Assumptions!$C$13:$C$18,MATCH(E11360,Assumptions!$A$13:$A$18,0)),INDEX(Assumptions!$B$13:$B$18,MATCH(E11360,Assumptions!$A$13:$A$18,0))*F11360)),2)</f>
        <v>50</v>
      </c>
    </row>
    <row r="11361" customFormat="false" ht="15" hidden="false" customHeight="false" outlineLevel="0" collapsed="false">
      <c r="A11361" s="24" t="s">
        <v>12184</v>
      </c>
      <c r="B11361" s="39" t="n">
        <v>46260</v>
      </c>
      <c r="C11361" s="24" t="s">
        <v>755</v>
      </c>
      <c r="D11361" s="24" t="s">
        <v>193</v>
      </c>
      <c r="E11361" s="24" t="s">
        <v>107</v>
      </c>
      <c r="F11361" s="38" t="n">
        <v>19330</v>
      </c>
      <c r="G11361" s="42" t="n">
        <f aca="false">DATE(YEAR(B11361),MONTH(B11361),1)</f>
        <v>46235</v>
      </c>
      <c r="H11361" s="24" t="str">
        <f aca="false">INDEX(Customers!$B$2:$B$601,MATCH(C11361,Customers!$A$2:$A$601,0))</f>
        <v>Western</v>
      </c>
      <c r="I11361" s="43" t="n">
        <f aca="false">ROUND(MIN(INDEX(Assumptions!$D$13:$D$18,MATCH(E11361,Assumptions!$A$13:$A$18,0)),MAX(INDEX(Assumptions!$C$13:$C$18,MATCH(E11361,Assumptions!$A$13:$A$18,0)),INDEX(Assumptions!$B$13:$B$18,MATCH(E11361,Assumptions!$A$13:$A$18,0))*F11361)),2)</f>
        <v>0</v>
      </c>
    </row>
    <row r="11362" customFormat="false" ht="15" hidden="false" customHeight="false" outlineLevel="0" collapsed="false">
      <c r="A11362" s="24" t="s">
        <v>12185</v>
      </c>
      <c r="B11362" s="39" t="n">
        <v>46260</v>
      </c>
      <c r="C11362" s="24" t="s">
        <v>759</v>
      </c>
      <c r="D11362" s="24" t="s">
        <v>826</v>
      </c>
      <c r="E11362" s="24" t="s">
        <v>103</v>
      </c>
      <c r="F11362" s="38" t="n">
        <v>2250</v>
      </c>
      <c r="G11362" s="42" t="n">
        <f aca="false">DATE(YEAR(B11362),MONTH(B11362),1)</f>
        <v>46235</v>
      </c>
      <c r="H11362" s="24" t="str">
        <f aca="false">INDEX(Customers!$B$2:$B$601,MATCH(C11362,Customers!$A$2:$A$601,0))</f>
        <v>Coast</v>
      </c>
      <c r="I11362" s="43" t="n">
        <f aca="false">ROUND(MIN(INDEX(Assumptions!$D$13:$D$18,MATCH(E11362,Assumptions!$A$13:$A$18,0)),MAX(INDEX(Assumptions!$C$13:$C$18,MATCH(E11362,Assumptions!$A$13:$A$18,0)),INDEX(Assumptions!$B$13:$B$18,MATCH(E11362,Assumptions!$A$13:$A$18,0))*F11362)),2)</f>
        <v>22.5</v>
      </c>
    </row>
    <row r="11363" customFormat="false" ht="15" hidden="false" customHeight="false" outlineLevel="0" collapsed="false">
      <c r="A11363" s="24" t="s">
        <v>12186</v>
      </c>
      <c r="B11363" s="39" t="n">
        <v>46260</v>
      </c>
      <c r="C11363" s="24" t="s">
        <v>762</v>
      </c>
      <c r="D11363" s="24" t="s">
        <v>826</v>
      </c>
      <c r="E11363" s="24" t="s">
        <v>103</v>
      </c>
      <c r="F11363" s="38" t="n">
        <v>1340</v>
      </c>
      <c r="G11363" s="42" t="n">
        <f aca="false">DATE(YEAR(B11363),MONTH(B11363),1)</f>
        <v>46235</v>
      </c>
      <c r="H11363" s="24" t="str">
        <f aca="false">INDEX(Customers!$B$2:$B$601,MATCH(C11363,Customers!$A$2:$A$601,0))</f>
        <v>Western</v>
      </c>
      <c r="I11363" s="43" t="n">
        <f aca="false">ROUND(MIN(INDEX(Assumptions!$D$13:$D$18,MATCH(E11363,Assumptions!$A$13:$A$18,0)),MAX(INDEX(Assumptions!$C$13:$C$18,MATCH(E11363,Assumptions!$A$13:$A$18,0)),INDEX(Assumptions!$B$13:$B$18,MATCH(E11363,Assumptions!$A$13:$A$18,0))*F11363)),2)</f>
        <v>13.4</v>
      </c>
    </row>
    <row r="11364" customFormat="false" ht="15" hidden="false" customHeight="false" outlineLevel="0" collapsed="false">
      <c r="A11364" s="24" t="s">
        <v>12187</v>
      </c>
      <c r="B11364" s="39" t="n">
        <v>46260</v>
      </c>
      <c r="C11364" s="24" t="s">
        <v>766</v>
      </c>
      <c r="D11364" s="24" t="s">
        <v>176</v>
      </c>
      <c r="E11364" s="24" t="s">
        <v>105</v>
      </c>
      <c r="F11364" s="38" t="n">
        <v>6550</v>
      </c>
      <c r="G11364" s="42" t="n">
        <f aca="false">DATE(YEAR(B11364),MONTH(B11364),1)</f>
        <v>46235</v>
      </c>
      <c r="H11364" s="24" t="str">
        <f aca="false">INDEX(Customers!$B$2:$B$601,MATCH(C11364,Customers!$A$2:$A$601,0))</f>
        <v>Rift Valley</v>
      </c>
      <c r="I11364" s="43" t="n">
        <f aca="false">ROUND(MIN(INDEX(Assumptions!$D$13:$D$18,MATCH(E11364,Assumptions!$A$13:$A$18,0)),MAX(INDEX(Assumptions!$C$13:$C$18,MATCH(E11364,Assumptions!$A$13:$A$18,0)),INDEX(Assumptions!$B$13:$B$18,MATCH(E11364,Assumptions!$A$13:$A$18,0))*F11364)),2)</f>
        <v>98.25</v>
      </c>
    </row>
    <row r="11365" customFormat="false" ht="15" hidden="false" customHeight="false" outlineLevel="0" collapsed="false">
      <c r="A11365" s="24" t="s">
        <v>12188</v>
      </c>
      <c r="B11365" s="39" t="n">
        <v>46260</v>
      </c>
      <c r="C11365" s="24" t="s">
        <v>768</v>
      </c>
      <c r="D11365" s="24" t="s">
        <v>826</v>
      </c>
      <c r="E11365" s="24" t="s">
        <v>113</v>
      </c>
      <c r="F11365" s="38" t="n">
        <v>99</v>
      </c>
      <c r="G11365" s="42" t="n">
        <f aca="false">DATE(YEAR(B11365),MONTH(B11365),1)</f>
        <v>46235</v>
      </c>
      <c r="H11365" s="24" t="str">
        <f aca="false">INDEX(Customers!$B$2:$B$601,MATCH(C11365,Customers!$A$2:$A$601,0))</f>
        <v>Central</v>
      </c>
      <c r="I11365" s="43" t="n">
        <f aca="false">ROUND(MIN(INDEX(Assumptions!$D$13:$D$18,MATCH(E11365,Assumptions!$A$13:$A$18,0)),MAX(INDEX(Assumptions!$C$13:$C$18,MATCH(E11365,Assumptions!$A$13:$A$18,0)),INDEX(Assumptions!$B$13:$B$18,MATCH(E11365,Assumptions!$A$13:$A$18,0))*F11365)),2)</f>
        <v>4.95</v>
      </c>
    </row>
    <row r="11366" customFormat="false" ht="15" hidden="false" customHeight="false" outlineLevel="0" collapsed="false">
      <c r="A11366" s="24" t="s">
        <v>12189</v>
      </c>
      <c r="B11366" s="39" t="n">
        <v>46260</v>
      </c>
      <c r="C11366" s="24" t="s">
        <v>784</v>
      </c>
      <c r="D11366" s="24" t="s">
        <v>197</v>
      </c>
      <c r="E11366" s="24" t="s">
        <v>107</v>
      </c>
      <c r="F11366" s="38" t="n">
        <v>1860</v>
      </c>
      <c r="G11366" s="42" t="n">
        <f aca="false">DATE(YEAR(B11366),MONTH(B11366),1)</f>
        <v>46235</v>
      </c>
      <c r="H11366" s="24" t="str">
        <f aca="false">INDEX(Customers!$B$2:$B$601,MATCH(C11366,Customers!$A$2:$A$601,0))</f>
        <v>Western</v>
      </c>
      <c r="I11366" s="43" t="n">
        <f aca="false">ROUND(MIN(INDEX(Assumptions!$D$13:$D$18,MATCH(E11366,Assumptions!$A$13:$A$18,0)),MAX(INDEX(Assumptions!$C$13:$C$18,MATCH(E11366,Assumptions!$A$13:$A$18,0)),INDEX(Assumptions!$B$13:$B$18,MATCH(E11366,Assumptions!$A$13:$A$18,0))*F11366)),2)</f>
        <v>0</v>
      </c>
    </row>
    <row r="11367" customFormat="false" ht="15" hidden="false" customHeight="false" outlineLevel="0" collapsed="false">
      <c r="A11367" s="24" t="s">
        <v>12190</v>
      </c>
      <c r="B11367" s="39" t="n">
        <v>46261</v>
      </c>
      <c r="C11367" s="24" t="s">
        <v>223</v>
      </c>
      <c r="D11367" s="24" t="s">
        <v>826</v>
      </c>
      <c r="E11367" s="24" t="s">
        <v>109</v>
      </c>
      <c r="F11367" s="38" t="n">
        <v>3950</v>
      </c>
      <c r="G11367" s="42" t="n">
        <f aca="false">DATE(YEAR(B11367),MONTH(B11367),1)</f>
        <v>46235</v>
      </c>
      <c r="H11367" s="24" t="str">
        <f aca="false">INDEX(Customers!$B$2:$B$601,MATCH(C11367,Customers!$A$2:$A$601,0))</f>
        <v>Central</v>
      </c>
      <c r="I11367" s="43" t="n">
        <f aca="false">ROUND(MIN(INDEX(Assumptions!$D$13:$D$18,MATCH(E11367,Assumptions!$A$13:$A$18,0)),MAX(INDEX(Assumptions!$C$13:$C$18,MATCH(E11367,Assumptions!$A$13:$A$18,0)),INDEX(Assumptions!$B$13:$B$18,MATCH(E11367,Assumptions!$A$13:$A$18,0))*F11367)),2)</f>
        <v>15.8</v>
      </c>
    </row>
    <row r="11368" customFormat="false" ht="15" hidden="false" customHeight="false" outlineLevel="0" collapsed="false">
      <c r="A11368" s="24" t="s">
        <v>12191</v>
      </c>
      <c r="B11368" s="39" t="n">
        <v>46261</v>
      </c>
      <c r="C11368" s="24" t="s">
        <v>241</v>
      </c>
      <c r="D11368" s="24" t="s">
        <v>826</v>
      </c>
      <c r="E11368" s="24" t="s">
        <v>113</v>
      </c>
      <c r="F11368" s="38" t="n">
        <v>99</v>
      </c>
      <c r="G11368" s="42" t="n">
        <f aca="false">DATE(YEAR(B11368),MONTH(B11368),1)</f>
        <v>46235</v>
      </c>
      <c r="H11368" s="24" t="str">
        <f aca="false">INDEX(Customers!$B$2:$B$601,MATCH(C11368,Customers!$A$2:$A$601,0))</f>
        <v>Rift Valley</v>
      </c>
      <c r="I11368" s="43" t="n">
        <f aca="false">ROUND(MIN(INDEX(Assumptions!$D$13:$D$18,MATCH(E11368,Assumptions!$A$13:$A$18,0)),MAX(INDEX(Assumptions!$C$13:$C$18,MATCH(E11368,Assumptions!$A$13:$A$18,0)),INDEX(Assumptions!$B$13:$B$18,MATCH(E11368,Assumptions!$A$13:$A$18,0))*F11368)),2)</f>
        <v>4.95</v>
      </c>
    </row>
    <row r="11369" customFormat="false" ht="15" hidden="false" customHeight="false" outlineLevel="0" collapsed="false">
      <c r="A11369" s="24" t="s">
        <v>12192</v>
      </c>
      <c r="B11369" s="39" t="n">
        <v>46261</v>
      </c>
      <c r="C11369" s="24" t="s">
        <v>241</v>
      </c>
      <c r="D11369" s="24" t="s">
        <v>826</v>
      </c>
      <c r="E11369" s="24" t="s">
        <v>113</v>
      </c>
      <c r="F11369" s="38" t="n">
        <v>500</v>
      </c>
      <c r="G11369" s="42" t="n">
        <f aca="false">DATE(YEAR(B11369),MONTH(B11369),1)</f>
        <v>46235</v>
      </c>
      <c r="H11369" s="24" t="str">
        <f aca="false">INDEX(Customers!$B$2:$B$601,MATCH(C11369,Customers!$A$2:$A$601,0))</f>
        <v>Rift Valley</v>
      </c>
      <c r="I11369" s="43" t="n">
        <f aca="false">ROUND(MIN(INDEX(Assumptions!$D$13:$D$18,MATCH(E11369,Assumptions!$A$13:$A$18,0)),MAX(INDEX(Assumptions!$C$13:$C$18,MATCH(E11369,Assumptions!$A$13:$A$18,0)),INDEX(Assumptions!$B$13:$B$18,MATCH(E11369,Assumptions!$A$13:$A$18,0))*F11369)),2)</f>
        <v>25</v>
      </c>
    </row>
    <row r="11370" customFormat="false" ht="15" hidden="false" customHeight="false" outlineLevel="0" collapsed="false">
      <c r="A11370" s="24" t="s">
        <v>12193</v>
      </c>
      <c r="B11370" s="39" t="n">
        <v>46261</v>
      </c>
      <c r="C11370" s="24" t="s">
        <v>262</v>
      </c>
      <c r="D11370" s="24" t="s">
        <v>164</v>
      </c>
      <c r="E11370" s="24" t="s">
        <v>105</v>
      </c>
      <c r="F11370" s="38" t="n">
        <v>890</v>
      </c>
      <c r="G11370" s="42" t="n">
        <f aca="false">DATE(YEAR(B11370),MONTH(B11370),1)</f>
        <v>46235</v>
      </c>
      <c r="H11370" s="24" t="str">
        <f aca="false">INDEX(Customers!$B$2:$B$601,MATCH(C11370,Customers!$A$2:$A$601,0))</f>
        <v>Central</v>
      </c>
      <c r="I11370" s="43" t="n">
        <f aca="false">ROUND(MIN(INDEX(Assumptions!$D$13:$D$18,MATCH(E11370,Assumptions!$A$13:$A$18,0)),MAX(INDEX(Assumptions!$C$13:$C$18,MATCH(E11370,Assumptions!$A$13:$A$18,0)),INDEX(Assumptions!$B$13:$B$18,MATCH(E11370,Assumptions!$A$13:$A$18,0))*F11370)),2)</f>
        <v>13.35</v>
      </c>
    </row>
    <row r="11371" customFormat="false" ht="15" hidden="false" customHeight="false" outlineLevel="0" collapsed="false">
      <c r="A11371" s="24" t="s">
        <v>12194</v>
      </c>
      <c r="B11371" s="39" t="n">
        <v>46261</v>
      </c>
      <c r="C11371" s="24" t="s">
        <v>277</v>
      </c>
      <c r="D11371" s="24" t="s">
        <v>826</v>
      </c>
      <c r="E11371" s="24" t="s">
        <v>113</v>
      </c>
      <c r="F11371" s="38" t="n">
        <v>250</v>
      </c>
      <c r="G11371" s="42" t="n">
        <f aca="false">DATE(YEAR(B11371),MONTH(B11371),1)</f>
        <v>46235</v>
      </c>
      <c r="H11371" s="24" t="str">
        <f aca="false">INDEX(Customers!$B$2:$B$601,MATCH(C11371,Customers!$A$2:$A$601,0))</f>
        <v>Rift Valley</v>
      </c>
      <c r="I11371" s="43" t="n">
        <f aca="false">ROUND(MIN(INDEX(Assumptions!$D$13:$D$18,MATCH(E11371,Assumptions!$A$13:$A$18,0)),MAX(INDEX(Assumptions!$C$13:$C$18,MATCH(E11371,Assumptions!$A$13:$A$18,0)),INDEX(Assumptions!$B$13:$B$18,MATCH(E11371,Assumptions!$A$13:$A$18,0))*F11371)),2)</f>
        <v>12.5</v>
      </c>
    </row>
    <row r="11372" customFormat="false" ht="15" hidden="false" customHeight="false" outlineLevel="0" collapsed="false">
      <c r="A11372" s="24" t="s">
        <v>12195</v>
      </c>
      <c r="B11372" s="39" t="n">
        <v>46261</v>
      </c>
      <c r="C11372" s="24" t="s">
        <v>281</v>
      </c>
      <c r="D11372" s="24" t="s">
        <v>826</v>
      </c>
      <c r="E11372" s="24" t="s">
        <v>103</v>
      </c>
      <c r="F11372" s="38" t="n">
        <v>1200</v>
      </c>
      <c r="G11372" s="42" t="n">
        <f aca="false">DATE(YEAR(B11372),MONTH(B11372),1)</f>
        <v>46235</v>
      </c>
      <c r="H11372" s="24" t="str">
        <f aca="false">INDEX(Customers!$B$2:$B$601,MATCH(C11372,Customers!$A$2:$A$601,0))</f>
        <v>Rift Valley</v>
      </c>
      <c r="I11372" s="43" t="n">
        <f aca="false">ROUND(MIN(INDEX(Assumptions!$D$13:$D$18,MATCH(E11372,Assumptions!$A$13:$A$18,0)),MAX(INDEX(Assumptions!$C$13:$C$18,MATCH(E11372,Assumptions!$A$13:$A$18,0)),INDEX(Assumptions!$B$13:$B$18,MATCH(E11372,Assumptions!$A$13:$A$18,0))*F11372)),2)</f>
        <v>12</v>
      </c>
    </row>
    <row r="11373" customFormat="false" ht="15" hidden="false" customHeight="false" outlineLevel="0" collapsed="false">
      <c r="A11373" s="24" t="s">
        <v>12196</v>
      </c>
      <c r="B11373" s="39" t="n">
        <v>46261</v>
      </c>
      <c r="C11373" s="24" t="s">
        <v>281</v>
      </c>
      <c r="D11373" s="24" t="s">
        <v>174</v>
      </c>
      <c r="E11373" s="24" t="s">
        <v>105</v>
      </c>
      <c r="F11373" s="38" t="n">
        <v>8130</v>
      </c>
      <c r="G11373" s="42" t="n">
        <f aca="false">DATE(YEAR(B11373),MONTH(B11373),1)</f>
        <v>46235</v>
      </c>
      <c r="H11373" s="24" t="str">
        <f aca="false">INDEX(Customers!$B$2:$B$601,MATCH(C11373,Customers!$A$2:$A$601,0))</f>
        <v>Rift Valley</v>
      </c>
      <c r="I11373" s="43" t="n">
        <f aca="false">ROUND(MIN(INDEX(Assumptions!$D$13:$D$18,MATCH(E11373,Assumptions!$A$13:$A$18,0)),MAX(INDEX(Assumptions!$C$13:$C$18,MATCH(E11373,Assumptions!$A$13:$A$18,0)),INDEX(Assumptions!$B$13:$B$18,MATCH(E11373,Assumptions!$A$13:$A$18,0))*F11373)),2)</f>
        <v>121.95</v>
      </c>
    </row>
    <row r="11374" customFormat="false" ht="15" hidden="false" customHeight="false" outlineLevel="0" collapsed="false">
      <c r="A11374" s="24" t="s">
        <v>12197</v>
      </c>
      <c r="B11374" s="39" t="n">
        <v>46261</v>
      </c>
      <c r="C11374" s="24" t="s">
        <v>310</v>
      </c>
      <c r="D11374" s="24" t="s">
        <v>826</v>
      </c>
      <c r="E11374" s="24" t="s">
        <v>103</v>
      </c>
      <c r="F11374" s="38" t="n">
        <v>13670</v>
      </c>
      <c r="G11374" s="42" t="n">
        <f aca="false">DATE(YEAR(B11374),MONTH(B11374),1)</f>
        <v>46235</v>
      </c>
      <c r="H11374" s="24" t="str">
        <f aca="false">INDEX(Customers!$B$2:$B$601,MATCH(C11374,Customers!$A$2:$A$601,0))</f>
        <v>Eastern</v>
      </c>
      <c r="I11374" s="43" t="n">
        <f aca="false">ROUND(MIN(INDEX(Assumptions!$D$13:$D$18,MATCH(E11374,Assumptions!$A$13:$A$18,0)),MAX(INDEX(Assumptions!$C$13:$C$18,MATCH(E11374,Assumptions!$A$13:$A$18,0)),INDEX(Assumptions!$B$13:$B$18,MATCH(E11374,Assumptions!$A$13:$A$18,0))*F11374)),2)</f>
        <v>105</v>
      </c>
    </row>
    <row r="11375" customFormat="false" ht="15" hidden="false" customHeight="false" outlineLevel="0" collapsed="false">
      <c r="A11375" s="24" t="s">
        <v>12198</v>
      </c>
      <c r="B11375" s="39" t="n">
        <v>46261</v>
      </c>
      <c r="C11375" s="24" t="s">
        <v>317</v>
      </c>
      <c r="D11375" s="24" t="s">
        <v>826</v>
      </c>
      <c r="E11375" s="24" t="s">
        <v>103</v>
      </c>
      <c r="F11375" s="38" t="n">
        <v>3040</v>
      </c>
      <c r="G11375" s="42" t="n">
        <f aca="false">DATE(YEAR(B11375),MONTH(B11375),1)</f>
        <v>46235</v>
      </c>
      <c r="H11375" s="24" t="str">
        <f aca="false">INDEX(Customers!$B$2:$B$601,MATCH(C11375,Customers!$A$2:$A$601,0))</f>
        <v>Rift Valley</v>
      </c>
      <c r="I11375" s="43" t="n">
        <f aca="false">ROUND(MIN(INDEX(Assumptions!$D$13:$D$18,MATCH(E11375,Assumptions!$A$13:$A$18,0)),MAX(INDEX(Assumptions!$C$13:$C$18,MATCH(E11375,Assumptions!$A$13:$A$18,0)),INDEX(Assumptions!$B$13:$B$18,MATCH(E11375,Assumptions!$A$13:$A$18,0))*F11375)),2)</f>
        <v>30.4</v>
      </c>
    </row>
    <row r="11376" customFormat="false" ht="15" hidden="false" customHeight="false" outlineLevel="0" collapsed="false">
      <c r="A11376" s="24" t="s">
        <v>12199</v>
      </c>
      <c r="B11376" s="39" t="n">
        <v>46261</v>
      </c>
      <c r="C11376" s="24" t="s">
        <v>317</v>
      </c>
      <c r="D11376" s="24" t="s">
        <v>826</v>
      </c>
      <c r="E11376" s="24" t="s">
        <v>103</v>
      </c>
      <c r="F11376" s="38" t="n">
        <v>390</v>
      </c>
      <c r="G11376" s="42" t="n">
        <f aca="false">DATE(YEAR(B11376),MONTH(B11376),1)</f>
        <v>46235</v>
      </c>
      <c r="H11376" s="24" t="str">
        <f aca="false">INDEX(Customers!$B$2:$B$601,MATCH(C11376,Customers!$A$2:$A$601,0))</f>
        <v>Rift Valley</v>
      </c>
      <c r="I11376" s="43" t="n">
        <f aca="false">ROUND(MIN(INDEX(Assumptions!$D$13:$D$18,MATCH(E11376,Assumptions!$A$13:$A$18,0)),MAX(INDEX(Assumptions!$C$13:$C$18,MATCH(E11376,Assumptions!$A$13:$A$18,0)),INDEX(Assumptions!$B$13:$B$18,MATCH(E11376,Assumptions!$A$13:$A$18,0))*F11376)),2)</f>
        <v>5</v>
      </c>
    </row>
    <row r="11377" customFormat="false" ht="15" hidden="false" customHeight="false" outlineLevel="0" collapsed="false">
      <c r="A11377" s="24" t="s">
        <v>12200</v>
      </c>
      <c r="B11377" s="39" t="n">
        <v>46261</v>
      </c>
      <c r="C11377" s="24" t="s">
        <v>320</v>
      </c>
      <c r="D11377" s="24" t="s">
        <v>826</v>
      </c>
      <c r="E11377" s="24" t="s">
        <v>109</v>
      </c>
      <c r="F11377" s="38" t="n">
        <v>2550</v>
      </c>
      <c r="G11377" s="42" t="n">
        <f aca="false">DATE(YEAR(B11377),MONTH(B11377),1)</f>
        <v>46235</v>
      </c>
      <c r="H11377" s="24" t="str">
        <f aca="false">INDEX(Customers!$B$2:$B$601,MATCH(C11377,Customers!$A$2:$A$601,0))</f>
        <v>Rift Valley</v>
      </c>
      <c r="I11377" s="43" t="n">
        <f aca="false">ROUND(MIN(INDEX(Assumptions!$D$13:$D$18,MATCH(E11377,Assumptions!$A$13:$A$18,0)),MAX(INDEX(Assumptions!$C$13:$C$18,MATCH(E11377,Assumptions!$A$13:$A$18,0)),INDEX(Assumptions!$B$13:$B$18,MATCH(E11377,Assumptions!$A$13:$A$18,0))*F11377)),2)</f>
        <v>10.2</v>
      </c>
    </row>
    <row r="11378" customFormat="false" ht="15" hidden="false" customHeight="false" outlineLevel="0" collapsed="false">
      <c r="A11378" s="24" t="s">
        <v>12201</v>
      </c>
      <c r="B11378" s="39" t="n">
        <v>46261</v>
      </c>
      <c r="C11378" s="24" t="s">
        <v>326</v>
      </c>
      <c r="D11378" s="24" t="s">
        <v>826</v>
      </c>
      <c r="E11378" s="24" t="s">
        <v>111</v>
      </c>
      <c r="F11378" s="38" t="n">
        <v>100</v>
      </c>
      <c r="G11378" s="42" t="n">
        <f aca="false">DATE(YEAR(B11378),MONTH(B11378),1)</f>
        <v>46235</v>
      </c>
      <c r="H11378" s="24" t="str">
        <f aca="false">INDEX(Customers!$B$2:$B$601,MATCH(C11378,Customers!$A$2:$A$601,0))</f>
        <v>Nairobi</v>
      </c>
      <c r="I11378" s="43" t="n">
        <f aca="false">ROUND(MIN(INDEX(Assumptions!$D$13:$D$18,MATCH(E11378,Assumptions!$A$13:$A$18,0)),MAX(INDEX(Assumptions!$C$13:$C$18,MATCH(E11378,Assumptions!$A$13:$A$18,0)),INDEX(Assumptions!$B$13:$B$18,MATCH(E11378,Assumptions!$A$13:$A$18,0))*F11378)),2)</f>
        <v>4</v>
      </c>
    </row>
    <row r="11379" customFormat="false" ht="15" hidden="false" customHeight="false" outlineLevel="0" collapsed="false">
      <c r="A11379" s="24" t="s">
        <v>12202</v>
      </c>
      <c r="B11379" s="39" t="n">
        <v>46261</v>
      </c>
      <c r="C11379" s="24" t="s">
        <v>331</v>
      </c>
      <c r="D11379" s="24" t="s">
        <v>184</v>
      </c>
      <c r="E11379" s="24" t="s">
        <v>107</v>
      </c>
      <c r="F11379" s="38" t="n">
        <v>3440</v>
      </c>
      <c r="G11379" s="42" t="n">
        <f aca="false">DATE(YEAR(B11379),MONTH(B11379),1)</f>
        <v>46235</v>
      </c>
      <c r="H11379" s="24" t="str">
        <f aca="false">INDEX(Customers!$B$2:$B$601,MATCH(C11379,Customers!$A$2:$A$601,0))</f>
        <v>Coast</v>
      </c>
      <c r="I11379" s="43" t="n">
        <f aca="false">ROUND(MIN(INDEX(Assumptions!$D$13:$D$18,MATCH(E11379,Assumptions!$A$13:$A$18,0)),MAX(INDEX(Assumptions!$C$13:$C$18,MATCH(E11379,Assumptions!$A$13:$A$18,0)),INDEX(Assumptions!$B$13:$B$18,MATCH(E11379,Assumptions!$A$13:$A$18,0))*F11379)),2)</f>
        <v>0</v>
      </c>
    </row>
    <row r="11380" customFormat="false" ht="15" hidden="false" customHeight="false" outlineLevel="0" collapsed="false">
      <c r="A11380" s="24" t="s">
        <v>12203</v>
      </c>
      <c r="B11380" s="39" t="n">
        <v>46261</v>
      </c>
      <c r="C11380" s="24" t="s">
        <v>334</v>
      </c>
      <c r="D11380" s="24" t="s">
        <v>826</v>
      </c>
      <c r="E11380" s="24" t="s">
        <v>109</v>
      </c>
      <c r="F11380" s="38" t="n">
        <v>9500</v>
      </c>
      <c r="G11380" s="42" t="n">
        <f aca="false">DATE(YEAR(B11380),MONTH(B11380),1)</f>
        <v>46235</v>
      </c>
      <c r="H11380" s="24" t="str">
        <f aca="false">INDEX(Customers!$B$2:$B$601,MATCH(C11380,Customers!$A$2:$A$601,0))</f>
        <v>Nairobi</v>
      </c>
      <c r="I11380" s="43" t="n">
        <f aca="false">ROUND(MIN(INDEX(Assumptions!$D$13:$D$18,MATCH(E11380,Assumptions!$A$13:$A$18,0)),MAX(INDEX(Assumptions!$C$13:$C$18,MATCH(E11380,Assumptions!$A$13:$A$18,0)),INDEX(Assumptions!$B$13:$B$18,MATCH(E11380,Assumptions!$A$13:$A$18,0))*F11380)),2)</f>
        <v>38</v>
      </c>
    </row>
    <row r="11381" customFormat="false" ht="15" hidden="false" customHeight="false" outlineLevel="0" collapsed="false">
      <c r="A11381" s="24" t="s">
        <v>12204</v>
      </c>
      <c r="B11381" s="39" t="n">
        <v>46261</v>
      </c>
      <c r="C11381" s="24" t="s">
        <v>344</v>
      </c>
      <c r="D11381" s="24" t="s">
        <v>165</v>
      </c>
      <c r="E11381" s="24" t="s">
        <v>107</v>
      </c>
      <c r="F11381" s="38" t="n">
        <v>2040</v>
      </c>
      <c r="G11381" s="42" t="n">
        <f aca="false">DATE(YEAR(B11381),MONTH(B11381),1)</f>
        <v>46235</v>
      </c>
      <c r="H11381" s="24" t="str">
        <f aca="false">INDEX(Customers!$B$2:$B$601,MATCH(C11381,Customers!$A$2:$A$601,0))</f>
        <v>Central</v>
      </c>
      <c r="I11381" s="43" t="n">
        <f aca="false">ROUND(MIN(INDEX(Assumptions!$D$13:$D$18,MATCH(E11381,Assumptions!$A$13:$A$18,0)),MAX(INDEX(Assumptions!$C$13:$C$18,MATCH(E11381,Assumptions!$A$13:$A$18,0)),INDEX(Assumptions!$B$13:$B$18,MATCH(E11381,Assumptions!$A$13:$A$18,0))*F11381)),2)</f>
        <v>0</v>
      </c>
    </row>
    <row r="11382" customFormat="false" ht="15" hidden="false" customHeight="false" outlineLevel="0" collapsed="false">
      <c r="A11382" s="24" t="s">
        <v>12205</v>
      </c>
      <c r="B11382" s="39" t="n">
        <v>46261</v>
      </c>
      <c r="C11382" s="24" t="s">
        <v>344</v>
      </c>
      <c r="D11382" s="24" t="s">
        <v>826</v>
      </c>
      <c r="E11382" s="24" t="s">
        <v>103</v>
      </c>
      <c r="F11382" s="38" t="n">
        <v>9690</v>
      </c>
      <c r="G11382" s="42" t="n">
        <f aca="false">DATE(YEAR(B11382),MONTH(B11382),1)</f>
        <v>46235</v>
      </c>
      <c r="H11382" s="24" t="str">
        <f aca="false">INDEX(Customers!$B$2:$B$601,MATCH(C11382,Customers!$A$2:$A$601,0))</f>
        <v>Central</v>
      </c>
      <c r="I11382" s="43" t="n">
        <f aca="false">ROUND(MIN(INDEX(Assumptions!$D$13:$D$18,MATCH(E11382,Assumptions!$A$13:$A$18,0)),MAX(INDEX(Assumptions!$C$13:$C$18,MATCH(E11382,Assumptions!$A$13:$A$18,0)),INDEX(Assumptions!$B$13:$B$18,MATCH(E11382,Assumptions!$A$13:$A$18,0))*F11382)),2)</f>
        <v>96.9</v>
      </c>
    </row>
    <row r="11383" customFormat="false" ht="15" hidden="false" customHeight="false" outlineLevel="0" collapsed="false">
      <c r="A11383" s="24" t="s">
        <v>12206</v>
      </c>
      <c r="B11383" s="39" t="n">
        <v>46261</v>
      </c>
      <c r="C11383" s="24" t="s">
        <v>347</v>
      </c>
      <c r="D11383" s="24" t="s">
        <v>826</v>
      </c>
      <c r="E11383" s="24" t="s">
        <v>109</v>
      </c>
      <c r="F11383" s="38" t="n">
        <v>24560</v>
      </c>
      <c r="G11383" s="42" t="n">
        <f aca="false">DATE(YEAR(B11383),MONTH(B11383),1)</f>
        <v>46235</v>
      </c>
      <c r="H11383" s="24" t="str">
        <f aca="false">INDEX(Customers!$B$2:$B$601,MATCH(C11383,Customers!$A$2:$A$601,0))</f>
        <v>Coast</v>
      </c>
      <c r="I11383" s="43" t="n">
        <f aca="false">ROUND(MIN(INDEX(Assumptions!$D$13:$D$18,MATCH(E11383,Assumptions!$A$13:$A$18,0)),MAX(INDEX(Assumptions!$C$13:$C$18,MATCH(E11383,Assumptions!$A$13:$A$18,0)),INDEX(Assumptions!$B$13:$B$18,MATCH(E11383,Assumptions!$A$13:$A$18,0))*F11383)),2)</f>
        <v>40</v>
      </c>
    </row>
    <row r="11384" customFormat="false" ht="15" hidden="false" customHeight="false" outlineLevel="0" collapsed="false">
      <c r="A11384" s="24" t="s">
        <v>12207</v>
      </c>
      <c r="B11384" s="39" t="n">
        <v>46261</v>
      </c>
      <c r="C11384" s="24" t="s">
        <v>373</v>
      </c>
      <c r="D11384" s="24" t="s">
        <v>826</v>
      </c>
      <c r="E11384" s="24" t="s">
        <v>103</v>
      </c>
      <c r="F11384" s="38" t="n">
        <v>580</v>
      </c>
      <c r="G11384" s="42" t="n">
        <f aca="false">DATE(YEAR(B11384),MONTH(B11384),1)</f>
        <v>46235</v>
      </c>
      <c r="H11384" s="24" t="str">
        <f aca="false">INDEX(Customers!$B$2:$B$601,MATCH(C11384,Customers!$A$2:$A$601,0))</f>
        <v>Rift Valley</v>
      </c>
      <c r="I11384" s="43" t="n">
        <f aca="false">ROUND(MIN(INDEX(Assumptions!$D$13:$D$18,MATCH(E11384,Assumptions!$A$13:$A$18,0)),MAX(INDEX(Assumptions!$C$13:$C$18,MATCH(E11384,Assumptions!$A$13:$A$18,0)),INDEX(Assumptions!$B$13:$B$18,MATCH(E11384,Assumptions!$A$13:$A$18,0))*F11384)),2)</f>
        <v>5.8</v>
      </c>
    </row>
    <row r="11385" customFormat="false" ht="15" hidden="false" customHeight="false" outlineLevel="0" collapsed="false">
      <c r="A11385" s="24" t="s">
        <v>12208</v>
      </c>
      <c r="B11385" s="39" t="n">
        <v>46261</v>
      </c>
      <c r="C11385" s="24" t="s">
        <v>376</v>
      </c>
      <c r="D11385" s="24" t="s">
        <v>153</v>
      </c>
      <c r="E11385" s="24" t="s">
        <v>105</v>
      </c>
      <c r="F11385" s="38" t="n">
        <v>620</v>
      </c>
      <c r="G11385" s="42" t="n">
        <f aca="false">DATE(YEAR(B11385),MONTH(B11385),1)</f>
        <v>46235</v>
      </c>
      <c r="H11385" s="24" t="str">
        <f aca="false">INDEX(Customers!$B$2:$B$601,MATCH(C11385,Customers!$A$2:$A$601,0))</f>
        <v>Nairobi</v>
      </c>
      <c r="I11385" s="43" t="n">
        <f aca="false">ROUND(MIN(INDEX(Assumptions!$D$13:$D$18,MATCH(E11385,Assumptions!$A$13:$A$18,0)),MAX(INDEX(Assumptions!$C$13:$C$18,MATCH(E11385,Assumptions!$A$13:$A$18,0)),INDEX(Assumptions!$B$13:$B$18,MATCH(E11385,Assumptions!$A$13:$A$18,0))*F11385)),2)</f>
        <v>10</v>
      </c>
    </row>
    <row r="11386" customFormat="false" ht="15" hidden="false" customHeight="false" outlineLevel="0" collapsed="false">
      <c r="A11386" s="24" t="s">
        <v>12209</v>
      </c>
      <c r="B11386" s="39" t="n">
        <v>46261</v>
      </c>
      <c r="C11386" s="24" t="s">
        <v>381</v>
      </c>
      <c r="D11386" s="24" t="s">
        <v>826</v>
      </c>
      <c r="E11386" s="24" t="s">
        <v>113</v>
      </c>
      <c r="F11386" s="38" t="n">
        <v>500</v>
      </c>
      <c r="G11386" s="42" t="n">
        <f aca="false">DATE(YEAR(B11386),MONTH(B11386),1)</f>
        <v>46235</v>
      </c>
      <c r="H11386" s="24" t="str">
        <f aca="false">INDEX(Customers!$B$2:$B$601,MATCH(C11386,Customers!$A$2:$A$601,0))</f>
        <v>Rift Valley</v>
      </c>
      <c r="I11386" s="43" t="n">
        <f aca="false">ROUND(MIN(INDEX(Assumptions!$D$13:$D$18,MATCH(E11386,Assumptions!$A$13:$A$18,0)),MAX(INDEX(Assumptions!$C$13:$C$18,MATCH(E11386,Assumptions!$A$13:$A$18,0)),INDEX(Assumptions!$B$13:$B$18,MATCH(E11386,Assumptions!$A$13:$A$18,0))*F11386)),2)</f>
        <v>25</v>
      </c>
    </row>
    <row r="11387" customFormat="false" ht="15" hidden="false" customHeight="false" outlineLevel="0" collapsed="false">
      <c r="A11387" s="24" t="s">
        <v>12210</v>
      </c>
      <c r="B11387" s="39" t="n">
        <v>46261</v>
      </c>
      <c r="C11387" s="24" t="s">
        <v>388</v>
      </c>
      <c r="D11387" s="24" t="s">
        <v>153</v>
      </c>
      <c r="E11387" s="24" t="s">
        <v>107</v>
      </c>
      <c r="F11387" s="38" t="n">
        <v>4740</v>
      </c>
      <c r="G11387" s="42" t="n">
        <f aca="false">DATE(YEAR(B11387),MONTH(B11387),1)</f>
        <v>46235</v>
      </c>
      <c r="H11387" s="24" t="str">
        <f aca="false">INDEX(Customers!$B$2:$B$601,MATCH(C11387,Customers!$A$2:$A$601,0))</f>
        <v>Nairobi</v>
      </c>
      <c r="I11387" s="43" t="n">
        <f aca="false">ROUND(MIN(INDEX(Assumptions!$D$13:$D$18,MATCH(E11387,Assumptions!$A$13:$A$18,0)),MAX(INDEX(Assumptions!$C$13:$C$18,MATCH(E11387,Assumptions!$A$13:$A$18,0)),INDEX(Assumptions!$B$13:$B$18,MATCH(E11387,Assumptions!$A$13:$A$18,0))*F11387)),2)</f>
        <v>0</v>
      </c>
    </row>
    <row r="11388" customFormat="false" ht="15" hidden="false" customHeight="false" outlineLevel="0" collapsed="false">
      <c r="A11388" s="24" t="s">
        <v>12211</v>
      </c>
      <c r="B11388" s="39" t="n">
        <v>46261</v>
      </c>
      <c r="C11388" s="24" t="s">
        <v>391</v>
      </c>
      <c r="D11388" s="24" t="s">
        <v>826</v>
      </c>
      <c r="E11388" s="24" t="s">
        <v>111</v>
      </c>
      <c r="F11388" s="38" t="n">
        <v>100</v>
      </c>
      <c r="G11388" s="42" t="n">
        <f aca="false">DATE(YEAR(B11388),MONTH(B11388),1)</f>
        <v>46235</v>
      </c>
      <c r="H11388" s="24" t="str">
        <f aca="false">INDEX(Customers!$B$2:$B$601,MATCH(C11388,Customers!$A$2:$A$601,0))</f>
        <v>Nairobi</v>
      </c>
      <c r="I11388" s="43" t="n">
        <f aca="false">ROUND(MIN(INDEX(Assumptions!$D$13:$D$18,MATCH(E11388,Assumptions!$A$13:$A$18,0)),MAX(INDEX(Assumptions!$C$13:$C$18,MATCH(E11388,Assumptions!$A$13:$A$18,0)),INDEX(Assumptions!$B$13:$B$18,MATCH(E11388,Assumptions!$A$13:$A$18,0))*F11388)),2)</f>
        <v>4</v>
      </c>
    </row>
    <row r="11389" customFormat="false" ht="15" hidden="false" customHeight="false" outlineLevel="0" collapsed="false">
      <c r="A11389" s="24" t="s">
        <v>12212</v>
      </c>
      <c r="B11389" s="39" t="n">
        <v>46261</v>
      </c>
      <c r="C11389" s="24" t="s">
        <v>393</v>
      </c>
      <c r="D11389" s="24" t="s">
        <v>826</v>
      </c>
      <c r="E11389" s="24" t="s">
        <v>111</v>
      </c>
      <c r="F11389" s="38" t="n">
        <v>20</v>
      </c>
      <c r="G11389" s="42" t="n">
        <f aca="false">DATE(YEAR(B11389),MONTH(B11389),1)</f>
        <v>46235</v>
      </c>
      <c r="H11389" s="24" t="str">
        <f aca="false">INDEX(Customers!$B$2:$B$601,MATCH(C11389,Customers!$A$2:$A$601,0))</f>
        <v>Rift Valley</v>
      </c>
      <c r="I11389" s="43" t="n">
        <f aca="false">ROUND(MIN(INDEX(Assumptions!$D$13:$D$18,MATCH(E11389,Assumptions!$A$13:$A$18,0)),MAX(INDEX(Assumptions!$C$13:$C$18,MATCH(E11389,Assumptions!$A$13:$A$18,0)),INDEX(Assumptions!$B$13:$B$18,MATCH(E11389,Assumptions!$A$13:$A$18,0))*F11389)),2)</f>
        <v>0.8</v>
      </c>
    </row>
    <row r="11390" customFormat="false" ht="15" hidden="false" customHeight="false" outlineLevel="0" collapsed="false">
      <c r="A11390" s="24" t="s">
        <v>12213</v>
      </c>
      <c r="B11390" s="39" t="n">
        <v>46261</v>
      </c>
      <c r="C11390" s="24" t="s">
        <v>415</v>
      </c>
      <c r="D11390" s="24" t="s">
        <v>826</v>
      </c>
      <c r="E11390" s="24" t="s">
        <v>109</v>
      </c>
      <c r="F11390" s="38" t="n">
        <v>2700</v>
      </c>
      <c r="G11390" s="42" t="n">
        <f aca="false">DATE(YEAR(B11390),MONTH(B11390),1)</f>
        <v>46235</v>
      </c>
      <c r="H11390" s="24" t="str">
        <f aca="false">INDEX(Customers!$B$2:$B$601,MATCH(C11390,Customers!$A$2:$A$601,0))</f>
        <v>Coast</v>
      </c>
      <c r="I11390" s="43" t="n">
        <f aca="false">ROUND(MIN(INDEX(Assumptions!$D$13:$D$18,MATCH(E11390,Assumptions!$A$13:$A$18,0)),MAX(INDEX(Assumptions!$C$13:$C$18,MATCH(E11390,Assumptions!$A$13:$A$18,0)),INDEX(Assumptions!$B$13:$B$18,MATCH(E11390,Assumptions!$A$13:$A$18,0))*F11390)),2)</f>
        <v>10.8</v>
      </c>
    </row>
    <row r="11391" customFormat="false" ht="15" hidden="false" customHeight="false" outlineLevel="0" collapsed="false">
      <c r="A11391" s="24" t="s">
        <v>12214</v>
      </c>
      <c r="B11391" s="39" t="n">
        <v>46261</v>
      </c>
      <c r="C11391" s="24" t="s">
        <v>432</v>
      </c>
      <c r="D11391" s="24" t="s">
        <v>826</v>
      </c>
      <c r="E11391" s="24" t="s">
        <v>109</v>
      </c>
      <c r="F11391" s="38" t="n">
        <v>2720</v>
      </c>
      <c r="G11391" s="42" t="n">
        <f aca="false">DATE(YEAR(B11391),MONTH(B11391),1)</f>
        <v>46235</v>
      </c>
      <c r="H11391" s="24" t="str">
        <f aca="false">INDEX(Customers!$B$2:$B$601,MATCH(C11391,Customers!$A$2:$A$601,0))</f>
        <v>Rift Valley</v>
      </c>
      <c r="I11391" s="43" t="n">
        <f aca="false">ROUND(MIN(INDEX(Assumptions!$D$13:$D$18,MATCH(E11391,Assumptions!$A$13:$A$18,0)),MAX(INDEX(Assumptions!$C$13:$C$18,MATCH(E11391,Assumptions!$A$13:$A$18,0)),INDEX(Assumptions!$B$13:$B$18,MATCH(E11391,Assumptions!$A$13:$A$18,0))*F11391)),2)</f>
        <v>10.88</v>
      </c>
    </row>
    <row r="11392" customFormat="false" ht="15" hidden="false" customHeight="false" outlineLevel="0" collapsed="false">
      <c r="A11392" s="24" t="s">
        <v>12215</v>
      </c>
      <c r="B11392" s="39" t="n">
        <v>46261</v>
      </c>
      <c r="C11392" s="24" t="s">
        <v>440</v>
      </c>
      <c r="D11392" s="24" t="s">
        <v>826</v>
      </c>
      <c r="E11392" s="24" t="s">
        <v>103</v>
      </c>
      <c r="F11392" s="38" t="n">
        <v>7760</v>
      </c>
      <c r="G11392" s="42" t="n">
        <f aca="false">DATE(YEAR(B11392),MONTH(B11392),1)</f>
        <v>46235</v>
      </c>
      <c r="H11392" s="24" t="str">
        <f aca="false">INDEX(Customers!$B$2:$B$601,MATCH(C11392,Customers!$A$2:$A$601,0))</f>
        <v>Nairobi</v>
      </c>
      <c r="I11392" s="43" t="n">
        <f aca="false">ROUND(MIN(INDEX(Assumptions!$D$13:$D$18,MATCH(E11392,Assumptions!$A$13:$A$18,0)),MAX(INDEX(Assumptions!$C$13:$C$18,MATCH(E11392,Assumptions!$A$13:$A$18,0)),INDEX(Assumptions!$B$13:$B$18,MATCH(E11392,Assumptions!$A$13:$A$18,0))*F11392)),2)</f>
        <v>77.6</v>
      </c>
    </row>
    <row r="11393" customFormat="false" ht="15" hidden="false" customHeight="false" outlineLevel="0" collapsed="false">
      <c r="A11393" s="24" t="s">
        <v>12216</v>
      </c>
      <c r="B11393" s="39" t="n">
        <v>46261</v>
      </c>
      <c r="C11393" s="24" t="s">
        <v>474</v>
      </c>
      <c r="D11393" s="24" t="s">
        <v>826</v>
      </c>
      <c r="E11393" s="24" t="s">
        <v>111</v>
      </c>
      <c r="F11393" s="38" t="n">
        <v>50</v>
      </c>
      <c r="G11393" s="42" t="n">
        <f aca="false">DATE(YEAR(B11393),MONTH(B11393),1)</f>
        <v>46235</v>
      </c>
      <c r="H11393" s="24" t="str">
        <f aca="false">INDEX(Customers!$B$2:$B$601,MATCH(C11393,Customers!$A$2:$A$601,0))</f>
        <v>Eastern</v>
      </c>
      <c r="I11393" s="43" t="n">
        <f aca="false">ROUND(MIN(INDEX(Assumptions!$D$13:$D$18,MATCH(E11393,Assumptions!$A$13:$A$18,0)),MAX(INDEX(Assumptions!$C$13:$C$18,MATCH(E11393,Assumptions!$A$13:$A$18,0)),INDEX(Assumptions!$B$13:$B$18,MATCH(E11393,Assumptions!$A$13:$A$18,0))*F11393)),2)</f>
        <v>2</v>
      </c>
    </row>
    <row r="11394" customFormat="false" ht="15" hidden="false" customHeight="false" outlineLevel="0" collapsed="false">
      <c r="A11394" s="24" t="s">
        <v>12217</v>
      </c>
      <c r="B11394" s="39" t="n">
        <v>46261</v>
      </c>
      <c r="C11394" s="24" t="s">
        <v>480</v>
      </c>
      <c r="D11394" s="24" t="s">
        <v>826</v>
      </c>
      <c r="E11394" s="24" t="s">
        <v>103</v>
      </c>
      <c r="F11394" s="38" t="n">
        <v>940</v>
      </c>
      <c r="G11394" s="42" t="n">
        <f aca="false">DATE(YEAR(B11394),MONTH(B11394),1)</f>
        <v>46235</v>
      </c>
      <c r="H11394" s="24" t="str">
        <f aca="false">INDEX(Customers!$B$2:$B$601,MATCH(C11394,Customers!$A$2:$A$601,0))</f>
        <v>Rift Valley</v>
      </c>
      <c r="I11394" s="43" t="n">
        <f aca="false">ROUND(MIN(INDEX(Assumptions!$D$13:$D$18,MATCH(E11394,Assumptions!$A$13:$A$18,0)),MAX(INDEX(Assumptions!$C$13:$C$18,MATCH(E11394,Assumptions!$A$13:$A$18,0)),INDEX(Assumptions!$B$13:$B$18,MATCH(E11394,Assumptions!$A$13:$A$18,0))*F11394)),2)</f>
        <v>9.4</v>
      </c>
    </row>
    <row r="11395" customFormat="false" ht="15" hidden="false" customHeight="false" outlineLevel="0" collapsed="false">
      <c r="A11395" s="24" t="s">
        <v>12218</v>
      </c>
      <c r="B11395" s="39" t="n">
        <v>46261</v>
      </c>
      <c r="C11395" s="24" t="s">
        <v>492</v>
      </c>
      <c r="D11395" s="24" t="s">
        <v>205</v>
      </c>
      <c r="E11395" s="24" t="s">
        <v>107</v>
      </c>
      <c r="F11395" s="38" t="n">
        <v>6210</v>
      </c>
      <c r="G11395" s="42" t="n">
        <f aca="false">DATE(YEAR(B11395),MONTH(B11395),1)</f>
        <v>46235</v>
      </c>
      <c r="H11395" s="24" t="str">
        <f aca="false">INDEX(Customers!$B$2:$B$601,MATCH(C11395,Customers!$A$2:$A$601,0))</f>
        <v>Eastern</v>
      </c>
      <c r="I11395" s="43" t="n">
        <f aca="false">ROUND(MIN(INDEX(Assumptions!$D$13:$D$18,MATCH(E11395,Assumptions!$A$13:$A$18,0)),MAX(INDEX(Assumptions!$C$13:$C$18,MATCH(E11395,Assumptions!$A$13:$A$18,0)),INDEX(Assumptions!$B$13:$B$18,MATCH(E11395,Assumptions!$A$13:$A$18,0))*F11395)),2)</f>
        <v>0</v>
      </c>
    </row>
    <row r="11396" customFormat="false" ht="15" hidden="false" customHeight="false" outlineLevel="0" collapsed="false">
      <c r="A11396" s="24" t="s">
        <v>12219</v>
      </c>
      <c r="B11396" s="39" t="n">
        <v>46261</v>
      </c>
      <c r="C11396" s="24" t="s">
        <v>509</v>
      </c>
      <c r="D11396" s="24" t="s">
        <v>826</v>
      </c>
      <c r="E11396" s="24" t="s">
        <v>109</v>
      </c>
      <c r="F11396" s="38" t="n">
        <v>21290</v>
      </c>
      <c r="G11396" s="42" t="n">
        <f aca="false">DATE(YEAR(B11396),MONTH(B11396),1)</f>
        <v>46235</v>
      </c>
      <c r="H11396" s="24" t="str">
        <f aca="false">INDEX(Customers!$B$2:$B$601,MATCH(C11396,Customers!$A$2:$A$601,0))</f>
        <v>Rift Valley</v>
      </c>
      <c r="I11396" s="43" t="n">
        <f aca="false">ROUND(MIN(INDEX(Assumptions!$D$13:$D$18,MATCH(E11396,Assumptions!$A$13:$A$18,0)),MAX(INDEX(Assumptions!$C$13:$C$18,MATCH(E11396,Assumptions!$A$13:$A$18,0)),INDEX(Assumptions!$B$13:$B$18,MATCH(E11396,Assumptions!$A$13:$A$18,0))*F11396)),2)</f>
        <v>40</v>
      </c>
    </row>
    <row r="11397" customFormat="false" ht="15" hidden="false" customHeight="false" outlineLevel="0" collapsed="false">
      <c r="A11397" s="24" t="s">
        <v>12220</v>
      </c>
      <c r="B11397" s="39" t="n">
        <v>46261</v>
      </c>
      <c r="C11397" s="24" t="s">
        <v>509</v>
      </c>
      <c r="D11397" s="24" t="s">
        <v>176</v>
      </c>
      <c r="E11397" s="24" t="s">
        <v>105</v>
      </c>
      <c r="F11397" s="38" t="n">
        <v>4040</v>
      </c>
      <c r="G11397" s="42" t="n">
        <f aca="false">DATE(YEAR(B11397),MONTH(B11397),1)</f>
        <v>46235</v>
      </c>
      <c r="H11397" s="24" t="str">
        <f aca="false">INDEX(Customers!$B$2:$B$601,MATCH(C11397,Customers!$A$2:$A$601,0))</f>
        <v>Rift Valley</v>
      </c>
      <c r="I11397" s="43" t="n">
        <f aca="false">ROUND(MIN(INDEX(Assumptions!$D$13:$D$18,MATCH(E11397,Assumptions!$A$13:$A$18,0)),MAX(INDEX(Assumptions!$C$13:$C$18,MATCH(E11397,Assumptions!$A$13:$A$18,0)),INDEX(Assumptions!$B$13:$B$18,MATCH(E11397,Assumptions!$A$13:$A$18,0))*F11397)),2)</f>
        <v>60.6</v>
      </c>
    </row>
    <row r="11398" customFormat="false" ht="15" hidden="false" customHeight="false" outlineLevel="0" collapsed="false">
      <c r="A11398" s="24" t="s">
        <v>12221</v>
      </c>
      <c r="B11398" s="39" t="n">
        <v>46261</v>
      </c>
      <c r="C11398" s="24" t="s">
        <v>515</v>
      </c>
      <c r="D11398" s="24" t="s">
        <v>826</v>
      </c>
      <c r="E11398" s="24" t="s">
        <v>113</v>
      </c>
      <c r="F11398" s="38" t="n">
        <v>250</v>
      </c>
      <c r="G11398" s="42" t="n">
        <f aca="false">DATE(YEAR(B11398),MONTH(B11398),1)</f>
        <v>46235</v>
      </c>
      <c r="H11398" s="24" t="str">
        <f aca="false">INDEX(Customers!$B$2:$B$601,MATCH(C11398,Customers!$A$2:$A$601,0))</f>
        <v>Western</v>
      </c>
      <c r="I11398" s="43" t="n">
        <f aca="false">ROUND(MIN(INDEX(Assumptions!$D$13:$D$18,MATCH(E11398,Assumptions!$A$13:$A$18,0)),MAX(INDEX(Assumptions!$C$13:$C$18,MATCH(E11398,Assumptions!$A$13:$A$18,0)),INDEX(Assumptions!$B$13:$B$18,MATCH(E11398,Assumptions!$A$13:$A$18,0))*F11398)),2)</f>
        <v>12.5</v>
      </c>
    </row>
    <row r="11399" customFormat="false" ht="15" hidden="false" customHeight="false" outlineLevel="0" collapsed="false">
      <c r="A11399" s="24" t="s">
        <v>12222</v>
      </c>
      <c r="B11399" s="39" t="n">
        <v>46261</v>
      </c>
      <c r="C11399" s="24" t="s">
        <v>517</v>
      </c>
      <c r="D11399" s="24" t="s">
        <v>152</v>
      </c>
      <c r="E11399" s="24" t="s">
        <v>105</v>
      </c>
      <c r="F11399" s="38" t="n">
        <v>5830</v>
      </c>
      <c r="G11399" s="42" t="n">
        <f aca="false">DATE(YEAR(B11399),MONTH(B11399),1)</f>
        <v>46235</v>
      </c>
      <c r="H11399" s="24" t="str">
        <f aca="false">INDEX(Customers!$B$2:$B$601,MATCH(C11399,Customers!$A$2:$A$601,0))</f>
        <v>Nairobi</v>
      </c>
      <c r="I11399" s="43" t="n">
        <f aca="false">ROUND(MIN(INDEX(Assumptions!$D$13:$D$18,MATCH(E11399,Assumptions!$A$13:$A$18,0)),MAX(INDEX(Assumptions!$C$13:$C$18,MATCH(E11399,Assumptions!$A$13:$A$18,0)),INDEX(Assumptions!$B$13:$B$18,MATCH(E11399,Assumptions!$A$13:$A$18,0))*F11399)),2)</f>
        <v>87.45</v>
      </c>
    </row>
    <row r="11400" customFormat="false" ht="15" hidden="false" customHeight="false" outlineLevel="0" collapsed="false">
      <c r="A11400" s="24" t="s">
        <v>12223</v>
      </c>
      <c r="B11400" s="39" t="n">
        <v>46261</v>
      </c>
      <c r="C11400" s="24" t="s">
        <v>522</v>
      </c>
      <c r="D11400" s="24" t="s">
        <v>826</v>
      </c>
      <c r="E11400" s="24" t="s">
        <v>109</v>
      </c>
      <c r="F11400" s="38" t="n">
        <v>6270</v>
      </c>
      <c r="G11400" s="42" t="n">
        <f aca="false">DATE(YEAR(B11400),MONTH(B11400),1)</f>
        <v>46235</v>
      </c>
      <c r="H11400" s="24" t="str">
        <f aca="false">INDEX(Customers!$B$2:$B$601,MATCH(C11400,Customers!$A$2:$A$601,0))</f>
        <v>Central</v>
      </c>
      <c r="I11400" s="43" t="n">
        <f aca="false">ROUND(MIN(INDEX(Assumptions!$D$13:$D$18,MATCH(E11400,Assumptions!$A$13:$A$18,0)),MAX(INDEX(Assumptions!$C$13:$C$18,MATCH(E11400,Assumptions!$A$13:$A$18,0)),INDEX(Assumptions!$B$13:$B$18,MATCH(E11400,Assumptions!$A$13:$A$18,0))*F11400)),2)</f>
        <v>25.08</v>
      </c>
    </row>
    <row r="11401" customFormat="false" ht="15" hidden="false" customHeight="false" outlineLevel="0" collapsed="false">
      <c r="A11401" s="24" t="s">
        <v>12224</v>
      </c>
      <c r="B11401" s="39" t="n">
        <v>46261</v>
      </c>
      <c r="C11401" s="24" t="s">
        <v>524</v>
      </c>
      <c r="D11401" s="24" t="s">
        <v>826</v>
      </c>
      <c r="E11401" s="24" t="s">
        <v>111</v>
      </c>
      <c r="F11401" s="38" t="n">
        <v>50</v>
      </c>
      <c r="G11401" s="42" t="n">
        <f aca="false">DATE(YEAR(B11401),MONTH(B11401),1)</f>
        <v>46235</v>
      </c>
      <c r="H11401" s="24" t="str">
        <f aca="false">INDEX(Customers!$B$2:$B$601,MATCH(C11401,Customers!$A$2:$A$601,0))</f>
        <v>Rift Valley</v>
      </c>
      <c r="I11401" s="43" t="n">
        <f aca="false">ROUND(MIN(INDEX(Assumptions!$D$13:$D$18,MATCH(E11401,Assumptions!$A$13:$A$18,0)),MAX(INDEX(Assumptions!$C$13:$C$18,MATCH(E11401,Assumptions!$A$13:$A$18,0)),INDEX(Assumptions!$B$13:$B$18,MATCH(E11401,Assumptions!$A$13:$A$18,0))*F11401)),2)</f>
        <v>2</v>
      </c>
    </row>
    <row r="11402" customFormat="false" ht="15" hidden="false" customHeight="false" outlineLevel="0" collapsed="false">
      <c r="A11402" s="24" t="s">
        <v>12225</v>
      </c>
      <c r="B11402" s="39" t="n">
        <v>46261</v>
      </c>
      <c r="C11402" s="24" t="s">
        <v>528</v>
      </c>
      <c r="D11402" s="24" t="s">
        <v>826</v>
      </c>
      <c r="E11402" s="24" t="s">
        <v>103</v>
      </c>
      <c r="F11402" s="38" t="n">
        <v>7770</v>
      </c>
      <c r="G11402" s="42" t="n">
        <f aca="false">DATE(YEAR(B11402),MONTH(B11402),1)</f>
        <v>46235</v>
      </c>
      <c r="H11402" s="24" t="str">
        <f aca="false">INDEX(Customers!$B$2:$B$601,MATCH(C11402,Customers!$A$2:$A$601,0))</f>
        <v>Central</v>
      </c>
      <c r="I11402" s="43" t="n">
        <f aca="false">ROUND(MIN(INDEX(Assumptions!$D$13:$D$18,MATCH(E11402,Assumptions!$A$13:$A$18,0)),MAX(INDEX(Assumptions!$C$13:$C$18,MATCH(E11402,Assumptions!$A$13:$A$18,0)),INDEX(Assumptions!$B$13:$B$18,MATCH(E11402,Assumptions!$A$13:$A$18,0))*F11402)),2)</f>
        <v>77.7</v>
      </c>
    </row>
    <row r="11403" customFormat="false" ht="15" hidden="false" customHeight="false" outlineLevel="0" collapsed="false">
      <c r="A11403" s="24" t="s">
        <v>12226</v>
      </c>
      <c r="B11403" s="39" t="n">
        <v>46261</v>
      </c>
      <c r="C11403" s="24" t="s">
        <v>543</v>
      </c>
      <c r="D11403" s="24" t="s">
        <v>826</v>
      </c>
      <c r="E11403" s="24" t="s">
        <v>103</v>
      </c>
      <c r="F11403" s="38" t="n">
        <v>14820</v>
      </c>
      <c r="G11403" s="42" t="n">
        <f aca="false">DATE(YEAR(B11403),MONTH(B11403),1)</f>
        <v>46235</v>
      </c>
      <c r="H11403" s="24" t="str">
        <f aca="false">INDEX(Customers!$B$2:$B$601,MATCH(C11403,Customers!$A$2:$A$601,0))</f>
        <v>Central</v>
      </c>
      <c r="I11403" s="43" t="n">
        <f aca="false">ROUND(MIN(INDEX(Assumptions!$D$13:$D$18,MATCH(E11403,Assumptions!$A$13:$A$18,0)),MAX(INDEX(Assumptions!$C$13:$C$18,MATCH(E11403,Assumptions!$A$13:$A$18,0)),INDEX(Assumptions!$B$13:$B$18,MATCH(E11403,Assumptions!$A$13:$A$18,0))*F11403)),2)</f>
        <v>105</v>
      </c>
    </row>
    <row r="11404" customFormat="false" ht="15" hidden="false" customHeight="false" outlineLevel="0" collapsed="false">
      <c r="A11404" s="24" t="s">
        <v>12227</v>
      </c>
      <c r="B11404" s="39" t="n">
        <v>46261</v>
      </c>
      <c r="C11404" s="24" t="s">
        <v>543</v>
      </c>
      <c r="D11404" s="24" t="s">
        <v>826</v>
      </c>
      <c r="E11404" s="24" t="s">
        <v>103</v>
      </c>
      <c r="F11404" s="38" t="n">
        <v>570</v>
      </c>
      <c r="G11404" s="42" t="n">
        <f aca="false">DATE(YEAR(B11404),MONTH(B11404),1)</f>
        <v>46235</v>
      </c>
      <c r="H11404" s="24" t="str">
        <f aca="false">INDEX(Customers!$B$2:$B$601,MATCH(C11404,Customers!$A$2:$A$601,0))</f>
        <v>Central</v>
      </c>
      <c r="I11404" s="43" t="n">
        <f aca="false">ROUND(MIN(INDEX(Assumptions!$D$13:$D$18,MATCH(E11404,Assumptions!$A$13:$A$18,0)),MAX(INDEX(Assumptions!$C$13:$C$18,MATCH(E11404,Assumptions!$A$13:$A$18,0)),INDEX(Assumptions!$B$13:$B$18,MATCH(E11404,Assumptions!$A$13:$A$18,0))*F11404)),2)</f>
        <v>5.7</v>
      </c>
    </row>
    <row r="11405" customFormat="false" ht="15" hidden="false" customHeight="false" outlineLevel="0" collapsed="false">
      <c r="A11405" s="24" t="s">
        <v>12228</v>
      </c>
      <c r="B11405" s="39" t="n">
        <v>46261</v>
      </c>
      <c r="C11405" s="24" t="s">
        <v>552</v>
      </c>
      <c r="D11405" s="24" t="s">
        <v>210</v>
      </c>
      <c r="E11405" s="24" t="s">
        <v>107</v>
      </c>
      <c r="F11405" s="38" t="n">
        <v>2050</v>
      </c>
      <c r="G11405" s="42" t="n">
        <f aca="false">DATE(YEAR(B11405),MONTH(B11405),1)</f>
        <v>46235</v>
      </c>
      <c r="H11405" s="24" t="str">
        <f aca="false">INDEX(Customers!$B$2:$B$601,MATCH(C11405,Customers!$A$2:$A$601,0))</f>
        <v>Eastern</v>
      </c>
      <c r="I11405" s="43" t="n">
        <f aca="false">ROUND(MIN(INDEX(Assumptions!$D$13:$D$18,MATCH(E11405,Assumptions!$A$13:$A$18,0)),MAX(INDEX(Assumptions!$C$13:$C$18,MATCH(E11405,Assumptions!$A$13:$A$18,0)),INDEX(Assumptions!$B$13:$B$18,MATCH(E11405,Assumptions!$A$13:$A$18,0))*F11405)),2)</f>
        <v>0</v>
      </c>
    </row>
    <row r="11406" customFormat="false" ht="15" hidden="false" customHeight="false" outlineLevel="0" collapsed="false">
      <c r="A11406" s="24" t="s">
        <v>12229</v>
      </c>
      <c r="B11406" s="39" t="n">
        <v>46261</v>
      </c>
      <c r="C11406" s="24" t="s">
        <v>556</v>
      </c>
      <c r="D11406" s="24" t="s">
        <v>826</v>
      </c>
      <c r="E11406" s="24" t="s">
        <v>103</v>
      </c>
      <c r="F11406" s="38" t="n">
        <v>1630</v>
      </c>
      <c r="G11406" s="42" t="n">
        <f aca="false">DATE(YEAR(B11406),MONTH(B11406),1)</f>
        <v>46235</v>
      </c>
      <c r="H11406" s="24" t="str">
        <f aca="false">INDEX(Customers!$B$2:$B$601,MATCH(C11406,Customers!$A$2:$A$601,0))</f>
        <v>Central</v>
      </c>
      <c r="I11406" s="43" t="n">
        <f aca="false">ROUND(MIN(INDEX(Assumptions!$D$13:$D$18,MATCH(E11406,Assumptions!$A$13:$A$18,0)),MAX(INDEX(Assumptions!$C$13:$C$18,MATCH(E11406,Assumptions!$A$13:$A$18,0)),INDEX(Assumptions!$B$13:$B$18,MATCH(E11406,Assumptions!$A$13:$A$18,0))*F11406)),2)</f>
        <v>16.3</v>
      </c>
    </row>
    <row r="11407" customFormat="false" ht="15" hidden="false" customHeight="false" outlineLevel="0" collapsed="false">
      <c r="A11407" s="24" t="s">
        <v>12230</v>
      </c>
      <c r="B11407" s="39" t="n">
        <v>46261</v>
      </c>
      <c r="C11407" s="24" t="s">
        <v>625</v>
      </c>
      <c r="D11407" s="24" t="s">
        <v>826</v>
      </c>
      <c r="E11407" s="24" t="s">
        <v>113</v>
      </c>
      <c r="F11407" s="38" t="n">
        <v>99</v>
      </c>
      <c r="G11407" s="42" t="n">
        <f aca="false">DATE(YEAR(B11407),MONTH(B11407),1)</f>
        <v>46235</v>
      </c>
      <c r="H11407" s="24" t="str">
        <f aca="false">INDEX(Customers!$B$2:$B$601,MATCH(C11407,Customers!$A$2:$A$601,0))</f>
        <v>Nairobi</v>
      </c>
      <c r="I11407" s="43" t="n">
        <f aca="false">ROUND(MIN(INDEX(Assumptions!$D$13:$D$18,MATCH(E11407,Assumptions!$A$13:$A$18,0)),MAX(INDEX(Assumptions!$C$13:$C$18,MATCH(E11407,Assumptions!$A$13:$A$18,0)),INDEX(Assumptions!$B$13:$B$18,MATCH(E11407,Assumptions!$A$13:$A$18,0))*F11407)),2)</f>
        <v>4.95</v>
      </c>
    </row>
    <row r="11408" customFormat="false" ht="15" hidden="false" customHeight="false" outlineLevel="0" collapsed="false">
      <c r="A11408" s="24" t="s">
        <v>12231</v>
      </c>
      <c r="B11408" s="39" t="n">
        <v>46261</v>
      </c>
      <c r="C11408" s="24" t="s">
        <v>626</v>
      </c>
      <c r="D11408" s="24" t="s">
        <v>826</v>
      </c>
      <c r="E11408" s="24" t="s">
        <v>111</v>
      </c>
      <c r="F11408" s="38" t="n">
        <v>100</v>
      </c>
      <c r="G11408" s="42" t="n">
        <f aca="false">DATE(YEAR(B11408),MONTH(B11408),1)</f>
        <v>46235</v>
      </c>
      <c r="H11408" s="24" t="str">
        <f aca="false">INDEX(Customers!$B$2:$B$601,MATCH(C11408,Customers!$A$2:$A$601,0))</f>
        <v>Coast</v>
      </c>
      <c r="I11408" s="43" t="n">
        <f aca="false">ROUND(MIN(INDEX(Assumptions!$D$13:$D$18,MATCH(E11408,Assumptions!$A$13:$A$18,0)),MAX(INDEX(Assumptions!$C$13:$C$18,MATCH(E11408,Assumptions!$A$13:$A$18,0)),INDEX(Assumptions!$B$13:$B$18,MATCH(E11408,Assumptions!$A$13:$A$18,0))*F11408)),2)</f>
        <v>4</v>
      </c>
    </row>
    <row r="11409" customFormat="false" ht="15" hidden="false" customHeight="false" outlineLevel="0" collapsed="false">
      <c r="A11409" s="24" t="s">
        <v>12232</v>
      </c>
      <c r="B11409" s="39" t="n">
        <v>46261</v>
      </c>
      <c r="C11409" s="24" t="s">
        <v>632</v>
      </c>
      <c r="D11409" s="24" t="s">
        <v>193</v>
      </c>
      <c r="E11409" s="24" t="s">
        <v>107</v>
      </c>
      <c r="F11409" s="38" t="n">
        <v>3750</v>
      </c>
      <c r="G11409" s="42" t="n">
        <f aca="false">DATE(YEAR(B11409),MONTH(B11409),1)</f>
        <v>46235</v>
      </c>
      <c r="H11409" s="24" t="str">
        <f aca="false">INDEX(Customers!$B$2:$B$601,MATCH(C11409,Customers!$A$2:$A$601,0))</f>
        <v>Western</v>
      </c>
      <c r="I11409" s="43" t="n">
        <f aca="false">ROUND(MIN(INDEX(Assumptions!$D$13:$D$18,MATCH(E11409,Assumptions!$A$13:$A$18,0)),MAX(INDEX(Assumptions!$C$13:$C$18,MATCH(E11409,Assumptions!$A$13:$A$18,0)),INDEX(Assumptions!$B$13:$B$18,MATCH(E11409,Assumptions!$A$13:$A$18,0))*F11409)),2)</f>
        <v>0</v>
      </c>
    </row>
    <row r="11410" customFormat="false" ht="15" hidden="false" customHeight="false" outlineLevel="0" collapsed="false">
      <c r="A11410" s="24" t="s">
        <v>12233</v>
      </c>
      <c r="B11410" s="39" t="n">
        <v>46261</v>
      </c>
      <c r="C11410" s="24" t="s">
        <v>673</v>
      </c>
      <c r="D11410" s="24" t="s">
        <v>826</v>
      </c>
      <c r="E11410" s="24" t="s">
        <v>109</v>
      </c>
      <c r="F11410" s="38" t="n">
        <v>1150</v>
      </c>
      <c r="G11410" s="42" t="n">
        <f aca="false">DATE(YEAR(B11410),MONTH(B11410),1)</f>
        <v>46235</v>
      </c>
      <c r="H11410" s="24" t="str">
        <f aca="false">INDEX(Customers!$B$2:$B$601,MATCH(C11410,Customers!$A$2:$A$601,0))</f>
        <v>Nairobi</v>
      </c>
      <c r="I11410" s="43" t="n">
        <f aca="false">ROUND(MIN(INDEX(Assumptions!$D$13:$D$18,MATCH(E11410,Assumptions!$A$13:$A$18,0)),MAX(INDEX(Assumptions!$C$13:$C$18,MATCH(E11410,Assumptions!$A$13:$A$18,0)),INDEX(Assumptions!$B$13:$B$18,MATCH(E11410,Assumptions!$A$13:$A$18,0))*F11410)),2)</f>
        <v>4.6</v>
      </c>
    </row>
    <row r="11411" customFormat="false" ht="15" hidden="false" customHeight="false" outlineLevel="0" collapsed="false">
      <c r="A11411" s="24" t="s">
        <v>12234</v>
      </c>
      <c r="B11411" s="39" t="n">
        <v>46261</v>
      </c>
      <c r="C11411" s="24" t="s">
        <v>678</v>
      </c>
      <c r="D11411" s="24" t="s">
        <v>826</v>
      </c>
      <c r="E11411" s="24" t="s">
        <v>111</v>
      </c>
      <c r="F11411" s="38" t="n">
        <v>200</v>
      </c>
      <c r="G11411" s="42" t="n">
        <f aca="false">DATE(YEAR(B11411),MONTH(B11411),1)</f>
        <v>46235</v>
      </c>
      <c r="H11411" s="24" t="str">
        <f aca="false">INDEX(Customers!$B$2:$B$601,MATCH(C11411,Customers!$A$2:$A$601,0))</f>
        <v>Coast</v>
      </c>
      <c r="I11411" s="43" t="n">
        <f aca="false">ROUND(MIN(INDEX(Assumptions!$D$13:$D$18,MATCH(E11411,Assumptions!$A$13:$A$18,0)),MAX(INDEX(Assumptions!$C$13:$C$18,MATCH(E11411,Assumptions!$A$13:$A$18,0)),INDEX(Assumptions!$B$13:$B$18,MATCH(E11411,Assumptions!$A$13:$A$18,0))*F11411)),2)</f>
        <v>8</v>
      </c>
    </row>
    <row r="11412" customFormat="false" ht="15" hidden="false" customHeight="false" outlineLevel="0" collapsed="false">
      <c r="A11412" s="24" t="s">
        <v>12235</v>
      </c>
      <c r="B11412" s="39" t="n">
        <v>46261</v>
      </c>
      <c r="C11412" s="24" t="s">
        <v>681</v>
      </c>
      <c r="D11412" s="24" t="s">
        <v>826</v>
      </c>
      <c r="E11412" s="24" t="s">
        <v>109</v>
      </c>
      <c r="F11412" s="38" t="n">
        <v>1340</v>
      </c>
      <c r="G11412" s="42" t="n">
        <f aca="false">DATE(YEAR(B11412),MONTH(B11412),1)</f>
        <v>46235</v>
      </c>
      <c r="H11412" s="24" t="str">
        <f aca="false">INDEX(Customers!$B$2:$B$601,MATCH(C11412,Customers!$A$2:$A$601,0))</f>
        <v>Western</v>
      </c>
      <c r="I11412" s="43" t="n">
        <f aca="false">ROUND(MIN(INDEX(Assumptions!$D$13:$D$18,MATCH(E11412,Assumptions!$A$13:$A$18,0)),MAX(INDEX(Assumptions!$C$13:$C$18,MATCH(E11412,Assumptions!$A$13:$A$18,0)),INDEX(Assumptions!$B$13:$B$18,MATCH(E11412,Assumptions!$A$13:$A$18,0))*F11412)),2)</f>
        <v>5.36</v>
      </c>
    </row>
    <row r="11413" customFormat="false" ht="15" hidden="false" customHeight="false" outlineLevel="0" collapsed="false">
      <c r="A11413" s="24" t="s">
        <v>12236</v>
      </c>
      <c r="B11413" s="39" t="n">
        <v>46261</v>
      </c>
      <c r="C11413" s="24" t="s">
        <v>684</v>
      </c>
      <c r="D11413" s="24" t="s">
        <v>826</v>
      </c>
      <c r="E11413" s="24" t="s">
        <v>113</v>
      </c>
      <c r="F11413" s="38" t="n">
        <v>1000</v>
      </c>
      <c r="G11413" s="42" t="n">
        <f aca="false">DATE(YEAR(B11413),MONTH(B11413),1)</f>
        <v>46235</v>
      </c>
      <c r="H11413" s="24" t="str">
        <f aca="false">INDEX(Customers!$B$2:$B$601,MATCH(C11413,Customers!$A$2:$A$601,0))</f>
        <v>Rift Valley</v>
      </c>
      <c r="I11413" s="43" t="n">
        <f aca="false">ROUND(MIN(INDEX(Assumptions!$D$13:$D$18,MATCH(E11413,Assumptions!$A$13:$A$18,0)),MAX(INDEX(Assumptions!$C$13:$C$18,MATCH(E11413,Assumptions!$A$13:$A$18,0)),INDEX(Assumptions!$B$13:$B$18,MATCH(E11413,Assumptions!$A$13:$A$18,0))*F11413)),2)</f>
        <v>50</v>
      </c>
    </row>
    <row r="11414" customFormat="false" ht="15" hidden="false" customHeight="false" outlineLevel="0" collapsed="false">
      <c r="A11414" s="24" t="s">
        <v>12237</v>
      </c>
      <c r="B11414" s="39" t="n">
        <v>46261</v>
      </c>
      <c r="C11414" s="24" t="s">
        <v>690</v>
      </c>
      <c r="D11414" s="24" t="s">
        <v>165</v>
      </c>
      <c r="E11414" s="24" t="s">
        <v>107</v>
      </c>
      <c r="F11414" s="38" t="n">
        <v>18880</v>
      </c>
      <c r="G11414" s="42" t="n">
        <f aca="false">DATE(YEAR(B11414),MONTH(B11414),1)</f>
        <v>46235</v>
      </c>
      <c r="H11414" s="24" t="str">
        <f aca="false">INDEX(Customers!$B$2:$B$601,MATCH(C11414,Customers!$A$2:$A$601,0))</f>
        <v>Central</v>
      </c>
      <c r="I11414" s="43" t="n">
        <f aca="false">ROUND(MIN(INDEX(Assumptions!$D$13:$D$18,MATCH(E11414,Assumptions!$A$13:$A$18,0)),MAX(INDEX(Assumptions!$C$13:$C$18,MATCH(E11414,Assumptions!$A$13:$A$18,0)),INDEX(Assumptions!$B$13:$B$18,MATCH(E11414,Assumptions!$A$13:$A$18,0))*F11414)),2)</f>
        <v>0</v>
      </c>
    </row>
    <row r="11415" customFormat="false" ht="15" hidden="false" customHeight="false" outlineLevel="0" collapsed="false">
      <c r="A11415" s="24" t="s">
        <v>12238</v>
      </c>
      <c r="B11415" s="39" t="n">
        <v>46261</v>
      </c>
      <c r="C11415" s="24" t="s">
        <v>701</v>
      </c>
      <c r="D11415" s="24" t="s">
        <v>152</v>
      </c>
      <c r="E11415" s="24" t="s">
        <v>107</v>
      </c>
      <c r="F11415" s="38" t="n">
        <v>13860</v>
      </c>
      <c r="G11415" s="42" t="n">
        <f aca="false">DATE(YEAR(B11415),MONTH(B11415),1)</f>
        <v>46235</v>
      </c>
      <c r="H11415" s="24" t="str">
        <f aca="false">INDEX(Customers!$B$2:$B$601,MATCH(C11415,Customers!$A$2:$A$601,0))</f>
        <v>Nairobi</v>
      </c>
      <c r="I11415" s="43" t="n">
        <f aca="false">ROUND(MIN(INDEX(Assumptions!$D$13:$D$18,MATCH(E11415,Assumptions!$A$13:$A$18,0)),MAX(INDEX(Assumptions!$C$13:$C$18,MATCH(E11415,Assumptions!$A$13:$A$18,0)),INDEX(Assumptions!$B$13:$B$18,MATCH(E11415,Assumptions!$A$13:$A$18,0))*F11415)),2)</f>
        <v>0</v>
      </c>
    </row>
    <row r="11416" customFormat="false" ht="15" hidden="false" customHeight="false" outlineLevel="0" collapsed="false">
      <c r="A11416" s="24" t="s">
        <v>12239</v>
      </c>
      <c r="B11416" s="39" t="n">
        <v>46261</v>
      </c>
      <c r="C11416" s="24" t="s">
        <v>723</v>
      </c>
      <c r="D11416" s="24" t="s">
        <v>826</v>
      </c>
      <c r="E11416" s="24" t="s">
        <v>113</v>
      </c>
      <c r="F11416" s="38" t="n">
        <v>500</v>
      </c>
      <c r="G11416" s="42" t="n">
        <f aca="false">DATE(YEAR(B11416),MONTH(B11416),1)</f>
        <v>46235</v>
      </c>
      <c r="H11416" s="24" t="str">
        <f aca="false">INDEX(Customers!$B$2:$B$601,MATCH(C11416,Customers!$A$2:$A$601,0))</f>
        <v>Eastern</v>
      </c>
      <c r="I11416" s="43" t="n">
        <f aca="false">ROUND(MIN(INDEX(Assumptions!$D$13:$D$18,MATCH(E11416,Assumptions!$A$13:$A$18,0)),MAX(INDEX(Assumptions!$C$13:$C$18,MATCH(E11416,Assumptions!$A$13:$A$18,0)),INDEX(Assumptions!$B$13:$B$18,MATCH(E11416,Assumptions!$A$13:$A$18,0))*F11416)),2)</f>
        <v>25</v>
      </c>
    </row>
    <row r="11417" customFormat="false" ht="15" hidden="false" customHeight="false" outlineLevel="0" collapsed="false">
      <c r="A11417" s="24" t="s">
        <v>12240</v>
      </c>
      <c r="B11417" s="39" t="n">
        <v>46261</v>
      </c>
      <c r="C11417" s="24" t="s">
        <v>726</v>
      </c>
      <c r="D11417" s="24" t="s">
        <v>152</v>
      </c>
      <c r="E11417" s="24" t="s">
        <v>105</v>
      </c>
      <c r="F11417" s="38" t="n">
        <v>1450</v>
      </c>
      <c r="G11417" s="42" t="n">
        <f aca="false">DATE(YEAR(B11417),MONTH(B11417),1)</f>
        <v>46235</v>
      </c>
      <c r="H11417" s="24" t="str">
        <f aca="false">INDEX(Customers!$B$2:$B$601,MATCH(C11417,Customers!$A$2:$A$601,0))</f>
        <v>Nairobi</v>
      </c>
      <c r="I11417" s="43" t="n">
        <f aca="false">ROUND(MIN(INDEX(Assumptions!$D$13:$D$18,MATCH(E11417,Assumptions!$A$13:$A$18,0)),MAX(INDEX(Assumptions!$C$13:$C$18,MATCH(E11417,Assumptions!$A$13:$A$18,0)),INDEX(Assumptions!$B$13:$B$18,MATCH(E11417,Assumptions!$A$13:$A$18,0))*F11417)),2)</f>
        <v>21.75</v>
      </c>
    </row>
    <row r="11418" customFormat="false" ht="15" hidden="false" customHeight="false" outlineLevel="0" collapsed="false">
      <c r="A11418" s="24" t="s">
        <v>12241</v>
      </c>
      <c r="B11418" s="39" t="n">
        <v>46261</v>
      </c>
      <c r="C11418" s="24" t="s">
        <v>728</v>
      </c>
      <c r="D11418" s="24" t="s">
        <v>826</v>
      </c>
      <c r="E11418" s="24" t="s">
        <v>109</v>
      </c>
      <c r="F11418" s="38" t="n">
        <v>1540</v>
      </c>
      <c r="G11418" s="42" t="n">
        <f aca="false">DATE(YEAR(B11418),MONTH(B11418),1)</f>
        <v>46235</v>
      </c>
      <c r="H11418" s="24" t="str">
        <f aca="false">INDEX(Customers!$B$2:$B$601,MATCH(C11418,Customers!$A$2:$A$601,0))</f>
        <v>Nairobi</v>
      </c>
      <c r="I11418" s="43" t="n">
        <f aca="false">ROUND(MIN(INDEX(Assumptions!$D$13:$D$18,MATCH(E11418,Assumptions!$A$13:$A$18,0)),MAX(INDEX(Assumptions!$C$13:$C$18,MATCH(E11418,Assumptions!$A$13:$A$18,0)),INDEX(Assumptions!$B$13:$B$18,MATCH(E11418,Assumptions!$A$13:$A$18,0))*F11418)),2)</f>
        <v>6.16</v>
      </c>
    </row>
    <row r="11419" customFormat="false" ht="15" hidden="false" customHeight="false" outlineLevel="0" collapsed="false">
      <c r="A11419" s="24" t="s">
        <v>12242</v>
      </c>
      <c r="B11419" s="39" t="n">
        <v>46261</v>
      </c>
      <c r="C11419" s="24" t="s">
        <v>743</v>
      </c>
      <c r="D11419" s="24" t="s">
        <v>826</v>
      </c>
      <c r="E11419" s="24" t="s">
        <v>103</v>
      </c>
      <c r="F11419" s="38" t="n">
        <v>2260</v>
      </c>
      <c r="G11419" s="42" t="n">
        <f aca="false">DATE(YEAR(B11419),MONTH(B11419),1)</f>
        <v>46235</v>
      </c>
      <c r="H11419" s="24" t="str">
        <f aca="false">INDEX(Customers!$B$2:$B$601,MATCH(C11419,Customers!$A$2:$A$601,0))</f>
        <v>Eastern</v>
      </c>
      <c r="I11419" s="43" t="n">
        <f aca="false">ROUND(MIN(INDEX(Assumptions!$D$13:$D$18,MATCH(E11419,Assumptions!$A$13:$A$18,0)),MAX(INDEX(Assumptions!$C$13:$C$18,MATCH(E11419,Assumptions!$A$13:$A$18,0)),INDEX(Assumptions!$B$13:$B$18,MATCH(E11419,Assumptions!$A$13:$A$18,0))*F11419)),2)</f>
        <v>22.6</v>
      </c>
    </row>
    <row r="11420" customFormat="false" ht="15" hidden="false" customHeight="false" outlineLevel="0" collapsed="false">
      <c r="A11420" s="24" t="s">
        <v>12243</v>
      </c>
      <c r="B11420" s="39" t="n">
        <v>46261</v>
      </c>
      <c r="C11420" s="24" t="s">
        <v>744</v>
      </c>
      <c r="D11420" s="24" t="s">
        <v>173</v>
      </c>
      <c r="E11420" s="24" t="s">
        <v>105</v>
      </c>
      <c r="F11420" s="38" t="n">
        <v>1920</v>
      </c>
      <c r="G11420" s="42" t="n">
        <f aca="false">DATE(YEAR(B11420),MONTH(B11420),1)</f>
        <v>46235</v>
      </c>
      <c r="H11420" s="24" t="str">
        <f aca="false">INDEX(Customers!$B$2:$B$601,MATCH(C11420,Customers!$A$2:$A$601,0))</f>
        <v>Rift Valley</v>
      </c>
      <c r="I11420" s="43" t="n">
        <f aca="false">ROUND(MIN(INDEX(Assumptions!$D$13:$D$18,MATCH(E11420,Assumptions!$A$13:$A$18,0)),MAX(INDEX(Assumptions!$C$13:$C$18,MATCH(E11420,Assumptions!$A$13:$A$18,0)),INDEX(Assumptions!$B$13:$B$18,MATCH(E11420,Assumptions!$A$13:$A$18,0))*F11420)),2)</f>
        <v>28.8</v>
      </c>
    </row>
    <row r="11421" customFormat="false" ht="15" hidden="false" customHeight="false" outlineLevel="0" collapsed="false">
      <c r="A11421" s="24" t="s">
        <v>12244</v>
      </c>
      <c r="B11421" s="39" t="n">
        <v>46261</v>
      </c>
      <c r="C11421" s="24" t="s">
        <v>765</v>
      </c>
      <c r="D11421" s="24" t="s">
        <v>826</v>
      </c>
      <c r="E11421" s="24" t="s">
        <v>103</v>
      </c>
      <c r="F11421" s="38" t="n">
        <v>980</v>
      </c>
      <c r="G11421" s="42" t="n">
        <f aca="false">DATE(YEAR(B11421),MONTH(B11421),1)</f>
        <v>46235</v>
      </c>
      <c r="H11421" s="24" t="str">
        <f aca="false">INDEX(Customers!$B$2:$B$601,MATCH(C11421,Customers!$A$2:$A$601,0))</f>
        <v>Western</v>
      </c>
      <c r="I11421" s="43" t="n">
        <f aca="false">ROUND(MIN(INDEX(Assumptions!$D$13:$D$18,MATCH(E11421,Assumptions!$A$13:$A$18,0)),MAX(INDEX(Assumptions!$C$13:$C$18,MATCH(E11421,Assumptions!$A$13:$A$18,0)),INDEX(Assumptions!$B$13:$B$18,MATCH(E11421,Assumptions!$A$13:$A$18,0))*F11421)),2)</f>
        <v>9.8</v>
      </c>
    </row>
    <row r="11422" customFormat="false" ht="15" hidden="false" customHeight="false" outlineLevel="0" collapsed="false">
      <c r="A11422" s="24" t="s">
        <v>12245</v>
      </c>
      <c r="B11422" s="39" t="n">
        <v>46261</v>
      </c>
      <c r="C11422" s="24" t="s">
        <v>767</v>
      </c>
      <c r="D11422" s="24" t="s">
        <v>826</v>
      </c>
      <c r="E11422" s="24" t="s">
        <v>109</v>
      </c>
      <c r="F11422" s="38" t="n">
        <v>6390</v>
      </c>
      <c r="G11422" s="42" t="n">
        <f aca="false">DATE(YEAR(B11422),MONTH(B11422),1)</f>
        <v>46235</v>
      </c>
      <c r="H11422" s="24" t="str">
        <f aca="false">INDEX(Customers!$B$2:$B$601,MATCH(C11422,Customers!$A$2:$A$601,0))</f>
        <v>Nairobi</v>
      </c>
      <c r="I11422" s="43" t="n">
        <f aca="false">ROUND(MIN(INDEX(Assumptions!$D$13:$D$18,MATCH(E11422,Assumptions!$A$13:$A$18,0)),MAX(INDEX(Assumptions!$C$13:$C$18,MATCH(E11422,Assumptions!$A$13:$A$18,0)),INDEX(Assumptions!$B$13:$B$18,MATCH(E11422,Assumptions!$A$13:$A$18,0))*F11422)),2)</f>
        <v>25.56</v>
      </c>
    </row>
    <row r="11423" customFormat="false" ht="15" hidden="false" customHeight="false" outlineLevel="0" collapsed="false">
      <c r="A11423" s="24" t="s">
        <v>12246</v>
      </c>
      <c r="B11423" s="39" t="n">
        <v>46261</v>
      </c>
      <c r="C11423" s="24" t="s">
        <v>769</v>
      </c>
      <c r="D11423" s="24" t="s">
        <v>826</v>
      </c>
      <c r="E11423" s="24" t="s">
        <v>103</v>
      </c>
      <c r="F11423" s="38" t="n">
        <v>1650</v>
      </c>
      <c r="G11423" s="42" t="n">
        <f aca="false">DATE(YEAR(B11423),MONTH(B11423),1)</f>
        <v>46235</v>
      </c>
      <c r="H11423" s="24" t="str">
        <f aca="false">INDEX(Customers!$B$2:$B$601,MATCH(C11423,Customers!$A$2:$A$601,0))</f>
        <v>Rift Valley</v>
      </c>
      <c r="I11423" s="43" t="n">
        <f aca="false">ROUND(MIN(INDEX(Assumptions!$D$13:$D$18,MATCH(E11423,Assumptions!$A$13:$A$18,0)),MAX(INDEX(Assumptions!$C$13:$C$18,MATCH(E11423,Assumptions!$A$13:$A$18,0)),INDEX(Assumptions!$B$13:$B$18,MATCH(E11423,Assumptions!$A$13:$A$18,0))*F11423)),2)</f>
        <v>16.5</v>
      </c>
    </row>
    <row r="11424" customFormat="false" ht="15" hidden="false" customHeight="false" outlineLevel="0" collapsed="false">
      <c r="A11424" s="24" t="s">
        <v>12247</v>
      </c>
      <c r="B11424" s="39" t="n">
        <v>46261</v>
      </c>
      <c r="C11424" s="24" t="s">
        <v>786</v>
      </c>
      <c r="D11424" s="24" t="s">
        <v>826</v>
      </c>
      <c r="E11424" s="24" t="s">
        <v>109</v>
      </c>
      <c r="F11424" s="38" t="n">
        <v>580</v>
      </c>
      <c r="G11424" s="42" t="n">
        <f aca="false">DATE(YEAR(B11424),MONTH(B11424),1)</f>
        <v>46235</v>
      </c>
      <c r="H11424" s="24" t="str">
        <f aca="false">INDEX(Customers!$B$2:$B$601,MATCH(C11424,Customers!$A$2:$A$601,0))</f>
        <v>Rift Valley</v>
      </c>
      <c r="I11424" s="43" t="n">
        <f aca="false">ROUND(MIN(INDEX(Assumptions!$D$13:$D$18,MATCH(E11424,Assumptions!$A$13:$A$18,0)),MAX(INDEX(Assumptions!$C$13:$C$18,MATCH(E11424,Assumptions!$A$13:$A$18,0)),INDEX(Assumptions!$B$13:$B$18,MATCH(E11424,Assumptions!$A$13:$A$18,0))*F11424)),2)</f>
        <v>2.32</v>
      </c>
    </row>
    <row r="11425" customFormat="false" ht="15" hidden="false" customHeight="false" outlineLevel="0" collapsed="false">
      <c r="A11425" s="24" t="s">
        <v>12248</v>
      </c>
      <c r="B11425" s="39" t="n">
        <v>46261</v>
      </c>
      <c r="C11425" s="24" t="s">
        <v>789</v>
      </c>
      <c r="D11425" s="24" t="s">
        <v>826</v>
      </c>
      <c r="E11425" s="24" t="s">
        <v>111</v>
      </c>
      <c r="F11425" s="38" t="n">
        <v>200</v>
      </c>
      <c r="G11425" s="42" t="n">
        <f aca="false">DATE(YEAR(B11425),MONTH(B11425),1)</f>
        <v>46235</v>
      </c>
      <c r="H11425" s="24" t="str">
        <f aca="false">INDEX(Customers!$B$2:$B$601,MATCH(C11425,Customers!$A$2:$A$601,0))</f>
        <v>Coast</v>
      </c>
      <c r="I11425" s="43" t="n">
        <f aca="false">ROUND(MIN(INDEX(Assumptions!$D$13:$D$18,MATCH(E11425,Assumptions!$A$13:$A$18,0)),MAX(INDEX(Assumptions!$C$13:$C$18,MATCH(E11425,Assumptions!$A$13:$A$18,0)),INDEX(Assumptions!$B$13:$B$18,MATCH(E11425,Assumptions!$A$13:$A$18,0))*F11425)),2)</f>
        <v>8</v>
      </c>
    </row>
    <row r="11426" customFormat="false" ht="15" hidden="false" customHeight="false" outlineLevel="0" collapsed="false">
      <c r="A11426" s="24" t="s">
        <v>12249</v>
      </c>
      <c r="B11426" s="39" t="n">
        <v>46261</v>
      </c>
      <c r="C11426" s="24" t="s">
        <v>807</v>
      </c>
      <c r="D11426" s="24" t="s">
        <v>826</v>
      </c>
      <c r="E11426" s="24" t="s">
        <v>113</v>
      </c>
      <c r="F11426" s="38" t="n">
        <v>500</v>
      </c>
      <c r="G11426" s="42" t="n">
        <f aca="false">DATE(YEAR(B11426),MONTH(B11426),1)</f>
        <v>46235</v>
      </c>
      <c r="H11426" s="24" t="str">
        <f aca="false">INDEX(Customers!$B$2:$B$601,MATCH(C11426,Customers!$A$2:$A$601,0))</f>
        <v>Nairobi</v>
      </c>
      <c r="I11426" s="43" t="n">
        <f aca="false">ROUND(MIN(INDEX(Assumptions!$D$13:$D$18,MATCH(E11426,Assumptions!$A$13:$A$18,0)),MAX(INDEX(Assumptions!$C$13:$C$18,MATCH(E11426,Assumptions!$A$13:$A$18,0)),INDEX(Assumptions!$B$13:$B$18,MATCH(E11426,Assumptions!$A$13:$A$18,0))*F11426)),2)</f>
        <v>25</v>
      </c>
    </row>
    <row r="11427" customFormat="false" ht="15" hidden="false" customHeight="false" outlineLevel="0" collapsed="false">
      <c r="A11427" s="24" t="s">
        <v>12250</v>
      </c>
      <c r="B11427" s="39" t="n">
        <v>46262</v>
      </c>
      <c r="C11427" s="24" t="s">
        <v>267</v>
      </c>
      <c r="D11427" s="24" t="s">
        <v>175</v>
      </c>
      <c r="E11427" s="24" t="s">
        <v>105</v>
      </c>
      <c r="F11427" s="38" t="n">
        <v>5340</v>
      </c>
      <c r="G11427" s="42" t="n">
        <f aca="false">DATE(YEAR(B11427),MONTH(B11427),1)</f>
        <v>46235</v>
      </c>
      <c r="H11427" s="24" t="str">
        <f aca="false">INDEX(Customers!$B$2:$B$601,MATCH(C11427,Customers!$A$2:$A$601,0))</f>
        <v>Rift Valley</v>
      </c>
      <c r="I11427" s="43" t="n">
        <f aca="false">ROUND(MIN(INDEX(Assumptions!$D$13:$D$18,MATCH(E11427,Assumptions!$A$13:$A$18,0)),MAX(INDEX(Assumptions!$C$13:$C$18,MATCH(E11427,Assumptions!$A$13:$A$18,0)),INDEX(Assumptions!$B$13:$B$18,MATCH(E11427,Assumptions!$A$13:$A$18,0))*F11427)),2)</f>
        <v>80.1</v>
      </c>
    </row>
    <row r="11428" customFormat="false" ht="15" hidden="false" customHeight="false" outlineLevel="0" collapsed="false">
      <c r="A11428" s="24" t="s">
        <v>12251</v>
      </c>
      <c r="B11428" s="39" t="n">
        <v>46262</v>
      </c>
      <c r="C11428" s="24" t="s">
        <v>273</v>
      </c>
      <c r="D11428" s="24" t="s">
        <v>826</v>
      </c>
      <c r="E11428" s="24" t="s">
        <v>113</v>
      </c>
      <c r="F11428" s="38" t="n">
        <v>99</v>
      </c>
      <c r="G11428" s="42" t="n">
        <f aca="false">DATE(YEAR(B11428),MONTH(B11428),1)</f>
        <v>46235</v>
      </c>
      <c r="H11428" s="24" t="str">
        <f aca="false">INDEX(Customers!$B$2:$B$601,MATCH(C11428,Customers!$A$2:$A$601,0))</f>
        <v>Central</v>
      </c>
      <c r="I11428" s="43" t="n">
        <f aca="false">ROUND(MIN(INDEX(Assumptions!$D$13:$D$18,MATCH(E11428,Assumptions!$A$13:$A$18,0)),MAX(INDEX(Assumptions!$C$13:$C$18,MATCH(E11428,Assumptions!$A$13:$A$18,0)),INDEX(Assumptions!$B$13:$B$18,MATCH(E11428,Assumptions!$A$13:$A$18,0))*F11428)),2)</f>
        <v>4.95</v>
      </c>
    </row>
    <row r="11429" customFormat="false" ht="15" hidden="false" customHeight="false" outlineLevel="0" collapsed="false">
      <c r="A11429" s="24" t="s">
        <v>12252</v>
      </c>
      <c r="B11429" s="39" t="n">
        <v>46262</v>
      </c>
      <c r="C11429" s="24" t="s">
        <v>278</v>
      </c>
      <c r="D11429" s="24" t="s">
        <v>826</v>
      </c>
      <c r="E11429" s="24" t="s">
        <v>109</v>
      </c>
      <c r="F11429" s="38" t="n">
        <v>6150</v>
      </c>
      <c r="G11429" s="42" t="n">
        <f aca="false">DATE(YEAR(B11429),MONTH(B11429),1)</f>
        <v>46235</v>
      </c>
      <c r="H11429" s="24" t="str">
        <f aca="false">INDEX(Customers!$B$2:$B$601,MATCH(C11429,Customers!$A$2:$A$601,0))</f>
        <v>Central</v>
      </c>
      <c r="I11429" s="43" t="n">
        <f aca="false">ROUND(MIN(INDEX(Assumptions!$D$13:$D$18,MATCH(E11429,Assumptions!$A$13:$A$18,0)),MAX(INDEX(Assumptions!$C$13:$C$18,MATCH(E11429,Assumptions!$A$13:$A$18,0)),INDEX(Assumptions!$B$13:$B$18,MATCH(E11429,Assumptions!$A$13:$A$18,0))*F11429)),2)</f>
        <v>24.6</v>
      </c>
    </row>
    <row r="11430" customFormat="false" ht="15" hidden="false" customHeight="false" outlineLevel="0" collapsed="false">
      <c r="A11430" s="24" t="s">
        <v>12253</v>
      </c>
      <c r="B11430" s="39" t="n">
        <v>46262</v>
      </c>
      <c r="C11430" s="24" t="s">
        <v>286</v>
      </c>
      <c r="D11430" s="24" t="s">
        <v>826</v>
      </c>
      <c r="E11430" s="24" t="s">
        <v>111</v>
      </c>
      <c r="F11430" s="38" t="n">
        <v>100</v>
      </c>
      <c r="G11430" s="42" t="n">
        <f aca="false">DATE(YEAR(B11430),MONTH(B11430),1)</f>
        <v>46235</v>
      </c>
      <c r="H11430" s="24" t="str">
        <f aca="false">INDEX(Customers!$B$2:$B$601,MATCH(C11430,Customers!$A$2:$A$601,0))</f>
        <v>Eastern</v>
      </c>
      <c r="I11430" s="43" t="n">
        <f aca="false">ROUND(MIN(INDEX(Assumptions!$D$13:$D$18,MATCH(E11430,Assumptions!$A$13:$A$18,0)),MAX(INDEX(Assumptions!$C$13:$C$18,MATCH(E11430,Assumptions!$A$13:$A$18,0)),INDEX(Assumptions!$B$13:$B$18,MATCH(E11430,Assumptions!$A$13:$A$18,0))*F11430)),2)</f>
        <v>4</v>
      </c>
    </row>
    <row r="11431" customFormat="false" ht="15" hidden="false" customHeight="false" outlineLevel="0" collapsed="false">
      <c r="A11431" s="24" t="s">
        <v>12254</v>
      </c>
      <c r="B11431" s="39" t="n">
        <v>46262</v>
      </c>
      <c r="C11431" s="24" t="s">
        <v>288</v>
      </c>
      <c r="D11431" s="24" t="s">
        <v>826</v>
      </c>
      <c r="E11431" s="24" t="s">
        <v>103</v>
      </c>
      <c r="F11431" s="38" t="n">
        <v>3940</v>
      </c>
      <c r="G11431" s="42" t="n">
        <f aca="false">DATE(YEAR(B11431),MONTH(B11431),1)</f>
        <v>46235</v>
      </c>
      <c r="H11431" s="24" t="str">
        <f aca="false">INDEX(Customers!$B$2:$B$601,MATCH(C11431,Customers!$A$2:$A$601,0))</f>
        <v>Central</v>
      </c>
      <c r="I11431" s="43" t="n">
        <f aca="false">ROUND(MIN(INDEX(Assumptions!$D$13:$D$18,MATCH(E11431,Assumptions!$A$13:$A$18,0)),MAX(INDEX(Assumptions!$C$13:$C$18,MATCH(E11431,Assumptions!$A$13:$A$18,0)),INDEX(Assumptions!$B$13:$B$18,MATCH(E11431,Assumptions!$A$13:$A$18,0))*F11431)),2)</f>
        <v>39.4</v>
      </c>
    </row>
    <row r="11432" customFormat="false" ht="15" hidden="false" customHeight="false" outlineLevel="0" collapsed="false">
      <c r="A11432" s="24" t="s">
        <v>12255</v>
      </c>
      <c r="B11432" s="39" t="n">
        <v>46262</v>
      </c>
      <c r="C11432" s="24" t="s">
        <v>288</v>
      </c>
      <c r="D11432" s="24" t="s">
        <v>165</v>
      </c>
      <c r="E11432" s="24" t="s">
        <v>105</v>
      </c>
      <c r="F11432" s="38" t="n">
        <v>4760</v>
      </c>
      <c r="G11432" s="42" t="n">
        <f aca="false">DATE(YEAR(B11432),MONTH(B11432),1)</f>
        <v>46235</v>
      </c>
      <c r="H11432" s="24" t="str">
        <f aca="false">INDEX(Customers!$B$2:$B$601,MATCH(C11432,Customers!$A$2:$A$601,0))</f>
        <v>Central</v>
      </c>
      <c r="I11432" s="43" t="n">
        <f aca="false">ROUND(MIN(INDEX(Assumptions!$D$13:$D$18,MATCH(E11432,Assumptions!$A$13:$A$18,0)),MAX(INDEX(Assumptions!$C$13:$C$18,MATCH(E11432,Assumptions!$A$13:$A$18,0)),INDEX(Assumptions!$B$13:$B$18,MATCH(E11432,Assumptions!$A$13:$A$18,0))*F11432)),2)</f>
        <v>71.4</v>
      </c>
    </row>
    <row r="11433" customFormat="false" ht="15" hidden="false" customHeight="false" outlineLevel="0" collapsed="false">
      <c r="A11433" s="24" t="s">
        <v>12256</v>
      </c>
      <c r="B11433" s="39" t="n">
        <v>46262</v>
      </c>
      <c r="C11433" s="24" t="s">
        <v>311</v>
      </c>
      <c r="D11433" s="24" t="s">
        <v>826</v>
      </c>
      <c r="E11433" s="24" t="s">
        <v>111</v>
      </c>
      <c r="F11433" s="38" t="n">
        <v>500</v>
      </c>
      <c r="G11433" s="42" t="n">
        <f aca="false">DATE(YEAR(B11433),MONTH(B11433),1)</f>
        <v>46235</v>
      </c>
      <c r="H11433" s="24" t="str">
        <f aca="false">INDEX(Customers!$B$2:$B$601,MATCH(C11433,Customers!$A$2:$A$601,0))</f>
        <v>Eastern</v>
      </c>
      <c r="I11433" s="43" t="n">
        <f aca="false">ROUND(MIN(INDEX(Assumptions!$D$13:$D$18,MATCH(E11433,Assumptions!$A$13:$A$18,0)),MAX(INDEX(Assumptions!$C$13:$C$18,MATCH(E11433,Assumptions!$A$13:$A$18,0)),INDEX(Assumptions!$B$13:$B$18,MATCH(E11433,Assumptions!$A$13:$A$18,0))*F11433)),2)</f>
        <v>20</v>
      </c>
    </row>
    <row r="11434" customFormat="false" ht="15" hidden="false" customHeight="false" outlineLevel="0" collapsed="false">
      <c r="A11434" s="24" t="s">
        <v>12257</v>
      </c>
      <c r="B11434" s="39" t="n">
        <v>46262</v>
      </c>
      <c r="C11434" s="24" t="s">
        <v>317</v>
      </c>
      <c r="D11434" s="24" t="s">
        <v>826</v>
      </c>
      <c r="E11434" s="24" t="s">
        <v>113</v>
      </c>
      <c r="F11434" s="38" t="n">
        <v>250</v>
      </c>
      <c r="G11434" s="42" t="n">
        <f aca="false">DATE(YEAR(B11434),MONTH(B11434),1)</f>
        <v>46235</v>
      </c>
      <c r="H11434" s="24" t="str">
        <f aca="false">INDEX(Customers!$B$2:$B$601,MATCH(C11434,Customers!$A$2:$A$601,0))</f>
        <v>Rift Valley</v>
      </c>
      <c r="I11434" s="43" t="n">
        <f aca="false">ROUND(MIN(INDEX(Assumptions!$D$13:$D$18,MATCH(E11434,Assumptions!$A$13:$A$18,0)),MAX(INDEX(Assumptions!$C$13:$C$18,MATCH(E11434,Assumptions!$A$13:$A$18,0)),INDEX(Assumptions!$B$13:$B$18,MATCH(E11434,Assumptions!$A$13:$A$18,0))*F11434)),2)</f>
        <v>12.5</v>
      </c>
    </row>
    <row r="11435" customFormat="false" ht="15" hidden="false" customHeight="false" outlineLevel="0" collapsed="false">
      <c r="A11435" s="24" t="s">
        <v>12258</v>
      </c>
      <c r="B11435" s="39" t="n">
        <v>46262</v>
      </c>
      <c r="C11435" s="24" t="s">
        <v>343</v>
      </c>
      <c r="D11435" s="24" t="s">
        <v>826</v>
      </c>
      <c r="E11435" s="24" t="s">
        <v>109</v>
      </c>
      <c r="F11435" s="38" t="n">
        <v>7610</v>
      </c>
      <c r="G11435" s="42" t="n">
        <f aca="false">DATE(YEAR(B11435),MONTH(B11435),1)</f>
        <v>46235</v>
      </c>
      <c r="H11435" s="24" t="str">
        <f aca="false">INDEX(Customers!$B$2:$B$601,MATCH(C11435,Customers!$A$2:$A$601,0))</f>
        <v>Central</v>
      </c>
      <c r="I11435" s="43" t="n">
        <f aca="false">ROUND(MIN(INDEX(Assumptions!$D$13:$D$18,MATCH(E11435,Assumptions!$A$13:$A$18,0)),MAX(INDEX(Assumptions!$C$13:$C$18,MATCH(E11435,Assumptions!$A$13:$A$18,0)),INDEX(Assumptions!$B$13:$B$18,MATCH(E11435,Assumptions!$A$13:$A$18,0))*F11435)),2)</f>
        <v>30.44</v>
      </c>
    </row>
    <row r="11436" customFormat="false" ht="15" hidden="false" customHeight="false" outlineLevel="0" collapsed="false">
      <c r="A11436" s="24" t="s">
        <v>12259</v>
      </c>
      <c r="B11436" s="39" t="n">
        <v>46262</v>
      </c>
      <c r="C11436" s="24" t="s">
        <v>344</v>
      </c>
      <c r="D11436" s="24" t="s">
        <v>164</v>
      </c>
      <c r="E11436" s="24" t="s">
        <v>105</v>
      </c>
      <c r="F11436" s="38" t="n">
        <v>1630</v>
      </c>
      <c r="G11436" s="42" t="n">
        <f aca="false">DATE(YEAR(B11436),MONTH(B11436),1)</f>
        <v>46235</v>
      </c>
      <c r="H11436" s="24" t="str">
        <f aca="false">INDEX(Customers!$B$2:$B$601,MATCH(C11436,Customers!$A$2:$A$601,0))</f>
        <v>Central</v>
      </c>
      <c r="I11436" s="43" t="n">
        <f aca="false">ROUND(MIN(INDEX(Assumptions!$D$13:$D$18,MATCH(E11436,Assumptions!$A$13:$A$18,0)),MAX(INDEX(Assumptions!$C$13:$C$18,MATCH(E11436,Assumptions!$A$13:$A$18,0)),INDEX(Assumptions!$B$13:$B$18,MATCH(E11436,Assumptions!$A$13:$A$18,0))*F11436)),2)</f>
        <v>24.45</v>
      </c>
    </row>
    <row r="11437" customFormat="false" ht="15" hidden="false" customHeight="false" outlineLevel="0" collapsed="false">
      <c r="A11437" s="24" t="s">
        <v>12260</v>
      </c>
      <c r="B11437" s="39" t="n">
        <v>46262</v>
      </c>
      <c r="C11437" s="24" t="s">
        <v>348</v>
      </c>
      <c r="D11437" s="24" t="s">
        <v>826</v>
      </c>
      <c r="E11437" s="24" t="s">
        <v>103</v>
      </c>
      <c r="F11437" s="38" t="n">
        <v>580</v>
      </c>
      <c r="G11437" s="42" t="n">
        <f aca="false">DATE(YEAR(B11437),MONTH(B11437),1)</f>
        <v>46235</v>
      </c>
      <c r="H11437" s="24" t="str">
        <f aca="false">INDEX(Customers!$B$2:$B$601,MATCH(C11437,Customers!$A$2:$A$601,0))</f>
        <v>Western</v>
      </c>
      <c r="I11437" s="43" t="n">
        <f aca="false">ROUND(MIN(INDEX(Assumptions!$D$13:$D$18,MATCH(E11437,Assumptions!$A$13:$A$18,0)),MAX(INDEX(Assumptions!$C$13:$C$18,MATCH(E11437,Assumptions!$A$13:$A$18,0)),INDEX(Assumptions!$B$13:$B$18,MATCH(E11437,Assumptions!$A$13:$A$18,0))*F11437)),2)</f>
        <v>5.8</v>
      </c>
    </row>
    <row r="11438" customFormat="false" ht="15" hidden="false" customHeight="false" outlineLevel="0" collapsed="false">
      <c r="A11438" s="24" t="s">
        <v>12261</v>
      </c>
      <c r="B11438" s="39" t="n">
        <v>46262</v>
      </c>
      <c r="C11438" s="24" t="s">
        <v>350</v>
      </c>
      <c r="D11438" s="24" t="s">
        <v>826</v>
      </c>
      <c r="E11438" s="24" t="s">
        <v>103</v>
      </c>
      <c r="F11438" s="38" t="n">
        <v>930</v>
      </c>
      <c r="G11438" s="42" t="n">
        <f aca="false">DATE(YEAR(B11438),MONTH(B11438),1)</f>
        <v>46235</v>
      </c>
      <c r="H11438" s="24" t="str">
        <f aca="false">INDEX(Customers!$B$2:$B$601,MATCH(C11438,Customers!$A$2:$A$601,0))</f>
        <v>Rift Valley</v>
      </c>
      <c r="I11438" s="43" t="n">
        <f aca="false">ROUND(MIN(INDEX(Assumptions!$D$13:$D$18,MATCH(E11438,Assumptions!$A$13:$A$18,0)),MAX(INDEX(Assumptions!$C$13:$C$18,MATCH(E11438,Assumptions!$A$13:$A$18,0)),INDEX(Assumptions!$B$13:$B$18,MATCH(E11438,Assumptions!$A$13:$A$18,0))*F11438)),2)</f>
        <v>9.3</v>
      </c>
    </row>
    <row r="11439" customFormat="false" ht="15" hidden="false" customHeight="false" outlineLevel="0" collapsed="false">
      <c r="A11439" s="24" t="s">
        <v>12262</v>
      </c>
      <c r="B11439" s="39" t="n">
        <v>46262</v>
      </c>
      <c r="C11439" s="24" t="s">
        <v>362</v>
      </c>
      <c r="D11439" s="24" t="s">
        <v>826</v>
      </c>
      <c r="E11439" s="24" t="s">
        <v>109</v>
      </c>
      <c r="F11439" s="38" t="n">
        <v>11810</v>
      </c>
      <c r="G11439" s="42" t="n">
        <f aca="false">DATE(YEAR(B11439),MONTH(B11439),1)</f>
        <v>46235</v>
      </c>
      <c r="H11439" s="24" t="str">
        <f aca="false">INDEX(Customers!$B$2:$B$601,MATCH(C11439,Customers!$A$2:$A$601,0))</f>
        <v>Central</v>
      </c>
      <c r="I11439" s="43" t="n">
        <f aca="false">ROUND(MIN(INDEX(Assumptions!$D$13:$D$18,MATCH(E11439,Assumptions!$A$13:$A$18,0)),MAX(INDEX(Assumptions!$C$13:$C$18,MATCH(E11439,Assumptions!$A$13:$A$18,0)),INDEX(Assumptions!$B$13:$B$18,MATCH(E11439,Assumptions!$A$13:$A$18,0))*F11439)),2)</f>
        <v>40</v>
      </c>
    </row>
    <row r="11440" customFormat="false" ht="15" hidden="false" customHeight="false" outlineLevel="0" collapsed="false">
      <c r="A11440" s="24" t="s">
        <v>12263</v>
      </c>
      <c r="B11440" s="39" t="n">
        <v>46262</v>
      </c>
      <c r="C11440" s="24" t="s">
        <v>371</v>
      </c>
      <c r="D11440" s="24" t="s">
        <v>207</v>
      </c>
      <c r="E11440" s="24" t="s">
        <v>105</v>
      </c>
      <c r="F11440" s="38" t="n">
        <v>2510</v>
      </c>
      <c r="G11440" s="42" t="n">
        <f aca="false">DATE(YEAR(B11440),MONTH(B11440),1)</f>
        <v>46235</v>
      </c>
      <c r="H11440" s="24" t="str">
        <f aca="false">INDEX(Customers!$B$2:$B$601,MATCH(C11440,Customers!$A$2:$A$601,0))</f>
        <v>Eastern</v>
      </c>
      <c r="I11440" s="43" t="n">
        <f aca="false">ROUND(MIN(INDEX(Assumptions!$D$13:$D$18,MATCH(E11440,Assumptions!$A$13:$A$18,0)),MAX(INDEX(Assumptions!$C$13:$C$18,MATCH(E11440,Assumptions!$A$13:$A$18,0)),INDEX(Assumptions!$B$13:$B$18,MATCH(E11440,Assumptions!$A$13:$A$18,0))*F11440)),2)</f>
        <v>37.65</v>
      </c>
    </row>
    <row r="11441" customFormat="false" ht="15" hidden="false" customHeight="false" outlineLevel="0" collapsed="false">
      <c r="A11441" s="24" t="s">
        <v>12264</v>
      </c>
      <c r="B11441" s="39" t="n">
        <v>46262</v>
      </c>
      <c r="C11441" s="24" t="s">
        <v>375</v>
      </c>
      <c r="D11441" s="24" t="s">
        <v>184</v>
      </c>
      <c r="E11441" s="24" t="s">
        <v>107</v>
      </c>
      <c r="F11441" s="38" t="n">
        <v>8440</v>
      </c>
      <c r="G11441" s="42" t="n">
        <f aca="false">DATE(YEAR(B11441),MONTH(B11441),1)</f>
        <v>46235</v>
      </c>
      <c r="H11441" s="24" t="str">
        <f aca="false">INDEX(Customers!$B$2:$B$601,MATCH(C11441,Customers!$A$2:$A$601,0))</f>
        <v>Coast</v>
      </c>
      <c r="I11441" s="43" t="n">
        <f aca="false">ROUND(MIN(INDEX(Assumptions!$D$13:$D$18,MATCH(E11441,Assumptions!$A$13:$A$18,0)),MAX(INDEX(Assumptions!$C$13:$C$18,MATCH(E11441,Assumptions!$A$13:$A$18,0)),INDEX(Assumptions!$B$13:$B$18,MATCH(E11441,Assumptions!$A$13:$A$18,0))*F11441)),2)</f>
        <v>0</v>
      </c>
    </row>
    <row r="11442" customFormat="false" ht="15" hidden="false" customHeight="false" outlineLevel="0" collapsed="false">
      <c r="A11442" s="24" t="s">
        <v>12265</v>
      </c>
      <c r="B11442" s="39" t="n">
        <v>46262</v>
      </c>
      <c r="C11442" s="24" t="s">
        <v>390</v>
      </c>
      <c r="D11442" s="24" t="s">
        <v>826</v>
      </c>
      <c r="E11442" s="24" t="s">
        <v>103</v>
      </c>
      <c r="F11442" s="38" t="n">
        <v>1420</v>
      </c>
      <c r="G11442" s="42" t="n">
        <f aca="false">DATE(YEAR(B11442),MONTH(B11442),1)</f>
        <v>46235</v>
      </c>
      <c r="H11442" s="24" t="str">
        <f aca="false">INDEX(Customers!$B$2:$B$601,MATCH(C11442,Customers!$A$2:$A$601,0))</f>
        <v>Rift Valley</v>
      </c>
      <c r="I11442" s="43" t="n">
        <f aca="false">ROUND(MIN(INDEX(Assumptions!$D$13:$D$18,MATCH(E11442,Assumptions!$A$13:$A$18,0)),MAX(INDEX(Assumptions!$C$13:$C$18,MATCH(E11442,Assumptions!$A$13:$A$18,0)),INDEX(Assumptions!$B$13:$B$18,MATCH(E11442,Assumptions!$A$13:$A$18,0))*F11442)),2)</f>
        <v>14.2</v>
      </c>
    </row>
    <row r="11443" customFormat="false" ht="15" hidden="false" customHeight="false" outlineLevel="0" collapsed="false">
      <c r="A11443" s="24" t="s">
        <v>12266</v>
      </c>
      <c r="B11443" s="39" t="n">
        <v>46262</v>
      </c>
      <c r="C11443" s="24" t="s">
        <v>405</v>
      </c>
      <c r="D11443" s="24" t="s">
        <v>826</v>
      </c>
      <c r="E11443" s="24" t="s">
        <v>103</v>
      </c>
      <c r="F11443" s="38" t="n">
        <v>920</v>
      </c>
      <c r="G11443" s="42" t="n">
        <f aca="false">DATE(YEAR(B11443),MONTH(B11443),1)</f>
        <v>46235</v>
      </c>
      <c r="H11443" s="24" t="str">
        <f aca="false">INDEX(Customers!$B$2:$B$601,MATCH(C11443,Customers!$A$2:$A$601,0))</f>
        <v>Nairobi</v>
      </c>
      <c r="I11443" s="43" t="n">
        <f aca="false">ROUND(MIN(INDEX(Assumptions!$D$13:$D$18,MATCH(E11443,Assumptions!$A$13:$A$18,0)),MAX(INDEX(Assumptions!$C$13:$C$18,MATCH(E11443,Assumptions!$A$13:$A$18,0)),INDEX(Assumptions!$B$13:$B$18,MATCH(E11443,Assumptions!$A$13:$A$18,0))*F11443)),2)</f>
        <v>9.2</v>
      </c>
    </row>
    <row r="11444" customFormat="false" ht="15" hidden="false" customHeight="false" outlineLevel="0" collapsed="false">
      <c r="A11444" s="24" t="s">
        <v>12267</v>
      </c>
      <c r="B11444" s="39" t="n">
        <v>46262</v>
      </c>
      <c r="C11444" s="24" t="s">
        <v>424</v>
      </c>
      <c r="D11444" s="24" t="s">
        <v>826</v>
      </c>
      <c r="E11444" s="24" t="s">
        <v>103</v>
      </c>
      <c r="F11444" s="38" t="n">
        <v>2160</v>
      </c>
      <c r="G11444" s="42" t="n">
        <f aca="false">DATE(YEAR(B11444),MONTH(B11444),1)</f>
        <v>46235</v>
      </c>
      <c r="H11444" s="24" t="str">
        <f aca="false">INDEX(Customers!$B$2:$B$601,MATCH(C11444,Customers!$A$2:$A$601,0))</f>
        <v>Western</v>
      </c>
      <c r="I11444" s="43" t="n">
        <f aca="false">ROUND(MIN(INDEX(Assumptions!$D$13:$D$18,MATCH(E11444,Assumptions!$A$13:$A$18,0)),MAX(INDEX(Assumptions!$C$13:$C$18,MATCH(E11444,Assumptions!$A$13:$A$18,0)),INDEX(Assumptions!$B$13:$B$18,MATCH(E11444,Assumptions!$A$13:$A$18,0))*F11444)),2)</f>
        <v>21.6</v>
      </c>
    </row>
    <row r="11445" customFormat="false" ht="15" hidden="false" customHeight="false" outlineLevel="0" collapsed="false">
      <c r="A11445" s="24" t="s">
        <v>12268</v>
      </c>
      <c r="B11445" s="39" t="n">
        <v>46262</v>
      </c>
      <c r="C11445" s="24" t="s">
        <v>436</v>
      </c>
      <c r="D11445" s="24" t="s">
        <v>152</v>
      </c>
      <c r="E11445" s="24" t="s">
        <v>105</v>
      </c>
      <c r="F11445" s="38" t="n">
        <v>4580</v>
      </c>
      <c r="G11445" s="42" t="n">
        <f aca="false">DATE(YEAR(B11445),MONTH(B11445),1)</f>
        <v>46235</v>
      </c>
      <c r="H11445" s="24" t="str">
        <f aca="false">INDEX(Customers!$B$2:$B$601,MATCH(C11445,Customers!$A$2:$A$601,0))</f>
        <v>Nairobi</v>
      </c>
      <c r="I11445" s="43" t="n">
        <f aca="false">ROUND(MIN(INDEX(Assumptions!$D$13:$D$18,MATCH(E11445,Assumptions!$A$13:$A$18,0)),MAX(INDEX(Assumptions!$C$13:$C$18,MATCH(E11445,Assumptions!$A$13:$A$18,0)),INDEX(Assumptions!$B$13:$B$18,MATCH(E11445,Assumptions!$A$13:$A$18,0))*F11445)),2)</f>
        <v>68.7</v>
      </c>
    </row>
    <row r="11446" customFormat="false" ht="15" hidden="false" customHeight="false" outlineLevel="0" collapsed="false">
      <c r="A11446" s="24" t="s">
        <v>12269</v>
      </c>
      <c r="B11446" s="39" t="n">
        <v>46262</v>
      </c>
      <c r="C11446" s="24" t="s">
        <v>449</v>
      </c>
      <c r="D11446" s="24" t="s">
        <v>826</v>
      </c>
      <c r="E11446" s="24" t="s">
        <v>103</v>
      </c>
      <c r="F11446" s="38" t="n">
        <v>420</v>
      </c>
      <c r="G11446" s="42" t="n">
        <f aca="false">DATE(YEAR(B11446),MONTH(B11446),1)</f>
        <v>46235</v>
      </c>
      <c r="H11446" s="24" t="str">
        <f aca="false">INDEX(Customers!$B$2:$B$601,MATCH(C11446,Customers!$A$2:$A$601,0))</f>
        <v>Rift Valley</v>
      </c>
      <c r="I11446" s="43" t="n">
        <f aca="false">ROUND(MIN(INDEX(Assumptions!$D$13:$D$18,MATCH(E11446,Assumptions!$A$13:$A$18,0)),MAX(INDEX(Assumptions!$C$13:$C$18,MATCH(E11446,Assumptions!$A$13:$A$18,0)),INDEX(Assumptions!$B$13:$B$18,MATCH(E11446,Assumptions!$A$13:$A$18,0))*F11446)),2)</f>
        <v>5</v>
      </c>
    </row>
    <row r="11447" customFormat="false" ht="15" hidden="false" customHeight="false" outlineLevel="0" collapsed="false">
      <c r="A11447" s="24" t="s">
        <v>12270</v>
      </c>
      <c r="B11447" s="39" t="n">
        <v>46262</v>
      </c>
      <c r="C11447" s="24" t="s">
        <v>489</v>
      </c>
      <c r="D11447" s="24" t="s">
        <v>193</v>
      </c>
      <c r="E11447" s="24" t="s">
        <v>105</v>
      </c>
      <c r="F11447" s="38" t="n">
        <v>9470</v>
      </c>
      <c r="G11447" s="42" t="n">
        <f aca="false">DATE(YEAR(B11447),MONTH(B11447),1)</f>
        <v>46235</v>
      </c>
      <c r="H11447" s="24" t="str">
        <f aca="false">INDEX(Customers!$B$2:$B$601,MATCH(C11447,Customers!$A$2:$A$601,0))</f>
        <v>Western</v>
      </c>
      <c r="I11447" s="43" t="n">
        <f aca="false">ROUND(MIN(INDEX(Assumptions!$D$13:$D$18,MATCH(E11447,Assumptions!$A$13:$A$18,0)),MAX(INDEX(Assumptions!$C$13:$C$18,MATCH(E11447,Assumptions!$A$13:$A$18,0)),INDEX(Assumptions!$B$13:$B$18,MATCH(E11447,Assumptions!$A$13:$A$18,0))*F11447)),2)</f>
        <v>142.05</v>
      </c>
    </row>
    <row r="11448" customFormat="false" ht="15" hidden="false" customHeight="false" outlineLevel="0" collapsed="false">
      <c r="A11448" s="24" t="s">
        <v>12271</v>
      </c>
      <c r="B11448" s="39" t="n">
        <v>46262</v>
      </c>
      <c r="C11448" s="24" t="s">
        <v>504</v>
      </c>
      <c r="D11448" s="24" t="s">
        <v>188</v>
      </c>
      <c r="E11448" s="24" t="s">
        <v>105</v>
      </c>
      <c r="F11448" s="38" t="n">
        <v>3680</v>
      </c>
      <c r="G11448" s="42" t="n">
        <f aca="false">DATE(YEAR(B11448),MONTH(B11448),1)</f>
        <v>46235</v>
      </c>
      <c r="H11448" s="24" t="str">
        <f aca="false">INDEX(Customers!$B$2:$B$601,MATCH(C11448,Customers!$A$2:$A$601,0))</f>
        <v>Coast</v>
      </c>
      <c r="I11448" s="43" t="n">
        <f aca="false">ROUND(MIN(INDEX(Assumptions!$D$13:$D$18,MATCH(E11448,Assumptions!$A$13:$A$18,0)),MAX(INDEX(Assumptions!$C$13:$C$18,MATCH(E11448,Assumptions!$A$13:$A$18,0)),INDEX(Assumptions!$B$13:$B$18,MATCH(E11448,Assumptions!$A$13:$A$18,0))*F11448)),2)</f>
        <v>55.2</v>
      </c>
    </row>
    <row r="11449" customFormat="false" ht="15" hidden="false" customHeight="false" outlineLevel="0" collapsed="false">
      <c r="A11449" s="24" t="s">
        <v>12272</v>
      </c>
      <c r="B11449" s="39" t="n">
        <v>46262</v>
      </c>
      <c r="C11449" s="24" t="s">
        <v>513</v>
      </c>
      <c r="D11449" s="24" t="s">
        <v>826</v>
      </c>
      <c r="E11449" s="24" t="s">
        <v>103</v>
      </c>
      <c r="F11449" s="38" t="n">
        <v>930</v>
      </c>
      <c r="G11449" s="42" t="n">
        <f aca="false">DATE(YEAR(B11449),MONTH(B11449),1)</f>
        <v>46235</v>
      </c>
      <c r="H11449" s="24" t="str">
        <f aca="false">INDEX(Customers!$B$2:$B$601,MATCH(C11449,Customers!$A$2:$A$601,0))</f>
        <v>Eastern</v>
      </c>
      <c r="I11449" s="43" t="n">
        <f aca="false">ROUND(MIN(INDEX(Assumptions!$D$13:$D$18,MATCH(E11449,Assumptions!$A$13:$A$18,0)),MAX(INDEX(Assumptions!$C$13:$C$18,MATCH(E11449,Assumptions!$A$13:$A$18,0)),INDEX(Assumptions!$B$13:$B$18,MATCH(E11449,Assumptions!$A$13:$A$18,0))*F11449)),2)</f>
        <v>9.3</v>
      </c>
    </row>
    <row r="11450" customFormat="false" ht="15" hidden="false" customHeight="false" outlineLevel="0" collapsed="false">
      <c r="A11450" s="24" t="s">
        <v>12273</v>
      </c>
      <c r="B11450" s="39" t="n">
        <v>46262</v>
      </c>
      <c r="C11450" s="24" t="s">
        <v>520</v>
      </c>
      <c r="D11450" s="24" t="s">
        <v>826</v>
      </c>
      <c r="E11450" s="24" t="s">
        <v>113</v>
      </c>
      <c r="F11450" s="38" t="n">
        <v>250</v>
      </c>
      <c r="G11450" s="42" t="n">
        <f aca="false">DATE(YEAR(B11450),MONTH(B11450),1)</f>
        <v>46235</v>
      </c>
      <c r="H11450" s="24" t="str">
        <f aca="false">INDEX(Customers!$B$2:$B$601,MATCH(C11450,Customers!$A$2:$A$601,0))</f>
        <v>Coast</v>
      </c>
      <c r="I11450" s="43" t="n">
        <f aca="false">ROUND(MIN(INDEX(Assumptions!$D$13:$D$18,MATCH(E11450,Assumptions!$A$13:$A$18,0)),MAX(INDEX(Assumptions!$C$13:$C$18,MATCH(E11450,Assumptions!$A$13:$A$18,0)),INDEX(Assumptions!$B$13:$B$18,MATCH(E11450,Assumptions!$A$13:$A$18,0))*F11450)),2)</f>
        <v>12.5</v>
      </c>
    </row>
    <row r="11451" customFormat="false" ht="15" hidden="false" customHeight="false" outlineLevel="0" collapsed="false">
      <c r="A11451" s="24" t="s">
        <v>12274</v>
      </c>
      <c r="B11451" s="39" t="n">
        <v>46262</v>
      </c>
      <c r="C11451" s="24" t="s">
        <v>523</v>
      </c>
      <c r="D11451" s="24" t="s">
        <v>153</v>
      </c>
      <c r="E11451" s="24" t="s">
        <v>105</v>
      </c>
      <c r="F11451" s="38" t="n">
        <v>3520</v>
      </c>
      <c r="G11451" s="42" t="n">
        <f aca="false">DATE(YEAR(B11451),MONTH(B11451),1)</f>
        <v>46235</v>
      </c>
      <c r="H11451" s="24" t="str">
        <f aca="false">INDEX(Customers!$B$2:$B$601,MATCH(C11451,Customers!$A$2:$A$601,0))</f>
        <v>Nairobi</v>
      </c>
      <c r="I11451" s="43" t="n">
        <f aca="false">ROUND(MIN(INDEX(Assumptions!$D$13:$D$18,MATCH(E11451,Assumptions!$A$13:$A$18,0)),MAX(INDEX(Assumptions!$C$13:$C$18,MATCH(E11451,Assumptions!$A$13:$A$18,0)),INDEX(Assumptions!$B$13:$B$18,MATCH(E11451,Assumptions!$A$13:$A$18,0))*F11451)),2)</f>
        <v>52.8</v>
      </c>
    </row>
    <row r="11452" customFormat="false" ht="15" hidden="false" customHeight="false" outlineLevel="0" collapsed="false">
      <c r="A11452" s="24" t="s">
        <v>12275</v>
      </c>
      <c r="B11452" s="39" t="n">
        <v>46262</v>
      </c>
      <c r="C11452" s="24" t="s">
        <v>526</v>
      </c>
      <c r="D11452" s="24" t="s">
        <v>826</v>
      </c>
      <c r="E11452" s="24" t="s">
        <v>103</v>
      </c>
      <c r="F11452" s="38" t="n">
        <v>3090</v>
      </c>
      <c r="G11452" s="42" t="n">
        <f aca="false">DATE(YEAR(B11452),MONTH(B11452),1)</f>
        <v>46235</v>
      </c>
      <c r="H11452" s="24" t="str">
        <f aca="false">INDEX(Customers!$B$2:$B$601,MATCH(C11452,Customers!$A$2:$A$601,0))</f>
        <v>Central</v>
      </c>
      <c r="I11452" s="43" t="n">
        <f aca="false">ROUND(MIN(INDEX(Assumptions!$D$13:$D$18,MATCH(E11452,Assumptions!$A$13:$A$18,0)),MAX(INDEX(Assumptions!$C$13:$C$18,MATCH(E11452,Assumptions!$A$13:$A$18,0)),INDEX(Assumptions!$B$13:$B$18,MATCH(E11452,Assumptions!$A$13:$A$18,0))*F11452)),2)</f>
        <v>30.9</v>
      </c>
    </row>
    <row r="11453" customFormat="false" ht="15" hidden="false" customHeight="false" outlineLevel="0" collapsed="false">
      <c r="A11453" s="24" t="s">
        <v>12276</v>
      </c>
      <c r="B11453" s="39" t="n">
        <v>46262</v>
      </c>
      <c r="C11453" s="24" t="s">
        <v>542</v>
      </c>
      <c r="D11453" s="24" t="s">
        <v>826</v>
      </c>
      <c r="E11453" s="24" t="s">
        <v>111</v>
      </c>
      <c r="F11453" s="38" t="n">
        <v>100</v>
      </c>
      <c r="G11453" s="42" t="n">
        <f aca="false">DATE(YEAR(B11453),MONTH(B11453),1)</f>
        <v>46235</v>
      </c>
      <c r="H11453" s="24" t="str">
        <f aca="false">INDEX(Customers!$B$2:$B$601,MATCH(C11453,Customers!$A$2:$A$601,0))</f>
        <v>Western</v>
      </c>
      <c r="I11453" s="43" t="n">
        <f aca="false">ROUND(MIN(INDEX(Assumptions!$D$13:$D$18,MATCH(E11453,Assumptions!$A$13:$A$18,0)),MAX(INDEX(Assumptions!$C$13:$C$18,MATCH(E11453,Assumptions!$A$13:$A$18,0)),INDEX(Assumptions!$B$13:$B$18,MATCH(E11453,Assumptions!$A$13:$A$18,0))*F11453)),2)</f>
        <v>4</v>
      </c>
    </row>
    <row r="11454" customFormat="false" ht="15" hidden="false" customHeight="false" outlineLevel="0" collapsed="false">
      <c r="A11454" s="24" t="s">
        <v>12277</v>
      </c>
      <c r="B11454" s="39" t="n">
        <v>46262</v>
      </c>
      <c r="C11454" s="24" t="s">
        <v>548</v>
      </c>
      <c r="D11454" s="24" t="s">
        <v>826</v>
      </c>
      <c r="E11454" s="24" t="s">
        <v>109</v>
      </c>
      <c r="F11454" s="38" t="n">
        <v>2010</v>
      </c>
      <c r="G11454" s="42" t="n">
        <f aca="false">DATE(YEAR(B11454),MONTH(B11454),1)</f>
        <v>46235</v>
      </c>
      <c r="H11454" s="24" t="str">
        <f aca="false">INDEX(Customers!$B$2:$B$601,MATCH(C11454,Customers!$A$2:$A$601,0))</f>
        <v>Rift Valley</v>
      </c>
      <c r="I11454" s="43" t="n">
        <f aca="false">ROUND(MIN(INDEX(Assumptions!$D$13:$D$18,MATCH(E11454,Assumptions!$A$13:$A$18,0)),MAX(INDEX(Assumptions!$C$13:$C$18,MATCH(E11454,Assumptions!$A$13:$A$18,0)),INDEX(Assumptions!$B$13:$B$18,MATCH(E11454,Assumptions!$A$13:$A$18,0))*F11454)),2)</f>
        <v>8.04</v>
      </c>
    </row>
    <row r="11455" customFormat="false" ht="15" hidden="false" customHeight="false" outlineLevel="0" collapsed="false">
      <c r="A11455" s="24" t="s">
        <v>12278</v>
      </c>
      <c r="B11455" s="39" t="n">
        <v>46262</v>
      </c>
      <c r="C11455" s="24" t="s">
        <v>549</v>
      </c>
      <c r="D11455" s="24" t="s">
        <v>826</v>
      </c>
      <c r="E11455" s="24" t="s">
        <v>111</v>
      </c>
      <c r="F11455" s="38" t="n">
        <v>50</v>
      </c>
      <c r="G11455" s="42" t="n">
        <f aca="false">DATE(YEAR(B11455),MONTH(B11455),1)</f>
        <v>46235</v>
      </c>
      <c r="H11455" s="24" t="str">
        <f aca="false">INDEX(Customers!$B$2:$B$601,MATCH(C11455,Customers!$A$2:$A$601,0))</f>
        <v>Eastern</v>
      </c>
      <c r="I11455" s="43" t="n">
        <f aca="false">ROUND(MIN(INDEX(Assumptions!$D$13:$D$18,MATCH(E11455,Assumptions!$A$13:$A$18,0)),MAX(INDEX(Assumptions!$C$13:$C$18,MATCH(E11455,Assumptions!$A$13:$A$18,0)),INDEX(Assumptions!$B$13:$B$18,MATCH(E11455,Assumptions!$A$13:$A$18,0))*F11455)),2)</f>
        <v>2</v>
      </c>
    </row>
    <row r="11456" customFormat="false" ht="15" hidden="false" customHeight="false" outlineLevel="0" collapsed="false">
      <c r="A11456" s="24" t="s">
        <v>12279</v>
      </c>
      <c r="B11456" s="39" t="n">
        <v>46262</v>
      </c>
      <c r="C11456" s="24" t="s">
        <v>556</v>
      </c>
      <c r="D11456" s="24" t="s">
        <v>826</v>
      </c>
      <c r="E11456" s="24" t="s">
        <v>109</v>
      </c>
      <c r="F11456" s="38" t="n">
        <v>33930</v>
      </c>
      <c r="G11456" s="42" t="n">
        <f aca="false">DATE(YEAR(B11456),MONTH(B11456),1)</f>
        <v>46235</v>
      </c>
      <c r="H11456" s="24" t="str">
        <f aca="false">INDEX(Customers!$B$2:$B$601,MATCH(C11456,Customers!$A$2:$A$601,0))</f>
        <v>Central</v>
      </c>
      <c r="I11456" s="43" t="n">
        <f aca="false">ROUND(MIN(INDEX(Assumptions!$D$13:$D$18,MATCH(E11456,Assumptions!$A$13:$A$18,0)),MAX(INDEX(Assumptions!$C$13:$C$18,MATCH(E11456,Assumptions!$A$13:$A$18,0)),INDEX(Assumptions!$B$13:$B$18,MATCH(E11456,Assumptions!$A$13:$A$18,0))*F11456)),2)</f>
        <v>40</v>
      </c>
    </row>
    <row r="11457" customFormat="false" ht="15" hidden="false" customHeight="false" outlineLevel="0" collapsed="false">
      <c r="A11457" s="24" t="s">
        <v>12280</v>
      </c>
      <c r="B11457" s="39" t="n">
        <v>46262</v>
      </c>
      <c r="C11457" s="24" t="s">
        <v>570</v>
      </c>
      <c r="D11457" s="24" t="s">
        <v>826</v>
      </c>
      <c r="E11457" s="24" t="s">
        <v>111</v>
      </c>
      <c r="F11457" s="38" t="n">
        <v>50</v>
      </c>
      <c r="G11457" s="42" t="n">
        <f aca="false">DATE(YEAR(B11457),MONTH(B11457),1)</f>
        <v>46235</v>
      </c>
      <c r="H11457" s="24" t="str">
        <f aca="false">INDEX(Customers!$B$2:$B$601,MATCH(C11457,Customers!$A$2:$A$601,0))</f>
        <v>Western</v>
      </c>
      <c r="I11457" s="43" t="n">
        <f aca="false">ROUND(MIN(INDEX(Assumptions!$D$13:$D$18,MATCH(E11457,Assumptions!$A$13:$A$18,0)),MAX(INDEX(Assumptions!$C$13:$C$18,MATCH(E11457,Assumptions!$A$13:$A$18,0)),INDEX(Assumptions!$B$13:$B$18,MATCH(E11457,Assumptions!$A$13:$A$18,0))*F11457)),2)</f>
        <v>2</v>
      </c>
    </row>
    <row r="11458" customFormat="false" ht="15" hidden="false" customHeight="false" outlineLevel="0" collapsed="false">
      <c r="A11458" s="24" t="s">
        <v>12281</v>
      </c>
      <c r="B11458" s="39" t="n">
        <v>46262</v>
      </c>
      <c r="C11458" s="24" t="s">
        <v>570</v>
      </c>
      <c r="D11458" s="24" t="s">
        <v>826</v>
      </c>
      <c r="E11458" s="24" t="s">
        <v>113</v>
      </c>
      <c r="F11458" s="38" t="n">
        <v>50</v>
      </c>
      <c r="G11458" s="42" t="n">
        <f aca="false">DATE(YEAR(B11458),MONTH(B11458),1)</f>
        <v>46235</v>
      </c>
      <c r="H11458" s="24" t="str">
        <f aca="false">INDEX(Customers!$B$2:$B$601,MATCH(C11458,Customers!$A$2:$A$601,0))</f>
        <v>Western</v>
      </c>
      <c r="I11458" s="43" t="n">
        <f aca="false">ROUND(MIN(INDEX(Assumptions!$D$13:$D$18,MATCH(E11458,Assumptions!$A$13:$A$18,0)),MAX(INDEX(Assumptions!$C$13:$C$18,MATCH(E11458,Assumptions!$A$13:$A$18,0)),INDEX(Assumptions!$B$13:$B$18,MATCH(E11458,Assumptions!$A$13:$A$18,0))*F11458)),2)</f>
        <v>2.5</v>
      </c>
    </row>
    <row r="11459" customFormat="false" ht="15" hidden="false" customHeight="false" outlineLevel="0" collapsed="false">
      <c r="A11459" s="24" t="s">
        <v>12282</v>
      </c>
      <c r="B11459" s="39" t="n">
        <v>46262</v>
      </c>
      <c r="C11459" s="24" t="s">
        <v>580</v>
      </c>
      <c r="D11459" s="24" t="s">
        <v>826</v>
      </c>
      <c r="E11459" s="24" t="s">
        <v>111</v>
      </c>
      <c r="F11459" s="38" t="n">
        <v>50</v>
      </c>
      <c r="G11459" s="42" t="n">
        <f aca="false">DATE(YEAR(B11459),MONTH(B11459),1)</f>
        <v>46235</v>
      </c>
      <c r="H11459" s="24" t="str">
        <f aca="false">INDEX(Customers!$B$2:$B$601,MATCH(C11459,Customers!$A$2:$A$601,0))</f>
        <v>Rift Valley</v>
      </c>
      <c r="I11459" s="43" t="n">
        <f aca="false">ROUND(MIN(INDEX(Assumptions!$D$13:$D$18,MATCH(E11459,Assumptions!$A$13:$A$18,0)),MAX(INDEX(Assumptions!$C$13:$C$18,MATCH(E11459,Assumptions!$A$13:$A$18,0)),INDEX(Assumptions!$B$13:$B$18,MATCH(E11459,Assumptions!$A$13:$A$18,0))*F11459)),2)</f>
        <v>2</v>
      </c>
    </row>
    <row r="11460" customFormat="false" ht="15" hidden="false" customHeight="false" outlineLevel="0" collapsed="false">
      <c r="A11460" s="24" t="s">
        <v>12283</v>
      </c>
      <c r="B11460" s="39" t="n">
        <v>46262</v>
      </c>
      <c r="C11460" s="24" t="s">
        <v>591</v>
      </c>
      <c r="D11460" s="24" t="s">
        <v>826</v>
      </c>
      <c r="E11460" s="24" t="s">
        <v>103</v>
      </c>
      <c r="F11460" s="38" t="n">
        <v>820</v>
      </c>
      <c r="G11460" s="42" t="n">
        <f aca="false">DATE(YEAR(B11460),MONTH(B11460),1)</f>
        <v>46235</v>
      </c>
      <c r="H11460" s="24" t="str">
        <f aca="false">INDEX(Customers!$B$2:$B$601,MATCH(C11460,Customers!$A$2:$A$601,0))</f>
        <v>Central</v>
      </c>
      <c r="I11460" s="43" t="n">
        <f aca="false">ROUND(MIN(INDEX(Assumptions!$D$13:$D$18,MATCH(E11460,Assumptions!$A$13:$A$18,0)),MAX(INDEX(Assumptions!$C$13:$C$18,MATCH(E11460,Assumptions!$A$13:$A$18,0)),INDEX(Assumptions!$B$13:$B$18,MATCH(E11460,Assumptions!$A$13:$A$18,0))*F11460)),2)</f>
        <v>8.2</v>
      </c>
    </row>
    <row r="11461" customFormat="false" ht="15" hidden="false" customHeight="false" outlineLevel="0" collapsed="false">
      <c r="A11461" s="24" t="s">
        <v>12284</v>
      </c>
      <c r="B11461" s="39" t="n">
        <v>46262</v>
      </c>
      <c r="C11461" s="24" t="s">
        <v>611</v>
      </c>
      <c r="D11461" s="24" t="s">
        <v>826</v>
      </c>
      <c r="E11461" s="24" t="s">
        <v>103</v>
      </c>
      <c r="F11461" s="38" t="n">
        <v>1980</v>
      </c>
      <c r="G11461" s="42" t="n">
        <f aca="false">DATE(YEAR(B11461),MONTH(B11461),1)</f>
        <v>46235</v>
      </c>
      <c r="H11461" s="24" t="str">
        <f aca="false">INDEX(Customers!$B$2:$B$601,MATCH(C11461,Customers!$A$2:$A$601,0))</f>
        <v>Western</v>
      </c>
      <c r="I11461" s="43" t="n">
        <f aca="false">ROUND(MIN(INDEX(Assumptions!$D$13:$D$18,MATCH(E11461,Assumptions!$A$13:$A$18,0)),MAX(INDEX(Assumptions!$C$13:$C$18,MATCH(E11461,Assumptions!$A$13:$A$18,0)),INDEX(Assumptions!$B$13:$B$18,MATCH(E11461,Assumptions!$A$13:$A$18,0))*F11461)),2)</f>
        <v>19.8</v>
      </c>
    </row>
    <row r="11462" customFormat="false" ht="15" hidden="false" customHeight="false" outlineLevel="0" collapsed="false">
      <c r="A11462" s="24" t="s">
        <v>12285</v>
      </c>
      <c r="B11462" s="39" t="n">
        <v>46262</v>
      </c>
      <c r="C11462" s="24" t="s">
        <v>615</v>
      </c>
      <c r="D11462" s="24" t="s">
        <v>826</v>
      </c>
      <c r="E11462" s="24" t="s">
        <v>103</v>
      </c>
      <c r="F11462" s="38" t="n">
        <v>9790</v>
      </c>
      <c r="G11462" s="42" t="n">
        <f aca="false">DATE(YEAR(B11462),MONTH(B11462),1)</f>
        <v>46235</v>
      </c>
      <c r="H11462" s="24" t="str">
        <f aca="false">INDEX(Customers!$B$2:$B$601,MATCH(C11462,Customers!$A$2:$A$601,0))</f>
        <v>Coast</v>
      </c>
      <c r="I11462" s="43" t="n">
        <f aca="false">ROUND(MIN(INDEX(Assumptions!$D$13:$D$18,MATCH(E11462,Assumptions!$A$13:$A$18,0)),MAX(INDEX(Assumptions!$C$13:$C$18,MATCH(E11462,Assumptions!$A$13:$A$18,0)),INDEX(Assumptions!$B$13:$B$18,MATCH(E11462,Assumptions!$A$13:$A$18,0))*F11462)),2)</f>
        <v>97.9</v>
      </c>
    </row>
    <row r="11463" customFormat="false" ht="15" hidden="false" customHeight="false" outlineLevel="0" collapsed="false">
      <c r="A11463" s="24" t="s">
        <v>12286</v>
      </c>
      <c r="B11463" s="39" t="n">
        <v>46262</v>
      </c>
      <c r="C11463" s="24" t="s">
        <v>619</v>
      </c>
      <c r="D11463" s="24" t="s">
        <v>826</v>
      </c>
      <c r="E11463" s="24" t="s">
        <v>113</v>
      </c>
      <c r="F11463" s="38" t="n">
        <v>50</v>
      </c>
      <c r="G11463" s="42" t="n">
        <f aca="false">DATE(YEAR(B11463),MONTH(B11463),1)</f>
        <v>46235</v>
      </c>
      <c r="H11463" s="24" t="str">
        <f aca="false">INDEX(Customers!$B$2:$B$601,MATCH(C11463,Customers!$A$2:$A$601,0))</f>
        <v>Rift Valley</v>
      </c>
      <c r="I11463" s="43" t="n">
        <f aca="false">ROUND(MIN(INDEX(Assumptions!$D$13:$D$18,MATCH(E11463,Assumptions!$A$13:$A$18,0)),MAX(INDEX(Assumptions!$C$13:$C$18,MATCH(E11463,Assumptions!$A$13:$A$18,0)),INDEX(Assumptions!$B$13:$B$18,MATCH(E11463,Assumptions!$A$13:$A$18,0))*F11463)),2)</f>
        <v>2.5</v>
      </c>
    </row>
    <row r="11464" customFormat="false" ht="15" hidden="false" customHeight="false" outlineLevel="0" collapsed="false">
      <c r="A11464" s="24" t="s">
        <v>12287</v>
      </c>
      <c r="B11464" s="39" t="n">
        <v>46262</v>
      </c>
      <c r="C11464" s="24" t="s">
        <v>624</v>
      </c>
      <c r="D11464" s="24" t="s">
        <v>826</v>
      </c>
      <c r="E11464" s="24" t="s">
        <v>103</v>
      </c>
      <c r="F11464" s="38" t="n">
        <v>1640</v>
      </c>
      <c r="G11464" s="42" t="n">
        <f aca="false">DATE(YEAR(B11464),MONTH(B11464),1)</f>
        <v>46235</v>
      </c>
      <c r="H11464" s="24" t="str">
        <f aca="false">INDEX(Customers!$B$2:$B$601,MATCH(C11464,Customers!$A$2:$A$601,0))</f>
        <v>Nairobi</v>
      </c>
      <c r="I11464" s="43" t="n">
        <f aca="false">ROUND(MIN(INDEX(Assumptions!$D$13:$D$18,MATCH(E11464,Assumptions!$A$13:$A$18,0)),MAX(INDEX(Assumptions!$C$13:$C$18,MATCH(E11464,Assumptions!$A$13:$A$18,0)),INDEX(Assumptions!$B$13:$B$18,MATCH(E11464,Assumptions!$A$13:$A$18,0))*F11464)),2)</f>
        <v>16.4</v>
      </c>
    </row>
    <row r="11465" customFormat="false" ht="15" hidden="false" customHeight="false" outlineLevel="0" collapsed="false">
      <c r="A11465" s="24" t="s">
        <v>12288</v>
      </c>
      <c r="B11465" s="39" t="n">
        <v>46262</v>
      </c>
      <c r="C11465" s="24" t="s">
        <v>635</v>
      </c>
      <c r="D11465" s="24" t="s">
        <v>163</v>
      </c>
      <c r="E11465" s="24" t="s">
        <v>107</v>
      </c>
      <c r="F11465" s="38" t="n">
        <v>3650</v>
      </c>
      <c r="G11465" s="42" t="n">
        <f aca="false">DATE(YEAR(B11465),MONTH(B11465),1)</f>
        <v>46235</v>
      </c>
      <c r="H11465" s="24" t="str">
        <f aca="false">INDEX(Customers!$B$2:$B$601,MATCH(C11465,Customers!$A$2:$A$601,0))</f>
        <v>Central</v>
      </c>
      <c r="I11465" s="43" t="n">
        <f aca="false">ROUND(MIN(INDEX(Assumptions!$D$13:$D$18,MATCH(E11465,Assumptions!$A$13:$A$18,0)),MAX(INDEX(Assumptions!$C$13:$C$18,MATCH(E11465,Assumptions!$A$13:$A$18,0)),INDEX(Assumptions!$B$13:$B$18,MATCH(E11465,Assumptions!$A$13:$A$18,0))*F11465)),2)</f>
        <v>0</v>
      </c>
    </row>
    <row r="11466" customFormat="false" ht="15" hidden="false" customHeight="false" outlineLevel="0" collapsed="false">
      <c r="A11466" s="24" t="s">
        <v>12289</v>
      </c>
      <c r="B11466" s="39" t="n">
        <v>46262</v>
      </c>
      <c r="C11466" s="24" t="s">
        <v>649</v>
      </c>
      <c r="D11466" s="24" t="s">
        <v>826</v>
      </c>
      <c r="E11466" s="24" t="s">
        <v>109</v>
      </c>
      <c r="F11466" s="38" t="n">
        <v>8890</v>
      </c>
      <c r="G11466" s="42" t="n">
        <f aca="false">DATE(YEAR(B11466),MONTH(B11466),1)</f>
        <v>46235</v>
      </c>
      <c r="H11466" s="24" t="str">
        <f aca="false">INDEX(Customers!$B$2:$B$601,MATCH(C11466,Customers!$A$2:$A$601,0))</f>
        <v>Eastern</v>
      </c>
      <c r="I11466" s="43" t="n">
        <f aca="false">ROUND(MIN(INDEX(Assumptions!$D$13:$D$18,MATCH(E11466,Assumptions!$A$13:$A$18,0)),MAX(INDEX(Assumptions!$C$13:$C$18,MATCH(E11466,Assumptions!$A$13:$A$18,0)),INDEX(Assumptions!$B$13:$B$18,MATCH(E11466,Assumptions!$A$13:$A$18,0))*F11466)),2)</f>
        <v>35.56</v>
      </c>
    </row>
    <row r="11467" customFormat="false" ht="15" hidden="false" customHeight="false" outlineLevel="0" collapsed="false">
      <c r="A11467" s="24" t="s">
        <v>12290</v>
      </c>
      <c r="B11467" s="39" t="n">
        <v>46262</v>
      </c>
      <c r="C11467" s="24" t="s">
        <v>656</v>
      </c>
      <c r="D11467" s="24" t="s">
        <v>826</v>
      </c>
      <c r="E11467" s="24" t="s">
        <v>103</v>
      </c>
      <c r="F11467" s="38" t="n">
        <v>1220</v>
      </c>
      <c r="G11467" s="42" t="n">
        <f aca="false">DATE(YEAR(B11467),MONTH(B11467),1)</f>
        <v>46235</v>
      </c>
      <c r="H11467" s="24" t="str">
        <f aca="false">INDEX(Customers!$B$2:$B$601,MATCH(C11467,Customers!$A$2:$A$601,0))</f>
        <v>Nairobi</v>
      </c>
      <c r="I11467" s="43" t="n">
        <f aca="false">ROUND(MIN(INDEX(Assumptions!$D$13:$D$18,MATCH(E11467,Assumptions!$A$13:$A$18,0)),MAX(INDEX(Assumptions!$C$13:$C$18,MATCH(E11467,Assumptions!$A$13:$A$18,0)),INDEX(Assumptions!$B$13:$B$18,MATCH(E11467,Assumptions!$A$13:$A$18,0))*F11467)),2)</f>
        <v>12.2</v>
      </c>
    </row>
    <row r="11468" customFormat="false" ht="15" hidden="false" customHeight="false" outlineLevel="0" collapsed="false">
      <c r="A11468" s="24" t="s">
        <v>12291</v>
      </c>
      <c r="B11468" s="39" t="n">
        <v>46262</v>
      </c>
      <c r="C11468" s="24" t="s">
        <v>687</v>
      </c>
      <c r="D11468" s="24" t="s">
        <v>164</v>
      </c>
      <c r="E11468" s="24" t="s">
        <v>105</v>
      </c>
      <c r="F11468" s="38" t="n">
        <v>2270</v>
      </c>
      <c r="G11468" s="42" t="n">
        <f aca="false">DATE(YEAR(B11468),MONTH(B11468),1)</f>
        <v>46235</v>
      </c>
      <c r="H11468" s="24" t="str">
        <f aca="false">INDEX(Customers!$B$2:$B$601,MATCH(C11468,Customers!$A$2:$A$601,0))</f>
        <v>Central</v>
      </c>
      <c r="I11468" s="43" t="n">
        <f aca="false">ROUND(MIN(INDEX(Assumptions!$D$13:$D$18,MATCH(E11468,Assumptions!$A$13:$A$18,0)),MAX(INDEX(Assumptions!$C$13:$C$18,MATCH(E11468,Assumptions!$A$13:$A$18,0)),INDEX(Assumptions!$B$13:$B$18,MATCH(E11468,Assumptions!$A$13:$A$18,0))*F11468)),2)</f>
        <v>34.05</v>
      </c>
    </row>
    <row r="11469" customFormat="false" ht="15" hidden="false" customHeight="false" outlineLevel="0" collapsed="false">
      <c r="A11469" s="24" t="s">
        <v>12292</v>
      </c>
      <c r="B11469" s="39" t="n">
        <v>46262</v>
      </c>
      <c r="C11469" s="24" t="s">
        <v>693</v>
      </c>
      <c r="D11469" s="24" t="s">
        <v>826</v>
      </c>
      <c r="E11469" s="24" t="s">
        <v>109</v>
      </c>
      <c r="F11469" s="38" t="n">
        <v>1020</v>
      </c>
      <c r="G11469" s="42" t="n">
        <f aca="false">DATE(YEAR(B11469),MONTH(B11469),1)</f>
        <v>46235</v>
      </c>
      <c r="H11469" s="24" t="str">
        <f aca="false">INDEX(Customers!$B$2:$B$601,MATCH(C11469,Customers!$A$2:$A$601,0))</f>
        <v>Nairobi</v>
      </c>
      <c r="I11469" s="43" t="n">
        <f aca="false">ROUND(MIN(INDEX(Assumptions!$D$13:$D$18,MATCH(E11469,Assumptions!$A$13:$A$18,0)),MAX(INDEX(Assumptions!$C$13:$C$18,MATCH(E11469,Assumptions!$A$13:$A$18,0)),INDEX(Assumptions!$B$13:$B$18,MATCH(E11469,Assumptions!$A$13:$A$18,0))*F11469)),2)</f>
        <v>4.08</v>
      </c>
    </row>
    <row r="11470" customFormat="false" ht="15" hidden="false" customHeight="false" outlineLevel="0" collapsed="false">
      <c r="A11470" s="24" t="s">
        <v>12293</v>
      </c>
      <c r="B11470" s="39" t="n">
        <v>46262</v>
      </c>
      <c r="C11470" s="24" t="s">
        <v>699</v>
      </c>
      <c r="D11470" s="24" t="s">
        <v>826</v>
      </c>
      <c r="E11470" s="24" t="s">
        <v>103</v>
      </c>
      <c r="F11470" s="38" t="n">
        <v>4990</v>
      </c>
      <c r="G11470" s="42" t="n">
        <f aca="false">DATE(YEAR(B11470),MONTH(B11470),1)</f>
        <v>46235</v>
      </c>
      <c r="H11470" s="24" t="str">
        <f aca="false">INDEX(Customers!$B$2:$B$601,MATCH(C11470,Customers!$A$2:$A$601,0))</f>
        <v>Nairobi</v>
      </c>
      <c r="I11470" s="43" t="n">
        <f aca="false">ROUND(MIN(INDEX(Assumptions!$D$13:$D$18,MATCH(E11470,Assumptions!$A$13:$A$18,0)),MAX(INDEX(Assumptions!$C$13:$C$18,MATCH(E11470,Assumptions!$A$13:$A$18,0)),INDEX(Assumptions!$B$13:$B$18,MATCH(E11470,Assumptions!$A$13:$A$18,0))*F11470)),2)</f>
        <v>49.9</v>
      </c>
    </row>
    <row r="11471" customFormat="false" ht="15" hidden="false" customHeight="false" outlineLevel="0" collapsed="false">
      <c r="A11471" s="24" t="s">
        <v>12294</v>
      </c>
      <c r="B11471" s="39" t="n">
        <v>46262</v>
      </c>
      <c r="C11471" s="24" t="s">
        <v>701</v>
      </c>
      <c r="D11471" s="24" t="s">
        <v>150</v>
      </c>
      <c r="E11471" s="24" t="s">
        <v>107</v>
      </c>
      <c r="F11471" s="38" t="n">
        <v>9470</v>
      </c>
      <c r="G11471" s="42" t="n">
        <f aca="false">DATE(YEAR(B11471),MONTH(B11471),1)</f>
        <v>46235</v>
      </c>
      <c r="H11471" s="24" t="str">
        <f aca="false">INDEX(Customers!$B$2:$B$601,MATCH(C11471,Customers!$A$2:$A$601,0))</f>
        <v>Nairobi</v>
      </c>
      <c r="I11471" s="43" t="n">
        <f aca="false">ROUND(MIN(INDEX(Assumptions!$D$13:$D$18,MATCH(E11471,Assumptions!$A$13:$A$18,0)),MAX(INDEX(Assumptions!$C$13:$C$18,MATCH(E11471,Assumptions!$A$13:$A$18,0)),INDEX(Assumptions!$B$13:$B$18,MATCH(E11471,Assumptions!$A$13:$A$18,0))*F11471)),2)</f>
        <v>0</v>
      </c>
    </row>
    <row r="11472" customFormat="false" ht="15" hidden="false" customHeight="false" outlineLevel="0" collapsed="false">
      <c r="A11472" s="24" t="s">
        <v>12295</v>
      </c>
      <c r="B11472" s="39" t="n">
        <v>46262</v>
      </c>
      <c r="C11472" s="24" t="s">
        <v>704</v>
      </c>
      <c r="D11472" s="24" t="s">
        <v>826</v>
      </c>
      <c r="E11472" s="24" t="s">
        <v>111</v>
      </c>
      <c r="F11472" s="38" t="n">
        <v>100</v>
      </c>
      <c r="G11472" s="42" t="n">
        <f aca="false">DATE(YEAR(B11472),MONTH(B11472),1)</f>
        <v>46235</v>
      </c>
      <c r="H11472" s="24" t="str">
        <f aca="false">INDEX(Customers!$B$2:$B$601,MATCH(C11472,Customers!$A$2:$A$601,0))</f>
        <v>Rift Valley</v>
      </c>
      <c r="I11472" s="43" t="n">
        <f aca="false">ROUND(MIN(INDEX(Assumptions!$D$13:$D$18,MATCH(E11472,Assumptions!$A$13:$A$18,0)),MAX(INDEX(Assumptions!$C$13:$C$18,MATCH(E11472,Assumptions!$A$13:$A$18,0)),INDEX(Assumptions!$B$13:$B$18,MATCH(E11472,Assumptions!$A$13:$A$18,0))*F11472)),2)</f>
        <v>4</v>
      </c>
    </row>
    <row r="11473" customFormat="false" ht="15" hidden="false" customHeight="false" outlineLevel="0" collapsed="false">
      <c r="A11473" s="24" t="s">
        <v>12296</v>
      </c>
      <c r="B11473" s="39" t="n">
        <v>46262</v>
      </c>
      <c r="C11473" s="24" t="s">
        <v>704</v>
      </c>
      <c r="D11473" s="24" t="s">
        <v>202</v>
      </c>
      <c r="E11473" s="24" t="s">
        <v>105</v>
      </c>
      <c r="F11473" s="38" t="n">
        <v>9550</v>
      </c>
      <c r="G11473" s="42" t="n">
        <f aca="false">DATE(YEAR(B11473),MONTH(B11473),1)</f>
        <v>46235</v>
      </c>
      <c r="H11473" s="24" t="str">
        <f aca="false">INDEX(Customers!$B$2:$B$601,MATCH(C11473,Customers!$A$2:$A$601,0))</f>
        <v>Rift Valley</v>
      </c>
      <c r="I11473" s="43" t="n">
        <f aca="false">ROUND(MIN(INDEX(Assumptions!$D$13:$D$18,MATCH(E11473,Assumptions!$A$13:$A$18,0)),MAX(INDEX(Assumptions!$C$13:$C$18,MATCH(E11473,Assumptions!$A$13:$A$18,0)),INDEX(Assumptions!$B$13:$B$18,MATCH(E11473,Assumptions!$A$13:$A$18,0))*F11473)),2)</f>
        <v>143.25</v>
      </c>
    </row>
    <row r="11474" customFormat="false" ht="15" hidden="false" customHeight="false" outlineLevel="0" collapsed="false">
      <c r="A11474" s="24" t="s">
        <v>12297</v>
      </c>
      <c r="B11474" s="39" t="n">
        <v>46262</v>
      </c>
      <c r="C11474" s="24" t="s">
        <v>714</v>
      </c>
      <c r="D11474" s="24" t="s">
        <v>826</v>
      </c>
      <c r="E11474" s="24" t="s">
        <v>103</v>
      </c>
      <c r="F11474" s="38" t="n">
        <v>2290</v>
      </c>
      <c r="G11474" s="42" t="n">
        <f aca="false">DATE(YEAR(B11474),MONTH(B11474),1)</f>
        <v>46235</v>
      </c>
      <c r="H11474" s="24" t="str">
        <f aca="false">INDEX(Customers!$B$2:$B$601,MATCH(C11474,Customers!$A$2:$A$601,0))</f>
        <v>Coast</v>
      </c>
      <c r="I11474" s="43" t="n">
        <f aca="false">ROUND(MIN(INDEX(Assumptions!$D$13:$D$18,MATCH(E11474,Assumptions!$A$13:$A$18,0)),MAX(INDEX(Assumptions!$C$13:$C$18,MATCH(E11474,Assumptions!$A$13:$A$18,0)),INDEX(Assumptions!$B$13:$B$18,MATCH(E11474,Assumptions!$A$13:$A$18,0))*F11474)),2)</f>
        <v>22.9</v>
      </c>
    </row>
    <row r="11475" customFormat="false" ht="15" hidden="false" customHeight="false" outlineLevel="0" collapsed="false">
      <c r="A11475" s="24" t="s">
        <v>12298</v>
      </c>
      <c r="B11475" s="39" t="n">
        <v>46262</v>
      </c>
      <c r="C11475" s="24" t="s">
        <v>718</v>
      </c>
      <c r="D11475" s="24" t="s">
        <v>826</v>
      </c>
      <c r="E11475" s="24" t="s">
        <v>103</v>
      </c>
      <c r="F11475" s="38" t="n">
        <v>710</v>
      </c>
      <c r="G11475" s="42" t="n">
        <f aca="false">DATE(YEAR(B11475),MONTH(B11475),1)</f>
        <v>46235</v>
      </c>
      <c r="H11475" s="24" t="str">
        <f aca="false">INDEX(Customers!$B$2:$B$601,MATCH(C11475,Customers!$A$2:$A$601,0))</f>
        <v>Central</v>
      </c>
      <c r="I11475" s="43" t="n">
        <f aca="false">ROUND(MIN(INDEX(Assumptions!$D$13:$D$18,MATCH(E11475,Assumptions!$A$13:$A$18,0)),MAX(INDEX(Assumptions!$C$13:$C$18,MATCH(E11475,Assumptions!$A$13:$A$18,0)),INDEX(Assumptions!$B$13:$B$18,MATCH(E11475,Assumptions!$A$13:$A$18,0))*F11475)),2)</f>
        <v>7.1</v>
      </c>
    </row>
    <row r="11476" customFormat="false" ht="15" hidden="false" customHeight="false" outlineLevel="0" collapsed="false">
      <c r="A11476" s="24" t="s">
        <v>12299</v>
      </c>
      <c r="B11476" s="39" t="n">
        <v>46262</v>
      </c>
      <c r="C11476" s="24" t="s">
        <v>720</v>
      </c>
      <c r="D11476" s="24" t="s">
        <v>152</v>
      </c>
      <c r="E11476" s="24" t="s">
        <v>105</v>
      </c>
      <c r="F11476" s="38" t="n">
        <v>14590</v>
      </c>
      <c r="G11476" s="42" t="n">
        <f aca="false">DATE(YEAR(B11476),MONTH(B11476),1)</f>
        <v>46235</v>
      </c>
      <c r="H11476" s="24" t="str">
        <f aca="false">INDEX(Customers!$B$2:$B$601,MATCH(C11476,Customers!$A$2:$A$601,0))</f>
        <v>Nairobi</v>
      </c>
      <c r="I11476" s="43" t="n">
        <f aca="false">ROUND(MIN(INDEX(Assumptions!$D$13:$D$18,MATCH(E11476,Assumptions!$A$13:$A$18,0)),MAX(INDEX(Assumptions!$C$13:$C$18,MATCH(E11476,Assumptions!$A$13:$A$18,0)),INDEX(Assumptions!$B$13:$B$18,MATCH(E11476,Assumptions!$A$13:$A$18,0))*F11476)),2)</f>
        <v>200</v>
      </c>
    </row>
    <row r="11477" customFormat="false" ht="15" hidden="false" customHeight="false" outlineLevel="0" collapsed="false">
      <c r="A11477" s="24" t="s">
        <v>12300</v>
      </c>
      <c r="B11477" s="39" t="n">
        <v>46262</v>
      </c>
      <c r="C11477" s="24" t="s">
        <v>728</v>
      </c>
      <c r="D11477" s="24" t="s">
        <v>826</v>
      </c>
      <c r="E11477" s="24" t="s">
        <v>113</v>
      </c>
      <c r="F11477" s="38" t="n">
        <v>500</v>
      </c>
      <c r="G11477" s="42" t="n">
        <f aca="false">DATE(YEAR(B11477),MONTH(B11477),1)</f>
        <v>46235</v>
      </c>
      <c r="H11477" s="24" t="str">
        <f aca="false">INDEX(Customers!$B$2:$B$601,MATCH(C11477,Customers!$A$2:$A$601,0))</f>
        <v>Nairobi</v>
      </c>
      <c r="I11477" s="43" t="n">
        <f aca="false">ROUND(MIN(INDEX(Assumptions!$D$13:$D$18,MATCH(E11477,Assumptions!$A$13:$A$18,0)),MAX(INDEX(Assumptions!$C$13:$C$18,MATCH(E11477,Assumptions!$A$13:$A$18,0)),INDEX(Assumptions!$B$13:$B$18,MATCH(E11477,Assumptions!$A$13:$A$18,0))*F11477)),2)</f>
        <v>25</v>
      </c>
    </row>
    <row r="11478" customFormat="false" ht="15" hidden="false" customHeight="false" outlineLevel="0" collapsed="false">
      <c r="A11478" s="24" t="s">
        <v>12301</v>
      </c>
      <c r="B11478" s="39" t="n">
        <v>46262</v>
      </c>
      <c r="C11478" s="24" t="s">
        <v>749</v>
      </c>
      <c r="D11478" s="24" t="s">
        <v>826</v>
      </c>
      <c r="E11478" s="24" t="s">
        <v>113</v>
      </c>
      <c r="F11478" s="38" t="n">
        <v>99</v>
      </c>
      <c r="G11478" s="42" t="n">
        <f aca="false">DATE(YEAR(B11478),MONTH(B11478),1)</f>
        <v>46235</v>
      </c>
      <c r="H11478" s="24" t="str">
        <f aca="false">INDEX(Customers!$B$2:$B$601,MATCH(C11478,Customers!$A$2:$A$601,0))</f>
        <v>Nairobi</v>
      </c>
      <c r="I11478" s="43" t="n">
        <f aca="false">ROUND(MIN(INDEX(Assumptions!$D$13:$D$18,MATCH(E11478,Assumptions!$A$13:$A$18,0)),MAX(INDEX(Assumptions!$C$13:$C$18,MATCH(E11478,Assumptions!$A$13:$A$18,0)),INDEX(Assumptions!$B$13:$B$18,MATCH(E11478,Assumptions!$A$13:$A$18,0))*F11478)),2)</f>
        <v>4.95</v>
      </c>
    </row>
    <row r="11479" customFormat="false" ht="15" hidden="false" customHeight="false" outlineLevel="0" collapsed="false">
      <c r="A11479" s="24" t="s">
        <v>12302</v>
      </c>
      <c r="B11479" s="39" t="n">
        <v>46262</v>
      </c>
      <c r="C11479" s="24" t="s">
        <v>762</v>
      </c>
      <c r="D11479" s="24" t="s">
        <v>826</v>
      </c>
      <c r="E11479" s="24" t="s">
        <v>103</v>
      </c>
      <c r="F11479" s="38" t="n">
        <v>810</v>
      </c>
      <c r="G11479" s="42" t="n">
        <f aca="false">DATE(YEAR(B11479),MONTH(B11479),1)</f>
        <v>46235</v>
      </c>
      <c r="H11479" s="24" t="str">
        <f aca="false">INDEX(Customers!$B$2:$B$601,MATCH(C11479,Customers!$A$2:$A$601,0))</f>
        <v>Western</v>
      </c>
      <c r="I11479" s="43" t="n">
        <f aca="false">ROUND(MIN(INDEX(Assumptions!$D$13:$D$18,MATCH(E11479,Assumptions!$A$13:$A$18,0)),MAX(INDEX(Assumptions!$C$13:$C$18,MATCH(E11479,Assumptions!$A$13:$A$18,0)),INDEX(Assumptions!$B$13:$B$18,MATCH(E11479,Assumptions!$A$13:$A$18,0))*F11479)),2)</f>
        <v>8.1</v>
      </c>
    </row>
    <row r="11480" customFormat="false" ht="15" hidden="false" customHeight="false" outlineLevel="0" collapsed="false">
      <c r="A11480" s="24" t="s">
        <v>12303</v>
      </c>
      <c r="B11480" s="39" t="n">
        <v>46262</v>
      </c>
      <c r="C11480" s="24" t="s">
        <v>789</v>
      </c>
      <c r="D11480" s="24" t="s">
        <v>183</v>
      </c>
      <c r="E11480" s="24" t="s">
        <v>105</v>
      </c>
      <c r="F11480" s="38" t="n">
        <v>4650</v>
      </c>
      <c r="G11480" s="42" t="n">
        <f aca="false">DATE(YEAR(B11480),MONTH(B11480),1)</f>
        <v>46235</v>
      </c>
      <c r="H11480" s="24" t="str">
        <f aca="false">INDEX(Customers!$B$2:$B$601,MATCH(C11480,Customers!$A$2:$A$601,0))</f>
        <v>Coast</v>
      </c>
      <c r="I11480" s="43" t="n">
        <f aca="false">ROUND(MIN(INDEX(Assumptions!$D$13:$D$18,MATCH(E11480,Assumptions!$A$13:$A$18,0)),MAX(INDEX(Assumptions!$C$13:$C$18,MATCH(E11480,Assumptions!$A$13:$A$18,0)),INDEX(Assumptions!$B$13:$B$18,MATCH(E11480,Assumptions!$A$13:$A$18,0))*F11480)),2)</f>
        <v>69.75</v>
      </c>
    </row>
    <row r="11481" customFormat="false" ht="15" hidden="false" customHeight="false" outlineLevel="0" collapsed="false">
      <c r="A11481" s="24" t="s">
        <v>12304</v>
      </c>
      <c r="B11481" s="39" t="n">
        <v>46262</v>
      </c>
      <c r="C11481" s="24" t="s">
        <v>790</v>
      </c>
      <c r="D11481" s="24" t="s">
        <v>826</v>
      </c>
      <c r="E11481" s="24" t="s">
        <v>103</v>
      </c>
      <c r="F11481" s="38" t="n">
        <v>540</v>
      </c>
      <c r="G11481" s="42" t="n">
        <f aca="false">DATE(YEAR(B11481),MONTH(B11481),1)</f>
        <v>46235</v>
      </c>
      <c r="H11481" s="24" t="str">
        <f aca="false">INDEX(Customers!$B$2:$B$601,MATCH(C11481,Customers!$A$2:$A$601,0))</f>
        <v>Eastern</v>
      </c>
      <c r="I11481" s="43" t="n">
        <f aca="false">ROUND(MIN(INDEX(Assumptions!$D$13:$D$18,MATCH(E11481,Assumptions!$A$13:$A$18,0)),MAX(INDEX(Assumptions!$C$13:$C$18,MATCH(E11481,Assumptions!$A$13:$A$18,0)),INDEX(Assumptions!$B$13:$B$18,MATCH(E11481,Assumptions!$A$13:$A$18,0))*F11481)),2)</f>
        <v>5.4</v>
      </c>
    </row>
    <row r="11482" customFormat="false" ht="15" hidden="false" customHeight="false" outlineLevel="0" collapsed="false">
      <c r="A11482" s="24" t="s">
        <v>12305</v>
      </c>
      <c r="B11482" s="39" t="n">
        <v>46262</v>
      </c>
      <c r="C11482" s="24" t="s">
        <v>791</v>
      </c>
      <c r="D11482" s="24" t="s">
        <v>826</v>
      </c>
      <c r="E11482" s="24" t="s">
        <v>103</v>
      </c>
      <c r="F11482" s="38" t="n">
        <v>970</v>
      </c>
      <c r="G11482" s="42" t="n">
        <f aca="false">DATE(YEAR(B11482),MONTH(B11482),1)</f>
        <v>46235</v>
      </c>
      <c r="H11482" s="24" t="str">
        <f aca="false">INDEX(Customers!$B$2:$B$601,MATCH(C11482,Customers!$A$2:$A$601,0))</f>
        <v>Coast</v>
      </c>
      <c r="I11482" s="43" t="n">
        <f aca="false">ROUND(MIN(INDEX(Assumptions!$D$13:$D$18,MATCH(E11482,Assumptions!$A$13:$A$18,0)),MAX(INDEX(Assumptions!$C$13:$C$18,MATCH(E11482,Assumptions!$A$13:$A$18,0)),INDEX(Assumptions!$B$13:$B$18,MATCH(E11482,Assumptions!$A$13:$A$18,0))*F11482)),2)</f>
        <v>9.7</v>
      </c>
    </row>
    <row r="11483" customFormat="false" ht="15" hidden="false" customHeight="false" outlineLevel="0" collapsed="false">
      <c r="A11483" s="24" t="s">
        <v>12306</v>
      </c>
      <c r="B11483" s="39" t="n">
        <v>46263</v>
      </c>
      <c r="C11483" s="24" t="s">
        <v>225</v>
      </c>
      <c r="D11483" s="24" t="s">
        <v>826</v>
      </c>
      <c r="E11483" s="24" t="s">
        <v>113</v>
      </c>
      <c r="F11483" s="38" t="n">
        <v>2000</v>
      </c>
      <c r="G11483" s="42" t="n">
        <f aca="false">DATE(YEAR(B11483),MONTH(B11483),1)</f>
        <v>46235</v>
      </c>
      <c r="H11483" s="24" t="str">
        <f aca="false">INDEX(Customers!$B$2:$B$601,MATCH(C11483,Customers!$A$2:$A$601,0))</f>
        <v>Eastern</v>
      </c>
      <c r="I11483" s="43" t="n">
        <f aca="false">ROUND(MIN(INDEX(Assumptions!$D$13:$D$18,MATCH(E11483,Assumptions!$A$13:$A$18,0)),MAX(INDEX(Assumptions!$C$13:$C$18,MATCH(E11483,Assumptions!$A$13:$A$18,0)),INDEX(Assumptions!$B$13:$B$18,MATCH(E11483,Assumptions!$A$13:$A$18,0))*F11483)),2)</f>
        <v>100</v>
      </c>
    </row>
    <row r="11484" customFormat="false" ht="15" hidden="false" customHeight="false" outlineLevel="0" collapsed="false">
      <c r="A11484" s="24" t="s">
        <v>12307</v>
      </c>
      <c r="B11484" s="39" t="n">
        <v>46263</v>
      </c>
      <c r="C11484" s="24" t="s">
        <v>244</v>
      </c>
      <c r="D11484" s="24" t="s">
        <v>826</v>
      </c>
      <c r="E11484" s="24" t="s">
        <v>113</v>
      </c>
      <c r="F11484" s="38" t="n">
        <v>99</v>
      </c>
      <c r="G11484" s="42" t="n">
        <f aca="false">DATE(YEAR(B11484),MONTH(B11484),1)</f>
        <v>46235</v>
      </c>
      <c r="H11484" s="24" t="str">
        <f aca="false">INDEX(Customers!$B$2:$B$601,MATCH(C11484,Customers!$A$2:$A$601,0))</f>
        <v>Nairobi</v>
      </c>
      <c r="I11484" s="43" t="n">
        <f aca="false">ROUND(MIN(INDEX(Assumptions!$D$13:$D$18,MATCH(E11484,Assumptions!$A$13:$A$18,0)),MAX(INDEX(Assumptions!$C$13:$C$18,MATCH(E11484,Assumptions!$A$13:$A$18,0)),INDEX(Assumptions!$B$13:$B$18,MATCH(E11484,Assumptions!$A$13:$A$18,0))*F11484)),2)</f>
        <v>4.95</v>
      </c>
    </row>
    <row r="11485" customFormat="false" ht="15" hidden="false" customHeight="false" outlineLevel="0" collapsed="false">
      <c r="A11485" s="24" t="s">
        <v>12308</v>
      </c>
      <c r="B11485" s="39" t="n">
        <v>46263</v>
      </c>
      <c r="C11485" s="24" t="s">
        <v>255</v>
      </c>
      <c r="D11485" s="24" t="s">
        <v>826</v>
      </c>
      <c r="E11485" s="24" t="s">
        <v>111</v>
      </c>
      <c r="F11485" s="38" t="n">
        <v>50</v>
      </c>
      <c r="G11485" s="42" t="n">
        <f aca="false">DATE(YEAR(B11485),MONTH(B11485),1)</f>
        <v>46235</v>
      </c>
      <c r="H11485" s="24" t="str">
        <f aca="false">INDEX(Customers!$B$2:$B$601,MATCH(C11485,Customers!$A$2:$A$601,0))</f>
        <v>Central</v>
      </c>
      <c r="I11485" s="43" t="n">
        <f aca="false">ROUND(MIN(INDEX(Assumptions!$D$13:$D$18,MATCH(E11485,Assumptions!$A$13:$A$18,0)),MAX(INDEX(Assumptions!$C$13:$C$18,MATCH(E11485,Assumptions!$A$13:$A$18,0)),INDEX(Assumptions!$B$13:$B$18,MATCH(E11485,Assumptions!$A$13:$A$18,0))*F11485)),2)</f>
        <v>2</v>
      </c>
    </row>
    <row r="11486" customFormat="false" ht="15" hidden="false" customHeight="false" outlineLevel="0" collapsed="false">
      <c r="A11486" s="24" t="s">
        <v>12309</v>
      </c>
      <c r="B11486" s="39" t="n">
        <v>46263</v>
      </c>
      <c r="C11486" s="24" t="s">
        <v>266</v>
      </c>
      <c r="D11486" s="24" t="s">
        <v>178</v>
      </c>
      <c r="E11486" s="24" t="s">
        <v>107</v>
      </c>
      <c r="F11486" s="38" t="n">
        <v>12120</v>
      </c>
      <c r="G11486" s="42" t="n">
        <f aca="false">DATE(YEAR(B11486),MONTH(B11486),1)</f>
        <v>46235</v>
      </c>
      <c r="H11486" s="24" t="str">
        <f aca="false">INDEX(Customers!$B$2:$B$601,MATCH(C11486,Customers!$A$2:$A$601,0))</f>
        <v>Rift Valley</v>
      </c>
      <c r="I11486" s="43" t="n">
        <f aca="false">ROUND(MIN(INDEX(Assumptions!$D$13:$D$18,MATCH(E11486,Assumptions!$A$13:$A$18,0)),MAX(INDEX(Assumptions!$C$13:$C$18,MATCH(E11486,Assumptions!$A$13:$A$18,0)),INDEX(Assumptions!$B$13:$B$18,MATCH(E11486,Assumptions!$A$13:$A$18,0))*F11486)),2)</f>
        <v>0</v>
      </c>
    </row>
    <row r="11487" customFormat="false" ht="15" hidden="false" customHeight="false" outlineLevel="0" collapsed="false">
      <c r="A11487" s="24" t="s">
        <v>12310</v>
      </c>
      <c r="B11487" s="39" t="n">
        <v>46263</v>
      </c>
      <c r="C11487" s="24" t="s">
        <v>267</v>
      </c>
      <c r="D11487" s="24" t="s">
        <v>175</v>
      </c>
      <c r="E11487" s="24" t="s">
        <v>107</v>
      </c>
      <c r="F11487" s="38" t="n">
        <v>32600</v>
      </c>
      <c r="G11487" s="42" t="n">
        <f aca="false">DATE(YEAR(B11487),MONTH(B11487),1)</f>
        <v>46235</v>
      </c>
      <c r="H11487" s="24" t="str">
        <f aca="false">INDEX(Customers!$B$2:$B$601,MATCH(C11487,Customers!$A$2:$A$601,0))</f>
        <v>Rift Valley</v>
      </c>
      <c r="I11487" s="43" t="n">
        <f aca="false">ROUND(MIN(INDEX(Assumptions!$D$13:$D$18,MATCH(E11487,Assumptions!$A$13:$A$18,0)),MAX(INDEX(Assumptions!$C$13:$C$18,MATCH(E11487,Assumptions!$A$13:$A$18,0)),INDEX(Assumptions!$B$13:$B$18,MATCH(E11487,Assumptions!$A$13:$A$18,0))*F11487)),2)</f>
        <v>0</v>
      </c>
    </row>
    <row r="11488" customFormat="false" ht="15" hidden="false" customHeight="false" outlineLevel="0" collapsed="false">
      <c r="A11488" s="24" t="s">
        <v>12311</v>
      </c>
      <c r="B11488" s="39" t="n">
        <v>46263</v>
      </c>
      <c r="C11488" s="24" t="s">
        <v>268</v>
      </c>
      <c r="D11488" s="24" t="s">
        <v>152</v>
      </c>
      <c r="E11488" s="24" t="s">
        <v>107</v>
      </c>
      <c r="F11488" s="38" t="n">
        <v>1590</v>
      </c>
      <c r="G11488" s="42" t="n">
        <f aca="false">DATE(YEAR(B11488),MONTH(B11488),1)</f>
        <v>46235</v>
      </c>
      <c r="H11488" s="24" t="str">
        <f aca="false">INDEX(Customers!$B$2:$B$601,MATCH(C11488,Customers!$A$2:$A$601,0))</f>
        <v>Nairobi</v>
      </c>
      <c r="I11488" s="43" t="n">
        <f aca="false">ROUND(MIN(INDEX(Assumptions!$D$13:$D$18,MATCH(E11488,Assumptions!$A$13:$A$18,0)),MAX(INDEX(Assumptions!$C$13:$C$18,MATCH(E11488,Assumptions!$A$13:$A$18,0)),INDEX(Assumptions!$B$13:$B$18,MATCH(E11488,Assumptions!$A$13:$A$18,0))*F11488)),2)</f>
        <v>0</v>
      </c>
    </row>
    <row r="11489" customFormat="false" ht="15" hidden="false" customHeight="false" outlineLevel="0" collapsed="false">
      <c r="A11489" s="24" t="s">
        <v>12312</v>
      </c>
      <c r="B11489" s="39" t="n">
        <v>46263</v>
      </c>
      <c r="C11489" s="24" t="s">
        <v>280</v>
      </c>
      <c r="D11489" s="24" t="s">
        <v>826</v>
      </c>
      <c r="E11489" s="24" t="s">
        <v>113</v>
      </c>
      <c r="F11489" s="38" t="n">
        <v>250</v>
      </c>
      <c r="G11489" s="42" t="n">
        <f aca="false">DATE(YEAR(B11489),MONTH(B11489),1)</f>
        <v>46235</v>
      </c>
      <c r="H11489" s="24" t="str">
        <f aca="false">INDEX(Customers!$B$2:$B$601,MATCH(C11489,Customers!$A$2:$A$601,0))</f>
        <v>Western</v>
      </c>
      <c r="I11489" s="43" t="n">
        <f aca="false">ROUND(MIN(INDEX(Assumptions!$D$13:$D$18,MATCH(E11489,Assumptions!$A$13:$A$18,0)),MAX(INDEX(Assumptions!$C$13:$C$18,MATCH(E11489,Assumptions!$A$13:$A$18,0)),INDEX(Assumptions!$B$13:$B$18,MATCH(E11489,Assumptions!$A$13:$A$18,0))*F11489)),2)</f>
        <v>12.5</v>
      </c>
    </row>
    <row r="11490" customFormat="false" ht="15" hidden="false" customHeight="false" outlineLevel="0" collapsed="false">
      <c r="A11490" s="24" t="s">
        <v>12313</v>
      </c>
      <c r="B11490" s="39" t="n">
        <v>46263</v>
      </c>
      <c r="C11490" s="24" t="s">
        <v>283</v>
      </c>
      <c r="D11490" s="24" t="s">
        <v>826</v>
      </c>
      <c r="E11490" s="24" t="s">
        <v>103</v>
      </c>
      <c r="F11490" s="38" t="n">
        <v>8440</v>
      </c>
      <c r="G11490" s="42" t="n">
        <f aca="false">DATE(YEAR(B11490),MONTH(B11490),1)</f>
        <v>46235</v>
      </c>
      <c r="H11490" s="24" t="str">
        <f aca="false">INDEX(Customers!$B$2:$B$601,MATCH(C11490,Customers!$A$2:$A$601,0))</f>
        <v>Rift Valley</v>
      </c>
      <c r="I11490" s="43" t="n">
        <f aca="false">ROUND(MIN(INDEX(Assumptions!$D$13:$D$18,MATCH(E11490,Assumptions!$A$13:$A$18,0)),MAX(INDEX(Assumptions!$C$13:$C$18,MATCH(E11490,Assumptions!$A$13:$A$18,0)),INDEX(Assumptions!$B$13:$B$18,MATCH(E11490,Assumptions!$A$13:$A$18,0))*F11490)),2)</f>
        <v>84.4</v>
      </c>
    </row>
    <row r="11491" customFormat="false" ht="15" hidden="false" customHeight="false" outlineLevel="0" collapsed="false">
      <c r="A11491" s="24" t="s">
        <v>12314</v>
      </c>
      <c r="B11491" s="39" t="n">
        <v>46263</v>
      </c>
      <c r="C11491" s="24" t="s">
        <v>283</v>
      </c>
      <c r="D11491" s="24" t="s">
        <v>826</v>
      </c>
      <c r="E11491" s="24" t="s">
        <v>109</v>
      </c>
      <c r="F11491" s="38" t="n">
        <v>1650</v>
      </c>
      <c r="G11491" s="42" t="n">
        <f aca="false">DATE(YEAR(B11491),MONTH(B11491),1)</f>
        <v>46235</v>
      </c>
      <c r="H11491" s="24" t="str">
        <f aca="false">INDEX(Customers!$B$2:$B$601,MATCH(C11491,Customers!$A$2:$A$601,0))</f>
        <v>Rift Valley</v>
      </c>
      <c r="I11491" s="43" t="n">
        <f aca="false">ROUND(MIN(INDEX(Assumptions!$D$13:$D$18,MATCH(E11491,Assumptions!$A$13:$A$18,0)),MAX(INDEX(Assumptions!$C$13:$C$18,MATCH(E11491,Assumptions!$A$13:$A$18,0)),INDEX(Assumptions!$B$13:$B$18,MATCH(E11491,Assumptions!$A$13:$A$18,0))*F11491)),2)</f>
        <v>6.6</v>
      </c>
    </row>
    <row r="11492" customFormat="false" ht="15" hidden="false" customHeight="false" outlineLevel="0" collapsed="false">
      <c r="A11492" s="24" t="s">
        <v>12315</v>
      </c>
      <c r="B11492" s="39" t="n">
        <v>46263</v>
      </c>
      <c r="C11492" s="24" t="s">
        <v>290</v>
      </c>
      <c r="D11492" s="24" t="s">
        <v>826</v>
      </c>
      <c r="E11492" s="24" t="s">
        <v>113</v>
      </c>
      <c r="F11492" s="38" t="n">
        <v>1000</v>
      </c>
      <c r="G11492" s="42" t="n">
        <f aca="false">DATE(YEAR(B11492),MONTH(B11492),1)</f>
        <v>46235</v>
      </c>
      <c r="H11492" s="24" t="str">
        <f aca="false">INDEX(Customers!$B$2:$B$601,MATCH(C11492,Customers!$A$2:$A$601,0))</f>
        <v>Central</v>
      </c>
      <c r="I11492" s="43" t="n">
        <f aca="false">ROUND(MIN(INDEX(Assumptions!$D$13:$D$18,MATCH(E11492,Assumptions!$A$13:$A$18,0)),MAX(INDEX(Assumptions!$C$13:$C$18,MATCH(E11492,Assumptions!$A$13:$A$18,0)),INDEX(Assumptions!$B$13:$B$18,MATCH(E11492,Assumptions!$A$13:$A$18,0))*F11492)),2)</f>
        <v>50</v>
      </c>
    </row>
    <row r="11493" customFormat="false" ht="15" hidden="false" customHeight="false" outlineLevel="0" collapsed="false">
      <c r="A11493" s="24" t="s">
        <v>12316</v>
      </c>
      <c r="B11493" s="39" t="n">
        <v>46263</v>
      </c>
      <c r="C11493" s="24" t="s">
        <v>290</v>
      </c>
      <c r="D11493" s="24" t="s">
        <v>826</v>
      </c>
      <c r="E11493" s="24" t="s">
        <v>111</v>
      </c>
      <c r="F11493" s="38" t="n">
        <v>50</v>
      </c>
      <c r="G11493" s="42" t="n">
        <f aca="false">DATE(YEAR(B11493),MONTH(B11493),1)</f>
        <v>46235</v>
      </c>
      <c r="H11493" s="24" t="str">
        <f aca="false">INDEX(Customers!$B$2:$B$601,MATCH(C11493,Customers!$A$2:$A$601,0))</f>
        <v>Central</v>
      </c>
      <c r="I11493" s="43" t="n">
        <f aca="false">ROUND(MIN(INDEX(Assumptions!$D$13:$D$18,MATCH(E11493,Assumptions!$A$13:$A$18,0)),MAX(INDEX(Assumptions!$C$13:$C$18,MATCH(E11493,Assumptions!$A$13:$A$18,0)),INDEX(Assumptions!$B$13:$B$18,MATCH(E11493,Assumptions!$A$13:$A$18,0))*F11493)),2)</f>
        <v>2</v>
      </c>
    </row>
    <row r="11494" customFormat="false" ht="15" hidden="false" customHeight="false" outlineLevel="0" collapsed="false">
      <c r="A11494" s="24" t="s">
        <v>12317</v>
      </c>
      <c r="B11494" s="39" t="n">
        <v>46263</v>
      </c>
      <c r="C11494" s="24" t="s">
        <v>290</v>
      </c>
      <c r="D11494" s="24" t="s">
        <v>826</v>
      </c>
      <c r="E11494" s="24" t="s">
        <v>109</v>
      </c>
      <c r="F11494" s="38" t="n">
        <v>1910</v>
      </c>
      <c r="G11494" s="42" t="n">
        <f aca="false">DATE(YEAR(B11494),MONTH(B11494),1)</f>
        <v>46235</v>
      </c>
      <c r="H11494" s="24" t="str">
        <f aca="false">INDEX(Customers!$B$2:$B$601,MATCH(C11494,Customers!$A$2:$A$601,0))</f>
        <v>Central</v>
      </c>
      <c r="I11494" s="43" t="n">
        <f aca="false">ROUND(MIN(INDEX(Assumptions!$D$13:$D$18,MATCH(E11494,Assumptions!$A$13:$A$18,0)),MAX(INDEX(Assumptions!$C$13:$C$18,MATCH(E11494,Assumptions!$A$13:$A$18,0)),INDEX(Assumptions!$B$13:$B$18,MATCH(E11494,Assumptions!$A$13:$A$18,0))*F11494)),2)</f>
        <v>7.64</v>
      </c>
    </row>
    <row r="11495" customFormat="false" ht="15" hidden="false" customHeight="false" outlineLevel="0" collapsed="false">
      <c r="A11495" s="24" t="s">
        <v>12318</v>
      </c>
      <c r="B11495" s="39" t="n">
        <v>46263</v>
      </c>
      <c r="C11495" s="24" t="s">
        <v>291</v>
      </c>
      <c r="D11495" s="24" t="s">
        <v>178</v>
      </c>
      <c r="E11495" s="24" t="s">
        <v>107</v>
      </c>
      <c r="F11495" s="38" t="n">
        <v>2250</v>
      </c>
      <c r="G11495" s="42" t="n">
        <f aca="false">DATE(YEAR(B11495),MONTH(B11495),1)</f>
        <v>46235</v>
      </c>
      <c r="H11495" s="24" t="str">
        <f aca="false">INDEX(Customers!$B$2:$B$601,MATCH(C11495,Customers!$A$2:$A$601,0))</f>
        <v>Rift Valley</v>
      </c>
      <c r="I11495" s="43" t="n">
        <f aca="false">ROUND(MIN(INDEX(Assumptions!$D$13:$D$18,MATCH(E11495,Assumptions!$A$13:$A$18,0)),MAX(INDEX(Assumptions!$C$13:$C$18,MATCH(E11495,Assumptions!$A$13:$A$18,0)),INDEX(Assumptions!$B$13:$B$18,MATCH(E11495,Assumptions!$A$13:$A$18,0))*F11495)),2)</f>
        <v>0</v>
      </c>
    </row>
    <row r="11496" customFormat="false" ht="15" hidden="false" customHeight="false" outlineLevel="0" collapsed="false">
      <c r="A11496" s="24" t="s">
        <v>12319</v>
      </c>
      <c r="B11496" s="39" t="n">
        <v>46263</v>
      </c>
      <c r="C11496" s="24" t="s">
        <v>308</v>
      </c>
      <c r="D11496" s="24" t="s">
        <v>826</v>
      </c>
      <c r="E11496" s="24" t="s">
        <v>113</v>
      </c>
      <c r="F11496" s="38" t="n">
        <v>99</v>
      </c>
      <c r="G11496" s="42" t="n">
        <f aca="false">DATE(YEAR(B11496),MONTH(B11496),1)</f>
        <v>46235</v>
      </c>
      <c r="H11496" s="24" t="str">
        <f aca="false">INDEX(Customers!$B$2:$B$601,MATCH(C11496,Customers!$A$2:$A$601,0))</f>
        <v>Rift Valley</v>
      </c>
      <c r="I11496" s="43" t="n">
        <f aca="false">ROUND(MIN(INDEX(Assumptions!$D$13:$D$18,MATCH(E11496,Assumptions!$A$13:$A$18,0)),MAX(INDEX(Assumptions!$C$13:$C$18,MATCH(E11496,Assumptions!$A$13:$A$18,0)),INDEX(Assumptions!$B$13:$B$18,MATCH(E11496,Assumptions!$A$13:$A$18,0))*F11496)),2)</f>
        <v>4.95</v>
      </c>
    </row>
    <row r="11497" customFormat="false" ht="15" hidden="false" customHeight="false" outlineLevel="0" collapsed="false">
      <c r="A11497" s="24" t="s">
        <v>12320</v>
      </c>
      <c r="B11497" s="39" t="n">
        <v>46263</v>
      </c>
      <c r="C11497" s="24" t="s">
        <v>328</v>
      </c>
      <c r="D11497" s="24" t="s">
        <v>826</v>
      </c>
      <c r="E11497" s="24" t="s">
        <v>103</v>
      </c>
      <c r="F11497" s="38" t="n">
        <v>2890</v>
      </c>
      <c r="G11497" s="42" t="n">
        <f aca="false">DATE(YEAR(B11497),MONTH(B11497),1)</f>
        <v>46235</v>
      </c>
      <c r="H11497" s="24" t="str">
        <f aca="false">INDEX(Customers!$B$2:$B$601,MATCH(C11497,Customers!$A$2:$A$601,0))</f>
        <v>Western</v>
      </c>
      <c r="I11497" s="43" t="n">
        <f aca="false">ROUND(MIN(INDEX(Assumptions!$D$13:$D$18,MATCH(E11497,Assumptions!$A$13:$A$18,0)),MAX(INDEX(Assumptions!$C$13:$C$18,MATCH(E11497,Assumptions!$A$13:$A$18,0)),INDEX(Assumptions!$B$13:$B$18,MATCH(E11497,Assumptions!$A$13:$A$18,0))*F11497)),2)</f>
        <v>28.9</v>
      </c>
    </row>
    <row r="11498" customFormat="false" ht="15" hidden="false" customHeight="false" outlineLevel="0" collapsed="false">
      <c r="A11498" s="24" t="s">
        <v>12321</v>
      </c>
      <c r="B11498" s="39" t="n">
        <v>46263</v>
      </c>
      <c r="C11498" s="24" t="s">
        <v>363</v>
      </c>
      <c r="D11498" s="24" t="s">
        <v>826</v>
      </c>
      <c r="E11498" s="24" t="s">
        <v>109</v>
      </c>
      <c r="F11498" s="38" t="n">
        <v>21060</v>
      </c>
      <c r="G11498" s="42" t="n">
        <f aca="false">DATE(YEAR(B11498),MONTH(B11498),1)</f>
        <v>46235</v>
      </c>
      <c r="H11498" s="24" t="str">
        <f aca="false">INDEX(Customers!$B$2:$B$601,MATCH(C11498,Customers!$A$2:$A$601,0))</f>
        <v>Nairobi</v>
      </c>
      <c r="I11498" s="43" t="n">
        <f aca="false">ROUND(MIN(INDEX(Assumptions!$D$13:$D$18,MATCH(E11498,Assumptions!$A$13:$A$18,0)),MAX(INDEX(Assumptions!$C$13:$C$18,MATCH(E11498,Assumptions!$A$13:$A$18,0)),INDEX(Assumptions!$B$13:$B$18,MATCH(E11498,Assumptions!$A$13:$A$18,0))*F11498)),2)</f>
        <v>40</v>
      </c>
    </row>
    <row r="11499" customFormat="false" ht="15" hidden="false" customHeight="false" outlineLevel="0" collapsed="false">
      <c r="A11499" s="24" t="s">
        <v>12322</v>
      </c>
      <c r="B11499" s="39" t="n">
        <v>46263</v>
      </c>
      <c r="C11499" s="24" t="s">
        <v>367</v>
      </c>
      <c r="D11499" s="24" t="s">
        <v>826</v>
      </c>
      <c r="E11499" s="24" t="s">
        <v>113</v>
      </c>
      <c r="F11499" s="38" t="n">
        <v>1000</v>
      </c>
      <c r="G11499" s="42" t="n">
        <f aca="false">DATE(YEAR(B11499),MONTH(B11499),1)</f>
        <v>46235</v>
      </c>
      <c r="H11499" s="24" t="str">
        <f aca="false">INDEX(Customers!$B$2:$B$601,MATCH(C11499,Customers!$A$2:$A$601,0))</f>
        <v>Nairobi</v>
      </c>
      <c r="I11499" s="43" t="n">
        <f aca="false">ROUND(MIN(INDEX(Assumptions!$D$13:$D$18,MATCH(E11499,Assumptions!$A$13:$A$18,0)),MAX(INDEX(Assumptions!$C$13:$C$18,MATCH(E11499,Assumptions!$A$13:$A$18,0)),INDEX(Assumptions!$B$13:$B$18,MATCH(E11499,Assumptions!$A$13:$A$18,0))*F11499)),2)</f>
        <v>50</v>
      </c>
    </row>
    <row r="11500" customFormat="false" ht="15" hidden="false" customHeight="false" outlineLevel="0" collapsed="false">
      <c r="A11500" s="24" t="s">
        <v>12323</v>
      </c>
      <c r="B11500" s="39" t="n">
        <v>46263</v>
      </c>
      <c r="C11500" s="24" t="s">
        <v>373</v>
      </c>
      <c r="D11500" s="24" t="s">
        <v>826</v>
      </c>
      <c r="E11500" s="24" t="s">
        <v>103</v>
      </c>
      <c r="F11500" s="38" t="n">
        <v>1370</v>
      </c>
      <c r="G11500" s="42" t="n">
        <f aca="false">DATE(YEAR(B11500),MONTH(B11500),1)</f>
        <v>46235</v>
      </c>
      <c r="H11500" s="24" t="str">
        <f aca="false">INDEX(Customers!$B$2:$B$601,MATCH(C11500,Customers!$A$2:$A$601,0))</f>
        <v>Rift Valley</v>
      </c>
      <c r="I11500" s="43" t="n">
        <f aca="false">ROUND(MIN(INDEX(Assumptions!$D$13:$D$18,MATCH(E11500,Assumptions!$A$13:$A$18,0)),MAX(INDEX(Assumptions!$C$13:$C$18,MATCH(E11500,Assumptions!$A$13:$A$18,0)),INDEX(Assumptions!$B$13:$B$18,MATCH(E11500,Assumptions!$A$13:$A$18,0))*F11500)),2)</f>
        <v>13.7</v>
      </c>
    </row>
    <row r="11501" customFormat="false" ht="15" hidden="false" customHeight="false" outlineLevel="0" collapsed="false">
      <c r="A11501" s="24" t="s">
        <v>12324</v>
      </c>
      <c r="B11501" s="39" t="n">
        <v>46263</v>
      </c>
      <c r="C11501" s="24" t="s">
        <v>379</v>
      </c>
      <c r="D11501" s="24" t="s">
        <v>826</v>
      </c>
      <c r="E11501" s="24" t="s">
        <v>103</v>
      </c>
      <c r="F11501" s="38" t="n">
        <v>790</v>
      </c>
      <c r="G11501" s="42" t="n">
        <f aca="false">DATE(YEAR(B11501),MONTH(B11501),1)</f>
        <v>46235</v>
      </c>
      <c r="H11501" s="24" t="str">
        <f aca="false">INDEX(Customers!$B$2:$B$601,MATCH(C11501,Customers!$A$2:$A$601,0))</f>
        <v>Nairobi</v>
      </c>
      <c r="I11501" s="43" t="n">
        <f aca="false">ROUND(MIN(INDEX(Assumptions!$D$13:$D$18,MATCH(E11501,Assumptions!$A$13:$A$18,0)),MAX(INDEX(Assumptions!$C$13:$C$18,MATCH(E11501,Assumptions!$A$13:$A$18,0)),INDEX(Assumptions!$B$13:$B$18,MATCH(E11501,Assumptions!$A$13:$A$18,0))*F11501)),2)</f>
        <v>7.9</v>
      </c>
    </row>
    <row r="11502" customFormat="false" ht="15" hidden="false" customHeight="false" outlineLevel="0" collapsed="false">
      <c r="A11502" s="24" t="s">
        <v>12325</v>
      </c>
      <c r="B11502" s="39" t="n">
        <v>46263</v>
      </c>
      <c r="C11502" s="24" t="s">
        <v>382</v>
      </c>
      <c r="D11502" s="24" t="s">
        <v>826</v>
      </c>
      <c r="E11502" s="24" t="s">
        <v>109</v>
      </c>
      <c r="F11502" s="38" t="n">
        <v>4720</v>
      </c>
      <c r="G11502" s="42" t="n">
        <f aca="false">DATE(YEAR(B11502),MONTH(B11502),1)</f>
        <v>46235</v>
      </c>
      <c r="H11502" s="24" t="str">
        <f aca="false">INDEX(Customers!$B$2:$B$601,MATCH(C11502,Customers!$A$2:$A$601,0))</f>
        <v>Central</v>
      </c>
      <c r="I11502" s="43" t="n">
        <f aca="false">ROUND(MIN(INDEX(Assumptions!$D$13:$D$18,MATCH(E11502,Assumptions!$A$13:$A$18,0)),MAX(INDEX(Assumptions!$C$13:$C$18,MATCH(E11502,Assumptions!$A$13:$A$18,0)),INDEX(Assumptions!$B$13:$B$18,MATCH(E11502,Assumptions!$A$13:$A$18,0))*F11502)),2)</f>
        <v>18.88</v>
      </c>
    </row>
    <row r="11503" customFormat="false" ht="15" hidden="false" customHeight="false" outlineLevel="0" collapsed="false">
      <c r="A11503" s="24" t="s">
        <v>12326</v>
      </c>
      <c r="B11503" s="39" t="n">
        <v>46263</v>
      </c>
      <c r="C11503" s="24" t="s">
        <v>393</v>
      </c>
      <c r="D11503" s="24" t="s">
        <v>826</v>
      </c>
      <c r="E11503" s="24" t="s">
        <v>111</v>
      </c>
      <c r="F11503" s="38" t="n">
        <v>50</v>
      </c>
      <c r="G11503" s="42" t="n">
        <f aca="false">DATE(YEAR(B11503),MONTH(B11503),1)</f>
        <v>46235</v>
      </c>
      <c r="H11503" s="24" t="str">
        <f aca="false">INDEX(Customers!$B$2:$B$601,MATCH(C11503,Customers!$A$2:$A$601,0))</f>
        <v>Rift Valley</v>
      </c>
      <c r="I11503" s="43" t="n">
        <f aca="false">ROUND(MIN(INDEX(Assumptions!$D$13:$D$18,MATCH(E11503,Assumptions!$A$13:$A$18,0)),MAX(INDEX(Assumptions!$C$13:$C$18,MATCH(E11503,Assumptions!$A$13:$A$18,0)),INDEX(Assumptions!$B$13:$B$18,MATCH(E11503,Assumptions!$A$13:$A$18,0))*F11503)),2)</f>
        <v>2</v>
      </c>
    </row>
    <row r="11504" customFormat="false" ht="15" hidden="false" customHeight="false" outlineLevel="0" collapsed="false">
      <c r="A11504" s="24" t="s">
        <v>12327</v>
      </c>
      <c r="B11504" s="39" t="n">
        <v>46263</v>
      </c>
      <c r="C11504" s="24" t="s">
        <v>404</v>
      </c>
      <c r="D11504" s="24" t="s">
        <v>826</v>
      </c>
      <c r="E11504" s="24" t="s">
        <v>103</v>
      </c>
      <c r="F11504" s="38" t="n">
        <v>2100</v>
      </c>
      <c r="G11504" s="42" t="n">
        <f aca="false">DATE(YEAR(B11504),MONTH(B11504),1)</f>
        <v>46235</v>
      </c>
      <c r="H11504" s="24" t="str">
        <f aca="false">INDEX(Customers!$B$2:$B$601,MATCH(C11504,Customers!$A$2:$A$601,0))</f>
        <v>Eastern</v>
      </c>
      <c r="I11504" s="43" t="n">
        <f aca="false">ROUND(MIN(INDEX(Assumptions!$D$13:$D$18,MATCH(E11504,Assumptions!$A$13:$A$18,0)),MAX(INDEX(Assumptions!$C$13:$C$18,MATCH(E11504,Assumptions!$A$13:$A$18,0)),INDEX(Assumptions!$B$13:$B$18,MATCH(E11504,Assumptions!$A$13:$A$18,0))*F11504)),2)</f>
        <v>21</v>
      </c>
    </row>
    <row r="11505" customFormat="false" ht="15" hidden="false" customHeight="false" outlineLevel="0" collapsed="false">
      <c r="A11505" s="24" t="s">
        <v>12328</v>
      </c>
      <c r="B11505" s="39" t="n">
        <v>46263</v>
      </c>
      <c r="C11505" s="24" t="s">
        <v>436</v>
      </c>
      <c r="D11505" s="24" t="s">
        <v>826</v>
      </c>
      <c r="E11505" s="24" t="s">
        <v>113</v>
      </c>
      <c r="F11505" s="38" t="n">
        <v>250</v>
      </c>
      <c r="G11505" s="42" t="n">
        <f aca="false">DATE(YEAR(B11505),MONTH(B11505),1)</f>
        <v>46235</v>
      </c>
      <c r="H11505" s="24" t="str">
        <f aca="false">INDEX(Customers!$B$2:$B$601,MATCH(C11505,Customers!$A$2:$A$601,0))</f>
        <v>Nairobi</v>
      </c>
      <c r="I11505" s="43" t="n">
        <f aca="false">ROUND(MIN(INDEX(Assumptions!$D$13:$D$18,MATCH(E11505,Assumptions!$A$13:$A$18,0)),MAX(INDEX(Assumptions!$C$13:$C$18,MATCH(E11505,Assumptions!$A$13:$A$18,0)),INDEX(Assumptions!$B$13:$B$18,MATCH(E11505,Assumptions!$A$13:$A$18,0))*F11505)),2)</f>
        <v>12.5</v>
      </c>
    </row>
    <row r="11506" customFormat="false" ht="15" hidden="false" customHeight="false" outlineLevel="0" collapsed="false">
      <c r="A11506" s="24" t="s">
        <v>12329</v>
      </c>
      <c r="B11506" s="39" t="n">
        <v>46263</v>
      </c>
      <c r="C11506" s="24" t="s">
        <v>504</v>
      </c>
      <c r="D11506" s="24" t="s">
        <v>189</v>
      </c>
      <c r="E11506" s="24" t="s">
        <v>107</v>
      </c>
      <c r="F11506" s="38" t="n">
        <v>6370</v>
      </c>
      <c r="G11506" s="42" t="n">
        <f aca="false">DATE(YEAR(B11506),MONTH(B11506),1)</f>
        <v>46235</v>
      </c>
      <c r="H11506" s="24" t="str">
        <f aca="false">INDEX(Customers!$B$2:$B$601,MATCH(C11506,Customers!$A$2:$A$601,0))</f>
        <v>Coast</v>
      </c>
      <c r="I11506" s="43" t="n">
        <f aca="false">ROUND(MIN(INDEX(Assumptions!$D$13:$D$18,MATCH(E11506,Assumptions!$A$13:$A$18,0)),MAX(INDEX(Assumptions!$C$13:$C$18,MATCH(E11506,Assumptions!$A$13:$A$18,0)),INDEX(Assumptions!$B$13:$B$18,MATCH(E11506,Assumptions!$A$13:$A$18,0))*F11506)),2)</f>
        <v>0</v>
      </c>
    </row>
    <row r="11507" customFormat="false" ht="15" hidden="false" customHeight="false" outlineLevel="0" collapsed="false">
      <c r="A11507" s="24" t="s">
        <v>12330</v>
      </c>
      <c r="B11507" s="39" t="n">
        <v>46263</v>
      </c>
      <c r="C11507" s="24" t="s">
        <v>521</v>
      </c>
      <c r="D11507" s="24" t="s">
        <v>826</v>
      </c>
      <c r="E11507" s="24" t="s">
        <v>103</v>
      </c>
      <c r="F11507" s="38" t="n">
        <v>6450</v>
      </c>
      <c r="G11507" s="42" t="n">
        <f aca="false">DATE(YEAR(B11507),MONTH(B11507),1)</f>
        <v>46235</v>
      </c>
      <c r="H11507" s="24" t="str">
        <f aca="false">INDEX(Customers!$B$2:$B$601,MATCH(C11507,Customers!$A$2:$A$601,0))</f>
        <v>Western</v>
      </c>
      <c r="I11507" s="43" t="n">
        <f aca="false">ROUND(MIN(INDEX(Assumptions!$D$13:$D$18,MATCH(E11507,Assumptions!$A$13:$A$18,0)),MAX(INDEX(Assumptions!$C$13:$C$18,MATCH(E11507,Assumptions!$A$13:$A$18,0)),INDEX(Assumptions!$B$13:$B$18,MATCH(E11507,Assumptions!$A$13:$A$18,0))*F11507)),2)</f>
        <v>64.5</v>
      </c>
    </row>
    <row r="11508" customFormat="false" ht="15" hidden="false" customHeight="false" outlineLevel="0" collapsed="false">
      <c r="A11508" s="24" t="s">
        <v>12331</v>
      </c>
      <c r="B11508" s="39" t="n">
        <v>46263</v>
      </c>
      <c r="C11508" s="24" t="s">
        <v>526</v>
      </c>
      <c r="D11508" s="24" t="s">
        <v>826</v>
      </c>
      <c r="E11508" s="24" t="s">
        <v>103</v>
      </c>
      <c r="F11508" s="38" t="n">
        <v>5130</v>
      </c>
      <c r="G11508" s="42" t="n">
        <f aca="false">DATE(YEAR(B11508),MONTH(B11508),1)</f>
        <v>46235</v>
      </c>
      <c r="H11508" s="24" t="str">
        <f aca="false">INDEX(Customers!$B$2:$B$601,MATCH(C11508,Customers!$A$2:$A$601,0))</f>
        <v>Central</v>
      </c>
      <c r="I11508" s="43" t="n">
        <f aca="false">ROUND(MIN(INDEX(Assumptions!$D$13:$D$18,MATCH(E11508,Assumptions!$A$13:$A$18,0)),MAX(INDEX(Assumptions!$C$13:$C$18,MATCH(E11508,Assumptions!$A$13:$A$18,0)),INDEX(Assumptions!$B$13:$B$18,MATCH(E11508,Assumptions!$A$13:$A$18,0))*F11508)),2)</f>
        <v>51.3</v>
      </c>
    </row>
    <row r="11509" customFormat="false" ht="15" hidden="false" customHeight="false" outlineLevel="0" collapsed="false">
      <c r="A11509" s="24" t="s">
        <v>12332</v>
      </c>
      <c r="B11509" s="39" t="n">
        <v>46263</v>
      </c>
      <c r="C11509" s="24" t="s">
        <v>526</v>
      </c>
      <c r="D11509" s="24" t="s">
        <v>826</v>
      </c>
      <c r="E11509" s="24" t="s">
        <v>103</v>
      </c>
      <c r="F11509" s="38" t="n">
        <v>4120</v>
      </c>
      <c r="G11509" s="42" t="n">
        <f aca="false">DATE(YEAR(B11509),MONTH(B11509),1)</f>
        <v>46235</v>
      </c>
      <c r="H11509" s="24" t="str">
        <f aca="false">INDEX(Customers!$B$2:$B$601,MATCH(C11509,Customers!$A$2:$A$601,0))</f>
        <v>Central</v>
      </c>
      <c r="I11509" s="43" t="n">
        <f aca="false">ROUND(MIN(INDEX(Assumptions!$D$13:$D$18,MATCH(E11509,Assumptions!$A$13:$A$18,0)),MAX(INDEX(Assumptions!$C$13:$C$18,MATCH(E11509,Assumptions!$A$13:$A$18,0)),INDEX(Assumptions!$B$13:$B$18,MATCH(E11509,Assumptions!$A$13:$A$18,0))*F11509)),2)</f>
        <v>41.2</v>
      </c>
    </row>
    <row r="11510" customFormat="false" ht="15" hidden="false" customHeight="false" outlineLevel="0" collapsed="false">
      <c r="A11510" s="24" t="s">
        <v>12333</v>
      </c>
      <c r="B11510" s="39" t="n">
        <v>46263</v>
      </c>
      <c r="C11510" s="24" t="s">
        <v>532</v>
      </c>
      <c r="D11510" s="24" t="s">
        <v>196</v>
      </c>
      <c r="E11510" s="24" t="s">
        <v>105</v>
      </c>
      <c r="F11510" s="38" t="n">
        <v>1790</v>
      </c>
      <c r="G11510" s="42" t="n">
        <f aca="false">DATE(YEAR(B11510),MONTH(B11510),1)</f>
        <v>46235</v>
      </c>
      <c r="H11510" s="24" t="str">
        <f aca="false">INDEX(Customers!$B$2:$B$601,MATCH(C11510,Customers!$A$2:$A$601,0))</f>
        <v>Western</v>
      </c>
      <c r="I11510" s="43" t="n">
        <f aca="false">ROUND(MIN(INDEX(Assumptions!$D$13:$D$18,MATCH(E11510,Assumptions!$A$13:$A$18,0)),MAX(INDEX(Assumptions!$C$13:$C$18,MATCH(E11510,Assumptions!$A$13:$A$18,0)),INDEX(Assumptions!$B$13:$B$18,MATCH(E11510,Assumptions!$A$13:$A$18,0))*F11510)),2)</f>
        <v>26.85</v>
      </c>
    </row>
    <row r="11511" customFormat="false" ht="15" hidden="false" customHeight="false" outlineLevel="0" collapsed="false">
      <c r="A11511" s="24" t="s">
        <v>12334</v>
      </c>
      <c r="B11511" s="39" t="n">
        <v>46263</v>
      </c>
      <c r="C11511" s="24" t="s">
        <v>543</v>
      </c>
      <c r="D11511" s="24" t="s">
        <v>170</v>
      </c>
      <c r="E11511" s="24" t="s">
        <v>107</v>
      </c>
      <c r="F11511" s="38" t="n">
        <v>12710</v>
      </c>
      <c r="G11511" s="42" t="n">
        <f aca="false">DATE(YEAR(B11511),MONTH(B11511),1)</f>
        <v>46235</v>
      </c>
      <c r="H11511" s="24" t="str">
        <f aca="false">INDEX(Customers!$B$2:$B$601,MATCH(C11511,Customers!$A$2:$A$601,0))</f>
        <v>Central</v>
      </c>
      <c r="I11511" s="43" t="n">
        <f aca="false">ROUND(MIN(INDEX(Assumptions!$D$13:$D$18,MATCH(E11511,Assumptions!$A$13:$A$18,0)),MAX(INDEX(Assumptions!$C$13:$C$18,MATCH(E11511,Assumptions!$A$13:$A$18,0)),INDEX(Assumptions!$B$13:$B$18,MATCH(E11511,Assumptions!$A$13:$A$18,0))*F11511)),2)</f>
        <v>0</v>
      </c>
    </row>
    <row r="11512" customFormat="false" ht="15" hidden="false" customHeight="false" outlineLevel="0" collapsed="false">
      <c r="A11512" s="24" t="s">
        <v>12335</v>
      </c>
      <c r="B11512" s="39" t="n">
        <v>46263</v>
      </c>
      <c r="C11512" s="24" t="s">
        <v>543</v>
      </c>
      <c r="D11512" s="24" t="s">
        <v>826</v>
      </c>
      <c r="E11512" s="24" t="s">
        <v>109</v>
      </c>
      <c r="F11512" s="38" t="n">
        <v>3850</v>
      </c>
      <c r="G11512" s="42" t="n">
        <f aca="false">DATE(YEAR(B11512),MONTH(B11512),1)</f>
        <v>46235</v>
      </c>
      <c r="H11512" s="24" t="str">
        <f aca="false">INDEX(Customers!$B$2:$B$601,MATCH(C11512,Customers!$A$2:$A$601,0))</f>
        <v>Central</v>
      </c>
      <c r="I11512" s="43" t="n">
        <f aca="false">ROUND(MIN(INDEX(Assumptions!$D$13:$D$18,MATCH(E11512,Assumptions!$A$13:$A$18,0)),MAX(INDEX(Assumptions!$C$13:$C$18,MATCH(E11512,Assumptions!$A$13:$A$18,0)),INDEX(Assumptions!$B$13:$B$18,MATCH(E11512,Assumptions!$A$13:$A$18,0))*F11512)),2)</f>
        <v>15.4</v>
      </c>
    </row>
    <row r="11513" customFormat="false" ht="15" hidden="false" customHeight="false" outlineLevel="0" collapsed="false">
      <c r="A11513" s="24" t="s">
        <v>12336</v>
      </c>
      <c r="B11513" s="39" t="n">
        <v>46263</v>
      </c>
      <c r="C11513" s="24" t="s">
        <v>545</v>
      </c>
      <c r="D11513" s="24" t="s">
        <v>826</v>
      </c>
      <c r="E11513" s="24" t="s">
        <v>111</v>
      </c>
      <c r="F11513" s="38" t="n">
        <v>200</v>
      </c>
      <c r="G11513" s="42" t="n">
        <f aca="false">DATE(YEAR(B11513),MONTH(B11513),1)</f>
        <v>46235</v>
      </c>
      <c r="H11513" s="24" t="str">
        <f aca="false">INDEX(Customers!$B$2:$B$601,MATCH(C11513,Customers!$A$2:$A$601,0))</f>
        <v>Rift Valley</v>
      </c>
      <c r="I11513" s="43" t="n">
        <f aca="false">ROUND(MIN(INDEX(Assumptions!$D$13:$D$18,MATCH(E11513,Assumptions!$A$13:$A$18,0)),MAX(INDEX(Assumptions!$C$13:$C$18,MATCH(E11513,Assumptions!$A$13:$A$18,0)),INDEX(Assumptions!$B$13:$B$18,MATCH(E11513,Assumptions!$A$13:$A$18,0))*F11513)),2)</f>
        <v>8</v>
      </c>
    </row>
    <row r="11514" customFormat="false" ht="15" hidden="false" customHeight="false" outlineLevel="0" collapsed="false">
      <c r="A11514" s="24" t="s">
        <v>12337</v>
      </c>
      <c r="B11514" s="39" t="n">
        <v>46263</v>
      </c>
      <c r="C11514" s="24" t="s">
        <v>568</v>
      </c>
      <c r="D11514" s="24" t="s">
        <v>826</v>
      </c>
      <c r="E11514" s="24" t="s">
        <v>111</v>
      </c>
      <c r="F11514" s="38" t="n">
        <v>20</v>
      </c>
      <c r="G11514" s="42" t="n">
        <f aca="false">DATE(YEAR(B11514),MONTH(B11514),1)</f>
        <v>46235</v>
      </c>
      <c r="H11514" s="24" t="str">
        <f aca="false">INDEX(Customers!$B$2:$B$601,MATCH(C11514,Customers!$A$2:$A$601,0))</f>
        <v>Nairobi</v>
      </c>
      <c r="I11514" s="43" t="n">
        <f aca="false">ROUND(MIN(INDEX(Assumptions!$D$13:$D$18,MATCH(E11514,Assumptions!$A$13:$A$18,0)),MAX(INDEX(Assumptions!$C$13:$C$18,MATCH(E11514,Assumptions!$A$13:$A$18,0)),INDEX(Assumptions!$B$13:$B$18,MATCH(E11514,Assumptions!$A$13:$A$18,0))*F11514)),2)</f>
        <v>0.8</v>
      </c>
    </row>
    <row r="11515" customFormat="false" ht="15" hidden="false" customHeight="false" outlineLevel="0" collapsed="false">
      <c r="A11515" s="24" t="s">
        <v>12338</v>
      </c>
      <c r="B11515" s="39" t="n">
        <v>46263</v>
      </c>
      <c r="C11515" s="24" t="s">
        <v>576</v>
      </c>
      <c r="D11515" s="24" t="s">
        <v>188</v>
      </c>
      <c r="E11515" s="24" t="s">
        <v>105</v>
      </c>
      <c r="F11515" s="38" t="n">
        <v>3060</v>
      </c>
      <c r="G11515" s="42" t="n">
        <f aca="false">DATE(YEAR(B11515),MONTH(B11515),1)</f>
        <v>46235</v>
      </c>
      <c r="H11515" s="24" t="str">
        <f aca="false">INDEX(Customers!$B$2:$B$601,MATCH(C11515,Customers!$A$2:$A$601,0))</f>
        <v>Coast</v>
      </c>
      <c r="I11515" s="43" t="n">
        <f aca="false">ROUND(MIN(INDEX(Assumptions!$D$13:$D$18,MATCH(E11515,Assumptions!$A$13:$A$18,0)),MAX(INDEX(Assumptions!$C$13:$C$18,MATCH(E11515,Assumptions!$A$13:$A$18,0)),INDEX(Assumptions!$B$13:$B$18,MATCH(E11515,Assumptions!$A$13:$A$18,0))*F11515)),2)</f>
        <v>45.9</v>
      </c>
    </row>
    <row r="11516" customFormat="false" ht="15" hidden="false" customHeight="false" outlineLevel="0" collapsed="false">
      <c r="A11516" s="24" t="s">
        <v>12339</v>
      </c>
      <c r="B11516" s="39" t="n">
        <v>46263</v>
      </c>
      <c r="C11516" s="24" t="s">
        <v>579</v>
      </c>
      <c r="D11516" s="24" t="s">
        <v>826</v>
      </c>
      <c r="E11516" s="24" t="s">
        <v>113</v>
      </c>
      <c r="F11516" s="38" t="n">
        <v>1000</v>
      </c>
      <c r="G11516" s="42" t="n">
        <f aca="false">DATE(YEAR(B11516),MONTH(B11516),1)</f>
        <v>46235</v>
      </c>
      <c r="H11516" s="24" t="str">
        <f aca="false">INDEX(Customers!$B$2:$B$601,MATCH(C11516,Customers!$A$2:$A$601,0))</f>
        <v>Nairobi</v>
      </c>
      <c r="I11516" s="43" t="n">
        <f aca="false">ROUND(MIN(INDEX(Assumptions!$D$13:$D$18,MATCH(E11516,Assumptions!$A$13:$A$18,0)),MAX(INDEX(Assumptions!$C$13:$C$18,MATCH(E11516,Assumptions!$A$13:$A$18,0)),INDEX(Assumptions!$B$13:$B$18,MATCH(E11516,Assumptions!$A$13:$A$18,0))*F11516)),2)</f>
        <v>50</v>
      </c>
    </row>
    <row r="11517" customFormat="false" ht="15" hidden="false" customHeight="false" outlineLevel="0" collapsed="false">
      <c r="A11517" s="24" t="s">
        <v>12340</v>
      </c>
      <c r="B11517" s="39" t="n">
        <v>46263</v>
      </c>
      <c r="C11517" s="24" t="s">
        <v>585</v>
      </c>
      <c r="D11517" s="24" t="s">
        <v>826</v>
      </c>
      <c r="E11517" s="24" t="s">
        <v>109</v>
      </c>
      <c r="F11517" s="38" t="n">
        <v>8700</v>
      </c>
      <c r="G11517" s="42" t="n">
        <f aca="false">DATE(YEAR(B11517),MONTH(B11517),1)</f>
        <v>46235</v>
      </c>
      <c r="H11517" s="24" t="str">
        <f aca="false">INDEX(Customers!$B$2:$B$601,MATCH(C11517,Customers!$A$2:$A$601,0))</f>
        <v>Eastern</v>
      </c>
      <c r="I11517" s="43" t="n">
        <f aca="false">ROUND(MIN(INDEX(Assumptions!$D$13:$D$18,MATCH(E11517,Assumptions!$A$13:$A$18,0)),MAX(INDEX(Assumptions!$C$13:$C$18,MATCH(E11517,Assumptions!$A$13:$A$18,0)),INDEX(Assumptions!$B$13:$B$18,MATCH(E11517,Assumptions!$A$13:$A$18,0))*F11517)),2)</f>
        <v>34.8</v>
      </c>
    </row>
    <row r="11518" customFormat="false" ht="15" hidden="false" customHeight="false" outlineLevel="0" collapsed="false">
      <c r="A11518" s="24" t="s">
        <v>12341</v>
      </c>
      <c r="B11518" s="39" t="n">
        <v>46263</v>
      </c>
      <c r="C11518" s="24" t="s">
        <v>620</v>
      </c>
      <c r="D11518" s="24" t="s">
        <v>175</v>
      </c>
      <c r="E11518" s="24" t="s">
        <v>105</v>
      </c>
      <c r="F11518" s="38" t="n">
        <v>1520</v>
      </c>
      <c r="G11518" s="42" t="n">
        <f aca="false">DATE(YEAR(B11518),MONTH(B11518),1)</f>
        <v>46235</v>
      </c>
      <c r="H11518" s="24" t="str">
        <f aca="false">INDEX(Customers!$B$2:$B$601,MATCH(C11518,Customers!$A$2:$A$601,0))</f>
        <v>Rift Valley</v>
      </c>
      <c r="I11518" s="43" t="n">
        <f aca="false">ROUND(MIN(INDEX(Assumptions!$D$13:$D$18,MATCH(E11518,Assumptions!$A$13:$A$18,0)),MAX(INDEX(Assumptions!$C$13:$C$18,MATCH(E11518,Assumptions!$A$13:$A$18,0)),INDEX(Assumptions!$B$13:$B$18,MATCH(E11518,Assumptions!$A$13:$A$18,0))*F11518)),2)</f>
        <v>22.8</v>
      </c>
    </row>
    <row r="11519" customFormat="false" ht="15" hidden="false" customHeight="false" outlineLevel="0" collapsed="false">
      <c r="A11519" s="24" t="s">
        <v>12342</v>
      </c>
      <c r="B11519" s="39" t="n">
        <v>46263</v>
      </c>
      <c r="C11519" s="24" t="s">
        <v>626</v>
      </c>
      <c r="D11519" s="24" t="s">
        <v>826</v>
      </c>
      <c r="E11519" s="24" t="s">
        <v>111</v>
      </c>
      <c r="F11519" s="38" t="n">
        <v>50</v>
      </c>
      <c r="G11519" s="42" t="n">
        <f aca="false">DATE(YEAR(B11519),MONTH(B11519),1)</f>
        <v>46235</v>
      </c>
      <c r="H11519" s="24" t="str">
        <f aca="false">INDEX(Customers!$B$2:$B$601,MATCH(C11519,Customers!$A$2:$A$601,0))</f>
        <v>Coast</v>
      </c>
      <c r="I11519" s="43" t="n">
        <f aca="false">ROUND(MIN(INDEX(Assumptions!$D$13:$D$18,MATCH(E11519,Assumptions!$A$13:$A$18,0)),MAX(INDEX(Assumptions!$C$13:$C$18,MATCH(E11519,Assumptions!$A$13:$A$18,0)),INDEX(Assumptions!$B$13:$B$18,MATCH(E11519,Assumptions!$A$13:$A$18,0))*F11519)),2)</f>
        <v>2</v>
      </c>
    </row>
    <row r="11520" customFormat="false" ht="15" hidden="false" customHeight="false" outlineLevel="0" collapsed="false">
      <c r="A11520" s="24" t="s">
        <v>12343</v>
      </c>
      <c r="B11520" s="39" t="n">
        <v>46263</v>
      </c>
      <c r="C11520" s="24" t="s">
        <v>629</v>
      </c>
      <c r="D11520" s="24" t="s">
        <v>826</v>
      </c>
      <c r="E11520" s="24" t="s">
        <v>111</v>
      </c>
      <c r="F11520" s="38" t="n">
        <v>500</v>
      </c>
      <c r="G11520" s="42" t="n">
        <f aca="false">DATE(YEAR(B11520),MONTH(B11520),1)</f>
        <v>46235</v>
      </c>
      <c r="H11520" s="24" t="str">
        <f aca="false">INDEX(Customers!$B$2:$B$601,MATCH(C11520,Customers!$A$2:$A$601,0))</f>
        <v>Nairobi</v>
      </c>
      <c r="I11520" s="43" t="n">
        <f aca="false">ROUND(MIN(INDEX(Assumptions!$D$13:$D$18,MATCH(E11520,Assumptions!$A$13:$A$18,0)),MAX(INDEX(Assumptions!$C$13:$C$18,MATCH(E11520,Assumptions!$A$13:$A$18,0)),INDEX(Assumptions!$B$13:$B$18,MATCH(E11520,Assumptions!$A$13:$A$18,0))*F11520)),2)</f>
        <v>20</v>
      </c>
    </row>
    <row r="11521" customFormat="false" ht="15" hidden="false" customHeight="false" outlineLevel="0" collapsed="false">
      <c r="A11521" s="24" t="s">
        <v>12344</v>
      </c>
      <c r="B11521" s="39" t="n">
        <v>46263</v>
      </c>
      <c r="C11521" s="24" t="s">
        <v>631</v>
      </c>
      <c r="D11521" s="24" t="s">
        <v>826</v>
      </c>
      <c r="E11521" s="24" t="s">
        <v>103</v>
      </c>
      <c r="F11521" s="38" t="n">
        <v>1590</v>
      </c>
      <c r="G11521" s="42" t="n">
        <f aca="false">DATE(YEAR(B11521),MONTH(B11521),1)</f>
        <v>46235</v>
      </c>
      <c r="H11521" s="24" t="str">
        <f aca="false">INDEX(Customers!$B$2:$B$601,MATCH(C11521,Customers!$A$2:$A$601,0))</f>
        <v>Nairobi</v>
      </c>
      <c r="I11521" s="43" t="n">
        <f aca="false">ROUND(MIN(INDEX(Assumptions!$D$13:$D$18,MATCH(E11521,Assumptions!$A$13:$A$18,0)),MAX(INDEX(Assumptions!$C$13:$C$18,MATCH(E11521,Assumptions!$A$13:$A$18,0)),INDEX(Assumptions!$B$13:$B$18,MATCH(E11521,Assumptions!$A$13:$A$18,0))*F11521)),2)</f>
        <v>15.9</v>
      </c>
    </row>
    <row r="11522" customFormat="false" ht="15" hidden="false" customHeight="false" outlineLevel="0" collapsed="false">
      <c r="A11522" s="24" t="s">
        <v>12345</v>
      </c>
      <c r="B11522" s="39" t="n">
        <v>46263</v>
      </c>
      <c r="C11522" s="24" t="s">
        <v>634</v>
      </c>
      <c r="D11522" s="24" t="s">
        <v>826</v>
      </c>
      <c r="E11522" s="24" t="s">
        <v>111</v>
      </c>
      <c r="F11522" s="38" t="n">
        <v>50</v>
      </c>
      <c r="G11522" s="42" t="n">
        <f aca="false">DATE(YEAR(B11522),MONTH(B11522),1)</f>
        <v>46235</v>
      </c>
      <c r="H11522" s="24" t="str">
        <f aca="false">INDEX(Customers!$B$2:$B$601,MATCH(C11522,Customers!$A$2:$A$601,0))</f>
        <v>Coast</v>
      </c>
      <c r="I11522" s="43" t="n">
        <f aca="false">ROUND(MIN(INDEX(Assumptions!$D$13:$D$18,MATCH(E11522,Assumptions!$A$13:$A$18,0)),MAX(INDEX(Assumptions!$C$13:$C$18,MATCH(E11522,Assumptions!$A$13:$A$18,0)),INDEX(Assumptions!$B$13:$B$18,MATCH(E11522,Assumptions!$A$13:$A$18,0))*F11522)),2)</f>
        <v>2</v>
      </c>
    </row>
    <row r="11523" customFormat="false" ht="15" hidden="false" customHeight="false" outlineLevel="0" collapsed="false">
      <c r="A11523" s="24" t="s">
        <v>12346</v>
      </c>
      <c r="B11523" s="39" t="n">
        <v>46263</v>
      </c>
      <c r="C11523" s="24" t="s">
        <v>639</v>
      </c>
      <c r="D11523" s="24" t="s">
        <v>153</v>
      </c>
      <c r="E11523" s="24" t="s">
        <v>107</v>
      </c>
      <c r="F11523" s="38" t="n">
        <v>4230</v>
      </c>
      <c r="G11523" s="42" t="n">
        <f aca="false">DATE(YEAR(B11523),MONTH(B11523),1)</f>
        <v>46235</v>
      </c>
      <c r="H11523" s="24" t="str">
        <f aca="false">INDEX(Customers!$B$2:$B$601,MATCH(C11523,Customers!$A$2:$A$601,0))</f>
        <v>Nairobi</v>
      </c>
      <c r="I11523" s="43" t="n">
        <f aca="false">ROUND(MIN(INDEX(Assumptions!$D$13:$D$18,MATCH(E11523,Assumptions!$A$13:$A$18,0)),MAX(INDEX(Assumptions!$C$13:$C$18,MATCH(E11523,Assumptions!$A$13:$A$18,0)),INDEX(Assumptions!$B$13:$B$18,MATCH(E11523,Assumptions!$A$13:$A$18,0))*F11523)),2)</f>
        <v>0</v>
      </c>
    </row>
    <row r="11524" customFormat="false" ht="15" hidden="false" customHeight="false" outlineLevel="0" collapsed="false">
      <c r="A11524" s="24" t="s">
        <v>12347</v>
      </c>
      <c r="B11524" s="39" t="n">
        <v>46263</v>
      </c>
      <c r="C11524" s="24" t="s">
        <v>642</v>
      </c>
      <c r="D11524" s="24" t="s">
        <v>826</v>
      </c>
      <c r="E11524" s="24" t="s">
        <v>109</v>
      </c>
      <c r="F11524" s="38" t="n">
        <v>7730</v>
      </c>
      <c r="G11524" s="42" t="n">
        <f aca="false">DATE(YEAR(B11524),MONTH(B11524),1)</f>
        <v>46235</v>
      </c>
      <c r="H11524" s="24" t="str">
        <f aca="false">INDEX(Customers!$B$2:$B$601,MATCH(C11524,Customers!$A$2:$A$601,0))</f>
        <v>Rift Valley</v>
      </c>
      <c r="I11524" s="43" t="n">
        <f aca="false">ROUND(MIN(INDEX(Assumptions!$D$13:$D$18,MATCH(E11524,Assumptions!$A$13:$A$18,0)),MAX(INDEX(Assumptions!$C$13:$C$18,MATCH(E11524,Assumptions!$A$13:$A$18,0)),INDEX(Assumptions!$B$13:$B$18,MATCH(E11524,Assumptions!$A$13:$A$18,0))*F11524)),2)</f>
        <v>30.92</v>
      </c>
    </row>
    <row r="11525" customFormat="false" ht="15" hidden="false" customHeight="false" outlineLevel="0" collapsed="false">
      <c r="A11525" s="24" t="s">
        <v>12348</v>
      </c>
      <c r="B11525" s="39" t="n">
        <v>46263</v>
      </c>
      <c r="C11525" s="24" t="s">
        <v>661</v>
      </c>
      <c r="D11525" s="24" t="s">
        <v>826</v>
      </c>
      <c r="E11525" s="24" t="s">
        <v>113</v>
      </c>
      <c r="F11525" s="38" t="n">
        <v>250</v>
      </c>
      <c r="G11525" s="42" t="n">
        <f aca="false">DATE(YEAR(B11525),MONTH(B11525),1)</f>
        <v>46235</v>
      </c>
      <c r="H11525" s="24" t="str">
        <f aca="false">INDEX(Customers!$B$2:$B$601,MATCH(C11525,Customers!$A$2:$A$601,0))</f>
        <v>Coast</v>
      </c>
      <c r="I11525" s="43" t="n">
        <f aca="false">ROUND(MIN(INDEX(Assumptions!$D$13:$D$18,MATCH(E11525,Assumptions!$A$13:$A$18,0)),MAX(INDEX(Assumptions!$C$13:$C$18,MATCH(E11525,Assumptions!$A$13:$A$18,0)),INDEX(Assumptions!$B$13:$B$18,MATCH(E11525,Assumptions!$A$13:$A$18,0))*F11525)),2)</f>
        <v>12.5</v>
      </c>
    </row>
    <row r="11526" customFormat="false" ht="15" hidden="false" customHeight="false" outlineLevel="0" collapsed="false">
      <c r="A11526" s="24" t="s">
        <v>12349</v>
      </c>
      <c r="B11526" s="39" t="n">
        <v>46263</v>
      </c>
      <c r="C11526" s="24" t="s">
        <v>662</v>
      </c>
      <c r="D11526" s="24" t="s">
        <v>826</v>
      </c>
      <c r="E11526" s="24" t="s">
        <v>103</v>
      </c>
      <c r="F11526" s="38" t="n">
        <v>480</v>
      </c>
      <c r="G11526" s="42" t="n">
        <f aca="false">DATE(YEAR(B11526),MONTH(B11526),1)</f>
        <v>46235</v>
      </c>
      <c r="H11526" s="24" t="str">
        <f aca="false">INDEX(Customers!$B$2:$B$601,MATCH(C11526,Customers!$A$2:$A$601,0))</f>
        <v>Rift Valley</v>
      </c>
      <c r="I11526" s="43" t="n">
        <f aca="false">ROUND(MIN(INDEX(Assumptions!$D$13:$D$18,MATCH(E11526,Assumptions!$A$13:$A$18,0)),MAX(INDEX(Assumptions!$C$13:$C$18,MATCH(E11526,Assumptions!$A$13:$A$18,0)),INDEX(Assumptions!$B$13:$B$18,MATCH(E11526,Assumptions!$A$13:$A$18,0))*F11526)),2)</f>
        <v>5</v>
      </c>
    </row>
    <row r="11527" customFormat="false" ht="15" hidden="false" customHeight="false" outlineLevel="0" collapsed="false">
      <c r="A11527" s="24" t="s">
        <v>12350</v>
      </c>
      <c r="B11527" s="39" t="n">
        <v>46263</v>
      </c>
      <c r="C11527" s="24" t="s">
        <v>662</v>
      </c>
      <c r="D11527" s="24" t="s">
        <v>826</v>
      </c>
      <c r="E11527" s="24" t="s">
        <v>111</v>
      </c>
      <c r="F11527" s="38" t="n">
        <v>100</v>
      </c>
      <c r="G11527" s="42" t="n">
        <f aca="false">DATE(YEAR(B11527),MONTH(B11527),1)</f>
        <v>46235</v>
      </c>
      <c r="H11527" s="24" t="str">
        <f aca="false">INDEX(Customers!$B$2:$B$601,MATCH(C11527,Customers!$A$2:$A$601,0))</f>
        <v>Rift Valley</v>
      </c>
      <c r="I11527" s="43" t="n">
        <f aca="false">ROUND(MIN(INDEX(Assumptions!$D$13:$D$18,MATCH(E11527,Assumptions!$A$13:$A$18,0)),MAX(INDEX(Assumptions!$C$13:$C$18,MATCH(E11527,Assumptions!$A$13:$A$18,0)),INDEX(Assumptions!$B$13:$B$18,MATCH(E11527,Assumptions!$A$13:$A$18,0))*F11527)),2)</f>
        <v>4</v>
      </c>
    </row>
    <row r="11528" customFormat="false" ht="15" hidden="false" customHeight="false" outlineLevel="0" collapsed="false">
      <c r="A11528" s="24" t="s">
        <v>12351</v>
      </c>
      <c r="B11528" s="39" t="n">
        <v>46263</v>
      </c>
      <c r="C11528" s="24" t="s">
        <v>665</v>
      </c>
      <c r="D11528" s="24" t="s">
        <v>826</v>
      </c>
      <c r="E11528" s="24" t="s">
        <v>113</v>
      </c>
      <c r="F11528" s="38" t="n">
        <v>500</v>
      </c>
      <c r="G11528" s="42" t="n">
        <f aca="false">DATE(YEAR(B11528),MONTH(B11528),1)</f>
        <v>46235</v>
      </c>
      <c r="H11528" s="24" t="str">
        <f aca="false">INDEX(Customers!$B$2:$B$601,MATCH(C11528,Customers!$A$2:$A$601,0))</f>
        <v>Nairobi</v>
      </c>
      <c r="I11528" s="43" t="n">
        <f aca="false">ROUND(MIN(INDEX(Assumptions!$D$13:$D$18,MATCH(E11528,Assumptions!$A$13:$A$18,0)),MAX(INDEX(Assumptions!$C$13:$C$18,MATCH(E11528,Assumptions!$A$13:$A$18,0)),INDEX(Assumptions!$B$13:$B$18,MATCH(E11528,Assumptions!$A$13:$A$18,0))*F11528)),2)</f>
        <v>25</v>
      </c>
    </row>
    <row r="11529" customFormat="false" ht="15" hidden="false" customHeight="false" outlineLevel="0" collapsed="false">
      <c r="A11529" s="24" t="s">
        <v>12352</v>
      </c>
      <c r="B11529" s="39" t="n">
        <v>46263</v>
      </c>
      <c r="C11529" s="24" t="s">
        <v>677</v>
      </c>
      <c r="D11529" s="24" t="s">
        <v>826</v>
      </c>
      <c r="E11529" s="24" t="s">
        <v>111</v>
      </c>
      <c r="F11529" s="38" t="n">
        <v>100</v>
      </c>
      <c r="G11529" s="42" t="n">
        <f aca="false">DATE(YEAR(B11529),MONTH(B11529),1)</f>
        <v>46235</v>
      </c>
      <c r="H11529" s="24" t="str">
        <f aca="false">INDEX(Customers!$B$2:$B$601,MATCH(C11529,Customers!$A$2:$A$601,0))</f>
        <v>Eastern</v>
      </c>
      <c r="I11529" s="43" t="n">
        <f aca="false">ROUND(MIN(INDEX(Assumptions!$D$13:$D$18,MATCH(E11529,Assumptions!$A$13:$A$18,0)),MAX(INDEX(Assumptions!$C$13:$C$18,MATCH(E11529,Assumptions!$A$13:$A$18,0)),INDEX(Assumptions!$B$13:$B$18,MATCH(E11529,Assumptions!$A$13:$A$18,0))*F11529)),2)</f>
        <v>4</v>
      </c>
    </row>
    <row r="11530" customFormat="false" ht="15" hidden="false" customHeight="false" outlineLevel="0" collapsed="false">
      <c r="A11530" s="24" t="s">
        <v>12353</v>
      </c>
      <c r="B11530" s="39" t="n">
        <v>46263</v>
      </c>
      <c r="C11530" s="24" t="s">
        <v>687</v>
      </c>
      <c r="D11530" s="24" t="s">
        <v>164</v>
      </c>
      <c r="E11530" s="24" t="s">
        <v>105</v>
      </c>
      <c r="F11530" s="38" t="n">
        <v>1430</v>
      </c>
      <c r="G11530" s="42" t="n">
        <f aca="false">DATE(YEAR(B11530),MONTH(B11530),1)</f>
        <v>46235</v>
      </c>
      <c r="H11530" s="24" t="str">
        <f aca="false">INDEX(Customers!$B$2:$B$601,MATCH(C11530,Customers!$A$2:$A$601,0))</f>
        <v>Central</v>
      </c>
      <c r="I11530" s="43" t="n">
        <f aca="false">ROUND(MIN(INDEX(Assumptions!$D$13:$D$18,MATCH(E11530,Assumptions!$A$13:$A$18,0)),MAX(INDEX(Assumptions!$C$13:$C$18,MATCH(E11530,Assumptions!$A$13:$A$18,0)),INDEX(Assumptions!$B$13:$B$18,MATCH(E11530,Assumptions!$A$13:$A$18,0))*F11530)),2)</f>
        <v>21.45</v>
      </c>
    </row>
    <row r="11531" customFormat="false" ht="15" hidden="false" customHeight="false" outlineLevel="0" collapsed="false">
      <c r="A11531" s="24" t="s">
        <v>12354</v>
      </c>
      <c r="B11531" s="39" t="n">
        <v>46263</v>
      </c>
      <c r="C11531" s="24" t="s">
        <v>693</v>
      </c>
      <c r="D11531" s="24" t="s">
        <v>153</v>
      </c>
      <c r="E11531" s="24" t="s">
        <v>107</v>
      </c>
      <c r="F11531" s="38" t="n">
        <v>2210</v>
      </c>
      <c r="G11531" s="42" t="n">
        <f aca="false">DATE(YEAR(B11531),MONTH(B11531),1)</f>
        <v>46235</v>
      </c>
      <c r="H11531" s="24" t="str">
        <f aca="false">INDEX(Customers!$B$2:$B$601,MATCH(C11531,Customers!$A$2:$A$601,0))</f>
        <v>Nairobi</v>
      </c>
      <c r="I11531" s="43" t="n">
        <f aca="false">ROUND(MIN(INDEX(Assumptions!$D$13:$D$18,MATCH(E11531,Assumptions!$A$13:$A$18,0)),MAX(INDEX(Assumptions!$C$13:$C$18,MATCH(E11531,Assumptions!$A$13:$A$18,0)),INDEX(Assumptions!$B$13:$B$18,MATCH(E11531,Assumptions!$A$13:$A$18,0))*F11531)),2)</f>
        <v>0</v>
      </c>
    </row>
    <row r="11532" customFormat="false" ht="15" hidden="false" customHeight="false" outlineLevel="0" collapsed="false">
      <c r="A11532" s="24" t="s">
        <v>12355</v>
      </c>
      <c r="B11532" s="39" t="n">
        <v>46263</v>
      </c>
      <c r="C11532" s="24" t="s">
        <v>696</v>
      </c>
      <c r="D11532" s="24" t="s">
        <v>196</v>
      </c>
      <c r="E11532" s="24" t="s">
        <v>107</v>
      </c>
      <c r="F11532" s="38" t="n">
        <v>3960</v>
      </c>
      <c r="G11532" s="42" t="n">
        <f aca="false">DATE(YEAR(B11532),MONTH(B11532),1)</f>
        <v>46235</v>
      </c>
      <c r="H11532" s="24" t="str">
        <f aca="false">INDEX(Customers!$B$2:$B$601,MATCH(C11532,Customers!$A$2:$A$601,0))</f>
        <v>Western</v>
      </c>
      <c r="I11532" s="43" t="n">
        <f aca="false">ROUND(MIN(INDEX(Assumptions!$D$13:$D$18,MATCH(E11532,Assumptions!$A$13:$A$18,0)),MAX(INDEX(Assumptions!$C$13:$C$18,MATCH(E11532,Assumptions!$A$13:$A$18,0)),INDEX(Assumptions!$B$13:$B$18,MATCH(E11532,Assumptions!$A$13:$A$18,0))*F11532)),2)</f>
        <v>0</v>
      </c>
    </row>
    <row r="11533" customFormat="false" ht="15" hidden="false" customHeight="false" outlineLevel="0" collapsed="false">
      <c r="A11533" s="24" t="s">
        <v>12356</v>
      </c>
      <c r="B11533" s="39" t="n">
        <v>46263</v>
      </c>
      <c r="C11533" s="24" t="s">
        <v>701</v>
      </c>
      <c r="D11533" s="24" t="s">
        <v>204</v>
      </c>
      <c r="E11533" s="24" t="s">
        <v>107</v>
      </c>
      <c r="F11533" s="38" t="n">
        <v>14500</v>
      </c>
      <c r="G11533" s="42" t="n">
        <f aca="false">DATE(YEAR(B11533),MONTH(B11533),1)</f>
        <v>46235</v>
      </c>
      <c r="H11533" s="24" t="str">
        <f aca="false">INDEX(Customers!$B$2:$B$601,MATCH(C11533,Customers!$A$2:$A$601,0))</f>
        <v>Nairobi</v>
      </c>
      <c r="I11533" s="43" t="n">
        <f aca="false">ROUND(MIN(INDEX(Assumptions!$D$13:$D$18,MATCH(E11533,Assumptions!$A$13:$A$18,0)),MAX(INDEX(Assumptions!$C$13:$C$18,MATCH(E11533,Assumptions!$A$13:$A$18,0)),INDEX(Assumptions!$B$13:$B$18,MATCH(E11533,Assumptions!$A$13:$A$18,0))*F11533)),2)</f>
        <v>0</v>
      </c>
    </row>
    <row r="11534" customFormat="false" ht="15" hidden="false" customHeight="false" outlineLevel="0" collapsed="false">
      <c r="A11534" s="24" t="s">
        <v>12357</v>
      </c>
      <c r="B11534" s="39" t="n">
        <v>46263</v>
      </c>
      <c r="C11534" s="24" t="s">
        <v>717</v>
      </c>
      <c r="D11534" s="24" t="s">
        <v>178</v>
      </c>
      <c r="E11534" s="24" t="s">
        <v>105</v>
      </c>
      <c r="F11534" s="38" t="n">
        <v>6240</v>
      </c>
      <c r="G11534" s="42" t="n">
        <f aca="false">DATE(YEAR(B11534),MONTH(B11534),1)</f>
        <v>46235</v>
      </c>
      <c r="H11534" s="24" t="str">
        <f aca="false">INDEX(Customers!$B$2:$B$601,MATCH(C11534,Customers!$A$2:$A$601,0))</f>
        <v>Rift Valley</v>
      </c>
      <c r="I11534" s="43" t="n">
        <f aca="false">ROUND(MIN(INDEX(Assumptions!$D$13:$D$18,MATCH(E11534,Assumptions!$A$13:$A$18,0)),MAX(INDEX(Assumptions!$C$13:$C$18,MATCH(E11534,Assumptions!$A$13:$A$18,0)),INDEX(Assumptions!$B$13:$B$18,MATCH(E11534,Assumptions!$A$13:$A$18,0))*F11534)),2)</f>
        <v>93.6</v>
      </c>
    </row>
    <row r="11535" customFormat="false" ht="15" hidden="false" customHeight="false" outlineLevel="0" collapsed="false">
      <c r="A11535" s="24" t="s">
        <v>12358</v>
      </c>
      <c r="B11535" s="39" t="n">
        <v>46263</v>
      </c>
      <c r="C11535" s="24" t="s">
        <v>723</v>
      </c>
      <c r="D11535" s="24" t="s">
        <v>826</v>
      </c>
      <c r="E11535" s="24" t="s">
        <v>103</v>
      </c>
      <c r="F11535" s="38" t="n">
        <v>970</v>
      </c>
      <c r="G11535" s="42" t="n">
        <f aca="false">DATE(YEAR(B11535),MONTH(B11535),1)</f>
        <v>46235</v>
      </c>
      <c r="H11535" s="24" t="str">
        <f aca="false">INDEX(Customers!$B$2:$B$601,MATCH(C11535,Customers!$A$2:$A$601,0))</f>
        <v>Eastern</v>
      </c>
      <c r="I11535" s="43" t="n">
        <f aca="false">ROUND(MIN(INDEX(Assumptions!$D$13:$D$18,MATCH(E11535,Assumptions!$A$13:$A$18,0)),MAX(INDEX(Assumptions!$C$13:$C$18,MATCH(E11535,Assumptions!$A$13:$A$18,0)),INDEX(Assumptions!$B$13:$B$18,MATCH(E11535,Assumptions!$A$13:$A$18,0))*F11535)),2)</f>
        <v>9.7</v>
      </c>
    </row>
    <row r="11536" customFormat="false" ht="15" hidden="false" customHeight="false" outlineLevel="0" collapsed="false">
      <c r="A11536" s="24" t="s">
        <v>12359</v>
      </c>
      <c r="B11536" s="39" t="n">
        <v>46263</v>
      </c>
      <c r="C11536" s="24" t="s">
        <v>724</v>
      </c>
      <c r="D11536" s="24" t="s">
        <v>826</v>
      </c>
      <c r="E11536" s="24" t="s">
        <v>109</v>
      </c>
      <c r="F11536" s="38" t="n">
        <v>2030</v>
      </c>
      <c r="G11536" s="42" t="n">
        <f aca="false">DATE(YEAR(B11536),MONTH(B11536),1)</f>
        <v>46235</v>
      </c>
      <c r="H11536" s="24" t="str">
        <f aca="false">INDEX(Customers!$B$2:$B$601,MATCH(C11536,Customers!$A$2:$A$601,0))</f>
        <v>Central</v>
      </c>
      <c r="I11536" s="43" t="n">
        <f aca="false">ROUND(MIN(INDEX(Assumptions!$D$13:$D$18,MATCH(E11536,Assumptions!$A$13:$A$18,0)),MAX(INDEX(Assumptions!$C$13:$C$18,MATCH(E11536,Assumptions!$A$13:$A$18,0)),INDEX(Assumptions!$B$13:$B$18,MATCH(E11536,Assumptions!$A$13:$A$18,0))*F11536)),2)</f>
        <v>8.12</v>
      </c>
    </row>
    <row r="11537" customFormat="false" ht="15" hidden="false" customHeight="false" outlineLevel="0" collapsed="false">
      <c r="A11537" s="24" t="s">
        <v>12360</v>
      </c>
      <c r="B11537" s="39" t="n">
        <v>46263</v>
      </c>
      <c r="C11537" s="24" t="s">
        <v>724</v>
      </c>
      <c r="D11537" s="24" t="s">
        <v>826</v>
      </c>
      <c r="E11537" s="24" t="s">
        <v>113</v>
      </c>
      <c r="F11537" s="38" t="n">
        <v>250</v>
      </c>
      <c r="G11537" s="42" t="n">
        <f aca="false">DATE(YEAR(B11537),MONTH(B11537),1)</f>
        <v>46235</v>
      </c>
      <c r="H11537" s="24" t="str">
        <f aca="false">INDEX(Customers!$B$2:$B$601,MATCH(C11537,Customers!$A$2:$A$601,0))</f>
        <v>Central</v>
      </c>
      <c r="I11537" s="43" t="n">
        <f aca="false">ROUND(MIN(INDEX(Assumptions!$D$13:$D$18,MATCH(E11537,Assumptions!$A$13:$A$18,0)),MAX(INDEX(Assumptions!$C$13:$C$18,MATCH(E11537,Assumptions!$A$13:$A$18,0)),INDEX(Assumptions!$B$13:$B$18,MATCH(E11537,Assumptions!$A$13:$A$18,0))*F11537)),2)</f>
        <v>12.5</v>
      </c>
    </row>
    <row r="11538" customFormat="false" ht="15" hidden="false" customHeight="false" outlineLevel="0" collapsed="false">
      <c r="A11538" s="24" t="s">
        <v>12361</v>
      </c>
      <c r="B11538" s="39" t="n">
        <v>46263</v>
      </c>
      <c r="C11538" s="24" t="s">
        <v>786</v>
      </c>
      <c r="D11538" s="24" t="s">
        <v>826</v>
      </c>
      <c r="E11538" s="24" t="s">
        <v>111</v>
      </c>
      <c r="F11538" s="38" t="n">
        <v>50</v>
      </c>
      <c r="G11538" s="42" t="n">
        <f aca="false">DATE(YEAR(B11538),MONTH(B11538),1)</f>
        <v>46235</v>
      </c>
      <c r="H11538" s="24" t="str">
        <f aca="false">INDEX(Customers!$B$2:$B$601,MATCH(C11538,Customers!$A$2:$A$601,0))</f>
        <v>Rift Valley</v>
      </c>
      <c r="I11538" s="43" t="n">
        <f aca="false">ROUND(MIN(INDEX(Assumptions!$D$13:$D$18,MATCH(E11538,Assumptions!$A$13:$A$18,0)),MAX(INDEX(Assumptions!$C$13:$C$18,MATCH(E11538,Assumptions!$A$13:$A$18,0)),INDEX(Assumptions!$B$13:$B$18,MATCH(E11538,Assumptions!$A$13:$A$18,0))*F11538)),2)</f>
        <v>2</v>
      </c>
    </row>
    <row r="11539" customFormat="false" ht="15" hidden="false" customHeight="false" outlineLevel="0" collapsed="false">
      <c r="A11539" s="24" t="s">
        <v>12362</v>
      </c>
      <c r="B11539" s="39" t="n">
        <v>46263</v>
      </c>
      <c r="C11539" s="24" t="s">
        <v>792</v>
      </c>
      <c r="D11539" s="24" t="s">
        <v>826</v>
      </c>
      <c r="E11539" s="24" t="s">
        <v>111</v>
      </c>
      <c r="F11539" s="38" t="n">
        <v>20</v>
      </c>
      <c r="G11539" s="42" t="n">
        <f aca="false">DATE(YEAR(B11539),MONTH(B11539),1)</f>
        <v>46235</v>
      </c>
      <c r="H11539" s="24" t="str">
        <f aca="false">INDEX(Customers!$B$2:$B$601,MATCH(C11539,Customers!$A$2:$A$601,0))</f>
        <v>Eastern</v>
      </c>
      <c r="I11539" s="43" t="n">
        <f aca="false">ROUND(MIN(INDEX(Assumptions!$D$13:$D$18,MATCH(E11539,Assumptions!$A$13:$A$18,0)),MAX(INDEX(Assumptions!$C$13:$C$18,MATCH(E11539,Assumptions!$A$13:$A$18,0)),INDEX(Assumptions!$B$13:$B$18,MATCH(E11539,Assumptions!$A$13:$A$18,0))*F11539)),2)</f>
        <v>0.8</v>
      </c>
    </row>
    <row r="11540" customFormat="false" ht="15" hidden="false" customHeight="false" outlineLevel="0" collapsed="false">
      <c r="A11540" s="24" t="s">
        <v>12363</v>
      </c>
      <c r="B11540" s="39" t="n">
        <v>46263</v>
      </c>
      <c r="C11540" s="24" t="s">
        <v>792</v>
      </c>
      <c r="D11540" s="24" t="s">
        <v>826</v>
      </c>
      <c r="E11540" s="24" t="s">
        <v>103</v>
      </c>
      <c r="F11540" s="38" t="n">
        <v>1100</v>
      </c>
      <c r="G11540" s="42" t="n">
        <f aca="false">DATE(YEAR(B11540),MONTH(B11540),1)</f>
        <v>46235</v>
      </c>
      <c r="H11540" s="24" t="str">
        <f aca="false">INDEX(Customers!$B$2:$B$601,MATCH(C11540,Customers!$A$2:$A$601,0))</f>
        <v>Eastern</v>
      </c>
      <c r="I11540" s="43" t="n">
        <f aca="false">ROUND(MIN(INDEX(Assumptions!$D$13:$D$18,MATCH(E11540,Assumptions!$A$13:$A$18,0)),MAX(INDEX(Assumptions!$C$13:$C$18,MATCH(E11540,Assumptions!$A$13:$A$18,0)),INDEX(Assumptions!$B$13:$B$18,MATCH(E11540,Assumptions!$A$13:$A$18,0))*F11540)),2)</f>
        <v>11</v>
      </c>
    </row>
    <row r="11541" customFormat="false" ht="15" hidden="false" customHeight="false" outlineLevel="0" collapsed="false">
      <c r="A11541" s="24" t="s">
        <v>12364</v>
      </c>
      <c r="B11541" s="39" t="n">
        <v>46263</v>
      </c>
      <c r="C11541" s="24" t="s">
        <v>810</v>
      </c>
      <c r="D11541" s="24" t="s">
        <v>826</v>
      </c>
      <c r="E11541" s="24" t="s">
        <v>113</v>
      </c>
      <c r="F11541" s="38" t="n">
        <v>99</v>
      </c>
      <c r="G11541" s="42" t="n">
        <f aca="false">DATE(YEAR(B11541),MONTH(B11541),1)</f>
        <v>46235</v>
      </c>
      <c r="H11541" s="24" t="str">
        <f aca="false">INDEX(Customers!$B$2:$B$601,MATCH(C11541,Customers!$A$2:$A$601,0))</f>
        <v>Central</v>
      </c>
      <c r="I11541" s="43" t="n">
        <f aca="false">ROUND(MIN(INDEX(Assumptions!$D$13:$D$18,MATCH(E11541,Assumptions!$A$13:$A$18,0)),MAX(INDEX(Assumptions!$C$13:$C$18,MATCH(E11541,Assumptions!$A$13:$A$18,0)),INDEX(Assumptions!$B$13:$B$18,MATCH(E11541,Assumptions!$A$13:$A$18,0))*F11541)),2)</f>
        <v>4.95</v>
      </c>
    </row>
    <row r="11542" customFormat="false" ht="15" hidden="false" customHeight="false" outlineLevel="0" collapsed="false">
      <c r="A11542" s="24" t="s">
        <v>12365</v>
      </c>
      <c r="B11542" s="39" t="n">
        <v>46263</v>
      </c>
      <c r="C11542" s="24" t="s">
        <v>811</v>
      </c>
      <c r="D11542" s="24" t="s">
        <v>175</v>
      </c>
      <c r="E11542" s="24" t="s">
        <v>105</v>
      </c>
      <c r="F11542" s="38" t="n">
        <v>2460</v>
      </c>
      <c r="G11542" s="42" t="n">
        <f aca="false">DATE(YEAR(B11542),MONTH(B11542),1)</f>
        <v>46235</v>
      </c>
      <c r="H11542" s="24" t="str">
        <f aca="false">INDEX(Customers!$B$2:$B$601,MATCH(C11542,Customers!$A$2:$A$601,0))</f>
        <v>Rift Valley</v>
      </c>
      <c r="I11542" s="43" t="n">
        <f aca="false">ROUND(MIN(INDEX(Assumptions!$D$13:$D$18,MATCH(E11542,Assumptions!$A$13:$A$18,0)),MAX(INDEX(Assumptions!$C$13:$C$18,MATCH(E11542,Assumptions!$A$13:$A$18,0)),INDEX(Assumptions!$B$13:$B$18,MATCH(E11542,Assumptions!$A$13:$A$18,0))*F11542)),2)</f>
        <v>36.9</v>
      </c>
    </row>
    <row r="11543" customFormat="false" ht="15" hidden="false" customHeight="false" outlineLevel="0" collapsed="false">
      <c r="A11543" s="24" t="s">
        <v>12366</v>
      </c>
      <c r="B11543" s="39" t="n">
        <v>46263</v>
      </c>
      <c r="C11543" s="24" t="s">
        <v>816</v>
      </c>
      <c r="D11543" s="24" t="s">
        <v>826</v>
      </c>
      <c r="E11543" s="24" t="s">
        <v>103</v>
      </c>
      <c r="F11543" s="38" t="n">
        <v>1310</v>
      </c>
      <c r="G11543" s="42" t="n">
        <f aca="false">DATE(YEAR(B11543),MONTH(B11543),1)</f>
        <v>46235</v>
      </c>
      <c r="H11543" s="24" t="str">
        <f aca="false">INDEX(Customers!$B$2:$B$601,MATCH(C11543,Customers!$A$2:$A$601,0))</f>
        <v>Nairobi</v>
      </c>
      <c r="I11543" s="43" t="n">
        <f aca="false">ROUND(MIN(INDEX(Assumptions!$D$13:$D$18,MATCH(E11543,Assumptions!$A$13:$A$18,0)),MAX(INDEX(Assumptions!$C$13:$C$18,MATCH(E11543,Assumptions!$A$13:$A$18,0)),INDEX(Assumptions!$B$13:$B$18,MATCH(E11543,Assumptions!$A$13:$A$18,0))*F11543)),2)</f>
        <v>13.1</v>
      </c>
    </row>
    <row r="11544" customFormat="false" ht="15" hidden="false" customHeight="false" outlineLevel="0" collapsed="false">
      <c r="A11544" s="24" t="s">
        <v>12367</v>
      </c>
      <c r="B11544" s="39" t="n">
        <v>46264</v>
      </c>
      <c r="C11544" s="24" t="s">
        <v>219</v>
      </c>
      <c r="D11544" s="24" t="s">
        <v>826</v>
      </c>
      <c r="E11544" s="24" t="s">
        <v>113</v>
      </c>
      <c r="F11544" s="38" t="n">
        <v>250</v>
      </c>
      <c r="G11544" s="42" t="n">
        <f aca="false">DATE(YEAR(B11544),MONTH(B11544),1)</f>
        <v>46235</v>
      </c>
      <c r="H11544" s="24" t="str">
        <f aca="false">INDEX(Customers!$B$2:$B$601,MATCH(C11544,Customers!$A$2:$A$601,0))</f>
        <v>Rift Valley</v>
      </c>
      <c r="I11544" s="43" t="n">
        <f aca="false">ROUND(MIN(INDEX(Assumptions!$D$13:$D$18,MATCH(E11544,Assumptions!$A$13:$A$18,0)),MAX(INDEX(Assumptions!$C$13:$C$18,MATCH(E11544,Assumptions!$A$13:$A$18,0)),INDEX(Assumptions!$B$13:$B$18,MATCH(E11544,Assumptions!$A$13:$A$18,0))*F11544)),2)</f>
        <v>12.5</v>
      </c>
    </row>
    <row r="11545" customFormat="false" ht="15" hidden="false" customHeight="false" outlineLevel="0" collapsed="false">
      <c r="A11545" s="24" t="s">
        <v>12368</v>
      </c>
      <c r="B11545" s="39" t="n">
        <v>46264</v>
      </c>
      <c r="C11545" s="24" t="s">
        <v>219</v>
      </c>
      <c r="D11545" s="24" t="s">
        <v>826</v>
      </c>
      <c r="E11545" s="24" t="s">
        <v>113</v>
      </c>
      <c r="F11545" s="38" t="n">
        <v>250</v>
      </c>
      <c r="G11545" s="42" t="n">
        <f aca="false">DATE(YEAR(B11545),MONTH(B11545),1)</f>
        <v>46235</v>
      </c>
      <c r="H11545" s="24" t="str">
        <f aca="false">INDEX(Customers!$B$2:$B$601,MATCH(C11545,Customers!$A$2:$A$601,0))</f>
        <v>Rift Valley</v>
      </c>
      <c r="I11545" s="43" t="n">
        <f aca="false">ROUND(MIN(INDEX(Assumptions!$D$13:$D$18,MATCH(E11545,Assumptions!$A$13:$A$18,0)),MAX(INDEX(Assumptions!$C$13:$C$18,MATCH(E11545,Assumptions!$A$13:$A$18,0)),INDEX(Assumptions!$B$13:$B$18,MATCH(E11545,Assumptions!$A$13:$A$18,0))*F11545)),2)</f>
        <v>12.5</v>
      </c>
    </row>
    <row r="11546" customFormat="false" ht="15" hidden="false" customHeight="false" outlineLevel="0" collapsed="false">
      <c r="A11546" s="24" t="s">
        <v>12369</v>
      </c>
      <c r="B11546" s="39" t="n">
        <v>46264</v>
      </c>
      <c r="C11546" s="24" t="s">
        <v>237</v>
      </c>
      <c r="D11546" s="24" t="s">
        <v>826</v>
      </c>
      <c r="E11546" s="24" t="s">
        <v>109</v>
      </c>
      <c r="F11546" s="38" t="n">
        <v>3990</v>
      </c>
      <c r="G11546" s="42" t="n">
        <f aca="false">DATE(YEAR(B11546),MONTH(B11546),1)</f>
        <v>46235</v>
      </c>
      <c r="H11546" s="24" t="str">
        <f aca="false">INDEX(Customers!$B$2:$B$601,MATCH(C11546,Customers!$A$2:$A$601,0))</f>
        <v>Central</v>
      </c>
      <c r="I11546" s="43" t="n">
        <f aca="false">ROUND(MIN(INDEX(Assumptions!$D$13:$D$18,MATCH(E11546,Assumptions!$A$13:$A$18,0)),MAX(INDEX(Assumptions!$C$13:$C$18,MATCH(E11546,Assumptions!$A$13:$A$18,0)),INDEX(Assumptions!$B$13:$B$18,MATCH(E11546,Assumptions!$A$13:$A$18,0))*F11546)),2)</f>
        <v>15.96</v>
      </c>
    </row>
    <row r="11547" customFormat="false" ht="15" hidden="false" customHeight="false" outlineLevel="0" collapsed="false">
      <c r="A11547" s="24" t="s">
        <v>12370</v>
      </c>
      <c r="B11547" s="39" t="n">
        <v>46264</v>
      </c>
      <c r="C11547" s="24" t="s">
        <v>244</v>
      </c>
      <c r="D11547" s="24" t="s">
        <v>826</v>
      </c>
      <c r="E11547" s="24" t="s">
        <v>103</v>
      </c>
      <c r="F11547" s="38" t="n">
        <v>1010</v>
      </c>
      <c r="G11547" s="42" t="n">
        <f aca="false">DATE(YEAR(B11547),MONTH(B11547),1)</f>
        <v>46235</v>
      </c>
      <c r="H11547" s="24" t="str">
        <f aca="false">INDEX(Customers!$B$2:$B$601,MATCH(C11547,Customers!$A$2:$A$601,0))</f>
        <v>Nairobi</v>
      </c>
      <c r="I11547" s="43" t="n">
        <f aca="false">ROUND(MIN(INDEX(Assumptions!$D$13:$D$18,MATCH(E11547,Assumptions!$A$13:$A$18,0)),MAX(INDEX(Assumptions!$C$13:$C$18,MATCH(E11547,Assumptions!$A$13:$A$18,0)),INDEX(Assumptions!$B$13:$B$18,MATCH(E11547,Assumptions!$A$13:$A$18,0))*F11547)),2)</f>
        <v>10.1</v>
      </c>
    </row>
    <row r="11548" customFormat="false" ht="15" hidden="false" customHeight="false" outlineLevel="0" collapsed="false">
      <c r="A11548" s="24" t="s">
        <v>12371</v>
      </c>
      <c r="B11548" s="39" t="n">
        <v>46264</v>
      </c>
      <c r="C11548" s="24" t="s">
        <v>248</v>
      </c>
      <c r="D11548" s="24" t="s">
        <v>826</v>
      </c>
      <c r="E11548" s="24" t="s">
        <v>103</v>
      </c>
      <c r="F11548" s="38" t="n">
        <v>4130</v>
      </c>
      <c r="G11548" s="42" t="n">
        <f aca="false">DATE(YEAR(B11548),MONTH(B11548),1)</f>
        <v>46235</v>
      </c>
      <c r="H11548" s="24" t="str">
        <f aca="false">INDEX(Customers!$B$2:$B$601,MATCH(C11548,Customers!$A$2:$A$601,0))</f>
        <v>Rift Valley</v>
      </c>
      <c r="I11548" s="43" t="n">
        <f aca="false">ROUND(MIN(INDEX(Assumptions!$D$13:$D$18,MATCH(E11548,Assumptions!$A$13:$A$18,0)),MAX(INDEX(Assumptions!$C$13:$C$18,MATCH(E11548,Assumptions!$A$13:$A$18,0)),INDEX(Assumptions!$B$13:$B$18,MATCH(E11548,Assumptions!$A$13:$A$18,0))*F11548)),2)</f>
        <v>41.3</v>
      </c>
    </row>
    <row r="11549" customFormat="false" ht="15" hidden="false" customHeight="false" outlineLevel="0" collapsed="false">
      <c r="A11549" s="24" t="s">
        <v>12372</v>
      </c>
      <c r="B11549" s="39" t="n">
        <v>46264</v>
      </c>
      <c r="C11549" s="24" t="s">
        <v>248</v>
      </c>
      <c r="D11549" s="24" t="s">
        <v>826</v>
      </c>
      <c r="E11549" s="24" t="s">
        <v>103</v>
      </c>
      <c r="F11549" s="38" t="n">
        <v>4720</v>
      </c>
      <c r="G11549" s="42" t="n">
        <f aca="false">DATE(YEAR(B11549),MONTH(B11549),1)</f>
        <v>46235</v>
      </c>
      <c r="H11549" s="24" t="str">
        <f aca="false">INDEX(Customers!$B$2:$B$601,MATCH(C11549,Customers!$A$2:$A$601,0))</f>
        <v>Rift Valley</v>
      </c>
      <c r="I11549" s="43" t="n">
        <f aca="false">ROUND(MIN(INDEX(Assumptions!$D$13:$D$18,MATCH(E11549,Assumptions!$A$13:$A$18,0)),MAX(INDEX(Assumptions!$C$13:$C$18,MATCH(E11549,Assumptions!$A$13:$A$18,0)),INDEX(Assumptions!$B$13:$B$18,MATCH(E11549,Assumptions!$A$13:$A$18,0))*F11549)),2)</f>
        <v>47.2</v>
      </c>
    </row>
    <row r="11550" customFormat="false" ht="15" hidden="false" customHeight="false" outlineLevel="0" collapsed="false">
      <c r="A11550" s="24" t="s">
        <v>12373</v>
      </c>
      <c r="B11550" s="39" t="n">
        <v>46264</v>
      </c>
      <c r="C11550" s="24" t="s">
        <v>254</v>
      </c>
      <c r="D11550" s="24" t="s">
        <v>173</v>
      </c>
      <c r="E11550" s="24" t="s">
        <v>105</v>
      </c>
      <c r="F11550" s="38" t="n">
        <v>4100</v>
      </c>
      <c r="G11550" s="42" t="n">
        <f aca="false">DATE(YEAR(B11550),MONTH(B11550),1)</f>
        <v>46235</v>
      </c>
      <c r="H11550" s="24" t="str">
        <f aca="false">INDEX(Customers!$B$2:$B$601,MATCH(C11550,Customers!$A$2:$A$601,0))</f>
        <v>Rift Valley</v>
      </c>
      <c r="I11550" s="43" t="n">
        <f aca="false">ROUND(MIN(INDEX(Assumptions!$D$13:$D$18,MATCH(E11550,Assumptions!$A$13:$A$18,0)),MAX(INDEX(Assumptions!$C$13:$C$18,MATCH(E11550,Assumptions!$A$13:$A$18,0)),INDEX(Assumptions!$B$13:$B$18,MATCH(E11550,Assumptions!$A$13:$A$18,0))*F11550)),2)</f>
        <v>61.5</v>
      </c>
    </row>
    <row r="11551" customFormat="false" ht="15" hidden="false" customHeight="false" outlineLevel="0" collapsed="false">
      <c r="A11551" s="24" t="s">
        <v>12374</v>
      </c>
      <c r="B11551" s="39" t="n">
        <v>46264</v>
      </c>
      <c r="C11551" s="24" t="s">
        <v>255</v>
      </c>
      <c r="D11551" s="24" t="s">
        <v>826</v>
      </c>
      <c r="E11551" s="24" t="s">
        <v>109</v>
      </c>
      <c r="F11551" s="38" t="n">
        <v>9540</v>
      </c>
      <c r="G11551" s="42" t="n">
        <f aca="false">DATE(YEAR(B11551),MONTH(B11551),1)</f>
        <v>46235</v>
      </c>
      <c r="H11551" s="24" t="str">
        <f aca="false">INDEX(Customers!$B$2:$B$601,MATCH(C11551,Customers!$A$2:$A$601,0))</f>
        <v>Central</v>
      </c>
      <c r="I11551" s="43" t="n">
        <f aca="false">ROUND(MIN(INDEX(Assumptions!$D$13:$D$18,MATCH(E11551,Assumptions!$A$13:$A$18,0)),MAX(INDEX(Assumptions!$C$13:$C$18,MATCH(E11551,Assumptions!$A$13:$A$18,0)),INDEX(Assumptions!$B$13:$B$18,MATCH(E11551,Assumptions!$A$13:$A$18,0))*F11551)),2)</f>
        <v>38.16</v>
      </c>
    </row>
    <row r="11552" customFormat="false" ht="15" hidden="false" customHeight="false" outlineLevel="0" collapsed="false">
      <c r="A11552" s="24" t="s">
        <v>12375</v>
      </c>
      <c r="B11552" s="39" t="n">
        <v>46264</v>
      </c>
      <c r="C11552" s="24" t="s">
        <v>259</v>
      </c>
      <c r="D11552" s="24" t="s">
        <v>826</v>
      </c>
      <c r="E11552" s="24" t="s">
        <v>111</v>
      </c>
      <c r="F11552" s="38" t="n">
        <v>200</v>
      </c>
      <c r="G11552" s="42" t="n">
        <f aca="false">DATE(YEAR(B11552),MONTH(B11552),1)</f>
        <v>46235</v>
      </c>
      <c r="H11552" s="24" t="str">
        <f aca="false">INDEX(Customers!$B$2:$B$601,MATCH(C11552,Customers!$A$2:$A$601,0))</f>
        <v>Eastern</v>
      </c>
      <c r="I11552" s="43" t="n">
        <f aca="false">ROUND(MIN(INDEX(Assumptions!$D$13:$D$18,MATCH(E11552,Assumptions!$A$13:$A$18,0)),MAX(INDEX(Assumptions!$C$13:$C$18,MATCH(E11552,Assumptions!$A$13:$A$18,0)),INDEX(Assumptions!$B$13:$B$18,MATCH(E11552,Assumptions!$A$13:$A$18,0))*F11552)),2)</f>
        <v>8</v>
      </c>
    </row>
    <row r="11553" customFormat="false" ht="15" hidden="false" customHeight="false" outlineLevel="0" collapsed="false">
      <c r="A11553" s="24" t="s">
        <v>12376</v>
      </c>
      <c r="B11553" s="39" t="n">
        <v>46264</v>
      </c>
      <c r="C11553" s="24" t="s">
        <v>263</v>
      </c>
      <c r="D11553" s="24" t="s">
        <v>826</v>
      </c>
      <c r="E11553" s="24" t="s">
        <v>109</v>
      </c>
      <c r="F11553" s="38" t="n">
        <v>3540</v>
      </c>
      <c r="G11553" s="42" t="n">
        <f aca="false">DATE(YEAR(B11553),MONTH(B11553),1)</f>
        <v>46235</v>
      </c>
      <c r="H11553" s="24" t="str">
        <f aca="false">INDEX(Customers!$B$2:$B$601,MATCH(C11553,Customers!$A$2:$A$601,0))</f>
        <v>Nairobi</v>
      </c>
      <c r="I11553" s="43" t="n">
        <f aca="false">ROUND(MIN(INDEX(Assumptions!$D$13:$D$18,MATCH(E11553,Assumptions!$A$13:$A$18,0)),MAX(INDEX(Assumptions!$C$13:$C$18,MATCH(E11553,Assumptions!$A$13:$A$18,0)),INDEX(Assumptions!$B$13:$B$18,MATCH(E11553,Assumptions!$A$13:$A$18,0))*F11553)),2)</f>
        <v>14.16</v>
      </c>
    </row>
    <row r="11554" customFormat="false" ht="15" hidden="false" customHeight="false" outlineLevel="0" collapsed="false">
      <c r="A11554" s="24" t="s">
        <v>12377</v>
      </c>
      <c r="B11554" s="39" t="n">
        <v>46264</v>
      </c>
      <c r="C11554" s="24" t="s">
        <v>268</v>
      </c>
      <c r="D11554" s="24" t="s">
        <v>826</v>
      </c>
      <c r="E11554" s="24" t="s">
        <v>103</v>
      </c>
      <c r="F11554" s="38" t="n">
        <v>1990</v>
      </c>
      <c r="G11554" s="42" t="n">
        <f aca="false">DATE(YEAR(B11554),MONTH(B11554),1)</f>
        <v>46235</v>
      </c>
      <c r="H11554" s="24" t="str">
        <f aca="false">INDEX(Customers!$B$2:$B$601,MATCH(C11554,Customers!$A$2:$A$601,0))</f>
        <v>Nairobi</v>
      </c>
      <c r="I11554" s="43" t="n">
        <f aca="false">ROUND(MIN(INDEX(Assumptions!$D$13:$D$18,MATCH(E11554,Assumptions!$A$13:$A$18,0)),MAX(INDEX(Assumptions!$C$13:$C$18,MATCH(E11554,Assumptions!$A$13:$A$18,0)),INDEX(Assumptions!$B$13:$B$18,MATCH(E11554,Assumptions!$A$13:$A$18,0))*F11554)),2)</f>
        <v>19.9</v>
      </c>
    </row>
    <row r="11555" customFormat="false" ht="15" hidden="false" customHeight="false" outlineLevel="0" collapsed="false">
      <c r="A11555" s="24" t="s">
        <v>12378</v>
      </c>
      <c r="B11555" s="39" t="n">
        <v>46264</v>
      </c>
      <c r="C11555" s="24" t="s">
        <v>271</v>
      </c>
      <c r="D11555" s="24" t="s">
        <v>826</v>
      </c>
      <c r="E11555" s="24" t="s">
        <v>103</v>
      </c>
      <c r="F11555" s="38" t="n">
        <v>12580</v>
      </c>
      <c r="G11555" s="42" t="n">
        <f aca="false">DATE(YEAR(B11555),MONTH(B11555),1)</f>
        <v>46235</v>
      </c>
      <c r="H11555" s="24" t="str">
        <f aca="false">INDEX(Customers!$B$2:$B$601,MATCH(C11555,Customers!$A$2:$A$601,0))</f>
        <v>Coast</v>
      </c>
      <c r="I11555" s="43" t="n">
        <f aca="false">ROUND(MIN(INDEX(Assumptions!$D$13:$D$18,MATCH(E11555,Assumptions!$A$13:$A$18,0)),MAX(INDEX(Assumptions!$C$13:$C$18,MATCH(E11555,Assumptions!$A$13:$A$18,0)),INDEX(Assumptions!$B$13:$B$18,MATCH(E11555,Assumptions!$A$13:$A$18,0))*F11555)),2)</f>
        <v>105</v>
      </c>
    </row>
    <row r="11556" customFormat="false" ht="15" hidden="false" customHeight="false" outlineLevel="0" collapsed="false">
      <c r="A11556" s="24" t="s">
        <v>12379</v>
      </c>
      <c r="B11556" s="39" t="n">
        <v>46264</v>
      </c>
      <c r="C11556" s="24" t="s">
        <v>287</v>
      </c>
      <c r="D11556" s="24" t="s">
        <v>826</v>
      </c>
      <c r="E11556" s="24" t="s">
        <v>111</v>
      </c>
      <c r="F11556" s="38" t="n">
        <v>50</v>
      </c>
      <c r="G11556" s="42" t="n">
        <f aca="false">DATE(YEAR(B11556),MONTH(B11556),1)</f>
        <v>46235</v>
      </c>
      <c r="H11556" s="24" t="str">
        <f aca="false">INDEX(Customers!$B$2:$B$601,MATCH(C11556,Customers!$A$2:$A$601,0))</f>
        <v>Nairobi</v>
      </c>
      <c r="I11556" s="43" t="n">
        <f aca="false">ROUND(MIN(INDEX(Assumptions!$D$13:$D$18,MATCH(E11556,Assumptions!$A$13:$A$18,0)),MAX(INDEX(Assumptions!$C$13:$C$18,MATCH(E11556,Assumptions!$A$13:$A$18,0)),INDEX(Assumptions!$B$13:$B$18,MATCH(E11556,Assumptions!$A$13:$A$18,0))*F11556)),2)</f>
        <v>2</v>
      </c>
    </row>
    <row r="11557" customFormat="false" ht="15" hidden="false" customHeight="false" outlineLevel="0" collapsed="false">
      <c r="A11557" s="24" t="s">
        <v>12380</v>
      </c>
      <c r="B11557" s="39" t="n">
        <v>46264</v>
      </c>
      <c r="C11557" s="24" t="s">
        <v>290</v>
      </c>
      <c r="D11557" s="24" t="s">
        <v>826</v>
      </c>
      <c r="E11557" s="24" t="s">
        <v>113</v>
      </c>
      <c r="F11557" s="38" t="n">
        <v>1000</v>
      </c>
      <c r="G11557" s="42" t="n">
        <f aca="false">DATE(YEAR(B11557),MONTH(B11557),1)</f>
        <v>46235</v>
      </c>
      <c r="H11557" s="24" t="str">
        <f aca="false">INDEX(Customers!$B$2:$B$601,MATCH(C11557,Customers!$A$2:$A$601,0))</f>
        <v>Central</v>
      </c>
      <c r="I11557" s="43" t="n">
        <f aca="false">ROUND(MIN(INDEX(Assumptions!$D$13:$D$18,MATCH(E11557,Assumptions!$A$13:$A$18,0)),MAX(INDEX(Assumptions!$C$13:$C$18,MATCH(E11557,Assumptions!$A$13:$A$18,0)),INDEX(Assumptions!$B$13:$B$18,MATCH(E11557,Assumptions!$A$13:$A$18,0))*F11557)),2)</f>
        <v>50</v>
      </c>
    </row>
    <row r="11558" customFormat="false" ht="15" hidden="false" customHeight="false" outlineLevel="0" collapsed="false">
      <c r="A11558" s="24" t="s">
        <v>12381</v>
      </c>
      <c r="B11558" s="39" t="n">
        <v>46264</v>
      </c>
      <c r="C11558" s="24" t="s">
        <v>296</v>
      </c>
      <c r="D11558" s="24" t="s">
        <v>826</v>
      </c>
      <c r="E11558" s="24" t="s">
        <v>111</v>
      </c>
      <c r="F11558" s="38" t="n">
        <v>100</v>
      </c>
      <c r="G11558" s="42" t="n">
        <f aca="false">DATE(YEAR(B11558),MONTH(B11558),1)</f>
        <v>46235</v>
      </c>
      <c r="H11558" s="24" t="str">
        <f aca="false">INDEX(Customers!$B$2:$B$601,MATCH(C11558,Customers!$A$2:$A$601,0))</f>
        <v>Coast</v>
      </c>
      <c r="I11558" s="43" t="n">
        <f aca="false">ROUND(MIN(INDEX(Assumptions!$D$13:$D$18,MATCH(E11558,Assumptions!$A$13:$A$18,0)),MAX(INDEX(Assumptions!$C$13:$C$18,MATCH(E11558,Assumptions!$A$13:$A$18,0)),INDEX(Assumptions!$B$13:$B$18,MATCH(E11558,Assumptions!$A$13:$A$18,0))*F11558)),2)</f>
        <v>4</v>
      </c>
    </row>
    <row r="11559" customFormat="false" ht="15" hidden="false" customHeight="false" outlineLevel="0" collapsed="false">
      <c r="A11559" s="24" t="s">
        <v>12382</v>
      </c>
      <c r="B11559" s="39" t="n">
        <v>46264</v>
      </c>
      <c r="C11559" s="24" t="s">
        <v>308</v>
      </c>
      <c r="D11559" s="24" t="s">
        <v>826</v>
      </c>
      <c r="E11559" s="24" t="s">
        <v>109</v>
      </c>
      <c r="F11559" s="38" t="n">
        <v>6500</v>
      </c>
      <c r="G11559" s="42" t="n">
        <f aca="false">DATE(YEAR(B11559),MONTH(B11559),1)</f>
        <v>46235</v>
      </c>
      <c r="H11559" s="24" t="str">
        <f aca="false">INDEX(Customers!$B$2:$B$601,MATCH(C11559,Customers!$A$2:$A$601,0))</f>
        <v>Rift Valley</v>
      </c>
      <c r="I11559" s="43" t="n">
        <f aca="false">ROUND(MIN(INDEX(Assumptions!$D$13:$D$18,MATCH(E11559,Assumptions!$A$13:$A$18,0)),MAX(INDEX(Assumptions!$C$13:$C$18,MATCH(E11559,Assumptions!$A$13:$A$18,0)),INDEX(Assumptions!$B$13:$B$18,MATCH(E11559,Assumptions!$A$13:$A$18,0))*F11559)),2)</f>
        <v>26</v>
      </c>
    </row>
    <row r="11560" customFormat="false" ht="15" hidden="false" customHeight="false" outlineLevel="0" collapsed="false">
      <c r="A11560" s="24" t="s">
        <v>12383</v>
      </c>
      <c r="B11560" s="39" t="n">
        <v>46264</v>
      </c>
      <c r="C11560" s="24" t="s">
        <v>314</v>
      </c>
      <c r="D11560" s="24" t="s">
        <v>193</v>
      </c>
      <c r="E11560" s="24" t="s">
        <v>105</v>
      </c>
      <c r="F11560" s="38" t="n">
        <v>1710</v>
      </c>
      <c r="G11560" s="42" t="n">
        <f aca="false">DATE(YEAR(B11560),MONTH(B11560),1)</f>
        <v>46235</v>
      </c>
      <c r="H11560" s="24" t="str">
        <f aca="false">INDEX(Customers!$B$2:$B$601,MATCH(C11560,Customers!$A$2:$A$601,0))</f>
        <v>Western</v>
      </c>
      <c r="I11560" s="43" t="n">
        <f aca="false">ROUND(MIN(INDEX(Assumptions!$D$13:$D$18,MATCH(E11560,Assumptions!$A$13:$A$18,0)),MAX(INDEX(Assumptions!$C$13:$C$18,MATCH(E11560,Assumptions!$A$13:$A$18,0)),INDEX(Assumptions!$B$13:$B$18,MATCH(E11560,Assumptions!$A$13:$A$18,0))*F11560)),2)</f>
        <v>25.65</v>
      </c>
    </row>
    <row r="11561" customFormat="false" ht="15" hidden="false" customHeight="false" outlineLevel="0" collapsed="false">
      <c r="A11561" s="24" t="s">
        <v>12384</v>
      </c>
      <c r="B11561" s="39" t="n">
        <v>46264</v>
      </c>
      <c r="C11561" s="24" t="s">
        <v>316</v>
      </c>
      <c r="D11561" s="24" t="s">
        <v>826</v>
      </c>
      <c r="E11561" s="24" t="s">
        <v>103</v>
      </c>
      <c r="F11561" s="38" t="n">
        <v>10000</v>
      </c>
      <c r="G11561" s="42" t="n">
        <f aca="false">DATE(YEAR(B11561),MONTH(B11561),1)</f>
        <v>46235</v>
      </c>
      <c r="H11561" s="24" t="str">
        <f aca="false">INDEX(Customers!$B$2:$B$601,MATCH(C11561,Customers!$A$2:$A$601,0))</f>
        <v>Coast</v>
      </c>
      <c r="I11561" s="43" t="n">
        <f aca="false">ROUND(MIN(INDEX(Assumptions!$D$13:$D$18,MATCH(E11561,Assumptions!$A$13:$A$18,0)),MAX(INDEX(Assumptions!$C$13:$C$18,MATCH(E11561,Assumptions!$A$13:$A$18,0)),INDEX(Assumptions!$B$13:$B$18,MATCH(E11561,Assumptions!$A$13:$A$18,0))*F11561)),2)</f>
        <v>100</v>
      </c>
    </row>
    <row r="11562" customFormat="false" ht="15" hidden="false" customHeight="false" outlineLevel="0" collapsed="false">
      <c r="A11562" s="24" t="s">
        <v>12385</v>
      </c>
      <c r="B11562" s="39" t="n">
        <v>46264</v>
      </c>
      <c r="C11562" s="24" t="s">
        <v>326</v>
      </c>
      <c r="D11562" s="24" t="s">
        <v>826</v>
      </c>
      <c r="E11562" s="24" t="s">
        <v>111</v>
      </c>
      <c r="F11562" s="38" t="n">
        <v>50</v>
      </c>
      <c r="G11562" s="42" t="n">
        <f aca="false">DATE(YEAR(B11562),MONTH(B11562),1)</f>
        <v>46235</v>
      </c>
      <c r="H11562" s="24" t="str">
        <f aca="false">INDEX(Customers!$B$2:$B$601,MATCH(C11562,Customers!$A$2:$A$601,0))</f>
        <v>Nairobi</v>
      </c>
      <c r="I11562" s="43" t="n">
        <f aca="false">ROUND(MIN(INDEX(Assumptions!$D$13:$D$18,MATCH(E11562,Assumptions!$A$13:$A$18,0)),MAX(INDEX(Assumptions!$C$13:$C$18,MATCH(E11562,Assumptions!$A$13:$A$18,0)),INDEX(Assumptions!$B$13:$B$18,MATCH(E11562,Assumptions!$A$13:$A$18,0))*F11562)),2)</f>
        <v>2</v>
      </c>
    </row>
    <row r="11563" customFormat="false" ht="15" hidden="false" customHeight="false" outlineLevel="0" collapsed="false">
      <c r="A11563" s="24" t="s">
        <v>12386</v>
      </c>
      <c r="B11563" s="39" t="n">
        <v>46264</v>
      </c>
      <c r="C11563" s="24" t="s">
        <v>328</v>
      </c>
      <c r="D11563" s="24" t="s">
        <v>193</v>
      </c>
      <c r="E11563" s="24" t="s">
        <v>107</v>
      </c>
      <c r="F11563" s="38" t="n">
        <v>10680</v>
      </c>
      <c r="G11563" s="42" t="n">
        <f aca="false">DATE(YEAR(B11563),MONTH(B11563),1)</f>
        <v>46235</v>
      </c>
      <c r="H11563" s="24" t="str">
        <f aca="false">INDEX(Customers!$B$2:$B$601,MATCH(C11563,Customers!$A$2:$A$601,0))</f>
        <v>Western</v>
      </c>
      <c r="I11563" s="43" t="n">
        <f aca="false">ROUND(MIN(INDEX(Assumptions!$D$13:$D$18,MATCH(E11563,Assumptions!$A$13:$A$18,0)),MAX(INDEX(Assumptions!$C$13:$C$18,MATCH(E11563,Assumptions!$A$13:$A$18,0)),INDEX(Assumptions!$B$13:$B$18,MATCH(E11563,Assumptions!$A$13:$A$18,0))*F11563)),2)</f>
        <v>0</v>
      </c>
    </row>
    <row r="11564" customFormat="false" ht="15" hidden="false" customHeight="false" outlineLevel="0" collapsed="false">
      <c r="A11564" s="24" t="s">
        <v>12387</v>
      </c>
      <c r="B11564" s="39" t="n">
        <v>46264</v>
      </c>
      <c r="C11564" s="24" t="s">
        <v>328</v>
      </c>
      <c r="D11564" s="24" t="s">
        <v>826</v>
      </c>
      <c r="E11564" s="24" t="s">
        <v>109</v>
      </c>
      <c r="F11564" s="38" t="n">
        <v>8300</v>
      </c>
      <c r="G11564" s="42" t="n">
        <f aca="false">DATE(YEAR(B11564),MONTH(B11564),1)</f>
        <v>46235</v>
      </c>
      <c r="H11564" s="24" t="str">
        <f aca="false">INDEX(Customers!$B$2:$B$601,MATCH(C11564,Customers!$A$2:$A$601,0))</f>
        <v>Western</v>
      </c>
      <c r="I11564" s="43" t="n">
        <f aca="false">ROUND(MIN(INDEX(Assumptions!$D$13:$D$18,MATCH(E11564,Assumptions!$A$13:$A$18,0)),MAX(INDEX(Assumptions!$C$13:$C$18,MATCH(E11564,Assumptions!$A$13:$A$18,0)),INDEX(Assumptions!$B$13:$B$18,MATCH(E11564,Assumptions!$A$13:$A$18,0))*F11564)),2)</f>
        <v>33.2</v>
      </c>
    </row>
    <row r="11565" customFormat="false" ht="15" hidden="false" customHeight="false" outlineLevel="0" collapsed="false">
      <c r="A11565" s="24" t="s">
        <v>12388</v>
      </c>
      <c r="B11565" s="39" t="n">
        <v>46264</v>
      </c>
      <c r="C11565" s="24" t="s">
        <v>328</v>
      </c>
      <c r="D11565" s="24" t="s">
        <v>199</v>
      </c>
      <c r="E11565" s="24" t="s">
        <v>107</v>
      </c>
      <c r="F11565" s="38" t="n">
        <v>3300</v>
      </c>
      <c r="G11565" s="42" t="n">
        <f aca="false">DATE(YEAR(B11565),MONTH(B11565),1)</f>
        <v>46235</v>
      </c>
      <c r="H11565" s="24" t="str">
        <f aca="false">INDEX(Customers!$B$2:$B$601,MATCH(C11565,Customers!$A$2:$A$601,0))</f>
        <v>Western</v>
      </c>
      <c r="I11565" s="43" t="n">
        <f aca="false">ROUND(MIN(INDEX(Assumptions!$D$13:$D$18,MATCH(E11565,Assumptions!$A$13:$A$18,0)),MAX(INDEX(Assumptions!$C$13:$C$18,MATCH(E11565,Assumptions!$A$13:$A$18,0)),INDEX(Assumptions!$B$13:$B$18,MATCH(E11565,Assumptions!$A$13:$A$18,0))*F11565)),2)</f>
        <v>0</v>
      </c>
    </row>
    <row r="11566" customFormat="false" ht="15" hidden="false" customHeight="false" outlineLevel="0" collapsed="false">
      <c r="A11566" s="24" t="s">
        <v>12389</v>
      </c>
      <c r="B11566" s="39" t="n">
        <v>46264</v>
      </c>
      <c r="C11566" s="24" t="s">
        <v>331</v>
      </c>
      <c r="D11566" s="24" t="s">
        <v>826</v>
      </c>
      <c r="E11566" s="24" t="s">
        <v>109</v>
      </c>
      <c r="F11566" s="38" t="n">
        <v>1280</v>
      </c>
      <c r="G11566" s="42" t="n">
        <f aca="false">DATE(YEAR(B11566),MONTH(B11566),1)</f>
        <v>46235</v>
      </c>
      <c r="H11566" s="24" t="str">
        <f aca="false">INDEX(Customers!$B$2:$B$601,MATCH(C11566,Customers!$A$2:$A$601,0))</f>
        <v>Coast</v>
      </c>
      <c r="I11566" s="43" t="n">
        <f aca="false">ROUND(MIN(INDEX(Assumptions!$D$13:$D$18,MATCH(E11566,Assumptions!$A$13:$A$18,0)),MAX(INDEX(Assumptions!$C$13:$C$18,MATCH(E11566,Assumptions!$A$13:$A$18,0)),INDEX(Assumptions!$B$13:$B$18,MATCH(E11566,Assumptions!$A$13:$A$18,0))*F11566)),2)</f>
        <v>5.12</v>
      </c>
    </row>
    <row r="11567" customFormat="false" ht="15" hidden="false" customHeight="false" outlineLevel="0" collapsed="false">
      <c r="A11567" s="24" t="s">
        <v>12390</v>
      </c>
      <c r="B11567" s="39" t="n">
        <v>46264</v>
      </c>
      <c r="C11567" s="24" t="s">
        <v>334</v>
      </c>
      <c r="D11567" s="24" t="s">
        <v>826</v>
      </c>
      <c r="E11567" s="24" t="s">
        <v>109</v>
      </c>
      <c r="F11567" s="38" t="n">
        <v>6380</v>
      </c>
      <c r="G11567" s="42" t="n">
        <f aca="false">DATE(YEAR(B11567),MONTH(B11567),1)</f>
        <v>46235</v>
      </c>
      <c r="H11567" s="24" t="str">
        <f aca="false">INDEX(Customers!$B$2:$B$601,MATCH(C11567,Customers!$A$2:$A$601,0))</f>
        <v>Nairobi</v>
      </c>
      <c r="I11567" s="43" t="n">
        <f aca="false">ROUND(MIN(INDEX(Assumptions!$D$13:$D$18,MATCH(E11567,Assumptions!$A$13:$A$18,0)),MAX(INDEX(Assumptions!$C$13:$C$18,MATCH(E11567,Assumptions!$A$13:$A$18,0)),INDEX(Assumptions!$B$13:$B$18,MATCH(E11567,Assumptions!$A$13:$A$18,0))*F11567)),2)</f>
        <v>25.52</v>
      </c>
    </row>
    <row r="11568" customFormat="false" ht="15" hidden="false" customHeight="false" outlineLevel="0" collapsed="false">
      <c r="A11568" s="24" t="s">
        <v>12391</v>
      </c>
      <c r="B11568" s="39" t="n">
        <v>46264</v>
      </c>
      <c r="C11568" s="24" t="s">
        <v>341</v>
      </c>
      <c r="D11568" s="24" t="s">
        <v>826</v>
      </c>
      <c r="E11568" s="24" t="s">
        <v>113</v>
      </c>
      <c r="F11568" s="38" t="n">
        <v>2000</v>
      </c>
      <c r="G11568" s="42" t="n">
        <f aca="false">DATE(YEAR(B11568),MONTH(B11568),1)</f>
        <v>46235</v>
      </c>
      <c r="H11568" s="24" t="str">
        <f aca="false">INDEX(Customers!$B$2:$B$601,MATCH(C11568,Customers!$A$2:$A$601,0))</f>
        <v>Coast</v>
      </c>
      <c r="I11568" s="43" t="n">
        <f aca="false">ROUND(MIN(INDEX(Assumptions!$D$13:$D$18,MATCH(E11568,Assumptions!$A$13:$A$18,0)),MAX(INDEX(Assumptions!$C$13:$C$18,MATCH(E11568,Assumptions!$A$13:$A$18,0)),INDEX(Assumptions!$B$13:$B$18,MATCH(E11568,Assumptions!$A$13:$A$18,0))*F11568)),2)</f>
        <v>100</v>
      </c>
    </row>
    <row r="11569" customFormat="false" ht="15" hidden="false" customHeight="false" outlineLevel="0" collapsed="false">
      <c r="A11569" s="24" t="s">
        <v>12392</v>
      </c>
      <c r="B11569" s="39" t="n">
        <v>46264</v>
      </c>
      <c r="C11569" s="24" t="s">
        <v>346</v>
      </c>
      <c r="D11569" s="24" t="s">
        <v>826</v>
      </c>
      <c r="E11569" s="24" t="s">
        <v>113</v>
      </c>
      <c r="F11569" s="38" t="n">
        <v>250</v>
      </c>
      <c r="G11569" s="42" t="n">
        <f aca="false">DATE(YEAR(B11569),MONTH(B11569),1)</f>
        <v>46235</v>
      </c>
      <c r="H11569" s="24" t="str">
        <f aca="false">INDEX(Customers!$B$2:$B$601,MATCH(C11569,Customers!$A$2:$A$601,0))</f>
        <v>Nairobi</v>
      </c>
      <c r="I11569" s="43" t="n">
        <f aca="false">ROUND(MIN(INDEX(Assumptions!$D$13:$D$18,MATCH(E11569,Assumptions!$A$13:$A$18,0)),MAX(INDEX(Assumptions!$C$13:$C$18,MATCH(E11569,Assumptions!$A$13:$A$18,0)),INDEX(Assumptions!$B$13:$B$18,MATCH(E11569,Assumptions!$A$13:$A$18,0))*F11569)),2)</f>
        <v>12.5</v>
      </c>
    </row>
    <row r="11570" customFormat="false" ht="15" hidden="false" customHeight="false" outlineLevel="0" collapsed="false">
      <c r="A11570" s="24" t="s">
        <v>12393</v>
      </c>
      <c r="B11570" s="39" t="n">
        <v>46264</v>
      </c>
      <c r="C11570" s="24" t="s">
        <v>361</v>
      </c>
      <c r="D11570" s="24" t="s">
        <v>173</v>
      </c>
      <c r="E11570" s="24" t="s">
        <v>107</v>
      </c>
      <c r="F11570" s="38" t="n">
        <v>1420</v>
      </c>
      <c r="G11570" s="42" t="n">
        <f aca="false">DATE(YEAR(B11570),MONTH(B11570),1)</f>
        <v>46235</v>
      </c>
      <c r="H11570" s="24" t="str">
        <f aca="false">INDEX(Customers!$B$2:$B$601,MATCH(C11570,Customers!$A$2:$A$601,0))</f>
        <v>Rift Valley</v>
      </c>
      <c r="I11570" s="43" t="n">
        <f aca="false">ROUND(MIN(INDEX(Assumptions!$D$13:$D$18,MATCH(E11570,Assumptions!$A$13:$A$18,0)),MAX(INDEX(Assumptions!$C$13:$C$18,MATCH(E11570,Assumptions!$A$13:$A$18,0)),INDEX(Assumptions!$B$13:$B$18,MATCH(E11570,Assumptions!$A$13:$A$18,0))*F11570)),2)</f>
        <v>0</v>
      </c>
    </row>
    <row r="11571" customFormat="false" ht="15" hidden="false" customHeight="false" outlineLevel="0" collapsed="false">
      <c r="A11571" s="24" t="s">
        <v>12394</v>
      </c>
      <c r="B11571" s="39" t="n">
        <v>46264</v>
      </c>
      <c r="C11571" s="24" t="s">
        <v>365</v>
      </c>
      <c r="D11571" s="24" t="s">
        <v>826</v>
      </c>
      <c r="E11571" s="24" t="s">
        <v>111</v>
      </c>
      <c r="F11571" s="38" t="n">
        <v>20</v>
      </c>
      <c r="G11571" s="42" t="n">
        <f aca="false">DATE(YEAR(B11571),MONTH(B11571),1)</f>
        <v>46235</v>
      </c>
      <c r="H11571" s="24" t="str">
        <f aca="false">INDEX(Customers!$B$2:$B$601,MATCH(C11571,Customers!$A$2:$A$601,0))</f>
        <v>Eastern</v>
      </c>
      <c r="I11571" s="43" t="n">
        <f aca="false">ROUND(MIN(INDEX(Assumptions!$D$13:$D$18,MATCH(E11571,Assumptions!$A$13:$A$18,0)),MAX(INDEX(Assumptions!$C$13:$C$18,MATCH(E11571,Assumptions!$A$13:$A$18,0)),INDEX(Assumptions!$B$13:$B$18,MATCH(E11571,Assumptions!$A$13:$A$18,0))*F11571)),2)</f>
        <v>0.8</v>
      </c>
    </row>
    <row r="11572" customFormat="false" ht="15" hidden="false" customHeight="false" outlineLevel="0" collapsed="false">
      <c r="A11572" s="24" t="s">
        <v>12395</v>
      </c>
      <c r="B11572" s="39" t="n">
        <v>46264</v>
      </c>
      <c r="C11572" s="24" t="s">
        <v>375</v>
      </c>
      <c r="D11572" s="24" t="s">
        <v>197</v>
      </c>
      <c r="E11572" s="24" t="s">
        <v>105</v>
      </c>
      <c r="F11572" s="38" t="n">
        <v>12490</v>
      </c>
      <c r="G11572" s="42" t="n">
        <f aca="false">DATE(YEAR(B11572),MONTH(B11572),1)</f>
        <v>46235</v>
      </c>
      <c r="H11572" s="24" t="str">
        <f aca="false">INDEX(Customers!$B$2:$B$601,MATCH(C11572,Customers!$A$2:$A$601,0))</f>
        <v>Coast</v>
      </c>
      <c r="I11572" s="43" t="n">
        <f aca="false">ROUND(MIN(INDEX(Assumptions!$D$13:$D$18,MATCH(E11572,Assumptions!$A$13:$A$18,0)),MAX(INDEX(Assumptions!$C$13:$C$18,MATCH(E11572,Assumptions!$A$13:$A$18,0)),INDEX(Assumptions!$B$13:$B$18,MATCH(E11572,Assumptions!$A$13:$A$18,0))*F11572)),2)</f>
        <v>187.35</v>
      </c>
    </row>
    <row r="11573" customFormat="false" ht="15" hidden="false" customHeight="false" outlineLevel="0" collapsed="false">
      <c r="A11573" s="24" t="s">
        <v>12396</v>
      </c>
      <c r="B11573" s="39" t="n">
        <v>46264</v>
      </c>
      <c r="C11573" s="24" t="s">
        <v>376</v>
      </c>
      <c r="D11573" s="24" t="s">
        <v>197</v>
      </c>
      <c r="E11573" s="24" t="s">
        <v>105</v>
      </c>
      <c r="F11573" s="38" t="n">
        <v>1490</v>
      </c>
      <c r="G11573" s="42" t="n">
        <f aca="false">DATE(YEAR(B11573),MONTH(B11573),1)</f>
        <v>46235</v>
      </c>
      <c r="H11573" s="24" t="str">
        <f aca="false">INDEX(Customers!$B$2:$B$601,MATCH(C11573,Customers!$A$2:$A$601,0))</f>
        <v>Nairobi</v>
      </c>
      <c r="I11573" s="43" t="n">
        <f aca="false">ROUND(MIN(INDEX(Assumptions!$D$13:$D$18,MATCH(E11573,Assumptions!$A$13:$A$18,0)),MAX(INDEX(Assumptions!$C$13:$C$18,MATCH(E11573,Assumptions!$A$13:$A$18,0)),INDEX(Assumptions!$B$13:$B$18,MATCH(E11573,Assumptions!$A$13:$A$18,0))*F11573)),2)</f>
        <v>22.35</v>
      </c>
    </row>
    <row r="11574" customFormat="false" ht="15" hidden="false" customHeight="false" outlineLevel="0" collapsed="false">
      <c r="A11574" s="24" t="s">
        <v>12397</v>
      </c>
      <c r="B11574" s="39" t="n">
        <v>46264</v>
      </c>
      <c r="C11574" s="24" t="s">
        <v>382</v>
      </c>
      <c r="D11574" s="24" t="s">
        <v>826</v>
      </c>
      <c r="E11574" s="24" t="s">
        <v>109</v>
      </c>
      <c r="F11574" s="38" t="n">
        <v>31790</v>
      </c>
      <c r="G11574" s="42" t="n">
        <f aca="false">DATE(YEAR(B11574),MONTH(B11574),1)</f>
        <v>46235</v>
      </c>
      <c r="H11574" s="24" t="str">
        <f aca="false">INDEX(Customers!$B$2:$B$601,MATCH(C11574,Customers!$A$2:$A$601,0))</f>
        <v>Central</v>
      </c>
      <c r="I11574" s="43" t="n">
        <f aca="false">ROUND(MIN(INDEX(Assumptions!$D$13:$D$18,MATCH(E11574,Assumptions!$A$13:$A$18,0)),MAX(INDEX(Assumptions!$C$13:$C$18,MATCH(E11574,Assumptions!$A$13:$A$18,0)),INDEX(Assumptions!$B$13:$B$18,MATCH(E11574,Assumptions!$A$13:$A$18,0))*F11574)),2)</f>
        <v>40</v>
      </c>
    </row>
    <row r="11575" customFormat="false" ht="15" hidden="false" customHeight="false" outlineLevel="0" collapsed="false">
      <c r="A11575" s="24" t="s">
        <v>12398</v>
      </c>
      <c r="B11575" s="39" t="n">
        <v>46264</v>
      </c>
      <c r="C11575" s="24" t="s">
        <v>390</v>
      </c>
      <c r="D11575" s="24" t="s">
        <v>173</v>
      </c>
      <c r="E11575" s="24" t="s">
        <v>107</v>
      </c>
      <c r="F11575" s="38" t="n">
        <v>3540</v>
      </c>
      <c r="G11575" s="42" t="n">
        <f aca="false">DATE(YEAR(B11575),MONTH(B11575),1)</f>
        <v>46235</v>
      </c>
      <c r="H11575" s="24" t="str">
        <f aca="false">INDEX(Customers!$B$2:$B$601,MATCH(C11575,Customers!$A$2:$A$601,0))</f>
        <v>Rift Valley</v>
      </c>
      <c r="I11575" s="43" t="n">
        <f aca="false">ROUND(MIN(INDEX(Assumptions!$D$13:$D$18,MATCH(E11575,Assumptions!$A$13:$A$18,0)),MAX(INDEX(Assumptions!$C$13:$C$18,MATCH(E11575,Assumptions!$A$13:$A$18,0)),INDEX(Assumptions!$B$13:$B$18,MATCH(E11575,Assumptions!$A$13:$A$18,0))*F11575)),2)</f>
        <v>0</v>
      </c>
    </row>
    <row r="11576" customFormat="false" ht="15" hidden="false" customHeight="false" outlineLevel="0" collapsed="false">
      <c r="A11576" s="24" t="s">
        <v>12399</v>
      </c>
      <c r="B11576" s="39" t="n">
        <v>46264</v>
      </c>
      <c r="C11576" s="24" t="s">
        <v>404</v>
      </c>
      <c r="D11576" s="24" t="s">
        <v>826</v>
      </c>
      <c r="E11576" s="24" t="s">
        <v>111</v>
      </c>
      <c r="F11576" s="38" t="n">
        <v>500</v>
      </c>
      <c r="G11576" s="42" t="n">
        <f aca="false">DATE(YEAR(B11576),MONTH(B11576),1)</f>
        <v>46235</v>
      </c>
      <c r="H11576" s="24" t="str">
        <f aca="false">INDEX(Customers!$B$2:$B$601,MATCH(C11576,Customers!$A$2:$A$601,0))</f>
        <v>Eastern</v>
      </c>
      <c r="I11576" s="43" t="n">
        <f aca="false">ROUND(MIN(INDEX(Assumptions!$D$13:$D$18,MATCH(E11576,Assumptions!$A$13:$A$18,0)),MAX(INDEX(Assumptions!$C$13:$C$18,MATCH(E11576,Assumptions!$A$13:$A$18,0)),INDEX(Assumptions!$B$13:$B$18,MATCH(E11576,Assumptions!$A$13:$A$18,0))*F11576)),2)</f>
        <v>20</v>
      </c>
    </row>
    <row r="11577" customFormat="false" ht="15" hidden="false" customHeight="false" outlineLevel="0" collapsed="false">
      <c r="A11577" s="24" t="s">
        <v>12400</v>
      </c>
      <c r="B11577" s="39" t="n">
        <v>46264</v>
      </c>
      <c r="C11577" s="24" t="s">
        <v>411</v>
      </c>
      <c r="D11577" s="24" t="s">
        <v>826</v>
      </c>
      <c r="E11577" s="24" t="s">
        <v>103</v>
      </c>
      <c r="F11577" s="38" t="n">
        <v>3750</v>
      </c>
      <c r="G11577" s="42" t="n">
        <f aca="false">DATE(YEAR(B11577),MONTH(B11577),1)</f>
        <v>46235</v>
      </c>
      <c r="H11577" s="24" t="str">
        <f aca="false">INDEX(Customers!$B$2:$B$601,MATCH(C11577,Customers!$A$2:$A$601,0))</f>
        <v>Nairobi</v>
      </c>
      <c r="I11577" s="43" t="n">
        <f aca="false">ROUND(MIN(INDEX(Assumptions!$D$13:$D$18,MATCH(E11577,Assumptions!$A$13:$A$18,0)),MAX(INDEX(Assumptions!$C$13:$C$18,MATCH(E11577,Assumptions!$A$13:$A$18,0)),INDEX(Assumptions!$B$13:$B$18,MATCH(E11577,Assumptions!$A$13:$A$18,0))*F11577)),2)</f>
        <v>37.5</v>
      </c>
    </row>
    <row r="11578" customFormat="false" ht="15" hidden="false" customHeight="false" outlineLevel="0" collapsed="false">
      <c r="A11578" s="24" t="s">
        <v>12401</v>
      </c>
      <c r="B11578" s="39" t="n">
        <v>46264</v>
      </c>
      <c r="C11578" s="24" t="s">
        <v>417</v>
      </c>
      <c r="D11578" s="24" t="s">
        <v>826</v>
      </c>
      <c r="E11578" s="24" t="s">
        <v>113</v>
      </c>
      <c r="F11578" s="38" t="n">
        <v>1000</v>
      </c>
      <c r="G11578" s="42" t="n">
        <f aca="false">DATE(YEAR(B11578),MONTH(B11578),1)</f>
        <v>46235</v>
      </c>
      <c r="H11578" s="24" t="str">
        <f aca="false">INDEX(Customers!$B$2:$B$601,MATCH(C11578,Customers!$A$2:$A$601,0))</f>
        <v>Eastern</v>
      </c>
      <c r="I11578" s="43" t="n">
        <f aca="false">ROUND(MIN(INDEX(Assumptions!$D$13:$D$18,MATCH(E11578,Assumptions!$A$13:$A$18,0)),MAX(INDEX(Assumptions!$C$13:$C$18,MATCH(E11578,Assumptions!$A$13:$A$18,0)),INDEX(Assumptions!$B$13:$B$18,MATCH(E11578,Assumptions!$A$13:$A$18,0))*F11578)),2)</f>
        <v>50</v>
      </c>
    </row>
    <row r="11579" customFormat="false" ht="15" hidden="false" customHeight="false" outlineLevel="0" collapsed="false">
      <c r="A11579" s="24" t="s">
        <v>12402</v>
      </c>
      <c r="B11579" s="39" t="n">
        <v>46264</v>
      </c>
      <c r="C11579" s="24" t="s">
        <v>496</v>
      </c>
      <c r="D11579" s="24" t="s">
        <v>826</v>
      </c>
      <c r="E11579" s="24" t="s">
        <v>103</v>
      </c>
      <c r="F11579" s="38" t="n">
        <v>810</v>
      </c>
      <c r="G11579" s="42" t="n">
        <f aca="false">DATE(YEAR(B11579),MONTH(B11579),1)</f>
        <v>46235</v>
      </c>
      <c r="H11579" s="24" t="str">
        <f aca="false">INDEX(Customers!$B$2:$B$601,MATCH(C11579,Customers!$A$2:$A$601,0))</f>
        <v>Rift Valley</v>
      </c>
      <c r="I11579" s="43" t="n">
        <f aca="false">ROUND(MIN(INDEX(Assumptions!$D$13:$D$18,MATCH(E11579,Assumptions!$A$13:$A$18,0)),MAX(INDEX(Assumptions!$C$13:$C$18,MATCH(E11579,Assumptions!$A$13:$A$18,0)),INDEX(Assumptions!$B$13:$B$18,MATCH(E11579,Assumptions!$A$13:$A$18,0))*F11579)),2)</f>
        <v>8.1</v>
      </c>
    </row>
    <row r="11580" customFormat="false" ht="15" hidden="false" customHeight="false" outlineLevel="0" collapsed="false">
      <c r="A11580" s="24" t="s">
        <v>12403</v>
      </c>
      <c r="B11580" s="39" t="n">
        <v>46264</v>
      </c>
      <c r="C11580" s="24" t="s">
        <v>500</v>
      </c>
      <c r="D11580" s="24" t="s">
        <v>826</v>
      </c>
      <c r="E11580" s="24" t="s">
        <v>111</v>
      </c>
      <c r="F11580" s="38" t="n">
        <v>1000</v>
      </c>
      <c r="G11580" s="42" t="n">
        <f aca="false">DATE(YEAR(B11580),MONTH(B11580),1)</f>
        <v>46235</v>
      </c>
      <c r="H11580" s="24" t="str">
        <f aca="false">INDEX(Customers!$B$2:$B$601,MATCH(C11580,Customers!$A$2:$A$601,0))</f>
        <v>Central</v>
      </c>
      <c r="I11580" s="43" t="n">
        <f aca="false">ROUND(MIN(INDEX(Assumptions!$D$13:$D$18,MATCH(E11580,Assumptions!$A$13:$A$18,0)),MAX(INDEX(Assumptions!$C$13:$C$18,MATCH(E11580,Assumptions!$A$13:$A$18,0)),INDEX(Assumptions!$B$13:$B$18,MATCH(E11580,Assumptions!$A$13:$A$18,0))*F11580)),2)</f>
        <v>40</v>
      </c>
    </row>
    <row r="11581" customFormat="false" ht="15" hidden="false" customHeight="false" outlineLevel="0" collapsed="false">
      <c r="A11581" s="24" t="s">
        <v>12404</v>
      </c>
      <c r="B11581" s="39" t="n">
        <v>46264</v>
      </c>
      <c r="C11581" s="24" t="s">
        <v>503</v>
      </c>
      <c r="D11581" s="24" t="s">
        <v>826</v>
      </c>
      <c r="E11581" s="24" t="s">
        <v>103</v>
      </c>
      <c r="F11581" s="38" t="n">
        <v>2500</v>
      </c>
      <c r="G11581" s="42" t="n">
        <f aca="false">DATE(YEAR(B11581),MONTH(B11581),1)</f>
        <v>46235</v>
      </c>
      <c r="H11581" s="24" t="str">
        <f aca="false">INDEX(Customers!$B$2:$B$601,MATCH(C11581,Customers!$A$2:$A$601,0))</f>
        <v>Nairobi</v>
      </c>
      <c r="I11581" s="43" t="n">
        <f aca="false">ROUND(MIN(INDEX(Assumptions!$D$13:$D$18,MATCH(E11581,Assumptions!$A$13:$A$18,0)),MAX(INDEX(Assumptions!$C$13:$C$18,MATCH(E11581,Assumptions!$A$13:$A$18,0)),INDEX(Assumptions!$B$13:$B$18,MATCH(E11581,Assumptions!$A$13:$A$18,0))*F11581)),2)</f>
        <v>25</v>
      </c>
    </row>
    <row r="11582" customFormat="false" ht="15" hidden="false" customHeight="false" outlineLevel="0" collapsed="false">
      <c r="A11582" s="24" t="s">
        <v>12405</v>
      </c>
      <c r="B11582" s="39" t="n">
        <v>46264</v>
      </c>
      <c r="C11582" s="24" t="s">
        <v>518</v>
      </c>
      <c r="D11582" s="24" t="s">
        <v>826</v>
      </c>
      <c r="E11582" s="24" t="s">
        <v>109</v>
      </c>
      <c r="F11582" s="38" t="n">
        <v>890</v>
      </c>
      <c r="G11582" s="42" t="n">
        <f aca="false">DATE(YEAR(B11582),MONTH(B11582),1)</f>
        <v>46235</v>
      </c>
      <c r="H11582" s="24" t="str">
        <f aca="false">INDEX(Customers!$B$2:$B$601,MATCH(C11582,Customers!$A$2:$A$601,0))</f>
        <v>Nairobi</v>
      </c>
      <c r="I11582" s="43" t="n">
        <f aca="false">ROUND(MIN(INDEX(Assumptions!$D$13:$D$18,MATCH(E11582,Assumptions!$A$13:$A$18,0)),MAX(INDEX(Assumptions!$C$13:$C$18,MATCH(E11582,Assumptions!$A$13:$A$18,0)),INDEX(Assumptions!$B$13:$B$18,MATCH(E11582,Assumptions!$A$13:$A$18,0))*F11582)),2)</f>
        <v>3.56</v>
      </c>
    </row>
    <row r="11583" customFormat="false" ht="15" hidden="false" customHeight="false" outlineLevel="0" collapsed="false">
      <c r="A11583" s="24" t="s">
        <v>12406</v>
      </c>
      <c r="B11583" s="39" t="n">
        <v>46264</v>
      </c>
      <c r="C11583" s="24" t="s">
        <v>520</v>
      </c>
      <c r="D11583" s="24" t="s">
        <v>826</v>
      </c>
      <c r="E11583" s="24" t="s">
        <v>103</v>
      </c>
      <c r="F11583" s="38" t="n">
        <v>4370</v>
      </c>
      <c r="G11583" s="42" t="n">
        <f aca="false">DATE(YEAR(B11583),MONTH(B11583),1)</f>
        <v>46235</v>
      </c>
      <c r="H11583" s="24" t="str">
        <f aca="false">INDEX(Customers!$B$2:$B$601,MATCH(C11583,Customers!$A$2:$A$601,0))</f>
        <v>Coast</v>
      </c>
      <c r="I11583" s="43" t="n">
        <f aca="false">ROUND(MIN(INDEX(Assumptions!$D$13:$D$18,MATCH(E11583,Assumptions!$A$13:$A$18,0)),MAX(INDEX(Assumptions!$C$13:$C$18,MATCH(E11583,Assumptions!$A$13:$A$18,0)),INDEX(Assumptions!$B$13:$B$18,MATCH(E11583,Assumptions!$A$13:$A$18,0))*F11583)),2)</f>
        <v>43.7</v>
      </c>
    </row>
    <row r="11584" customFormat="false" ht="15" hidden="false" customHeight="false" outlineLevel="0" collapsed="false">
      <c r="A11584" s="24" t="s">
        <v>12407</v>
      </c>
      <c r="B11584" s="39" t="n">
        <v>46264</v>
      </c>
      <c r="C11584" s="24" t="s">
        <v>525</v>
      </c>
      <c r="D11584" s="24" t="s">
        <v>826</v>
      </c>
      <c r="E11584" s="24" t="s">
        <v>111</v>
      </c>
      <c r="F11584" s="38" t="n">
        <v>200</v>
      </c>
      <c r="G11584" s="42" t="n">
        <f aca="false">DATE(YEAR(B11584),MONTH(B11584),1)</f>
        <v>46235</v>
      </c>
      <c r="H11584" s="24" t="str">
        <f aca="false">INDEX(Customers!$B$2:$B$601,MATCH(C11584,Customers!$A$2:$A$601,0))</f>
        <v>Nairobi</v>
      </c>
      <c r="I11584" s="43" t="n">
        <f aca="false">ROUND(MIN(INDEX(Assumptions!$D$13:$D$18,MATCH(E11584,Assumptions!$A$13:$A$18,0)),MAX(INDEX(Assumptions!$C$13:$C$18,MATCH(E11584,Assumptions!$A$13:$A$18,0)),INDEX(Assumptions!$B$13:$B$18,MATCH(E11584,Assumptions!$A$13:$A$18,0))*F11584)),2)</f>
        <v>8</v>
      </c>
    </row>
    <row r="11585" customFormat="false" ht="15" hidden="false" customHeight="false" outlineLevel="0" collapsed="false">
      <c r="A11585" s="24" t="s">
        <v>12408</v>
      </c>
      <c r="B11585" s="39" t="n">
        <v>46264</v>
      </c>
      <c r="C11585" s="24" t="s">
        <v>538</v>
      </c>
      <c r="D11585" s="24" t="s">
        <v>826</v>
      </c>
      <c r="E11585" s="24" t="s">
        <v>103</v>
      </c>
      <c r="F11585" s="38" t="n">
        <v>5610</v>
      </c>
      <c r="G11585" s="42" t="n">
        <f aca="false">DATE(YEAR(B11585),MONTH(B11585),1)</f>
        <v>46235</v>
      </c>
      <c r="H11585" s="24" t="str">
        <f aca="false">INDEX(Customers!$B$2:$B$601,MATCH(C11585,Customers!$A$2:$A$601,0))</f>
        <v>Rift Valley</v>
      </c>
      <c r="I11585" s="43" t="n">
        <f aca="false">ROUND(MIN(INDEX(Assumptions!$D$13:$D$18,MATCH(E11585,Assumptions!$A$13:$A$18,0)),MAX(INDEX(Assumptions!$C$13:$C$18,MATCH(E11585,Assumptions!$A$13:$A$18,0)),INDEX(Assumptions!$B$13:$B$18,MATCH(E11585,Assumptions!$A$13:$A$18,0))*F11585)),2)</f>
        <v>56.1</v>
      </c>
    </row>
    <row r="11586" customFormat="false" ht="15" hidden="false" customHeight="false" outlineLevel="0" collapsed="false">
      <c r="A11586" s="24" t="s">
        <v>12409</v>
      </c>
      <c r="B11586" s="39" t="n">
        <v>46264</v>
      </c>
      <c r="C11586" s="24" t="s">
        <v>543</v>
      </c>
      <c r="D11586" s="24" t="s">
        <v>826</v>
      </c>
      <c r="E11586" s="24" t="s">
        <v>103</v>
      </c>
      <c r="F11586" s="38" t="n">
        <v>24040</v>
      </c>
      <c r="G11586" s="42" t="n">
        <f aca="false">DATE(YEAR(B11586),MONTH(B11586),1)</f>
        <v>46235</v>
      </c>
      <c r="H11586" s="24" t="str">
        <f aca="false">INDEX(Customers!$B$2:$B$601,MATCH(C11586,Customers!$A$2:$A$601,0))</f>
        <v>Central</v>
      </c>
      <c r="I11586" s="43" t="n">
        <f aca="false">ROUND(MIN(INDEX(Assumptions!$D$13:$D$18,MATCH(E11586,Assumptions!$A$13:$A$18,0)),MAX(INDEX(Assumptions!$C$13:$C$18,MATCH(E11586,Assumptions!$A$13:$A$18,0)),INDEX(Assumptions!$B$13:$B$18,MATCH(E11586,Assumptions!$A$13:$A$18,0))*F11586)),2)</f>
        <v>105</v>
      </c>
    </row>
    <row r="11587" customFormat="false" ht="15" hidden="false" customHeight="false" outlineLevel="0" collapsed="false">
      <c r="A11587" s="24" t="s">
        <v>12410</v>
      </c>
      <c r="B11587" s="39" t="n">
        <v>46264</v>
      </c>
      <c r="C11587" s="24" t="s">
        <v>544</v>
      </c>
      <c r="D11587" s="24" t="s">
        <v>826</v>
      </c>
      <c r="E11587" s="24" t="s">
        <v>111</v>
      </c>
      <c r="F11587" s="38" t="n">
        <v>50</v>
      </c>
      <c r="G11587" s="42" t="n">
        <f aca="false">DATE(YEAR(B11587),MONTH(B11587),1)</f>
        <v>46235</v>
      </c>
      <c r="H11587" s="24" t="str">
        <f aca="false">INDEX(Customers!$B$2:$B$601,MATCH(C11587,Customers!$A$2:$A$601,0))</f>
        <v>Coast</v>
      </c>
      <c r="I11587" s="43" t="n">
        <f aca="false">ROUND(MIN(INDEX(Assumptions!$D$13:$D$18,MATCH(E11587,Assumptions!$A$13:$A$18,0)),MAX(INDEX(Assumptions!$C$13:$C$18,MATCH(E11587,Assumptions!$A$13:$A$18,0)),INDEX(Assumptions!$B$13:$B$18,MATCH(E11587,Assumptions!$A$13:$A$18,0))*F11587)),2)</f>
        <v>2</v>
      </c>
    </row>
    <row r="11588" customFormat="false" ht="15" hidden="false" customHeight="false" outlineLevel="0" collapsed="false">
      <c r="A11588" s="24" t="s">
        <v>12411</v>
      </c>
      <c r="B11588" s="39" t="n">
        <v>46264</v>
      </c>
      <c r="C11588" s="24" t="s">
        <v>547</v>
      </c>
      <c r="D11588" s="24" t="s">
        <v>826</v>
      </c>
      <c r="E11588" s="24" t="s">
        <v>113</v>
      </c>
      <c r="F11588" s="38" t="n">
        <v>99</v>
      </c>
      <c r="G11588" s="42" t="n">
        <f aca="false">DATE(YEAR(B11588),MONTH(B11588),1)</f>
        <v>46235</v>
      </c>
      <c r="H11588" s="24" t="str">
        <f aca="false">INDEX(Customers!$B$2:$B$601,MATCH(C11588,Customers!$A$2:$A$601,0))</f>
        <v>Central</v>
      </c>
      <c r="I11588" s="43" t="n">
        <f aca="false">ROUND(MIN(INDEX(Assumptions!$D$13:$D$18,MATCH(E11588,Assumptions!$A$13:$A$18,0)),MAX(INDEX(Assumptions!$C$13:$C$18,MATCH(E11588,Assumptions!$A$13:$A$18,0)),INDEX(Assumptions!$B$13:$B$18,MATCH(E11588,Assumptions!$A$13:$A$18,0))*F11588)),2)</f>
        <v>4.95</v>
      </c>
    </row>
    <row r="11589" customFormat="false" ht="15" hidden="false" customHeight="false" outlineLevel="0" collapsed="false">
      <c r="A11589" s="24" t="s">
        <v>12412</v>
      </c>
      <c r="B11589" s="39" t="n">
        <v>46264</v>
      </c>
      <c r="C11589" s="24" t="s">
        <v>570</v>
      </c>
      <c r="D11589" s="24" t="s">
        <v>826</v>
      </c>
      <c r="E11589" s="24" t="s">
        <v>111</v>
      </c>
      <c r="F11589" s="38" t="n">
        <v>20</v>
      </c>
      <c r="G11589" s="42" t="n">
        <f aca="false">DATE(YEAR(B11589),MONTH(B11589),1)</f>
        <v>46235</v>
      </c>
      <c r="H11589" s="24" t="str">
        <f aca="false">INDEX(Customers!$B$2:$B$601,MATCH(C11589,Customers!$A$2:$A$601,0))</f>
        <v>Western</v>
      </c>
      <c r="I11589" s="43" t="n">
        <f aca="false">ROUND(MIN(INDEX(Assumptions!$D$13:$D$18,MATCH(E11589,Assumptions!$A$13:$A$18,0)),MAX(INDEX(Assumptions!$C$13:$C$18,MATCH(E11589,Assumptions!$A$13:$A$18,0)),INDEX(Assumptions!$B$13:$B$18,MATCH(E11589,Assumptions!$A$13:$A$18,0))*F11589)),2)</f>
        <v>0.8</v>
      </c>
    </row>
    <row r="11590" customFormat="false" ht="15" hidden="false" customHeight="false" outlineLevel="0" collapsed="false">
      <c r="A11590" s="24" t="s">
        <v>12413</v>
      </c>
      <c r="B11590" s="39" t="n">
        <v>46264</v>
      </c>
      <c r="C11590" s="24" t="s">
        <v>570</v>
      </c>
      <c r="D11590" s="24" t="s">
        <v>826</v>
      </c>
      <c r="E11590" s="24" t="s">
        <v>109</v>
      </c>
      <c r="F11590" s="38" t="n">
        <v>2990</v>
      </c>
      <c r="G11590" s="42" t="n">
        <f aca="false">DATE(YEAR(B11590),MONTH(B11590),1)</f>
        <v>46235</v>
      </c>
      <c r="H11590" s="24" t="str">
        <f aca="false">INDEX(Customers!$B$2:$B$601,MATCH(C11590,Customers!$A$2:$A$601,0))</f>
        <v>Western</v>
      </c>
      <c r="I11590" s="43" t="n">
        <f aca="false">ROUND(MIN(INDEX(Assumptions!$D$13:$D$18,MATCH(E11590,Assumptions!$A$13:$A$18,0)),MAX(INDEX(Assumptions!$C$13:$C$18,MATCH(E11590,Assumptions!$A$13:$A$18,0)),INDEX(Assumptions!$B$13:$B$18,MATCH(E11590,Assumptions!$A$13:$A$18,0))*F11590)),2)</f>
        <v>11.96</v>
      </c>
    </row>
    <row r="11591" customFormat="false" ht="15" hidden="false" customHeight="false" outlineLevel="0" collapsed="false">
      <c r="A11591" s="24" t="s">
        <v>12414</v>
      </c>
      <c r="B11591" s="39" t="n">
        <v>46264</v>
      </c>
      <c r="C11591" s="24" t="s">
        <v>576</v>
      </c>
      <c r="D11591" s="24" t="s">
        <v>826</v>
      </c>
      <c r="E11591" s="24" t="s">
        <v>111</v>
      </c>
      <c r="F11591" s="38" t="n">
        <v>50</v>
      </c>
      <c r="G11591" s="42" t="n">
        <f aca="false">DATE(YEAR(B11591),MONTH(B11591),1)</f>
        <v>46235</v>
      </c>
      <c r="H11591" s="24" t="str">
        <f aca="false">INDEX(Customers!$B$2:$B$601,MATCH(C11591,Customers!$A$2:$A$601,0))</f>
        <v>Coast</v>
      </c>
      <c r="I11591" s="43" t="n">
        <f aca="false">ROUND(MIN(INDEX(Assumptions!$D$13:$D$18,MATCH(E11591,Assumptions!$A$13:$A$18,0)),MAX(INDEX(Assumptions!$C$13:$C$18,MATCH(E11591,Assumptions!$A$13:$A$18,0)),INDEX(Assumptions!$B$13:$B$18,MATCH(E11591,Assumptions!$A$13:$A$18,0))*F11591)),2)</f>
        <v>2</v>
      </c>
    </row>
    <row r="11592" customFormat="false" ht="15" hidden="false" customHeight="false" outlineLevel="0" collapsed="false">
      <c r="A11592" s="24" t="s">
        <v>12415</v>
      </c>
      <c r="B11592" s="39" t="n">
        <v>46264</v>
      </c>
      <c r="C11592" s="24" t="s">
        <v>591</v>
      </c>
      <c r="D11592" s="24" t="s">
        <v>169</v>
      </c>
      <c r="E11592" s="24" t="s">
        <v>105</v>
      </c>
      <c r="F11592" s="38" t="n">
        <v>4200</v>
      </c>
      <c r="G11592" s="42" t="n">
        <f aca="false">DATE(YEAR(B11592),MONTH(B11592),1)</f>
        <v>46235</v>
      </c>
      <c r="H11592" s="24" t="str">
        <f aca="false">INDEX(Customers!$B$2:$B$601,MATCH(C11592,Customers!$A$2:$A$601,0))</f>
        <v>Central</v>
      </c>
      <c r="I11592" s="43" t="n">
        <f aca="false">ROUND(MIN(INDEX(Assumptions!$D$13:$D$18,MATCH(E11592,Assumptions!$A$13:$A$18,0)),MAX(INDEX(Assumptions!$C$13:$C$18,MATCH(E11592,Assumptions!$A$13:$A$18,0)),INDEX(Assumptions!$B$13:$B$18,MATCH(E11592,Assumptions!$A$13:$A$18,0))*F11592)),2)</f>
        <v>63</v>
      </c>
    </row>
    <row r="11593" customFormat="false" ht="15" hidden="false" customHeight="false" outlineLevel="0" collapsed="false">
      <c r="A11593" s="24" t="s">
        <v>12416</v>
      </c>
      <c r="B11593" s="39" t="n">
        <v>46264</v>
      </c>
      <c r="C11593" s="24" t="s">
        <v>597</v>
      </c>
      <c r="D11593" s="24" t="s">
        <v>826</v>
      </c>
      <c r="E11593" s="24" t="s">
        <v>109</v>
      </c>
      <c r="F11593" s="38" t="n">
        <v>5930</v>
      </c>
      <c r="G11593" s="42" t="n">
        <f aca="false">DATE(YEAR(B11593),MONTH(B11593),1)</f>
        <v>46235</v>
      </c>
      <c r="H11593" s="24" t="str">
        <f aca="false">INDEX(Customers!$B$2:$B$601,MATCH(C11593,Customers!$A$2:$A$601,0))</f>
        <v>Eastern</v>
      </c>
      <c r="I11593" s="43" t="n">
        <f aca="false">ROUND(MIN(INDEX(Assumptions!$D$13:$D$18,MATCH(E11593,Assumptions!$A$13:$A$18,0)),MAX(INDEX(Assumptions!$C$13:$C$18,MATCH(E11593,Assumptions!$A$13:$A$18,0)),INDEX(Assumptions!$B$13:$B$18,MATCH(E11593,Assumptions!$A$13:$A$18,0))*F11593)),2)</f>
        <v>23.72</v>
      </c>
    </row>
    <row r="11594" customFormat="false" ht="15" hidden="false" customHeight="false" outlineLevel="0" collapsed="false">
      <c r="A11594" s="24" t="s">
        <v>12417</v>
      </c>
      <c r="B11594" s="39" t="n">
        <v>46264</v>
      </c>
      <c r="C11594" s="24" t="s">
        <v>600</v>
      </c>
      <c r="D11594" s="24" t="s">
        <v>826</v>
      </c>
      <c r="E11594" s="24" t="s">
        <v>103</v>
      </c>
      <c r="F11594" s="38" t="n">
        <v>3580</v>
      </c>
      <c r="G11594" s="42" t="n">
        <f aca="false">DATE(YEAR(B11594),MONTH(B11594),1)</f>
        <v>46235</v>
      </c>
      <c r="H11594" s="24" t="str">
        <f aca="false">INDEX(Customers!$B$2:$B$601,MATCH(C11594,Customers!$A$2:$A$601,0))</f>
        <v>Coast</v>
      </c>
      <c r="I11594" s="43" t="n">
        <f aca="false">ROUND(MIN(INDEX(Assumptions!$D$13:$D$18,MATCH(E11594,Assumptions!$A$13:$A$18,0)),MAX(INDEX(Assumptions!$C$13:$C$18,MATCH(E11594,Assumptions!$A$13:$A$18,0)),INDEX(Assumptions!$B$13:$B$18,MATCH(E11594,Assumptions!$A$13:$A$18,0))*F11594)),2)</f>
        <v>35.8</v>
      </c>
    </row>
    <row r="11595" customFormat="false" ht="15" hidden="false" customHeight="false" outlineLevel="0" collapsed="false">
      <c r="A11595" s="24" t="s">
        <v>12418</v>
      </c>
      <c r="B11595" s="39" t="n">
        <v>46264</v>
      </c>
      <c r="C11595" s="24" t="s">
        <v>611</v>
      </c>
      <c r="D11595" s="24" t="s">
        <v>194</v>
      </c>
      <c r="E11595" s="24" t="s">
        <v>107</v>
      </c>
      <c r="F11595" s="38" t="n">
        <v>2950</v>
      </c>
      <c r="G11595" s="42" t="n">
        <f aca="false">DATE(YEAR(B11595),MONTH(B11595),1)</f>
        <v>46235</v>
      </c>
      <c r="H11595" s="24" t="str">
        <f aca="false">INDEX(Customers!$B$2:$B$601,MATCH(C11595,Customers!$A$2:$A$601,0))</f>
        <v>Western</v>
      </c>
      <c r="I11595" s="43" t="n">
        <f aca="false">ROUND(MIN(INDEX(Assumptions!$D$13:$D$18,MATCH(E11595,Assumptions!$A$13:$A$18,0)),MAX(INDEX(Assumptions!$C$13:$C$18,MATCH(E11595,Assumptions!$A$13:$A$18,0)),INDEX(Assumptions!$B$13:$B$18,MATCH(E11595,Assumptions!$A$13:$A$18,0))*F11595)),2)</f>
        <v>0</v>
      </c>
    </row>
    <row r="11596" customFormat="false" ht="15" hidden="false" customHeight="false" outlineLevel="0" collapsed="false">
      <c r="A11596" s="24" t="s">
        <v>12419</v>
      </c>
      <c r="B11596" s="39" t="n">
        <v>46264</v>
      </c>
      <c r="C11596" s="24" t="s">
        <v>611</v>
      </c>
      <c r="D11596" s="24" t="s">
        <v>826</v>
      </c>
      <c r="E11596" s="24" t="s">
        <v>103</v>
      </c>
      <c r="F11596" s="38" t="n">
        <v>1400</v>
      </c>
      <c r="G11596" s="42" t="n">
        <f aca="false">DATE(YEAR(B11596),MONTH(B11596),1)</f>
        <v>46235</v>
      </c>
      <c r="H11596" s="24" t="str">
        <f aca="false">INDEX(Customers!$B$2:$B$601,MATCH(C11596,Customers!$A$2:$A$601,0))</f>
        <v>Western</v>
      </c>
      <c r="I11596" s="43" t="n">
        <f aca="false">ROUND(MIN(INDEX(Assumptions!$D$13:$D$18,MATCH(E11596,Assumptions!$A$13:$A$18,0)),MAX(INDEX(Assumptions!$C$13:$C$18,MATCH(E11596,Assumptions!$A$13:$A$18,0)),INDEX(Assumptions!$B$13:$B$18,MATCH(E11596,Assumptions!$A$13:$A$18,0))*F11596)),2)</f>
        <v>14</v>
      </c>
    </row>
    <row r="11597" customFormat="false" ht="15" hidden="false" customHeight="false" outlineLevel="0" collapsed="false">
      <c r="A11597" s="24" t="s">
        <v>12420</v>
      </c>
      <c r="B11597" s="39" t="n">
        <v>46264</v>
      </c>
      <c r="C11597" s="24" t="s">
        <v>613</v>
      </c>
      <c r="D11597" s="24" t="s">
        <v>826</v>
      </c>
      <c r="E11597" s="24" t="s">
        <v>109</v>
      </c>
      <c r="F11597" s="38" t="n">
        <v>3150</v>
      </c>
      <c r="G11597" s="42" t="n">
        <f aca="false">DATE(YEAR(B11597),MONTH(B11597),1)</f>
        <v>46235</v>
      </c>
      <c r="H11597" s="24" t="str">
        <f aca="false">INDEX(Customers!$B$2:$B$601,MATCH(C11597,Customers!$A$2:$A$601,0))</f>
        <v>Rift Valley</v>
      </c>
      <c r="I11597" s="43" t="n">
        <f aca="false">ROUND(MIN(INDEX(Assumptions!$D$13:$D$18,MATCH(E11597,Assumptions!$A$13:$A$18,0)),MAX(INDEX(Assumptions!$C$13:$C$18,MATCH(E11597,Assumptions!$A$13:$A$18,0)),INDEX(Assumptions!$B$13:$B$18,MATCH(E11597,Assumptions!$A$13:$A$18,0))*F11597)),2)</f>
        <v>12.6</v>
      </c>
    </row>
    <row r="11598" customFormat="false" ht="15" hidden="false" customHeight="false" outlineLevel="0" collapsed="false">
      <c r="A11598" s="24" t="s">
        <v>12421</v>
      </c>
      <c r="B11598" s="39" t="n">
        <v>46264</v>
      </c>
      <c r="C11598" s="24" t="s">
        <v>614</v>
      </c>
      <c r="D11598" s="24" t="s">
        <v>826</v>
      </c>
      <c r="E11598" s="24" t="s">
        <v>103</v>
      </c>
      <c r="F11598" s="38" t="n">
        <v>1650</v>
      </c>
      <c r="G11598" s="42" t="n">
        <f aca="false">DATE(YEAR(B11598),MONTH(B11598),1)</f>
        <v>46235</v>
      </c>
      <c r="H11598" s="24" t="str">
        <f aca="false">INDEX(Customers!$B$2:$B$601,MATCH(C11598,Customers!$A$2:$A$601,0))</f>
        <v>Central</v>
      </c>
      <c r="I11598" s="43" t="n">
        <f aca="false">ROUND(MIN(INDEX(Assumptions!$D$13:$D$18,MATCH(E11598,Assumptions!$A$13:$A$18,0)),MAX(INDEX(Assumptions!$C$13:$C$18,MATCH(E11598,Assumptions!$A$13:$A$18,0)),INDEX(Assumptions!$B$13:$B$18,MATCH(E11598,Assumptions!$A$13:$A$18,0))*F11598)),2)</f>
        <v>16.5</v>
      </c>
    </row>
    <row r="11599" customFormat="false" ht="15" hidden="false" customHeight="false" outlineLevel="0" collapsed="false">
      <c r="A11599" s="24" t="s">
        <v>12422</v>
      </c>
      <c r="B11599" s="39" t="n">
        <v>46264</v>
      </c>
      <c r="C11599" s="24" t="s">
        <v>617</v>
      </c>
      <c r="D11599" s="24" t="s">
        <v>826</v>
      </c>
      <c r="E11599" s="24" t="s">
        <v>103</v>
      </c>
      <c r="F11599" s="38" t="n">
        <v>4250</v>
      </c>
      <c r="G11599" s="42" t="n">
        <f aca="false">DATE(YEAR(B11599),MONTH(B11599),1)</f>
        <v>46235</v>
      </c>
      <c r="H11599" s="24" t="str">
        <f aca="false">INDEX(Customers!$B$2:$B$601,MATCH(C11599,Customers!$A$2:$A$601,0))</f>
        <v>Nairobi</v>
      </c>
      <c r="I11599" s="43" t="n">
        <f aca="false">ROUND(MIN(INDEX(Assumptions!$D$13:$D$18,MATCH(E11599,Assumptions!$A$13:$A$18,0)),MAX(INDEX(Assumptions!$C$13:$C$18,MATCH(E11599,Assumptions!$A$13:$A$18,0)),INDEX(Assumptions!$B$13:$B$18,MATCH(E11599,Assumptions!$A$13:$A$18,0))*F11599)),2)</f>
        <v>42.5</v>
      </c>
    </row>
    <row r="11600" customFormat="false" ht="15" hidden="false" customHeight="false" outlineLevel="0" collapsed="false">
      <c r="A11600" s="24" t="s">
        <v>12423</v>
      </c>
      <c r="B11600" s="39" t="n">
        <v>46264</v>
      </c>
      <c r="C11600" s="24" t="s">
        <v>617</v>
      </c>
      <c r="D11600" s="24" t="s">
        <v>826</v>
      </c>
      <c r="E11600" s="24" t="s">
        <v>103</v>
      </c>
      <c r="F11600" s="38" t="n">
        <v>510</v>
      </c>
      <c r="G11600" s="42" t="n">
        <f aca="false">DATE(YEAR(B11600),MONTH(B11600),1)</f>
        <v>46235</v>
      </c>
      <c r="H11600" s="24" t="str">
        <f aca="false">INDEX(Customers!$B$2:$B$601,MATCH(C11600,Customers!$A$2:$A$601,0))</f>
        <v>Nairobi</v>
      </c>
      <c r="I11600" s="43" t="n">
        <f aca="false">ROUND(MIN(INDEX(Assumptions!$D$13:$D$18,MATCH(E11600,Assumptions!$A$13:$A$18,0)),MAX(INDEX(Assumptions!$C$13:$C$18,MATCH(E11600,Assumptions!$A$13:$A$18,0)),INDEX(Assumptions!$B$13:$B$18,MATCH(E11600,Assumptions!$A$13:$A$18,0))*F11600)),2)</f>
        <v>5.1</v>
      </c>
    </row>
    <row r="11601" customFormat="false" ht="15" hidden="false" customHeight="false" outlineLevel="0" collapsed="false">
      <c r="A11601" s="24" t="s">
        <v>12424</v>
      </c>
      <c r="B11601" s="39" t="n">
        <v>46264</v>
      </c>
      <c r="C11601" s="24" t="s">
        <v>617</v>
      </c>
      <c r="D11601" s="24" t="s">
        <v>826</v>
      </c>
      <c r="E11601" s="24" t="s">
        <v>111</v>
      </c>
      <c r="F11601" s="38" t="n">
        <v>20</v>
      </c>
      <c r="G11601" s="42" t="n">
        <f aca="false">DATE(YEAR(B11601),MONTH(B11601),1)</f>
        <v>46235</v>
      </c>
      <c r="H11601" s="24" t="str">
        <f aca="false">INDEX(Customers!$B$2:$B$601,MATCH(C11601,Customers!$A$2:$A$601,0))</f>
        <v>Nairobi</v>
      </c>
      <c r="I11601" s="43" t="n">
        <f aca="false">ROUND(MIN(INDEX(Assumptions!$D$13:$D$18,MATCH(E11601,Assumptions!$A$13:$A$18,0)),MAX(INDEX(Assumptions!$C$13:$C$18,MATCH(E11601,Assumptions!$A$13:$A$18,0)),INDEX(Assumptions!$B$13:$B$18,MATCH(E11601,Assumptions!$A$13:$A$18,0))*F11601)),2)</f>
        <v>0.8</v>
      </c>
    </row>
    <row r="11602" customFormat="false" ht="15" hidden="false" customHeight="false" outlineLevel="0" collapsed="false">
      <c r="A11602" s="24" t="s">
        <v>12425</v>
      </c>
      <c r="B11602" s="39" t="n">
        <v>46264</v>
      </c>
      <c r="C11602" s="24" t="s">
        <v>622</v>
      </c>
      <c r="D11602" s="24" t="s">
        <v>826</v>
      </c>
      <c r="E11602" s="24" t="s">
        <v>109</v>
      </c>
      <c r="F11602" s="38" t="n">
        <v>660</v>
      </c>
      <c r="G11602" s="42" t="n">
        <f aca="false">DATE(YEAR(B11602),MONTH(B11602),1)</f>
        <v>46235</v>
      </c>
      <c r="H11602" s="24" t="str">
        <f aca="false">INDEX(Customers!$B$2:$B$601,MATCH(C11602,Customers!$A$2:$A$601,0))</f>
        <v>Nairobi</v>
      </c>
      <c r="I11602" s="43" t="n">
        <f aca="false">ROUND(MIN(INDEX(Assumptions!$D$13:$D$18,MATCH(E11602,Assumptions!$A$13:$A$18,0)),MAX(INDEX(Assumptions!$C$13:$C$18,MATCH(E11602,Assumptions!$A$13:$A$18,0)),INDEX(Assumptions!$B$13:$B$18,MATCH(E11602,Assumptions!$A$13:$A$18,0))*F11602)),2)</f>
        <v>2.64</v>
      </c>
    </row>
    <row r="11603" customFormat="false" ht="15" hidden="false" customHeight="false" outlineLevel="0" collapsed="false">
      <c r="A11603" s="24" t="s">
        <v>12426</v>
      </c>
      <c r="B11603" s="39" t="n">
        <v>46264</v>
      </c>
      <c r="C11603" s="24" t="s">
        <v>627</v>
      </c>
      <c r="D11603" s="24" t="s">
        <v>826</v>
      </c>
      <c r="E11603" s="24" t="s">
        <v>113</v>
      </c>
      <c r="F11603" s="38" t="n">
        <v>250</v>
      </c>
      <c r="G11603" s="42" t="n">
        <f aca="false">DATE(YEAR(B11603),MONTH(B11603),1)</f>
        <v>46235</v>
      </c>
      <c r="H11603" s="24" t="str">
        <f aca="false">INDEX(Customers!$B$2:$B$601,MATCH(C11603,Customers!$A$2:$A$601,0))</f>
        <v>Central</v>
      </c>
      <c r="I11603" s="43" t="n">
        <f aca="false">ROUND(MIN(INDEX(Assumptions!$D$13:$D$18,MATCH(E11603,Assumptions!$A$13:$A$18,0)),MAX(INDEX(Assumptions!$C$13:$C$18,MATCH(E11603,Assumptions!$A$13:$A$18,0)),INDEX(Assumptions!$B$13:$B$18,MATCH(E11603,Assumptions!$A$13:$A$18,0))*F11603)),2)</f>
        <v>12.5</v>
      </c>
    </row>
    <row r="11604" customFormat="false" ht="15" hidden="false" customHeight="false" outlineLevel="0" collapsed="false">
      <c r="A11604" s="24" t="s">
        <v>12427</v>
      </c>
      <c r="B11604" s="39" t="n">
        <v>46264</v>
      </c>
      <c r="C11604" s="24" t="s">
        <v>638</v>
      </c>
      <c r="D11604" s="24" t="s">
        <v>826</v>
      </c>
      <c r="E11604" s="24" t="s">
        <v>113</v>
      </c>
      <c r="F11604" s="38" t="n">
        <v>500</v>
      </c>
      <c r="G11604" s="42" t="n">
        <f aca="false">DATE(YEAR(B11604),MONTH(B11604),1)</f>
        <v>46235</v>
      </c>
      <c r="H11604" s="24" t="str">
        <f aca="false">INDEX(Customers!$B$2:$B$601,MATCH(C11604,Customers!$A$2:$A$601,0))</f>
        <v>Rift Valley</v>
      </c>
      <c r="I11604" s="43" t="n">
        <f aca="false">ROUND(MIN(INDEX(Assumptions!$D$13:$D$18,MATCH(E11604,Assumptions!$A$13:$A$18,0)),MAX(INDEX(Assumptions!$C$13:$C$18,MATCH(E11604,Assumptions!$A$13:$A$18,0)),INDEX(Assumptions!$B$13:$B$18,MATCH(E11604,Assumptions!$A$13:$A$18,0))*F11604)),2)</f>
        <v>25</v>
      </c>
    </row>
    <row r="11605" customFormat="false" ht="15" hidden="false" customHeight="false" outlineLevel="0" collapsed="false">
      <c r="A11605" s="24" t="s">
        <v>12428</v>
      </c>
      <c r="B11605" s="39" t="n">
        <v>46264</v>
      </c>
      <c r="C11605" s="24" t="s">
        <v>644</v>
      </c>
      <c r="D11605" s="24" t="s">
        <v>826</v>
      </c>
      <c r="E11605" s="24" t="s">
        <v>111</v>
      </c>
      <c r="F11605" s="38" t="n">
        <v>50</v>
      </c>
      <c r="G11605" s="42" t="n">
        <f aca="false">DATE(YEAR(B11605),MONTH(B11605),1)</f>
        <v>46235</v>
      </c>
      <c r="H11605" s="24" t="str">
        <f aca="false">INDEX(Customers!$B$2:$B$601,MATCH(C11605,Customers!$A$2:$A$601,0))</f>
        <v>Western</v>
      </c>
      <c r="I11605" s="43" t="n">
        <f aca="false">ROUND(MIN(INDEX(Assumptions!$D$13:$D$18,MATCH(E11605,Assumptions!$A$13:$A$18,0)),MAX(INDEX(Assumptions!$C$13:$C$18,MATCH(E11605,Assumptions!$A$13:$A$18,0)),INDEX(Assumptions!$B$13:$B$18,MATCH(E11605,Assumptions!$A$13:$A$18,0))*F11605)),2)</f>
        <v>2</v>
      </c>
    </row>
    <row r="11606" customFormat="false" ht="15" hidden="false" customHeight="false" outlineLevel="0" collapsed="false">
      <c r="A11606" s="24" t="s">
        <v>12429</v>
      </c>
      <c r="B11606" s="39" t="n">
        <v>46264</v>
      </c>
      <c r="C11606" s="24" t="s">
        <v>656</v>
      </c>
      <c r="D11606" s="24" t="s">
        <v>826</v>
      </c>
      <c r="E11606" s="24" t="s">
        <v>103</v>
      </c>
      <c r="F11606" s="38" t="n">
        <v>160</v>
      </c>
      <c r="G11606" s="42" t="n">
        <f aca="false">DATE(YEAR(B11606),MONTH(B11606),1)</f>
        <v>46235</v>
      </c>
      <c r="H11606" s="24" t="str">
        <f aca="false">INDEX(Customers!$B$2:$B$601,MATCH(C11606,Customers!$A$2:$A$601,0))</f>
        <v>Nairobi</v>
      </c>
      <c r="I11606" s="43" t="n">
        <f aca="false">ROUND(MIN(INDEX(Assumptions!$D$13:$D$18,MATCH(E11606,Assumptions!$A$13:$A$18,0)),MAX(INDEX(Assumptions!$C$13:$C$18,MATCH(E11606,Assumptions!$A$13:$A$18,0)),INDEX(Assumptions!$B$13:$B$18,MATCH(E11606,Assumptions!$A$13:$A$18,0))*F11606)),2)</f>
        <v>5</v>
      </c>
    </row>
    <row r="11607" customFormat="false" ht="15" hidden="false" customHeight="false" outlineLevel="0" collapsed="false">
      <c r="A11607" s="24" t="s">
        <v>12430</v>
      </c>
      <c r="B11607" s="39" t="n">
        <v>46264</v>
      </c>
      <c r="C11607" s="24" t="s">
        <v>657</v>
      </c>
      <c r="D11607" s="24" t="s">
        <v>826</v>
      </c>
      <c r="E11607" s="24" t="s">
        <v>103</v>
      </c>
      <c r="F11607" s="38" t="n">
        <v>3700</v>
      </c>
      <c r="G11607" s="42" t="n">
        <f aca="false">DATE(YEAR(B11607),MONTH(B11607),1)</f>
        <v>46235</v>
      </c>
      <c r="H11607" s="24" t="str">
        <f aca="false">INDEX(Customers!$B$2:$B$601,MATCH(C11607,Customers!$A$2:$A$601,0))</f>
        <v>Western</v>
      </c>
      <c r="I11607" s="43" t="n">
        <f aca="false">ROUND(MIN(INDEX(Assumptions!$D$13:$D$18,MATCH(E11607,Assumptions!$A$13:$A$18,0)),MAX(INDEX(Assumptions!$C$13:$C$18,MATCH(E11607,Assumptions!$A$13:$A$18,0)),INDEX(Assumptions!$B$13:$B$18,MATCH(E11607,Assumptions!$A$13:$A$18,0))*F11607)),2)</f>
        <v>37</v>
      </c>
    </row>
    <row r="11608" customFormat="false" ht="15" hidden="false" customHeight="false" outlineLevel="0" collapsed="false">
      <c r="A11608" s="24" t="s">
        <v>12431</v>
      </c>
      <c r="B11608" s="39" t="n">
        <v>46264</v>
      </c>
      <c r="C11608" s="24" t="s">
        <v>682</v>
      </c>
      <c r="D11608" s="24" t="s">
        <v>184</v>
      </c>
      <c r="E11608" s="24" t="s">
        <v>107</v>
      </c>
      <c r="F11608" s="38" t="n">
        <v>1720</v>
      </c>
      <c r="G11608" s="42" t="n">
        <f aca="false">DATE(YEAR(B11608),MONTH(B11608),1)</f>
        <v>46235</v>
      </c>
      <c r="H11608" s="24" t="str">
        <f aca="false">INDEX(Customers!$B$2:$B$601,MATCH(C11608,Customers!$A$2:$A$601,0))</f>
        <v>Rift Valley</v>
      </c>
      <c r="I11608" s="43" t="n">
        <f aca="false">ROUND(MIN(INDEX(Assumptions!$D$13:$D$18,MATCH(E11608,Assumptions!$A$13:$A$18,0)),MAX(INDEX(Assumptions!$C$13:$C$18,MATCH(E11608,Assumptions!$A$13:$A$18,0)),INDEX(Assumptions!$B$13:$B$18,MATCH(E11608,Assumptions!$A$13:$A$18,0))*F11608)),2)</f>
        <v>0</v>
      </c>
    </row>
    <row r="11609" customFormat="false" ht="15" hidden="false" customHeight="false" outlineLevel="0" collapsed="false">
      <c r="A11609" s="24" t="s">
        <v>12432</v>
      </c>
      <c r="B11609" s="39" t="n">
        <v>46264</v>
      </c>
      <c r="C11609" s="24" t="s">
        <v>701</v>
      </c>
      <c r="D11609" s="24" t="s">
        <v>152</v>
      </c>
      <c r="E11609" s="24" t="s">
        <v>107</v>
      </c>
      <c r="F11609" s="38" t="n">
        <v>29500</v>
      </c>
      <c r="G11609" s="42" t="n">
        <f aca="false">DATE(YEAR(B11609),MONTH(B11609),1)</f>
        <v>46235</v>
      </c>
      <c r="H11609" s="24" t="str">
        <f aca="false">INDEX(Customers!$B$2:$B$601,MATCH(C11609,Customers!$A$2:$A$601,0))</f>
        <v>Nairobi</v>
      </c>
      <c r="I11609" s="43" t="n">
        <f aca="false">ROUND(MIN(INDEX(Assumptions!$D$13:$D$18,MATCH(E11609,Assumptions!$A$13:$A$18,0)),MAX(INDEX(Assumptions!$C$13:$C$18,MATCH(E11609,Assumptions!$A$13:$A$18,0)),INDEX(Assumptions!$B$13:$B$18,MATCH(E11609,Assumptions!$A$13:$A$18,0))*F11609)),2)</f>
        <v>0</v>
      </c>
    </row>
    <row r="11610" customFormat="false" ht="15" hidden="false" customHeight="false" outlineLevel="0" collapsed="false">
      <c r="A11610" s="24" t="s">
        <v>12433</v>
      </c>
      <c r="B11610" s="39" t="n">
        <v>46264</v>
      </c>
      <c r="C11610" s="24" t="s">
        <v>743</v>
      </c>
      <c r="D11610" s="24" t="s">
        <v>826</v>
      </c>
      <c r="E11610" s="24" t="s">
        <v>111</v>
      </c>
      <c r="F11610" s="38" t="n">
        <v>20</v>
      </c>
      <c r="G11610" s="42" t="n">
        <f aca="false">DATE(YEAR(B11610),MONTH(B11610),1)</f>
        <v>46235</v>
      </c>
      <c r="H11610" s="24" t="str">
        <f aca="false">INDEX(Customers!$B$2:$B$601,MATCH(C11610,Customers!$A$2:$A$601,0))</f>
        <v>Eastern</v>
      </c>
      <c r="I11610" s="43" t="n">
        <f aca="false">ROUND(MIN(INDEX(Assumptions!$D$13:$D$18,MATCH(E11610,Assumptions!$A$13:$A$18,0)),MAX(INDEX(Assumptions!$C$13:$C$18,MATCH(E11610,Assumptions!$A$13:$A$18,0)),INDEX(Assumptions!$B$13:$B$18,MATCH(E11610,Assumptions!$A$13:$A$18,0))*F11610)),2)</f>
        <v>0.8</v>
      </c>
    </row>
    <row r="11611" customFormat="false" ht="15" hidden="false" customHeight="false" outlineLevel="0" collapsed="false">
      <c r="A11611" s="24" t="s">
        <v>12434</v>
      </c>
      <c r="B11611" s="39" t="n">
        <v>46264</v>
      </c>
      <c r="C11611" s="24" t="s">
        <v>807</v>
      </c>
      <c r="D11611" s="24" t="s">
        <v>826</v>
      </c>
      <c r="E11611" s="24" t="s">
        <v>113</v>
      </c>
      <c r="F11611" s="38" t="n">
        <v>500</v>
      </c>
      <c r="G11611" s="42" t="n">
        <f aca="false">DATE(YEAR(B11611),MONTH(B11611),1)</f>
        <v>46235</v>
      </c>
      <c r="H11611" s="24" t="str">
        <f aca="false">INDEX(Customers!$B$2:$B$601,MATCH(C11611,Customers!$A$2:$A$601,0))</f>
        <v>Nairobi</v>
      </c>
      <c r="I11611" s="43" t="n">
        <f aca="false">ROUND(MIN(INDEX(Assumptions!$D$13:$D$18,MATCH(E11611,Assumptions!$A$13:$A$18,0)),MAX(INDEX(Assumptions!$C$13:$C$18,MATCH(E11611,Assumptions!$A$13:$A$18,0)),INDEX(Assumptions!$B$13:$B$18,MATCH(E11611,Assumptions!$A$13:$A$18,0))*F11611)),2)</f>
        <v>25</v>
      </c>
    </row>
    <row r="11612" customFormat="false" ht="15" hidden="false" customHeight="false" outlineLevel="0" collapsed="false">
      <c r="A11612" s="24" t="s">
        <v>12435</v>
      </c>
      <c r="B11612" s="39" t="n">
        <v>46265</v>
      </c>
      <c r="C11612" s="24" t="s">
        <v>251</v>
      </c>
      <c r="D11612" s="24" t="s">
        <v>826</v>
      </c>
      <c r="E11612" s="24" t="s">
        <v>103</v>
      </c>
      <c r="F11612" s="38" t="n">
        <v>1580</v>
      </c>
      <c r="G11612" s="42" t="n">
        <f aca="false">DATE(YEAR(B11612),MONTH(B11612),1)</f>
        <v>46235</v>
      </c>
      <c r="H11612" s="24" t="str">
        <f aca="false">INDEX(Customers!$B$2:$B$601,MATCH(C11612,Customers!$A$2:$A$601,0))</f>
        <v>Nairobi</v>
      </c>
      <c r="I11612" s="43" t="n">
        <f aca="false">ROUND(MIN(INDEX(Assumptions!$D$13:$D$18,MATCH(E11612,Assumptions!$A$13:$A$18,0)),MAX(INDEX(Assumptions!$C$13:$C$18,MATCH(E11612,Assumptions!$A$13:$A$18,0)),INDEX(Assumptions!$B$13:$B$18,MATCH(E11612,Assumptions!$A$13:$A$18,0))*F11612)),2)</f>
        <v>15.8</v>
      </c>
    </row>
    <row r="11613" customFormat="false" ht="15" hidden="false" customHeight="false" outlineLevel="0" collapsed="false">
      <c r="A11613" s="24" t="s">
        <v>12436</v>
      </c>
      <c r="B11613" s="39" t="n">
        <v>46265</v>
      </c>
      <c r="C11613" s="24" t="s">
        <v>283</v>
      </c>
      <c r="D11613" s="24" t="s">
        <v>152</v>
      </c>
      <c r="E11613" s="24" t="s">
        <v>105</v>
      </c>
      <c r="F11613" s="38" t="n">
        <v>4210</v>
      </c>
      <c r="G11613" s="42" t="n">
        <f aca="false">DATE(YEAR(B11613),MONTH(B11613),1)</f>
        <v>46235</v>
      </c>
      <c r="H11613" s="24" t="str">
        <f aca="false">INDEX(Customers!$B$2:$B$601,MATCH(C11613,Customers!$A$2:$A$601,0))</f>
        <v>Rift Valley</v>
      </c>
      <c r="I11613" s="43" t="n">
        <f aca="false">ROUND(MIN(INDEX(Assumptions!$D$13:$D$18,MATCH(E11613,Assumptions!$A$13:$A$18,0)),MAX(INDEX(Assumptions!$C$13:$C$18,MATCH(E11613,Assumptions!$A$13:$A$18,0)),INDEX(Assumptions!$B$13:$B$18,MATCH(E11613,Assumptions!$A$13:$A$18,0))*F11613)),2)</f>
        <v>63.15</v>
      </c>
    </row>
    <row r="11614" customFormat="false" ht="15" hidden="false" customHeight="false" outlineLevel="0" collapsed="false">
      <c r="A11614" s="24" t="s">
        <v>12437</v>
      </c>
      <c r="B11614" s="39" t="n">
        <v>46265</v>
      </c>
      <c r="C11614" s="24" t="s">
        <v>285</v>
      </c>
      <c r="D11614" s="24" t="s">
        <v>826</v>
      </c>
      <c r="E11614" s="24" t="s">
        <v>109</v>
      </c>
      <c r="F11614" s="38" t="n">
        <v>20840</v>
      </c>
      <c r="G11614" s="42" t="n">
        <f aca="false">DATE(YEAR(B11614),MONTH(B11614),1)</f>
        <v>46235</v>
      </c>
      <c r="H11614" s="24" t="str">
        <f aca="false">INDEX(Customers!$B$2:$B$601,MATCH(C11614,Customers!$A$2:$A$601,0))</f>
        <v>Eastern</v>
      </c>
      <c r="I11614" s="43" t="n">
        <f aca="false">ROUND(MIN(INDEX(Assumptions!$D$13:$D$18,MATCH(E11614,Assumptions!$A$13:$A$18,0)),MAX(INDEX(Assumptions!$C$13:$C$18,MATCH(E11614,Assumptions!$A$13:$A$18,0)),INDEX(Assumptions!$B$13:$B$18,MATCH(E11614,Assumptions!$A$13:$A$18,0))*F11614)),2)</f>
        <v>40</v>
      </c>
    </row>
    <row r="11615" customFormat="false" ht="15" hidden="false" customHeight="false" outlineLevel="0" collapsed="false">
      <c r="A11615" s="24" t="s">
        <v>12438</v>
      </c>
      <c r="B11615" s="39" t="n">
        <v>46265</v>
      </c>
      <c r="C11615" s="24" t="s">
        <v>287</v>
      </c>
      <c r="D11615" s="24" t="s">
        <v>826</v>
      </c>
      <c r="E11615" s="24" t="s">
        <v>111</v>
      </c>
      <c r="F11615" s="38" t="n">
        <v>50</v>
      </c>
      <c r="G11615" s="42" t="n">
        <f aca="false">DATE(YEAR(B11615),MONTH(B11615),1)</f>
        <v>46235</v>
      </c>
      <c r="H11615" s="24" t="str">
        <f aca="false">INDEX(Customers!$B$2:$B$601,MATCH(C11615,Customers!$A$2:$A$601,0))</f>
        <v>Nairobi</v>
      </c>
      <c r="I11615" s="43" t="n">
        <f aca="false">ROUND(MIN(INDEX(Assumptions!$D$13:$D$18,MATCH(E11615,Assumptions!$A$13:$A$18,0)),MAX(INDEX(Assumptions!$C$13:$C$18,MATCH(E11615,Assumptions!$A$13:$A$18,0)),INDEX(Assumptions!$B$13:$B$18,MATCH(E11615,Assumptions!$A$13:$A$18,0))*F11615)),2)</f>
        <v>2</v>
      </c>
    </row>
    <row r="11616" customFormat="false" ht="15" hidden="false" customHeight="false" outlineLevel="0" collapsed="false">
      <c r="A11616" s="24" t="s">
        <v>12439</v>
      </c>
      <c r="B11616" s="39" t="n">
        <v>46265</v>
      </c>
      <c r="C11616" s="24" t="s">
        <v>293</v>
      </c>
      <c r="D11616" s="24" t="s">
        <v>826</v>
      </c>
      <c r="E11616" s="24" t="s">
        <v>111</v>
      </c>
      <c r="F11616" s="38" t="n">
        <v>200</v>
      </c>
      <c r="G11616" s="42" t="n">
        <f aca="false">DATE(YEAR(B11616),MONTH(B11616),1)</f>
        <v>46235</v>
      </c>
      <c r="H11616" s="24" t="str">
        <f aca="false">INDEX(Customers!$B$2:$B$601,MATCH(C11616,Customers!$A$2:$A$601,0))</f>
        <v>Western</v>
      </c>
      <c r="I11616" s="43" t="n">
        <f aca="false">ROUND(MIN(INDEX(Assumptions!$D$13:$D$18,MATCH(E11616,Assumptions!$A$13:$A$18,0)),MAX(INDEX(Assumptions!$C$13:$C$18,MATCH(E11616,Assumptions!$A$13:$A$18,0)),INDEX(Assumptions!$B$13:$B$18,MATCH(E11616,Assumptions!$A$13:$A$18,0))*F11616)),2)</f>
        <v>8</v>
      </c>
    </row>
    <row r="11617" customFormat="false" ht="15" hidden="false" customHeight="false" outlineLevel="0" collapsed="false">
      <c r="A11617" s="24" t="s">
        <v>12440</v>
      </c>
      <c r="B11617" s="39" t="n">
        <v>46265</v>
      </c>
      <c r="C11617" s="24" t="s">
        <v>297</v>
      </c>
      <c r="D11617" s="24" t="s">
        <v>152</v>
      </c>
      <c r="E11617" s="24" t="s">
        <v>105</v>
      </c>
      <c r="F11617" s="38" t="n">
        <v>5230</v>
      </c>
      <c r="G11617" s="42" t="n">
        <f aca="false">DATE(YEAR(B11617),MONTH(B11617),1)</f>
        <v>46235</v>
      </c>
      <c r="H11617" s="24" t="str">
        <f aca="false">INDEX(Customers!$B$2:$B$601,MATCH(C11617,Customers!$A$2:$A$601,0))</f>
        <v>Nairobi</v>
      </c>
      <c r="I11617" s="43" t="n">
        <f aca="false">ROUND(MIN(INDEX(Assumptions!$D$13:$D$18,MATCH(E11617,Assumptions!$A$13:$A$18,0)),MAX(INDEX(Assumptions!$C$13:$C$18,MATCH(E11617,Assumptions!$A$13:$A$18,0)),INDEX(Assumptions!$B$13:$B$18,MATCH(E11617,Assumptions!$A$13:$A$18,0))*F11617)),2)</f>
        <v>78.45</v>
      </c>
    </row>
    <row r="11618" customFormat="false" ht="15" hidden="false" customHeight="false" outlineLevel="0" collapsed="false">
      <c r="A11618" s="24" t="s">
        <v>12441</v>
      </c>
      <c r="B11618" s="39" t="n">
        <v>46265</v>
      </c>
      <c r="C11618" s="24" t="s">
        <v>301</v>
      </c>
      <c r="D11618" s="24" t="s">
        <v>826</v>
      </c>
      <c r="E11618" s="24" t="s">
        <v>111</v>
      </c>
      <c r="F11618" s="38" t="n">
        <v>50</v>
      </c>
      <c r="G11618" s="42" t="n">
        <f aca="false">DATE(YEAR(B11618),MONTH(B11618),1)</f>
        <v>46235</v>
      </c>
      <c r="H11618" s="24" t="str">
        <f aca="false">INDEX(Customers!$B$2:$B$601,MATCH(C11618,Customers!$A$2:$A$601,0))</f>
        <v>Nairobi</v>
      </c>
      <c r="I11618" s="43" t="n">
        <f aca="false">ROUND(MIN(INDEX(Assumptions!$D$13:$D$18,MATCH(E11618,Assumptions!$A$13:$A$18,0)),MAX(INDEX(Assumptions!$C$13:$C$18,MATCH(E11618,Assumptions!$A$13:$A$18,0)),INDEX(Assumptions!$B$13:$B$18,MATCH(E11618,Assumptions!$A$13:$A$18,0))*F11618)),2)</f>
        <v>2</v>
      </c>
    </row>
    <row r="11619" customFormat="false" ht="15" hidden="false" customHeight="false" outlineLevel="0" collapsed="false">
      <c r="A11619" s="24" t="s">
        <v>12442</v>
      </c>
      <c r="B11619" s="39" t="n">
        <v>46265</v>
      </c>
      <c r="C11619" s="24" t="s">
        <v>313</v>
      </c>
      <c r="D11619" s="24" t="s">
        <v>826</v>
      </c>
      <c r="E11619" s="24" t="s">
        <v>109</v>
      </c>
      <c r="F11619" s="38" t="n">
        <v>1680</v>
      </c>
      <c r="G11619" s="42" t="n">
        <f aca="false">DATE(YEAR(B11619),MONTH(B11619),1)</f>
        <v>46235</v>
      </c>
      <c r="H11619" s="24" t="str">
        <f aca="false">INDEX(Customers!$B$2:$B$601,MATCH(C11619,Customers!$A$2:$A$601,0))</f>
        <v>Eastern</v>
      </c>
      <c r="I11619" s="43" t="n">
        <f aca="false">ROUND(MIN(INDEX(Assumptions!$D$13:$D$18,MATCH(E11619,Assumptions!$A$13:$A$18,0)),MAX(INDEX(Assumptions!$C$13:$C$18,MATCH(E11619,Assumptions!$A$13:$A$18,0)),INDEX(Assumptions!$B$13:$B$18,MATCH(E11619,Assumptions!$A$13:$A$18,0))*F11619)),2)</f>
        <v>6.72</v>
      </c>
    </row>
    <row r="11620" customFormat="false" ht="15" hidden="false" customHeight="false" outlineLevel="0" collapsed="false">
      <c r="A11620" s="24" t="s">
        <v>12443</v>
      </c>
      <c r="B11620" s="39" t="n">
        <v>46265</v>
      </c>
      <c r="C11620" s="24" t="s">
        <v>314</v>
      </c>
      <c r="D11620" s="24" t="s">
        <v>193</v>
      </c>
      <c r="E11620" s="24" t="s">
        <v>105</v>
      </c>
      <c r="F11620" s="38" t="n">
        <v>2090</v>
      </c>
      <c r="G11620" s="42" t="n">
        <f aca="false">DATE(YEAR(B11620),MONTH(B11620),1)</f>
        <v>46235</v>
      </c>
      <c r="H11620" s="24" t="str">
        <f aca="false">INDEX(Customers!$B$2:$B$601,MATCH(C11620,Customers!$A$2:$A$601,0))</f>
        <v>Western</v>
      </c>
      <c r="I11620" s="43" t="n">
        <f aca="false">ROUND(MIN(INDEX(Assumptions!$D$13:$D$18,MATCH(E11620,Assumptions!$A$13:$A$18,0)),MAX(INDEX(Assumptions!$C$13:$C$18,MATCH(E11620,Assumptions!$A$13:$A$18,0)),INDEX(Assumptions!$B$13:$B$18,MATCH(E11620,Assumptions!$A$13:$A$18,0))*F11620)),2)</f>
        <v>31.35</v>
      </c>
    </row>
    <row r="11621" customFormat="false" ht="15" hidden="false" customHeight="false" outlineLevel="0" collapsed="false">
      <c r="A11621" s="24" t="s">
        <v>12444</v>
      </c>
      <c r="B11621" s="39" t="n">
        <v>46265</v>
      </c>
      <c r="C11621" s="24" t="s">
        <v>317</v>
      </c>
      <c r="D11621" s="24" t="s">
        <v>826</v>
      </c>
      <c r="E11621" s="24" t="s">
        <v>103</v>
      </c>
      <c r="F11621" s="38" t="n">
        <v>430</v>
      </c>
      <c r="G11621" s="42" t="n">
        <f aca="false">DATE(YEAR(B11621),MONTH(B11621),1)</f>
        <v>46235</v>
      </c>
      <c r="H11621" s="24" t="str">
        <f aca="false">INDEX(Customers!$B$2:$B$601,MATCH(C11621,Customers!$A$2:$A$601,0))</f>
        <v>Rift Valley</v>
      </c>
      <c r="I11621" s="43" t="n">
        <f aca="false">ROUND(MIN(INDEX(Assumptions!$D$13:$D$18,MATCH(E11621,Assumptions!$A$13:$A$18,0)),MAX(INDEX(Assumptions!$C$13:$C$18,MATCH(E11621,Assumptions!$A$13:$A$18,0)),INDEX(Assumptions!$B$13:$B$18,MATCH(E11621,Assumptions!$A$13:$A$18,0))*F11621)),2)</f>
        <v>5</v>
      </c>
    </row>
    <row r="11622" customFormat="false" ht="15" hidden="false" customHeight="false" outlineLevel="0" collapsed="false">
      <c r="A11622" s="24" t="s">
        <v>12445</v>
      </c>
      <c r="B11622" s="39" t="n">
        <v>46265</v>
      </c>
      <c r="C11622" s="24" t="s">
        <v>320</v>
      </c>
      <c r="D11622" s="24" t="s">
        <v>826</v>
      </c>
      <c r="E11622" s="24" t="s">
        <v>113</v>
      </c>
      <c r="F11622" s="38" t="n">
        <v>250</v>
      </c>
      <c r="G11622" s="42" t="n">
        <f aca="false">DATE(YEAR(B11622),MONTH(B11622),1)</f>
        <v>46235</v>
      </c>
      <c r="H11622" s="24" t="str">
        <f aca="false">INDEX(Customers!$B$2:$B$601,MATCH(C11622,Customers!$A$2:$A$601,0))</f>
        <v>Rift Valley</v>
      </c>
      <c r="I11622" s="43" t="n">
        <f aca="false">ROUND(MIN(INDEX(Assumptions!$D$13:$D$18,MATCH(E11622,Assumptions!$A$13:$A$18,0)),MAX(INDEX(Assumptions!$C$13:$C$18,MATCH(E11622,Assumptions!$A$13:$A$18,0)),INDEX(Assumptions!$B$13:$B$18,MATCH(E11622,Assumptions!$A$13:$A$18,0))*F11622)),2)</f>
        <v>12.5</v>
      </c>
    </row>
    <row r="11623" customFormat="false" ht="15" hidden="false" customHeight="false" outlineLevel="0" collapsed="false">
      <c r="A11623" s="24" t="s">
        <v>12446</v>
      </c>
      <c r="B11623" s="39" t="n">
        <v>46265</v>
      </c>
      <c r="C11623" s="24" t="s">
        <v>333</v>
      </c>
      <c r="D11623" s="24" t="s">
        <v>826</v>
      </c>
      <c r="E11623" s="24" t="s">
        <v>103</v>
      </c>
      <c r="F11623" s="38" t="n">
        <v>7480</v>
      </c>
      <c r="G11623" s="42" t="n">
        <f aca="false">DATE(YEAR(B11623),MONTH(B11623),1)</f>
        <v>46235</v>
      </c>
      <c r="H11623" s="24" t="str">
        <f aca="false">INDEX(Customers!$B$2:$B$601,MATCH(C11623,Customers!$A$2:$A$601,0))</f>
        <v>Coast</v>
      </c>
      <c r="I11623" s="43" t="n">
        <f aca="false">ROUND(MIN(INDEX(Assumptions!$D$13:$D$18,MATCH(E11623,Assumptions!$A$13:$A$18,0)),MAX(INDEX(Assumptions!$C$13:$C$18,MATCH(E11623,Assumptions!$A$13:$A$18,0)),INDEX(Assumptions!$B$13:$B$18,MATCH(E11623,Assumptions!$A$13:$A$18,0))*F11623)),2)</f>
        <v>74.8</v>
      </c>
    </row>
    <row r="11624" customFormat="false" ht="15" hidden="false" customHeight="false" outlineLevel="0" collapsed="false">
      <c r="A11624" s="24" t="s">
        <v>12447</v>
      </c>
      <c r="B11624" s="39" t="n">
        <v>46265</v>
      </c>
      <c r="C11624" s="24" t="s">
        <v>334</v>
      </c>
      <c r="D11624" s="24" t="s">
        <v>826</v>
      </c>
      <c r="E11624" s="24" t="s">
        <v>109</v>
      </c>
      <c r="F11624" s="38" t="n">
        <v>17000</v>
      </c>
      <c r="G11624" s="42" t="n">
        <f aca="false">DATE(YEAR(B11624),MONTH(B11624),1)</f>
        <v>46235</v>
      </c>
      <c r="H11624" s="24" t="str">
        <f aca="false">INDEX(Customers!$B$2:$B$601,MATCH(C11624,Customers!$A$2:$A$601,0))</f>
        <v>Nairobi</v>
      </c>
      <c r="I11624" s="43" t="n">
        <f aca="false">ROUND(MIN(INDEX(Assumptions!$D$13:$D$18,MATCH(E11624,Assumptions!$A$13:$A$18,0)),MAX(INDEX(Assumptions!$C$13:$C$18,MATCH(E11624,Assumptions!$A$13:$A$18,0)),INDEX(Assumptions!$B$13:$B$18,MATCH(E11624,Assumptions!$A$13:$A$18,0))*F11624)),2)</f>
        <v>40</v>
      </c>
    </row>
    <row r="11625" customFormat="false" ht="15" hidden="false" customHeight="false" outlineLevel="0" collapsed="false">
      <c r="A11625" s="24" t="s">
        <v>12448</v>
      </c>
      <c r="B11625" s="39" t="n">
        <v>46265</v>
      </c>
      <c r="C11625" s="24" t="s">
        <v>344</v>
      </c>
      <c r="D11625" s="24" t="s">
        <v>826</v>
      </c>
      <c r="E11625" s="24" t="s">
        <v>109</v>
      </c>
      <c r="F11625" s="38" t="n">
        <v>76540</v>
      </c>
      <c r="G11625" s="42" t="n">
        <f aca="false">DATE(YEAR(B11625),MONTH(B11625),1)</f>
        <v>46235</v>
      </c>
      <c r="H11625" s="24" t="str">
        <f aca="false">INDEX(Customers!$B$2:$B$601,MATCH(C11625,Customers!$A$2:$A$601,0))</f>
        <v>Central</v>
      </c>
      <c r="I11625" s="43" t="n">
        <f aca="false">ROUND(MIN(INDEX(Assumptions!$D$13:$D$18,MATCH(E11625,Assumptions!$A$13:$A$18,0)),MAX(INDEX(Assumptions!$C$13:$C$18,MATCH(E11625,Assumptions!$A$13:$A$18,0)),INDEX(Assumptions!$B$13:$B$18,MATCH(E11625,Assumptions!$A$13:$A$18,0))*F11625)),2)</f>
        <v>40</v>
      </c>
    </row>
    <row r="11626" customFormat="false" ht="15" hidden="false" customHeight="false" outlineLevel="0" collapsed="false">
      <c r="A11626" s="24" t="s">
        <v>12449</v>
      </c>
      <c r="B11626" s="39" t="n">
        <v>46265</v>
      </c>
      <c r="C11626" s="24" t="s">
        <v>344</v>
      </c>
      <c r="D11626" s="24" t="s">
        <v>826</v>
      </c>
      <c r="E11626" s="24" t="s">
        <v>109</v>
      </c>
      <c r="F11626" s="38" t="n">
        <v>13600</v>
      </c>
      <c r="G11626" s="42" t="n">
        <f aca="false">DATE(YEAR(B11626),MONTH(B11626),1)</f>
        <v>46235</v>
      </c>
      <c r="H11626" s="24" t="str">
        <f aca="false">INDEX(Customers!$B$2:$B$601,MATCH(C11626,Customers!$A$2:$A$601,0))</f>
        <v>Central</v>
      </c>
      <c r="I11626" s="43" t="n">
        <f aca="false">ROUND(MIN(INDEX(Assumptions!$D$13:$D$18,MATCH(E11626,Assumptions!$A$13:$A$18,0)),MAX(INDEX(Assumptions!$C$13:$C$18,MATCH(E11626,Assumptions!$A$13:$A$18,0)),INDEX(Assumptions!$B$13:$B$18,MATCH(E11626,Assumptions!$A$13:$A$18,0))*F11626)),2)</f>
        <v>40</v>
      </c>
    </row>
    <row r="11627" customFormat="false" ht="15" hidden="false" customHeight="false" outlineLevel="0" collapsed="false">
      <c r="A11627" s="24" t="s">
        <v>12450</v>
      </c>
      <c r="B11627" s="39" t="n">
        <v>46265</v>
      </c>
      <c r="C11627" s="24" t="s">
        <v>344</v>
      </c>
      <c r="D11627" s="24" t="s">
        <v>826</v>
      </c>
      <c r="E11627" s="24" t="s">
        <v>103</v>
      </c>
      <c r="F11627" s="38" t="n">
        <v>3840</v>
      </c>
      <c r="G11627" s="42" t="n">
        <f aca="false">DATE(YEAR(B11627),MONTH(B11627),1)</f>
        <v>46235</v>
      </c>
      <c r="H11627" s="24" t="str">
        <f aca="false">INDEX(Customers!$B$2:$B$601,MATCH(C11627,Customers!$A$2:$A$601,0))</f>
        <v>Central</v>
      </c>
      <c r="I11627" s="43" t="n">
        <f aca="false">ROUND(MIN(INDEX(Assumptions!$D$13:$D$18,MATCH(E11627,Assumptions!$A$13:$A$18,0)),MAX(INDEX(Assumptions!$C$13:$C$18,MATCH(E11627,Assumptions!$A$13:$A$18,0)),INDEX(Assumptions!$B$13:$B$18,MATCH(E11627,Assumptions!$A$13:$A$18,0))*F11627)),2)</f>
        <v>38.4</v>
      </c>
    </row>
    <row r="11628" customFormat="false" ht="15" hidden="false" customHeight="false" outlineLevel="0" collapsed="false">
      <c r="A11628" s="24" t="s">
        <v>12451</v>
      </c>
      <c r="B11628" s="39" t="n">
        <v>46265</v>
      </c>
      <c r="C11628" s="24" t="s">
        <v>358</v>
      </c>
      <c r="D11628" s="24" t="s">
        <v>826</v>
      </c>
      <c r="E11628" s="24" t="s">
        <v>103</v>
      </c>
      <c r="F11628" s="38" t="n">
        <v>910</v>
      </c>
      <c r="G11628" s="42" t="n">
        <f aca="false">DATE(YEAR(B11628),MONTH(B11628),1)</f>
        <v>46235</v>
      </c>
      <c r="H11628" s="24" t="str">
        <f aca="false">INDEX(Customers!$B$2:$B$601,MATCH(C11628,Customers!$A$2:$A$601,0))</f>
        <v>Western</v>
      </c>
      <c r="I11628" s="43" t="n">
        <f aca="false">ROUND(MIN(INDEX(Assumptions!$D$13:$D$18,MATCH(E11628,Assumptions!$A$13:$A$18,0)),MAX(INDEX(Assumptions!$C$13:$C$18,MATCH(E11628,Assumptions!$A$13:$A$18,0)),INDEX(Assumptions!$B$13:$B$18,MATCH(E11628,Assumptions!$A$13:$A$18,0))*F11628)),2)</f>
        <v>9.1</v>
      </c>
    </row>
    <row r="11629" customFormat="false" ht="15" hidden="false" customHeight="false" outlineLevel="0" collapsed="false">
      <c r="A11629" s="24" t="s">
        <v>12452</v>
      </c>
      <c r="B11629" s="39" t="n">
        <v>46265</v>
      </c>
      <c r="C11629" s="24" t="s">
        <v>358</v>
      </c>
      <c r="D11629" s="24" t="s">
        <v>826</v>
      </c>
      <c r="E11629" s="24" t="s">
        <v>103</v>
      </c>
      <c r="F11629" s="38" t="n">
        <v>2060</v>
      </c>
      <c r="G11629" s="42" t="n">
        <f aca="false">DATE(YEAR(B11629),MONTH(B11629),1)</f>
        <v>46235</v>
      </c>
      <c r="H11629" s="24" t="str">
        <f aca="false">INDEX(Customers!$B$2:$B$601,MATCH(C11629,Customers!$A$2:$A$601,0))</f>
        <v>Western</v>
      </c>
      <c r="I11629" s="43" t="n">
        <f aca="false">ROUND(MIN(INDEX(Assumptions!$D$13:$D$18,MATCH(E11629,Assumptions!$A$13:$A$18,0)),MAX(INDEX(Assumptions!$C$13:$C$18,MATCH(E11629,Assumptions!$A$13:$A$18,0)),INDEX(Assumptions!$B$13:$B$18,MATCH(E11629,Assumptions!$A$13:$A$18,0))*F11629)),2)</f>
        <v>20.6</v>
      </c>
    </row>
    <row r="11630" customFormat="false" ht="15" hidden="false" customHeight="false" outlineLevel="0" collapsed="false">
      <c r="A11630" s="24" t="s">
        <v>12453</v>
      </c>
      <c r="B11630" s="39" t="n">
        <v>46265</v>
      </c>
      <c r="C11630" s="24" t="s">
        <v>364</v>
      </c>
      <c r="D11630" s="24" t="s">
        <v>826</v>
      </c>
      <c r="E11630" s="24" t="s">
        <v>103</v>
      </c>
      <c r="F11630" s="38" t="n">
        <v>730</v>
      </c>
      <c r="G11630" s="42" t="n">
        <f aca="false">DATE(YEAR(B11630),MONTH(B11630),1)</f>
        <v>46235</v>
      </c>
      <c r="H11630" s="24" t="str">
        <f aca="false">INDEX(Customers!$B$2:$B$601,MATCH(C11630,Customers!$A$2:$A$601,0))</f>
        <v>Central</v>
      </c>
      <c r="I11630" s="43" t="n">
        <f aca="false">ROUND(MIN(INDEX(Assumptions!$D$13:$D$18,MATCH(E11630,Assumptions!$A$13:$A$18,0)),MAX(INDEX(Assumptions!$C$13:$C$18,MATCH(E11630,Assumptions!$A$13:$A$18,0)),INDEX(Assumptions!$B$13:$B$18,MATCH(E11630,Assumptions!$A$13:$A$18,0))*F11630)),2)</f>
        <v>7.3</v>
      </c>
    </row>
    <row r="11631" customFormat="false" ht="15" hidden="false" customHeight="false" outlineLevel="0" collapsed="false">
      <c r="A11631" s="24" t="s">
        <v>12454</v>
      </c>
      <c r="B11631" s="39" t="n">
        <v>46265</v>
      </c>
      <c r="C11631" s="24" t="s">
        <v>395</v>
      </c>
      <c r="D11631" s="24" t="s">
        <v>826</v>
      </c>
      <c r="E11631" s="24" t="s">
        <v>103</v>
      </c>
      <c r="F11631" s="38" t="n">
        <v>1600</v>
      </c>
      <c r="G11631" s="42" t="n">
        <f aca="false">DATE(YEAR(B11631),MONTH(B11631),1)</f>
        <v>46235</v>
      </c>
      <c r="H11631" s="24" t="str">
        <f aca="false">INDEX(Customers!$B$2:$B$601,MATCH(C11631,Customers!$A$2:$A$601,0))</f>
        <v>Eastern</v>
      </c>
      <c r="I11631" s="43" t="n">
        <f aca="false">ROUND(MIN(INDEX(Assumptions!$D$13:$D$18,MATCH(E11631,Assumptions!$A$13:$A$18,0)),MAX(INDEX(Assumptions!$C$13:$C$18,MATCH(E11631,Assumptions!$A$13:$A$18,0)),INDEX(Assumptions!$B$13:$B$18,MATCH(E11631,Assumptions!$A$13:$A$18,0))*F11631)),2)</f>
        <v>16</v>
      </c>
    </row>
    <row r="11632" customFormat="false" ht="15" hidden="false" customHeight="false" outlineLevel="0" collapsed="false">
      <c r="A11632" s="24" t="s">
        <v>12455</v>
      </c>
      <c r="B11632" s="39" t="n">
        <v>46265</v>
      </c>
      <c r="C11632" s="24" t="s">
        <v>408</v>
      </c>
      <c r="D11632" s="24" t="s">
        <v>153</v>
      </c>
      <c r="E11632" s="24" t="s">
        <v>107</v>
      </c>
      <c r="F11632" s="38" t="n">
        <v>147140</v>
      </c>
      <c r="G11632" s="42" t="n">
        <f aca="false">DATE(YEAR(B11632),MONTH(B11632),1)</f>
        <v>46235</v>
      </c>
      <c r="H11632" s="24" t="str">
        <f aca="false">INDEX(Customers!$B$2:$B$601,MATCH(C11632,Customers!$A$2:$A$601,0))</f>
        <v>Nairobi</v>
      </c>
      <c r="I11632" s="43" t="n">
        <f aca="false">ROUND(MIN(INDEX(Assumptions!$D$13:$D$18,MATCH(E11632,Assumptions!$A$13:$A$18,0)),MAX(INDEX(Assumptions!$C$13:$C$18,MATCH(E11632,Assumptions!$A$13:$A$18,0)),INDEX(Assumptions!$B$13:$B$18,MATCH(E11632,Assumptions!$A$13:$A$18,0))*F11632)),2)</f>
        <v>0</v>
      </c>
    </row>
    <row r="11633" customFormat="false" ht="15" hidden="false" customHeight="false" outlineLevel="0" collapsed="false">
      <c r="A11633" s="24" t="s">
        <v>12456</v>
      </c>
      <c r="B11633" s="39" t="n">
        <v>46265</v>
      </c>
      <c r="C11633" s="24" t="s">
        <v>427</v>
      </c>
      <c r="D11633" s="24" t="s">
        <v>826</v>
      </c>
      <c r="E11633" s="24" t="s">
        <v>109</v>
      </c>
      <c r="F11633" s="38" t="n">
        <v>2140</v>
      </c>
      <c r="G11633" s="42" t="n">
        <f aca="false">DATE(YEAR(B11633),MONTH(B11633),1)</f>
        <v>46235</v>
      </c>
      <c r="H11633" s="24" t="str">
        <f aca="false">INDEX(Customers!$B$2:$B$601,MATCH(C11633,Customers!$A$2:$A$601,0))</f>
        <v>Nairobi</v>
      </c>
      <c r="I11633" s="43" t="n">
        <f aca="false">ROUND(MIN(INDEX(Assumptions!$D$13:$D$18,MATCH(E11633,Assumptions!$A$13:$A$18,0)),MAX(INDEX(Assumptions!$C$13:$C$18,MATCH(E11633,Assumptions!$A$13:$A$18,0)),INDEX(Assumptions!$B$13:$B$18,MATCH(E11633,Assumptions!$A$13:$A$18,0))*F11633)),2)</f>
        <v>8.56</v>
      </c>
    </row>
    <row r="11634" customFormat="false" ht="15" hidden="false" customHeight="false" outlineLevel="0" collapsed="false">
      <c r="A11634" s="24" t="s">
        <v>12457</v>
      </c>
      <c r="B11634" s="39" t="n">
        <v>46265</v>
      </c>
      <c r="C11634" s="24" t="s">
        <v>427</v>
      </c>
      <c r="D11634" s="24" t="s">
        <v>161</v>
      </c>
      <c r="E11634" s="24" t="s">
        <v>107</v>
      </c>
      <c r="F11634" s="38" t="n">
        <v>6250</v>
      </c>
      <c r="G11634" s="42" t="n">
        <f aca="false">DATE(YEAR(B11634),MONTH(B11634),1)</f>
        <v>46235</v>
      </c>
      <c r="H11634" s="24" t="str">
        <f aca="false">INDEX(Customers!$B$2:$B$601,MATCH(C11634,Customers!$A$2:$A$601,0))</f>
        <v>Nairobi</v>
      </c>
      <c r="I11634" s="43" t="n">
        <f aca="false">ROUND(MIN(INDEX(Assumptions!$D$13:$D$18,MATCH(E11634,Assumptions!$A$13:$A$18,0)),MAX(INDEX(Assumptions!$C$13:$C$18,MATCH(E11634,Assumptions!$A$13:$A$18,0)),INDEX(Assumptions!$B$13:$B$18,MATCH(E11634,Assumptions!$A$13:$A$18,0))*F11634)),2)</f>
        <v>0</v>
      </c>
    </row>
    <row r="11635" customFormat="false" ht="15" hidden="false" customHeight="false" outlineLevel="0" collapsed="false">
      <c r="A11635" s="24" t="s">
        <v>12458</v>
      </c>
      <c r="B11635" s="39" t="n">
        <v>46265</v>
      </c>
      <c r="C11635" s="24" t="s">
        <v>429</v>
      </c>
      <c r="D11635" s="24" t="s">
        <v>203</v>
      </c>
      <c r="E11635" s="24" t="s">
        <v>107</v>
      </c>
      <c r="F11635" s="38" t="n">
        <v>10540</v>
      </c>
      <c r="G11635" s="42" t="n">
        <f aca="false">DATE(YEAR(B11635),MONTH(B11635),1)</f>
        <v>46235</v>
      </c>
      <c r="H11635" s="24" t="str">
        <f aca="false">INDEX(Customers!$B$2:$B$601,MATCH(C11635,Customers!$A$2:$A$601,0))</f>
        <v>Eastern</v>
      </c>
      <c r="I11635" s="43" t="n">
        <f aca="false">ROUND(MIN(INDEX(Assumptions!$D$13:$D$18,MATCH(E11635,Assumptions!$A$13:$A$18,0)),MAX(INDEX(Assumptions!$C$13:$C$18,MATCH(E11635,Assumptions!$A$13:$A$18,0)),INDEX(Assumptions!$B$13:$B$18,MATCH(E11635,Assumptions!$A$13:$A$18,0))*F11635)),2)</f>
        <v>0</v>
      </c>
    </row>
    <row r="11636" customFormat="false" ht="15" hidden="false" customHeight="false" outlineLevel="0" collapsed="false">
      <c r="A11636" s="24" t="s">
        <v>12459</v>
      </c>
      <c r="B11636" s="39" t="n">
        <v>46265</v>
      </c>
      <c r="C11636" s="24" t="s">
        <v>432</v>
      </c>
      <c r="D11636" s="24" t="s">
        <v>174</v>
      </c>
      <c r="E11636" s="24" t="s">
        <v>107</v>
      </c>
      <c r="F11636" s="38" t="n">
        <v>1190</v>
      </c>
      <c r="G11636" s="42" t="n">
        <f aca="false">DATE(YEAR(B11636),MONTH(B11636),1)</f>
        <v>46235</v>
      </c>
      <c r="H11636" s="24" t="str">
        <f aca="false">INDEX(Customers!$B$2:$B$601,MATCH(C11636,Customers!$A$2:$A$601,0))</f>
        <v>Rift Valley</v>
      </c>
      <c r="I11636" s="43" t="n">
        <f aca="false">ROUND(MIN(INDEX(Assumptions!$D$13:$D$18,MATCH(E11636,Assumptions!$A$13:$A$18,0)),MAX(INDEX(Assumptions!$C$13:$C$18,MATCH(E11636,Assumptions!$A$13:$A$18,0)),INDEX(Assumptions!$B$13:$B$18,MATCH(E11636,Assumptions!$A$13:$A$18,0))*F11636)),2)</f>
        <v>0</v>
      </c>
    </row>
    <row r="11637" customFormat="false" ht="15" hidden="false" customHeight="false" outlineLevel="0" collapsed="false">
      <c r="A11637" s="24" t="s">
        <v>12460</v>
      </c>
      <c r="B11637" s="39" t="n">
        <v>46265</v>
      </c>
      <c r="C11637" s="24" t="s">
        <v>442</v>
      </c>
      <c r="D11637" s="24" t="s">
        <v>826</v>
      </c>
      <c r="E11637" s="24" t="s">
        <v>103</v>
      </c>
      <c r="F11637" s="38" t="n">
        <v>1000</v>
      </c>
      <c r="G11637" s="42" t="n">
        <f aca="false">DATE(YEAR(B11637),MONTH(B11637),1)</f>
        <v>46235</v>
      </c>
      <c r="H11637" s="24" t="str">
        <f aca="false">INDEX(Customers!$B$2:$B$601,MATCH(C11637,Customers!$A$2:$A$601,0))</f>
        <v>Rift Valley</v>
      </c>
      <c r="I11637" s="43" t="n">
        <f aca="false">ROUND(MIN(INDEX(Assumptions!$D$13:$D$18,MATCH(E11637,Assumptions!$A$13:$A$18,0)),MAX(INDEX(Assumptions!$C$13:$C$18,MATCH(E11637,Assumptions!$A$13:$A$18,0)),INDEX(Assumptions!$B$13:$B$18,MATCH(E11637,Assumptions!$A$13:$A$18,0))*F11637)),2)</f>
        <v>10</v>
      </c>
    </row>
    <row r="11638" customFormat="false" ht="15" hidden="false" customHeight="false" outlineLevel="0" collapsed="false">
      <c r="A11638" s="24" t="s">
        <v>12461</v>
      </c>
      <c r="B11638" s="39" t="n">
        <v>46265</v>
      </c>
      <c r="C11638" s="24" t="s">
        <v>449</v>
      </c>
      <c r="D11638" s="24" t="s">
        <v>826</v>
      </c>
      <c r="E11638" s="24" t="s">
        <v>113</v>
      </c>
      <c r="F11638" s="38" t="n">
        <v>250</v>
      </c>
      <c r="G11638" s="42" t="n">
        <f aca="false">DATE(YEAR(B11638),MONTH(B11638),1)</f>
        <v>46235</v>
      </c>
      <c r="H11638" s="24" t="str">
        <f aca="false">INDEX(Customers!$B$2:$B$601,MATCH(C11638,Customers!$A$2:$A$601,0))</f>
        <v>Rift Valley</v>
      </c>
      <c r="I11638" s="43" t="n">
        <f aca="false">ROUND(MIN(INDEX(Assumptions!$D$13:$D$18,MATCH(E11638,Assumptions!$A$13:$A$18,0)),MAX(INDEX(Assumptions!$C$13:$C$18,MATCH(E11638,Assumptions!$A$13:$A$18,0)),INDEX(Assumptions!$B$13:$B$18,MATCH(E11638,Assumptions!$A$13:$A$18,0))*F11638)),2)</f>
        <v>12.5</v>
      </c>
    </row>
    <row r="11639" customFormat="false" ht="15" hidden="false" customHeight="false" outlineLevel="0" collapsed="false">
      <c r="A11639" s="24" t="s">
        <v>12462</v>
      </c>
      <c r="B11639" s="39" t="n">
        <v>46265</v>
      </c>
      <c r="C11639" s="24" t="s">
        <v>452</v>
      </c>
      <c r="D11639" s="24" t="s">
        <v>826</v>
      </c>
      <c r="E11639" s="24" t="s">
        <v>113</v>
      </c>
      <c r="F11639" s="38" t="n">
        <v>250</v>
      </c>
      <c r="G11639" s="42" t="n">
        <f aca="false">DATE(YEAR(B11639),MONTH(B11639),1)</f>
        <v>46235</v>
      </c>
      <c r="H11639" s="24" t="str">
        <f aca="false">INDEX(Customers!$B$2:$B$601,MATCH(C11639,Customers!$A$2:$A$601,0))</f>
        <v>Nairobi</v>
      </c>
      <c r="I11639" s="43" t="n">
        <f aca="false">ROUND(MIN(INDEX(Assumptions!$D$13:$D$18,MATCH(E11639,Assumptions!$A$13:$A$18,0)),MAX(INDEX(Assumptions!$C$13:$C$18,MATCH(E11639,Assumptions!$A$13:$A$18,0)),INDEX(Assumptions!$B$13:$B$18,MATCH(E11639,Assumptions!$A$13:$A$18,0))*F11639)),2)</f>
        <v>12.5</v>
      </c>
    </row>
    <row r="11640" customFormat="false" ht="15" hidden="false" customHeight="false" outlineLevel="0" collapsed="false">
      <c r="A11640" s="24" t="s">
        <v>12463</v>
      </c>
      <c r="B11640" s="39" t="n">
        <v>46265</v>
      </c>
      <c r="C11640" s="24" t="s">
        <v>471</v>
      </c>
      <c r="D11640" s="24" t="s">
        <v>209</v>
      </c>
      <c r="E11640" s="24" t="s">
        <v>107</v>
      </c>
      <c r="F11640" s="38" t="n">
        <v>1360</v>
      </c>
      <c r="G11640" s="42" t="n">
        <f aca="false">DATE(YEAR(B11640),MONTH(B11640),1)</f>
        <v>46235</v>
      </c>
      <c r="H11640" s="24" t="str">
        <f aca="false">INDEX(Customers!$B$2:$B$601,MATCH(C11640,Customers!$A$2:$A$601,0))</f>
        <v>Eastern</v>
      </c>
      <c r="I11640" s="43" t="n">
        <f aca="false">ROUND(MIN(INDEX(Assumptions!$D$13:$D$18,MATCH(E11640,Assumptions!$A$13:$A$18,0)),MAX(INDEX(Assumptions!$C$13:$C$18,MATCH(E11640,Assumptions!$A$13:$A$18,0)),INDEX(Assumptions!$B$13:$B$18,MATCH(E11640,Assumptions!$A$13:$A$18,0))*F11640)),2)</f>
        <v>0</v>
      </c>
    </row>
    <row r="11641" customFormat="false" ht="15" hidden="false" customHeight="false" outlineLevel="0" collapsed="false">
      <c r="A11641" s="24" t="s">
        <v>12464</v>
      </c>
      <c r="B11641" s="39" t="n">
        <v>46265</v>
      </c>
      <c r="C11641" s="24" t="s">
        <v>475</v>
      </c>
      <c r="D11641" s="24" t="s">
        <v>826</v>
      </c>
      <c r="E11641" s="24" t="s">
        <v>113</v>
      </c>
      <c r="F11641" s="38" t="n">
        <v>250</v>
      </c>
      <c r="G11641" s="42" t="n">
        <f aca="false">DATE(YEAR(B11641),MONTH(B11641),1)</f>
        <v>46235</v>
      </c>
      <c r="H11641" s="24" t="str">
        <f aca="false">INDEX(Customers!$B$2:$B$601,MATCH(C11641,Customers!$A$2:$A$601,0))</f>
        <v>Coast</v>
      </c>
      <c r="I11641" s="43" t="n">
        <f aca="false">ROUND(MIN(INDEX(Assumptions!$D$13:$D$18,MATCH(E11641,Assumptions!$A$13:$A$18,0)),MAX(INDEX(Assumptions!$C$13:$C$18,MATCH(E11641,Assumptions!$A$13:$A$18,0)),INDEX(Assumptions!$B$13:$B$18,MATCH(E11641,Assumptions!$A$13:$A$18,0))*F11641)),2)</f>
        <v>12.5</v>
      </c>
    </row>
    <row r="11642" customFormat="false" ht="15" hidden="false" customHeight="false" outlineLevel="0" collapsed="false">
      <c r="A11642" s="24" t="s">
        <v>12465</v>
      </c>
      <c r="B11642" s="39" t="n">
        <v>46265</v>
      </c>
      <c r="C11642" s="24" t="s">
        <v>476</v>
      </c>
      <c r="D11642" s="24" t="s">
        <v>826</v>
      </c>
      <c r="E11642" s="24" t="s">
        <v>103</v>
      </c>
      <c r="F11642" s="38" t="n">
        <v>530</v>
      </c>
      <c r="G11642" s="42" t="n">
        <f aca="false">DATE(YEAR(B11642),MONTH(B11642),1)</f>
        <v>46235</v>
      </c>
      <c r="H11642" s="24" t="str">
        <f aca="false">INDEX(Customers!$B$2:$B$601,MATCH(C11642,Customers!$A$2:$A$601,0))</f>
        <v>Coast</v>
      </c>
      <c r="I11642" s="43" t="n">
        <f aca="false">ROUND(MIN(INDEX(Assumptions!$D$13:$D$18,MATCH(E11642,Assumptions!$A$13:$A$18,0)),MAX(INDEX(Assumptions!$C$13:$C$18,MATCH(E11642,Assumptions!$A$13:$A$18,0)),INDEX(Assumptions!$B$13:$B$18,MATCH(E11642,Assumptions!$A$13:$A$18,0))*F11642)),2)</f>
        <v>5.3</v>
      </c>
    </row>
    <row r="11643" customFormat="false" ht="15" hidden="false" customHeight="false" outlineLevel="0" collapsed="false">
      <c r="A11643" s="24" t="s">
        <v>12466</v>
      </c>
      <c r="B11643" s="39" t="n">
        <v>46265</v>
      </c>
      <c r="C11643" s="24" t="s">
        <v>496</v>
      </c>
      <c r="D11643" s="24" t="s">
        <v>826</v>
      </c>
      <c r="E11643" s="24" t="s">
        <v>103</v>
      </c>
      <c r="F11643" s="38" t="n">
        <v>1100</v>
      </c>
      <c r="G11643" s="42" t="n">
        <f aca="false">DATE(YEAR(B11643),MONTH(B11643),1)</f>
        <v>46235</v>
      </c>
      <c r="H11643" s="24" t="str">
        <f aca="false">INDEX(Customers!$B$2:$B$601,MATCH(C11643,Customers!$A$2:$A$601,0))</f>
        <v>Rift Valley</v>
      </c>
      <c r="I11643" s="43" t="n">
        <f aca="false">ROUND(MIN(INDEX(Assumptions!$D$13:$D$18,MATCH(E11643,Assumptions!$A$13:$A$18,0)),MAX(INDEX(Assumptions!$C$13:$C$18,MATCH(E11643,Assumptions!$A$13:$A$18,0)),INDEX(Assumptions!$B$13:$B$18,MATCH(E11643,Assumptions!$A$13:$A$18,0))*F11643)),2)</f>
        <v>11</v>
      </c>
    </row>
    <row r="11644" customFormat="false" ht="15" hidden="false" customHeight="false" outlineLevel="0" collapsed="false">
      <c r="A11644" s="24" t="s">
        <v>12467</v>
      </c>
      <c r="B11644" s="39" t="n">
        <v>46265</v>
      </c>
      <c r="C11644" s="24" t="s">
        <v>509</v>
      </c>
      <c r="D11644" s="24" t="s">
        <v>826</v>
      </c>
      <c r="E11644" s="24" t="s">
        <v>113</v>
      </c>
      <c r="F11644" s="38" t="n">
        <v>2000</v>
      </c>
      <c r="G11644" s="42" t="n">
        <f aca="false">DATE(YEAR(B11644),MONTH(B11644),1)</f>
        <v>46235</v>
      </c>
      <c r="H11644" s="24" t="str">
        <f aca="false">INDEX(Customers!$B$2:$B$601,MATCH(C11644,Customers!$A$2:$A$601,0))</f>
        <v>Rift Valley</v>
      </c>
      <c r="I11644" s="43" t="n">
        <f aca="false">ROUND(MIN(INDEX(Assumptions!$D$13:$D$18,MATCH(E11644,Assumptions!$A$13:$A$18,0)),MAX(INDEX(Assumptions!$C$13:$C$18,MATCH(E11644,Assumptions!$A$13:$A$18,0)),INDEX(Assumptions!$B$13:$B$18,MATCH(E11644,Assumptions!$A$13:$A$18,0))*F11644)),2)</f>
        <v>100</v>
      </c>
    </row>
    <row r="11645" customFormat="false" ht="15" hidden="false" customHeight="false" outlineLevel="0" collapsed="false">
      <c r="A11645" s="24" t="s">
        <v>12468</v>
      </c>
      <c r="B11645" s="39" t="n">
        <v>46265</v>
      </c>
      <c r="C11645" s="24" t="s">
        <v>515</v>
      </c>
      <c r="D11645" s="24" t="s">
        <v>826</v>
      </c>
      <c r="E11645" s="24" t="s">
        <v>109</v>
      </c>
      <c r="F11645" s="38" t="n">
        <v>5360</v>
      </c>
      <c r="G11645" s="42" t="n">
        <f aca="false">DATE(YEAR(B11645),MONTH(B11645),1)</f>
        <v>46235</v>
      </c>
      <c r="H11645" s="24" t="str">
        <f aca="false">INDEX(Customers!$B$2:$B$601,MATCH(C11645,Customers!$A$2:$A$601,0))</f>
        <v>Western</v>
      </c>
      <c r="I11645" s="43" t="n">
        <f aca="false">ROUND(MIN(INDEX(Assumptions!$D$13:$D$18,MATCH(E11645,Assumptions!$A$13:$A$18,0)),MAX(INDEX(Assumptions!$C$13:$C$18,MATCH(E11645,Assumptions!$A$13:$A$18,0)),INDEX(Assumptions!$B$13:$B$18,MATCH(E11645,Assumptions!$A$13:$A$18,0))*F11645)),2)</f>
        <v>21.44</v>
      </c>
    </row>
    <row r="11646" customFormat="false" ht="15" hidden="false" customHeight="false" outlineLevel="0" collapsed="false">
      <c r="A11646" s="24" t="s">
        <v>12469</v>
      </c>
      <c r="B11646" s="39" t="n">
        <v>46265</v>
      </c>
      <c r="C11646" s="24" t="s">
        <v>521</v>
      </c>
      <c r="D11646" s="24" t="s">
        <v>826</v>
      </c>
      <c r="E11646" s="24" t="s">
        <v>111</v>
      </c>
      <c r="F11646" s="38" t="n">
        <v>100</v>
      </c>
      <c r="G11646" s="42" t="n">
        <f aca="false">DATE(YEAR(B11646),MONTH(B11646),1)</f>
        <v>46235</v>
      </c>
      <c r="H11646" s="24" t="str">
        <f aca="false">INDEX(Customers!$B$2:$B$601,MATCH(C11646,Customers!$A$2:$A$601,0))</f>
        <v>Western</v>
      </c>
      <c r="I11646" s="43" t="n">
        <f aca="false">ROUND(MIN(INDEX(Assumptions!$D$13:$D$18,MATCH(E11646,Assumptions!$A$13:$A$18,0)),MAX(INDEX(Assumptions!$C$13:$C$18,MATCH(E11646,Assumptions!$A$13:$A$18,0)),INDEX(Assumptions!$B$13:$B$18,MATCH(E11646,Assumptions!$A$13:$A$18,0))*F11646)),2)</f>
        <v>4</v>
      </c>
    </row>
    <row r="11647" customFormat="false" ht="15" hidden="false" customHeight="false" outlineLevel="0" collapsed="false">
      <c r="A11647" s="24" t="s">
        <v>12470</v>
      </c>
      <c r="B11647" s="39" t="n">
        <v>46265</v>
      </c>
      <c r="C11647" s="24" t="s">
        <v>522</v>
      </c>
      <c r="D11647" s="24" t="s">
        <v>826</v>
      </c>
      <c r="E11647" s="24" t="s">
        <v>103</v>
      </c>
      <c r="F11647" s="38" t="n">
        <v>5800</v>
      </c>
      <c r="G11647" s="42" t="n">
        <f aca="false">DATE(YEAR(B11647),MONTH(B11647),1)</f>
        <v>46235</v>
      </c>
      <c r="H11647" s="24" t="str">
        <f aca="false">INDEX(Customers!$B$2:$B$601,MATCH(C11647,Customers!$A$2:$A$601,0))</f>
        <v>Central</v>
      </c>
      <c r="I11647" s="43" t="n">
        <f aca="false">ROUND(MIN(INDEX(Assumptions!$D$13:$D$18,MATCH(E11647,Assumptions!$A$13:$A$18,0)),MAX(INDEX(Assumptions!$C$13:$C$18,MATCH(E11647,Assumptions!$A$13:$A$18,0)),INDEX(Assumptions!$B$13:$B$18,MATCH(E11647,Assumptions!$A$13:$A$18,0))*F11647)),2)</f>
        <v>58</v>
      </c>
    </row>
    <row r="11648" customFormat="false" ht="15" hidden="false" customHeight="false" outlineLevel="0" collapsed="false">
      <c r="A11648" s="24" t="s">
        <v>12471</v>
      </c>
      <c r="B11648" s="39" t="n">
        <v>46265</v>
      </c>
      <c r="C11648" s="24" t="s">
        <v>542</v>
      </c>
      <c r="D11648" s="24" t="s">
        <v>826</v>
      </c>
      <c r="E11648" s="24" t="s">
        <v>111</v>
      </c>
      <c r="F11648" s="38" t="n">
        <v>100</v>
      </c>
      <c r="G11648" s="42" t="n">
        <f aca="false">DATE(YEAR(B11648),MONTH(B11648),1)</f>
        <v>46235</v>
      </c>
      <c r="H11648" s="24" t="str">
        <f aca="false">INDEX(Customers!$B$2:$B$601,MATCH(C11648,Customers!$A$2:$A$601,0))</f>
        <v>Western</v>
      </c>
      <c r="I11648" s="43" t="n">
        <f aca="false">ROUND(MIN(INDEX(Assumptions!$D$13:$D$18,MATCH(E11648,Assumptions!$A$13:$A$18,0)),MAX(INDEX(Assumptions!$C$13:$C$18,MATCH(E11648,Assumptions!$A$13:$A$18,0)),INDEX(Assumptions!$B$13:$B$18,MATCH(E11648,Assumptions!$A$13:$A$18,0))*F11648)),2)</f>
        <v>4</v>
      </c>
    </row>
    <row r="11649" customFormat="false" ht="15" hidden="false" customHeight="false" outlineLevel="0" collapsed="false">
      <c r="A11649" s="24" t="s">
        <v>12472</v>
      </c>
      <c r="B11649" s="39" t="n">
        <v>46265</v>
      </c>
      <c r="C11649" s="24" t="s">
        <v>543</v>
      </c>
      <c r="D11649" s="24" t="s">
        <v>826</v>
      </c>
      <c r="E11649" s="24" t="s">
        <v>103</v>
      </c>
      <c r="F11649" s="38" t="n">
        <v>5810</v>
      </c>
      <c r="G11649" s="42" t="n">
        <f aca="false">DATE(YEAR(B11649),MONTH(B11649),1)</f>
        <v>46235</v>
      </c>
      <c r="H11649" s="24" t="str">
        <f aca="false">INDEX(Customers!$B$2:$B$601,MATCH(C11649,Customers!$A$2:$A$601,0))</f>
        <v>Central</v>
      </c>
      <c r="I11649" s="43" t="n">
        <f aca="false">ROUND(MIN(INDEX(Assumptions!$D$13:$D$18,MATCH(E11649,Assumptions!$A$13:$A$18,0)),MAX(INDEX(Assumptions!$C$13:$C$18,MATCH(E11649,Assumptions!$A$13:$A$18,0)),INDEX(Assumptions!$B$13:$B$18,MATCH(E11649,Assumptions!$A$13:$A$18,0))*F11649)),2)</f>
        <v>58.1</v>
      </c>
    </row>
    <row r="11650" customFormat="false" ht="15" hidden="false" customHeight="false" outlineLevel="0" collapsed="false">
      <c r="A11650" s="24" t="s">
        <v>12473</v>
      </c>
      <c r="B11650" s="39" t="n">
        <v>46265</v>
      </c>
      <c r="C11650" s="24" t="s">
        <v>593</v>
      </c>
      <c r="D11650" s="24" t="s">
        <v>826</v>
      </c>
      <c r="E11650" s="24" t="s">
        <v>111</v>
      </c>
      <c r="F11650" s="38" t="n">
        <v>200</v>
      </c>
      <c r="G11650" s="42" t="n">
        <f aca="false">DATE(YEAR(B11650),MONTH(B11650),1)</f>
        <v>46235</v>
      </c>
      <c r="H11650" s="24" t="str">
        <f aca="false">INDEX(Customers!$B$2:$B$601,MATCH(C11650,Customers!$A$2:$A$601,0))</f>
        <v>Western</v>
      </c>
      <c r="I11650" s="43" t="n">
        <f aca="false">ROUND(MIN(INDEX(Assumptions!$D$13:$D$18,MATCH(E11650,Assumptions!$A$13:$A$18,0)),MAX(INDEX(Assumptions!$C$13:$C$18,MATCH(E11650,Assumptions!$A$13:$A$18,0)),INDEX(Assumptions!$B$13:$B$18,MATCH(E11650,Assumptions!$A$13:$A$18,0))*F11650)),2)</f>
        <v>8</v>
      </c>
    </row>
    <row r="11651" customFormat="false" ht="15" hidden="false" customHeight="false" outlineLevel="0" collapsed="false">
      <c r="A11651" s="24" t="s">
        <v>12474</v>
      </c>
      <c r="B11651" s="39" t="n">
        <v>46265</v>
      </c>
      <c r="C11651" s="24" t="s">
        <v>606</v>
      </c>
      <c r="D11651" s="24" t="s">
        <v>826</v>
      </c>
      <c r="E11651" s="24" t="s">
        <v>113</v>
      </c>
      <c r="F11651" s="38" t="n">
        <v>99</v>
      </c>
      <c r="G11651" s="42" t="n">
        <f aca="false">DATE(YEAR(B11651),MONTH(B11651),1)</f>
        <v>46235</v>
      </c>
      <c r="H11651" s="24" t="str">
        <f aca="false">INDEX(Customers!$B$2:$B$601,MATCH(C11651,Customers!$A$2:$A$601,0))</f>
        <v>Central</v>
      </c>
      <c r="I11651" s="43" t="n">
        <f aca="false">ROUND(MIN(INDEX(Assumptions!$D$13:$D$18,MATCH(E11651,Assumptions!$A$13:$A$18,0)),MAX(INDEX(Assumptions!$C$13:$C$18,MATCH(E11651,Assumptions!$A$13:$A$18,0)),INDEX(Assumptions!$B$13:$B$18,MATCH(E11651,Assumptions!$A$13:$A$18,0))*F11651)),2)</f>
        <v>4.95</v>
      </c>
    </row>
    <row r="11652" customFormat="false" ht="15" hidden="false" customHeight="false" outlineLevel="0" collapsed="false">
      <c r="A11652" s="24" t="s">
        <v>12475</v>
      </c>
      <c r="B11652" s="39" t="n">
        <v>46265</v>
      </c>
      <c r="C11652" s="24" t="s">
        <v>616</v>
      </c>
      <c r="D11652" s="24" t="s">
        <v>826</v>
      </c>
      <c r="E11652" s="24" t="s">
        <v>111</v>
      </c>
      <c r="F11652" s="38" t="n">
        <v>100</v>
      </c>
      <c r="G11652" s="42" t="n">
        <f aca="false">DATE(YEAR(B11652),MONTH(B11652),1)</f>
        <v>46235</v>
      </c>
      <c r="H11652" s="24" t="str">
        <f aca="false">INDEX(Customers!$B$2:$B$601,MATCH(C11652,Customers!$A$2:$A$601,0))</f>
        <v>Coast</v>
      </c>
      <c r="I11652" s="43" t="n">
        <f aca="false">ROUND(MIN(INDEX(Assumptions!$D$13:$D$18,MATCH(E11652,Assumptions!$A$13:$A$18,0)),MAX(INDEX(Assumptions!$C$13:$C$18,MATCH(E11652,Assumptions!$A$13:$A$18,0)),INDEX(Assumptions!$B$13:$B$18,MATCH(E11652,Assumptions!$A$13:$A$18,0))*F11652)),2)</f>
        <v>4</v>
      </c>
    </row>
    <row r="11653" customFormat="false" ht="15" hidden="false" customHeight="false" outlineLevel="0" collapsed="false">
      <c r="A11653" s="24" t="s">
        <v>12476</v>
      </c>
      <c r="B11653" s="39" t="n">
        <v>46265</v>
      </c>
      <c r="C11653" s="24" t="s">
        <v>628</v>
      </c>
      <c r="D11653" s="24" t="s">
        <v>826</v>
      </c>
      <c r="E11653" s="24" t="s">
        <v>111</v>
      </c>
      <c r="F11653" s="38" t="n">
        <v>100</v>
      </c>
      <c r="G11653" s="42" t="n">
        <f aca="false">DATE(YEAR(B11653),MONTH(B11653),1)</f>
        <v>46235</v>
      </c>
      <c r="H11653" s="24" t="str">
        <f aca="false">INDEX(Customers!$B$2:$B$601,MATCH(C11653,Customers!$A$2:$A$601,0))</f>
        <v>Coast</v>
      </c>
      <c r="I11653" s="43" t="n">
        <f aca="false">ROUND(MIN(INDEX(Assumptions!$D$13:$D$18,MATCH(E11653,Assumptions!$A$13:$A$18,0)),MAX(INDEX(Assumptions!$C$13:$C$18,MATCH(E11653,Assumptions!$A$13:$A$18,0)),INDEX(Assumptions!$B$13:$B$18,MATCH(E11653,Assumptions!$A$13:$A$18,0))*F11653)),2)</f>
        <v>4</v>
      </c>
    </row>
    <row r="11654" customFormat="false" ht="15" hidden="false" customHeight="false" outlineLevel="0" collapsed="false">
      <c r="A11654" s="24" t="s">
        <v>12477</v>
      </c>
      <c r="B11654" s="39" t="n">
        <v>46265</v>
      </c>
      <c r="C11654" s="24" t="s">
        <v>631</v>
      </c>
      <c r="D11654" s="24" t="s">
        <v>826</v>
      </c>
      <c r="E11654" s="24" t="s">
        <v>103</v>
      </c>
      <c r="F11654" s="38" t="n">
        <v>800</v>
      </c>
      <c r="G11654" s="42" t="n">
        <f aca="false">DATE(YEAR(B11654),MONTH(B11654),1)</f>
        <v>46235</v>
      </c>
      <c r="H11654" s="24" t="str">
        <f aca="false">INDEX(Customers!$B$2:$B$601,MATCH(C11654,Customers!$A$2:$A$601,0))</f>
        <v>Nairobi</v>
      </c>
      <c r="I11654" s="43" t="n">
        <f aca="false">ROUND(MIN(INDEX(Assumptions!$D$13:$D$18,MATCH(E11654,Assumptions!$A$13:$A$18,0)),MAX(INDEX(Assumptions!$C$13:$C$18,MATCH(E11654,Assumptions!$A$13:$A$18,0)),INDEX(Assumptions!$B$13:$B$18,MATCH(E11654,Assumptions!$A$13:$A$18,0))*F11654)),2)</f>
        <v>8</v>
      </c>
    </row>
    <row r="11655" customFormat="false" ht="15" hidden="false" customHeight="false" outlineLevel="0" collapsed="false">
      <c r="A11655" s="24" t="s">
        <v>12478</v>
      </c>
      <c r="B11655" s="39" t="n">
        <v>46265</v>
      </c>
      <c r="C11655" s="24" t="s">
        <v>632</v>
      </c>
      <c r="D11655" s="24" t="s">
        <v>826</v>
      </c>
      <c r="E11655" s="24" t="s">
        <v>103</v>
      </c>
      <c r="F11655" s="38" t="n">
        <v>370</v>
      </c>
      <c r="G11655" s="42" t="n">
        <f aca="false">DATE(YEAR(B11655),MONTH(B11655),1)</f>
        <v>46235</v>
      </c>
      <c r="H11655" s="24" t="str">
        <f aca="false">INDEX(Customers!$B$2:$B$601,MATCH(C11655,Customers!$A$2:$A$601,0))</f>
        <v>Western</v>
      </c>
      <c r="I11655" s="43" t="n">
        <f aca="false">ROUND(MIN(INDEX(Assumptions!$D$13:$D$18,MATCH(E11655,Assumptions!$A$13:$A$18,0)),MAX(INDEX(Assumptions!$C$13:$C$18,MATCH(E11655,Assumptions!$A$13:$A$18,0)),INDEX(Assumptions!$B$13:$B$18,MATCH(E11655,Assumptions!$A$13:$A$18,0))*F11655)),2)</f>
        <v>5</v>
      </c>
    </row>
    <row r="11656" customFormat="false" ht="15" hidden="false" customHeight="false" outlineLevel="0" collapsed="false">
      <c r="A11656" s="24" t="s">
        <v>12479</v>
      </c>
      <c r="B11656" s="39" t="n">
        <v>46265</v>
      </c>
      <c r="C11656" s="24" t="s">
        <v>637</v>
      </c>
      <c r="D11656" s="24" t="s">
        <v>826</v>
      </c>
      <c r="E11656" s="24" t="s">
        <v>103</v>
      </c>
      <c r="F11656" s="38" t="n">
        <v>490</v>
      </c>
      <c r="G11656" s="42" t="n">
        <f aca="false">DATE(YEAR(B11656),MONTH(B11656),1)</f>
        <v>46235</v>
      </c>
      <c r="H11656" s="24" t="str">
        <f aca="false">INDEX(Customers!$B$2:$B$601,MATCH(C11656,Customers!$A$2:$A$601,0))</f>
        <v>Western</v>
      </c>
      <c r="I11656" s="43" t="n">
        <f aca="false">ROUND(MIN(INDEX(Assumptions!$D$13:$D$18,MATCH(E11656,Assumptions!$A$13:$A$18,0)),MAX(INDEX(Assumptions!$C$13:$C$18,MATCH(E11656,Assumptions!$A$13:$A$18,0)),INDEX(Assumptions!$B$13:$B$18,MATCH(E11656,Assumptions!$A$13:$A$18,0))*F11656)),2)</f>
        <v>5</v>
      </c>
    </row>
    <row r="11657" customFormat="false" ht="15" hidden="false" customHeight="false" outlineLevel="0" collapsed="false">
      <c r="A11657" s="24" t="s">
        <v>12480</v>
      </c>
      <c r="B11657" s="39" t="n">
        <v>46265</v>
      </c>
      <c r="C11657" s="24" t="s">
        <v>644</v>
      </c>
      <c r="D11657" s="24" t="s">
        <v>195</v>
      </c>
      <c r="E11657" s="24" t="s">
        <v>107</v>
      </c>
      <c r="F11657" s="38" t="n">
        <v>10330</v>
      </c>
      <c r="G11657" s="42" t="n">
        <f aca="false">DATE(YEAR(B11657),MONTH(B11657),1)</f>
        <v>46235</v>
      </c>
      <c r="H11657" s="24" t="str">
        <f aca="false">INDEX(Customers!$B$2:$B$601,MATCH(C11657,Customers!$A$2:$A$601,0))</f>
        <v>Western</v>
      </c>
      <c r="I11657" s="43" t="n">
        <f aca="false">ROUND(MIN(INDEX(Assumptions!$D$13:$D$18,MATCH(E11657,Assumptions!$A$13:$A$18,0)),MAX(INDEX(Assumptions!$C$13:$C$18,MATCH(E11657,Assumptions!$A$13:$A$18,0)),INDEX(Assumptions!$B$13:$B$18,MATCH(E11657,Assumptions!$A$13:$A$18,0))*F11657)),2)</f>
        <v>0</v>
      </c>
    </row>
    <row r="11658" customFormat="false" ht="15" hidden="false" customHeight="false" outlineLevel="0" collapsed="false">
      <c r="A11658" s="24" t="s">
        <v>12481</v>
      </c>
      <c r="B11658" s="39" t="n">
        <v>46265</v>
      </c>
      <c r="C11658" s="24" t="s">
        <v>671</v>
      </c>
      <c r="D11658" s="24" t="s">
        <v>826</v>
      </c>
      <c r="E11658" s="24" t="s">
        <v>103</v>
      </c>
      <c r="F11658" s="38" t="n">
        <v>7200</v>
      </c>
      <c r="G11658" s="42" t="n">
        <f aca="false">DATE(YEAR(B11658),MONTH(B11658),1)</f>
        <v>46235</v>
      </c>
      <c r="H11658" s="24" t="str">
        <f aca="false">INDEX(Customers!$B$2:$B$601,MATCH(C11658,Customers!$A$2:$A$601,0))</f>
        <v>Eastern</v>
      </c>
      <c r="I11658" s="43" t="n">
        <f aca="false">ROUND(MIN(INDEX(Assumptions!$D$13:$D$18,MATCH(E11658,Assumptions!$A$13:$A$18,0)),MAX(INDEX(Assumptions!$C$13:$C$18,MATCH(E11658,Assumptions!$A$13:$A$18,0)),INDEX(Assumptions!$B$13:$B$18,MATCH(E11658,Assumptions!$A$13:$A$18,0))*F11658)),2)</f>
        <v>72</v>
      </c>
    </row>
    <row r="11659" customFormat="false" ht="15" hidden="false" customHeight="false" outlineLevel="0" collapsed="false">
      <c r="A11659" s="24" t="s">
        <v>12482</v>
      </c>
      <c r="B11659" s="39" t="n">
        <v>46265</v>
      </c>
      <c r="C11659" s="24" t="s">
        <v>691</v>
      </c>
      <c r="D11659" s="24" t="s">
        <v>826</v>
      </c>
      <c r="E11659" s="24" t="s">
        <v>103</v>
      </c>
      <c r="F11659" s="38" t="n">
        <v>1960</v>
      </c>
      <c r="G11659" s="42" t="n">
        <f aca="false">DATE(YEAR(B11659),MONTH(B11659),1)</f>
        <v>46235</v>
      </c>
      <c r="H11659" s="24" t="str">
        <f aca="false">INDEX(Customers!$B$2:$B$601,MATCH(C11659,Customers!$A$2:$A$601,0))</f>
        <v>Central</v>
      </c>
      <c r="I11659" s="43" t="n">
        <f aca="false">ROUND(MIN(INDEX(Assumptions!$D$13:$D$18,MATCH(E11659,Assumptions!$A$13:$A$18,0)),MAX(INDEX(Assumptions!$C$13:$C$18,MATCH(E11659,Assumptions!$A$13:$A$18,0)),INDEX(Assumptions!$B$13:$B$18,MATCH(E11659,Assumptions!$A$13:$A$18,0))*F11659)),2)</f>
        <v>19.6</v>
      </c>
    </row>
    <row r="11660" customFormat="false" ht="15" hidden="false" customHeight="false" outlineLevel="0" collapsed="false">
      <c r="A11660" s="24" t="s">
        <v>12483</v>
      </c>
      <c r="B11660" s="39" t="n">
        <v>46265</v>
      </c>
      <c r="C11660" s="24" t="s">
        <v>701</v>
      </c>
      <c r="D11660" s="24" t="s">
        <v>156</v>
      </c>
      <c r="E11660" s="24" t="s">
        <v>107</v>
      </c>
      <c r="F11660" s="38" t="n">
        <v>9530</v>
      </c>
      <c r="G11660" s="42" t="n">
        <f aca="false">DATE(YEAR(B11660),MONTH(B11660),1)</f>
        <v>46235</v>
      </c>
      <c r="H11660" s="24" t="str">
        <f aca="false">INDEX(Customers!$B$2:$B$601,MATCH(C11660,Customers!$A$2:$A$601,0))</f>
        <v>Nairobi</v>
      </c>
      <c r="I11660" s="43" t="n">
        <f aca="false">ROUND(MIN(INDEX(Assumptions!$D$13:$D$18,MATCH(E11660,Assumptions!$A$13:$A$18,0)),MAX(INDEX(Assumptions!$C$13:$C$18,MATCH(E11660,Assumptions!$A$13:$A$18,0)),INDEX(Assumptions!$B$13:$B$18,MATCH(E11660,Assumptions!$A$13:$A$18,0))*F11660)),2)</f>
        <v>0</v>
      </c>
    </row>
    <row r="11661" customFormat="false" ht="15" hidden="false" customHeight="false" outlineLevel="0" collapsed="false">
      <c r="A11661" s="24" t="s">
        <v>12484</v>
      </c>
      <c r="B11661" s="39" t="n">
        <v>46265</v>
      </c>
      <c r="C11661" s="24" t="s">
        <v>716</v>
      </c>
      <c r="D11661" s="24" t="s">
        <v>826</v>
      </c>
      <c r="E11661" s="24" t="s">
        <v>109</v>
      </c>
      <c r="F11661" s="38" t="n">
        <v>1970</v>
      </c>
      <c r="G11661" s="42" t="n">
        <f aca="false">DATE(YEAR(B11661),MONTH(B11661),1)</f>
        <v>46235</v>
      </c>
      <c r="H11661" s="24" t="str">
        <f aca="false">INDEX(Customers!$B$2:$B$601,MATCH(C11661,Customers!$A$2:$A$601,0))</f>
        <v>Western</v>
      </c>
      <c r="I11661" s="43" t="n">
        <f aca="false">ROUND(MIN(INDEX(Assumptions!$D$13:$D$18,MATCH(E11661,Assumptions!$A$13:$A$18,0)),MAX(INDEX(Assumptions!$C$13:$C$18,MATCH(E11661,Assumptions!$A$13:$A$18,0)),INDEX(Assumptions!$B$13:$B$18,MATCH(E11661,Assumptions!$A$13:$A$18,0))*F11661)),2)</f>
        <v>7.88</v>
      </c>
    </row>
    <row r="11662" customFormat="false" ht="15" hidden="false" customHeight="false" outlineLevel="0" collapsed="false">
      <c r="A11662" s="24" t="s">
        <v>12485</v>
      </c>
      <c r="B11662" s="39" t="n">
        <v>46265</v>
      </c>
      <c r="C11662" s="24" t="s">
        <v>728</v>
      </c>
      <c r="D11662" s="24" t="s">
        <v>826</v>
      </c>
      <c r="E11662" s="24" t="s">
        <v>109</v>
      </c>
      <c r="F11662" s="38" t="n">
        <v>820</v>
      </c>
      <c r="G11662" s="42" t="n">
        <f aca="false">DATE(YEAR(B11662),MONTH(B11662),1)</f>
        <v>46235</v>
      </c>
      <c r="H11662" s="24" t="str">
        <f aca="false">INDEX(Customers!$B$2:$B$601,MATCH(C11662,Customers!$A$2:$A$601,0))</f>
        <v>Nairobi</v>
      </c>
      <c r="I11662" s="43" t="n">
        <f aca="false">ROUND(MIN(INDEX(Assumptions!$D$13:$D$18,MATCH(E11662,Assumptions!$A$13:$A$18,0)),MAX(INDEX(Assumptions!$C$13:$C$18,MATCH(E11662,Assumptions!$A$13:$A$18,0)),INDEX(Assumptions!$B$13:$B$18,MATCH(E11662,Assumptions!$A$13:$A$18,0))*F11662)),2)</f>
        <v>3.28</v>
      </c>
    </row>
    <row r="11663" customFormat="false" ht="15" hidden="false" customHeight="false" outlineLevel="0" collapsed="false">
      <c r="A11663" s="24" t="s">
        <v>12486</v>
      </c>
      <c r="B11663" s="39" t="n">
        <v>46265</v>
      </c>
      <c r="C11663" s="24" t="s">
        <v>732</v>
      </c>
      <c r="D11663" s="24" t="s">
        <v>826</v>
      </c>
      <c r="E11663" s="24" t="s">
        <v>109</v>
      </c>
      <c r="F11663" s="38" t="n">
        <v>3060</v>
      </c>
      <c r="G11663" s="42" t="n">
        <f aca="false">DATE(YEAR(B11663),MONTH(B11663),1)</f>
        <v>46235</v>
      </c>
      <c r="H11663" s="24" t="str">
        <f aca="false">INDEX(Customers!$B$2:$B$601,MATCH(C11663,Customers!$A$2:$A$601,0))</f>
        <v>Rift Valley</v>
      </c>
      <c r="I11663" s="43" t="n">
        <f aca="false">ROUND(MIN(INDEX(Assumptions!$D$13:$D$18,MATCH(E11663,Assumptions!$A$13:$A$18,0)),MAX(INDEX(Assumptions!$C$13:$C$18,MATCH(E11663,Assumptions!$A$13:$A$18,0)),INDEX(Assumptions!$B$13:$B$18,MATCH(E11663,Assumptions!$A$13:$A$18,0))*F11663)),2)</f>
        <v>12.24</v>
      </c>
    </row>
    <row r="11664" customFormat="false" ht="15" hidden="false" customHeight="false" outlineLevel="0" collapsed="false">
      <c r="A11664" s="24" t="s">
        <v>12487</v>
      </c>
      <c r="B11664" s="39" t="n">
        <v>46265</v>
      </c>
      <c r="C11664" s="24" t="s">
        <v>732</v>
      </c>
      <c r="D11664" s="24" t="s">
        <v>206</v>
      </c>
      <c r="E11664" s="24" t="s">
        <v>107</v>
      </c>
      <c r="F11664" s="38" t="n">
        <v>8980</v>
      </c>
      <c r="G11664" s="42" t="n">
        <f aca="false">DATE(YEAR(B11664),MONTH(B11664),1)</f>
        <v>46235</v>
      </c>
      <c r="H11664" s="24" t="str">
        <f aca="false">INDEX(Customers!$B$2:$B$601,MATCH(C11664,Customers!$A$2:$A$601,0))</f>
        <v>Rift Valley</v>
      </c>
      <c r="I11664" s="43" t="n">
        <f aca="false">ROUND(MIN(INDEX(Assumptions!$D$13:$D$18,MATCH(E11664,Assumptions!$A$13:$A$18,0)),MAX(INDEX(Assumptions!$C$13:$C$18,MATCH(E11664,Assumptions!$A$13:$A$18,0)),INDEX(Assumptions!$B$13:$B$18,MATCH(E11664,Assumptions!$A$13:$A$18,0))*F11664)),2)</f>
        <v>0</v>
      </c>
    </row>
    <row r="11665" customFormat="false" ht="15" hidden="false" customHeight="false" outlineLevel="0" collapsed="false">
      <c r="A11665" s="24" t="s">
        <v>12488</v>
      </c>
      <c r="B11665" s="39" t="n">
        <v>46265</v>
      </c>
      <c r="C11665" s="24" t="s">
        <v>733</v>
      </c>
      <c r="D11665" s="24" t="s">
        <v>826</v>
      </c>
      <c r="E11665" s="24" t="s">
        <v>103</v>
      </c>
      <c r="F11665" s="38" t="n">
        <v>1290</v>
      </c>
      <c r="G11665" s="42" t="n">
        <f aca="false">DATE(YEAR(B11665),MONTH(B11665),1)</f>
        <v>46235</v>
      </c>
      <c r="H11665" s="24" t="str">
        <f aca="false">INDEX(Customers!$B$2:$B$601,MATCH(C11665,Customers!$A$2:$A$601,0))</f>
        <v>Eastern</v>
      </c>
      <c r="I11665" s="43" t="n">
        <f aca="false">ROUND(MIN(INDEX(Assumptions!$D$13:$D$18,MATCH(E11665,Assumptions!$A$13:$A$18,0)),MAX(INDEX(Assumptions!$C$13:$C$18,MATCH(E11665,Assumptions!$A$13:$A$18,0)),INDEX(Assumptions!$B$13:$B$18,MATCH(E11665,Assumptions!$A$13:$A$18,0))*F11665)),2)</f>
        <v>12.9</v>
      </c>
    </row>
    <row r="11666" customFormat="false" ht="15" hidden="false" customHeight="false" outlineLevel="0" collapsed="false">
      <c r="A11666" s="24" t="s">
        <v>12489</v>
      </c>
      <c r="B11666" s="39" t="n">
        <v>46265</v>
      </c>
      <c r="C11666" s="24" t="s">
        <v>735</v>
      </c>
      <c r="D11666" s="24" t="s">
        <v>826</v>
      </c>
      <c r="E11666" s="24" t="s">
        <v>113</v>
      </c>
      <c r="F11666" s="38" t="n">
        <v>250</v>
      </c>
      <c r="G11666" s="42" t="n">
        <f aca="false">DATE(YEAR(B11666),MONTH(B11666),1)</f>
        <v>46235</v>
      </c>
      <c r="H11666" s="24" t="str">
        <f aca="false">INDEX(Customers!$B$2:$B$601,MATCH(C11666,Customers!$A$2:$A$601,0))</f>
        <v>Rift Valley</v>
      </c>
      <c r="I11666" s="43" t="n">
        <f aca="false">ROUND(MIN(INDEX(Assumptions!$D$13:$D$18,MATCH(E11666,Assumptions!$A$13:$A$18,0)),MAX(INDEX(Assumptions!$C$13:$C$18,MATCH(E11666,Assumptions!$A$13:$A$18,0)),INDEX(Assumptions!$B$13:$B$18,MATCH(E11666,Assumptions!$A$13:$A$18,0))*F11666)),2)</f>
        <v>12.5</v>
      </c>
    </row>
    <row r="11667" customFormat="false" ht="15" hidden="false" customHeight="false" outlineLevel="0" collapsed="false">
      <c r="A11667" s="24" t="s">
        <v>12490</v>
      </c>
      <c r="B11667" s="39" t="n">
        <v>46265</v>
      </c>
      <c r="C11667" s="24" t="s">
        <v>737</v>
      </c>
      <c r="D11667" s="24" t="s">
        <v>826</v>
      </c>
      <c r="E11667" s="24" t="s">
        <v>103</v>
      </c>
      <c r="F11667" s="38" t="n">
        <v>340</v>
      </c>
      <c r="G11667" s="42" t="n">
        <f aca="false">DATE(YEAR(B11667),MONTH(B11667),1)</f>
        <v>46235</v>
      </c>
      <c r="H11667" s="24" t="str">
        <f aca="false">INDEX(Customers!$B$2:$B$601,MATCH(C11667,Customers!$A$2:$A$601,0))</f>
        <v>Rift Valley</v>
      </c>
      <c r="I11667" s="43" t="n">
        <f aca="false">ROUND(MIN(INDEX(Assumptions!$D$13:$D$18,MATCH(E11667,Assumptions!$A$13:$A$18,0)),MAX(INDEX(Assumptions!$C$13:$C$18,MATCH(E11667,Assumptions!$A$13:$A$18,0)),INDEX(Assumptions!$B$13:$B$18,MATCH(E11667,Assumptions!$A$13:$A$18,0))*F11667)),2)</f>
        <v>5</v>
      </c>
    </row>
    <row r="11668" customFormat="false" ht="15" hidden="false" customHeight="false" outlineLevel="0" collapsed="false">
      <c r="A11668" s="24" t="s">
        <v>12491</v>
      </c>
      <c r="B11668" s="39" t="n">
        <v>46265</v>
      </c>
      <c r="C11668" s="24" t="s">
        <v>739</v>
      </c>
      <c r="D11668" s="24" t="s">
        <v>826</v>
      </c>
      <c r="E11668" s="24" t="s">
        <v>113</v>
      </c>
      <c r="F11668" s="38" t="n">
        <v>99</v>
      </c>
      <c r="G11668" s="42" t="n">
        <f aca="false">DATE(YEAR(B11668),MONTH(B11668),1)</f>
        <v>46235</v>
      </c>
      <c r="H11668" s="24" t="str">
        <f aca="false">INDEX(Customers!$B$2:$B$601,MATCH(C11668,Customers!$A$2:$A$601,0))</f>
        <v>Rift Valley</v>
      </c>
      <c r="I11668" s="43" t="n">
        <f aca="false">ROUND(MIN(INDEX(Assumptions!$D$13:$D$18,MATCH(E11668,Assumptions!$A$13:$A$18,0)),MAX(INDEX(Assumptions!$C$13:$C$18,MATCH(E11668,Assumptions!$A$13:$A$18,0)),INDEX(Assumptions!$B$13:$B$18,MATCH(E11668,Assumptions!$A$13:$A$18,0))*F11668)),2)</f>
        <v>4.95</v>
      </c>
    </row>
    <row r="11669" customFormat="false" ht="15" hidden="false" customHeight="false" outlineLevel="0" collapsed="false">
      <c r="A11669" s="24" t="s">
        <v>12492</v>
      </c>
      <c r="B11669" s="39" t="n">
        <v>46265</v>
      </c>
      <c r="C11669" s="24" t="s">
        <v>749</v>
      </c>
      <c r="D11669" s="24" t="s">
        <v>826</v>
      </c>
      <c r="E11669" s="24" t="s">
        <v>113</v>
      </c>
      <c r="F11669" s="38" t="n">
        <v>500</v>
      </c>
      <c r="G11669" s="42" t="n">
        <f aca="false">DATE(YEAR(B11669),MONTH(B11669),1)</f>
        <v>46235</v>
      </c>
      <c r="H11669" s="24" t="str">
        <f aca="false">INDEX(Customers!$B$2:$B$601,MATCH(C11669,Customers!$A$2:$A$601,0))</f>
        <v>Nairobi</v>
      </c>
      <c r="I11669" s="43" t="n">
        <f aca="false">ROUND(MIN(INDEX(Assumptions!$D$13:$D$18,MATCH(E11669,Assumptions!$A$13:$A$18,0)),MAX(INDEX(Assumptions!$C$13:$C$18,MATCH(E11669,Assumptions!$A$13:$A$18,0)),INDEX(Assumptions!$B$13:$B$18,MATCH(E11669,Assumptions!$A$13:$A$18,0))*F11669)),2)</f>
        <v>25</v>
      </c>
    </row>
    <row r="11670" customFormat="false" ht="15" hidden="false" customHeight="false" outlineLevel="0" collapsed="false">
      <c r="A11670" s="24" t="s">
        <v>12493</v>
      </c>
      <c r="B11670" s="39" t="n">
        <v>46265</v>
      </c>
      <c r="C11670" s="24" t="s">
        <v>753</v>
      </c>
      <c r="D11670" s="24" t="s">
        <v>826</v>
      </c>
      <c r="E11670" s="24" t="s">
        <v>113</v>
      </c>
      <c r="F11670" s="38" t="n">
        <v>500</v>
      </c>
      <c r="G11670" s="42" t="n">
        <f aca="false">DATE(YEAR(B11670),MONTH(B11670),1)</f>
        <v>46235</v>
      </c>
      <c r="H11670" s="24" t="str">
        <f aca="false">INDEX(Customers!$B$2:$B$601,MATCH(C11670,Customers!$A$2:$A$601,0))</f>
        <v>Nairobi</v>
      </c>
      <c r="I11670" s="43" t="n">
        <f aca="false">ROUND(MIN(INDEX(Assumptions!$D$13:$D$18,MATCH(E11670,Assumptions!$A$13:$A$18,0)),MAX(INDEX(Assumptions!$C$13:$C$18,MATCH(E11670,Assumptions!$A$13:$A$18,0)),INDEX(Assumptions!$B$13:$B$18,MATCH(E11670,Assumptions!$A$13:$A$18,0))*F11670)),2)</f>
        <v>25</v>
      </c>
    </row>
    <row r="11671" customFormat="false" ht="15" hidden="false" customHeight="false" outlineLevel="0" collapsed="false">
      <c r="A11671" s="24" t="s">
        <v>12494</v>
      </c>
      <c r="B11671" s="39" t="n">
        <v>46265</v>
      </c>
      <c r="C11671" s="24" t="s">
        <v>753</v>
      </c>
      <c r="D11671" s="24" t="s">
        <v>826</v>
      </c>
      <c r="E11671" s="24" t="s">
        <v>103</v>
      </c>
      <c r="F11671" s="38" t="n">
        <v>390</v>
      </c>
      <c r="G11671" s="42" t="n">
        <f aca="false">DATE(YEAR(B11671),MONTH(B11671),1)</f>
        <v>46235</v>
      </c>
      <c r="H11671" s="24" t="str">
        <f aca="false">INDEX(Customers!$B$2:$B$601,MATCH(C11671,Customers!$A$2:$A$601,0))</f>
        <v>Nairobi</v>
      </c>
      <c r="I11671" s="43" t="n">
        <f aca="false">ROUND(MIN(INDEX(Assumptions!$D$13:$D$18,MATCH(E11671,Assumptions!$A$13:$A$18,0)),MAX(INDEX(Assumptions!$C$13:$C$18,MATCH(E11671,Assumptions!$A$13:$A$18,0)),INDEX(Assumptions!$B$13:$B$18,MATCH(E11671,Assumptions!$A$13:$A$18,0))*F11671)),2)</f>
        <v>5</v>
      </c>
    </row>
    <row r="11672" customFormat="false" ht="15" hidden="false" customHeight="false" outlineLevel="0" collapsed="false">
      <c r="A11672" s="24" t="s">
        <v>12495</v>
      </c>
      <c r="B11672" s="39" t="n">
        <v>46265</v>
      </c>
      <c r="C11672" s="24" t="s">
        <v>759</v>
      </c>
      <c r="D11672" s="24" t="s">
        <v>826</v>
      </c>
      <c r="E11672" s="24" t="s">
        <v>103</v>
      </c>
      <c r="F11672" s="38" t="n">
        <v>1110</v>
      </c>
      <c r="G11672" s="42" t="n">
        <f aca="false">DATE(YEAR(B11672),MONTH(B11672),1)</f>
        <v>46235</v>
      </c>
      <c r="H11672" s="24" t="str">
        <f aca="false">INDEX(Customers!$B$2:$B$601,MATCH(C11672,Customers!$A$2:$A$601,0))</f>
        <v>Coast</v>
      </c>
      <c r="I11672" s="43" t="n">
        <f aca="false">ROUND(MIN(INDEX(Assumptions!$D$13:$D$18,MATCH(E11672,Assumptions!$A$13:$A$18,0)),MAX(INDEX(Assumptions!$C$13:$C$18,MATCH(E11672,Assumptions!$A$13:$A$18,0)),INDEX(Assumptions!$B$13:$B$18,MATCH(E11672,Assumptions!$A$13:$A$18,0))*F11672)),2)</f>
        <v>11.1</v>
      </c>
    </row>
    <row r="11673" customFormat="false" ht="15" hidden="false" customHeight="false" outlineLevel="0" collapsed="false">
      <c r="A11673" s="24" t="s">
        <v>12496</v>
      </c>
      <c r="B11673" s="39" t="n">
        <v>46265</v>
      </c>
      <c r="C11673" s="24" t="s">
        <v>775</v>
      </c>
      <c r="D11673" s="24" t="s">
        <v>826</v>
      </c>
      <c r="E11673" s="24" t="s">
        <v>103</v>
      </c>
      <c r="F11673" s="38" t="n">
        <v>2800</v>
      </c>
      <c r="G11673" s="42" t="n">
        <f aca="false">DATE(YEAR(B11673),MONTH(B11673),1)</f>
        <v>46235</v>
      </c>
      <c r="H11673" s="24" t="str">
        <f aca="false">INDEX(Customers!$B$2:$B$601,MATCH(C11673,Customers!$A$2:$A$601,0))</f>
        <v>Rift Valley</v>
      </c>
      <c r="I11673" s="43" t="n">
        <f aca="false">ROUND(MIN(INDEX(Assumptions!$D$13:$D$18,MATCH(E11673,Assumptions!$A$13:$A$18,0)),MAX(INDEX(Assumptions!$C$13:$C$18,MATCH(E11673,Assumptions!$A$13:$A$18,0)),INDEX(Assumptions!$B$13:$B$18,MATCH(E11673,Assumptions!$A$13:$A$18,0))*F11673)),2)</f>
        <v>28</v>
      </c>
    </row>
    <row r="11674" customFormat="false" ht="15" hidden="false" customHeight="false" outlineLevel="0" collapsed="false">
      <c r="A11674" s="24" t="s">
        <v>12497</v>
      </c>
      <c r="B11674" s="39" t="n">
        <v>46265</v>
      </c>
      <c r="C11674" s="24" t="s">
        <v>785</v>
      </c>
      <c r="D11674" s="24" t="s">
        <v>826</v>
      </c>
      <c r="E11674" s="24" t="s">
        <v>103</v>
      </c>
      <c r="F11674" s="38" t="n">
        <v>1320</v>
      </c>
      <c r="G11674" s="42" t="n">
        <f aca="false">DATE(YEAR(B11674),MONTH(B11674),1)</f>
        <v>46235</v>
      </c>
      <c r="H11674" s="24" t="str">
        <f aca="false">INDEX(Customers!$B$2:$B$601,MATCH(C11674,Customers!$A$2:$A$601,0))</f>
        <v>Central</v>
      </c>
      <c r="I11674" s="43" t="n">
        <f aca="false">ROUND(MIN(INDEX(Assumptions!$D$13:$D$18,MATCH(E11674,Assumptions!$A$13:$A$18,0)),MAX(INDEX(Assumptions!$C$13:$C$18,MATCH(E11674,Assumptions!$A$13:$A$18,0)),INDEX(Assumptions!$B$13:$B$18,MATCH(E11674,Assumptions!$A$13:$A$18,0))*F11674)),2)</f>
        <v>13.2</v>
      </c>
    </row>
    <row r="11675" customFormat="false" ht="15" hidden="false" customHeight="false" outlineLevel="0" collapsed="false">
      <c r="A11675" s="24" t="s">
        <v>12498</v>
      </c>
      <c r="B11675" s="39" t="n">
        <v>46266</v>
      </c>
      <c r="C11675" s="24" t="s">
        <v>225</v>
      </c>
      <c r="D11675" s="24" t="s">
        <v>826</v>
      </c>
      <c r="E11675" s="24" t="s">
        <v>109</v>
      </c>
      <c r="F11675" s="38" t="n">
        <v>3530</v>
      </c>
      <c r="G11675" s="42" t="n">
        <f aca="false">DATE(YEAR(B11675),MONTH(B11675),1)</f>
        <v>46266</v>
      </c>
      <c r="H11675" s="24" t="str">
        <f aca="false">INDEX(Customers!$B$2:$B$601,MATCH(C11675,Customers!$A$2:$A$601,0))</f>
        <v>Eastern</v>
      </c>
      <c r="I11675" s="43" t="n">
        <f aca="false">ROUND(MIN(INDEX(Assumptions!$D$13:$D$18,MATCH(E11675,Assumptions!$A$13:$A$18,0)),MAX(INDEX(Assumptions!$C$13:$C$18,MATCH(E11675,Assumptions!$A$13:$A$18,0)),INDEX(Assumptions!$B$13:$B$18,MATCH(E11675,Assumptions!$A$13:$A$18,0))*F11675)),2)</f>
        <v>14.12</v>
      </c>
    </row>
    <row r="11676" customFormat="false" ht="15" hidden="false" customHeight="false" outlineLevel="0" collapsed="false">
      <c r="A11676" s="24" t="s">
        <v>12499</v>
      </c>
      <c r="B11676" s="39" t="n">
        <v>46266</v>
      </c>
      <c r="C11676" s="24" t="s">
        <v>236</v>
      </c>
      <c r="D11676" s="24" t="s">
        <v>826</v>
      </c>
      <c r="E11676" s="24" t="s">
        <v>111</v>
      </c>
      <c r="F11676" s="38" t="n">
        <v>100</v>
      </c>
      <c r="G11676" s="42" t="n">
        <f aca="false">DATE(YEAR(B11676),MONTH(B11676),1)</f>
        <v>46266</v>
      </c>
      <c r="H11676" s="24" t="str">
        <f aca="false">INDEX(Customers!$B$2:$B$601,MATCH(C11676,Customers!$A$2:$A$601,0))</f>
        <v>Rift Valley</v>
      </c>
      <c r="I11676" s="43" t="n">
        <f aca="false">ROUND(MIN(INDEX(Assumptions!$D$13:$D$18,MATCH(E11676,Assumptions!$A$13:$A$18,0)),MAX(INDEX(Assumptions!$C$13:$C$18,MATCH(E11676,Assumptions!$A$13:$A$18,0)),INDEX(Assumptions!$B$13:$B$18,MATCH(E11676,Assumptions!$A$13:$A$18,0))*F11676)),2)</f>
        <v>4</v>
      </c>
    </row>
    <row r="11677" customFormat="false" ht="15" hidden="false" customHeight="false" outlineLevel="0" collapsed="false">
      <c r="A11677" s="24" t="s">
        <v>12500</v>
      </c>
      <c r="B11677" s="39" t="n">
        <v>46266</v>
      </c>
      <c r="C11677" s="24" t="s">
        <v>237</v>
      </c>
      <c r="D11677" s="24" t="s">
        <v>826</v>
      </c>
      <c r="E11677" s="24" t="s">
        <v>109</v>
      </c>
      <c r="F11677" s="38" t="n">
        <v>24990</v>
      </c>
      <c r="G11677" s="42" t="n">
        <f aca="false">DATE(YEAR(B11677),MONTH(B11677),1)</f>
        <v>46266</v>
      </c>
      <c r="H11677" s="24" t="str">
        <f aca="false">INDEX(Customers!$B$2:$B$601,MATCH(C11677,Customers!$A$2:$A$601,0))</f>
        <v>Central</v>
      </c>
      <c r="I11677" s="43" t="n">
        <f aca="false">ROUND(MIN(INDEX(Assumptions!$D$13:$D$18,MATCH(E11677,Assumptions!$A$13:$A$18,0)),MAX(INDEX(Assumptions!$C$13:$C$18,MATCH(E11677,Assumptions!$A$13:$A$18,0)),INDEX(Assumptions!$B$13:$B$18,MATCH(E11677,Assumptions!$A$13:$A$18,0))*F11677)),2)</f>
        <v>40</v>
      </c>
    </row>
    <row r="11678" customFormat="false" ht="15" hidden="false" customHeight="false" outlineLevel="0" collapsed="false">
      <c r="A11678" s="24" t="s">
        <v>12501</v>
      </c>
      <c r="B11678" s="39" t="n">
        <v>46266</v>
      </c>
      <c r="C11678" s="24" t="s">
        <v>242</v>
      </c>
      <c r="D11678" s="24" t="s">
        <v>166</v>
      </c>
      <c r="E11678" s="24" t="s">
        <v>105</v>
      </c>
      <c r="F11678" s="38" t="n">
        <v>1480</v>
      </c>
      <c r="G11678" s="42" t="n">
        <f aca="false">DATE(YEAR(B11678),MONTH(B11678),1)</f>
        <v>46266</v>
      </c>
      <c r="H11678" s="24" t="str">
        <f aca="false">INDEX(Customers!$B$2:$B$601,MATCH(C11678,Customers!$A$2:$A$601,0))</f>
        <v>Central</v>
      </c>
      <c r="I11678" s="43" t="n">
        <f aca="false">ROUND(MIN(INDEX(Assumptions!$D$13:$D$18,MATCH(E11678,Assumptions!$A$13:$A$18,0)),MAX(INDEX(Assumptions!$C$13:$C$18,MATCH(E11678,Assumptions!$A$13:$A$18,0)),INDEX(Assumptions!$B$13:$B$18,MATCH(E11678,Assumptions!$A$13:$A$18,0))*F11678)),2)</f>
        <v>22.2</v>
      </c>
    </row>
    <row r="11679" customFormat="false" ht="15" hidden="false" customHeight="false" outlineLevel="0" collapsed="false">
      <c r="A11679" s="24" t="s">
        <v>12502</v>
      </c>
      <c r="B11679" s="39" t="n">
        <v>46266</v>
      </c>
      <c r="C11679" s="24" t="s">
        <v>242</v>
      </c>
      <c r="D11679" s="24" t="s">
        <v>826</v>
      </c>
      <c r="E11679" s="24" t="s">
        <v>113</v>
      </c>
      <c r="F11679" s="38" t="n">
        <v>500</v>
      </c>
      <c r="G11679" s="42" t="n">
        <f aca="false">DATE(YEAR(B11679),MONTH(B11679),1)</f>
        <v>46266</v>
      </c>
      <c r="H11679" s="24" t="str">
        <f aca="false">INDEX(Customers!$B$2:$B$601,MATCH(C11679,Customers!$A$2:$A$601,0))</f>
        <v>Central</v>
      </c>
      <c r="I11679" s="43" t="n">
        <f aca="false">ROUND(MIN(INDEX(Assumptions!$D$13:$D$18,MATCH(E11679,Assumptions!$A$13:$A$18,0)),MAX(INDEX(Assumptions!$C$13:$C$18,MATCH(E11679,Assumptions!$A$13:$A$18,0)),INDEX(Assumptions!$B$13:$B$18,MATCH(E11679,Assumptions!$A$13:$A$18,0))*F11679)),2)</f>
        <v>25</v>
      </c>
    </row>
    <row r="11680" customFormat="false" ht="15" hidden="false" customHeight="false" outlineLevel="0" collapsed="false">
      <c r="A11680" s="24" t="s">
        <v>12503</v>
      </c>
      <c r="B11680" s="39" t="n">
        <v>46266</v>
      </c>
      <c r="C11680" s="24" t="s">
        <v>272</v>
      </c>
      <c r="D11680" s="24" t="s">
        <v>826</v>
      </c>
      <c r="E11680" s="24" t="s">
        <v>109</v>
      </c>
      <c r="F11680" s="38" t="n">
        <v>9670</v>
      </c>
      <c r="G11680" s="42" t="n">
        <f aca="false">DATE(YEAR(B11680),MONTH(B11680),1)</f>
        <v>46266</v>
      </c>
      <c r="H11680" s="24" t="str">
        <f aca="false">INDEX(Customers!$B$2:$B$601,MATCH(C11680,Customers!$A$2:$A$601,0))</f>
        <v>Central</v>
      </c>
      <c r="I11680" s="43" t="n">
        <f aca="false">ROUND(MIN(INDEX(Assumptions!$D$13:$D$18,MATCH(E11680,Assumptions!$A$13:$A$18,0)),MAX(INDEX(Assumptions!$C$13:$C$18,MATCH(E11680,Assumptions!$A$13:$A$18,0)),INDEX(Assumptions!$B$13:$B$18,MATCH(E11680,Assumptions!$A$13:$A$18,0))*F11680)),2)</f>
        <v>38.68</v>
      </c>
    </row>
    <row r="11681" customFormat="false" ht="15" hidden="false" customHeight="false" outlineLevel="0" collapsed="false">
      <c r="A11681" s="24" t="s">
        <v>12504</v>
      </c>
      <c r="B11681" s="39" t="n">
        <v>46266</v>
      </c>
      <c r="C11681" s="24" t="s">
        <v>277</v>
      </c>
      <c r="D11681" s="24" t="s">
        <v>826</v>
      </c>
      <c r="E11681" s="24" t="s">
        <v>113</v>
      </c>
      <c r="F11681" s="38" t="n">
        <v>250</v>
      </c>
      <c r="G11681" s="42" t="n">
        <f aca="false">DATE(YEAR(B11681),MONTH(B11681),1)</f>
        <v>46266</v>
      </c>
      <c r="H11681" s="24" t="str">
        <f aca="false">INDEX(Customers!$B$2:$B$601,MATCH(C11681,Customers!$A$2:$A$601,0))</f>
        <v>Rift Valley</v>
      </c>
      <c r="I11681" s="43" t="n">
        <f aca="false">ROUND(MIN(INDEX(Assumptions!$D$13:$D$18,MATCH(E11681,Assumptions!$A$13:$A$18,0)),MAX(INDEX(Assumptions!$C$13:$C$18,MATCH(E11681,Assumptions!$A$13:$A$18,0)),INDEX(Assumptions!$B$13:$B$18,MATCH(E11681,Assumptions!$A$13:$A$18,0))*F11681)),2)</f>
        <v>12.5</v>
      </c>
    </row>
    <row r="11682" customFormat="false" ht="15" hidden="false" customHeight="false" outlineLevel="0" collapsed="false">
      <c r="A11682" s="24" t="s">
        <v>12505</v>
      </c>
      <c r="B11682" s="39" t="n">
        <v>46266</v>
      </c>
      <c r="C11682" s="24" t="s">
        <v>280</v>
      </c>
      <c r="D11682" s="24" t="s">
        <v>826</v>
      </c>
      <c r="E11682" s="24" t="s">
        <v>113</v>
      </c>
      <c r="F11682" s="38" t="n">
        <v>250</v>
      </c>
      <c r="G11682" s="42" t="n">
        <f aca="false">DATE(YEAR(B11682),MONTH(B11682),1)</f>
        <v>46266</v>
      </c>
      <c r="H11682" s="24" t="str">
        <f aca="false">INDEX(Customers!$B$2:$B$601,MATCH(C11682,Customers!$A$2:$A$601,0))</f>
        <v>Western</v>
      </c>
      <c r="I11682" s="43" t="n">
        <f aca="false">ROUND(MIN(INDEX(Assumptions!$D$13:$D$18,MATCH(E11682,Assumptions!$A$13:$A$18,0)),MAX(INDEX(Assumptions!$C$13:$C$18,MATCH(E11682,Assumptions!$A$13:$A$18,0)),INDEX(Assumptions!$B$13:$B$18,MATCH(E11682,Assumptions!$A$13:$A$18,0))*F11682)),2)</f>
        <v>12.5</v>
      </c>
    </row>
    <row r="11683" customFormat="false" ht="15" hidden="false" customHeight="false" outlineLevel="0" collapsed="false">
      <c r="A11683" s="24" t="s">
        <v>12506</v>
      </c>
      <c r="B11683" s="39" t="n">
        <v>46266</v>
      </c>
      <c r="C11683" s="24" t="s">
        <v>284</v>
      </c>
      <c r="D11683" s="24" t="s">
        <v>826</v>
      </c>
      <c r="E11683" s="24" t="s">
        <v>103</v>
      </c>
      <c r="F11683" s="38" t="n">
        <v>50</v>
      </c>
      <c r="G11683" s="42" t="n">
        <f aca="false">DATE(YEAR(B11683),MONTH(B11683),1)</f>
        <v>46266</v>
      </c>
      <c r="H11683" s="24" t="str">
        <f aca="false">INDEX(Customers!$B$2:$B$601,MATCH(C11683,Customers!$A$2:$A$601,0))</f>
        <v>Nairobi</v>
      </c>
      <c r="I11683" s="43" t="n">
        <f aca="false">ROUND(MIN(INDEX(Assumptions!$D$13:$D$18,MATCH(E11683,Assumptions!$A$13:$A$18,0)),MAX(INDEX(Assumptions!$C$13:$C$18,MATCH(E11683,Assumptions!$A$13:$A$18,0)),INDEX(Assumptions!$B$13:$B$18,MATCH(E11683,Assumptions!$A$13:$A$18,0))*F11683)),2)</f>
        <v>5</v>
      </c>
    </row>
    <row r="11684" customFormat="false" ht="15" hidden="false" customHeight="false" outlineLevel="0" collapsed="false">
      <c r="A11684" s="24" t="s">
        <v>12507</v>
      </c>
      <c r="B11684" s="39" t="n">
        <v>46266</v>
      </c>
      <c r="C11684" s="24" t="s">
        <v>290</v>
      </c>
      <c r="D11684" s="24" t="s">
        <v>826</v>
      </c>
      <c r="E11684" s="24" t="s">
        <v>109</v>
      </c>
      <c r="F11684" s="38" t="n">
        <v>1860</v>
      </c>
      <c r="G11684" s="42" t="n">
        <f aca="false">DATE(YEAR(B11684),MONTH(B11684),1)</f>
        <v>46266</v>
      </c>
      <c r="H11684" s="24" t="str">
        <f aca="false">INDEX(Customers!$B$2:$B$601,MATCH(C11684,Customers!$A$2:$A$601,0))</f>
        <v>Central</v>
      </c>
      <c r="I11684" s="43" t="n">
        <f aca="false">ROUND(MIN(INDEX(Assumptions!$D$13:$D$18,MATCH(E11684,Assumptions!$A$13:$A$18,0)),MAX(INDEX(Assumptions!$C$13:$C$18,MATCH(E11684,Assumptions!$A$13:$A$18,0)),INDEX(Assumptions!$B$13:$B$18,MATCH(E11684,Assumptions!$A$13:$A$18,0))*F11684)),2)</f>
        <v>7.44</v>
      </c>
    </row>
    <row r="11685" customFormat="false" ht="15" hidden="false" customHeight="false" outlineLevel="0" collapsed="false">
      <c r="A11685" s="24" t="s">
        <v>12508</v>
      </c>
      <c r="B11685" s="39" t="n">
        <v>46266</v>
      </c>
      <c r="C11685" s="24" t="s">
        <v>316</v>
      </c>
      <c r="D11685" s="24" t="s">
        <v>826</v>
      </c>
      <c r="E11685" s="24" t="s">
        <v>103</v>
      </c>
      <c r="F11685" s="38" t="n">
        <v>2420</v>
      </c>
      <c r="G11685" s="42" t="n">
        <f aca="false">DATE(YEAR(B11685),MONTH(B11685),1)</f>
        <v>46266</v>
      </c>
      <c r="H11685" s="24" t="str">
        <f aca="false">INDEX(Customers!$B$2:$B$601,MATCH(C11685,Customers!$A$2:$A$601,0))</f>
        <v>Coast</v>
      </c>
      <c r="I11685" s="43" t="n">
        <f aca="false">ROUND(MIN(INDEX(Assumptions!$D$13:$D$18,MATCH(E11685,Assumptions!$A$13:$A$18,0)),MAX(INDEX(Assumptions!$C$13:$C$18,MATCH(E11685,Assumptions!$A$13:$A$18,0)),INDEX(Assumptions!$B$13:$B$18,MATCH(E11685,Assumptions!$A$13:$A$18,0))*F11685)),2)</f>
        <v>24.2</v>
      </c>
    </row>
    <row r="11686" customFormat="false" ht="15" hidden="false" customHeight="false" outlineLevel="0" collapsed="false">
      <c r="A11686" s="24" t="s">
        <v>12509</v>
      </c>
      <c r="B11686" s="39" t="n">
        <v>46266</v>
      </c>
      <c r="C11686" s="24" t="s">
        <v>317</v>
      </c>
      <c r="D11686" s="24" t="s">
        <v>826</v>
      </c>
      <c r="E11686" s="24" t="s">
        <v>103</v>
      </c>
      <c r="F11686" s="38" t="n">
        <v>7560</v>
      </c>
      <c r="G11686" s="42" t="n">
        <f aca="false">DATE(YEAR(B11686),MONTH(B11686),1)</f>
        <v>46266</v>
      </c>
      <c r="H11686" s="24" t="str">
        <f aca="false">INDEX(Customers!$B$2:$B$601,MATCH(C11686,Customers!$A$2:$A$601,0))</f>
        <v>Rift Valley</v>
      </c>
      <c r="I11686" s="43" t="n">
        <f aca="false">ROUND(MIN(INDEX(Assumptions!$D$13:$D$18,MATCH(E11686,Assumptions!$A$13:$A$18,0)),MAX(INDEX(Assumptions!$C$13:$C$18,MATCH(E11686,Assumptions!$A$13:$A$18,0)),INDEX(Assumptions!$B$13:$B$18,MATCH(E11686,Assumptions!$A$13:$A$18,0))*F11686)),2)</f>
        <v>75.6</v>
      </c>
    </row>
    <row r="11687" customFormat="false" ht="15" hidden="false" customHeight="false" outlineLevel="0" collapsed="false">
      <c r="A11687" s="24" t="s">
        <v>12510</v>
      </c>
      <c r="B11687" s="39" t="n">
        <v>46266</v>
      </c>
      <c r="C11687" s="24" t="s">
        <v>320</v>
      </c>
      <c r="D11687" s="24" t="s">
        <v>826</v>
      </c>
      <c r="E11687" s="24" t="s">
        <v>109</v>
      </c>
      <c r="F11687" s="38" t="n">
        <v>4550</v>
      </c>
      <c r="G11687" s="42" t="n">
        <f aca="false">DATE(YEAR(B11687),MONTH(B11687),1)</f>
        <v>46266</v>
      </c>
      <c r="H11687" s="24" t="str">
        <f aca="false">INDEX(Customers!$B$2:$B$601,MATCH(C11687,Customers!$A$2:$A$601,0))</f>
        <v>Rift Valley</v>
      </c>
      <c r="I11687" s="43" t="n">
        <f aca="false">ROUND(MIN(INDEX(Assumptions!$D$13:$D$18,MATCH(E11687,Assumptions!$A$13:$A$18,0)),MAX(INDEX(Assumptions!$C$13:$C$18,MATCH(E11687,Assumptions!$A$13:$A$18,0)),INDEX(Assumptions!$B$13:$B$18,MATCH(E11687,Assumptions!$A$13:$A$18,0))*F11687)),2)</f>
        <v>18.2</v>
      </c>
    </row>
    <row r="11688" customFormat="false" ht="15" hidden="false" customHeight="false" outlineLevel="0" collapsed="false">
      <c r="A11688" s="24" t="s">
        <v>12511</v>
      </c>
      <c r="B11688" s="39" t="n">
        <v>46266</v>
      </c>
      <c r="C11688" s="24" t="s">
        <v>326</v>
      </c>
      <c r="D11688" s="24" t="s">
        <v>826</v>
      </c>
      <c r="E11688" s="24" t="s">
        <v>113</v>
      </c>
      <c r="F11688" s="38" t="n">
        <v>99</v>
      </c>
      <c r="G11688" s="42" t="n">
        <f aca="false">DATE(YEAR(B11688),MONTH(B11688),1)</f>
        <v>46266</v>
      </c>
      <c r="H11688" s="24" t="str">
        <f aca="false">INDEX(Customers!$B$2:$B$601,MATCH(C11688,Customers!$A$2:$A$601,0))</f>
        <v>Nairobi</v>
      </c>
      <c r="I11688" s="43" t="n">
        <f aca="false">ROUND(MIN(INDEX(Assumptions!$D$13:$D$18,MATCH(E11688,Assumptions!$A$13:$A$18,0)),MAX(INDEX(Assumptions!$C$13:$C$18,MATCH(E11688,Assumptions!$A$13:$A$18,0)),INDEX(Assumptions!$B$13:$B$18,MATCH(E11688,Assumptions!$A$13:$A$18,0))*F11688)),2)</f>
        <v>4.95</v>
      </c>
    </row>
    <row r="11689" customFormat="false" ht="15" hidden="false" customHeight="false" outlineLevel="0" collapsed="false">
      <c r="A11689" s="24" t="s">
        <v>12512</v>
      </c>
      <c r="B11689" s="39" t="n">
        <v>46266</v>
      </c>
      <c r="C11689" s="24" t="s">
        <v>334</v>
      </c>
      <c r="D11689" s="24" t="s">
        <v>826</v>
      </c>
      <c r="E11689" s="24" t="s">
        <v>109</v>
      </c>
      <c r="F11689" s="38" t="n">
        <v>3510</v>
      </c>
      <c r="G11689" s="42" t="n">
        <f aca="false">DATE(YEAR(B11689),MONTH(B11689),1)</f>
        <v>46266</v>
      </c>
      <c r="H11689" s="24" t="str">
        <f aca="false">INDEX(Customers!$B$2:$B$601,MATCH(C11689,Customers!$A$2:$A$601,0))</f>
        <v>Nairobi</v>
      </c>
      <c r="I11689" s="43" t="n">
        <f aca="false">ROUND(MIN(INDEX(Assumptions!$D$13:$D$18,MATCH(E11689,Assumptions!$A$13:$A$18,0)),MAX(INDEX(Assumptions!$C$13:$C$18,MATCH(E11689,Assumptions!$A$13:$A$18,0)),INDEX(Assumptions!$B$13:$B$18,MATCH(E11689,Assumptions!$A$13:$A$18,0))*F11689)),2)</f>
        <v>14.04</v>
      </c>
    </row>
    <row r="11690" customFormat="false" ht="15" hidden="false" customHeight="false" outlineLevel="0" collapsed="false">
      <c r="A11690" s="24" t="s">
        <v>12513</v>
      </c>
      <c r="B11690" s="39" t="n">
        <v>46266</v>
      </c>
      <c r="C11690" s="24" t="s">
        <v>358</v>
      </c>
      <c r="D11690" s="24" t="s">
        <v>826</v>
      </c>
      <c r="E11690" s="24" t="s">
        <v>103</v>
      </c>
      <c r="F11690" s="38" t="n">
        <v>2110</v>
      </c>
      <c r="G11690" s="42" t="n">
        <f aca="false">DATE(YEAR(B11690),MONTH(B11690),1)</f>
        <v>46266</v>
      </c>
      <c r="H11690" s="24" t="str">
        <f aca="false">INDEX(Customers!$B$2:$B$601,MATCH(C11690,Customers!$A$2:$A$601,0))</f>
        <v>Western</v>
      </c>
      <c r="I11690" s="43" t="n">
        <f aca="false">ROUND(MIN(INDEX(Assumptions!$D$13:$D$18,MATCH(E11690,Assumptions!$A$13:$A$18,0)),MAX(INDEX(Assumptions!$C$13:$C$18,MATCH(E11690,Assumptions!$A$13:$A$18,0)),INDEX(Assumptions!$B$13:$B$18,MATCH(E11690,Assumptions!$A$13:$A$18,0))*F11690)),2)</f>
        <v>21.1</v>
      </c>
    </row>
    <row r="11691" customFormat="false" ht="15" hidden="false" customHeight="false" outlineLevel="0" collapsed="false">
      <c r="A11691" s="24" t="s">
        <v>12514</v>
      </c>
      <c r="B11691" s="39" t="n">
        <v>46266</v>
      </c>
      <c r="C11691" s="24" t="s">
        <v>361</v>
      </c>
      <c r="D11691" s="24" t="s">
        <v>173</v>
      </c>
      <c r="E11691" s="24" t="s">
        <v>107</v>
      </c>
      <c r="F11691" s="38" t="n">
        <v>12830</v>
      </c>
      <c r="G11691" s="42" t="n">
        <f aca="false">DATE(YEAR(B11691),MONTH(B11691),1)</f>
        <v>46266</v>
      </c>
      <c r="H11691" s="24" t="str">
        <f aca="false">INDEX(Customers!$B$2:$B$601,MATCH(C11691,Customers!$A$2:$A$601,0))</f>
        <v>Rift Valley</v>
      </c>
      <c r="I11691" s="43" t="n">
        <f aca="false">ROUND(MIN(INDEX(Assumptions!$D$13:$D$18,MATCH(E11691,Assumptions!$A$13:$A$18,0)),MAX(INDEX(Assumptions!$C$13:$C$18,MATCH(E11691,Assumptions!$A$13:$A$18,0)),INDEX(Assumptions!$B$13:$B$18,MATCH(E11691,Assumptions!$A$13:$A$18,0))*F11691)),2)</f>
        <v>0</v>
      </c>
    </row>
    <row r="11692" customFormat="false" ht="15" hidden="false" customHeight="false" outlineLevel="0" collapsed="false">
      <c r="A11692" s="24" t="s">
        <v>12515</v>
      </c>
      <c r="B11692" s="39" t="n">
        <v>46266</v>
      </c>
      <c r="C11692" s="24" t="s">
        <v>370</v>
      </c>
      <c r="D11692" s="24" t="s">
        <v>826</v>
      </c>
      <c r="E11692" s="24" t="s">
        <v>109</v>
      </c>
      <c r="F11692" s="38" t="n">
        <v>2390</v>
      </c>
      <c r="G11692" s="42" t="n">
        <f aca="false">DATE(YEAR(B11692),MONTH(B11692),1)</f>
        <v>46266</v>
      </c>
      <c r="H11692" s="24" t="str">
        <f aca="false">INDEX(Customers!$B$2:$B$601,MATCH(C11692,Customers!$A$2:$A$601,0))</f>
        <v>Nairobi</v>
      </c>
      <c r="I11692" s="43" t="n">
        <f aca="false">ROUND(MIN(INDEX(Assumptions!$D$13:$D$18,MATCH(E11692,Assumptions!$A$13:$A$18,0)),MAX(INDEX(Assumptions!$C$13:$C$18,MATCH(E11692,Assumptions!$A$13:$A$18,0)),INDEX(Assumptions!$B$13:$B$18,MATCH(E11692,Assumptions!$A$13:$A$18,0))*F11692)),2)</f>
        <v>9.56</v>
      </c>
    </row>
    <row r="11693" customFormat="false" ht="15" hidden="false" customHeight="false" outlineLevel="0" collapsed="false">
      <c r="A11693" s="24" t="s">
        <v>12516</v>
      </c>
      <c r="B11693" s="39" t="n">
        <v>46266</v>
      </c>
      <c r="C11693" s="24" t="s">
        <v>376</v>
      </c>
      <c r="D11693" s="24" t="s">
        <v>153</v>
      </c>
      <c r="E11693" s="24" t="s">
        <v>107</v>
      </c>
      <c r="F11693" s="38" t="n">
        <v>2080</v>
      </c>
      <c r="G11693" s="42" t="n">
        <f aca="false">DATE(YEAR(B11693),MONTH(B11693),1)</f>
        <v>46266</v>
      </c>
      <c r="H11693" s="24" t="str">
        <f aca="false">INDEX(Customers!$B$2:$B$601,MATCH(C11693,Customers!$A$2:$A$601,0))</f>
        <v>Nairobi</v>
      </c>
      <c r="I11693" s="43" t="n">
        <f aca="false">ROUND(MIN(INDEX(Assumptions!$D$13:$D$18,MATCH(E11693,Assumptions!$A$13:$A$18,0)),MAX(INDEX(Assumptions!$C$13:$C$18,MATCH(E11693,Assumptions!$A$13:$A$18,0)),INDEX(Assumptions!$B$13:$B$18,MATCH(E11693,Assumptions!$A$13:$A$18,0))*F11693)),2)</f>
        <v>0</v>
      </c>
    </row>
    <row r="11694" customFormat="false" ht="15" hidden="false" customHeight="false" outlineLevel="0" collapsed="false">
      <c r="A11694" s="24" t="s">
        <v>12517</v>
      </c>
      <c r="B11694" s="39" t="n">
        <v>46266</v>
      </c>
      <c r="C11694" s="24" t="s">
        <v>377</v>
      </c>
      <c r="D11694" s="24" t="s">
        <v>826</v>
      </c>
      <c r="E11694" s="24" t="s">
        <v>109</v>
      </c>
      <c r="F11694" s="38" t="n">
        <v>3040</v>
      </c>
      <c r="G11694" s="42" t="n">
        <f aca="false">DATE(YEAR(B11694),MONTH(B11694),1)</f>
        <v>46266</v>
      </c>
      <c r="H11694" s="24" t="str">
        <f aca="false">INDEX(Customers!$B$2:$B$601,MATCH(C11694,Customers!$A$2:$A$601,0))</f>
        <v>Western</v>
      </c>
      <c r="I11694" s="43" t="n">
        <f aca="false">ROUND(MIN(INDEX(Assumptions!$D$13:$D$18,MATCH(E11694,Assumptions!$A$13:$A$18,0)),MAX(INDEX(Assumptions!$C$13:$C$18,MATCH(E11694,Assumptions!$A$13:$A$18,0)),INDEX(Assumptions!$B$13:$B$18,MATCH(E11694,Assumptions!$A$13:$A$18,0))*F11694)),2)</f>
        <v>12.16</v>
      </c>
    </row>
    <row r="11695" customFormat="false" ht="15" hidden="false" customHeight="false" outlineLevel="0" collapsed="false">
      <c r="A11695" s="24" t="s">
        <v>12518</v>
      </c>
      <c r="B11695" s="39" t="n">
        <v>46266</v>
      </c>
      <c r="C11695" s="24" t="s">
        <v>390</v>
      </c>
      <c r="D11695" s="24" t="s">
        <v>826</v>
      </c>
      <c r="E11695" s="24" t="s">
        <v>103</v>
      </c>
      <c r="F11695" s="38" t="n">
        <v>640</v>
      </c>
      <c r="G11695" s="42" t="n">
        <f aca="false">DATE(YEAR(B11695),MONTH(B11695),1)</f>
        <v>46266</v>
      </c>
      <c r="H11695" s="24" t="str">
        <f aca="false">INDEX(Customers!$B$2:$B$601,MATCH(C11695,Customers!$A$2:$A$601,0))</f>
        <v>Rift Valley</v>
      </c>
      <c r="I11695" s="43" t="n">
        <f aca="false">ROUND(MIN(INDEX(Assumptions!$D$13:$D$18,MATCH(E11695,Assumptions!$A$13:$A$18,0)),MAX(INDEX(Assumptions!$C$13:$C$18,MATCH(E11695,Assumptions!$A$13:$A$18,0)),INDEX(Assumptions!$B$13:$B$18,MATCH(E11695,Assumptions!$A$13:$A$18,0))*F11695)),2)</f>
        <v>6.4</v>
      </c>
    </row>
    <row r="11696" customFormat="false" ht="15" hidden="false" customHeight="false" outlineLevel="0" collapsed="false">
      <c r="A11696" s="24" t="s">
        <v>12519</v>
      </c>
      <c r="B11696" s="39" t="n">
        <v>46266</v>
      </c>
      <c r="C11696" s="24" t="s">
        <v>393</v>
      </c>
      <c r="D11696" s="24" t="s">
        <v>174</v>
      </c>
      <c r="E11696" s="24" t="s">
        <v>105</v>
      </c>
      <c r="F11696" s="38" t="n">
        <v>3500</v>
      </c>
      <c r="G11696" s="42" t="n">
        <f aca="false">DATE(YEAR(B11696),MONTH(B11696),1)</f>
        <v>46266</v>
      </c>
      <c r="H11696" s="24" t="str">
        <f aca="false">INDEX(Customers!$B$2:$B$601,MATCH(C11696,Customers!$A$2:$A$601,0))</f>
        <v>Rift Valley</v>
      </c>
      <c r="I11696" s="43" t="n">
        <f aca="false">ROUND(MIN(INDEX(Assumptions!$D$13:$D$18,MATCH(E11696,Assumptions!$A$13:$A$18,0)),MAX(INDEX(Assumptions!$C$13:$C$18,MATCH(E11696,Assumptions!$A$13:$A$18,0)),INDEX(Assumptions!$B$13:$B$18,MATCH(E11696,Assumptions!$A$13:$A$18,0))*F11696)),2)</f>
        <v>52.5</v>
      </c>
    </row>
    <row r="11697" customFormat="false" ht="15" hidden="false" customHeight="false" outlineLevel="0" collapsed="false">
      <c r="A11697" s="24" t="s">
        <v>12520</v>
      </c>
      <c r="B11697" s="39" t="n">
        <v>46266</v>
      </c>
      <c r="C11697" s="24" t="s">
        <v>411</v>
      </c>
      <c r="D11697" s="24" t="s">
        <v>826</v>
      </c>
      <c r="E11697" s="24" t="s">
        <v>103</v>
      </c>
      <c r="F11697" s="38" t="n">
        <v>2840</v>
      </c>
      <c r="G11697" s="42" t="n">
        <f aca="false">DATE(YEAR(B11697),MONTH(B11697),1)</f>
        <v>46266</v>
      </c>
      <c r="H11697" s="24" t="str">
        <f aca="false">INDEX(Customers!$B$2:$B$601,MATCH(C11697,Customers!$A$2:$A$601,0))</f>
        <v>Nairobi</v>
      </c>
      <c r="I11697" s="43" t="n">
        <f aca="false">ROUND(MIN(INDEX(Assumptions!$D$13:$D$18,MATCH(E11697,Assumptions!$A$13:$A$18,0)),MAX(INDEX(Assumptions!$C$13:$C$18,MATCH(E11697,Assumptions!$A$13:$A$18,0)),INDEX(Assumptions!$B$13:$B$18,MATCH(E11697,Assumptions!$A$13:$A$18,0))*F11697)),2)</f>
        <v>28.4</v>
      </c>
    </row>
    <row r="11698" customFormat="false" ht="15" hidden="false" customHeight="false" outlineLevel="0" collapsed="false">
      <c r="A11698" s="24" t="s">
        <v>12521</v>
      </c>
      <c r="B11698" s="39" t="n">
        <v>46266</v>
      </c>
      <c r="C11698" s="24" t="s">
        <v>417</v>
      </c>
      <c r="D11698" s="24" t="s">
        <v>826</v>
      </c>
      <c r="E11698" s="24" t="s">
        <v>103</v>
      </c>
      <c r="F11698" s="38" t="n">
        <v>10680</v>
      </c>
      <c r="G11698" s="42" t="n">
        <f aca="false">DATE(YEAR(B11698),MONTH(B11698),1)</f>
        <v>46266</v>
      </c>
      <c r="H11698" s="24" t="str">
        <f aca="false">INDEX(Customers!$B$2:$B$601,MATCH(C11698,Customers!$A$2:$A$601,0))</f>
        <v>Eastern</v>
      </c>
      <c r="I11698" s="43" t="n">
        <f aca="false">ROUND(MIN(INDEX(Assumptions!$D$13:$D$18,MATCH(E11698,Assumptions!$A$13:$A$18,0)),MAX(INDEX(Assumptions!$C$13:$C$18,MATCH(E11698,Assumptions!$A$13:$A$18,0)),INDEX(Assumptions!$B$13:$B$18,MATCH(E11698,Assumptions!$A$13:$A$18,0))*F11698)),2)</f>
        <v>105</v>
      </c>
    </row>
    <row r="11699" customFormat="false" ht="15" hidden="false" customHeight="false" outlineLevel="0" collapsed="false">
      <c r="A11699" s="24" t="s">
        <v>12522</v>
      </c>
      <c r="B11699" s="39" t="n">
        <v>46266</v>
      </c>
      <c r="C11699" s="24" t="s">
        <v>432</v>
      </c>
      <c r="D11699" s="24" t="s">
        <v>826</v>
      </c>
      <c r="E11699" s="24" t="s">
        <v>103</v>
      </c>
      <c r="F11699" s="38" t="n">
        <v>1310</v>
      </c>
      <c r="G11699" s="42" t="n">
        <f aca="false">DATE(YEAR(B11699),MONTH(B11699),1)</f>
        <v>46266</v>
      </c>
      <c r="H11699" s="24" t="str">
        <f aca="false">INDEX(Customers!$B$2:$B$601,MATCH(C11699,Customers!$A$2:$A$601,0))</f>
        <v>Rift Valley</v>
      </c>
      <c r="I11699" s="43" t="n">
        <f aca="false">ROUND(MIN(INDEX(Assumptions!$D$13:$D$18,MATCH(E11699,Assumptions!$A$13:$A$18,0)),MAX(INDEX(Assumptions!$C$13:$C$18,MATCH(E11699,Assumptions!$A$13:$A$18,0)),INDEX(Assumptions!$B$13:$B$18,MATCH(E11699,Assumptions!$A$13:$A$18,0))*F11699)),2)</f>
        <v>13.1</v>
      </c>
    </row>
    <row r="11700" customFormat="false" ht="15" hidden="false" customHeight="false" outlineLevel="0" collapsed="false">
      <c r="A11700" s="24" t="s">
        <v>12523</v>
      </c>
      <c r="B11700" s="39" t="n">
        <v>46266</v>
      </c>
      <c r="C11700" s="24" t="s">
        <v>440</v>
      </c>
      <c r="D11700" s="24" t="s">
        <v>826</v>
      </c>
      <c r="E11700" s="24" t="s">
        <v>111</v>
      </c>
      <c r="F11700" s="38" t="n">
        <v>50</v>
      </c>
      <c r="G11700" s="42" t="n">
        <f aca="false">DATE(YEAR(B11700),MONTH(B11700),1)</f>
        <v>46266</v>
      </c>
      <c r="H11700" s="24" t="str">
        <f aca="false">INDEX(Customers!$B$2:$B$601,MATCH(C11700,Customers!$A$2:$A$601,0))</f>
        <v>Nairobi</v>
      </c>
      <c r="I11700" s="43" t="n">
        <f aca="false">ROUND(MIN(INDEX(Assumptions!$D$13:$D$18,MATCH(E11700,Assumptions!$A$13:$A$18,0)),MAX(INDEX(Assumptions!$C$13:$C$18,MATCH(E11700,Assumptions!$A$13:$A$18,0)),INDEX(Assumptions!$B$13:$B$18,MATCH(E11700,Assumptions!$A$13:$A$18,0))*F11700)),2)</f>
        <v>2</v>
      </c>
    </row>
    <row r="11701" customFormat="false" ht="15" hidden="false" customHeight="false" outlineLevel="0" collapsed="false">
      <c r="A11701" s="24" t="s">
        <v>12524</v>
      </c>
      <c r="B11701" s="39" t="n">
        <v>46266</v>
      </c>
      <c r="C11701" s="24" t="s">
        <v>446</v>
      </c>
      <c r="D11701" s="24" t="s">
        <v>826</v>
      </c>
      <c r="E11701" s="24" t="s">
        <v>111</v>
      </c>
      <c r="F11701" s="38" t="n">
        <v>200</v>
      </c>
      <c r="G11701" s="42" t="n">
        <f aca="false">DATE(YEAR(B11701),MONTH(B11701),1)</f>
        <v>46266</v>
      </c>
      <c r="H11701" s="24" t="str">
        <f aca="false">INDEX(Customers!$B$2:$B$601,MATCH(C11701,Customers!$A$2:$A$601,0))</f>
        <v>Central</v>
      </c>
      <c r="I11701" s="43" t="n">
        <f aca="false">ROUND(MIN(INDEX(Assumptions!$D$13:$D$18,MATCH(E11701,Assumptions!$A$13:$A$18,0)),MAX(INDEX(Assumptions!$C$13:$C$18,MATCH(E11701,Assumptions!$A$13:$A$18,0)),INDEX(Assumptions!$B$13:$B$18,MATCH(E11701,Assumptions!$A$13:$A$18,0))*F11701)),2)</f>
        <v>8</v>
      </c>
    </row>
    <row r="11702" customFormat="false" ht="15" hidden="false" customHeight="false" outlineLevel="0" collapsed="false">
      <c r="A11702" s="24" t="s">
        <v>12525</v>
      </c>
      <c r="B11702" s="39" t="n">
        <v>46266</v>
      </c>
      <c r="C11702" s="24" t="s">
        <v>456</v>
      </c>
      <c r="D11702" s="24" t="s">
        <v>826</v>
      </c>
      <c r="E11702" s="24" t="s">
        <v>109</v>
      </c>
      <c r="F11702" s="38" t="n">
        <v>7360</v>
      </c>
      <c r="G11702" s="42" t="n">
        <f aca="false">DATE(YEAR(B11702),MONTH(B11702),1)</f>
        <v>46266</v>
      </c>
      <c r="H11702" s="24" t="str">
        <f aca="false">INDEX(Customers!$B$2:$B$601,MATCH(C11702,Customers!$A$2:$A$601,0))</f>
        <v>Central</v>
      </c>
      <c r="I11702" s="43" t="n">
        <f aca="false">ROUND(MIN(INDEX(Assumptions!$D$13:$D$18,MATCH(E11702,Assumptions!$A$13:$A$18,0)),MAX(INDEX(Assumptions!$C$13:$C$18,MATCH(E11702,Assumptions!$A$13:$A$18,0)),INDEX(Assumptions!$B$13:$B$18,MATCH(E11702,Assumptions!$A$13:$A$18,0))*F11702)),2)</f>
        <v>29.44</v>
      </c>
    </row>
    <row r="11703" customFormat="false" ht="15" hidden="false" customHeight="false" outlineLevel="0" collapsed="false">
      <c r="A11703" s="24" t="s">
        <v>12526</v>
      </c>
      <c r="B11703" s="39" t="n">
        <v>46266</v>
      </c>
      <c r="C11703" s="24" t="s">
        <v>464</v>
      </c>
      <c r="D11703" s="24" t="s">
        <v>179</v>
      </c>
      <c r="E11703" s="24" t="s">
        <v>107</v>
      </c>
      <c r="F11703" s="38" t="n">
        <v>8570</v>
      </c>
      <c r="G11703" s="42" t="n">
        <f aca="false">DATE(YEAR(B11703),MONTH(B11703),1)</f>
        <v>46266</v>
      </c>
      <c r="H11703" s="24" t="str">
        <f aca="false">INDEX(Customers!$B$2:$B$601,MATCH(C11703,Customers!$A$2:$A$601,0))</f>
        <v>Rift Valley</v>
      </c>
      <c r="I11703" s="43" t="n">
        <f aca="false">ROUND(MIN(INDEX(Assumptions!$D$13:$D$18,MATCH(E11703,Assumptions!$A$13:$A$18,0)),MAX(INDEX(Assumptions!$C$13:$C$18,MATCH(E11703,Assumptions!$A$13:$A$18,0)),INDEX(Assumptions!$B$13:$B$18,MATCH(E11703,Assumptions!$A$13:$A$18,0))*F11703)),2)</f>
        <v>0</v>
      </c>
    </row>
    <row r="11704" customFormat="false" ht="15" hidden="false" customHeight="false" outlineLevel="0" collapsed="false">
      <c r="A11704" s="24" t="s">
        <v>12527</v>
      </c>
      <c r="B11704" s="39" t="n">
        <v>46266</v>
      </c>
      <c r="C11704" s="24" t="s">
        <v>474</v>
      </c>
      <c r="D11704" s="24" t="s">
        <v>826</v>
      </c>
      <c r="E11704" s="24" t="s">
        <v>103</v>
      </c>
      <c r="F11704" s="38" t="n">
        <v>760</v>
      </c>
      <c r="G11704" s="42" t="n">
        <f aca="false">DATE(YEAR(B11704),MONTH(B11704),1)</f>
        <v>46266</v>
      </c>
      <c r="H11704" s="24" t="str">
        <f aca="false">INDEX(Customers!$B$2:$B$601,MATCH(C11704,Customers!$A$2:$A$601,0))</f>
        <v>Eastern</v>
      </c>
      <c r="I11704" s="43" t="n">
        <f aca="false">ROUND(MIN(INDEX(Assumptions!$D$13:$D$18,MATCH(E11704,Assumptions!$A$13:$A$18,0)),MAX(INDEX(Assumptions!$C$13:$C$18,MATCH(E11704,Assumptions!$A$13:$A$18,0)),INDEX(Assumptions!$B$13:$B$18,MATCH(E11704,Assumptions!$A$13:$A$18,0))*F11704)),2)</f>
        <v>7.6</v>
      </c>
    </row>
    <row r="11705" customFormat="false" ht="15" hidden="false" customHeight="false" outlineLevel="0" collapsed="false">
      <c r="A11705" s="24" t="s">
        <v>12528</v>
      </c>
      <c r="B11705" s="39" t="n">
        <v>46266</v>
      </c>
      <c r="C11705" s="24" t="s">
        <v>475</v>
      </c>
      <c r="D11705" s="24" t="s">
        <v>189</v>
      </c>
      <c r="E11705" s="24" t="s">
        <v>105</v>
      </c>
      <c r="F11705" s="38" t="n">
        <v>11200</v>
      </c>
      <c r="G11705" s="42" t="n">
        <f aca="false">DATE(YEAR(B11705),MONTH(B11705),1)</f>
        <v>46266</v>
      </c>
      <c r="H11705" s="24" t="str">
        <f aca="false">INDEX(Customers!$B$2:$B$601,MATCH(C11705,Customers!$A$2:$A$601,0))</f>
        <v>Coast</v>
      </c>
      <c r="I11705" s="43" t="n">
        <f aca="false">ROUND(MIN(INDEX(Assumptions!$D$13:$D$18,MATCH(E11705,Assumptions!$A$13:$A$18,0)),MAX(INDEX(Assumptions!$C$13:$C$18,MATCH(E11705,Assumptions!$A$13:$A$18,0)),INDEX(Assumptions!$B$13:$B$18,MATCH(E11705,Assumptions!$A$13:$A$18,0))*F11705)),2)</f>
        <v>168</v>
      </c>
    </row>
    <row r="11706" customFormat="false" ht="15" hidden="false" customHeight="false" outlineLevel="0" collapsed="false">
      <c r="A11706" s="24" t="s">
        <v>12529</v>
      </c>
      <c r="B11706" s="39" t="n">
        <v>46266</v>
      </c>
      <c r="C11706" s="24" t="s">
        <v>478</v>
      </c>
      <c r="D11706" s="24" t="s">
        <v>826</v>
      </c>
      <c r="E11706" s="24" t="s">
        <v>103</v>
      </c>
      <c r="F11706" s="38" t="n">
        <v>860</v>
      </c>
      <c r="G11706" s="42" t="n">
        <f aca="false">DATE(YEAR(B11706),MONTH(B11706),1)</f>
        <v>46266</v>
      </c>
      <c r="H11706" s="24" t="str">
        <f aca="false">INDEX(Customers!$B$2:$B$601,MATCH(C11706,Customers!$A$2:$A$601,0))</f>
        <v>Eastern</v>
      </c>
      <c r="I11706" s="43" t="n">
        <f aca="false">ROUND(MIN(INDEX(Assumptions!$D$13:$D$18,MATCH(E11706,Assumptions!$A$13:$A$18,0)),MAX(INDEX(Assumptions!$C$13:$C$18,MATCH(E11706,Assumptions!$A$13:$A$18,0)),INDEX(Assumptions!$B$13:$B$18,MATCH(E11706,Assumptions!$A$13:$A$18,0))*F11706)),2)</f>
        <v>8.6</v>
      </c>
    </row>
    <row r="11707" customFormat="false" ht="15" hidden="false" customHeight="false" outlineLevel="0" collapsed="false">
      <c r="A11707" s="24" t="s">
        <v>12530</v>
      </c>
      <c r="B11707" s="39" t="n">
        <v>46266</v>
      </c>
      <c r="C11707" s="24" t="s">
        <v>506</v>
      </c>
      <c r="D11707" s="24" t="s">
        <v>826</v>
      </c>
      <c r="E11707" s="24" t="s">
        <v>113</v>
      </c>
      <c r="F11707" s="38" t="n">
        <v>99</v>
      </c>
      <c r="G11707" s="42" t="n">
        <f aca="false">DATE(YEAR(B11707),MONTH(B11707),1)</f>
        <v>46266</v>
      </c>
      <c r="H11707" s="24" t="str">
        <f aca="false">INDEX(Customers!$B$2:$B$601,MATCH(C11707,Customers!$A$2:$A$601,0))</f>
        <v>Western</v>
      </c>
      <c r="I11707" s="43" t="n">
        <f aca="false">ROUND(MIN(INDEX(Assumptions!$D$13:$D$18,MATCH(E11707,Assumptions!$A$13:$A$18,0)),MAX(INDEX(Assumptions!$C$13:$C$18,MATCH(E11707,Assumptions!$A$13:$A$18,0)),INDEX(Assumptions!$B$13:$B$18,MATCH(E11707,Assumptions!$A$13:$A$18,0))*F11707)),2)</f>
        <v>4.95</v>
      </c>
    </row>
    <row r="11708" customFormat="false" ht="15" hidden="false" customHeight="false" outlineLevel="0" collapsed="false">
      <c r="A11708" s="24" t="s">
        <v>12531</v>
      </c>
      <c r="B11708" s="39" t="n">
        <v>46266</v>
      </c>
      <c r="C11708" s="24" t="s">
        <v>508</v>
      </c>
      <c r="D11708" s="24" t="s">
        <v>826</v>
      </c>
      <c r="E11708" s="24" t="s">
        <v>103</v>
      </c>
      <c r="F11708" s="38" t="n">
        <v>1040</v>
      </c>
      <c r="G11708" s="42" t="n">
        <f aca="false">DATE(YEAR(B11708),MONTH(B11708),1)</f>
        <v>46266</v>
      </c>
      <c r="H11708" s="24" t="str">
        <f aca="false">INDEX(Customers!$B$2:$B$601,MATCH(C11708,Customers!$A$2:$A$601,0))</f>
        <v>Eastern</v>
      </c>
      <c r="I11708" s="43" t="n">
        <f aca="false">ROUND(MIN(INDEX(Assumptions!$D$13:$D$18,MATCH(E11708,Assumptions!$A$13:$A$18,0)),MAX(INDEX(Assumptions!$C$13:$C$18,MATCH(E11708,Assumptions!$A$13:$A$18,0)),INDEX(Assumptions!$B$13:$B$18,MATCH(E11708,Assumptions!$A$13:$A$18,0))*F11708)),2)</f>
        <v>10.4</v>
      </c>
    </row>
    <row r="11709" customFormat="false" ht="15" hidden="false" customHeight="false" outlineLevel="0" collapsed="false">
      <c r="A11709" s="24" t="s">
        <v>12532</v>
      </c>
      <c r="B11709" s="39" t="n">
        <v>46266</v>
      </c>
      <c r="C11709" s="24" t="s">
        <v>518</v>
      </c>
      <c r="D11709" s="24" t="s">
        <v>826</v>
      </c>
      <c r="E11709" s="24" t="s">
        <v>113</v>
      </c>
      <c r="F11709" s="38" t="n">
        <v>50</v>
      </c>
      <c r="G11709" s="42" t="n">
        <f aca="false">DATE(YEAR(B11709),MONTH(B11709),1)</f>
        <v>46266</v>
      </c>
      <c r="H11709" s="24" t="str">
        <f aca="false">INDEX(Customers!$B$2:$B$601,MATCH(C11709,Customers!$A$2:$A$601,0))</f>
        <v>Nairobi</v>
      </c>
      <c r="I11709" s="43" t="n">
        <f aca="false">ROUND(MIN(INDEX(Assumptions!$D$13:$D$18,MATCH(E11709,Assumptions!$A$13:$A$18,0)),MAX(INDEX(Assumptions!$C$13:$C$18,MATCH(E11709,Assumptions!$A$13:$A$18,0)),INDEX(Assumptions!$B$13:$B$18,MATCH(E11709,Assumptions!$A$13:$A$18,0))*F11709)),2)</f>
        <v>2.5</v>
      </c>
    </row>
    <row r="11710" customFormat="false" ht="15" hidden="false" customHeight="false" outlineLevel="0" collapsed="false">
      <c r="A11710" s="24" t="s">
        <v>12533</v>
      </c>
      <c r="B11710" s="39" t="n">
        <v>46266</v>
      </c>
      <c r="C11710" s="24" t="s">
        <v>522</v>
      </c>
      <c r="D11710" s="24" t="s">
        <v>165</v>
      </c>
      <c r="E11710" s="24" t="s">
        <v>105</v>
      </c>
      <c r="F11710" s="38" t="n">
        <v>6230</v>
      </c>
      <c r="G11710" s="42" t="n">
        <f aca="false">DATE(YEAR(B11710),MONTH(B11710),1)</f>
        <v>46266</v>
      </c>
      <c r="H11710" s="24" t="str">
        <f aca="false">INDEX(Customers!$B$2:$B$601,MATCH(C11710,Customers!$A$2:$A$601,0))</f>
        <v>Central</v>
      </c>
      <c r="I11710" s="43" t="n">
        <f aca="false">ROUND(MIN(INDEX(Assumptions!$D$13:$D$18,MATCH(E11710,Assumptions!$A$13:$A$18,0)),MAX(INDEX(Assumptions!$C$13:$C$18,MATCH(E11710,Assumptions!$A$13:$A$18,0)),INDEX(Assumptions!$B$13:$B$18,MATCH(E11710,Assumptions!$A$13:$A$18,0))*F11710)),2)</f>
        <v>93.45</v>
      </c>
    </row>
    <row r="11711" customFormat="false" ht="15" hidden="false" customHeight="false" outlineLevel="0" collapsed="false">
      <c r="A11711" s="24" t="s">
        <v>12534</v>
      </c>
      <c r="B11711" s="39" t="n">
        <v>46266</v>
      </c>
      <c r="C11711" s="24" t="s">
        <v>525</v>
      </c>
      <c r="D11711" s="24" t="s">
        <v>156</v>
      </c>
      <c r="E11711" s="24" t="s">
        <v>105</v>
      </c>
      <c r="F11711" s="38" t="n">
        <v>1470</v>
      </c>
      <c r="G11711" s="42" t="n">
        <f aca="false">DATE(YEAR(B11711),MONTH(B11711),1)</f>
        <v>46266</v>
      </c>
      <c r="H11711" s="24" t="str">
        <f aca="false">INDEX(Customers!$B$2:$B$601,MATCH(C11711,Customers!$A$2:$A$601,0))</f>
        <v>Nairobi</v>
      </c>
      <c r="I11711" s="43" t="n">
        <f aca="false">ROUND(MIN(INDEX(Assumptions!$D$13:$D$18,MATCH(E11711,Assumptions!$A$13:$A$18,0)),MAX(INDEX(Assumptions!$C$13:$C$18,MATCH(E11711,Assumptions!$A$13:$A$18,0)),INDEX(Assumptions!$B$13:$B$18,MATCH(E11711,Assumptions!$A$13:$A$18,0))*F11711)),2)</f>
        <v>22.05</v>
      </c>
    </row>
    <row r="11712" customFormat="false" ht="15" hidden="false" customHeight="false" outlineLevel="0" collapsed="false">
      <c r="A11712" s="24" t="s">
        <v>12535</v>
      </c>
      <c r="B11712" s="39" t="n">
        <v>46266</v>
      </c>
      <c r="C11712" s="24" t="s">
        <v>552</v>
      </c>
      <c r="D11712" s="24" t="s">
        <v>207</v>
      </c>
      <c r="E11712" s="24" t="s">
        <v>107</v>
      </c>
      <c r="F11712" s="38" t="n">
        <v>4370</v>
      </c>
      <c r="G11712" s="42" t="n">
        <f aca="false">DATE(YEAR(B11712),MONTH(B11712),1)</f>
        <v>46266</v>
      </c>
      <c r="H11712" s="24" t="str">
        <f aca="false">INDEX(Customers!$B$2:$B$601,MATCH(C11712,Customers!$A$2:$A$601,0))</f>
        <v>Eastern</v>
      </c>
      <c r="I11712" s="43" t="n">
        <f aca="false">ROUND(MIN(INDEX(Assumptions!$D$13:$D$18,MATCH(E11712,Assumptions!$A$13:$A$18,0)),MAX(INDEX(Assumptions!$C$13:$C$18,MATCH(E11712,Assumptions!$A$13:$A$18,0)),INDEX(Assumptions!$B$13:$B$18,MATCH(E11712,Assumptions!$A$13:$A$18,0))*F11712)),2)</f>
        <v>0</v>
      </c>
    </row>
    <row r="11713" customFormat="false" ht="15" hidden="false" customHeight="false" outlineLevel="0" collapsed="false">
      <c r="A11713" s="24" t="s">
        <v>12536</v>
      </c>
      <c r="B11713" s="39" t="n">
        <v>46266</v>
      </c>
      <c r="C11713" s="24" t="s">
        <v>583</v>
      </c>
      <c r="D11713" s="24" t="s">
        <v>826</v>
      </c>
      <c r="E11713" s="24" t="s">
        <v>103</v>
      </c>
      <c r="F11713" s="38" t="n">
        <v>6250</v>
      </c>
      <c r="G11713" s="42" t="n">
        <f aca="false">DATE(YEAR(B11713),MONTH(B11713),1)</f>
        <v>46266</v>
      </c>
      <c r="H11713" s="24" t="str">
        <f aca="false">INDEX(Customers!$B$2:$B$601,MATCH(C11713,Customers!$A$2:$A$601,0))</f>
        <v>Western</v>
      </c>
      <c r="I11713" s="43" t="n">
        <f aca="false">ROUND(MIN(INDEX(Assumptions!$D$13:$D$18,MATCH(E11713,Assumptions!$A$13:$A$18,0)),MAX(INDEX(Assumptions!$C$13:$C$18,MATCH(E11713,Assumptions!$A$13:$A$18,0)),INDEX(Assumptions!$B$13:$B$18,MATCH(E11713,Assumptions!$A$13:$A$18,0))*F11713)),2)</f>
        <v>62.5</v>
      </c>
    </row>
    <row r="11714" customFormat="false" ht="15" hidden="false" customHeight="false" outlineLevel="0" collapsed="false">
      <c r="A11714" s="24" t="s">
        <v>12537</v>
      </c>
      <c r="B11714" s="39" t="n">
        <v>46266</v>
      </c>
      <c r="C11714" s="24" t="s">
        <v>597</v>
      </c>
      <c r="D11714" s="24" t="s">
        <v>826</v>
      </c>
      <c r="E11714" s="24" t="s">
        <v>109</v>
      </c>
      <c r="F11714" s="38" t="n">
        <v>9190</v>
      </c>
      <c r="G11714" s="42" t="n">
        <f aca="false">DATE(YEAR(B11714),MONTH(B11714),1)</f>
        <v>46266</v>
      </c>
      <c r="H11714" s="24" t="str">
        <f aca="false">INDEX(Customers!$B$2:$B$601,MATCH(C11714,Customers!$A$2:$A$601,0))</f>
        <v>Eastern</v>
      </c>
      <c r="I11714" s="43" t="n">
        <f aca="false">ROUND(MIN(INDEX(Assumptions!$D$13:$D$18,MATCH(E11714,Assumptions!$A$13:$A$18,0)),MAX(INDEX(Assumptions!$C$13:$C$18,MATCH(E11714,Assumptions!$A$13:$A$18,0)),INDEX(Assumptions!$B$13:$B$18,MATCH(E11714,Assumptions!$A$13:$A$18,0))*F11714)),2)</f>
        <v>36.76</v>
      </c>
    </row>
    <row r="11715" customFormat="false" ht="15" hidden="false" customHeight="false" outlineLevel="0" collapsed="false">
      <c r="A11715" s="24" t="s">
        <v>12538</v>
      </c>
      <c r="B11715" s="39" t="n">
        <v>46266</v>
      </c>
      <c r="C11715" s="24" t="s">
        <v>597</v>
      </c>
      <c r="D11715" s="24" t="s">
        <v>826</v>
      </c>
      <c r="E11715" s="24" t="s">
        <v>109</v>
      </c>
      <c r="F11715" s="38" t="n">
        <v>6830</v>
      </c>
      <c r="G11715" s="42" t="n">
        <f aca="false">DATE(YEAR(B11715),MONTH(B11715),1)</f>
        <v>46266</v>
      </c>
      <c r="H11715" s="24" t="str">
        <f aca="false">INDEX(Customers!$B$2:$B$601,MATCH(C11715,Customers!$A$2:$A$601,0))</f>
        <v>Eastern</v>
      </c>
      <c r="I11715" s="43" t="n">
        <f aca="false">ROUND(MIN(INDEX(Assumptions!$D$13:$D$18,MATCH(E11715,Assumptions!$A$13:$A$18,0)),MAX(INDEX(Assumptions!$C$13:$C$18,MATCH(E11715,Assumptions!$A$13:$A$18,0)),INDEX(Assumptions!$B$13:$B$18,MATCH(E11715,Assumptions!$A$13:$A$18,0))*F11715)),2)</f>
        <v>27.32</v>
      </c>
    </row>
    <row r="11716" customFormat="false" ht="15" hidden="false" customHeight="false" outlineLevel="0" collapsed="false">
      <c r="A11716" s="24" t="s">
        <v>12539</v>
      </c>
      <c r="B11716" s="39" t="n">
        <v>46266</v>
      </c>
      <c r="C11716" s="24" t="s">
        <v>610</v>
      </c>
      <c r="D11716" s="24" t="s">
        <v>152</v>
      </c>
      <c r="E11716" s="24" t="s">
        <v>105</v>
      </c>
      <c r="F11716" s="38" t="n">
        <v>2610</v>
      </c>
      <c r="G11716" s="42" t="n">
        <f aca="false">DATE(YEAR(B11716),MONTH(B11716),1)</f>
        <v>46266</v>
      </c>
      <c r="H11716" s="24" t="str">
        <f aca="false">INDEX(Customers!$B$2:$B$601,MATCH(C11716,Customers!$A$2:$A$601,0))</f>
        <v>Nairobi</v>
      </c>
      <c r="I11716" s="43" t="n">
        <f aca="false">ROUND(MIN(INDEX(Assumptions!$D$13:$D$18,MATCH(E11716,Assumptions!$A$13:$A$18,0)),MAX(INDEX(Assumptions!$C$13:$C$18,MATCH(E11716,Assumptions!$A$13:$A$18,0)),INDEX(Assumptions!$B$13:$B$18,MATCH(E11716,Assumptions!$A$13:$A$18,0))*F11716)),2)</f>
        <v>39.15</v>
      </c>
    </row>
    <row r="11717" customFormat="false" ht="15" hidden="false" customHeight="false" outlineLevel="0" collapsed="false">
      <c r="A11717" s="24" t="s">
        <v>12540</v>
      </c>
      <c r="B11717" s="39" t="n">
        <v>46266</v>
      </c>
      <c r="C11717" s="24" t="s">
        <v>625</v>
      </c>
      <c r="D11717" s="24" t="s">
        <v>826</v>
      </c>
      <c r="E11717" s="24" t="s">
        <v>111</v>
      </c>
      <c r="F11717" s="38" t="n">
        <v>50</v>
      </c>
      <c r="G11717" s="42" t="n">
        <f aca="false">DATE(YEAR(B11717),MONTH(B11717),1)</f>
        <v>46266</v>
      </c>
      <c r="H11717" s="24" t="str">
        <f aca="false">INDEX(Customers!$B$2:$B$601,MATCH(C11717,Customers!$A$2:$A$601,0))</f>
        <v>Nairobi</v>
      </c>
      <c r="I11717" s="43" t="n">
        <f aca="false">ROUND(MIN(INDEX(Assumptions!$D$13:$D$18,MATCH(E11717,Assumptions!$A$13:$A$18,0)),MAX(INDEX(Assumptions!$C$13:$C$18,MATCH(E11717,Assumptions!$A$13:$A$18,0)),INDEX(Assumptions!$B$13:$B$18,MATCH(E11717,Assumptions!$A$13:$A$18,0))*F11717)),2)</f>
        <v>2</v>
      </c>
    </row>
    <row r="11718" customFormat="false" ht="15" hidden="false" customHeight="false" outlineLevel="0" collapsed="false">
      <c r="A11718" s="24" t="s">
        <v>12541</v>
      </c>
      <c r="B11718" s="39" t="n">
        <v>46266</v>
      </c>
      <c r="C11718" s="24" t="s">
        <v>642</v>
      </c>
      <c r="D11718" s="24" t="s">
        <v>826</v>
      </c>
      <c r="E11718" s="24" t="s">
        <v>109</v>
      </c>
      <c r="F11718" s="38" t="n">
        <v>4980</v>
      </c>
      <c r="G11718" s="42" t="n">
        <f aca="false">DATE(YEAR(B11718),MONTH(B11718),1)</f>
        <v>46266</v>
      </c>
      <c r="H11718" s="24" t="str">
        <f aca="false">INDEX(Customers!$B$2:$B$601,MATCH(C11718,Customers!$A$2:$A$601,0))</f>
        <v>Rift Valley</v>
      </c>
      <c r="I11718" s="43" t="n">
        <f aca="false">ROUND(MIN(INDEX(Assumptions!$D$13:$D$18,MATCH(E11718,Assumptions!$A$13:$A$18,0)),MAX(INDEX(Assumptions!$C$13:$C$18,MATCH(E11718,Assumptions!$A$13:$A$18,0)),INDEX(Assumptions!$B$13:$B$18,MATCH(E11718,Assumptions!$A$13:$A$18,0))*F11718)),2)</f>
        <v>19.92</v>
      </c>
    </row>
    <row r="11719" customFormat="false" ht="15" hidden="false" customHeight="false" outlineLevel="0" collapsed="false">
      <c r="A11719" s="24" t="s">
        <v>12542</v>
      </c>
      <c r="B11719" s="39" t="n">
        <v>46266</v>
      </c>
      <c r="C11719" s="24" t="s">
        <v>660</v>
      </c>
      <c r="D11719" s="24" t="s">
        <v>826</v>
      </c>
      <c r="E11719" s="24" t="s">
        <v>111</v>
      </c>
      <c r="F11719" s="38" t="n">
        <v>50</v>
      </c>
      <c r="G11719" s="42" t="n">
        <f aca="false">DATE(YEAR(B11719),MONTH(B11719),1)</f>
        <v>46266</v>
      </c>
      <c r="H11719" s="24" t="str">
        <f aca="false">INDEX(Customers!$B$2:$B$601,MATCH(C11719,Customers!$A$2:$A$601,0))</f>
        <v>Central</v>
      </c>
      <c r="I11719" s="43" t="n">
        <f aca="false">ROUND(MIN(INDEX(Assumptions!$D$13:$D$18,MATCH(E11719,Assumptions!$A$13:$A$18,0)),MAX(INDEX(Assumptions!$C$13:$C$18,MATCH(E11719,Assumptions!$A$13:$A$18,0)),INDEX(Assumptions!$B$13:$B$18,MATCH(E11719,Assumptions!$A$13:$A$18,0))*F11719)),2)</f>
        <v>2</v>
      </c>
    </row>
    <row r="11720" customFormat="false" ht="15" hidden="false" customHeight="false" outlineLevel="0" collapsed="false">
      <c r="A11720" s="24" t="s">
        <v>12543</v>
      </c>
      <c r="B11720" s="39" t="n">
        <v>46266</v>
      </c>
      <c r="C11720" s="24" t="s">
        <v>673</v>
      </c>
      <c r="D11720" s="24" t="s">
        <v>826</v>
      </c>
      <c r="E11720" s="24" t="s">
        <v>109</v>
      </c>
      <c r="F11720" s="38" t="n">
        <v>3430</v>
      </c>
      <c r="G11720" s="42" t="n">
        <f aca="false">DATE(YEAR(B11720),MONTH(B11720),1)</f>
        <v>46266</v>
      </c>
      <c r="H11720" s="24" t="str">
        <f aca="false">INDEX(Customers!$B$2:$B$601,MATCH(C11720,Customers!$A$2:$A$601,0))</f>
        <v>Nairobi</v>
      </c>
      <c r="I11720" s="43" t="n">
        <f aca="false">ROUND(MIN(INDEX(Assumptions!$D$13:$D$18,MATCH(E11720,Assumptions!$A$13:$A$18,0)),MAX(INDEX(Assumptions!$C$13:$C$18,MATCH(E11720,Assumptions!$A$13:$A$18,0)),INDEX(Assumptions!$B$13:$B$18,MATCH(E11720,Assumptions!$A$13:$A$18,0))*F11720)),2)</f>
        <v>13.72</v>
      </c>
    </row>
    <row r="11721" customFormat="false" ht="15" hidden="false" customHeight="false" outlineLevel="0" collapsed="false">
      <c r="A11721" s="24" t="s">
        <v>12544</v>
      </c>
      <c r="B11721" s="39" t="n">
        <v>46266</v>
      </c>
      <c r="C11721" s="24" t="s">
        <v>680</v>
      </c>
      <c r="D11721" s="24" t="s">
        <v>175</v>
      </c>
      <c r="E11721" s="24" t="s">
        <v>105</v>
      </c>
      <c r="F11721" s="38" t="n">
        <v>1640</v>
      </c>
      <c r="G11721" s="42" t="n">
        <f aca="false">DATE(YEAR(B11721),MONTH(B11721),1)</f>
        <v>46266</v>
      </c>
      <c r="H11721" s="24" t="str">
        <f aca="false">INDEX(Customers!$B$2:$B$601,MATCH(C11721,Customers!$A$2:$A$601,0))</f>
        <v>Nairobi</v>
      </c>
      <c r="I11721" s="43" t="n">
        <f aca="false">ROUND(MIN(INDEX(Assumptions!$D$13:$D$18,MATCH(E11721,Assumptions!$A$13:$A$18,0)),MAX(INDEX(Assumptions!$C$13:$C$18,MATCH(E11721,Assumptions!$A$13:$A$18,0)),INDEX(Assumptions!$B$13:$B$18,MATCH(E11721,Assumptions!$A$13:$A$18,0))*F11721)),2)</f>
        <v>24.6</v>
      </c>
    </row>
    <row r="11722" customFormat="false" ht="15" hidden="false" customHeight="false" outlineLevel="0" collapsed="false">
      <c r="A11722" s="24" t="s">
        <v>12545</v>
      </c>
      <c r="B11722" s="39" t="n">
        <v>46266</v>
      </c>
      <c r="C11722" s="24" t="s">
        <v>691</v>
      </c>
      <c r="D11722" s="24" t="s">
        <v>169</v>
      </c>
      <c r="E11722" s="24" t="s">
        <v>107</v>
      </c>
      <c r="F11722" s="38" t="n">
        <v>6620</v>
      </c>
      <c r="G11722" s="42" t="n">
        <f aca="false">DATE(YEAR(B11722),MONTH(B11722),1)</f>
        <v>46266</v>
      </c>
      <c r="H11722" s="24" t="str">
        <f aca="false">INDEX(Customers!$B$2:$B$601,MATCH(C11722,Customers!$A$2:$A$601,0))</f>
        <v>Central</v>
      </c>
      <c r="I11722" s="43" t="n">
        <f aca="false">ROUND(MIN(INDEX(Assumptions!$D$13:$D$18,MATCH(E11722,Assumptions!$A$13:$A$18,0)),MAX(INDEX(Assumptions!$C$13:$C$18,MATCH(E11722,Assumptions!$A$13:$A$18,0)),INDEX(Assumptions!$B$13:$B$18,MATCH(E11722,Assumptions!$A$13:$A$18,0))*F11722)),2)</f>
        <v>0</v>
      </c>
    </row>
    <row r="11723" customFormat="false" ht="15" hidden="false" customHeight="false" outlineLevel="0" collapsed="false">
      <c r="A11723" s="24" t="s">
        <v>12546</v>
      </c>
      <c r="B11723" s="39" t="n">
        <v>46266</v>
      </c>
      <c r="C11723" s="24" t="s">
        <v>692</v>
      </c>
      <c r="D11723" s="24" t="s">
        <v>826</v>
      </c>
      <c r="E11723" s="24" t="s">
        <v>103</v>
      </c>
      <c r="F11723" s="38" t="n">
        <v>9970</v>
      </c>
      <c r="G11723" s="42" t="n">
        <f aca="false">DATE(YEAR(B11723),MONTH(B11723),1)</f>
        <v>46266</v>
      </c>
      <c r="H11723" s="24" t="str">
        <f aca="false">INDEX(Customers!$B$2:$B$601,MATCH(C11723,Customers!$A$2:$A$601,0))</f>
        <v>Coast</v>
      </c>
      <c r="I11723" s="43" t="n">
        <f aca="false">ROUND(MIN(INDEX(Assumptions!$D$13:$D$18,MATCH(E11723,Assumptions!$A$13:$A$18,0)),MAX(INDEX(Assumptions!$C$13:$C$18,MATCH(E11723,Assumptions!$A$13:$A$18,0)),INDEX(Assumptions!$B$13:$B$18,MATCH(E11723,Assumptions!$A$13:$A$18,0))*F11723)),2)</f>
        <v>99.7</v>
      </c>
    </row>
    <row r="11724" customFormat="false" ht="15" hidden="false" customHeight="false" outlineLevel="0" collapsed="false">
      <c r="A11724" s="24" t="s">
        <v>12547</v>
      </c>
      <c r="B11724" s="39" t="n">
        <v>46266</v>
      </c>
      <c r="C11724" s="24" t="s">
        <v>714</v>
      </c>
      <c r="D11724" s="24" t="s">
        <v>826</v>
      </c>
      <c r="E11724" s="24" t="s">
        <v>113</v>
      </c>
      <c r="F11724" s="38" t="n">
        <v>2000</v>
      </c>
      <c r="G11724" s="42" t="n">
        <f aca="false">DATE(YEAR(B11724),MONTH(B11724),1)</f>
        <v>46266</v>
      </c>
      <c r="H11724" s="24" t="str">
        <f aca="false">INDEX(Customers!$B$2:$B$601,MATCH(C11724,Customers!$A$2:$A$601,0))</f>
        <v>Coast</v>
      </c>
      <c r="I11724" s="43" t="n">
        <f aca="false">ROUND(MIN(INDEX(Assumptions!$D$13:$D$18,MATCH(E11724,Assumptions!$A$13:$A$18,0)),MAX(INDEX(Assumptions!$C$13:$C$18,MATCH(E11724,Assumptions!$A$13:$A$18,0)),INDEX(Assumptions!$B$13:$B$18,MATCH(E11724,Assumptions!$A$13:$A$18,0))*F11724)),2)</f>
        <v>100</v>
      </c>
    </row>
    <row r="11725" customFormat="false" ht="15" hidden="false" customHeight="false" outlineLevel="0" collapsed="false">
      <c r="A11725" s="24" t="s">
        <v>12548</v>
      </c>
      <c r="B11725" s="39" t="n">
        <v>46266</v>
      </c>
      <c r="C11725" s="24" t="s">
        <v>721</v>
      </c>
      <c r="D11725" s="24" t="s">
        <v>826</v>
      </c>
      <c r="E11725" s="24" t="s">
        <v>103</v>
      </c>
      <c r="F11725" s="38" t="n">
        <v>1940</v>
      </c>
      <c r="G11725" s="42" t="n">
        <f aca="false">DATE(YEAR(B11725),MONTH(B11725),1)</f>
        <v>46266</v>
      </c>
      <c r="H11725" s="24" t="str">
        <f aca="false">INDEX(Customers!$B$2:$B$601,MATCH(C11725,Customers!$A$2:$A$601,0))</f>
        <v>Western</v>
      </c>
      <c r="I11725" s="43" t="n">
        <f aca="false">ROUND(MIN(INDEX(Assumptions!$D$13:$D$18,MATCH(E11725,Assumptions!$A$13:$A$18,0)),MAX(INDEX(Assumptions!$C$13:$C$18,MATCH(E11725,Assumptions!$A$13:$A$18,0)),INDEX(Assumptions!$B$13:$B$18,MATCH(E11725,Assumptions!$A$13:$A$18,0))*F11725)),2)</f>
        <v>19.4</v>
      </c>
    </row>
    <row r="11726" customFormat="false" ht="15" hidden="false" customHeight="false" outlineLevel="0" collapsed="false">
      <c r="A11726" s="24" t="s">
        <v>12549</v>
      </c>
      <c r="B11726" s="39" t="n">
        <v>46266</v>
      </c>
      <c r="C11726" s="24" t="s">
        <v>739</v>
      </c>
      <c r="D11726" s="24" t="s">
        <v>173</v>
      </c>
      <c r="E11726" s="24" t="s">
        <v>107</v>
      </c>
      <c r="F11726" s="38" t="n">
        <v>3070</v>
      </c>
      <c r="G11726" s="42" t="n">
        <f aca="false">DATE(YEAR(B11726),MONTH(B11726),1)</f>
        <v>46266</v>
      </c>
      <c r="H11726" s="24" t="str">
        <f aca="false">INDEX(Customers!$B$2:$B$601,MATCH(C11726,Customers!$A$2:$A$601,0))</f>
        <v>Rift Valley</v>
      </c>
      <c r="I11726" s="43" t="n">
        <f aca="false">ROUND(MIN(INDEX(Assumptions!$D$13:$D$18,MATCH(E11726,Assumptions!$A$13:$A$18,0)),MAX(INDEX(Assumptions!$C$13:$C$18,MATCH(E11726,Assumptions!$A$13:$A$18,0)),INDEX(Assumptions!$B$13:$B$18,MATCH(E11726,Assumptions!$A$13:$A$18,0))*F11726)),2)</f>
        <v>0</v>
      </c>
    </row>
    <row r="11727" customFormat="false" ht="15" hidden="false" customHeight="false" outlineLevel="0" collapsed="false">
      <c r="A11727" s="24" t="s">
        <v>12550</v>
      </c>
      <c r="B11727" s="39" t="n">
        <v>46266</v>
      </c>
      <c r="C11727" s="24" t="s">
        <v>742</v>
      </c>
      <c r="D11727" s="24" t="s">
        <v>826</v>
      </c>
      <c r="E11727" s="24" t="s">
        <v>103</v>
      </c>
      <c r="F11727" s="38" t="n">
        <v>520</v>
      </c>
      <c r="G11727" s="42" t="n">
        <f aca="false">DATE(YEAR(B11727),MONTH(B11727),1)</f>
        <v>46266</v>
      </c>
      <c r="H11727" s="24" t="str">
        <f aca="false">INDEX(Customers!$B$2:$B$601,MATCH(C11727,Customers!$A$2:$A$601,0))</f>
        <v>Eastern</v>
      </c>
      <c r="I11727" s="43" t="n">
        <f aca="false">ROUND(MIN(INDEX(Assumptions!$D$13:$D$18,MATCH(E11727,Assumptions!$A$13:$A$18,0)),MAX(INDEX(Assumptions!$C$13:$C$18,MATCH(E11727,Assumptions!$A$13:$A$18,0)),INDEX(Assumptions!$B$13:$B$18,MATCH(E11727,Assumptions!$A$13:$A$18,0))*F11727)),2)</f>
        <v>5.2</v>
      </c>
    </row>
    <row r="11728" customFormat="false" ht="15" hidden="false" customHeight="false" outlineLevel="0" collapsed="false">
      <c r="A11728" s="24" t="s">
        <v>12551</v>
      </c>
      <c r="B11728" s="39" t="n">
        <v>46266</v>
      </c>
      <c r="C11728" s="24" t="s">
        <v>756</v>
      </c>
      <c r="D11728" s="24" t="s">
        <v>153</v>
      </c>
      <c r="E11728" s="24" t="s">
        <v>105</v>
      </c>
      <c r="F11728" s="38" t="n">
        <v>2930</v>
      </c>
      <c r="G11728" s="42" t="n">
        <f aca="false">DATE(YEAR(B11728),MONTH(B11728),1)</f>
        <v>46266</v>
      </c>
      <c r="H11728" s="24" t="str">
        <f aca="false">INDEX(Customers!$B$2:$B$601,MATCH(C11728,Customers!$A$2:$A$601,0))</f>
        <v>Nairobi</v>
      </c>
      <c r="I11728" s="43" t="n">
        <f aca="false">ROUND(MIN(INDEX(Assumptions!$D$13:$D$18,MATCH(E11728,Assumptions!$A$13:$A$18,0)),MAX(INDEX(Assumptions!$C$13:$C$18,MATCH(E11728,Assumptions!$A$13:$A$18,0)),INDEX(Assumptions!$B$13:$B$18,MATCH(E11728,Assumptions!$A$13:$A$18,0))*F11728)),2)</f>
        <v>43.95</v>
      </c>
    </row>
    <row r="11729" customFormat="false" ht="15" hidden="false" customHeight="false" outlineLevel="0" collapsed="false">
      <c r="A11729" s="24" t="s">
        <v>12552</v>
      </c>
      <c r="B11729" s="39" t="n">
        <v>46266</v>
      </c>
      <c r="C11729" s="24" t="s">
        <v>759</v>
      </c>
      <c r="D11729" s="24" t="s">
        <v>826</v>
      </c>
      <c r="E11729" s="24" t="s">
        <v>103</v>
      </c>
      <c r="F11729" s="38" t="n">
        <v>3070</v>
      </c>
      <c r="G11729" s="42" t="n">
        <f aca="false">DATE(YEAR(B11729),MONTH(B11729),1)</f>
        <v>46266</v>
      </c>
      <c r="H11729" s="24" t="str">
        <f aca="false">INDEX(Customers!$B$2:$B$601,MATCH(C11729,Customers!$A$2:$A$601,0))</f>
        <v>Coast</v>
      </c>
      <c r="I11729" s="43" t="n">
        <f aca="false">ROUND(MIN(INDEX(Assumptions!$D$13:$D$18,MATCH(E11729,Assumptions!$A$13:$A$18,0)),MAX(INDEX(Assumptions!$C$13:$C$18,MATCH(E11729,Assumptions!$A$13:$A$18,0)),INDEX(Assumptions!$B$13:$B$18,MATCH(E11729,Assumptions!$A$13:$A$18,0))*F11729)),2)</f>
        <v>30.7</v>
      </c>
    </row>
    <row r="11730" customFormat="false" ht="15" hidden="false" customHeight="false" outlineLevel="0" collapsed="false">
      <c r="A11730" s="24" t="s">
        <v>12553</v>
      </c>
      <c r="B11730" s="39" t="n">
        <v>46266</v>
      </c>
      <c r="C11730" s="24" t="s">
        <v>786</v>
      </c>
      <c r="D11730" s="24" t="s">
        <v>826</v>
      </c>
      <c r="E11730" s="24" t="s">
        <v>109</v>
      </c>
      <c r="F11730" s="38" t="n">
        <v>2400</v>
      </c>
      <c r="G11730" s="42" t="n">
        <f aca="false">DATE(YEAR(B11730),MONTH(B11730),1)</f>
        <v>46266</v>
      </c>
      <c r="H11730" s="24" t="str">
        <f aca="false">INDEX(Customers!$B$2:$B$601,MATCH(C11730,Customers!$A$2:$A$601,0))</f>
        <v>Rift Valley</v>
      </c>
      <c r="I11730" s="43" t="n">
        <f aca="false">ROUND(MIN(INDEX(Assumptions!$D$13:$D$18,MATCH(E11730,Assumptions!$A$13:$A$18,0)),MAX(INDEX(Assumptions!$C$13:$C$18,MATCH(E11730,Assumptions!$A$13:$A$18,0)),INDEX(Assumptions!$B$13:$B$18,MATCH(E11730,Assumptions!$A$13:$A$18,0))*F11730)),2)</f>
        <v>9.6</v>
      </c>
    </row>
    <row r="11731" customFormat="false" ht="15" hidden="false" customHeight="false" outlineLevel="0" collapsed="false">
      <c r="A11731" s="24" t="s">
        <v>12554</v>
      </c>
      <c r="B11731" s="39" t="n">
        <v>46266</v>
      </c>
      <c r="C11731" s="24" t="s">
        <v>794</v>
      </c>
      <c r="D11731" s="24" t="s">
        <v>826</v>
      </c>
      <c r="E11731" s="24" t="s">
        <v>111</v>
      </c>
      <c r="F11731" s="38" t="n">
        <v>1000</v>
      </c>
      <c r="G11731" s="42" t="n">
        <f aca="false">DATE(YEAR(B11731),MONTH(B11731),1)</f>
        <v>46266</v>
      </c>
      <c r="H11731" s="24" t="str">
        <f aca="false">INDEX(Customers!$B$2:$B$601,MATCH(C11731,Customers!$A$2:$A$601,0))</f>
        <v>Rift Valley</v>
      </c>
      <c r="I11731" s="43" t="n">
        <f aca="false">ROUND(MIN(INDEX(Assumptions!$D$13:$D$18,MATCH(E11731,Assumptions!$A$13:$A$18,0)),MAX(INDEX(Assumptions!$C$13:$C$18,MATCH(E11731,Assumptions!$A$13:$A$18,0)),INDEX(Assumptions!$B$13:$B$18,MATCH(E11731,Assumptions!$A$13:$A$18,0))*F11731)),2)</f>
        <v>40</v>
      </c>
    </row>
    <row r="11732" customFormat="false" ht="15" hidden="false" customHeight="false" outlineLevel="0" collapsed="false">
      <c r="A11732" s="24" t="s">
        <v>12555</v>
      </c>
      <c r="B11732" s="39" t="n">
        <v>46266</v>
      </c>
      <c r="C11732" s="24" t="s">
        <v>816</v>
      </c>
      <c r="D11732" s="24" t="s">
        <v>826</v>
      </c>
      <c r="E11732" s="24" t="s">
        <v>103</v>
      </c>
      <c r="F11732" s="38" t="n">
        <v>890</v>
      </c>
      <c r="G11732" s="42" t="n">
        <f aca="false">DATE(YEAR(B11732),MONTH(B11732),1)</f>
        <v>46266</v>
      </c>
      <c r="H11732" s="24" t="str">
        <f aca="false">INDEX(Customers!$B$2:$B$601,MATCH(C11732,Customers!$A$2:$A$601,0))</f>
        <v>Nairobi</v>
      </c>
      <c r="I11732" s="43" t="n">
        <f aca="false">ROUND(MIN(INDEX(Assumptions!$D$13:$D$18,MATCH(E11732,Assumptions!$A$13:$A$18,0)),MAX(INDEX(Assumptions!$C$13:$C$18,MATCH(E11732,Assumptions!$A$13:$A$18,0)),INDEX(Assumptions!$B$13:$B$18,MATCH(E11732,Assumptions!$A$13:$A$18,0))*F11732)),2)</f>
        <v>8.9</v>
      </c>
    </row>
    <row r="11733" customFormat="false" ht="15" hidden="false" customHeight="false" outlineLevel="0" collapsed="false">
      <c r="A11733" s="24" t="s">
        <v>12556</v>
      </c>
      <c r="B11733" s="39" t="n">
        <v>46267</v>
      </c>
      <c r="C11733" s="24" t="s">
        <v>218</v>
      </c>
      <c r="D11733" s="24" t="s">
        <v>826</v>
      </c>
      <c r="E11733" s="24" t="s">
        <v>113</v>
      </c>
      <c r="F11733" s="38" t="n">
        <v>250</v>
      </c>
      <c r="G11733" s="42" t="n">
        <f aca="false">DATE(YEAR(B11733),MONTH(B11733),1)</f>
        <v>46266</v>
      </c>
      <c r="H11733" s="24" t="str">
        <f aca="false">INDEX(Customers!$B$2:$B$601,MATCH(C11733,Customers!$A$2:$A$601,0))</f>
        <v>Coast</v>
      </c>
      <c r="I11733" s="43" t="n">
        <f aca="false">ROUND(MIN(INDEX(Assumptions!$D$13:$D$18,MATCH(E11733,Assumptions!$A$13:$A$18,0)),MAX(INDEX(Assumptions!$C$13:$C$18,MATCH(E11733,Assumptions!$A$13:$A$18,0)),INDEX(Assumptions!$B$13:$B$18,MATCH(E11733,Assumptions!$A$13:$A$18,0))*F11733)),2)</f>
        <v>12.5</v>
      </c>
    </row>
    <row r="11734" customFormat="false" ht="15" hidden="false" customHeight="false" outlineLevel="0" collapsed="false">
      <c r="A11734" s="24" t="s">
        <v>12557</v>
      </c>
      <c r="B11734" s="39" t="n">
        <v>46267</v>
      </c>
      <c r="C11734" s="24" t="s">
        <v>219</v>
      </c>
      <c r="D11734" s="24" t="s">
        <v>174</v>
      </c>
      <c r="E11734" s="24" t="s">
        <v>105</v>
      </c>
      <c r="F11734" s="38" t="n">
        <v>4770</v>
      </c>
      <c r="G11734" s="42" t="n">
        <f aca="false">DATE(YEAR(B11734),MONTH(B11734),1)</f>
        <v>46266</v>
      </c>
      <c r="H11734" s="24" t="str">
        <f aca="false">INDEX(Customers!$B$2:$B$601,MATCH(C11734,Customers!$A$2:$A$601,0))</f>
        <v>Rift Valley</v>
      </c>
      <c r="I11734" s="43" t="n">
        <f aca="false">ROUND(MIN(INDEX(Assumptions!$D$13:$D$18,MATCH(E11734,Assumptions!$A$13:$A$18,0)),MAX(INDEX(Assumptions!$C$13:$C$18,MATCH(E11734,Assumptions!$A$13:$A$18,0)),INDEX(Assumptions!$B$13:$B$18,MATCH(E11734,Assumptions!$A$13:$A$18,0))*F11734)),2)</f>
        <v>71.55</v>
      </c>
    </row>
    <row r="11735" customFormat="false" ht="15" hidden="false" customHeight="false" outlineLevel="0" collapsed="false">
      <c r="A11735" s="24" t="s">
        <v>12558</v>
      </c>
      <c r="B11735" s="39" t="n">
        <v>46267</v>
      </c>
      <c r="C11735" s="24" t="s">
        <v>238</v>
      </c>
      <c r="D11735" s="24" t="s">
        <v>162</v>
      </c>
      <c r="E11735" s="24" t="s">
        <v>107</v>
      </c>
      <c r="F11735" s="38" t="n">
        <v>5180</v>
      </c>
      <c r="G11735" s="42" t="n">
        <f aca="false">DATE(YEAR(B11735),MONTH(B11735),1)</f>
        <v>46266</v>
      </c>
      <c r="H11735" s="24" t="str">
        <f aca="false">INDEX(Customers!$B$2:$B$601,MATCH(C11735,Customers!$A$2:$A$601,0))</f>
        <v>Nairobi</v>
      </c>
      <c r="I11735" s="43" t="n">
        <f aca="false">ROUND(MIN(INDEX(Assumptions!$D$13:$D$18,MATCH(E11735,Assumptions!$A$13:$A$18,0)),MAX(INDEX(Assumptions!$C$13:$C$18,MATCH(E11735,Assumptions!$A$13:$A$18,0)),INDEX(Assumptions!$B$13:$B$18,MATCH(E11735,Assumptions!$A$13:$A$18,0))*F11735)),2)</f>
        <v>0</v>
      </c>
    </row>
    <row r="11736" customFormat="false" ht="15" hidden="false" customHeight="false" outlineLevel="0" collapsed="false">
      <c r="A11736" s="24" t="s">
        <v>12559</v>
      </c>
      <c r="B11736" s="39" t="n">
        <v>46267</v>
      </c>
      <c r="C11736" s="24" t="s">
        <v>253</v>
      </c>
      <c r="D11736" s="24" t="s">
        <v>826</v>
      </c>
      <c r="E11736" s="24" t="s">
        <v>109</v>
      </c>
      <c r="F11736" s="38" t="n">
        <v>5150</v>
      </c>
      <c r="G11736" s="42" t="n">
        <f aca="false">DATE(YEAR(B11736),MONTH(B11736),1)</f>
        <v>46266</v>
      </c>
      <c r="H11736" s="24" t="str">
        <f aca="false">INDEX(Customers!$B$2:$B$601,MATCH(C11736,Customers!$A$2:$A$601,0))</f>
        <v>Western</v>
      </c>
      <c r="I11736" s="43" t="n">
        <f aca="false">ROUND(MIN(INDEX(Assumptions!$D$13:$D$18,MATCH(E11736,Assumptions!$A$13:$A$18,0)),MAX(INDEX(Assumptions!$C$13:$C$18,MATCH(E11736,Assumptions!$A$13:$A$18,0)),INDEX(Assumptions!$B$13:$B$18,MATCH(E11736,Assumptions!$A$13:$A$18,0))*F11736)),2)</f>
        <v>20.6</v>
      </c>
    </row>
    <row r="11737" customFormat="false" ht="15" hidden="false" customHeight="false" outlineLevel="0" collapsed="false">
      <c r="A11737" s="24" t="s">
        <v>12560</v>
      </c>
      <c r="B11737" s="39" t="n">
        <v>46267</v>
      </c>
      <c r="C11737" s="24" t="s">
        <v>263</v>
      </c>
      <c r="D11737" s="24" t="s">
        <v>826</v>
      </c>
      <c r="E11737" s="24" t="s">
        <v>111</v>
      </c>
      <c r="F11737" s="38" t="n">
        <v>100</v>
      </c>
      <c r="G11737" s="42" t="n">
        <f aca="false">DATE(YEAR(B11737),MONTH(B11737),1)</f>
        <v>46266</v>
      </c>
      <c r="H11737" s="24" t="str">
        <f aca="false">INDEX(Customers!$B$2:$B$601,MATCH(C11737,Customers!$A$2:$A$601,0))</f>
        <v>Nairobi</v>
      </c>
      <c r="I11737" s="43" t="n">
        <f aca="false">ROUND(MIN(INDEX(Assumptions!$D$13:$D$18,MATCH(E11737,Assumptions!$A$13:$A$18,0)),MAX(INDEX(Assumptions!$C$13:$C$18,MATCH(E11737,Assumptions!$A$13:$A$18,0)),INDEX(Assumptions!$B$13:$B$18,MATCH(E11737,Assumptions!$A$13:$A$18,0))*F11737)),2)</f>
        <v>4</v>
      </c>
    </row>
    <row r="11738" customFormat="false" ht="15" hidden="false" customHeight="false" outlineLevel="0" collapsed="false">
      <c r="A11738" s="24" t="s">
        <v>12561</v>
      </c>
      <c r="B11738" s="39" t="n">
        <v>46267</v>
      </c>
      <c r="C11738" s="24" t="s">
        <v>266</v>
      </c>
      <c r="D11738" s="24" t="s">
        <v>826</v>
      </c>
      <c r="E11738" s="24" t="s">
        <v>113</v>
      </c>
      <c r="F11738" s="38" t="n">
        <v>250</v>
      </c>
      <c r="G11738" s="42" t="n">
        <f aca="false">DATE(YEAR(B11738),MONTH(B11738),1)</f>
        <v>46266</v>
      </c>
      <c r="H11738" s="24" t="str">
        <f aca="false">INDEX(Customers!$B$2:$B$601,MATCH(C11738,Customers!$A$2:$A$601,0))</f>
        <v>Rift Valley</v>
      </c>
      <c r="I11738" s="43" t="n">
        <f aca="false">ROUND(MIN(INDEX(Assumptions!$D$13:$D$18,MATCH(E11738,Assumptions!$A$13:$A$18,0)),MAX(INDEX(Assumptions!$C$13:$C$18,MATCH(E11738,Assumptions!$A$13:$A$18,0)),INDEX(Assumptions!$B$13:$B$18,MATCH(E11738,Assumptions!$A$13:$A$18,0))*F11738)),2)</f>
        <v>12.5</v>
      </c>
    </row>
    <row r="11739" customFormat="false" ht="15" hidden="false" customHeight="false" outlineLevel="0" collapsed="false">
      <c r="A11739" s="24" t="s">
        <v>12562</v>
      </c>
      <c r="B11739" s="39" t="n">
        <v>46267</v>
      </c>
      <c r="C11739" s="24" t="s">
        <v>267</v>
      </c>
      <c r="D11739" s="24" t="s">
        <v>826</v>
      </c>
      <c r="E11739" s="24" t="s">
        <v>103</v>
      </c>
      <c r="F11739" s="38" t="n">
        <v>8040</v>
      </c>
      <c r="G11739" s="42" t="n">
        <f aca="false">DATE(YEAR(B11739),MONTH(B11739),1)</f>
        <v>46266</v>
      </c>
      <c r="H11739" s="24" t="str">
        <f aca="false">INDEX(Customers!$B$2:$B$601,MATCH(C11739,Customers!$A$2:$A$601,0))</f>
        <v>Rift Valley</v>
      </c>
      <c r="I11739" s="43" t="n">
        <f aca="false">ROUND(MIN(INDEX(Assumptions!$D$13:$D$18,MATCH(E11739,Assumptions!$A$13:$A$18,0)),MAX(INDEX(Assumptions!$C$13:$C$18,MATCH(E11739,Assumptions!$A$13:$A$18,0)),INDEX(Assumptions!$B$13:$B$18,MATCH(E11739,Assumptions!$A$13:$A$18,0))*F11739)),2)</f>
        <v>80.4</v>
      </c>
    </row>
    <row r="11740" customFormat="false" ht="15" hidden="false" customHeight="false" outlineLevel="0" collapsed="false">
      <c r="A11740" s="24" t="s">
        <v>12563</v>
      </c>
      <c r="B11740" s="39" t="n">
        <v>46267</v>
      </c>
      <c r="C11740" s="24" t="s">
        <v>277</v>
      </c>
      <c r="D11740" s="24" t="s">
        <v>176</v>
      </c>
      <c r="E11740" s="24" t="s">
        <v>107</v>
      </c>
      <c r="F11740" s="38" t="n">
        <v>8970</v>
      </c>
      <c r="G11740" s="42" t="n">
        <f aca="false">DATE(YEAR(B11740),MONTH(B11740),1)</f>
        <v>46266</v>
      </c>
      <c r="H11740" s="24" t="str">
        <f aca="false">INDEX(Customers!$B$2:$B$601,MATCH(C11740,Customers!$A$2:$A$601,0))</f>
        <v>Rift Valley</v>
      </c>
      <c r="I11740" s="43" t="n">
        <f aca="false">ROUND(MIN(INDEX(Assumptions!$D$13:$D$18,MATCH(E11740,Assumptions!$A$13:$A$18,0)),MAX(INDEX(Assumptions!$C$13:$C$18,MATCH(E11740,Assumptions!$A$13:$A$18,0)),INDEX(Assumptions!$B$13:$B$18,MATCH(E11740,Assumptions!$A$13:$A$18,0))*F11740)),2)</f>
        <v>0</v>
      </c>
    </row>
    <row r="11741" customFormat="false" ht="15" hidden="false" customHeight="false" outlineLevel="0" collapsed="false">
      <c r="A11741" s="24" t="s">
        <v>12564</v>
      </c>
      <c r="B11741" s="39" t="n">
        <v>46267</v>
      </c>
      <c r="C11741" s="24" t="s">
        <v>284</v>
      </c>
      <c r="D11741" s="24" t="s">
        <v>826</v>
      </c>
      <c r="E11741" s="24" t="s">
        <v>103</v>
      </c>
      <c r="F11741" s="38" t="n">
        <v>5450</v>
      </c>
      <c r="G11741" s="42" t="n">
        <f aca="false">DATE(YEAR(B11741),MONTH(B11741),1)</f>
        <v>46266</v>
      </c>
      <c r="H11741" s="24" t="str">
        <f aca="false">INDEX(Customers!$B$2:$B$601,MATCH(C11741,Customers!$A$2:$A$601,0))</f>
        <v>Nairobi</v>
      </c>
      <c r="I11741" s="43" t="n">
        <f aca="false">ROUND(MIN(INDEX(Assumptions!$D$13:$D$18,MATCH(E11741,Assumptions!$A$13:$A$18,0)),MAX(INDEX(Assumptions!$C$13:$C$18,MATCH(E11741,Assumptions!$A$13:$A$18,0)),INDEX(Assumptions!$B$13:$B$18,MATCH(E11741,Assumptions!$A$13:$A$18,0))*F11741)),2)</f>
        <v>54.5</v>
      </c>
    </row>
    <row r="11742" customFormat="false" ht="15" hidden="false" customHeight="false" outlineLevel="0" collapsed="false">
      <c r="A11742" s="24" t="s">
        <v>12565</v>
      </c>
      <c r="B11742" s="39" t="n">
        <v>46267</v>
      </c>
      <c r="C11742" s="24" t="s">
        <v>297</v>
      </c>
      <c r="D11742" s="24" t="s">
        <v>826</v>
      </c>
      <c r="E11742" s="24" t="s">
        <v>103</v>
      </c>
      <c r="F11742" s="38" t="n">
        <v>7300</v>
      </c>
      <c r="G11742" s="42" t="n">
        <f aca="false">DATE(YEAR(B11742),MONTH(B11742),1)</f>
        <v>46266</v>
      </c>
      <c r="H11742" s="24" t="str">
        <f aca="false">INDEX(Customers!$B$2:$B$601,MATCH(C11742,Customers!$A$2:$A$601,0))</f>
        <v>Nairobi</v>
      </c>
      <c r="I11742" s="43" t="n">
        <f aca="false">ROUND(MIN(INDEX(Assumptions!$D$13:$D$18,MATCH(E11742,Assumptions!$A$13:$A$18,0)),MAX(INDEX(Assumptions!$C$13:$C$18,MATCH(E11742,Assumptions!$A$13:$A$18,0)),INDEX(Assumptions!$B$13:$B$18,MATCH(E11742,Assumptions!$A$13:$A$18,0))*F11742)),2)</f>
        <v>73</v>
      </c>
    </row>
    <row r="11743" customFormat="false" ht="15" hidden="false" customHeight="false" outlineLevel="0" collapsed="false">
      <c r="A11743" s="24" t="s">
        <v>12566</v>
      </c>
      <c r="B11743" s="39" t="n">
        <v>46267</v>
      </c>
      <c r="C11743" s="24" t="s">
        <v>331</v>
      </c>
      <c r="D11743" s="24" t="s">
        <v>826</v>
      </c>
      <c r="E11743" s="24" t="s">
        <v>103</v>
      </c>
      <c r="F11743" s="38" t="n">
        <v>470</v>
      </c>
      <c r="G11743" s="42" t="n">
        <f aca="false">DATE(YEAR(B11743),MONTH(B11743),1)</f>
        <v>46266</v>
      </c>
      <c r="H11743" s="24" t="str">
        <f aca="false">INDEX(Customers!$B$2:$B$601,MATCH(C11743,Customers!$A$2:$A$601,0))</f>
        <v>Coast</v>
      </c>
      <c r="I11743" s="43" t="n">
        <f aca="false">ROUND(MIN(INDEX(Assumptions!$D$13:$D$18,MATCH(E11743,Assumptions!$A$13:$A$18,0)),MAX(INDEX(Assumptions!$C$13:$C$18,MATCH(E11743,Assumptions!$A$13:$A$18,0)),INDEX(Assumptions!$B$13:$B$18,MATCH(E11743,Assumptions!$A$13:$A$18,0))*F11743)),2)</f>
        <v>5</v>
      </c>
    </row>
    <row r="11744" customFormat="false" ht="15" hidden="false" customHeight="false" outlineLevel="0" collapsed="false">
      <c r="A11744" s="24" t="s">
        <v>12567</v>
      </c>
      <c r="B11744" s="39" t="n">
        <v>46267</v>
      </c>
      <c r="C11744" s="24" t="s">
        <v>332</v>
      </c>
      <c r="D11744" s="24" t="s">
        <v>826</v>
      </c>
      <c r="E11744" s="24" t="s">
        <v>109</v>
      </c>
      <c r="F11744" s="38" t="n">
        <v>2080</v>
      </c>
      <c r="G11744" s="42" t="n">
        <f aca="false">DATE(YEAR(B11744),MONTH(B11744),1)</f>
        <v>46266</v>
      </c>
      <c r="H11744" s="24" t="str">
        <f aca="false">INDEX(Customers!$B$2:$B$601,MATCH(C11744,Customers!$A$2:$A$601,0))</f>
        <v>Central</v>
      </c>
      <c r="I11744" s="43" t="n">
        <f aca="false">ROUND(MIN(INDEX(Assumptions!$D$13:$D$18,MATCH(E11744,Assumptions!$A$13:$A$18,0)),MAX(INDEX(Assumptions!$C$13:$C$18,MATCH(E11744,Assumptions!$A$13:$A$18,0)),INDEX(Assumptions!$B$13:$B$18,MATCH(E11744,Assumptions!$A$13:$A$18,0))*F11744)),2)</f>
        <v>8.32</v>
      </c>
    </row>
    <row r="11745" customFormat="false" ht="15" hidden="false" customHeight="false" outlineLevel="0" collapsed="false">
      <c r="A11745" s="24" t="s">
        <v>12568</v>
      </c>
      <c r="B11745" s="39" t="n">
        <v>46267</v>
      </c>
      <c r="C11745" s="24" t="s">
        <v>334</v>
      </c>
      <c r="D11745" s="24" t="s">
        <v>826</v>
      </c>
      <c r="E11745" s="24" t="s">
        <v>109</v>
      </c>
      <c r="F11745" s="38" t="n">
        <v>21590</v>
      </c>
      <c r="G11745" s="42" t="n">
        <f aca="false">DATE(YEAR(B11745),MONTH(B11745),1)</f>
        <v>46266</v>
      </c>
      <c r="H11745" s="24" t="str">
        <f aca="false">INDEX(Customers!$B$2:$B$601,MATCH(C11745,Customers!$A$2:$A$601,0))</f>
        <v>Nairobi</v>
      </c>
      <c r="I11745" s="43" t="n">
        <f aca="false">ROUND(MIN(INDEX(Assumptions!$D$13:$D$18,MATCH(E11745,Assumptions!$A$13:$A$18,0)),MAX(INDEX(Assumptions!$C$13:$C$18,MATCH(E11745,Assumptions!$A$13:$A$18,0)),INDEX(Assumptions!$B$13:$B$18,MATCH(E11745,Assumptions!$A$13:$A$18,0))*F11745)),2)</f>
        <v>40</v>
      </c>
    </row>
    <row r="11746" customFormat="false" ht="15" hidden="false" customHeight="false" outlineLevel="0" collapsed="false">
      <c r="A11746" s="24" t="s">
        <v>12569</v>
      </c>
      <c r="B11746" s="39" t="n">
        <v>46267</v>
      </c>
      <c r="C11746" s="24" t="s">
        <v>334</v>
      </c>
      <c r="D11746" s="24" t="s">
        <v>826</v>
      </c>
      <c r="E11746" s="24" t="s">
        <v>103</v>
      </c>
      <c r="F11746" s="38" t="n">
        <v>6140</v>
      </c>
      <c r="G11746" s="42" t="n">
        <f aca="false">DATE(YEAR(B11746),MONTH(B11746),1)</f>
        <v>46266</v>
      </c>
      <c r="H11746" s="24" t="str">
        <f aca="false">INDEX(Customers!$B$2:$B$601,MATCH(C11746,Customers!$A$2:$A$601,0))</f>
        <v>Nairobi</v>
      </c>
      <c r="I11746" s="43" t="n">
        <f aca="false">ROUND(MIN(INDEX(Assumptions!$D$13:$D$18,MATCH(E11746,Assumptions!$A$13:$A$18,0)),MAX(INDEX(Assumptions!$C$13:$C$18,MATCH(E11746,Assumptions!$A$13:$A$18,0)),INDEX(Assumptions!$B$13:$B$18,MATCH(E11746,Assumptions!$A$13:$A$18,0))*F11746)),2)</f>
        <v>61.4</v>
      </c>
    </row>
    <row r="11747" customFormat="false" ht="15" hidden="false" customHeight="false" outlineLevel="0" collapsed="false">
      <c r="A11747" s="24" t="s">
        <v>12570</v>
      </c>
      <c r="B11747" s="39" t="n">
        <v>46267</v>
      </c>
      <c r="C11747" s="24" t="s">
        <v>339</v>
      </c>
      <c r="D11747" s="24" t="s">
        <v>150</v>
      </c>
      <c r="E11747" s="24" t="s">
        <v>105</v>
      </c>
      <c r="F11747" s="38" t="n">
        <v>11380</v>
      </c>
      <c r="G11747" s="42" t="n">
        <f aca="false">DATE(YEAR(B11747),MONTH(B11747),1)</f>
        <v>46266</v>
      </c>
      <c r="H11747" s="24" t="str">
        <f aca="false">INDEX(Customers!$B$2:$B$601,MATCH(C11747,Customers!$A$2:$A$601,0))</f>
        <v>Nairobi</v>
      </c>
      <c r="I11747" s="43" t="n">
        <f aca="false">ROUND(MIN(INDEX(Assumptions!$D$13:$D$18,MATCH(E11747,Assumptions!$A$13:$A$18,0)),MAX(INDEX(Assumptions!$C$13:$C$18,MATCH(E11747,Assumptions!$A$13:$A$18,0)),INDEX(Assumptions!$B$13:$B$18,MATCH(E11747,Assumptions!$A$13:$A$18,0))*F11747)),2)</f>
        <v>170.7</v>
      </c>
    </row>
    <row r="11748" customFormat="false" ht="15" hidden="false" customHeight="false" outlineLevel="0" collapsed="false">
      <c r="A11748" s="24" t="s">
        <v>12571</v>
      </c>
      <c r="B11748" s="39" t="n">
        <v>46267</v>
      </c>
      <c r="C11748" s="24" t="s">
        <v>341</v>
      </c>
      <c r="D11748" s="24" t="s">
        <v>826</v>
      </c>
      <c r="E11748" s="24" t="s">
        <v>109</v>
      </c>
      <c r="F11748" s="38" t="n">
        <v>1560</v>
      </c>
      <c r="G11748" s="42" t="n">
        <f aca="false">DATE(YEAR(B11748),MONTH(B11748),1)</f>
        <v>46266</v>
      </c>
      <c r="H11748" s="24" t="str">
        <f aca="false">INDEX(Customers!$B$2:$B$601,MATCH(C11748,Customers!$A$2:$A$601,0))</f>
        <v>Coast</v>
      </c>
      <c r="I11748" s="43" t="n">
        <f aca="false">ROUND(MIN(INDEX(Assumptions!$D$13:$D$18,MATCH(E11748,Assumptions!$A$13:$A$18,0)),MAX(INDEX(Assumptions!$C$13:$C$18,MATCH(E11748,Assumptions!$A$13:$A$18,0)),INDEX(Assumptions!$B$13:$B$18,MATCH(E11748,Assumptions!$A$13:$A$18,0))*F11748)),2)</f>
        <v>6.24</v>
      </c>
    </row>
    <row r="11749" customFormat="false" ht="15" hidden="false" customHeight="false" outlineLevel="0" collapsed="false">
      <c r="A11749" s="24" t="s">
        <v>12572</v>
      </c>
      <c r="B11749" s="39" t="n">
        <v>46267</v>
      </c>
      <c r="C11749" s="24" t="s">
        <v>358</v>
      </c>
      <c r="D11749" s="24" t="s">
        <v>826</v>
      </c>
      <c r="E11749" s="24" t="s">
        <v>113</v>
      </c>
      <c r="F11749" s="38" t="n">
        <v>50</v>
      </c>
      <c r="G11749" s="42" t="n">
        <f aca="false">DATE(YEAR(B11749),MONTH(B11749),1)</f>
        <v>46266</v>
      </c>
      <c r="H11749" s="24" t="str">
        <f aca="false">INDEX(Customers!$B$2:$B$601,MATCH(C11749,Customers!$A$2:$A$601,0))</f>
        <v>Western</v>
      </c>
      <c r="I11749" s="43" t="n">
        <f aca="false">ROUND(MIN(INDEX(Assumptions!$D$13:$D$18,MATCH(E11749,Assumptions!$A$13:$A$18,0)),MAX(INDEX(Assumptions!$C$13:$C$18,MATCH(E11749,Assumptions!$A$13:$A$18,0)),INDEX(Assumptions!$B$13:$B$18,MATCH(E11749,Assumptions!$A$13:$A$18,0))*F11749)),2)</f>
        <v>2.5</v>
      </c>
    </row>
    <row r="11750" customFormat="false" ht="15" hidden="false" customHeight="false" outlineLevel="0" collapsed="false">
      <c r="A11750" s="24" t="s">
        <v>12573</v>
      </c>
      <c r="B11750" s="39" t="n">
        <v>46267</v>
      </c>
      <c r="C11750" s="24" t="s">
        <v>359</v>
      </c>
      <c r="D11750" s="24" t="s">
        <v>826</v>
      </c>
      <c r="E11750" s="24" t="s">
        <v>109</v>
      </c>
      <c r="F11750" s="38" t="n">
        <v>9810</v>
      </c>
      <c r="G11750" s="42" t="n">
        <f aca="false">DATE(YEAR(B11750),MONTH(B11750),1)</f>
        <v>46266</v>
      </c>
      <c r="H11750" s="24" t="str">
        <f aca="false">INDEX(Customers!$B$2:$B$601,MATCH(C11750,Customers!$A$2:$A$601,0))</f>
        <v>Central</v>
      </c>
      <c r="I11750" s="43" t="n">
        <f aca="false">ROUND(MIN(INDEX(Assumptions!$D$13:$D$18,MATCH(E11750,Assumptions!$A$13:$A$18,0)),MAX(INDEX(Assumptions!$C$13:$C$18,MATCH(E11750,Assumptions!$A$13:$A$18,0)),INDEX(Assumptions!$B$13:$B$18,MATCH(E11750,Assumptions!$A$13:$A$18,0))*F11750)),2)</f>
        <v>39.24</v>
      </c>
    </row>
    <row r="11751" customFormat="false" ht="15" hidden="false" customHeight="false" outlineLevel="0" collapsed="false">
      <c r="A11751" s="24" t="s">
        <v>12574</v>
      </c>
      <c r="B11751" s="39" t="n">
        <v>46267</v>
      </c>
      <c r="C11751" s="24" t="s">
        <v>365</v>
      </c>
      <c r="D11751" s="24" t="s">
        <v>826</v>
      </c>
      <c r="E11751" s="24" t="s">
        <v>111</v>
      </c>
      <c r="F11751" s="38" t="n">
        <v>100</v>
      </c>
      <c r="G11751" s="42" t="n">
        <f aca="false">DATE(YEAR(B11751),MONTH(B11751),1)</f>
        <v>46266</v>
      </c>
      <c r="H11751" s="24" t="str">
        <f aca="false">INDEX(Customers!$B$2:$B$601,MATCH(C11751,Customers!$A$2:$A$601,0))</f>
        <v>Eastern</v>
      </c>
      <c r="I11751" s="43" t="n">
        <f aca="false">ROUND(MIN(INDEX(Assumptions!$D$13:$D$18,MATCH(E11751,Assumptions!$A$13:$A$18,0)),MAX(INDEX(Assumptions!$C$13:$C$18,MATCH(E11751,Assumptions!$A$13:$A$18,0)),INDEX(Assumptions!$B$13:$B$18,MATCH(E11751,Assumptions!$A$13:$A$18,0))*F11751)),2)</f>
        <v>4</v>
      </c>
    </row>
    <row r="11752" customFormat="false" ht="15" hidden="false" customHeight="false" outlineLevel="0" collapsed="false">
      <c r="A11752" s="24" t="s">
        <v>12575</v>
      </c>
      <c r="B11752" s="39" t="n">
        <v>46267</v>
      </c>
      <c r="C11752" s="24" t="s">
        <v>366</v>
      </c>
      <c r="D11752" s="24" t="s">
        <v>826</v>
      </c>
      <c r="E11752" s="24" t="s">
        <v>113</v>
      </c>
      <c r="F11752" s="38" t="n">
        <v>250</v>
      </c>
      <c r="G11752" s="42" t="n">
        <f aca="false">DATE(YEAR(B11752),MONTH(B11752),1)</f>
        <v>46266</v>
      </c>
      <c r="H11752" s="24" t="str">
        <f aca="false">INDEX(Customers!$B$2:$B$601,MATCH(C11752,Customers!$A$2:$A$601,0))</f>
        <v>Nairobi</v>
      </c>
      <c r="I11752" s="43" t="n">
        <f aca="false">ROUND(MIN(INDEX(Assumptions!$D$13:$D$18,MATCH(E11752,Assumptions!$A$13:$A$18,0)),MAX(INDEX(Assumptions!$C$13:$C$18,MATCH(E11752,Assumptions!$A$13:$A$18,0)),INDEX(Assumptions!$B$13:$B$18,MATCH(E11752,Assumptions!$A$13:$A$18,0))*F11752)),2)</f>
        <v>12.5</v>
      </c>
    </row>
    <row r="11753" customFormat="false" ht="15" hidden="false" customHeight="false" outlineLevel="0" collapsed="false">
      <c r="A11753" s="24" t="s">
        <v>12576</v>
      </c>
      <c r="B11753" s="39" t="n">
        <v>46267</v>
      </c>
      <c r="C11753" s="24" t="s">
        <v>376</v>
      </c>
      <c r="D11753" s="24" t="s">
        <v>189</v>
      </c>
      <c r="E11753" s="24" t="s">
        <v>105</v>
      </c>
      <c r="F11753" s="38" t="n">
        <v>26560</v>
      </c>
      <c r="G11753" s="42" t="n">
        <f aca="false">DATE(YEAR(B11753),MONTH(B11753),1)</f>
        <v>46266</v>
      </c>
      <c r="H11753" s="24" t="str">
        <f aca="false">INDEX(Customers!$B$2:$B$601,MATCH(C11753,Customers!$A$2:$A$601,0))</f>
        <v>Nairobi</v>
      </c>
      <c r="I11753" s="43" t="n">
        <f aca="false">ROUND(MIN(INDEX(Assumptions!$D$13:$D$18,MATCH(E11753,Assumptions!$A$13:$A$18,0)),MAX(INDEX(Assumptions!$C$13:$C$18,MATCH(E11753,Assumptions!$A$13:$A$18,0)),INDEX(Assumptions!$B$13:$B$18,MATCH(E11753,Assumptions!$A$13:$A$18,0))*F11753)),2)</f>
        <v>200</v>
      </c>
    </row>
    <row r="11754" customFormat="false" ht="15" hidden="false" customHeight="false" outlineLevel="0" collapsed="false">
      <c r="A11754" s="24" t="s">
        <v>12577</v>
      </c>
      <c r="B11754" s="39" t="n">
        <v>46267</v>
      </c>
      <c r="C11754" s="24" t="s">
        <v>420</v>
      </c>
      <c r="D11754" s="24" t="s">
        <v>164</v>
      </c>
      <c r="E11754" s="24" t="s">
        <v>107</v>
      </c>
      <c r="F11754" s="38" t="n">
        <v>11760</v>
      </c>
      <c r="G11754" s="42" t="n">
        <f aca="false">DATE(YEAR(B11754),MONTH(B11754),1)</f>
        <v>46266</v>
      </c>
      <c r="H11754" s="24" t="str">
        <f aca="false">INDEX(Customers!$B$2:$B$601,MATCH(C11754,Customers!$A$2:$A$601,0))</f>
        <v>Central</v>
      </c>
      <c r="I11754" s="43" t="n">
        <f aca="false">ROUND(MIN(INDEX(Assumptions!$D$13:$D$18,MATCH(E11754,Assumptions!$A$13:$A$18,0)),MAX(INDEX(Assumptions!$C$13:$C$18,MATCH(E11754,Assumptions!$A$13:$A$18,0)),INDEX(Assumptions!$B$13:$B$18,MATCH(E11754,Assumptions!$A$13:$A$18,0))*F11754)),2)</f>
        <v>0</v>
      </c>
    </row>
    <row r="11755" customFormat="false" ht="15" hidden="false" customHeight="false" outlineLevel="0" collapsed="false">
      <c r="A11755" s="24" t="s">
        <v>12578</v>
      </c>
      <c r="B11755" s="39" t="n">
        <v>46267</v>
      </c>
      <c r="C11755" s="24" t="s">
        <v>433</v>
      </c>
      <c r="D11755" s="24" t="s">
        <v>826</v>
      </c>
      <c r="E11755" s="24" t="s">
        <v>103</v>
      </c>
      <c r="F11755" s="38" t="n">
        <v>8550</v>
      </c>
      <c r="G11755" s="42" t="n">
        <f aca="false">DATE(YEAR(B11755),MONTH(B11755),1)</f>
        <v>46266</v>
      </c>
      <c r="H11755" s="24" t="str">
        <f aca="false">INDEX(Customers!$B$2:$B$601,MATCH(C11755,Customers!$A$2:$A$601,0))</f>
        <v>Nairobi</v>
      </c>
      <c r="I11755" s="43" t="n">
        <f aca="false">ROUND(MIN(INDEX(Assumptions!$D$13:$D$18,MATCH(E11755,Assumptions!$A$13:$A$18,0)),MAX(INDEX(Assumptions!$C$13:$C$18,MATCH(E11755,Assumptions!$A$13:$A$18,0)),INDEX(Assumptions!$B$13:$B$18,MATCH(E11755,Assumptions!$A$13:$A$18,0))*F11755)),2)</f>
        <v>85.5</v>
      </c>
    </row>
    <row r="11756" customFormat="false" ht="15" hidden="false" customHeight="false" outlineLevel="0" collapsed="false">
      <c r="A11756" s="24" t="s">
        <v>12579</v>
      </c>
      <c r="B11756" s="39" t="n">
        <v>46267</v>
      </c>
      <c r="C11756" s="24" t="s">
        <v>446</v>
      </c>
      <c r="D11756" s="24" t="s">
        <v>169</v>
      </c>
      <c r="E11756" s="24" t="s">
        <v>107</v>
      </c>
      <c r="F11756" s="38" t="n">
        <v>2870</v>
      </c>
      <c r="G11756" s="42" t="n">
        <f aca="false">DATE(YEAR(B11756),MONTH(B11756),1)</f>
        <v>46266</v>
      </c>
      <c r="H11756" s="24" t="str">
        <f aca="false">INDEX(Customers!$B$2:$B$601,MATCH(C11756,Customers!$A$2:$A$601,0))</f>
        <v>Central</v>
      </c>
      <c r="I11756" s="43" t="n">
        <f aca="false">ROUND(MIN(INDEX(Assumptions!$D$13:$D$18,MATCH(E11756,Assumptions!$A$13:$A$18,0)),MAX(INDEX(Assumptions!$C$13:$C$18,MATCH(E11756,Assumptions!$A$13:$A$18,0)),INDEX(Assumptions!$B$13:$B$18,MATCH(E11756,Assumptions!$A$13:$A$18,0))*F11756)),2)</f>
        <v>0</v>
      </c>
    </row>
    <row r="11757" customFormat="false" ht="15" hidden="false" customHeight="false" outlineLevel="0" collapsed="false">
      <c r="A11757" s="24" t="s">
        <v>12580</v>
      </c>
      <c r="B11757" s="39" t="n">
        <v>46267</v>
      </c>
      <c r="C11757" s="24" t="s">
        <v>447</v>
      </c>
      <c r="D11757" s="24" t="s">
        <v>178</v>
      </c>
      <c r="E11757" s="24" t="s">
        <v>107</v>
      </c>
      <c r="F11757" s="38" t="n">
        <v>1790</v>
      </c>
      <c r="G11757" s="42" t="n">
        <f aca="false">DATE(YEAR(B11757),MONTH(B11757),1)</f>
        <v>46266</v>
      </c>
      <c r="H11757" s="24" t="str">
        <f aca="false">INDEX(Customers!$B$2:$B$601,MATCH(C11757,Customers!$A$2:$A$601,0))</f>
        <v>Rift Valley</v>
      </c>
      <c r="I11757" s="43" t="n">
        <f aca="false">ROUND(MIN(INDEX(Assumptions!$D$13:$D$18,MATCH(E11757,Assumptions!$A$13:$A$18,0)),MAX(INDEX(Assumptions!$C$13:$C$18,MATCH(E11757,Assumptions!$A$13:$A$18,0)),INDEX(Assumptions!$B$13:$B$18,MATCH(E11757,Assumptions!$A$13:$A$18,0))*F11757)),2)</f>
        <v>0</v>
      </c>
    </row>
    <row r="11758" customFormat="false" ht="15" hidden="false" customHeight="false" outlineLevel="0" collapsed="false">
      <c r="A11758" s="24" t="s">
        <v>12581</v>
      </c>
      <c r="B11758" s="39" t="n">
        <v>46267</v>
      </c>
      <c r="C11758" s="24" t="s">
        <v>449</v>
      </c>
      <c r="D11758" s="24" t="s">
        <v>826</v>
      </c>
      <c r="E11758" s="24" t="s">
        <v>109</v>
      </c>
      <c r="F11758" s="38" t="n">
        <v>650</v>
      </c>
      <c r="G11758" s="42" t="n">
        <f aca="false">DATE(YEAR(B11758),MONTH(B11758),1)</f>
        <v>46266</v>
      </c>
      <c r="H11758" s="24" t="str">
        <f aca="false">INDEX(Customers!$B$2:$B$601,MATCH(C11758,Customers!$A$2:$A$601,0))</f>
        <v>Rift Valley</v>
      </c>
      <c r="I11758" s="43" t="n">
        <f aca="false">ROUND(MIN(INDEX(Assumptions!$D$13:$D$18,MATCH(E11758,Assumptions!$A$13:$A$18,0)),MAX(INDEX(Assumptions!$C$13:$C$18,MATCH(E11758,Assumptions!$A$13:$A$18,0)),INDEX(Assumptions!$B$13:$B$18,MATCH(E11758,Assumptions!$A$13:$A$18,0))*F11758)),2)</f>
        <v>2.6</v>
      </c>
    </row>
    <row r="11759" customFormat="false" ht="15" hidden="false" customHeight="false" outlineLevel="0" collapsed="false">
      <c r="A11759" s="24" t="s">
        <v>12582</v>
      </c>
      <c r="B11759" s="39" t="n">
        <v>46267</v>
      </c>
      <c r="C11759" s="24" t="s">
        <v>450</v>
      </c>
      <c r="D11759" s="24" t="s">
        <v>826</v>
      </c>
      <c r="E11759" s="24" t="s">
        <v>103</v>
      </c>
      <c r="F11759" s="38" t="n">
        <v>8660</v>
      </c>
      <c r="G11759" s="42" t="n">
        <f aca="false">DATE(YEAR(B11759),MONTH(B11759),1)</f>
        <v>46266</v>
      </c>
      <c r="H11759" s="24" t="str">
        <f aca="false">INDEX(Customers!$B$2:$B$601,MATCH(C11759,Customers!$A$2:$A$601,0))</f>
        <v>Eastern</v>
      </c>
      <c r="I11759" s="43" t="n">
        <f aca="false">ROUND(MIN(INDEX(Assumptions!$D$13:$D$18,MATCH(E11759,Assumptions!$A$13:$A$18,0)),MAX(INDEX(Assumptions!$C$13:$C$18,MATCH(E11759,Assumptions!$A$13:$A$18,0)),INDEX(Assumptions!$B$13:$B$18,MATCH(E11759,Assumptions!$A$13:$A$18,0))*F11759)),2)</f>
        <v>86.6</v>
      </c>
    </row>
    <row r="11760" customFormat="false" ht="15" hidden="false" customHeight="false" outlineLevel="0" collapsed="false">
      <c r="A11760" s="24" t="s">
        <v>12583</v>
      </c>
      <c r="B11760" s="39" t="n">
        <v>46267</v>
      </c>
      <c r="C11760" s="24" t="s">
        <v>453</v>
      </c>
      <c r="D11760" s="24" t="s">
        <v>194</v>
      </c>
      <c r="E11760" s="24" t="s">
        <v>105</v>
      </c>
      <c r="F11760" s="38" t="n">
        <v>3350</v>
      </c>
      <c r="G11760" s="42" t="n">
        <f aca="false">DATE(YEAR(B11760),MONTH(B11760),1)</f>
        <v>46266</v>
      </c>
      <c r="H11760" s="24" t="str">
        <f aca="false">INDEX(Customers!$B$2:$B$601,MATCH(C11760,Customers!$A$2:$A$601,0))</f>
        <v>Western</v>
      </c>
      <c r="I11760" s="43" t="n">
        <f aca="false">ROUND(MIN(INDEX(Assumptions!$D$13:$D$18,MATCH(E11760,Assumptions!$A$13:$A$18,0)),MAX(INDEX(Assumptions!$C$13:$C$18,MATCH(E11760,Assumptions!$A$13:$A$18,0)),INDEX(Assumptions!$B$13:$B$18,MATCH(E11760,Assumptions!$A$13:$A$18,0))*F11760)),2)</f>
        <v>50.25</v>
      </c>
    </row>
    <row r="11761" customFormat="false" ht="15" hidden="false" customHeight="false" outlineLevel="0" collapsed="false">
      <c r="A11761" s="24" t="s">
        <v>12584</v>
      </c>
      <c r="B11761" s="39" t="n">
        <v>46267</v>
      </c>
      <c r="C11761" s="24" t="s">
        <v>492</v>
      </c>
      <c r="D11761" s="24" t="s">
        <v>207</v>
      </c>
      <c r="E11761" s="24" t="s">
        <v>107</v>
      </c>
      <c r="F11761" s="38" t="n">
        <v>11190</v>
      </c>
      <c r="G11761" s="42" t="n">
        <f aca="false">DATE(YEAR(B11761),MONTH(B11761),1)</f>
        <v>46266</v>
      </c>
      <c r="H11761" s="24" t="str">
        <f aca="false">INDEX(Customers!$B$2:$B$601,MATCH(C11761,Customers!$A$2:$A$601,0))</f>
        <v>Eastern</v>
      </c>
      <c r="I11761" s="43" t="n">
        <f aca="false">ROUND(MIN(INDEX(Assumptions!$D$13:$D$18,MATCH(E11761,Assumptions!$A$13:$A$18,0)),MAX(INDEX(Assumptions!$C$13:$C$18,MATCH(E11761,Assumptions!$A$13:$A$18,0)),INDEX(Assumptions!$B$13:$B$18,MATCH(E11761,Assumptions!$A$13:$A$18,0))*F11761)),2)</f>
        <v>0</v>
      </c>
    </row>
    <row r="11762" customFormat="false" ht="15" hidden="false" customHeight="false" outlineLevel="0" collapsed="false">
      <c r="A11762" s="24" t="s">
        <v>12585</v>
      </c>
      <c r="B11762" s="39" t="n">
        <v>46267</v>
      </c>
      <c r="C11762" s="24" t="s">
        <v>506</v>
      </c>
      <c r="D11762" s="24" t="s">
        <v>826</v>
      </c>
      <c r="E11762" s="24" t="s">
        <v>113</v>
      </c>
      <c r="F11762" s="38" t="n">
        <v>99</v>
      </c>
      <c r="G11762" s="42" t="n">
        <f aca="false">DATE(YEAR(B11762),MONTH(B11762),1)</f>
        <v>46266</v>
      </c>
      <c r="H11762" s="24" t="str">
        <f aca="false">INDEX(Customers!$B$2:$B$601,MATCH(C11762,Customers!$A$2:$A$601,0))</f>
        <v>Western</v>
      </c>
      <c r="I11762" s="43" t="n">
        <f aca="false">ROUND(MIN(INDEX(Assumptions!$D$13:$D$18,MATCH(E11762,Assumptions!$A$13:$A$18,0)),MAX(INDEX(Assumptions!$C$13:$C$18,MATCH(E11762,Assumptions!$A$13:$A$18,0)),INDEX(Assumptions!$B$13:$B$18,MATCH(E11762,Assumptions!$A$13:$A$18,0))*F11762)),2)</f>
        <v>4.95</v>
      </c>
    </row>
    <row r="11763" customFormat="false" ht="15" hidden="false" customHeight="false" outlineLevel="0" collapsed="false">
      <c r="A11763" s="24" t="s">
        <v>12586</v>
      </c>
      <c r="B11763" s="39" t="n">
        <v>46267</v>
      </c>
      <c r="C11763" s="24" t="s">
        <v>510</v>
      </c>
      <c r="D11763" s="24" t="s">
        <v>826</v>
      </c>
      <c r="E11763" s="24" t="s">
        <v>103</v>
      </c>
      <c r="F11763" s="38" t="n">
        <v>5660</v>
      </c>
      <c r="G11763" s="42" t="n">
        <f aca="false">DATE(YEAR(B11763),MONTH(B11763),1)</f>
        <v>46266</v>
      </c>
      <c r="H11763" s="24" t="str">
        <f aca="false">INDEX(Customers!$B$2:$B$601,MATCH(C11763,Customers!$A$2:$A$601,0))</f>
        <v>Western</v>
      </c>
      <c r="I11763" s="43" t="n">
        <f aca="false">ROUND(MIN(INDEX(Assumptions!$D$13:$D$18,MATCH(E11763,Assumptions!$A$13:$A$18,0)),MAX(INDEX(Assumptions!$C$13:$C$18,MATCH(E11763,Assumptions!$A$13:$A$18,0)),INDEX(Assumptions!$B$13:$B$18,MATCH(E11763,Assumptions!$A$13:$A$18,0))*F11763)),2)</f>
        <v>56.6</v>
      </c>
    </row>
    <row r="11764" customFormat="false" ht="15" hidden="false" customHeight="false" outlineLevel="0" collapsed="false">
      <c r="A11764" s="24" t="s">
        <v>12587</v>
      </c>
      <c r="B11764" s="39" t="n">
        <v>46267</v>
      </c>
      <c r="C11764" s="24" t="s">
        <v>515</v>
      </c>
      <c r="D11764" s="24" t="s">
        <v>826</v>
      </c>
      <c r="E11764" s="24" t="s">
        <v>109</v>
      </c>
      <c r="F11764" s="38" t="n">
        <v>1490</v>
      </c>
      <c r="G11764" s="42" t="n">
        <f aca="false">DATE(YEAR(B11764),MONTH(B11764),1)</f>
        <v>46266</v>
      </c>
      <c r="H11764" s="24" t="str">
        <f aca="false">INDEX(Customers!$B$2:$B$601,MATCH(C11764,Customers!$A$2:$A$601,0))</f>
        <v>Western</v>
      </c>
      <c r="I11764" s="43" t="n">
        <f aca="false">ROUND(MIN(INDEX(Assumptions!$D$13:$D$18,MATCH(E11764,Assumptions!$A$13:$A$18,0)),MAX(INDEX(Assumptions!$C$13:$C$18,MATCH(E11764,Assumptions!$A$13:$A$18,0)),INDEX(Assumptions!$B$13:$B$18,MATCH(E11764,Assumptions!$A$13:$A$18,0))*F11764)),2)</f>
        <v>5.96</v>
      </c>
    </row>
    <row r="11765" customFormat="false" ht="15" hidden="false" customHeight="false" outlineLevel="0" collapsed="false">
      <c r="A11765" s="24" t="s">
        <v>12588</v>
      </c>
      <c r="B11765" s="39" t="n">
        <v>46267</v>
      </c>
      <c r="C11765" s="24" t="s">
        <v>520</v>
      </c>
      <c r="D11765" s="24" t="s">
        <v>187</v>
      </c>
      <c r="E11765" s="24" t="s">
        <v>107</v>
      </c>
      <c r="F11765" s="38" t="n">
        <v>5170</v>
      </c>
      <c r="G11765" s="42" t="n">
        <f aca="false">DATE(YEAR(B11765),MONTH(B11765),1)</f>
        <v>46266</v>
      </c>
      <c r="H11765" s="24" t="str">
        <f aca="false">INDEX(Customers!$B$2:$B$601,MATCH(C11765,Customers!$A$2:$A$601,0))</f>
        <v>Coast</v>
      </c>
      <c r="I11765" s="43" t="n">
        <f aca="false">ROUND(MIN(INDEX(Assumptions!$D$13:$D$18,MATCH(E11765,Assumptions!$A$13:$A$18,0)),MAX(INDEX(Assumptions!$C$13:$C$18,MATCH(E11765,Assumptions!$A$13:$A$18,0)),INDEX(Assumptions!$B$13:$B$18,MATCH(E11765,Assumptions!$A$13:$A$18,0))*F11765)),2)</f>
        <v>0</v>
      </c>
    </row>
    <row r="11766" customFormat="false" ht="15" hidden="false" customHeight="false" outlineLevel="0" collapsed="false">
      <c r="A11766" s="24" t="s">
        <v>12589</v>
      </c>
      <c r="B11766" s="39" t="n">
        <v>46267</v>
      </c>
      <c r="C11766" s="24" t="s">
        <v>520</v>
      </c>
      <c r="D11766" s="24" t="s">
        <v>826</v>
      </c>
      <c r="E11766" s="24" t="s">
        <v>113</v>
      </c>
      <c r="F11766" s="38" t="n">
        <v>250</v>
      </c>
      <c r="G11766" s="42" t="n">
        <f aca="false">DATE(YEAR(B11766),MONTH(B11766),1)</f>
        <v>46266</v>
      </c>
      <c r="H11766" s="24" t="str">
        <f aca="false">INDEX(Customers!$B$2:$B$601,MATCH(C11766,Customers!$A$2:$A$601,0))</f>
        <v>Coast</v>
      </c>
      <c r="I11766" s="43" t="n">
        <f aca="false">ROUND(MIN(INDEX(Assumptions!$D$13:$D$18,MATCH(E11766,Assumptions!$A$13:$A$18,0)),MAX(INDEX(Assumptions!$C$13:$C$18,MATCH(E11766,Assumptions!$A$13:$A$18,0)),INDEX(Assumptions!$B$13:$B$18,MATCH(E11766,Assumptions!$A$13:$A$18,0))*F11766)),2)</f>
        <v>12.5</v>
      </c>
    </row>
    <row r="11767" customFormat="false" ht="15" hidden="false" customHeight="false" outlineLevel="0" collapsed="false">
      <c r="A11767" s="24" t="s">
        <v>12590</v>
      </c>
      <c r="B11767" s="39" t="n">
        <v>46267</v>
      </c>
      <c r="C11767" s="24" t="s">
        <v>521</v>
      </c>
      <c r="D11767" s="24" t="s">
        <v>826</v>
      </c>
      <c r="E11767" s="24" t="s">
        <v>103</v>
      </c>
      <c r="F11767" s="38" t="n">
        <v>2240</v>
      </c>
      <c r="G11767" s="42" t="n">
        <f aca="false">DATE(YEAR(B11767),MONTH(B11767),1)</f>
        <v>46266</v>
      </c>
      <c r="H11767" s="24" t="str">
        <f aca="false">INDEX(Customers!$B$2:$B$601,MATCH(C11767,Customers!$A$2:$A$601,0))</f>
        <v>Western</v>
      </c>
      <c r="I11767" s="43" t="n">
        <f aca="false">ROUND(MIN(INDEX(Assumptions!$D$13:$D$18,MATCH(E11767,Assumptions!$A$13:$A$18,0)),MAX(INDEX(Assumptions!$C$13:$C$18,MATCH(E11767,Assumptions!$A$13:$A$18,0)),INDEX(Assumptions!$B$13:$B$18,MATCH(E11767,Assumptions!$A$13:$A$18,0))*F11767)),2)</f>
        <v>22.4</v>
      </c>
    </row>
    <row r="11768" customFormat="false" ht="15" hidden="false" customHeight="false" outlineLevel="0" collapsed="false">
      <c r="A11768" s="24" t="s">
        <v>12591</v>
      </c>
      <c r="B11768" s="39" t="n">
        <v>46267</v>
      </c>
      <c r="C11768" s="24" t="s">
        <v>526</v>
      </c>
      <c r="D11768" s="24" t="s">
        <v>826</v>
      </c>
      <c r="E11768" s="24" t="s">
        <v>103</v>
      </c>
      <c r="F11768" s="38" t="n">
        <v>4980</v>
      </c>
      <c r="G11768" s="42" t="n">
        <f aca="false">DATE(YEAR(B11768),MONTH(B11768),1)</f>
        <v>46266</v>
      </c>
      <c r="H11768" s="24" t="str">
        <f aca="false">INDEX(Customers!$B$2:$B$601,MATCH(C11768,Customers!$A$2:$A$601,0))</f>
        <v>Central</v>
      </c>
      <c r="I11768" s="43" t="n">
        <f aca="false">ROUND(MIN(INDEX(Assumptions!$D$13:$D$18,MATCH(E11768,Assumptions!$A$13:$A$18,0)),MAX(INDEX(Assumptions!$C$13:$C$18,MATCH(E11768,Assumptions!$A$13:$A$18,0)),INDEX(Assumptions!$B$13:$B$18,MATCH(E11768,Assumptions!$A$13:$A$18,0))*F11768)),2)</f>
        <v>49.8</v>
      </c>
    </row>
    <row r="11769" customFormat="false" ht="15" hidden="false" customHeight="false" outlineLevel="0" collapsed="false">
      <c r="A11769" s="24" t="s">
        <v>12592</v>
      </c>
      <c r="B11769" s="39" t="n">
        <v>46267</v>
      </c>
      <c r="C11769" s="24" t="s">
        <v>528</v>
      </c>
      <c r="D11769" s="24" t="s">
        <v>826</v>
      </c>
      <c r="E11769" s="24" t="s">
        <v>103</v>
      </c>
      <c r="F11769" s="38" t="n">
        <v>4580</v>
      </c>
      <c r="G11769" s="42" t="n">
        <f aca="false">DATE(YEAR(B11769),MONTH(B11769),1)</f>
        <v>46266</v>
      </c>
      <c r="H11769" s="24" t="str">
        <f aca="false">INDEX(Customers!$B$2:$B$601,MATCH(C11769,Customers!$A$2:$A$601,0))</f>
        <v>Central</v>
      </c>
      <c r="I11769" s="43" t="n">
        <f aca="false">ROUND(MIN(INDEX(Assumptions!$D$13:$D$18,MATCH(E11769,Assumptions!$A$13:$A$18,0)),MAX(INDEX(Assumptions!$C$13:$C$18,MATCH(E11769,Assumptions!$A$13:$A$18,0)),INDEX(Assumptions!$B$13:$B$18,MATCH(E11769,Assumptions!$A$13:$A$18,0))*F11769)),2)</f>
        <v>45.8</v>
      </c>
    </row>
    <row r="11770" customFormat="false" ht="15" hidden="false" customHeight="false" outlineLevel="0" collapsed="false">
      <c r="A11770" s="24" t="s">
        <v>12593</v>
      </c>
      <c r="B11770" s="39" t="n">
        <v>46267</v>
      </c>
      <c r="C11770" s="24" t="s">
        <v>548</v>
      </c>
      <c r="D11770" s="24" t="s">
        <v>173</v>
      </c>
      <c r="E11770" s="24" t="s">
        <v>107</v>
      </c>
      <c r="F11770" s="38" t="n">
        <v>12250</v>
      </c>
      <c r="G11770" s="42" t="n">
        <f aca="false">DATE(YEAR(B11770),MONTH(B11770),1)</f>
        <v>46266</v>
      </c>
      <c r="H11770" s="24" t="str">
        <f aca="false">INDEX(Customers!$B$2:$B$601,MATCH(C11770,Customers!$A$2:$A$601,0))</f>
        <v>Rift Valley</v>
      </c>
      <c r="I11770" s="43" t="n">
        <f aca="false">ROUND(MIN(INDEX(Assumptions!$D$13:$D$18,MATCH(E11770,Assumptions!$A$13:$A$18,0)),MAX(INDEX(Assumptions!$C$13:$C$18,MATCH(E11770,Assumptions!$A$13:$A$18,0)),INDEX(Assumptions!$B$13:$B$18,MATCH(E11770,Assumptions!$A$13:$A$18,0))*F11770)),2)</f>
        <v>0</v>
      </c>
    </row>
    <row r="11771" customFormat="false" ht="15" hidden="false" customHeight="false" outlineLevel="0" collapsed="false">
      <c r="A11771" s="24" t="s">
        <v>12594</v>
      </c>
      <c r="B11771" s="39" t="n">
        <v>46267</v>
      </c>
      <c r="C11771" s="24" t="s">
        <v>570</v>
      </c>
      <c r="D11771" s="24" t="s">
        <v>826</v>
      </c>
      <c r="E11771" s="24" t="s">
        <v>109</v>
      </c>
      <c r="F11771" s="38" t="n">
        <v>310</v>
      </c>
      <c r="G11771" s="42" t="n">
        <f aca="false">DATE(YEAR(B11771),MONTH(B11771),1)</f>
        <v>46266</v>
      </c>
      <c r="H11771" s="24" t="str">
        <f aca="false">INDEX(Customers!$B$2:$B$601,MATCH(C11771,Customers!$A$2:$A$601,0))</f>
        <v>Western</v>
      </c>
      <c r="I11771" s="43" t="n">
        <f aca="false">ROUND(MIN(INDEX(Assumptions!$D$13:$D$18,MATCH(E11771,Assumptions!$A$13:$A$18,0)),MAX(INDEX(Assumptions!$C$13:$C$18,MATCH(E11771,Assumptions!$A$13:$A$18,0)),INDEX(Assumptions!$B$13:$B$18,MATCH(E11771,Assumptions!$A$13:$A$18,0))*F11771)),2)</f>
        <v>1.24</v>
      </c>
    </row>
    <row r="11772" customFormat="false" ht="15" hidden="false" customHeight="false" outlineLevel="0" collapsed="false">
      <c r="A11772" s="24" t="s">
        <v>12595</v>
      </c>
      <c r="B11772" s="39" t="n">
        <v>46267</v>
      </c>
      <c r="C11772" s="24" t="s">
        <v>596</v>
      </c>
      <c r="D11772" s="24" t="s">
        <v>826</v>
      </c>
      <c r="E11772" s="24" t="s">
        <v>111</v>
      </c>
      <c r="F11772" s="38" t="n">
        <v>200</v>
      </c>
      <c r="G11772" s="42" t="n">
        <f aca="false">DATE(YEAR(B11772),MONTH(B11772),1)</f>
        <v>46266</v>
      </c>
      <c r="H11772" s="24" t="str">
        <f aca="false">INDEX(Customers!$B$2:$B$601,MATCH(C11772,Customers!$A$2:$A$601,0))</f>
        <v>Nairobi</v>
      </c>
      <c r="I11772" s="43" t="n">
        <f aca="false">ROUND(MIN(INDEX(Assumptions!$D$13:$D$18,MATCH(E11772,Assumptions!$A$13:$A$18,0)),MAX(INDEX(Assumptions!$C$13:$C$18,MATCH(E11772,Assumptions!$A$13:$A$18,0)),INDEX(Assumptions!$B$13:$B$18,MATCH(E11772,Assumptions!$A$13:$A$18,0))*F11772)),2)</f>
        <v>8</v>
      </c>
    </row>
    <row r="11773" customFormat="false" ht="15" hidden="false" customHeight="false" outlineLevel="0" collapsed="false">
      <c r="A11773" s="24" t="s">
        <v>12596</v>
      </c>
      <c r="B11773" s="39" t="n">
        <v>46267</v>
      </c>
      <c r="C11773" s="24" t="s">
        <v>597</v>
      </c>
      <c r="D11773" s="24" t="s">
        <v>826</v>
      </c>
      <c r="E11773" s="24" t="s">
        <v>109</v>
      </c>
      <c r="F11773" s="38" t="n">
        <v>2200</v>
      </c>
      <c r="G11773" s="42" t="n">
        <f aca="false">DATE(YEAR(B11773),MONTH(B11773),1)</f>
        <v>46266</v>
      </c>
      <c r="H11773" s="24" t="str">
        <f aca="false">INDEX(Customers!$B$2:$B$601,MATCH(C11773,Customers!$A$2:$A$601,0))</f>
        <v>Eastern</v>
      </c>
      <c r="I11773" s="43" t="n">
        <f aca="false">ROUND(MIN(INDEX(Assumptions!$D$13:$D$18,MATCH(E11773,Assumptions!$A$13:$A$18,0)),MAX(INDEX(Assumptions!$C$13:$C$18,MATCH(E11773,Assumptions!$A$13:$A$18,0)),INDEX(Assumptions!$B$13:$B$18,MATCH(E11773,Assumptions!$A$13:$A$18,0))*F11773)),2)</f>
        <v>8.8</v>
      </c>
    </row>
    <row r="11774" customFormat="false" ht="15" hidden="false" customHeight="false" outlineLevel="0" collapsed="false">
      <c r="A11774" s="24" t="s">
        <v>12597</v>
      </c>
      <c r="B11774" s="39" t="n">
        <v>46267</v>
      </c>
      <c r="C11774" s="24" t="s">
        <v>600</v>
      </c>
      <c r="D11774" s="24" t="s">
        <v>826</v>
      </c>
      <c r="E11774" s="24" t="s">
        <v>113</v>
      </c>
      <c r="F11774" s="38" t="n">
        <v>50</v>
      </c>
      <c r="G11774" s="42" t="n">
        <f aca="false">DATE(YEAR(B11774),MONTH(B11774),1)</f>
        <v>46266</v>
      </c>
      <c r="H11774" s="24" t="str">
        <f aca="false">INDEX(Customers!$B$2:$B$601,MATCH(C11774,Customers!$A$2:$A$601,0))</f>
        <v>Coast</v>
      </c>
      <c r="I11774" s="43" t="n">
        <f aca="false">ROUND(MIN(INDEX(Assumptions!$D$13:$D$18,MATCH(E11774,Assumptions!$A$13:$A$18,0)),MAX(INDEX(Assumptions!$C$13:$C$18,MATCH(E11774,Assumptions!$A$13:$A$18,0)),INDEX(Assumptions!$B$13:$B$18,MATCH(E11774,Assumptions!$A$13:$A$18,0))*F11774)),2)</f>
        <v>2.5</v>
      </c>
    </row>
    <row r="11775" customFormat="false" ht="15" hidden="false" customHeight="false" outlineLevel="0" collapsed="false">
      <c r="A11775" s="24" t="s">
        <v>12598</v>
      </c>
      <c r="B11775" s="39" t="n">
        <v>46267</v>
      </c>
      <c r="C11775" s="24" t="s">
        <v>601</v>
      </c>
      <c r="D11775" s="24" t="s">
        <v>159</v>
      </c>
      <c r="E11775" s="24" t="s">
        <v>107</v>
      </c>
      <c r="F11775" s="38" t="n">
        <v>5960</v>
      </c>
      <c r="G11775" s="42" t="n">
        <f aca="false">DATE(YEAR(B11775),MONTH(B11775),1)</f>
        <v>46266</v>
      </c>
      <c r="H11775" s="24" t="str">
        <f aca="false">INDEX(Customers!$B$2:$B$601,MATCH(C11775,Customers!$A$2:$A$601,0))</f>
        <v>Nairobi</v>
      </c>
      <c r="I11775" s="43" t="n">
        <f aca="false">ROUND(MIN(INDEX(Assumptions!$D$13:$D$18,MATCH(E11775,Assumptions!$A$13:$A$18,0)),MAX(INDEX(Assumptions!$C$13:$C$18,MATCH(E11775,Assumptions!$A$13:$A$18,0)),INDEX(Assumptions!$B$13:$B$18,MATCH(E11775,Assumptions!$A$13:$A$18,0))*F11775)),2)</f>
        <v>0</v>
      </c>
    </row>
    <row r="11776" customFormat="false" ht="15" hidden="false" customHeight="false" outlineLevel="0" collapsed="false">
      <c r="A11776" s="24" t="s">
        <v>12599</v>
      </c>
      <c r="B11776" s="39" t="n">
        <v>46267</v>
      </c>
      <c r="C11776" s="24" t="s">
        <v>615</v>
      </c>
      <c r="D11776" s="24" t="s">
        <v>826</v>
      </c>
      <c r="E11776" s="24" t="s">
        <v>103</v>
      </c>
      <c r="F11776" s="38" t="n">
        <v>840</v>
      </c>
      <c r="G11776" s="42" t="n">
        <f aca="false">DATE(YEAR(B11776),MONTH(B11776),1)</f>
        <v>46266</v>
      </c>
      <c r="H11776" s="24" t="str">
        <f aca="false">INDEX(Customers!$B$2:$B$601,MATCH(C11776,Customers!$A$2:$A$601,0))</f>
        <v>Coast</v>
      </c>
      <c r="I11776" s="43" t="n">
        <f aca="false">ROUND(MIN(INDEX(Assumptions!$D$13:$D$18,MATCH(E11776,Assumptions!$A$13:$A$18,0)),MAX(INDEX(Assumptions!$C$13:$C$18,MATCH(E11776,Assumptions!$A$13:$A$18,0)),INDEX(Assumptions!$B$13:$B$18,MATCH(E11776,Assumptions!$A$13:$A$18,0))*F11776)),2)</f>
        <v>8.4</v>
      </c>
    </row>
    <row r="11777" customFormat="false" ht="15" hidden="false" customHeight="false" outlineLevel="0" collapsed="false">
      <c r="A11777" s="24" t="s">
        <v>12600</v>
      </c>
      <c r="B11777" s="39" t="n">
        <v>46267</v>
      </c>
      <c r="C11777" s="24" t="s">
        <v>639</v>
      </c>
      <c r="D11777" s="24" t="s">
        <v>165</v>
      </c>
      <c r="E11777" s="24" t="s">
        <v>107</v>
      </c>
      <c r="F11777" s="38" t="n">
        <v>16120</v>
      </c>
      <c r="G11777" s="42" t="n">
        <f aca="false">DATE(YEAR(B11777),MONTH(B11777),1)</f>
        <v>46266</v>
      </c>
      <c r="H11777" s="24" t="str">
        <f aca="false">INDEX(Customers!$B$2:$B$601,MATCH(C11777,Customers!$A$2:$A$601,0))</f>
        <v>Nairobi</v>
      </c>
      <c r="I11777" s="43" t="n">
        <f aca="false">ROUND(MIN(INDEX(Assumptions!$D$13:$D$18,MATCH(E11777,Assumptions!$A$13:$A$18,0)),MAX(INDEX(Assumptions!$C$13:$C$18,MATCH(E11777,Assumptions!$A$13:$A$18,0)),INDEX(Assumptions!$B$13:$B$18,MATCH(E11777,Assumptions!$A$13:$A$18,0))*F11777)),2)</f>
        <v>0</v>
      </c>
    </row>
    <row r="11778" customFormat="false" ht="15" hidden="false" customHeight="false" outlineLevel="0" collapsed="false">
      <c r="A11778" s="24" t="s">
        <v>12601</v>
      </c>
      <c r="B11778" s="39" t="n">
        <v>46267</v>
      </c>
      <c r="C11778" s="24" t="s">
        <v>663</v>
      </c>
      <c r="D11778" s="24" t="s">
        <v>826</v>
      </c>
      <c r="E11778" s="24" t="s">
        <v>109</v>
      </c>
      <c r="F11778" s="38" t="n">
        <v>3840</v>
      </c>
      <c r="G11778" s="42" t="n">
        <f aca="false">DATE(YEAR(B11778),MONTH(B11778),1)</f>
        <v>46266</v>
      </c>
      <c r="H11778" s="24" t="str">
        <f aca="false">INDEX(Customers!$B$2:$B$601,MATCH(C11778,Customers!$A$2:$A$601,0))</f>
        <v>Western</v>
      </c>
      <c r="I11778" s="43" t="n">
        <f aca="false">ROUND(MIN(INDEX(Assumptions!$D$13:$D$18,MATCH(E11778,Assumptions!$A$13:$A$18,0)),MAX(INDEX(Assumptions!$C$13:$C$18,MATCH(E11778,Assumptions!$A$13:$A$18,0)),INDEX(Assumptions!$B$13:$B$18,MATCH(E11778,Assumptions!$A$13:$A$18,0))*F11778)),2)</f>
        <v>15.36</v>
      </c>
    </row>
    <row r="11779" customFormat="false" ht="15" hidden="false" customHeight="false" outlineLevel="0" collapsed="false">
      <c r="A11779" s="24" t="s">
        <v>12602</v>
      </c>
      <c r="B11779" s="39" t="n">
        <v>46267</v>
      </c>
      <c r="C11779" s="24" t="s">
        <v>674</v>
      </c>
      <c r="D11779" s="24" t="s">
        <v>826</v>
      </c>
      <c r="E11779" s="24" t="s">
        <v>103</v>
      </c>
      <c r="F11779" s="38" t="n">
        <v>2410</v>
      </c>
      <c r="G11779" s="42" t="n">
        <f aca="false">DATE(YEAR(B11779),MONTH(B11779),1)</f>
        <v>46266</v>
      </c>
      <c r="H11779" s="24" t="str">
        <f aca="false">INDEX(Customers!$B$2:$B$601,MATCH(C11779,Customers!$A$2:$A$601,0))</f>
        <v>Coast</v>
      </c>
      <c r="I11779" s="43" t="n">
        <f aca="false">ROUND(MIN(INDEX(Assumptions!$D$13:$D$18,MATCH(E11779,Assumptions!$A$13:$A$18,0)),MAX(INDEX(Assumptions!$C$13:$C$18,MATCH(E11779,Assumptions!$A$13:$A$18,0)),INDEX(Assumptions!$B$13:$B$18,MATCH(E11779,Assumptions!$A$13:$A$18,0))*F11779)),2)</f>
        <v>24.1</v>
      </c>
    </row>
    <row r="11780" customFormat="false" ht="15" hidden="false" customHeight="false" outlineLevel="0" collapsed="false">
      <c r="A11780" s="24" t="s">
        <v>12603</v>
      </c>
      <c r="B11780" s="39" t="n">
        <v>46267</v>
      </c>
      <c r="C11780" s="24" t="s">
        <v>684</v>
      </c>
      <c r="D11780" s="24" t="s">
        <v>173</v>
      </c>
      <c r="E11780" s="24" t="s">
        <v>105</v>
      </c>
      <c r="F11780" s="38" t="n">
        <v>5290</v>
      </c>
      <c r="G11780" s="42" t="n">
        <f aca="false">DATE(YEAR(B11780),MONTH(B11780),1)</f>
        <v>46266</v>
      </c>
      <c r="H11780" s="24" t="str">
        <f aca="false">INDEX(Customers!$B$2:$B$601,MATCH(C11780,Customers!$A$2:$A$601,0))</f>
        <v>Rift Valley</v>
      </c>
      <c r="I11780" s="43" t="n">
        <f aca="false">ROUND(MIN(INDEX(Assumptions!$D$13:$D$18,MATCH(E11780,Assumptions!$A$13:$A$18,0)),MAX(INDEX(Assumptions!$C$13:$C$18,MATCH(E11780,Assumptions!$A$13:$A$18,0)),INDEX(Assumptions!$B$13:$B$18,MATCH(E11780,Assumptions!$A$13:$A$18,0))*F11780)),2)</f>
        <v>79.35</v>
      </c>
    </row>
    <row r="11781" customFormat="false" ht="15" hidden="false" customHeight="false" outlineLevel="0" collapsed="false">
      <c r="A11781" s="24" t="s">
        <v>12604</v>
      </c>
      <c r="B11781" s="39" t="n">
        <v>46267</v>
      </c>
      <c r="C11781" s="24" t="s">
        <v>699</v>
      </c>
      <c r="D11781" s="24" t="s">
        <v>153</v>
      </c>
      <c r="E11781" s="24" t="s">
        <v>105</v>
      </c>
      <c r="F11781" s="38" t="n">
        <v>1030</v>
      </c>
      <c r="G11781" s="42" t="n">
        <f aca="false">DATE(YEAR(B11781),MONTH(B11781),1)</f>
        <v>46266</v>
      </c>
      <c r="H11781" s="24" t="str">
        <f aca="false">INDEX(Customers!$B$2:$B$601,MATCH(C11781,Customers!$A$2:$A$601,0))</f>
        <v>Nairobi</v>
      </c>
      <c r="I11781" s="43" t="n">
        <f aca="false">ROUND(MIN(INDEX(Assumptions!$D$13:$D$18,MATCH(E11781,Assumptions!$A$13:$A$18,0)),MAX(INDEX(Assumptions!$C$13:$C$18,MATCH(E11781,Assumptions!$A$13:$A$18,0)),INDEX(Assumptions!$B$13:$B$18,MATCH(E11781,Assumptions!$A$13:$A$18,0))*F11781)),2)</f>
        <v>15.45</v>
      </c>
    </row>
    <row r="11782" customFormat="false" ht="15" hidden="false" customHeight="false" outlineLevel="0" collapsed="false">
      <c r="A11782" s="24" t="s">
        <v>12605</v>
      </c>
      <c r="B11782" s="39" t="n">
        <v>46267</v>
      </c>
      <c r="C11782" s="24" t="s">
        <v>718</v>
      </c>
      <c r="D11782" s="24" t="s">
        <v>826</v>
      </c>
      <c r="E11782" s="24" t="s">
        <v>103</v>
      </c>
      <c r="F11782" s="38" t="n">
        <v>330</v>
      </c>
      <c r="G11782" s="42" t="n">
        <f aca="false">DATE(YEAR(B11782),MONTH(B11782),1)</f>
        <v>46266</v>
      </c>
      <c r="H11782" s="24" t="str">
        <f aca="false">INDEX(Customers!$B$2:$B$601,MATCH(C11782,Customers!$A$2:$A$601,0))</f>
        <v>Central</v>
      </c>
      <c r="I11782" s="43" t="n">
        <f aca="false">ROUND(MIN(INDEX(Assumptions!$D$13:$D$18,MATCH(E11782,Assumptions!$A$13:$A$18,0)),MAX(INDEX(Assumptions!$C$13:$C$18,MATCH(E11782,Assumptions!$A$13:$A$18,0)),INDEX(Assumptions!$B$13:$B$18,MATCH(E11782,Assumptions!$A$13:$A$18,0))*F11782)),2)</f>
        <v>5</v>
      </c>
    </row>
    <row r="11783" customFormat="false" ht="15" hidden="false" customHeight="false" outlineLevel="0" collapsed="false">
      <c r="A11783" s="24" t="s">
        <v>12606</v>
      </c>
      <c r="B11783" s="39" t="n">
        <v>46267</v>
      </c>
      <c r="C11783" s="24" t="s">
        <v>723</v>
      </c>
      <c r="D11783" s="24" t="s">
        <v>826</v>
      </c>
      <c r="E11783" s="24" t="s">
        <v>103</v>
      </c>
      <c r="F11783" s="38" t="n">
        <v>1900</v>
      </c>
      <c r="G11783" s="42" t="n">
        <f aca="false">DATE(YEAR(B11783),MONTH(B11783),1)</f>
        <v>46266</v>
      </c>
      <c r="H11783" s="24" t="str">
        <f aca="false">INDEX(Customers!$B$2:$B$601,MATCH(C11783,Customers!$A$2:$A$601,0))</f>
        <v>Eastern</v>
      </c>
      <c r="I11783" s="43" t="n">
        <f aca="false">ROUND(MIN(INDEX(Assumptions!$D$13:$D$18,MATCH(E11783,Assumptions!$A$13:$A$18,0)),MAX(INDEX(Assumptions!$C$13:$C$18,MATCH(E11783,Assumptions!$A$13:$A$18,0)),INDEX(Assumptions!$B$13:$B$18,MATCH(E11783,Assumptions!$A$13:$A$18,0))*F11783)),2)</f>
        <v>19</v>
      </c>
    </row>
    <row r="11784" customFormat="false" ht="15" hidden="false" customHeight="false" outlineLevel="0" collapsed="false">
      <c r="A11784" s="24" t="s">
        <v>12607</v>
      </c>
      <c r="B11784" s="39" t="n">
        <v>46267</v>
      </c>
      <c r="C11784" s="24" t="s">
        <v>723</v>
      </c>
      <c r="D11784" s="24" t="s">
        <v>204</v>
      </c>
      <c r="E11784" s="24" t="s">
        <v>105</v>
      </c>
      <c r="F11784" s="38" t="n">
        <v>2810</v>
      </c>
      <c r="G11784" s="42" t="n">
        <f aca="false">DATE(YEAR(B11784),MONTH(B11784),1)</f>
        <v>46266</v>
      </c>
      <c r="H11784" s="24" t="str">
        <f aca="false">INDEX(Customers!$B$2:$B$601,MATCH(C11784,Customers!$A$2:$A$601,0))</f>
        <v>Eastern</v>
      </c>
      <c r="I11784" s="43" t="n">
        <f aca="false">ROUND(MIN(INDEX(Assumptions!$D$13:$D$18,MATCH(E11784,Assumptions!$A$13:$A$18,0)),MAX(INDEX(Assumptions!$C$13:$C$18,MATCH(E11784,Assumptions!$A$13:$A$18,0)),INDEX(Assumptions!$B$13:$B$18,MATCH(E11784,Assumptions!$A$13:$A$18,0))*F11784)),2)</f>
        <v>42.15</v>
      </c>
    </row>
    <row r="11785" customFormat="false" ht="15" hidden="false" customHeight="false" outlineLevel="0" collapsed="false">
      <c r="A11785" s="24" t="s">
        <v>12608</v>
      </c>
      <c r="B11785" s="39" t="n">
        <v>46267</v>
      </c>
      <c r="C11785" s="24" t="s">
        <v>729</v>
      </c>
      <c r="D11785" s="24" t="s">
        <v>826</v>
      </c>
      <c r="E11785" s="24" t="s">
        <v>111</v>
      </c>
      <c r="F11785" s="38" t="n">
        <v>500</v>
      </c>
      <c r="G11785" s="42" t="n">
        <f aca="false">DATE(YEAR(B11785),MONTH(B11785),1)</f>
        <v>46266</v>
      </c>
      <c r="H11785" s="24" t="str">
        <f aca="false">INDEX(Customers!$B$2:$B$601,MATCH(C11785,Customers!$A$2:$A$601,0))</f>
        <v>Central</v>
      </c>
      <c r="I11785" s="43" t="n">
        <f aca="false">ROUND(MIN(INDEX(Assumptions!$D$13:$D$18,MATCH(E11785,Assumptions!$A$13:$A$18,0)),MAX(INDEX(Assumptions!$C$13:$C$18,MATCH(E11785,Assumptions!$A$13:$A$18,0)),INDEX(Assumptions!$B$13:$B$18,MATCH(E11785,Assumptions!$A$13:$A$18,0))*F11785)),2)</f>
        <v>20</v>
      </c>
    </row>
    <row r="11786" customFormat="false" ht="15" hidden="false" customHeight="false" outlineLevel="0" collapsed="false">
      <c r="A11786" s="24" t="s">
        <v>12609</v>
      </c>
      <c r="B11786" s="39" t="n">
        <v>46267</v>
      </c>
      <c r="C11786" s="24" t="s">
        <v>731</v>
      </c>
      <c r="D11786" s="24" t="s">
        <v>826</v>
      </c>
      <c r="E11786" s="24" t="s">
        <v>103</v>
      </c>
      <c r="F11786" s="38" t="n">
        <v>1400</v>
      </c>
      <c r="G11786" s="42" t="n">
        <f aca="false">DATE(YEAR(B11786),MONTH(B11786),1)</f>
        <v>46266</v>
      </c>
      <c r="H11786" s="24" t="str">
        <f aca="false">INDEX(Customers!$B$2:$B$601,MATCH(C11786,Customers!$A$2:$A$601,0))</f>
        <v>Central</v>
      </c>
      <c r="I11786" s="43" t="n">
        <f aca="false">ROUND(MIN(INDEX(Assumptions!$D$13:$D$18,MATCH(E11786,Assumptions!$A$13:$A$18,0)),MAX(INDEX(Assumptions!$C$13:$C$18,MATCH(E11786,Assumptions!$A$13:$A$18,0)),INDEX(Assumptions!$B$13:$B$18,MATCH(E11786,Assumptions!$A$13:$A$18,0))*F11786)),2)</f>
        <v>14</v>
      </c>
    </row>
    <row r="11787" customFormat="false" ht="15" hidden="false" customHeight="false" outlineLevel="0" collapsed="false">
      <c r="A11787" s="24" t="s">
        <v>12610</v>
      </c>
      <c r="B11787" s="39" t="n">
        <v>46267</v>
      </c>
      <c r="C11787" s="24" t="s">
        <v>748</v>
      </c>
      <c r="D11787" s="24" t="s">
        <v>204</v>
      </c>
      <c r="E11787" s="24" t="s">
        <v>107</v>
      </c>
      <c r="F11787" s="38" t="n">
        <v>17610</v>
      </c>
      <c r="G11787" s="42" t="n">
        <f aca="false">DATE(YEAR(B11787),MONTH(B11787),1)</f>
        <v>46266</v>
      </c>
      <c r="H11787" s="24" t="str">
        <f aca="false">INDEX(Customers!$B$2:$B$601,MATCH(C11787,Customers!$A$2:$A$601,0))</f>
        <v>Eastern</v>
      </c>
      <c r="I11787" s="43" t="n">
        <f aca="false">ROUND(MIN(INDEX(Assumptions!$D$13:$D$18,MATCH(E11787,Assumptions!$A$13:$A$18,0)),MAX(INDEX(Assumptions!$C$13:$C$18,MATCH(E11787,Assumptions!$A$13:$A$18,0)),INDEX(Assumptions!$B$13:$B$18,MATCH(E11787,Assumptions!$A$13:$A$18,0))*F11787)),2)</f>
        <v>0</v>
      </c>
    </row>
    <row r="11788" customFormat="false" ht="15" hidden="false" customHeight="false" outlineLevel="0" collapsed="false">
      <c r="A11788" s="24" t="s">
        <v>12611</v>
      </c>
      <c r="B11788" s="39" t="n">
        <v>46267</v>
      </c>
      <c r="C11788" s="24" t="s">
        <v>748</v>
      </c>
      <c r="D11788" s="24" t="s">
        <v>209</v>
      </c>
      <c r="E11788" s="24" t="s">
        <v>107</v>
      </c>
      <c r="F11788" s="38" t="n">
        <v>17780</v>
      </c>
      <c r="G11788" s="42" t="n">
        <f aca="false">DATE(YEAR(B11788),MONTH(B11788),1)</f>
        <v>46266</v>
      </c>
      <c r="H11788" s="24" t="str">
        <f aca="false">INDEX(Customers!$B$2:$B$601,MATCH(C11788,Customers!$A$2:$A$601,0))</f>
        <v>Eastern</v>
      </c>
      <c r="I11788" s="43" t="n">
        <f aca="false">ROUND(MIN(INDEX(Assumptions!$D$13:$D$18,MATCH(E11788,Assumptions!$A$13:$A$18,0)),MAX(INDEX(Assumptions!$C$13:$C$18,MATCH(E11788,Assumptions!$A$13:$A$18,0)),INDEX(Assumptions!$B$13:$B$18,MATCH(E11788,Assumptions!$A$13:$A$18,0))*F11788)),2)</f>
        <v>0</v>
      </c>
    </row>
    <row r="11789" customFormat="false" ht="15" hidden="false" customHeight="false" outlineLevel="0" collapsed="false">
      <c r="A11789" s="24" t="s">
        <v>12612</v>
      </c>
      <c r="B11789" s="39" t="n">
        <v>46267</v>
      </c>
      <c r="C11789" s="24" t="s">
        <v>753</v>
      </c>
      <c r="D11789" s="24" t="s">
        <v>150</v>
      </c>
      <c r="E11789" s="24" t="s">
        <v>105</v>
      </c>
      <c r="F11789" s="38" t="n">
        <v>660</v>
      </c>
      <c r="G11789" s="42" t="n">
        <f aca="false">DATE(YEAR(B11789),MONTH(B11789),1)</f>
        <v>46266</v>
      </c>
      <c r="H11789" s="24" t="str">
        <f aca="false">INDEX(Customers!$B$2:$B$601,MATCH(C11789,Customers!$A$2:$A$601,0))</f>
        <v>Nairobi</v>
      </c>
      <c r="I11789" s="43" t="n">
        <f aca="false">ROUND(MIN(INDEX(Assumptions!$D$13:$D$18,MATCH(E11789,Assumptions!$A$13:$A$18,0)),MAX(INDEX(Assumptions!$C$13:$C$18,MATCH(E11789,Assumptions!$A$13:$A$18,0)),INDEX(Assumptions!$B$13:$B$18,MATCH(E11789,Assumptions!$A$13:$A$18,0))*F11789)),2)</f>
        <v>10</v>
      </c>
    </row>
    <row r="11790" customFormat="false" ht="15" hidden="false" customHeight="false" outlineLevel="0" collapsed="false">
      <c r="A11790" s="24" t="s">
        <v>12613</v>
      </c>
      <c r="B11790" s="39" t="n">
        <v>46267</v>
      </c>
      <c r="C11790" s="24" t="s">
        <v>760</v>
      </c>
      <c r="D11790" s="24" t="s">
        <v>826</v>
      </c>
      <c r="E11790" s="24" t="s">
        <v>103</v>
      </c>
      <c r="F11790" s="38" t="n">
        <v>4360</v>
      </c>
      <c r="G11790" s="42" t="n">
        <f aca="false">DATE(YEAR(B11790),MONTH(B11790),1)</f>
        <v>46266</v>
      </c>
      <c r="H11790" s="24" t="str">
        <f aca="false">INDEX(Customers!$B$2:$B$601,MATCH(C11790,Customers!$A$2:$A$601,0))</f>
        <v>Rift Valley</v>
      </c>
      <c r="I11790" s="43" t="n">
        <f aca="false">ROUND(MIN(INDEX(Assumptions!$D$13:$D$18,MATCH(E11790,Assumptions!$A$13:$A$18,0)),MAX(INDEX(Assumptions!$C$13:$C$18,MATCH(E11790,Assumptions!$A$13:$A$18,0)),INDEX(Assumptions!$B$13:$B$18,MATCH(E11790,Assumptions!$A$13:$A$18,0))*F11790)),2)</f>
        <v>43.6</v>
      </c>
    </row>
    <row r="11791" customFormat="false" ht="15" hidden="false" customHeight="false" outlineLevel="0" collapsed="false">
      <c r="A11791" s="24" t="s">
        <v>12614</v>
      </c>
      <c r="B11791" s="39" t="n">
        <v>46267</v>
      </c>
      <c r="C11791" s="24" t="s">
        <v>767</v>
      </c>
      <c r="D11791" s="24" t="s">
        <v>826</v>
      </c>
      <c r="E11791" s="24" t="s">
        <v>103</v>
      </c>
      <c r="F11791" s="38" t="n">
        <v>3570</v>
      </c>
      <c r="G11791" s="42" t="n">
        <f aca="false">DATE(YEAR(B11791),MONTH(B11791),1)</f>
        <v>46266</v>
      </c>
      <c r="H11791" s="24" t="str">
        <f aca="false">INDEX(Customers!$B$2:$B$601,MATCH(C11791,Customers!$A$2:$A$601,0))</f>
        <v>Nairobi</v>
      </c>
      <c r="I11791" s="43" t="n">
        <f aca="false">ROUND(MIN(INDEX(Assumptions!$D$13:$D$18,MATCH(E11791,Assumptions!$A$13:$A$18,0)),MAX(INDEX(Assumptions!$C$13:$C$18,MATCH(E11791,Assumptions!$A$13:$A$18,0)),INDEX(Assumptions!$B$13:$B$18,MATCH(E11791,Assumptions!$A$13:$A$18,0))*F11791)),2)</f>
        <v>35.7</v>
      </c>
    </row>
    <row r="11792" customFormat="false" ht="15" hidden="false" customHeight="false" outlineLevel="0" collapsed="false">
      <c r="A11792" s="24" t="s">
        <v>12615</v>
      </c>
      <c r="B11792" s="39" t="n">
        <v>46267</v>
      </c>
      <c r="C11792" s="24" t="s">
        <v>769</v>
      </c>
      <c r="D11792" s="24" t="s">
        <v>826</v>
      </c>
      <c r="E11792" s="24" t="s">
        <v>103</v>
      </c>
      <c r="F11792" s="38" t="n">
        <v>2240</v>
      </c>
      <c r="G11792" s="42" t="n">
        <f aca="false">DATE(YEAR(B11792),MONTH(B11792),1)</f>
        <v>46266</v>
      </c>
      <c r="H11792" s="24" t="str">
        <f aca="false">INDEX(Customers!$B$2:$B$601,MATCH(C11792,Customers!$A$2:$A$601,0))</f>
        <v>Rift Valley</v>
      </c>
      <c r="I11792" s="43" t="n">
        <f aca="false">ROUND(MIN(INDEX(Assumptions!$D$13:$D$18,MATCH(E11792,Assumptions!$A$13:$A$18,0)),MAX(INDEX(Assumptions!$C$13:$C$18,MATCH(E11792,Assumptions!$A$13:$A$18,0)),INDEX(Assumptions!$B$13:$B$18,MATCH(E11792,Assumptions!$A$13:$A$18,0))*F11792)),2)</f>
        <v>22.4</v>
      </c>
    </row>
    <row r="11793" customFormat="false" ht="15" hidden="false" customHeight="false" outlineLevel="0" collapsed="false">
      <c r="A11793" s="24" t="s">
        <v>12616</v>
      </c>
      <c r="B11793" s="39" t="n">
        <v>46267</v>
      </c>
      <c r="C11793" s="24" t="s">
        <v>779</v>
      </c>
      <c r="D11793" s="24" t="s">
        <v>826</v>
      </c>
      <c r="E11793" s="24" t="s">
        <v>111</v>
      </c>
      <c r="F11793" s="38" t="n">
        <v>100</v>
      </c>
      <c r="G11793" s="42" t="n">
        <f aca="false">DATE(YEAR(B11793),MONTH(B11793),1)</f>
        <v>46266</v>
      </c>
      <c r="H11793" s="24" t="str">
        <f aca="false">INDEX(Customers!$B$2:$B$601,MATCH(C11793,Customers!$A$2:$A$601,0))</f>
        <v>Rift Valley</v>
      </c>
      <c r="I11793" s="43" t="n">
        <f aca="false">ROUND(MIN(INDEX(Assumptions!$D$13:$D$18,MATCH(E11793,Assumptions!$A$13:$A$18,0)),MAX(INDEX(Assumptions!$C$13:$C$18,MATCH(E11793,Assumptions!$A$13:$A$18,0)),INDEX(Assumptions!$B$13:$B$18,MATCH(E11793,Assumptions!$A$13:$A$18,0))*F11793)),2)</f>
        <v>4</v>
      </c>
    </row>
    <row r="11794" customFormat="false" ht="15" hidden="false" customHeight="false" outlineLevel="0" collapsed="false">
      <c r="A11794" s="24" t="s">
        <v>12617</v>
      </c>
      <c r="B11794" s="39" t="n">
        <v>46267</v>
      </c>
      <c r="C11794" s="24" t="s">
        <v>804</v>
      </c>
      <c r="D11794" s="24" t="s">
        <v>826</v>
      </c>
      <c r="E11794" s="24" t="s">
        <v>103</v>
      </c>
      <c r="F11794" s="38" t="n">
        <v>3220</v>
      </c>
      <c r="G11794" s="42" t="n">
        <f aca="false">DATE(YEAR(B11794),MONTH(B11794),1)</f>
        <v>46266</v>
      </c>
      <c r="H11794" s="24" t="str">
        <f aca="false">INDEX(Customers!$B$2:$B$601,MATCH(C11794,Customers!$A$2:$A$601,0))</f>
        <v>Rift Valley</v>
      </c>
      <c r="I11794" s="43" t="n">
        <f aca="false">ROUND(MIN(INDEX(Assumptions!$D$13:$D$18,MATCH(E11794,Assumptions!$A$13:$A$18,0)),MAX(INDEX(Assumptions!$C$13:$C$18,MATCH(E11794,Assumptions!$A$13:$A$18,0)),INDEX(Assumptions!$B$13:$B$18,MATCH(E11794,Assumptions!$A$13:$A$18,0))*F11794)),2)</f>
        <v>32.2</v>
      </c>
    </row>
    <row r="11795" customFormat="false" ht="15" hidden="false" customHeight="false" outlineLevel="0" collapsed="false">
      <c r="A11795" s="24" t="s">
        <v>12618</v>
      </c>
      <c r="B11795" s="39" t="n">
        <v>46267</v>
      </c>
      <c r="C11795" s="24" t="s">
        <v>806</v>
      </c>
      <c r="D11795" s="24" t="s">
        <v>826</v>
      </c>
      <c r="E11795" s="24" t="s">
        <v>103</v>
      </c>
      <c r="F11795" s="38" t="n">
        <v>3460</v>
      </c>
      <c r="G11795" s="42" t="n">
        <f aca="false">DATE(YEAR(B11795),MONTH(B11795),1)</f>
        <v>46266</v>
      </c>
      <c r="H11795" s="24" t="str">
        <f aca="false">INDEX(Customers!$B$2:$B$601,MATCH(C11795,Customers!$A$2:$A$601,0))</f>
        <v>Rift Valley</v>
      </c>
      <c r="I11795" s="43" t="n">
        <f aca="false">ROUND(MIN(INDEX(Assumptions!$D$13:$D$18,MATCH(E11795,Assumptions!$A$13:$A$18,0)),MAX(INDEX(Assumptions!$C$13:$C$18,MATCH(E11795,Assumptions!$A$13:$A$18,0)),INDEX(Assumptions!$B$13:$B$18,MATCH(E11795,Assumptions!$A$13:$A$18,0))*F11795)),2)</f>
        <v>34.6</v>
      </c>
    </row>
    <row r="11796" customFormat="false" ht="15" hidden="false" customHeight="false" outlineLevel="0" collapsed="false">
      <c r="A11796" s="24" t="s">
        <v>12619</v>
      </c>
      <c r="B11796" s="39" t="n">
        <v>46267</v>
      </c>
      <c r="C11796" s="24" t="s">
        <v>811</v>
      </c>
      <c r="D11796" s="24" t="s">
        <v>826</v>
      </c>
      <c r="E11796" s="24" t="s">
        <v>103</v>
      </c>
      <c r="F11796" s="38" t="n">
        <v>870</v>
      </c>
      <c r="G11796" s="42" t="n">
        <f aca="false">DATE(YEAR(B11796),MONTH(B11796),1)</f>
        <v>46266</v>
      </c>
      <c r="H11796" s="24" t="str">
        <f aca="false">INDEX(Customers!$B$2:$B$601,MATCH(C11796,Customers!$A$2:$A$601,0))</f>
        <v>Rift Valley</v>
      </c>
      <c r="I11796" s="43" t="n">
        <f aca="false">ROUND(MIN(INDEX(Assumptions!$D$13:$D$18,MATCH(E11796,Assumptions!$A$13:$A$18,0)),MAX(INDEX(Assumptions!$C$13:$C$18,MATCH(E11796,Assumptions!$A$13:$A$18,0)),INDEX(Assumptions!$B$13:$B$18,MATCH(E11796,Assumptions!$A$13:$A$18,0))*F11796)),2)</f>
        <v>8.7</v>
      </c>
    </row>
    <row r="11797" customFormat="false" ht="15" hidden="false" customHeight="false" outlineLevel="0" collapsed="false">
      <c r="A11797" s="24" t="s">
        <v>12620</v>
      </c>
      <c r="B11797" s="39" t="n">
        <v>46268</v>
      </c>
      <c r="C11797" s="24" t="s">
        <v>219</v>
      </c>
      <c r="D11797" s="24" t="s">
        <v>167</v>
      </c>
      <c r="E11797" s="24" t="s">
        <v>107</v>
      </c>
      <c r="F11797" s="38" t="n">
        <v>4060</v>
      </c>
      <c r="G11797" s="42" t="n">
        <f aca="false">DATE(YEAR(B11797),MONTH(B11797),1)</f>
        <v>46266</v>
      </c>
      <c r="H11797" s="24" t="str">
        <f aca="false">INDEX(Customers!$B$2:$B$601,MATCH(C11797,Customers!$A$2:$A$601,0))</f>
        <v>Rift Valley</v>
      </c>
      <c r="I11797" s="43" t="n">
        <f aca="false">ROUND(MIN(INDEX(Assumptions!$D$13:$D$18,MATCH(E11797,Assumptions!$A$13:$A$18,0)),MAX(INDEX(Assumptions!$C$13:$C$18,MATCH(E11797,Assumptions!$A$13:$A$18,0)),INDEX(Assumptions!$B$13:$B$18,MATCH(E11797,Assumptions!$A$13:$A$18,0))*F11797)),2)</f>
        <v>0</v>
      </c>
    </row>
    <row r="11798" customFormat="false" ht="15" hidden="false" customHeight="false" outlineLevel="0" collapsed="false">
      <c r="A11798" s="24" t="s">
        <v>12621</v>
      </c>
      <c r="B11798" s="39" t="n">
        <v>46268</v>
      </c>
      <c r="C11798" s="24" t="s">
        <v>233</v>
      </c>
      <c r="D11798" s="24" t="s">
        <v>826</v>
      </c>
      <c r="E11798" s="24" t="s">
        <v>103</v>
      </c>
      <c r="F11798" s="38" t="n">
        <v>2800</v>
      </c>
      <c r="G11798" s="42" t="n">
        <f aca="false">DATE(YEAR(B11798),MONTH(B11798),1)</f>
        <v>46266</v>
      </c>
      <c r="H11798" s="24" t="str">
        <f aca="false">INDEX(Customers!$B$2:$B$601,MATCH(C11798,Customers!$A$2:$A$601,0))</f>
        <v>Western</v>
      </c>
      <c r="I11798" s="43" t="n">
        <f aca="false">ROUND(MIN(INDEX(Assumptions!$D$13:$D$18,MATCH(E11798,Assumptions!$A$13:$A$18,0)),MAX(INDEX(Assumptions!$C$13:$C$18,MATCH(E11798,Assumptions!$A$13:$A$18,0)),INDEX(Assumptions!$B$13:$B$18,MATCH(E11798,Assumptions!$A$13:$A$18,0))*F11798)),2)</f>
        <v>28</v>
      </c>
    </row>
    <row r="11799" customFormat="false" ht="15" hidden="false" customHeight="false" outlineLevel="0" collapsed="false">
      <c r="A11799" s="24" t="s">
        <v>12622</v>
      </c>
      <c r="B11799" s="39" t="n">
        <v>46268</v>
      </c>
      <c r="C11799" s="24" t="s">
        <v>251</v>
      </c>
      <c r="D11799" s="24" t="s">
        <v>826</v>
      </c>
      <c r="E11799" s="24" t="s">
        <v>111</v>
      </c>
      <c r="F11799" s="38" t="n">
        <v>50</v>
      </c>
      <c r="G11799" s="42" t="n">
        <f aca="false">DATE(YEAR(B11799),MONTH(B11799),1)</f>
        <v>46266</v>
      </c>
      <c r="H11799" s="24" t="str">
        <f aca="false">INDEX(Customers!$B$2:$B$601,MATCH(C11799,Customers!$A$2:$A$601,0))</f>
        <v>Nairobi</v>
      </c>
      <c r="I11799" s="43" t="n">
        <f aca="false">ROUND(MIN(INDEX(Assumptions!$D$13:$D$18,MATCH(E11799,Assumptions!$A$13:$A$18,0)),MAX(INDEX(Assumptions!$C$13:$C$18,MATCH(E11799,Assumptions!$A$13:$A$18,0)),INDEX(Assumptions!$B$13:$B$18,MATCH(E11799,Assumptions!$A$13:$A$18,0))*F11799)),2)</f>
        <v>2</v>
      </c>
    </row>
    <row r="11800" customFormat="false" ht="15" hidden="false" customHeight="false" outlineLevel="0" collapsed="false">
      <c r="A11800" s="24" t="s">
        <v>12623</v>
      </c>
      <c r="B11800" s="39" t="n">
        <v>46268</v>
      </c>
      <c r="C11800" s="24" t="s">
        <v>277</v>
      </c>
      <c r="D11800" s="24" t="s">
        <v>826</v>
      </c>
      <c r="E11800" s="24" t="s">
        <v>113</v>
      </c>
      <c r="F11800" s="38" t="n">
        <v>500</v>
      </c>
      <c r="G11800" s="42" t="n">
        <f aca="false">DATE(YEAR(B11800),MONTH(B11800),1)</f>
        <v>46266</v>
      </c>
      <c r="H11800" s="24" t="str">
        <f aca="false">INDEX(Customers!$B$2:$B$601,MATCH(C11800,Customers!$A$2:$A$601,0))</f>
        <v>Rift Valley</v>
      </c>
      <c r="I11800" s="43" t="n">
        <f aca="false">ROUND(MIN(INDEX(Assumptions!$D$13:$D$18,MATCH(E11800,Assumptions!$A$13:$A$18,0)),MAX(INDEX(Assumptions!$C$13:$C$18,MATCH(E11800,Assumptions!$A$13:$A$18,0)),INDEX(Assumptions!$B$13:$B$18,MATCH(E11800,Assumptions!$A$13:$A$18,0))*F11800)),2)</f>
        <v>25</v>
      </c>
    </row>
    <row r="11801" customFormat="false" ht="15" hidden="false" customHeight="false" outlineLevel="0" collapsed="false">
      <c r="A11801" s="24" t="s">
        <v>12624</v>
      </c>
      <c r="B11801" s="39" t="n">
        <v>46268</v>
      </c>
      <c r="C11801" s="24" t="s">
        <v>277</v>
      </c>
      <c r="D11801" s="24" t="s">
        <v>826</v>
      </c>
      <c r="E11801" s="24" t="s">
        <v>109</v>
      </c>
      <c r="F11801" s="38" t="n">
        <v>1050</v>
      </c>
      <c r="G11801" s="42" t="n">
        <f aca="false">DATE(YEAR(B11801),MONTH(B11801),1)</f>
        <v>46266</v>
      </c>
      <c r="H11801" s="24" t="str">
        <f aca="false">INDEX(Customers!$B$2:$B$601,MATCH(C11801,Customers!$A$2:$A$601,0))</f>
        <v>Rift Valley</v>
      </c>
      <c r="I11801" s="43" t="n">
        <f aca="false">ROUND(MIN(INDEX(Assumptions!$D$13:$D$18,MATCH(E11801,Assumptions!$A$13:$A$18,0)),MAX(INDEX(Assumptions!$C$13:$C$18,MATCH(E11801,Assumptions!$A$13:$A$18,0)),INDEX(Assumptions!$B$13:$B$18,MATCH(E11801,Assumptions!$A$13:$A$18,0))*F11801)),2)</f>
        <v>4.2</v>
      </c>
    </row>
    <row r="11802" customFormat="false" ht="15" hidden="false" customHeight="false" outlineLevel="0" collapsed="false">
      <c r="A11802" s="24" t="s">
        <v>12625</v>
      </c>
      <c r="B11802" s="39" t="n">
        <v>46268</v>
      </c>
      <c r="C11802" s="24" t="s">
        <v>288</v>
      </c>
      <c r="D11802" s="24" t="s">
        <v>826</v>
      </c>
      <c r="E11802" s="24" t="s">
        <v>109</v>
      </c>
      <c r="F11802" s="38" t="n">
        <v>30480</v>
      </c>
      <c r="G11802" s="42" t="n">
        <f aca="false">DATE(YEAR(B11802),MONTH(B11802),1)</f>
        <v>46266</v>
      </c>
      <c r="H11802" s="24" t="str">
        <f aca="false">INDEX(Customers!$B$2:$B$601,MATCH(C11802,Customers!$A$2:$A$601,0))</f>
        <v>Central</v>
      </c>
      <c r="I11802" s="43" t="n">
        <f aca="false">ROUND(MIN(INDEX(Assumptions!$D$13:$D$18,MATCH(E11802,Assumptions!$A$13:$A$18,0)),MAX(INDEX(Assumptions!$C$13:$C$18,MATCH(E11802,Assumptions!$A$13:$A$18,0)),INDEX(Assumptions!$B$13:$B$18,MATCH(E11802,Assumptions!$A$13:$A$18,0))*F11802)),2)</f>
        <v>40</v>
      </c>
    </row>
    <row r="11803" customFormat="false" ht="15" hidden="false" customHeight="false" outlineLevel="0" collapsed="false">
      <c r="A11803" s="24" t="s">
        <v>12626</v>
      </c>
      <c r="B11803" s="39" t="n">
        <v>46268</v>
      </c>
      <c r="C11803" s="24" t="s">
        <v>296</v>
      </c>
      <c r="D11803" s="24" t="s">
        <v>826</v>
      </c>
      <c r="E11803" s="24" t="s">
        <v>111</v>
      </c>
      <c r="F11803" s="38" t="n">
        <v>100</v>
      </c>
      <c r="G11803" s="42" t="n">
        <f aca="false">DATE(YEAR(B11803),MONTH(B11803),1)</f>
        <v>46266</v>
      </c>
      <c r="H11803" s="24" t="str">
        <f aca="false">INDEX(Customers!$B$2:$B$601,MATCH(C11803,Customers!$A$2:$A$601,0))</f>
        <v>Coast</v>
      </c>
      <c r="I11803" s="43" t="n">
        <f aca="false">ROUND(MIN(INDEX(Assumptions!$D$13:$D$18,MATCH(E11803,Assumptions!$A$13:$A$18,0)),MAX(INDEX(Assumptions!$C$13:$C$18,MATCH(E11803,Assumptions!$A$13:$A$18,0)),INDEX(Assumptions!$B$13:$B$18,MATCH(E11803,Assumptions!$A$13:$A$18,0))*F11803)),2)</f>
        <v>4</v>
      </c>
    </row>
    <row r="11804" customFormat="false" ht="15" hidden="false" customHeight="false" outlineLevel="0" collapsed="false">
      <c r="A11804" s="24" t="s">
        <v>12627</v>
      </c>
      <c r="B11804" s="39" t="n">
        <v>46268</v>
      </c>
      <c r="C11804" s="24" t="s">
        <v>320</v>
      </c>
      <c r="D11804" s="24" t="s">
        <v>175</v>
      </c>
      <c r="E11804" s="24" t="s">
        <v>107</v>
      </c>
      <c r="F11804" s="38" t="n">
        <v>12410</v>
      </c>
      <c r="G11804" s="42" t="n">
        <f aca="false">DATE(YEAR(B11804),MONTH(B11804),1)</f>
        <v>46266</v>
      </c>
      <c r="H11804" s="24" t="str">
        <f aca="false">INDEX(Customers!$B$2:$B$601,MATCH(C11804,Customers!$A$2:$A$601,0))</f>
        <v>Rift Valley</v>
      </c>
      <c r="I11804" s="43" t="n">
        <f aca="false">ROUND(MIN(INDEX(Assumptions!$D$13:$D$18,MATCH(E11804,Assumptions!$A$13:$A$18,0)),MAX(INDEX(Assumptions!$C$13:$C$18,MATCH(E11804,Assumptions!$A$13:$A$18,0)),INDEX(Assumptions!$B$13:$B$18,MATCH(E11804,Assumptions!$A$13:$A$18,0))*F11804)),2)</f>
        <v>0</v>
      </c>
    </row>
    <row r="11805" customFormat="false" ht="15" hidden="false" customHeight="false" outlineLevel="0" collapsed="false">
      <c r="A11805" s="24" t="s">
        <v>12628</v>
      </c>
      <c r="B11805" s="39" t="n">
        <v>46268</v>
      </c>
      <c r="C11805" s="24" t="s">
        <v>320</v>
      </c>
      <c r="D11805" s="24" t="s">
        <v>826</v>
      </c>
      <c r="E11805" s="24" t="s">
        <v>111</v>
      </c>
      <c r="F11805" s="38" t="n">
        <v>200</v>
      </c>
      <c r="G11805" s="42" t="n">
        <f aca="false">DATE(YEAR(B11805),MONTH(B11805),1)</f>
        <v>46266</v>
      </c>
      <c r="H11805" s="24" t="str">
        <f aca="false">INDEX(Customers!$B$2:$B$601,MATCH(C11805,Customers!$A$2:$A$601,0))</f>
        <v>Rift Valley</v>
      </c>
      <c r="I11805" s="43" t="n">
        <f aca="false">ROUND(MIN(INDEX(Assumptions!$D$13:$D$18,MATCH(E11805,Assumptions!$A$13:$A$18,0)),MAX(INDEX(Assumptions!$C$13:$C$18,MATCH(E11805,Assumptions!$A$13:$A$18,0)),INDEX(Assumptions!$B$13:$B$18,MATCH(E11805,Assumptions!$A$13:$A$18,0))*F11805)),2)</f>
        <v>8</v>
      </c>
    </row>
    <row r="11806" customFormat="false" ht="15" hidden="false" customHeight="false" outlineLevel="0" collapsed="false">
      <c r="A11806" s="24" t="s">
        <v>12629</v>
      </c>
      <c r="B11806" s="39" t="n">
        <v>46268</v>
      </c>
      <c r="C11806" s="24" t="s">
        <v>321</v>
      </c>
      <c r="D11806" s="24" t="s">
        <v>826</v>
      </c>
      <c r="E11806" s="24" t="s">
        <v>113</v>
      </c>
      <c r="F11806" s="38" t="n">
        <v>2000</v>
      </c>
      <c r="G11806" s="42" t="n">
        <f aca="false">DATE(YEAR(B11806),MONTH(B11806),1)</f>
        <v>46266</v>
      </c>
      <c r="H11806" s="24" t="str">
        <f aca="false">INDEX(Customers!$B$2:$B$601,MATCH(C11806,Customers!$A$2:$A$601,0))</f>
        <v>Western</v>
      </c>
      <c r="I11806" s="43" t="n">
        <f aca="false">ROUND(MIN(INDEX(Assumptions!$D$13:$D$18,MATCH(E11806,Assumptions!$A$13:$A$18,0)),MAX(INDEX(Assumptions!$C$13:$C$18,MATCH(E11806,Assumptions!$A$13:$A$18,0)),INDEX(Assumptions!$B$13:$B$18,MATCH(E11806,Assumptions!$A$13:$A$18,0))*F11806)),2)</f>
        <v>100</v>
      </c>
    </row>
    <row r="11807" customFormat="false" ht="15" hidden="false" customHeight="false" outlineLevel="0" collapsed="false">
      <c r="A11807" s="24" t="s">
        <v>12630</v>
      </c>
      <c r="B11807" s="39" t="n">
        <v>46268</v>
      </c>
      <c r="C11807" s="24" t="s">
        <v>333</v>
      </c>
      <c r="D11807" s="24" t="s">
        <v>826</v>
      </c>
      <c r="E11807" s="24" t="s">
        <v>103</v>
      </c>
      <c r="F11807" s="38" t="n">
        <v>560</v>
      </c>
      <c r="G11807" s="42" t="n">
        <f aca="false">DATE(YEAR(B11807),MONTH(B11807),1)</f>
        <v>46266</v>
      </c>
      <c r="H11807" s="24" t="str">
        <f aca="false">INDEX(Customers!$B$2:$B$601,MATCH(C11807,Customers!$A$2:$A$601,0))</f>
        <v>Coast</v>
      </c>
      <c r="I11807" s="43" t="n">
        <f aca="false">ROUND(MIN(INDEX(Assumptions!$D$13:$D$18,MATCH(E11807,Assumptions!$A$13:$A$18,0)),MAX(INDEX(Assumptions!$C$13:$C$18,MATCH(E11807,Assumptions!$A$13:$A$18,0)),INDEX(Assumptions!$B$13:$B$18,MATCH(E11807,Assumptions!$A$13:$A$18,0))*F11807)),2)</f>
        <v>5.6</v>
      </c>
    </row>
    <row r="11808" customFormat="false" ht="15" hidden="false" customHeight="false" outlineLevel="0" collapsed="false">
      <c r="A11808" s="24" t="s">
        <v>12631</v>
      </c>
      <c r="B11808" s="39" t="n">
        <v>46268</v>
      </c>
      <c r="C11808" s="24" t="s">
        <v>339</v>
      </c>
      <c r="D11808" s="24" t="s">
        <v>826</v>
      </c>
      <c r="E11808" s="24" t="s">
        <v>103</v>
      </c>
      <c r="F11808" s="38" t="n">
        <v>740</v>
      </c>
      <c r="G11808" s="42" t="n">
        <f aca="false">DATE(YEAR(B11808),MONTH(B11808),1)</f>
        <v>46266</v>
      </c>
      <c r="H11808" s="24" t="str">
        <f aca="false">INDEX(Customers!$B$2:$B$601,MATCH(C11808,Customers!$A$2:$A$601,0))</f>
        <v>Nairobi</v>
      </c>
      <c r="I11808" s="43" t="n">
        <f aca="false">ROUND(MIN(INDEX(Assumptions!$D$13:$D$18,MATCH(E11808,Assumptions!$A$13:$A$18,0)),MAX(INDEX(Assumptions!$C$13:$C$18,MATCH(E11808,Assumptions!$A$13:$A$18,0)),INDEX(Assumptions!$B$13:$B$18,MATCH(E11808,Assumptions!$A$13:$A$18,0))*F11808)),2)</f>
        <v>7.4</v>
      </c>
    </row>
    <row r="11809" customFormat="false" ht="15" hidden="false" customHeight="false" outlineLevel="0" collapsed="false">
      <c r="A11809" s="24" t="s">
        <v>12632</v>
      </c>
      <c r="B11809" s="39" t="n">
        <v>46268</v>
      </c>
      <c r="C11809" s="24" t="s">
        <v>339</v>
      </c>
      <c r="D11809" s="24" t="s">
        <v>156</v>
      </c>
      <c r="E11809" s="24" t="s">
        <v>107</v>
      </c>
      <c r="F11809" s="38" t="n">
        <v>32670</v>
      </c>
      <c r="G11809" s="42" t="n">
        <f aca="false">DATE(YEAR(B11809),MONTH(B11809),1)</f>
        <v>46266</v>
      </c>
      <c r="H11809" s="24" t="str">
        <f aca="false">INDEX(Customers!$B$2:$B$601,MATCH(C11809,Customers!$A$2:$A$601,0))</f>
        <v>Nairobi</v>
      </c>
      <c r="I11809" s="43" t="n">
        <f aca="false">ROUND(MIN(INDEX(Assumptions!$D$13:$D$18,MATCH(E11809,Assumptions!$A$13:$A$18,0)),MAX(INDEX(Assumptions!$C$13:$C$18,MATCH(E11809,Assumptions!$A$13:$A$18,0)),INDEX(Assumptions!$B$13:$B$18,MATCH(E11809,Assumptions!$A$13:$A$18,0))*F11809)),2)</f>
        <v>0</v>
      </c>
    </row>
    <row r="11810" customFormat="false" ht="15" hidden="false" customHeight="false" outlineLevel="0" collapsed="false">
      <c r="A11810" s="24" t="s">
        <v>12633</v>
      </c>
      <c r="B11810" s="39" t="n">
        <v>46268</v>
      </c>
      <c r="C11810" s="24" t="s">
        <v>345</v>
      </c>
      <c r="D11810" s="24" t="s">
        <v>826</v>
      </c>
      <c r="E11810" s="24" t="s">
        <v>113</v>
      </c>
      <c r="F11810" s="38" t="n">
        <v>500</v>
      </c>
      <c r="G11810" s="42" t="n">
        <f aca="false">DATE(YEAR(B11810),MONTH(B11810),1)</f>
        <v>46266</v>
      </c>
      <c r="H11810" s="24" t="str">
        <f aca="false">INDEX(Customers!$B$2:$B$601,MATCH(C11810,Customers!$A$2:$A$601,0))</f>
        <v>Central</v>
      </c>
      <c r="I11810" s="43" t="n">
        <f aca="false">ROUND(MIN(INDEX(Assumptions!$D$13:$D$18,MATCH(E11810,Assumptions!$A$13:$A$18,0)),MAX(INDEX(Assumptions!$C$13:$C$18,MATCH(E11810,Assumptions!$A$13:$A$18,0)),INDEX(Assumptions!$B$13:$B$18,MATCH(E11810,Assumptions!$A$13:$A$18,0))*F11810)),2)</f>
        <v>25</v>
      </c>
    </row>
    <row r="11811" customFormat="false" ht="15" hidden="false" customHeight="false" outlineLevel="0" collapsed="false">
      <c r="A11811" s="24" t="s">
        <v>12634</v>
      </c>
      <c r="B11811" s="39" t="n">
        <v>46268</v>
      </c>
      <c r="C11811" s="24" t="s">
        <v>375</v>
      </c>
      <c r="D11811" s="24" t="s">
        <v>826</v>
      </c>
      <c r="E11811" s="24" t="s">
        <v>109</v>
      </c>
      <c r="F11811" s="38" t="n">
        <v>4930</v>
      </c>
      <c r="G11811" s="42" t="n">
        <f aca="false">DATE(YEAR(B11811),MONTH(B11811),1)</f>
        <v>46266</v>
      </c>
      <c r="H11811" s="24" t="str">
        <f aca="false">INDEX(Customers!$B$2:$B$601,MATCH(C11811,Customers!$A$2:$A$601,0))</f>
        <v>Coast</v>
      </c>
      <c r="I11811" s="43" t="n">
        <f aca="false">ROUND(MIN(INDEX(Assumptions!$D$13:$D$18,MATCH(E11811,Assumptions!$A$13:$A$18,0)),MAX(INDEX(Assumptions!$C$13:$C$18,MATCH(E11811,Assumptions!$A$13:$A$18,0)),INDEX(Assumptions!$B$13:$B$18,MATCH(E11811,Assumptions!$A$13:$A$18,0))*F11811)),2)</f>
        <v>19.72</v>
      </c>
    </row>
    <row r="11812" customFormat="false" ht="15" hidden="false" customHeight="false" outlineLevel="0" collapsed="false">
      <c r="A11812" s="24" t="s">
        <v>12635</v>
      </c>
      <c r="B11812" s="39" t="n">
        <v>46268</v>
      </c>
      <c r="C11812" s="24" t="s">
        <v>385</v>
      </c>
      <c r="D11812" s="24" t="s">
        <v>826</v>
      </c>
      <c r="E11812" s="24" t="s">
        <v>103</v>
      </c>
      <c r="F11812" s="38" t="n">
        <v>3970</v>
      </c>
      <c r="G11812" s="42" t="n">
        <f aca="false">DATE(YEAR(B11812),MONTH(B11812),1)</f>
        <v>46266</v>
      </c>
      <c r="H11812" s="24" t="str">
        <f aca="false">INDEX(Customers!$B$2:$B$601,MATCH(C11812,Customers!$A$2:$A$601,0))</f>
        <v>Central</v>
      </c>
      <c r="I11812" s="43" t="n">
        <f aca="false">ROUND(MIN(INDEX(Assumptions!$D$13:$D$18,MATCH(E11812,Assumptions!$A$13:$A$18,0)),MAX(INDEX(Assumptions!$C$13:$C$18,MATCH(E11812,Assumptions!$A$13:$A$18,0)),INDEX(Assumptions!$B$13:$B$18,MATCH(E11812,Assumptions!$A$13:$A$18,0))*F11812)),2)</f>
        <v>39.7</v>
      </c>
    </row>
    <row r="11813" customFormat="false" ht="15" hidden="false" customHeight="false" outlineLevel="0" collapsed="false">
      <c r="A11813" s="24" t="s">
        <v>12636</v>
      </c>
      <c r="B11813" s="39" t="n">
        <v>46268</v>
      </c>
      <c r="C11813" s="24" t="s">
        <v>395</v>
      </c>
      <c r="D11813" s="24" t="s">
        <v>164</v>
      </c>
      <c r="E11813" s="24" t="s">
        <v>105</v>
      </c>
      <c r="F11813" s="38" t="n">
        <v>1760</v>
      </c>
      <c r="G11813" s="42" t="n">
        <f aca="false">DATE(YEAR(B11813),MONTH(B11813),1)</f>
        <v>46266</v>
      </c>
      <c r="H11813" s="24" t="str">
        <f aca="false">INDEX(Customers!$B$2:$B$601,MATCH(C11813,Customers!$A$2:$A$601,0))</f>
        <v>Eastern</v>
      </c>
      <c r="I11813" s="43" t="n">
        <f aca="false">ROUND(MIN(INDEX(Assumptions!$D$13:$D$18,MATCH(E11813,Assumptions!$A$13:$A$18,0)),MAX(INDEX(Assumptions!$C$13:$C$18,MATCH(E11813,Assumptions!$A$13:$A$18,0)),INDEX(Assumptions!$B$13:$B$18,MATCH(E11813,Assumptions!$A$13:$A$18,0))*F11813)),2)</f>
        <v>26.4</v>
      </c>
    </row>
    <row r="11814" customFormat="false" ht="15" hidden="false" customHeight="false" outlineLevel="0" collapsed="false">
      <c r="A11814" s="24" t="s">
        <v>12637</v>
      </c>
      <c r="B11814" s="39" t="n">
        <v>46268</v>
      </c>
      <c r="C11814" s="24" t="s">
        <v>427</v>
      </c>
      <c r="D11814" s="24" t="s">
        <v>826</v>
      </c>
      <c r="E11814" s="24" t="s">
        <v>109</v>
      </c>
      <c r="F11814" s="38" t="n">
        <v>1820</v>
      </c>
      <c r="G11814" s="42" t="n">
        <f aca="false">DATE(YEAR(B11814),MONTH(B11814),1)</f>
        <v>46266</v>
      </c>
      <c r="H11814" s="24" t="str">
        <f aca="false">INDEX(Customers!$B$2:$B$601,MATCH(C11814,Customers!$A$2:$A$601,0))</f>
        <v>Nairobi</v>
      </c>
      <c r="I11814" s="43" t="n">
        <f aca="false">ROUND(MIN(INDEX(Assumptions!$D$13:$D$18,MATCH(E11814,Assumptions!$A$13:$A$18,0)),MAX(INDEX(Assumptions!$C$13:$C$18,MATCH(E11814,Assumptions!$A$13:$A$18,0)),INDEX(Assumptions!$B$13:$B$18,MATCH(E11814,Assumptions!$A$13:$A$18,0))*F11814)),2)</f>
        <v>7.28</v>
      </c>
    </row>
    <row r="11815" customFormat="false" ht="15" hidden="false" customHeight="false" outlineLevel="0" collapsed="false">
      <c r="A11815" s="24" t="s">
        <v>12638</v>
      </c>
      <c r="B11815" s="39" t="n">
        <v>46268</v>
      </c>
      <c r="C11815" s="24" t="s">
        <v>433</v>
      </c>
      <c r="D11815" s="24" t="s">
        <v>826</v>
      </c>
      <c r="E11815" s="24" t="s">
        <v>109</v>
      </c>
      <c r="F11815" s="38" t="n">
        <v>19070</v>
      </c>
      <c r="G11815" s="42" t="n">
        <f aca="false">DATE(YEAR(B11815),MONTH(B11815),1)</f>
        <v>46266</v>
      </c>
      <c r="H11815" s="24" t="str">
        <f aca="false">INDEX(Customers!$B$2:$B$601,MATCH(C11815,Customers!$A$2:$A$601,0))</f>
        <v>Nairobi</v>
      </c>
      <c r="I11815" s="43" t="n">
        <f aca="false">ROUND(MIN(INDEX(Assumptions!$D$13:$D$18,MATCH(E11815,Assumptions!$A$13:$A$18,0)),MAX(INDEX(Assumptions!$C$13:$C$18,MATCH(E11815,Assumptions!$A$13:$A$18,0)),INDEX(Assumptions!$B$13:$B$18,MATCH(E11815,Assumptions!$A$13:$A$18,0))*F11815)),2)</f>
        <v>40</v>
      </c>
    </row>
    <row r="11816" customFormat="false" ht="15" hidden="false" customHeight="false" outlineLevel="0" collapsed="false">
      <c r="A11816" s="24" t="s">
        <v>12639</v>
      </c>
      <c r="B11816" s="39" t="n">
        <v>46268</v>
      </c>
      <c r="C11816" s="24" t="s">
        <v>441</v>
      </c>
      <c r="D11816" s="24" t="s">
        <v>165</v>
      </c>
      <c r="E11816" s="24" t="s">
        <v>107</v>
      </c>
      <c r="F11816" s="38" t="n">
        <v>3850</v>
      </c>
      <c r="G11816" s="42" t="n">
        <f aca="false">DATE(YEAR(B11816),MONTH(B11816),1)</f>
        <v>46266</v>
      </c>
      <c r="H11816" s="24" t="str">
        <f aca="false">INDEX(Customers!$B$2:$B$601,MATCH(C11816,Customers!$A$2:$A$601,0))</f>
        <v>Central</v>
      </c>
      <c r="I11816" s="43" t="n">
        <f aca="false">ROUND(MIN(INDEX(Assumptions!$D$13:$D$18,MATCH(E11816,Assumptions!$A$13:$A$18,0)),MAX(INDEX(Assumptions!$C$13:$C$18,MATCH(E11816,Assumptions!$A$13:$A$18,0)),INDEX(Assumptions!$B$13:$B$18,MATCH(E11816,Assumptions!$A$13:$A$18,0))*F11816)),2)</f>
        <v>0</v>
      </c>
    </row>
    <row r="11817" customFormat="false" ht="15" hidden="false" customHeight="false" outlineLevel="0" collapsed="false">
      <c r="A11817" s="24" t="s">
        <v>12640</v>
      </c>
      <c r="B11817" s="39" t="n">
        <v>46268</v>
      </c>
      <c r="C11817" s="24" t="s">
        <v>449</v>
      </c>
      <c r="D11817" s="24" t="s">
        <v>826</v>
      </c>
      <c r="E11817" s="24" t="s">
        <v>109</v>
      </c>
      <c r="F11817" s="38" t="n">
        <v>3200</v>
      </c>
      <c r="G11817" s="42" t="n">
        <f aca="false">DATE(YEAR(B11817),MONTH(B11817),1)</f>
        <v>46266</v>
      </c>
      <c r="H11817" s="24" t="str">
        <f aca="false">INDEX(Customers!$B$2:$B$601,MATCH(C11817,Customers!$A$2:$A$601,0))</f>
        <v>Rift Valley</v>
      </c>
      <c r="I11817" s="43" t="n">
        <f aca="false">ROUND(MIN(INDEX(Assumptions!$D$13:$D$18,MATCH(E11817,Assumptions!$A$13:$A$18,0)),MAX(INDEX(Assumptions!$C$13:$C$18,MATCH(E11817,Assumptions!$A$13:$A$18,0)),INDEX(Assumptions!$B$13:$B$18,MATCH(E11817,Assumptions!$A$13:$A$18,0))*F11817)),2)</f>
        <v>12.8</v>
      </c>
    </row>
    <row r="11818" customFormat="false" ht="15" hidden="false" customHeight="false" outlineLevel="0" collapsed="false">
      <c r="A11818" s="24" t="s">
        <v>12641</v>
      </c>
      <c r="B11818" s="39" t="n">
        <v>46268</v>
      </c>
      <c r="C11818" s="24" t="s">
        <v>483</v>
      </c>
      <c r="D11818" s="24" t="s">
        <v>168</v>
      </c>
      <c r="E11818" s="24" t="s">
        <v>105</v>
      </c>
      <c r="F11818" s="38" t="n">
        <v>6890</v>
      </c>
      <c r="G11818" s="42" t="n">
        <f aca="false">DATE(YEAR(B11818),MONTH(B11818),1)</f>
        <v>46266</v>
      </c>
      <c r="H11818" s="24" t="str">
        <f aca="false">INDEX(Customers!$B$2:$B$601,MATCH(C11818,Customers!$A$2:$A$601,0))</f>
        <v>Central</v>
      </c>
      <c r="I11818" s="43" t="n">
        <f aca="false">ROUND(MIN(INDEX(Assumptions!$D$13:$D$18,MATCH(E11818,Assumptions!$A$13:$A$18,0)),MAX(INDEX(Assumptions!$C$13:$C$18,MATCH(E11818,Assumptions!$A$13:$A$18,0)),INDEX(Assumptions!$B$13:$B$18,MATCH(E11818,Assumptions!$A$13:$A$18,0))*F11818)),2)</f>
        <v>103.35</v>
      </c>
    </row>
    <row r="11819" customFormat="false" ht="15" hidden="false" customHeight="false" outlineLevel="0" collapsed="false">
      <c r="A11819" s="24" t="s">
        <v>12642</v>
      </c>
      <c r="B11819" s="39" t="n">
        <v>46268</v>
      </c>
      <c r="C11819" s="24" t="s">
        <v>499</v>
      </c>
      <c r="D11819" s="24" t="s">
        <v>826</v>
      </c>
      <c r="E11819" s="24" t="s">
        <v>111</v>
      </c>
      <c r="F11819" s="38" t="n">
        <v>50</v>
      </c>
      <c r="G11819" s="42" t="n">
        <f aca="false">DATE(YEAR(B11819),MONTH(B11819),1)</f>
        <v>46266</v>
      </c>
      <c r="H11819" s="24" t="str">
        <f aca="false">INDEX(Customers!$B$2:$B$601,MATCH(C11819,Customers!$A$2:$A$601,0))</f>
        <v>Central</v>
      </c>
      <c r="I11819" s="43" t="n">
        <f aca="false">ROUND(MIN(INDEX(Assumptions!$D$13:$D$18,MATCH(E11819,Assumptions!$A$13:$A$18,0)),MAX(INDEX(Assumptions!$C$13:$C$18,MATCH(E11819,Assumptions!$A$13:$A$18,0)),INDEX(Assumptions!$B$13:$B$18,MATCH(E11819,Assumptions!$A$13:$A$18,0))*F11819)),2)</f>
        <v>2</v>
      </c>
    </row>
    <row r="11820" customFormat="false" ht="15" hidden="false" customHeight="false" outlineLevel="0" collapsed="false">
      <c r="A11820" s="24" t="s">
        <v>12643</v>
      </c>
      <c r="B11820" s="39" t="n">
        <v>46268</v>
      </c>
      <c r="C11820" s="24" t="s">
        <v>510</v>
      </c>
      <c r="D11820" s="24" t="s">
        <v>195</v>
      </c>
      <c r="E11820" s="24" t="s">
        <v>107</v>
      </c>
      <c r="F11820" s="38" t="n">
        <v>2770</v>
      </c>
      <c r="G11820" s="42" t="n">
        <f aca="false">DATE(YEAR(B11820),MONTH(B11820),1)</f>
        <v>46266</v>
      </c>
      <c r="H11820" s="24" t="str">
        <f aca="false">INDEX(Customers!$B$2:$B$601,MATCH(C11820,Customers!$A$2:$A$601,0))</f>
        <v>Western</v>
      </c>
      <c r="I11820" s="43" t="n">
        <f aca="false">ROUND(MIN(INDEX(Assumptions!$D$13:$D$18,MATCH(E11820,Assumptions!$A$13:$A$18,0)),MAX(INDEX(Assumptions!$C$13:$C$18,MATCH(E11820,Assumptions!$A$13:$A$18,0)),INDEX(Assumptions!$B$13:$B$18,MATCH(E11820,Assumptions!$A$13:$A$18,0))*F11820)),2)</f>
        <v>0</v>
      </c>
    </row>
    <row r="11821" customFormat="false" ht="15" hidden="false" customHeight="false" outlineLevel="0" collapsed="false">
      <c r="A11821" s="24" t="s">
        <v>12644</v>
      </c>
      <c r="B11821" s="39" t="n">
        <v>46268</v>
      </c>
      <c r="C11821" s="24" t="s">
        <v>526</v>
      </c>
      <c r="D11821" s="24" t="s">
        <v>169</v>
      </c>
      <c r="E11821" s="24" t="s">
        <v>107</v>
      </c>
      <c r="F11821" s="38" t="n">
        <v>6050</v>
      </c>
      <c r="G11821" s="42" t="n">
        <f aca="false">DATE(YEAR(B11821),MONTH(B11821),1)</f>
        <v>46266</v>
      </c>
      <c r="H11821" s="24" t="str">
        <f aca="false">INDEX(Customers!$B$2:$B$601,MATCH(C11821,Customers!$A$2:$A$601,0))</f>
        <v>Central</v>
      </c>
      <c r="I11821" s="43" t="n">
        <f aca="false">ROUND(MIN(INDEX(Assumptions!$D$13:$D$18,MATCH(E11821,Assumptions!$A$13:$A$18,0)),MAX(INDEX(Assumptions!$C$13:$C$18,MATCH(E11821,Assumptions!$A$13:$A$18,0)),INDEX(Assumptions!$B$13:$B$18,MATCH(E11821,Assumptions!$A$13:$A$18,0))*F11821)),2)</f>
        <v>0</v>
      </c>
    </row>
    <row r="11822" customFormat="false" ht="15" hidden="false" customHeight="false" outlineLevel="0" collapsed="false">
      <c r="A11822" s="24" t="s">
        <v>12645</v>
      </c>
      <c r="B11822" s="39" t="n">
        <v>46268</v>
      </c>
      <c r="C11822" s="24" t="s">
        <v>542</v>
      </c>
      <c r="D11822" s="24" t="s">
        <v>826</v>
      </c>
      <c r="E11822" s="24" t="s">
        <v>103</v>
      </c>
      <c r="F11822" s="38" t="n">
        <v>1140</v>
      </c>
      <c r="G11822" s="42" t="n">
        <f aca="false">DATE(YEAR(B11822),MONTH(B11822),1)</f>
        <v>46266</v>
      </c>
      <c r="H11822" s="24" t="str">
        <f aca="false">INDEX(Customers!$B$2:$B$601,MATCH(C11822,Customers!$A$2:$A$601,0))</f>
        <v>Western</v>
      </c>
      <c r="I11822" s="43" t="n">
        <f aca="false">ROUND(MIN(INDEX(Assumptions!$D$13:$D$18,MATCH(E11822,Assumptions!$A$13:$A$18,0)),MAX(INDEX(Assumptions!$C$13:$C$18,MATCH(E11822,Assumptions!$A$13:$A$18,0)),INDEX(Assumptions!$B$13:$B$18,MATCH(E11822,Assumptions!$A$13:$A$18,0))*F11822)),2)</f>
        <v>11.4</v>
      </c>
    </row>
    <row r="11823" customFormat="false" ht="15" hidden="false" customHeight="false" outlineLevel="0" collapsed="false">
      <c r="A11823" s="24" t="s">
        <v>12646</v>
      </c>
      <c r="B11823" s="39" t="n">
        <v>46268</v>
      </c>
      <c r="C11823" s="24" t="s">
        <v>547</v>
      </c>
      <c r="D11823" s="24" t="s">
        <v>170</v>
      </c>
      <c r="E11823" s="24" t="s">
        <v>107</v>
      </c>
      <c r="F11823" s="38" t="n">
        <v>2370</v>
      </c>
      <c r="G11823" s="42" t="n">
        <f aca="false">DATE(YEAR(B11823),MONTH(B11823),1)</f>
        <v>46266</v>
      </c>
      <c r="H11823" s="24" t="str">
        <f aca="false">INDEX(Customers!$B$2:$B$601,MATCH(C11823,Customers!$A$2:$A$601,0))</f>
        <v>Central</v>
      </c>
      <c r="I11823" s="43" t="n">
        <f aca="false">ROUND(MIN(INDEX(Assumptions!$D$13:$D$18,MATCH(E11823,Assumptions!$A$13:$A$18,0)),MAX(INDEX(Assumptions!$C$13:$C$18,MATCH(E11823,Assumptions!$A$13:$A$18,0)),INDEX(Assumptions!$B$13:$B$18,MATCH(E11823,Assumptions!$A$13:$A$18,0))*F11823)),2)</f>
        <v>0</v>
      </c>
    </row>
    <row r="11824" customFormat="false" ht="15" hidden="false" customHeight="false" outlineLevel="0" collapsed="false">
      <c r="A11824" s="24" t="s">
        <v>12647</v>
      </c>
      <c r="B11824" s="39" t="n">
        <v>46268</v>
      </c>
      <c r="C11824" s="24" t="s">
        <v>548</v>
      </c>
      <c r="D11824" s="24" t="s">
        <v>154</v>
      </c>
      <c r="E11824" s="24" t="s">
        <v>107</v>
      </c>
      <c r="F11824" s="38" t="n">
        <v>450</v>
      </c>
      <c r="G11824" s="42" t="n">
        <f aca="false">DATE(YEAR(B11824),MONTH(B11824),1)</f>
        <v>46266</v>
      </c>
      <c r="H11824" s="24" t="str">
        <f aca="false">INDEX(Customers!$B$2:$B$601,MATCH(C11824,Customers!$A$2:$A$601,0))</f>
        <v>Rift Valley</v>
      </c>
      <c r="I11824" s="43" t="n">
        <f aca="false">ROUND(MIN(INDEX(Assumptions!$D$13:$D$18,MATCH(E11824,Assumptions!$A$13:$A$18,0)),MAX(INDEX(Assumptions!$C$13:$C$18,MATCH(E11824,Assumptions!$A$13:$A$18,0)),INDEX(Assumptions!$B$13:$B$18,MATCH(E11824,Assumptions!$A$13:$A$18,0))*F11824)),2)</f>
        <v>0</v>
      </c>
    </row>
    <row r="11825" customFormat="false" ht="15" hidden="false" customHeight="false" outlineLevel="0" collapsed="false">
      <c r="A11825" s="24" t="s">
        <v>12648</v>
      </c>
      <c r="B11825" s="39" t="n">
        <v>46268</v>
      </c>
      <c r="C11825" s="24" t="s">
        <v>549</v>
      </c>
      <c r="D11825" s="24" t="s">
        <v>826</v>
      </c>
      <c r="E11825" s="24" t="s">
        <v>113</v>
      </c>
      <c r="F11825" s="38" t="n">
        <v>50</v>
      </c>
      <c r="G11825" s="42" t="n">
        <f aca="false">DATE(YEAR(B11825),MONTH(B11825),1)</f>
        <v>46266</v>
      </c>
      <c r="H11825" s="24" t="str">
        <f aca="false">INDEX(Customers!$B$2:$B$601,MATCH(C11825,Customers!$A$2:$A$601,0))</f>
        <v>Eastern</v>
      </c>
      <c r="I11825" s="43" t="n">
        <f aca="false">ROUND(MIN(INDEX(Assumptions!$D$13:$D$18,MATCH(E11825,Assumptions!$A$13:$A$18,0)),MAX(INDEX(Assumptions!$C$13:$C$18,MATCH(E11825,Assumptions!$A$13:$A$18,0)),INDEX(Assumptions!$B$13:$B$18,MATCH(E11825,Assumptions!$A$13:$A$18,0))*F11825)),2)</f>
        <v>2.5</v>
      </c>
    </row>
    <row r="11826" customFormat="false" ht="15" hidden="false" customHeight="false" outlineLevel="0" collapsed="false">
      <c r="A11826" s="24" t="s">
        <v>12649</v>
      </c>
      <c r="B11826" s="39" t="n">
        <v>46268</v>
      </c>
      <c r="C11826" s="24" t="s">
        <v>563</v>
      </c>
      <c r="D11826" s="24" t="s">
        <v>826</v>
      </c>
      <c r="E11826" s="24" t="s">
        <v>111</v>
      </c>
      <c r="F11826" s="38" t="n">
        <v>50</v>
      </c>
      <c r="G11826" s="42" t="n">
        <f aca="false">DATE(YEAR(B11826),MONTH(B11826),1)</f>
        <v>46266</v>
      </c>
      <c r="H11826" s="24" t="str">
        <f aca="false">INDEX(Customers!$B$2:$B$601,MATCH(C11826,Customers!$A$2:$A$601,0))</f>
        <v>Nairobi</v>
      </c>
      <c r="I11826" s="43" t="n">
        <f aca="false">ROUND(MIN(INDEX(Assumptions!$D$13:$D$18,MATCH(E11826,Assumptions!$A$13:$A$18,0)),MAX(INDEX(Assumptions!$C$13:$C$18,MATCH(E11826,Assumptions!$A$13:$A$18,0)),INDEX(Assumptions!$B$13:$B$18,MATCH(E11826,Assumptions!$A$13:$A$18,0))*F11826)),2)</f>
        <v>2</v>
      </c>
    </row>
    <row r="11827" customFormat="false" ht="15" hidden="false" customHeight="false" outlineLevel="0" collapsed="false">
      <c r="A11827" s="24" t="s">
        <v>12650</v>
      </c>
      <c r="B11827" s="39" t="n">
        <v>46268</v>
      </c>
      <c r="C11827" s="24" t="s">
        <v>571</v>
      </c>
      <c r="D11827" s="24" t="s">
        <v>826</v>
      </c>
      <c r="E11827" s="24" t="s">
        <v>103</v>
      </c>
      <c r="F11827" s="38" t="n">
        <v>2940</v>
      </c>
      <c r="G11827" s="42" t="n">
        <f aca="false">DATE(YEAR(B11827),MONTH(B11827),1)</f>
        <v>46266</v>
      </c>
      <c r="H11827" s="24" t="str">
        <f aca="false">INDEX(Customers!$B$2:$B$601,MATCH(C11827,Customers!$A$2:$A$601,0))</f>
        <v>Nairobi</v>
      </c>
      <c r="I11827" s="43" t="n">
        <f aca="false">ROUND(MIN(INDEX(Assumptions!$D$13:$D$18,MATCH(E11827,Assumptions!$A$13:$A$18,0)),MAX(INDEX(Assumptions!$C$13:$C$18,MATCH(E11827,Assumptions!$A$13:$A$18,0)),INDEX(Assumptions!$B$13:$B$18,MATCH(E11827,Assumptions!$A$13:$A$18,0))*F11827)),2)</f>
        <v>29.4</v>
      </c>
    </row>
    <row r="11828" customFormat="false" ht="15" hidden="false" customHeight="false" outlineLevel="0" collapsed="false">
      <c r="A11828" s="24" t="s">
        <v>12651</v>
      </c>
      <c r="B11828" s="39" t="n">
        <v>46268</v>
      </c>
      <c r="C11828" s="24" t="s">
        <v>585</v>
      </c>
      <c r="D11828" s="24" t="s">
        <v>204</v>
      </c>
      <c r="E11828" s="24" t="s">
        <v>107</v>
      </c>
      <c r="F11828" s="38" t="n">
        <v>20740</v>
      </c>
      <c r="G11828" s="42" t="n">
        <f aca="false">DATE(YEAR(B11828),MONTH(B11828),1)</f>
        <v>46266</v>
      </c>
      <c r="H11828" s="24" t="str">
        <f aca="false">INDEX(Customers!$B$2:$B$601,MATCH(C11828,Customers!$A$2:$A$601,0))</f>
        <v>Eastern</v>
      </c>
      <c r="I11828" s="43" t="n">
        <f aca="false">ROUND(MIN(INDEX(Assumptions!$D$13:$D$18,MATCH(E11828,Assumptions!$A$13:$A$18,0)),MAX(INDEX(Assumptions!$C$13:$C$18,MATCH(E11828,Assumptions!$A$13:$A$18,0)),INDEX(Assumptions!$B$13:$B$18,MATCH(E11828,Assumptions!$A$13:$A$18,0))*F11828)),2)</f>
        <v>0</v>
      </c>
    </row>
    <row r="11829" customFormat="false" ht="15" hidden="false" customHeight="false" outlineLevel="0" collapsed="false">
      <c r="A11829" s="24" t="s">
        <v>12652</v>
      </c>
      <c r="B11829" s="39" t="n">
        <v>46268</v>
      </c>
      <c r="C11829" s="24" t="s">
        <v>585</v>
      </c>
      <c r="D11829" s="24" t="s">
        <v>826</v>
      </c>
      <c r="E11829" s="24" t="s">
        <v>109</v>
      </c>
      <c r="F11829" s="38" t="n">
        <v>16880</v>
      </c>
      <c r="G11829" s="42" t="n">
        <f aca="false">DATE(YEAR(B11829),MONTH(B11829),1)</f>
        <v>46266</v>
      </c>
      <c r="H11829" s="24" t="str">
        <f aca="false">INDEX(Customers!$B$2:$B$601,MATCH(C11829,Customers!$A$2:$A$601,0))</f>
        <v>Eastern</v>
      </c>
      <c r="I11829" s="43" t="n">
        <f aca="false">ROUND(MIN(INDEX(Assumptions!$D$13:$D$18,MATCH(E11829,Assumptions!$A$13:$A$18,0)),MAX(INDEX(Assumptions!$C$13:$C$18,MATCH(E11829,Assumptions!$A$13:$A$18,0)),INDEX(Assumptions!$B$13:$B$18,MATCH(E11829,Assumptions!$A$13:$A$18,0))*F11829)),2)</f>
        <v>40</v>
      </c>
    </row>
    <row r="11830" customFormat="false" ht="15" hidden="false" customHeight="false" outlineLevel="0" collapsed="false">
      <c r="A11830" s="24" t="s">
        <v>12653</v>
      </c>
      <c r="B11830" s="39" t="n">
        <v>46268</v>
      </c>
      <c r="C11830" s="24" t="s">
        <v>593</v>
      </c>
      <c r="D11830" s="24" t="s">
        <v>201</v>
      </c>
      <c r="E11830" s="24" t="s">
        <v>105</v>
      </c>
      <c r="F11830" s="38" t="n">
        <v>24100</v>
      </c>
      <c r="G11830" s="42" t="n">
        <f aca="false">DATE(YEAR(B11830),MONTH(B11830),1)</f>
        <v>46266</v>
      </c>
      <c r="H11830" s="24" t="str">
        <f aca="false">INDEX(Customers!$B$2:$B$601,MATCH(C11830,Customers!$A$2:$A$601,0))</f>
        <v>Western</v>
      </c>
      <c r="I11830" s="43" t="n">
        <f aca="false">ROUND(MIN(INDEX(Assumptions!$D$13:$D$18,MATCH(E11830,Assumptions!$A$13:$A$18,0)),MAX(INDEX(Assumptions!$C$13:$C$18,MATCH(E11830,Assumptions!$A$13:$A$18,0)),INDEX(Assumptions!$B$13:$B$18,MATCH(E11830,Assumptions!$A$13:$A$18,0))*F11830)),2)</f>
        <v>200</v>
      </c>
    </row>
    <row r="11831" customFormat="false" ht="15" hidden="false" customHeight="false" outlineLevel="0" collapsed="false">
      <c r="A11831" s="24" t="s">
        <v>12654</v>
      </c>
      <c r="B11831" s="39" t="n">
        <v>46268</v>
      </c>
      <c r="C11831" s="24" t="s">
        <v>593</v>
      </c>
      <c r="D11831" s="24" t="s">
        <v>194</v>
      </c>
      <c r="E11831" s="24" t="s">
        <v>107</v>
      </c>
      <c r="F11831" s="38" t="n">
        <v>6430</v>
      </c>
      <c r="G11831" s="42" t="n">
        <f aca="false">DATE(YEAR(B11831),MONTH(B11831),1)</f>
        <v>46266</v>
      </c>
      <c r="H11831" s="24" t="str">
        <f aca="false">INDEX(Customers!$B$2:$B$601,MATCH(C11831,Customers!$A$2:$A$601,0))</f>
        <v>Western</v>
      </c>
      <c r="I11831" s="43" t="n">
        <f aca="false">ROUND(MIN(INDEX(Assumptions!$D$13:$D$18,MATCH(E11831,Assumptions!$A$13:$A$18,0)),MAX(INDEX(Assumptions!$C$13:$C$18,MATCH(E11831,Assumptions!$A$13:$A$18,0)),INDEX(Assumptions!$B$13:$B$18,MATCH(E11831,Assumptions!$A$13:$A$18,0))*F11831)),2)</f>
        <v>0</v>
      </c>
    </row>
    <row r="11832" customFormat="false" ht="15" hidden="false" customHeight="false" outlineLevel="0" collapsed="false">
      <c r="A11832" s="24" t="s">
        <v>12655</v>
      </c>
      <c r="B11832" s="39" t="n">
        <v>46268</v>
      </c>
      <c r="C11832" s="24" t="s">
        <v>628</v>
      </c>
      <c r="D11832" s="24" t="s">
        <v>826</v>
      </c>
      <c r="E11832" s="24" t="s">
        <v>103</v>
      </c>
      <c r="F11832" s="38" t="n">
        <v>530</v>
      </c>
      <c r="G11832" s="42" t="n">
        <f aca="false">DATE(YEAR(B11832),MONTH(B11832),1)</f>
        <v>46266</v>
      </c>
      <c r="H11832" s="24" t="str">
        <f aca="false">INDEX(Customers!$B$2:$B$601,MATCH(C11832,Customers!$A$2:$A$601,0))</f>
        <v>Coast</v>
      </c>
      <c r="I11832" s="43" t="n">
        <f aca="false">ROUND(MIN(INDEX(Assumptions!$D$13:$D$18,MATCH(E11832,Assumptions!$A$13:$A$18,0)),MAX(INDEX(Assumptions!$C$13:$C$18,MATCH(E11832,Assumptions!$A$13:$A$18,0)),INDEX(Assumptions!$B$13:$B$18,MATCH(E11832,Assumptions!$A$13:$A$18,0))*F11832)),2)</f>
        <v>5.3</v>
      </c>
    </row>
    <row r="11833" customFormat="false" ht="15" hidden="false" customHeight="false" outlineLevel="0" collapsed="false">
      <c r="A11833" s="24" t="s">
        <v>12656</v>
      </c>
      <c r="B11833" s="39" t="n">
        <v>46268</v>
      </c>
      <c r="C11833" s="24" t="s">
        <v>656</v>
      </c>
      <c r="D11833" s="24" t="s">
        <v>152</v>
      </c>
      <c r="E11833" s="24" t="s">
        <v>107</v>
      </c>
      <c r="F11833" s="38" t="n">
        <v>2530</v>
      </c>
      <c r="G11833" s="42" t="n">
        <f aca="false">DATE(YEAR(B11833),MONTH(B11833),1)</f>
        <v>46266</v>
      </c>
      <c r="H11833" s="24" t="str">
        <f aca="false">INDEX(Customers!$B$2:$B$601,MATCH(C11833,Customers!$A$2:$A$601,0))</f>
        <v>Nairobi</v>
      </c>
      <c r="I11833" s="43" t="n">
        <f aca="false">ROUND(MIN(INDEX(Assumptions!$D$13:$D$18,MATCH(E11833,Assumptions!$A$13:$A$18,0)),MAX(INDEX(Assumptions!$C$13:$C$18,MATCH(E11833,Assumptions!$A$13:$A$18,0)),INDEX(Assumptions!$B$13:$B$18,MATCH(E11833,Assumptions!$A$13:$A$18,0))*F11833)),2)</f>
        <v>0</v>
      </c>
    </row>
    <row r="11834" customFormat="false" ht="15" hidden="false" customHeight="false" outlineLevel="0" collapsed="false">
      <c r="A11834" s="24" t="s">
        <v>12657</v>
      </c>
      <c r="B11834" s="39" t="n">
        <v>46268</v>
      </c>
      <c r="C11834" s="24" t="s">
        <v>660</v>
      </c>
      <c r="D11834" s="24" t="s">
        <v>826</v>
      </c>
      <c r="E11834" s="24" t="s">
        <v>111</v>
      </c>
      <c r="F11834" s="38" t="n">
        <v>50</v>
      </c>
      <c r="G11834" s="42" t="n">
        <f aca="false">DATE(YEAR(B11834),MONTH(B11834),1)</f>
        <v>46266</v>
      </c>
      <c r="H11834" s="24" t="str">
        <f aca="false">INDEX(Customers!$B$2:$B$601,MATCH(C11834,Customers!$A$2:$A$601,0))</f>
        <v>Central</v>
      </c>
      <c r="I11834" s="43" t="n">
        <f aca="false">ROUND(MIN(INDEX(Assumptions!$D$13:$D$18,MATCH(E11834,Assumptions!$A$13:$A$18,0)),MAX(INDEX(Assumptions!$C$13:$C$18,MATCH(E11834,Assumptions!$A$13:$A$18,0)),INDEX(Assumptions!$B$13:$B$18,MATCH(E11834,Assumptions!$A$13:$A$18,0))*F11834)),2)</f>
        <v>2</v>
      </c>
    </row>
    <row r="11835" customFormat="false" ht="15" hidden="false" customHeight="false" outlineLevel="0" collapsed="false">
      <c r="A11835" s="24" t="s">
        <v>12658</v>
      </c>
      <c r="B11835" s="39" t="n">
        <v>46268</v>
      </c>
      <c r="C11835" s="24" t="s">
        <v>687</v>
      </c>
      <c r="D11835" s="24" t="s">
        <v>826</v>
      </c>
      <c r="E11835" s="24" t="s">
        <v>111</v>
      </c>
      <c r="F11835" s="38" t="n">
        <v>20</v>
      </c>
      <c r="G11835" s="42" t="n">
        <f aca="false">DATE(YEAR(B11835),MONTH(B11835),1)</f>
        <v>46266</v>
      </c>
      <c r="H11835" s="24" t="str">
        <f aca="false">INDEX(Customers!$B$2:$B$601,MATCH(C11835,Customers!$A$2:$A$601,0))</f>
        <v>Central</v>
      </c>
      <c r="I11835" s="43" t="n">
        <f aca="false">ROUND(MIN(INDEX(Assumptions!$D$13:$D$18,MATCH(E11835,Assumptions!$A$13:$A$18,0)),MAX(INDEX(Assumptions!$C$13:$C$18,MATCH(E11835,Assumptions!$A$13:$A$18,0)),INDEX(Assumptions!$B$13:$B$18,MATCH(E11835,Assumptions!$A$13:$A$18,0))*F11835)),2)</f>
        <v>0.8</v>
      </c>
    </row>
    <row r="11836" customFormat="false" ht="15" hidden="false" customHeight="false" outlineLevel="0" collapsed="false">
      <c r="A11836" s="24" t="s">
        <v>12659</v>
      </c>
      <c r="B11836" s="39" t="n">
        <v>46268</v>
      </c>
      <c r="C11836" s="24" t="s">
        <v>698</v>
      </c>
      <c r="D11836" s="24" t="s">
        <v>826</v>
      </c>
      <c r="E11836" s="24" t="s">
        <v>113</v>
      </c>
      <c r="F11836" s="38" t="n">
        <v>50</v>
      </c>
      <c r="G11836" s="42" t="n">
        <f aca="false">DATE(YEAR(B11836),MONTH(B11836),1)</f>
        <v>46266</v>
      </c>
      <c r="H11836" s="24" t="str">
        <f aca="false">INDEX(Customers!$B$2:$B$601,MATCH(C11836,Customers!$A$2:$A$601,0))</f>
        <v>Eastern</v>
      </c>
      <c r="I11836" s="43" t="n">
        <f aca="false">ROUND(MIN(INDEX(Assumptions!$D$13:$D$18,MATCH(E11836,Assumptions!$A$13:$A$18,0)),MAX(INDEX(Assumptions!$C$13:$C$18,MATCH(E11836,Assumptions!$A$13:$A$18,0)),INDEX(Assumptions!$B$13:$B$18,MATCH(E11836,Assumptions!$A$13:$A$18,0))*F11836)),2)</f>
        <v>2.5</v>
      </c>
    </row>
    <row r="11837" customFormat="false" ht="15" hidden="false" customHeight="false" outlineLevel="0" collapsed="false">
      <c r="A11837" s="24" t="s">
        <v>12660</v>
      </c>
      <c r="B11837" s="39" t="n">
        <v>46268</v>
      </c>
      <c r="C11837" s="24" t="s">
        <v>699</v>
      </c>
      <c r="D11837" s="24" t="s">
        <v>199</v>
      </c>
      <c r="E11837" s="24" t="s">
        <v>105</v>
      </c>
      <c r="F11837" s="38" t="n">
        <v>4390</v>
      </c>
      <c r="G11837" s="42" t="n">
        <f aca="false">DATE(YEAR(B11837),MONTH(B11837),1)</f>
        <v>46266</v>
      </c>
      <c r="H11837" s="24" t="str">
        <f aca="false">INDEX(Customers!$B$2:$B$601,MATCH(C11837,Customers!$A$2:$A$601,0))</f>
        <v>Nairobi</v>
      </c>
      <c r="I11837" s="43" t="n">
        <f aca="false">ROUND(MIN(INDEX(Assumptions!$D$13:$D$18,MATCH(E11837,Assumptions!$A$13:$A$18,0)),MAX(INDEX(Assumptions!$C$13:$C$18,MATCH(E11837,Assumptions!$A$13:$A$18,0)),INDEX(Assumptions!$B$13:$B$18,MATCH(E11837,Assumptions!$A$13:$A$18,0))*F11837)),2)</f>
        <v>65.85</v>
      </c>
    </row>
    <row r="11838" customFormat="false" ht="15" hidden="false" customHeight="false" outlineLevel="0" collapsed="false">
      <c r="A11838" s="24" t="s">
        <v>12661</v>
      </c>
      <c r="B11838" s="39" t="n">
        <v>46268</v>
      </c>
      <c r="C11838" s="24" t="s">
        <v>699</v>
      </c>
      <c r="D11838" s="24" t="s">
        <v>826</v>
      </c>
      <c r="E11838" s="24" t="s">
        <v>113</v>
      </c>
      <c r="F11838" s="38" t="n">
        <v>250</v>
      </c>
      <c r="G11838" s="42" t="n">
        <f aca="false">DATE(YEAR(B11838),MONTH(B11838),1)</f>
        <v>46266</v>
      </c>
      <c r="H11838" s="24" t="str">
        <f aca="false">INDEX(Customers!$B$2:$B$601,MATCH(C11838,Customers!$A$2:$A$601,0))</f>
        <v>Nairobi</v>
      </c>
      <c r="I11838" s="43" t="n">
        <f aca="false">ROUND(MIN(INDEX(Assumptions!$D$13:$D$18,MATCH(E11838,Assumptions!$A$13:$A$18,0)),MAX(INDEX(Assumptions!$C$13:$C$18,MATCH(E11838,Assumptions!$A$13:$A$18,0)),INDEX(Assumptions!$B$13:$B$18,MATCH(E11838,Assumptions!$A$13:$A$18,0))*F11838)),2)</f>
        <v>12.5</v>
      </c>
    </row>
    <row r="11839" customFormat="false" ht="15" hidden="false" customHeight="false" outlineLevel="0" collapsed="false">
      <c r="A11839" s="24" t="s">
        <v>12662</v>
      </c>
      <c r="B11839" s="39" t="n">
        <v>46268</v>
      </c>
      <c r="C11839" s="24" t="s">
        <v>700</v>
      </c>
      <c r="D11839" s="24" t="s">
        <v>826</v>
      </c>
      <c r="E11839" s="24" t="s">
        <v>103</v>
      </c>
      <c r="F11839" s="38" t="n">
        <v>380</v>
      </c>
      <c r="G11839" s="42" t="n">
        <f aca="false">DATE(YEAR(B11839),MONTH(B11839),1)</f>
        <v>46266</v>
      </c>
      <c r="H11839" s="24" t="str">
        <f aca="false">INDEX(Customers!$B$2:$B$601,MATCH(C11839,Customers!$A$2:$A$601,0))</f>
        <v>Western</v>
      </c>
      <c r="I11839" s="43" t="n">
        <f aca="false">ROUND(MIN(INDEX(Assumptions!$D$13:$D$18,MATCH(E11839,Assumptions!$A$13:$A$18,0)),MAX(INDEX(Assumptions!$C$13:$C$18,MATCH(E11839,Assumptions!$A$13:$A$18,0)),INDEX(Assumptions!$B$13:$B$18,MATCH(E11839,Assumptions!$A$13:$A$18,0))*F11839)),2)</f>
        <v>5</v>
      </c>
    </row>
    <row r="11840" customFormat="false" ht="15" hidden="false" customHeight="false" outlineLevel="0" collapsed="false">
      <c r="A11840" s="24" t="s">
        <v>12663</v>
      </c>
      <c r="B11840" s="39" t="n">
        <v>46268</v>
      </c>
      <c r="C11840" s="24" t="s">
        <v>703</v>
      </c>
      <c r="D11840" s="24" t="s">
        <v>154</v>
      </c>
      <c r="E11840" s="24" t="s">
        <v>105</v>
      </c>
      <c r="F11840" s="38" t="n">
        <v>4200</v>
      </c>
      <c r="G11840" s="42" t="n">
        <f aca="false">DATE(YEAR(B11840),MONTH(B11840),1)</f>
        <v>46266</v>
      </c>
      <c r="H11840" s="24" t="str">
        <f aca="false">INDEX(Customers!$B$2:$B$601,MATCH(C11840,Customers!$A$2:$A$601,0))</f>
        <v>Nairobi</v>
      </c>
      <c r="I11840" s="43" t="n">
        <f aca="false">ROUND(MIN(INDEX(Assumptions!$D$13:$D$18,MATCH(E11840,Assumptions!$A$13:$A$18,0)),MAX(INDEX(Assumptions!$C$13:$C$18,MATCH(E11840,Assumptions!$A$13:$A$18,0)),INDEX(Assumptions!$B$13:$B$18,MATCH(E11840,Assumptions!$A$13:$A$18,0))*F11840)),2)</f>
        <v>63</v>
      </c>
    </row>
    <row r="11841" customFormat="false" ht="15" hidden="false" customHeight="false" outlineLevel="0" collapsed="false">
      <c r="A11841" s="24" t="s">
        <v>12664</v>
      </c>
      <c r="B11841" s="39" t="n">
        <v>46268</v>
      </c>
      <c r="C11841" s="24" t="s">
        <v>717</v>
      </c>
      <c r="D11841" s="24" t="s">
        <v>203</v>
      </c>
      <c r="E11841" s="24" t="s">
        <v>105</v>
      </c>
      <c r="F11841" s="38" t="n">
        <v>1830</v>
      </c>
      <c r="G11841" s="42" t="n">
        <f aca="false">DATE(YEAR(B11841),MONTH(B11841),1)</f>
        <v>46266</v>
      </c>
      <c r="H11841" s="24" t="str">
        <f aca="false">INDEX(Customers!$B$2:$B$601,MATCH(C11841,Customers!$A$2:$A$601,0))</f>
        <v>Rift Valley</v>
      </c>
      <c r="I11841" s="43" t="n">
        <f aca="false">ROUND(MIN(INDEX(Assumptions!$D$13:$D$18,MATCH(E11841,Assumptions!$A$13:$A$18,0)),MAX(INDEX(Assumptions!$C$13:$C$18,MATCH(E11841,Assumptions!$A$13:$A$18,0)),INDEX(Assumptions!$B$13:$B$18,MATCH(E11841,Assumptions!$A$13:$A$18,0))*F11841)),2)</f>
        <v>27.45</v>
      </c>
    </row>
    <row r="11842" customFormat="false" ht="15" hidden="false" customHeight="false" outlineLevel="0" collapsed="false">
      <c r="A11842" s="24" t="s">
        <v>12665</v>
      </c>
      <c r="B11842" s="39" t="n">
        <v>46268</v>
      </c>
      <c r="C11842" s="24" t="s">
        <v>719</v>
      </c>
      <c r="D11842" s="24" t="s">
        <v>826</v>
      </c>
      <c r="E11842" s="24" t="s">
        <v>103</v>
      </c>
      <c r="F11842" s="38" t="n">
        <v>8000</v>
      </c>
      <c r="G11842" s="42" t="n">
        <f aca="false">DATE(YEAR(B11842),MONTH(B11842),1)</f>
        <v>46266</v>
      </c>
      <c r="H11842" s="24" t="str">
        <f aca="false">INDEX(Customers!$B$2:$B$601,MATCH(C11842,Customers!$A$2:$A$601,0))</f>
        <v>Nairobi</v>
      </c>
      <c r="I11842" s="43" t="n">
        <f aca="false">ROUND(MIN(INDEX(Assumptions!$D$13:$D$18,MATCH(E11842,Assumptions!$A$13:$A$18,0)),MAX(INDEX(Assumptions!$C$13:$C$18,MATCH(E11842,Assumptions!$A$13:$A$18,0)),INDEX(Assumptions!$B$13:$B$18,MATCH(E11842,Assumptions!$A$13:$A$18,0))*F11842)),2)</f>
        <v>80</v>
      </c>
    </row>
    <row r="11843" customFormat="false" ht="15" hidden="false" customHeight="false" outlineLevel="0" collapsed="false">
      <c r="A11843" s="24" t="s">
        <v>12666</v>
      </c>
      <c r="B11843" s="39" t="n">
        <v>46268</v>
      </c>
      <c r="C11843" s="24" t="s">
        <v>732</v>
      </c>
      <c r="D11843" s="24" t="s">
        <v>826</v>
      </c>
      <c r="E11843" s="24" t="s">
        <v>109</v>
      </c>
      <c r="F11843" s="38" t="n">
        <v>8640</v>
      </c>
      <c r="G11843" s="42" t="n">
        <f aca="false">DATE(YEAR(B11843),MONTH(B11843),1)</f>
        <v>46266</v>
      </c>
      <c r="H11843" s="24" t="str">
        <f aca="false">INDEX(Customers!$B$2:$B$601,MATCH(C11843,Customers!$A$2:$A$601,0))</f>
        <v>Rift Valley</v>
      </c>
      <c r="I11843" s="43" t="n">
        <f aca="false">ROUND(MIN(INDEX(Assumptions!$D$13:$D$18,MATCH(E11843,Assumptions!$A$13:$A$18,0)),MAX(INDEX(Assumptions!$C$13:$C$18,MATCH(E11843,Assumptions!$A$13:$A$18,0)),INDEX(Assumptions!$B$13:$B$18,MATCH(E11843,Assumptions!$A$13:$A$18,0))*F11843)),2)</f>
        <v>34.56</v>
      </c>
    </row>
    <row r="11844" customFormat="false" ht="15" hidden="false" customHeight="false" outlineLevel="0" collapsed="false">
      <c r="A11844" s="24" t="s">
        <v>12667</v>
      </c>
      <c r="B11844" s="39" t="n">
        <v>46268</v>
      </c>
      <c r="C11844" s="24" t="s">
        <v>742</v>
      </c>
      <c r="D11844" s="24" t="s">
        <v>204</v>
      </c>
      <c r="E11844" s="24" t="s">
        <v>107</v>
      </c>
      <c r="F11844" s="38" t="n">
        <v>5630</v>
      </c>
      <c r="G11844" s="42" t="n">
        <f aca="false">DATE(YEAR(B11844),MONTH(B11844),1)</f>
        <v>46266</v>
      </c>
      <c r="H11844" s="24" t="str">
        <f aca="false">INDEX(Customers!$B$2:$B$601,MATCH(C11844,Customers!$A$2:$A$601,0))</f>
        <v>Eastern</v>
      </c>
      <c r="I11844" s="43" t="n">
        <f aca="false">ROUND(MIN(INDEX(Assumptions!$D$13:$D$18,MATCH(E11844,Assumptions!$A$13:$A$18,0)),MAX(INDEX(Assumptions!$C$13:$C$18,MATCH(E11844,Assumptions!$A$13:$A$18,0)),INDEX(Assumptions!$B$13:$B$18,MATCH(E11844,Assumptions!$A$13:$A$18,0))*F11844)),2)</f>
        <v>0</v>
      </c>
    </row>
    <row r="11845" customFormat="false" ht="15" hidden="false" customHeight="false" outlineLevel="0" collapsed="false">
      <c r="A11845" s="24" t="s">
        <v>12668</v>
      </c>
      <c r="B11845" s="39" t="n">
        <v>46268</v>
      </c>
      <c r="C11845" s="24" t="s">
        <v>743</v>
      </c>
      <c r="D11845" s="24" t="s">
        <v>826</v>
      </c>
      <c r="E11845" s="24" t="s">
        <v>103</v>
      </c>
      <c r="F11845" s="38" t="n">
        <v>5320</v>
      </c>
      <c r="G11845" s="42" t="n">
        <f aca="false">DATE(YEAR(B11845),MONTH(B11845),1)</f>
        <v>46266</v>
      </c>
      <c r="H11845" s="24" t="str">
        <f aca="false">INDEX(Customers!$B$2:$B$601,MATCH(C11845,Customers!$A$2:$A$601,0))</f>
        <v>Eastern</v>
      </c>
      <c r="I11845" s="43" t="n">
        <f aca="false">ROUND(MIN(INDEX(Assumptions!$D$13:$D$18,MATCH(E11845,Assumptions!$A$13:$A$18,0)),MAX(INDEX(Assumptions!$C$13:$C$18,MATCH(E11845,Assumptions!$A$13:$A$18,0)),INDEX(Assumptions!$B$13:$B$18,MATCH(E11845,Assumptions!$A$13:$A$18,0))*F11845)),2)</f>
        <v>53.2</v>
      </c>
    </row>
    <row r="11846" customFormat="false" ht="15" hidden="false" customHeight="false" outlineLevel="0" collapsed="false">
      <c r="A11846" s="24" t="s">
        <v>12669</v>
      </c>
      <c r="B11846" s="39" t="n">
        <v>46268</v>
      </c>
      <c r="C11846" s="24" t="s">
        <v>748</v>
      </c>
      <c r="D11846" s="24" t="s">
        <v>826</v>
      </c>
      <c r="E11846" s="24" t="s">
        <v>111</v>
      </c>
      <c r="F11846" s="38" t="n">
        <v>50</v>
      </c>
      <c r="G11846" s="42" t="n">
        <f aca="false">DATE(YEAR(B11846),MONTH(B11846),1)</f>
        <v>46266</v>
      </c>
      <c r="H11846" s="24" t="str">
        <f aca="false">INDEX(Customers!$B$2:$B$601,MATCH(C11846,Customers!$A$2:$A$601,0))</f>
        <v>Eastern</v>
      </c>
      <c r="I11846" s="43" t="n">
        <f aca="false">ROUND(MIN(INDEX(Assumptions!$D$13:$D$18,MATCH(E11846,Assumptions!$A$13:$A$18,0)),MAX(INDEX(Assumptions!$C$13:$C$18,MATCH(E11846,Assumptions!$A$13:$A$18,0)),INDEX(Assumptions!$B$13:$B$18,MATCH(E11846,Assumptions!$A$13:$A$18,0))*F11846)),2)</f>
        <v>2</v>
      </c>
    </row>
    <row r="11847" customFormat="false" ht="15" hidden="false" customHeight="false" outlineLevel="0" collapsed="false">
      <c r="A11847" s="24" t="s">
        <v>12670</v>
      </c>
      <c r="B11847" s="39" t="n">
        <v>46268</v>
      </c>
      <c r="C11847" s="24" t="s">
        <v>760</v>
      </c>
      <c r="D11847" s="24" t="s">
        <v>826</v>
      </c>
      <c r="E11847" s="24" t="s">
        <v>111</v>
      </c>
      <c r="F11847" s="38" t="n">
        <v>100</v>
      </c>
      <c r="G11847" s="42" t="n">
        <f aca="false">DATE(YEAR(B11847),MONTH(B11847),1)</f>
        <v>46266</v>
      </c>
      <c r="H11847" s="24" t="str">
        <f aca="false">INDEX(Customers!$B$2:$B$601,MATCH(C11847,Customers!$A$2:$A$601,0))</f>
        <v>Rift Valley</v>
      </c>
      <c r="I11847" s="43" t="n">
        <f aca="false">ROUND(MIN(INDEX(Assumptions!$D$13:$D$18,MATCH(E11847,Assumptions!$A$13:$A$18,0)),MAX(INDEX(Assumptions!$C$13:$C$18,MATCH(E11847,Assumptions!$A$13:$A$18,0)),INDEX(Assumptions!$B$13:$B$18,MATCH(E11847,Assumptions!$A$13:$A$18,0))*F11847)),2)</f>
        <v>4</v>
      </c>
    </row>
    <row r="11848" customFormat="false" ht="15" hidden="false" customHeight="false" outlineLevel="0" collapsed="false">
      <c r="A11848" s="24" t="s">
        <v>12671</v>
      </c>
      <c r="B11848" s="39" t="n">
        <v>46268</v>
      </c>
      <c r="C11848" s="24" t="s">
        <v>761</v>
      </c>
      <c r="D11848" s="24" t="s">
        <v>826</v>
      </c>
      <c r="E11848" s="24" t="s">
        <v>103</v>
      </c>
      <c r="F11848" s="38" t="n">
        <v>720</v>
      </c>
      <c r="G11848" s="42" t="n">
        <f aca="false">DATE(YEAR(B11848),MONTH(B11848),1)</f>
        <v>46266</v>
      </c>
      <c r="H11848" s="24" t="str">
        <f aca="false">INDEX(Customers!$B$2:$B$601,MATCH(C11848,Customers!$A$2:$A$601,0))</f>
        <v>Rift Valley</v>
      </c>
      <c r="I11848" s="43" t="n">
        <f aca="false">ROUND(MIN(INDEX(Assumptions!$D$13:$D$18,MATCH(E11848,Assumptions!$A$13:$A$18,0)),MAX(INDEX(Assumptions!$C$13:$C$18,MATCH(E11848,Assumptions!$A$13:$A$18,0)),INDEX(Assumptions!$B$13:$B$18,MATCH(E11848,Assumptions!$A$13:$A$18,0))*F11848)),2)</f>
        <v>7.2</v>
      </c>
    </row>
    <row r="11849" customFormat="false" ht="15" hidden="false" customHeight="false" outlineLevel="0" collapsed="false">
      <c r="A11849" s="24" t="s">
        <v>12672</v>
      </c>
      <c r="B11849" s="39" t="n">
        <v>46268</v>
      </c>
      <c r="C11849" s="24" t="s">
        <v>772</v>
      </c>
      <c r="D11849" s="24" t="s">
        <v>826</v>
      </c>
      <c r="E11849" s="24" t="s">
        <v>111</v>
      </c>
      <c r="F11849" s="38" t="n">
        <v>100</v>
      </c>
      <c r="G11849" s="42" t="n">
        <f aca="false">DATE(YEAR(B11849),MONTH(B11849),1)</f>
        <v>46266</v>
      </c>
      <c r="H11849" s="24" t="str">
        <f aca="false">INDEX(Customers!$B$2:$B$601,MATCH(C11849,Customers!$A$2:$A$601,0))</f>
        <v>Nairobi</v>
      </c>
      <c r="I11849" s="43" t="n">
        <f aca="false">ROUND(MIN(INDEX(Assumptions!$D$13:$D$18,MATCH(E11849,Assumptions!$A$13:$A$18,0)),MAX(INDEX(Assumptions!$C$13:$C$18,MATCH(E11849,Assumptions!$A$13:$A$18,0)),INDEX(Assumptions!$B$13:$B$18,MATCH(E11849,Assumptions!$A$13:$A$18,0))*F11849)),2)</f>
        <v>4</v>
      </c>
    </row>
    <row r="11850" customFormat="false" ht="15" hidden="false" customHeight="false" outlineLevel="0" collapsed="false">
      <c r="A11850" s="24" t="s">
        <v>12673</v>
      </c>
      <c r="B11850" s="39" t="n">
        <v>46268</v>
      </c>
      <c r="C11850" s="24" t="s">
        <v>790</v>
      </c>
      <c r="D11850" s="24" t="s">
        <v>826</v>
      </c>
      <c r="E11850" s="24" t="s">
        <v>109</v>
      </c>
      <c r="F11850" s="38" t="n">
        <v>16760</v>
      </c>
      <c r="G11850" s="42" t="n">
        <f aca="false">DATE(YEAR(B11850),MONTH(B11850),1)</f>
        <v>46266</v>
      </c>
      <c r="H11850" s="24" t="str">
        <f aca="false">INDEX(Customers!$B$2:$B$601,MATCH(C11850,Customers!$A$2:$A$601,0))</f>
        <v>Eastern</v>
      </c>
      <c r="I11850" s="43" t="n">
        <f aca="false">ROUND(MIN(INDEX(Assumptions!$D$13:$D$18,MATCH(E11850,Assumptions!$A$13:$A$18,0)),MAX(INDEX(Assumptions!$C$13:$C$18,MATCH(E11850,Assumptions!$A$13:$A$18,0)),INDEX(Assumptions!$B$13:$B$18,MATCH(E11850,Assumptions!$A$13:$A$18,0))*F11850)),2)</f>
        <v>40</v>
      </c>
    </row>
    <row r="11851" customFormat="false" ht="15" hidden="false" customHeight="false" outlineLevel="0" collapsed="false">
      <c r="A11851" s="24" t="s">
        <v>12674</v>
      </c>
      <c r="B11851" s="39" t="n">
        <v>46268</v>
      </c>
      <c r="C11851" s="24" t="s">
        <v>802</v>
      </c>
      <c r="D11851" s="24" t="s">
        <v>826</v>
      </c>
      <c r="E11851" s="24" t="s">
        <v>103</v>
      </c>
      <c r="F11851" s="38" t="n">
        <v>5720</v>
      </c>
      <c r="G11851" s="42" t="n">
        <f aca="false">DATE(YEAR(B11851),MONTH(B11851),1)</f>
        <v>46266</v>
      </c>
      <c r="H11851" s="24" t="str">
        <f aca="false">INDEX(Customers!$B$2:$B$601,MATCH(C11851,Customers!$A$2:$A$601,0))</f>
        <v>Nairobi</v>
      </c>
      <c r="I11851" s="43" t="n">
        <f aca="false">ROUND(MIN(INDEX(Assumptions!$D$13:$D$18,MATCH(E11851,Assumptions!$A$13:$A$18,0)),MAX(INDEX(Assumptions!$C$13:$C$18,MATCH(E11851,Assumptions!$A$13:$A$18,0)),INDEX(Assumptions!$B$13:$B$18,MATCH(E11851,Assumptions!$A$13:$A$18,0))*F11851)),2)</f>
        <v>57.2</v>
      </c>
    </row>
    <row r="11852" customFormat="false" ht="15" hidden="false" customHeight="false" outlineLevel="0" collapsed="false">
      <c r="A11852" s="24" t="s">
        <v>12675</v>
      </c>
      <c r="B11852" s="39" t="n">
        <v>46269</v>
      </c>
      <c r="C11852" s="24" t="s">
        <v>245</v>
      </c>
      <c r="D11852" s="24" t="s">
        <v>826</v>
      </c>
      <c r="E11852" s="24" t="s">
        <v>113</v>
      </c>
      <c r="F11852" s="38" t="n">
        <v>1000</v>
      </c>
      <c r="G11852" s="42" t="n">
        <f aca="false">DATE(YEAR(B11852),MONTH(B11852),1)</f>
        <v>46266</v>
      </c>
      <c r="H11852" s="24" t="str">
        <f aca="false">INDEX(Customers!$B$2:$B$601,MATCH(C11852,Customers!$A$2:$A$601,0))</f>
        <v>Rift Valley</v>
      </c>
      <c r="I11852" s="43" t="n">
        <f aca="false">ROUND(MIN(INDEX(Assumptions!$D$13:$D$18,MATCH(E11852,Assumptions!$A$13:$A$18,0)),MAX(INDEX(Assumptions!$C$13:$C$18,MATCH(E11852,Assumptions!$A$13:$A$18,0)),INDEX(Assumptions!$B$13:$B$18,MATCH(E11852,Assumptions!$A$13:$A$18,0))*F11852)),2)</f>
        <v>50</v>
      </c>
    </row>
    <row r="11853" customFormat="false" ht="15" hidden="false" customHeight="false" outlineLevel="0" collapsed="false">
      <c r="A11853" s="24" t="s">
        <v>12676</v>
      </c>
      <c r="B11853" s="39" t="n">
        <v>46269</v>
      </c>
      <c r="C11853" s="24" t="s">
        <v>253</v>
      </c>
      <c r="D11853" s="24" t="s">
        <v>826</v>
      </c>
      <c r="E11853" s="24" t="s">
        <v>109</v>
      </c>
      <c r="F11853" s="38" t="n">
        <v>30210</v>
      </c>
      <c r="G11853" s="42" t="n">
        <f aca="false">DATE(YEAR(B11853),MONTH(B11853),1)</f>
        <v>46266</v>
      </c>
      <c r="H11853" s="24" t="str">
        <f aca="false">INDEX(Customers!$B$2:$B$601,MATCH(C11853,Customers!$A$2:$A$601,0))</f>
        <v>Western</v>
      </c>
      <c r="I11853" s="43" t="n">
        <f aca="false">ROUND(MIN(INDEX(Assumptions!$D$13:$D$18,MATCH(E11853,Assumptions!$A$13:$A$18,0)),MAX(INDEX(Assumptions!$C$13:$C$18,MATCH(E11853,Assumptions!$A$13:$A$18,0)),INDEX(Assumptions!$B$13:$B$18,MATCH(E11853,Assumptions!$A$13:$A$18,0))*F11853)),2)</f>
        <v>40</v>
      </c>
    </row>
    <row r="11854" customFormat="false" ht="15" hidden="false" customHeight="false" outlineLevel="0" collapsed="false">
      <c r="A11854" s="24" t="s">
        <v>12677</v>
      </c>
      <c r="B11854" s="39" t="n">
        <v>46269</v>
      </c>
      <c r="C11854" s="24" t="s">
        <v>284</v>
      </c>
      <c r="D11854" s="24" t="s">
        <v>826</v>
      </c>
      <c r="E11854" s="24" t="s">
        <v>111</v>
      </c>
      <c r="F11854" s="38" t="n">
        <v>500</v>
      </c>
      <c r="G11854" s="42" t="n">
        <f aca="false">DATE(YEAR(B11854),MONTH(B11854),1)</f>
        <v>46266</v>
      </c>
      <c r="H11854" s="24" t="str">
        <f aca="false">INDEX(Customers!$B$2:$B$601,MATCH(C11854,Customers!$A$2:$A$601,0))</f>
        <v>Nairobi</v>
      </c>
      <c r="I11854" s="43" t="n">
        <f aca="false">ROUND(MIN(INDEX(Assumptions!$D$13:$D$18,MATCH(E11854,Assumptions!$A$13:$A$18,0)),MAX(INDEX(Assumptions!$C$13:$C$18,MATCH(E11854,Assumptions!$A$13:$A$18,0)),INDEX(Assumptions!$B$13:$B$18,MATCH(E11854,Assumptions!$A$13:$A$18,0))*F11854)),2)</f>
        <v>20</v>
      </c>
    </row>
    <row r="11855" customFormat="false" ht="15" hidden="false" customHeight="false" outlineLevel="0" collapsed="false">
      <c r="A11855" s="24" t="s">
        <v>12678</v>
      </c>
      <c r="B11855" s="39" t="n">
        <v>46269</v>
      </c>
      <c r="C11855" s="24" t="s">
        <v>291</v>
      </c>
      <c r="D11855" s="24" t="s">
        <v>826</v>
      </c>
      <c r="E11855" s="24" t="s">
        <v>109</v>
      </c>
      <c r="F11855" s="38" t="n">
        <v>15630</v>
      </c>
      <c r="G11855" s="42" t="n">
        <f aca="false">DATE(YEAR(B11855),MONTH(B11855),1)</f>
        <v>46266</v>
      </c>
      <c r="H11855" s="24" t="str">
        <f aca="false">INDEX(Customers!$B$2:$B$601,MATCH(C11855,Customers!$A$2:$A$601,0))</f>
        <v>Rift Valley</v>
      </c>
      <c r="I11855" s="43" t="n">
        <f aca="false">ROUND(MIN(INDEX(Assumptions!$D$13:$D$18,MATCH(E11855,Assumptions!$A$13:$A$18,0)),MAX(INDEX(Assumptions!$C$13:$C$18,MATCH(E11855,Assumptions!$A$13:$A$18,0)),INDEX(Assumptions!$B$13:$B$18,MATCH(E11855,Assumptions!$A$13:$A$18,0))*F11855)),2)</f>
        <v>40</v>
      </c>
    </row>
    <row r="11856" customFormat="false" ht="15" hidden="false" customHeight="false" outlineLevel="0" collapsed="false">
      <c r="A11856" s="24" t="s">
        <v>12679</v>
      </c>
      <c r="B11856" s="39" t="n">
        <v>46269</v>
      </c>
      <c r="C11856" s="24" t="s">
        <v>291</v>
      </c>
      <c r="D11856" s="24" t="s">
        <v>826</v>
      </c>
      <c r="E11856" s="24" t="s">
        <v>109</v>
      </c>
      <c r="F11856" s="38" t="n">
        <v>9300</v>
      </c>
      <c r="G11856" s="42" t="n">
        <f aca="false">DATE(YEAR(B11856),MONTH(B11856),1)</f>
        <v>46266</v>
      </c>
      <c r="H11856" s="24" t="str">
        <f aca="false">INDEX(Customers!$B$2:$B$601,MATCH(C11856,Customers!$A$2:$A$601,0))</f>
        <v>Rift Valley</v>
      </c>
      <c r="I11856" s="43" t="n">
        <f aca="false">ROUND(MIN(INDEX(Assumptions!$D$13:$D$18,MATCH(E11856,Assumptions!$A$13:$A$18,0)),MAX(INDEX(Assumptions!$C$13:$C$18,MATCH(E11856,Assumptions!$A$13:$A$18,0)),INDEX(Assumptions!$B$13:$B$18,MATCH(E11856,Assumptions!$A$13:$A$18,0))*F11856)),2)</f>
        <v>37.2</v>
      </c>
    </row>
    <row r="11857" customFormat="false" ht="15" hidden="false" customHeight="false" outlineLevel="0" collapsed="false">
      <c r="A11857" s="24" t="s">
        <v>12680</v>
      </c>
      <c r="B11857" s="39" t="n">
        <v>46269</v>
      </c>
      <c r="C11857" s="24" t="s">
        <v>296</v>
      </c>
      <c r="D11857" s="24" t="s">
        <v>183</v>
      </c>
      <c r="E11857" s="24" t="s">
        <v>107</v>
      </c>
      <c r="F11857" s="38" t="n">
        <v>3160</v>
      </c>
      <c r="G11857" s="42" t="n">
        <f aca="false">DATE(YEAR(B11857),MONTH(B11857),1)</f>
        <v>46266</v>
      </c>
      <c r="H11857" s="24" t="str">
        <f aca="false">INDEX(Customers!$B$2:$B$601,MATCH(C11857,Customers!$A$2:$A$601,0))</f>
        <v>Coast</v>
      </c>
      <c r="I11857" s="43" t="n">
        <f aca="false">ROUND(MIN(INDEX(Assumptions!$D$13:$D$18,MATCH(E11857,Assumptions!$A$13:$A$18,0)),MAX(INDEX(Assumptions!$C$13:$C$18,MATCH(E11857,Assumptions!$A$13:$A$18,0)),INDEX(Assumptions!$B$13:$B$18,MATCH(E11857,Assumptions!$A$13:$A$18,0))*F11857)),2)</f>
        <v>0</v>
      </c>
    </row>
    <row r="11858" customFormat="false" ht="15" hidden="false" customHeight="false" outlineLevel="0" collapsed="false">
      <c r="A11858" s="24" t="s">
        <v>12681</v>
      </c>
      <c r="B11858" s="39" t="n">
        <v>46269</v>
      </c>
      <c r="C11858" s="24" t="s">
        <v>316</v>
      </c>
      <c r="D11858" s="24" t="s">
        <v>826</v>
      </c>
      <c r="E11858" s="24" t="s">
        <v>103</v>
      </c>
      <c r="F11858" s="38" t="n">
        <v>1580</v>
      </c>
      <c r="G11858" s="42" t="n">
        <f aca="false">DATE(YEAR(B11858),MONTH(B11858),1)</f>
        <v>46266</v>
      </c>
      <c r="H11858" s="24" t="str">
        <f aca="false">INDEX(Customers!$B$2:$B$601,MATCH(C11858,Customers!$A$2:$A$601,0))</f>
        <v>Coast</v>
      </c>
      <c r="I11858" s="43" t="n">
        <f aca="false">ROUND(MIN(INDEX(Assumptions!$D$13:$D$18,MATCH(E11858,Assumptions!$A$13:$A$18,0)),MAX(INDEX(Assumptions!$C$13:$C$18,MATCH(E11858,Assumptions!$A$13:$A$18,0)),INDEX(Assumptions!$B$13:$B$18,MATCH(E11858,Assumptions!$A$13:$A$18,0))*F11858)),2)</f>
        <v>15.8</v>
      </c>
    </row>
    <row r="11859" customFormat="false" ht="15" hidden="false" customHeight="false" outlineLevel="0" collapsed="false">
      <c r="A11859" s="24" t="s">
        <v>12682</v>
      </c>
      <c r="B11859" s="39" t="n">
        <v>46269</v>
      </c>
      <c r="C11859" s="24" t="s">
        <v>320</v>
      </c>
      <c r="D11859" s="24" t="s">
        <v>826</v>
      </c>
      <c r="E11859" s="24" t="s">
        <v>109</v>
      </c>
      <c r="F11859" s="38" t="n">
        <v>2690</v>
      </c>
      <c r="G11859" s="42" t="n">
        <f aca="false">DATE(YEAR(B11859),MONTH(B11859),1)</f>
        <v>46266</v>
      </c>
      <c r="H11859" s="24" t="str">
        <f aca="false">INDEX(Customers!$B$2:$B$601,MATCH(C11859,Customers!$A$2:$A$601,0))</f>
        <v>Rift Valley</v>
      </c>
      <c r="I11859" s="43" t="n">
        <f aca="false">ROUND(MIN(INDEX(Assumptions!$D$13:$D$18,MATCH(E11859,Assumptions!$A$13:$A$18,0)),MAX(INDEX(Assumptions!$C$13:$C$18,MATCH(E11859,Assumptions!$A$13:$A$18,0)),INDEX(Assumptions!$B$13:$B$18,MATCH(E11859,Assumptions!$A$13:$A$18,0))*F11859)),2)</f>
        <v>10.76</v>
      </c>
    </row>
    <row r="11860" customFormat="false" ht="15" hidden="false" customHeight="false" outlineLevel="0" collapsed="false">
      <c r="A11860" s="24" t="s">
        <v>12683</v>
      </c>
      <c r="B11860" s="39" t="n">
        <v>46269</v>
      </c>
      <c r="C11860" s="24" t="s">
        <v>325</v>
      </c>
      <c r="D11860" s="24" t="s">
        <v>826</v>
      </c>
      <c r="E11860" s="24" t="s">
        <v>109</v>
      </c>
      <c r="F11860" s="38" t="n">
        <v>2570</v>
      </c>
      <c r="G11860" s="42" t="n">
        <f aca="false">DATE(YEAR(B11860),MONTH(B11860),1)</f>
        <v>46266</v>
      </c>
      <c r="H11860" s="24" t="str">
        <f aca="false">INDEX(Customers!$B$2:$B$601,MATCH(C11860,Customers!$A$2:$A$601,0))</f>
        <v>Western</v>
      </c>
      <c r="I11860" s="43" t="n">
        <f aca="false">ROUND(MIN(INDEX(Assumptions!$D$13:$D$18,MATCH(E11860,Assumptions!$A$13:$A$18,0)),MAX(INDEX(Assumptions!$C$13:$C$18,MATCH(E11860,Assumptions!$A$13:$A$18,0)),INDEX(Assumptions!$B$13:$B$18,MATCH(E11860,Assumptions!$A$13:$A$18,0))*F11860)),2)</f>
        <v>10.28</v>
      </c>
    </row>
    <row r="11861" customFormat="false" ht="15" hidden="false" customHeight="false" outlineLevel="0" collapsed="false">
      <c r="A11861" s="24" t="s">
        <v>12684</v>
      </c>
      <c r="B11861" s="39" t="n">
        <v>46269</v>
      </c>
      <c r="C11861" s="24" t="s">
        <v>328</v>
      </c>
      <c r="D11861" s="24" t="s">
        <v>826</v>
      </c>
      <c r="E11861" s="24" t="s">
        <v>111</v>
      </c>
      <c r="F11861" s="38" t="n">
        <v>200</v>
      </c>
      <c r="G11861" s="42" t="n">
        <f aca="false">DATE(YEAR(B11861),MONTH(B11861),1)</f>
        <v>46266</v>
      </c>
      <c r="H11861" s="24" t="str">
        <f aca="false">INDEX(Customers!$B$2:$B$601,MATCH(C11861,Customers!$A$2:$A$601,0))</f>
        <v>Western</v>
      </c>
      <c r="I11861" s="43" t="n">
        <f aca="false">ROUND(MIN(INDEX(Assumptions!$D$13:$D$18,MATCH(E11861,Assumptions!$A$13:$A$18,0)),MAX(INDEX(Assumptions!$C$13:$C$18,MATCH(E11861,Assumptions!$A$13:$A$18,0)),INDEX(Assumptions!$B$13:$B$18,MATCH(E11861,Assumptions!$A$13:$A$18,0))*F11861)),2)</f>
        <v>8</v>
      </c>
    </row>
    <row r="11862" customFormat="false" ht="15" hidden="false" customHeight="false" outlineLevel="0" collapsed="false">
      <c r="A11862" s="24" t="s">
        <v>12685</v>
      </c>
      <c r="B11862" s="39" t="n">
        <v>46269</v>
      </c>
      <c r="C11862" s="24" t="s">
        <v>334</v>
      </c>
      <c r="D11862" s="24" t="s">
        <v>826</v>
      </c>
      <c r="E11862" s="24" t="s">
        <v>103</v>
      </c>
      <c r="F11862" s="38" t="n">
        <v>14120</v>
      </c>
      <c r="G11862" s="42" t="n">
        <f aca="false">DATE(YEAR(B11862),MONTH(B11862),1)</f>
        <v>46266</v>
      </c>
      <c r="H11862" s="24" t="str">
        <f aca="false">INDEX(Customers!$B$2:$B$601,MATCH(C11862,Customers!$A$2:$A$601,0))</f>
        <v>Nairobi</v>
      </c>
      <c r="I11862" s="43" t="n">
        <f aca="false">ROUND(MIN(INDEX(Assumptions!$D$13:$D$18,MATCH(E11862,Assumptions!$A$13:$A$18,0)),MAX(INDEX(Assumptions!$C$13:$C$18,MATCH(E11862,Assumptions!$A$13:$A$18,0)),INDEX(Assumptions!$B$13:$B$18,MATCH(E11862,Assumptions!$A$13:$A$18,0))*F11862)),2)</f>
        <v>105</v>
      </c>
    </row>
    <row r="11863" customFormat="false" ht="15" hidden="false" customHeight="false" outlineLevel="0" collapsed="false">
      <c r="A11863" s="24" t="s">
        <v>12686</v>
      </c>
      <c r="B11863" s="39" t="n">
        <v>46269</v>
      </c>
      <c r="C11863" s="24" t="s">
        <v>345</v>
      </c>
      <c r="D11863" s="24" t="s">
        <v>826</v>
      </c>
      <c r="E11863" s="24" t="s">
        <v>103</v>
      </c>
      <c r="F11863" s="38" t="n">
        <v>2110</v>
      </c>
      <c r="G11863" s="42" t="n">
        <f aca="false">DATE(YEAR(B11863),MONTH(B11863),1)</f>
        <v>46266</v>
      </c>
      <c r="H11863" s="24" t="str">
        <f aca="false">INDEX(Customers!$B$2:$B$601,MATCH(C11863,Customers!$A$2:$A$601,0))</f>
        <v>Central</v>
      </c>
      <c r="I11863" s="43" t="n">
        <f aca="false">ROUND(MIN(INDEX(Assumptions!$D$13:$D$18,MATCH(E11863,Assumptions!$A$13:$A$18,0)),MAX(INDEX(Assumptions!$C$13:$C$18,MATCH(E11863,Assumptions!$A$13:$A$18,0)),INDEX(Assumptions!$B$13:$B$18,MATCH(E11863,Assumptions!$A$13:$A$18,0))*F11863)),2)</f>
        <v>21.1</v>
      </c>
    </row>
    <row r="11864" customFormat="false" ht="15" hidden="false" customHeight="false" outlineLevel="0" collapsed="false">
      <c r="A11864" s="24" t="s">
        <v>12687</v>
      </c>
      <c r="B11864" s="39" t="n">
        <v>46269</v>
      </c>
      <c r="C11864" s="24" t="s">
        <v>349</v>
      </c>
      <c r="D11864" s="24" t="s">
        <v>826</v>
      </c>
      <c r="E11864" s="24" t="s">
        <v>111</v>
      </c>
      <c r="F11864" s="38" t="n">
        <v>100</v>
      </c>
      <c r="G11864" s="42" t="n">
        <f aca="false">DATE(YEAR(B11864),MONTH(B11864),1)</f>
        <v>46266</v>
      </c>
      <c r="H11864" s="24" t="str">
        <f aca="false">INDEX(Customers!$B$2:$B$601,MATCH(C11864,Customers!$A$2:$A$601,0))</f>
        <v>Rift Valley</v>
      </c>
      <c r="I11864" s="43" t="n">
        <f aca="false">ROUND(MIN(INDEX(Assumptions!$D$13:$D$18,MATCH(E11864,Assumptions!$A$13:$A$18,0)),MAX(INDEX(Assumptions!$C$13:$C$18,MATCH(E11864,Assumptions!$A$13:$A$18,0)),INDEX(Assumptions!$B$13:$B$18,MATCH(E11864,Assumptions!$A$13:$A$18,0))*F11864)),2)</f>
        <v>4</v>
      </c>
    </row>
    <row r="11865" customFormat="false" ht="15" hidden="false" customHeight="false" outlineLevel="0" collapsed="false">
      <c r="A11865" s="24" t="s">
        <v>12688</v>
      </c>
      <c r="B11865" s="39" t="n">
        <v>46269</v>
      </c>
      <c r="C11865" s="24" t="s">
        <v>354</v>
      </c>
      <c r="D11865" s="24" t="s">
        <v>826</v>
      </c>
      <c r="E11865" s="24" t="s">
        <v>113</v>
      </c>
      <c r="F11865" s="38" t="n">
        <v>50</v>
      </c>
      <c r="G11865" s="42" t="n">
        <f aca="false">DATE(YEAR(B11865),MONTH(B11865),1)</f>
        <v>46266</v>
      </c>
      <c r="H11865" s="24" t="str">
        <f aca="false">INDEX(Customers!$B$2:$B$601,MATCH(C11865,Customers!$A$2:$A$601,0))</f>
        <v>Eastern</v>
      </c>
      <c r="I11865" s="43" t="n">
        <f aca="false">ROUND(MIN(INDEX(Assumptions!$D$13:$D$18,MATCH(E11865,Assumptions!$A$13:$A$18,0)),MAX(INDEX(Assumptions!$C$13:$C$18,MATCH(E11865,Assumptions!$A$13:$A$18,0)),INDEX(Assumptions!$B$13:$B$18,MATCH(E11865,Assumptions!$A$13:$A$18,0))*F11865)),2)</f>
        <v>2.5</v>
      </c>
    </row>
    <row r="11866" customFormat="false" ht="15" hidden="false" customHeight="false" outlineLevel="0" collapsed="false">
      <c r="A11866" s="24" t="s">
        <v>12689</v>
      </c>
      <c r="B11866" s="39" t="n">
        <v>46269</v>
      </c>
      <c r="C11866" s="24" t="s">
        <v>371</v>
      </c>
      <c r="D11866" s="24" t="s">
        <v>826</v>
      </c>
      <c r="E11866" s="24" t="s">
        <v>111</v>
      </c>
      <c r="F11866" s="38" t="n">
        <v>500</v>
      </c>
      <c r="G11866" s="42" t="n">
        <f aca="false">DATE(YEAR(B11866),MONTH(B11866),1)</f>
        <v>46266</v>
      </c>
      <c r="H11866" s="24" t="str">
        <f aca="false">INDEX(Customers!$B$2:$B$601,MATCH(C11866,Customers!$A$2:$A$601,0))</f>
        <v>Eastern</v>
      </c>
      <c r="I11866" s="43" t="n">
        <f aca="false">ROUND(MIN(INDEX(Assumptions!$D$13:$D$18,MATCH(E11866,Assumptions!$A$13:$A$18,0)),MAX(INDEX(Assumptions!$C$13:$C$18,MATCH(E11866,Assumptions!$A$13:$A$18,0)),INDEX(Assumptions!$B$13:$B$18,MATCH(E11866,Assumptions!$A$13:$A$18,0))*F11866)),2)</f>
        <v>20</v>
      </c>
    </row>
    <row r="11867" customFormat="false" ht="15" hidden="false" customHeight="false" outlineLevel="0" collapsed="false">
      <c r="A11867" s="24" t="s">
        <v>12690</v>
      </c>
      <c r="B11867" s="39" t="n">
        <v>46269</v>
      </c>
      <c r="C11867" s="24" t="s">
        <v>373</v>
      </c>
      <c r="D11867" s="24" t="s">
        <v>826</v>
      </c>
      <c r="E11867" s="24" t="s">
        <v>111</v>
      </c>
      <c r="F11867" s="38" t="n">
        <v>200</v>
      </c>
      <c r="G11867" s="42" t="n">
        <f aca="false">DATE(YEAR(B11867),MONTH(B11867),1)</f>
        <v>46266</v>
      </c>
      <c r="H11867" s="24" t="str">
        <f aca="false">INDEX(Customers!$B$2:$B$601,MATCH(C11867,Customers!$A$2:$A$601,0))</f>
        <v>Rift Valley</v>
      </c>
      <c r="I11867" s="43" t="n">
        <f aca="false">ROUND(MIN(INDEX(Assumptions!$D$13:$D$18,MATCH(E11867,Assumptions!$A$13:$A$18,0)),MAX(INDEX(Assumptions!$C$13:$C$18,MATCH(E11867,Assumptions!$A$13:$A$18,0)),INDEX(Assumptions!$B$13:$B$18,MATCH(E11867,Assumptions!$A$13:$A$18,0))*F11867)),2)</f>
        <v>8</v>
      </c>
    </row>
    <row r="11868" customFormat="false" ht="15" hidden="false" customHeight="false" outlineLevel="0" collapsed="false">
      <c r="A11868" s="24" t="s">
        <v>12691</v>
      </c>
      <c r="B11868" s="39" t="n">
        <v>46269</v>
      </c>
      <c r="C11868" s="24" t="s">
        <v>377</v>
      </c>
      <c r="D11868" s="24" t="s">
        <v>196</v>
      </c>
      <c r="E11868" s="24" t="s">
        <v>107</v>
      </c>
      <c r="F11868" s="38" t="n">
        <v>15640</v>
      </c>
      <c r="G11868" s="42" t="n">
        <f aca="false">DATE(YEAR(B11868),MONTH(B11868),1)</f>
        <v>46266</v>
      </c>
      <c r="H11868" s="24" t="str">
        <f aca="false">INDEX(Customers!$B$2:$B$601,MATCH(C11868,Customers!$A$2:$A$601,0))</f>
        <v>Western</v>
      </c>
      <c r="I11868" s="43" t="n">
        <f aca="false">ROUND(MIN(INDEX(Assumptions!$D$13:$D$18,MATCH(E11868,Assumptions!$A$13:$A$18,0)),MAX(INDEX(Assumptions!$C$13:$C$18,MATCH(E11868,Assumptions!$A$13:$A$18,0)),INDEX(Assumptions!$B$13:$B$18,MATCH(E11868,Assumptions!$A$13:$A$18,0))*F11868)),2)</f>
        <v>0</v>
      </c>
    </row>
    <row r="11869" customFormat="false" ht="15" hidden="false" customHeight="false" outlineLevel="0" collapsed="false">
      <c r="A11869" s="24" t="s">
        <v>12692</v>
      </c>
      <c r="B11869" s="39" t="n">
        <v>46269</v>
      </c>
      <c r="C11869" s="24" t="s">
        <v>386</v>
      </c>
      <c r="D11869" s="24" t="s">
        <v>153</v>
      </c>
      <c r="E11869" s="24" t="s">
        <v>107</v>
      </c>
      <c r="F11869" s="38" t="n">
        <v>5390</v>
      </c>
      <c r="G11869" s="42" t="n">
        <f aca="false">DATE(YEAR(B11869),MONTH(B11869),1)</f>
        <v>46266</v>
      </c>
      <c r="H11869" s="24" t="str">
        <f aca="false">INDEX(Customers!$B$2:$B$601,MATCH(C11869,Customers!$A$2:$A$601,0))</f>
        <v>Nairobi</v>
      </c>
      <c r="I11869" s="43" t="n">
        <f aca="false">ROUND(MIN(INDEX(Assumptions!$D$13:$D$18,MATCH(E11869,Assumptions!$A$13:$A$18,0)),MAX(INDEX(Assumptions!$C$13:$C$18,MATCH(E11869,Assumptions!$A$13:$A$18,0)),INDEX(Assumptions!$B$13:$B$18,MATCH(E11869,Assumptions!$A$13:$A$18,0))*F11869)),2)</f>
        <v>0</v>
      </c>
    </row>
    <row r="11870" customFormat="false" ht="15" hidden="false" customHeight="false" outlineLevel="0" collapsed="false">
      <c r="A11870" s="24" t="s">
        <v>12693</v>
      </c>
      <c r="B11870" s="39" t="n">
        <v>46269</v>
      </c>
      <c r="C11870" s="24" t="s">
        <v>391</v>
      </c>
      <c r="D11870" s="24" t="s">
        <v>826</v>
      </c>
      <c r="E11870" s="24" t="s">
        <v>103</v>
      </c>
      <c r="F11870" s="38" t="n">
        <v>4480</v>
      </c>
      <c r="G11870" s="42" t="n">
        <f aca="false">DATE(YEAR(B11870),MONTH(B11870),1)</f>
        <v>46266</v>
      </c>
      <c r="H11870" s="24" t="str">
        <f aca="false">INDEX(Customers!$B$2:$B$601,MATCH(C11870,Customers!$A$2:$A$601,0))</f>
        <v>Nairobi</v>
      </c>
      <c r="I11870" s="43" t="n">
        <f aca="false">ROUND(MIN(INDEX(Assumptions!$D$13:$D$18,MATCH(E11870,Assumptions!$A$13:$A$18,0)),MAX(INDEX(Assumptions!$C$13:$C$18,MATCH(E11870,Assumptions!$A$13:$A$18,0)),INDEX(Assumptions!$B$13:$B$18,MATCH(E11870,Assumptions!$A$13:$A$18,0))*F11870)),2)</f>
        <v>44.8</v>
      </c>
    </row>
    <row r="11871" customFormat="false" ht="15" hidden="false" customHeight="false" outlineLevel="0" collapsed="false">
      <c r="A11871" s="24" t="s">
        <v>12694</v>
      </c>
      <c r="B11871" s="39" t="n">
        <v>46269</v>
      </c>
      <c r="C11871" s="24" t="s">
        <v>422</v>
      </c>
      <c r="D11871" s="24" t="s">
        <v>826</v>
      </c>
      <c r="E11871" s="24" t="s">
        <v>111</v>
      </c>
      <c r="F11871" s="38" t="n">
        <v>500</v>
      </c>
      <c r="G11871" s="42" t="n">
        <f aca="false">DATE(YEAR(B11871),MONTH(B11871),1)</f>
        <v>46266</v>
      </c>
      <c r="H11871" s="24" t="str">
        <f aca="false">INDEX(Customers!$B$2:$B$601,MATCH(C11871,Customers!$A$2:$A$601,0))</f>
        <v>Coast</v>
      </c>
      <c r="I11871" s="43" t="n">
        <f aca="false">ROUND(MIN(INDEX(Assumptions!$D$13:$D$18,MATCH(E11871,Assumptions!$A$13:$A$18,0)),MAX(INDEX(Assumptions!$C$13:$C$18,MATCH(E11871,Assumptions!$A$13:$A$18,0)),INDEX(Assumptions!$B$13:$B$18,MATCH(E11871,Assumptions!$A$13:$A$18,0))*F11871)),2)</f>
        <v>20</v>
      </c>
    </row>
    <row r="11872" customFormat="false" ht="15" hidden="false" customHeight="false" outlineLevel="0" collapsed="false">
      <c r="A11872" s="24" t="s">
        <v>12695</v>
      </c>
      <c r="B11872" s="39" t="n">
        <v>46269</v>
      </c>
      <c r="C11872" s="24" t="s">
        <v>437</v>
      </c>
      <c r="D11872" s="24" t="s">
        <v>826</v>
      </c>
      <c r="E11872" s="24" t="s">
        <v>103</v>
      </c>
      <c r="F11872" s="38" t="n">
        <v>1190</v>
      </c>
      <c r="G11872" s="42" t="n">
        <f aca="false">DATE(YEAR(B11872),MONTH(B11872),1)</f>
        <v>46266</v>
      </c>
      <c r="H11872" s="24" t="str">
        <f aca="false">INDEX(Customers!$B$2:$B$601,MATCH(C11872,Customers!$A$2:$A$601,0))</f>
        <v>Nairobi</v>
      </c>
      <c r="I11872" s="43" t="n">
        <f aca="false">ROUND(MIN(INDEX(Assumptions!$D$13:$D$18,MATCH(E11872,Assumptions!$A$13:$A$18,0)),MAX(INDEX(Assumptions!$C$13:$C$18,MATCH(E11872,Assumptions!$A$13:$A$18,0)),INDEX(Assumptions!$B$13:$B$18,MATCH(E11872,Assumptions!$A$13:$A$18,0))*F11872)),2)</f>
        <v>11.9</v>
      </c>
    </row>
    <row r="11873" customFormat="false" ht="15" hidden="false" customHeight="false" outlineLevel="0" collapsed="false">
      <c r="A11873" s="24" t="s">
        <v>12696</v>
      </c>
      <c r="B11873" s="39" t="n">
        <v>46269</v>
      </c>
      <c r="C11873" s="24" t="s">
        <v>449</v>
      </c>
      <c r="D11873" s="24" t="s">
        <v>826</v>
      </c>
      <c r="E11873" s="24" t="s">
        <v>103</v>
      </c>
      <c r="F11873" s="38" t="n">
        <v>5900</v>
      </c>
      <c r="G11873" s="42" t="n">
        <f aca="false">DATE(YEAR(B11873),MONTH(B11873),1)</f>
        <v>46266</v>
      </c>
      <c r="H11873" s="24" t="str">
        <f aca="false">INDEX(Customers!$B$2:$B$601,MATCH(C11873,Customers!$A$2:$A$601,0))</f>
        <v>Rift Valley</v>
      </c>
      <c r="I11873" s="43" t="n">
        <f aca="false">ROUND(MIN(INDEX(Assumptions!$D$13:$D$18,MATCH(E11873,Assumptions!$A$13:$A$18,0)),MAX(INDEX(Assumptions!$C$13:$C$18,MATCH(E11873,Assumptions!$A$13:$A$18,0)),INDEX(Assumptions!$B$13:$B$18,MATCH(E11873,Assumptions!$A$13:$A$18,0))*F11873)),2)</f>
        <v>59</v>
      </c>
    </row>
    <row r="11874" customFormat="false" ht="15" hidden="false" customHeight="false" outlineLevel="0" collapsed="false">
      <c r="A11874" s="24" t="s">
        <v>12697</v>
      </c>
      <c r="B11874" s="39" t="n">
        <v>46269</v>
      </c>
      <c r="C11874" s="24" t="s">
        <v>450</v>
      </c>
      <c r="D11874" s="24" t="s">
        <v>826</v>
      </c>
      <c r="E11874" s="24" t="s">
        <v>103</v>
      </c>
      <c r="F11874" s="38" t="n">
        <v>4750</v>
      </c>
      <c r="G11874" s="42" t="n">
        <f aca="false">DATE(YEAR(B11874),MONTH(B11874),1)</f>
        <v>46266</v>
      </c>
      <c r="H11874" s="24" t="str">
        <f aca="false">INDEX(Customers!$B$2:$B$601,MATCH(C11874,Customers!$A$2:$A$601,0))</f>
        <v>Eastern</v>
      </c>
      <c r="I11874" s="43" t="n">
        <f aca="false">ROUND(MIN(INDEX(Assumptions!$D$13:$D$18,MATCH(E11874,Assumptions!$A$13:$A$18,0)),MAX(INDEX(Assumptions!$C$13:$C$18,MATCH(E11874,Assumptions!$A$13:$A$18,0)),INDEX(Assumptions!$B$13:$B$18,MATCH(E11874,Assumptions!$A$13:$A$18,0))*F11874)),2)</f>
        <v>47.5</v>
      </c>
    </row>
    <row r="11875" customFormat="false" ht="15" hidden="false" customHeight="false" outlineLevel="0" collapsed="false">
      <c r="A11875" s="24" t="s">
        <v>12698</v>
      </c>
      <c r="B11875" s="39" t="n">
        <v>46269</v>
      </c>
      <c r="C11875" s="24" t="s">
        <v>474</v>
      </c>
      <c r="D11875" s="24" t="s">
        <v>826</v>
      </c>
      <c r="E11875" s="24" t="s">
        <v>111</v>
      </c>
      <c r="F11875" s="38" t="n">
        <v>200</v>
      </c>
      <c r="G11875" s="42" t="n">
        <f aca="false">DATE(YEAR(B11875),MONTH(B11875),1)</f>
        <v>46266</v>
      </c>
      <c r="H11875" s="24" t="str">
        <f aca="false">INDEX(Customers!$B$2:$B$601,MATCH(C11875,Customers!$A$2:$A$601,0))</f>
        <v>Eastern</v>
      </c>
      <c r="I11875" s="43" t="n">
        <f aca="false">ROUND(MIN(INDEX(Assumptions!$D$13:$D$18,MATCH(E11875,Assumptions!$A$13:$A$18,0)),MAX(INDEX(Assumptions!$C$13:$C$18,MATCH(E11875,Assumptions!$A$13:$A$18,0)),INDEX(Assumptions!$B$13:$B$18,MATCH(E11875,Assumptions!$A$13:$A$18,0))*F11875)),2)</f>
        <v>8</v>
      </c>
    </row>
    <row r="11876" customFormat="false" ht="15" hidden="false" customHeight="false" outlineLevel="0" collapsed="false">
      <c r="A11876" s="24" t="s">
        <v>12699</v>
      </c>
      <c r="B11876" s="39" t="n">
        <v>46269</v>
      </c>
      <c r="C11876" s="24" t="s">
        <v>475</v>
      </c>
      <c r="D11876" s="24" t="s">
        <v>188</v>
      </c>
      <c r="E11876" s="24" t="s">
        <v>105</v>
      </c>
      <c r="F11876" s="38" t="n">
        <v>3960</v>
      </c>
      <c r="G11876" s="42" t="n">
        <f aca="false">DATE(YEAR(B11876),MONTH(B11876),1)</f>
        <v>46266</v>
      </c>
      <c r="H11876" s="24" t="str">
        <f aca="false">INDEX(Customers!$B$2:$B$601,MATCH(C11876,Customers!$A$2:$A$601,0))</f>
        <v>Coast</v>
      </c>
      <c r="I11876" s="43" t="n">
        <f aca="false">ROUND(MIN(INDEX(Assumptions!$D$13:$D$18,MATCH(E11876,Assumptions!$A$13:$A$18,0)),MAX(INDEX(Assumptions!$C$13:$C$18,MATCH(E11876,Assumptions!$A$13:$A$18,0)),INDEX(Assumptions!$B$13:$B$18,MATCH(E11876,Assumptions!$A$13:$A$18,0))*F11876)),2)</f>
        <v>59.4</v>
      </c>
    </row>
    <row r="11877" customFormat="false" ht="15" hidden="false" customHeight="false" outlineLevel="0" collapsed="false">
      <c r="A11877" s="24" t="s">
        <v>12700</v>
      </c>
      <c r="B11877" s="39" t="n">
        <v>46269</v>
      </c>
      <c r="C11877" s="24" t="s">
        <v>476</v>
      </c>
      <c r="D11877" s="24" t="s">
        <v>826</v>
      </c>
      <c r="E11877" s="24" t="s">
        <v>113</v>
      </c>
      <c r="F11877" s="38" t="n">
        <v>50</v>
      </c>
      <c r="G11877" s="42" t="n">
        <f aca="false">DATE(YEAR(B11877),MONTH(B11877),1)</f>
        <v>46266</v>
      </c>
      <c r="H11877" s="24" t="str">
        <f aca="false">INDEX(Customers!$B$2:$B$601,MATCH(C11877,Customers!$A$2:$A$601,0))</f>
        <v>Coast</v>
      </c>
      <c r="I11877" s="43" t="n">
        <f aca="false">ROUND(MIN(INDEX(Assumptions!$D$13:$D$18,MATCH(E11877,Assumptions!$A$13:$A$18,0)),MAX(INDEX(Assumptions!$C$13:$C$18,MATCH(E11877,Assumptions!$A$13:$A$18,0)),INDEX(Assumptions!$B$13:$B$18,MATCH(E11877,Assumptions!$A$13:$A$18,0))*F11877)),2)</f>
        <v>2.5</v>
      </c>
    </row>
    <row r="11878" customFormat="false" ht="15" hidden="false" customHeight="false" outlineLevel="0" collapsed="false">
      <c r="A11878" s="24" t="s">
        <v>12701</v>
      </c>
      <c r="B11878" s="39" t="n">
        <v>46269</v>
      </c>
      <c r="C11878" s="24" t="s">
        <v>494</v>
      </c>
      <c r="D11878" s="24" t="s">
        <v>826</v>
      </c>
      <c r="E11878" s="24" t="s">
        <v>111</v>
      </c>
      <c r="F11878" s="38" t="n">
        <v>50</v>
      </c>
      <c r="G11878" s="42" t="n">
        <f aca="false">DATE(YEAR(B11878),MONTH(B11878),1)</f>
        <v>46266</v>
      </c>
      <c r="H11878" s="24" t="str">
        <f aca="false">INDEX(Customers!$B$2:$B$601,MATCH(C11878,Customers!$A$2:$A$601,0))</f>
        <v>Coast</v>
      </c>
      <c r="I11878" s="43" t="n">
        <f aca="false">ROUND(MIN(INDEX(Assumptions!$D$13:$D$18,MATCH(E11878,Assumptions!$A$13:$A$18,0)),MAX(INDEX(Assumptions!$C$13:$C$18,MATCH(E11878,Assumptions!$A$13:$A$18,0)),INDEX(Assumptions!$B$13:$B$18,MATCH(E11878,Assumptions!$A$13:$A$18,0))*F11878)),2)</f>
        <v>2</v>
      </c>
    </row>
    <row r="11879" customFormat="false" ht="15" hidden="false" customHeight="false" outlineLevel="0" collapsed="false">
      <c r="A11879" s="24" t="s">
        <v>12702</v>
      </c>
      <c r="B11879" s="39" t="n">
        <v>46269</v>
      </c>
      <c r="C11879" s="24" t="s">
        <v>500</v>
      </c>
      <c r="D11879" s="24" t="s">
        <v>826</v>
      </c>
      <c r="E11879" s="24" t="s">
        <v>103</v>
      </c>
      <c r="F11879" s="38" t="n">
        <v>530</v>
      </c>
      <c r="G11879" s="42" t="n">
        <f aca="false">DATE(YEAR(B11879),MONTH(B11879),1)</f>
        <v>46266</v>
      </c>
      <c r="H11879" s="24" t="str">
        <f aca="false">INDEX(Customers!$B$2:$B$601,MATCH(C11879,Customers!$A$2:$A$601,0))</f>
        <v>Central</v>
      </c>
      <c r="I11879" s="43" t="n">
        <f aca="false">ROUND(MIN(INDEX(Assumptions!$D$13:$D$18,MATCH(E11879,Assumptions!$A$13:$A$18,0)),MAX(INDEX(Assumptions!$C$13:$C$18,MATCH(E11879,Assumptions!$A$13:$A$18,0)),INDEX(Assumptions!$B$13:$B$18,MATCH(E11879,Assumptions!$A$13:$A$18,0))*F11879)),2)</f>
        <v>5.3</v>
      </c>
    </row>
    <row r="11880" customFormat="false" ht="15" hidden="false" customHeight="false" outlineLevel="0" collapsed="false">
      <c r="A11880" s="24" t="s">
        <v>12703</v>
      </c>
      <c r="B11880" s="39" t="n">
        <v>46269</v>
      </c>
      <c r="C11880" s="24" t="s">
        <v>501</v>
      </c>
      <c r="D11880" s="24" t="s">
        <v>826</v>
      </c>
      <c r="E11880" s="24" t="s">
        <v>103</v>
      </c>
      <c r="F11880" s="38" t="n">
        <v>2770</v>
      </c>
      <c r="G11880" s="42" t="n">
        <f aca="false">DATE(YEAR(B11880),MONTH(B11880),1)</f>
        <v>46266</v>
      </c>
      <c r="H11880" s="24" t="str">
        <f aca="false">INDEX(Customers!$B$2:$B$601,MATCH(C11880,Customers!$A$2:$A$601,0))</f>
        <v>Western</v>
      </c>
      <c r="I11880" s="43" t="n">
        <f aca="false">ROUND(MIN(INDEX(Assumptions!$D$13:$D$18,MATCH(E11880,Assumptions!$A$13:$A$18,0)),MAX(INDEX(Assumptions!$C$13:$C$18,MATCH(E11880,Assumptions!$A$13:$A$18,0)),INDEX(Assumptions!$B$13:$B$18,MATCH(E11880,Assumptions!$A$13:$A$18,0))*F11880)),2)</f>
        <v>27.7</v>
      </c>
    </row>
    <row r="11881" customFormat="false" ht="15" hidden="false" customHeight="false" outlineLevel="0" collapsed="false">
      <c r="A11881" s="24" t="s">
        <v>12704</v>
      </c>
      <c r="B11881" s="39" t="n">
        <v>46269</v>
      </c>
      <c r="C11881" s="24" t="s">
        <v>517</v>
      </c>
      <c r="D11881" s="24" t="s">
        <v>826</v>
      </c>
      <c r="E11881" s="24" t="s">
        <v>109</v>
      </c>
      <c r="F11881" s="38" t="n">
        <v>810</v>
      </c>
      <c r="G11881" s="42" t="n">
        <f aca="false">DATE(YEAR(B11881),MONTH(B11881),1)</f>
        <v>46266</v>
      </c>
      <c r="H11881" s="24" t="str">
        <f aca="false">INDEX(Customers!$B$2:$B$601,MATCH(C11881,Customers!$A$2:$A$601,0))</f>
        <v>Nairobi</v>
      </c>
      <c r="I11881" s="43" t="n">
        <f aca="false">ROUND(MIN(INDEX(Assumptions!$D$13:$D$18,MATCH(E11881,Assumptions!$A$13:$A$18,0)),MAX(INDEX(Assumptions!$C$13:$C$18,MATCH(E11881,Assumptions!$A$13:$A$18,0)),INDEX(Assumptions!$B$13:$B$18,MATCH(E11881,Assumptions!$A$13:$A$18,0))*F11881)),2)</f>
        <v>3.24</v>
      </c>
    </row>
    <row r="11882" customFormat="false" ht="15" hidden="false" customHeight="false" outlineLevel="0" collapsed="false">
      <c r="A11882" s="24" t="s">
        <v>12705</v>
      </c>
      <c r="B11882" s="39" t="n">
        <v>46269</v>
      </c>
      <c r="C11882" s="24" t="s">
        <v>543</v>
      </c>
      <c r="D11882" s="24" t="s">
        <v>826</v>
      </c>
      <c r="E11882" s="24" t="s">
        <v>103</v>
      </c>
      <c r="F11882" s="38" t="n">
        <v>1270</v>
      </c>
      <c r="G11882" s="42" t="n">
        <f aca="false">DATE(YEAR(B11882),MONTH(B11882),1)</f>
        <v>46266</v>
      </c>
      <c r="H11882" s="24" t="str">
        <f aca="false">INDEX(Customers!$B$2:$B$601,MATCH(C11882,Customers!$A$2:$A$601,0))</f>
        <v>Central</v>
      </c>
      <c r="I11882" s="43" t="n">
        <f aca="false">ROUND(MIN(INDEX(Assumptions!$D$13:$D$18,MATCH(E11882,Assumptions!$A$13:$A$18,0)),MAX(INDEX(Assumptions!$C$13:$C$18,MATCH(E11882,Assumptions!$A$13:$A$18,0)),INDEX(Assumptions!$B$13:$B$18,MATCH(E11882,Assumptions!$A$13:$A$18,0))*F11882)),2)</f>
        <v>12.7</v>
      </c>
    </row>
    <row r="11883" customFormat="false" ht="15" hidden="false" customHeight="false" outlineLevel="0" collapsed="false">
      <c r="A11883" s="24" t="s">
        <v>12706</v>
      </c>
      <c r="B11883" s="39" t="n">
        <v>46269</v>
      </c>
      <c r="C11883" s="24" t="s">
        <v>545</v>
      </c>
      <c r="D11883" s="24" t="s">
        <v>153</v>
      </c>
      <c r="E11883" s="24" t="s">
        <v>107</v>
      </c>
      <c r="F11883" s="38" t="n">
        <v>4110</v>
      </c>
      <c r="G11883" s="42" t="n">
        <f aca="false">DATE(YEAR(B11883),MONTH(B11883),1)</f>
        <v>46266</v>
      </c>
      <c r="H11883" s="24" t="str">
        <f aca="false">INDEX(Customers!$B$2:$B$601,MATCH(C11883,Customers!$A$2:$A$601,0))</f>
        <v>Rift Valley</v>
      </c>
      <c r="I11883" s="43" t="n">
        <f aca="false">ROUND(MIN(INDEX(Assumptions!$D$13:$D$18,MATCH(E11883,Assumptions!$A$13:$A$18,0)),MAX(INDEX(Assumptions!$C$13:$C$18,MATCH(E11883,Assumptions!$A$13:$A$18,0)),INDEX(Assumptions!$B$13:$B$18,MATCH(E11883,Assumptions!$A$13:$A$18,0))*F11883)),2)</f>
        <v>0</v>
      </c>
    </row>
    <row r="11884" customFormat="false" ht="15" hidden="false" customHeight="false" outlineLevel="0" collapsed="false">
      <c r="A11884" s="24" t="s">
        <v>12707</v>
      </c>
      <c r="B11884" s="39" t="n">
        <v>46269</v>
      </c>
      <c r="C11884" s="24" t="s">
        <v>549</v>
      </c>
      <c r="D11884" s="24" t="s">
        <v>826</v>
      </c>
      <c r="E11884" s="24" t="s">
        <v>113</v>
      </c>
      <c r="F11884" s="38" t="n">
        <v>99</v>
      </c>
      <c r="G11884" s="42" t="n">
        <f aca="false">DATE(YEAR(B11884),MONTH(B11884),1)</f>
        <v>46266</v>
      </c>
      <c r="H11884" s="24" t="str">
        <f aca="false">INDEX(Customers!$B$2:$B$601,MATCH(C11884,Customers!$A$2:$A$601,0))</f>
        <v>Eastern</v>
      </c>
      <c r="I11884" s="43" t="n">
        <f aca="false">ROUND(MIN(INDEX(Assumptions!$D$13:$D$18,MATCH(E11884,Assumptions!$A$13:$A$18,0)),MAX(INDEX(Assumptions!$C$13:$C$18,MATCH(E11884,Assumptions!$A$13:$A$18,0)),INDEX(Assumptions!$B$13:$B$18,MATCH(E11884,Assumptions!$A$13:$A$18,0))*F11884)),2)</f>
        <v>4.95</v>
      </c>
    </row>
    <row r="11885" customFormat="false" ht="15" hidden="false" customHeight="false" outlineLevel="0" collapsed="false">
      <c r="A11885" s="24" t="s">
        <v>12708</v>
      </c>
      <c r="B11885" s="39" t="n">
        <v>46269</v>
      </c>
      <c r="C11885" s="24" t="s">
        <v>550</v>
      </c>
      <c r="D11885" s="24" t="s">
        <v>193</v>
      </c>
      <c r="E11885" s="24" t="s">
        <v>105</v>
      </c>
      <c r="F11885" s="38" t="n">
        <v>10230</v>
      </c>
      <c r="G11885" s="42" t="n">
        <f aca="false">DATE(YEAR(B11885),MONTH(B11885),1)</f>
        <v>46266</v>
      </c>
      <c r="H11885" s="24" t="str">
        <f aca="false">INDEX(Customers!$B$2:$B$601,MATCH(C11885,Customers!$A$2:$A$601,0))</f>
        <v>Western</v>
      </c>
      <c r="I11885" s="43" t="n">
        <f aca="false">ROUND(MIN(INDEX(Assumptions!$D$13:$D$18,MATCH(E11885,Assumptions!$A$13:$A$18,0)),MAX(INDEX(Assumptions!$C$13:$C$18,MATCH(E11885,Assumptions!$A$13:$A$18,0)),INDEX(Assumptions!$B$13:$B$18,MATCH(E11885,Assumptions!$A$13:$A$18,0))*F11885)),2)</f>
        <v>153.45</v>
      </c>
    </row>
    <row r="11886" customFormat="false" ht="15" hidden="false" customHeight="false" outlineLevel="0" collapsed="false">
      <c r="A11886" s="24" t="s">
        <v>12709</v>
      </c>
      <c r="B11886" s="39" t="n">
        <v>46269</v>
      </c>
      <c r="C11886" s="24" t="s">
        <v>556</v>
      </c>
      <c r="D11886" s="24" t="s">
        <v>166</v>
      </c>
      <c r="E11886" s="24" t="s">
        <v>107</v>
      </c>
      <c r="F11886" s="38" t="n">
        <v>7950</v>
      </c>
      <c r="G11886" s="42" t="n">
        <f aca="false">DATE(YEAR(B11886),MONTH(B11886),1)</f>
        <v>46266</v>
      </c>
      <c r="H11886" s="24" t="str">
        <f aca="false">INDEX(Customers!$B$2:$B$601,MATCH(C11886,Customers!$A$2:$A$601,0))</f>
        <v>Central</v>
      </c>
      <c r="I11886" s="43" t="n">
        <f aca="false">ROUND(MIN(INDEX(Assumptions!$D$13:$D$18,MATCH(E11886,Assumptions!$A$13:$A$18,0)),MAX(INDEX(Assumptions!$C$13:$C$18,MATCH(E11886,Assumptions!$A$13:$A$18,0)),INDEX(Assumptions!$B$13:$B$18,MATCH(E11886,Assumptions!$A$13:$A$18,0))*F11886)),2)</f>
        <v>0</v>
      </c>
    </row>
    <row r="11887" customFormat="false" ht="15" hidden="false" customHeight="false" outlineLevel="0" collapsed="false">
      <c r="A11887" s="24" t="s">
        <v>12710</v>
      </c>
      <c r="B11887" s="39" t="n">
        <v>46269</v>
      </c>
      <c r="C11887" s="24" t="s">
        <v>574</v>
      </c>
      <c r="D11887" s="24" t="s">
        <v>165</v>
      </c>
      <c r="E11887" s="24" t="s">
        <v>105</v>
      </c>
      <c r="F11887" s="38" t="n">
        <v>2300</v>
      </c>
      <c r="G11887" s="42" t="n">
        <f aca="false">DATE(YEAR(B11887),MONTH(B11887),1)</f>
        <v>46266</v>
      </c>
      <c r="H11887" s="24" t="str">
        <f aca="false">INDEX(Customers!$B$2:$B$601,MATCH(C11887,Customers!$A$2:$A$601,0))</f>
        <v>Central</v>
      </c>
      <c r="I11887" s="43" t="n">
        <f aca="false">ROUND(MIN(INDEX(Assumptions!$D$13:$D$18,MATCH(E11887,Assumptions!$A$13:$A$18,0)),MAX(INDEX(Assumptions!$C$13:$C$18,MATCH(E11887,Assumptions!$A$13:$A$18,0)),INDEX(Assumptions!$B$13:$B$18,MATCH(E11887,Assumptions!$A$13:$A$18,0))*F11887)),2)</f>
        <v>34.5</v>
      </c>
    </row>
    <row r="11888" customFormat="false" ht="15" hidden="false" customHeight="false" outlineLevel="0" collapsed="false">
      <c r="A11888" s="24" t="s">
        <v>12711</v>
      </c>
      <c r="B11888" s="39" t="n">
        <v>46269</v>
      </c>
      <c r="C11888" s="24" t="s">
        <v>582</v>
      </c>
      <c r="D11888" s="24" t="s">
        <v>826</v>
      </c>
      <c r="E11888" s="24" t="s">
        <v>111</v>
      </c>
      <c r="F11888" s="38" t="n">
        <v>200</v>
      </c>
      <c r="G11888" s="42" t="n">
        <f aca="false">DATE(YEAR(B11888),MONTH(B11888),1)</f>
        <v>46266</v>
      </c>
      <c r="H11888" s="24" t="str">
        <f aca="false">INDEX(Customers!$B$2:$B$601,MATCH(C11888,Customers!$A$2:$A$601,0))</f>
        <v>Nairobi</v>
      </c>
      <c r="I11888" s="43" t="n">
        <f aca="false">ROUND(MIN(INDEX(Assumptions!$D$13:$D$18,MATCH(E11888,Assumptions!$A$13:$A$18,0)),MAX(INDEX(Assumptions!$C$13:$C$18,MATCH(E11888,Assumptions!$A$13:$A$18,0)),INDEX(Assumptions!$B$13:$B$18,MATCH(E11888,Assumptions!$A$13:$A$18,0))*F11888)),2)</f>
        <v>8</v>
      </c>
    </row>
    <row r="11889" customFormat="false" ht="15" hidden="false" customHeight="false" outlineLevel="0" collapsed="false">
      <c r="A11889" s="24" t="s">
        <v>12712</v>
      </c>
      <c r="B11889" s="39" t="n">
        <v>46269</v>
      </c>
      <c r="C11889" s="24" t="s">
        <v>588</v>
      </c>
      <c r="D11889" s="24" t="s">
        <v>154</v>
      </c>
      <c r="E11889" s="24" t="s">
        <v>107</v>
      </c>
      <c r="F11889" s="38" t="n">
        <v>5940</v>
      </c>
      <c r="G11889" s="42" t="n">
        <f aca="false">DATE(YEAR(B11889),MONTH(B11889),1)</f>
        <v>46266</v>
      </c>
      <c r="H11889" s="24" t="str">
        <f aca="false">INDEX(Customers!$B$2:$B$601,MATCH(C11889,Customers!$A$2:$A$601,0))</f>
        <v>Nairobi</v>
      </c>
      <c r="I11889" s="43" t="n">
        <f aca="false">ROUND(MIN(INDEX(Assumptions!$D$13:$D$18,MATCH(E11889,Assumptions!$A$13:$A$18,0)),MAX(INDEX(Assumptions!$C$13:$C$18,MATCH(E11889,Assumptions!$A$13:$A$18,0)),INDEX(Assumptions!$B$13:$B$18,MATCH(E11889,Assumptions!$A$13:$A$18,0))*F11889)),2)</f>
        <v>0</v>
      </c>
    </row>
    <row r="11890" customFormat="false" ht="15" hidden="false" customHeight="false" outlineLevel="0" collapsed="false">
      <c r="A11890" s="24" t="s">
        <v>12713</v>
      </c>
      <c r="B11890" s="39" t="n">
        <v>46269</v>
      </c>
      <c r="C11890" s="24" t="s">
        <v>600</v>
      </c>
      <c r="D11890" s="24" t="s">
        <v>826</v>
      </c>
      <c r="E11890" s="24" t="s">
        <v>111</v>
      </c>
      <c r="F11890" s="38" t="n">
        <v>20</v>
      </c>
      <c r="G11890" s="42" t="n">
        <f aca="false">DATE(YEAR(B11890),MONTH(B11890),1)</f>
        <v>46266</v>
      </c>
      <c r="H11890" s="24" t="str">
        <f aca="false">INDEX(Customers!$B$2:$B$601,MATCH(C11890,Customers!$A$2:$A$601,0))</f>
        <v>Coast</v>
      </c>
      <c r="I11890" s="43" t="n">
        <f aca="false">ROUND(MIN(INDEX(Assumptions!$D$13:$D$18,MATCH(E11890,Assumptions!$A$13:$A$18,0)),MAX(INDEX(Assumptions!$C$13:$C$18,MATCH(E11890,Assumptions!$A$13:$A$18,0)),INDEX(Assumptions!$B$13:$B$18,MATCH(E11890,Assumptions!$A$13:$A$18,0))*F11890)),2)</f>
        <v>0.8</v>
      </c>
    </row>
    <row r="11891" customFormat="false" ht="15" hidden="false" customHeight="false" outlineLevel="0" collapsed="false">
      <c r="A11891" s="24" t="s">
        <v>12714</v>
      </c>
      <c r="B11891" s="39" t="n">
        <v>46269</v>
      </c>
      <c r="C11891" s="24" t="s">
        <v>641</v>
      </c>
      <c r="D11891" s="24" t="s">
        <v>162</v>
      </c>
      <c r="E11891" s="24" t="s">
        <v>105</v>
      </c>
      <c r="F11891" s="38" t="n">
        <v>2970</v>
      </c>
      <c r="G11891" s="42" t="n">
        <f aca="false">DATE(YEAR(B11891),MONTH(B11891),1)</f>
        <v>46266</v>
      </c>
      <c r="H11891" s="24" t="str">
        <f aca="false">INDEX(Customers!$B$2:$B$601,MATCH(C11891,Customers!$A$2:$A$601,0))</f>
        <v>Nairobi</v>
      </c>
      <c r="I11891" s="43" t="n">
        <f aca="false">ROUND(MIN(INDEX(Assumptions!$D$13:$D$18,MATCH(E11891,Assumptions!$A$13:$A$18,0)),MAX(INDEX(Assumptions!$C$13:$C$18,MATCH(E11891,Assumptions!$A$13:$A$18,0)),INDEX(Assumptions!$B$13:$B$18,MATCH(E11891,Assumptions!$A$13:$A$18,0))*F11891)),2)</f>
        <v>44.55</v>
      </c>
    </row>
    <row r="11892" customFormat="false" ht="15" hidden="false" customHeight="false" outlineLevel="0" collapsed="false">
      <c r="A11892" s="24" t="s">
        <v>12715</v>
      </c>
      <c r="B11892" s="39" t="n">
        <v>46269</v>
      </c>
      <c r="C11892" s="24" t="s">
        <v>642</v>
      </c>
      <c r="D11892" s="24" t="s">
        <v>826</v>
      </c>
      <c r="E11892" s="24" t="s">
        <v>113</v>
      </c>
      <c r="F11892" s="38" t="n">
        <v>250</v>
      </c>
      <c r="G11892" s="42" t="n">
        <f aca="false">DATE(YEAR(B11892),MONTH(B11892),1)</f>
        <v>46266</v>
      </c>
      <c r="H11892" s="24" t="str">
        <f aca="false">INDEX(Customers!$B$2:$B$601,MATCH(C11892,Customers!$A$2:$A$601,0))</f>
        <v>Rift Valley</v>
      </c>
      <c r="I11892" s="43" t="n">
        <f aca="false">ROUND(MIN(INDEX(Assumptions!$D$13:$D$18,MATCH(E11892,Assumptions!$A$13:$A$18,0)),MAX(INDEX(Assumptions!$C$13:$C$18,MATCH(E11892,Assumptions!$A$13:$A$18,0)),INDEX(Assumptions!$B$13:$B$18,MATCH(E11892,Assumptions!$A$13:$A$18,0))*F11892)),2)</f>
        <v>12.5</v>
      </c>
    </row>
    <row r="11893" customFormat="false" ht="15" hidden="false" customHeight="false" outlineLevel="0" collapsed="false">
      <c r="A11893" s="24" t="s">
        <v>12716</v>
      </c>
      <c r="B11893" s="39" t="n">
        <v>46269</v>
      </c>
      <c r="C11893" s="24" t="s">
        <v>645</v>
      </c>
      <c r="D11893" s="24" t="s">
        <v>826</v>
      </c>
      <c r="E11893" s="24" t="s">
        <v>113</v>
      </c>
      <c r="F11893" s="38" t="n">
        <v>500</v>
      </c>
      <c r="G11893" s="42" t="n">
        <f aca="false">DATE(YEAR(B11893),MONTH(B11893),1)</f>
        <v>46266</v>
      </c>
      <c r="H11893" s="24" t="str">
        <f aca="false">INDEX(Customers!$B$2:$B$601,MATCH(C11893,Customers!$A$2:$A$601,0))</f>
        <v>Nairobi</v>
      </c>
      <c r="I11893" s="43" t="n">
        <f aca="false">ROUND(MIN(INDEX(Assumptions!$D$13:$D$18,MATCH(E11893,Assumptions!$A$13:$A$18,0)),MAX(INDEX(Assumptions!$C$13:$C$18,MATCH(E11893,Assumptions!$A$13:$A$18,0)),INDEX(Assumptions!$B$13:$B$18,MATCH(E11893,Assumptions!$A$13:$A$18,0))*F11893)),2)</f>
        <v>25</v>
      </c>
    </row>
    <row r="11894" customFormat="false" ht="15" hidden="false" customHeight="false" outlineLevel="0" collapsed="false">
      <c r="A11894" s="24" t="s">
        <v>12717</v>
      </c>
      <c r="B11894" s="39" t="n">
        <v>46269</v>
      </c>
      <c r="C11894" s="24" t="s">
        <v>661</v>
      </c>
      <c r="D11894" s="24" t="s">
        <v>826</v>
      </c>
      <c r="E11894" s="24" t="s">
        <v>103</v>
      </c>
      <c r="F11894" s="38" t="n">
        <v>21910</v>
      </c>
      <c r="G11894" s="42" t="n">
        <f aca="false">DATE(YEAR(B11894),MONTH(B11894),1)</f>
        <v>46266</v>
      </c>
      <c r="H11894" s="24" t="str">
        <f aca="false">INDEX(Customers!$B$2:$B$601,MATCH(C11894,Customers!$A$2:$A$601,0))</f>
        <v>Coast</v>
      </c>
      <c r="I11894" s="43" t="n">
        <f aca="false">ROUND(MIN(INDEX(Assumptions!$D$13:$D$18,MATCH(E11894,Assumptions!$A$13:$A$18,0)),MAX(INDEX(Assumptions!$C$13:$C$18,MATCH(E11894,Assumptions!$A$13:$A$18,0)),INDEX(Assumptions!$B$13:$B$18,MATCH(E11894,Assumptions!$A$13:$A$18,0))*F11894)),2)</f>
        <v>105</v>
      </c>
    </row>
    <row r="11895" customFormat="false" ht="15" hidden="false" customHeight="false" outlineLevel="0" collapsed="false">
      <c r="A11895" s="24" t="s">
        <v>12718</v>
      </c>
      <c r="B11895" s="39" t="n">
        <v>46269</v>
      </c>
      <c r="C11895" s="24" t="s">
        <v>665</v>
      </c>
      <c r="D11895" s="24" t="s">
        <v>162</v>
      </c>
      <c r="E11895" s="24" t="s">
        <v>105</v>
      </c>
      <c r="F11895" s="38" t="n">
        <v>1450</v>
      </c>
      <c r="G11895" s="42" t="n">
        <f aca="false">DATE(YEAR(B11895),MONTH(B11895),1)</f>
        <v>46266</v>
      </c>
      <c r="H11895" s="24" t="str">
        <f aca="false">INDEX(Customers!$B$2:$B$601,MATCH(C11895,Customers!$A$2:$A$601,0))</f>
        <v>Nairobi</v>
      </c>
      <c r="I11895" s="43" t="n">
        <f aca="false">ROUND(MIN(INDEX(Assumptions!$D$13:$D$18,MATCH(E11895,Assumptions!$A$13:$A$18,0)),MAX(INDEX(Assumptions!$C$13:$C$18,MATCH(E11895,Assumptions!$A$13:$A$18,0)),INDEX(Assumptions!$B$13:$B$18,MATCH(E11895,Assumptions!$A$13:$A$18,0))*F11895)),2)</f>
        <v>21.75</v>
      </c>
    </row>
    <row r="11896" customFormat="false" ht="15" hidden="false" customHeight="false" outlineLevel="0" collapsed="false">
      <c r="A11896" s="24" t="s">
        <v>12719</v>
      </c>
      <c r="B11896" s="39" t="n">
        <v>46269</v>
      </c>
      <c r="C11896" s="24" t="s">
        <v>673</v>
      </c>
      <c r="D11896" s="24" t="s">
        <v>826</v>
      </c>
      <c r="E11896" s="24" t="s">
        <v>103</v>
      </c>
      <c r="F11896" s="38" t="n">
        <v>7180</v>
      </c>
      <c r="G11896" s="42" t="n">
        <f aca="false">DATE(YEAR(B11896),MONTH(B11896),1)</f>
        <v>46266</v>
      </c>
      <c r="H11896" s="24" t="str">
        <f aca="false">INDEX(Customers!$B$2:$B$601,MATCH(C11896,Customers!$A$2:$A$601,0))</f>
        <v>Nairobi</v>
      </c>
      <c r="I11896" s="43" t="n">
        <f aca="false">ROUND(MIN(INDEX(Assumptions!$D$13:$D$18,MATCH(E11896,Assumptions!$A$13:$A$18,0)),MAX(INDEX(Assumptions!$C$13:$C$18,MATCH(E11896,Assumptions!$A$13:$A$18,0)),INDEX(Assumptions!$B$13:$B$18,MATCH(E11896,Assumptions!$A$13:$A$18,0))*F11896)),2)</f>
        <v>71.8</v>
      </c>
    </row>
    <row r="11897" customFormat="false" ht="15" hidden="false" customHeight="false" outlineLevel="0" collapsed="false">
      <c r="A11897" s="24" t="s">
        <v>12720</v>
      </c>
      <c r="B11897" s="39" t="n">
        <v>46269</v>
      </c>
      <c r="C11897" s="24" t="s">
        <v>673</v>
      </c>
      <c r="D11897" s="24" t="s">
        <v>153</v>
      </c>
      <c r="E11897" s="24" t="s">
        <v>107</v>
      </c>
      <c r="F11897" s="38" t="n">
        <v>12310</v>
      </c>
      <c r="G11897" s="42" t="n">
        <f aca="false">DATE(YEAR(B11897),MONTH(B11897),1)</f>
        <v>46266</v>
      </c>
      <c r="H11897" s="24" t="str">
        <f aca="false">INDEX(Customers!$B$2:$B$601,MATCH(C11897,Customers!$A$2:$A$601,0))</f>
        <v>Nairobi</v>
      </c>
      <c r="I11897" s="43" t="n">
        <f aca="false">ROUND(MIN(INDEX(Assumptions!$D$13:$D$18,MATCH(E11897,Assumptions!$A$13:$A$18,0)),MAX(INDEX(Assumptions!$C$13:$C$18,MATCH(E11897,Assumptions!$A$13:$A$18,0)),INDEX(Assumptions!$B$13:$B$18,MATCH(E11897,Assumptions!$A$13:$A$18,0))*F11897)),2)</f>
        <v>0</v>
      </c>
    </row>
    <row r="11898" customFormat="false" ht="15" hidden="false" customHeight="false" outlineLevel="0" collapsed="false">
      <c r="A11898" s="24" t="s">
        <v>12721</v>
      </c>
      <c r="B11898" s="39" t="n">
        <v>46269</v>
      </c>
      <c r="C11898" s="24" t="s">
        <v>690</v>
      </c>
      <c r="D11898" s="24" t="s">
        <v>826</v>
      </c>
      <c r="E11898" s="24" t="s">
        <v>109</v>
      </c>
      <c r="F11898" s="38" t="n">
        <v>15090</v>
      </c>
      <c r="G11898" s="42" t="n">
        <f aca="false">DATE(YEAR(B11898),MONTH(B11898),1)</f>
        <v>46266</v>
      </c>
      <c r="H11898" s="24" t="str">
        <f aca="false">INDEX(Customers!$B$2:$B$601,MATCH(C11898,Customers!$A$2:$A$601,0))</f>
        <v>Central</v>
      </c>
      <c r="I11898" s="43" t="n">
        <f aca="false">ROUND(MIN(INDEX(Assumptions!$D$13:$D$18,MATCH(E11898,Assumptions!$A$13:$A$18,0)),MAX(INDEX(Assumptions!$C$13:$C$18,MATCH(E11898,Assumptions!$A$13:$A$18,0)),INDEX(Assumptions!$B$13:$B$18,MATCH(E11898,Assumptions!$A$13:$A$18,0))*F11898)),2)</f>
        <v>40</v>
      </c>
    </row>
    <row r="11899" customFormat="false" ht="15" hidden="false" customHeight="false" outlineLevel="0" collapsed="false">
      <c r="A11899" s="24" t="s">
        <v>12722</v>
      </c>
      <c r="B11899" s="39" t="n">
        <v>46269</v>
      </c>
      <c r="C11899" s="24" t="s">
        <v>701</v>
      </c>
      <c r="D11899" s="24" t="s">
        <v>152</v>
      </c>
      <c r="E11899" s="24" t="s">
        <v>107</v>
      </c>
      <c r="F11899" s="38" t="n">
        <v>21950</v>
      </c>
      <c r="G11899" s="42" t="n">
        <f aca="false">DATE(YEAR(B11899),MONTH(B11899),1)</f>
        <v>46266</v>
      </c>
      <c r="H11899" s="24" t="str">
        <f aca="false">INDEX(Customers!$B$2:$B$601,MATCH(C11899,Customers!$A$2:$A$601,0))</f>
        <v>Nairobi</v>
      </c>
      <c r="I11899" s="43" t="n">
        <f aca="false">ROUND(MIN(INDEX(Assumptions!$D$13:$D$18,MATCH(E11899,Assumptions!$A$13:$A$18,0)),MAX(INDEX(Assumptions!$C$13:$C$18,MATCH(E11899,Assumptions!$A$13:$A$18,0)),INDEX(Assumptions!$B$13:$B$18,MATCH(E11899,Assumptions!$A$13:$A$18,0))*F11899)),2)</f>
        <v>0</v>
      </c>
    </row>
    <row r="11900" customFormat="false" ht="15" hidden="false" customHeight="false" outlineLevel="0" collapsed="false">
      <c r="A11900" s="24" t="s">
        <v>12723</v>
      </c>
      <c r="B11900" s="39" t="n">
        <v>46269</v>
      </c>
      <c r="C11900" s="24" t="s">
        <v>714</v>
      </c>
      <c r="D11900" s="24" t="s">
        <v>188</v>
      </c>
      <c r="E11900" s="24" t="s">
        <v>105</v>
      </c>
      <c r="F11900" s="38" t="n">
        <v>2070</v>
      </c>
      <c r="G11900" s="42" t="n">
        <f aca="false">DATE(YEAR(B11900),MONTH(B11900),1)</f>
        <v>46266</v>
      </c>
      <c r="H11900" s="24" t="str">
        <f aca="false">INDEX(Customers!$B$2:$B$601,MATCH(C11900,Customers!$A$2:$A$601,0))</f>
        <v>Coast</v>
      </c>
      <c r="I11900" s="43" t="n">
        <f aca="false">ROUND(MIN(INDEX(Assumptions!$D$13:$D$18,MATCH(E11900,Assumptions!$A$13:$A$18,0)),MAX(INDEX(Assumptions!$C$13:$C$18,MATCH(E11900,Assumptions!$A$13:$A$18,0)),INDEX(Assumptions!$B$13:$B$18,MATCH(E11900,Assumptions!$A$13:$A$18,0))*F11900)),2)</f>
        <v>31.05</v>
      </c>
    </row>
    <row r="11901" customFormat="false" ht="15" hidden="false" customHeight="false" outlineLevel="0" collapsed="false">
      <c r="A11901" s="24" t="s">
        <v>12724</v>
      </c>
      <c r="B11901" s="39" t="n">
        <v>46269</v>
      </c>
      <c r="C11901" s="24" t="s">
        <v>716</v>
      </c>
      <c r="D11901" s="24" t="s">
        <v>826</v>
      </c>
      <c r="E11901" s="24" t="s">
        <v>113</v>
      </c>
      <c r="F11901" s="38" t="n">
        <v>250</v>
      </c>
      <c r="G11901" s="42" t="n">
        <f aca="false">DATE(YEAR(B11901),MONTH(B11901),1)</f>
        <v>46266</v>
      </c>
      <c r="H11901" s="24" t="str">
        <f aca="false">INDEX(Customers!$B$2:$B$601,MATCH(C11901,Customers!$A$2:$A$601,0))</f>
        <v>Western</v>
      </c>
      <c r="I11901" s="43" t="n">
        <f aca="false">ROUND(MIN(INDEX(Assumptions!$D$13:$D$18,MATCH(E11901,Assumptions!$A$13:$A$18,0)),MAX(INDEX(Assumptions!$C$13:$C$18,MATCH(E11901,Assumptions!$A$13:$A$18,0)),INDEX(Assumptions!$B$13:$B$18,MATCH(E11901,Assumptions!$A$13:$A$18,0))*F11901)),2)</f>
        <v>12.5</v>
      </c>
    </row>
    <row r="11902" customFormat="false" ht="15" hidden="false" customHeight="false" outlineLevel="0" collapsed="false">
      <c r="A11902" s="24" t="s">
        <v>12725</v>
      </c>
      <c r="B11902" s="39" t="n">
        <v>46269</v>
      </c>
      <c r="C11902" s="24" t="s">
        <v>718</v>
      </c>
      <c r="D11902" s="24" t="s">
        <v>826</v>
      </c>
      <c r="E11902" s="24" t="s">
        <v>103</v>
      </c>
      <c r="F11902" s="38" t="n">
        <v>800</v>
      </c>
      <c r="G11902" s="42" t="n">
        <f aca="false">DATE(YEAR(B11902),MONTH(B11902),1)</f>
        <v>46266</v>
      </c>
      <c r="H11902" s="24" t="str">
        <f aca="false">INDEX(Customers!$B$2:$B$601,MATCH(C11902,Customers!$A$2:$A$601,0))</f>
        <v>Central</v>
      </c>
      <c r="I11902" s="43" t="n">
        <f aca="false">ROUND(MIN(INDEX(Assumptions!$D$13:$D$18,MATCH(E11902,Assumptions!$A$13:$A$18,0)),MAX(INDEX(Assumptions!$C$13:$C$18,MATCH(E11902,Assumptions!$A$13:$A$18,0)),INDEX(Assumptions!$B$13:$B$18,MATCH(E11902,Assumptions!$A$13:$A$18,0))*F11902)),2)</f>
        <v>8</v>
      </c>
    </row>
    <row r="11903" customFormat="false" ht="15" hidden="false" customHeight="false" outlineLevel="0" collapsed="false">
      <c r="A11903" s="24" t="s">
        <v>12726</v>
      </c>
      <c r="B11903" s="39" t="n">
        <v>46269</v>
      </c>
      <c r="C11903" s="24" t="s">
        <v>718</v>
      </c>
      <c r="D11903" s="24" t="s">
        <v>195</v>
      </c>
      <c r="E11903" s="24" t="s">
        <v>105</v>
      </c>
      <c r="F11903" s="38" t="n">
        <v>1080</v>
      </c>
      <c r="G11903" s="42" t="n">
        <f aca="false">DATE(YEAR(B11903),MONTH(B11903),1)</f>
        <v>46266</v>
      </c>
      <c r="H11903" s="24" t="str">
        <f aca="false">INDEX(Customers!$B$2:$B$601,MATCH(C11903,Customers!$A$2:$A$601,0))</f>
        <v>Central</v>
      </c>
      <c r="I11903" s="43" t="n">
        <f aca="false">ROUND(MIN(INDEX(Assumptions!$D$13:$D$18,MATCH(E11903,Assumptions!$A$13:$A$18,0)),MAX(INDEX(Assumptions!$C$13:$C$18,MATCH(E11903,Assumptions!$A$13:$A$18,0)),INDEX(Assumptions!$B$13:$B$18,MATCH(E11903,Assumptions!$A$13:$A$18,0))*F11903)),2)</f>
        <v>16.2</v>
      </c>
    </row>
    <row r="11904" customFormat="false" ht="15" hidden="false" customHeight="false" outlineLevel="0" collapsed="false">
      <c r="A11904" s="24" t="s">
        <v>12727</v>
      </c>
      <c r="B11904" s="39" t="n">
        <v>46269</v>
      </c>
      <c r="C11904" s="24" t="s">
        <v>720</v>
      </c>
      <c r="D11904" s="24" t="s">
        <v>159</v>
      </c>
      <c r="E11904" s="24" t="s">
        <v>105</v>
      </c>
      <c r="F11904" s="38" t="n">
        <v>7020</v>
      </c>
      <c r="G11904" s="42" t="n">
        <f aca="false">DATE(YEAR(B11904),MONTH(B11904),1)</f>
        <v>46266</v>
      </c>
      <c r="H11904" s="24" t="str">
        <f aca="false">INDEX(Customers!$B$2:$B$601,MATCH(C11904,Customers!$A$2:$A$601,0))</f>
        <v>Nairobi</v>
      </c>
      <c r="I11904" s="43" t="n">
        <f aca="false">ROUND(MIN(INDEX(Assumptions!$D$13:$D$18,MATCH(E11904,Assumptions!$A$13:$A$18,0)),MAX(INDEX(Assumptions!$C$13:$C$18,MATCH(E11904,Assumptions!$A$13:$A$18,0)),INDEX(Assumptions!$B$13:$B$18,MATCH(E11904,Assumptions!$A$13:$A$18,0))*F11904)),2)</f>
        <v>105.3</v>
      </c>
    </row>
    <row r="11905" customFormat="false" ht="15" hidden="false" customHeight="false" outlineLevel="0" collapsed="false">
      <c r="A11905" s="24" t="s">
        <v>12728</v>
      </c>
      <c r="B11905" s="39" t="n">
        <v>46269</v>
      </c>
      <c r="C11905" s="24" t="s">
        <v>726</v>
      </c>
      <c r="D11905" s="24" t="s">
        <v>826</v>
      </c>
      <c r="E11905" s="24" t="s">
        <v>103</v>
      </c>
      <c r="F11905" s="38" t="n">
        <v>1400</v>
      </c>
      <c r="G11905" s="42" t="n">
        <f aca="false">DATE(YEAR(B11905),MONTH(B11905),1)</f>
        <v>46266</v>
      </c>
      <c r="H11905" s="24" t="str">
        <f aca="false">INDEX(Customers!$B$2:$B$601,MATCH(C11905,Customers!$A$2:$A$601,0))</f>
        <v>Nairobi</v>
      </c>
      <c r="I11905" s="43" t="n">
        <f aca="false">ROUND(MIN(INDEX(Assumptions!$D$13:$D$18,MATCH(E11905,Assumptions!$A$13:$A$18,0)),MAX(INDEX(Assumptions!$C$13:$C$18,MATCH(E11905,Assumptions!$A$13:$A$18,0)),INDEX(Assumptions!$B$13:$B$18,MATCH(E11905,Assumptions!$A$13:$A$18,0))*F11905)),2)</f>
        <v>14</v>
      </c>
    </row>
    <row r="11906" customFormat="false" ht="15" hidden="false" customHeight="false" outlineLevel="0" collapsed="false">
      <c r="A11906" s="24" t="s">
        <v>12729</v>
      </c>
      <c r="B11906" s="39" t="n">
        <v>46269</v>
      </c>
      <c r="C11906" s="24" t="s">
        <v>728</v>
      </c>
      <c r="D11906" s="24" t="s">
        <v>826</v>
      </c>
      <c r="E11906" s="24" t="s">
        <v>109</v>
      </c>
      <c r="F11906" s="38" t="n">
        <v>1440</v>
      </c>
      <c r="G11906" s="42" t="n">
        <f aca="false">DATE(YEAR(B11906),MONTH(B11906),1)</f>
        <v>46266</v>
      </c>
      <c r="H11906" s="24" t="str">
        <f aca="false">INDEX(Customers!$B$2:$B$601,MATCH(C11906,Customers!$A$2:$A$601,0))</f>
        <v>Nairobi</v>
      </c>
      <c r="I11906" s="43" t="n">
        <f aca="false">ROUND(MIN(INDEX(Assumptions!$D$13:$D$18,MATCH(E11906,Assumptions!$A$13:$A$18,0)),MAX(INDEX(Assumptions!$C$13:$C$18,MATCH(E11906,Assumptions!$A$13:$A$18,0)),INDEX(Assumptions!$B$13:$B$18,MATCH(E11906,Assumptions!$A$13:$A$18,0))*F11906)),2)</f>
        <v>5.76</v>
      </c>
    </row>
    <row r="11907" customFormat="false" ht="15" hidden="false" customHeight="false" outlineLevel="0" collapsed="false">
      <c r="A11907" s="24" t="s">
        <v>12730</v>
      </c>
      <c r="B11907" s="39" t="n">
        <v>46269</v>
      </c>
      <c r="C11907" s="24" t="s">
        <v>729</v>
      </c>
      <c r="D11907" s="24" t="s">
        <v>826</v>
      </c>
      <c r="E11907" s="24" t="s">
        <v>111</v>
      </c>
      <c r="F11907" s="38" t="n">
        <v>100</v>
      </c>
      <c r="G11907" s="42" t="n">
        <f aca="false">DATE(YEAR(B11907),MONTH(B11907),1)</f>
        <v>46266</v>
      </c>
      <c r="H11907" s="24" t="str">
        <f aca="false">INDEX(Customers!$B$2:$B$601,MATCH(C11907,Customers!$A$2:$A$601,0))</f>
        <v>Central</v>
      </c>
      <c r="I11907" s="43" t="n">
        <f aca="false">ROUND(MIN(INDEX(Assumptions!$D$13:$D$18,MATCH(E11907,Assumptions!$A$13:$A$18,0)),MAX(INDEX(Assumptions!$C$13:$C$18,MATCH(E11907,Assumptions!$A$13:$A$18,0)),INDEX(Assumptions!$B$13:$B$18,MATCH(E11907,Assumptions!$A$13:$A$18,0))*F11907)),2)</f>
        <v>4</v>
      </c>
    </row>
    <row r="11908" customFormat="false" ht="15" hidden="false" customHeight="false" outlineLevel="0" collapsed="false">
      <c r="A11908" s="24" t="s">
        <v>12731</v>
      </c>
      <c r="B11908" s="39" t="n">
        <v>46269</v>
      </c>
      <c r="C11908" s="24" t="s">
        <v>732</v>
      </c>
      <c r="D11908" s="24" t="s">
        <v>826</v>
      </c>
      <c r="E11908" s="24" t="s">
        <v>109</v>
      </c>
      <c r="F11908" s="38" t="n">
        <v>2270</v>
      </c>
      <c r="G11908" s="42" t="n">
        <f aca="false">DATE(YEAR(B11908),MONTH(B11908),1)</f>
        <v>46266</v>
      </c>
      <c r="H11908" s="24" t="str">
        <f aca="false">INDEX(Customers!$B$2:$B$601,MATCH(C11908,Customers!$A$2:$A$601,0))</f>
        <v>Rift Valley</v>
      </c>
      <c r="I11908" s="43" t="n">
        <f aca="false">ROUND(MIN(INDEX(Assumptions!$D$13:$D$18,MATCH(E11908,Assumptions!$A$13:$A$18,0)),MAX(INDEX(Assumptions!$C$13:$C$18,MATCH(E11908,Assumptions!$A$13:$A$18,0)),INDEX(Assumptions!$B$13:$B$18,MATCH(E11908,Assumptions!$A$13:$A$18,0))*F11908)),2)</f>
        <v>9.08</v>
      </c>
    </row>
    <row r="11909" customFormat="false" ht="15" hidden="false" customHeight="false" outlineLevel="0" collapsed="false">
      <c r="A11909" s="24" t="s">
        <v>12732</v>
      </c>
      <c r="B11909" s="39" t="n">
        <v>46269</v>
      </c>
      <c r="C11909" s="24" t="s">
        <v>744</v>
      </c>
      <c r="D11909" s="24" t="s">
        <v>195</v>
      </c>
      <c r="E11909" s="24" t="s">
        <v>105</v>
      </c>
      <c r="F11909" s="38" t="n">
        <v>6920</v>
      </c>
      <c r="G11909" s="42" t="n">
        <f aca="false">DATE(YEAR(B11909),MONTH(B11909),1)</f>
        <v>46266</v>
      </c>
      <c r="H11909" s="24" t="str">
        <f aca="false">INDEX(Customers!$B$2:$B$601,MATCH(C11909,Customers!$A$2:$A$601,0))</f>
        <v>Rift Valley</v>
      </c>
      <c r="I11909" s="43" t="n">
        <f aca="false">ROUND(MIN(INDEX(Assumptions!$D$13:$D$18,MATCH(E11909,Assumptions!$A$13:$A$18,0)),MAX(INDEX(Assumptions!$C$13:$C$18,MATCH(E11909,Assumptions!$A$13:$A$18,0)),INDEX(Assumptions!$B$13:$B$18,MATCH(E11909,Assumptions!$A$13:$A$18,0))*F11909)),2)</f>
        <v>103.8</v>
      </c>
    </row>
    <row r="11910" customFormat="false" ht="15" hidden="false" customHeight="false" outlineLevel="0" collapsed="false">
      <c r="A11910" s="24" t="s">
        <v>12733</v>
      </c>
      <c r="B11910" s="39" t="n">
        <v>46269</v>
      </c>
      <c r="C11910" s="24" t="s">
        <v>744</v>
      </c>
      <c r="D11910" s="24" t="s">
        <v>178</v>
      </c>
      <c r="E11910" s="24" t="s">
        <v>105</v>
      </c>
      <c r="F11910" s="38" t="n">
        <v>3240</v>
      </c>
      <c r="G11910" s="42" t="n">
        <f aca="false">DATE(YEAR(B11910),MONTH(B11910),1)</f>
        <v>46266</v>
      </c>
      <c r="H11910" s="24" t="str">
        <f aca="false">INDEX(Customers!$B$2:$B$601,MATCH(C11910,Customers!$A$2:$A$601,0))</f>
        <v>Rift Valley</v>
      </c>
      <c r="I11910" s="43" t="n">
        <f aca="false">ROUND(MIN(INDEX(Assumptions!$D$13:$D$18,MATCH(E11910,Assumptions!$A$13:$A$18,0)),MAX(INDEX(Assumptions!$C$13:$C$18,MATCH(E11910,Assumptions!$A$13:$A$18,0)),INDEX(Assumptions!$B$13:$B$18,MATCH(E11910,Assumptions!$A$13:$A$18,0))*F11910)),2)</f>
        <v>48.6</v>
      </c>
    </row>
    <row r="11911" customFormat="false" ht="15" hidden="false" customHeight="false" outlineLevel="0" collapsed="false">
      <c r="A11911" s="24" t="s">
        <v>12734</v>
      </c>
      <c r="B11911" s="39" t="n">
        <v>46269</v>
      </c>
      <c r="C11911" s="24" t="s">
        <v>752</v>
      </c>
      <c r="D11911" s="24" t="s">
        <v>826</v>
      </c>
      <c r="E11911" s="24" t="s">
        <v>103</v>
      </c>
      <c r="F11911" s="38" t="n">
        <v>4840</v>
      </c>
      <c r="G11911" s="42" t="n">
        <f aca="false">DATE(YEAR(B11911),MONTH(B11911),1)</f>
        <v>46266</v>
      </c>
      <c r="H11911" s="24" t="str">
        <f aca="false">INDEX(Customers!$B$2:$B$601,MATCH(C11911,Customers!$A$2:$A$601,0))</f>
        <v>Western</v>
      </c>
      <c r="I11911" s="43" t="n">
        <f aca="false">ROUND(MIN(INDEX(Assumptions!$D$13:$D$18,MATCH(E11911,Assumptions!$A$13:$A$18,0)),MAX(INDEX(Assumptions!$C$13:$C$18,MATCH(E11911,Assumptions!$A$13:$A$18,0)),INDEX(Assumptions!$B$13:$B$18,MATCH(E11911,Assumptions!$A$13:$A$18,0))*F11911)),2)</f>
        <v>48.4</v>
      </c>
    </row>
    <row r="11912" customFormat="false" ht="15" hidden="false" customHeight="false" outlineLevel="0" collapsed="false">
      <c r="A11912" s="24" t="s">
        <v>12735</v>
      </c>
      <c r="B11912" s="39" t="n">
        <v>46269</v>
      </c>
      <c r="C11912" s="24" t="s">
        <v>759</v>
      </c>
      <c r="D11912" s="24" t="s">
        <v>826</v>
      </c>
      <c r="E11912" s="24" t="s">
        <v>103</v>
      </c>
      <c r="F11912" s="38" t="n">
        <v>1230</v>
      </c>
      <c r="G11912" s="42" t="n">
        <f aca="false">DATE(YEAR(B11912),MONTH(B11912),1)</f>
        <v>46266</v>
      </c>
      <c r="H11912" s="24" t="str">
        <f aca="false">INDEX(Customers!$B$2:$B$601,MATCH(C11912,Customers!$A$2:$A$601,0))</f>
        <v>Coast</v>
      </c>
      <c r="I11912" s="43" t="n">
        <f aca="false">ROUND(MIN(INDEX(Assumptions!$D$13:$D$18,MATCH(E11912,Assumptions!$A$13:$A$18,0)),MAX(INDEX(Assumptions!$C$13:$C$18,MATCH(E11912,Assumptions!$A$13:$A$18,0)),INDEX(Assumptions!$B$13:$B$18,MATCH(E11912,Assumptions!$A$13:$A$18,0))*F11912)),2)</f>
        <v>12.3</v>
      </c>
    </row>
    <row r="11913" customFormat="false" ht="15" hidden="false" customHeight="false" outlineLevel="0" collapsed="false">
      <c r="A11913" s="24" t="s">
        <v>12736</v>
      </c>
      <c r="B11913" s="39" t="n">
        <v>46269</v>
      </c>
      <c r="C11913" s="24" t="s">
        <v>760</v>
      </c>
      <c r="D11913" s="24" t="s">
        <v>826</v>
      </c>
      <c r="E11913" s="24" t="s">
        <v>103</v>
      </c>
      <c r="F11913" s="38" t="n">
        <v>530</v>
      </c>
      <c r="G11913" s="42" t="n">
        <f aca="false">DATE(YEAR(B11913),MONTH(B11913),1)</f>
        <v>46266</v>
      </c>
      <c r="H11913" s="24" t="str">
        <f aca="false">INDEX(Customers!$B$2:$B$601,MATCH(C11913,Customers!$A$2:$A$601,0))</f>
        <v>Rift Valley</v>
      </c>
      <c r="I11913" s="43" t="n">
        <f aca="false">ROUND(MIN(INDEX(Assumptions!$D$13:$D$18,MATCH(E11913,Assumptions!$A$13:$A$18,0)),MAX(INDEX(Assumptions!$C$13:$C$18,MATCH(E11913,Assumptions!$A$13:$A$18,0)),INDEX(Assumptions!$B$13:$B$18,MATCH(E11913,Assumptions!$A$13:$A$18,0))*F11913)),2)</f>
        <v>5.3</v>
      </c>
    </row>
    <row r="11914" customFormat="false" ht="15" hidden="false" customHeight="false" outlineLevel="0" collapsed="false">
      <c r="A11914" s="24" t="s">
        <v>12737</v>
      </c>
      <c r="B11914" s="39" t="n">
        <v>46269</v>
      </c>
      <c r="C11914" s="24" t="s">
        <v>788</v>
      </c>
      <c r="D11914" s="24" t="s">
        <v>826</v>
      </c>
      <c r="E11914" s="24" t="s">
        <v>109</v>
      </c>
      <c r="F11914" s="38" t="n">
        <v>10060</v>
      </c>
      <c r="G11914" s="42" t="n">
        <f aca="false">DATE(YEAR(B11914),MONTH(B11914),1)</f>
        <v>46266</v>
      </c>
      <c r="H11914" s="24" t="str">
        <f aca="false">INDEX(Customers!$B$2:$B$601,MATCH(C11914,Customers!$A$2:$A$601,0))</f>
        <v>Coast</v>
      </c>
      <c r="I11914" s="43" t="n">
        <f aca="false">ROUND(MIN(INDEX(Assumptions!$D$13:$D$18,MATCH(E11914,Assumptions!$A$13:$A$18,0)),MAX(INDEX(Assumptions!$C$13:$C$18,MATCH(E11914,Assumptions!$A$13:$A$18,0)),INDEX(Assumptions!$B$13:$B$18,MATCH(E11914,Assumptions!$A$13:$A$18,0))*F11914)),2)</f>
        <v>40</v>
      </c>
    </row>
    <row r="11915" customFormat="false" ht="15" hidden="false" customHeight="false" outlineLevel="0" collapsed="false">
      <c r="A11915" s="24" t="s">
        <v>12738</v>
      </c>
      <c r="B11915" s="39" t="n">
        <v>46269</v>
      </c>
      <c r="C11915" s="24" t="s">
        <v>803</v>
      </c>
      <c r="D11915" s="24" t="s">
        <v>162</v>
      </c>
      <c r="E11915" s="24" t="s">
        <v>105</v>
      </c>
      <c r="F11915" s="38" t="n">
        <v>9520</v>
      </c>
      <c r="G11915" s="42" t="n">
        <f aca="false">DATE(YEAR(B11915),MONTH(B11915),1)</f>
        <v>46266</v>
      </c>
      <c r="H11915" s="24" t="str">
        <f aca="false">INDEX(Customers!$B$2:$B$601,MATCH(C11915,Customers!$A$2:$A$601,0))</f>
        <v>Nairobi</v>
      </c>
      <c r="I11915" s="43" t="n">
        <f aca="false">ROUND(MIN(INDEX(Assumptions!$D$13:$D$18,MATCH(E11915,Assumptions!$A$13:$A$18,0)),MAX(INDEX(Assumptions!$C$13:$C$18,MATCH(E11915,Assumptions!$A$13:$A$18,0)),INDEX(Assumptions!$B$13:$B$18,MATCH(E11915,Assumptions!$A$13:$A$18,0))*F11915)),2)</f>
        <v>142.8</v>
      </c>
    </row>
    <row r="11916" customFormat="false" ht="15" hidden="false" customHeight="false" outlineLevel="0" collapsed="false">
      <c r="A11916" s="24" t="s">
        <v>12739</v>
      </c>
      <c r="B11916" s="39" t="n">
        <v>46270</v>
      </c>
      <c r="C11916" s="24" t="s">
        <v>228</v>
      </c>
      <c r="D11916" s="24" t="s">
        <v>189</v>
      </c>
      <c r="E11916" s="24" t="s">
        <v>105</v>
      </c>
      <c r="F11916" s="38" t="n">
        <v>3490</v>
      </c>
      <c r="G11916" s="42" t="n">
        <f aca="false">DATE(YEAR(B11916),MONTH(B11916),1)</f>
        <v>46266</v>
      </c>
      <c r="H11916" s="24" t="str">
        <f aca="false">INDEX(Customers!$B$2:$B$601,MATCH(C11916,Customers!$A$2:$A$601,0))</f>
        <v>Coast</v>
      </c>
      <c r="I11916" s="43" t="n">
        <f aca="false">ROUND(MIN(INDEX(Assumptions!$D$13:$D$18,MATCH(E11916,Assumptions!$A$13:$A$18,0)),MAX(INDEX(Assumptions!$C$13:$C$18,MATCH(E11916,Assumptions!$A$13:$A$18,0)),INDEX(Assumptions!$B$13:$B$18,MATCH(E11916,Assumptions!$A$13:$A$18,0))*F11916)),2)</f>
        <v>52.35</v>
      </c>
    </row>
    <row r="11917" customFormat="false" ht="15" hidden="false" customHeight="false" outlineLevel="0" collapsed="false">
      <c r="A11917" s="24" t="s">
        <v>12740</v>
      </c>
      <c r="B11917" s="39" t="n">
        <v>46270</v>
      </c>
      <c r="C11917" s="24" t="s">
        <v>231</v>
      </c>
      <c r="D11917" s="24" t="s">
        <v>826</v>
      </c>
      <c r="E11917" s="24" t="s">
        <v>113</v>
      </c>
      <c r="F11917" s="38" t="n">
        <v>500</v>
      </c>
      <c r="G11917" s="42" t="n">
        <f aca="false">DATE(YEAR(B11917),MONTH(B11917),1)</f>
        <v>46266</v>
      </c>
      <c r="H11917" s="24" t="str">
        <f aca="false">INDEX(Customers!$B$2:$B$601,MATCH(C11917,Customers!$A$2:$A$601,0))</f>
        <v>Eastern</v>
      </c>
      <c r="I11917" s="43" t="n">
        <f aca="false">ROUND(MIN(INDEX(Assumptions!$D$13:$D$18,MATCH(E11917,Assumptions!$A$13:$A$18,0)),MAX(INDEX(Assumptions!$C$13:$C$18,MATCH(E11917,Assumptions!$A$13:$A$18,0)),INDEX(Assumptions!$B$13:$B$18,MATCH(E11917,Assumptions!$A$13:$A$18,0))*F11917)),2)</f>
        <v>25</v>
      </c>
    </row>
    <row r="11918" customFormat="false" ht="15" hidden="false" customHeight="false" outlineLevel="0" collapsed="false">
      <c r="A11918" s="24" t="s">
        <v>12741</v>
      </c>
      <c r="B11918" s="39" t="n">
        <v>46270</v>
      </c>
      <c r="C11918" s="24" t="s">
        <v>234</v>
      </c>
      <c r="D11918" s="24" t="s">
        <v>826</v>
      </c>
      <c r="E11918" s="24" t="s">
        <v>103</v>
      </c>
      <c r="F11918" s="38" t="n">
        <v>170</v>
      </c>
      <c r="G11918" s="42" t="n">
        <f aca="false">DATE(YEAR(B11918),MONTH(B11918),1)</f>
        <v>46266</v>
      </c>
      <c r="H11918" s="24" t="str">
        <f aca="false">INDEX(Customers!$B$2:$B$601,MATCH(C11918,Customers!$A$2:$A$601,0))</f>
        <v>Rift Valley</v>
      </c>
      <c r="I11918" s="43" t="n">
        <f aca="false">ROUND(MIN(INDEX(Assumptions!$D$13:$D$18,MATCH(E11918,Assumptions!$A$13:$A$18,0)),MAX(INDEX(Assumptions!$C$13:$C$18,MATCH(E11918,Assumptions!$A$13:$A$18,0)),INDEX(Assumptions!$B$13:$B$18,MATCH(E11918,Assumptions!$A$13:$A$18,0))*F11918)),2)</f>
        <v>5</v>
      </c>
    </row>
    <row r="11919" customFormat="false" ht="15" hidden="false" customHeight="false" outlineLevel="0" collapsed="false">
      <c r="A11919" s="24" t="s">
        <v>12742</v>
      </c>
      <c r="B11919" s="39" t="n">
        <v>46270</v>
      </c>
      <c r="C11919" s="24" t="s">
        <v>235</v>
      </c>
      <c r="D11919" s="24" t="s">
        <v>197</v>
      </c>
      <c r="E11919" s="24" t="s">
        <v>105</v>
      </c>
      <c r="F11919" s="38" t="n">
        <v>2690</v>
      </c>
      <c r="G11919" s="42" t="n">
        <f aca="false">DATE(YEAR(B11919),MONTH(B11919),1)</f>
        <v>46266</v>
      </c>
      <c r="H11919" s="24" t="str">
        <f aca="false">INDEX(Customers!$B$2:$B$601,MATCH(C11919,Customers!$A$2:$A$601,0))</f>
        <v>Western</v>
      </c>
      <c r="I11919" s="43" t="n">
        <f aca="false">ROUND(MIN(INDEX(Assumptions!$D$13:$D$18,MATCH(E11919,Assumptions!$A$13:$A$18,0)),MAX(INDEX(Assumptions!$C$13:$C$18,MATCH(E11919,Assumptions!$A$13:$A$18,0)),INDEX(Assumptions!$B$13:$B$18,MATCH(E11919,Assumptions!$A$13:$A$18,0))*F11919)),2)</f>
        <v>40.35</v>
      </c>
    </row>
    <row r="11920" customFormat="false" ht="15" hidden="false" customHeight="false" outlineLevel="0" collapsed="false">
      <c r="A11920" s="24" t="s">
        <v>12743</v>
      </c>
      <c r="B11920" s="39" t="n">
        <v>46270</v>
      </c>
      <c r="C11920" s="24" t="s">
        <v>244</v>
      </c>
      <c r="D11920" s="24" t="s">
        <v>161</v>
      </c>
      <c r="E11920" s="24" t="s">
        <v>105</v>
      </c>
      <c r="F11920" s="38" t="n">
        <v>1070</v>
      </c>
      <c r="G11920" s="42" t="n">
        <f aca="false">DATE(YEAR(B11920),MONTH(B11920),1)</f>
        <v>46266</v>
      </c>
      <c r="H11920" s="24" t="str">
        <f aca="false">INDEX(Customers!$B$2:$B$601,MATCH(C11920,Customers!$A$2:$A$601,0))</f>
        <v>Nairobi</v>
      </c>
      <c r="I11920" s="43" t="n">
        <f aca="false">ROUND(MIN(INDEX(Assumptions!$D$13:$D$18,MATCH(E11920,Assumptions!$A$13:$A$18,0)),MAX(INDEX(Assumptions!$C$13:$C$18,MATCH(E11920,Assumptions!$A$13:$A$18,0)),INDEX(Assumptions!$B$13:$B$18,MATCH(E11920,Assumptions!$A$13:$A$18,0))*F11920)),2)</f>
        <v>16.05</v>
      </c>
    </row>
    <row r="11921" customFormat="false" ht="15" hidden="false" customHeight="false" outlineLevel="0" collapsed="false">
      <c r="A11921" s="24" t="s">
        <v>12744</v>
      </c>
      <c r="B11921" s="39" t="n">
        <v>46270</v>
      </c>
      <c r="C11921" s="24" t="s">
        <v>266</v>
      </c>
      <c r="D11921" s="24" t="s">
        <v>826</v>
      </c>
      <c r="E11921" s="24" t="s">
        <v>111</v>
      </c>
      <c r="F11921" s="38" t="n">
        <v>100</v>
      </c>
      <c r="G11921" s="42" t="n">
        <f aca="false">DATE(YEAR(B11921),MONTH(B11921),1)</f>
        <v>46266</v>
      </c>
      <c r="H11921" s="24" t="str">
        <f aca="false">INDEX(Customers!$B$2:$B$601,MATCH(C11921,Customers!$A$2:$A$601,0))</f>
        <v>Rift Valley</v>
      </c>
      <c r="I11921" s="43" t="n">
        <f aca="false">ROUND(MIN(INDEX(Assumptions!$D$13:$D$18,MATCH(E11921,Assumptions!$A$13:$A$18,0)),MAX(INDEX(Assumptions!$C$13:$C$18,MATCH(E11921,Assumptions!$A$13:$A$18,0)),INDEX(Assumptions!$B$13:$B$18,MATCH(E11921,Assumptions!$A$13:$A$18,0))*F11921)),2)</f>
        <v>4</v>
      </c>
    </row>
    <row r="11922" customFormat="false" ht="15" hidden="false" customHeight="false" outlineLevel="0" collapsed="false">
      <c r="A11922" s="24" t="s">
        <v>12745</v>
      </c>
      <c r="B11922" s="39" t="n">
        <v>46270</v>
      </c>
      <c r="C11922" s="24" t="s">
        <v>272</v>
      </c>
      <c r="D11922" s="24" t="s">
        <v>826</v>
      </c>
      <c r="E11922" s="24" t="s">
        <v>103</v>
      </c>
      <c r="F11922" s="38" t="n">
        <v>3240</v>
      </c>
      <c r="G11922" s="42" t="n">
        <f aca="false">DATE(YEAR(B11922),MONTH(B11922),1)</f>
        <v>46266</v>
      </c>
      <c r="H11922" s="24" t="str">
        <f aca="false">INDEX(Customers!$B$2:$B$601,MATCH(C11922,Customers!$A$2:$A$601,0))</f>
        <v>Central</v>
      </c>
      <c r="I11922" s="43" t="n">
        <f aca="false">ROUND(MIN(INDEX(Assumptions!$D$13:$D$18,MATCH(E11922,Assumptions!$A$13:$A$18,0)),MAX(INDEX(Assumptions!$C$13:$C$18,MATCH(E11922,Assumptions!$A$13:$A$18,0)),INDEX(Assumptions!$B$13:$B$18,MATCH(E11922,Assumptions!$A$13:$A$18,0))*F11922)),2)</f>
        <v>32.4</v>
      </c>
    </row>
    <row r="11923" customFormat="false" ht="15" hidden="false" customHeight="false" outlineLevel="0" collapsed="false">
      <c r="A11923" s="24" t="s">
        <v>12746</v>
      </c>
      <c r="B11923" s="39" t="n">
        <v>46270</v>
      </c>
      <c r="C11923" s="24" t="s">
        <v>275</v>
      </c>
      <c r="D11923" s="24" t="s">
        <v>826</v>
      </c>
      <c r="E11923" s="24" t="s">
        <v>109</v>
      </c>
      <c r="F11923" s="38" t="n">
        <v>8120</v>
      </c>
      <c r="G11923" s="42" t="n">
        <f aca="false">DATE(YEAR(B11923),MONTH(B11923),1)</f>
        <v>46266</v>
      </c>
      <c r="H11923" s="24" t="str">
        <f aca="false">INDEX(Customers!$B$2:$B$601,MATCH(C11923,Customers!$A$2:$A$601,0))</f>
        <v>Rift Valley</v>
      </c>
      <c r="I11923" s="43" t="n">
        <f aca="false">ROUND(MIN(INDEX(Assumptions!$D$13:$D$18,MATCH(E11923,Assumptions!$A$13:$A$18,0)),MAX(INDEX(Assumptions!$C$13:$C$18,MATCH(E11923,Assumptions!$A$13:$A$18,0)),INDEX(Assumptions!$B$13:$B$18,MATCH(E11923,Assumptions!$A$13:$A$18,0))*F11923)),2)</f>
        <v>32.48</v>
      </c>
    </row>
    <row r="11924" customFormat="false" ht="15" hidden="false" customHeight="false" outlineLevel="0" collapsed="false">
      <c r="A11924" s="24" t="s">
        <v>12747</v>
      </c>
      <c r="B11924" s="39" t="n">
        <v>46270</v>
      </c>
      <c r="C11924" s="24" t="s">
        <v>277</v>
      </c>
      <c r="D11924" s="24" t="s">
        <v>179</v>
      </c>
      <c r="E11924" s="24" t="s">
        <v>107</v>
      </c>
      <c r="F11924" s="38" t="n">
        <v>4620</v>
      </c>
      <c r="G11924" s="42" t="n">
        <f aca="false">DATE(YEAR(B11924),MONTH(B11924),1)</f>
        <v>46266</v>
      </c>
      <c r="H11924" s="24" t="str">
        <f aca="false">INDEX(Customers!$B$2:$B$601,MATCH(C11924,Customers!$A$2:$A$601,0))</f>
        <v>Rift Valley</v>
      </c>
      <c r="I11924" s="43" t="n">
        <f aca="false">ROUND(MIN(INDEX(Assumptions!$D$13:$D$18,MATCH(E11924,Assumptions!$A$13:$A$18,0)),MAX(INDEX(Assumptions!$C$13:$C$18,MATCH(E11924,Assumptions!$A$13:$A$18,0)),INDEX(Assumptions!$B$13:$B$18,MATCH(E11924,Assumptions!$A$13:$A$18,0))*F11924)),2)</f>
        <v>0</v>
      </c>
    </row>
    <row r="11925" customFormat="false" ht="15" hidden="false" customHeight="false" outlineLevel="0" collapsed="false">
      <c r="A11925" s="24" t="s">
        <v>12748</v>
      </c>
      <c r="B11925" s="39" t="n">
        <v>46270</v>
      </c>
      <c r="C11925" s="24" t="s">
        <v>285</v>
      </c>
      <c r="D11925" s="24" t="s">
        <v>209</v>
      </c>
      <c r="E11925" s="24" t="s">
        <v>107</v>
      </c>
      <c r="F11925" s="38" t="n">
        <v>20190</v>
      </c>
      <c r="G11925" s="42" t="n">
        <f aca="false">DATE(YEAR(B11925),MONTH(B11925),1)</f>
        <v>46266</v>
      </c>
      <c r="H11925" s="24" t="str">
        <f aca="false">INDEX(Customers!$B$2:$B$601,MATCH(C11925,Customers!$A$2:$A$601,0))</f>
        <v>Eastern</v>
      </c>
      <c r="I11925" s="43" t="n">
        <f aca="false">ROUND(MIN(INDEX(Assumptions!$D$13:$D$18,MATCH(E11925,Assumptions!$A$13:$A$18,0)),MAX(INDEX(Assumptions!$C$13:$C$18,MATCH(E11925,Assumptions!$A$13:$A$18,0)),INDEX(Assumptions!$B$13:$B$18,MATCH(E11925,Assumptions!$A$13:$A$18,0))*F11925)),2)</f>
        <v>0</v>
      </c>
    </row>
    <row r="11926" customFormat="false" ht="15" hidden="false" customHeight="false" outlineLevel="0" collapsed="false">
      <c r="A11926" s="24" t="s">
        <v>12749</v>
      </c>
      <c r="B11926" s="39" t="n">
        <v>46270</v>
      </c>
      <c r="C11926" s="24" t="s">
        <v>285</v>
      </c>
      <c r="D11926" s="24" t="s">
        <v>205</v>
      </c>
      <c r="E11926" s="24" t="s">
        <v>107</v>
      </c>
      <c r="F11926" s="38" t="n">
        <v>85700</v>
      </c>
      <c r="G11926" s="42" t="n">
        <f aca="false">DATE(YEAR(B11926),MONTH(B11926),1)</f>
        <v>46266</v>
      </c>
      <c r="H11926" s="24" t="str">
        <f aca="false">INDEX(Customers!$B$2:$B$601,MATCH(C11926,Customers!$A$2:$A$601,0))</f>
        <v>Eastern</v>
      </c>
      <c r="I11926" s="43" t="n">
        <f aca="false">ROUND(MIN(INDEX(Assumptions!$D$13:$D$18,MATCH(E11926,Assumptions!$A$13:$A$18,0)),MAX(INDEX(Assumptions!$C$13:$C$18,MATCH(E11926,Assumptions!$A$13:$A$18,0)),INDEX(Assumptions!$B$13:$B$18,MATCH(E11926,Assumptions!$A$13:$A$18,0))*F11926)),2)</f>
        <v>0</v>
      </c>
    </row>
    <row r="11927" customFormat="false" ht="15" hidden="false" customHeight="false" outlineLevel="0" collapsed="false">
      <c r="A11927" s="24" t="s">
        <v>12750</v>
      </c>
      <c r="B11927" s="39" t="n">
        <v>46270</v>
      </c>
      <c r="C11927" s="24" t="s">
        <v>288</v>
      </c>
      <c r="D11927" s="24" t="s">
        <v>165</v>
      </c>
      <c r="E11927" s="24" t="s">
        <v>105</v>
      </c>
      <c r="F11927" s="38" t="n">
        <v>11420</v>
      </c>
      <c r="G11927" s="42" t="n">
        <f aca="false">DATE(YEAR(B11927),MONTH(B11927),1)</f>
        <v>46266</v>
      </c>
      <c r="H11927" s="24" t="str">
        <f aca="false">INDEX(Customers!$B$2:$B$601,MATCH(C11927,Customers!$A$2:$A$601,0))</f>
        <v>Central</v>
      </c>
      <c r="I11927" s="43" t="n">
        <f aca="false">ROUND(MIN(INDEX(Assumptions!$D$13:$D$18,MATCH(E11927,Assumptions!$A$13:$A$18,0)),MAX(INDEX(Assumptions!$C$13:$C$18,MATCH(E11927,Assumptions!$A$13:$A$18,0)),INDEX(Assumptions!$B$13:$B$18,MATCH(E11927,Assumptions!$A$13:$A$18,0))*F11927)),2)</f>
        <v>171.3</v>
      </c>
    </row>
    <row r="11928" customFormat="false" ht="15" hidden="false" customHeight="false" outlineLevel="0" collapsed="false">
      <c r="A11928" s="24" t="s">
        <v>12751</v>
      </c>
      <c r="B11928" s="39" t="n">
        <v>46270</v>
      </c>
      <c r="C11928" s="24" t="s">
        <v>291</v>
      </c>
      <c r="D11928" s="24" t="s">
        <v>826</v>
      </c>
      <c r="E11928" s="24" t="s">
        <v>109</v>
      </c>
      <c r="F11928" s="38" t="n">
        <v>25120</v>
      </c>
      <c r="G11928" s="42" t="n">
        <f aca="false">DATE(YEAR(B11928),MONTH(B11928),1)</f>
        <v>46266</v>
      </c>
      <c r="H11928" s="24" t="str">
        <f aca="false">INDEX(Customers!$B$2:$B$601,MATCH(C11928,Customers!$A$2:$A$601,0))</f>
        <v>Rift Valley</v>
      </c>
      <c r="I11928" s="43" t="n">
        <f aca="false">ROUND(MIN(INDEX(Assumptions!$D$13:$D$18,MATCH(E11928,Assumptions!$A$13:$A$18,0)),MAX(INDEX(Assumptions!$C$13:$C$18,MATCH(E11928,Assumptions!$A$13:$A$18,0)),INDEX(Assumptions!$B$13:$B$18,MATCH(E11928,Assumptions!$A$13:$A$18,0))*F11928)),2)</f>
        <v>40</v>
      </c>
    </row>
    <row r="11929" customFormat="false" ht="15" hidden="false" customHeight="false" outlineLevel="0" collapsed="false">
      <c r="A11929" s="24" t="s">
        <v>12752</v>
      </c>
      <c r="B11929" s="39" t="n">
        <v>46270</v>
      </c>
      <c r="C11929" s="24" t="s">
        <v>293</v>
      </c>
      <c r="D11929" s="24" t="s">
        <v>826</v>
      </c>
      <c r="E11929" s="24" t="s">
        <v>113</v>
      </c>
      <c r="F11929" s="38" t="n">
        <v>99</v>
      </c>
      <c r="G11929" s="42" t="n">
        <f aca="false">DATE(YEAR(B11929),MONTH(B11929),1)</f>
        <v>46266</v>
      </c>
      <c r="H11929" s="24" t="str">
        <f aca="false">INDEX(Customers!$B$2:$B$601,MATCH(C11929,Customers!$A$2:$A$601,0))</f>
        <v>Western</v>
      </c>
      <c r="I11929" s="43" t="n">
        <f aca="false">ROUND(MIN(INDEX(Assumptions!$D$13:$D$18,MATCH(E11929,Assumptions!$A$13:$A$18,0)),MAX(INDEX(Assumptions!$C$13:$C$18,MATCH(E11929,Assumptions!$A$13:$A$18,0)),INDEX(Assumptions!$B$13:$B$18,MATCH(E11929,Assumptions!$A$13:$A$18,0))*F11929)),2)</f>
        <v>4.95</v>
      </c>
    </row>
    <row r="11930" customFormat="false" ht="15" hidden="false" customHeight="false" outlineLevel="0" collapsed="false">
      <c r="A11930" s="24" t="s">
        <v>12753</v>
      </c>
      <c r="B11930" s="39" t="n">
        <v>46270</v>
      </c>
      <c r="C11930" s="24" t="s">
        <v>328</v>
      </c>
      <c r="D11930" s="24" t="s">
        <v>196</v>
      </c>
      <c r="E11930" s="24" t="s">
        <v>107</v>
      </c>
      <c r="F11930" s="38" t="n">
        <v>9310</v>
      </c>
      <c r="G11930" s="42" t="n">
        <f aca="false">DATE(YEAR(B11930),MONTH(B11930),1)</f>
        <v>46266</v>
      </c>
      <c r="H11930" s="24" t="str">
        <f aca="false">INDEX(Customers!$B$2:$B$601,MATCH(C11930,Customers!$A$2:$A$601,0))</f>
        <v>Western</v>
      </c>
      <c r="I11930" s="43" t="n">
        <f aca="false">ROUND(MIN(INDEX(Assumptions!$D$13:$D$18,MATCH(E11930,Assumptions!$A$13:$A$18,0)),MAX(INDEX(Assumptions!$C$13:$C$18,MATCH(E11930,Assumptions!$A$13:$A$18,0)),INDEX(Assumptions!$B$13:$B$18,MATCH(E11930,Assumptions!$A$13:$A$18,0))*F11930)),2)</f>
        <v>0</v>
      </c>
    </row>
    <row r="11931" customFormat="false" ht="15" hidden="false" customHeight="false" outlineLevel="0" collapsed="false">
      <c r="A11931" s="24" t="s">
        <v>12754</v>
      </c>
      <c r="B11931" s="39" t="n">
        <v>46270</v>
      </c>
      <c r="C11931" s="24" t="s">
        <v>343</v>
      </c>
      <c r="D11931" s="24" t="s">
        <v>826</v>
      </c>
      <c r="E11931" s="24" t="s">
        <v>109</v>
      </c>
      <c r="F11931" s="38" t="n">
        <v>24110</v>
      </c>
      <c r="G11931" s="42" t="n">
        <f aca="false">DATE(YEAR(B11931),MONTH(B11931),1)</f>
        <v>46266</v>
      </c>
      <c r="H11931" s="24" t="str">
        <f aca="false">INDEX(Customers!$B$2:$B$601,MATCH(C11931,Customers!$A$2:$A$601,0))</f>
        <v>Central</v>
      </c>
      <c r="I11931" s="43" t="n">
        <f aca="false">ROUND(MIN(INDEX(Assumptions!$D$13:$D$18,MATCH(E11931,Assumptions!$A$13:$A$18,0)),MAX(INDEX(Assumptions!$C$13:$C$18,MATCH(E11931,Assumptions!$A$13:$A$18,0)),INDEX(Assumptions!$B$13:$B$18,MATCH(E11931,Assumptions!$A$13:$A$18,0))*F11931)),2)</f>
        <v>40</v>
      </c>
    </row>
    <row r="11932" customFormat="false" ht="15" hidden="false" customHeight="false" outlineLevel="0" collapsed="false">
      <c r="A11932" s="24" t="s">
        <v>12755</v>
      </c>
      <c r="B11932" s="39" t="n">
        <v>46270</v>
      </c>
      <c r="C11932" s="24" t="s">
        <v>348</v>
      </c>
      <c r="D11932" s="24" t="s">
        <v>826</v>
      </c>
      <c r="E11932" s="24" t="s">
        <v>103</v>
      </c>
      <c r="F11932" s="38" t="n">
        <v>1670</v>
      </c>
      <c r="G11932" s="42" t="n">
        <f aca="false">DATE(YEAR(B11932),MONTH(B11932),1)</f>
        <v>46266</v>
      </c>
      <c r="H11932" s="24" t="str">
        <f aca="false">INDEX(Customers!$B$2:$B$601,MATCH(C11932,Customers!$A$2:$A$601,0))</f>
        <v>Western</v>
      </c>
      <c r="I11932" s="43" t="n">
        <f aca="false">ROUND(MIN(INDEX(Assumptions!$D$13:$D$18,MATCH(E11932,Assumptions!$A$13:$A$18,0)),MAX(INDEX(Assumptions!$C$13:$C$18,MATCH(E11932,Assumptions!$A$13:$A$18,0)),INDEX(Assumptions!$B$13:$B$18,MATCH(E11932,Assumptions!$A$13:$A$18,0))*F11932)),2)</f>
        <v>16.7</v>
      </c>
    </row>
    <row r="11933" customFormat="false" ht="15" hidden="false" customHeight="false" outlineLevel="0" collapsed="false">
      <c r="A11933" s="24" t="s">
        <v>12756</v>
      </c>
      <c r="B11933" s="39" t="n">
        <v>46270</v>
      </c>
      <c r="C11933" s="24" t="s">
        <v>379</v>
      </c>
      <c r="D11933" s="24" t="s">
        <v>826</v>
      </c>
      <c r="E11933" s="24" t="s">
        <v>103</v>
      </c>
      <c r="F11933" s="38" t="n">
        <v>1260</v>
      </c>
      <c r="G11933" s="42" t="n">
        <f aca="false">DATE(YEAR(B11933),MONTH(B11933),1)</f>
        <v>46266</v>
      </c>
      <c r="H11933" s="24" t="str">
        <f aca="false">INDEX(Customers!$B$2:$B$601,MATCH(C11933,Customers!$A$2:$A$601,0))</f>
        <v>Nairobi</v>
      </c>
      <c r="I11933" s="43" t="n">
        <f aca="false">ROUND(MIN(INDEX(Assumptions!$D$13:$D$18,MATCH(E11933,Assumptions!$A$13:$A$18,0)),MAX(INDEX(Assumptions!$C$13:$C$18,MATCH(E11933,Assumptions!$A$13:$A$18,0)),INDEX(Assumptions!$B$13:$B$18,MATCH(E11933,Assumptions!$A$13:$A$18,0))*F11933)),2)</f>
        <v>12.6</v>
      </c>
    </row>
    <row r="11934" customFormat="false" ht="15" hidden="false" customHeight="false" outlineLevel="0" collapsed="false">
      <c r="A11934" s="24" t="s">
        <v>12757</v>
      </c>
      <c r="B11934" s="39" t="n">
        <v>46270</v>
      </c>
      <c r="C11934" s="24" t="s">
        <v>388</v>
      </c>
      <c r="D11934" s="24" t="s">
        <v>826</v>
      </c>
      <c r="E11934" s="24" t="s">
        <v>109</v>
      </c>
      <c r="F11934" s="38" t="n">
        <v>50550</v>
      </c>
      <c r="G11934" s="42" t="n">
        <f aca="false">DATE(YEAR(B11934),MONTH(B11934),1)</f>
        <v>46266</v>
      </c>
      <c r="H11934" s="24" t="str">
        <f aca="false">INDEX(Customers!$B$2:$B$601,MATCH(C11934,Customers!$A$2:$A$601,0))</f>
        <v>Nairobi</v>
      </c>
      <c r="I11934" s="43" t="n">
        <f aca="false">ROUND(MIN(INDEX(Assumptions!$D$13:$D$18,MATCH(E11934,Assumptions!$A$13:$A$18,0)),MAX(INDEX(Assumptions!$C$13:$C$18,MATCH(E11934,Assumptions!$A$13:$A$18,0)),INDEX(Assumptions!$B$13:$B$18,MATCH(E11934,Assumptions!$A$13:$A$18,0))*F11934)),2)</f>
        <v>40</v>
      </c>
    </row>
    <row r="11935" customFormat="false" ht="15" hidden="false" customHeight="false" outlineLevel="0" collapsed="false">
      <c r="A11935" s="24" t="s">
        <v>12758</v>
      </c>
      <c r="B11935" s="39" t="n">
        <v>46270</v>
      </c>
      <c r="C11935" s="24" t="s">
        <v>393</v>
      </c>
      <c r="D11935" s="24" t="s">
        <v>826</v>
      </c>
      <c r="E11935" s="24" t="s">
        <v>113</v>
      </c>
      <c r="F11935" s="38" t="n">
        <v>250</v>
      </c>
      <c r="G11935" s="42" t="n">
        <f aca="false">DATE(YEAR(B11935),MONTH(B11935),1)</f>
        <v>46266</v>
      </c>
      <c r="H11935" s="24" t="str">
        <f aca="false">INDEX(Customers!$B$2:$B$601,MATCH(C11935,Customers!$A$2:$A$601,0))</f>
        <v>Rift Valley</v>
      </c>
      <c r="I11935" s="43" t="n">
        <f aca="false">ROUND(MIN(INDEX(Assumptions!$D$13:$D$18,MATCH(E11935,Assumptions!$A$13:$A$18,0)),MAX(INDEX(Assumptions!$C$13:$C$18,MATCH(E11935,Assumptions!$A$13:$A$18,0)),INDEX(Assumptions!$B$13:$B$18,MATCH(E11935,Assumptions!$A$13:$A$18,0))*F11935)),2)</f>
        <v>12.5</v>
      </c>
    </row>
    <row r="11936" customFormat="false" ht="15" hidden="false" customHeight="false" outlineLevel="0" collapsed="false">
      <c r="A11936" s="24" t="s">
        <v>12759</v>
      </c>
      <c r="B11936" s="39" t="n">
        <v>46270</v>
      </c>
      <c r="C11936" s="24" t="s">
        <v>393</v>
      </c>
      <c r="D11936" s="24" t="s">
        <v>173</v>
      </c>
      <c r="E11936" s="24" t="s">
        <v>107</v>
      </c>
      <c r="F11936" s="38" t="n">
        <v>1280</v>
      </c>
      <c r="G11936" s="42" t="n">
        <f aca="false">DATE(YEAR(B11936),MONTH(B11936),1)</f>
        <v>46266</v>
      </c>
      <c r="H11936" s="24" t="str">
        <f aca="false">INDEX(Customers!$B$2:$B$601,MATCH(C11936,Customers!$A$2:$A$601,0))</f>
        <v>Rift Valley</v>
      </c>
      <c r="I11936" s="43" t="n">
        <f aca="false">ROUND(MIN(INDEX(Assumptions!$D$13:$D$18,MATCH(E11936,Assumptions!$A$13:$A$18,0)),MAX(INDEX(Assumptions!$C$13:$C$18,MATCH(E11936,Assumptions!$A$13:$A$18,0)),INDEX(Assumptions!$B$13:$B$18,MATCH(E11936,Assumptions!$A$13:$A$18,0))*F11936)),2)</f>
        <v>0</v>
      </c>
    </row>
    <row r="11937" customFormat="false" ht="15" hidden="false" customHeight="false" outlineLevel="0" collapsed="false">
      <c r="A11937" s="24" t="s">
        <v>12760</v>
      </c>
      <c r="B11937" s="39" t="n">
        <v>46270</v>
      </c>
      <c r="C11937" s="24" t="s">
        <v>441</v>
      </c>
      <c r="D11937" s="24" t="s">
        <v>826</v>
      </c>
      <c r="E11937" s="24" t="s">
        <v>111</v>
      </c>
      <c r="F11937" s="38" t="n">
        <v>100</v>
      </c>
      <c r="G11937" s="42" t="n">
        <f aca="false">DATE(YEAR(B11937),MONTH(B11937),1)</f>
        <v>46266</v>
      </c>
      <c r="H11937" s="24" t="str">
        <f aca="false">INDEX(Customers!$B$2:$B$601,MATCH(C11937,Customers!$A$2:$A$601,0))</f>
        <v>Central</v>
      </c>
      <c r="I11937" s="43" t="n">
        <f aca="false">ROUND(MIN(INDEX(Assumptions!$D$13:$D$18,MATCH(E11937,Assumptions!$A$13:$A$18,0)),MAX(INDEX(Assumptions!$C$13:$C$18,MATCH(E11937,Assumptions!$A$13:$A$18,0)),INDEX(Assumptions!$B$13:$B$18,MATCH(E11937,Assumptions!$A$13:$A$18,0))*F11937)),2)</f>
        <v>4</v>
      </c>
    </row>
    <row r="11938" customFormat="false" ht="15" hidden="false" customHeight="false" outlineLevel="0" collapsed="false">
      <c r="A11938" s="24" t="s">
        <v>12761</v>
      </c>
      <c r="B11938" s="39" t="n">
        <v>46270</v>
      </c>
      <c r="C11938" s="24" t="s">
        <v>475</v>
      </c>
      <c r="D11938" s="24" t="s">
        <v>187</v>
      </c>
      <c r="E11938" s="24" t="s">
        <v>105</v>
      </c>
      <c r="F11938" s="38" t="n">
        <v>4950</v>
      </c>
      <c r="G11938" s="42" t="n">
        <f aca="false">DATE(YEAR(B11938),MONTH(B11938),1)</f>
        <v>46266</v>
      </c>
      <c r="H11938" s="24" t="str">
        <f aca="false">INDEX(Customers!$B$2:$B$601,MATCH(C11938,Customers!$A$2:$A$601,0))</f>
        <v>Coast</v>
      </c>
      <c r="I11938" s="43" t="n">
        <f aca="false">ROUND(MIN(INDEX(Assumptions!$D$13:$D$18,MATCH(E11938,Assumptions!$A$13:$A$18,0)),MAX(INDEX(Assumptions!$C$13:$C$18,MATCH(E11938,Assumptions!$A$13:$A$18,0)),INDEX(Assumptions!$B$13:$B$18,MATCH(E11938,Assumptions!$A$13:$A$18,0))*F11938)),2)</f>
        <v>74.25</v>
      </c>
    </row>
    <row r="11939" customFormat="false" ht="15" hidden="false" customHeight="false" outlineLevel="0" collapsed="false">
      <c r="A11939" s="24" t="s">
        <v>12762</v>
      </c>
      <c r="B11939" s="39" t="n">
        <v>46270</v>
      </c>
      <c r="C11939" s="24" t="s">
        <v>475</v>
      </c>
      <c r="D11939" s="24" t="s">
        <v>826</v>
      </c>
      <c r="E11939" s="24" t="s">
        <v>113</v>
      </c>
      <c r="F11939" s="38" t="n">
        <v>50</v>
      </c>
      <c r="G11939" s="42" t="n">
        <f aca="false">DATE(YEAR(B11939),MONTH(B11939),1)</f>
        <v>46266</v>
      </c>
      <c r="H11939" s="24" t="str">
        <f aca="false">INDEX(Customers!$B$2:$B$601,MATCH(C11939,Customers!$A$2:$A$601,0))</f>
        <v>Coast</v>
      </c>
      <c r="I11939" s="43" t="n">
        <f aca="false">ROUND(MIN(INDEX(Assumptions!$D$13:$D$18,MATCH(E11939,Assumptions!$A$13:$A$18,0)),MAX(INDEX(Assumptions!$C$13:$C$18,MATCH(E11939,Assumptions!$A$13:$A$18,0)),INDEX(Assumptions!$B$13:$B$18,MATCH(E11939,Assumptions!$A$13:$A$18,0))*F11939)),2)</f>
        <v>2.5</v>
      </c>
    </row>
    <row r="11940" customFormat="false" ht="15" hidden="false" customHeight="false" outlineLevel="0" collapsed="false">
      <c r="A11940" s="24" t="s">
        <v>12763</v>
      </c>
      <c r="B11940" s="39" t="n">
        <v>46270</v>
      </c>
      <c r="C11940" s="24" t="s">
        <v>480</v>
      </c>
      <c r="D11940" s="24" t="s">
        <v>207</v>
      </c>
      <c r="E11940" s="24" t="s">
        <v>105</v>
      </c>
      <c r="F11940" s="38" t="n">
        <v>7370</v>
      </c>
      <c r="G11940" s="42" t="n">
        <f aca="false">DATE(YEAR(B11940),MONTH(B11940),1)</f>
        <v>46266</v>
      </c>
      <c r="H11940" s="24" t="str">
        <f aca="false">INDEX(Customers!$B$2:$B$601,MATCH(C11940,Customers!$A$2:$A$601,0))</f>
        <v>Rift Valley</v>
      </c>
      <c r="I11940" s="43" t="n">
        <f aca="false">ROUND(MIN(INDEX(Assumptions!$D$13:$D$18,MATCH(E11940,Assumptions!$A$13:$A$18,0)),MAX(INDEX(Assumptions!$C$13:$C$18,MATCH(E11940,Assumptions!$A$13:$A$18,0)),INDEX(Assumptions!$B$13:$B$18,MATCH(E11940,Assumptions!$A$13:$A$18,0))*F11940)),2)</f>
        <v>110.55</v>
      </c>
    </row>
    <row r="11941" customFormat="false" ht="15" hidden="false" customHeight="false" outlineLevel="0" collapsed="false">
      <c r="A11941" s="24" t="s">
        <v>12764</v>
      </c>
      <c r="B11941" s="39" t="n">
        <v>46270</v>
      </c>
      <c r="C11941" s="24" t="s">
        <v>491</v>
      </c>
      <c r="D11941" s="24" t="s">
        <v>826</v>
      </c>
      <c r="E11941" s="24" t="s">
        <v>103</v>
      </c>
      <c r="F11941" s="38" t="n">
        <v>420</v>
      </c>
      <c r="G11941" s="42" t="n">
        <f aca="false">DATE(YEAR(B11941),MONTH(B11941),1)</f>
        <v>46266</v>
      </c>
      <c r="H11941" s="24" t="str">
        <f aca="false">INDEX(Customers!$B$2:$B$601,MATCH(C11941,Customers!$A$2:$A$601,0))</f>
        <v>Nairobi</v>
      </c>
      <c r="I11941" s="43" t="n">
        <f aca="false">ROUND(MIN(INDEX(Assumptions!$D$13:$D$18,MATCH(E11941,Assumptions!$A$13:$A$18,0)),MAX(INDEX(Assumptions!$C$13:$C$18,MATCH(E11941,Assumptions!$A$13:$A$18,0)),INDEX(Assumptions!$B$13:$B$18,MATCH(E11941,Assumptions!$A$13:$A$18,0))*F11941)),2)</f>
        <v>5</v>
      </c>
    </row>
    <row r="11942" customFormat="false" ht="15" hidden="false" customHeight="false" outlineLevel="0" collapsed="false">
      <c r="A11942" s="24" t="s">
        <v>12765</v>
      </c>
      <c r="B11942" s="39" t="n">
        <v>46270</v>
      </c>
      <c r="C11942" s="24" t="s">
        <v>502</v>
      </c>
      <c r="D11942" s="24" t="s">
        <v>826</v>
      </c>
      <c r="E11942" s="24" t="s">
        <v>103</v>
      </c>
      <c r="F11942" s="38" t="n">
        <v>460</v>
      </c>
      <c r="G11942" s="42" t="n">
        <f aca="false">DATE(YEAR(B11942),MONTH(B11942),1)</f>
        <v>46266</v>
      </c>
      <c r="H11942" s="24" t="str">
        <f aca="false">INDEX(Customers!$B$2:$B$601,MATCH(C11942,Customers!$A$2:$A$601,0))</f>
        <v>Nairobi</v>
      </c>
      <c r="I11942" s="43" t="n">
        <f aca="false">ROUND(MIN(INDEX(Assumptions!$D$13:$D$18,MATCH(E11942,Assumptions!$A$13:$A$18,0)),MAX(INDEX(Assumptions!$C$13:$C$18,MATCH(E11942,Assumptions!$A$13:$A$18,0)),INDEX(Assumptions!$B$13:$B$18,MATCH(E11942,Assumptions!$A$13:$A$18,0))*F11942)),2)</f>
        <v>5</v>
      </c>
    </row>
    <row r="11943" customFormat="false" ht="15" hidden="false" customHeight="false" outlineLevel="0" collapsed="false">
      <c r="A11943" s="24" t="s">
        <v>12766</v>
      </c>
      <c r="B11943" s="39" t="n">
        <v>46270</v>
      </c>
      <c r="C11943" s="24" t="s">
        <v>504</v>
      </c>
      <c r="D11943" s="24" t="s">
        <v>826</v>
      </c>
      <c r="E11943" s="24" t="s">
        <v>113</v>
      </c>
      <c r="F11943" s="38" t="n">
        <v>250</v>
      </c>
      <c r="G11943" s="42" t="n">
        <f aca="false">DATE(YEAR(B11943),MONTH(B11943),1)</f>
        <v>46266</v>
      </c>
      <c r="H11943" s="24" t="str">
        <f aca="false">INDEX(Customers!$B$2:$B$601,MATCH(C11943,Customers!$A$2:$A$601,0))</f>
        <v>Coast</v>
      </c>
      <c r="I11943" s="43" t="n">
        <f aca="false">ROUND(MIN(INDEX(Assumptions!$D$13:$D$18,MATCH(E11943,Assumptions!$A$13:$A$18,0)),MAX(INDEX(Assumptions!$C$13:$C$18,MATCH(E11943,Assumptions!$A$13:$A$18,0)),INDEX(Assumptions!$B$13:$B$18,MATCH(E11943,Assumptions!$A$13:$A$18,0))*F11943)),2)</f>
        <v>12.5</v>
      </c>
    </row>
    <row r="11944" customFormat="false" ht="15" hidden="false" customHeight="false" outlineLevel="0" collapsed="false">
      <c r="A11944" s="24" t="s">
        <v>12767</v>
      </c>
      <c r="B11944" s="39" t="n">
        <v>46270</v>
      </c>
      <c r="C11944" s="24" t="s">
        <v>508</v>
      </c>
      <c r="D11944" s="24" t="s">
        <v>206</v>
      </c>
      <c r="E11944" s="24" t="s">
        <v>105</v>
      </c>
      <c r="F11944" s="38" t="n">
        <v>2340</v>
      </c>
      <c r="G11944" s="42" t="n">
        <f aca="false">DATE(YEAR(B11944),MONTH(B11944),1)</f>
        <v>46266</v>
      </c>
      <c r="H11944" s="24" t="str">
        <f aca="false">INDEX(Customers!$B$2:$B$601,MATCH(C11944,Customers!$A$2:$A$601,0))</f>
        <v>Eastern</v>
      </c>
      <c r="I11944" s="43" t="n">
        <f aca="false">ROUND(MIN(INDEX(Assumptions!$D$13:$D$18,MATCH(E11944,Assumptions!$A$13:$A$18,0)),MAX(INDEX(Assumptions!$C$13:$C$18,MATCH(E11944,Assumptions!$A$13:$A$18,0)),INDEX(Assumptions!$B$13:$B$18,MATCH(E11944,Assumptions!$A$13:$A$18,0))*F11944)),2)</f>
        <v>35.1</v>
      </c>
    </row>
    <row r="11945" customFormat="false" ht="15" hidden="false" customHeight="false" outlineLevel="0" collapsed="false">
      <c r="A11945" s="24" t="s">
        <v>12768</v>
      </c>
      <c r="B11945" s="39" t="n">
        <v>46270</v>
      </c>
      <c r="C11945" s="24" t="s">
        <v>530</v>
      </c>
      <c r="D11945" s="24" t="s">
        <v>165</v>
      </c>
      <c r="E11945" s="24" t="s">
        <v>107</v>
      </c>
      <c r="F11945" s="38" t="n">
        <v>10550</v>
      </c>
      <c r="G11945" s="42" t="n">
        <f aca="false">DATE(YEAR(B11945),MONTH(B11945),1)</f>
        <v>46266</v>
      </c>
      <c r="H11945" s="24" t="str">
        <f aca="false">INDEX(Customers!$B$2:$B$601,MATCH(C11945,Customers!$A$2:$A$601,0))</f>
        <v>Nairobi</v>
      </c>
      <c r="I11945" s="43" t="n">
        <f aca="false">ROUND(MIN(INDEX(Assumptions!$D$13:$D$18,MATCH(E11945,Assumptions!$A$13:$A$18,0)),MAX(INDEX(Assumptions!$C$13:$C$18,MATCH(E11945,Assumptions!$A$13:$A$18,0)),INDEX(Assumptions!$B$13:$B$18,MATCH(E11945,Assumptions!$A$13:$A$18,0))*F11945)),2)</f>
        <v>0</v>
      </c>
    </row>
    <row r="11946" customFormat="false" ht="15" hidden="false" customHeight="false" outlineLevel="0" collapsed="false">
      <c r="A11946" s="24" t="s">
        <v>12769</v>
      </c>
      <c r="B11946" s="39" t="n">
        <v>46270</v>
      </c>
      <c r="C11946" s="24" t="s">
        <v>534</v>
      </c>
      <c r="D11946" s="24" t="s">
        <v>204</v>
      </c>
      <c r="E11946" s="24" t="s">
        <v>105</v>
      </c>
      <c r="F11946" s="38" t="n">
        <v>2470</v>
      </c>
      <c r="G11946" s="42" t="n">
        <f aca="false">DATE(YEAR(B11946),MONTH(B11946),1)</f>
        <v>46266</v>
      </c>
      <c r="H11946" s="24" t="str">
        <f aca="false">INDEX(Customers!$B$2:$B$601,MATCH(C11946,Customers!$A$2:$A$601,0))</f>
        <v>Eastern</v>
      </c>
      <c r="I11946" s="43" t="n">
        <f aca="false">ROUND(MIN(INDEX(Assumptions!$D$13:$D$18,MATCH(E11946,Assumptions!$A$13:$A$18,0)),MAX(INDEX(Assumptions!$C$13:$C$18,MATCH(E11946,Assumptions!$A$13:$A$18,0)),INDEX(Assumptions!$B$13:$B$18,MATCH(E11946,Assumptions!$A$13:$A$18,0))*F11946)),2)</f>
        <v>37.05</v>
      </c>
    </row>
    <row r="11947" customFormat="false" ht="15" hidden="false" customHeight="false" outlineLevel="0" collapsed="false">
      <c r="A11947" s="24" t="s">
        <v>12770</v>
      </c>
      <c r="B11947" s="39" t="n">
        <v>46270</v>
      </c>
      <c r="C11947" s="24" t="s">
        <v>547</v>
      </c>
      <c r="D11947" s="24" t="s">
        <v>166</v>
      </c>
      <c r="E11947" s="24" t="s">
        <v>107</v>
      </c>
      <c r="F11947" s="38" t="n">
        <v>830</v>
      </c>
      <c r="G11947" s="42" t="n">
        <f aca="false">DATE(YEAR(B11947),MONTH(B11947),1)</f>
        <v>46266</v>
      </c>
      <c r="H11947" s="24" t="str">
        <f aca="false">INDEX(Customers!$B$2:$B$601,MATCH(C11947,Customers!$A$2:$A$601,0))</f>
        <v>Central</v>
      </c>
      <c r="I11947" s="43" t="n">
        <f aca="false">ROUND(MIN(INDEX(Assumptions!$D$13:$D$18,MATCH(E11947,Assumptions!$A$13:$A$18,0)),MAX(INDEX(Assumptions!$C$13:$C$18,MATCH(E11947,Assumptions!$A$13:$A$18,0)),INDEX(Assumptions!$B$13:$B$18,MATCH(E11947,Assumptions!$A$13:$A$18,0))*F11947)),2)</f>
        <v>0</v>
      </c>
    </row>
    <row r="11948" customFormat="false" ht="15" hidden="false" customHeight="false" outlineLevel="0" collapsed="false">
      <c r="A11948" s="24" t="s">
        <v>12771</v>
      </c>
      <c r="B11948" s="39" t="n">
        <v>46270</v>
      </c>
      <c r="C11948" s="24" t="s">
        <v>566</v>
      </c>
      <c r="D11948" s="24" t="s">
        <v>826</v>
      </c>
      <c r="E11948" s="24" t="s">
        <v>113</v>
      </c>
      <c r="F11948" s="38" t="n">
        <v>99</v>
      </c>
      <c r="G11948" s="42" t="n">
        <f aca="false">DATE(YEAR(B11948),MONTH(B11948),1)</f>
        <v>46266</v>
      </c>
      <c r="H11948" s="24" t="str">
        <f aca="false">INDEX(Customers!$B$2:$B$601,MATCH(C11948,Customers!$A$2:$A$601,0))</f>
        <v>Rift Valley</v>
      </c>
      <c r="I11948" s="43" t="n">
        <f aca="false">ROUND(MIN(INDEX(Assumptions!$D$13:$D$18,MATCH(E11948,Assumptions!$A$13:$A$18,0)),MAX(INDEX(Assumptions!$C$13:$C$18,MATCH(E11948,Assumptions!$A$13:$A$18,0)),INDEX(Assumptions!$B$13:$B$18,MATCH(E11948,Assumptions!$A$13:$A$18,0))*F11948)),2)</f>
        <v>4.95</v>
      </c>
    </row>
    <row r="11949" customFormat="false" ht="15" hidden="false" customHeight="false" outlineLevel="0" collapsed="false">
      <c r="A11949" s="24" t="s">
        <v>12772</v>
      </c>
      <c r="B11949" s="39" t="n">
        <v>46270</v>
      </c>
      <c r="C11949" s="24" t="s">
        <v>597</v>
      </c>
      <c r="D11949" s="24" t="s">
        <v>205</v>
      </c>
      <c r="E11949" s="24" t="s">
        <v>107</v>
      </c>
      <c r="F11949" s="38" t="n">
        <v>43640</v>
      </c>
      <c r="G11949" s="42" t="n">
        <f aca="false">DATE(YEAR(B11949),MONTH(B11949),1)</f>
        <v>46266</v>
      </c>
      <c r="H11949" s="24" t="str">
        <f aca="false">INDEX(Customers!$B$2:$B$601,MATCH(C11949,Customers!$A$2:$A$601,0))</f>
        <v>Eastern</v>
      </c>
      <c r="I11949" s="43" t="n">
        <f aca="false">ROUND(MIN(INDEX(Assumptions!$D$13:$D$18,MATCH(E11949,Assumptions!$A$13:$A$18,0)),MAX(INDEX(Assumptions!$C$13:$C$18,MATCH(E11949,Assumptions!$A$13:$A$18,0)),INDEX(Assumptions!$B$13:$B$18,MATCH(E11949,Assumptions!$A$13:$A$18,0))*F11949)),2)</f>
        <v>0</v>
      </c>
    </row>
    <row r="11950" customFormat="false" ht="15" hidden="false" customHeight="false" outlineLevel="0" collapsed="false">
      <c r="A11950" s="24" t="s">
        <v>12773</v>
      </c>
      <c r="B11950" s="39" t="n">
        <v>46270</v>
      </c>
      <c r="C11950" s="24" t="s">
        <v>608</v>
      </c>
      <c r="D11950" s="24" t="s">
        <v>205</v>
      </c>
      <c r="E11950" s="24" t="s">
        <v>105</v>
      </c>
      <c r="F11950" s="38" t="n">
        <v>3180</v>
      </c>
      <c r="G11950" s="42" t="n">
        <f aca="false">DATE(YEAR(B11950),MONTH(B11950),1)</f>
        <v>46266</v>
      </c>
      <c r="H11950" s="24" t="str">
        <f aca="false">INDEX(Customers!$B$2:$B$601,MATCH(C11950,Customers!$A$2:$A$601,0))</f>
        <v>Eastern</v>
      </c>
      <c r="I11950" s="43" t="n">
        <f aca="false">ROUND(MIN(INDEX(Assumptions!$D$13:$D$18,MATCH(E11950,Assumptions!$A$13:$A$18,0)),MAX(INDEX(Assumptions!$C$13:$C$18,MATCH(E11950,Assumptions!$A$13:$A$18,0)),INDEX(Assumptions!$B$13:$B$18,MATCH(E11950,Assumptions!$A$13:$A$18,0))*F11950)),2)</f>
        <v>47.7</v>
      </c>
    </row>
    <row r="11951" customFormat="false" ht="15" hidden="false" customHeight="false" outlineLevel="0" collapsed="false">
      <c r="A11951" s="24" t="s">
        <v>12774</v>
      </c>
      <c r="B11951" s="39" t="n">
        <v>46270</v>
      </c>
      <c r="C11951" s="24" t="s">
        <v>614</v>
      </c>
      <c r="D11951" s="24" t="s">
        <v>826</v>
      </c>
      <c r="E11951" s="24" t="s">
        <v>103</v>
      </c>
      <c r="F11951" s="38" t="n">
        <v>3630</v>
      </c>
      <c r="G11951" s="42" t="n">
        <f aca="false">DATE(YEAR(B11951),MONTH(B11951),1)</f>
        <v>46266</v>
      </c>
      <c r="H11951" s="24" t="str">
        <f aca="false">INDEX(Customers!$B$2:$B$601,MATCH(C11951,Customers!$A$2:$A$601,0))</f>
        <v>Central</v>
      </c>
      <c r="I11951" s="43" t="n">
        <f aca="false">ROUND(MIN(INDEX(Assumptions!$D$13:$D$18,MATCH(E11951,Assumptions!$A$13:$A$18,0)),MAX(INDEX(Assumptions!$C$13:$C$18,MATCH(E11951,Assumptions!$A$13:$A$18,0)),INDEX(Assumptions!$B$13:$B$18,MATCH(E11951,Assumptions!$A$13:$A$18,0))*F11951)),2)</f>
        <v>36.3</v>
      </c>
    </row>
    <row r="11952" customFormat="false" ht="15" hidden="false" customHeight="false" outlineLevel="0" collapsed="false">
      <c r="A11952" s="24" t="s">
        <v>12775</v>
      </c>
      <c r="B11952" s="39" t="n">
        <v>46270</v>
      </c>
      <c r="C11952" s="24" t="s">
        <v>615</v>
      </c>
      <c r="D11952" s="24" t="s">
        <v>826</v>
      </c>
      <c r="E11952" s="24" t="s">
        <v>113</v>
      </c>
      <c r="F11952" s="38" t="n">
        <v>250</v>
      </c>
      <c r="G11952" s="42" t="n">
        <f aca="false">DATE(YEAR(B11952),MONTH(B11952),1)</f>
        <v>46266</v>
      </c>
      <c r="H11952" s="24" t="str">
        <f aca="false">INDEX(Customers!$B$2:$B$601,MATCH(C11952,Customers!$A$2:$A$601,0))</f>
        <v>Coast</v>
      </c>
      <c r="I11952" s="43" t="n">
        <f aca="false">ROUND(MIN(INDEX(Assumptions!$D$13:$D$18,MATCH(E11952,Assumptions!$A$13:$A$18,0)),MAX(INDEX(Assumptions!$C$13:$C$18,MATCH(E11952,Assumptions!$A$13:$A$18,0)),INDEX(Assumptions!$B$13:$B$18,MATCH(E11952,Assumptions!$A$13:$A$18,0))*F11952)),2)</f>
        <v>12.5</v>
      </c>
    </row>
    <row r="11953" customFormat="false" ht="15" hidden="false" customHeight="false" outlineLevel="0" collapsed="false">
      <c r="A11953" s="24" t="s">
        <v>12776</v>
      </c>
      <c r="B11953" s="39" t="n">
        <v>46270</v>
      </c>
      <c r="C11953" s="24" t="s">
        <v>619</v>
      </c>
      <c r="D11953" s="24" t="s">
        <v>173</v>
      </c>
      <c r="E11953" s="24" t="s">
        <v>105</v>
      </c>
      <c r="F11953" s="38" t="n">
        <v>7200</v>
      </c>
      <c r="G11953" s="42" t="n">
        <f aca="false">DATE(YEAR(B11953),MONTH(B11953),1)</f>
        <v>46266</v>
      </c>
      <c r="H11953" s="24" t="str">
        <f aca="false">INDEX(Customers!$B$2:$B$601,MATCH(C11953,Customers!$A$2:$A$601,0))</f>
        <v>Rift Valley</v>
      </c>
      <c r="I11953" s="43" t="n">
        <f aca="false">ROUND(MIN(INDEX(Assumptions!$D$13:$D$18,MATCH(E11953,Assumptions!$A$13:$A$18,0)),MAX(INDEX(Assumptions!$C$13:$C$18,MATCH(E11953,Assumptions!$A$13:$A$18,0)),INDEX(Assumptions!$B$13:$B$18,MATCH(E11953,Assumptions!$A$13:$A$18,0))*F11953)),2)</f>
        <v>108</v>
      </c>
    </row>
    <row r="11954" customFormat="false" ht="15" hidden="false" customHeight="false" outlineLevel="0" collapsed="false">
      <c r="A11954" s="24" t="s">
        <v>12777</v>
      </c>
      <c r="B11954" s="39" t="n">
        <v>46270</v>
      </c>
      <c r="C11954" s="24" t="s">
        <v>621</v>
      </c>
      <c r="D11954" s="24" t="s">
        <v>826</v>
      </c>
      <c r="E11954" s="24" t="s">
        <v>103</v>
      </c>
      <c r="F11954" s="38" t="n">
        <v>1350</v>
      </c>
      <c r="G11954" s="42" t="n">
        <f aca="false">DATE(YEAR(B11954),MONTH(B11954),1)</f>
        <v>46266</v>
      </c>
      <c r="H11954" s="24" t="str">
        <f aca="false">INDEX(Customers!$B$2:$B$601,MATCH(C11954,Customers!$A$2:$A$601,0))</f>
        <v>Nairobi</v>
      </c>
      <c r="I11954" s="43" t="n">
        <f aca="false">ROUND(MIN(INDEX(Assumptions!$D$13:$D$18,MATCH(E11954,Assumptions!$A$13:$A$18,0)),MAX(INDEX(Assumptions!$C$13:$C$18,MATCH(E11954,Assumptions!$A$13:$A$18,0)),INDEX(Assumptions!$B$13:$B$18,MATCH(E11954,Assumptions!$A$13:$A$18,0))*F11954)),2)</f>
        <v>13.5</v>
      </c>
    </row>
    <row r="11955" customFormat="false" ht="15" hidden="false" customHeight="false" outlineLevel="0" collapsed="false">
      <c r="A11955" s="24" t="s">
        <v>12778</v>
      </c>
      <c r="B11955" s="39" t="n">
        <v>46270</v>
      </c>
      <c r="C11955" s="24" t="s">
        <v>622</v>
      </c>
      <c r="D11955" s="24" t="s">
        <v>826</v>
      </c>
      <c r="E11955" s="24" t="s">
        <v>113</v>
      </c>
      <c r="F11955" s="38" t="n">
        <v>99</v>
      </c>
      <c r="G11955" s="42" t="n">
        <f aca="false">DATE(YEAR(B11955),MONTH(B11955),1)</f>
        <v>46266</v>
      </c>
      <c r="H11955" s="24" t="str">
        <f aca="false">INDEX(Customers!$B$2:$B$601,MATCH(C11955,Customers!$A$2:$A$601,0))</f>
        <v>Nairobi</v>
      </c>
      <c r="I11955" s="43" t="n">
        <f aca="false">ROUND(MIN(INDEX(Assumptions!$D$13:$D$18,MATCH(E11955,Assumptions!$A$13:$A$18,0)),MAX(INDEX(Assumptions!$C$13:$C$18,MATCH(E11955,Assumptions!$A$13:$A$18,0)),INDEX(Assumptions!$B$13:$B$18,MATCH(E11955,Assumptions!$A$13:$A$18,0))*F11955)),2)</f>
        <v>4.95</v>
      </c>
    </row>
    <row r="11956" customFormat="false" ht="15" hidden="false" customHeight="false" outlineLevel="0" collapsed="false">
      <c r="A11956" s="24" t="s">
        <v>12779</v>
      </c>
      <c r="B11956" s="39" t="n">
        <v>46270</v>
      </c>
      <c r="C11956" s="24" t="s">
        <v>625</v>
      </c>
      <c r="D11956" s="24" t="s">
        <v>826</v>
      </c>
      <c r="E11956" s="24" t="s">
        <v>113</v>
      </c>
      <c r="F11956" s="38" t="n">
        <v>99</v>
      </c>
      <c r="G11956" s="42" t="n">
        <f aca="false">DATE(YEAR(B11956),MONTH(B11956),1)</f>
        <v>46266</v>
      </c>
      <c r="H11956" s="24" t="str">
        <f aca="false">INDEX(Customers!$B$2:$B$601,MATCH(C11956,Customers!$A$2:$A$601,0))</f>
        <v>Nairobi</v>
      </c>
      <c r="I11956" s="43" t="n">
        <f aca="false">ROUND(MIN(INDEX(Assumptions!$D$13:$D$18,MATCH(E11956,Assumptions!$A$13:$A$18,0)),MAX(INDEX(Assumptions!$C$13:$C$18,MATCH(E11956,Assumptions!$A$13:$A$18,0)),INDEX(Assumptions!$B$13:$B$18,MATCH(E11956,Assumptions!$A$13:$A$18,0))*F11956)),2)</f>
        <v>4.95</v>
      </c>
    </row>
    <row r="11957" customFormat="false" ht="15" hidden="false" customHeight="false" outlineLevel="0" collapsed="false">
      <c r="A11957" s="24" t="s">
        <v>12780</v>
      </c>
      <c r="B11957" s="39" t="n">
        <v>46270</v>
      </c>
      <c r="C11957" s="24" t="s">
        <v>644</v>
      </c>
      <c r="D11957" s="24" t="s">
        <v>826</v>
      </c>
      <c r="E11957" s="24" t="s">
        <v>111</v>
      </c>
      <c r="F11957" s="38" t="n">
        <v>100</v>
      </c>
      <c r="G11957" s="42" t="n">
        <f aca="false">DATE(YEAR(B11957),MONTH(B11957),1)</f>
        <v>46266</v>
      </c>
      <c r="H11957" s="24" t="str">
        <f aca="false">INDEX(Customers!$B$2:$B$601,MATCH(C11957,Customers!$A$2:$A$601,0))</f>
        <v>Western</v>
      </c>
      <c r="I11957" s="43" t="n">
        <f aca="false">ROUND(MIN(INDEX(Assumptions!$D$13:$D$18,MATCH(E11957,Assumptions!$A$13:$A$18,0)),MAX(INDEX(Assumptions!$C$13:$C$18,MATCH(E11957,Assumptions!$A$13:$A$18,0)),INDEX(Assumptions!$B$13:$B$18,MATCH(E11957,Assumptions!$A$13:$A$18,0))*F11957)),2)</f>
        <v>4</v>
      </c>
    </row>
    <row r="11958" customFormat="false" ht="15" hidden="false" customHeight="false" outlineLevel="0" collapsed="false">
      <c r="A11958" s="24" t="s">
        <v>12781</v>
      </c>
      <c r="B11958" s="39" t="n">
        <v>46270</v>
      </c>
      <c r="C11958" s="24" t="s">
        <v>644</v>
      </c>
      <c r="D11958" s="24" t="s">
        <v>826</v>
      </c>
      <c r="E11958" s="24" t="s">
        <v>103</v>
      </c>
      <c r="F11958" s="38" t="n">
        <v>3180</v>
      </c>
      <c r="G11958" s="42" t="n">
        <f aca="false">DATE(YEAR(B11958),MONTH(B11958),1)</f>
        <v>46266</v>
      </c>
      <c r="H11958" s="24" t="str">
        <f aca="false">INDEX(Customers!$B$2:$B$601,MATCH(C11958,Customers!$A$2:$A$601,0))</f>
        <v>Western</v>
      </c>
      <c r="I11958" s="43" t="n">
        <f aca="false">ROUND(MIN(INDEX(Assumptions!$D$13:$D$18,MATCH(E11958,Assumptions!$A$13:$A$18,0)),MAX(INDEX(Assumptions!$C$13:$C$18,MATCH(E11958,Assumptions!$A$13:$A$18,0)),INDEX(Assumptions!$B$13:$B$18,MATCH(E11958,Assumptions!$A$13:$A$18,0))*F11958)),2)</f>
        <v>31.8</v>
      </c>
    </row>
    <row r="11959" customFormat="false" ht="15" hidden="false" customHeight="false" outlineLevel="0" collapsed="false">
      <c r="A11959" s="24" t="s">
        <v>12782</v>
      </c>
      <c r="B11959" s="39" t="n">
        <v>46270</v>
      </c>
      <c r="C11959" s="24" t="s">
        <v>662</v>
      </c>
      <c r="D11959" s="24" t="s">
        <v>826</v>
      </c>
      <c r="E11959" s="24" t="s">
        <v>111</v>
      </c>
      <c r="F11959" s="38" t="n">
        <v>50</v>
      </c>
      <c r="G11959" s="42" t="n">
        <f aca="false">DATE(YEAR(B11959),MONTH(B11959),1)</f>
        <v>46266</v>
      </c>
      <c r="H11959" s="24" t="str">
        <f aca="false">INDEX(Customers!$B$2:$B$601,MATCH(C11959,Customers!$A$2:$A$601,0))</f>
        <v>Rift Valley</v>
      </c>
      <c r="I11959" s="43" t="n">
        <f aca="false">ROUND(MIN(INDEX(Assumptions!$D$13:$D$18,MATCH(E11959,Assumptions!$A$13:$A$18,0)),MAX(INDEX(Assumptions!$C$13:$C$18,MATCH(E11959,Assumptions!$A$13:$A$18,0)),INDEX(Assumptions!$B$13:$B$18,MATCH(E11959,Assumptions!$A$13:$A$18,0))*F11959)),2)</f>
        <v>2</v>
      </c>
    </row>
    <row r="11960" customFormat="false" ht="15" hidden="false" customHeight="false" outlineLevel="0" collapsed="false">
      <c r="A11960" s="24" t="s">
        <v>12783</v>
      </c>
      <c r="B11960" s="39" t="n">
        <v>46270</v>
      </c>
      <c r="C11960" s="24" t="s">
        <v>673</v>
      </c>
      <c r="D11960" s="24" t="s">
        <v>826</v>
      </c>
      <c r="E11960" s="24" t="s">
        <v>109</v>
      </c>
      <c r="F11960" s="38" t="n">
        <v>850</v>
      </c>
      <c r="G11960" s="42" t="n">
        <f aca="false">DATE(YEAR(B11960),MONTH(B11960),1)</f>
        <v>46266</v>
      </c>
      <c r="H11960" s="24" t="str">
        <f aca="false">INDEX(Customers!$B$2:$B$601,MATCH(C11960,Customers!$A$2:$A$601,0))</f>
        <v>Nairobi</v>
      </c>
      <c r="I11960" s="43" t="n">
        <f aca="false">ROUND(MIN(INDEX(Assumptions!$D$13:$D$18,MATCH(E11960,Assumptions!$A$13:$A$18,0)),MAX(INDEX(Assumptions!$C$13:$C$18,MATCH(E11960,Assumptions!$A$13:$A$18,0)),INDEX(Assumptions!$B$13:$B$18,MATCH(E11960,Assumptions!$A$13:$A$18,0))*F11960)),2)</f>
        <v>3.4</v>
      </c>
    </row>
    <row r="11961" customFormat="false" ht="15" hidden="false" customHeight="false" outlineLevel="0" collapsed="false">
      <c r="A11961" s="24" t="s">
        <v>12784</v>
      </c>
      <c r="B11961" s="39" t="n">
        <v>46270</v>
      </c>
      <c r="C11961" s="24" t="s">
        <v>695</v>
      </c>
      <c r="D11961" s="24" t="s">
        <v>826</v>
      </c>
      <c r="E11961" s="24" t="s">
        <v>111</v>
      </c>
      <c r="F11961" s="38" t="n">
        <v>50</v>
      </c>
      <c r="G11961" s="42" t="n">
        <f aca="false">DATE(YEAR(B11961),MONTH(B11961),1)</f>
        <v>46266</v>
      </c>
      <c r="H11961" s="24" t="str">
        <f aca="false">INDEX(Customers!$B$2:$B$601,MATCH(C11961,Customers!$A$2:$A$601,0))</f>
        <v>Central</v>
      </c>
      <c r="I11961" s="43" t="n">
        <f aca="false">ROUND(MIN(INDEX(Assumptions!$D$13:$D$18,MATCH(E11961,Assumptions!$A$13:$A$18,0)),MAX(INDEX(Assumptions!$C$13:$C$18,MATCH(E11961,Assumptions!$A$13:$A$18,0)),INDEX(Assumptions!$B$13:$B$18,MATCH(E11961,Assumptions!$A$13:$A$18,0))*F11961)),2)</f>
        <v>2</v>
      </c>
    </row>
    <row r="11962" customFormat="false" ht="15" hidden="false" customHeight="false" outlineLevel="0" collapsed="false">
      <c r="A11962" s="24" t="s">
        <v>12785</v>
      </c>
      <c r="B11962" s="39" t="n">
        <v>46270</v>
      </c>
      <c r="C11962" s="24" t="s">
        <v>716</v>
      </c>
      <c r="D11962" s="24" t="s">
        <v>826</v>
      </c>
      <c r="E11962" s="24" t="s">
        <v>113</v>
      </c>
      <c r="F11962" s="38" t="n">
        <v>2000</v>
      </c>
      <c r="G11962" s="42" t="n">
        <f aca="false">DATE(YEAR(B11962),MONTH(B11962),1)</f>
        <v>46266</v>
      </c>
      <c r="H11962" s="24" t="str">
        <f aca="false">INDEX(Customers!$B$2:$B$601,MATCH(C11962,Customers!$A$2:$A$601,0))</f>
        <v>Western</v>
      </c>
      <c r="I11962" s="43" t="n">
        <f aca="false">ROUND(MIN(INDEX(Assumptions!$D$13:$D$18,MATCH(E11962,Assumptions!$A$13:$A$18,0)),MAX(INDEX(Assumptions!$C$13:$C$18,MATCH(E11962,Assumptions!$A$13:$A$18,0)),INDEX(Assumptions!$B$13:$B$18,MATCH(E11962,Assumptions!$A$13:$A$18,0))*F11962)),2)</f>
        <v>100</v>
      </c>
    </row>
    <row r="11963" customFormat="false" ht="15" hidden="false" customHeight="false" outlineLevel="0" collapsed="false">
      <c r="A11963" s="24" t="s">
        <v>12786</v>
      </c>
      <c r="B11963" s="39" t="n">
        <v>46270</v>
      </c>
      <c r="C11963" s="24" t="s">
        <v>730</v>
      </c>
      <c r="D11963" s="24" t="s">
        <v>826</v>
      </c>
      <c r="E11963" s="24" t="s">
        <v>109</v>
      </c>
      <c r="F11963" s="38" t="n">
        <v>5030</v>
      </c>
      <c r="G11963" s="42" t="n">
        <f aca="false">DATE(YEAR(B11963),MONTH(B11963),1)</f>
        <v>46266</v>
      </c>
      <c r="H11963" s="24" t="str">
        <f aca="false">INDEX(Customers!$B$2:$B$601,MATCH(C11963,Customers!$A$2:$A$601,0))</f>
        <v>Western</v>
      </c>
      <c r="I11963" s="43" t="n">
        <f aca="false">ROUND(MIN(INDEX(Assumptions!$D$13:$D$18,MATCH(E11963,Assumptions!$A$13:$A$18,0)),MAX(INDEX(Assumptions!$C$13:$C$18,MATCH(E11963,Assumptions!$A$13:$A$18,0)),INDEX(Assumptions!$B$13:$B$18,MATCH(E11963,Assumptions!$A$13:$A$18,0))*F11963)),2)</f>
        <v>20.12</v>
      </c>
    </row>
    <row r="11964" customFormat="false" ht="15" hidden="false" customHeight="false" outlineLevel="0" collapsed="false">
      <c r="A11964" s="24" t="s">
        <v>12787</v>
      </c>
      <c r="B11964" s="39" t="n">
        <v>46270</v>
      </c>
      <c r="C11964" s="24" t="s">
        <v>742</v>
      </c>
      <c r="D11964" s="24" t="s">
        <v>826</v>
      </c>
      <c r="E11964" s="24" t="s">
        <v>111</v>
      </c>
      <c r="F11964" s="38" t="n">
        <v>100</v>
      </c>
      <c r="G11964" s="42" t="n">
        <f aca="false">DATE(YEAR(B11964),MONTH(B11964),1)</f>
        <v>46266</v>
      </c>
      <c r="H11964" s="24" t="str">
        <f aca="false">INDEX(Customers!$B$2:$B$601,MATCH(C11964,Customers!$A$2:$A$601,0))</f>
        <v>Eastern</v>
      </c>
      <c r="I11964" s="43" t="n">
        <f aca="false">ROUND(MIN(INDEX(Assumptions!$D$13:$D$18,MATCH(E11964,Assumptions!$A$13:$A$18,0)),MAX(INDEX(Assumptions!$C$13:$C$18,MATCH(E11964,Assumptions!$A$13:$A$18,0)),INDEX(Assumptions!$B$13:$B$18,MATCH(E11964,Assumptions!$A$13:$A$18,0))*F11964)),2)</f>
        <v>4</v>
      </c>
    </row>
    <row r="11965" customFormat="false" ht="15" hidden="false" customHeight="false" outlineLevel="0" collapsed="false">
      <c r="A11965" s="24" t="s">
        <v>12788</v>
      </c>
      <c r="B11965" s="39" t="n">
        <v>46270</v>
      </c>
      <c r="C11965" s="24" t="s">
        <v>745</v>
      </c>
      <c r="D11965" s="24" t="s">
        <v>164</v>
      </c>
      <c r="E11965" s="24" t="s">
        <v>105</v>
      </c>
      <c r="F11965" s="38" t="n">
        <v>3620</v>
      </c>
      <c r="G11965" s="42" t="n">
        <f aca="false">DATE(YEAR(B11965),MONTH(B11965),1)</f>
        <v>46266</v>
      </c>
      <c r="H11965" s="24" t="str">
        <f aca="false">INDEX(Customers!$B$2:$B$601,MATCH(C11965,Customers!$A$2:$A$601,0))</f>
        <v>Central</v>
      </c>
      <c r="I11965" s="43" t="n">
        <f aca="false">ROUND(MIN(INDEX(Assumptions!$D$13:$D$18,MATCH(E11965,Assumptions!$A$13:$A$18,0)),MAX(INDEX(Assumptions!$C$13:$C$18,MATCH(E11965,Assumptions!$A$13:$A$18,0)),INDEX(Assumptions!$B$13:$B$18,MATCH(E11965,Assumptions!$A$13:$A$18,0))*F11965)),2)</f>
        <v>54.3</v>
      </c>
    </row>
    <row r="11966" customFormat="false" ht="15" hidden="false" customHeight="false" outlineLevel="0" collapsed="false">
      <c r="A11966" s="24" t="s">
        <v>12789</v>
      </c>
      <c r="B11966" s="39" t="n">
        <v>46270</v>
      </c>
      <c r="C11966" s="24" t="s">
        <v>798</v>
      </c>
      <c r="D11966" s="24" t="s">
        <v>826</v>
      </c>
      <c r="E11966" s="24" t="s">
        <v>111</v>
      </c>
      <c r="F11966" s="38" t="n">
        <v>20</v>
      </c>
      <c r="G11966" s="42" t="n">
        <f aca="false">DATE(YEAR(B11966),MONTH(B11966),1)</f>
        <v>46266</v>
      </c>
      <c r="H11966" s="24" t="str">
        <f aca="false">INDEX(Customers!$B$2:$B$601,MATCH(C11966,Customers!$A$2:$A$601,0))</f>
        <v>Nairobi</v>
      </c>
      <c r="I11966" s="43" t="n">
        <f aca="false">ROUND(MIN(INDEX(Assumptions!$D$13:$D$18,MATCH(E11966,Assumptions!$A$13:$A$18,0)),MAX(INDEX(Assumptions!$C$13:$C$18,MATCH(E11966,Assumptions!$A$13:$A$18,0)),INDEX(Assumptions!$B$13:$B$18,MATCH(E11966,Assumptions!$A$13:$A$18,0))*F11966)),2)</f>
        <v>0.8</v>
      </c>
    </row>
    <row r="11967" customFormat="false" ht="15" hidden="false" customHeight="false" outlineLevel="0" collapsed="false">
      <c r="A11967" s="24" t="s">
        <v>12790</v>
      </c>
      <c r="B11967" s="39" t="n">
        <v>46270</v>
      </c>
      <c r="C11967" s="24" t="s">
        <v>800</v>
      </c>
      <c r="D11967" s="24" t="s">
        <v>826</v>
      </c>
      <c r="E11967" s="24" t="s">
        <v>103</v>
      </c>
      <c r="F11967" s="38" t="n">
        <v>7050</v>
      </c>
      <c r="G11967" s="42" t="n">
        <f aca="false">DATE(YEAR(B11967),MONTH(B11967),1)</f>
        <v>46266</v>
      </c>
      <c r="H11967" s="24" t="str">
        <f aca="false">INDEX(Customers!$B$2:$B$601,MATCH(C11967,Customers!$A$2:$A$601,0))</f>
        <v>Coast</v>
      </c>
      <c r="I11967" s="43" t="n">
        <f aca="false">ROUND(MIN(INDEX(Assumptions!$D$13:$D$18,MATCH(E11967,Assumptions!$A$13:$A$18,0)),MAX(INDEX(Assumptions!$C$13:$C$18,MATCH(E11967,Assumptions!$A$13:$A$18,0)),INDEX(Assumptions!$B$13:$B$18,MATCH(E11967,Assumptions!$A$13:$A$18,0))*F11967)),2)</f>
        <v>70.5</v>
      </c>
    </row>
    <row r="11968" customFormat="false" ht="15" hidden="false" customHeight="false" outlineLevel="0" collapsed="false">
      <c r="A11968" s="24" t="s">
        <v>12791</v>
      </c>
      <c r="B11968" s="39" t="n">
        <v>46270</v>
      </c>
      <c r="C11968" s="24" t="s">
        <v>803</v>
      </c>
      <c r="D11968" s="24" t="s">
        <v>826</v>
      </c>
      <c r="E11968" s="24" t="s">
        <v>113</v>
      </c>
      <c r="F11968" s="38" t="n">
        <v>1000</v>
      </c>
      <c r="G11968" s="42" t="n">
        <f aca="false">DATE(YEAR(B11968),MONTH(B11968),1)</f>
        <v>46266</v>
      </c>
      <c r="H11968" s="24" t="str">
        <f aca="false">INDEX(Customers!$B$2:$B$601,MATCH(C11968,Customers!$A$2:$A$601,0))</f>
        <v>Nairobi</v>
      </c>
      <c r="I11968" s="43" t="n">
        <f aca="false">ROUND(MIN(INDEX(Assumptions!$D$13:$D$18,MATCH(E11968,Assumptions!$A$13:$A$18,0)),MAX(INDEX(Assumptions!$C$13:$C$18,MATCH(E11968,Assumptions!$A$13:$A$18,0)),INDEX(Assumptions!$B$13:$B$18,MATCH(E11968,Assumptions!$A$13:$A$18,0))*F11968)),2)</f>
        <v>50</v>
      </c>
    </row>
    <row r="11969" customFormat="false" ht="15" hidden="false" customHeight="false" outlineLevel="0" collapsed="false">
      <c r="A11969" s="24" t="s">
        <v>12792</v>
      </c>
      <c r="B11969" s="39" t="n">
        <v>46270</v>
      </c>
      <c r="C11969" s="24" t="s">
        <v>807</v>
      </c>
      <c r="D11969" s="24" t="s">
        <v>157</v>
      </c>
      <c r="E11969" s="24" t="s">
        <v>107</v>
      </c>
      <c r="F11969" s="38" t="n">
        <v>9430</v>
      </c>
      <c r="G11969" s="42" t="n">
        <f aca="false">DATE(YEAR(B11969),MONTH(B11969),1)</f>
        <v>46266</v>
      </c>
      <c r="H11969" s="24" t="str">
        <f aca="false">INDEX(Customers!$B$2:$B$601,MATCH(C11969,Customers!$A$2:$A$601,0))</f>
        <v>Nairobi</v>
      </c>
      <c r="I11969" s="43" t="n">
        <f aca="false">ROUND(MIN(INDEX(Assumptions!$D$13:$D$18,MATCH(E11969,Assumptions!$A$13:$A$18,0)),MAX(INDEX(Assumptions!$C$13:$C$18,MATCH(E11969,Assumptions!$A$13:$A$18,0)),INDEX(Assumptions!$B$13:$B$18,MATCH(E11969,Assumptions!$A$13:$A$18,0))*F11969)),2)</f>
        <v>0</v>
      </c>
    </row>
    <row r="11970" customFormat="false" ht="15" hidden="false" customHeight="false" outlineLevel="0" collapsed="false">
      <c r="A11970" s="24" t="s">
        <v>12793</v>
      </c>
      <c r="B11970" s="39" t="n">
        <v>46270</v>
      </c>
      <c r="C11970" s="24" t="s">
        <v>811</v>
      </c>
      <c r="D11970" s="24" t="s">
        <v>826</v>
      </c>
      <c r="E11970" s="24" t="s">
        <v>103</v>
      </c>
      <c r="F11970" s="38" t="n">
        <v>560</v>
      </c>
      <c r="G11970" s="42" t="n">
        <f aca="false">DATE(YEAR(B11970),MONTH(B11970),1)</f>
        <v>46266</v>
      </c>
      <c r="H11970" s="24" t="str">
        <f aca="false">INDEX(Customers!$B$2:$B$601,MATCH(C11970,Customers!$A$2:$A$601,0))</f>
        <v>Rift Valley</v>
      </c>
      <c r="I11970" s="43" t="n">
        <f aca="false">ROUND(MIN(INDEX(Assumptions!$D$13:$D$18,MATCH(E11970,Assumptions!$A$13:$A$18,0)),MAX(INDEX(Assumptions!$C$13:$C$18,MATCH(E11970,Assumptions!$A$13:$A$18,0)),INDEX(Assumptions!$B$13:$B$18,MATCH(E11970,Assumptions!$A$13:$A$18,0))*F11970)),2)</f>
        <v>5.6</v>
      </c>
    </row>
    <row r="11971" customFormat="false" ht="15" hidden="false" customHeight="false" outlineLevel="0" collapsed="false">
      <c r="A11971" s="24" t="s">
        <v>12794</v>
      </c>
      <c r="B11971" s="39" t="n">
        <v>46270</v>
      </c>
      <c r="C11971" s="24" t="s">
        <v>816</v>
      </c>
      <c r="D11971" s="24" t="s">
        <v>162</v>
      </c>
      <c r="E11971" s="24" t="s">
        <v>105</v>
      </c>
      <c r="F11971" s="38" t="n">
        <v>6660</v>
      </c>
      <c r="G11971" s="42" t="n">
        <f aca="false">DATE(YEAR(B11971),MONTH(B11971),1)</f>
        <v>46266</v>
      </c>
      <c r="H11971" s="24" t="str">
        <f aca="false">INDEX(Customers!$B$2:$B$601,MATCH(C11971,Customers!$A$2:$A$601,0))</f>
        <v>Nairobi</v>
      </c>
      <c r="I11971" s="43" t="n">
        <f aca="false">ROUND(MIN(INDEX(Assumptions!$D$13:$D$18,MATCH(E11971,Assumptions!$A$13:$A$18,0)),MAX(INDEX(Assumptions!$C$13:$C$18,MATCH(E11971,Assumptions!$A$13:$A$18,0)),INDEX(Assumptions!$B$13:$B$18,MATCH(E11971,Assumptions!$A$13:$A$18,0))*F11971)),2)</f>
        <v>99.9</v>
      </c>
    </row>
    <row r="11972" customFormat="false" ht="15" hidden="false" customHeight="false" outlineLevel="0" collapsed="false">
      <c r="A11972" s="24" t="s">
        <v>12795</v>
      </c>
      <c r="B11972" s="39" t="n">
        <v>46271</v>
      </c>
      <c r="C11972" s="24" t="s">
        <v>242</v>
      </c>
      <c r="D11972" s="24" t="s">
        <v>826</v>
      </c>
      <c r="E11972" s="24" t="s">
        <v>113</v>
      </c>
      <c r="F11972" s="38" t="n">
        <v>99</v>
      </c>
      <c r="G11972" s="42" t="n">
        <f aca="false">DATE(YEAR(B11972),MONTH(B11972),1)</f>
        <v>46266</v>
      </c>
      <c r="H11972" s="24" t="str">
        <f aca="false">INDEX(Customers!$B$2:$B$601,MATCH(C11972,Customers!$A$2:$A$601,0))</f>
        <v>Central</v>
      </c>
      <c r="I11972" s="43" t="n">
        <f aca="false">ROUND(MIN(INDEX(Assumptions!$D$13:$D$18,MATCH(E11972,Assumptions!$A$13:$A$18,0)),MAX(INDEX(Assumptions!$C$13:$C$18,MATCH(E11972,Assumptions!$A$13:$A$18,0)),INDEX(Assumptions!$B$13:$B$18,MATCH(E11972,Assumptions!$A$13:$A$18,0))*F11972)),2)</f>
        <v>4.95</v>
      </c>
    </row>
    <row r="11973" customFormat="false" ht="15" hidden="false" customHeight="false" outlineLevel="0" collapsed="false">
      <c r="A11973" s="24" t="s">
        <v>12796</v>
      </c>
      <c r="B11973" s="39" t="n">
        <v>46271</v>
      </c>
      <c r="C11973" s="24" t="s">
        <v>254</v>
      </c>
      <c r="D11973" s="24" t="s">
        <v>175</v>
      </c>
      <c r="E11973" s="24" t="s">
        <v>105</v>
      </c>
      <c r="F11973" s="38" t="n">
        <v>10310</v>
      </c>
      <c r="G11973" s="42" t="n">
        <f aca="false">DATE(YEAR(B11973),MONTH(B11973),1)</f>
        <v>46266</v>
      </c>
      <c r="H11973" s="24" t="str">
        <f aca="false">INDEX(Customers!$B$2:$B$601,MATCH(C11973,Customers!$A$2:$A$601,0))</f>
        <v>Rift Valley</v>
      </c>
      <c r="I11973" s="43" t="n">
        <f aca="false">ROUND(MIN(INDEX(Assumptions!$D$13:$D$18,MATCH(E11973,Assumptions!$A$13:$A$18,0)),MAX(INDEX(Assumptions!$C$13:$C$18,MATCH(E11973,Assumptions!$A$13:$A$18,0)),INDEX(Assumptions!$B$13:$B$18,MATCH(E11973,Assumptions!$A$13:$A$18,0))*F11973)),2)</f>
        <v>154.65</v>
      </c>
    </row>
    <row r="11974" customFormat="false" ht="15" hidden="false" customHeight="false" outlineLevel="0" collapsed="false">
      <c r="A11974" s="24" t="s">
        <v>12797</v>
      </c>
      <c r="B11974" s="39" t="n">
        <v>46271</v>
      </c>
      <c r="C11974" s="24" t="s">
        <v>276</v>
      </c>
      <c r="D11974" s="24" t="s">
        <v>826</v>
      </c>
      <c r="E11974" s="24" t="s">
        <v>103</v>
      </c>
      <c r="F11974" s="38" t="n">
        <v>1940</v>
      </c>
      <c r="G11974" s="42" t="n">
        <f aca="false">DATE(YEAR(B11974),MONTH(B11974),1)</f>
        <v>46266</v>
      </c>
      <c r="H11974" s="24" t="str">
        <f aca="false">INDEX(Customers!$B$2:$B$601,MATCH(C11974,Customers!$A$2:$A$601,0))</f>
        <v>Coast</v>
      </c>
      <c r="I11974" s="43" t="n">
        <f aca="false">ROUND(MIN(INDEX(Assumptions!$D$13:$D$18,MATCH(E11974,Assumptions!$A$13:$A$18,0)),MAX(INDEX(Assumptions!$C$13:$C$18,MATCH(E11974,Assumptions!$A$13:$A$18,0)),INDEX(Assumptions!$B$13:$B$18,MATCH(E11974,Assumptions!$A$13:$A$18,0))*F11974)),2)</f>
        <v>19.4</v>
      </c>
    </row>
    <row r="11975" customFormat="false" ht="15" hidden="false" customHeight="false" outlineLevel="0" collapsed="false">
      <c r="A11975" s="24" t="s">
        <v>12798</v>
      </c>
      <c r="B11975" s="39" t="n">
        <v>46271</v>
      </c>
      <c r="C11975" s="24" t="s">
        <v>281</v>
      </c>
      <c r="D11975" s="24" t="s">
        <v>826</v>
      </c>
      <c r="E11975" s="24" t="s">
        <v>111</v>
      </c>
      <c r="F11975" s="38" t="n">
        <v>100</v>
      </c>
      <c r="G11975" s="42" t="n">
        <f aca="false">DATE(YEAR(B11975),MONTH(B11975),1)</f>
        <v>46266</v>
      </c>
      <c r="H11975" s="24" t="str">
        <f aca="false">INDEX(Customers!$B$2:$B$601,MATCH(C11975,Customers!$A$2:$A$601,0))</f>
        <v>Rift Valley</v>
      </c>
      <c r="I11975" s="43" t="n">
        <f aca="false">ROUND(MIN(INDEX(Assumptions!$D$13:$D$18,MATCH(E11975,Assumptions!$A$13:$A$18,0)),MAX(INDEX(Assumptions!$C$13:$C$18,MATCH(E11975,Assumptions!$A$13:$A$18,0)),INDEX(Assumptions!$B$13:$B$18,MATCH(E11975,Assumptions!$A$13:$A$18,0))*F11975)),2)</f>
        <v>4</v>
      </c>
    </row>
    <row r="11976" customFormat="false" ht="15" hidden="false" customHeight="false" outlineLevel="0" collapsed="false">
      <c r="A11976" s="24" t="s">
        <v>12799</v>
      </c>
      <c r="B11976" s="39" t="n">
        <v>46271</v>
      </c>
      <c r="C11976" s="24" t="s">
        <v>285</v>
      </c>
      <c r="D11976" s="24" t="s">
        <v>211</v>
      </c>
      <c r="E11976" s="24" t="s">
        <v>107</v>
      </c>
      <c r="F11976" s="38" t="n">
        <v>51460</v>
      </c>
      <c r="G11976" s="42" t="n">
        <f aca="false">DATE(YEAR(B11976),MONTH(B11976),1)</f>
        <v>46266</v>
      </c>
      <c r="H11976" s="24" t="str">
        <f aca="false">INDEX(Customers!$B$2:$B$601,MATCH(C11976,Customers!$A$2:$A$601,0))</f>
        <v>Eastern</v>
      </c>
      <c r="I11976" s="43" t="n">
        <f aca="false">ROUND(MIN(INDEX(Assumptions!$D$13:$D$18,MATCH(E11976,Assumptions!$A$13:$A$18,0)),MAX(INDEX(Assumptions!$C$13:$C$18,MATCH(E11976,Assumptions!$A$13:$A$18,0)),INDEX(Assumptions!$B$13:$B$18,MATCH(E11976,Assumptions!$A$13:$A$18,0))*F11976)),2)</f>
        <v>0</v>
      </c>
    </row>
    <row r="11977" customFormat="false" ht="15" hidden="false" customHeight="false" outlineLevel="0" collapsed="false">
      <c r="A11977" s="24" t="s">
        <v>12800</v>
      </c>
      <c r="B11977" s="39" t="n">
        <v>46271</v>
      </c>
      <c r="C11977" s="24" t="s">
        <v>297</v>
      </c>
      <c r="D11977" s="24" t="s">
        <v>826</v>
      </c>
      <c r="E11977" s="24" t="s">
        <v>103</v>
      </c>
      <c r="F11977" s="38" t="n">
        <v>1240</v>
      </c>
      <c r="G11977" s="42" t="n">
        <f aca="false">DATE(YEAR(B11977),MONTH(B11977),1)</f>
        <v>46266</v>
      </c>
      <c r="H11977" s="24" t="str">
        <f aca="false">INDEX(Customers!$B$2:$B$601,MATCH(C11977,Customers!$A$2:$A$601,0))</f>
        <v>Nairobi</v>
      </c>
      <c r="I11977" s="43" t="n">
        <f aca="false">ROUND(MIN(INDEX(Assumptions!$D$13:$D$18,MATCH(E11977,Assumptions!$A$13:$A$18,0)),MAX(INDEX(Assumptions!$C$13:$C$18,MATCH(E11977,Assumptions!$A$13:$A$18,0)),INDEX(Assumptions!$B$13:$B$18,MATCH(E11977,Assumptions!$A$13:$A$18,0))*F11977)),2)</f>
        <v>12.4</v>
      </c>
    </row>
    <row r="11978" customFormat="false" ht="15" hidden="false" customHeight="false" outlineLevel="0" collapsed="false">
      <c r="A11978" s="24" t="s">
        <v>12801</v>
      </c>
      <c r="B11978" s="39" t="n">
        <v>46271</v>
      </c>
      <c r="C11978" s="24" t="s">
        <v>319</v>
      </c>
      <c r="D11978" s="24" t="s">
        <v>161</v>
      </c>
      <c r="E11978" s="24" t="s">
        <v>105</v>
      </c>
      <c r="F11978" s="38" t="n">
        <v>5400</v>
      </c>
      <c r="G11978" s="42" t="n">
        <f aca="false">DATE(YEAR(B11978),MONTH(B11978),1)</f>
        <v>46266</v>
      </c>
      <c r="H11978" s="24" t="str">
        <f aca="false">INDEX(Customers!$B$2:$B$601,MATCH(C11978,Customers!$A$2:$A$601,0))</f>
        <v>Nairobi</v>
      </c>
      <c r="I11978" s="43" t="n">
        <f aca="false">ROUND(MIN(INDEX(Assumptions!$D$13:$D$18,MATCH(E11978,Assumptions!$A$13:$A$18,0)),MAX(INDEX(Assumptions!$C$13:$C$18,MATCH(E11978,Assumptions!$A$13:$A$18,0)),INDEX(Assumptions!$B$13:$B$18,MATCH(E11978,Assumptions!$A$13:$A$18,0))*F11978)),2)</f>
        <v>81</v>
      </c>
    </row>
    <row r="11979" customFormat="false" ht="15" hidden="false" customHeight="false" outlineLevel="0" collapsed="false">
      <c r="A11979" s="24" t="s">
        <v>12802</v>
      </c>
      <c r="B11979" s="39" t="n">
        <v>46271</v>
      </c>
      <c r="C11979" s="24" t="s">
        <v>333</v>
      </c>
      <c r="D11979" s="24" t="s">
        <v>189</v>
      </c>
      <c r="E11979" s="24" t="s">
        <v>105</v>
      </c>
      <c r="F11979" s="38" t="n">
        <v>1890</v>
      </c>
      <c r="G11979" s="42" t="n">
        <f aca="false">DATE(YEAR(B11979),MONTH(B11979),1)</f>
        <v>46266</v>
      </c>
      <c r="H11979" s="24" t="str">
        <f aca="false">INDEX(Customers!$B$2:$B$601,MATCH(C11979,Customers!$A$2:$A$601,0))</f>
        <v>Coast</v>
      </c>
      <c r="I11979" s="43" t="n">
        <f aca="false">ROUND(MIN(INDEX(Assumptions!$D$13:$D$18,MATCH(E11979,Assumptions!$A$13:$A$18,0)),MAX(INDEX(Assumptions!$C$13:$C$18,MATCH(E11979,Assumptions!$A$13:$A$18,0)),INDEX(Assumptions!$B$13:$B$18,MATCH(E11979,Assumptions!$A$13:$A$18,0))*F11979)),2)</f>
        <v>28.35</v>
      </c>
    </row>
    <row r="11980" customFormat="false" ht="15" hidden="false" customHeight="false" outlineLevel="0" collapsed="false">
      <c r="A11980" s="24" t="s">
        <v>12803</v>
      </c>
      <c r="B11980" s="39" t="n">
        <v>46271</v>
      </c>
      <c r="C11980" s="24" t="s">
        <v>338</v>
      </c>
      <c r="D11980" s="24" t="s">
        <v>826</v>
      </c>
      <c r="E11980" s="24" t="s">
        <v>111</v>
      </c>
      <c r="F11980" s="38" t="n">
        <v>100</v>
      </c>
      <c r="G11980" s="42" t="n">
        <f aca="false">DATE(YEAR(B11980),MONTH(B11980),1)</f>
        <v>46266</v>
      </c>
      <c r="H11980" s="24" t="str">
        <f aca="false">INDEX(Customers!$B$2:$B$601,MATCH(C11980,Customers!$A$2:$A$601,0))</f>
        <v>Rift Valley</v>
      </c>
      <c r="I11980" s="43" t="n">
        <f aca="false">ROUND(MIN(INDEX(Assumptions!$D$13:$D$18,MATCH(E11980,Assumptions!$A$13:$A$18,0)),MAX(INDEX(Assumptions!$C$13:$C$18,MATCH(E11980,Assumptions!$A$13:$A$18,0)),INDEX(Assumptions!$B$13:$B$18,MATCH(E11980,Assumptions!$A$13:$A$18,0))*F11980)),2)</f>
        <v>4</v>
      </c>
    </row>
    <row r="11981" customFormat="false" ht="15" hidden="false" customHeight="false" outlineLevel="0" collapsed="false">
      <c r="A11981" s="24" t="s">
        <v>12804</v>
      </c>
      <c r="B11981" s="39" t="n">
        <v>46271</v>
      </c>
      <c r="C11981" s="24" t="s">
        <v>339</v>
      </c>
      <c r="D11981" s="24" t="s">
        <v>826</v>
      </c>
      <c r="E11981" s="24" t="s">
        <v>109</v>
      </c>
      <c r="F11981" s="38" t="n">
        <v>2340</v>
      </c>
      <c r="G11981" s="42" t="n">
        <f aca="false">DATE(YEAR(B11981),MONTH(B11981),1)</f>
        <v>46266</v>
      </c>
      <c r="H11981" s="24" t="str">
        <f aca="false">INDEX(Customers!$B$2:$B$601,MATCH(C11981,Customers!$A$2:$A$601,0))</f>
        <v>Nairobi</v>
      </c>
      <c r="I11981" s="43" t="n">
        <f aca="false">ROUND(MIN(INDEX(Assumptions!$D$13:$D$18,MATCH(E11981,Assumptions!$A$13:$A$18,0)),MAX(INDEX(Assumptions!$C$13:$C$18,MATCH(E11981,Assumptions!$A$13:$A$18,0)),INDEX(Assumptions!$B$13:$B$18,MATCH(E11981,Assumptions!$A$13:$A$18,0))*F11981)),2)</f>
        <v>9.36</v>
      </c>
    </row>
    <row r="11982" customFormat="false" ht="15" hidden="false" customHeight="false" outlineLevel="0" collapsed="false">
      <c r="A11982" s="24" t="s">
        <v>12805</v>
      </c>
      <c r="B11982" s="39" t="n">
        <v>46271</v>
      </c>
      <c r="C11982" s="24" t="s">
        <v>339</v>
      </c>
      <c r="D11982" s="24" t="s">
        <v>826</v>
      </c>
      <c r="E11982" s="24" t="s">
        <v>103</v>
      </c>
      <c r="F11982" s="38" t="n">
        <v>380</v>
      </c>
      <c r="G11982" s="42" t="n">
        <f aca="false">DATE(YEAR(B11982),MONTH(B11982),1)</f>
        <v>46266</v>
      </c>
      <c r="H11982" s="24" t="str">
        <f aca="false">INDEX(Customers!$B$2:$B$601,MATCH(C11982,Customers!$A$2:$A$601,0))</f>
        <v>Nairobi</v>
      </c>
      <c r="I11982" s="43" t="n">
        <f aca="false">ROUND(MIN(INDEX(Assumptions!$D$13:$D$18,MATCH(E11982,Assumptions!$A$13:$A$18,0)),MAX(INDEX(Assumptions!$C$13:$C$18,MATCH(E11982,Assumptions!$A$13:$A$18,0)),INDEX(Assumptions!$B$13:$B$18,MATCH(E11982,Assumptions!$A$13:$A$18,0))*F11982)),2)</f>
        <v>5</v>
      </c>
    </row>
    <row r="11983" customFormat="false" ht="15" hidden="false" customHeight="false" outlineLevel="0" collapsed="false">
      <c r="A11983" s="24" t="s">
        <v>12806</v>
      </c>
      <c r="B11983" s="39" t="n">
        <v>46271</v>
      </c>
      <c r="C11983" s="24" t="s">
        <v>343</v>
      </c>
      <c r="D11983" s="24" t="s">
        <v>826</v>
      </c>
      <c r="E11983" s="24" t="s">
        <v>113</v>
      </c>
      <c r="F11983" s="38" t="n">
        <v>250</v>
      </c>
      <c r="G11983" s="42" t="n">
        <f aca="false">DATE(YEAR(B11983),MONTH(B11983),1)</f>
        <v>46266</v>
      </c>
      <c r="H11983" s="24" t="str">
        <f aca="false">INDEX(Customers!$B$2:$B$601,MATCH(C11983,Customers!$A$2:$A$601,0))</f>
        <v>Central</v>
      </c>
      <c r="I11983" s="43" t="n">
        <f aca="false">ROUND(MIN(INDEX(Assumptions!$D$13:$D$18,MATCH(E11983,Assumptions!$A$13:$A$18,0)),MAX(INDEX(Assumptions!$C$13:$C$18,MATCH(E11983,Assumptions!$A$13:$A$18,0)),INDEX(Assumptions!$B$13:$B$18,MATCH(E11983,Assumptions!$A$13:$A$18,0))*F11983)),2)</f>
        <v>12.5</v>
      </c>
    </row>
    <row r="11984" customFormat="false" ht="15" hidden="false" customHeight="false" outlineLevel="0" collapsed="false">
      <c r="A11984" s="24" t="s">
        <v>12807</v>
      </c>
      <c r="B11984" s="39" t="n">
        <v>46271</v>
      </c>
      <c r="C11984" s="24" t="s">
        <v>343</v>
      </c>
      <c r="D11984" s="24" t="s">
        <v>826</v>
      </c>
      <c r="E11984" s="24" t="s">
        <v>113</v>
      </c>
      <c r="F11984" s="38" t="n">
        <v>250</v>
      </c>
      <c r="G11984" s="42" t="n">
        <f aca="false">DATE(YEAR(B11984),MONTH(B11984),1)</f>
        <v>46266</v>
      </c>
      <c r="H11984" s="24" t="str">
        <f aca="false">INDEX(Customers!$B$2:$B$601,MATCH(C11984,Customers!$A$2:$A$601,0))</f>
        <v>Central</v>
      </c>
      <c r="I11984" s="43" t="n">
        <f aca="false">ROUND(MIN(INDEX(Assumptions!$D$13:$D$18,MATCH(E11984,Assumptions!$A$13:$A$18,0)),MAX(INDEX(Assumptions!$C$13:$C$18,MATCH(E11984,Assumptions!$A$13:$A$18,0)),INDEX(Assumptions!$B$13:$B$18,MATCH(E11984,Assumptions!$A$13:$A$18,0))*F11984)),2)</f>
        <v>12.5</v>
      </c>
    </row>
    <row r="11985" customFormat="false" ht="15" hidden="false" customHeight="false" outlineLevel="0" collapsed="false">
      <c r="A11985" s="24" t="s">
        <v>12808</v>
      </c>
      <c r="B11985" s="39" t="n">
        <v>46271</v>
      </c>
      <c r="C11985" s="24" t="s">
        <v>358</v>
      </c>
      <c r="D11985" s="24" t="s">
        <v>826</v>
      </c>
      <c r="E11985" s="24" t="s">
        <v>111</v>
      </c>
      <c r="F11985" s="38" t="n">
        <v>20</v>
      </c>
      <c r="G11985" s="42" t="n">
        <f aca="false">DATE(YEAR(B11985),MONTH(B11985),1)</f>
        <v>46266</v>
      </c>
      <c r="H11985" s="24" t="str">
        <f aca="false">INDEX(Customers!$B$2:$B$601,MATCH(C11985,Customers!$A$2:$A$601,0))</f>
        <v>Western</v>
      </c>
      <c r="I11985" s="43" t="n">
        <f aca="false">ROUND(MIN(INDEX(Assumptions!$D$13:$D$18,MATCH(E11985,Assumptions!$A$13:$A$18,0)),MAX(INDEX(Assumptions!$C$13:$C$18,MATCH(E11985,Assumptions!$A$13:$A$18,0)),INDEX(Assumptions!$B$13:$B$18,MATCH(E11985,Assumptions!$A$13:$A$18,0))*F11985)),2)</f>
        <v>0.8</v>
      </c>
    </row>
    <row r="11986" customFormat="false" ht="15" hidden="false" customHeight="false" outlineLevel="0" collapsed="false">
      <c r="A11986" s="24" t="s">
        <v>12809</v>
      </c>
      <c r="B11986" s="39" t="n">
        <v>46271</v>
      </c>
      <c r="C11986" s="24" t="s">
        <v>391</v>
      </c>
      <c r="D11986" s="24" t="s">
        <v>150</v>
      </c>
      <c r="E11986" s="24" t="s">
        <v>107</v>
      </c>
      <c r="F11986" s="38" t="n">
        <v>19410</v>
      </c>
      <c r="G11986" s="42" t="n">
        <f aca="false">DATE(YEAR(B11986),MONTH(B11986),1)</f>
        <v>46266</v>
      </c>
      <c r="H11986" s="24" t="str">
        <f aca="false">INDEX(Customers!$B$2:$B$601,MATCH(C11986,Customers!$A$2:$A$601,0))</f>
        <v>Nairobi</v>
      </c>
      <c r="I11986" s="43" t="n">
        <f aca="false">ROUND(MIN(INDEX(Assumptions!$D$13:$D$18,MATCH(E11986,Assumptions!$A$13:$A$18,0)),MAX(INDEX(Assumptions!$C$13:$C$18,MATCH(E11986,Assumptions!$A$13:$A$18,0)),INDEX(Assumptions!$B$13:$B$18,MATCH(E11986,Assumptions!$A$13:$A$18,0))*F11986)),2)</f>
        <v>0</v>
      </c>
    </row>
    <row r="11987" customFormat="false" ht="15" hidden="false" customHeight="false" outlineLevel="0" collapsed="false">
      <c r="A11987" s="24" t="s">
        <v>12810</v>
      </c>
      <c r="B11987" s="39" t="n">
        <v>46271</v>
      </c>
      <c r="C11987" s="24" t="s">
        <v>440</v>
      </c>
      <c r="D11987" s="24" t="s">
        <v>156</v>
      </c>
      <c r="E11987" s="24" t="s">
        <v>105</v>
      </c>
      <c r="F11987" s="38" t="n">
        <v>20370</v>
      </c>
      <c r="G11987" s="42" t="n">
        <f aca="false">DATE(YEAR(B11987),MONTH(B11987),1)</f>
        <v>46266</v>
      </c>
      <c r="H11987" s="24" t="str">
        <f aca="false">INDEX(Customers!$B$2:$B$601,MATCH(C11987,Customers!$A$2:$A$601,0))</f>
        <v>Nairobi</v>
      </c>
      <c r="I11987" s="43" t="n">
        <f aca="false">ROUND(MIN(INDEX(Assumptions!$D$13:$D$18,MATCH(E11987,Assumptions!$A$13:$A$18,0)),MAX(INDEX(Assumptions!$C$13:$C$18,MATCH(E11987,Assumptions!$A$13:$A$18,0)),INDEX(Assumptions!$B$13:$B$18,MATCH(E11987,Assumptions!$A$13:$A$18,0))*F11987)),2)</f>
        <v>200</v>
      </c>
    </row>
    <row r="11988" customFormat="false" ht="15" hidden="false" customHeight="false" outlineLevel="0" collapsed="false">
      <c r="A11988" s="24" t="s">
        <v>12811</v>
      </c>
      <c r="B11988" s="39" t="n">
        <v>46271</v>
      </c>
      <c r="C11988" s="24" t="s">
        <v>450</v>
      </c>
      <c r="D11988" s="24" t="s">
        <v>826</v>
      </c>
      <c r="E11988" s="24" t="s">
        <v>103</v>
      </c>
      <c r="F11988" s="38" t="n">
        <v>1840</v>
      </c>
      <c r="G11988" s="42" t="n">
        <f aca="false">DATE(YEAR(B11988),MONTH(B11988),1)</f>
        <v>46266</v>
      </c>
      <c r="H11988" s="24" t="str">
        <f aca="false">INDEX(Customers!$B$2:$B$601,MATCH(C11988,Customers!$A$2:$A$601,0))</f>
        <v>Eastern</v>
      </c>
      <c r="I11988" s="43" t="n">
        <f aca="false">ROUND(MIN(INDEX(Assumptions!$D$13:$D$18,MATCH(E11988,Assumptions!$A$13:$A$18,0)),MAX(INDEX(Assumptions!$C$13:$C$18,MATCH(E11988,Assumptions!$A$13:$A$18,0)),INDEX(Assumptions!$B$13:$B$18,MATCH(E11988,Assumptions!$A$13:$A$18,0))*F11988)),2)</f>
        <v>18.4</v>
      </c>
    </row>
    <row r="11989" customFormat="false" ht="15" hidden="false" customHeight="false" outlineLevel="0" collapsed="false">
      <c r="A11989" s="24" t="s">
        <v>12812</v>
      </c>
      <c r="B11989" s="39" t="n">
        <v>46271</v>
      </c>
      <c r="C11989" s="24" t="s">
        <v>456</v>
      </c>
      <c r="D11989" s="24" t="s">
        <v>826</v>
      </c>
      <c r="E11989" s="24" t="s">
        <v>103</v>
      </c>
      <c r="F11989" s="38" t="n">
        <v>410</v>
      </c>
      <c r="G11989" s="42" t="n">
        <f aca="false">DATE(YEAR(B11989),MONTH(B11989),1)</f>
        <v>46266</v>
      </c>
      <c r="H11989" s="24" t="str">
        <f aca="false">INDEX(Customers!$B$2:$B$601,MATCH(C11989,Customers!$A$2:$A$601,0))</f>
        <v>Central</v>
      </c>
      <c r="I11989" s="43" t="n">
        <f aca="false">ROUND(MIN(INDEX(Assumptions!$D$13:$D$18,MATCH(E11989,Assumptions!$A$13:$A$18,0)),MAX(INDEX(Assumptions!$C$13:$C$18,MATCH(E11989,Assumptions!$A$13:$A$18,0)),INDEX(Assumptions!$B$13:$B$18,MATCH(E11989,Assumptions!$A$13:$A$18,0))*F11989)),2)</f>
        <v>5</v>
      </c>
    </row>
    <row r="11990" customFormat="false" ht="15" hidden="false" customHeight="false" outlineLevel="0" collapsed="false">
      <c r="A11990" s="24" t="s">
        <v>12813</v>
      </c>
      <c r="B11990" s="39" t="n">
        <v>46271</v>
      </c>
      <c r="C11990" s="24" t="s">
        <v>480</v>
      </c>
      <c r="D11990" s="24" t="s">
        <v>826</v>
      </c>
      <c r="E11990" s="24" t="s">
        <v>113</v>
      </c>
      <c r="F11990" s="38" t="n">
        <v>250</v>
      </c>
      <c r="G11990" s="42" t="n">
        <f aca="false">DATE(YEAR(B11990),MONTH(B11990),1)</f>
        <v>46266</v>
      </c>
      <c r="H11990" s="24" t="str">
        <f aca="false">INDEX(Customers!$B$2:$B$601,MATCH(C11990,Customers!$A$2:$A$601,0))</f>
        <v>Rift Valley</v>
      </c>
      <c r="I11990" s="43" t="n">
        <f aca="false">ROUND(MIN(INDEX(Assumptions!$D$13:$D$18,MATCH(E11990,Assumptions!$A$13:$A$18,0)),MAX(INDEX(Assumptions!$C$13:$C$18,MATCH(E11990,Assumptions!$A$13:$A$18,0)),INDEX(Assumptions!$B$13:$B$18,MATCH(E11990,Assumptions!$A$13:$A$18,0))*F11990)),2)</f>
        <v>12.5</v>
      </c>
    </row>
    <row r="11991" customFormat="false" ht="15" hidden="false" customHeight="false" outlineLevel="0" collapsed="false">
      <c r="A11991" s="24" t="s">
        <v>12814</v>
      </c>
      <c r="B11991" s="39" t="n">
        <v>46271</v>
      </c>
      <c r="C11991" s="24" t="s">
        <v>480</v>
      </c>
      <c r="D11991" s="24" t="s">
        <v>153</v>
      </c>
      <c r="E11991" s="24" t="s">
        <v>105</v>
      </c>
      <c r="F11991" s="38" t="n">
        <v>1690</v>
      </c>
      <c r="G11991" s="42" t="n">
        <f aca="false">DATE(YEAR(B11991),MONTH(B11991),1)</f>
        <v>46266</v>
      </c>
      <c r="H11991" s="24" t="str">
        <f aca="false">INDEX(Customers!$B$2:$B$601,MATCH(C11991,Customers!$A$2:$A$601,0))</f>
        <v>Rift Valley</v>
      </c>
      <c r="I11991" s="43" t="n">
        <f aca="false">ROUND(MIN(INDEX(Assumptions!$D$13:$D$18,MATCH(E11991,Assumptions!$A$13:$A$18,0)),MAX(INDEX(Assumptions!$C$13:$C$18,MATCH(E11991,Assumptions!$A$13:$A$18,0)),INDEX(Assumptions!$B$13:$B$18,MATCH(E11991,Assumptions!$A$13:$A$18,0))*F11991)),2)</f>
        <v>25.35</v>
      </c>
    </row>
    <row r="11992" customFormat="false" ht="15" hidden="false" customHeight="false" outlineLevel="0" collapsed="false">
      <c r="A11992" s="24" t="s">
        <v>12815</v>
      </c>
      <c r="B11992" s="39" t="n">
        <v>46271</v>
      </c>
      <c r="C11992" s="24" t="s">
        <v>501</v>
      </c>
      <c r="D11992" s="24" t="s">
        <v>826</v>
      </c>
      <c r="E11992" s="24" t="s">
        <v>113</v>
      </c>
      <c r="F11992" s="38" t="n">
        <v>250</v>
      </c>
      <c r="G11992" s="42" t="n">
        <f aca="false">DATE(YEAR(B11992),MONTH(B11992),1)</f>
        <v>46266</v>
      </c>
      <c r="H11992" s="24" t="str">
        <f aca="false">INDEX(Customers!$B$2:$B$601,MATCH(C11992,Customers!$A$2:$A$601,0))</f>
        <v>Western</v>
      </c>
      <c r="I11992" s="43" t="n">
        <f aca="false">ROUND(MIN(INDEX(Assumptions!$D$13:$D$18,MATCH(E11992,Assumptions!$A$13:$A$18,0)),MAX(INDEX(Assumptions!$C$13:$C$18,MATCH(E11992,Assumptions!$A$13:$A$18,0)),INDEX(Assumptions!$B$13:$B$18,MATCH(E11992,Assumptions!$A$13:$A$18,0))*F11992)),2)</f>
        <v>12.5</v>
      </c>
    </row>
    <row r="11993" customFormat="false" ht="15" hidden="false" customHeight="false" outlineLevel="0" collapsed="false">
      <c r="A11993" s="24" t="s">
        <v>12816</v>
      </c>
      <c r="B11993" s="39" t="n">
        <v>46271</v>
      </c>
      <c r="C11993" s="24" t="s">
        <v>506</v>
      </c>
      <c r="D11993" s="24" t="s">
        <v>163</v>
      </c>
      <c r="E11993" s="24" t="s">
        <v>105</v>
      </c>
      <c r="F11993" s="38" t="n">
        <v>1370</v>
      </c>
      <c r="G11993" s="42" t="n">
        <f aca="false">DATE(YEAR(B11993),MONTH(B11993),1)</f>
        <v>46266</v>
      </c>
      <c r="H11993" s="24" t="str">
        <f aca="false">INDEX(Customers!$B$2:$B$601,MATCH(C11993,Customers!$A$2:$A$601,0))</f>
        <v>Western</v>
      </c>
      <c r="I11993" s="43" t="n">
        <f aca="false">ROUND(MIN(INDEX(Assumptions!$D$13:$D$18,MATCH(E11993,Assumptions!$A$13:$A$18,0)),MAX(INDEX(Assumptions!$C$13:$C$18,MATCH(E11993,Assumptions!$A$13:$A$18,0)),INDEX(Assumptions!$B$13:$B$18,MATCH(E11993,Assumptions!$A$13:$A$18,0))*F11993)),2)</f>
        <v>20.55</v>
      </c>
    </row>
    <row r="11994" customFormat="false" ht="15" hidden="false" customHeight="false" outlineLevel="0" collapsed="false">
      <c r="A11994" s="24" t="s">
        <v>12817</v>
      </c>
      <c r="B11994" s="39" t="n">
        <v>46271</v>
      </c>
      <c r="C11994" s="24" t="s">
        <v>509</v>
      </c>
      <c r="D11994" s="24" t="s">
        <v>826</v>
      </c>
      <c r="E11994" s="24" t="s">
        <v>103</v>
      </c>
      <c r="F11994" s="38" t="n">
        <v>780</v>
      </c>
      <c r="G11994" s="42" t="n">
        <f aca="false">DATE(YEAR(B11994),MONTH(B11994),1)</f>
        <v>46266</v>
      </c>
      <c r="H11994" s="24" t="str">
        <f aca="false">INDEX(Customers!$B$2:$B$601,MATCH(C11994,Customers!$A$2:$A$601,0))</f>
        <v>Rift Valley</v>
      </c>
      <c r="I11994" s="43" t="n">
        <f aca="false">ROUND(MIN(INDEX(Assumptions!$D$13:$D$18,MATCH(E11994,Assumptions!$A$13:$A$18,0)),MAX(INDEX(Assumptions!$C$13:$C$18,MATCH(E11994,Assumptions!$A$13:$A$18,0)),INDEX(Assumptions!$B$13:$B$18,MATCH(E11994,Assumptions!$A$13:$A$18,0))*F11994)),2)</f>
        <v>7.8</v>
      </c>
    </row>
    <row r="11995" customFormat="false" ht="15" hidden="false" customHeight="false" outlineLevel="0" collapsed="false">
      <c r="A11995" s="24" t="s">
        <v>12818</v>
      </c>
      <c r="B11995" s="39" t="n">
        <v>46271</v>
      </c>
      <c r="C11995" s="24" t="s">
        <v>528</v>
      </c>
      <c r="D11995" s="24" t="s">
        <v>826</v>
      </c>
      <c r="E11995" s="24" t="s">
        <v>109</v>
      </c>
      <c r="F11995" s="38" t="n">
        <v>33320</v>
      </c>
      <c r="G11995" s="42" t="n">
        <f aca="false">DATE(YEAR(B11995),MONTH(B11995),1)</f>
        <v>46266</v>
      </c>
      <c r="H11995" s="24" t="str">
        <f aca="false">INDEX(Customers!$B$2:$B$601,MATCH(C11995,Customers!$A$2:$A$601,0))</f>
        <v>Central</v>
      </c>
      <c r="I11995" s="43" t="n">
        <f aca="false">ROUND(MIN(INDEX(Assumptions!$D$13:$D$18,MATCH(E11995,Assumptions!$A$13:$A$18,0)),MAX(INDEX(Assumptions!$C$13:$C$18,MATCH(E11995,Assumptions!$A$13:$A$18,0)),INDEX(Assumptions!$B$13:$B$18,MATCH(E11995,Assumptions!$A$13:$A$18,0))*F11995)),2)</f>
        <v>40</v>
      </c>
    </row>
    <row r="11996" customFormat="false" ht="15" hidden="false" customHeight="false" outlineLevel="0" collapsed="false">
      <c r="A11996" s="24" t="s">
        <v>12819</v>
      </c>
      <c r="B11996" s="39" t="n">
        <v>46271</v>
      </c>
      <c r="C11996" s="24" t="s">
        <v>532</v>
      </c>
      <c r="D11996" s="24" t="s">
        <v>826</v>
      </c>
      <c r="E11996" s="24" t="s">
        <v>111</v>
      </c>
      <c r="F11996" s="38" t="n">
        <v>500</v>
      </c>
      <c r="G11996" s="42" t="n">
        <f aca="false">DATE(YEAR(B11996),MONTH(B11996),1)</f>
        <v>46266</v>
      </c>
      <c r="H11996" s="24" t="str">
        <f aca="false">INDEX(Customers!$B$2:$B$601,MATCH(C11996,Customers!$A$2:$A$601,0))</f>
        <v>Western</v>
      </c>
      <c r="I11996" s="43" t="n">
        <f aca="false">ROUND(MIN(INDEX(Assumptions!$D$13:$D$18,MATCH(E11996,Assumptions!$A$13:$A$18,0)),MAX(INDEX(Assumptions!$C$13:$C$18,MATCH(E11996,Assumptions!$A$13:$A$18,0)),INDEX(Assumptions!$B$13:$B$18,MATCH(E11996,Assumptions!$A$13:$A$18,0))*F11996)),2)</f>
        <v>20</v>
      </c>
    </row>
    <row r="11997" customFormat="false" ht="15" hidden="false" customHeight="false" outlineLevel="0" collapsed="false">
      <c r="A11997" s="24" t="s">
        <v>12820</v>
      </c>
      <c r="B11997" s="39" t="n">
        <v>46271</v>
      </c>
      <c r="C11997" s="24" t="s">
        <v>552</v>
      </c>
      <c r="D11997" s="24" t="s">
        <v>206</v>
      </c>
      <c r="E11997" s="24" t="s">
        <v>107</v>
      </c>
      <c r="F11997" s="38" t="n">
        <v>7200</v>
      </c>
      <c r="G11997" s="42" t="n">
        <f aca="false">DATE(YEAR(B11997),MONTH(B11997),1)</f>
        <v>46266</v>
      </c>
      <c r="H11997" s="24" t="str">
        <f aca="false">INDEX(Customers!$B$2:$B$601,MATCH(C11997,Customers!$A$2:$A$601,0))</f>
        <v>Eastern</v>
      </c>
      <c r="I11997" s="43" t="n">
        <f aca="false">ROUND(MIN(INDEX(Assumptions!$D$13:$D$18,MATCH(E11997,Assumptions!$A$13:$A$18,0)),MAX(INDEX(Assumptions!$C$13:$C$18,MATCH(E11997,Assumptions!$A$13:$A$18,0)),INDEX(Assumptions!$B$13:$B$18,MATCH(E11997,Assumptions!$A$13:$A$18,0))*F11997)),2)</f>
        <v>0</v>
      </c>
    </row>
    <row r="11998" customFormat="false" ht="15" hidden="false" customHeight="false" outlineLevel="0" collapsed="false">
      <c r="A11998" s="24" t="s">
        <v>12821</v>
      </c>
      <c r="B11998" s="39" t="n">
        <v>46271</v>
      </c>
      <c r="C11998" s="24" t="s">
        <v>585</v>
      </c>
      <c r="D11998" s="24" t="s">
        <v>175</v>
      </c>
      <c r="E11998" s="24" t="s">
        <v>107</v>
      </c>
      <c r="F11998" s="38" t="n">
        <v>2890</v>
      </c>
      <c r="G11998" s="42" t="n">
        <f aca="false">DATE(YEAR(B11998),MONTH(B11998),1)</f>
        <v>46266</v>
      </c>
      <c r="H11998" s="24" t="str">
        <f aca="false">INDEX(Customers!$B$2:$B$601,MATCH(C11998,Customers!$A$2:$A$601,0))</f>
        <v>Eastern</v>
      </c>
      <c r="I11998" s="43" t="n">
        <f aca="false">ROUND(MIN(INDEX(Assumptions!$D$13:$D$18,MATCH(E11998,Assumptions!$A$13:$A$18,0)),MAX(INDEX(Assumptions!$C$13:$C$18,MATCH(E11998,Assumptions!$A$13:$A$18,0)),INDEX(Assumptions!$B$13:$B$18,MATCH(E11998,Assumptions!$A$13:$A$18,0))*F11998)),2)</f>
        <v>0</v>
      </c>
    </row>
    <row r="11999" customFormat="false" ht="15" hidden="false" customHeight="false" outlineLevel="0" collapsed="false">
      <c r="A11999" s="24" t="s">
        <v>12822</v>
      </c>
      <c r="B11999" s="39" t="n">
        <v>46271</v>
      </c>
      <c r="C11999" s="24" t="s">
        <v>653</v>
      </c>
      <c r="D11999" s="24" t="s">
        <v>826</v>
      </c>
      <c r="E11999" s="24" t="s">
        <v>103</v>
      </c>
      <c r="F11999" s="38" t="n">
        <v>1230</v>
      </c>
      <c r="G11999" s="42" t="n">
        <f aca="false">DATE(YEAR(B11999),MONTH(B11999),1)</f>
        <v>46266</v>
      </c>
      <c r="H11999" s="24" t="str">
        <f aca="false">INDEX(Customers!$B$2:$B$601,MATCH(C11999,Customers!$A$2:$A$601,0))</f>
        <v>Nairobi</v>
      </c>
      <c r="I11999" s="43" t="n">
        <f aca="false">ROUND(MIN(INDEX(Assumptions!$D$13:$D$18,MATCH(E11999,Assumptions!$A$13:$A$18,0)),MAX(INDEX(Assumptions!$C$13:$C$18,MATCH(E11999,Assumptions!$A$13:$A$18,0)),INDEX(Assumptions!$B$13:$B$18,MATCH(E11999,Assumptions!$A$13:$A$18,0))*F11999)),2)</f>
        <v>12.3</v>
      </c>
    </row>
    <row r="12000" customFormat="false" ht="15" hidden="false" customHeight="false" outlineLevel="0" collapsed="false">
      <c r="A12000" s="24" t="s">
        <v>12823</v>
      </c>
      <c r="B12000" s="39" t="n">
        <v>46271</v>
      </c>
      <c r="C12000" s="24" t="s">
        <v>657</v>
      </c>
      <c r="D12000" s="24" t="s">
        <v>201</v>
      </c>
      <c r="E12000" s="24" t="s">
        <v>105</v>
      </c>
      <c r="F12000" s="38" t="n">
        <v>7030</v>
      </c>
      <c r="G12000" s="42" t="n">
        <f aca="false">DATE(YEAR(B12000),MONTH(B12000),1)</f>
        <v>46266</v>
      </c>
      <c r="H12000" s="24" t="str">
        <f aca="false">INDEX(Customers!$B$2:$B$601,MATCH(C12000,Customers!$A$2:$A$601,0))</f>
        <v>Western</v>
      </c>
      <c r="I12000" s="43" t="n">
        <f aca="false">ROUND(MIN(INDEX(Assumptions!$D$13:$D$18,MATCH(E12000,Assumptions!$A$13:$A$18,0)),MAX(INDEX(Assumptions!$C$13:$C$18,MATCH(E12000,Assumptions!$A$13:$A$18,0)),INDEX(Assumptions!$B$13:$B$18,MATCH(E12000,Assumptions!$A$13:$A$18,0))*F12000)),2)</f>
        <v>105.45</v>
      </c>
    </row>
    <row r="12001" customFormat="false" ht="15" hidden="false" customHeight="false" outlineLevel="0" collapsed="false">
      <c r="A12001" s="24" t="s">
        <v>12824</v>
      </c>
      <c r="B12001" s="39" t="n">
        <v>46271</v>
      </c>
      <c r="C12001" s="24" t="s">
        <v>668</v>
      </c>
      <c r="D12001" s="24" t="s">
        <v>826</v>
      </c>
      <c r="E12001" s="24" t="s">
        <v>103</v>
      </c>
      <c r="F12001" s="38" t="n">
        <v>440</v>
      </c>
      <c r="G12001" s="42" t="n">
        <f aca="false">DATE(YEAR(B12001),MONTH(B12001),1)</f>
        <v>46266</v>
      </c>
      <c r="H12001" s="24" t="str">
        <f aca="false">INDEX(Customers!$B$2:$B$601,MATCH(C12001,Customers!$A$2:$A$601,0))</f>
        <v>Nairobi</v>
      </c>
      <c r="I12001" s="43" t="n">
        <f aca="false">ROUND(MIN(INDEX(Assumptions!$D$13:$D$18,MATCH(E12001,Assumptions!$A$13:$A$18,0)),MAX(INDEX(Assumptions!$C$13:$C$18,MATCH(E12001,Assumptions!$A$13:$A$18,0)),INDEX(Assumptions!$B$13:$B$18,MATCH(E12001,Assumptions!$A$13:$A$18,0))*F12001)),2)</f>
        <v>5</v>
      </c>
    </row>
    <row r="12002" customFormat="false" ht="15" hidden="false" customHeight="false" outlineLevel="0" collapsed="false">
      <c r="A12002" s="24" t="s">
        <v>12825</v>
      </c>
      <c r="B12002" s="39" t="n">
        <v>46271</v>
      </c>
      <c r="C12002" s="24" t="s">
        <v>671</v>
      </c>
      <c r="D12002" s="24" t="s">
        <v>826</v>
      </c>
      <c r="E12002" s="24" t="s">
        <v>103</v>
      </c>
      <c r="F12002" s="38" t="n">
        <v>1180</v>
      </c>
      <c r="G12002" s="42" t="n">
        <f aca="false">DATE(YEAR(B12002),MONTH(B12002),1)</f>
        <v>46266</v>
      </c>
      <c r="H12002" s="24" t="str">
        <f aca="false">INDEX(Customers!$B$2:$B$601,MATCH(C12002,Customers!$A$2:$A$601,0))</f>
        <v>Eastern</v>
      </c>
      <c r="I12002" s="43" t="n">
        <f aca="false">ROUND(MIN(INDEX(Assumptions!$D$13:$D$18,MATCH(E12002,Assumptions!$A$13:$A$18,0)),MAX(INDEX(Assumptions!$C$13:$C$18,MATCH(E12002,Assumptions!$A$13:$A$18,0)),INDEX(Assumptions!$B$13:$B$18,MATCH(E12002,Assumptions!$A$13:$A$18,0))*F12002)),2)</f>
        <v>11.8</v>
      </c>
    </row>
    <row r="12003" customFormat="false" ht="15" hidden="false" customHeight="false" outlineLevel="0" collapsed="false">
      <c r="A12003" s="24" t="s">
        <v>12826</v>
      </c>
      <c r="B12003" s="39" t="n">
        <v>46271</v>
      </c>
      <c r="C12003" s="24" t="s">
        <v>682</v>
      </c>
      <c r="D12003" s="24" t="s">
        <v>826</v>
      </c>
      <c r="E12003" s="24" t="s">
        <v>109</v>
      </c>
      <c r="F12003" s="38" t="n">
        <v>3700</v>
      </c>
      <c r="G12003" s="42" t="n">
        <f aca="false">DATE(YEAR(B12003),MONTH(B12003),1)</f>
        <v>46266</v>
      </c>
      <c r="H12003" s="24" t="str">
        <f aca="false">INDEX(Customers!$B$2:$B$601,MATCH(C12003,Customers!$A$2:$A$601,0))</f>
        <v>Rift Valley</v>
      </c>
      <c r="I12003" s="43" t="n">
        <f aca="false">ROUND(MIN(INDEX(Assumptions!$D$13:$D$18,MATCH(E12003,Assumptions!$A$13:$A$18,0)),MAX(INDEX(Assumptions!$C$13:$C$18,MATCH(E12003,Assumptions!$A$13:$A$18,0)),INDEX(Assumptions!$B$13:$B$18,MATCH(E12003,Assumptions!$A$13:$A$18,0))*F12003)),2)</f>
        <v>14.8</v>
      </c>
    </row>
    <row r="12004" customFormat="false" ht="15" hidden="false" customHeight="false" outlineLevel="0" collapsed="false">
      <c r="A12004" s="24" t="s">
        <v>12827</v>
      </c>
      <c r="B12004" s="39" t="n">
        <v>46271</v>
      </c>
      <c r="C12004" s="24" t="s">
        <v>684</v>
      </c>
      <c r="D12004" s="24" t="s">
        <v>826</v>
      </c>
      <c r="E12004" s="24" t="s">
        <v>103</v>
      </c>
      <c r="F12004" s="38" t="n">
        <v>880</v>
      </c>
      <c r="G12004" s="42" t="n">
        <f aca="false">DATE(YEAR(B12004),MONTH(B12004),1)</f>
        <v>46266</v>
      </c>
      <c r="H12004" s="24" t="str">
        <f aca="false">INDEX(Customers!$B$2:$B$601,MATCH(C12004,Customers!$A$2:$A$601,0))</f>
        <v>Rift Valley</v>
      </c>
      <c r="I12004" s="43" t="n">
        <f aca="false">ROUND(MIN(INDEX(Assumptions!$D$13:$D$18,MATCH(E12004,Assumptions!$A$13:$A$18,0)),MAX(INDEX(Assumptions!$C$13:$C$18,MATCH(E12004,Assumptions!$A$13:$A$18,0)),INDEX(Assumptions!$B$13:$B$18,MATCH(E12004,Assumptions!$A$13:$A$18,0))*F12004)),2)</f>
        <v>8.8</v>
      </c>
    </row>
    <row r="12005" customFormat="false" ht="15" hidden="false" customHeight="false" outlineLevel="0" collapsed="false">
      <c r="A12005" s="24" t="s">
        <v>12828</v>
      </c>
      <c r="B12005" s="39" t="n">
        <v>46271</v>
      </c>
      <c r="C12005" s="24" t="s">
        <v>688</v>
      </c>
      <c r="D12005" s="24" t="s">
        <v>826</v>
      </c>
      <c r="E12005" s="24" t="s">
        <v>111</v>
      </c>
      <c r="F12005" s="38" t="n">
        <v>20</v>
      </c>
      <c r="G12005" s="42" t="n">
        <f aca="false">DATE(YEAR(B12005),MONTH(B12005),1)</f>
        <v>46266</v>
      </c>
      <c r="H12005" s="24" t="str">
        <f aca="false">INDEX(Customers!$B$2:$B$601,MATCH(C12005,Customers!$A$2:$A$601,0))</f>
        <v>Coast</v>
      </c>
      <c r="I12005" s="43" t="n">
        <f aca="false">ROUND(MIN(INDEX(Assumptions!$D$13:$D$18,MATCH(E12005,Assumptions!$A$13:$A$18,0)),MAX(INDEX(Assumptions!$C$13:$C$18,MATCH(E12005,Assumptions!$A$13:$A$18,0)),INDEX(Assumptions!$B$13:$B$18,MATCH(E12005,Assumptions!$A$13:$A$18,0))*F12005)),2)</f>
        <v>0.8</v>
      </c>
    </row>
    <row r="12006" customFormat="false" ht="15" hidden="false" customHeight="false" outlineLevel="0" collapsed="false">
      <c r="A12006" s="24" t="s">
        <v>12829</v>
      </c>
      <c r="B12006" s="39" t="n">
        <v>46271</v>
      </c>
      <c r="C12006" s="24" t="s">
        <v>693</v>
      </c>
      <c r="D12006" s="24" t="s">
        <v>826</v>
      </c>
      <c r="E12006" s="24" t="s">
        <v>109</v>
      </c>
      <c r="F12006" s="38" t="n">
        <v>4400</v>
      </c>
      <c r="G12006" s="42" t="n">
        <f aca="false">DATE(YEAR(B12006),MONTH(B12006),1)</f>
        <v>46266</v>
      </c>
      <c r="H12006" s="24" t="str">
        <f aca="false">INDEX(Customers!$B$2:$B$601,MATCH(C12006,Customers!$A$2:$A$601,0))</f>
        <v>Nairobi</v>
      </c>
      <c r="I12006" s="43" t="n">
        <f aca="false">ROUND(MIN(INDEX(Assumptions!$D$13:$D$18,MATCH(E12006,Assumptions!$A$13:$A$18,0)),MAX(INDEX(Assumptions!$C$13:$C$18,MATCH(E12006,Assumptions!$A$13:$A$18,0)),INDEX(Assumptions!$B$13:$B$18,MATCH(E12006,Assumptions!$A$13:$A$18,0))*F12006)),2)</f>
        <v>17.6</v>
      </c>
    </row>
    <row r="12007" customFormat="false" ht="15" hidden="false" customHeight="false" outlineLevel="0" collapsed="false">
      <c r="A12007" s="24" t="s">
        <v>12830</v>
      </c>
      <c r="B12007" s="39" t="n">
        <v>46271</v>
      </c>
      <c r="C12007" s="24" t="s">
        <v>728</v>
      </c>
      <c r="D12007" s="24" t="s">
        <v>826</v>
      </c>
      <c r="E12007" s="24" t="s">
        <v>113</v>
      </c>
      <c r="F12007" s="38" t="n">
        <v>500</v>
      </c>
      <c r="G12007" s="42" t="n">
        <f aca="false">DATE(YEAR(B12007),MONTH(B12007),1)</f>
        <v>46266</v>
      </c>
      <c r="H12007" s="24" t="str">
        <f aca="false">INDEX(Customers!$B$2:$B$601,MATCH(C12007,Customers!$A$2:$A$601,0))</f>
        <v>Nairobi</v>
      </c>
      <c r="I12007" s="43" t="n">
        <f aca="false">ROUND(MIN(INDEX(Assumptions!$D$13:$D$18,MATCH(E12007,Assumptions!$A$13:$A$18,0)),MAX(INDEX(Assumptions!$C$13:$C$18,MATCH(E12007,Assumptions!$A$13:$A$18,0)),INDEX(Assumptions!$B$13:$B$18,MATCH(E12007,Assumptions!$A$13:$A$18,0))*F12007)),2)</f>
        <v>25</v>
      </c>
    </row>
    <row r="12008" customFormat="false" ht="15" hidden="false" customHeight="false" outlineLevel="0" collapsed="false">
      <c r="A12008" s="24" t="s">
        <v>12831</v>
      </c>
      <c r="B12008" s="39" t="n">
        <v>46271</v>
      </c>
      <c r="C12008" s="24" t="s">
        <v>749</v>
      </c>
      <c r="D12008" s="24" t="s">
        <v>826</v>
      </c>
      <c r="E12008" s="24" t="s">
        <v>111</v>
      </c>
      <c r="F12008" s="38" t="n">
        <v>20</v>
      </c>
      <c r="G12008" s="42" t="n">
        <f aca="false">DATE(YEAR(B12008),MONTH(B12008),1)</f>
        <v>46266</v>
      </c>
      <c r="H12008" s="24" t="str">
        <f aca="false">INDEX(Customers!$B$2:$B$601,MATCH(C12008,Customers!$A$2:$A$601,0))</f>
        <v>Nairobi</v>
      </c>
      <c r="I12008" s="43" t="n">
        <f aca="false">ROUND(MIN(INDEX(Assumptions!$D$13:$D$18,MATCH(E12008,Assumptions!$A$13:$A$18,0)),MAX(INDEX(Assumptions!$C$13:$C$18,MATCH(E12008,Assumptions!$A$13:$A$18,0)),INDEX(Assumptions!$B$13:$B$18,MATCH(E12008,Assumptions!$A$13:$A$18,0))*F12008)),2)</f>
        <v>0.8</v>
      </c>
    </row>
    <row r="12009" customFormat="false" ht="15" hidden="false" customHeight="false" outlineLevel="0" collapsed="false">
      <c r="A12009" s="24" t="s">
        <v>12832</v>
      </c>
      <c r="B12009" s="39" t="n">
        <v>46271</v>
      </c>
      <c r="C12009" s="24" t="s">
        <v>762</v>
      </c>
      <c r="D12009" s="24" t="s">
        <v>826</v>
      </c>
      <c r="E12009" s="24" t="s">
        <v>103</v>
      </c>
      <c r="F12009" s="38" t="n">
        <v>2180</v>
      </c>
      <c r="G12009" s="42" t="n">
        <f aca="false">DATE(YEAR(B12009),MONTH(B12009),1)</f>
        <v>46266</v>
      </c>
      <c r="H12009" s="24" t="str">
        <f aca="false">INDEX(Customers!$B$2:$B$601,MATCH(C12009,Customers!$A$2:$A$601,0))</f>
        <v>Western</v>
      </c>
      <c r="I12009" s="43" t="n">
        <f aca="false">ROUND(MIN(INDEX(Assumptions!$D$13:$D$18,MATCH(E12009,Assumptions!$A$13:$A$18,0)),MAX(INDEX(Assumptions!$C$13:$C$18,MATCH(E12009,Assumptions!$A$13:$A$18,0)),INDEX(Assumptions!$B$13:$B$18,MATCH(E12009,Assumptions!$A$13:$A$18,0))*F12009)),2)</f>
        <v>21.8</v>
      </c>
    </row>
    <row r="12010" customFormat="false" ht="15" hidden="false" customHeight="false" outlineLevel="0" collapsed="false">
      <c r="A12010" s="24" t="s">
        <v>12833</v>
      </c>
      <c r="B12010" s="39" t="n">
        <v>46271</v>
      </c>
      <c r="C12010" s="24" t="s">
        <v>768</v>
      </c>
      <c r="D12010" s="24" t="s">
        <v>826</v>
      </c>
      <c r="E12010" s="24" t="s">
        <v>113</v>
      </c>
      <c r="F12010" s="38" t="n">
        <v>1000</v>
      </c>
      <c r="G12010" s="42" t="n">
        <f aca="false">DATE(YEAR(B12010),MONTH(B12010),1)</f>
        <v>46266</v>
      </c>
      <c r="H12010" s="24" t="str">
        <f aca="false">INDEX(Customers!$B$2:$B$601,MATCH(C12010,Customers!$A$2:$A$601,0))</f>
        <v>Central</v>
      </c>
      <c r="I12010" s="43" t="n">
        <f aca="false">ROUND(MIN(INDEX(Assumptions!$D$13:$D$18,MATCH(E12010,Assumptions!$A$13:$A$18,0)),MAX(INDEX(Assumptions!$C$13:$C$18,MATCH(E12010,Assumptions!$A$13:$A$18,0)),INDEX(Assumptions!$B$13:$B$18,MATCH(E12010,Assumptions!$A$13:$A$18,0))*F12010)),2)</f>
        <v>50</v>
      </c>
    </row>
    <row r="12011" customFormat="false" ht="15" hidden="false" customHeight="false" outlineLevel="0" collapsed="false">
      <c r="A12011" s="24" t="s">
        <v>12834</v>
      </c>
      <c r="B12011" s="39" t="n">
        <v>46271</v>
      </c>
      <c r="C12011" s="24" t="s">
        <v>769</v>
      </c>
      <c r="D12011" s="24" t="s">
        <v>175</v>
      </c>
      <c r="E12011" s="24" t="s">
        <v>105</v>
      </c>
      <c r="F12011" s="38" t="n">
        <v>1140</v>
      </c>
      <c r="G12011" s="42" t="n">
        <f aca="false">DATE(YEAR(B12011),MONTH(B12011),1)</f>
        <v>46266</v>
      </c>
      <c r="H12011" s="24" t="str">
        <f aca="false">INDEX(Customers!$B$2:$B$601,MATCH(C12011,Customers!$A$2:$A$601,0))</f>
        <v>Rift Valley</v>
      </c>
      <c r="I12011" s="43" t="n">
        <f aca="false">ROUND(MIN(INDEX(Assumptions!$D$13:$D$18,MATCH(E12011,Assumptions!$A$13:$A$18,0)),MAX(INDEX(Assumptions!$C$13:$C$18,MATCH(E12011,Assumptions!$A$13:$A$18,0)),INDEX(Assumptions!$B$13:$B$18,MATCH(E12011,Assumptions!$A$13:$A$18,0))*F12011)),2)</f>
        <v>17.1</v>
      </c>
    </row>
    <row r="12012" customFormat="false" ht="15" hidden="false" customHeight="false" outlineLevel="0" collapsed="false">
      <c r="A12012" s="24" t="s">
        <v>12835</v>
      </c>
      <c r="B12012" s="39" t="n">
        <v>46271</v>
      </c>
      <c r="C12012" s="24" t="s">
        <v>774</v>
      </c>
      <c r="D12012" s="24" t="s">
        <v>826</v>
      </c>
      <c r="E12012" s="24" t="s">
        <v>111</v>
      </c>
      <c r="F12012" s="38" t="n">
        <v>100</v>
      </c>
      <c r="G12012" s="42" t="n">
        <f aca="false">DATE(YEAR(B12012),MONTH(B12012),1)</f>
        <v>46266</v>
      </c>
      <c r="H12012" s="24" t="str">
        <f aca="false">INDEX(Customers!$B$2:$B$601,MATCH(C12012,Customers!$A$2:$A$601,0))</f>
        <v>Western</v>
      </c>
      <c r="I12012" s="43" t="n">
        <f aca="false">ROUND(MIN(INDEX(Assumptions!$D$13:$D$18,MATCH(E12012,Assumptions!$A$13:$A$18,0)),MAX(INDEX(Assumptions!$C$13:$C$18,MATCH(E12012,Assumptions!$A$13:$A$18,0)),INDEX(Assumptions!$B$13:$B$18,MATCH(E12012,Assumptions!$A$13:$A$18,0))*F12012)),2)</f>
        <v>4</v>
      </c>
    </row>
    <row r="12013" customFormat="false" ht="15" hidden="false" customHeight="false" outlineLevel="0" collapsed="false">
      <c r="A12013" s="24" t="s">
        <v>12836</v>
      </c>
      <c r="B12013" s="39" t="n">
        <v>46271</v>
      </c>
      <c r="C12013" s="24" t="s">
        <v>786</v>
      </c>
      <c r="D12013" s="24" t="s">
        <v>826</v>
      </c>
      <c r="E12013" s="24" t="s">
        <v>103</v>
      </c>
      <c r="F12013" s="38" t="n">
        <v>4450</v>
      </c>
      <c r="G12013" s="42" t="n">
        <f aca="false">DATE(YEAR(B12013),MONTH(B12013),1)</f>
        <v>46266</v>
      </c>
      <c r="H12013" s="24" t="str">
        <f aca="false">INDEX(Customers!$B$2:$B$601,MATCH(C12013,Customers!$A$2:$A$601,0))</f>
        <v>Rift Valley</v>
      </c>
      <c r="I12013" s="43" t="n">
        <f aca="false">ROUND(MIN(INDEX(Assumptions!$D$13:$D$18,MATCH(E12013,Assumptions!$A$13:$A$18,0)),MAX(INDEX(Assumptions!$C$13:$C$18,MATCH(E12013,Assumptions!$A$13:$A$18,0)),INDEX(Assumptions!$B$13:$B$18,MATCH(E12013,Assumptions!$A$13:$A$18,0))*F12013)),2)</f>
        <v>44.5</v>
      </c>
    </row>
    <row r="12014" customFormat="false" ht="15" hidden="false" customHeight="false" outlineLevel="0" collapsed="false">
      <c r="A12014" s="24" t="s">
        <v>12837</v>
      </c>
      <c r="B12014" s="39" t="n">
        <v>46272</v>
      </c>
      <c r="C12014" s="24" t="s">
        <v>219</v>
      </c>
      <c r="D12014" s="24" t="s">
        <v>826</v>
      </c>
      <c r="E12014" s="24" t="s">
        <v>109</v>
      </c>
      <c r="F12014" s="38" t="n">
        <v>8220</v>
      </c>
      <c r="G12014" s="42" t="n">
        <f aca="false">DATE(YEAR(B12014),MONTH(B12014),1)</f>
        <v>46266</v>
      </c>
      <c r="H12014" s="24" t="str">
        <f aca="false">INDEX(Customers!$B$2:$B$601,MATCH(C12014,Customers!$A$2:$A$601,0))</f>
        <v>Rift Valley</v>
      </c>
      <c r="I12014" s="43" t="n">
        <f aca="false">ROUND(MIN(INDEX(Assumptions!$D$13:$D$18,MATCH(E12014,Assumptions!$A$13:$A$18,0)),MAX(INDEX(Assumptions!$C$13:$C$18,MATCH(E12014,Assumptions!$A$13:$A$18,0)),INDEX(Assumptions!$B$13:$B$18,MATCH(E12014,Assumptions!$A$13:$A$18,0))*F12014)),2)</f>
        <v>32.88</v>
      </c>
    </row>
    <row r="12015" customFormat="false" ht="15" hidden="false" customHeight="false" outlineLevel="0" collapsed="false">
      <c r="A12015" s="24" t="s">
        <v>12838</v>
      </c>
      <c r="B12015" s="39" t="n">
        <v>46272</v>
      </c>
      <c r="C12015" s="24" t="s">
        <v>223</v>
      </c>
      <c r="D12015" s="24" t="s">
        <v>826</v>
      </c>
      <c r="E12015" s="24" t="s">
        <v>103</v>
      </c>
      <c r="F12015" s="38" t="n">
        <v>12420</v>
      </c>
      <c r="G12015" s="42" t="n">
        <f aca="false">DATE(YEAR(B12015),MONTH(B12015),1)</f>
        <v>46266</v>
      </c>
      <c r="H12015" s="24" t="str">
        <f aca="false">INDEX(Customers!$B$2:$B$601,MATCH(C12015,Customers!$A$2:$A$601,0))</f>
        <v>Central</v>
      </c>
      <c r="I12015" s="43" t="n">
        <f aca="false">ROUND(MIN(INDEX(Assumptions!$D$13:$D$18,MATCH(E12015,Assumptions!$A$13:$A$18,0)),MAX(INDEX(Assumptions!$C$13:$C$18,MATCH(E12015,Assumptions!$A$13:$A$18,0)),INDEX(Assumptions!$B$13:$B$18,MATCH(E12015,Assumptions!$A$13:$A$18,0))*F12015)),2)</f>
        <v>105</v>
      </c>
    </row>
    <row r="12016" customFormat="false" ht="15" hidden="false" customHeight="false" outlineLevel="0" collapsed="false">
      <c r="A12016" s="24" t="s">
        <v>12839</v>
      </c>
      <c r="B12016" s="39" t="n">
        <v>46272</v>
      </c>
      <c r="C12016" s="24" t="s">
        <v>227</v>
      </c>
      <c r="D12016" s="24" t="s">
        <v>826</v>
      </c>
      <c r="E12016" s="24" t="s">
        <v>111</v>
      </c>
      <c r="F12016" s="38" t="n">
        <v>100</v>
      </c>
      <c r="G12016" s="42" t="n">
        <f aca="false">DATE(YEAR(B12016),MONTH(B12016),1)</f>
        <v>46266</v>
      </c>
      <c r="H12016" s="24" t="str">
        <f aca="false">INDEX(Customers!$B$2:$B$601,MATCH(C12016,Customers!$A$2:$A$601,0))</f>
        <v>Nairobi</v>
      </c>
      <c r="I12016" s="43" t="n">
        <f aca="false">ROUND(MIN(INDEX(Assumptions!$D$13:$D$18,MATCH(E12016,Assumptions!$A$13:$A$18,0)),MAX(INDEX(Assumptions!$C$13:$C$18,MATCH(E12016,Assumptions!$A$13:$A$18,0)),INDEX(Assumptions!$B$13:$B$18,MATCH(E12016,Assumptions!$A$13:$A$18,0))*F12016)),2)</f>
        <v>4</v>
      </c>
    </row>
    <row r="12017" customFormat="false" ht="15" hidden="false" customHeight="false" outlineLevel="0" collapsed="false">
      <c r="A12017" s="24" t="s">
        <v>12840</v>
      </c>
      <c r="B12017" s="39" t="n">
        <v>46272</v>
      </c>
      <c r="C12017" s="24" t="s">
        <v>243</v>
      </c>
      <c r="D12017" s="24" t="s">
        <v>826</v>
      </c>
      <c r="E12017" s="24" t="s">
        <v>103</v>
      </c>
      <c r="F12017" s="38" t="n">
        <v>2410</v>
      </c>
      <c r="G12017" s="42" t="n">
        <f aca="false">DATE(YEAR(B12017),MONTH(B12017),1)</f>
        <v>46266</v>
      </c>
      <c r="H12017" s="24" t="str">
        <f aca="false">INDEX(Customers!$B$2:$B$601,MATCH(C12017,Customers!$A$2:$A$601,0))</f>
        <v>Coast</v>
      </c>
      <c r="I12017" s="43" t="n">
        <f aca="false">ROUND(MIN(INDEX(Assumptions!$D$13:$D$18,MATCH(E12017,Assumptions!$A$13:$A$18,0)),MAX(INDEX(Assumptions!$C$13:$C$18,MATCH(E12017,Assumptions!$A$13:$A$18,0)),INDEX(Assumptions!$B$13:$B$18,MATCH(E12017,Assumptions!$A$13:$A$18,0))*F12017)),2)</f>
        <v>24.1</v>
      </c>
    </row>
    <row r="12018" customFormat="false" ht="15" hidden="false" customHeight="false" outlineLevel="0" collapsed="false">
      <c r="A12018" s="24" t="s">
        <v>12841</v>
      </c>
      <c r="B12018" s="39" t="n">
        <v>46272</v>
      </c>
      <c r="C12018" s="24" t="s">
        <v>244</v>
      </c>
      <c r="D12018" s="24" t="s">
        <v>826</v>
      </c>
      <c r="E12018" s="24" t="s">
        <v>103</v>
      </c>
      <c r="F12018" s="38" t="n">
        <v>1540</v>
      </c>
      <c r="G12018" s="42" t="n">
        <f aca="false">DATE(YEAR(B12018),MONTH(B12018),1)</f>
        <v>46266</v>
      </c>
      <c r="H12018" s="24" t="str">
        <f aca="false">INDEX(Customers!$B$2:$B$601,MATCH(C12018,Customers!$A$2:$A$601,0))</f>
        <v>Nairobi</v>
      </c>
      <c r="I12018" s="43" t="n">
        <f aca="false">ROUND(MIN(INDEX(Assumptions!$D$13:$D$18,MATCH(E12018,Assumptions!$A$13:$A$18,0)),MAX(INDEX(Assumptions!$C$13:$C$18,MATCH(E12018,Assumptions!$A$13:$A$18,0)),INDEX(Assumptions!$B$13:$B$18,MATCH(E12018,Assumptions!$A$13:$A$18,0))*F12018)),2)</f>
        <v>15.4</v>
      </c>
    </row>
    <row r="12019" customFormat="false" ht="15" hidden="false" customHeight="false" outlineLevel="0" collapsed="false">
      <c r="A12019" s="24" t="s">
        <v>12842</v>
      </c>
      <c r="B12019" s="39" t="n">
        <v>46272</v>
      </c>
      <c r="C12019" s="24" t="s">
        <v>249</v>
      </c>
      <c r="D12019" s="24" t="s">
        <v>165</v>
      </c>
      <c r="E12019" s="24" t="s">
        <v>105</v>
      </c>
      <c r="F12019" s="38" t="n">
        <v>8420</v>
      </c>
      <c r="G12019" s="42" t="n">
        <f aca="false">DATE(YEAR(B12019),MONTH(B12019),1)</f>
        <v>46266</v>
      </c>
      <c r="H12019" s="24" t="str">
        <f aca="false">INDEX(Customers!$B$2:$B$601,MATCH(C12019,Customers!$A$2:$A$601,0))</f>
        <v>Central</v>
      </c>
      <c r="I12019" s="43" t="n">
        <f aca="false">ROUND(MIN(INDEX(Assumptions!$D$13:$D$18,MATCH(E12019,Assumptions!$A$13:$A$18,0)),MAX(INDEX(Assumptions!$C$13:$C$18,MATCH(E12019,Assumptions!$A$13:$A$18,0)),INDEX(Assumptions!$B$13:$B$18,MATCH(E12019,Assumptions!$A$13:$A$18,0))*F12019)),2)</f>
        <v>126.3</v>
      </c>
    </row>
    <row r="12020" customFormat="false" ht="15" hidden="false" customHeight="false" outlineLevel="0" collapsed="false">
      <c r="A12020" s="24" t="s">
        <v>12843</v>
      </c>
      <c r="B12020" s="39" t="n">
        <v>46272</v>
      </c>
      <c r="C12020" s="24" t="s">
        <v>261</v>
      </c>
      <c r="D12020" s="24" t="s">
        <v>188</v>
      </c>
      <c r="E12020" s="24" t="s">
        <v>107</v>
      </c>
      <c r="F12020" s="38" t="n">
        <v>5790</v>
      </c>
      <c r="G12020" s="42" t="n">
        <f aca="false">DATE(YEAR(B12020),MONTH(B12020),1)</f>
        <v>46266</v>
      </c>
      <c r="H12020" s="24" t="str">
        <f aca="false">INDEX(Customers!$B$2:$B$601,MATCH(C12020,Customers!$A$2:$A$601,0))</f>
        <v>Coast</v>
      </c>
      <c r="I12020" s="43" t="n">
        <f aca="false">ROUND(MIN(INDEX(Assumptions!$D$13:$D$18,MATCH(E12020,Assumptions!$A$13:$A$18,0)),MAX(INDEX(Assumptions!$C$13:$C$18,MATCH(E12020,Assumptions!$A$13:$A$18,0)),INDEX(Assumptions!$B$13:$B$18,MATCH(E12020,Assumptions!$A$13:$A$18,0))*F12020)),2)</f>
        <v>0</v>
      </c>
    </row>
    <row r="12021" customFormat="false" ht="15" hidden="false" customHeight="false" outlineLevel="0" collapsed="false">
      <c r="A12021" s="24" t="s">
        <v>12844</v>
      </c>
      <c r="B12021" s="39" t="n">
        <v>46272</v>
      </c>
      <c r="C12021" s="24" t="s">
        <v>268</v>
      </c>
      <c r="D12021" s="24" t="s">
        <v>826</v>
      </c>
      <c r="E12021" s="24" t="s">
        <v>111</v>
      </c>
      <c r="F12021" s="38" t="n">
        <v>500</v>
      </c>
      <c r="G12021" s="42" t="n">
        <f aca="false">DATE(YEAR(B12021),MONTH(B12021),1)</f>
        <v>46266</v>
      </c>
      <c r="H12021" s="24" t="str">
        <f aca="false">INDEX(Customers!$B$2:$B$601,MATCH(C12021,Customers!$A$2:$A$601,0))</f>
        <v>Nairobi</v>
      </c>
      <c r="I12021" s="43" t="n">
        <f aca="false">ROUND(MIN(INDEX(Assumptions!$D$13:$D$18,MATCH(E12021,Assumptions!$A$13:$A$18,0)),MAX(INDEX(Assumptions!$C$13:$C$18,MATCH(E12021,Assumptions!$A$13:$A$18,0)),INDEX(Assumptions!$B$13:$B$18,MATCH(E12021,Assumptions!$A$13:$A$18,0))*F12021)),2)</f>
        <v>20</v>
      </c>
    </row>
    <row r="12022" customFormat="false" ht="15" hidden="false" customHeight="false" outlineLevel="0" collapsed="false">
      <c r="A12022" s="24" t="s">
        <v>12845</v>
      </c>
      <c r="B12022" s="39" t="n">
        <v>46272</v>
      </c>
      <c r="C12022" s="24" t="s">
        <v>278</v>
      </c>
      <c r="D12022" s="24" t="s">
        <v>169</v>
      </c>
      <c r="E12022" s="24" t="s">
        <v>107</v>
      </c>
      <c r="F12022" s="38" t="n">
        <v>17060</v>
      </c>
      <c r="G12022" s="42" t="n">
        <f aca="false">DATE(YEAR(B12022),MONTH(B12022),1)</f>
        <v>46266</v>
      </c>
      <c r="H12022" s="24" t="str">
        <f aca="false">INDEX(Customers!$B$2:$B$601,MATCH(C12022,Customers!$A$2:$A$601,0))</f>
        <v>Central</v>
      </c>
      <c r="I12022" s="43" t="n">
        <f aca="false">ROUND(MIN(INDEX(Assumptions!$D$13:$D$18,MATCH(E12022,Assumptions!$A$13:$A$18,0)),MAX(INDEX(Assumptions!$C$13:$C$18,MATCH(E12022,Assumptions!$A$13:$A$18,0)),INDEX(Assumptions!$B$13:$B$18,MATCH(E12022,Assumptions!$A$13:$A$18,0))*F12022)),2)</f>
        <v>0</v>
      </c>
    </row>
    <row r="12023" customFormat="false" ht="15" hidden="false" customHeight="false" outlineLevel="0" collapsed="false">
      <c r="A12023" s="24" t="s">
        <v>12846</v>
      </c>
      <c r="B12023" s="39" t="n">
        <v>46272</v>
      </c>
      <c r="C12023" s="24" t="s">
        <v>305</v>
      </c>
      <c r="D12023" s="24" t="s">
        <v>172</v>
      </c>
      <c r="E12023" s="24" t="s">
        <v>105</v>
      </c>
      <c r="F12023" s="38" t="n">
        <v>2210</v>
      </c>
      <c r="G12023" s="42" t="n">
        <f aca="false">DATE(YEAR(B12023),MONTH(B12023),1)</f>
        <v>46266</v>
      </c>
      <c r="H12023" s="24" t="str">
        <f aca="false">INDEX(Customers!$B$2:$B$601,MATCH(C12023,Customers!$A$2:$A$601,0))</f>
        <v>Nairobi</v>
      </c>
      <c r="I12023" s="43" t="n">
        <f aca="false">ROUND(MIN(INDEX(Assumptions!$D$13:$D$18,MATCH(E12023,Assumptions!$A$13:$A$18,0)),MAX(INDEX(Assumptions!$C$13:$C$18,MATCH(E12023,Assumptions!$A$13:$A$18,0)),INDEX(Assumptions!$B$13:$B$18,MATCH(E12023,Assumptions!$A$13:$A$18,0))*F12023)),2)</f>
        <v>33.15</v>
      </c>
    </row>
    <row r="12024" customFormat="false" ht="15" hidden="false" customHeight="false" outlineLevel="0" collapsed="false">
      <c r="A12024" s="24" t="s">
        <v>12847</v>
      </c>
      <c r="B12024" s="39" t="n">
        <v>46272</v>
      </c>
      <c r="C12024" s="24" t="s">
        <v>307</v>
      </c>
      <c r="D12024" s="24" t="s">
        <v>826</v>
      </c>
      <c r="E12024" s="24" t="s">
        <v>103</v>
      </c>
      <c r="F12024" s="38" t="n">
        <v>2220</v>
      </c>
      <c r="G12024" s="42" t="n">
        <f aca="false">DATE(YEAR(B12024),MONTH(B12024),1)</f>
        <v>46266</v>
      </c>
      <c r="H12024" s="24" t="str">
        <f aca="false">INDEX(Customers!$B$2:$B$601,MATCH(C12024,Customers!$A$2:$A$601,0))</f>
        <v>Rift Valley</v>
      </c>
      <c r="I12024" s="43" t="n">
        <f aca="false">ROUND(MIN(INDEX(Assumptions!$D$13:$D$18,MATCH(E12024,Assumptions!$A$13:$A$18,0)),MAX(INDEX(Assumptions!$C$13:$C$18,MATCH(E12024,Assumptions!$A$13:$A$18,0)),INDEX(Assumptions!$B$13:$B$18,MATCH(E12024,Assumptions!$A$13:$A$18,0))*F12024)),2)</f>
        <v>22.2</v>
      </c>
    </row>
    <row r="12025" customFormat="false" ht="15" hidden="false" customHeight="false" outlineLevel="0" collapsed="false">
      <c r="A12025" s="24" t="s">
        <v>12848</v>
      </c>
      <c r="B12025" s="39" t="n">
        <v>46272</v>
      </c>
      <c r="C12025" s="24" t="s">
        <v>310</v>
      </c>
      <c r="D12025" s="24" t="s">
        <v>203</v>
      </c>
      <c r="E12025" s="24" t="s">
        <v>107</v>
      </c>
      <c r="F12025" s="38" t="n">
        <v>8140</v>
      </c>
      <c r="G12025" s="42" t="n">
        <f aca="false">DATE(YEAR(B12025),MONTH(B12025),1)</f>
        <v>46266</v>
      </c>
      <c r="H12025" s="24" t="str">
        <f aca="false">INDEX(Customers!$B$2:$B$601,MATCH(C12025,Customers!$A$2:$A$601,0))</f>
        <v>Eastern</v>
      </c>
      <c r="I12025" s="43" t="n">
        <f aca="false">ROUND(MIN(INDEX(Assumptions!$D$13:$D$18,MATCH(E12025,Assumptions!$A$13:$A$18,0)),MAX(INDEX(Assumptions!$C$13:$C$18,MATCH(E12025,Assumptions!$A$13:$A$18,0)),INDEX(Assumptions!$B$13:$B$18,MATCH(E12025,Assumptions!$A$13:$A$18,0))*F12025)),2)</f>
        <v>0</v>
      </c>
    </row>
    <row r="12026" customFormat="false" ht="15" hidden="false" customHeight="false" outlineLevel="0" collapsed="false">
      <c r="A12026" s="24" t="s">
        <v>12849</v>
      </c>
      <c r="B12026" s="39" t="n">
        <v>46272</v>
      </c>
      <c r="C12026" s="24" t="s">
        <v>341</v>
      </c>
      <c r="D12026" s="24" t="s">
        <v>826</v>
      </c>
      <c r="E12026" s="24" t="s">
        <v>111</v>
      </c>
      <c r="F12026" s="38" t="n">
        <v>50</v>
      </c>
      <c r="G12026" s="42" t="n">
        <f aca="false">DATE(YEAR(B12026),MONTH(B12026),1)</f>
        <v>46266</v>
      </c>
      <c r="H12026" s="24" t="str">
        <f aca="false">INDEX(Customers!$B$2:$B$601,MATCH(C12026,Customers!$A$2:$A$601,0))</f>
        <v>Coast</v>
      </c>
      <c r="I12026" s="43" t="n">
        <f aca="false">ROUND(MIN(INDEX(Assumptions!$D$13:$D$18,MATCH(E12026,Assumptions!$A$13:$A$18,0)),MAX(INDEX(Assumptions!$C$13:$C$18,MATCH(E12026,Assumptions!$A$13:$A$18,0)),INDEX(Assumptions!$B$13:$B$18,MATCH(E12026,Assumptions!$A$13:$A$18,0))*F12026)),2)</f>
        <v>2</v>
      </c>
    </row>
    <row r="12027" customFormat="false" ht="15" hidden="false" customHeight="false" outlineLevel="0" collapsed="false">
      <c r="A12027" s="24" t="s">
        <v>12850</v>
      </c>
      <c r="B12027" s="39" t="n">
        <v>46272</v>
      </c>
      <c r="C12027" s="24" t="s">
        <v>361</v>
      </c>
      <c r="D12027" s="24" t="s">
        <v>826</v>
      </c>
      <c r="E12027" s="24" t="s">
        <v>103</v>
      </c>
      <c r="F12027" s="38" t="n">
        <v>9290</v>
      </c>
      <c r="G12027" s="42" t="n">
        <f aca="false">DATE(YEAR(B12027),MONTH(B12027),1)</f>
        <v>46266</v>
      </c>
      <c r="H12027" s="24" t="str">
        <f aca="false">INDEX(Customers!$B$2:$B$601,MATCH(C12027,Customers!$A$2:$A$601,0))</f>
        <v>Rift Valley</v>
      </c>
      <c r="I12027" s="43" t="n">
        <f aca="false">ROUND(MIN(INDEX(Assumptions!$D$13:$D$18,MATCH(E12027,Assumptions!$A$13:$A$18,0)),MAX(INDEX(Assumptions!$C$13:$C$18,MATCH(E12027,Assumptions!$A$13:$A$18,0)),INDEX(Assumptions!$B$13:$B$18,MATCH(E12027,Assumptions!$A$13:$A$18,0))*F12027)),2)</f>
        <v>92.9</v>
      </c>
    </row>
    <row r="12028" customFormat="false" ht="15" hidden="false" customHeight="false" outlineLevel="0" collapsed="false">
      <c r="A12028" s="24" t="s">
        <v>12851</v>
      </c>
      <c r="B12028" s="39" t="n">
        <v>46272</v>
      </c>
      <c r="C12028" s="24" t="s">
        <v>393</v>
      </c>
      <c r="D12028" s="24" t="s">
        <v>193</v>
      </c>
      <c r="E12028" s="24" t="s">
        <v>105</v>
      </c>
      <c r="F12028" s="38" t="n">
        <v>1560</v>
      </c>
      <c r="G12028" s="42" t="n">
        <f aca="false">DATE(YEAR(B12028),MONTH(B12028),1)</f>
        <v>46266</v>
      </c>
      <c r="H12028" s="24" t="str">
        <f aca="false">INDEX(Customers!$B$2:$B$601,MATCH(C12028,Customers!$A$2:$A$601,0))</f>
        <v>Rift Valley</v>
      </c>
      <c r="I12028" s="43" t="n">
        <f aca="false">ROUND(MIN(INDEX(Assumptions!$D$13:$D$18,MATCH(E12028,Assumptions!$A$13:$A$18,0)),MAX(INDEX(Assumptions!$C$13:$C$18,MATCH(E12028,Assumptions!$A$13:$A$18,0)),INDEX(Assumptions!$B$13:$B$18,MATCH(E12028,Assumptions!$A$13:$A$18,0))*F12028)),2)</f>
        <v>23.4</v>
      </c>
    </row>
    <row r="12029" customFormat="false" ht="15" hidden="false" customHeight="false" outlineLevel="0" collapsed="false">
      <c r="A12029" s="24" t="s">
        <v>12852</v>
      </c>
      <c r="B12029" s="39" t="n">
        <v>46272</v>
      </c>
      <c r="C12029" s="24" t="s">
        <v>403</v>
      </c>
      <c r="D12029" s="24" t="s">
        <v>826</v>
      </c>
      <c r="E12029" s="24" t="s">
        <v>113</v>
      </c>
      <c r="F12029" s="38" t="n">
        <v>500</v>
      </c>
      <c r="G12029" s="42" t="n">
        <f aca="false">DATE(YEAR(B12029),MONTH(B12029),1)</f>
        <v>46266</v>
      </c>
      <c r="H12029" s="24" t="str">
        <f aca="false">INDEX(Customers!$B$2:$B$601,MATCH(C12029,Customers!$A$2:$A$601,0))</f>
        <v>Western</v>
      </c>
      <c r="I12029" s="43" t="n">
        <f aca="false">ROUND(MIN(INDEX(Assumptions!$D$13:$D$18,MATCH(E12029,Assumptions!$A$13:$A$18,0)),MAX(INDEX(Assumptions!$C$13:$C$18,MATCH(E12029,Assumptions!$A$13:$A$18,0)),INDEX(Assumptions!$B$13:$B$18,MATCH(E12029,Assumptions!$A$13:$A$18,0))*F12029)),2)</f>
        <v>25</v>
      </c>
    </row>
    <row r="12030" customFormat="false" ht="15" hidden="false" customHeight="false" outlineLevel="0" collapsed="false">
      <c r="A12030" s="24" t="s">
        <v>12853</v>
      </c>
      <c r="B12030" s="39" t="n">
        <v>46272</v>
      </c>
      <c r="C12030" s="24" t="s">
        <v>407</v>
      </c>
      <c r="D12030" s="24" t="s">
        <v>189</v>
      </c>
      <c r="E12030" s="24" t="s">
        <v>105</v>
      </c>
      <c r="F12030" s="38" t="n">
        <v>8090</v>
      </c>
      <c r="G12030" s="42" t="n">
        <f aca="false">DATE(YEAR(B12030),MONTH(B12030),1)</f>
        <v>46266</v>
      </c>
      <c r="H12030" s="24" t="str">
        <f aca="false">INDEX(Customers!$B$2:$B$601,MATCH(C12030,Customers!$A$2:$A$601,0))</f>
        <v>Coast</v>
      </c>
      <c r="I12030" s="43" t="n">
        <f aca="false">ROUND(MIN(INDEX(Assumptions!$D$13:$D$18,MATCH(E12030,Assumptions!$A$13:$A$18,0)),MAX(INDEX(Assumptions!$C$13:$C$18,MATCH(E12030,Assumptions!$A$13:$A$18,0)),INDEX(Assumptions!$B$13:$B$18,MATCH(E12030,Assumptions!$A$13:$A$18,0))*F12030)),2)</f>
        <v>121.35</v>
      </c>
    </row>
    <row r="12031" customFormat="false" ht="15" hidden="false" customHeight="false" outlineLevel="0" collapsed="false">
      <c r="A12031" s="24" t="s">
        <v>12854</v>
      </c>
      <c r="B12031" s="39" t="n">
        <v>46272</v>
      </c>
      <c r="C12031" s="24" t="s">
        <v>440</v>
      </c>
      <c r="D12031" s="24" t="s">
        <v>157</v>
      </c>
      <c r="E12031" s="24" t="s">
        <v>107</v>
      </c>
      <c r="F12031" s="38" t="n">
        <v>5390</v>
      </c>
      <c r="G12031" s="42" t="n">
        <f aca="false">DATE(YEAR(B12031),MONTH(B12031),1)</f>
        <v>46266</v>
      </c>
      <c r="H12031" s="24" t="str">
        <f aca="false">INDEX(Customers!$B$2:$B$601,MATCH(C12031,Customers!$A$2:$A$601,0))</f>
        <v>Nairobi</v>
      </c>
      <c r="I12031" s="43" t="n">
        <f aca="false">ROUND(MIN(INDEX(Assumptions!$D$13:$D$18,MATCH(E12031,Assumptions!$A$13:$A$18,0)),MAX(INDEX(Assumptions!$C$13:$C$18,MATCH(E12031,Assumptions!$A$13:$A$18,0)),INDEX(Assumptions!$B$13:$B$18,MATCH(E12031,Assumptions!$A$13:$A$18,0))*F12031)),2)</f>
        <v>0</v>
      </c>
    </row>
    <row r="12032" customFormat="false" ht="15" hidden="false" customHeight="false" outlineLevel="0" collapsed="false">
      <c r="A12032" s="24" t="s">
        <v>12855</v>
      </c>
      <c r="B12032" s="39" t="n">
        <v>46272</v>
      </c>
      <c r="C12032" s="24" t="s">
        <v>445</v>
      </c>
      <c r="D12032" s="24" t="s">
        <v>826</v>
      </c>
      <c r="E12032" s="24" t="s">
        <v>111</v>
      </c>
      <c r="F12032" s="38" t="n">
        <v>20</v>
      </c>
      <c r="G12032" s="42" t="n">
        <f aca="false">DATE(YEAR(B12032),MONTH(B12032),1)</f>
        <v>46266</v>
      </c>
      <c r="H12032" s="24" t="str">
        <f aca="false">INDEX(Customers!$B$2:$B$601,MATCH(C12032,Customers!$A$2:$A$601,0))</f>
        <v>Central</v>
      </c>
      <c r="I12032" s="43" t="n">
        <f aca="false">ROUND(MIN(INDEX(Assumptions!$D$13:$D$18,MATCH(E12032,Assumptions!$A$13:$A$18,0)),MAX(INDEX(Assumptions!$C$13:$C$18,MATCH(E12032,Assumptions!$A$13:$A$18,0)),INDEX(Assumptions!$B$13:$B$18,MATCH(E12032,Assumptions!$A$13:$A$18,0))*F12032)),2)</f>
        <v>0.8</v>
      </c>
    </row>
    <row r="12033" customFormat="false" ht="15" hidden="false" customHeight="false" outlineLevel="0" collapsed="false">
      <c r="A12033" s="24" t="s">
        <v>12856</v>
      </c>
      <c r="B12033" s="39" t="n">
        <v>46272</v>
      </c>
      <c r="C12033" s="24" t="s">
        <v>479</v>
      </c>
      <c r="D12033" s="24" t="s">
        <v>826</v>
      </c>
      <c r="E12033" s="24" t="s">
        <v>111</v>
      </c>
      <c r="F12033" s="38" t="n">
        <v>100</v>
      </c>
      <c r="G12033" s="42" t="n">
        <f aca="false">DATE(YEAR(B12033),MONTH(B12033),1)</f>
        <v>46266</v>
      </c>
      <c r="H12033" s="24" t="str">
        <f aca="false">INDEX(Customers!$B$2:$B$601,MATCH(C12033,Customers!$A$2:$A$601,0))</f>
        <v>Eastern</v>
      </c>
      <c r="I12033" s="43" t="n">
        <f aca="false">ROUND(MIN(INDEX(Assumptions!$D$13:$D$18,MATCH(E12033,Assumptions!$A$13:$A$18,0)),MAX(INDEX(Assumptions!$C$13:$C$18,MATCH(E12033,Assumptions!$A$13:$A$18,0)),INDEX(Assumptions!$B$13:$B$18,MATCH(E12033,Assumptions!$A$13:$A$18,0))*F12033)),2)</f>
        <v>4</v>
      </c>
    </row>
    <row r="12034" customFormat="false" ht="15" hidden="false" customHeight="false" outlineLevel="0" collapsed="false">
      <c r="A12034" s="24" t="s">
        <v>12857</v>
      </c>
      <c r="B12034" s="39" t="n">
        <v>46272</v>
      </c>
      <c r="C12034" s="24" t="s">
        <v>481</v>
      </c>
      <c r="D12034" s="24" t="s">
        <v>826</v>
      </c>
      <c r="E12034" s="24" t="s">
        <v>103</v>
      </c>
      <c r="F12034" s="38" t="n">
        <v>1460</v>
      </c>
      <c r="G12034" s="42" t="n">
        <f aca="false">DATE(YEAR(B12034),MONTH(B12034),1)</f>
        <v>46266</v>
      </c>
      <c r="H12034" s="24" t="str">
        <f aca="false">INDEX(Customers!$B$2:$B$601,MATCH(C12034,Customers!$A$2:$A$601,0))</f>
        <v>Eastern</v>
      </c>
      <c r="I12034" s="43" t="n">
        <f aca="false">ROUND(MIN(INDEX(Assumptions!$D$13:$D$18,MATCH(E12034,Assumptions!$A$13:$A$18,0)),MAX(INDEX(Assumptions!$C$13:$C$18,MATCH(E12034,Assumptions!$A$13:$A$18,0)),INDEX(Assumptions!$B$13:$B$18,MATCH(E12034,Assumptions!$A$13:$A$18,0))*F12034)),2)</f>
        <v>14.6</v>
      </c>
    </row>
    <row r="12035" customFormat="false" ht="15" hidden="false" customHeight="false" outlineLevel="0" collapsed="false">
      <c r="A12035" s="24" t="s">
        <v>12858</v>
      </c>
      <c r="B12035" s="39" t="n">
        <v>46272</v>
      </c>
      <c r="C12035" s="24" t="s">
        <v>518</v>
      </c>
      <c r="D12035" s="24" t="s">
        <v>826</v>
      </c>
      <c r="E12035" s="24" t="s">
        <v>113</v>
      </c>
      <c r="F12035" s="38" t="n">
        <v>250</v>
      </c>
      <c r="G12035" s="42" t="n">
        <f aca="false">DATE(YEAR(B12035),MONTH(B12035),1)</f>
        <v>46266</v>
      </c>
      <c r="H12035" s="24" t="str">
        <f aca="false">INDEX(Customers!$B$2:$B$601,MATCH(C12035,Customers!$A$2:$A$601,0))</f>
        <v>Nairobi</v>
      </c>
      <c r="I12035" s="43" t="n">
        <f aca="false">ROUND(MIN(INDEX(Assumptions!$D$13:$D$18,MATCH(E12035,Assumptions!$A$13:$A$18,0)),MAX(INDEX(Assumptions!$C$13:$C$18,MATCH(E12035,Assumptions!$A$13:$A$18,0)),INDEX(Assumptions!$B$13:$B$18,MATCH(E12035,Assumptions!$A$13:$A$18,0))*F12035)),2)</f>
        <v>12.5</v>
      </c>
    </row>
    <row r="12036" customFormat="false" ht="15" hidden="false" customHeight="false" outlineLevel="0" collapsed="false">
      <c r="A12036" s="24" t="s">
        <v>12859</v>
      </c>
      <c r="B12036" s="39" t="n">
        <v>46272</v>
      </c>
      <c r="C12036" s="24" t="s">
        <v>552</v>
      </c>
      <c r="D12036" s="24" t="s">
        <v>205</v>
      </c>
      <c r="E12036" s="24" t="s">
        <v>107</v>
      </c>
      <c r="F12036" s="38" t="n">
        <v>26600</v>
      </c>
      <c r="G12036" s="42" t="n">
        <f aca="false">DATE(YEAR(B12036),MONTH(B12036),1)</f>
        <v>46266</v>
      </c>
      <c r="H12036" s="24" t="str">
        <f aca="false">INDEX(Customers!$B$2:$B$601,MATCH(C12036,Customers!$A$2:$A$601,0))</f>
        <v>Eastern</v>
      </c>
      <c r="I12036" s="43" t="n">
        <f aca="false">ROUND(MIN(INDEX(Assumptions!$D$13:$D$18,MATCH(E12036,Assumptions!$A$13:$A$18,0)),MAX(INDEX(Assumptions!$C$13:$C$18,MATCH(E12036,Assumptions!$A$13:$A$18,0)),INDEX(Assumptions!$B$13:$B$18,MATCH(E12036,Assumptions!$A$13:$A$18,0))*F12036)),2)</f>
        <v>0</v>
      </c>
    </row>
    <row r="12037" customFormat="false" ht="15" hidden="false" customHeight="false" outlineLevel="0" collapsed="false">
      <c r="A12037" s="24" t="s">
        <v>12860</v>
      </c>
      <c r="B12037" s="39" t="n">
        <v>46272</v>
      </c>
      <c r="C12037" s="24" t="s">
        <v>552</v>
      </c>
      <c r="D12037" s="24" t="s">
        <v>204</v>
      </c>
      <c r="E12037" s="24" t="s">
        <v>107</v>
      </c>
      <c r="F12037" s="38" t="n">
        <v>37230</v>
      </c>
      <c r="G12037" s="42" t="n">
        <f aca="false">DATE(YEAR(B12037),MONTH(B12037),1)</f>
        <v>46266</v>
      </c>
      <c r="H12037" s="24" t="str">
        <f aca="false">INDEX(Customers!$B$2:$B$601,MATCH(C12037,Customers!$A$2:$A$601,0))</f>
        <v>Eastern</v>
      </c>
      <c r="I12037" s="43" t="n">
        <f aca="false">ROUND(MIN(INDEX(Assumptions!$D$13:$D$18,MATCH(E12037,Assumptions!$A$13:$A$18,0)),MAX(INDEX(Assumptions!$C$13:$C$18,MATCH(E12037,Assumptions!$A$13:$A$18,0)),INDEX(Assumptions!$B$13:$B$18,MATCH(E12037,Assumptions!$A$13:$A$18,0))*F12037)),2)</f>
        <v>0</v>
      </c>
    </row>
    <row r="12038" customFormat="false" ht="15" hidden="false" customHeight="false" outlineLevel="0" collapsed="false">
      <c r="A12038" s="24" t="s">
        <v>12861</v>
      </c>
      <c r="B12038" s="39" t="n">
        <v>46272</v>
      </c>
      <c r="C12038" s="24" t="s">
        <v>554</v>
      </c>
      <c r="D12038" s="24" t="s">
        <v>826</v>
      </c>
      <c r="E12038" s="24" t="s">
        <v>113</v>
      </c>
      <c r="F12038" s="38" t="n">
        <v>1000</v>
      </c>
      <c r="G12038" s="42" t="n">
        <f aca="false">DATE(YEAR(B12038),MONTH(B12038),1)</f>
        <v>46266</v>
      </c>
      <c r="H12038" s="24" t="str">
        <f aca="false">INDEX(Customers!$B$2:$B$601,MATCH(C12038,Customers!$A$2:$A$601,0))</f>
        <v>Coast</v>
      </c>
      <c r="I12038" s="43" t="n">
        <f aca="false">ROUND(MIN(INDEX(Assumptions!$D$13:$D$18,MATCH(E12038,Assumptions!$A$13:$A$18,0)),MAX(INDEX(Assumptions!$C$13:$C$18,MATCH(E12038,Assumptions!$A$13:$A$18,0)),INDEX(Assumptions!$B$13:$B$18,MATCH(E12038,Assumptions!$A$13:$A$18,0))*F12038)),2)</f>
        <v>50</v>
      </c>
    </row>
    <row r="12039" customFormat="false" ht="15" hidden="false" customHeight="false" outlineLevel="0" collapsed="false">
      <c r="A12039" s="24" t="s">
        <v>12862</v>
      </c>
      <c r="B12039" s="39" t="n">
        <v>46272</v>
      </c>
      <c r="C12039" s="24" t="s">
        <v>556</v>
      </c>
      <c r="D12039" s="24" t="s">
        <v>826</v>
      </c>
      <c r="E12039" s="24" t="s">
        <v>103</v>
      </c>
      <c r="F12039" s="38" t="n">
        <v>2410</v>
      </c>
      <c r="G12039" s="42" t="n">
        <f aca="false">DATE(YEAR(B12039),MONTH(B12039),1)</f>
        <v>46266</v>
      </c>
      <c r="H12039" s="24" t="str">
        <f aca="false">INDEX(Customers!$B$2:$B$601,MATCH(C12039,Customers!$A$2:$A$601,0))</f>
        <v>Central</v>
      </c>
      <c r="I12039" s="43" t="n">
        <f aca="false">ROUND(MIN(INDEX(Assumptions!$D$13:$D$18,MATCH(E12039,Assumptions!$A$13:$A$18,0)),MAX(INDEX(Assumptions!$C$13:$C$18,MATCH(E12039,Assumptions!$A$13:$A$18,0)),INDEX(Assumptions!$B$13:$B$18,MATCH(E12039,Assumptions!$A$13:$A$18,0))*F12039)),2)</f>
        <v>24.1</v>
      </c>
    </row>
    <row r="12040" customFormat="false" ht="15" hidden="false" customHeight="false" outlineLevel="0" collapsed="false">
      <c r="A12040" s="24" t="s">
        <v>12863</v>
      </c>
      <c r="B12040" s="39" t="n">
        <v>46272</v>
      </c>
      <c r="C12040" s="24" t="s">
        <v>608</v>
      </c>
      <c r="D12040" s="24" t="s">
        <v>207</v>
      </c>
      <c r="E12040" s="24" t="s">
        <v>105</v>
      </c>
      <c r="F12040" s="38" t="n">
        <v>2370</v>
      </c>
      <c r="G12040" s="42" t="n">
        <f aca="false">DATE(YEAR(B12040),MONTH(B12040),1)</f>
        <v>46266</v>
      </c>
      <c r="H12040" s="24" t="str">
        <f aca="false">INDEX(Customers!$B$2:$B$601,MATCH(C12040,Customers!$A$2:$A$601,0))</f>
        <v>Eastern</v>
      </c>
      <c r="I12040" s="43" t="n">
        <f aca="false">ROUND(MIN(INDEX(Assumptions!$D$13:$D$18,MATCH(E12040,Assumptions!$A$13:$A$18,0)),MAX(INDEX(Assumptions!$C$13:$C$18,MATCH(E12040,Assumptions!$A$13:$A$18,0)),INDEX(Assumptions!$B$13:$B$18,MATCH(E12040,Assumptions!$A$13:$A$18,0))*F12040)),2)</f>
        <v>35.55</v>
      </c>
    </row>
    <row r="12041" customFormat="false" ht="15" hidden="false" customHeight="false" outlineLevel="0" collapsed="false">
      <c r="A12041" s="24" t="s">
        <v>12864</v>
      </c>
      <c r="B12041" s="39" t="n">
        <v>46272</v>
      </c>
      <c r="C12041" s="24" t="s">
        <v>610</v>
      </c>
      <c r="D12041" s="24" t="s">
        <v>152</v>
      </c>
      <c r="E12041" s="24" t="s">
        <v>105</v>
      </c>
      <c r="F12041" s="38" t="n">
        <v>1380</v>
      </c>
      <c r="G12041" s="42" t="n">
        <f aca="false">DATE(YEAR(B12041),MONTH(B12041),1)</f>
        <v>46266</v>
      </c>
      <c r="H12041" s="24" t="str">
        <f aca="false">INDEX(Customers!$B$2:$B$601,MATCH(C12041,Customers!$A$2:$A$601,0))</f>
        <v>Nairobi</v>
      </c>
      <c r="I12041" s="43" t="n">
        <f aca="false">ROUND(MIN(INDEX(Assumptions!$D$13:$D$18,MATCH(E12041,Assumptions!$A$13:$A$18,0)),MAX(INDEX(Assumptions!$C$13:$C$18,MATCH(E12041,Assumptions!$A$13:$A$18,0)),INDEX(Assumptions!$B$13:$B$18,MATCH(E12041,Assumptions!$A$13:$A$18,0))*F12041)),2)</f>
        <v>20.7</v>
      </c>
    </row>
    <row r="12042" customFormat="false" ht="15" hidden="false" customHeight="false" outlineLevel="0" collapsed="false">
      <c r="A12042" s="24" t="s">
        <v>12865</v>
      </c>
      <c r="B12042" s="39" t="n">
        <v>46272</v>
      </c>
      <c r="C12042" s="24" t="s">
        <v>615</v>
      </c>
      <c r="D12042" s="24" t="s">
        <v>826</v>
      </c>
      <c r="E12042" s="24" t="s">
        <v>103</v>
      </c>
      <c r="F12042" s="38" t="n">
        <v>3480</v>
      </c>
      <c r="G12042" s="42" t="n">
        <f aca="false">DATE(YEAR(B12042),MONTH(B12042),1)</f>
        <v>46266</v>
      </c>
      <c r="H12042" s="24" t="str">
        <f aca="false">INDEX(Customers!$B$2:$B$601,MATCH(C12042,Customers!$A$2:$A$601,0))</f>
        <v>Coast</v>
      </c>
      <c r="I12042" s="43" t="n">
        <f aca="false">ROUND(MIN(INDEX(Assumptions!$D$13:$D$18,MATCH(E12042,Assumptions!$A$13:$A$18,0)),MAX(INDEX(Assumptions!$C$13:$C$18,MATCH(E12042,Assumptions!$A$13:$A$18,0)),INDEX(Assumptions!$B$13:$B$18,MATCH(E12042,Assumptions!$A$13:$A$18,0))*F12042)),2)</f>
        <v>34.8</v>
      </c>
    </row>
    <row r="12043" customFormat="false" ht="15" hidden="false" customHeight="false" outlineLevel="0" collapsed="false">
      <c r="A12043" s="24" t="s">
        <v>12866</v>
      </c>
      <c r="B12043" s="39" t="n">
        <v>46272</v>
      </c>
      <c r="C12043" s="24" t="s">
        <v>619</v>
      </c>
      <c r="D12043" s="24" t="s">
        <v>826</v>
      </c>
      <c r="E12043" s="24" t="s">
        <v>113</v>
      </c>
      <c r="F12043" s="38" t="n">
        <v>250</v>
      </c>
      <c r="G12043" s="42" t="n">
        <f aca="false">DATE(YEAR(B12043),MONTH(B12043),1)</f>
        <v>46266</v>
      </c>
      <c r="H12043" s="24" t="str">
        <f aca="false">INDEX(Customers!$B$2:$B$601,MATCH(C12043,Customers!$A$2:$A$601,0))</f>
        <v>Rift Valley</v>
      </c>
      <c r="I12043" s="43" t="n">
        <f aca="false">ROUND(MIN(INDEX(Assumptions!$D$13:$D$18,MATCH(E12043,Assumptions!$A$13:$A$18,0)),MAX(INDEX(Assumptions!$C$13:$C$18,MATCH(E12043,Assumptions!$A$13:$A$18,0)),INDEX(Assumptions!$B$13:$B$18,MATCH(E12043,Assumptions!$A$13:$A$18,0))*F12043)),2)</f>
        <v>12.5</v>
      </c>
    </row>
    <row r="12044" customFormat="false" ht="15" hidden="false" customHeight="false" outlineLevel="0" collapsed="false">
      <c r="A12044" s="24" t="s">
        <v>12867</v>
      </c>
      <c r="B12044" s="39" t="n">
        <v>46272</v>
      </c>
      <c r="C12044" s="24" t="s">
        <v>624</v>
      </c>
      <c r="D12044" s="24" t="s">
        <v>154</v>
      </c>
      <c r="E12044" s="24" t="s">
        <v>105</v>
      </c>
      <c r="F12044" s="38" t="n">
        <v>500</v>
      </c>
      <c r="G12044" s="42" t="n">
        <f aca="false">DATE(YEAR(B12044),MONTH(B12044),1)</f>
        <v>46266</v>
      </c>
      <c r="H12044" s="24" t="str">
        <f aca="false">INDEX(Customers!$B$2:$B$601,MATCH(C12044,Customers!$A$2:$A$601,0))</f>
        <v>Nairobi</v>
      </c>
      <c r="I12044" s="43" t="n">
        <f aca="false">ROUND(MIN(INDEX(Assumptions!$D$13:$D$18,MATCH(E12044,Assumptions!$A$13:$A$18,0)),MAX(INDEX(Assumptions!$C$13:$C$18,MATCH(E12044,Assumptions!$A$13:$A$18,0)),INDEX(Assumptions!$B$13:$B$18,MATCH(E12044,Assumptions!$A$13:$A$18,0))*F12044)),2)</f>
        <v>10</v>
      </c>
    </row>
    <row r="12045" customFormat="false" ht="15" hidden="false" customHeight="false" outlineLevel="0" collapsed="false">
      <c r="A12045" s="24" t="s">
        <v>12868</v>
      </c>
      <c r="B12045" s="39" t="n">
        <v>46272</v>
      </c>
      <c r="C12045" s="24" t="s">
        <v>628</v>
      </c>
      <c r="D12045" s="24" t="s">
        <v>826</v>
      </c>
      <c r="E12045" s="24" t="s">
        <v>103</v>
      </c>
      <c r="F12045" s="38" t="n">
        <v>2490</v>
      </c>
      <c r="G12045" s="42" t="n">
        <f aca="false">DATE(YEAR(B12045),MONTH(B12045),1)</f>
        <v>46266</v>
      </c>
      <c r="H12045" s="24" t="str">
        <f aca="false">INDEX(Customers!$B$2:$B$601,MATCH(C12045,Customers!$A$2:$A$601,0))</f>
        <v>Coast</v>
      </c>
      <c r="I12045" s="43" t="n">
        <f aca="false">ROUND(MIN(INDEX(Assumptions!$D$13:$D$18,MATCH(E12045,Assumptions!$A$13:$A$18,0)),MAX(INDEX(Assumptions!$C$13:$C$18,MATCH(E12045,Assumptions!$A$13:$A$18,0)),INDEX(Assumptions!$B$13:$B$18,MATCH(E12045,Assumptions!$A$13:$A$18,0))*F12045)),2)</f>
        <v>24.9</v>
      </c>
    </row>
    <row r="12046" customFormat="false" ht="15" hidden="false" customHeight="false" outlineLevel="0" collapsed="false">
      <c r="A12046" s="24" t="s">
        <v>12869</v>
      </c>
      <c r="B12046" s="39" t="n">
        <v>46272</v>
      </c>
      <c r="C12046" s="24" t="s">
        <v>671</v>
      </c>
      <c r="D12046" s="24" t="s">
        <v>826</v>
      </c>
      <c r="E12046" s="24" t="s">
        <v>103</v>
      </c>
      <c r="F12046" s="38" t="n">
        <v>3220</v>
      </c>
      <c r="G12046" s="42" t="n">
        <f aca="false">DATE(YEAR(B12046),MONTH(B12046),1)</f>
        <v>46266</v>
      </c>
      <c r="H12046" s="24" t="str">
        <f aca="false">INDEX(Customers!$B$2:$B$601,MATCH(C12046,Customers!$A$2:$A$601,0))</f>
        <v>Eastern</v>
      </c>
      <c r="I12046" s="43" t="n">
        <f aca="false">ROUND(MIN(INDEX(Assumptions!$D$13:$D$18,MATCH(E12046,Assumptions!$A$13:$A$18,0)),MAX(INDEX(Assumptions!$C$13:$C$18,MATCH(E12046,Assumptions!$A$13:$A$18,0)),INDEX(Assumptions!$B$13:$B$18,MATCH(E12046,Assumptions!$A$13:$A$18,0))*F12046)),2)</f>
        <v>32.2</v>
      </c>
    </row>
    <row r="12047" customFormat="false" ht="15" hidden="false" customHeight="false" outlineLevel="0" collapsed="false">
      <c r="A12047" s="24" t="s">
        <v>12870</v>
      </c>
      <c r="B12047" s="39" t="n">
        <v>46272</v>
      </c>
      <c r="C12047" s="24" t="s">
        <v>678</v>
      </c>
      <c r="D12047" s="24" t="s">
        <v>826</v>
      </c>
      <c r="E12047" s="24" t="s">
        <v>111</v>
      </c>
      <c r="F12047" s="38" t="n">
        <v>200</v>
      </c>
      <c r="G12047" s="42" t="n">
        <f aca="false">DATE(YEAR(B12047),MONTH(B12047),1)</f>
        <v>46266</v>
      </c>
      <c r="H12047" s="24" t="str">
        <f aca="false">INDEX(Customers!$B$2:$B$601,MATCH(C12047,Customers!$A$2:$A$601,0))</f>
        <v>Coast</v>
      </c>
      <c r="I12047" s="43" t="n">
        <f aca="false">ROUND(MIN(INDEX(Assumptions!$D$13:$D$18,MATCH(E12047,Assumptions!$A$13:$A$18,0)),MAX(INDEX(Assumptions!$C$13:$C$18,MATCH(E12047,Assumptions!$A$13:$A$18,0)),INDEX(Assumptions!$B$13:$B$18,MATCH(E12047,Assumptions!$A$13:$A$18,0))*F12047)),2)</f>
        <v>8</v>
      </c>
    </row>
    <row r="12048" customFormat="false" ht="15" hidden="false" customHeight="false" outlineLevel="0" collapsed="false">
      <c r="A12048" s="24" t="s">
        <v>12871</v>
      </c>
      <c r="B12048" s="39" t="n">
        <v>46272</v>
      </c>
      <c r="C12048" s="24" t="s">
        <v>701</v>
      </c>
      <c r="D12048" s="24" t="s">
        <v>153</v>
      </c>
      <c r="E12048" s="24" t="s">
        <v>105</v>
      </c>
      <c r="F12048" s="38" t="n">
        <v>3440</v>
      </c>
      <c r="G12048" s="42" t="n">
        <f aca="false">DATE(YEAR(B12048),MONTH(B12048),1)</f>
        <v>46266</v>
      </c>
      <c r="H12048" s="24" t="str">
        <f aca="false">INDEX(Customers!$B$2:$B$601,MATCH(C12048,Customers!$A$2:$A$601,0))</f>
        <v>Nairobi</v>
      </c>
      <c r="I12048" s="43" t="n">
        <f aca="false">ROUND(MIN(INDEX(Assumptions!$D$13:$D$18,MATCH(E12048,Assumptions!$A$13:$A$18,0)),MAX(INDEX(Assumptions!$C$13:$C$18,MATCH(E12048,Assumptions!$A$13:$A$18,0)),INDEX(Assumptions!$B$13:$B$18,MATCH(E12048,Assumptions!$A$13:$A$18,0))*F12048)),2)</f>
        <v>51.6</v>
      </c>
    </row>
    <row r="12049" customFormat="false" ht="15" hidden="false" customHeight="false" outlineLevel="0" collapsed="false">
      <c r="A12049" s="24" t="s">
        <v>12872</v>
      </c>
      <c r="B12049" s="39" t="n">
        <v>46272</v>
      </c>
      <c r="C12049" s="24" t="s">
        <v>701</v>
      </c>
      <c r="D12049" s="24" t="s">
        <v>152</v>
      </c>
      <c r="E12049" s="24" t="s">
        <v>105</v>
      </c>
      <c r="F12049" s="38" t="n">
        <v>17890</v>
      </c>
      <c r="G12049" s="42" t="n">
        <f aca="false">DATE(YEAR(B12049),MONTH(B12049),1)</f>
        <v>46266</v>
      </c>
      <c r="H12049" s="24" t="str">
        <f aca="false">INDEX(Customers!$B$2:$B$601,MATCH(C12049,Customers!$A$2:$A$601,0))</f>
        <v>Nairobi</v>
      </c>
      <c r="I12049" s="43" t="n">
        <f aca="false">ROUND(MIN(INDEX(Assumptions!$D$13:$D$18,MATCH(E12049,Assumptions!$A$13:$A$18,0)),MAX(INDEX(Assumptions!$C$13:$C$18,MATCH(E12049,Assumptions!$A$13:$A$18,0)),INDEX(Assumptions!$B$13:$B$18,MATCH(E12049,Assumptions!$A$13:$A$18,0))*F12049)),2)</f>
        <v>200</v>
      </c>
    </row>
    <row r="12050" customFormat="false" ht="15" hidden="false" customHeight="false" outlineLevel="0" collapsed="false">
      <c r="A12050" s="24" t="s">
        <v>12873</v>
      </c>
      <c r="B12050" s="39" t="n">
        <v>46272</v>
      </c>
      <c r="C12050" s="24" t="s">
        <v>716</v>
      </c>
      <c r="D12050" s="24" t="s">
        <v>826</v>
      </c>
      <c r="E12050" s="24" t="s">
        <v>113</v>
      </c>
      <c r="F12050" s="38" t="n">
        <v>2000</v>
      </c>
      <c r="G12050" s="42" t="n">
        <f aca="false">DATE(YEAR(B12050),MONTH(B12050),1)</f>
        <v>46266</v>
      </c>
      <c r="H12050" s="24" t="str">
        <f aca="false">INDEX(Customers!$B$2:$B$601,MATCH(C12050,Customers!$A$2:$A$601,0))</f>
        <v>Western</v>
      </c>
      <c r="I12050" s="43" t="n">
        <f aca="false">ROUND(MIN(INDEX(Assumptions!$D$13:$D$18,MATCH(E12050,Assumptions!$A$13:$A$18,0)),MAX(INDEX(Assumptions!$C$13:$C$18,MATCH(E12050,Assumptions!$A$13:$A$18,0)),INDEX(Assumptions!$B$13:$B$18,MATCH(E12050,Assumptions!$A$13:$A$18,0))*F12050)),2)</f>
        <v>100</v>
      </c>
    </row>
    <row r="12051" customFormat="false" ht="15" hidden="false" customHeight="false" outlineLevel="0" collapsed="false">
      <c r="A12051" s="24" t="s">
        <v>12874</v>
      </c>
      <c r="B12051" s="39" t="n">
        <v>46272</v>
      </c>
      <c r="C12051" s="24" t="s">
        <v>758</v>
      </c>
      <c r="D12051" s="24" t="s">
        <v>826</v>
      </c>
      <c r="E12051" s="24" t="s">
        <v>111</v>
      </c>
      <c r="F12051" s="38" t="n">
        <v>100</v>
      </c>
      <c r="G12051" s="42" t="n">
        <f aca="false">DATE(YEAR(B12051),MONTH(B12051),1)</f>
        <v>46266</v>
      </c>
      <c r="H12051" s="24" t="str">
        <f aca="false">INDEX(Customers!$B$2:$B$601,MATCH(C12051,Customers!$A$2:$A$601,0))</f>
        <v>Nairobi</v>
      </c>
      <c r="I12051" s="43" t="n">
        <f aca="false">ROUND(MIN(INDEX(Assumptions!$D$13:$D$18,MATCH(E12051,Assumptions!$A$13:$A$18,0)),MAX(INDEX(Assumptions!$C$13:$C$18,MATCH(E12051,Assumptions!$A$13:$A$18,0)),INDEX(Assumptions!$B$13:$B$18,MATCH(E12051,Assumptions!$A$13:$A$18,0))*F12051)),2)</f>
        <v>4</v>
      </c>
    </row>
    <row r="12052" customFormat="false" ht="15" hidden="false" customHeight="false" outlineLevel="0" collapsed="false">
      <c r="A12052" s="24" t="s">
        <v>12875</v>
      </c>
      <c r="B12052" s="39" t="n">
        <v>46272</v>
      </c>
      <c r="C12052" s="24" t="s">
        <v>761</v>
      </c>
      <c r="D12052" s="24" t="s">
        <v>826</v>
      </c>
      <c r="E12052" s="24" t="s">
        <v>113</v>
      </c>
      <c r="F12052" s="38" t="n">
        <v>1000</v>
      </c>
      <c r="G12052" s="42" t="n">
        <f aca="false">DATE(YEAR(B12052),MONTH(B12052),1)</f>
        <v>46266</v>
      </c>
      <c r="H12052" s="24" t="str">
        <f aca="false">INDEX(Customers!$B$2:$B$601,MATCH(C12052,Customers!$A$2:$A$601,0))</f>
        <v>Rift Valley</v>
      </c>
      <c r="I12052" s="43" t="n">
        <f aca="false">ROUND(MIN(INDEX(Assumptions!$D$13:$D$18,MATCH(E12052,Assumptions!$A$13:$A$18,0)),MAX(INDEX(Assumptions!$C$13:$C$18,MATCH(E12052,Assumptions!$A$13:$A$18,0)),INDEX(Assumptions!$B$13:$B$18,MATCH(E12052,Assumptions!$A$13:$A$18,0))*F12052)),2)</f>
        <v>50</v>
      </c>
    </row>
    <row r="12053" customFormat="false" ht="15" hidden="false" customHeight="false" outlineLevel="0" collapsed="false">
      <c r="A12053" s="24" t="s">
        <v>12876</v>
      </c>
      <c r="B12053" s="39" t="n">
        <v>46272</v>
      </c>
      <c r="C12053" s="24" t="s">
        <v>786</v>
      </c>
      <c r="D12053" s="24" t="s">
        <v>826</v>
      </c>
      <c r="E12053" s="24" t="s">
        <v>111</v>
      </c>
      <c r="F12053" s="38" t="n">
        <v>100</v>
      </c>
      <c r="G12053" s="42" t="n">
        <f aca="false">DATE(YEAR(B12053),MONTH(B12053),1)</f>
        <v>46266</v>
      </c>
      <c r="H12053" s="24" t="str">
        <f aca="false">INDEX(Customers!$B$2:$B$601,MATCH(C12053,Customers!$A$2:$A$601,0))</f>
        <v>Rift Valley</v>
      </c>
      <c r="I12053" s="43" t="n">
        <f aca="false">ROUND(MIN(INDEX(Assumptions!$D$13:$D$18,MATCH(E12053,Assumptions!$A$13:$A$18,0)),MAX(INDEX(Assumptions!$C$13:$C$18,MATCH(E12053,Assumptions!$A$13:$A$18,0)),INDEX(Assumptions!$B$13:$B$18,MATCH(E12053,Assumptions!$A$13:$A$18,0))*F12053)),2)</f>
        <v>4</v>
      </c>
    </row>
    <row r="12054" customFormat="false" ht="15" hidden="false" customHeight="false" outlineLevel="0" collapsed="false">
      <c r="A12054" s="24" t="s">
        <v>12877</v>
      </c>
      <c r="B12054" s="39" t="n">
        <v>46272</v>
      </c>
      <c r="C12054" s="24" t="s">
        <v>804</v>
      </c>
      <c r="D12054" s="24" t="s">
        <v>826</v>
      </c>
      <c r="E12054" s="24" t="s">
        <v>111</v>
      </c>
      <c r="F12054" s="38" t="n">
        <v>100</v>
      </c>
      <c r="G12054" s="42" t="n">
        <f aca="false">DATE(YEAR(B12054),MONTH(B12054),1)</f>
        <v>46266</v>
      </c>
      <c r="H12054" s="24" t="str">
        <f aca="false">INDEX(Customers!$B$2:$B$601,MATCH(C12054,Customers!$A$2:$A$601,0))</f>
        <v>Rift Valley</v>
      </c>
      <c r="I12054" s="43" t="n">
        <f aca="false">ROUND(MIN(INDEX(Assumptions!$D$13:$D$18,MATCH(E12054,Assumptions!$A$13:$A$18,0)),MAX(INDEX(Assumptions!$C$13:$C$18,MATCH(E12054,Assumptions!$A$13:$A$18,0)),INDEX(Assumptions!$B$13:$B$18,MATCH(E12054,Assumptions!$A$13:$A$18,0))*F12054)),2)</f>
        <v>4</v>
      </c>
    </row>
    <row r="12055" customFormat="false" ht="15" hidden="false" customHeight="false" outlineLevel="0" collapsed="false">
      <c r="A12055" s="24" t="s">
        <v>12878</v>
      </c>
      <c r="B12055" s="39" t="n">
        <v>46272</v>
      </c>
      <c r="C12055" s="24" t="s">
        <v>807</v>
      </c>
      <c r="D12055" s="24" t="s">
        <v>826</v>
      </c>
      <c r="E12055" s="24" t="s">
        <v>113</v>
      </c>
      <c r="F12055" s="38" t="n">
        <v>500</v>
      </c>
      <c r="G12055" s="42" t="n">
        <f aca="false">DATE(YEAR(B12055),MONTH(B12055),1)</f>
        <v>46266</v>
      </c>
      <c r="H12055" s="24" t="str">
        <f aca="false">INDEX(Customers!$B$2:$B$601,MATCH(C12055,Customers!$A$2:$A$601,0))</f>
        <v>Nairobi</v>
      </c>
      <c r="I12055" s="43" t="n">
        <f aca="false">ROUND(MIN(INDEX(Assumptions!$D$13:$D$18,MATCH(E12055,Assumptions!$A$13:$A$18,0)),MAX(INDEX(Assumptions!$C$13:$C$18,MATCH(E12055,Assumptions!$A$13:$A$18,0)),INDEX(Assumptions!$B$13:$B$18,MATCH(E12055,Assumptions!$A$13:$A$18,0))*F12055)),2)</f>
        <v>25</v>
      </c>
    </row>
    <row r="12056" customFormat="false" ht="15" hidden="false" customHeight="false" outlineLevel="0" collapsed="false">
      <c r="A12056" s="24" t="s">
        <v>12879</v>
      </c>
      <c r="B12056" s="39" t="n">
        <v>46272</v>
      </c>
      <c r="C12056" s="24" t="s">
        <v>815</v>
      </c>
      <c r="D12056" s="24" t="s">
        <v>826</v>
      </c>
      <c r="E12056" s="24" t="s">
        <v>111</v>
      </c>
      <c r="F12056" s="38" t="n">
        <v>100</v>
      </c>
      <c r="G12056" s="42" t="n">
        <f aca="false">DATE(YEAR(B12056),MONTH(B12056),1)</f>
        <v>46266</v>
      </c>
      <c r="H12056" s="24" t="str">
        <f aca="false">INDEX(Customers!$B$2:$B$601,MATCH(C12056,Customers!$A$2:$A$601,0))</f>
        <v>Nairobi</v>
      </c>
      <c r="I12056" s="43" t="n">
        <f aca="false">ROUND(MIN(INDEX(Assumptions!$D$13:$D$18,MATCH(E12056,Assumptions!$A$13:$A$18,0)),MAX(INDEX(Assumptions!$C$13:$C$18,MATCH(E12056,Assumptions!$A$13:$A$18,0)),INDEX(Assumptions!$B$13:$B$18,MATCH(E12056,Assumptions!$A$13:$A$18,0))*F12056)),2)</f>
        <v>4</v>
      </c>
    </row>
    <row r="12057" customFormat="false" ht="15" hidden="false" customHeight="false" outlineLevel="0" collapsed="false">
      <c r="A12057" s="24" t="s">
        <v>12880</v>
      </c>
      <c r="B12057" s="39" t="n">
        <v>46273</v>
      </c>
      <c r="C12057" s="24" t="s">
        <v>247</v>
      </c>
      <c r="D12057" s="24" t="s">
        <v>826</v>
      </c>
      <c r="E12057" s="24" t="s">
        <v>103</v>
      </c>
      <c r="F12057" s="38" t="n">
        <v>300</v>
      </c>
      <c r="G12057" s="42" t="n">
        <f aca="false">DATE(YEAR(B12057),MONTH(B12057),1)</f>
        <v>46266</v>
      </c>
      <c r="H12057" s="24" t="str">
        <f aca="false">INDEX(Customers!$B$2:$B$601,MATCH(C12057,Customers!$A$2:$A$601,0))</f>
        <v>Nairobi</v>
      </c>
      <c r="I12057" s="43" t="n">
        <f aca="false">ROUND(MIN(INDEX(Assumptions!$D$13:$D$18,MATCH(E12057,Assumptions!$A$13:$A$18,0)),MAX(INDEX(Assumptions!$C$13:$C$18,MATCH(E12057,Assumptions!$A$13:$A$18,0)),INDEX(Assumptions!$B$13:$B$18,MATCH(E12057,Assumptions!$A$13:$A$18,0))*F12057)),2)</f>
        <v>5</v>
      </c>
    </row>
    <row r="12058" customFormat="false" ht="15" hidden="false" customHeight="false" outlineLevel="0" collapsed="false">
      <c r="A12058" s="24" t="s">
        <v>12881</v>
      </c>
      <c r="B12058" s="39" t="n">
        <v>46273</v>
      </c>
      <c r="C12058" s="24" t="s">
        <v>268</v>
      </c>
      <c r="D12058" s="24" t="s">
        <v>826</v>
      </c>
      <c r="E12058" s="24" t="s">
        <v>113</v>
      </c>
      <c r="F12058" s="38" t="n">
        <v>250</v>
      </c>
      <c r="G12058" s="42" t="n">
        <f aca="false">DATE(YEAR(B12058),MONTH(B12058),1)</f>
        <v>46266</v>
      </c>
      <c r="H12058" s="24" t="str">
        <f aca="false">INDEX(Customers!$B$2:$B$601,MATCH(C12058,Customers!$A$2:$A$601,0))</f>
        <v>Nairobi</v>
      </c>
      <c r="I12058" s="43" t="n">
        <f aca="false">ROUND(MIN(INDEX(Assumptions!$D$13:$D$18,MATCH(E12058,Assumptions!$A$13:$A$18,0)),MAX(INDEX(Assumptions!$C$13:$C$18,MATCH(E12058,Assumptions!$A$13:$A$18,0)),INDEX(Assumptions!$B$13:$B$18,MATCH(E12058,Assumptions!$A$13:$A$18,0))*F12058)),2)</f>
        <v>12.5</v>
      </c>
    </row>
    <row r="12059" customFormat="false" ht="15" hidden="false" customHeight="false" outlineLevel="0" collapsed="false">
      <c r="A12059" s="24" t="s">
        <v>12882</v>
      </c>
      <c r="B12059" s="39" t="n">
        <v>46273</v>
      </c>
      <c r="C12059" s="24" t="s">
        <v>271</v>
      </c>
      <c r="D12059" s="24" t="s">
        <v>826</v>
      </c>
      <c r="E12059" s="24" t="s">
        <v>103</v>
      </c>
      <c r="F12059" s="38" t="n">
        <v>920</v>
      </c>
      <c r="G12059" s="42" t="n">
        <f aca="false">DATE(YEAR(B12059),MONTH(B12059),1)</f>
        <v>46266</v>
      </c>
      <c r="H12059" s="24" t="str">
        <f aca="false">INDEX(Customers!$B$2:$B$601,MATCH(C12059,Customers!$A$2:$A$601,0))</f>
        <v>Coast</v>
      </c>
      <c r="I12059" s="43" t="n">
        <f aca="false">ROUND(MIN(INDEX(Assumptions!$D$13:$D$18,MATCH(E12059,Assumptions!$A$13:$A$18,0)),MAX(INDEX(Assumptions!$C$13:$C$18,MATCH(E12059,Assumptions!$A$13:$A$18,0)),INDEX(Assumptions!$B$13:$B$18,MATCH(E12059,Assumptions!$A$13:$A$18,0))*F12059)),2)</f>
        <v>9.2</v>
      </c>
    </row>
    <row r="12060" customFormat="false" ht="15" hidden="false" customHeight="false" outlineLevel="0" collapsed="false">
      <c r="A12060" s="24" t="s">
        <v>12883</v>
      </c>
      <c r="B12060" s="39" t="n">
        <v>46273</v>
      </c>
      <c r="C12060" s="24" t="s">
        <v>302</v>
      </c>
      <c r="D12060" s="24" t="s">
        <v>826</v>
      </c>
      <c r="E12060" s="24" t="s">
        <v>109</v>
      </c>
      <c r="F12060" s="38" t="n">
        <v>8370</v>
      </c>
      <c r="G12060" s="42" t="n">
        <f aca="false">DATE(YEAR(B12060),MONTH(B12060),1)</f>
        <v>46266</v>
      </c>
      <c r="H12060" s="24" t="str">
        <f aca="false">INDEX(Customers!$B$2:$B$601,MATCH(C12060,Customers!$A$2:$A$601,0))</f>
        <v>Coast</v>
      </c>
      <c r="I12060" s="43" t="n">
        <f aca="false">ROUND(MIN(INDEX(Assumptions!$D$13:$D$18,MATCH(E12060,Assumptions!$A$13:$A$18,0)),MAX(INDEX(Assumptions!$C$13:$C$18,MATCH(E12060,Assumptions!$A$13:$A$18,0)),INDEX(Assumptions!$B$13:$B$18,MATCH(E12060,Assumptions!$A$13:$A$18,0))*F12060)),2)</f>
        <v>33.48</v>
      </c>
    </row>
    <row r="12061" customFormat="false" ht="15" hidden="false" customHeight="false" outlineLevel="0" collapsed="false">
      <c r="A12061" s="24" t="s">
        <v>12884</v>
      </c>
      <c r="B12061" s="39" t="n">
        <v>46273</v>
      </c>
      <c r="C12061" s="24" t="s">
        <v>317</v>
      </c>
      <c r="D12061" s="24" t="s">
        <v>826</v>
      </c>
      <c r="E12061" s="24" t="s">
        <v>103</v>
      </c>
      <c r="F12061" s="38" t="n">
        <v>9350</v>
      </c>
      <c r="G12061" s="42" t="n">
        <f aca="false">DATE(YEAR(B12061),MONTH(B12061),1)</f>
        <v>46266</v>
      </c>
      <c r="H12061" s="24" t="str">
        <f aca="false">INDEX(Customers!$B$2:$B$601,MATCH(C12061,Customers!$A$2:$A$601,0))</f>
        <v>Rift Valley</v>
      </c>
      <c r="I12061" s="43" t="n">
        <f aca="false">ROUND(MIN(INDEX(Assumptions!$D$13:$D$18,MATCH(E12061,Assumptions!$A$13:$A$18,0)),MAX(INDEX(Assumptions!$C$13:$C$18,MATCH(E12061,Assumptions!$A$13:$A$18,0)),INDEX(Assumptions!$B$13:$B$18,MATCH(E12061,Assumptions!$A$13:$A$18,0))*F12061)),2)</f>
        <v>93.5</v>
      </c>
    </row>
    <row r="12062" customFormat="false" ht="15" hidden="false" customHeight="false" outlineLevel="0" collapsed="false">
      <c r="A12062" s="24" t="s">
        <v>12885</v>
      </c>
      <c r="B12062" s="39" t="n">
        <v>46273</v>
      </c>
      <c r="C12062" s="24" t="s">
        <v>337</v>
      </c>
      <c r="D12062" s="24" t="s">
        <v>826</v>
      </c>
      <c r="E12062" s="24" t="s">
        <v>103</v>
      </c>
      <c r="F12062" s="38" t="n">
        <v>610</v>
      </c>
      <c r="G12062" s="42" t="n">
        <f aca="false">DATE(YEAR(B12062),MONTH(B12062),1)</f>
        <v>46266</v>
      </c>
      <c r="H12062" s="24" t="str">
        <f aca="false">INDEX(Customers!$B$2:$B$601,MATCH(C12062,Customers!$A$2:$A$601,0))</f>
        <v>Nairobi</v>
      </c>
      <c r="I12062" s="43" t="n">
        <f aca="false">ROUND(MIN(INDEX(Assumptions!$D$13:$D$18,MATCH(E12062,Assumptions!$A$13:$A$18,0)),MAX(INDEX(Assumptions!$C$13:$C$18,MATCH(E12062,Assumptions!$A$13:$A$18,0)),INDEX(Assumptions!$B$13:$B$18,MATCH(E12062,Assumptions!$A$13:$A$18,0))*F12062)),2)</f>
        <v>6.1</v>
      </c>
    </row>
    <row r="12063" customFormat="false" ht="15" hidden="false" customHeight="false" outlineLevel="0" collapsed="false">
      <c r="A12063" s="24" t="s">
        <v>12886</v>
      </c>
      <c r="B12063" s="39" t="n">
        <v>46273</v>
      </c>
      <c r="C12063" s="24" t="s">
        <v>379</v>
      </c>
      <c r="D12063" s="24" t="s">
        <v>826</v>
      </c>
      <c r="E12063" s="24" t="s">
        <v>103</v>
      </c>
      <c r="F12063" s="38" t="n">
        <v>2430</v>
      </c>
      <c r="G12063" s="42" t="n">
        <f aca="false">DATE(YEAR(B12063),MONTH(B12063),1)</f>
        <v>46266</v>
      </c>
      <c r="H12063" s="24" t="str">
        <f aca="false">INDEX(Customers!$B$2:$B$601,MATCH(C12063,Customers!$A$2:$A$601,0))</f>
        <v>Nairobi</v>
      </c>
      <c r="I12063" s="43" t="n">
        <f aca="false">ROUND(MIN(INDEX(Assumptions!$D$13:$D$18,MATCH(E12063,Assumptions!$A$13:$A$18,0)),MAX(INDEX(Assumptions!$C$13:$C$18,MATCH(E12063,Assumptions!$A$13:$A$18,0)),INDEX(Assumptions!$B$13:$B$18,MATCH(E12063,Assumptions!$A$13:$A$18,0))*F12063)),2)</f>
        <v>24.3</v>
      </c>
    </row>
    <row r="12064" customFormat="false" ht="15" hidden="false" customHeight="false" outlineLevel="0" collapsed="false">
      <c r="A12064" s="24" t="s">
        <v>12887</v>
      </c>
      <c r="B12064" s="39" t="n">
        <v>46273</v>
      </c>
      <c r="C12064" s="24" t="s">
        <v>381</v>
      </c>
      <c r="D12064" s="24" t="s">
        <v>826</v>
      </c>
      <c r="E12064" s="24" t="s">
        <v>113</v>
      </c>
      <c r="F12064" s="38" t="n">
        <v>250</v>
      </c>
      <c r="G12064" s="42" t="n">
        <f aca="false">DATE(YEAR(B12064),MONTH(B12064),1)</f>
        <v>46266</v>
      </c>
      <c r="H12064" s="24" t="str">
        <f aca="false">INDEX(Customers!$B$2:$B$601,MATCH(C12064,Customers!$A$2:$A$601,0))</f>
        <v>Rift Valley</v>
      </c>
      <c r="I12064" s="43" t="n">
        <f aca="false">ROUND(MIN(INDEX(Assumptions!$D$13:$D$18,MATCH(E12064,Assumptions!$A$13:$A$18,0)),MAX(INDEX(Assumptions!$C$13:$C$18,MATCH(E12064,Assumptions!$A$13:$A$18,0)),INDEX(Assumptions!$B$13:$B$18,MATCH(E12064,Assumptions!$A$13:$A$18,0))*F12064)),2)</f>
        <v>12.5</v>
      </c>
    </row>
    <row r="12065" customFormat="false" ht="15" hidden="false" customHeight="false" outlineLevel="0" collapsed="false">
      <c r="A12065" s="24" t="s">
        <v>12888</v>
      </c>
      <c r="B12065" s="39" t="n">
        <v>46273</v>
      </c>
      <c r="C12065" s="24" t="s">
        <v>391</v>
      </c>
      <c r="D12065" s="24" t="s">
        <v>826</v>
      </c>
      <c r="E12065" s="24" t="s">
        <v>103</v>
      </c>
      <c r="F12065" s="38" t="n">
        <v>2790</v>
      </c>
      <c r="G12065" s="42" t="n">
        <f aca="false">DATE(YEAR(B12065),MONTH(B12065),1)</f>
        <v>46266</v>
      </c>
      <c r="H12065" s="24" t="str">
        <f aca="false">INDEX(Customers!$B$2:$B$601,MATCH(C12065,Customers!$A$2:$A$601,0))</f>
        <v>Nairobi</v>
      </c>
      <c r="I12065" s="43" t="n">
        <f aca="false">ROUND(MIN(INDEX(Assumptions!$D$13:$D$18,MATCH(E12065,Assumptions!$A$13:$A$18,0)),MAX(INDEX(Assumptions!$C$13:$C$18,MATCH(E12065,Assumptions!$A$13:$A$18,0)),INDEX(Assumptions!$B$13:$B$18,MATCH(E12065,Assumptions!$A$13:$A$18,0))*F12065)),2)</f>
        <v>27.9</v>
      </c>
    </row>
    <row r="12066" customFormat="false" ht="15" hidden="false" customHeight="false" outlineLevel="0" collapsed="false">
      <c r="A12066" s="24" t="s">
        <v>12889</v>
      </c>
      <c r="B12066" s="39" t="n">
        <v>46273</v>
      </c>
      <c r="C12066" s="24" t="s">
        <v>415</v>
      </c>
      <c r="D12066" s="24" t="s">
        <v>158</v>
      </c>
      <c r="E12066" s="24" t="s">
        <v>107</v>
      </c>
      <c r="F12066" s="38" t="n">
        <v>23020</v>
      </c>
      <c r="G12066" s="42" t="n">
        <f aca="false">DATE(YEAR(B12066),MONTH(B12066),1)</f>
        <v>46266</v>
      </c>
      <c r="H12066" s="24" t="str">
        <f aca="false">INDEX(Customers!$B$2:$B$601,MATCH(C12066,Customers!$A$2:$A$601,0))</f>
        <v>Coast</v>
      </c>
      <c r="I12066" s="43" t="n">
        <f aca="false">ROUND(MIN(INDEX(Assumptions!$D$13:$D$18,MATCH(E12066,Assumptions!$A$13:$A$18,0)),MAX(INDEX(Assumptions!$C$13:$C$18,MATCH(E12066,Assumptions!$A$13:$A$18,0)),INDEX(Assumptions!$B$13:$B$18,MATCH(E12066,Assumptions!$A$13:$A$18,0))*F12066)),2)</f>
        <v>0</v>
      </c>
    </row>
    <row r="12067" customFormat="false" ht="15" hidden="false" customHeight="false" outlineLevel="0" collapsed="false">
      <c r="A12067" s="24" t="s">
        <v>12890</v>
      </c>
      <c r="B12067" s="39" t="n">
        <v>46273</v>
      </c>
      <c r="C12067" s="24" t="s">
        <v>433</v>
      </c>
      <c r="D12067" s="24" t="s">
        <v>826</v>
      </c>
      <c r="E12067" s="24" t="s">
        <v>103</v>
      </c>
      <c r="F12067" s="38" t="n">
        <v>13730</v>
      </c>
      <c r="G12067" s="42" t="n">
        <f aca="false">DATE(YEAR(B12067),MONTH(B12067),1)</f>
        <v>46266</v>
      </c>
      <c r="H12067" s="24" t="str">
        <f aca="false">INDEX(Customers!$B$2:$B$601,MATCH(C12067,Customers!$A$2:$A$601,0))</f>
        <v>Nairobi</v>
      </c>
      <c r="I12067" s="43" t="n">
        <f aca="false">ROUND(MIN(INDEX(Assumptions!$D$13:$D$18,MATCH(E12067,Assumptions!$A$13:$A$18,0)),MAX(INDEX(Assumptions!$C$13:$C$18,MATCH(E12067,Assumptions!$A$13:$A$18,0)),INDEX(Assumptions!$B$13:$B$18,MATCH(E12067,Assumptions!$A$13:$A$18,0))*F12067)),2)</f>
        <v>105</v>
      </c>
    </row>
    <row r="12068" customFormat="false" ht="15" hidden="false" customHeight="false" outlineLevel="0" collapsed="false">
      <c r="A12068" s="24" t="s">
        <v>12891</v>
      </c>
      <c r="B12068" s="39" t="n">
        <v>46273</v>
      </c>
      <c r="C12068" s="24" t="s">
        <v>447</v>
      </c>
      <c r="D12068" s="24" t="s">
        <v>826</v>
      </c>
      <c r="E12068" s="24" t="s">
        <v>111</v>
      </c>
      <c r="F12068" s="38" t="n">
        <v>50</v>
      </c>
      <c r="G12068" s="42" t="n">
        <f aca="false">DATE(YEAR(B12068),MONTH(B12068),1)</f>
        <v>46266</v>
      </c>
      <c r="H12068" s="24" t="str">
        <f aca="false">INDEX(Customers!$B$2:$B$601,MATCH(C12068,Customers!$A$2:$A$601,0))</f>
        <v>Rift Valley</v>
      </c>
      <c r="I12068" s="43" t="n">
        <f aca="false">ROUND(MIN(INDEX(Assumptions!$D$13:$D$18,MATCH(E12068,Assumptions!$A$13:$A$18,0)),MAX(INDEX(Assumptions!$C$13:$C$18,MATCH(E12068,Assumptions!$A$13:$A$18,0)),INDEX(Assumptions!$B$13:$B$18,MATCH(E12068,Assumptions!$A$13:$A$18,0))*F12068)),2)</f>
        <v>2</v>
      </c>
    </row>
    <row r="12069" customFormat="false" ht="15" hidden="false" customHeight="false" outlineLevel="0" collapsed="false">
      <c r="A12069" s="24" t="s">
        <v>12892</v>
      </c>
      <c r="B12069" s="39" t="n">
        <v>46273</v>
      </c>
      <c r="C12069" s="24" t="s">
        <v>476</v>
      </c>
      <c r="D12069" s="24" t="s">
        <v>826</v>
      </c>
      <c r="E12069" s="24" t="s">
        <v>113</v>
      </c>
      <c r="F12069" s="38" t="n">
        <v>500</v>
      </c>
      <c r="G12069" s="42" t="n">
        <f aca="false">DATE(YEAR(B12069),MONTH(B12069),1)</f>
        <v>46266</v>
      </c>
      <c r="H12069" s="24" t="str">
        <f aca="false">INDEX(Customers!$B$2:$B$601,MATCH(C12069,Customers!$A$2:$A$601,0))</f>
        <v>Coast</v>
      </c>
      <c r="I12069" s="43" t="n">
        <f aca="false">ROUND(MIN(INDEX(Assumptions!$D$13:$D$18,MATCH(E12069,Assumptions!$A$13:$A$18,0)),MAX(INDEX(Assumptions!$C$13:$C$18,MATCH(E12069,Assumptions!$A$13:$A$18,0)),INDEX(Assumptions!$B$13:$B$18,MATCH(E12069,Assumptions!$A$13:$A$18,0))*F12069)),2)</f>
        <v>25</v>
      </c>
    </row>
    <row r="12070" customFormat="false" ht="15" hidden="false" customHeight="false" outlineLevel="0" collapsed="false">
      <c r="A12070" s="24" t="s">
        <v>12893</v>
      </c>
      <c r="B12070" s="39" t="n">
        <v>46273</v>
      </c>
      <c r="C12070" s="24" t="s">
        <v>502</v>
      </c>
      <c r="D12070" s="24" t="s">
        <v>150</v>
      </c>
      <c r="E12070" s="24" t="s">
        <v>107</v>
      </c>
      <c r="F12070" s="38" t="n">
        <v>18140</v>
      </c>
      <c r="G12070" s="42" t="n">
        <f aca="false">DATE(YEAR(B12070),MONTH(B12070),1)</f>
        <v>46266</v>
      </c>
      <c r="H12070" s="24" t="str">
        <f aca="false">INDEX(Customers!$B$2:$B$601,MATCH(C12070,Customers!$A$2:$A$601,0))</f>
        <v>Nairobi</v>
      </c>
      <c r="I12070" s="43" t="n">
        <f aca="false">ROUND(MIN(INDEX(Assumptions!$D$13:$D$18,MATCH(E12070,Assumptions!$A$13:$A$18,0)),MAX(INDEX(Assumptions!$C$13:$C$18,MATCH(E12070,Assumptions!$A$13:$A$18,0)),INDEX(Assumptions!$B$13:$B$18,MATCH(E12070,Assumptions!$A$13:$A$18,0))*F12070)),2)</f>
        <v>0</v>
      </c>
    </row>
    <row r="12071" customFormat="false" ht="15" hidden="false" customHeight="false" outlineLevel="0" collapsed="false">
      <c r="A12071" s="24" t="s">
        <v>12894</v>
      </c>
      <c r="B12071" s="39" t="n">
        <v>46273</v>
      </c>
      <c r="C12071" s="24" t="s">
        <v>503</v>
      </c>
      <c r="D12071" s="24" t="s">
        <v>826</v>
      </c>
      <c r="E12071" s="24" t="s">
        <v>111</v>
      </c>
      <c r="F12071" s="38" t="n">
        <v>20</v>
      </c>
      <c r="G12071" s="42" t="n">
        <f aca="false">DATE(YEAR(B12071),MONTH(B12071),1)</f>
        <v>46266</v>
      </c>
      <c r="H12071" s="24" t="str">
        <f aca="false">INDEX(Customers!$B$2:$B$601,MATCH(C12071,Customers!$A$2:$A$601,0))</f>
        <v>Nairobi</v>
      </c>
      <c r="I12071" s="43" t="n">
        <f aca="false">ROUND(MIN(INDEX(Assumptions!$D$13:$D$18,MATCH(E12071,Assumptions!$A$13:$A$18,0)),MAX(INDEX(Assumptions!$C$13:$C$18,MATCH(E12071,Assumptions!$A$13:$A$18,0)),INDEX(Assumptions!$B$13:$B$18,MATCH(E12071,Assumptions!$A$13:$A$18,0))*F12071)),2)</f>
        <v>0.8</v>
      </c>
    </row>
    <row r="12072" customFormat="false" ht="15" hidden="false" customHeight="false" outlineLevel="0" collapsed="false">
      <c r="A12072" s="24" t="s">
        <v>12895</v>
      </c>
      <c r="B12072" s="39" t="n">
        <v>46273</v>
      </c>
      <c r="C12072" s="24" t="s">
        <v>516</v>
      </c>
      <c r="D12072" s="24" t="s">
        <v>173</v>
      </c>
      <c r="E12072" s="24" t="s">
        <v>107</v>
      </c>
      <c r="F12072" s="38" t="n">
        <v>3530</v>
      </c>
      <c r="G12072" s="42" t="n">
        <f aca="false">DATE(YEAR(B12072),MONTH(B12072),1)</f>
        <v>46266</v>
      </c>
      <c r="H12072" s="24" t="str">
        <f aca="false">INDEX(Customers!$B$2:$B$601,MATCH(C12072,Customers!$A$2:$A$601,0))</f>
        <v>Rift Valley</v>
      </c>
      <c r="I12072" s="43" t="n">
        <f aca="false">ROUND(MIN(INDEX(Assumptions!$D$13:$D$18,MATCH(E12072,Assumptions!$A$13:$A$18,0)),MAX(INDEX(Assumptions!$C$13:$C$18,MATCH(E12072,Assumptions!$A$13:$A$18,0)),INDEX(Assumptions!$B$13:$B$18,MATCH(E12072,Assumptions!$A$13:$A$18,0))*F12072)),2)</f>
        <v>0</v>
      </c>
    </row>
    <row r="12073" customFormat="false" ht="15" hidden="false" customHeight="false" outlineLevel="0" collapsed="false">
      <c r="A12073" s="24" t="s">
        <v>12896</v>
      </c>
      <c r="B12073" s="39" t="n">
        <v>46273</v>
      </c>
      <c r="C12073" s="24" t="s">
        <v>542</v>
      </c>
      <c r="D12073" s="24" t="s">
        <v>826</v>
      </c>
      <c r="E12073" s="24" t="s">
        <v>111</v>
      </c>
      <c r="F12073" s="38" t="n">
        <v>50</v>
      </c>
      <c r="G12073" s="42" t="n">
        <f aca="false">DATE(YEAR(B12073),MONTH(B12073),1)</f>
        <v>46266</v>
      </c>
      <c r="H12073" s="24" t="str">
        <f aca="false">INDEX(Customers!$B$2:$B$601,MATCH(C12073,Customers!$A$2:$A$601,0))</f>
        <v>Western</v>
      </c>
      <c r="I12073" s="43" t="n">
        <f aca="false">ROUND(MIN(INDEX(Assumptions!$D$13:$D$18,MATCH(E12073,Assumptions!$A$13:$A$18,0)),MAX(INDEX(Assumptions!$C$13:$C$18,MATCH(E12073,Assumptions!$A$13:$A$18,0)),INDEX(Assumptions!$B$13:$B$18,MATCH(E12073,Assumptions!$A$13:$A$18,0))*F12073)),2)</f>
        <v>2</v>
      </c>
    </row>
    <row r="12074" customFormat="false" ht="15" hidden="false" customHeight="false" outlineLevel="0" collapsed="false">
      <c r="A12074" s="24" t="s">
        <v>12897</v>
      </c>
      <c r="B12074" s="39" t="n">
        <v>46273</v>
      </c>
      <c r="C12074" s="24" t="s">
        <v>543</v>
      </c>
      <c r="D12074" s="24" t="s">
        <v>826</v>
      </c>
      <c r="E12074" s="24" t="s">
        <v>103</v>
      </c>
      <c r="F12074" s="38" t="n">
        <v>33610</v>
      </c>
      <c r="G12074" s="42" t="n">
        <f aca="false">DATE(YEAR(B12074),MONTH(B12074),1)</f>
        <v>46266</v>
      </c>
      <c r="H12074" s="24" t="str">
        <f aca="false">INDEX(Customers!$B$2:$B$601,MATCH(C12074,Customers!$A$2:$A$601,0))</f>
        <v>Central</v>
      </c>
      <c r="I12074" s="43" t="n">
        <f aca="false">ROUND(MIN(INDEX(Assumptions!$D$13:$D$18,MATCH(E12074,Assumptions!$A$13:$A$18,0)),MAX(INDEX(Assumptions!$C$13:$C$18,MATCH(E12074,Assumptions!$A$13:$A$18,0)),INDEX(Assumptions!$B$13:$B$18,MATCH(E12074,Assumptions!$A$13:$A$18,0))*F12074)),2)</f>
        <v>105</v>
      </c>
    </row>
    <row r="12075" customFormat="false" ht="15" hidden="false" customHeight="false" outlineLevel="0" collapsed="false">
      <c r="A12075" s="24" t="s">
        <v>12898</v>
      </c>
      <c r="B12075" s="39" t="n">
        <v>46273</v>
      </c>
      <c r="C12075" s="24" t="s">
        <v>544</v>
      </c>
      <c r="D12075" s="24" t="s">
        <v>826</v>
      </c>
      <c r="E12075" s="24" t="s">
        <v>109</v>
      </c>
      <c r="F12075" s="38" t="n">
        <v>7850</v>
      </c>
      <c r="G12075" s="42" t="n">
        <f aca="false">DATE(YEAR(B12075),MONTH(B12075),1)</f>
        <v>46266</v>
      </c>
      <c r="H12075" s="24" t="str">
        <f aca="false">INDEX(Customers!$B$2:$B$601,MATCH(C12075,Customers!$A$2:$A$601,0))</f>
        <v>Coast</v>
      </c>
      <c r="I12075" s="43" t="n">
        <f aca="false">ROUND(MIN(INDEX(Assumptions!$D$13:$D$18,MATCH(E12075,Assumptions!$A$13:$A$18,0)),MAX(INDEX(Assumptions!$C$13:$C$18,MATCH(E12075,Assumptions!$A$13:$A$18,0)),INDEX(Assumptions!$B$13:$B$18,MATCH(E12075,Assumptions!$A$13:$A$18,0))*F12075)),2)</f>
        <v>31.4</v>
      </c>
    </row>
    <row r="12076" customFormat="false" ht="15" hidden="false" customHeight="false" outlineLevel="0" collapsed="false">
      <c r="A12076" s="24" t="s">
        <v>12899</v>
      </c>
      <c r="B12076" s="39" t="n">
        <v>46273</v>
      </c>
      <c r="C12076" s="24" t="s">
        <v>553</v>
      </c>
      <c r="D12076" s="24" t="s">
        <v>826</v>
      </c>
      <c r="E12076" s="24" t="s">
        <v>103</v>
      </c>
      <c r="F12076" s="38" t="n">
        <v>260</v>
      </c>
      <c r="G12076" s="42" t="n">
        <f aca="false">DATE(YEAR(B12076),MONTH(B12076),1)</f>
        <v>46266</v>
      </c>
      <c r="H12076" s="24" t="str">
        <f aca="false">INDEX(Customers!$B$2:$B$601,MATCH(C12076,Customers!$A$2:$A$601,0))</f>
        <v>Central</v>
      </c>
      <c r="I12076" s="43" t="n">
        <f aca="false">ROUND(MIN(INDEX(Assumptions!$D$13:$D$18,MATCH(E12076,Assumptions!$A$13:$A$18,0)),MAX(INDEX(Assumptions!$C$13:$C$18,MATCH(E12076,Assumptions!$A$13:$A$18,0)),INDEX(Assumptions!$B$13:$B$18,MATCH(E12076,Assumptions!$A$13:$A$18,0))*F12076)),2)</f>
        <v>5</v>
      </c>
    </row>
    <row r="12077" customFormat="false" ht="15" hidden="false" customHeight="false" outlineLevel="0" collapsed="false">
      <c r="A12077" s="24" t="s">
        <v>12900</v>
      </c>
      <c r="B12077" s="39" t="n">
        <v>46273</v>
      </c>
      <c r="C12077" s="24" t="s">
        <v>556</v>
      </c>
      <c r="D12077" s="24" t="s">
        <v>826</v>
      </c>
      <c r="E12077" s="24" t="s">
        <v>109</v>
      </c>
      <c r="F12077" s="38" t="n">
        <v>5100</v>
      </c>
      <c r="G12077" s="42" t="n">
        <f aca="false">DATE(YEAR(B12077),MONTH(B12077),1)</f>
        <v>46266</v>
      </c>
      <c r="H12077" s="24" t="str">
        <f aca="false">INDEX(Customers!$B$2:$B$601,MATCH(C12077,Customers!$A$2:$A$601,0))</f>
        <v>Central</v>
      </c>
      <c r="I12077" s="43" t="n">
        <f aca="false">ROUND(MIN(INDEX(Assumptions!$D$13:$D$18,MATCH(E12077,Assumptions!$A$13:$A$18,0)),MAX(INDEX(Assumptions!$C$13:$C$18,MATCH(E12077,Assumptions!$A$13:$A$18,0)),INDEX(Assumptions!$B$13:$B$18,MATCH(E12077,Assumptions!$A$13:$A$18,0))*F12077)),2)</f>
        <v>20.4</v>
      </c>
    </row>
    <row r="12078" customFormat="false" ht="15" hidden="false" customHeight="false" outlineLevel="0" collapsed="false">
      <c r="A12078" s="24" t="s">
        <v>12901</v>
      </c>
      <c r="B12078" s="39" t="n">
        <v>46273</v>
      </c>
      <c r="C12078" s="24" t="s">
        <v>563</v>
      </c>
      <c r="D12078" s="24" t="s">
        <v>826</v>
      </c>
      <c r="E12078" s="24" t="s">
        <v>103</v>
      </c>
      <c r="F12078" s="38" t="n">
        <v>410</v>
      </c>
      <c r="G12078" s="42" t="n">
        <f aca="false">DATE(YEAR(B12078),MONTH(B12078),1)</f>
        <v>46266</v>
      </c>
      <c r="H12078" s="24" t="str">
        <f aca="false">INDEX(Customers!$B$2:$B$601,MATCH(C12078,Customers!$A$2:$A$601,0))</f>
        <v>Nairobi</v>
      </c>
      <c r="I12078" s="43" t="n">
        <f aca="false">ROUND(MIN(INDEX(Assumptions!$D$13:$D$18,MATCH(E12078,Assumptions!$A$13:$A$18,0)),MAX(INDEX(Assumptions!$C$13:$C$18,MATCH(E12078,Assumptions!$A$13:$A$18,0)),INDEX(Assumptions!$B$13:$B$18,MATCH(E12078,Assumptions!$A$13:$A$18,0))*F12078)),2)</f>
        <v>5</v>
      </c>
    </row>
    <row r="12079" customFormat="false" ht="15" hidden="false" customHeight="false" outlineLevel="0" collapsed="false">
      <c r="A12079" s="24" t="s">
        <v>12902</v>
      </c>
      <c r="B12079" s="39" t="n">
        <v>46273</v>
      </c>
      <c r="C12079" s="24" t="s">
        <v>572</v>
      </c>
      <c r="D12079" s="24" t="s">
        <v>826</v>
      </c>
      <c r="E12079" s="24" t="s">
        <v>109</v>
      </c>
      <c r="F12079" s="38" t="n">
        <v>2340</v>
      </c>
      <c r="G12079" s="42" t="n">
        <f aca="false">DATE(YEAR(B12079),MONTH(B12079),1)</f>
        <v>46266</v>
      </c>
      <c r="H12079" s="24" t="str">
        <f aca="false">INDEX(Customers!$B$2:$B$601,MATCH(C12079,Customers!$A$2:$A$601,0))</f>
        <v>Coast</v>
      </c>
      <c r="I12079" s="43" t="n">
        <f aca="false">ROUND(MIN(INDEX(Assumptions!$D$13:$D$18,MATCH(E12079,Assumptions!$A$13:$A$18,0)),MAX(INDEX(Assumptions!$C$13:$C$18,MATCH(E12079,Assumptions!$A$13:$A$18,0)),INDEX(Assumptions!$B$13:$B$18,MATCH(E12079,Assumptions!$A$13:$A$18,0))*F12079)),2)</f>
        <v>9.36</v>
      </c>
    </row>
    <row r="12080" customFormat="false" ht="15" hidden="false" customHeight="false" outlineLevel="0" collapsed="false">
      <c r="A12080" s="24" t="s">
        <v>12903</v>
      </c>
      <c r="B12080" s="39" t="n">
        <v>46273</v>
      </c>
      <c r="C12080" s="24" t="s">
        <v>573</v>
      </c>
      <c r="D12080" s="24" t="s">
        <v>826</v>
      </c>
      <c r="E12080" s="24" t="s">
        <v>111</v>
      </c>
      <c r="F12080" s="38" t="n">
        <v>100</v>
      </c>
      <c r="G12080" s="42" t="n">
        <f aca="false">DATE(YEAR(B12080),MONTH(B12080),1)</f>
        <v>46266</v>
      </c>
      <c r="H12080" s="24" t="str">
        <f aca="false">INDEX(Customers!$B$2:$B$601,MATCH(C12080,Customers!$A$2:$A$601,0))</f>
        <v>Nairobi</v>
      </c>
      <c r="I12080" s="43" t="n">
        <f aca="false">ROUND(MIN(INDEX(Assumptions!$D$13:$D$18,MATCH(E12080,Assumptions!$A$13:$A$18,0)),MAX(INDEX(Assumptions!$C$13:$C$18,MATCH(E12080,Assumptions!$A$13:$A$18,0)),INDEX(Assumptions!$B$13:$B$18,MATCH(E12080,Assumptions!$A$13:$A$18,0))*F12080)),2)</f>
        <v>4</v>
      </c>
    </row>
    <row r="12081" customFormat="false" ht="15" hidden="false" customHeight="false" outlineLevel="0" collapsed="false">
      <c r="A12081" s="24" t="s">
        <v>12904</v>
      </c>
      <c r="B12081" s="39" t="n">
        <v>46273</v>
      </c>
      <c r="C12081" s="24" t="s">
        <v>589</v>
      </c>
      <c r="D12081" s="24" t="s">
        <v>826</v>
      </c>
      <c r="E12081" s="24" t="s">
        <v>103</v>
      </c>
      <c r="F12081" s="38" t="n">
        <v>8420</v>
      </c>
      <c r="G12081" s="42" t="n">
        <f aca="false">DATE(YEAR(B12081),MONTH(B12081),1)</f>
        <v>46266</v>
      </c>
      <c r="H12081" s="24" t="str">
        <f aca="false">INDEX(Customers!$B$2:$B$601,MATCH(C12081,Customers!$A$2:$A$601,0))</f>
        <v>Eastern</v>
      </c>
      <c r="I12081" s="43" t="n">
        <f aca="false">ROUND(MIN(INDEX(Assumptions!$D$13:$D$18,MATCH(E12081,Assumptions!$A$13:$A$18,0)),MAX(INDEX(Assumptions!$C$13:$C$18,MATCH(E12081,Assumptions!$A$13:$A$18,0)),INDEX(Assumptions!$B$13:$B$18,MATCH(E12081,Assumptions!$A$13:$A$18,0))*F12081)),2)</f>
        <v>84.2</v>
      </c>
    </row>
    <row r="12082" customFormat="false" ht="15" hidden="false" customHeight="false" outlineLevel="0" collapsed="false">
      <c r="A12082" s="24" t="s">
        <v>12905</v>
      </c>
      <c r="B12082" s="39" t="n">
        <v>46273</v>
      </c>
      <c r="C12082" s="24" t="s">
        <v>606</v>
      </c>
      <c r="D12082" s="24" t="s">
        <v>172</v>
      </c>
      <c r="E12082" s="24" t="s">
        <v>107</v>
      </c>
      <c r="F12082" s="38" t="n">
        <v>440</v>
      </c>
      <c r="G12082" s="42" t="n">
        <f aca="false">DATE(YEAR(B12082),MONTH(B12082),1)</f>
        <v>46266</v>
      </c>
      <c r="H12082" s="24" t="str">
        <f aca="false">INDEX(Customers!$B$2:$B$601,MATCH(C12082,Customers!$A$2:$A$601,0))</f>
        <v>Central</v>
      </c>
      <c r="I12082" s="43" t="n">
        <f aca="false">ROUND(MIN(INDEX(Assumptions!$D$13:$D$18,MATCH(E12082,Assumptions!$A$13:$A$18,0)),MAX(INDEX(Assumptions!$C$13:$C$18,MATCH(E12082,Assumptions!$A$13:$A$18,0)),INDEX(Assumptions!$B$13:$B$18,MATCH(E12082,Assumptions!$A$13:$A$18,0))*F12082)),2)</f>
        <v>0</v>
      </c>
    </row>
    <row r="12083" customFormat="false" ht="15" hidden="false" customHeight="false" outlineLevel="0" collapsed="false">
      <c r="A12083" s="24" t="s">
        <v>12906</v>
      </c>
      <c r="B12083" s="39" t="n">
        <v>46273</v>
      </c>
      <c r="C12083" s="24" t="s">
        <v>636</v>
      </c>
      <c r="D12083" s="24" t="s">
        <v>157</v>
      </c>
      <c r="E12083" s="24" t="s">
        <v>105</v>
      </c>
      <c r="F12083" s="38" t="n">
        <v>7340</v>
      </c>
      <c r="G12083" s="42" t="n">
        <f aca="false">DATE(YEAR(B12083),MONTH(B12083),1)</f>
        <v>46266</v>
      </c>
      <c r="H12083" s="24" t="str">
        <f aca="false">INDEX(Customers!$B$2:$B$601,MATCH(C12083,Customers!$A$2:$A$601,0))</f>
        <v>Nairobi</v>
      </c>
      <c r="I12083" s="43" t="n">
        <f aca="false">ROUND(MIN(INDEX(Assumptions!$D$13:$D$18,MATCH(E12083,Assumptions!$A$13:$A$18,0)),MAX(INDEX(Assumptions!$C$13:$C$18,MATCH(E12083,Assumptions!$A$13:$A$18,0)),INDEX(Assumptions!$B$13:$B$18,MATCH(E12083,Assumptions!$A$13:$A$18,0))*F12083)),2)</f>
        <v>110.1</v>
      </c>
    </row>
    <row r="12084" customFormat="false" ht="15" hidden="false" customHeight="false" outlineLevel="0" collapsed="false">
      <c r="A12084" s="24" t="s">
        <v>12907</v>
      </c>
      <c r="B12084" s="39" t="n">
        <v>46273</v>
      </c>
      <c r="C12084" s="24" t="s">
        <v>660</v>
      </c>
      <c r="D12084" s="24" t="s">
        <v>826</v>
      </c>
      <c r="E12084" s="24" t="s">
        <v>109</v>
      </c>
      <c r="F12084" s="38" t="n">
        <v>1030</v>
      </c>
      <c r="G12084" s="42" t="n">
        <f aca="false">DATE(YEAR(B12084),MONTH(B12084),1)</f>
        <v>46266</v>
      </c>
      <c r="H12084" s="24" t="str">
        <f aca="false">INDEX(Customers!$B$2:$B$601,MATCH(C12084,Customers!$A$2:$A$601,0))</f>
        <v>Central</v>
      </c>
      <c r="I12084" s="43" t="n">
        <f aca="false">ROUND(MIN(INDEX(Assumptions!$D$13:$D$18,MATCH(E12084,Assumptions!$A$13:$A$18,0)),MAX(INDEX(Assumptions!$C$13:$C$18,MATCH(E12084,Assumptions!$A$13:$A$18,0)),INDEX(Assumptions!$B$13:$B$18,MATCH(E12084,Assumptions!$A$13:$A$18,0))*F12084)),2)</f>
        <v>4.12</v>
      </c>
    </row>
    <row r="12085" customFormat="false" ht="15" hidden="false" customHeight="false" outlineLevel="0" collapsed="false">
      <c r="A12085" s="24" t="s">
        <v>12908</v>
      </c>
      <c r="B12085" s="39" t="n">
        <v>46273</v>
      </c>
      <c r="C12085" s="24" t="s">
        <v>677</v>
      </c>
      <c r="D12085" s="24" t="s">
        <v>826</v>
      </c>
      <c r="E12085" s="24" t="s">
        <v>111</v>
      </c>
      <c r="F12085" s="38" t="n">
        <v>200</v>
      </c>
      <c r="G12085" s="42" t="n">
        <f aca="false">DATE(YEAR(B12085),MONTH(B12085),1)</f>
        <v>46266</v>
      </c>
      <c r="H12085" s="24" t="str">
        <f aca="false">INDEX(Customers!$B$2:$B$601,MATCH(C12085,Customers!$A$2:$A$601,0))</f>
        <v>Eastern</v>
      </c>
      <c r="I12085" s="43" t="n">
        <f aca="false">ROUND(MIN(INDEX(Assumptions!$D$13:$D$18,MATCH(E12085,Assumptions!$A$13:$A$18,0)),MAX(INDEX(Assumptions!$C$13:$C$18,MATCH(E12085,Assumptions!$A$13:$A$18,0)),INDEX(Assumptions!$B$13:$B$18,MATCH(E12085,Assumptions!$A$13:$A$18,0))*F12085)),2)</f>
        <v>8</v>
      </c>
    </row>
    <row r="12086" customFormat="false" ht="15" hidden="false" customHeight="false" outlineLevel="0" collapsed="false">
      <c r="A12086" s="24" t="s">
        <v>12909</v>
      </c>
      <c r="B12086" s="39" t="n">
        <v>46273</v>
      </c>
      <c r="C12086" s="24" t="s">
        <v>693</v>
      </c>
      <c r="D12086" s="24" t="s">
        <v>156</v>
      </c>
      <c r="E12086" s="24" t="s">
        <v>107</v>
      </c>
      <c r="F12086" s="38" t="n">
        <v>10000</v>
      </c>
      <c r="G12086" s="42" t="n">
        <f aca="false">DATE(YEAR(B12086),MONTH(B12086),1)</f>
        <v>46266</v>
      </c>
      <c r="H12086" s="24" t="str">
        <f aca="false">INDEX(Customers!$B$2:$B$601,MATCH(C12086,Customers!$A$2:$A$601,0))</f>
        <v>Nairobi</v>
      </c>
      <c r="I12086" s="43" t="n">
        <f aca="false">ROUND(MIN(INDEX(Assumptions!$D$13:$D$18,MATCH(E12086,Assumptions!$A$13:$A$18,0)),MAX(INDEX(Assumptions!$C$13:$C$18,MATCH(E12086,Assumptions!$A$13:$A$18,0)),INDEX(Assumptions!$B$13:$B$18,MATCH(E12086,Assumptions!$A$13:$A$18,0))*F12086)),2)</f>
        <v>0</v>
      </c>
    </row>
    <row r="12087" customFormat="false" ht="15" hidden="false" customHeight="false" outlineLevel="0" collapsed="false">
      <c r="A12087" s="24" t="s">
        <v>12910</v>
      </c>
      <c r="B12087" s="39" t="n">
        <v>46273</v>
      </c>
      <c r="C12087" s="24" t="s">
        <v>701</v>
      </c>
      <c r="D12087" s="24" t="s">
        <v>152</v>
      </c>
      <c r="E12087" s="24" t="s">
        <v>107</v>
      </c>
      <c r="F12087" s="38" t="n">
        <v>16310</v>
      </c>
      <c r="G12087" s="42" t="n">
        <f aca="false">DATE(YEAR(B12087),MONTH(B12087),1)</f>
        <v>46266</v>
      </c>
      <c r="H12087" s="24" t="str">
        <f aca="false">INDEX(Customers!$B$2:$B$601,MATCH(C12087,Customers!$A$2:$A$601,0))</f>
        <v>Nairobi</v>
      </c>
      <c r="I12087" s="43" t="n">
        <f aca="false">ROUND(MIN(INDEX(Assumptions!$D$13:$D$18,MATCH(E12087,Assumptions!$A$13:$A$18,0)),MAX(INDEX(Assumptions!$C$13:$C$18,MATCH(E12087,Assumptions!$A$13:$A$18,0)),INDEX(Assumptions!$B$13:$B$18,MATCH(E12087,Assumptions!$A$13:$A$18,0))*F12087)),2)</f>
        <v>0</v>
      </c>
    </row>
    <row r="12088" customFormat="false" ht="15" hidden="false" customHeight="false" outlineLevel="0" collapsed="false">
      <c r="A12088" s="24" t="s">
        <v>12911</v>
      </c>
      <c r="B12088" s="39" t="n">
        <v>46273</v>
      </c>
      <c r="C12088" s="24" t="s">
        <v>730</v>
      </c>
      <c r="D12088" s="24" t="s">
        <v>826</v>
      </c>
      <c r="E12088" s="24" t="s">
        <v>113</v>
      </c>
      <c r="F12088" s="38" t="n">
        <v>50</v>
      </c>
      <c r="G12088" s="42" t="n">
        <f aca="false">DATE(YEAR(B12088),MONTH(B12088),1)</f>
        <v>46266</v>
      </c>
      <c r="H12088" s="24" t="str">
        <f aca="false">INDEX(Customers!$B$2:$B$601,MATCH(C12088,Customers!$A$2:$A$601,0))</f>
        <v>Western</v>
      </c>
      <c r="I12088" s="43" t="n">
        <f aca="false">ROUND(MIN(INDEX(Assumptions!$D$13:$D$18,MATCH(E12088,Assumptions!$A$13:$A$18,0)),MAX(INDEX(Assumptions!$C$13:$C$18,MATCH(E12088,Assumptions!$A$13:$A$18,0)),INDEX(Assumptions!$B$13:$B$18,MATCH(E12088,Assumptions!$A$13:$A$18,0))*F12088)),2)</f>
        <v>2.5</v>
      </c>
    </row>
    <row r="12089" customFormat="false" ht="15" hidden="false" customHeight="false" outlineLevel="0" collapsed="false">
      <c r="A12089" s="24" t="s">
        <v>12912</v>
      </c>
      <c r="B12089" s="39" t="n">
        <v>46273</v>
      </c>
      <c r="C12089" s="24" t="s">
        <v>760</v>
      </c>
      <c r="D12089" s="24" t="s">
        <v>175</v>
      </c>
      <c r="E12089" s="24" t="s">
        <v>105</v>
      </c>
      <c r="F12089" s="38" t="n">
        <v>8420</v>
      </c>
      <c r="G12089" s="42" t="n">
        <f aca="false">DATE(YEAR(B12089),MONTH(B12089),1)</f>
        <v>46266</v>
      </c>
      <c r="H12089" s="24" t="str">
        <f aca="false">INDEX(Customers!$B$2:$B$601,MATCH(C12089,Customers!$A$2:$A$601,0))</f>
        <v>Rift Valley</v>
      </c>
      <c r="I12089" s="43" t="n">
        <f aca="false">ROUND(MIN(INDEX(Assumptions!$D$13:$D$18,MATCH(E12089,Assumptions!$A$13:$A$18,0)),MAX(INDEX(Assumptions!$C$13:$C$18,MATCH(E12089,Assumptions!$A$13:$A$18,0)),INDEX(Assumptions!$B$13:$B$18,MATCH(E12089,Assumptions!$A$13:$A$18,0))*F12089)),2)</f>
        <v>126.3</v>
      </c>
    </row>
    <row r="12090" customFormat="false" ht="15" hidden="false" customHeight="false" outlineLevel="0" collapsed="false">
      <c r="A12090" s="24" t="s">
        <v>12913</v>
      </c>
      <c r="B12090" s="39" t="n">
        <v>46273</v>
      </c>
      <c r="C12090" s="24" t="s">
        <v>760</v>
      </c>
      <c r="D12090" s="24" t="s">
        <v>826</v>
      </c>
      <c r="E12090" s="24" t="s">
        <v>103</v>
      </c>
      <c r="F12090" s="38" t="n">
        <v>3970</v>
      </c>
      <c r="G12090" s="42" t="n">
        <f aca="false">DATE(YEAR(B12090),MONTH(B12090),1)</f>
        <v>46266</v>
      </c>
      <c r="H12090" s="24" t="str">
        <f aca="false">INDEX(Customers!$B$2:$B$601,MATCH(C12090,Customers!$A$2:$A$601,0))</f>
        <v>Rift Valley</v>
      </c>
      <c r="I12090" s="43" t="n">
        <f aca="false">ROUND(MIN(INDEX(Assumptions!$D$13:$D$18,MATCH(E12090,Assumptions!$A$13:$A$18,0)),MAX(INDEX(Assumptions!$C$13:$C$18,MATCH(E12090,Assumptions!$A$13:$A$18,0)),INDEX(Assumptions!$B$13:$B$18,MATCH(E12090,Assumptions!$A$13:$A$18,0))*F12090)),2)</f>
        <v>39.7</v>
      </c>
    </row>
    <row r="12091" customFormat="false" ht="15" hidden="false" customHeight="false" outlineLevel="0" collapsed="false">
      <c r="A12091" s="24" t="s">
        <v>12914</v>
      </c>
      <c r="B12091" s="39" t="n">
        <v>46273</v>
      </c>
      <c r="C12091" s="24" t="s">
        <v>786</v>
      </c>
      <c r="D12091" s="24" t="s">
        <v>181</v>
      </c>
      <c r="E12091" s="24" t="s">
        <v>105</v>
      </c>
      <c r="F12091" s="38" t="n">
        <v>5390</v>
      </c>
      <c r="G12091" s="42" t="n">
        <f aca="false">DATE(YEAR(B12091),MONTH(B12091),1)</f>
        <v>46266</v>
      </c>
      <c r="H12091" s="24" t="str">
        <f aca="false">INDEX(Customers!$B$2:$B$601,MATCH(C12091,Customers!$A$2:$A$601,0))</f>
        <v>Rift Valley</v>
      </c>
      <c r="I12091" s="43" t="n">
        <f aca="false">ROUND(MIN(INDEX(Assumptions!$D$13:$D$18,MATCH(E12091,Assumptions!$A$13:$A$18,0)),MAX(INDEX(Assumptions!$C$13:$C$18,MATCH(E12091,Assumptions!$A$13:$A$18,0)),INDEX(Assumptions!$B$13:$B$18,MATCH(E12091,Assumptions!$A$13:$A$18,0))*F12091)),2)</f>
        <v>80.85</v>
      </c>
    </row>
    <row r="12092" customFormat="false" ht="15" hidden="false" customHeight="false" outlineLevel="0" collapsed="false">
      <c r="A12092" s="24" t="s">
        <v>12915</v>
      </c>
      <c r="B12092" s="39" t="n">
        <v>46273</v>
      </c>
      <c r="C12092" s="24" t="s">
        <v>802</v>
      </c>
      <c r="D12092" s="24" t="s">
        <v>826</v>
      </c>
      <c r="E12092" s="24" t="s">
        <v>103</v>
      </c>
      <c r="F12092" s="38" t="n">
        <v>4630</v>
      </c>
      <c r="G12092" s="42" t="n">
        <f aca="false">DATE(YEAR(B12092),MONTH(B12092),1)</f>
        <v>46266</v>
      </c>
      <c r="H12092" s="24" t="str">
        <f aca="false">INDEX(Customers!$B$2:$B$601,MATCH(C12092,Customers!$A$2:$A$601,0))</f>
        <v>Nairobi</v>
      </c>
      <c r="I12092" s="43" t="n">
        <f aca="false">ROUND(MIN(INDEX(Assumptions!$D$13:$D$18,MATCH(E12092,Assumptions!$A$13:$A$18,0)),MAX(INDEX(Assumptions!$C$13:$C$18,MATCH(E12092,Assumptions!$A$13:$A$18,0)),INDEX(Assumptions!$B$13:$B$18,MATCH(E12092,Assumptions!$A$13:$A$18,0))*F12092)),2)</f>
        <v>46.3</v>
      </c>
    </row>
    <row r="12093" customFormat="false" ht="15" hidden="false" customHeight="false" outlineLevel="0" collapsed="false">
      <c r="A12093" s="24" t="s">
        <v>12916</v>
      </c>
      <c r="B12093" s="39" t="n">
        <v>46274</v>
      </c>
      <c r="C12093" s="24" t="s">
        <v>247</v>
      </c>
      <c r="D12093" s="24" t="s">
        <v>826</v>
      </c>
      <c r="E12093" s="24" t="s">
        <v>111</v>
      </c>
      <c r="F12093" s="38" t="n">
        <v>50</v>
      </c>
      <c r="G12093" s="42" t="n">
        <f aca="false">DATE(YEAR(B12093),MONTH(B12093),1)</f>
        <v>46266</v>
      </c>
      <c r="H12093" s="24" t="str">
        <f aca="false">INDEX(Customers!$B$2:$B$601,MATCH(C12093,Customers!$A$2:$A$601,0))</f>
        <v>Nairobi</v>
      </c>
      <c r="I12093" s="43" t="n">
        <f aca="false">ROUND(MIN(INDEX(Assumptions!$D$13:$D$18,MATCH(E12093,Assumptions!$A$13:$A$18,0)),MAX(INDEX(Assumptions!$C$13:$C$18,MATCH(E12093,Assumptions!$A$13:$A$18,0)),INDEX(Assumptions!$B$13:$B$18,MATCH(E12093,Assumptions!$A$13:$A$18,0))*F12093)),2)</f>
        <v>2</v>
      </c>
    </row>
    <row r="12094" customFormat="false" ht="15" hidden="false" customHeight="false" outlineLevel="0" collapsed="false">
      <c r="A12094" s="24" t="s">
        <v>12917</v>
      </c>
      <c r="B12094" s="39" t="n">
        <v>46274</v>
      </c>
      <c r="C12094" s="24" t="s">
        <v>248</v>
      </c>
      <c r="D12094" s="24" t="s">
        <v>826</v>
      </c>
      <c r="E12094" s="24" t="s">
        <v>103</v>
      </c>
      <c r="F12094" s="38" t="n">
        <v>3150</v>
      </c>
      <c r="G12094" s="42" t="n">
        <f aca="false">DATE(YEAR(B12094),MONTH(B12094),1)</f>
        <v>46266</v>
      </c>
      <c r="H12094" s="24" t="str">
        <f aca="false">INDEX(Customers!$B$2:$B$601,MATCH(C12094,Customers!$A$2:$A$601,0))</f>
        <v>Rift Valley</v>
      </c>
      <c r="I12094" s="43" t="n">
        <f aca="false">ROUND(MIN(INDEX(Assumptions!$D$13:$D$18,MATCH(E12094,Assumptions!$A$13:$A$18,0)),MAX(INDEX(Assumptions!$C$13:$C$18,MATCH(E12094,Assumptions!$A$13:$A$18,0)),INDEX(Assumptions!$B$13:$B$18,MATCH(E12094,Assumptions!$A$13:$A$18,0))*F12094)),2)</f>
        <v>31.5</v>
      </c>
    </row>
    <row r="12095" customFormat="false" ht="15" hidden="false" customHeight="false" outlineLevel="0" collapsed="false">
      <c r="A12095" s="24" t="s">
        <v>12918</v>
      </c>
      <c r="B12095" s="39" t="n">
        <v>46274</v>
      </c>
      <c r="C12095" s="24" t="s">
        <v>254</v>
      </c>
      <c r="D12095" s="24" t="s">
        <v>174</v>
      </c>
      <c r="E12095" s="24" t="s">
        <v>105</v>
      </c>
      <c r="F12095" s="38" t="n">
        <v>2010</v>
      </c>
      <c r="G12095" s="42" t="n">
        <f aca="false">DATE(YEAR(B12095),MONTH(B12095),1)</f>
        <v>46266</v>
      </c>
      <c r="H12095" s="24" t="str">
        <f aca="false">INDEX(Customers!$B$2:$B$601,MATCH(C12095,Customers!$A$2:$A$601,0))</f>
        <v>Rift Valley</v>
      </c>
      <c r="I12095" s="43" t="n">
        <f aca="false">ROUND(MIN(INDEX(Assumptions!$D$13:$D$18,MATCH(E12095,Assumptions!$A$13:$A$18,0)),MAX(INDEX(Assumptions!$C$13:$C$18,MATCH(E12095,Assumptions!$A$13:$A$18,0)),INDEX(Assumptions!$B$13:$B$18,MATCH(E12095,Assumptions!$A$13:$A$18,0))*F12095)),2)</f>
        <v>30.15</v>
      </c>
    </row>
    <row r="12096" customFormat="false" ht="15" hidden="false" customHeight="false" outlineLevel="0" collapsed="false">
      <c r="A12096" s="24" t="s">
        <v>12919</v>
      </c>
      <c r="B12096" s="39" t="n">
        <v>46274</v>
      </c>
      <c r="C12096" s="24" t="s">
        <v>256</v>
      </c>
      <c r="D12096" s="24" t="s">
        <v>826</v>
      </c>
      <c r="E12096" s="24" t="s">
        <v>103</v>
      </c>
      <c r="F12096" s="38" t="n">
        <v>890</v>
      </c>
      <c r="G12096" s="42" t="n">
        <f aca="false">DATE(YEAR(B12096),MONTH(B12096),1)</f>
        <v>46266</v>
      </c>
      <c r="H12096" s="24" t="str">
        <f aca="false">INDEX(Customers!$B$2:$B$601,MATCH(C12096,Customers!$A$2:$A$601,0))</f>
        <v>Eastern</v>
      </c>
      <c r="I12096" s="43" t="n">
        <f aca="false">ROUND(MIN(INDEX(Assumptions!$D$13:$D$18,MATCH(E12096,Assumptions!$A$13:$A$18,0)),MAX(INDEX(Assumptions!$C$13:$C$18,MATCH(E12096,Assumptions!$A$13:$A$18,0)),INDEX(Assumptions!$B$13:$B$18,MATCH(E12096,Assumptions!$A$13:$A$18,0))*F12096)),2)</f>
        <v>8.9</v>
      </c>
    </row>
    <row r="12097" customFormat="false" ht="15" hidden="false" customHeight="false" outlineLevel="0" collapsed="false">
      <c r="A12097" s="24" t="s">
        <v>12920</v>
      </c>
      <c r="B12097" s="39" t="n">
        <v>46274</v>
      </c>
      <c r="C12097" s="24" t="s">
        <v>267</v>
      </c>
      <c r="D12097" s="24" t="s">
        <v>826</v>
      </c>
      <c r="E12097" s="24" t="s">
        <v>103</v>
      </c>
      <c r="F12097" s="38" t="n">
        <v>7820</v>
      </c>
      <c r="G12097" s="42" t="n">
        <f aca="false">DATE(YEAR(B12097),MONTH(B12097),1)</f>
        <v>46266</v>
      </c>
      <c r="H12097" s="24" t="str">
        <f aca="false">INDEX(Customers!$B$2:$B$601,MATCH(C12097,Customers!$A$2:$A$601,0))</f>
        <v>Rift Valley</v>
      </c>
      <c r="I12097" s="43" t="n">
        <f aca="false">ROUND(MIN(INDEX(Assumptions!$D$13:$D$18,MATCH(E12097,Assumptions!$A$13:$A$18,0)),MAX(INDEX(Assumptions!$C$13:$C$18,MATCH(E12097,Assumptions!$A$13:$A$18,0)),INDEX(Assumptions!$B$13:$B$18,MATCH(E12097,Assumptions!$A$13:$A$18,0))*F12097)),2)</f>
        <v>78.2</v>
      </c>
    </row>
    <row r="12098" customFormat="false" ht="15" hidden="false" customHeight="false" outlineLevel="0" collapsed="false">
      <c r="A12098" s="24" t="s">
        <v>12921</v>
      </c>
      <c r="B12098" s="39" t="n">
        <v>46274</v>
      </c>
      <c r="C12098" s="24" t="s">
        <v>291</v>
      </c>
      <c r="D12098" s="24" t="s">
        <v>826</v>
      </c>
      <c r="E12098" s="24" t="s">
        <v>113</v>
      </c>
      <c r="F12098" s="38" t="n">
        <v>99</v>
      </c>
      <c r="G12098" s="42" t="n">
        <f aca="false">DATE(YEAR(B12098),MONTH(B12098),1)</f>
        <v>46266</v>
      </c>
      <c r="H12098" s="24" t="str">
        <f aca="false">INDEX(Customers!$B$2:$B$601,MATCH(C12098,Customers!$A$2:$A$601,0))</f>
        <v>Rift Valley</v>
      </c>
      <c r="I12098" s="43" t="n">
        <f aca="false">ROUND(MIN(INDEX(Assumptions!$D$13:$D$18,MATCH(E12098,Assumptions!$A$13:$A$18,0)),MAX(INDEX(Assumptions!$C$13:$C$18,MATCH(E12098,Assumptions!$A$13:$A$18,0)),INDEX(Assumptions!$B$13:$B$18,MATCH(E12098,Assumptions!$A$13:$A$18,0))*F12098)),2)</f>
        <v>4.95</v>
      </c>
    </row>
    <row r="12099" customFormat="false" ht="15" hidden="false" customHeight="false" outlineLevel="0" collapsed="false">
      <c r="A12099" s="24" t="s">
        <v>12922</v>
      </c>
      <c r="B12099" s="39" t="n">
        <v>46274</v>
      </c>
      <c r="C12099" s="24" t="s">
        <v>346</v>
      </c>
      <c r="D12099" s="24" t="s">
        <v>826</v>
      </c>
      <c r="E12099" s="24" t="s">
        <v>113</v>
      </c>
      <c r="F12099" s="38" t="n">
        <v>250</v>
      </c>
      <c r="G12099" s="42" t="n">
        <f aca="false">DATE(YEAR(B12099),MONTH(B12099),1)</f>
        <v>46266</v>
      </c>
      <c r="H12099" s="24" t="str">
        <f aca="false">INDEX(Customers!$B$2:$B$601,MATCH(C12099,Customers!$A$2:$A$601,0))</f>
        <v>Nairobi</v>
      </c>
      <c r="I12099" s="43" t="n">
        <f aca="false">ROUND(MIN(INDEX(Assumptions!$D$13:$D$18,MATCH(E12099,Assumptions!$A$13:$A$18,0)),MAX(INDEX(Assumptions!$C$13:$C$18,MATCH(E12099,Assumptions!$A$13:$A$18,0)),INDEX(Assumptions!$B$13:$B$18,MATCH(E12099,Assumptions!$A$13:$A$18,0))*F12099)),2)</f>
        <v>12.5</v>
      </c>
    </row>
    <row r="12100" customFormat="false" ht="15" hidden="false" customHeight="false" outlineLevel="0" collapsed="false">
      <c r="A12100" s="24" t="s">
        <v>12923</v>
      </c>
      <c r="B12100" s="39" t="n">
        <v>46274</v>
      </c>
      <c r="C12100" s="24" t="s">
        <v>356</v>
      </c>
      <c r="D12100" s="24" t="s">
        <v>826</v>
      </c>
      <c r="E12100" s="24" t="s">
        <v>111</v>
      </c>
      <c r="F12100" s="38" t="n">
        <v>500</v>
      </c>
      <c r="G12100" s="42" t="n">
        <f aca="false">DATE(YEAR(B12100),MONTH(B12100),1)</f>
        <v>46266</v>
      </c>
      <c r="H12100" s="24" t="str">
        <f aca="false">INDEX(Customers!$B$2:$B$601,MATCH(C12100,Customers!$A$2:$A$601,0))</f>
        <v>Coast</v>
      </c>
      <c r="I12100" s="43" t="n">
        <f aca="false">ROUND(MIN(INDEX(Assumptions!$D$13:$D$18,MATCH(E12100,Assumptions!$A$13:$A$18,0)),MAX(INDEX(Assumptions!$C$13:$C$18,MATCH(E12100,Assumptions!$A$13:$A$18,0)),INDEX(Assumptions!$B$13:$B$18,MATCH(E12100,Assumptions!$A$13:$A$18,0))*F12100)),2)</f>
        <v>20</v>
      </c>
    </row>
    <row r="12101" customFormat="false" ht="15" hidden="false" customHeight="false" outlineLevel="0" collapsed="false">
      <c r="A12101" s="24" t="s">
        <v>12924</v>
      </c>
      <c r="B12101" s="39" t="n">
        <v>46274</v>
      </c>
      <c r="C12101" s="24" t="s">
        <v>379</v>
      </c>
      <c r="D12101" s="24" t="s">
        <v>826</v>
      </c>
      <c r="E12101" s="24" t="s">
        <v>103</v>
      </c>
      <c r="F12101" s="38" t="n">
        <v>960</v>
      </c>
      <c r="G12101" s="42" t="n">
        <f aca="false">DATE(YEAR(B12101),MONTH(B12101),1)</f>
        <v>46266</v>
      </c>
      <c r="H12101" s="24" t="str">
        <f aca="false">INDEX(Customers!$B$2:$B$601,MATCH(C12101,Customers!$A$2:$A$601,0))</f>
        <v>Nairobi</v>
      </c>
      <c r="I12101" s="43" t="n">
        <f aca="false">ROUND(MIN(INDEX(Assumptions!$D$13:$D$18,MATCH(E12101,Assumptions!$A$13:$A$18,0)),MAX(INDEX(Assumptions!$C$13:$C$18,MATCH(E12101,Assumptions!$A$13:$A$18,0)),INDEX(Assumptions!$B$13:$B$18,MATCH(E12101,Assumptions!$A$13:$A$18,0))*F12101)),2)</f>
        <v>9.6</v>
      </c>
    </row>
    <row r="12102" customFormat="false" ht="15" hidden="false" customHeight="false" outlineLevel="0" collapsed="false">
      <c r="A12102" s="24" t="s">
        <v>12925</v>
      </c>
      <c r="B12102" s="39" t="n">
        <v>46274</v>
      </c>
      <c r="C12102" s="24" t="s">
        <v>396</v>
      </c>
      <c r="D12102" s="24" t="s">
        <v>826</v>
      </c>
      <c r="E12102" s="24" t="s">
        <v>103</v>
      </c>
      <c r="F12102" s="38" t="n">
        <v>1360</v>
      </c>
      <c r="G12102" s="42" t="n">
        <f aca="false">DATE(YEAR(B12102),MONTH(B12102),1)</f>
        <v>46266</v>
      </c>
      <c r="H12102" s="24" t="str">
        <f aca="false">INDEX(Customers!$B$2:$B$601,MATCH(C12102,Customers!$A$2:$A$601,0))</f>
        <v>Nairobi</v>
      </c>
      <c r="I12102" s="43" t="n">
        <f aca="false">ROUND(MIN(INDEX(Assumptions!$D$13:$D$18,MATCH(E12102,Assumptions!$A$13:$A$18,0)),MAX(INDEX(Assumptions!$C$13:$C$18,MATCH(E12102,Assumptions!$A$13:$A$18,0)),INDEX(Assumptions!$B$13:$B$18,MATCH(E12102,Assumptions!$A$13:$A$18,0))*F12102)),2)</f>
        <v>13.6</v>
      </c>
    </row>
    <row r="12103" customFormat="false" ht="15" hidden="false" customHeight="false" outlineLevel="0" collapsed="false">
      <c r="A12103" s="24" t="s">
        <v>12926</v>
      </c>
      <c r="B12103" s="39" t="n">
        <v>46274</v>
      </c>
      <c r="C12103" s="24" t="s">
        <v>414</v>
      </c>
      <c r="D12103" s="24" t="s">
        <v>826</v>
      </c>
      <c r="E12103" s="24" t="s">
        <v>103</v>
      </c>
      <c r="F12103" s="38" t="n">
        <v>1290</v>
      </c>
      <c r="G12103" s="42" t="n">
        <f aca="false">DATE(YEAR(B12103),MONTH(B12103),1)</f>
        <v>46266</v>
      </c>
      <c r="H12103" s="24" t="str">
        <f aca="false">INDEX(Customers!$B$2:$B$601,MATCH(C12103,Customers!$A$2:$A$601,0))</f>
        <v>Rift Valley</v>
      </c>
      <c r="I12103" s="43" t="n">
        <f aca="false">ROUND(MIN(INDEX(Assumptions!$D$13:$D$18,MATCH(E12103,Assumptions!$A$13:$A$18,0)),MAX(INDEX(Assumptions!$C$13:$C$18,MATCH(E12103,Assumptions!$A$13:$A$18,0)),INDEX(Assumptions!$B$13:$B$18,MATCH(E12103,Assumptions!$A$13:$A$18,0))*F12103)),2)</f>
        <v>12.9</v>
      </c>
    </row>
    <row r="12104" customFormat="false" ht="15" hidden="false" customHeight="false" outlineLevel="0" collapsed="false">
      <c r="A12104" s="24" t="s">
        <v>12927</v>
      </c>
      <c r="B12104" s="39" t="n">
        <v>46274</v>
      </c>
      <c r="C12104" s="24" t="s">
        <v>437</v>
      </c>
      <c r="D12104" s="24" t="s">
        <v>826</v>
      </c>
      <c r="E12104" s="24" t="s">
        <v>113</v>
      </c>
      <c r="F12104" s="38" t="n">
        <v>500</v>
      </c>
      <c r="G12104" s="42" t="n">
        <f aca="false">DATE(YEAR(B12104),MONTH(B12104),1)</f>
        <v>46266</v>
      </c>
      <c r="H12104" s="24" t="str">
        <f aca="false">INDEX(Customers!$B$2:$B$601,MATCH(C12104,Customers!$A$2:$A$601,0))</f>
        <v>Nairobi</v>
      </c>
      <c r="I12104" s="43" t="n">
        <f aca="false">ROUND(MIN(INDEX(Assumptions!$D$13:$D$18,MATCH(E12104,Assumptions!$A$13:$A$18,0)),MAX(INDEX(Assumptions!$C$13:$C$18,MATCH(E12104,Assumptions!$A$13:$A$18,0)),INDEX(Assumptions!$B$13:$B$18,MATCH(E12104,Assumptions!$A$13:$A$18,0))*F12104)),2)</f>
        <v>25</v>
      </c>
    </row>
    <row r="12105" customFormat="false" ht="15" hidden="false" customHeight="false" outlineLevel="0" collapsed="false">
      <c r="A12105" s="24" t="s">
        <v>12928</v>
      </c>
      <c r="B12105" s="39" t="n">
        <v>46274</v>
      </c>
      <c r="C12105" s="24" t="s">
        <v>437</v>
      </c>
      <c r="D12105" s="24" t="s">
        <v>826</v>
      </c>
      <c r="E12105" s="24" t="s">
        <v>103</v>
      </c>
      <c r="F12105" s="38" t="n">
        <v>490</v>
      </c>
      <c r="G12105" s="42" t="n">
        <f aca="false">DATE(YEAR(B12105),MONTH(B12105),1)</f>
        <v>46266</v>
      </c>
      <c r="H12105" s="24" t="str">
        <f aca="false">INDEX(Customers!$B$2:$B$601,MATCH(C12105,Customers!$A$2:$A$601,0))</f>
        <v>Nairobi</v>
      </c>
      <c r="I12105" s="43" t="n">
        <f aca="false">ROUND(MIN(INDEX(Assumptions!$D$13:$D$18,MATCH(E12105,Assumptions!$A$13:$A$18,0)),MAX(INDEX(Assumptions!$C$13:$C$18,MATCH(E12105,Assumptions!$A$13:$A$18,0)),INDEX(Assumptions!$B$13:$B$18,MATCH(E12105,Assumptions!$A$13:$A$18,0))*F12105)),2)</f>
        <v>5</v>
      </c>
    </row>
    <row r="12106" customFormat="false" ht="15" hidden="false" customHeight="false" outlineLevel="0" collapsed="false">
      <c r="A12106" s="24" t="s">
        <v>12929</v>
      </c>
      <c r="B12106" s="39" t="n">
        <v>46274</v>
      </c>
      <c r="C12106" s="24" t="s">
        <v>475</v>
      </c>
      <c r="D12106" s="24" t="s">
        <v>188</v>
      </c>
      <c r="E12106" s="24" t="s">
        <v>105</v>
      </c>
      <c r="F12106" s="38" t="n">
        <v>5120</v>
      </c>
      <c r="G12106" s="42" t="n">
        <f aca="false">DATE(YEAR(B12106),MONTH(B12106),1)</f>
        <v>46266</v>
      </c>
      <c r="H12106" s="24" t="str">
        <f aca="false">INDEX(Customers!$B$2:$B$601,MATCH(C12106,Customers!$A$2:$A$601,0))</f>
        <v>Coast</v>
      </c>
      <c r="I12106" s="43" t="n">
        <f aca="false">ROUND(MIN(INDEX(Assumptions!$D$13:$D$18,MATCH(E12106,Assumptions!$A$13:$A$18,0)),MAX(INDEX(Assumptions!$C$13:$C$18,MATCH(E12106,Assumptions!$A$13:$A$18,0)),INDEX(Assumptions!$B$13:$B$18,MATCH(E12106,Assumptions!$A$13:$A$18,0))*F12106)),2)</f>
        <v>76.8</v>
      </c>
    </row>
    <row r="12107" customFormat="false" ht="15" hidden="false" customHeight="false" outlineLevel="0" collapsed="false">
      <c r="A12107" s="24" t="s">
        <v>12930</v>
      </c>
      <c r="B12107" s="39" t="n">
        <v>46274</v>
      </c>
      <c r="C12107" s="24" t="s">
        <v>509</v>
      </c>
      <c r="D12107" s="24" t="s">
        <v>163</v>
      </c>
      <c r="E12107" s="24" t="s">
        <v>105</v>
      </c>
      <c r="F12107" s="38" t="n">
        <v>14980</v>
      </c>
      <c r="G12107" s="42" t="n">
        <f aca="false">DATE(YEAR(B12107),MONTH(B12107),1)</f>
        <v>46266</v>
      </c>
      <c r="H12107" s="24" t="str">
        <f aca="false">INDEX(Customers!$B$2:$B$601,MATCH(C12107,Customers!$A$2:$A$601,0))</f>
        <v>Rift Valley</v>
      </c>
      <c r="I12107" s="43" t="n">
        <f aca="false">ROUND(MIN(INDEX(Assumptions!$D$13:$D$18,MATCH(E12107,Assumptions!$A$13:$A$18,0)),MAX(INDEX(Assumptions!$C$13:$C$18,MATCH(E12107,Assumptions!$A$13:$A$18,0)),INDEX(Assumptions!$B$13:$B$18,MATCH(E12107,Assumptions!$A$13:$A$18,0))*F12107)),2)</f>
        <v>200</v>
      </c>
    </row>
    <row r="12108" customFormat="false" ht="15" hidden="false" customHeight="false" outlineLevel="0" collapsed="false">
      <c r="A12108" s="24" t="s">
        <v>12931</v>
      </c>
      <c r="B12108" s="39" t="n">
        <v>46274</v>
      </c>
      <c r="C12108" s="24" t="s">
        <v>514</v>
      </c>
      <c r="D12108" s="24" t="s">
        <v>826</v>
      </c>
      <c r="E12108" s="24" t="s">
        <v>103</v>
      </c>
      <c r="F12108" s="38" t="n">
        <v>1710</v>
      </c>
      <c r="G12108" s="42" t="n">
        <f aca="false">DATE(YEAR(B12108),MONTH(B12108),1)</f>
        <v>46266</v>
      </c>
      <c r="H12108" s="24" t="str">
        <f aca="false">INDEX(Customers!$B$2:$B$601,MATCH(C12108,Customers!$A$2:$A$601,0))</f>
        <v>Central</v>
      </c>
      <c r="I12108" s="43" t="n">
        <f aca="false">ROUND(MIN(INDEX(Assumptions!$D$13:$D$18,MATCH(E12108,Assumptions!$A$13:$A$18,0)),MAX(INDEX(Assumptions!$C$13:$C$18,MATCH(E12108,Assumptions!$A$13:$A$18,0)),INDEX(Assumptions!$B$13:$B$18,MATCH(E12108,Assumptions!$A$13:$A$18,0))*F12108)),2)</f>
        <v>17.1</v>
      </c>
    </row>
    <row r="12109" customFormat="false" ht="15" hidden="false" customHeight="false" outlineLevel="0" collapsed="false">
      <c r="A12109" s="24" t="s">
        <v>12932</v>
      </c>
      <c r="B12109" s="39" t="n">
        <v>46274</v>
      </c>
      <c r="C12109" s="24" t="s">
        <v>522</v>
      </c>
      <c r="D12109" s="24" t="s">
        <v>165</v>
      </c>
      <c r="E12109" s="24" t="s">
        <v>105</v>
      </c>
      <c r="F12109" s="38" t="n">
        <v>4670</v>
      </c>
      <c r="G12109" s="42" t="n">
        <f aca="false">DATE(YEAR(B12109),MONTH(B12109),1)</f>
        <v>46266</v>
      </c>
      <c r="H12109" s="24" t="str">
        <f aca="false">INDEX(Customers!$B$2:$B$601,MATCH(C12109,Customers!$A$2:$A$601,0))</f>
        <v>Central</v>
      </c>
      <c r="I12109" s="43" t="n">
        <f aca="false">ROUND(MIN(INDEX(Assumptions!$D$13:$D$18,MATCH(E12109,Assumptions!$A$13:$A$18,0)),MAX(INDEX(Assumptions!$C$13:$C$18,MATCH(E12109,Assumptions!$A$13:$A$18,0)),INDEX(Assumptions!$B$13:$B$18,MATCH(E12109,Assumptions!$A$13:$A$18,0))*F12109)),2)</f>
        <v>70.05</v>
      </c>
    </row>
    <row r="12110" customFormat="false" ht="15" hidden="false" customHeight="false" outlineLevel="0" collapsed="false">
      <c r="A12110" s="24" t="s">
        <v>12933</v>
      </c>
      <c r="B12110" s="39" t="n">
        <v>46274</v>
      </c>
      <c r="C12110" s="24" t="s">
        <v>522</v>
      </c>
      <c r="D12110" s="24" t="s">
        <v>826</v>
      </c>
      <c r="E12110" s="24" t="s">
        <v>103</v>
      </c>
      <c r="F12110" s="38" t="n">
        <v>4700</v>
      </c>
      <c r="G12110" s="42" t="n">
        <f aca="false">DATE(YEAR(B12110),MONTH(B12110),1)</f>
        <v>46266</v>
      </c>
      <c r="H12110" s="24" t="str">
        <f aca="false">INDEX(Customers!$B$2:$B$601,MATCH(C12110,Customers!$A$2:$A$601,0))</f>
        <v>Central</v>
      </c>
      <c r="I12110" s="43" t="n">
        <f aca="false">ROUND(MIN(INDEX(Assumptions!$D$13:$D$18,MATCH(E12110,Assumptions!$A$13:$A$18,0)),MAX(INDEX(Assumptions!$C$13:$C$18,MATCH(E12110,Assumptions!$A$13:$A$18,0)),INDEX(Assumptions!$B$13:$B$18,MATCH(E12110,Assumptions!$A$13:$A$18,0))*F12110)),2)</f>
        <v>47</v>
      </c>
    </row>
    <row r="12111" customFormat="false" ht="15" hidden="false" customHeight="false" outlineLevel="0" collapsed="false">
      <c r="A12111" s="24" t="s">
        <v>12934</v>
      </c>
      <c r="B12111" s="39" t="n">
        <v>46274</v>
      </c>
      <c r="C12111" s="24" t="s">
        <v>526</v>
      </c>
      <c r="D12111" s="24" t="s">
        <v>826</v>
      </c>
      <c r="E12111" s="24" t="s">
        <v>103</v>
      </c>
      <c r="F12111" s="38" t="n">
        <v>9190</v>
      </c>
      <c r="G12111" s="42" t="n">
        <f aca="false">DATE(YEAR(B12111),MONTH(B12111),1)</f>
        <v>46266</v>
      </c>
      <c r="H12111" s="24" t="str">
        <f aca="false">INDEX(Customers!$B$2:$B$601,MATCH(C12111,Customers!$A$2:$A$601,0))</f>
        <v>Central</v>
      </c>
      <c r="I12111" s="43" t="n">
        <f aca="false">ROUND(MIN(INDEX(Assumptions!$D$13:$D$18,MATCH(E12111,Assumptions!$A$13:$A$18,0)),MAX(INDEX(Assumptions!$C$13:$C$18,MATCH(E12111,Assumptions!$A$13:$A$18,0)),INDEX(Assumptions!$B$13:$B$18,MATCH(E12111,Assumptions!$A$13:$A$18,0))*F12111)),2)</f>
        <v>91.9</v>
      </c>
    </row>
    <row r="12112" customFormat="false" ht="15" hidden="false" customHeight="false" outlineLevel="0" collapsed="false">
      <c r="A12112" s="24" t="s">
        <v>12935</v>
      </c>
      <c r="B12112" s="39" t="n">
        <v>46274</v>
      </c>
      <c r="C12112" s="24" t="s">
        <v>532</v>
      </c>
      <c r="D12112" s="24" t="s">
        <v>826</v>
      </c>
      <c r="E12112" s="24" t="s">
        <v>111</v>
      </c>
      <c r="F12112" s="38" t="n">
        <v>200</v>
      </c>
      <c r="G12112" s="42" t="n">
        <f aca="false">DATE(YEAR(B12112),MONTH(B12112),1)</f>
        <v>46266</v>
      </c>
      <c r="H12112" s="24" t="str">
        <f aca="false">INDEX(Customers!$B$2:$B$601,MATCH(C12112,Customers!$A$2:$A$601,0))</f>
        <v>Western</v>
      </c>
      <c r="I12112" s="43" t="n">
        <f aca="false">ROUND(MIN(INDEX(Assumptions!$D$13:$D$18,MATCH(E12112,Assumptions!$A$13:$A$18,0)),MAX(INDEX(Assumptions!$C$13:$C$18,MATCH(E12112,Assumptions!$A$13:$A$18,0)),INDEX(Assumptions!$B$13:$B$18,MATCH(E12112,Assumptions!$A$13:$A$18,0))*F12112)),2)</f>
        <v>8</v>
      </c>
    </row>
    <row r="12113" customFormat="false" ht="15" hidden="false" customHeight="false" outlineLevel="0" collapsed="false">
      <c r="A12113" s="24" t="s">
        <v>12936</v>
      </c>
      <c r="B12113" s="39" t="n">
        <v>46274</v>
      </c>
      <c r="C12113" s="24" t="s">
        <v>541</v>
      </c>
      <c r="D12113" s="24" t="s">
        <v>826</v>
      </c>
      <c r="E12113" s="24" t="s">
        <v>109</v>
      </c>
      <c r="F12113" s="38" t="n">
        <v>3970</v>
      </c>
      <c r="G12113" s="42" t="n">
        <f aca="false">DATE(YEAR(B12113),MONTH(B12113),1)</f>
        <v>46266</v>
      </c>
      <c r="H12113" s="24" t="str">
        <f aca="false">INDEX(Customers!$B$2:$B$601,MATCH(C12113,Customers!$A$2:$A$601,0))</f>
        <v>Western</v>
      </c>
      <c r="I12113" s="43" t="n">
        <f aca="false">ROUND(MIN(INDEX(Assumptions!$D$13:$D$18,MATCH(E12113,Assumptions!$A$13:$A$18,0)),MAX(INDEX(Assumptions!$C$13:$C$18,MATCH(E12113,Assumptions!$A$13:$A$18,0)),INDEX(Assumptions!$B$13:$B$18,MATCH(E12113,Assumptions!$A$13:$A$18,0))*F12113)),2)</f>
        <v>15.88</v>
      </c>
    </row>
    <row r="12114" customFormat="false" ht="15" hidden="false" customHeight="false" outlineLevel="0" collapsed="false">
      <c r="A12114" s="24" t="s">
        <v>12937</v>
      </c>
      <c r="B12114" s="39" t="n">
        <v>46274</v>
      </c>
      <c r="C12114" s="24" t="s">
        <v>591</v>
      </c>
      <c r="D12114" s="24" t="s">
        <v>826</v>
      </c>
      <c r="E12114" s="24" t="s">
        <v>113</v>
      </c>
      <c r="F12114" s="38" t="n">
        <v>1000</v>
      </c>
      <c r="G12114" s="42" t="n">
        <f aca="false">DATE(YEAR(B12114),MONTH(B12114),1)</f>
        <v>46266</v>
      </c>
      <c r="H12114" s="24" t="str">
        <f aca="false">INDEX(Customers!$B$2:$B$601,MATCH(C12114,Customers!$A$2:$A$601,0))</f>
        <v>Central</v>
      </c>
      <c r="I12114" s="43" t="n">
        <f aca="false">ROUND(MIN(INDEX(Assumptions!$D$13:$D$18,MATCH(E12114,Assumptions!$A$13:$A$18,0)),MAX(INDEX(Assumptions!$C$13:$C$18,MATCH(E12114,Assumptions!$A$13:$A$18,0)),INDEX(Assumptions!$B$13:$B$18,MATCH(E12114,Assumptions!$A$13:$A$18,0))*F12114)),2)</f>
        <v>50</v>
      </c>
    </row>
    <row r="12115" customFormat="false" ht="15" hidden="false" customHeight="false" outlineLevel="0" collapsed="false">
      <c r="A12115" s="24" t="s">
        <v>12938</v>
      </c>
      <c r="B12115" s="39" t="n">
        <v>46274</v>
      </c>
      <c r="C12115" s="24" t="s">
        <v>625</v>
      </c>
      <c r="D12115" s="24" t="s">
        <v>826</v>
      </c>
      <c r="E12115" s="24" t="s">
        <v>113</v>
      </c>
      <c r="F12115" s="38" t="n">
        <v>250</v>
      </c>
      <c r="G12115" s="42" t="n">
        <f aca="false">DATE(YEAR(B12115),MONTH(B12115),1)</f>
        <v>46266</v>
      </c>
      <c r="H12115" s="24" t="str">
        <f aca="false">INDEX(Customers!$B$2:$B$601,MATCH(C12115,Customers!$A$2:$A$601,0))</f>
        <v>Nairobi</v>
      </c>
      <c r="I12115" s="43" t="n">
        <f aca="false">ROUND(MIN(INDEX(Assumptions!$D$13:$D$18,MATCH(E12115,Assumptions!$A$13:$A$18,0)),MAX(INDEX(Assumptions!$C$13:$C$18,MATCH(E12115,Assumptions!$A$13:$A$18,0)),INDEX(Assumptions!$B$13:$B$18,MATCH(E12115,Assumptions!$A$13:$A$18,0))*F12115)),2)</f>
        <v>12.5</v>
      </c>
    </row>
    <row r="12116" customFormat="false" ht="15" hidden="false" customHeight="false" outlineLevel="0" collapsed="false">
      <c r="A12116" s="24" t="s">
        <v>12939</v>
      </c>
      <c r="B12116" s="39" t="n">
        <v>46274</v>
      </c>
      <c r="C12116" s="24" t="s">
        <v>633</v>
      </c>
      <c r="D12116" s="24" t="s">
        <v>205</v>
      </c>
      <c r="E12116" s="24" t="s">
        <v>105</v>
      </c>
      <c r="F12116" s="38" t="n">
        <v>4280</v>
      </c>
      <c r="G12116" s="42" t="n">
        <f aca="false">DATE(YEAR(B12116),MONTH(B12116),1)</f>
        <v>46266</v>
      </c>
      <c r="H12116" s="24" t="str">
        <f aca="false">INDEX(Customers!$B$2:$B$601,MATCH(C12116,Customers!$A$2:$A$601,0))</f>
        <v>Eastern</v>
      </c>
      <c r="I12116" s="43" t="n">
        <f aca="false">ROUND(MIN(INDEX(Assumptions!$D$13:$D$18,MATCH(E12116,Assumptions!$A$13:$A$18,0)),MAX(INDEX(Assumptions!$C$13:$C$18,MATCH(E12116,Assumptions!$A$13:$A$18,0)),INDEX(Assumptions!$B$13:$B$18,MATCH(E12116,Assumptions!$A$13:$A$18,0))*F12116)),2)</f>
        <v>64.2</v>
      </c>
    </row>
    <row r="12117" customFormat="false" ht="15" hidden="false" customHeight="false" outlineLevel="0" collapsed="false">
      <c r="A12117" s="24" t="s">
        <v>12940</v>
      </c>
      <c r="B12117" s="39" t="n">
        <v>46274</v>
      </c>
      <c r="C12117" s="24" t="s">
        <v>657</v>
      </c>
      <c r="D12117" s="24" t="s">
        <v>198</v>
      </c>
      <c r="E12117" s="24" t="s">
        <v>105</v>
      </c>
      <c r="F12117" s="38" t="n">
        <v>1730</v>
      </c>
      <c r="G12117" s="42" t="n">
        <f aca="false">DATE(YEAR(B12117),MONTH(B12117),1)</f>
        <v>46266</v>
      </c>
      <c r="H12117" s="24" t="str">
        <f aca="false">INDEX(Customers!$B$2:$B$601,MATCH(C12117,Customers!$A$2:$A$601,0))</f>
        <v>Western</v>
      </c>
      <c r="I12117" s="43" t="n">
        <f aca="false">ROUND(MIN(INDEX(Assumptions!$D$13:$D$18,MATCH(E12117,Assumptions!$A$13:$A$18,0)),MAX(INDEX(Assumptions!$C$13:$C$18,MATCH(E12117,Assumptions!$A$13:$A$18,0)),INDEX(Assumptions!$B$13:$B$18,MATCH(E12117,Assumptions!$A$13:$A$18,0))*F12117)),2)</f>
        <v>25.95</v>
      </c>
    </row>
    <row r="12118" customFormat="false" ht="15" hidden="false" customHeight="false" outlineLevel="0" collapsed="false">
      <c r="A12118" s="24" t="s">
        <v>12941</v>
      </c>
      <c r="B12118" s="39" t="n">
        <v>46274</v>
      </c>
      <c r="C12118" s="24" t="s">
        <v>665</v>
      </c>
      <c r="D12118" s="24" t="s">
        <v>826</v>
      </c>
      <c r="E12118" s="24" t="s">
        <v>111</v>
      </c>
      <c r="F12118" s="38" t="n">
        <v>500</v>
      </c>
      <c r="G12118" s="42" t="n">
        <f aca="false">DATE(YEAR(B12118),MONTH(B12118),1)</f>
        <v>46266</v>
      </c>
      <c r="H12118" s="24" t="str">
        <f aca="false">INDEX(Customers!$B$2:$B$601,MATCH(C12118,Customers!$A$2:$A$601,0))</f>
        <v>Nairobi</v>
      </c>
      <c r="I12118" s="43" t="n">
        <f aca="false">ROUND(MIN(INDEX(Assumptions!$D$13:$D$18,MATCH(E12118,Assumptions!$A$13:$A$18,0)),MAX(INDEX(Assumptions!$C$13:$C$18,MATCH(E12118,Assumptions!$A$13:$A$18,0)),INDEX(Assumptions!$B$13:$B$18,MATCH(E12118,Assumptions!$A$13:$A$18,0))*F12118)),2)</f>
        <v>20</v>
      </c>
    </row>
    <row r="12119" customFormat="false" ht="15" hidden="false" customHeight="false" outlineLevel="0" collapsed="false">
      <c r="A12119" s="24" t="s">
        <v>12942</v>
      </c>
      <c r="B12119" s="39" t="n">
        <v>46274</v>
      </c>
      <c r="C12119" s="24" t="s">
        <v>669</v>
      </c>
      <c r="D12119" s="24" t="s">
        <v>826</v>
      </c>
      <c r="E12119" s="24" t="s">
        <v>111</v>
      </c>
      <c r="F12119" s="38" t="n">
        <v>20</v>
      </c>
      <c r="G12119" s="42" t="n">
        <f aca="false">DATE(YEAR(B12119),MONTH(B12119),1)</f>
        <v>46266</v>
      </c>
      <c r="H12119" s="24" t="str">
        <f aca="false">INDEX(Customers!$B$2:$B$601,MATCH(C12119,Customers!$A$2:$A$601,0))</f>
        <v>Rift Valley</v>
      </c>
      <c r="I12119" s="43" t="n">
        <f aca="false">ROUND(MIN(INDEX(Assumptions!$D$13:$D$18,MATCH(E12119,Assumptions!$A$13:$A$18,0)),MAX(INDEX(Assumptions!$C$13:$C$18,MATCH(E12119,Assumptions!$A$13:$A$18,0)),INDEX(Assumptions!$B$13:$B$18,MATCH(E12119,Assumptions!$A$13:$A$18,0))*F12119)),2)</f>
        <v>0.8</v>
      </c>
    </row>
    <row r="12120" customFormat="false" ht="15" hidden="false" customHeight="false" outlineLevel="0" collapsed="false">
      <c r="A12120" s="24" t="s">
        <v>12943</v>
      </c>
      <c r="B12120" s="39" t="n">
        <v>46274</v>
      </c>
      <c r="C12120" s="24" t="s">
        <v>691</v>
      </c>
      <c r="D12120" s="24" t="s">
        <v>164</v>
      </c>
      <c r="E12120" s="24" t="s">
        <v>107</v>
      </c>
      <c r="F12120" s="38" t="n">
        <v>1790</v>
      </c>
      <c r="G12120" s="42" t="n">
        <f aca="false">DATE(YEAR(B12120),MONTH(B12120),1)</f>
        <v>46266</v>
      </c>
      <c r="H12120" s="24" t="str">
        <f aca="false">INDEX(Customers!$B$2:$B$601,MATCH(C12120,Customers!$A$2:$A$601,0))</f>
        <v>Central</v>
      </c>
      <c r="I12120" s="43" t="n">
        <f aca="false">ROUND(MIN(INDEX(Assumptions!$D$13:$D$18,MATCH(E12120,Assumptions!$A$13:$A$18,0)),MAX(INDEX(Assumptions!$C$13:$C$18,MATCH(E12120,Assumptions!$A$13:$A$18,0)),INDEX(Assumptions!$B$13:$B$18,MATCH(E12120,Assumptions!$A$13:$A$18,0))*F12120)),2)</f>
        <v>0</v>
      </c>
    </row>
    <row r="12121" customFormat="false" ht="15" hidden="false" customHeight="false" outlineLevel="0" collapsed="false">
      <c r="A12121" s="24" t="s">
        <v>12944</v>
      </c>
      <c r="B12121" s="39" t="n">
        <v>46274</v>
      </c>
      <c r="C12121" s="24" t="s">
        <v>693</v>
      </c>
      <c r="D12121" s="24" t="s">
        <v>152</v>
      </c>
      <c r="E12121" s="24" t="s">
        <v>107</v>
      </c>
      <c r="F12121" s="38" t="n">
        <v>3340</v>
      </c>
      <c r="G12121" s="42" t="n">
        <f aca="false">DATE(YEAR(B12121),MONTH(B12121),1)</f>
        <v>46266</v>
      </c>
      <c r="H12121" s="24" t="str">
        <f aca="false">INDEX(Customers!$B$2:$B$601,MATCH(C12121,Customers!$A$2:$A$601,0))</f>
        <v>Nairobi</v>
      </c>
      <c r="I12121" s="43" t="n">
        <f aca="false">ROUND(MIN(INDEX(Assumptions!$D$13:$D$18,MATCH(E12121,Assumptions!$A$13:$A$18,0)),MAX(INDEX(Assumptions!$C$13:$C$18,MATCH(E12121,Assumptions!$A$13:$A$18,0)),INDEX(Assumptions!$B$13:$B$18,MATCH(E12121,Assumptions!$A$13:$A$18,0))*F12121)),2)</f>
        <v>0</v>
      </c>
    </row>
    <row r="12122" customFormat="false" ht="15" hidden="false" customHeight="false" outlineLevel="0" collapsed="false">
      <c r="A12122" s="24" t="s">
        <v>12945</v>
      </c>
      <c r="B12122" s="39" t="n">
        <v>46274</v>
      </c>
      <c r="C12122" s="24" t="s">
        <v>728</v>
      </c>
      <c r="D12122" s="24" t="s">
        <v>826</v>
      </c>
      <c r="E12122" s="24" t="s">
        <v>113</v>
      </c>
      <c r="F12122" s="38" t="n">
        <v>250</v>
      </c>
      <c r="G12122" s="42" t="n">
        <f aca="false">DATE(YEAR(B12122),MONTH(B12122),1)</f>
        <v>46266</v>
      </c>
      <c r="H12122" s="24" t="str">
        <f aca="false">INDEX(Customers!$B$2:$B$601,MATCH(C12122,Customers!$A$2:$A$601,0))</f>
        <v>Nairobi</v>
      </c>
      <c r="I12122" s="43" t="n">
        <f aca="false">ROUND(MIN(INDEX(Assumptions!$D$13:$D$18,MATCH(E12122,Assumptions!$A$13:$A$18,0)),MAX(INDEX(Assumptions!$C$13:$C$18,MATCH(E12122,Assumptions!$A$13:$A$18,0)),INDEX(Assumptions!$B$13:$B$18,MATCH(E12122,Assumptions!$A$13:$A$18,0))*F12122)),2)</f>
        <v>12.5</v>
      </c>
    </row>
    <row r="12123" customFormat="false" ht="15" hidden="false" customHeight="false" outlineLevel="0" collapsed="false">
      <c r="A12123" s="24" t="s">
        <v>12946</v>
      </c>
      <c r="B12123" s="39" t="n">
        <v>46274</v>
      </c>
      <c r="C12123" s="24" t="s">
        <v>729</v>
      </c>
      <c r="D12123" s="24" t="s">
        <v>826</v>
      </c>
      <c r="E12123" s="24" t="s">
        <v>111</v>
      </c>
      <c r="F12123" s="38" t="n">
        <v>20</v>
      </c>
      <c r="G12123" s="42" t="n">
        <f aca="false">DATE(YEAR(B12123),MONTH(B12123),1)</f>
        <v>46266</v>
      </c>
      <c r="H12123" s="24" t="str">
        <f aca="false">INDEX(Customers!$B$2:$B$601,MATCH(C12123,Customers!$A$2:$A$601,0))</f>
        <v>Central</v>
      </c>
      <c r="I12123" s="43" t="n">
        <f aca="false">ROUND(MIN(INDEX(Assumptions!$D$13:$D$18,MATCH(E12123,Assumptions!$A$13:$A$18,0)),MAX(INDEX(Assumptions!$C$13:$C$18,MATCH(E12123,Assumptions!$A$13:$A$18,0)),INDEX(Assumptions!$B$13:$B$18,MATCH(E12123,Assumptions!$A$13:$A$18,0))*F12123)),2)</f>
        <v>0.8</v>
      </c>
    </row>
    <row r="12124" customFormat="false" ht="15" hidden="false" customHeight="false" outlineLevel="0" collapsed="false">
      <c r="A12124" s="24" t="s">
        <v>12947</v>
      </c>
      <c r="B12124" s="39" t="n">
        <v>46274</v>
      </c>
      <c r="C12124" s="24" t="s">
        <v>767</v>
      </c>
      <c r="D12124" s="24" t="s">
        <v>826</v>
      </c>
      <c r="E12124" s="24" t="s">
        <v>103</v>
      </c>
      <c r="F12124" s="38" t="n">
        <v>790</v>
      </c>
      <c r="G12124" s="42" t="n">
        <f aca="false">DATE(YEAR(B12124),MONTH(B12124),1)</f>
        <v>46266</v>
      </c>
      <c r="H12124" s="24" t="str">
        <f aca="false">INDEX(Customers!$B$2:$B$601,MATCH(C12124,Customers!$A$2:$A$601,0))</f>
        <v>Nairobi</v>
      </c>
      <c r="I12124" s="43" t="n">
        <f aca="false">ROUND(MIN(INDEX(Assumptions!$D$13:$D$18,MATCH(E12124,Assumptions!$A$13:$A$18,0)),MAX(INDEX(Assumptions!$C$13:$C$18,MATCH(E12124,Assumptions!$A$13:$A$18,0)),INDEX(Assumptions!$B$13:$B$18,MATCH(E12124,Assumptions!$A$13:$A$18,0))*F12124)),2)</f>
        <v>7.9</v>
      </c>
    </row>
    <row r="12125" customFormat="false" ht="15" hidden="false" customHeight="false" outlineLevel="0" collapsed="false">
      <c r="A12125" s="24" t="s">
        <v>12948</v>
      </c>
      <c r="B12125" s="39" t="n">
        <v>46274</v>
      </c>
      <c r="C12125" s="24" t="s">
        <v>800</v>
      </c>
      <c r="D12125" s="24" t="s">
        <v>826</v>
      </c>
      <c r="E12125" s="24" t="s">
        <v>113</v>
      </c>
      <c r="F12125" s="38" t="n">
        <v>500</v>
      </c>
      <c r="G12125" s="42" t="n">
        <f aca="false">DATE(YEAR(B12125),MONTH(B12125),1)</f>
        <v>46266</v>
      </c>
      <c r="H12125" s="24" t="str">
        <f aca="false">INDEX(Customers!$B$2:$B$601,MATCH(C12125,Customers!$A$2:$A$601,0))</f>
        <v>Coast</v>
      </c>
      <c r="I12125" s="43" t="n">
        <f aca="false">ROUND(MIN(INDEX(Assumptions!$D$13:$D$18,MATCH(E12125,Assumptions!$A$13:$A$18,0)),MAX(INDEX(Assumptions!$C$13:$C$18,MATCH(E12125,Assumptions!$A$13:$A$18,0)),INDEX(Assumptions!$B$13:$B$18,MATCH(E12125,Assumptions!$A$13:$A$18,0))*F12125)),2)</f>
        <v>25</v>
      </c>
    </row>
    <row r="12126" customFormat="false" ht="15" hidden="false" customHeight="false" outlineLevel="0" collapsed="false">
      <c r="A12126" s="24" t="s">
        <v>12949</v>
      </c>
      <c r="B12126" s="39" t="n">
        <v>46275</v>
      </c>
      <c r="C12126" s="24" t="s">
        <v>236</v>
      </c>
      <c r="D12126" s="24" t="s">
        <v>826</v>
      </c>
      <c r="E12126" s="24" t="s">
        <v>111</v>
      </c>
      <c r="F12126" s="38" t="n">
        <v>1000</v>
      </c>
      <c r="G12126" s="42" t="n">
        <f aca="false">DATE(YEAR(B12126),MONTH(B12126),1)</f>
        <v>46266</v>
      </c>
      <c r="H12126" s="24" t="str">
        <f aca="false">INDEX(Customers!$B$2:$B$601,MATCH(C12126,Customers!$A$2:$A$601,0))</f>
        <v>Rift Valley</v>
      </c>
      <c r="I12126" s="43" t="n">
        <f aca="false">ROUND(MIN(INDEX(Assumptions!$D$13:$D$18,MATCH(E12126,Assumptions!$A$13:$A$18,0)),MAX(INDEX(Assumptions!$C$13:$C$18,MATCH(E12126,Assumptions!$A$13:$A$18,0)),INDEX(Assumptions!$B$13:$B$18,MATCH(E12126,Assumptions!$A$13:$A$18,0))*F12126)),2)</f>
        <v>40</v>
      </c>
    </row>
    <row r="12127" customFormat="false" ht="15" hidden="false" customHeight="false" outlineLevel="0" collapsed="false">
      <c r="A12127" s="24" t="s">
        <v>12950</v>
      </c>
      <c r="B12127" s="39" t="n">
        <v>46275</v>
      </c>
      <c r="C12127" s="24" t="s">
        <v>271</v>
      </c>
      <c r="D12127" s="24" t="s">
        <v>826</v>
      </c>
      <c r="E12127" s="24" t="s">
        <v>103</v>
      </c>
      <c r="F12127" s="38" t="n">
        <v>16660</v>
      </c>
      <c r="G12127" s="42" t="n">
        <f aca="false">DATE(YEAR(B12127),MONTH(B12127),1)</f>
        <v>46266</v>
      </c>
      <c r="H12127" s="24" t="str">
        <f aca="false">INDEX(Customers!$B$2:$B$601,MATCH(C12127,Customers!$A$2:$A$601,0))</f>
        <v>Coast</v>
      </c>
      <c r="I12127" s="43" t="n">
        <f aca="false">ROUND(MIN(INDEX(Assumptions!$D$13:$D$18,MATCH(E12127,Assumptions!$A$13:$A$18,0)),MAX(INDEX(Assumptions!$C$13:$C$18,MATCH(E12127,Assumptions!$A$13:$A$18,0)),INDEX(Assumptions!$B$13:$B$18,MATCH(E12127,Assumptions!$A$13:$A$18,0))*F12127)),2)</f>
        <v>105</v>
      </c>
    </row>
    <row r="12128" customFormat="false" ht="15" hidden="false" customHeight="false" outlineLevel="0" collapsed="false">
      <c r="A12128" s="24" t="s">
        <v>12951</v>
      </c>
      <c r="B12128" s="39" t="n">
        <v>46275</v>
      </c>
      <c r="C12128" s="24" t="s">
        <v>275</v>
      </c>
      <c r="D12128" s="24" t="s">
        <v>826</v>
      </c>
      <c r="E12128" s="24" t="s">
        <v>103</v>
      </c>
      <c r="F12128" s="38" t="n">
        <v>4900</v>
      </c>
      <c r="G12128" s="42" t="n">
        <f aca="false">DATE(YEAR(B12128),MONTH(B12128),1)</f>
        <v>46266</v>
      </c>
      <c r="H12128" s="24" t="str">
        <f aca="false">INDEX(Customers!$B$2:$B$601,MATCH(C12128,Customers!$A$2:$A$601,0))</f>
        <v>Rift Valley</v>
      </c>
      <c r="I12128" s="43" t="n">
        <f aca="false">ROUND(MIN(INDEX(Assumptions!$D$13:$D$18,MATCH(E12128,Assumptions!$A$13:$A$18,0)),MAX(INDEX(Assumptions!$C$13:$C$18,MATCH(E12128,Assumptions!$A$13:$A$18,0)),INDEX(Assumptions!$B$13:$B$18,MATCH(E12128,Assumptions!$A$13:$A$18,0))*F12128)),2)</f>
        <v>49</v>
      </c>
    </row>
    <row r="12129" customFormat="false" ht="15" hidden="false" customHeight="false" outlineLevel="0" collapsed="false">
      <c r="A12129" s="24" t="s">
        <v>12952</v>
      </c>
      <c r="B12129" s="39" t="n">
        <v>46275</v>
      </c>
      <c r="C12129" s="24" t="s">
        <v>280</v>
      </c>
      <c r="D12129" s="24" t="s">
        <v>826</v>
      </c>
      <c r="E12129" s="24" t="s">
        <v>111</v>
      </c>
      <c r="F12129" s="38" t="n">
        <v>50</v>
      </c>
      <c r="G12129" s="42" t="n">
        <f aca="false">DATE(YEAR(B12129),MONTH(B12129),1)</f>
        <v>46266</v>
      </c>
      <c r="H12129" s="24" t="str">
        <f aca="false">INDEX(Customers!$B$2:$B$601,MATCH(C12129,Customers!$A$2:$A$601,0))</f>
        <v>Western</v>
      </c>
      <c r="I12129" s="43" t="n">
        <f aca="false">ROUND(MIN(INDEX(Assumptions!$D$13:$D$18,MATCH(E12129,Assumptions!$A$13:$A$18,0)),MAX(INDEX(Assumptions!$C$13:$C$18,MATCH(E12129,Assumptions!$A$13:$A$18,0)),INDEX(Assumptions!$B$13:$B$18,MATCH(E12129,Assumptions!$A$13:$A$18,0))*F12129)),2)</f>
        <v>2</v>
      </c>
    </row>
    <row r="12130" customFormat="false" ht="15" hidden="false" customHeight="false" outlineLevel="0" collapsed="false">
      <c r="A12130" s="24" t="s">
        <v>12953</v>
      </c>
      <c r="B12130" s="39" t="n">
        <v>46275</v>
      </c>
      <c r="C12130" s="24" t="s">
        <v>281</v>
      </c>
      <c r="D12130" s="24" t="s">
        <v>826</v>
      </c>
      <c r="E12130" s="24" t="s">
        <v>103</v>
      </c>
      <c r="F12130" s="38" t="n">
        <v>1000</v>
      </c>
      <c r="G12130" s="42" t="n">
        <f aca="false">DATE(YEAR(B12130),MONTH(B12130),1)</f>
        <v>46266</v>
      </c>
      <c r="H12130" s="24" t="str">
        <f aca="false">INDEX(Customers!$B$2:$B$601,MATCH(C12130,Customers!$A$2:$A$601,0))</f>
        <v>Rift Valley</v>
      </c>
      <c r="I12130" s="43" t="n">
        <f aca="false">ROUND(MIN(INDEX(Assumptions!$D$13:$D$18,MATCH(E12130,Assumptions!$A$13:$A$18,0)),MAX(INDEX(Assumptions!$C$13:$C$18,MATCH(E12130,Assumptions!$A$13:$A$18,0)),INDEX(Assumptions!$B$13:$B$18,MATCH(E12130,Assumptions!$A$13:$A$18,0))*F12130)),2)</f>
        <v>10</v>
      </c>
    </row>
    <row r="12131" customFormat="false" ht="15" hidden="false" customHeight="false" outlineLevel="0" collapsed="false">
      <c r="A12131" s="24" t="s">
        <v>12954</v>
      </c>
      <c r="B12131" s="39" t="n">
        <v>46275</v>
      </c>
      <c r="C12131" s="24" t="s">
        <v>291</v>
      </c>
      <c r="D12131" s="24" t="s">
        <v>175</v>
      </c>
      <c r="E12131" s="24" t="s">
        <v>107</v>
      </c>
      <c r="F12131" s="38" t="n">
        <v>5410</v>
      </c>
      <c r="G12131" s="42" t="n">
        <f aca="false">DATE(YEAR(B12131),MONTH(B12131),1)</f>
        <v>46266</v>
      </c>
      <c r="H12131" s="24" t="str">
        <f aca="false">INDEX(Customers!$B$2:$B$601,MATCH(C12131,Customers!$A$2:$A$601,0))</f>
        <v>Rift Valley</v>
      </c>
      <c r="I12131" s="43" t="n">
        <f aca="false">ROUND(MIN(INDEX(Assumptions!$D$13:$D$18,MATCH(E12131,Assumptions!$A$13:$A$18,0)),MAX(INDEX(Assumptions!$C$13:$C$18,MATCH(E12131,Assumptions!$A$13:$A$18,0)),INDEX(Assumptions!$B$13:$B$18,MATCH(E12131,Assumptions!$A$13:$A$18,0))*F12131)),2)</f>
        <v>0</v>
      </c>
    </row>
    <row r="12132" customFormat="false" ht="15" hidden="false" customHeight="false" outlineLevel="0" collapsed="false">
      <c r="A12132" s="24" t="s">
        <v>12955</v>
      </c>
      <c r="B12132" s="39" t="n">
        <v>46275</v>
      </c>
      <c r="C12132" s="24" t="s">
        <v>320</v>
      </c>
      <c r="D12132" s="24" t="s">
        <v>174</v>
      </c>
      <c r="E12132" s="24" t="s">
        <v>107</v>
      </c>
      <c r="F12132" s="38" t="n">
        <v>3880</v>
      </c>
      <c r="G12132" s="42" t="n">
        <f aca="false">DATE(YEAR(B12132),MONTH(B12132),1)</f>
        <v>46266</v>
      </c>
      <c r="H12132" s="24" t="str">
        <f aca="false">INDEX(Customers!$B$2:$B$601,MATCH(C12132,Customers!$A$2:$A$601,0))</f>
        <v>Rift Valley</v>
      </c>
      <c r="I12132" s="43" t="n">
        <f aca="false">ROUND(MIN(INDEX(Assumptions!$D$13:$D$18,MATCH(E12132,Assumptions!$A$13:$A$18,0)),MAX(INDEX(Assumptions!$C$13:$C$18,MATCH(E12132,Assumptions!$A$13:$A$18,0)),INDEX(Assumptions!$B$13:$B$18,MATCH(E12132,Assumptions!$A$13:$A$18,0))*F12132)),2)</f>
        <v>0</v>
      </c>
    </row>
    <row r="12133" customFormat="false" ht="15" hidden="false" customHeight="false" outlineLevel="0" collapsed="false">
      <c r="A12133" s="24" t="s">
        <v>12956</v>
      </c>
      <c r="B12133" s="39" t="n">
        <v>46275</v>
      </c>
      <c r="C12133" s="24" t="s">
        <v>345</v>
      </c>
      <c r="D12133" s="24" t="s">
        <v>826</v>
      </c>
      <c r="E12133" s="24" t="s">
        <v>103</v>
      </c>
      <c r="F12133" s="38" t="n">
        <v>1330</v>
      </c>
      <c r="G12133" s="42" t="n">
        <f aca="false">DATE(YEAR(B12133),MONTH(B12133),1)</f>
        <v>46266</v>
      </c>
      <c r="H12133" s="24" t="str">
        <f aca="false">INDEX(Customers!$B$2:$B$601,MATCH(C12133,Customers!$A$2:$A$601,0))</f>
        <v>Central</v>
      </c>
      <c r="I12133" s="43" t="n">
        <f aca="false">ROUND(MIN(INDEX(Assumptions!$D$13:$D$18,MATCH(E12133,Assumptions!$A$13:$A$18,0)),MAX(INDEX(Assumptions!$C$13:$C$18,MATCH(E12133,Assumptions!$A$13:$A$18,0)),INDEX(Assumptions!$B$13:$B$18,MATCH(E12133,Assumptions!$A$13:$A$18,0))*F12133)),2)</f>
        <v>13.3</v>
      </c>
    </row>
    <row r="12134" customFormat="false" ht="15" hidden="false" customHeight="false" outlineLevel="0" collapsed="false">
      <c r="A12134" s="24" t="s">
        <v>12957</v>
      </c>
      <c r="B12134" s="39" t="n">
        <v>46275</v>
      </c>
      <c r="C12134" s="24" t="s">
        <v>350</v>
      </c>
      <c r="D12134" s="24" t="s">
        <v>826</v>
      </c>
      <c r="E12134" s="24" t="s">
        <v>103</v>
      </c>
      <c r="F12134" s="38" t="n">
        <v>250</v>
      </c>
      <c r="G12134" s="42" t="n">
        <f aca="false">DATE(YEAR(B12134),MONTH(B12134),1)</f>
        <v>46266</v>
      </c>
      <c r="H12134" s="24" t="str">
        <f aca="false">INDEX(Customers!$B$2:$B$601,MATCH(C12134,Customers!$A$2:$A$601,0))</f>
        <v>Rift Valley</v>
      </c>
      <c r="I12134" s="43" t="n">
        <f aca="false">ROUND(MIN(INDEX(Assumptions!$D$13:$D$18,MATCH(E12134,Assumptions!$A$13:$A$18,0)),MAX(INDEX(Assumptions!$C$13:$C$18,MATCH(E12134,Assumptions!$A$13:$A$18,0)),INDEX(Assumptions!$B$13:$B$18,MATCH(E12134,Assumptions!$A$13:$A$18,0))*F12134)),2)</f>
        <v>5</v>
      </c>
    </row>
    <row r="12135" customFormat="false" ht="15" hidden="false" customHeight="false" outlineLevel="0" collapsed="false">
      <c r="A12135" s="24" t="s">
        <v>12958</v>
      </c>
      <c r="B12135" s="39" t="n">
        <v>46275</v>
      </c>
      <c r="C12135" s="24" t="s">
        <v>360</v>
      </c>
      <c r="D12135" s="24" t="s">
        <v>826</v>
      </c>
      <c r="E12135" s="24" t="s">
        <v>111</v>
      </c>
      <c r="F12135" s="38" t="n">
        <v>50</v>
      </c>
      <c r="G12135" s="42" t="n">
        <f aca="false">DATE(YEAR(B12135),MONTH(B12135),1)</f>
        <v>46266</v>
      </c>
      <c r="H12135" s="24" t="str">
        <f aca="false">INDEX(Customers!$B$2:$B$601,MATCH(C12135,Customers!$A$2:$A$601,0))</f>
        <v>Coast</v>
      </c>
      <c r="I12135" s="43" t="n">
        <f aca="false">ROUND(MIN(INDEX(Assumptions!$D$13:$D$18,MATCH(E12135,Assumptions!$A$13:$A$18,0)),MAX(INDEX(Assumptions!$C$13:$C$18,MATCH(E12135,Assumptions!$A$13:$A$18,0)),INDEX(Assumptions!$B$13:$B$18,MATCH(E12135,Assumptions!$A$13:$A$18,0))*F12135)),2)</f>
        <v>2</v>
      </c>
    </row>
    <row r="12136" customFormat="false" ht="15" hidden="false" customHeight="false" outlineLevel="0" collapsed="false">
      <c r="A12136" s="24" t="s">
        <v>12959</v>
      </c>
      <c r="B12136" s="39" t="n">
        <v>46275</v>
      </c>
      <c r="C12136" s="24" t="s">
        <v>376</v>
      </c>
      <c r="D12136" s="24" t="s">
        <v>826</v>
      </c>
      <c r="E12136" s="24" t="s">
        <v>113</v>
      </c>
      <c r="F12136" s="38" t="n">
        <v>250</v>
      </c>
      <c r="G12136" s="42" t="n">
        <f aca="false">DATE(YEAR(B12136),MONTH(B12136),1)</f>
        <v>46266</v>
      </c>
      <c r="H12136" s="24" t="str">
        <f aca="false">INDEX(Customers!$B$2:$B$601,MATCH(C12136,Customers!$A$2:$A$601,0))</f>
        <v>Nairobi</v>
      </c>
      <c r="I12136" s="43" t="n">
        <f aca="false">ROUND(MIN(INDEX(Assumptions!$D$13:$D$18,MATCH(E12136,Assumptions!$A$13:$A$18,0)),MAX(INDEX(Assumptions!$C$13:$C$18,MATCH(E12136,Assumptions!$A$13:$A$18,0)),INDEX(Assumptions!$B$13:$B$18,MATCH(E12136,Assumptions!$A$13:$A$18,0))*F12136)),2)</f>
        <v>12.5</v>
      </c>
    </row>
    <row r="12137" customFormat="false" ht="15" hidden="false" customHeight="false" outlineLevel="0" collapsed="false">
      <c r="A12137" s="24" t="s">
        <v>12960</v>
      </c>
      <c r="B12137" s="39" t="n">
        <v>46275</v>
      </c>
      <c r="C12137" s="24" t="s">
        <v>422</v>
      </c>
      <c r="D12137" s="24" t="s">
        <v>826</v>
      </c>
      <c r="E12137" s="24" t="s">
        <v>111</v>
      </c>
      <c r="F12137" s="38" t="n">
        <v>50</v>
      </c>
      <c r="G12137" s="42" t="n">
        <f aca="false">DATE(YEAR(B12137),MONTH(B12137),1)</f>
        <v>46266</v>
      </c>
      <c r="H12137" s="24" t="str">
        <f aca="false">INDEX(Customers!$B$2:$B$601,MATCH(C12137,Customers!$A$2:$A$601,0))</f>
        <v>Coast</v>
      </c>
      <c r="I12137" s="43" t="n">
        <f aca="false">ROUND(MIN(INDEX(Assumptions!$D$13:$D$18,MATCH(E12137,Assumptions!$A$13:$A$18,0)),MAX(INDEX(Assumptions!$C$13:$C$18,MATCH(E12137,Assumptions!$A$13:$A$18,0)),INDEX(Assumptions!$B$13:$B$18,MATCH(E12137,Assumptions!$A$13:$A$18,0))*F12137)),2)</f>
        <v>2</v>
      </c>
    </row>
    <row r="12138" customFormat="false" ht="15" hidden="false" customHeight="false" outlineLevel="0" collapsed="false">
      <c r="A12138" s="24" t="s">
        <v>12961</v>
      </c>
      <c r="B12138" s="39" t="n">
        <v>46275</v>
      </c>
      <c r="C12138" s="24" t="s">
        <v>442</v>
      </c>
      <c r="D12138" s="24" t="s">
        <v>175</v>
      </c>
      <c r="E12138" s="24" t="s">
        <v>105</v>
      </c>
      <c r="F12138" s="38" t="n">
        <v>17250</v>
      </c>
      <c r="G12138" s="42" t="n">
        <f aca="false">DATE(YEAR(B12138),MONTH(B12138),1)</f>
        <v>46266</v>
      </c>
      <c r="H12138" s="24" t="str">
        <f aca="false">INDEX(Customers!$B$2:$B$601,MATCH(C12138,Customers!$A$2:$A$601,0))</f>
        <v>Rift Valley</v>
      </c>
      <c r="I12138" s="43" t="n">
        <f aca="false">ROUND(MIN(INDEX(Assumptions!$D$13:$D$18,MATCH(E12138,Assumptions!$A$13:$A$18,0)),MAX(INDEX(Assumptions!$C$13:$C$18,MATCH(E12138,Assumptions!$A$13:$A$18,0)),INDEX(Assumptions!$B$13:$B$18,MATCH(E12138,Assumptions!$A$13:$A$18,0))*F12138)),2)</f>
        <v>200</v>
      </c>
    </row>
    <row r="12139" customFormat="false" ht="15" hidden="false" customHeight="false" outlineLevel="0" collapsed="false">
      <c r="A12139" s="24" t="s">
        <v>12962</v>
      </c>
      <c r="B12139" s="39" t="n">
        <v>46275</v>
      </c>
      <c r="C12139" s="24" t="s">
        <v>446</v>
      </c>
      <c r="D12139" s="24" t="s">
        <v>826</v>
      </c>
      <c r="E12139" s="24" t="s">
        <v>111</v>
      </c>
      <c r="F12139" s="38" t="n">
        <v>100</v>
      </c>
      <c r="G12139" s="42" t="n">
        <f aca="false">DATE(YEAR(B12139),MONTH(B12139),1)</f>
        <v>46266</v>
      </c>
      <c r="H12139" s="24" t="str">
        <f aca="false">INDEX(Customers!$B$2:$B$601,MATCH(C12139,Customers!$A$2:$A$601,0))</f>
        <v>Central</v>
      </c>
      <c r="I12139" s="43" t="n">
        <f aca="false">ROUND(MIN(INDEX(Assumptions!$D$13:$D$18,MATCH(E12139,Assumptions!$A$13:$A$18,0)),MAX(INDEX(Assumptions!$C$13:$C$18,MATCH(E12139,Assumptions!$A$13:$A$18,0)),INDEX(Assumptions!$B$13:$B$18,MATCH(E12139,Assumptions!$A$13:$A$18,0))*F12139)),2)</f>
        <v>4</v>
      </c>
    </row>
    <row r="12140" customFormat="false" ht="15" hidden="false" customHeight="false" outlineLevel="0" collapsed="false">
      <c r="A12140" s="24" t="s">
        <v>12963</v>
      </c>
      <c r="B12140" s="39" t="n">
        <v>46275</v>
      </c>
      <c r="C12140" s="24" t="s">
        <v>461</v>
      </c>
      <c r="D12140" s="24" t="s">
        <v>193</v>
      </c>
      <c r="E12140" s="24" t="s">
        <v>107</v>
      </c>
      <c r="F12140" s="38" t="n">
        <v>5890</v>
      </c>
      <c r="G12140" s="42" t="n">
        <f aca="false">DATE(YEAR(B12140),MONTH(B12140),1)</f>
        <v>46266</v>
      </c>
      <c r="H12140" s="24" t="str">
        <f aca="false">INDEX(Customers!$B$2:$B$601,MATCH(C12140,Customers!$A$2:$A$601,0))</f>
        <v>Western</v>
      </c>
      <c r="I12140" s="43" t="n">
        <f aca="false">ROUND(MIN(INDEX(Assumptions!$D$13:$D$18,MATCH(E12140,Assumptions!$A$13:$A$18,0)),MAX(INDEX(Assumptions!$C$13:$C$18,MATCH(E12140,Assumptions!$A$13:$A$18,0)),INDEX(Assumptions!$B$13:$B$18,MATCH(E12140,Assumptions!$A$13:$A$18,0))*F12140)),2)</f>
        <v>0</v>
      </c>
    </row>
    <row r="12141" customFormat="false" ht="15" hidden="false" customHeight="false" outlineLevel="0" collapsed="false">
      <c r="A12141" s="24" t="s">
        <v>12964</v>
      </c>
      <c r="B12141" s="39" t="n">
        <v>46275</v>
      </c>
      <c r="C12141" s="24" t="s">
        <v>474</v>
      </c>
      <c r="D12141" s="24" t="s">
        <v>210</v>
      </c>
      <c r="E12141" s="24" t="s">
        <v>105</v>
      </c>
      <c r="F12141" s="38" t="n">
        <v>7410</v>
      </c>
      <c r="G12141" s="42" t="n">
        <f aca="false">DATE(YEAR(B12141),MONTH(B12141),1)</f>
        <v>46266</v>
      </c>
      <c r="H12141" s="24" t="str">
        <f aca="false">INDEX(Customers!$B$2:$B$601,MATCH(C12141,Customers!$A$2:$A$601,0))</f>
        <v>Eastern</v>
      </c>
      <c r="I12141" s="43" t="n">
        <f aca="false">ROUND(MIN(INDEX(Assumptions!$D$13:$D$18,MATCH(E12141,Assumptions!$A$13:$A$18,0)),MAX(INDEX(Assumptions!$C$13:$C$18,MATCH(E12141,Assumptions!$A$13:$A$18,0)),INDEX(Assumptions!$B$13:$B$18,MATCH(E12141,Assumptions!$A$13:$A$18,0))*F12141)),2)</f>
        <v>111.15</v>
      </c>
    </row>
    <row r="12142" customFormat="false" ht="15" hidden="false" customHeight="false" outlineLevel="0" collapsed="false">
      <c r="A12142" s="24" t="s">
        <v>12965</v>
      </c>
      <c r="B12142" s="39" t="n">
        <v>46275</v>
      </c>
      <c r="C12142" s="24" t="s">
        <v>504</v>
      </c>
      <c r="D12142" s="24" t="s">
        <v>826</v>
      </c>
      <c r="E12142" s="24" t="s">
        <v>111</v>
      </c>
      <c r="F12142" s="38" t="n">
        <v>500</v>
      </c>
      <c r="G12142" s="42" t="n">
        <f aca="false">DATE(YEAR(B12142),MONTH(B12142),1)</f>
        <v>46266</v>
      </c>
      <c r="H12142" s="24" t="str">
        <f aca="false">INDEX(Customers!$B$2:$B$601,MATCH(C12142,Customers!$A$2:$A$601,0))</f>
        <v>Coast</v>
      </c>
      <c r="I12142" s="43" t="n">
        <f aca="false">ROUND(MIN(INDEX(Assumptions!$D$13:$D$18,MATCH(E12142,Assumptions!$A$13:$A$18,0)),MAX(INDEX(Assumptions!$C$13:$C$18,MATCH(E12142,Assumptions!$A$13:$A$18,0)),INDEX(Assumptions!$B$13:$B$18,MATCH(E12142,Assumptions!$A$13:$A$18,0))*F12142)),2)</f>
        <v>20</v>
      </c>
    </row>
    <row r="12143" customFormat="false" ht="15" hidden="false" customHeight="false" outlineLevel="0" collapsed="false">
      <c r="A12143" s="24" t="s">
        <v>12966</v>
      </c>
      <c r="B12143" s="39" t="n">
        <v>46275</v>
      </c>
      <c r="C12143" s="24" t="s">
        <v>513</v>
      </c>
      <c r="D12143" s="24" t="s">
        <v>826</v>
      </c>
      <c r="E12143" s="24" t="s">
        <v>113</v>
      </c>
      <c r="F12143" s="38" t="n">
        <v>50</v>
      </c>
      <c r="G12143" s="42" t="n">
        <f aca="false">DATE(YEAR(B12143),MONTH(B12143),1)</f>
        <v>46266</v>
      </c>
      <c r="H12143" s="24" t="str">
        <f aca="false">INDEX(Customers!$B$2:$B$601,MATCH(C12143,Customers!$A$2:$A$601,0))</f>
        <v>Eastern</v>
      </c>
      <c r="I12143" s="43" t="n">
        <f aca="false">ROUND(MIN(INDEX(Assumptions!$D$13:$D$18,MATCH(E12143,Assumptions!$A$13:$A$18,0)),MAX(INDEX(Assumptions!$C$13:$C$18,MATCH(E12143,Assumptions!$A$13:$A$18,0)),INDEX(Assumptions!$B$13:$B$18,MATCH(E12143,Assumptions!$A$13:$A$18,0))*F12143)),2)</f>
        <v>2.5</v>
      </c>
    </row>
    <row r="12144" customFormat="false" ht="15" hidden="false" customHeight="false" outlineLevel="0" collapsed="false">
      <c r="A12144" s="24" t="s">
        <v>12967</v>
      </c>
      <c r="B12144" s="39" t="n">
        <v>46275</v>
      </c>
      <c r="C12144" s="24" t="s">
        <v>522</v>
      </c>
      <c r="D12144" s="24" t="s">
        <v>826</v>
      </c>
      <c r="E12144" s="24" t="s">
        <v>103</v>
      </c>
      <c r="F12144" s="38" t="n">
        <v>5060</v>
      </c>
      <c r="G12144" s="42" t="n">
        <f aca="false">DATE(YEAR(B12144),MONTH(B12144),1)</f>
        <v>46266</v>
      </c>
      <c r="H12144" s="24" t="str">
        <f aca="false">INDEX(Customers!$B$2:$B$601,MATCH(C12144,Customers!$A$2:$A$601,0))</f>
        <v>Central</v>
      </c>
      <c r="I12144" s="43" t="n">
        <f aca="false">ROUND(MIN(INDEX(Assumptions!$D$13:$D$18,MATCH(E12144,Assumptions!$A$13:$A$18,0)),MAX(INDEX(Assumptions!$C$13:$C$18,MATCH(E12144,Assumptions!$A$13:$A$18,0)),INDEX(Assumptions!$B$13:$B$18,MATCH(E12144,Assumptions!$A$13:$A$18,0))*F12144)),2)</f>
        <v>50.6</v>
      </c>
    </row>
    <row r="12145" customFormat="false" ht="15" hidden="false" customHeight="false" outlineLevel="0" collapsed="false">
      <c r="A12145" s="24" t="s">
        <v>12968</v>
      </c>
      <c r="B12145" s="39" t="n">
        <v>46275</v>
      </c>
      <c r="C12145" s="24" t="s">
        <v>536</v>
      </c>
      <c r="D12145" s="24" t="s">
        <v>826</v>
      </c>
      <c r="E12145" s="24" t="s">
        <v>113</v>
      </c>
      <c r="F12145" s="38" t="n">
        <v>500</v>
      </c>
      <c r="G12145" s="42" t="n">
        <f aca="false">DATE(YEAR(B12145),MONTH(B12145),1)</f>
        <v>46266</v>
      </c>
      <c r="H12145" s="24" t="str">
        <f aca="false">INDEX(Customers!$B$2:$B$601,MATCH(C12145,Customers!$A$2:$A$601,0))</f>
        <v>Nairobi</v>
      </c>
      <c r="I12145" s="43" t="n">
        <f aca="false">ROUND(MIN(INDEX(Assumptions!$D$13:$D$18,MATCH(E12145,Assumptions!$A$13:$A$18,0)),MAX(INDEX(Assumptions!$C$13:$C$18,MATCH(E12145,Assumptions!$A$13:$A$18,0)),INDEX(Assumptions!$B$13:$B$18,MATCH(E12145,Assumptions!$A$13:$A$18,0))*F12145)),2)</f>
        <v>25</v>
      </c>
    </row>
    <row r="12146" customFormat="false" ht="15" hidden="false" customHeight="false" outlineLevel="0" collapsed="false">
      <c r="A12146" s="24" t="s">
        <v>12969</v>
      </c>
      <c r="B12146" s="39" t="n">
        <v>46275</v>
      </c>
      <c r="C12146" s="24" t="s">
        <v>539</v>
      </c>
      <c r="D12146" s="24" t="s">
        <v>826</v>
      </c>
      <c r="E12146" s="24" t="s">
        <v>111</v>
      </c>
      <c r="F12146" s="38" t="n">
        <v>100</v>
      </c>
      <c r="G12146" s="42" t="n">
        <f aca="false">DATE(YEAR(B12146),MONTH(B12146),1)</f>
        <v>46266</v>
      </c>
      <c r="H12146" s="24" t="str">
        <f aca="false">INDEX(Customers!$B$2:$B$601,MATCH(C12146,Customers!$A$2:$A$601,0))</f>
        <v>Nairobi</v>
      </c>
      <c r="I12146" s="43" t="n">
        <f aca="false">ROUND(MIN(INDEX(Assumptions!$D$13:$D$18,MATCH(E12146,Assumptions!$A$13:$A$18,0)),MAX(INDEX(Assumptions!$C$13:$C$18,MATCH(E12146,Assumptions!$A$13:$A$18,0)),INDEX(Assumptions!$B$13:$B$18,MATCH(E12146,Assumptions!$A$13:$A$18,0))*F12146)),2)</f>
        <v>4</v>
      </c>
    </row>
    <row r="12147" customFormat="false" ht="15" hidden="false" customHeight="false" outlineLevel="0" collapsed="false">
      <c r="A12147" s="24" t="s">
        <v>12970</v>
      </c>
      <c r="B12147" s="39" t="n">
        <v>46275</v>
      </c>
      <c r="C12147" s="24" t="s">
        <v>551</v>
      </c>
      <c r="D12147" s="24" t="s">
        <v>164</v>
      </c>
      <c r="E12147" s="24" t="s">
        <v>107</v>
      </c>
      <c r="F12147" s="38" t="n">
        <v>6980</v>
      </c>
      <c r="G12147" s="42" t="n">
        <f aca="false">DATE(YEAR(B12147),MONTH(B12147),1)</f>
        <v>46266</v>
      </c>
      <c r="H12147" s="24" t="str">
        <f aca="false">INDEX(Customers!$B$2:$B$601,MATCH(C12147,Customers!$A$2:$A$601,0))</f>
        <v>Central</v>
      </c>
      <c r="I12147" s="43" t="n">
        <f aca="false">ROUND(MIN(INDEX(Assumptions!$D$13:$D$18,MATCH(E12147,Assumptions!$A$13:$A$18,0)),MAX(INDEX(Assumptions!$C$13:$C$18,MATCH(E12147,Assumptions!$A$13:$A$18,0)),INDEX(Assumptions!$B$13:$B$18,MATCH(E12147,Assumptions!$A$13:$A$18,0))*F12147)),2)</f>
        <v>0</v>
      </c>
    </row>
    <row r="12148" customFormat="false" ht="15" hidden="false" customHeight="false" outlineLevel="0" collapsed="false">
      <c r="A12148" s="24" t="s">
        <v>12971</v>
      </c>
      <c r="B12148" s="39" t="n">
        <v>46275</v>
      </c>
      <c r="C12148" s="24" t="s">
        <v>564</v>
      </c>
      <c r="D12148" s="24" t="s">
        <v>826</v>
      </c>
      <c r="E12148" s="24" t="s">
        <v>103</v>
      </c>
      <c r="F12148" s="38" t="n">
        <v>80</v>
      </c>
      <c r="G12148" s="42" t="n">
        <f aca="false">DATE(YEAR(B12148),MONTH(B12148),1)</f>
        <v>46266</v>
      </c>
      <c r="H12148" s="24" t="str">
        <f aca="false">INDEX(Customers!$B$2:$B$601,MATCH(C12148,Customers!$A$2:$A$601,0))</f>
        <v>Coast</v>
      </c>
      <c r="I12148" s="43" t="n">
        <f aca="false">ROUND(MIN(INDEX(Assumptions!$D$13:$D$18,MATCH(E12148,Assumptions!$A$13:$A$18,0)),MAX(INDEX(Assumptions!$C$13:$C$18,MATCH(E12148,Assumptions!$A$13:$A$18,0)),INDEX(Assumptions!$B$13:$B$18,MATCH(E12148,Assumptions!$A$13:$A$18,0))*F12148)),2)</f>
        <v>5</v>
      </c>
    </row>
    <row r="12149" customFormat="false" ht="15" hidden="false" customHeight="false" outlineLevel="0" collapsed="false">
      <c r="A12149" s="24" t="s">
        <v>12972</v>
      </c>
      <c r="B12149" s="39" t="n">
        <v>46275</v>
      </c>
      <c r="C12149" s="24" t="s">
        <v>575</v>
      </c>
      <c r="D12149" s="24" t="s">
        <v>826</v>
      </c>
      <c r="E12149" s="24" t="s">
        <v>111</v>
      </c>
      <c r="F12149" s="38" t="n">
        <v>20</v>
      </c>
      <c r="G12149" s="42" t="n">
        <f aca="false">DATE(YEAR(B12149),MONTH(B12149),1)</f>
        <v>46266</v>
      </c>
      <c r="H12149" s="24" t="str">
        <f aca="false">INDEX(Customers!$B$2:$B$601,MATCH(C12149,Customers!$A$2:$A$601,0))</f>
        <v>Nairobi</v>
      </c>
      <c r="I12149" s="43" t="n">
        <f aca="false">ROUND(MIN(INDEX(Assumptions!$D$13:$D$18,MATCH(E12149,Assumptions!$A$13:$A$18,0)),MAX(INDEX(Assumptions!$C$13:$C$18,MATCH(E12149,Assumptions!$A$13:$A$18,0)),INDEX(Assumptions!$B$13:$B$18,MATCH(E12149,Assumptions!$A$13:$A$18,0))*F12149)),2)</f>
        <v>0.8</v>
      </c>
    </row>
    <row r="12150" customFormat="false" ht="15" hidden="false" customHeight="false" outlineLevel="0" collapsed="false">
      <c r="A12150" s="24" t="s">
        <v>12973</v>
      </c>
      <c r="B12150" s="39" t="n">
        <v>46275</v>
      </c>
      <c r="C12150" s="24" t="s">
        <v>588</v>
      </c>
      <c r="D12150" s="24" t="s">
        <v>826</v>
      </c>
      <c r="E12150" s="24" t="s">
        <v>113</v>
      </c>
      <c r="F12150" s="38" t="n">
        <v>1000</v>
      </c>
      <c r="G12150" s="42" t="n">
        <f aca="false">DATE(YEAR(B12150),MONTH(B12150),1)</f>
        <v>46266</v>
      </c>
      <c r="H12150" s="24" t="str">
        <f aca="false">INDEX(Customers!$B$2:$B$601,MATCH(C12150,Customers!$A$2:$A$601,0))</f>
        <v>Nairobi</v>
      </c>
      <c r="I12150" s="43" t="n">
        <f aca="false">ROUND(MIN(INDEX(Assumptions!$D$13:$D$18,MATCH(E12150,Assumptions!$A$13:$A$18,0)),MAX(INDEX(Assumptions!$C$13:$C$18,MATCH(E12150,Assumptions!$A$13:$A$18,0)),INDEX(Assumptions!$B$13:$B$18,MATCH(E12150,Assumptions!$A$13:$A$18,0))*F12150)),2)</f>
        <v>50</v>
      </c>
    </row>
    <row r="12151" customFormat="false" ht="15" hidden="false" customHeight="false" outlineLevel="0" collapsed="false">
      <c r="A12151" s="24" t="s">
        <v>12974</v>
      </c>
      <c r="B12151" s="39" t="n">
        <v>46275</v>
      </c>
      <c r="C12151" s="24" t="s">
        <v>588</v>
      </c>
      <c r="D12151" s="24" t="s">
        <v>826</v>
      </c>
      <c r="E12151" s="24" t="s">
        <v>103</v>
      </c>
      <c r="F12151" s="38" t="n">
        <v>1790</v>
      </c>
      <c r="G12151" s="42" t="n">
        <f aca="false">DATE(YEAR(B12151),MONTH(B12151),1)</f>
        <v>46266</v>
      </c>
      <c r="H12151" s="24" t="str">
        <f aca="false">INDEX(Customers!$B$2:$B$601,MATCH(C12151,Customers!$A$2:$A$601,0))</f>
        <v>Nairobi</v>
      </c>
      <c r="I12151" s="43" t="n">
        <f aca="false">ROUND(MIN(INDEX(Assumptions!$D$13:$D$18,MATCH(E12151,Assumptions!$A$13:$A$18,0)),MAX(INDEX(Assumptions!$C$13:$C$18,MATCH(E12151,Assumptions!$A$13:$A$18,0)),INDEX(Assumptions!$B$13:$B$18,MATCH(E12151,Assumptions!$A$13:$A$18,0))*F12151)),2)</f>
        <v>17.9</v>
      </c>
    </row>
    <row r="12152" customFormat="false" ht="15" hidden="false" customHeight="false" outlineLevel="0" collapsed="false">
      <c r="A12152" s="24" t="s">
        <v>12975</v>
      </c>
      <c r="B12152" s="39" t="n">
        <v>46275</v>
      </c>
      <c r="C12152" s="24" t="s">
        <v>589</v>
      </c>
      <c r="D12152" s="24" t="s">
        <v>826</v>
      </c>
      <c r="E12152" s="24" t="s">
        <v>103</v>
      </c>
      <c r="F12152" s="38" t="n">
        <v>2900</v>
      </c>
      <c r="G12152" s="42" t="n">
        <f aca="false">DATE(YEAR(B12152),MONTH(B12152),1)</f>
        <v>46266</v>
      </c>
      <c r="H12152" s="24" t="str">
        <f aca="false">INDEX(Customers!$B$2:$B$601,MATCH(C12152,Customers!$A$2:$A$601,0))</f>
        <v>Eastern</v>
      </c>
      <c r="I12152" s="43" t="n">
        <f aca="false">ROUND(MIN(INDEX(Assumptions!$D$13:$D$18,MATCH(E12152,Assumptions!$A$13:$A$18,0)),MAX(INDEX(Assumptions!$C$13:$C$18,MATCH(E12152,Assumptions!$A$13:$A$18,0)),INDEX(Assumptions!$B$13:$B$18,MATCH(E12152,Assumptions!$A$13:$A$18,0))*F12152)),2)</f>
        <v>29</v>
      </c>
    </row>
    <row r="12153" customFormat="false" ht="15" hidden="false" customHeight="false" outlineLevel="0" collapsed="false">
      <c r="A12153" s="24" t="s">
        <v>12976</v>
      </c>
      <c r="B12153" s="39" t="n">
        <v>46275</v>
      </c>
      <c r="C12153" s="24" t="s">
        <v>614</v>
      </c>
      <c r="D12153" s="24" t="s">
        <v>826</v>
      </c>
      <c r="E12153" s="24" t="s">
        <v>103</v>
      </c>
      <c r="F12153" s="38" t="n">
        <v>310</v>
      </c>
      <c r="G12153" s="42" t="n">
        <f aca="false">DATE(YEAR(B12153),MONTH(B12153),1)</f>
        <v>46266</v>
      </c>
      <c r="H12153" s="24" t="str">
        <f aca="false">INDEX(Customers!$B$2:$B$601,MATCH(C12153,Customers!$A$2:$A$601,0))</f>
        <v>Central</v>
      </c>
      <c r="I12153" s="43" t="n">
        <f aca="false">ROUND(MIN(INDEX(Assumptions!$D$13:$D$18,MATCH(E12153,Assumptions!$A$13:$A$18,0)),MAX(INDEX(Assumptions!$C$13:$C$18,MATCH(E12153,Assumptions!$A$13:$A$18,0)),INDEX(Assumptions!$B$13:$B$18,MATCH(E12153,Assumptions!$A$13:$A$18,0))*F12153)),2)</f>
        <v>5</v>
      </c>
    </row>
    <row r="12154" customFormat="false" ht="15" hidden="false" customHeight="false" outlineLevel="0" collapsed="false">
      <c r="A12154" s="24" t="s">
        <v>12977</v>
      </c>
      <c r="B12154" s="39" t="n">
        <v>46275</v>
      </c>
      <c r="C12154" s="24" t="s">
        <v>627</v>
      </c>
      <c r="D12154" s="24" t="s">
        <v>826</v>
      </c>
      <c r="E12154" s="24" t="s">
        <v>113</v>
      </c>
      <c r="F12154" s="38" t="n">
        <v>250</v>
      </c>
      <c r="G12154" s="42" t="n">
        <f aca="false">DATE(YEAR(B12154),MONTH(B12154),1)</f>
        <v>46266</v>
      </c>
      <c r="H12154" s="24" t="str">
        <f aca="false">INDEX(Customers!$B$2:$B$601,MATCH(C12154,Customers!$A$2:$A$601,0))</f>
        <v>Central</v>
      </c>
      <c r="I12154" s="43" t="n">
        <f aca="false">ROUND(MIN(INDEX(Assumptions!$D$13:$D$18,MATCH(E12154,Assumptions!$A$13:$A$18,0)),MAX(INDEX(Assumptions!$C$13:$C$18,MATCH(E12154,Assumptions!$A$13:$A$18,0)),INDEX(Assumptions!$B$13:$B$18,MATCH(E12154,Assumptions!$A$13:$A$18,0))*F12154)),2)</f>
        <v>12.5</v>
      </c>
    </row>
    <row r="12155" customFormat="false" ht="15" hidden="false" customHeight="false" outlineLevel="0" collapsed="false">
      <c r="A12155" s="24" t="s">
        <v>12978</v>
      </c>
      <c r="B12155" s="39" t="n">
        <v>46275</v>
      </c>
      <c r="C12155" s="24" t="s">
        <v>656</v>
      </c>
      <c r="D12155" s="24" t="s">
        <v>826</v>
      </c>
      <c r="E12155" s="24" t="s">
        <v>113</v>
      </c>
      <c r="F12155" s="38" t="n">
        <v>50</v>
      </c>
      <c r="G12155" s="42" t="n">
        <f aca="false">DATE(YEAR(B12155),MONTH(B12155),1)</f>
        <v>46266</v>
      </c>
      <c r="H12155" s="24" t="str">
        <f aca="false">INDEX(Customers!$B$2:$B$601,MATCH(C12155,Customers!$A$2:$A$601,0))</f>
        <v>Nairobi</v>
      </c>
      <c r="I12155" s="43" t="n">
        <f aca="false">ROUND(MIN(INDEX(Assumptions!$D$13:$D$18,MATCH(E12155,Assumptions!$A$13:$A$18,0)),MAX(INDEX(Assumptions!$C$13:$C$18,MATCH(E12155,Assumptions!$A$13:$A$18,0)),INDEX(Assumptions!$B$13:$B$18,MATCH(E12155,Assumptions!$A$13:$A$18,0))*F12155)),2)</f>
        <v>2.5</v>
      </c>
    </row>
    <row r="12156" customFormat="false" ht="15" hidden="false" customHeight="false" outlineLevel="0" collapsed="false">
      <c r="A12156" s="24" t="s">
        <v>12979</v>
      </c>
      <c r="B12156" s="39" t="n">
        <v>46275</v>
      </c>
      <c r="C12156" s="24" t="s">
        <v>701</v>
      </c>
      <c r="D12156" s="24" t="s">
        <v>826</v>
      </c>
      <c r="E12156" s="24" t="s">
        <v>113</v>
      </c>
      <c r="F12156" s="38" t="n">
        <v>250</v>
      </c>
      <c r="G12156" s="42" t="n">
        <f aca="false">DATE(YEAR(B12156),MONTH(B12156),1)</f>
        <v>46266</v>
      </c>
      <c r="H12156" s="24" t="str">
        <f aca="false">INDEX(Customers!$B$2:$B$601,MATCH(C12156,Customers!$A$2:$A$601,0))</f>
        <v>Nairobi</v>
      </c>
      <c r="I12156" s="43" t="n">
        <f aca="false">ROUND(MIN(INDEX(Assumptions!$D$13:$D$18,MATCH(E12156,Assumptions!$A$13:$A$18,0)),MAX(INDEX(Assumptions!$C$13:$C$18,MATCH(E12156,Assumptions!$A$13:$A$18,0)),INDEX(Assumptions!$B$13:$B$18,MATCH(E12156,Assumptions!$A$13:$A$18,0))*F12156)),2)</f>
        <v>12.5</v>
      </c>
    </row>
    <row r="12157" customFormat="false" ht="15" hidden="false" customHeight="false" outlineLevel="0" collapsed="false">
      <c r="A12157" s="24" t="s">
        <v>12980</v>
      </c>
      <c r="B12157" s="39" t="n">
        <v>46275</v>
      </c>
      <c r="C12157" s="24" t="s">
        <v>701</v>
      </c>
      <c r="D12157" s="24" t="s">
        <v>159</v>
      </c>
      <c r="E12157" s="24" t="s">
        <v>107</v>
      </c>
      <c r="F12157" s="38" t="n">
        <v>129190</v>
      </c>
      <c r="G12157" s="42" t="n">
        <f aca="false">DATE(YEAR(B12157),MONTH(B12157),1)</f>
        <v>46266</v>
      </c>
      <c r="H12157" s="24" t="str">
        <f aca="false">INDEX(Customers!$B$2:$B$601,MATCH(C12157,Customers!$A$2:$A$601,0))</f>
        <v>Nairobi</v>
      </c>
      <c r="I12157" s="43" t="n">
        <f aca="false">ROUND(MIN(INDEX(Assumptions!$D$13:$D$18,MATCH(E12157,Assumptions!$A$13:$A$18,0)),MAX(INDEX(Assumptions!$C$13:$C$18,MATCH(E12157,Assumptions!$A$13:$A$18,0)),INDEX(Assumptions!$B$13:$B$18,MATCH(E12157,Assumptions!$A$13:$A$18,0))*F12157)),2)</f>
        <v>0</v>
      </c>
    </row>
    <row r="12158" customFormat="false" ht="15" hidden="false" customHeight="false" outlineLevel="0" collapsed="false">
      <c r="A12158" s="24" t="s">
        <v>12981</v>
      </c>
      <c r="B12158" s="39" t="n">
        <v>46275</v>
      </c>
      <c r="C12158" s="24" t="s">
        <v>706</v>
      </c>
      <c r="D12158" s="24" t="s">
        <v>826</v>
      </c>
      <c r="E12158" s="24" t="s">
        <v>111</v>
      </c>
      <c r="F12158" s="38" t="n">
        <v>50</v>
      </c>
      <c r="G12158" s="42" t="n">
        <f aca="false">DATE(YEAR(B12158),MONTH(B12158),1)</f>
        <v>46266</v>
      </c>
      <c r="H12158" s="24" t="str">
        <f aca="false">INDEX(Customers!$B$2:$B$601,MATCH(C12158,Customers!$A$2:$A$601,0))</f>
        <v>Eastern</v>
      </c>
      <c r="I12158" s="43" t="n">
        <f aca="false">ROUND(MIN(INDEX(Assumptions!$D$13:$D$18,MATCH(E12158,Assumptions!$A$13:$A$18,0)),MAX(INDEX(Assumptions!$C$13:$C$18,MATCH(E12158,Assumptions!$A$13:$A$18,0)),INDEX(Assumptions!$B$13:$B$18,MATCH(E12158,Assumptions!$A$13:$A$18,0))*F12158)),2)</f>
        <v>2</v>
      </c>
    </row>
    <row r="12159" customFormat="false" ht="15" hidden="false" customHeight="false" outlineLevel="0" collapsed="false">
      <c r="A12159" s="24" t="s">
        <v>12982</v>
      </c>
      <c r="B12159" s="39" t="n">
        <v>46275</v>
      </c>
      <c r="C12159" s="24" t="s">
        <v>723</v>
      </c>
      <c r="D12159" s="24" t="s">
        <v>826</v>
      </c>
      <c r="E12159" s="24" t="s">
        <v>103</v>
      </c>
      <c r="F12159" s="38" t="n">
        <v>540</v>
      </c>
      <c r="G12159" s="42" t="n">
        <f aca="false">DATE(YEAR(B12159),MONTH(B12159),1)</f>
        <v>46266</v>
      </c>
      <c r="H12159" s="24" t="str">
        <f aca="false">INDEX(Customers!$B$2:$B$601,MATCH(C12159,Customers!$A$2:$A$601,0))</f>
        <v>Eastern</v>
      </c>
      <c r="I12159" s="43" t="n">
        <f aca="false">ROUND(MIN(INDEX(Assumptions!$D$13:$D$18,MATCH(E12159,Assumptions!$A$13:$A$18,0)),MAX(INDEX(Assumptions!$C$13:$C$18,MATCH(E12159,Assumptions!$A$13:$A$18,0)),INDEX(Assumptions!$B$13:$B$18,MATCH(E12159,Assumptions!$A$13:$A$18,0))*F12159)),2)</f>
        <v>5.4</v>
      </c>
    </row>
    <row r="12160" customFormat="false" ht="15" hidden="false" customHeight="false" outlineLevel="0" collapsed="false">
      <c r="A12160" s="24" t="s">
        <v>12983</v>
      </c>
      <c r="B12160" s="39" t="n">
        <v>46275</v>
      </c>
      <c r="C12160" s="24" t="s">
        <v>760</v>
      </c>
      <c r="D12160" s="24" t="s">
        <v>826</v>
      </c>
      <c r="E12160" s="24" t="s">
        <v>103</v>
      </c>
      <c r="F12160" s="38" t="n">
        <v>1390</v>
      </c>
      <c r="G12160" s="42" t="n">
        <f aca="false">DATE(YEAR(B12160),MONTH(B12160),1)</f>
        <v>46266</v>
      </c>
      <c r="H12160" s="24" t="str">
        <f aca="false">INDEX(Customers!$B$2:$B$601,MATCH(C12160,Customers!$A$2:$A$601,0))</f>
        <v>Rift Valley</v>
      </c>
      <c r="I12160" s="43" t="n">
        <f aca="false">ROUND(MIN(INDEX(Assumptions!$D$13:$D$18,MATCH(E12160,Assumptions!$A$13:$A$18,0)),MAX(INDEX(Assumptions!$C$13:$C$18,MATCH(E12160,Assumptions!$A$13:$A$18,0)),INDEX(Assumptions!$B$13:$B$18,MATCH(E12160,Assumptions!$A$13:$A$18,0))*F12160)),2)</f>
        <v>13.9</v>
      </c>
    </row>
    <row r="12161" customFormat="false" ht="15" hidden="false" customHeight="false" outlineLevel="0" collapsed="false">
      <c r="A12161" s="24" t="s">
        <v>12984</v>
      </c>
      <c r="B12161" s="39" t="n">
        <v>46275</v>
      </c>
      <c r="C12161" s="24" t="s">
        <v>765</v>
      </c>
      <c r="D12161" s="24" t="s">
        <v>826</v>
      </c>
      <c r="E12161" s="24" t="s">
        <v>113</v>
      </c>
      <c r="F12161" s="38" t="n">
        <v>250</v>
      </c>
      <c r="G12161" s="42" t="n">
        <f aca="false">DATE(YEAR(B12161),MONTH(B12161),1)</f>
        <v>46266</v>
      </c>
      <c r="H12161" s="24" t="str">
        <f aca="false">INDEX(Customers!$B$2:$B$601,MATCH(C12161,Customers!$A$2:$A$601,0))</f>
        <v>Western</v>
      </c>
      <c r="I12161" s="43" t="n">
        <f aca="false">ROUND(MIN(INDEX(Assumptions!$D$13:$D$18,MATCH(E12161,Assumptions!$A$13:$A$18,0)),MAX(INDEX(Assumptions!$C$13:$C$18,MATCH(E12161,Assumptions!$A$13:$A$18,0)),INDEX(Assumptions!$B$13:$B$18,MATCH(E12161,Assumptions!$A$13:$A$18,0))*F12161)),2)</f>
        <v>12.5</v>
      </c>
    </row>
    <row r="12162" customFormat="false" ht="15" hidden="false" customHeight="false" outlineLevel="0" collapsed="false">
      <c r="A12162" s="24" t="s">
        <v>12985</v>
      </c>
      <c r="B12162" s="39" t="n">
        <v>46275</v>
      </c>
      <c r="C12162" s="24" t="s">
        <v>783</v>
      </c>
      <c r="D12162" s="24" t="s">
        <v>826</v>
      </c>
      <c r="E12162" s="24" t="s">
        <v>103</v>
      </c>
      <c r="F12162" s="38" t="n">
        <v>640</v>
      </c>
      <c r="G12162" s="42" t="n">
        <f aca="false">DATE(YEAR(B12162),MONTH(B12162),1)</f>
        <v>46266</v>
      </c>
      <c r="H12162" s="24" t="str">
        <f aca="false">INDEX(Customers!$B$2:$B$601,MATCH(C12162,Customers!$A$2:$A$601,0))</f>
        <v>Nairobi</v>
      </c>
      <c r="I12162" s="43" t="n">
        <f aca="false">ROUND(MIN(INDEX(Assumptions!$D$13:$D$18,MATCH(E12162,Assumptions!$A$13:$A$18,0)),MAX(INDEX(Assumptions!$C$13:$C$18,MATCH(E12162,Assumptions!$A$13:$A$18,0)),INDEX(Assumptions!$B$13:$B$18,MATCH(E12162,Assumptions!$A$13:$A$18,0))*F12162)),2)</f>
        <v>6.4</v>
      </c>
    </row>
    <row r="12163" customFormat="false" ht="15" hidden="false" customHeight="false" outlineLevel="0" collapsed="false">
      <c r="A12163" s="24" t="s">
        <v>12986</v>
      </c>
      <c r="B12163" s="39" t="n">
        <v>46275</v>
      </c>
      <c r="C12163" s="24" t="s">
        <v>807</v>
      </c>
      <c r="D12163" s="24" t="s">
        <v>826</v>
      </c>
      <c r="E12163" s="24" t="s">
        <v>111</v>
      </c>
      <c r="F12163" s="38" t="n">
        <v>50</v>
      </c>
      <c r="G12163" s="42" t="n">
        <f aca="false">DATE(YEAR(B12163),MONTH(B12163),1)</f>
        <v>46266</v>
      </c>
      <c r="H12163" s="24" t="str">
        <f aca="false">INDEX(Customers!$B$2:$B$601,MATCH(C12163,Customers!$A$2:$A$601,0))</f>
        <v>Nairobi</v>
      </c>
      <c r="I12163" s="43" t="n">
        <f aca="false">ROUND(MIN(INDEX(Assumptions!$D$13:$D$18,MATCH(E12163,Assumptions!$A$13:$A$18,0)),MAX(INDEX(Assumptions!$C$13:$C$18,MATCH(E12163,Assumptions!$A$13:$A$18,0)),INDEX(Assumptions!$B$13:$B$18,MATCH(E12163,Assumptions!$A$13:$A$18,0))*F12163)),2)</f>
        <v>2</v>
      </c>
    </row>
    <row r="12164" customFormat="false" ht="15" hidden="false" customHeight="false" outlineLevel="0" collapsed="false">
      <c r="A12164" s="24" t="s">
        <v>12987</v>
      </c>
      <c r="B12164" s="39" t="n">
        <v>46275</v>
      </c>
      <c r="C12164" s="24" t="s">
        <v>815</v>
      </c>
      <c r="D12164" s="24" t="s">
        <v>826</v>
      </c>
      <c r="E12164" s="24" t="s">
        <v>111</v>
      </c>
      <c r="F12164" s="38" t="n">
        <v>50</v>
      </c>
      <c r="G12164" s="42" t="n">
        <f aca="false">DATE(YEAR(B12164),MONTH(B12164),1)</f>
        <v>46266</v>
      </c>
      <c r="H12164" s="24" t="str">
        <f aca="false">INDEX(Customers!$B$2:$B$601,MATCH(C12164,Customers!$A$2:$A$601,0))</f>
        <v>Nairobi</v>
      </c>
      <c r="I12164" s="43" t="n">
        <f aca="false">ROUND(MIN(INDEX(Assumptions!$D$13:$D$18,MATCH(E12164,Assumptions!$A$13:$A$18,0)),MAX(INDEX(Assumptions!$C$13:$C$18,MATCH(E12164,Assumptions!$A$13:$A$18,0)),INDEX(Assumptions!$B$13:$B$18,MATCH(E12164,Assumptions!$A$13:$A$18,0))*F12164)),2)</f>
        <v>2</v>
      </c>
    </row>
    <row r="12165" customFormat="false" ht="15" hidden="false" customHeight="false" outlineLevel="0" collapsed="false">
      <c r="A12165" s="24" t="s">
        <v>12988</v>
      </c>
      <c r="B12165" s="39" t="n">
        <v>46275</v>
      </c>
      <c r="C12165" s="24" t="s">
        <v>820</v>
      </c>
      <c r="D12165" s="24" t="s">
        <v>826</v>
      </c>
      <c r="E12165" s="24" t="s">
        <v>113</v>
      </c>
      <c r="F12165" s="38" t="n">
        <v>50</v>
      </c>
      <c r="G12165" s="42" t="n">
        <f aca="false">DATE(YEAR(B12165),MONTH(B12165),1)</f>
        <v>46266</v>
      </c>
      <c r="H12165" s="24" t="str">
        <f aca="false">INDEX(Customers!$B$2:$B$601,MATCH(C12165,Customers!$A$2:$A$601,0))</f>
        <v>Nairobi</v>
      </c>
      <c r="I12165" s="43" t="n">
        <f aca="false">ROUND(MIN(INDEX(Assumptions!$D$13:$D$18,MATCH(E12165,Assumptions!$A$13:$A$18,0)),MAX(INDEX(Assumptions!$C$13:$C$18,MATCH(E12165,Assumptions!$A$13:$A$18,0)),INDEX(Assumptions!$B$13:$B$18,MATCH(E12165,Assumptions!$A$13:$A$18,0))*F12165)),2)</f>
        <v>2.5</v>
      </c>
    </row>
    <row r="12166" customFormat="false" ht="15" hidden="false" customHeight="false" outlineLevel="0" collapsed="false">
      <c r="A12166" s="24" t="s">
        <v>12989</v>
      </c>
      <c r="B12166" s="39" t="n">
        <v>46276</v>
      </c>
      <c r="C12166" s="24" t="s">
        <v>219</v>
      </c>
      <c r="D12166" s="24" t="s">
        <v>179</v>
      </c>
      <c r="E12166" s="24" t="s">
        <v>105</v>
      </c>
      <c r="F12166" s="38" t="n">
        <v>4970</v>
      </c>
      <c r="G12166" s="42" t="n">
        <f aca="false">DATE(YEAR(B12166),MONTH(B12166),1)</f>
        <v>46266</v>
      </c>
      <c r="H12166" s="24" t="str">
        <f aca="false">INDEX(Customers!$B$2:$B$601,MATCH(C12166,Customers!$A$2:$A$601,0))</f>
        <v>Rift Valley</v>
      </c>
      <c r="I12166" s="43" t="n">
        <f aca="false">ROUND(MIN(INDEX(Assumptions!$D$13:$D$18,MATCH(E12166,Assumptions!$A$13:$A$18,0)),MAX(INDEX(Assumptions!$C$13:$C$18,MATCH(E12166,Assumptions!$A$13:$A$18,0)),INDEX(Assumptions!$B$13:$B$18,MATCH(E12166,Assumptions!$A$13:$A$18,0))*F12166)),2)</f>
        <v>74.55</v>
      </c>
    </row>
    <row r="12167" customFormat="false" ht="15" hidden="false" customHeight="false" outlineLevel="0" collapsed="false">
      <c r="A12167" s="24" t="s">
        <v>12990</v>
      </c>
      <c r="B12167" s="39" t="n">
        <v>46276</v>
      </c>
      <c r="C12167" s="24" t="s">
        <v>227</v>
      </c>
      <c r="D12167" s="24" t="s">
        <v>826</v>
      </c>
      <c r="E12167" s="24" t="s">
        <v>103</v>
      </c>
      <c r="F12167" s="38" t="n">
        <v>2190</v>
      </c>
      <c r="G12167" s="42" t="n">
        <f aca="false">DATE(YEAR(B12167),MONTH(B12167),1)</f>
        <v>46266</v>
      </c>
      <c r="H12167" s="24" t="str">
        <f aca="false">INDEX(Customers!$B$2:$B$601,MATCH(C12167,Customers!$A$2:$A$601,0))</f>
        <v>Nairobi</v>
      </c>
      <c r="I12167" s="43" t="n">
        <f aca="false">ROUND(MIN(INDEX(Assumptions!$D$13:$D$18,MATCH(E12167,Assumptions!$A$13:$A$18,0)),MAX(INDEX(Assumptions!$C$13:$C$18,MATCH(E12167,Assumptions!$A$13:$A$18,0)),INDEX(Assumptions!$B$13:$B$18,MATCH(E12167,Assumptions!$A$13:$A$18,0))*F12167)),2)</f>
        <v>21.9</v>
      </c>
    </row>
    <row r="12168" customFormat="false" ht="15" hidden="false" customHeight="false" outlineLevel="0" collapsed="false">
      <c r="A12168" s="24" t="s">
        <v>12991</v>
      </c>
      <c r="B12168" s="39" t="n">
        <v>46276</v>
      </c>
      <c r="C12168" s="24" t="s">
        <v>235</v>
      </c>
      <c r="D12168" s="24" t="s">
        <v>195</v>
      </c>
      <c r="E12168" s="24" t="s">
        <v>105</v>
      </c>
      <c r="F12168" s="38" t="n">
        <v>6380</v>
      </c>
      <c r="G12168" s="42" t="n">
        <f aca="false">DATE(YEAR(B12168),MONTH(B12168),1)</f>
        <v>46266</v>
      </c>
      <c r="H12168" s="24" t="str">
        <f aca="false">INDEX(Customers!$B$2:$B$601,MATCH(C12168,Customers!$A$2:$A$601,0))</f>
        <v>Western</v>
      </c>
      <c r="I12168" s="43" t="n">
        <f aca="false">ROUND(MIN(INDEX(Assumptions!$D$13:$D$18,MATCH(E12168,Assumptions!$A$13:$A$18,0)),MAX(INDEX(Assumptions!$C$13:$C$18,MATCH(E12168,Assumptions!$A$13:$A$18,0)),INDEX(Assumptions!$B$13:$B$18,MATCH(E12168,Assumptions!$A$13:$A$18,0))*F12168)),2)</f>
        <v>95.7</v>
      </c>
    </row>
    <row r="12169" customFormat="false" ht="15" hidden="false" customHeight="false" outlineLevel="0" collapsed="false">
      <c r="A12169" s="24" t="s">
        <v>12992</v>
      </c>
      <c r="B12169" s="39" t="n">
        <v>46276</v>
      </c>
      <c r="C12169" s="24" t="s">
        <v>242</v>
      </c>
      <c r="D12169" s="24" t="s">
        <v>826</v>
      </c>
      <c r="E12169" s="24" t="s">
        <v>103</v>
      </c>
      <c r="F12169" s="38" t="n">
        <v>1090</v>
      </c>
      <c r="G12169" s="42" t="n">
        <f aca="false">DATE(YEAR(B12169),MONTH(B12169),1)</f>
        <v>46266</v>
      </c>
      <c r="H12169" s="24" t="str">
        <f aca="false">INDEX(Customers!$B$2:$B$601,MATCH(C12169,Customers!$A$2:$A$601,0))</f>
        <v>Central</v>
      </c>
      <c r="I12169" s="43" t="n">
        <f aca="false">ROUND(MIN(INDEX(Assumptions!$D$13:$D$18,MATCH(E12169,Assumptions!$A$13:$A$18,0)),MAX(INDEX(Assumptions!$C$13:$C$18,MATCH(E12169,Assumptions!$A$13:$A$18,0)),INDEX(Assumptions!$B$13:$B$18,MATCH(E12169,Assumptions!$A$13:$A$18,0))*F12169)),2)</f>
        <v>10.9</v>
      </c>
    </row>
    <row r="12170" customFormat="false" ht="15" hidden="false" customHeight="false" outlineLevel="0" collapsed="false">
      <c r="A12170" s="24" t="s">
        <v>12993</v>
      </c>
      <c r="B12170" s="39" t="n">
        <v>46276</v>
      </c>
      <c r="C12170" s="24" t="s">
        <v>242</v>
      </c>
      <c r="D12170" s="24" t="s">
        <v>169</v>
      </c>
      <c r="E12170" s="24" t="s">
        <v>105</v>
      </c>
      <c r="F12170" s="38" t="n">
        <v>1020</v>
      </c>
      <c r="G12170" s="42" t="n">
        <f aca="false">DATE(YEAR(B12170),MONTH(B12170),1)</f>
        <v>46266</v>
      </c>
      <c r="H12170" s="24" t="str">
        <f aca="false">INDEX(Customers!$B$2:$B$601,MATCH(C12170,Customers!$A$2:$A$601,0))</f>
        <v>Central</v>
      </c>
      <c r="I12170" s="43" t="n">
        <f aca="false">ROUND(MIN(INDEX(Assumptions!$D$13:$D$18,MATCH(E12170,Assumptions!$A$13:$A$18,0)),MAX(INDEX(Assumptions!$C$13:$C$18,MATCH(E12170,Assumptions!$A$13:$A$18,0)),INDEX(Assumptions!$B$13:$B$18,MATCH(E12170,Assumptions!$A$13:$A$18,0))*F12170)),2)</f>
        <v>15.3</v>
      </c>
    </row>
    <row r="12171" customFormat="false" ht="15" hidden="false" customHeight="false" outlineLevel="0" collapsed="false">
      <c r="A12171" s="24" t="s">
        <v>12994</v>
      </c>
      <c r="B12171" s="39" t="n">
        <v>46276</v>
      </c>
      <c r="C12171" s="24" t="s">
        <v>242</v>
      </c>
      <c r="D12171" s="24" t="s">
        <v>826</v>
      </c>
      <c r="E12171" s="24" t="s">
        <v>103</v>
      </c>
      <c r="F12171" s="38" t="n">
        <v>6540</v>
      </c>
      <c r="G12171" s="42" t="n">
        <f aca="false">DATE(YEAR(B12171),MONTH(B12171),1)</f>
        <v>46266</v>
      </c>
      <c r="H12171" s="24" t="str">
        <f aca="false">INDEX(Customers!$B$2:$B$601,MATCH(C12171,Customers!$A$2:$A$601,0))</f>
        <v>Central</v>
      </c>
      <c r="I12171" s="43" t="n">
        <f aca="false">ROUND(MIN(INDEX(Assumptions!$D$13:$D$18,MATCH(E12171,Assumptions!$A$13:$A$18,0)),MAX(INDEX(Assumptions!$C$13:$C$18,MATCH(E12171,Assumptions!$A$13:$A$18,0)),INDEX(Assumptions!$B$13:$B$18,MATCH(E12171,Assumptions!$A$13:$A$18,0))*F12171)),2)</f>
        <v>65.4</v>
      </c>
    </row>
    <row r="12172" customFormat="false" ht="15" hidden="false" customHeight="false" outlineLevel="0" collapsed="false">
      <c r="A12172" s="24" t="s">
        <v>12995</v>
      </c>
      <c r="B12172" s="39" t="n">
        <v>46276</v>
      </c>
      <c r="C12172" s="24" t="s">
        <v>258</v>
      </c>
      <c r="D12172" s="24" t="s">
        <v>172</v>
      </c>
      <c r="E12172" s="24" t="s">
        <v>107</v>
      </c>
      <c r="F12172" s="38" t="n">
        <v>35770</v>
      </c>
      <c r="G12172" s="42" t="n">
        <f aca="false">DATE(YEAR(B12172),MONTH(B12172),1)</f>
        <v>46266</v>
      </c>
      <c r="H12172" s="24" t="str">
        <f aca="false">INDEX(Customers!$B$2:$B$601,MATCH(C12172,Customers!$A$2:$A$601,0))</f>
        <v>Central</v>
      </c>
      <c r="I12172" s="43" t="n">
        <f aca="false">ROUND(MIN(INDEX(Assumptions!$D$13:$D$18,MATCH(E12172,Assumptions!$A$13:$A$18,0)),MAX(INDEX(Assumptions!$C$13:$C$18,MATCH(E12172,Assumptions!$A$13:$A$18,0)),INDEX(Assumptions!$B$13:$B$18,MATCH(E12172,Assumptions!$A$13:$A$18,0))*F12172)),2)</f>
        <v>0</v>
      </c>
    </row>
    <row r="12173" customFormat="false" ht="15" hidden="false" customHeight="false" outlineLevel="0" collapsed="false">
      <c r="A12173" s="24" t="s">
        <v>12996</v>
      </c>
      <c r="B12173" s="39" t="n">
        <v>46276</v>
      </c>
      <c r="C12173" s="24" t="s">
        <v>261</v>
      </c>
      <c r="D12173" s="24" t="s">
        <v>826</v>
      </c>
      <c r="E12173" s="24" t="s">
        <v>103</v>
      </c>
      <c r="F12173" s="38" t="n">
        <v>1440</v>
      </c>
      <c r="G12173" s="42" t="n">
        <f aca="false">DATE(YEAR(B12173),MONTH(B12173),1)</f>
        <v>46266</v>
      </c>
      <c r="H12173" s="24" t="str">
        <f aca="false">INDEX(Customers!$B$2:$B$601,MATCH(C12173,Customers!$A$2:$A$601,0))</f>
        <v>Coast</v>
      </c>
      <c r="I12173" s="43" t="n">
        <f aca="false">ROUND(MIN(INDEX(Assumptions!$D$13:$D$18,MATCH(E12173,Assumptions!$A$13:$A$18,0)),MAX(INDEX(Assumptions!$C$13:$C$18,MATCH(E12173,Assumptions!$A$13:$A$18,0)),INDEX(Assumptions!$B$13:$B$18,MATCH(E12173,Assumptions!$A$13:$A$18,0))*F12173)),2)</f>
        <v>14.4</v>
      </c>
    </row>
    <row r="12174" customFormat="false" ht="15" hidden="false" customHeight="false" outlineLevel="0" collapsed="false">
      <c r="A12174" s="24" t="s">
        <v>12997</v>
      </c>
      <c r="B12174" s="39" t="n">
        <v>46276</v>
      </c>
      <c r="C12174" s="24" t="s">
        <v>277</v>
      </c>
      <c r="D12174" s="24" t="s">
        <v>826</v>
      </c>
      <c r="E12174" s="24" t="s">
        <v>103</v>
      </c>
      <c r="F12174" s="38" t="n">
        <v>1900</v>
      </c>
      <c r="G12174" s="42" t="n">
        <f aca="false">DATE(YEAR(B12174),MONTH(B12174),1)</f>
        <v>46266</v>
      </c>
      <c r="H12174" s="24" t="str">
        <f aca="false">INDEX(Customers!$B$2:$B$601,MATCH(C12174,Customers!$A$2:$A$601,0))</f>
        <v>Rift Valley</v>
      </c>
      <c r="I12174" s="43" t="n">
        <f aca="false">ROUND(MIN(INDEX(Assumptions!$D$13:$D$18,MATCH(E12174,Assumptions!$A$13:$A$18,0)),MAX(INDEX(Assumptions!$C$13:$C$18,MATCH(E12174,Assumptions!$A$13:$A$18,0)),INDEX(Assumptions!$B$13:$B$18,MATCH(E12174,Assumptions!$A$13:$A$18,0))*F12174)),2)</f>
        <v>19</v>
      </c>
    </row>
    <row r="12175" customFormat="false" ht="15" hidden="false" customHeight="false" outlineLevel="0" collapsed="false">
      <c r="A12175" s="24" t="s">
        <v>12998</v>
      </c>
      <c r="B12175" s="39" t="n">
        <v>46276</v>
      </c>
      <c r="C12175" s="24" t="s">
        <v>278</v>
      </c>
      <c r="D12175" s="24" t="s">
        <v>826</v>
      </c>
      <c r="E12175" s="24" t="s">
        <v>109</v>
      </c>
      <c r="F12175" s="38" t="n">
        <v>8640</v>
      </c>
      <c r="G12175" s="42" t="n">
        <f aca="false">DATE(YEAR(B12175),MONTH(B12175),1)</f>
        <v>46266</v>
      </c>
      <c r="H12175" s="24" t="str">
        <f aca="false">INDEX(Customers!$B$2:$B$601,MATCH(C12175,Customers!$A$2:$A$601,0))</f>
        <v>Central</v>
      </c>
      <c r="I12175" s="43" t="n">
        <f aca="false">ROUND(MIN(INDEX(Assumptions!$D$13:$D$18,MATCH(E12175,Assumptions!$A$13:$A$18,0)),MAX(INDEX(Assumptions!$C$13:$C$18,MATCH(E12175,Assumptions!$A$13:$A$18,0)),INDEX(Assumptions!$B$13:$B$18,MATCH(E12175,Assumptions!$A$13:$A$18,0))*F12175)),2)</f>
        <v>34.56</v>
      </c>
    </row>
    <row r="12176" customFormat="false" ht="15" hidden="false" customHeight="false" outlineLevel="0" collapsed="false">
      <c r="A12176" s="24" t="s">
        <v>12999</v>
      </c>
      <c r="B12176" s="39" t="n">
        <v>46276</v>
      </c>
      <c r="C12176" s="24" t="s">
        <v>288</v>
      </c>
      <c r="D12176" s="24" t="s">
        <v>169</v>
      </c>
      <c r="E12176" s="24" t="s">
        <v>105</v>
      </c>
      <c r="F12176" s="38" t="n">
        <v>4840</v>
      </c>
      <c r="G12176" s="42" t="n">
        <f aca="false">DATE(YEAR(B12176),MONTH(B12176),1)</f>
        <v>46266</v>
      </c>
      <c r="H12176" s="24" t="str">
        <f aca="false">INDEX(Customers!$B$2:$B$601,MATCH(C12176,Customers!$A$2:$A$601,0))</f>
        <v>Central</v>
      </c>
      <c r="I12176" s="43" t="n">
        <f aca="false">ROUND(MIN(INDEX(Assumptions!$D$13:$D$18,MATCH(E12176,Assumptions!$A$13:$A$18,0)),MAX(INDEX(Assumptions!$C$13:$C$18,MATCH(E12176,Assumptions!$A$13:$A$18,0)),INDEX(Assumptions!$B$13:$B$18,MATCH(E12176,Assumptions!$A$13:$A$18,0))*F12176)),2)</f>
        <v>72.6</v>
      </c>
    </row>
    <row r="12177" customFormat="false" ht="15" hidden="false" customHeight="false" outlineLevel="0" collapsed="false">
      <c r="A12177" s="24" t="s">
        <v>13000</v>
      </c>
      <c r="B12177" s="39" t="n">
        <v>46276</v>
      </c>
      <c r="C12177" s="24" t="s">
        <v>291</v>
      </c>
      <c r="D12177" s="24" t="s">
        <v>826</v>
      </c>
      <c r="E12177" s="24" t="s">
        <v>109</v>
      </c>
      <c r="F12177" s="38" t="n">
        <v>6130</v>
      </c>
      <c r="G12177" s="42" t="n">
        <f aca="false">DATE(YEAR(B12177),MONTH(B12177),1)</f>
        <v>46266</v>
      </c>
      <c r="H12177" s="24" t="str">
        <f aca="false">INDEX(Customers!$B$2:$B$601,MATCH(C12177,Customers!$A$2:$A$601,0))</f>
        <v>Rift Valley</v>
      </c>
      <c r="I12177" s="43" t="n">
        <f aca="false">ROUND(MIN(INDEX(Assumptions!$D$13:$D$18,MATCH(E12177,Assumptions!$A$13:$A$18,0)),MAX(INDEX(Assumptions!$C$13:$C$18,MATCH(E12177,Assumptions!$A$13:$A$18,0)),INDEX(Assumptions!$B$13:$B$18,MATCH(E12177,Assumptions!$A$13:$A$18,0))*F12177)),2)</f>
        <v>24.52</v>
      </c>
    </row>
    <row r="12178" customFormat="false" ht="15" hidden="false" customHeight="false" outlineLevel="0" collapsed="false">
      <c r="A12178" s="24" t="s">
        <v>13001</v>
      </c>
      <c r="B12178" s="39" t="n">
        <v>46276</v>
      </c>
      <c r="C12178" s="24" t="s">
        <v>351</v>
      </c>
      <c r="D12178" s="24" t="s">
        <v>826</v>
      </c>
      <c r="E12178" s="24" t="s">
        <v>103</v>
      </c>
      <c r="F12178" s="38" t="n">
        <v>1590</v>
      </c>
      <c r="G12178" s="42" t="n">
        <f aca="false">DATE(YEAR(B12178),MONTH(B12178),1)</f>
        <v>46266</v>
      </c>
      <c r="H12178" s="24" t="str">
        <f aca="false">INDEX(Customers!$B$2:$B$601,MATCH(C12178,Customers!$A$2:$A$601,0))</f>
        <v>Eastern</v>
      </c>
      <c r="I12178" s="43" t="n">
        <f aca="false">ROUND(MIN(INDEX(Assumptions!$D$13:$D$18,MATCH(E12178,Assumptions!$A$13:$A$18,0)),MAX(INDEX(Assumptions!$C$13:$C$18,MATCH(E12178,Assumptions!$A$13:$A$18,0)),INDEX(Assumptions!$B$13:$B$18,MATCH(E12178,Assumptions!$A$13:$A$18,0))*F12178)),2)</f>
        <v>15.9</v>
      </c>
    </row>
    <row r="12179" customFormat="false" ht="15" hidden="false" customHeight="false" outlineLevel="0" collapsed="false">
      <c r="A12179" s="24" t="s">
        <v>13002</v>
      </c>
      <c r="B12179" s="39" t="n">
        <v>46276</v>
      </c>
      <c r="C12179" s="24" t="s">
        <v>363</v>
      </c>
      <c r="D12179" s="24" t="s">
        <v>826</v>
      </c>
      <c r="E12179" s="24" t="s">
        <v>103</v>
      </c>
      <c r="F12179" s="38" t="n">
        <v>11470</v>
      </c>
      <c r="G12179" s="42" t="n">
        <f aca="false">DATE(YEAR(B12179),MONTH(B12179),1)</f>
        <v>46266</v>
      </c>
      <c r="H12179" s="24" t="str">
        <f aca="false">INDEX(Customers!$B$2:$B$601,MATCH(C12179,Customers!$A$2:$A$601,0))</f>
        <v>Nairobi</v>
      </c>
      <c r="I12179" s="43" t="n">
        <f aca="false">ROUND(MIN(INDEX(Assumptions!$D$13:$D$18,MATCH(E12179,Assumptions!$A$13:$A$18,0)),MAX(INDEX(Assumptions!$C$13:$C$18,MATCH(E12179,Assumptions!$A$13:$A$18,0)),INDEX(Assumptions!$B$13:$B$18,MATCH(E12179,Assumptions!$A$13:$A$18,0))*F12179)),2)</f>
        <v>105</v>
      </c>
    </row>
    <row r="12180" customFormat="false" ht="15" hidden="false" customHeight="false" outlineLevel="0" collapsed="false">
      <c r="A12180" s="24" t="s">
        <v>13003</v>
      </c>
      <c r="B12180" s="39" t="n">
        <v>46276</v>
      </c>
      <c r="C12180" s="24" t="s">
        <v>364</v>
      </c>
      <c r="D12180" s="24" t="s">
        <v>826</v>
      </c>
      <c r="E12180" s="24" t="s">
        <v>103</v>
      </c>
      <c r="F12180" s="38" t="n">
        <v>600</v>
      </c>
      <c r="G12180" s="42" t="n">
        <f aca="false">DATE(YEAR(B12180),MONTH(B12180),1)</f>
        <v>46266</v>
      </c>
      <c r="H12180" s="24" t="str">
        <f aca="false">INDEX(Customers!$B$2:$B$601,MATCH(C12180,Customers!$A$2:$A$601,0))</f>
        <v>Central</v>
      </c>
      <c r="I12180" s="43" t="n">
        <f aca="false">ROUND(MIN(INDEX(Assumptions!$D$13:$D$18,MATCH(E12180,Assumptions!$A$13:$A$18,0)),MAX(INDEX(Assumptions!$C$13:$C$18,MATCH(E12180,Assumptions!$A$13:$A$18,0)),INDEX(Assumptions!$B$13:$B$18,MATCH(E12180,Assumptions!$A$13:$A$18,0))*F12180)),2)</f>
        <v>6</v>
      </c>
    </row>
    <row r="12181" customFormat="false" ht="15" hidden="false" customHeight="false" outlineLevel="0" collapsed="false">
      <c r="A12181" s="24" t="s">
        <v>13004</v>
      </c>
      <c r="B12181" s="39" t="n">
        <v>46276</v>
      </c>
      <c r="C12181" s="24" t="s">
        <v>364</v>
      </c>
      <c r="D12181" s="24" t="s">
        <v>826</v>
      </c>
      <c r="E12181" s="24" t="s">
        <v>103</v>
      </c>
      <c r="F12181" s="38" t="n">
        <v>3100</v>
      </c>
      <c r="G12181" s="42" t="n">
        <f aca="false">DATE(YEAR(B12181),MONTH(B12181),1)</f>
        <v>46266</v>
      </c>
      <c r="H12181" s="24" t="str">
        <f aca="false">INDEX(Customers!$B$2:$B$601,MATCH(C12181,Customers!$A$2:$A$601,0))</f>
        <v>Central</v>
      </c>
      <c r="I12181" s="43" t="n">
        <f aca="false">ROUND(MIN(INDEX(Assumptions!$D$13:$D$18,MATCH(E12181,Assumptions!$A$13:$A$18,0)),MAX(INDEX(Assumptions!$C$13:$C$18,MATCH(E12181,Assumptions!$A$13:$A$18,0)),INDEX(Assumptions!$B$13:$B$18,MATCH(E12181,Assumptions!$A$13:$A$18,0))*F12181)),2)</f>
        <v>31</v>
      </c>
    </row>
    <row r="12182" customFormat="false" ht="15" hidden="false" customHeight="false" outlineLevel="0" collapsed="false">
      <c r="A12182" s="24" t="s">
        <v>13005</v>
      </c>
      <c r="B12182" s="39" t="n">
        <v>46276</v>
      </c>
      <c r="C12182" s="24" t="s">
        <v>405</v>
      </c>
      <c r="D12182" s="24" t="s">
        <v>826</v>
      </c>
      <c r="E12182" s="24" t="s">
        <v>103</v>
      </c>
      <c r="F12182" s="38" t="n">
        <v>390</v>
      </c>
      <c r="G12182" s="42" t="n">
        <f aca="false">DATE(YEAR(B12182),MONTH(B12182),1)</f>
        <v>46266</v>
      </c>
      <c r="H12182" s="24" t="str">
        <f aca="false">INDEX(Customers!$B$2:$B$601,MATCH(C12182,Customers!$A$2:$A$601,0))</f>
        <v>Nairobi</v>
      </c>
      <c r="I12182" s="43" t="n">
        <f aca="false">ROUND(MIN(INDEX(Assumptions!$D$13:$D$18,MATCH(E12182,Assumptions!$A$13:$A$18,0)),MAX(INDEX(Assumptions!$C$13:$C$18,MATCH(E12182,Assumptions!$A$13:$A$18,0)),INDEX(Assumptions!$B$13:$B$18,MATCH(E12182,Assumptions!$A$13:$A$18,0))*F12182)),2)</f>
        <v>5</v>
      </c>
    </row>
    <row r="12183" customFormat="false" ht="15" hidden="false" customHeight="false" outlineLevel="0" collapsed="false">
      <c r="A12183" s="24" t="s">
        <v>13006</v>
      </c>
      <c r="B12183" s="39" t="n">
        <v>46276</v>
      </c>
      <c r="C12183" s="24" t="s">
        <v>428</v>
      </c>
      <c r="D12183" s="24" t="s">
        <v>826</v>
      </c>
      <c r="E12183" s="24" t="s">
        <v>113</v>
      </c>
      <c r="F12183" s="38" t="n">
        <v>250</v>
      </c>
      <c r="G12183" s="42" t="n">
        <f aca="false">DATE(YEAR(B12183),MONTH(B12183),1)</f>
        <v>46266</v>
      </c>
      <c r="H12183" s="24" t="str">
        <f aca="false">INDEX(Customers!$B$2:$B$601,MATCH(C12183,Customers!$A$2:$A$601,0))</f>
        <v>Nairobi</v>
      </c>
      <c r="I12183" s="43" t="n">
        <f aca="false">ROUND(MIN(INDEX(Assumptions!$D$13:$D$18,MATCH(E12183,Assumptions!$A$13:$A$18,0)),MAX(INDEX(Assumptions!$C$13:$C$18,MATCH(E12183,Assumptions!$A$13:$A$18,0)),INDEX(Assumptions!$B$13:$B$18,MATCH(E12183,Assumptions!$A$13:$A$18,0))*F12183)),2)</f>
        <v>12.5</v>
      </c>
    </row>
    <row r="12184" customFormat="false" ht="15" hidden="false" customHeight="false" outlineLevel="0" collapsed="false">
      <c r="A12184" s="24" t="s">
        <v>13007</v>
      </c>
      <c r="B12184" s="39" t="n">
        <v>46276</v>
      </c>
      <c r="C12184" s="24" t="s">
        <v>429</v>
      </c>
      <c r="D12184" s="24" t="s">
        <v>826</v>
      </c>
      <c r="E12184" s="24" t="s">
        <v>109</v>
      </c>
      <c r="F12184" s="38" t="n">
        <v>6950</v>
      </c>
      <c r="G12184" s="42" t="n">
        <f aca="false">DATE(YEAR(B12184),MONTH(B12184),1)</f>
        <v>46266</v>
      </c>
      <c r="H12184" s="24" t="str">
        <f aca="false">INDEX(Customers!$B$2:$B$601,MATCH(C12184,Customers!$A$2:$A$601,0))</f>
        <v>Eastern</v>
      </c>
      <c r="I12184" s="43" t="n">
        <f aca="false">ROUND(MIN(INDEX(Assumptions!$D$13:$D$18,MATCH(E12184,Assumptions!$A$13:$A$18,0)),MAX(INDEX(Assumptions!$C$13:$C$18,MATCH(E12184,Assumptions!$A$13:$A$18,0)),INDEX(Assumptions!$B$13:$B$18,MATCH(E12184,Assumptions!$A$13:$A$18,0))*F12184)),2)</f>
        <v>27.8</v>
      </c>
    </row>
    <row r="12185" customFormat="false" ht="15" hidden="false" customHeight="false" outlineLevel="0" collapsed="false">
      <c r="A12185" s="24" t="s">
        <v>13008</v>
      </c>
      <c r="B12185" s="39" t="n">
        <v>46276</v>
      </c>
      <c r="C12185" s="24" t="s">
        <v>436</v>
      </c>
      <c r="D12185" s="24" t="s">
        <v>826</v>
      </c>
      <c r="E12185" s="24" t="s">
        <v>113</v>
      </c>
      <c r="F12185" s="38" t="n">
        <v>50</v>
      </c>
      <c r="G12185" s="42" t="n">
        <f aca="false">DATE(YEAR(B12185),MONTH(B12185),1)</f>
        <v>46266</v>
      </c>
      <c r="H12185" s="24" t="str">
        <f aca="false">INDEX(Customers!$B$2:$B$601,MATCH(C12185,Customers!$A$2:$A$601,0))</f>
        <v>Nairobi</v>
      </c>
      <c r="I12185" s="43" t="n">
        <f aca="false">ROUND(MIN(INDEX(Assumptions!$D$13:$D$18,MATCH(E12185,Assumptions!$A$13:$A$18,0)),MAX(INDEX(Assumptions!$C$13:$C$18,MATCH(E12185,Assumptions!$A$13:$A$18,0)),INDEX(Assumptions!$B$13:$B$18,MATCH(E12185,Assumptions!$A$13:$A$18,0))*F12185)),2)</f>
        <v>2.5</v>
      </c>
    </row>
    <row r="12186" customFormat="false" ht="15" hidden="false" customHeight="false" outlineLevel="0" collapsed="false">
      <c r="A12186" s="24" t="s">
        <v>13009</v>
      </c>
      <c r="B12186" s="39" t="n">
        <v>46276</v>
      </c>
      <c r="C12186" s="24" t="s">
        <v>445</v>
      </c>
      <c r="D12186" s="24" t="s">
        <v>826</v>
      </c>
      <c r="E12186" s="24" t="s">
        <v>109</v>
      </c>
      <c r="F12186" s="38" t="n">
        <v>9680</v>
      </c>
      <c r="G12186" s="42" t="n">
        <f aca="false">DATE(YEAR(B12186),MONTH(B12186),1)</f>
        <v>46266</v>
      </c>
      <c r="H12186" s="24" t="str">
        <f aca="false">INDEX(Customers!$B$2:$B$601,MATCH(C12186,Customers!$A$2:$A$601,0))</f>
        <v>Central</v>
      </c>
      <c r="I12186" s="43" t="n">
        <f aca="false">ROUND(MIN(INDEX(Assumptions!$D$13:$D$18,MATCH(E12186,Assumptions!$A$13:$A$18,0)),MAX(INDEX(Assumptions!$C$13:$C$18,MATCH(E12186,Assumptions!$A$13:$A$18,0)),INDEX(Assumptions!$B$13:$B$18,MATCH(E12186,Assumptions!$A$13:$A$18,0))*F12186)),2)</f>
        <v>38.72</v>
      </c>
    </row>
    <row r="12187" customFormat="false" ht="15" hidden="false" customHeight="false" outlineLevel="0" collapsed="false">
      <c r="A12187" s="24" t="s">
        <v>13010</v>
      </c>
      <c r="B12187" s="39" t="n">
        <v>46276</v>
      </c>
      <c r="C12187" s="24" t="s">
        <v>453</v>
      </c>
      <c r="D12187" s="24" t="s">
        <v>826</v>
      </c>
      <c r="E12187" s="24" t="s">
        <v>103</v>
      </c>
      <c r="F12187" s="38" t="n">
        <v>350</v>
      </c>
      <c r="G12187" s="42" t="n">
        <f aca="false">DATE(YEAR(B12187),MONTH(B12187),1)</f>
        <v>46266</v>
      </c>
      <c r="H12187" s="24" t="str">
        <f aca="false">INDEX(Customers!$B$2:$B$601,MATCH(C12187,Customers!$A$2:$A$601,0))</f>
        <v>Western</v>
      </c>
      <c r="I12187" s="43" t="n">
        <f aca="false">ROUND(MIN(INDEX(Assumptions!$D$13:$D$18,MATCH(E12187,Assumptions!$A$13:$A$18,0)),MAX(INDEX(Assumptions!$C$13:$C$18,MATCH(E12187,Assumptions!$A$13:$A$18,0)),INDEX(Assumptions!$B$13:$B$18,MATCH(E12187,Assumptions!$A$13:$A$18,0))*F12187)),2)</f>
        <v>5</v>
      </c>
    </row>
    <row r="12188" customFormat="false" ht="15" hidden="false" customHeight="false" outlineLevel="0" collapsed="false">
      <c r="A12188" s="24" t="s">
        <v>13011</v>
      </c>
      <c r="B12188" s="39" t="n">
        <v>46276</v>
      </c>
      <c r="C12188" s="24" t="s">
        <v>469</v>
      </c>
      <c r="D12188" s="24" t="s">
        <v>826</v>
      </c>
      <c r="E12188" s="24" t="s">
        <v>113</v>
      </c>
      <c r="F12188" s="38" t="n">
        <v>500</v>
      </c>
      <c r="G12188" s="42" t="n">
        <f aca="false">DATE(YEAR(B12188),MONTH(B12188),1)</f>
        <v>46266</v>
      </c>
      <c r="H12188" s="24" t="str">
        <f aca="false">INDEX(Customers!$B$2:$B$601,MATCH(C12188,Customers!$A$2:$A$601,0))</f>
        <v>Nairobi</v>
      </c>
      <c r="I12188" s="43" t="n">
        <f aca="false">ROUND(MIN(INDEX(Assumptions!$D$13:$D$18,MATCH(E12188,Assumptions!$A$13:$A$18,0)),MAX(INDEX(Assumptions!$C$13:$C$18,MATCH(E12188,Assumptions!$A$13:$A$18,0)),INDEX(Assumptions!$B$13:$B$18,MATCH(E12188,Assumptions!$A$13:$A$18,0))*F12188)),2)</f>
        <v>25</v>
      </c>
    </row>
    <row r="12189" customFormat="false" ht="15" hidden="false" customHeight="false" outlineLevel="0" collapsed="false">
      <c r="A12189" s="24" t="s">
        <v>13012</v>
      </c>
      <c r="B12189" s="39" t="n">
        <v>46276</v>
      </c>
      <c r="C12189" s="24" t="s">
        <v>476</v>
      </c>
      <c r="D12189" s="24" t="s">
        <v>826</v>
      </c>
      <c r="E12189" s="24" t="s">
        <v>109</v>
      </c>
      <c r="F12189" s="38" t="n">
        <v>2080</v>
      </c>
      <c r="G12189" s="42" t="n">
        <f aca="false">DATE(YEAR(B12189),MONTH(B12189),1)</f>
        <v>46266</v>
      </c>
      <c r="H12189" s="24" t="str">
        <f aca="false">INDEX(Customers!$B$2:$B$601,MATCH(C12189,Customers!$A$2:$A$601,0))</f>
        <v>Coast</v>
      </c>
      <c r="I12189" s="43" t="n">
        <f aca="false">ROUND(MIN(INDEX(Assumptions!$D$13:$D$18,MATCH(E12189,Assumptions!$A$13:$A$18,0)),MAX(INDEX(Assumptions!$C$13:$C$18,MATCH(E12189,Assumptions!$A$13:$A$18,0)),INDEX(Assumptions!$B$13:$B$18,MATCH(E12189,Assumptions!$A$13:$A$18,0))*F12189)),2)</f>
        <v>8.32</v>
      </c>
    </row>
    <row r="12190" customFormat="false" ht="15" hidden="false" customHeight="false" outlineLevel="0" collapsed="false">
      <c r="A12190" s="24" t="s">
        <v>13013</v>
      </c>
      <c r="B12190" s="39" t="n">
        <v>46276</v>
      </c>
      <c r="C12190" s="24" t="s">
        <v>499</v>
      </c>
      <c r="D12190" s="24" t="s">
        <v>826</v>
      </c>
      <c r="E12190" s="24" t="s">
        <v>113</v>
      </c>
      <c r="F12190" s="38" t="n">
        <v>250</v>
      </c>
      <c r="G12190" s="42" t="n">
        <f aca="false">DATE(YEAR(B12190),MONTH(B12190),1)</f>
        <v>46266</v>
      </c>
      <c r="H12190" s="24" t="str">
        <f aca="false">INDEX(Customers!$B$2:$B$601,MATCH(C12190,Customers!$A$2:$A$601,0))</f>
        <v>Central</v>
      </c>
      <c r="I12190" s="43" t="n">
        <f aca="false">ROUND(MIN(INDEX(Assumptions!$D$13:$D$18,MATCH(E12190,Assumptions!$A$13:$A$18,0)),MAX(INDEX(Assumptions!$C$13:$C$18,MATCH(E12190,Assumptions!$A$13:$A$18,0)),INDEX(Assumptions!$B$13:$B$18,MATCH(E12190,Assumptions!$A$13:$A$18,0))*F12190)),2)</f>
        <v>12.5</v>
      </c>
    </row>
    <row r="12191" customFormat="false" ht="15" hidden="false" customHeight="false" outlineLevel="0" collapsed="false">
      <c r="A12191" s="24" t="s">
        <v>13014</v>
      </c>
      <c r="B12191" s="39" t="n">
        <v>46276</v>
      </c>
      <c r="C12191" s="24" t="s">
        <v>521</v>
      </c>
      <c r="D12191" s="24" t="s">
        <v>199</v>
      </c>
      <c r="E12191" s="24" t="s">
        <v>105</v>
      </c>
      <c r="F12191" s="38" t="n">
        <v>630</v>
      </c>
      <c r="G12191" s="42" t="n">
        <f aca="false">DATE(YEAR(B12191),MONTH(B12191),1)</f>
        <v>46266</v>
      </c>
      <c r="H12191" s="24" t="str">
        <f aca="false">INDEX(Customers!$B$2:$B$601,MATCH(C12191,Customers!$A$2:$A$601,0))</f>
        <v>Western</v>
      </c>
      <c r="I12191" s="43" t="n">
        <f aca="false">ROUND(MIN(INDEX(Assumptions!$D$13:$D$18,MATCH(E12191,Assumptions!$A$13:$A$18,0)),MAX(INDEX(Assumptions!$C$13:$C$18,MATCH(E12191,Assumptions!$A$13:$A$18,0)),INDEX(Assumptions!$B$13:$B$18,MATCH(E12191,Assumptions!$A$13:$A$18,0))*F12191)),2)</f>
        <v>10</v>
      </c>
    </row>
    <row r="12192" customFormat="false" ht="15" hidden="false" customHeight="false" outlineLevel="0" collapsed="false">
      <c r="A12192" s="24" t="s">
        <v>13015</v>
      </c>
      <c r="B12192" s="39" t="n">
        <v>46276</v>
      </c>
      <c r="C12192" s="24" t="s">
        <v>539</v>
      </c>
      <c r="D12192" s="24" t="s">
        <v>826</v>
      </c>
      <c r="E12192" s="24" t="s">
        <v>111</v>
      </c>
      <c r="F12192" s="38" t="n">
        <v>100</v>
      </c>
      <c r="G12192" s="42" t="n">
        <f aca="false">DATE(YEAR(B12192),MONTH(B12192),1)</f>
        <v>46266</v>
      </c>
      <c r="H12192" s="24" t="str">
        <f aca="false">INDEX(Customers!$B$2:$B$601,MATCH(C12192,Customers!$A$2:$A$601,0))</f>
        <v>Nairobi</v>
      </c>
      <c r="I12192" s="43" t="n">
        <f aca="false">ROUND(MIN(INDEX(Assumptions!$D$13:$D$18,MATCH(E12192,Assumptions!$A$13:$A$18,0)),MAX(INDEX(Assumptions!$C$13:$C$18,MATCH(E12192,Assumptions!$A$13:$A$18,0)),INDEX(Assumptions!$B$13:$B$18,MATCH(E12192,Assumptions!$A$13:$A$18,0))*F12192)),2)</f>
        <v>4</v>
      </c>
    </row>
    <row r="12193" customFormat="false" ht="15" hidden="false" customHeight="false" outlineLevel="0" collapsed="false">
      <c r="A12193" s="24" t="s">
        <v>13016</v>
      </c>
      <c r="B12193" s="39" t="n">
        <v>46276</v>
      </c>
      <c r="C12193" s="24" t="s">
        <v>542</v>
      </c>
      <c r="D12193" s="24" t="s">
        <v>826</v>
      </c>
      <c r="E12193" s="24" t="s">
        <v>111</v>
      </c>
      <c r="F12193" s="38" t="n">
        <v>20</v>
      </c>
      <c r="G12193" s="42" t="n">
        <f aca="false">DATE(YEAR(B12193),MONTH(B12193),1)</f>
        <v>46266</v>
      </c>
      <c r="H12193" s="24" t="str">
        <f aca="false">INDEX(Customers!$B$2:$B$601,MATCH(C12193,Customers!$A$2:$A$601,0))</f>
        <v>Western</v>
      </c>
      <c r="I12193" s="43" t="n">
        <f aca="false">ROUND(MIN(INDEX(Assumptions!$D$13:$D$18,MATCH(E12193,Assumptions!$A$13:$A$18,0)),MAX(INDEX(Assumptions!$C$13:$C$18,MATCH(E12193,Assumptions!$A$13:$A$18,0)),INDEX(Assumptions!$B$13:$B$18,MATCH(E12193,Assumptions!$A$13:$A$18,0))*F12193)),2)</f>
        <v>0.8</v>
      </c>
    </row>
    <row r="12194" customFormat="false" ht="15" hidden="false" customHeight="false" outlineLevel="0" collapsed="false">
      <c r="A12194" s="24" t="s">
        <v>13017</v>
      </c>
      <c r="B12194" s="39" t="n">
        <v>46276</v>
      </c>
      <c r="C12194" s="24" t="s">
        <v>543</v>
      </c>
      <c r="D12194" s="24" t="s">
        <v>826</v>
      </c>
      <c r="E12194" s="24" t="s">
        <v>103</v>
      </c>
      <c r="F12194" s="38" t="n">
        <v>6800</v>
      </c>
      <c r="G12194" s="42" t="n">
        <f aca="false">DATE(YEAR(B12194),MONTH(B12194),1)</f>
        <v>46266</v>
      </c>
      <c r="H12194" s="24" t="str">
        <f aca="false">INDEX(Customers!$B$2:$B$601,MATCH(C12194,Customers!$A$2:$A$601,0))</f>
        <v>Central</v>
      </c>
      <c r="I12194" s="43" t="n">
        <f aca="false">ROUND(MIN(INDEX(Assumptions!$D$13:$D$18,MATCH(E12194,Assumptions!$A$13:$A$18,0)),MAX(INDEX(Assumptions!$C$13:$C$18,MATCH(E12194,Assumptions!$A$13:$A$18,0)),INDEX(Assumptions!$B$13:$B$18,MATCH(E12194,Assumptions!$A$13:$A$18,0))*F12194)),2)</f>
        <v>68</v>
      </c>
    </row>
    <row r="12195" customFormat="false" ht="15" hidden="false" customHeight="false" outlineLevel="0" collapsed="false">
      <c r="A12195" s="24" t="s">
        <v>13018</v>
      </c>
      <c r="B12195" s="39" t="n">
        <v>46276</v>
      </c>
      <c r="C12195" s="24" t="s">
        <v>544</v>
      </c>
      <c r="D12195" s="24" t="s">
        <v>826</v>
      </c>
      <c r="E12195" s="24" t="s">
        <v>109</v>
      </c>
      <c r="F12195" s="38" t="n">
        <v>3860</v>
      </c>
      <c r="G12195" s="42" t="n">
        <f aca="false">DATE(YEAR(B12195),MONTH(B12195),1)</f>
        <v>46266</v>
      </c>
      <c r="H12195" s="24" t="str">
        <f aca="false">INDEX(Customers!$B$2:$B$601,MATCH(C12195,Customers!$A$2:$A$601,0))</f>
        <v>Coast</v>
      </c>
      <c r="I12195" s="43" t="n">
        <f aca="false">ROUND(MIN(INDEX(Assumptions!$D$13:$D$18,MATCH(E12195,Assumptions!$A$13:$A$18,0)),MAX(INDEX(Assumptions!$C$13:$C$18,MATCH(E12195,Assumptions!$A$13:$A$18,0)),INDEX(Assumptions!$B$13:$B$18,MATCH(E12195,Assumptions!$A$13:$A$18,0))*F12195)),2)</f>
        <v>15.44</v>
      </c>
    </row>
    <row r="12196" customFormat="false" ht="15" hidden="false" customHeight="false" outlineLevel="0" collapsed="false">
      <c r="A12196" s="24" t="s">
        <v>13019</v>
      </c>
      <c r="B12196" s="39" t="n">
        <v>46276</v>
      </c>
      <c r="C12196" s="24" t="s">
        <v>557</v>
      </c>
      <c r="D12196" s="24" t="s">
        <v>826</v>
      </c>
      <c r="E12196" s="24" t="s">
        <v>103</v>
      </c>
      <c r="F12196" s="38" t="n">
        <v>1610</v>
      </c>
      <c r="G12196" s="42" t="n">
        <f aca="false">DATE(YEAR(B12196),MONTH(B12196),1)</f>
        <v>46266</v>
      </c>
      <c r="H12196" s="24" t="str">
        <f aca="false">INDEX(Customers!$B$2:$B$601,MATCH(C12196,Customers!$A$2:$A$601,0))</f>
        <v>Western</v>
      </c>
      <c r="I12196" s="43" t="n">
        <f aca="false">ROUND(MIN(INDEX(Assumptions!$D$13:$D$18,MATCH(E12196,Assumptions!$A$13:$A$18,0)),MAX(INDEX(Assumptions!$C$13:$C$18,MATCH(E12196,Assumptions!$A$13:$A$18,0)),INDEX(Assumptions!$B$13:$B$18,MATCH(E12196,Assumptions!$A$13:$A$18,0))*F12196)),2)</f>
        <v>16.1</v>
      </c>
    </row>
    <row r="12197" customFormat="false" ht="15" hidden="false" customHeight="false" outlineLevel="0" collapsed="false">
      <c r="A12197" s="24" t="s">
        <v>13020</v>
      </c>
      <c r="B12197" s="39" t="n">
        <v>46276</v>
      </c>
      <c r="C12197" s="24" t="s">
        <v>563</v>
      </c>
      <c r="D12197" s="24" t="s">
        <v>826</v>
      </c>
      <c r="E12197" s="24" t="s">
        <v>109</v>
      </c>
      <c r="F12197" s="38" t="n">
        <v>9440</v>
      </c>
      <c r="G12197" s="42" t="n">
        <f aca="false">DATE(YEAR(B12197),MONTH(B12197),1)</f>
        <v>46266</v>
      </c>
      <c r="H12197" s="24" t="str">
        <f aca="false">INDEX(Customers!$B$2:$B$601,MATCH(C12197,Customers!$A$2:$A$601,0))</f>
        <v>Nairobi</v>
      </c>
      <c r="I12197" s="43" t="n">
        <f aca="false">ROUND(MIN(INDEX(Assumptions!$D$13:$D$18,MATCH(E12197,Assumptions!$A$13:$A$18,0)),MAX(INDEX(Assumptions!$C$13:$C$18,MATCH(E12197,Assumptions!$A$13:$A$18,0)),INDEX(Assumptions!$B$13:$B$18,MATCH(E12197,Assumptions!$A$13:$A$18,0))*F12197)),2)</f>
        <v>37.76</v>
      </c>
    </row>
    <row r="12198" customFormat="false" ht="15" hidden="false" customHeight="false" outlineLevel="0" collapsed="false">
      <c r="A12198" s="24" t="s">
        <v>13021</v>
      </c>
      <c r="B12198" s="39" t="n">
        <v>46276</v>
      </c>
      <c r="C12198" s="24" t="s">
        <v>563</v>
      </c>
      <c r="D12198" s="24" t="s">
        <v>826</v>
      </c>
      <c r="E12198" s="24" t="s">
        <v>103</v>
      </c>
      <c r="F12198" s="38" t="n">
        <v>390</v>
      </c>
      <c r="G12198" s="42" t="n">
        <f aca="false">DATE(YEAR(B12198),MONTH(B12198),1)</f>
        <v>46266</v>
      </c>
      <c r="H12198" s="24" t="str">
        <f aca="false">INDEX(Customers!$B$2:$B$601,MATCH(C12198,Customers!$A$2:$A$601,0))</f>
        <v>Nairobi</v>
      </c>
      <c r="I12198" s="43" t="n">
        <f aca="false">ROUND(MIN(INDEX(Assumptions!$D$13:$D$18,MATCH(E12198,Assumptions!$A$13:$A$18,0)),MAX(INDEX(Assumptions!$C$13:$C$18,MATCH(E12198,Assumptions!$A$13:$A$18,0)),INDEX(Assumptions!$B$13:$B$18,MATCH(E12198,Assumptions!$A$13:$A$18,0))*F12198)),2)</f>
        <v>5</v>
      </c>
    </row>
    <row r="12199" customFormat="false" ht="15" hidden="false" customHeight="false" outlineLevel="0" collapsed="false">
      <c r="A12199" s="24" t="s">
        <v>13022</v>
      </c>
      <c r="B12199" s="39" t="n">
        <v>46276</v>
      </c>
      <c r="C12199" s="24" t="s">
        <v>573</v>
      </c>
      <c r="D12199" s="24" t="s">
        <v>826</v>
      </c>
      <c r="E12199" s="24" t="s">
        <v>111</v>
      </c>
      <c r="F12199" s="38" t="n">
        <v>200</v>
      </c>
      <c r="G12199" s="42" t="n">
        <f aca="false">DATE(YEAR(B12199),MONTH(B12199),1)</f>
        <v>46266</v>
      </c>
      <c r="H12199" s="24" t="str">
        <f aca="false">INDEX(Customers!$B$2:$B$601,MATCH(C12199,Customers!$A$2:$A$601,0))</f>
        <v>Nairobi</v>
      </c>
      <c r="I12199" s="43" t="n">
        <f aca="false">ROUND(MIN(INDEX(Assumptions!$D$13:$D$18,MATCH(E12199,Assumptions!$A$13:$A$18,0)),MAX(INDEX(Assumptions!$C$13:$C$18,MATCH(E12199,Assumptions!$A$13:$A$18,0)),INDEX(Assumptions!$B$13:$B$18,MATCH(E12199,Assumptions!$A$13:$A$18,0))*F12199)),2)</f>
        <v>8</v>
      </c>
    </row>
    <row r="12200" customFormat="false" ht="15" hidden="false" customHeight="false" outlineLevel="0" collapsed="false">
      <c r="A12200" s="24" t="s">
        <v>13023</v>
      </c>
      <c r="B12200" s="39" t="n">
        <v>46276</v>
      </c>
      <c r="C12200" s="24" t="s">
        <v>622</v>
      </c>
      <c r="D12200" s="24" t="s">
        <v>826</v>
      </c>
      <c r="E12200" s="24" t="s">
        <v>109</v>
      </c>
      <c r="F12200" s="38" t="n">
        <v>11150</v>
      </c>
      <c r="G12200" s="42" t="n">
        <f aca="false">DATE(YEAR(B12200),MONTH(B12200),1)</f>
        <v>46266</v>
      </c>
      <c r="H12200" s="24" t="str">
        <f aca="false">INDEX(Customers!$B$2:$B$601,MATCH(C12200,Customers!$A$2:$A$601,0))</f>
        <v>Nairobi</v>
      </c>
      <c r="I12200" s="43" t="n">
        <f aca="false">ROUND(MIN(INDEX(Assumptions!$D$13:$D$18,MATCH(E12200,Assumptions!$A$13:$A$18,0)),MAX(INDEX(Assumptions!$C$13:$C$18,MATCH(E12200,Assumptions!$A$13:$A$18,0)),INDEX(Assumptions!$B$13:$B$18,MATCH(E12200,Assumptions!$A$13:$A$18,0))*F12200)),2)</f>
        <v>40</v>
      </c>
    </row>
    <row r="12201" customFormat="false" ht="15" hidden="false" customHeight="false" outlineLevel="0" collapsed="false">
      <c r="A12201" s="24" t="s">
        <v>13024</v>
      </c>
      <c r="B12201" s="39" t="n">
        <v>46276</v>
      </c>
      <c r="C12201" s="24" t="s">
        <v>623</v>
      </c>
      <c r="D12201" s="24" t="s">
        <v>207</v>
      </c>
      <c r="E12201" s="24" t="s">
        <v>107</v>
      </c>
      <c r="F12201" s="38" t="n">
        <v>5640</v>
      </c>
      <c r="G12201" s="42" t="n">
        <f aca="false">DATE(YEAR(B12201),MONTH(B12201),1)</f>
        <v>46266</v>
      </c>
      <c r="H12201" s="24" t="str">
        <f aca="false">INDEX(Customers!$B$2:$B$601,MATCH(C12201,Customers!$A$2:$A$601,0))</f>
        <v>Central</v>
      </c>
      <c r="I12201" s="43" t="n">
        <f aca="false">ROUND(MIN(INDEX(Assumptions!$D$13:$D$18,MATCH(E12201,Assumptions!$A$13:$A$18,0)),MAX(INDEX(Assumptions!$C$13:$C$18,MATCH(E12201,Assumptions!$A$13:$A$18,0)),INDEX(Assumptions!$B$13:$B$18,MATCH(E12201,Assumptions!$A$13:$A$18,0))*F12201)),2)</f>
        <v>0</v>
      </c>
    </row>
    <row r="12202" customFormat="false" ht="15" hidden="false" customHeight="false" outlineLevel="0" collapsed="false">
      <c r="A12202" s="24" t="s">
        <v>13025</v>
      </c>
      <c r="B12202" s="39" t="n">
        <v>46276</v>
      </c>
      <c r="C12202" s="24" t="s">
        <v>629</v>
      </c>
      <c r="D12202" s="24" t="s">
        <v>826</v>
      </c>
      <c r="E12202" s="24" t="s">
        <v>103</v>
      </c>
      <c r="F12202" s="38" t="n">
        <v>2110</v>
      </c>
      <c r="G12202" s="42" t="n">
        <f aca="false">DATE(YEAR(B12202),MONTH(B12202),1)</f>
        <v>46266</v>
      </c>
      <c r="H12202" s="24" t="str">
        <f aca="false">INDEX(Customers!$B$2:$B$601,MATCH(C12202,Customers!$A$2:$A$601,0))</f>
        <v>Nairobi</v>
      </c>
      <c r="I12202" s="43" t="n">
        <f aca="false">ROUND(MIN(INDEX(Assumptions!$D$13:$D$18,MATCH(E12202,Assumptions!$A$13:$A$18,0)),MAX(INDEX(Assumptions!$C$13:$C$18,MATCH(E12202,Assumptions!$A$13:$A$18,0)),INDEX(Assumptions!$B$13:$B$18,MATCH(E12202,Assumptions!$A$13:$A$18,0))*F12202)),2)</f>
        <v>21.1</v>
      </c>
    </row>
    <row r="12203" customFormat="false" ht="15" hidden="false" customHeight="false" outlineLevel="0" collapsed="false">
      <c r="A12203" s="24" t="s">
        <v>13026</v>
      </c>
      <c r="B12203" s="39" t="n">
        <v>46276</v>
      </c>
      <c r="C12203" s="24" t="s">
        <v>649</v>
      </c>
      <c r="D12203" s="24" t="s">
        <v>207</v>
      </c>
      <c r="E12203" s="24" t="s">
        <v>107</v>
      </c>
      <c r="F12203" s="38" t="n">
        <v>41250</v>
      </c>
      <c r="G12203" s="42" t="n">
        <f aca="false">DATE(YEAR(B12203),MONTH(B12203),1)</f>
        <v>46266</v>
      </c>
      <c r="H12203" s="24" t="str">
        <f aca="false">INDEX(Customers!$B$2:$B$601,MATCH(C12203,Customers!$A$2:$A$601,0))</f>
        <v>Eastern</v>
      </c>
      <c r="I12203" s="43" t="n">
        <f aca="false">ROUND(MIN(INDEX(Assumptions!$D$13:$D$18,MATCH(E12203,Assumptions!$A$13:$A$18,0)),MAX(INDEX(Assumptions!$C$13:$C$18,MATCH(E12203,Assumptions!$A$13:$A$18,0)),INDEX(Assumptions!$B$13:$B$18,MATCH(E12203,Assumptions!$A$13:$A$18,0))*F12203)),2)</f>
        <v>0</v>
      </c>
    </row>
    <row r="12204" customFormat="false" ht="15" hidden="false" customHeight="false" outlineLevel="0" collapsed="false">
      <c r="A12204" s="24" t="s">
        <v>13027</v>
      </c>
      <c r="B12204" s="39" t="n">
        <v>46276</v>
      </c>
      <c r="C12204" s="24" t="s">
        <v>663</v>
      </c>
      <c r="D12204" s="24" t="s">
        <v>826</v>
      </c>
      <c r="E12204" s="24" t="s">
        <v>111</v>
      </c>
      <c r="F12204" s="38" t="n">
        <v>50</v>
      </c>
      <c r="G12204" s="42" t="n">
        <f aca="false">DATE(YEAR(B12204),MONTH(B12204),1)</f>
        <v>46266</v>
      </c>
      <c r="H12204" s="24" t="str">
        <f aca="false">INDEX(Customers!$B$2:$B$601,MATCH(C12204,Customers!$A$2:$A$601,0))</f>
        <v>Western</v>
      </c>
      <c r="I12204" s="43" t="n">
        <f aca="false">ROUND(MIN(INDEX(Assumptions!$D$13:$D$18,MATCH(E12204,Assumptions!$A$13:$A$18,0)),MAX(INDEX(Assumptions!$C$13:$C$18,MATCH(E12204,Assumptions!$A$13:$A$18,0)),INDEX(Assumptions!$B$13:$B$18,MATCH(E12204,Assumptions!$A$13:$A$18,0))*F12204)),2)</f>
        <v>2</v>
      </c>
    </row>
    <row r="12205" customFormat="false" ht="15" hidden="false" customHeight="false" outlineLevel="0" collapsed="false">
      <c r="A12205" s="24" t="s">
        <v>13028</v>
      </c>
      <c r="B12205" s="39" t="n">
        <v>46276</v>
      </c>
      <c r="C12205" s="24" t="s">
        <v>665</v>
      </c>
      <c r="D12205" s="24" t="s">
        <v>826</v>
      </c>
      <c r="E12205" s="24" t="s">
        <v>113</v>
      </c>
      <c r="F12205" s="38" t="n">
        <v>99</v>
      </c>
      <c r="G12205" s="42" t="n">
        <f aca="false">DATE(YEAR(B12205),MONTH(B12205),1)</f>
        <v>46266</v>
      </c>
      <c r="H12205" s="24" t="str">
        <f aca="false">INDEX(Customers!$B$2:$B$601,MATCH(C12205,Customers!$A$2:$A$601,0))</f>
        <v>Nairobi</v>
      </c>
      <c r="I12205" s="43" t="n">
        <f aca="false">ROUND(MIN(INDEX(Assumptions!$D$13:$D$18,MATCH(E12205,Assumptions!$A$13:$A$18,0)),MAX(INDEX(Assumptions!$C$13:$C$18,MATCH(E12205,Assumptions!$A$13:$A$18,0)),INDEX(Assumptions!$B$13:$B$18,MATCH(E12205,Assumptions!$A$13:$A$18,0))*F12205)),2)</f>
        <v>4.95</v>
      </c>
    </row>
    <row r="12206" customFormat="false" ht="15" hidden="false" customHeight="false" outlineLevel="0" collapsed="false">
      <c r="A12206" s="24" t="s">
        <v>13029</v>
      </c>
      <c r="B12206" s="39" t="n">
        <v>46276</v>
      </c>
      <c r="C12206" s="24" t="s">
        <v>670</v>
      </c>
      <c r="D12206" s="24" t="s">
        <v>826</v>
      </c>
      <c r="E12206" s="24" t="s">
        <v>109</v>
      </c>
      <c r="F12206" s="38" t="n">
        <v>1550</v>
      </c>
      <c r="G12206" s="42" t="n">
        <f aca="false">DATE(YEAR(B12206),MONTH(B12206),1)</f>
        <v>46266</v>
      </c>
      <c r="H12206" s="24" t="str">
        <f aca="false">INDEX(Customers!$B$2:$B$601,MATCH(C12206,Customers!$A$2:$A$601,0))</f>
        <v>Rift Valley</v>
      </c>
      <c r="I12206" s="43" t="n">
        <f aca="false">ROUND(MIN(INDEX(Assumptions!$D$13:$D$18,MATCH(E12206,Assumptions!$A$13:$A$18,0)),MAX(INDEX(Assumptions!$C$13:$C$18,MATCH(E12206,Assumptions!$A$13:$A$18,0)),INDEX(Assumptions!$B$13:$B$18,MATCH(E12206,Assumptions!$A$13:$A$18,0))*F12206)),2)</f>
        <v>6.2</v>
      </c>
    </row>
    <row r="12207" customFormat="false" ht="15" hidden="false" customHeight="false" outlineLevel="0" collapsed="false">
      <c r="A12207" s="24" t="s">
        <v>13030</v>
      </c>
      <c r="B12207" s="39" t="n">
        <v>46276</v>
      </c>
      <c r="C12207" s="24" t="s">
        <v>705</v>
      </c>
      <c r="D12207" s="24" t="s">
        <v>157</v>
      </c>
      <c r="E12207" s="24" t="s">
        <v>105</v>
      </c>
      <c r="F12207" s="38" t="n">
        <v>2960</v>
      </c>
      <c r="G12207" s="42" t="n">
        <f aca="false">DATE(YEAR(B12207),MONTH(B12207),1)</f>
        <v>46266</v>
      </c>
      <c r="H12207" s="24" t="str">
        <f aca="false">INDEX(Customers!$B$2:$B$601,MATCH(C12207,Customers!$A$2:$A$601,0))</f>
        <v>Nairobi</v>
      </c>
      <c r="I12207" s="43" t="n">
        <f aca="false">ROUND(MIN(INDEX(Assumptions!$D$13:$D$18,MATCH(E12207,Assumptions!$A$13:$A$18,0)),MAX(INDEX(Assumptions!$C$13:$C$18,MATCH(E12207,Assumptions!$A$13:$A$18,0)),INDEX(Assumptions!$B$13:$B$18,MATCH(E12207,Assumptions!$A$13:$A$18,0))*F12207)),2)</f>
        <v>44.4</v>
      </c>
    </row>
    <row r="12208" customFormat="false" ht="15" hidden="false" customHeight="false" outlineLevel="0" collapsed="false">
      <c r="A12208" s="24" t="s">
        <v>13031</v>
      </c>
      <c r="B12208" s="39" t="n">
        <v>46276</v>
      </c>
      <c r="C12208" s="24" t="s">
        <v>714</v>
      </c>
      <c r="D12208" s="24" t="s">
        <v>826</v>
      </c>
      <c r="E12208" s="24" t="s">
        <v>111</v>
      </c>
      <c r="F12208" s="38" t="n">
        <v>200</v>
      </c>
      <c r="G12208" s="42" t="n">
        <f aca="false">DATE(YEAR(B12208),MONTH(B12208),1)</f>
        <v>46266</v>
      </c>
      <c r="H12208" s="24" t="str">
        <f aca="false">INDEX(Customers!$B$2:$B$601,MATCH(C12208,Customers!$A$2:$A$601,0))</f>
        <v>Coast</v>
      </c>
      <c r="I12208" s="43" t="n">
        <f aca="false">ROUND(MIN(INDEX(Assumptions!$D$13:$D$18,MATCH(E12208,Assumptions!$A$13:$A$18,0)),MAX(INDEX(Assumptions!$C$13:$C$18,MATCH(E12208,Assumptions!$A$13:$A$18,0)),INDEX(Assumptions!$B$13:$B$18,MATCH(E12208,Assumptions!$A$13:$A$18,0))*F12208)),2)</f>
        <v>8</v>
      </c>
    </row>
    <row r="12209" customFormat="false" ht="15" hidden="false" customHeight="false" outlineLevel="0" collapsed="false">
      <c r="A12209" s="24" t="s">
        <v>13032</v>
      </c>
      <c r="B12209" s="39" t="n">
        <v>46276</v>
      </c>
      <c r="C12209" s="24" t="s">
        <v>721</v>
      </c>
      <c r="D12209" s="24" t="s">
        <v>826</v>
      </c>
      <c r="E12209" s="24" t="s">
        <v>103</v>
      </c>
      <c r="F12209" s="38" t="n">
        <v>640</v>
      </c>
      <c r="G12209" s="42" t="n">
        <f aca="false">DATE(YEAR(B12209),MONTH(B12209),1)</f>
        <v>46266</v>
      </c>
      <c r="H12209" s="24" t="str">
        <f aca="false">INDEX(Customers!$B$2:$B$601,MATCH(C12209,Customers!$A$2:$A$601,0))</f>
        <v>Western</v>
      </c>
      <c r="I12209" s="43" t="n">
        <f aca="false">ROUND(MIN(INDEX(Assumptions!$D$13:$D$18,MATCH(E12209,Assumptions!$A$13:$A$18,0)),MAX(INDEX(Assumptions!$C$13:$C$18,MATCH(E12209,Assumptions!$A$13:$A$18,0)),INDEX(Assumptions!$B$13:$B$18,MATCH(E12209,Assumptions!$A$13:$A$18,0))*F12209)),2)</f>
        <v>6.4</v>
      </c>
    </row>
    <row r="12210" customFormat="false" ht="15" hidden="false" customHeight="false" outlineLevel="0" collapsed="false">
      <c r="A12210" s="24" t="s">
        <v>13033</v>
      </c>
      <c r="B12210" s="39" t="n">
        <v>46276</v>
      </c>
      <c r="C12210" s="24" t="s">
        <v>723</v>
      </c>
      <c r="D12210" s="24" t="s">
        <v>826</v>
      </c>
      <c r="E12210" s="24" t="s">
        <v>103</v>
      </c>
      <c r="F12210" s="38" t="n">
        <v>5250</v>
      </c>
      <c r="G12210" s="42" t="n">
        <f aca="false">DATE(YEAR(B12210),MONTH(B12210),1)</f>
        <v>46266</v>
      </c>
      <c r="H12210" s="24" t="str">
        <f aca="false">INDEX(Customers!$B$2:$B$601,MATCH(C12210,Customers!$A$2:$A$601,0))</f>
        <v>Eastern</v>
      </c>
      <c r="I12210" s="43" t="n">
        <f aca="false">ROUND(MIN(INDEX(Assumptions!$D$13:$D$18,MATCH(E12210,Assumptions!$A$13:$A$18,0)),MAX(INDEX(Assumptions!$C$13:$C$18,MATCH(E12210,Assumptions!$A$13:$A$18,0)),INDEX(Assumptions!$B$13:$B$18,MATCH(E12210,Assumptions!$A$13:$A$18,0))*F12210)),2)</f>
        <v>52.5</v>
      </c>
    </row>
    <row r="12211" customFormat="false" ht="15" hidden="false" customHeight="false" outlineLevel="0" collapsed="false">
      <c r="A12211" s="24" t="s">
        <v>13034</v>
      </c>
      <c r="B12211" s="39" t="n">
        <v>46276</v>
      </c>
      <c r="C12211" s="24" t="s">
        <v>753</v>
      </c>
      <c r="D12211" s="24" t="s">
        <v>826</v>
      </c>
      <c r="E12211" s="24" t="s">
        <v>103</v>
      </c>
      <c r="F12211" s="38" t="n">
        <v>120</v>
      </c>
      <c r="G12211" s="42" t="n">
        <f aca="false">DATE(YEAR(B12211),MONTH(B12211),1)</f>
        <v>46266</v>
      </c>
      <c r="H12211" s="24" t="str">
        <f aca="false">INDEX(Customers!$B$2:$B$601,MATCH(C12211,Customers!$A$2:$A$601,0))</f>
        <v>Nairobi</v>
      </c>
      <c r="I12211" s="43" t="n">
        <f aca="false">ROUND(MIN(INDEX(Assumptions!$D$13:$D$18,MATCH(E12211,Assumptions!$A$13:$A$18,0)),MAX(INDEX(Assumptions!$C$13:$C$18,MATCH(E12211,Assumptions!$A$13:$A$18,0)),INDEX(Assumptions!$B$13:$B$18,MATCH(E12211,Assumptions!$A$13:$A$18,0))*F12211)),2)</f>
        <v>5</v>
      </c>
    </row>
    <row r="12212" customFormat="false" ht="15" hidden="false" customHeight="false" outlineLevel="0" collapsed="false">
      <c r="A12212" s="24" t="s">
        <v>13035</v>
      </c>
      <c r="B12212" s="39" t="n">
        <v>46276</v>
      </c>
      <c r="C12212" s="24" t="s">
        <v>767</v>
      </c>
      <c r="D12212" s="24" t="s">
        <v>826</v>
      </c>
      <c r="E12212" s="24" t="s">
        <v>109</v>
      </c>
      <c r="F12212" s="38" t="n">
        <v>1440</v>
      </c>
      <c r="G12212" s="42" t="n">
        <f aca="false">DATE(YEAR(B12212),MONTH(B12212),1)</f>
        <v>46266</v>
      </c>
      <c r="H12212" s="24" t="str">
        <f aca="false">INDEX(Customers!$B$2:$B$601,MATCH(C12212,Customers!$A$2:$A$601,0))</f>
        <v>Nairobi</v>
      </c>
      <c r="I12212" s="43" t="n">
        <f aca="false">ROUND(MIN(INDEX(Assumptions!$D$13:$D$18,MATCH(E12212,Assumptions!$A$13:$A$18,0)),MAX(INDEX(Assumptions!$C$13:$C$18,MATCH(E12212,Assumptions!$A$13:$A$18,0)),INDEX(Assumptions!$B$13:$B$18,MATCH(E12212,Assumptions!$A$13:$A$18,0))*F12212)),2)</f>
        <v>5.76</v>
      </c>
    </row>
    <row r="12213" customFormat="false" ht="15" hidden="false" customHeight="false" outlineLevel="0" collapsed="false">
      <c r="A12213" s="24" t="s">
        <v>13036</v>
      </c>
      <c r="B12213" s="39" t="n">
        <v>46276</v>
      </c>
      <c r="C12213" s="24" t="s">
        <v>786</v>
      </c>
      <c r="D12213" s="24" t="s">
        <v>826</v>
      </c>
      <c r="E12213" s="24" t="s">
        <v>103</v>
      </c>
      <c r="F12213" s="38" t="n">
        <v>3460</v>
      </c>
      <c r="G12213" s="42" t="n">
        <f aca="false">DATE(YEAR(B12213),MONTH(B12213),1)</f>
        <v>46266</v>
      </c>
      <c r="H12213" s="24" t="str">
        <f aca="false">INDEX(Customers!$B$2:$B$601,MATCH(C12213,Customers!$A$2:$A$601,0))</f>
        <v>Rift Valley</v>
      </c>
      <c r="I12213" s="43" t="n">
        <f aca="false">ROUND(MIN(INDEX(Assumptions!$D$13:$D$18,MATCH(E12213,Assumptions!$A$13:$A$18,0)),MAX(INDEX(Assumptions!$C$13:$C$18,MATCH(E12213,Assumptions!$A$13:$A$18,0)),INDEX(Assumptions!$B$13:$B$18,MATCH(E12213,Assumptions!$A$13:$A$18,0))*F12213)),2)</f>
        <v>34.6</v>
      </c>
    </row>
    <row r="12214" customFormat="false" ht="15" hidden="false" customHeight="false" outlineLevel="0" collapsed="false">
      <c r="A12214" s="24" t="s">
        <v>13037</v>
      </c>
      <c r="B12214" s="39" t="n">
        <v>46276</v>
      </c>
      <c r="C12214" s="24" t="s">
        <v>791</v>
      </c>
      <c r="D12214" s="24" t="s">
        <v>183</v>
      </c>
      <c r="E12214" s="24" t="s">
        <v>105</v>
      </c>
      <c r="F12214" s="38" t="n">
        <v>7550</v>
      </c>
      <c r="G12214" s="42" t="n">
        <f aca="false">DATE(YEAR(B12214),MONTH(B12214),1)</f>
        <v>46266</v>
      </c>
      <c r="H12214" s="24" t="str">
        <f aca="false">INDEX(Customers!$B$2:$B$601,MATCH(C12214,Customers!$A$2:$A$601,0))</f>
        <v>Coast</v>
      </c>
      <c r="I12214" s="43" t="n">
        <f aca="false">ROUND(MIN(INDEX(Assumptions!$D$13:$D$18,MATCH(E12214,Assumptions!$A$13:$A$18,0)),MAX(INDEX(Assumptions!$C$13:$C$18,MATCH(E12214,Assumptions!$A$13:$A$18,0)),INDEX(Assumptions!$B$13:$B$18,MATCH(E12214,Assumptions!$A$13:$A$18,0))*F12214)),2)</f>
        <v>113.25</v>
      </c>
    </row>
    <row r="12215" customFormat="false" ht="15" hidden="false" customHeight="false" outlineLevel="0" collapsed="false">
      <c r="A12215" s="24" t="s">
        <v>13038</v>
      </c>
      <c r="B12215" s="39" t="n">
        <v>46276</v>
      </c>
      <c r="C12215" s="24" t="s">
        <v>795</v>
      </c>
      <c r="D12215" s="24" t="s">
        <v>826</v>
      </c>
      <c r="E12215" s="24" t="s">
        <v>111</v>
      </c>
      <c r="F12215" s="38" t="n">
        <v>50</v>
      </c>
      <c r="G12215" s="42" t="n">
        <f aca="false">DATE(YEAR(B12215),MONTH(B12215),1)</f>
        <v>46266</v>
      </c>
      <c r="H12215" s="24" t="str">
        <f aca="false">INDEX(Customers!$B$2:$B$601,MATCH(C12215,Customers!$A$2:$A$601,0))</f>
        <v>Nairobi</v>
      </c>
      <c r="I12215" s="43" t="n">
        <f aca="false">ROUND(MIN(INDEX(Assumptions!$D$13:$D$18,MATCH(E12215,Assumptions!$A$13:$A$18,0)),MAX(INDEX(Assumptions!$C$13:$C$18,MATCH(E12215,Assumptions!$A$13:$A$18,0)),INDEX(Assumptions!$B$13:$B$18,MATCH(E12215,Assumptions!$A$13:$A$18,0))*F12215)),2)</f>
        <v>2</v>
      </c>
    </row>
    <row r="12216" customFormat="false" ht="15" hidden="false" customHeight="false" outlineLevel="0" collapsed="false">
      <c r="A12216" s="24" t="s">
        <v>13039</v>
      </c>
      <c r="B12216" s="39" t="n">
        <v>46277</v>
      </c>
      <c r="C12216" s="24" t="s">
        <v>219</v>
      </c>
      <c r="D12216" s="24" t="s">
        <v>181</v>
      </c>
      <c r="E12216" s="24" t="s">
        <v>107</v>
      </c>
      <c r="F12216" s="38" t="n">
        <v>1470</v>
      </c>
      <c r="G12216" s="42" t="n">
        <f aca="false">DATE(YEAR(B12216),MONTH(B12216),1)</f>
        <v>46266</v>
      </c>
      <c r="H12216" s="24" t="str">
        <f aca="false">INDEX(Customers!$B$2:$B$601,MATCH(C12216,Customers!$A$2:$A$601,0))</f>
        <v>Rift Valley</v>
      </c>
      <c r="I12216" s="43" t="n">
        <f aca="false">ROUND(MIN(INDEX(Assumptions!$D$13:$D$18,MATCH(E12216,Assumptions!$A$13:$A$18,0)),MAX(INDEX(Assumptions!$C$13:$C$18,MATCH(E12216,Assumptions!$A$13:$A$18,0)),INDEX(Assumptions!$B$13:$B$18,MATCH(E12216,Assumptions!$A$13:$A$18,0))*F12216)),2)</f>
        <v>0</v>
      </c>
    </row>
    <row r="12217" customFormat="false" ht="15" hidden="false" customHeight="false" outlineLevel="0" collapsed="false">
      <c r="A12217" s="24" t="s">
        <v>13040</v>
      </c>
      <c r="B12217" s="39" t="n">
        <v>46277</v>
      </c>
      <c r="C12217" s="24" t="s">
        <v>231</v>
      </c>
      <c r="D12217" s="24" t="s">
        <v>826</v>
      </c>
      <c r="E12217" s="24" t="s">
        <v>113</v>
      </c>
      <c r="F12217" s="38" t="n">
        <v>500</v>
      </c>
      <c r="G12217" s="42" t="n">
        <f aca="false">DATE(YEAR(B12217),MONTH(B12217),1)</f>
        <v>46266</v>
      </c>
      <c r="H12217" s="24" t="str">
        <f aca="false">INDEX(Customers!$B$2:$B$601,MATCH(C12217,Customers!$A$2:$A$601,0))</f>
        <v>Eastern</v>
      </c>
      <c r="I12217" s="43" t="n">
        <f aca="false">ROUND(MIN(INDEX(Assumptions!$D$13:$D$18,MATCH(E12217,Assumptions!$A$13:$A$18,0)),MAX(INDEX(Assumptions!$C$13:$C$18,MATCH(E12217,Assumptions!$A$13:$A$18,0)),INDEX(Assumptions!$B$13:$B$18,MATCH(E12217,Assumptions!$A$13:$A$18,0))*F12217)),2)</f>
        <v>25</v>
      </c>
    </row>
    <row r="12218" customFormat="false" ht="15" hidden="false" customHeight="false" outlineLevel="0" collapsed="false">
      <c r="A12218" s="24" t="s">
        <v>13041</v>
      </c>
      <c r="B12218" s="39" t="n">
        <v>46277</v>
      </c>
      <c r="C12218" s="24" t="s">
        <v>267</v>
      </c>
      <c r="D12218" s="24" t="s">
        <v>176</v>
      </c>
      <c r="E12218" s="24" t="s">
        <v>107</v>
      </c>
      <c r="F12218" s="38" t="n">
        <v>5410</v>
      </c>
      <c r="G12218" s="42" t="n">
        <f aca="false">DATE(YEAR(B12218),MONTH(B12218),1)</f>
        <v>46266</v>
      </c>
      <c r="H12218" s="24" t="str">
        <f aca="false">INDEX(Customers!$B$2:$B$601,MATCH(C12218,Customers!$A$2:$A$601,0))</f>
        <v>Rift Valley</v>
      </c>
      <c r="I12218" s="43" t="n">
        <f aca="false">ROUND(MIN(INDEX(Assumptions!$D$13:$D$18,MATCH(E12218,Assumptions!$A$13:$A$18,0)),MAX(INDEX(Assumptions!$C$13:$C$18,MATCH(E12218,Assumptions!$A$13:$A$18,0)),INDEX(Assumptions!$B$13:$B$18,MATCH(E12218,Assumptions!$A$13:$A$18,0))*F12218)),2)</f>
        <v>0</v>
      </c>
    </row>
    <row r="12219" customFormat="false" ht="15" hidden="false" customHeight="false" outlineLevel="0" collapsed="false">
      <c r="A12219" s="24" t="s">
        <v>13042</v>
      </c>
      <c r="B12219" s="39" t="n">
        <v>46277</v>
      </c>
      <c r="C12219" s="24" t="s">
        <v>297</v>
      </c>
      <c r="D12219" s="24" t="s">
        <v>826</v>
      </c>
      <c r="E12219" s="24" t="s">
        <v>103</v>
      </c>
      <c r="F12219" s="38" t="n">
        <v>710</v>
      </c>
      <c r="G12219" s="42" t="n">
        <f aca="false">DATE(YEAR(B12219),MONTH(B12219),1)</f>
        <v>46266</v>
      </c>
      <c r="H12219" s="24" t="str">
        <f aca="false">INDEX(Customers!$B$2:$B$601,MATCH(C12219,Customers!$A$2:$A$601,0))</f>
        <v>Nairobi</v>
      </c>
      <c r="I12219" s="43" t="n">
        <f aca="false">ROUND(MIN(INDEX(Assumptions!$D$13:$D$18,MATCH(E12219,Assumptions!$A$13:$A$18,0)),MAX(INDEX(Assumptions!$C$13:$C$18,MATCH(E12219,Assumptions!$A$13:$A$18,0)),INDEX(Assumptions!$B$13:$B$18,MATCH(E12219,Assumptions!$A$13:$A$18,0))*F12219)),2)</f>
        <v>7.1</v>
      </c>
    </row>
    <row r="12220" customFormat="false" ht="15" hidden="false" customHeight="false" outlineLevel="0" collapsed="false">
      <c r="A12220" s="24" t="s">
        <v>13043</v>
      </c>
      <c r="B12220" s="39" t="n">
        <v>46277</v>
      </c>
      <c r="C12220" s="24" t="s">
        <v>310</v>
      </c>
      <c r="D12220" s="24" t="s">
        <v>205</v>
      </c>
      <c r="E12220" s="24" t="s">
        <v>107</v>
      </c>
      <c r="F12220" s="38" t="n">
        <v>70380</v>
      </c>
      <c r="G12220" s="42" t="n">
        <f aca="false">DATE(YEAR(B12220),MONTH(B12220),1)</f>
        <v>46266</v>
      </c>
      <c r="H12220" s="24" t="str">
        <f aca="false">INDEX(Customers!$B$2:$B$601,MATCH(C12220,Customers!$A$2:$A$601,0))</f>
        <v>Eastern</v>
      </c>
      <c r="I12220" s="43" t="n">
        <f aca="false">ROUND(MIN(INDEX(Assumptions!$D$13:$D$18,MATCH(E12220,Assumptions!$A$13:$A$18,0)),MAX(INDEX(Assumptions!$C$13:$C$18,MATCH(E12220,Assumptions!$A$13:$A$18,0)),INDEX(Assumptions!$B$13:$B$18,MATCH(E12220,Assumptions!$A$13:$A$18,0))*F12220)),2)</f>
        <v>0</v>
      </c>
    </row>
    <row r="12221" customFormat="false" ht="15" hidden="false" customHeight="false" outlineLevel="0" collapsed="false">
      <c r="A12221" s="24" t="s">
        <v>13044</v>
      </c>
      <c r="B12221" s="39" t="n">
        <v>46277</v>
      </c>
      <c r="C12221" s="24" t="s">
        <v>344</v>
      </c>
      <c r="D12221" s="24" t="s">
        <v>170</v>
      </c>
      <c r="E12221" s="24" t="s">
        <v>105</v>
      </c>
      <c r="F12221" s="38" t="n">
        <v>7490</v>
      </c>
      <c r="G12221" s="42" t="n">
        <f aca="false">DATE(YEAR(B12221),MONTH(B12221),1)</f>
        <v>46266</v>
      </c>
      <c r="H12221" s="24" t="str">
        <f aca="false">INDEX(Customers!$B$2:$B$601,MATCH(C12221,Customers!$A$2:$A$601,0))</f>
        <v>Central</v>
      </c>
      <c r="I12221" s="43" t="n">
        <f aca="false">ROUND(MIN(INDEX(Assumptions!$D$13:$D$18,MATCH(E12221,Assumptions!$A$13:$A$18,0)),MAX(INDEX(Assumptions!$C$13:$C$18,MATCH(E12221,Assumptions!$A$13:$A$18,0)),INDEX(Assumptions!$B$13:$B$18,MATCH(E12221,Assumptions!$A$13:$A$18,0))*F12221)),2)</f>
        <v>112.35</v>
      </c>
    </row>
    <row r="12222" customFormat="false" ht="15" hidden="false" customHeight="false" outlineLevel="0" collapsed="false">
      <c r="A12222" s="24" t="s">
        <v>13045</v>
      </c>
      <c r="B12222" s="39" t="n">
        <v>46277</v>
      </c>
      <c r="C12222" s="24" t="s">
        <v>357</v>
      </c>
      <c r="D12222" s="24" t="s">
        <v>189</v>
      </c>
      <c r="E12222" s="24" t="s">
        <v>107</v>
      </c>
      <c r="F12222" s="38" t="n">
        <v>27430</v>
      </c>
      <c r="G12222" s="42" t="n">
        <f aca="false">DATE(YEAR(B12222),MONTH(B12222),1)</f>
        <v>46266</v>
      </c>
      <c r="H12222" s="24" t="str">
        <f aca="false">INDEX(Customers!$B$2:$B$601,MATCH(C12222,Customers!$A$2:$A$601,0))</f>
        <v>Coast</v>
      </c>
      <c r="I12222" s="43" t="n">
        <f aca="false">ROUND(MIN(INDEX(Assumptions!$D$13:$D$18,MATCH(E12222,Assumptions!$A$13:$A$18,0)),MAX(INDEX(Assumptions!$C$13:$C$18,MATCH(E12222,Assumptions!$A$13:$A$18,0)),INDEX(Assumptions!$B$13:$B$18,MATCH(E12222,Assumptions!$A$13:$A$18,0))*F12222)),2)</f>
        <v>0</v>
      </c>
    </row>
    <row r="12223" customFormat="false" ht="15" hidden="false" customHeight="false" outlineLevel="0" collapsed="false">
      <c r="A12223" s="24" t="s">
        <v>13046</v>
      </c>
      <c r="B12223" s="39" t="n">
        <v>46277</v>
      </c>
      <c r="C12223" s="24" t="s">
        <v>385</v>
      </c>
      <c r="D12223" s="24" t="s">
        <v>164</v>
      </c>
      <c r="E12223" s="24" t="s">
        <v>105</v>
      </c>
      <c r="F12223" s="38" t="n">
        <v>4880</v>
      </c>
      <c r="G12223" s="42" t="n">
        <f aca="false">DATE(YEAR(B12223),MONTH(B12223),1)</f>
        <v>46266</v>
      </c>
      <c r="H12223" s="24" t="str">
        <f aca="false">INDEX(Customers!$B$2:$B$601,MATCH(C12223,Customers!$A$2:$A$601,0))</f>
        <v>Central</v>
      </c>
      <c r="I12223" s="43" t="n">
        <f aca="false">ROUND(MIN(INDEX(Assumptions!$D$13:$D$18,MATCH(E12223,Assumptions!$A$13:$A$18,0)),MAX(INDEX(Assumptions!$C$13:$C$18,MATCH(E12223,Assumptions!$A$13:$A$18,0)),INDEX(Assumptions!$B$13:$B$18,MATCH(E12223,Assumptions!$A$13:$A$18,0))*F12223)),2)</f>
        <v>73.2</v>
      </c>
    </row>
    <row r="12224" customFormat="false" ht="15" hidden="false" customHeight="false" outlineLevel="0" collapsed="false">
      <c r="A12224" s="24" t="s">
        <v>13047</v>
      </c>
      <c r="B12224" s="39" t="n">
        <v>46277</v>
      </c>
      <c r="C12224" s="24" t="s">
        <v>415</v>
      </c>
      <c r="D12224" s="24" t="s">
        <v>826</v>
      </c>
      <c r="E12224" s="24" t="s">
        <v>109</v>
      </c>
      <c r="F12224" s="38" t="n">
        <v>2170</v>
      </c>
      <c r="G12224" s="42" t="n">
        <f aca="false">DATE(YEAR(B12224),MONTH(B12224),1)</f>
        <v>46266</v>
      </c>
      <c r="H12224" s="24" t="str">
        <f aca="false">INDEX(Customers!$B$2:$B$601,MATCH(C12224,Customers!$A$2:$A$601,0))</f>
        <v>Coast</v>
      </c>
      <c r="I12224" s="43" t="n">
        <f aca="false">ROUND(MIN(INDEX(Assumptions!$D$13:$D$18,MATCH(E12224,Assumptions!$A$13:$A$18,0)),MAX(INDEX(Assumptions!$C$13:$C$18,MATCH(E12224,Assumptions!$A$13:$A$18,0)),INDEX(Assumptions!$B$13:$B$18,MATCH(E12224,Assumptions!$A$13:$A$18,0))*F12224)),2)</f>
        <v>8.68</v>
      </c>
    </row>
    <row r="12225" customFormat="false" ht="15" hidden="false" customHeight="false" outlineLevel="0" collapsed="false">
      <c r="A12225" s="24" t="s">
        <v>13048</v>
      </c>
      <c r="B12225" s="39" t="n">
        <v>46277</v>
      </c>
      <c r="C12225" s="24" t="s">
        <v>440</v>
      </c>
      <c r="D12225" s="24" t="s">
        <v>826</v>
      </c>
      <c r="E12225" s="24" t="s">
        <v>111</v>
      </c>
      <c r="F12225" s="38" t="n">
        <v>50</v>
      </c>
      <c r="G12225" s="42" t="n">
        <f aca="false">DATE(YEAR(B12225),MONTH(B12225),1)</f>
        <v>46266</v>
      </c>
      <c r="H12225" s="24" t="str">
        <f aca="false">INDEX(Customers!$B$2:$B$601,MATCH(C12225,Customers!$A$2:$A$601,0))</f>
        <v>Nairobi</v>
      </c>
      <c r="I12225" s="43" t="n">
        <f aca="false">ROUND(MIN(INDEX(Assumptions!$D$13:$D$18,MATCH(E12225,Assumptions!$A$13:$A$18,0)),MAX(INDEX(Assumptions!$C$13:$C$18,MATCH(E12225,Assumptions!$A$13:$A$18,0)),INDEX(Assumptions!$B$13:$B$18,MATCH(E12225,Assumptions!$A$13:$A$18,0))*F12225)),2)</f>
        <v>2</v>
      </c>
    </row>
    <row r="12226" customFormat="false" ht="15" hidden="false" customHeight="false" outlineLevel="0" collapsed="false">
      <c r="A12226" s="24" t="s">
        <v>13049</v>
      </c>
      <c r="B12226" s="39" t="n">
        <v>46277</v>
      </c>
      <c r="C12226" s="24" t="s">
        <v>440</v>
      </c>
      <c r="D12226" s="24" t="s">
        <v>826</v>
      </c>
      <c r="E12226" s="24" t="s">
        <v>111</v>
      </c>
      <c r="F12226" s="38" t="n">
        <v>200</v>
      </c>
      <c r="G12226" s="42" t="n">
        <f aca="false">DATE(YEAR(B12226),MONTH(B12226),1)</f>
        <v>46266</v>
      </c>
      <c r="H12226" s="24" t="str">
        <f aca="false">INDEX(Customers!$B$2:$B$601,MATCH(C12226,Customers!$A$2:$A$601,0))</f>
        <v>Nairobi</v>
      </c>
      <c r="I12226" s="43" t="n">
        <f aca="false">ROUND(MIN(INDEX(Assumptions!$D$13:$D$18,MATCH(E12226,Assumptions!$A$13:$A$18,0)),MAX(INDEX(Assumptions!$C$13:$C$18,MATCH(E12226,Assumptions!$A$13:$A$18,0)),INDEX(Assumptions!$B$13:$B$18,MATCH(E12226,Assumptions!$A$13:$A$18,0))*F12226)),2)</f>
        <v>8</v>
      </c>
    </row>
    <row r="12227" customFormat="false" ht="15" hidden="false" customHeight="false" outlineLevel="0" collapsed="false">
      <c r="A12227" s="24" t="s">
        <v>13050</v>
      </c>
      <c r="B12227" s="39" t="n">
        <v>46277</v>
      </c>
      <c r="C12227" s="24" t="s">
        <v>452</v>
      </c>
      <c r="D12227" s="24" t="s">
        <v>156</v>
      </c>
      <c r="E12227" s="24" t="s">
        <v>105</v>
      </c>
      <c r="F12227" s="38" t="n">
        <v>730</v>
      </c>
      <c r="G12227" s="42" t="n">
        <f aca="false">DATE(YEAR(B12227),MONTH(B12227),1)</f>
        <v>46266</v>
      </c>
      <c r="H12227" s="24" t="str">
        <f aca="false">INDEX(Customers!$B$2:$B$601,MATCH(C12227,Customers!$A$2:$A$601,0))</f>
        <v>Nairobi</v>
      </c>
      <c r="I12227" s="43" t="n">
        <f aca="false">ROUND(MIN(INDEX(Assumptions!$D$13:$D$18,MATCH(E12227,Assumptions!$A$13:$A$18,0)),MAX(INDEX(Assumptions!$C$13:$C$18,MATCH(E12227,Assumptions!$A$13:$A$18,0)),INDEX(Assumptions!$B$13:$B$18,MATCH(E12227,Assumptions!$A$13:$A$18,0))*F12227)),2)</f>
        <v>10.95</v>
      </c>
    </row>
    <row r="12228" customFormat="false" ht="15" hidden="false" customHeight="false" outlineLevel="0" collapsed="false">
      <c r="A12228" s="24" t="s">
        <v>13051</v>
      </c>
      <c r="B12228" s="39" t="n">
        <v>46277</v>
      </c>
      <c r="C12228" s="24" t="s">
        <v>464</v>
      </c>
      <c r="D12228" s="24" t="s">
        <v>174</v>
      </c>
      <c r="E12228" s="24" t="s">
        <v>107</v>
      </c>
      <c r="F12228" s="38" t="n">
        <v>15670</v>
      </c>
      <c r="G12228" s="42" t="n">
        <f aca="false">DATE(YEAR(B12228),MONTH(B12228),1)</f>
        <v>46266</v>
      </c>
      <c r="H12228" s="24" t="str">
        <f aca="false">INDEX(Customers!$B$2:$B$601,MATCH(C12228,Customers!$A$2:$A$601,0))</f>
        <v>Rift Valley</v>
      </c>
      <c r="I12228" s="43" t="n">
        <f aca="false">ROUND(MIN(INDEX(Assumptions!$D$13:$D$18,MATCH(E12228,Assumptions!$A$13:$A$18,0)),MAX(INDEX(Assumptions!$C$13:$C$18,MATCH(E12228,Assumptions!$A$13:$A$18,0)),INDEX(Assumptions!$B$13:$B$18,MATCH(E12228,Assumptions!$A$13:$A$18,0))*F12228)),2)</f>
        <v>0</v>
      </c>
    </row>
    <row r="12229" customFormat="false" ht="15" hidden="false" customHeight="false" outlineLevel="0" collapsed="false">
      <c r="A12229" s="24" t="s">
        <v>13052</v>
      </c>
      <c r="B12229" s="39" t="n">
        <v>46277</v>
      </c>
      <c r="C12229" s="24" t="s">
        <v>474</v>
      </c>
      <c r="D12229" s="24" t="s">
        <v>826</v>
      </c>
      <c r="E12229" s="24" t="s">
        <v>103</v>
      </c>
      <c r="F12229" s="38" t="n">
        <v>8470</v>
      </c>
      <c r="G12229" s="42" t="n">
        <f aca="false">DATE(YEAR(B12229),MONTH(B12229),1)</f>
        <v>46266</v>
      </c>
      <c r="H12229" s="24" t="str">
        <f aca="false">INDEX(Customers!$B$2:$B$601,MATCH(C12229,Customers!$A$2:$A$601,0))</f>
        <v>Eastern</v>
      </c>
      <c r="I12229" s="43" t="n">
        <f aca="false">ROUND(MIN(INDEX(Assumptions!$D$13:$D$18,MATCH(E12229,Assumptions!$A$13:$A$18,0)),MAX(INDEX(Assumptions!$C$13:$C$18,MATCH(E12229,Assumptions!$A$13:$A$18,0)),INDEX(Assumptions!$B$13:$B$18,MATCH(E12229,Assumptions!$A$13:$A$18,0))*F12229)),2)</f>
        <v>84.7</v>
      </c>
    </row>
    <row r="12230" customFormat="false" ht="15" hidden="false" customHeight="false" outlineLevel="0" collapsed="false">
      <c r="A12230" s="24" t="s">
        <v>13053</v>
      </c>
      <c r="B12230" s="39" t="n">
        <v>46277</v>
      </c>
      <c r="C12230" s="24" t="s">
        <v>474</v>
      </c>
      <c r="D12230" s="24" t="s">
        <v>826</v>
      </c>
      <c r="E12230" s="24" t="s">
        <v>103</v>
      </c>
      <c r="F12230" s="38" t="n">
        <v>3670</v>
      </c>
      <c r="G12230" s="42" t="n">
        <f aca="false">DATE(YEAR(B12230),MONTH(B12230),1)</f>
        <v>46266</v>
      </c>
      <c r="H12230" s="24" t="str">
        <f aca="false">INDEX(Customers!$B$2:$B$601,MATCH(C12230,Customers!$A$2:$A$601,0))</f>
        <v>Eastern</v>
      </c>
      <c r="I12230" s="43" t="n">
        <f aca="false">ROUND(MIN(INDEX(Assumptions!$D$13:$D$18,MATCH(E12230,Assumptions!$A$13:$A$18,0)),MAX(INDEX(Assumptions!$C$13:$C$18,MATCH(E12230,Assumptions!$A$13:$A$18,0)),INDEX(Assumptions!$B$13:$B$18,MATCH(E12230,Assumptions!$A$13:$A$18,0))*F12230)),2)</f>
        <v>36.7</v>
      </c>
    </row>
    <row r="12231" customFormat="false" ht="15" hidden="false" customHeight="false" outlineLevel="0" collapsed="false">
      <c r="A12231" s="24" t="s">
        <v>13054</v>
      </c>
      <c r="B12231" s="39" t="n">
        <v>46277</v>
      </c>
      <c r="C12231" s="24" t="s">
        <v>476</v>
      </c>
      <c r="D12231" s="24" t="s">
        <v>826</v>
      </c>
      <c r="E12231" s="24" t="s">
        <v>103</v>
      </c>
      <c r="F12231" s="38" t="n">
        <v>2090</v>
      </c>
      <c r="G12231" s="42" t="n">
        <f aca="false">DATE(YEAR(B12231),MONTH(B12231),1)</f>
        <v>46266</v>
      </c>
      <c r="H12231" s="24" t="str">
        <f aca="false">INDEX(Customers!$B$2:$B$601,MATCH(C12231,Customers!$A$2:$A$601,0))</f>
        <v>Coast</v>
      </c>
      <c r="I12231" s="43" t="n">
        <f aca="false">ROUND(MIN(INDEX(Assumptions!$D$13:$D$18,MATCH(E12231,Assumptions!$A$13:$A$18,0)),MAX(INDEX(Assumptions!$C$13:$C$18,MATCH(E12231,Assumptions!$A$13:$A$18,0)),INDEX(Assumptions!$B$13:$B$18,MATCH(E12231,Assumptions!$A$13:$A$18,0))*F12231)),2)</f>
        <v>20.9</v>
      </c>
    </row>
    <row r="12232" customFormat="false" ht="15" hidden="false" customHeight="false" outlineLevel="0" collapsed="false">
      <c r="A12232" s="24" t="s">
        <v>13055</v>
      </c>
      <c r="B12232" s="39" t="n">
        <v>46277</v>
      </c>
      <c r="C12232" s="24" t="s">
        <v>483</v>
      </c>
      <c r="D12232" s="24" t="s">
        <v>826</v>
      </c>
      <c r="E12232" s="24" t="s">
        <v>103</v>
      </c>
      <c r="F12232" s="38" t="n">
        <v>1210</v>
      </c>
      <c r="G12232" s="42" t="n">
        <f aca="false">DATE(YEAR(B12232),MONTH(B12232),1)</f>
        <v>46266</v>
      </c>
      <c r="H12232" s="24" t="str">
        <f aca="false">INDEX(Customers!$B$2:$B$601,MATCH(C12232,Customers!$A$2:$A$601,0))</f>
        <v>Central</v>
      </c>
      <c r="I12232" s="43" t="n">
        <f aca="false">ROUND(MIN(INDEX(Assumptions!$D$13:$D$18,MATCH(E12232,Assumptions!$A$13:$A$18,0)),MAX(INDEX(Assumptions!$C$13:$C$18,MATCH(E12232,Assumptions!$A$13:$A$18,0)),INDEX(Assumptions!$B$13:$B$18,MATCH(E12232,Assumptions!$A$13:$A$18,0))*F12232)),2)</f>
        <v>12.1</v>
      </c>
    </row>
    <row r="12233" customFormat="false" ht="15" hidden="false" customHeight="false" outlineLevel="0" collapsed="false">
      <c r="A12233" s="24" t="s">
        <v>13056</v>
      </c>
      <c r="B12233" s="39" t="n">
        <v>46277</v>
      </c>
      <c r="C12233" s="24" t="s">
        <v>509</v>
      </c>
      <c r="D12233" s="24" t="s">
        <v>175</v>
      </c>
      <c r="E12233" s="24" t="s">
        <v>105</v>
      </c>
      <c r="F12233" s="38" t="n">
        <v>3380</v>
      </c>
      <c r="G12233" s="42" t="n">
        <f aca="false">DATE(YEAR(B12233),MONTH(B12233),1)</f>
        <v>46266</v>
      </c>
      <c r="H12233" s="24" t="str">
        <f aca="false">INDEX(Customers!$B$2:$B$601,MATCH(C12233,Customers!$A$2:$A$601,0))</f>
        <v>Rift Valley</v>
      </c>
      <c r="I12233" s="43" t="n">
        <f aca="false">ROUND(MIN(INDEX(Assumptions!$D$13:$D$18,MATCH(E12233,Assumptions!$A$13:$A$18,0)),MAX(INDEX(Assumptions!$C$13:$C$18,MATCH(E12233,Assumptions!$A$13:$A$18,0)),INDEX(Assumptions!$B$13:$B$18,MATCH(E12233,Assumptions!$A$13:$A$18,0))*F12233)),2)</f>
        <v>50.7</v>
      </c>
    </row>
    <row r="12234" customFormat="false" ht="15" hidden="false" customHeight="false" outlineLevel="0" collapsed="false">
      <c r="A12234" s="24" t="s">
        <v>13057</v>
      </c>
      <c r="B12234" s="39" t="n">
        <v>46277</v>
      </c>
      <c r="C12234" s="24" t="s">
        <v>523</v>
      </c>
      <c r="D12234" s="24" t="s">
        <v>153</v>
      </c>
      <c r="E12234" s="24" t="s">
        <v>107</v>
      </c>
      <c r="F12234" s="38" t="n">
        <v>1380</v>
      </c>
      <c r="G12234" s="42" t="n">
        <f aca="false">DATE(YEAR(B12234),MONTH(B12234),1)</f>
        <v>46266</v>
      </c>
      <c r="H12234" s="24" t="str">
        <f aca="false">INDEX(Customers!$B$2:$B$601,MATCH(C12234,Customers!$A$2:$A$601,0))</f>
        <v>Nairobi</v>
      </c>
      <c r="I12234" s="43" t="n">
        <f aca="false">ROUND(MIN(INDEX(Assumptions!$D$13:$D$18,MATCH(E12234,Assumptions!$A$13:$A$18,0)),MAX(INDEX(Assumptions!$C$13:$C$18,MATCH(E12234,Assumptions!$A$13:$A$18,0)),INDEX(Assumptions!$B$13:$B$18,MATCH(E12234,Assumptions!$A$13:$A$18,0))*F12234)),2)</f>
        <v>0</v>
      </c>
    </row>
    <row r="12235" customFormat="false" ht="15" hidden="false" customHeight="false" outlineLevel="0" collapsed="false">
      <c r="A12235" s="24" t="s">
        <v>13058</v>
      </c>
      <c r="B12235" s="39" t="n">
        <v>46277</v>
      </c>
      <c r="C12235" s="24" t="s">
        <v>525</v>
      </c>
      <c r="D12235" s="24" t="s">
        <v>826</v>
      </c>
      <c r="E12235" s="24" t="s">
        <v>109</v>
      </c>
      <c r="F12235" s="38" t="n">
        <v>6940</v>
      </c>
      <c r="G12235" s="42" t="n">
        <f aca="false">DATE(YEAR(B12235),MONTH(B12235),1)</f>
        <v>46266</v>
      </c>
      <c r="H12235" s="24" t="str">
        <f aca="false">INDEX(Customers!$B$2:$B$601,MATCH(C12235,Customers!$A$2:$A$601,0))</f>
        <v>Nairobi</v>
      </c>
      <c r="I12235" s="43" t="n">
        <f aca="false">ROUND(MIN(INDEX(Assumptions!$D$13:$D$18,MATCH(E12235,Assumptions!$A$13:$A$18,0)),MAX(INDEX(Assumptions!$C$13:$C$18,MATCH(E12235,Assumptions!$A$13:$A$18,0)),INDEX(Assumptions!$B$13:$B$18,MATCH(E12235,Assumptions!$A$13:$A$18,0))*F12235)),2)</f>
        <v>27.76</v>
      </c>
    </row>
    <row r="12236" customFormat="false" ht="15" hidden="false" customHeight="false" outlineLevel="0" collapsed="false">
      <c r="A12236" s="24" t="s">
        <v>13059</v>
      </c>
      <c r="B12236" s="39" t="n">
        <v>46277</v>
      </c>
      <c r="C12236" s="24" t="s">
        <v>528</v>
      </c>
      <c r="D12236" s="24" t="s">
        <v>826</v>
      </c>
      <c r="E12236" s="24" t="s">
        <v>109</v>
      </c>
      <c r="F12236" s="38" t="n">
        <v>5200</v>
      </c>
      <c r="G12236" s="42" t="n">
        <f aca="false">DATE(YEAR(B12236),MONTH(B12236),1)</f>
        <v>46266</v>
      </c>
      <c r="H12236" s="24" t="str">
        <f aca="false">INDEX(Customers!$B$2:$B$601,MATCH(C12236,Customers!$A$2:$A$601,0))</f>
        <v>Central</v>
      </c>
      <c r="I12236" s="43" t="n">
        <f aca="false">ROUND(MIN(INDEX(Assumptions!$D$13:$D$18,MATCH(E12236,Assumptions!$A$13:$A$18,0)),MAX(INDEX(Assumptions!$C$13:$C$18,MATCH(E12236,Assumptions!$A$13:$A$18,0)),INDEX(Assumptions!$B$13:$B$18,MATCH(E12236,Assumptions!$A$13:$A$18,0))*F12236)),2)</f>
        <v>20.8</v>
      </c>
    </row>
    <row r="12237" customFormat="false" ht="15" hidden="false" customHeight="false" outlineLevel="0" collapsed="false">
      <c r="A12237" s="24" t="s">
        <v>13060</v>
      </c>
      <c r="B12237" s="39" t="n">
        <v>46277</v>
      </c>
      <c r="C12237" s="24" t="s">
        <v>531</v>
      </c>
      <c r="D12237" s="24" t="s">
        <v>826</v>
      </c>
      <c r="E12237" s="24" t="s">
        <v>103</v>
      </c>
      <c r="F12237" s="38" t="n">
        <v>790</v>
      </c>
      <c r="G12237" s="42" t="n">
        <f aca="false">DATE(YEAR(B12237),MONTH(B12237),1)</f>
        <v>46266</v>
      </c>
      <c r="H12237" s="24" t="str">
        <f aca="false">INDEX(Customers!$B$2:$B$601,MATCH(C12237,Customers!$A$2:$A$601,0))</f>
        <v>Nairobi</v>
      </c>
      <c r="I12237" s="43" t="n">
        <f aca="false">ROUND(MIN(INDEX(Assumptions!$D$13:$D$18,MATCH(E12237,Assumptions!$A$13:$A$18,0)),MAX(INDEX(Assumptions!$C$13:$C$18,MATCH(E12237,Assumptions!$A$13:$A$18,0)),INDEX(Assumptions!$B$13:$B$18,MATCH(E12237,Assumptions!$A$13:$A$18,0))*F12237)),2)</f>
        <v>7.9</v>
      </c>
    </row>
    <row r="12238" customFormat="false" ht="15" hidden="false" customHeight="false" outlineLevel="0" collapsed="false">
      <c r="A12238" s="24" t="s">
        <v>13061</v>
      </c>
      <c r="B12238" s="39" t="n">
        <v>46277</v>
      </c>
      <c r="C12238" s="24" t="s">
        <v>563</v>
      </c>
      <c r="D12238" s="24" t="s">
        <v>826</v>
      </c>
      <c r="E12238" s="24" t="s">
        <v>111</v>
      </c>
      <c r="F12238" s="38" t="n">
        <v>500</v>
      </c>
      <c r="G12238" s="42" t="n">
        <f aca="false">DATE(YEAR(B12238),MONTH(B12238),1)</f>
        <v>46266</v>
      </c>
      <c r="H12238" s="24" t="str">
        <f aca="false">INDEX(Customers!$B$2:$B$601,MATCH(C12238,Customers!$A$2:$A$601,0))</f>
        <v>Nairobi</v>
      </c>
      <c r="I12238" s="43" t="n">
        <f aca="false">ROUND(MIN(INDEX(Assumptions!$D$13:$D$18,MATCH(E12238,Assumptions!$A$13:$A$18,0)),MAX(INDEX(Assumptions!$C$13:$C$18,MATCH(E12238,Assumptions!$A$13:$A$18,0)),INDEX(Assumptions!$B$13:$B$18,MATCH(E12238,Assumptions!$A$13:$A$18,0))*F12238)),2)</f>
        <v>20</v>
      </c>
    </row>
    <row r="12239" customFormat="false" ht="15" hidden="false" customHeight="false" outlineLevel="0" collapsed="false">
      <c r="A12239" s="24" t="s">
        <v>13062</v>
      </c>
      <c r="B12239" s="39" t="n">
        <v>46277</v>
      </c>
      <c r="C12239" s="24" t="s">
        <v>569</v>
      </c>
      <c r="D12239" s="24" t="s">
        <v>826</v>
      </c>
      <c r="E12239" s="24" t="s">
        <v>103</v>
      </c>
      <c r="F12239" s="38" t="n">
        <v>14590</v>
      </c>
      <c r="G12239" s="42" t="n">
        <f aca="false">DATE(YEAR(B12239),MONTH(B12239),1)</f>
        <v>46266</v>
      </c>
      <c r="H12239" s="24" t="str">
        <f aca="false">INDEX(Customers!$B$2:$B$601,MATCH(C12239,Customers!$A$2:$A$601,0))</f>
        <v>Nairobi</v>
      </c>
      <c r="I12239" s="43" t="n">
        <f aca="false">ROUND(MIN(INDEX(Assumptions!$D$13:$D$18,MATCH(E12239,Assumptions!$A$13:$A$18,0)),MAX(INDEX(Assumptions!$C$13:$C$18,MATCH(E12239,Assumptions!$A$13:$A$18,0)),INDEX(Assumptions!$B$13:$B$18,MATCH(E12239,Assumptions!$A$13:$A$18,0))*F12239)),2)</f>
        <v>105</v>
      </c>
    </row>
    <row r="12240" customFormat="false" ht="15" hidden="false" customHeight="false" outlineLevel="0" collapsed="false">
      <c r="A12240" s="24" t="s">
        <v>13063</v>
      </c>
      <c r="B12240" s="39" t="n">
        <v>46277</v>
      </c>
      <c r="C12240" s="24" t="s">
        <v>579</v>
      </c>
      <c r="D12240" s="24" t="s">
        <v>826</v>
      </c>
      <c r="E12240" s="24" t="s">
        <v>113</v>
      </c>
      <c r="F12240" s="38" t="n">
        <v>99</v>
      </c>
      <c r="G12240" s="42" t="n">
        <f aca="false">DATE(YEAR(B12240),MONTH(B12240),1)</f>
        <v>46266</v>
      </c>
      <c r="H12240" s="24" t="str">
        <f aca="false">INDEX(Customers!$B$2:$B$601,MATCH(C12240,Customers!$A$2:$A$601,0))</f>
        <v>Nairobi</v>
      </c>
      <c r="I12240" s="43" t="n">
        <f aca="false">ROUND(MIN(INDEX(Assumptions!$D$13:$D$18,MATCH(E12240,Assumptions!$A$13:$A$18,0)),MAX(INDEX(Assumptions!$C$13:$C$18,MATCH(E12240,Assumptions!$A$13:$A$18,0)),INDEX(Assumptions!$B$13:$B$18,MATCH(E12240,Assumptions!$A$13:$A$18,0))*F12240)),2)</f>
        <v>4.95</v>
      </c>
    </row>
    <row r="12241" customFormat="false" ht="15" hidden="false" customHeight="false" outlineLevel="0" collapsed="false">
      <c r="A12241" s="24" t="s">
        <v>13064</v>
      </c>
      <c r="B12241" s="39" t="n">
        <v>46277</v>
      </c>
      <c r="C12241" s="24" t="s">
        <v>585</v>
      </c>
      <c r="D12241" s="24" t="s">
        <v>826</v>
      </c>
      <c r="E12241" s="24" t="s">
        <v>109</v>
      </c>
      <c r="F12241" s="38" t="n">
        <v>11090</v>
      </c>
      <c r="G12241" s="42" t="n">
        <f aca="false">DATE(YEAR(B12241),MONTH(B12241),1)</f>
        <v>46266</v>
      </c>
      <c r="H12241" s="24" t="str">
        <f aca="false">INDEX(Customers!$B$2:$B$601,MATCH(C12241,Customers!$A$2:$A$601,0))</f>
        <v>Eastern</v>
      </c>
      <c r="I12241" s="43" t="n">
        <f aca="false">ROUND(MIN(INDEX(Assumptions!$D$13:$D$18,MATCH(E12241,Assumptions!$A$13:$A$18,0)),MAX(INDEX(Assumptions!$C$13:$C$18,MATCH(E12241,Assumptions!$A$13:$A$18,0)),INDEX(Assumptions!$B$13:$B$18,MATCH(E12241,Assumptions!$A$13:$A$18,0))*F12241)),2)</f>
        <v>40</v>
      </c>
    </row>
    <row r="12242" customFormat="false" ht="15" hidden="false" customHeight="false" outlineLevel="0" collapsed="false">
      <c r="A12242" s="24" t="s">
        <v>13065</v>
      </c>
      <c r="B12242" s="39" t="n">
        <v>46277</v>
      </c>
      <c r="C12242" s="24" t="s">
        <v>591</v>
      </c>
      <c r="D12242" s="24" t="s">
        <v>826</v>
      </c>
      <c r="E12242" s="24" t="s">
        <v>103</v>
      </c>
      <c r="F12242" s="38" t="n">
        <v>1800</v>
      </c>
      <c r="G12242" s="42" t="n">
        <f aca="false">DATE(YEAR(B12242),MONTH(B12242),1)</f>
        <v>46266</v>
      </c>
      <c r="H12242" s="24" t="str">
        <f aca="false">INDEX(Customers!$B$2:$B$601,MATCH(C12242,Customers!$A$2:$A$601,0))</f>
        <v>Central</v>
      </c>
      <c r="I12242" s="43" t="n">
        <f aca="false">ROUND(MIN(INDEX(Assumptions!$D$13:$D$18,MATCH(E12242,Assumptions!$A$13:$A$18,0)),MAX(INDEX(Assumptions!$C$13:$C$18,MATCH(E12242,Assumptions!$A$13:$A$18,0)),INDEX(Assumptions!$B$13:$B$18,MATCH(E12242,Assumptions!$A$13:$A$18,0))*F12242)),2)</f>
        <v>18</v>
      </c>
    </row>
    <row r="12243" customFormat="false" ht="15" hidden="false" customHeight="false" outlineLevel="0" collapsed="false">
      <c r="A12243" s="24" t="s">
        <v>13066</v>
      </c>
      <c r="B12243" s="39" t="n">
        <v>46277</v>
      </c>
      <c r="C12243" s="24" t="s">
        <v>597</v>
      </c>
      <c r="D12243" s="24" t="s">
        <v>209</v>
      </c>
      <c r="E12243" s="24" t="s">
        <v>107</v>
      </c>
      <c r="F12243" s="38" t="n">
        <v>25470</v>
      </c>
      <c r="G12243" s="42" t="n">
        <f aca="false">DATE(YEAR(B12243),MONTH(B12243),1)</f>
        <v>46266</v>
      </c>
      <c r="H12243" s="24" t="str">
        <f aca="false">INDEX(Customers!$B$2:$B$601,MATCH(C12243,Customers!$A$2:$A$601,0))</f>
        <v>Eastern</v>
      </c>
      <c r="I12243" s="43" t="n">
        <f aca="false">ROUND(MIN(INDEX(Assumptions!$D$13:$D$18,MATCH(E12243,Assumptions!$A$13:$A$18,0)),MAX(INDEX(Assumptions!$C$13:$C$18,MATCH(E12243,Assumptions!$A$13:$A$18,0)),INDEX(Assumptions!$B$13:$B$18,MATCH(E12243,Assumptions!$A$13:$A$18,0))*F12243)),2)</f>
        <v>0</v>
      </c>
    </row>
    <row r="12244" customFormat="false" ht="15" hidden="false" customHeight="false" outlineLevel="0" collapsed="false">
      <c r="A12244" s="24" t="s">
        <v>13067</v>
      </c>
      <c r="B12244" s="39" t="n">
        <v>46277</v>
      </c>
      <c r="C12244" s="24" t="s">
        <v>606</v>
      </c>
      <c r="D12244" s="24" t="s">
        <v>826</v>
      </c>
      <c r="E12244" s="24" t="s">
        <v>103</v>
      </c>
      <c r="F12244" s="38" t="n">
        <v>1240</v>
      </c>
      <c r="G12244" s="42" t="n">
        <f aca="false">DATE(YEAR(B12244),MONTH(B12244),1)</f>
        <v>46266</v>
      </c>
      <c r="H12244" s="24" t="str">
        <f aca="false">INDEX(Customers!$B$2:$B$601,MATCH(C12244,Customers!$A$2:$A$601,0))</f>
        <v>Central</v>
      </c>
      <c r="I12244" s="43" t="n">
        <f aca="false">ROUND(MIN(INDEX(Assumptions!$D$13:$D$18,MATCH(E12244,Assumptions!$A$13:$A$18,0)),MAX(INDEX(Assumptions!$C$13:$C$18,MATCH(E12244,Assumptions!$A$13:$A$18,0)),INDEX(Assumptions!$B$13:$B$18,MATCH(E12244,Assumptions!$A$13:$A$18,0))*F12244)),2)</f>
        <v>12.4</v>
      </c>
    </row>
    <row r="12245" customFormat="false" ht="15" hidden="false" customHeight="false" outlineLevel="0" collapsed="false">
      <c r="A12245" s="24" t="s">
        <v>13068</v>
      </c>
      <c r="B12245" s="39" t="n">
        <v>46277</v>
      </c>
      <c r="C12245" s="24" t="s">
        <v>608</v>
      </c>
      <c r="D12245" s="24" t="s">
        <v>204</v>
      </c>
      <c r="E12245" s="24" t="s">
        <v>105</v>
      </c>
      <c r="F12245" s="38" t="n">
        <v>10280</v>
      </c>
      <c r="G12245" s="42" t="n">
        <f aca="false">DATE(YEAR(B12245),MONTH(B12245),1)</f>
        <v>46266</v>
      </c>
      <c r="H12245" s="24" t="str">
        <f aca="false">INDEX(Customers!$B$2:$B$601,MATCH(C12245,Customers!$A$2:$A$601,0))</f>
        <v>Eastern</v>
      </c>
      <c r="I12245" s="43" t="n">
        <f aca="false">ROUND(MIN(INDEX(Assumptions!$D$13:$D$18,MATCH(E12245,Assumptions!$A$13:$A$18,0)),MAX(INDEX(Assumptions!$C$13:$C$18,MATCH(E12245,Assumptions!$A$13:$A$18,0)),INDEX(Assumptions!$B$13:$B$18,MATCH(E12245,Assumptions!$A$13:$A$18,0))*F12245)),2)</f>
        <v>154.2</v>
      </c>
    </row>
    <row r="12246" customFormat="false" ht="15" hidden="false" customHeight="false" outlineLevel="0" collapsed="false">
      <c r="A12246" s="24" t="s">
        <v>13069</v>
      </c>
      <c r="B12246" s="39" t="n">
        <v>46277</v>
      </c>
      <c r="C12246" s="24" t="s">
        <v>614</v>
      </c>
      <c r="D12246" s="24" t="s">
        <v>826</v>
      </c>
      <c r="E12246" s="24" t="s">
        <v>103</v>
      </c>
      <c r="F12246" s="38" t="n">
        <v>2430</v>
      </c>
      <c r="G12246" s="42" t="n">
        <f aca="false">DATE(YEAR(B12246),MONTH(B12246),1)</f>
        <v>46266</v>
      </c>
      <c r="H12246" s="24" t="str">
        <f aca="false">INDEX(Customers!$B$2:$B$601,MATCH(C12246,Customers!$A$2:$A$601,0))</f>
        <v>Central</v>
      </c>
      <c r="I12246" s="43" t="n">
        <f aca="false">ROUND(MIN(INDEX(Assumptions!$D$13:$D$18,MATCH(E12246,Assumptions!$A$13:$A$18,0)),MAX(INDEX(Assumptions!$C$13:$C$18,MATCH(E12246,Assumptions!$A$13:$A$18,0)),INDEX(Assumptions!$B$13:$B$18,MATCH(E12246,Assumptions!$A$13:$A$18,0))*F12246)),2)</f>
        <v>24.3</v>
      </c>
    </row>
    <row r="12247" customFormat="false" ht="15" hidden="false" customHeight="false" outlineLevel="0" collapsed="false">
      <c r="A12247" s="24" t="s">
        <v>13070</v>
      </c>
      <c r="B12247" s="39" t="n">
        <v>46277</v>
      </c>
      <c r="C12247" s="24" t="s">
        <v>639</v>
      </c>
      <c r="D12247" s="24" t="s">
        <v>153</v>
      </c>
      <c r="E12247" s="24" t="s">
        <v>107</v>
      </c>
      <c r="F12247" s="38" t="n">
        <v>7990</v>
      </c>
      <c r="G12247" s="42" t="n">
        <f aca="false">DATE(YEAR(B12247),MONTH(B12247),1)</f>
        <v>46266</v>
      </c>
      <c r="H12247" s="24" t="str">
        <f aca="false">INDEX(Customers!$B$2:$B$601,MATCH(C12247,Customers!$A$2:$A$601,0))</f>
        <v>Nairobi</v>
      </c>
      <c r="I12247" s="43" t="n">
        <f aca="false">ROUND(MIN(INDEX(Assumptions!$D$13:$D$18,MATCH(E12247,Assumptions!$A$13:$A$18,0)),MAX(INDEX(Assumptions!$C$13:$C$18,MATCH(E12247,Assumptions!$A$13:$A$18,0)),INDEX(Assumptions!$B$13:$B$18,MATCH(E12247,Assumptions!$A$13:$A$18,0))*F12247)),2)</f>
        <v>0</v>
      </c>
    </row>
    <row r="12248" customFormat="false" ht="15" hidden="false" customHeight="false" outlineLevel="0" collapsed="false">
      <c r="A12248" s="24" t="s">
        <v>13071</v>
      </c>
      <c r="B12248" s="39" t="n">
        <v>46277</v>
      </c>
      <c r="C12248" s="24" t="s">
        <v>641</v>
      </c>
      <c r="D12248" s="24" t="s">
        <v>826</v>
      </c>
      <c r="E12248" s="24" t="s">
        <v>103</v>
      </c>
      <c r="F12248" s="38" t="n">
        <v>6590</v>
      </c>
      <c r="G12248" s="42" t="n">
        <f aca="false">DATE(YEAR(B12248),MONTH(B12248),1)</f>
        <v>46266</v>
      </c>
      <c r="H12248" s="24" t="str">
        <f aca="false">INDEX(Customers!$B$2:$B$601,MATCH(C12248,Customers!$A$2:$A$601,0))</f>
        <v>Nairobi</v>
      </c>
      <c r="I12248" s="43" t="n">
        <f aca="false">ROUND(MIN(INDEX(Assumptions!$D$13:$D$18,MATCH(E12248,Assumptions!$A$13:$A$18,0)),MAX(INDEX(Assumptions!$C$13:$C$18,MATCH(E12248,Assumptions!$A$13:$A$18,0)),INDEX(Assumptions!$B$13:$B$18,MATCH(E12248,Assumptions!$A$13:$A$18,0))*F12248)),2)</f>
        <v>65.9</v>
      </c>
    </row>
    <row r="12249" customFormat="false" ht="15" hidden="false" customHeight="false" outlineLevel="0" collapsed="false">
      <c r="A12249" s="24" t="s">
        <v>13072</v>
      </c>
      <c r="B12249" s="39" t="n">
        <v>46277</v>
      </c>
      <c r="C12249" s="24" t="s">
        <v>649</v>
      </c>
      <c r="D12249" s="24" t="s">
        <v>826</v>
      </c>
      <c r="E12249" s="24" t="s">
        <v>109</v>
      </c>
      <c r="F12249" s="38" t="n">
        <v>14220</v>
      </c>
      <c r="G12249" s="42" t="n">
        <f aca="false">DATE(YEAR(B12249),MONTH(B12249),1)</f>
        <v>46266</v>
      </c>
      <c r="H12249" s="24" t="str">
        <f aca="false">INDEX(Customers!$B$2:$B$601,MATCH(C12249,Customers!$A$2:$A$601,0))</f>
        <v>Eastern</v>
      </c>
      <c r="I12249" s="43" t="n">
        <f aca="false">ROUND(MIN(INDEX(Assumptions!$D$13:$D$18,MATCH(E12249,Assumptions!$A$13:$A$18,0)),MAX(INDEX(Assumptions!$C$13:$C$18,MATCH(E12249,Assumptions!$A$13:$A$18,0)),INDEX(Assumptions!$B$13:$B$18,MATCH(E12249,Assumptions!$A$13:$A$18,0))*F12249)),2)</f>
        <v>40</v>
      </c>
    </row>
    <row r="12250" customFormat="false" ht="15" hidden="false" customHeight="false" outlineLevel="0" collapsed="false">
      <c r="A12250" s="24" t="s">
        <v>13073</v>
      </c>
      <c r="B12250" s="39" t="n">
        <v>46277</v>
      </c>
      <c r="C12250" s="24" t="s">
        <v>670</v>
      </c>
      <c r="D12250" s="24" t="s">
        <v>826</v>
      </c>
      <c r="E12250" s="24" t="s">
        <v>103</v>
      </c>
      <c r="F12250" s="38" t="n">
        <v>2030</v>
      </c>
      <c r="G12250" s="42" t="n">
        <f aca="false">DATE(YEAR(B12250),MONTH(B12250),1)</f>
        <v>46266</v>
      </c>
      <c r="H12250" s="24" t="str">
        <f aca="false">INDEX(Customers!$B$2:$B$601,MATCH(C12250,Customers!$A$2:$A$601,0))</f>
        <v>Rift Valley</v>
      </c>
      <c r="I12250" s="43" t="n">
        <f aca="false">ROUND(MIN(INDEX(Assumptions!$D$13:$D$18,MATCH(E12250,Assumptions!$A$13:$A$18,0)),MAX(INDEX(Assumptions!$C$13:$C$18,MATCH(E12250,Assumptions!$A$13:$A$18,0)),INDEX(Assumptions!$B$13:$B$18,MATCH(E12250,Assumptions!$A$13:$A$18,0))*F12250)),2)</f>
        <v>20.3</v>
      </c>
    </row>
    <row r="12251" customFormat="false" ht="15" hidden="false" customHeight="false" outlineLevel="0" collapsed="false">
      <c r="A12251" s="24" t="s">
        <v>13074</v>
      </c>
      <c r="B12251" s="39" t="n">
        <v>46277</v>
      </c>
      <c r="C12251" s="24" t="s">
        <v>706</v>
      </c>
      <c r="D12251" s="24" t="s">
        <v>826</v>
      </c>
      <c r="E12251" s="24" t="s">
        <v>113</v>
      </c>
      <c r="F12251" s="38" t="n">
        <v>250</v>
      </c>
      <c r="G12251" s="42" t="n">
        <f aca="false">DATE(YEAR(B12251),MONTH(B12251),1)</f>
        <v>46266</v>
      </c>
      <c r="H12251" s="24" t="str">
        <f aca="false">INDEX(Customers!$B$2:$B$601,MATCH(C12251,Customers!$A$2:$A$601,0))</f>
        <v>Eastern</v>
      </c>
      <c r="I12251" s="43" t="n">
        <f aca="false">ROUND(MIN(INDEX(Assumptions!$D$13:$D$18,MATCH(E12251,Assumptions!$A$13:$A$18,0)),MAX(INDEX(Assumptions!$C$13:$C$18,MATCH(E12251,Assumptions!$A$13:$A$18,0)),INDEX(Assumptions!$B$13:$B$18,MATCH(E12251,Assumptions!$A$13:$A$18,0))*F12251)),2)</f>
        <v>12.5</v>
      </c>
    </row>
    <row r="12252" customFormat="false" ht="15" hidden="false" customHeight="false" outlineLevel="0" collapsed="false">
      <c r="A12252" s="24" t="s">
        <v>13075</v>
      </c>
      <c r="B12252" s="39" t="n">
        <v>46277</v>
      </c>
      <c r="C12252" s="24" t="s">
        <v>714</v>
      </c>
      <c r="D12252" s="24" t="s">
        <v>826</v>
      </c>
      <c r="E12252" s="24" t="s">
        <v>103</v>
      </c>
      <c r="F12252" s="38" t="n">
        <v>1950</v>
      </c>
      <c r="G12252" s="42" t="n">
        <f aca="false">DATE(YEAR(B12252),MONTH(B12252),1)</f>
        <v>46266</v>
      </c>
      <c r="H12252" s="24" t="str">
        <f aca="false">INDEX(Customers!$B$2:$B$601,MATCH(C12252,Customers!$A$2:$A$601,0))</f>
        <v>Coast</v>
      </c>
      <c r="I12252" s="43" t="n">
        <f aca="false">ROUND(MIN(INDEX(Assumptions!$D$13:$D$18,MATCH(E12252,Assumptions!$A$13:$A$18,0)),MAX(INDEX(Assumptions!$C$13:$C$18,MATCH(E12252,Assumptions!$A$13:$A$18,0)),INDEX(Assumptions!$B$13:$B$18,MATCH(E12252,Assumptions!$A$13:$A$18,0))*F12252)),2)</f>
        <v>19.5</v>
      </c>
    </row>
    <row r="12253" customFormat="false" ht="15" hidden="false" customHeight="false" outlineLevel="0" collapsed="false">
      <c r="A12253" s="24" t="s">
        <v>13076</v>
      </c>
      <c r="B12253" s="39" t="n">
        <v>46277</v>
      </c>
      <c r="C12253" s="24" t="s">
        <v>731</v>
      </c>
      <c r="D12253" s="24" t="s">
        <v>826</v>
      </c>
      <c r="E12253" s="24" t="s">
        <v>103</v>
      </c>
      <c r="F12253" s="38" t="n">
        <v>7990</v>
      </c>
      <c r="G12253" s="42" t="n">
        <f aca="false">DATE(YEAR(B12253),MONTH(B12253),1)</f>
        <v>46266</v>
      </c>
      <c r="H12253" s="24" t="str">
        <f aca="false">INDEX(Customers!$B$2:$B$601,MATCH(C12253,Customers!$A$2:$A$601,0))</f>
        <v>Central</v>
      </c>
      <c r="I12253" s="43" t="n">
        <f aca="false">ROUND(MIN(INDEX(Assumptions!$D$13:$D$18,MATCH(E12253,Assumptions!$A$13:$A$18,0)),MAX(INDEX(Assumptions!$C$13:$C$18,MATCH(E12253,Assumptions!$A$13:$A$18,0)),INDEX(Assumptions!$B$13:$B$18,MATCH(E12253,Assumptions!$A$13:$A$18,0))*F12253)),2)</f>
        <v>79.9</v>
      </c>
    </row>
    <row r="12254" customFormat="false" ht="15" hidden="false" customHeight="false" outlineLevel="0" collapsed="false">
      <c r="A12254" s="24" t="s">
        <v>13077</v>
      </c>
      <c r="B12254" s="39" t="n">
        <v>46277</v>
      </c>
      <c r="C12254" s="24" t="s">
        <v>733</v>
      </c>
      <c r="D12254" s="24" t="s">
        <v>826</v>
      </c>
      <c r="E12254" s="24" t="s">
        <v>103</v>
      </c>
      <c r="F12254" s="38" t="n">
        <v>2910</v>
      </c>
      <c r="G12254" s="42" t="n">
        <f aca="false">DATE(YEAR(B12254),MONTH(B12254),1)</f>
        <v>46266</v>
      </c>
      <c r="H12254" s="24" t="str">
        <f aca="false">INDEX(Customers!$B$2:$B$601,MATCH(C12254,Customers!$A$2:$A$601,0))</f>
        <v>Eastern</v>
      </c>
      <c r="I12254" s="43" t="n">
        <f aca="false">ROUND(MIN(INDEX(Assumptions!$D$13:$D$18,MATCH(E12254,Assumptions!$A$13:$A$18,0)),MAX(INDEX(Assumptions!$C$13:$C$18,MATCH(E12254,Assumptions!$A$13:$A$18,0)),INDEX(Assumptions!$B$13:$B$18,MATCH(E12254,Assumptions!$A$13:$A$18,0))*F12254)),2)</f>
        <v>29.1</v>
      </c>
    </row>
    <row r="12255" customFormat="false" ht="15" hidden="false" customHeight="false" outlineLevel="0" collapsed="false">
      <c r="A12255" s="24" t="s">
        <v>13078</v>
      </c>
      <c r="B12255" s="39" t="n">
        <v>46277</v>
      </c>
      <c r="C12255" s="24" t="s">
        <v>741</v>
      </c>
      <c r="D12255" s="24" t="s">
        <v>826</v>
      </c>
      <c r="E12255" s="24" t="s">
        <v>113</v>
      </c>
      <c r="F12255" s="38" t="n">
        <v>500</v>
      </c>
      <c r="G12255" s="42" t="n">
        <f aca="false">DATE(YEAR(B12255),MONTH(B12255),1)</f>
        <v>46266</v>
      </c>
      <c r="H12255" s="24" t="str">
        <f aca="false">INDEX(Customers!$B$2:$B$601,MATCH(C12255,Customers!$A$2:$A$601,0))</f>
        <v>Coast</v>
      </c>
      <c r="I12255" s="43" t="n">
        <f aca="false">ROUND(MIN(INDEX(Assumptions!$D$13:$D$18,MATCH(E12255,Assumptions!$A$13:$A$18,0)),MAX(INDEX(Assumptions!$C$13:$C$18,MATCH(E12255,Assumptions!$A$13:$A$18,0)),INDEX(Assumptions!$B$13:$B$18,MATCH(E12255,Assumptions!$A$13:$A$18,0))*F12255)),2)</f>
        <v>25</v>
      </c>
    </row>
    <row r="12256" customFormat="false" ht="15" hidden="false" customHeight="false" outlineLevel="0" collapsed="false">
      <c r="A12256" s="24" t="s">
        <v>13079</v>
      </c>
      <c r="B12256" s="39" t="n">
        <v>46277</v>
      </c>
      <c r="C12256" s="24" t="s">
        <v>752</v>
      </c>
      <c r="D12256" s="24" t="s">
        <v>195</v>
      </c>
      <c r="E12256" s="24" t="s">
        <v>105</v>
      </c>
      <c r="F12256" s="38" t="n">
        <v>17330</v>
      </c>
      <c r="G12256" s="42" t="n">
        <f aca="false">DATE(YEAR(B12256),MONTH(B12256),1)</f>
        <v>46266</v>
      </c>
      <c r="H12256" s="24" t="str">
        <f aca="false">INDEX(Customers!$B$2:$B$601,MATCH(C12256,Customers!$A$2:$A$601,0))</f>
        <v>Western</v>
      </c>
      <c r="I12256" s="43" t="n">
        <f aca="false">ROUND(MIN(INDEX(Assumptions!$D$13:$D$18,MATCH(E12256,Assumptions!$A$13:$A$18,0)),MAX(INDEX(Assumptions!$C$13:$C$18,MATCH(E12256,Assumptions!$A$13:$A$18,0)),INDEX(Assumptions!$B$13:$B$18,MATCH(E12256,Assumptions!$A$13:$A$18,0))*F12256)),2)</f>
        <v>200</v>
      </c>
    </row>
    <row r="12257" customFormat="false" ht="15" hidden="false" customHeight="false" outlineLevel="0" collapsed="false">
      <c r="A12257" s="24" t="s">
        <v>13080</v>
      </c>
      <c r="B12257" s="39" t="n">
        <v>46277</v>
      </c>
      <c r="C12257" s="24" t="s">
        <v>771</v>
      </c>
      <c r="D12257" s="24" t="s">
        <v>826</v>
      </c>
      <c r="E12257" s="24" t="s">
        <v>109</v>
      </c>
      <c r="F12257" s="38" t="n">
        <v>2270</v>
      </c>
      <c r="G12257" s="42" t="n">
        <f aca="false">DATE(YEAR(B12257),MONTH(B12257),1)</f>
        <v>46266</v>
      </c>
      <c r="H12257" s="24" t="str">
        <f aca="false">INDEX(Customers!$B$2:$B$601,MATCH(C12257,Customers!$A$2:$A$601,0))</f>
        <v>Eastern</v>
      </c>
      <c r="I12257" s="43" t="n">
        <f aca="false">ROUND(MIN(INDEX(Assumptions!$D$13:$D$18,MATCH(E12257,Assumptions!$A$13:$A$18,0)),MAX(INDEX(Assumptions!$C$13:$C$18,MATCH(E12257,Assumptions!$A$13:$A$18,0)),INDEX(Assumptions!$B$13:$B$18,MATCH(E12257,Assumptions!$A$13:$A$18,0))*F12257)),2)</f>
        <v>9.08</v>
      </c>
    </row>
    <row r="12258" customFormat="false" ht="15" hidden="false" customHeight="false" outlineLevel="0" collapsed="false">
      <c r="A12258" s="24" t="s">
        <v>13081</v>
      </c>
      <c r="B12258" s="39" t="n">
        <v>46277</v>
      </c>
      <c r="C12258" s="24" t="s">
        <v>783</v>
      </c>
      <c r="D12258" s="24" t="s">
        <v>153</v>
      </c>
      <c r="E12258" s="24" t="s">
        <v>107</v>
      </c>
      <c r="F12258" s="38" t="n">
        <v>3180</v>
      </c>
      <c r="G12258" s="42" t="n">
        <f aca="false">DATE(YEAR(B12258),MONTH(B12258),1)</f>
        <v>46266</v>
      </c>
      <c r="H12258" s="24" t="str">
        <f aca="false">INDEX(Customers!$B$2:$B$601,MATCH(C12258,Customers!$A$2:$A$601,0))</f>
        <v>Nairobi</v>
      </c>
      <c r="I12258" s="43" t="n">
        <f aca="false">ROUND(MIN(INDEX(Assumptions!$D$13:$D$18,MATCH(E12258,Assumptions!$A$13:$A$18,0)),MAX(INDEX(Assumptions!$C$13:$C$18,MATCH(E12258,Assumptions!$A$13:$A$18,0)),INDEX(Assumptions!$B$13:$B$18,MATCH(E12258,Assumptions!$A$13:$A$18,0))*F12258)),2)</f>
        <v>0</v>
      </c>
    </row>
    <row r="12259" customFormat="false" ht="15" hidden="false" customHeight="false" outlineLevel="0" collapsed="false">
      <c r="A12259" s="24" t="s">
        <v>13082</v>
      </c>
      <c r="B12259" s="39" t="n">
        <v>46277</v>
      </c>
      <c r="C12259" s="24" t="s">
        <v>791</v>
      </c>
      <c r="D12259" s="24" t="s">
        <v>826</v>
      </c>
      <c r="E12259" s="24" t="s">
        <v>113</v>
      </c>
      <c r="F12259" s="38" t="n">
        <v>500</v>
      </c>
      <c r="G12259" s="42" t="n">
        <f aca="false">DATE(YEAR(B12259),MONTH(B12259),1)</f>
        <v>46266</v>
      </c>
      <c r="H12259" s="24" t="str">
        <f aca="false">INDEX(Customers!$B$2:$B$601,MATCH(C12259,Customers!$A$2:$A$601,0))</f>
        <v>Coast</v>
      </c>
      <c r="I12259" s="43" t="n">
        <f aca="false">ROUND(MIN(INDEX(Assumptions!$D$13:$D$18,MATCH(E12259,Assumptions!$A$13:$A$18,0)),MAX(INDEX(Assumptions!$C$13:$C$18,MATCH(E12259,Assumptions!$A$13:$A$18,0)),INDEX(Assumptions!$B$13:$B$18,MATCH(E12259,Assumptions!$A$13:$A$18,0))*F12259)),2)</f>
        <v>25</v>
      </c>
    </row>
    <row r="12260" customFormat="false" ht="15" hidden="false" customHeight="false" outlineLevel="0" collapsed="false">
      <c r="A12260" s="24" t="s">
        <v>13083</v>
      </c>
      <c r="B12260" s="39" t="n">
        <v>46277</v>
      </c>
      <c r="C12260" s="24" t="s">
        <v>807</v>
      </c>
      <c r="D12260" s="24" t="s">
        <v>826</v>
      </c>
      <c r="E12260" s="24" t="s">
        <v>113</v>
      </c>
      <c r="F12260" s="38" t="n">
        <v>500</v>
      </c>
      <c r="G12260" s="42" t="n">
        <f aca="false">DATE(YEAR(B12260),MONTH(B12260),1)</f>
        <v>46266</v>
      </c>
      <c r="H12260" s="24" t="str">
        <f aca="false">INDEX(Customers!$B$2:$B$601,MATCH(C12260,Customers!$A$2:$A$601,0))</f>
        <v>Nairobi</v>
      </c>
      <c r="I12260" s="43" t="n">
        <f aca="false">ROUND(MIN(INDEX(Assumptions!$D$13:$D$18,MATCH(E12260,Assumptions!$A$13:$A$18,0)),MAX(INDEX(Assumptions!$C$13:$C$18,MATCH(E12260,Assumptions!$A$13:$A$18,0)),INDEX(Assumptions!$B$13:$B$18,MATCH(E12260,Assumptions!$A$13:$A$18,0))*F12260)),2)</f>
        <v>25</v>
      </c>
    </row>
    <row r="12261" customFormat="false" ht="15" hidden="false" customHeight="false" outlineLevel="0" collapsed="false">
      <c r="A12261" s="24" t="s">
        <v>13084</v>
      </c>
      <c r="B12261" s="39" t="n">
        <v>46277</v>
      </c>
      <c r="C12261" s="24" t="s">
        <v>807</v>
      </c>
      <c r="D12261" s="24" t="s">
        <v>152</v>
      </c>
      <c r="E12261" s="24" t="s">
        <v>105</v>
      </c>
      <c r="F12261" s="38" t="n">
        <v>11660</v>
      </c>
      <c r="G12261" s="42" t="n">
        <f aca="false">DATE(YEAR(B12261),MONTH(B12261),1)</f>
        <v>46266</v>
      </c>
      <c r="H12261" s="24" t="str">
        <f aca="false">INDEX(Customers!$B$2:$B$601,MATCH(C12261,Customers!$A$2:$A$601,0))</f>
        <v>Nairobi</v>
      </c>
      <c r="I12261" s="43" t="n">
        <f aca="false">ROUND(MIN(INDEX(Assumptions!$D$13:$D$18,MATCH(E12261,Assumptions!$A$13:$A$18,0)),MAX(INDEX(Assumptions!$C$13:$C$18,MATCH(E12261,Assumptions!$A$13:$A$18,0)),INDEX(Assumptions!$B$13:$B$18,MATCH(E12261,Assumptions!$A$13:$A$18,0))*F12261)),2)</f>
        <v>174.9</v>
      </c>
    </row>
    <row r="12262" customFormat="false" ht="15" hidden="false" customHeight="false" outlineLevel="0" collapsed="false">
      <c r="A12262" s="24" t="s">
        <v>13085</v>
      </c>
      <c r="B12262" s="39" t="n">
        <v>46278</v>
      </c>
      <c r="C12262" s="24" t="s">
        <v>236</v>
      </c>
      <c r="D12262" s="24" t="s">
        <v>826</v>
      </c>
      <c r="E12262" s="24" t="s">
        <v>111</v>
      </c>
      <c r="F12262" s="38" t="n">
        <v>100</v>
      </c>
      <c r="G12262" s="42" t="n">
        <f aca="false">DATE(YEAR(B12262),MONTH(B12262),1)</f>
        <v>46266</v>
      </c>
      <c r="H12262" s="24" t="str">
        <f aca="false">INDEX(Customers!$B$2:$B$601,MATCH(C12262,Customers!$A$2:$A$601,0))</f>
        <v>Rift Valley</v>
      </c>
      <c r="I12262" s="43" t="n">
        <f aca="false">ROUND(MIN(INDEX(Assumptions!$D$13:$D$18,MATCH(E12262,Assumptions!$A$13:$A$18,0)),MAX(INDEX(Assumptions!$C$13:$C$18,MATCH(E12262,Assumptions!$A$13:$A$18,0)),INDEX(Assumptions!$B$13:$B$18,MATCH(E12262,Assumptions!$A$13:$A$18,0))*F12262)),2)</f>
        <v>4</v>
      </c>
    </row>
    <row r="12263" customFormat="false" ht="15" hidden="false" customHeight="false" outlineLevel="0" collapsed="false">
      <c r="A12263" s="24" t="s">
        <v>13086</v>
      </c>
      <c r="B12263" s="39" t="n">
        <v>46278</v>
      </c>
      <c r="C12263" s="24" t="s">
        <v>238</v>
      </c>
      <c r="D12263" s="24" t="s">
        <v>826</v>
      </c>
      <c r="E12263" s="24" t="s">
        <v>111</v>
      </c>
      <c r="F12263" s="38" t="n">
        <v>50</v>
      </c>
      <c r="G12263" s="42" t="n">
        <f aca="false">DATE(YEAR(B12263),MONTH(B12263),1)</f>
        <v>46266</v>
      </c>
      <c r="H12263" s="24" t="str">
        <f aca="false">INDEX(Customers!$B$2:$B$601,MATCH(C12263,Customers!$A$2:$A$601,0))</f>
        <v>Nairobi</v>
      </c>
      <c r="I12263" s="43" t="n">
        <f aca="false">ROUND(MIN(INDEX(Assumptions!$D$13:$D$18,MATCH(E12263,Assumptions!$A$13:$A$18,0)),MAX(INDEX(Assumptions!$C$13:$C$18,MATCH(E12263,Assumptions!$A$13:$A$18,0)),INDEX(Assumptions!$B$13:$B$18,MATCH(E12263,Assumptions!$A$13:$A$18,0))*F12263)),2)</f>
        <v>2</v>
      </c>
    </row>
    <row r="12264" customFormat="false" ht="15" hidden="false" customHeight="false" outlineLevel="0" collapsed="false">
      <c r="A12264" s="24" t="s">
        <v>13087</v>
      </c>
      <c r="B12264" s="39" t="n">
        <v>46278</v>
      </c>
      <c r="C12264" s="24" t="s">
        <v>247</v>
      </c>
      <c r="D12264" s="24" t="s">
        <v>826</v>
      </c>
      <c r="E12264" s="24" t="s">
        <v>111</v>
      </c>
      <c r="F12264" s="38" t="n">
        <v>50</v>
      </c>
      <c r="G12264" s="42" t="n">
        <f aca="false">DATE(YEAR(B12264),MONTH(B12264),1)</f>
        <v>46266</v>
      </c>
      <c r="H12264" s="24" t="str">
        <f aca="false">INDEX(Customers!$B$2:$B$601,MATCH(C12264,Customers!$A$2:$A$601,0))</f>
        <v>Nairobi</v>
      </c>
      <c r="I12264" s="43" t="n">
        <f aca="false">ROUND(MIN(INDEX(Assumptions!$D$13:$D$18,MATCH(E12264,Assumptions!$A$13:$A$18,0)),MAX(INDEX(Assumptions!$C$13:$C$18,MATCH(E12264,Assumptions!$A$13:$A$18,0)),INDEX(Assumptions!$B$13:$B$18,MATCH(E12264,Assumptions!$A$13:$A$18,0))*F12264)),2)</f>
        <v>2</v>
      </c>
    </row>
    <row r="12265" customFormat="false" ht="15" hidden="false" customHeight="false" outlineLevel="0" collapsed="false">
      <c r="A12265" s="24" t="s">
        <v>13088</v>
      </c>
      <c r="B12265" s="39" t="n">
        <v>46278</v>
      </c>
      <c r="C12265" s="24" t="s">
        <v>254</v>
      </c>
      <c r="D12265" s="24" t="s">
        <v>201</v>
      </c>
      <c r="E12265" s="24" t="s">
        <v>105</v>
      </c>
      <c r="F12265" s="38" t="n">
        <v>6300</v>
      </c>
      <c r="G12265" s="42" t="n">
        <f aca="false">DATE(YEAR(B12265),MONTH(B12265),1)</f>
        <v>46266</v>
      </c>
      <c r="H12265" s="24" t="str">
        <f aca="false">INDEX(Customers!$B$2:$B$601,MATCH(C12265,Customers!$A$2:$A$601,0))</f>
        <v>Rift Valley</v>
      </c>
      <c r="I12265" s="43" t="n">
        <f aca="false">ROUND(MIN(INDEX(Assumptions!$D$13:$D$18,MATCH(E12265,Assumptions!$A$13:$A$18,0)),MAX(INDEX(Assumptions!$C$13:$C$18,MATCH(E12265,Assumptions!$A$13:$A$18,0)),INDEX(Assumptions!$B$13:$B$18,MATCH(E12265,Assumptions!$A$13:$A$18,0))*F12265)),2)</f>
        <v>94.5</v>
      </c>
    </row>
    <row r="12266" customFormat="false" ht="15" hidden="false" customHeight="false" outlineLevel="0" collapsed="false">
      <c r="A12266" s="24" t="s">
        <v>13089</v>
      </c>
      <c r="B12266" s="39" t="n">
        <v>46278</v>
      </c>
      <c r="C12266" s="24" t="s">
        <v>255</v>
      </c>
      <c r="D12266" s="24" t="s">
        <v>826</v>
      </c>
      <c r="E12266" s="24" t="s">
        <v>113</v>
      </c>
      <c r="F12266" s="38" t="n">
        <v>250</v>
      </c>
      <c r="G12266" s="42" t="n">
        <f aca="false">DATE(YEAR(B12266),MONTH(B12266),1)</f>
        <v>46266</v>
      </c>
      <c r="H12266" s="24" t="str">
        <f aca="false">INDEX(Customers!$B$2:$B$601,MATCH(C12266,Customers!$A$2:$A$601,0))</f>
        <v>Central</v>
      </c>
      <c r="I12266" s="43" t="n">
        <f aca="false">ROUND(MIN(INDEX(Assumptions!$D$13:$D$18,MATCH(E12266,Assumptions!$A$13:$A$18,0)),MAX(INDEX(Assumptions!$C$13:$C$18,MATCH(E12266,Assumptions!$A$13:$A$18,0)),INDEX(Assumptions!$B$13:$B$18,MATCH(E12266,Assumptions!$A$13:$A$18,0))*F12266)),2)</f>
        <v>12.5</v>
      </c>
    </row>
    <row r="12267" customFormat="false" ht="15" hidden="false" customHeight="false" outlineLevel="0" collapsed="false">
      <c r="A12267" s="24" t="s">
        <v>13090</v>
      </c>
      <c r="B12267" s="39" t="n">
        <v>46278</v>
      </c>
      <c r="C12267" s="24" t="s">
        <v>261</v>
      </c>
      <c r="D12267" s="24" t="s">
        <v>826</v>
      </c>
      <c r="E12267" s="24" t="s">
        <v>111</v>
      </c>
      <c r="F12267" s="38" t="n">
        <v>50</v>
      </c>
      <c r="G12267" s="42" t="n">
        <f aca="false">DATE(YEAR(B12267),MONTH(B12267),1)</f>
        <v>46266</v>
      </c>
      <c r="H12267" s="24" t="str">
        <f aca="false">INDEX(Customers!$B$2:$B$601,MATCH(C12267,Customers!$A$2:$A$601,0))</f>
        <v>Coast</v>
      </c>
      <c r="I12267" s="43" t="n">
        <f aca="false">ROUND(MIN(INDEX(Assumptions!$D$13:$D$18,MATCH(E12267,Assumptions!$A$13:$A$18,0)),MAX(INDEX(Assumptions!$C$13:$C$18,MATCH(E12267,Assumptions!$A$13:$A$18,0)),INDEX(Assumptions!$B$13:$B$18,MATCH(E12267,Assumptions!$A$13:$A$18,0))*F12267)),2)</f>
        <v>2</v>
      </c>
    </row>
    <row r="12268" customFormat="false" ht="15" hidden="false" customHeight="false" outlineLevel="0" collapsed="false">
      <c r="A12268" s="24" t="s">
        <v>13091</v>
      </c>
      <c r="B12268" s="39" t="n">
        <v>46278</v>
      </c>
      <c r="C12268" s="24" t="s">
        <v>271</v>
      </c>
      <c r="D12268" s="24" t="s">
        <v>826</v>
      </c>
      <c r="E12268" s="24" t="s">
        <v>109</v>
      </c>
      <c r="F12268" s="38" t="n">
        <v>620</v>
      </c>
      <c r="G12268" s="42" t="n">
        <f aca="false">DATE(YEAR(B12268),MONTH(B12268),1)</f>
        <v>46266</v>
      </c>
      <c r="H12268" s="24" t="str">
        <f aca="false">INDEX(Customers!$B$2:$B$601,MATCH(C12268,Customers!$A$2:$A$601,0))</f>
        <v>Coast</v>
      </c>
      <c r="I12268" s="43" t="n">
        <f aca="false">ROUND(MIN(INDEX(Assumptions!$D$13:$D$18,MATCH(E12268,Assumptions!$A$13:$A$18,0)),MAX(INDEX(Assumptions!$C$13:$C$18,MATCH(E12268,Assumptions!$A$13:$A$18,0)),INDEX(Assumptions!$B$13:$B$18,MATCH(E12268,Assumptions!$A$13:$A$18,0))*F12268)),2)</f>
        <v>2.48</v>
      </c>
    </row>
    <row r="12269" customFormat="false" ht="15" hidden="false" customHeight="false" outlineLevel="0" collapsed="false">
      <c r="A12269" s="24" t="s">
        <v>13092</v>
      </c>
      <c r="B12269" s="39" t="n">
        <v>46278</v>
      </c>
      <c r="C12269" s="24" t="s">
        <v>317</v>
      </c>
      <c r="D12269" s="24" t="s">
        <v>826</v>
      </c>
      <c r="E12269" s="24" t="s">
        <v>109</v>
      </c>
      <c r="F12269" s="38" t="n">
        <v>3280</v>
      </c>
      <c r="G12269" s="42" t="n">
        <f aca="false">DATE(YEAR(B12269),MONTH(B12269),1)</f>
        <v>46266</v>
      </c>
      <c r="H12269" s="24" t="str">
        <f aca="false">INDEX(Customers!$B$2:$B$601,MATCH(C12269,Customers!$A$2:$A$601,0))</f>
        <v>Rift Valley</v>
      </c>
      <c r="I12269" s="43" t="n">
        <f aca="false">ROUND(MIN(INDEX(Assumptions!$D$13:$D$18,MATCH(E12269,Assumptions!$A$13:$A$18,0)),MAX(INDEX(Assumptions!$C$13:$C$18,MATCH(E12269,Assumptions!$A$13:$A$18,0)),INDEX(Assumptions!$B$13:$B$18,MATCH(E12269,Assumptions!$A$13:$A$18,0))*F12269)),2)</f>
        <v>13.12</v>
      </c>
    </row>
    <row r="12270" customFormat="false" ht="15" hidden="false" customHeight="false" outlineLevel="0" collapsed="false">
      <c r="A12270" s="24" t="s">
        <v>13093</v>
      </c>
      <c r="B12270" s="39" t="n">
        <v>46278</v>
      </c>
      <c r="C12270" s="24" t="s">
        <v>346</v>
      </c>
      <c r="D12270" s="24" t="s">
        <v>826</v>
      </c>
      <c r="E12270" s="24" t="s">
        <v>111</v>
      </c>
      <c r="F12270" s="38" t="n">
        <v>50</v>
      </c>
      <c r="G12270" s="42" t="n">
        <f aca="false">DATE(YEAR(B12270),MONTH(B12270),1)</f>
        <v>46266</v>
      </c>
      <c r="H12270" s="24" t="str">
        <f aca="false">INDEX(Customers!$B$2:$B$601,MATCH(C12270,Customers!$A$2:$A$601,0))</f>
        <v>Nairobi</v>
      </c>
      <c r="I12270" s="43" t="n">
        <f aca="false">ROUND(MIN(INDEX(Assumptions!$D$13:$D$18,MATCH(E12270,Assumptions!$A$13:$A$18,0)),MAX(INDEX(Assumptions!$C$13:$C$18,MATCH(E12270,Assumptions!$A$13:$A$18,0)),INDEX(Assumptions!$B$13:$B$18,MATCH(E12270,Assumptions!$A$13:$A$18,0))*F12270)),2)</f>
        <v>2</v>
      </c>
    </row>
    <row r="12271" customFormat="false" ht="15" hidden="false" customHeight="false" outlineLevel="0" collapsed="false">
      <c r="A12271" s="24" t="s">
        <v>13094</v>
      </c>
      <c r="B12271" s="39" t="n">
        <v>46278</v>
      </c>
      <c r="C12271" s="24" t="s">
        <v>357</v>
      </c>
      <c r="D12271" s="24" t="s">
        <v>826</v>
      </c>
      <c r="E12271" s="24" t="s">
        <v>103</v>
      </c>
      <c r="F12271" s="38" t="n">
        <v>500</v>
      </c>
      <c r="G12271" s="42" t="n">
        <f aca="false">DATE(YEAR(B12271),MONTH(B12271),1)</f>
        <v>46266</v>
      </c>
      <c r="H12271" s="24" t="str">
        <f aca="false">INDEX(Customers!$B$2:$B$601,MATCH(C12271,Customers!$A$2:$A$601,0))</f>
        <v>Coast</v>
      </c>
      <c r="I12271" s="43" t="n">
        <f aca="false">ROUND(MIN(INDEX(Assumptions!$D$13:$D$18,MATCH(E12271,Assumptions!$A$13:$A$18,0)),MAX(INDEX(Assumptions!$C$13:$C$18,MATCH(E12271,Assumptions!$A$13:$A$18,0)),INDEX(Assumptions!$B$13:$B$18,MATCH(E12271,Assumptions!$A$13:$A$18,0))*F12271)),2)</f>
        <v>5</v>
      </c>
    </row>
    <row r="12272" customFormat="false" ht="15" hidden="false" customHeight="false" outlineLevel="0" collapsed="false">
      <c r="A12272" s="24" t="s">
        <v>13095</v>
      </c>
      <c r="B12272" s="39" t="n">
        <v>46278</v>
      </c>
      <c r="C12272" s="24" t="s">
        <v>375</v>
      </c>
      <c r="D12272" s="24" t="s">
        <v>826</v>
      </c>
      <c r="E12272" s="24" t="s">
        <v>111</v>
      </c>
      <c r="F12272" s="38" t="n">
        <v>200</v>
      </c>
      <c r="G12272" s="42" t="n">
        <f aca="false">DATE(YEAR(B12272),MONTH(B12272),1)</f>
        <v>46266</v>
      </c>
      <c r="H12272" s="24" t="str">
        <f aca="false">INDEX(Customers!$B$2:$B$601,MATCH(C12272,Customers!$A$2:$A$601,0))</f>
        <v>Coast</v>
      </c>
      <c r="I12272" s="43" t="n">
        <f aca="false">ROUND(MIN(INDEX(Assumptions!$D$13:$D$18,MATCH(E12272,Assumptions!$A$13:$A$18,0)),MAX(INDEX(Assumptions!$C$13:$C$18,MATCH(E12272,Assumptions!$A$13:$A$18,0)),INDEX(Assumptions!$B$13:$B$18,MATCH(E12272,Assumptions!$A$13:$A$18,0))*F12272)),2)</f>
        <v>8</v>
      </c>
    </row>
    <row r="12273" customFormat="false" ht="15" hidden="false" customHeight="false" outlineLevel="0" collapsed="false">
      <c r="A12273" s="24" t="s">
        <v>13096</v>
      </c>
      <c r="B12273" s="39" t="n">
        <v>46278</v>
      </c>
      <c r="C12273" s="24" t="s">
        <v>382</v>
      </c>
      <c r="D12273" s="24" t="s">
        <v>826</v>
      </c>
      <c r="E12273" s="24" t="s">
        <v>109</v>
      </c>
      <c r="F12273" s="38" t="n">
        <v>4350</v>
      </c>
      <c r="G12273" s="42" t="n">
        <f aca="false">DATE(YEAR(B12273),MONTH(B12273),1)</f>
        <v>46266</v>
      </c>
      <c r="H12273" s="24" t="str">
        <f aca="false">INDEX(Customers!$B$2:$B$601,MATCH(C12273,Customers!$A$2:$A$601,0))</f>
        <v>Central</v>
      </c>
      <c r="I12273" s="43" t="n">
        <f aca="false">ROUND(MIN(INDEX(Assumptions!$D$13:$D$18,MATCH(E12273,Assumptions!$A$13:$A$18,0)),MAX(INDEX(Assumptions!$C$13:$C$18,MATCH(E12273,Assumptions!$A$13:$A$18,0)),INDEX(Assumptions!$B$13:$B$18,MATCH(E12273,Assumptions!$A$13:$A$18,0))*F12273)),2)</f>
        <v>17.4</v>
      </c>
    </row>
    <row r="12274" customFormat="false" ht="15" hidden="false" customHeight="false" outlineLevel="0" collapsed="false">
      <c r="A12274" s="24" t="s">
        <v>13097</v>
      </c>
      <c r="B12274" s="39" t="n">
        <v>46278</v>
      </c>
      <c r="C12274" s="24" t="s">
        <v>385</v>
      </c>
      <c r="D12274" s="24" t="s">
        <v>165</v>
      </c>
      <c r="E12274" s="24" t="s">
        <v>107</v>
      </c>
      <c r="F12274" s="38" t="n">
        <v>8810</v>
      </c>
      <c r="G12274" s="42" t="n">
        <f aca="false">DATE(YEAR(B12274),MONTH(B12274),1)</f>
        <v>46266</v>
      </c>
      <c r="H12274" s="24" t="str">
        <f aca="false">INDEX(Customers!$B$2:$B$601,MATCH(C12274,Customers!$A$2:$A$601,0))</f>
        <v>Central</v>
      </c>
      <c r="I12274" s="43" t="n">
        <f aca="false">ROUND(MIN(INDEX(Assumptions!$D$13:$D$18,MATCH(E12274,Assumptions!$A$13:$A$18,0)),MAX(INDEX(Assumptions!$C$13:$C$18,MATCH(E12274,Assumptions!$A$13:$A$18,0)),INDEX(Assumptions!$B$13:$B$18,MATCH(E12274,Assumptions!$A$13:$A$18,0))*F12274)),2)</f>
        <v>0</v>
      </c>
    </row>
    <row r="12275" customFormat="false" ht="15" hidden="false" customHeight="false" outlineLevel="0" collapsed="false">
      <c r="A12275" s="24" t="s">
        <v>13098</v>
      </c>
      <c r="B12275" s="39" t="n">
        <v>46278</v>
      </c>
      <c r="C12275" s="24" t="s">
        <v>386</v>
      </c>
      <c r="D12275" s="24" t="s">
        <v>826</v>
      </c>
      <c r="E12275" s="24" t="s">
        <v>103</v>
      </c>
      <c r="F12275" s="38" t="n">
        <v>630</v>
      </c>
      <c r="G12275" s="42" t="n">
        <f aca="false">DATE(YEAR(B12275),MONTH(B12275),1)</f>
        <v>46266</v>
      </c>
      <c r="H12275" s="24" t="str">
        <f aca="false">INDEX(Customers!$B$2:$B$601,MATCH(C12275,Customers!$A$2:$A$601,0))</f>
        <v>Nairobi</v>
      </c>
      <c r="I12275" s="43" t="n">
        <f aca="false">ROUND(MIN(INDEX(Assumptions!$D$13:$D$18,MATCH(E12275,Assumptions!$A$13:$A$18,0)),MAX(INDEX(Assumptions!$C$13:$C$18,MATCH(E12275,Assumptions!$A$13:$A$18,0)),INDEX(Assumptions!$B$13:$B$18,MATCH(E12275,Assumptions!$A$13:$A$18,0))*F12275)),2)</f>
        <v>6.3</v>
      </c>
    </row>
    <row r="12276" customFormat="false" ht="15" hidden="false" customHeight="false" outlineLevel="0" collapsed="false">
      <c r="A12276" s="24" t="s">
        <v>13099</v>
      </c>
      <c r="B12276" s="39" t="n">
        <v>46278</v>
      </c>
      <c r="C12276" s="24" t="s">
        <v>390</v>
      </c>
      <c r="D12276" s="24" t="s">
        <v>826</v>
      </c>
      <c r="E12276" s="24" t="s">
        <v>103</v>
      </c>
      <c r="F12276" s="38" t="n">
        <v>2610</v>
      </c>
      <c r="G12276" s="42" t="n">
        <f aca="false">DATE(YEAR(B12276),MONTH(B12276),1)</f>
        <v>46266</v>
      </c>
      <c r="H12276" s="24" t="str">
        <f aca="false">INDEX(Customers!$B$2:$B$601,MATCH(C12276,Customers!$A$2:$A$601,0))</f>
        <v>Rift Valley</v>
      </c>
      <c r="I12276" s="43" t="n">
        <f aca="false">ROUND(MIN(INDEX(Assumptions!$D$13:$D$18,MATCH(E12276,Assumptions!$A$13:$A$18,0)),MAX(INDEX(Assumptions!$C$13:$C$18,MATCH(E12276,Assumptions!$A$13:$A$18,0)),INDEX(Assumptions!$B$13:$B$18,MATCH(E12276,Assumptions!$A$13:$A$18,0))*F12276)),2)</f>
        <v>26.1</v>
      </c>
    </row>
    <row r="12277" customFormat="false" ht="15" hidden="false" customHeight="false" outlineLevel="0" collapsed="false">
      <c r="A12277" s="24" t="s">
        <v>13100</v>
      </c>
      <c r="B12277" s="39" t="n">
        <v>46278</v>
      </c>
      <c r="C12277" s="24" t="s">
        <v>402</v>
      </c>
      <c r="D12277" s="24" t="s">
        <v>826</v>
      </c>
      <c r="E12277" s="24" t="s">
        <v>103</v>
      </c>
      <c r="F12277" s="38" t="n">
        <v>8630</v>
      </c>
      <c r="G12277" s="42" t="n">
        <f aca="false">DATE(YEAR(B12277),MONTH(B12277),1)</f>
        <v>46266</v>
      </c>
      <c r="H12277" s="24" t="str">
        <f aca="false">INDEX(Customers!$B$2:$B$601,MATCH(C12277,Customers!$A$2:$A$601,0))</f>
        <v>Coast</v>
      </c>
      <c r="I12277" s="43" t="n">
        <f aca="false">ROUND(MIN(INDEX(Assumptions!$D$13:$D$18,MATCH(E12277,Assumptions!$A$13:$A$18,0)),MAX(INDEX(Assumptions!$C$13:$C$18,MATCH(E12277,Assumptions!$A$13:$A$18,0)),INDEX(Assumptions!$B$13:$B$18,MATCH(E12277,Assumptions!$A$13:$A$18,0))*F12277)),2)</f>
        <v>86.3</v>
      </c>
    </row>
    <row r="12278" customFormat="false" ht="15" hidden="false" customHeight="false" outlineLevel="0" collapsed="false">
      <c r="A12278" s="24" t="s">
        <v>13101</v>
      </c>
      <c r="B12278" s="39" t="n">
        <v>46278</v>
      </c>
      <c r="C12278" s="24" t="s">
        <v>431</v>
      </c>
      <c r="D12278" s="24" t="s">
        <v>826</v>
      </c>
      <c r="E12278" s="24" t="s">
        <v>103</v>
      </c>
      <c r="F12278" s="38" t="n">
        <v>1760</v>
      </c>
      <c r="G12278" s="42" t="n">
        <f aca="false">DATE(YEAR(B12278),MONTH(B12278),1)</f>
        <v>46266</v>
      </c>
      <c r="H12278" s="24" t="str">
        <f aca="false">INDEX(Customers!$B$2:$B$601,MATCH(C12278,Customers!$A$2:$A$601,0))</f>
        <v>Nairobi</v>
      </c>
      <c r="I12278" s="43" t="n">
        <f aca="false">ROUND(MIN(INDEX(Assumptions!$D$13:$D$18,MATCH(E12278,Assumptions!$A$13:$A$18,0)),MAX(INDEX(Assumptions!$C$13:$C$18,MATCH(E12278,Assumptions!$A$13:$A$18,0)),INDEX(Assumptions!$B$13:$B$18,MATCH(E12278,Assumptions!$A$13:$A$18,0))*F12278)),2)</f>
        <v>17.6</v>
      </c>
    </row>
    <row r="12279" customFormat="false" ht="15" hidden="false" customHeight="false" outlineLevel="0" collapsed="false">
      <c r="A12279" s="24" t="s">
        <v>13102</v>
      </c>
      <c r="B12279" s="39" t="n">
        <v>46278</v>
      </c>
      <c r="C12279" s="24" t="s">
        <v>440</v>
      </c>
      <c r="D12279" s="24" t="s">
        <v>826</v>
      </c>
      <c r="E12279" s="24" t="s">
        <v>111</v>
      </c>
      <c r="F12279" s="38" t="n">
        <v>50</v>
      </c>
      <c r="G12279" s="42" t="n">
        <f aca="false">DATE(YEAR(B12279),MONTH(B12279),1)</f>
        <v>46266</v>
      </c>
      <c r="H12279" s="24" t="str">
        <f aca="false">INDEX(Customers!$B$2:$B$601,MATCH(C12279,Customers!$A$2:$A$601,0))</f>
        <v>Nairobi</v>
      </c>
      <c r="I12279" s="43" t="n">
        <f aca="false">ROUND(MIN(INDEX(Assumptions!$D$13:$D$18,MATCH(E12279,Assumptions!$A$13:$A$18,0)),MAX(INDEX(Assumptions!$C$13:$C$18,MATCH(E12279,Assumptions!$A$13:$A$18,0)),INDEX(Assumptions!$B$13:$B$18,MATCH(E12279,Assumptions!$A$13:$A$18,0))*F12279)),2)</f>
        <v>2</v>
      </c>
    </row>
    <row r="12280" customFormat="false" ht="15" hidden="false" customHeight="false" outlineLevel="0" collapsed="false">
      <c r="A12280" s="24" t="s">
        <v>13103</v>
      </c>
      <c r="B12280" s="39" t="n">
        <v>46278</v>
      </c>
      <c r="C12280" s="24" t="s">
        <v>442</v>
      </c>
      <c r="D12280" s="24" t="s">
        <v>826</v>
      </c>
      <c r="E12280" s="24" t="s">
        <v>103</v>
      </c>
      <c r="F12280" s="38" t="n">
        <v>360</v>
      </c>
      <c r="G12280" s="42" t="n">
        <f aca="false">DATE(YEAR(B12280),MONTH(B12280),1)</f>
        <v>46266</v>
      </c>
      <c r="H12280" s="24" t="str">
        <f aca="false">INDEX(Customers!$B$2:$B$601,MATCH(C12280,Customers!$A$2:$A$601,0))</f>
        <v>Rift Valley</v>
      </c>
      <c r="I12280" s="43" t="n">
        <f aca="false">ROUND(MIN(INDEX(Assumptions!$D$13:$D$18,MATCH(E12280,Assumptions!$A$13:$A$18,0)),MAX(INDEX(Assumptions!$C$13:$C$18,MATCH(E12280,Assumptions!$A$13:$A$18,0)),INDEX(Assumptions!$B$13:$B$18,MATCH(E12280,Assumptions!$A$13:$A$18,0))*F12280)),2)</f>
        <v>5</v>
      </c>
    </row>
    <row r="12281" customFormat="false" ht="15" hidden="false" customHeight="false" outlineLevel="0" collapsed="false">
      <c r="A12281" s="24" t="s">
        <v>13104</v>
      </c>
      <c r="B12281" s="39" t="n">
        <v>46278</v>
      </c>
      <c r="C12281" s="24" t="s">
        <v>446</v>
      </c>
      <c r="D12281" s="24" t="s">
        <v>826</v>
      </c>
      <c r="E12281" s="24" t="s">
        <v>113</v>
      </c>
      <c r="F12281" s="38" t="n">
        <v>99</v>
      </c>
      <c r="G12281" s="42" t="n">
        <f aca="false">DATE(YEAR(B12281),MONTH(B12281),1)</f>
        <v>46266</v>
      </c>
      <c r="H12281" s="24" t="str">
        <f aca="false">INDEX(Customers!$B$2:$B$601,MATCH(C12281,Customers!$A$2:$A$601,0))</f>
        <v>Central</v>
      </c>
      <c r="I12281" s="43" t="n">
        <f aca="false">ROUND(MIN(INDEX(Assumptions!$D$13:$D$18,MATCH(E12281,Assumptions!$A$13:$A$18,0)),MAX(INDEX(Assumptions!$C$13:$C$18,MATCH(E12281,Assumptions!$A$13:$A$18,0)),INDEX(Assumptions!$B$13:$B$18,MATCH(E12281,Assumptions!$A$13:$A$18,0))*F12281)),2)</f>
        <v>4.95</v>
      </c>
    </row>
    <row r="12282" customFormat="false" ht="15" hidden="false" customHeight="false" outlineLevel="0" collapsed="false">
      <c r="A12282" s="24" t="s">
        <v>13105</v>
      </c>
      <c r="B12282" s="39" t="n">
        <v>46278</v>
      </c>
      <c r="C12282" s="24" t="s">
        <v>452</v>
      </c>
      <c r="D12282" s="24" t="s">
        <v>826</v>
      </c>
      <c r="E12282" s="24" t="s">
        <v>111</v>
      </c>
      <c r="F12282" s="38" t="n">
        <v>50</v>
      </c>
      <c r="G12282" s="42" t="n">
        <f aca="false">DATE(YEAR(B12282),MONTH(B12282),1)</f>
        <v>46266</v>
      </c>
      <c r="H12282" s="24" t="str">
        <f aca="false">INDEX(Customers!$B$2:$B$601,MATCH(C12282,Customers!$A$2:$A$601,0))</f>
        <v>Nairobi</v>
      </c>
      <c r="I12282" s="43" t="n">
        <f aca="false">ROUND(MIN(INDEX(Assumptions!$D$13:$D$18,MATCH(E12282,Assumptions!$A$13:$A$18,0)),MAX(INDEX(Assumptions!$C$13:$C$18,MATCH(E12282,Assumptions!$A$13:$A$18,0)),INDEX(Assumptions!$B$13:$B$18,MATCH(E12282,Assumptions!$A$13:$A$18,0))*F12282)),2)</f>
        <v>2</v>
      </c>
    </row>
    <row r="12283" customFormat="false" ht="15" hidden="false" customHeight="false" outlineLevel="0" collapsed="false">
      <c r="A12283" s="24" t="s">
        <v>13106</v>
      </c>
      <c r="B12283" s="39" t="n">
        <v>46278</v>
      </c>
      <c r="C12283" s="24" t="s">
        <v>528</v>
      </c>
      <c r="D12283" s="24" t="s">
        <v>826</v>
      </c>
      <c r="E12283" s="24" t="s">
        <v>103</v>
      </c>
      <c r="F12283" s="38" t="n">
        <v>13200</v>
      </c>
      <c r="G12283" s="42" t="n">
        <f aca="false">DATE(YEAR(B12283),MONTH(B12283),1)</f>
        <v>46266</v>
      </c>
      <c r="H12283" s="24" t="str">
        <f aca="false">INDEX(Customers!$B$2:$B$601,MATCH(C12283,Customers!$A$2:$A$601,0))</f>
        <v>Central</v>
      </c>
      <c r="I12283" s="43" t="n">
        <f aca="false">ROUND(MIN(INDEX(Assumptions!$D$13:$D$18,MATCH(E12283,Assumptions!$A$13:$A$18,0)),MAX(INDEX(Assumptions!$C$13:$C$18,MATCH(E12283,Assumptions!$A$13:$A$18,0)),INDEX(Assumptions!$B$13:$B$18,MATCH(E12283,Assumptions!$A$13:$A$18,0))*F12283)),2)</f>
        <v>105</v>
      </c>
    </row>
    <row r="12284" customFormat="false" ht="15" hidden="false" customHeight="false" outlineLevel="0" collapsed="false">
      <c r="A12284" s="24" t="s">
        <v>13107</v>
      </c>
      <c r="B12284" s="39" t="n">
        <v>46278</v>
      </c>
      <c r="C12284" s="24" t="s">
        <v>549</v>
      </c>
      <c r="D12284" s="24" t="s">
        <v>826</v>
      </c>
      <c r="E12284" s="24" t="s">
        <v>103</v>
      </c>
      <c r="F12284" s="38" t="n">
        <v>3560</v>
      </c>
      <c r="G12284" s="42" t="n">
        <f aca="false">DATE(YEAR(B12284),MONTH(B12284),1)</f>
        <v>46266</v>
      </c>
      <c r="H12284" s="24" t="str">
        <f aca="false">INDEX(Customers!$B$2:$B$601,MATCH(C12284,Customers!$A$2:$A$601,0))</f>
        <v>Eastern</v>
      </c>
      <c r="I12284" s="43" t="n">
        <f aca="false">ROUND(MIN(INDEX(Assumptions!$D$13:$D$18,MATCH(E12284,Assumptions!$A$13:$A$18,0)),MAX(INDEX(Assumptions!$C$13:$C$18,MATCH(E12284,Assumptions!$A$13:$A$18,0)),INDEX(Assumptions!$B$13:$B$18,MATCH(E12284,Assumptions!$A$13:$A$18,0))*F12284)),2)</f>
        <v>35.6</v>
      </c>
    </row>
    <row r="12285" customFormat="false" ht="15" hidden="false" customHeight="false" outlineLevel="0" collapsed="false">
      <c r="A12285" s="24" t="s">
        <v>13108</v>
      </c>
      <c r="B12285" s="39" t="n">
        <v>46278</v>
      </c>
      <c r="C12285" s="24" t="s">
        <v>551</v>
      </c>
      <c r="D12285" s="24" t="s">
        <v>826</v>
      </c>
      <c r="E12285" s="24" t="s">
        <v>113</v>
      </c>
      <c r="F12285" s="38" t="n">
        <v>500</v>
      </c>
      <c r="G12285" s="42" t="n">
        <f aca="false">DATE(YEAR(B12285),MONTH(B12285),1)</f>
        <v>46266</v>
      </c>
      <c r="H12285" s="24" t="str">
        <f aca="false">INDEX(Customers!$B$2:$B$601,MATCH(C12285,Customers!$A$2:$A$601,0))</f>
        <v>Central</v>
      </c>
      <c r="I12285" s="43" t="n">
        <f aca="false">ROUND(MIN(INDEX(Assumptions!$D$13:$D$18,MATCH(E12285,Assumptions!$A$13:$A$18,0)),MAX(INDEX(Assumptions!$C$13:$C$18,MATCH(E12285,Assumptions!$A$13:$A$18,0)),INDEX(Assumptions!$B$13:$B$18,MATCH(E12285,Assumptions!$A$13:$A$18,0))*F12285)),2)</f>
        <v>25</v>
      </c>
    </row>
    <row r="12286" customFormat="false" ht="15" hidden="false" customHeight="false" outlineLevel="0" collapsed="false">
      <c r="A12286" s="24" t="s">
        <v>13109</v>
      </c>
      <c r="B12286" s="39" t="n">
        <v>46278</v>
      </c>
      <c r="C12286" s="24" t="s">
        <v>564</v>
      </c>
      <c r="D12286" s="24" t="s">
        <v>826</v>
      </c>
      <c r="E12286" s="24" t="s">
        <v>103</v>
      </c>
      <c r="F12286" s="38" t="n">
        <v>2600</v>
      </c>
      <c r="G12286" s="42" t="n">
        <f aca="false">DATE(YEAR(B12286),MONTH(B12286),1)</f>
        <v>46266</v>
      </c>
      <c r="H12286" s="24" t="str">
        <f aca="false">INDEX(Customers!$B$2:$B$601,MATCH(C12286,Customers!$A$2:$A$601,0))</f>
        <v>Coast</v>
      </c>
      <c r="I12286" s="43" t="n">
        <f aca="false">ROUND(MIN(INDEX(Assumptions!$D$13:$D$18,MATCH(E12286,Assumptions!$A$13:$A$18,0)),MAX(INDEX(Assumptions!$C$13:$C$18,MATCH(E12286,Assumptions!$A$13:$A$18,0)),INDEX(Assumptions!$B$13:$B$18,MATCH(E12286,Assumptions!$A$13:$A$18,0))*F12286)),2)</f>
        <v>26</v>
      </c>
    </row>
    <row r="12287" customFormat="false" ht="15" hidden="false" customHeight="false" outlineLevel="0" collapsed="false">
      <c r="A12287" s="24" t="s">
        <v>13110</v>
      </c>
      <c r="B12287" s="39" t="n">
        <v>46278</v>
      </c>
      <c r="C12287" s="24" t="s">
        <v>572</v>
      </c>
      <c r="D12287" s="24" t="s">
        <v>184</v>
      </c>
      <c r="E12287" s="24" t="s">
        <v>105</v>
      </c>
      <c r="F12287" s="38" t="n">
        <v>1700</v>
      </c>
      <c r="G12287" s="42" t="n">
        <f aca="false">DATE(YEAR(B12287),MONTH(B12287),1)</f>
        <v>46266</v>
      </c>
      <c r="H12287" s="24" t="str">
        <f aca="false">INDEX(Customers!$B$2:$B$601,MATCH(C12287,Customers!$A$2:$A$601,0))</f>
        <v>Coast</v>
      </c>
      <c r="I12287" s="43" t="n">
        <f aca="false">ROUND(MIN(INDEX(Assumptions!$D$13:$D$18,MATCH(E12287,Assumptions!$A$13:$A$18,0)),MAX(INDEX(Assumptions!$C$13:$C$18,MATCH(E12287,Assumptions!$A$13:$A$18,0)),INDEX(Assumptions!$B$13:$B$18,MATCH(E12287,Assumptions!$A$13:$A$18,0))*F12287)),2)</f>
        <v>25.5</v>
      </c>
    </row>
    <row r="12288" customFormat="false" ht="15" hidden="false" customHeight="false" outlineLevel="0" collapsed="false">
      <c r="A12288" s="24" t="s">
        <v>13111</v>
      </c>
      <c r="B12288" s="39" t="n">
        <v>46278</v>
      </c>
      <c r="C12288" s="24" t="s">
        <v>608</v>
      </c>
      <c r="D12288" s="24" t="s">
        <v>205</v>
      </c>
      <c r="E12288" s="24" t="s">
        <v>105</v>
      </c>
      <c r="F12288" s="38" t="n">
        <v>22280</v>
      </c>
      <c r="G12288" s="42" t="n">
        <f aca="false">DATE(YEAR(B12288),MONTH(B12288),1)</f>
        <v>46266</v>
      </c>
      <c r="H12288" s="24" t="str">
        <f aca="false">INDEX(Customers!$B$2:$B$601,MATCH(C12288,Customers!$A$2:$A$601,0))</f>
        <v>Eastern</v>
      </c>
      <c r="I12288" s="43" t="n">
        <f aca="false">ROUND(MIN(INDEX(Assumptions!$D$13:$D$18,MATCH(E12288,Assumptions!$A$13:$A$18,0)),MAX(INDEX(Assumptions!$C$13:$C$18,MATCH(E12288,Assumptions!$A$13:$A$18,0)),INDEX(Assumptions!$B$13:$B$18,MATCH(E12288,Assumptions!$A$13:$A$18,0))*F12288)),2)</f>
        <v>200</v>
      </c>
    </row>
    <row r="12289" customFormat="false" ht="15" hidden="false" customHeight="false" outlineLevel="0" collapsed="false">
      <c r="A12289" s="24" t="s">
        <v>13112</v>
      </c>
      <c r="B12289" s="39" t="n">
        <v>46278</v>
      </c>
      <c r="C12289" s="24" t="s">
        <v>615</v>
      </c>
      <c r="D12289" s="24" t="s">
        <v>826</v>
      </c>
      <c r="E12289" s="24" t="s">
        <v>113</v>
      </c>
      <c r="F12289" s="38" t="n">
        <v>50</v>
      </c>
      <c r="G12289" s="42" t="n">
        <f aca="false">DATE(YEAR(B12289),MONTH(B12289),1)</f>
        <v>46266</v>
      </c>
      <c r="H12289" s="24" t="str">
        <f aca="false">INDEX(Customers!$B$2:$B$601,MATCH(C12289,Customers!$A$2:$A$601,0))</f>
        <v>Coast</v>
      </c>
      <c r="I12289" s="43" t="n">
        <f aca="false">ROUND(MIN(INDEX(Assumptions!$D$13:$D$18,MATCH(E12289,Assumptions!$A$13:$A$18,0)),MAX(INDEX(Assumptions!$C$13:$C$18,MATCH(E12289,Assumptions!$A$13:$A$18,0)),INDEX(Assumptions!$B$13:$B$18,MATCH(E12289,Assumptions!$A$13:$A$18,0))*F12289)),2)</f>
        <v>2.5</v>
      </c>
    </row>
    <row r="12290" customFormat="false" ht="15" hidden="false" customHeight="false" outlineLevel="0" collapsed="false">
      <c r="A12290" s="24" t="s">
        <v>13113</v>
      </c>
      <c r="B12290" s="39" t="n">
        <v>46278</v>
      </c>
      <c r="C12290" s="24" t="s">
        <v>642</v>
      </c>
      <c r="D12290" s="24" t="s">
        <v>181</v>
      </c>
      <c r="E12290" s="24" t="s">
        <v>107</v>
      </c>
      <c r="F12290" s="38" t="n">
        <v>29930</v>
      </c>
      <c r="G12290" s="42" t="n">
        <f aca="false">DATE(YEAR(B12290),MONTH(B12290),1)</f>
        <v>46266</v>
      </c>
      <c r="H12290" s="24" t="str">
        <f aca="false">INDEX(Customers!$B$2:$B$601,MATCH(C12290,Customers!$A$2:$A$601,0))</f>
        <v>Rift Valley</v>
      </c>
      <c r="I12290" s="43" t="n">
        <f aca="false">ROUND(MIN(INDEX(Assumptions!$D$13:$D$18,MATCH(E12290,Assumptions!$A$13:$A$18,0)),MAX(INDEX(Assumptions!$C$13:$C$18,MATCH(E12290,Assumptions!$A$13:$A$18,0)),INDEX(Assumptions!$B$13:$B$18,MATCH(E12290,Assumptions!$A$13:$A$18,0))*F12290)),2)</f>
        <v>0</v>
      </c>
    </row>
    <row r="12291" customFormat="false" ht="15" hidden="false" customHeight="false" outlineLevel="0" collapsed="false">
      <c r="A12291" s="24" t="s">
        <v>13114</v>
      </c>
      <c r="B12291" s="39" t="n">
        <v>46278</v>
      </c>
      <c r="C12291" s="24" t="s">
        <v>659</v>
      </c>
      <c r="D12291" s="24" t="s">
        <v>168</v>
      </c>
      <c r="E12291" s="24" t="s">
        <v>105</v>
      </c>
      <c r="F12291" s="38" t="n">
        <v>9310</v>
      </c>
      <c r="G12291" s="42" t="n">
        <f aca="false">DATE(YEAR(B12291),MONTH(B12291),1)</f>
        <v>46266</v>
      </c>
      <c r="H12291" s="24" t="str">
        <f aca="false">INDEX(Customers!$B$2:$B$601,MATCH(C12291,Customers!$A$2:$A$601,0))</f>
        <v>Central</v>
      </c>
      <c r="I12291" s="43" t="n">
        <f aca="false">ROUND(MIN(INDEX(Assumptions!$D$13:$D$18,MATCH(E12291,Assumptions!$A$13:$A$18,0)),MAX(INDEX(Assumptions!$C$13:$C$18,MATCH(E12291,Assumptions!$A$13:$A$18,0)),INDEX(Assumptions!$B$13:$B$18,MATCH(E12291,Assumptions!$A$13:$A$18,0))*F12291)),2)</f>
        <v>139.65</v>
      </c>
    </row>
    <row r="12292" customFormat="false" ht="15" hidden="false" customHeight="false" outlineLevel="0" collapsed="false">
      <c r="A12292" s="24" t="s">
        <v>13115</v>
      </c>
      <c r="B12292" s="39" t="n">
        <v>46278</v>
      </c>
      <c r="C12292" s="24" t="s">
        <v>661</v>
      </c>
      <c r="D12292" s="24" t="s">
        <v>189</v>
      </c>
      <c r="E12292" s="24" t="s">
        <v>105</v>
      </c>
      <c r="F12292" s="38" t="n">
        <v>8140</v>
      </c>
      <c r="G12292" s="42" t="n">
        <f aca="false">DATE(YEAR(B12292),MONTH(B12292),1)</f>
        <v>46266</v>
      </c>
      <c r="H12292" s="24" t="str">
        <f aca="false">INDEX(Customers!$B$2:$B$601,MATCH(C12292,Customers!$A$2:$A$601,0))</f>
        <v>Coast</v>
      </c>
      <c r="I12292" s="43" t="n">
        <f aca="false">ROUND(MIN(INDEX(Assumptions!$D$13:$D$18,MATCH(E12292,Assumptions!$A$13:$A$18,0)),MAX(INDEX(Assumptions!$C$13:$C$18,MATCH(E12292,Assumptions!$A$13:$A$18,0)),INDEX(Assumptions!$B$13:$B$18,MATCH(E12292,Assumptions!$A$13:$A$18,0))*F12292)),2)</f>
        <v>122.1</v>
      </c>
    </row>
    <row r="12293" customFormat="false" ht="15" hidden="false" customHeight="false" outlineLevel="0" collapsed="false">
      <c r="A12293" s="24" t="s">
        <v>13116</v>
      </c>
      <c r="B12293" s="39" t="n">
        <v>46278</v>
      </c>
      <c r="C12293" s="24" t="s">
        <v>671</v>
      </c>
      <c r="D12293" s="24" t="s">
        <v>826</v>
      </c>
      <c r="E12293" s="24" t="s">
        <v>113</v>
      </c>
      <c r="F12293" s="38" t="n">
        <v>250</v>
      </c>
      <c r="G12293" s="42" t="n">
        <f aca="false">DATE(YEAR(B12293),MONTH(B12293),1)</f>
        <v>46266</v>
      </c>
      <c r="H12293" s="24" t="str">
        <f aca="false">INDEX(Customers!$B$2:$B$601,MATCH(C12293,Customers!$A$2:$A$601,0))</f>
        <v>Eastern</v>
      </c>
      <c r="I12293" s="43" t="n">
        <f aca="false">ROUND(MIN(INDEX(Assumptions!$D$13:$D$18,MATCH(E12293,Assumptions!$A$13:$A$18,0)),MAX(INDEX(Assumptions!$C$13:$C$18,MATCH(E12293,Assumptions!$A$13:$A$18,0)),INDEX(Assumptions!$B$13:$B$18,MATCH(E12293,Assumptions!$A$13:$A$18,0))*F12293)),2)</f>
        <v>12.5</v>
      </c>
    </row>
    <row r="12294" customFormat="false" ht="15" hidden="false" customHeight="false" outlineLevel="0" collapsed="false">
      <c r="A12294" s="24" t="s">
        <v>13117</v>
      </c>
      <c r="B12294" s="39" t="n">
        <v>46278</v>
      </c>
      <c r="C12294" s="24" t="s">
        <v>710</v>
      </c>
      <c r="D12294" s="24" t="s">
        <v>162</v>
      </c>
      <c r="E12294" s="24" t="s">
        <v>105</v>
      </c>
      <c r="F12294" s="38" t="n">
        <v>6490</v>
      </c>
      <c r="G12294" s="42" t="n">
        <f aca="false">DATE(YEAR(B12294),MONTH(B12294),1)</f>
        <v>46266</v>
      </c>
      <c r="H12294" s="24" t="str">
        <f aca="false">INDEX(Customers!$B$2:$B$601,MATCH(C12294,Customers!$A$2:$A$601,0))</f>
        <v>Nairobi</v>
      </c>
      <c r="I12294" s="43" t="n">
        <f aca="false">ROUND(MIN(INDEX(Assumptions!$D$13:$D$18,MATCH(E12294,Assumptions!$A$13:$A$18,0)),MAX(INDEX(Assumptions!$C$13:$C$18,MATCH(E12294,Assumptions!$A$13:$A$18,0)),INDEX(Assumptions!$B$13:$B$18,MATCH(E12294,Assumptions!$A$13:$A$18,0))*F12294)),2)</f>
        <v>97.35</v>
      </c>
    </row>
    <row r="12295" customFormat="false" ht="15" hidden="false" customHeight="false" outlineLevel="0" collapsed="false">
      <c r="A12295" s="24" t="s">
        <v>13118</v>
      </c>
      <c r="B12295" s="39" t="n">
        <v>46278</v>
      </c>
      <c r="C12295" s="24" t="s">
        <v>714</v>
      </c>
      <c r="D12295" s="24" t="s">
        <v>826</v>
      </c>
      <c r="E12295" s="24" t="s">
        <v>103</v>
      </c>
      <c r="F12295" s="38" t="n">
        <v>4820</v>
      </c>
      <c r="G12295" s="42" t="n">
        <f aca="false">DATE(YEAR(B12295),MONTH(B12295),1)</f>
        <v>46266</v>
      </c>
      <c r="H12295" s="24" t="str">
        <f aca="false">INDEX(Customers!$B$2:$B$601,MATCH(C12295,Customers!$A$2:$A$601,0))</f>
        <v>Coast</v>
      </c>
      <c r="I12295" s="43" t="n">
        <f aca="false">ROUND(MIN(INDEX(Assumptions!$D$13:$D$18,MATCH(E12295,Assumptions!$A$13:$A$18,0)),MAX(INDEX(Assumptions!$C$13:$C$18,MATCH(E12295,Assumptions!$A$13:$A$18,0)),INDEX(Assumptions!$B$13:$B$18,MATCH(E12295,Assumptions!$A$13:$A$18,0))*F12295)),2)</f>
        <v>48.2</v>
      </c>
    </row>
    <row r="12296" customFormat="false" ht="15" hidden="false" customHeight="false" outlineLevel="0" collapsed="false">
      <c r="A12296" s="24" t="s">
        <v>13119</v>
      </c>
      <c r="B12296" s="39" t="n">
        <v>46278</v>
      </c>
      <c r="C12296" s="24" t="s">
        <v>718</v>
      </c>
      <c r="D12296" s="24" t="s">
        <v>826</v>
      </c>
      <c r="E12296" s="24" t="s">
        <v>103</v>
      </c>
      <c r="F12296" s="38" t="n">
        <v>180</v>
      </c>
      <c r="G12296" s="42" t="n">
        <f aca="false">DATE(YEAR(B12296),MONTH(B12296),1)</f>
        <v>46266</v>
      </c>
      <c r="H12296" s="24" t="str">
        <f aca="false">INDEX(Customers!$B$2:$B$601,MATCH(C12296,Customers!$A$2:$A$601,0))</f>
        <v>Central</v>
      </c>
      <c r="I12296" s="43" t="n">
        <f aca="false">ROUND(MIN(INDEX(Assumptions!$D$13:$D$18,MATCH(E12296,Assumptions!$A$13:$A$18,0)),MAX(INDEX(Assumptions!$C$13:$C$18,MATCH(E12296,Assumptions!$A$13:$A$18,0)),INDEX(Assumptions!$B$13:$B$18,MATCH(E12296,Assumptions!$A$13:$A$18,0))*F12296)),2)</f>
        <v>5</v>
      </c>
    </row>
    <row r="12297" customFormat="false" ht="15" hidden="false" customHeight="false" outlineLevel="0" collapsed="false">
      <c r="A12297" s="24" t="s">
        <v>13120</v>
      </c>
      <c r="B12297" s="39" t="n">
        <v>46278</v>
      </c>
      <c r="C12297" s="24" t="s">
        <v>725</v>
      </c>
      <c r="D12297" s="24" t="s">
        <v>826</v>
      </c>
      <c r="E12297" s="24" t="s">
        <v>103</v>
      </c>
      <c r="F12297" s="38" t="n">
        <v>1680</v>
      </c>
      <c r="G12297" s="42" t="n">
        <f aca="false">DATE(YEAR(B12297),MONTH(B12297),1)</f>
        <v>46266</v>
      </c>
      <c r="H12297" s="24" t="str">
        <f aca="false">INDEX(Customers!$B$2:$B$601,MATCH(C12297,Customers!$A$2:$A$601,0))</f>
        <v>Nairobi</v>
      </c>
      <c r="I12297" s="43" t="n">
        <f aca="false">ROUND(MIN(INDEX(Assumptions!$D$13:$D$18,MATCH(E12297,Assumptions!$A$13:$A$18,0)),MAX(INDEX(Assumptions!$C$13:$C$18,MATCH(E12297,Assumptions!$A$13:$A$18,0)),INDEX(Assumptions!$B$13:$B$18,MATCH(E12297,Assumptions!$A$13:$A$18,0))*F12297)),2)</f>
        <v>16.8</v>
      </c>
    </row>
    <row r="12298" customFormat="false" ht="15" hidden="false" customHeight="false" outlineLevel="0" collapsed="false">
      <c r="A12298" s="24" t="s">
        <v>13121</v>
      </c>
      <c r="B12298" s="39" t="n">
        <v>46278</v>
      </c>
      <c r="C12298" s="24" t="s">
        <v>736</v>
      </c>
      <c r="D12298" s="24" t="s">
        <v>826</v>
      </c>
      <c r="E12298" s="24" t="s">
        <v>111</v>
      </c>
      <c r="F12298" s="38" t="n">
        <v>100</v>
      </c>
      <c r="G12298" s="42" t="n">
        <f aca="false">DATE(YEAR(B12298),MONTH(B12298),1)</f>
        <v>46266</v>
      </c>
      <c r="H12298" s="24" t="str">
        <f aca="false">INDEX(Customers!$B$2:$B$601,MATCH(C12298,Customers!$A$2:$A$601,0))</f>
        <v>Eastern</v>
      </c>
      <c r="I12298" s="43" t="n">
        <f aca="false">ROUND(MIN(INDEX(Assumptions!$D$13:$D$18,MATCH(E12298,Assumptions!$A$13:$A$18,0)),MAX(INDEX(Assumptions!$C$13:$C$18,MATCH(E12298,Assumptions!$A$13:$A$18,0)),INDEX(Assumptions!$B$13:$B$18,MATCH(E12298,Assumptions!$A$13:$A$18,0))*F12298)),2)</f>
        <v>4</v>
      </c>
    </row>
    <row r="12299" customFormat="false" ht="15" hidden="false" customHeight="false" outlineLevel="0" collapsed="false">
      <c r="A12299" s="24" t="s">
        <v>13122</v>
      </c>
      <c r="B12299" s="39" t="n">
        <v>46278</v>
      </c>
      <c r="C12299" s="24" t="s">
        <v>745</v>
      </c>
      <c r="D12299" s="24" t="s">
        <v>826</v>
      </c>
      <c r="E12299" s="24" t="s">
        <v>103</v>
      </c>
      <c r="F12299" s="38" t="n">
        <v>16770</v>
      </c>
      <c r="G12299" s="42" t="n">
        <f aca="false">DATE(YEAR(B12299),MONTH(B12299),1)</f>
        <v>46266</v>
      </c>
      <c r="H12299" s="24" t="str">
        <f aca="false">INDEX(Customers!$B$2:$B$601,MATCH(C12299,Customers!$A$2:$A$601,0))</f>
        <v>Central</v>
      </c>
      <c r="I12299" s="43" t="n">
        <f aca="false">ROUND(MIN(INDEX(Assumptions!$D$13:$D$18,MATCH(E12299,Assumptions!$A$13:$A$18,0)),MAX(INDEX(Assumptions!$C$13:$C$18,MATCH(E12299,Assumptions!$A$13:$A$18,0)),INDEX(Assumptions!$B$13:$B$18,MATCH(E12299,Assumptions!$A$13:$A$18,0))*F12299)),2)</f>
        <v>105</v>
      </c>
    </row>
    <row r="12300" customFormat="false" ht="15" hidden="false" customHeight="false" outlineLevel="0" collapsed="false">
      <c r="A12300" s="24" t="s">
        <v>13123</v>
      </c>
      <c r="B12300" s="39" t="n">
        <v>46278</v>
      </c>
      <c r="C12300" s="24" t="s">
        <v>751</v>
      </c>
      <c r="D12300" s="24" t="s">
        <v>826</v>
      </c>
      <c r="E12300" s="24" t="s">
        <v>103</v>
      </c>
      <c r="F12300" s="38" t="n">
        <v>220</v>
      </c>
      <c r="G12300" s="42" t="n">
        <f aca="false">DATE(YEAR(B12300),MONTH(B12300),1)</f>
        <v>46266</v>
      </c>
      <c r="H12300" s="24" t="str">
        <f aca="false">INDEX(Customers!$B$2:$B$601,MATCH(C12300,Customers!$A$2:$A$601,0))</f>
        <v>Coast</v>
      </c>
      <c r="I12300" s="43" t="n">
        <f aca="false">ROUND(MIN(INDEX(Assumptions!$D$13:$D$18,MATCH(E12300,Assumptions!$A$13:$A$18,0)),MAX(INDEX(Assumptions!$C$13:$C$18,MATCH(E12300,Assumptions!$A$13:$A$18,0)),INDEX(Assumptions!$B$13:$B$18,MATCH(E12300,Assumptions!$A$13:$A$18,0))*F12300)),2)</f>
        <v>5</v>
      </c>
    </row>
    <row r="12301" customFormat="false" ht="15" hidden="false" customHeight="false" outlineLevel="0" collapsed="false">
      <c r="A12301" s="24" t="s">
        <v>13124</v>
      </c>
      <c r="B12301" s="39" t="n">
        <v>46278</v>
      </c>
      <c r="C12301" s="24" t="s">
        <v>762</v>
      </c>
      <c r="D12301" s="24" t="s">
        <v>826</v>
      </c>
      <c r="E12301" s="24" t="s">
        <v>103</v>
      </c>
      <c r="F12301" s="38" t="n">
        <v>2360</v>
      </c>
      <c r="G12301" s="42" t="n">
        <f aca="false">DATE(YEAR(B12301),MONTH(B12301),1)</f>
        <v>46266</v>
      </c>
      <c r="H12301" s="24" t="str">
        <f aca="false">INDEX(Customers!$B$2:$B$601,MATCH(C12301,Customers!$A$2:$A$601,0))</f>
        <v>Western</v>
      </c>
      <c r="I12301" s="43" t="n">
        <f aca="false">ROUND(MIN(INDEX(Assumptions!$D$13:$D$18,MATCH(E12301,Assumptions!$A$13:$A$18,0)),MAX(INDEX(Assumptions!$C$13:$C$18,MATCH(E12301,Assumptions!$A$13:$A$18,0)),INDEX(Assumptions!$B$13:$B$18,MATCH(E12301,Assumptions!$A$13:$A$18,0))*F12301)),2)</f>
        <v>23.6</v>
      </c>
    </row>
    <row r="12302" customFormat="false" ht="15" hidden="false" customHeight="false" outlineLevel="0" collapsed="false">
      <c r="A12302" s="24" t="s">
        <v>13125</v>
      </c>
      <c r="B12302" s="39" t="n">
        <v>46278</v>
      </c>
      <c r="C12302" s="24" t="s">
        <v>784</v>
      </c>
      <c r="D12302" s="24" t="s">
        <v>193</v>
      </c>
      <c r="E12302" s="24" t="s">
        <v>107</v>
      </c>
      <c r="F12302" s="38" t="n">
        <v>1420</v>
      </c>
      <c r="G12302" s="42" t="n">
        <f aca="false">DATE(YEAR(B12302),MONTH(B12302),1)</f>
        <v>46266</v>
      </c>
      <c r="H12302" s="24" t="str">
        <f aca="false">INDEX(Customers!$B$2:$B$601,MATCH(C12302,Customers!$A$2:$A$601,0))</f>
        <v>Western</v>
      </c>
      <c r="I12302" s="43" t="n">
        <f aca="false">ROUND(MIN(INDEX(Assumptions!$D$13:$D$18,MATCH(E12302,Assumptions!$A$13:$A$18,0)),MAX(INDEX(Assumptions!$C$13:$C$18,MATCH(E12302,Assumptions!$A$13:$A$18,0)),INDEX(Assumptions!$B$13:$B$18,MATCH(E12302,Assumptions!$A$13:$A$18,0))*F12302)),2)</f>
        <v>0</v>
      </c>
    </row>
    <row r="12303" customFormat="false" ht="15" hidden="false" customHeight="false" outlineLevel="0" collapsed="false">
      <c r="A12303" s="24" t="s">
        <v>13126</v>
      </c>
      <c r="B12303" s="39" t="n">
        <v>46278</v>
      </c>
      <c r="C12303" s="24" t="s">
        <v>787</v>
      </c>
      <c r="D12303" s="24" t="s">
        <v>826</v>
      </c>
      <c r="E12303" s="24" t="s">
        <v>111</v>
      </c>
      <c r="F12303" s="38" t="n">
        <v>200</v>
      </c>
      <c r="G12303" s="42" t="n">
        <f aca="false">DATE(YEAR(B12303),MONTH(B12303),1)</f>
        <v>46266</v>
      </c>
      <c r="H12303" s="24" t="str">
        <f aca="false">INDEX(Customers!$B$2:$B$601,MATCH(C12303,Customers!$A$2:$A$601,0))</f>
        <v>Eastern</v>
      </c>
      <c r="I12303" s="43" t="n">
        <f aca="false">ROUND(MIN(INDEX(Assumptions!$D$13:$D$18,MATCH(E12303,Assumptions!$A$13:$A$18,0)),MAX(INDEX(Assumptions!$C$13:$C$18,MATCH(E12303,Assumptions!$A$13:$A$18,0)),INDEX(Assumptions!$B$13:$B$18,MATCH(E12303,Assumptions!$A$13:$A$18,0))*F12303)),2)</f>
        <v>8</v>
      </c>
    </row>
    <row r="12304" customFormat="false" ht="15" hidden="false" customHeight="false" outlineLevel="0" collapsed="false">
      <c r="A12304" s="24" t="s">
        <v>13127</v>
      </c>
      <c r="B12304" s="39" t="n">
        <v>46278</v>
      </c>
      <c r="C12304" s="24" t="s">
        <v>816</v>
      </c>
      <c r="D12304" s="24" t="s">
        <v>826</v>
      </c>
      <c r="E12304" s="24" t="s">
        <v>103</v>
      </c>
      <c r="F12304" s="38" t="n">
        <v>430</v>
      </c>
      <c r="G12304" s="42" t="n">
        <f aca="false">DATE(YEAR(B12304),MONTH(B12304),1)</f>
        <v>46266</v>
      </c>
      <c r="H12304" s="24" t="str">
        <f aca="false">INDEX(Customers!$B$2:$B$601,MATCH(C12304,Customers!$A$2:$A$601,0))</f>
        <v>Nairobi</v>
      </c>
      <c r="I12304" s="43" t="n">
        <f aca="false">ROUND(MIN(INDEX(Assumptions!$D$13:$D$18,MATCH(E12304,Assumptions!$A$13:$A$18,0)),MAX(INDEX(Assumptions!$C$13:$C$18,MATCH(E12304,Assumptions!$A$13:$A$18,0)),INDEX(Assumptions!$B$13:$B$18,MATCH(E12304,Assumptions!$A$13:$A$18,0))*F12304)),2)</f>
        <v>5</v>
      </c>
    </row>
    <row r="12305" customFormat="false" ht="15" hidden="false" customHeight="false" outlineLevel="0" collapsed="false">
      <c r="A12305" s="24" t="s">
        <v>13128</v>
      </c>
      <c r="B12305" s="39" t="n">
        <v>46279</v>
      </c>
      <c r="C12305" s="24" t="s">
        <v>238</v>
      </c>
      <c r="D12305" s="24" t="s">
        <v>153</v>
      </c>
      <c r="E12305" s="24" t="s">
        <v>105</v>
      </c>
      <c r="F12305" s="38" t="n">
        <v>14230</v>
      </c>
      <c r="G12305" s="42" t="n">
        <f aca="false">DATE(YEAR(B12305),MONTH(B12305),1)</f>
        <v>46266</v>
      </c>
      <c r="H12305" s="24" t="str">
        <f aca="false">INDEX(Customers!$B$2:$B$601,MATCH(C12305,Customers!$A$2:$A$601,0))</f>
        <v>Nairobi</v>
      </c>
      <c r="I12305" s="43" t="n">
        <f aca="false">ROUND(MIN(INDEX(Assumptions!$D$13:$D$18,MATCH(E12305,Assumptions!$A$13:$A$18,0)),MAX(INDEX(Assumptions!$C$13:$C$18,MATCH(E12305,Assumptions!$A$13:$A$18,0)),INDEX(Assumptions!$B$13:$B$18,MATCH(E12305,Assumptions!$A$13:$A$18,0))*F12305)),2)</f>
        <v>200</v>
      </c>
    </row>
    <row r="12306" customFormat="false" ht="15" hidden="false" customHeight="false" outlineLevel="0" collapsed="false">
      <c r="A12306" s="24" t="s">
        <v>13129</v>
      </c>
      <c r="B12306" s="39" t="n">
        <v>46279</v>
      </c>
      <c r="C12306" s="24" t="s">
        <v>251</v>
      </c>
      <c r="D12306" s="24" t="s">
        <v>154</v>
      </c>
      <c r="E12306" s="24" t="s">
        <v>107</v>
      </c>
      <c r="F12306" s="38" t="n">
        <v>2370</v>
      </c>
      <c r="G12306" s="42" t="n">
        <f aca="false">DATE(YEAR(B12306),MONTH(B12306),1)</f>
        <v>46266</v>
      </c>
      <c r="H12306" s="24" t="str">
        <f aca="false">INDEX(Customers!$B$2:$B$601,MATCH(C12306,Customers!$A$2:$A$601,0))</f>
        <v>Nairobi</v>
      </c>
      <c r="I12306" s="43" t="n">
        <f aca="false">ROUND(MIN(INDEX(Assumptions!$D$13:$D$18,MATCH(E12306,Assumptions!$A$13:$A$18,0)),MAX(INDEX(Assumptions!$C$13:$C$18,MATCH(E12306,Assumptions!$A$13:$A$18,0)),INDEX(Assumptions!$B$13:$B$18,MATCH(E12306,Assumptions!$A$13:$A$18,0))*F12306)),2)</f>
        <v>0</v>
      </c>
    </row>
    <row r="12307" customFormat="false" ht="15" hidden="false" customHeight="false" outlineLevel="0" collapsed="false">
      <c r="A12307" s="24" t="s">
        <v>13130</v>
      </c>
      <c r="B12307" s="39" t="n">
        <v>46279</v>
      </c>
      <c r="C12307" s="24" t="s">
        <v>257</v>
      </c>
      <c r="D12307" s="24" t="s">
        <v>826</v>
      </c>
      <c r="E12307" s="24" t="s">
        <v>113</v>
      </c>
      <c r="F12307" s="38" t="n">
        <v>50</v>
      </c>
      <c r="G12307" s="42" t="n">
        <f aca="false">DATE(YEAR(B12307),MONTH(B12307),1)</f>
        <v>46266</v>
      </c>
      <c r="H12307" s="24" t="str">
        <f aca="false">INDEX(Customers!$B$2:$B$601,MATCH(C12307,Customers!$A$2:$A$601,0))</f>
        <v>Rift Valley</v>
      </c>
      <c r="I12307" s="43" t="n">
        <f aca="false">ROUND(MIN(INDEX(Assumptions!$D$13:$D$18,MATCH(E12307,Assumptions!$A$13:$A$18,0)),MAX(INDEX(Assumptions!$C$13:$C$18,MATCH(E12307,Assumptions!$A$13:$A$18,0)),INDEX(Assumptions!$B$13:$B$18,MATCH(E12307,Assumptions!$A$13:$A$18,0))*F12307)),2)</f>
        <v>2.5</v>
      </c>
    </row>
    <row r="12308" customFormat="false" ht="15" hidden="false" customHeight="false" outlineLevel="0" collapsed="false">
      <c r="A12308" s="24" t="s">
        <v>13131</v>
      </c>
      <c r="B12308" s="39" t="n">
        <v>46279</v>
      </c>
      <c r="C12308" s="24" t="s">
        <v>291</v>
      </c>
      <c r="D12308" s="24" t="s">
        <v>826</v>
      </c>
      <c r="E12308" s="24" t="s">
        <v>109</v>
      </c>
      <c r="F12308" s="38" t="n">
        <v>14620</v>
      </c>
      <c r="G12308" s="42" t="n">
        <f aca="false">DATE(YEAR(B12308),MONTH(B12308),1)</f>
        <v>46266</v>
      </c>
      <c r="H12308" s="24" t="str">
        <f aca="false">INDEX(Customers!$B$2:$B$601,MATCH(C12308,Customers!$A$2:$A$601,0))</f>
        <v>Rift Valley</v>
      </c>
      <c r="I12308" s="43" t="n">
        <f aca="false">ROUND(MIN(INDEX(Assumptions!$D$13:$D$18,MATCH(E12308,Assumptions!$A$13:$A$18,0)),MAX(INDEX(Assumptions!$C$13:$C$18,MATCH(E12308,Assumptions!$A$13:$A$18,0)),INDEX(Assumptions!$B$13:$B$18,MATCH(E12308,Assumptions!$A$13:$A$18,0))*F12308)),2)</f>
        <v>40</v>
      </c>
    </row>
    <row r="12309" customFormat="false" ht="15" hidden="false" customHeight="false" outlineLevel="0" collapsed="false">
      <c r="A12309" s="24" t="s">
        <v>13132</v>
      </c>
      <c r="B12309" s="39" t="n">
        <v>46279</v>
      </c>
      <c r="C12309" s="24" t="s">
        <v>300</v>
      </c>
      <c r="D12309" s="24" t="s">
        <v>826</v>
      </c>
      <c r="E12309" s="24" t="s">
        <v>103</v>
      </c>
      <c r="F12309" s="38" t="n">
        <v>4000</v>
      </c>
      <c r="G12309" s="42" t="n">
        <f aca="false">DATE(YEAR(B12309),MONTH(B12309),1)</f>
        <v>46266</v>
      </c>
      <c r="H12309" s="24" t="str">
        <f aca="false">INDEX(Customers!$B$2:$B$601,MATCH(C12309,Customers!$A$2:$A$601,0))</f>
        <v>Nairobi</v>
      </c>
      <c r="I12309" s="43" t="n">
        <f aca="false">ROUND(MIN(INDEX(Assumptions!$D$13:$D$18,MATCH(E12309,Assumptions!$A$13:$A$18,0)),MAX(INDEX(Assumptions!$C$13:$C$18,MATCH(E12309,Assumptions!$A$13:$A$18,0)),INDEX(Assumptions!$B$13:$B$18,MATCH(E12309,Assumptions!$A$13:$A$18,0))*F12309)),2)</f>
        <v>40</v>
      </c>
    </row>
    <row r="12310" customFormat="false" ht="15" hidden="false" customHeight="false" outlineLevel="0" collapsed="false">
      <c r="A12310" s="24" t="s">
        <v>13133</v>
      </c>
      <c r="B12310" s="39" t="n">
        <v>46279</v>
      </c>
      <c r="C12310" s="24" t="s">
        <v>310</v>
      </c>
      <c r="D12310" s="24" t="s">
        <v>826</v>
      </c>
      <c r="E12310" s="24" t="s">
        <v>103</v>
      </c>
      <c r="F12310" s="38" t="n">
        <v>1890</v>
      </c>
      <c r="G12310" s="42" t="n">
        <f aca="false">DATE(YEAR(B12310),MONTH(B12310),1)</f>
        <v>46266</v>
      </c>
      <c r="H12310" s="24" t="str">
        <f aca="false">INDEX(Customers!$B$2:$B$601,MATCH(C12310,Customers!$A$2:$A$601,0))</f>
        <v>Eastern</v>
      </c>
      <c r="I12310" s="43" t="n">
        <f aca="false">ROUND(MIN(INDEX(Assumptions!$D$13:$D$18,MATCH(E12310,Assumptions!$A$13:$A$18,0)),MAX(INDEX(Assumptions!$C$13:$C$18,MATCH(E12310,Assumptions!$A$13:$A$18,0)),INDEX(Assumptions!$B$13:$B$18,MATCH(E12310,Assumptions!$A$13:$A$18,0))*F12310)),2)</f>
        <v>18.9</v>
      </c>
    </row>
    <row r="12311" customFormat="false" ht="15" hidden="false" customHeight="false" outlineLevel="0" collapsed="false">
      <c r="A12311" s="24" t="s">
        <v>13134</v>
      </c>
      <c r="B12311" s="39" t="n">
        <v>46279</v>
      </c>
      <c r="C12311" s="24" t="s">
        <v>321</v>
      </c>
      <c r="D12311" s="24" t="s">
        <v>826</v>
      </c>
      <c r="E12311" s="24" t="s">
        <v>109</v>
      </c>
      <c r="F12311" s="38" t="n">
        <v>1850</v>
      </c>
      <c r="G12311" s="42" t="n">
        <f aca="false">DATE(YEAR(B12311),MONTH(B12311),1)</f>
        <v>46266</v>
      </c>
      <c r="H12311" s="24" t="str">
        <f aca="false">INDEX(Customers!$B$2:$B$601,MATCH(C12311,Customers!$A$2:$A$601,0))</f>
        <v>Western</v>
      </c>
      <c r="I12311" s="43" t="n">
        <f aca="false">ROUND(MIN(INDEX(Assumptions!$D$13:$D$18,MATCH(E12311,Assumptions!$A$13:$A$18,0)),MAX(INDEX(Assumptions!$C$13:$C$18,MATCH(E12311,Assumptions!$A$13:$A$18,0)),INDEX(Assumptions!$B$13:$B$18,MATCH(E12311,Assumptions!$A$13:$A$18,0))*F12311)),2)</f>
        <v>7.4</v>
      </c>
    </row>
    <row r="12312" customFormat="false" ht="15" hidden="false" customHeight="false" outlineLevel="0" collapsed="false">
      <c r="A12312" s="24" t="s">
        <v>13135</v>
      </c>
      <c r="B12312" s="39" t="n">
        <v>46279</v>
      </c>
      <c r="C12312" s="24" t="s">
        <v>370</v>
      </c>
      <c r="D12312" s="24" t="s">
        <v>152</v>
      </c>
      <c r="E12312" s="24" t="s">
        <v>107</v>
      </c>
      <c r="F12312" s="38" t="n">
        <v>17090</v>
      </c>
      <c r="G12312" s="42" t="n">
        <f aca="false">DATE(YEAR(B12312),MONTH(B12312),1)</f>
        <v>46266</v>
      </c>
      <c r="H12312" s="24" t="str">
        <f aca="false">INDEX(Customers!$B$2:$B$601,MATCH(C12312,Customers!$A$2:$A$601,0))</f>
        <v>Nairobi</v>
      </c>
      <c r="I12312" s="43" t="n">
        <f aca="false">ROUND(MIN(INDEX(Assumptions!$D$13:$D$18,MATCH(E12312,Assumptions!$A$13:$A$18,0)),MAX(INDEX(Assumptions!$C$13:$C$18,MATCH(E12312,Assumptions!$A$13:$A$18,0)),INDEX(Assumptions!$B$13:$B$18,MATCH(E12312,Assumptions!$A$13:$A$18,0))*F12312)),2)</f>
        <v>0</v>
      </c>
    </row>
    <row r="12313" customFormat="false" ht="15" hidden="false" customHeight="false" outlineLevel="0" collapsed="false">
      <c r="A12313" s="24" t="s">
        <v>13136</v>
      </c>
      <c r="B12313" s="39" t="n">
        <v>46279</v>
      </c>
      <c r="C12313" s="24" t="s">
        <v>408</v>
      </c>
      <c r="D12313" s="24" t="s">
        <v>826</v>
      </c>
      <c r="E12313" s="24" t="s">
        <v>109</v>
      </c>
      <c r="F12313" s="38" t="n">
        <v>14550</v>
      </c>
      <c r="G12313" s="42" t="n">
        <f aca="false">DATE(YEAR(B12313),MONTH(B12313),1)</f>
        <v>46266</v>
      </c>
      <c r="H12313" s="24" t="str">
        <f aca="false">INDEX(Customers!$B$2:$B$601,MATCH(C12313,Customers!$A$2:$A$601,0))</f>
        <v>Nairobi</v>
      </c>
      <c r="I12313" s="43" t="n">
        <f aca="false">ROUND(MIN(INDEX(Assumptions!$D$13:$D$18,MATCH(E12313,Assumptions!$A$13:$A$18,0)),MAX(INDEX(Assumptions!$C$13:$C$18,MATCH(E12313,Assumptions!$A$13:$A$18,0)),INDEX(Assumptions!$B$13:$B$18,MATCH(E12313,Assumptions!$A$13:$A$18,0))*F12313)),2)</f>
        <v>40</v>
      </c>
    </row>
    <row r="12314" customFormat="false" ht="15" hidden="false" customHeight="false" outlineLevel="0" collapsed="false">
      <c r="A12314" s="24" t="s">
        <v>13137</v>
      </c>
      <c r="B12314" s="39" t="n">
        <v>46279</v>
      </c>
      <c r="C12314" s="24" t="s">
        <v>410</v>
      </c>
      <c r="D12314" s="24" t="s">
        <v>826</v>
      </c>
      <c r="E12314" s="24" t="s">
        <v>111</v>
      </c>
      <c r="F12314" s="38" t="n">
        <v>100</v>
      </c>
      <c r="G12314" s="42" t="n">
        <f aca="false">DATE(YEAR(B12314),MONTH(B12314),1)</f>
        <v>46266</v>
      </c>
      <c r="H12314" s="24" t="str">
        <f aca="false">INDEX(Customers!$B$2:$B$601,MATCH(C12314,Customers!$A$2:$A$601,0))</f>
        <v>Central</v>
      </c>
      <c r="I12314" s="43" t="n">
        <f aca="false">ROUND(MIN(INDEX(Assumptions!$D$13:$D$18,MATCH(E12314,Assumptions!$A$13:$A$18,0)),MAX(INDEX(Assumptions!$C$13:$C$18,MATCH(E12314,Assumptions!$A$13:$A$18,0)),INDEX(Assumptions!$B$13:$B$18,MATCH(E12314,Assumptions!$A$13:$A$18,0))*F12314)),2)</f>
        <v>4</v>
      </c>
    </row>
    <row r="12315" customFormat="false" ht="15" hidden="false" customHeight="false" outlineLevel="0" collapsed="false">
      <c r="A12315" s="24" t="s">
        <v>13138</v>
      </c>
      <c r="B12315" s="39" t="n">
        <v>46279</v>
      </c>
      <c r="C12315" s="24" t="s">
        <v>431</v>
      </c>
      <c r="D12315" s="24" t="s">
        <v>150</v>
      </c>
      <c r="E12315" s="24" t="s">
        <v>105</v>
      </c>
      <c r="F12315" s="38" t="n">
        <v>8340</v>
      </c>
      <c r="G12315" s="42" t="n">
        <f aca="false">DATE(YEAR(B12315),MONTH(B12315),1)</f>
        <v>46266</v>
      </c>
      <c r="H12315" s="24" t="str">
        <f aca="false">INDEX(Customers!$B$2:$B$601,MATCH(C12315,Customers!$A$2:$A$601,0))</f>
        <v>Nairobi</v>
      </c>
      <c r="I12315" s="43" t="n">
        <f aca="false">ROUND(MIN(INDEX(Assumptions!$D$13:$D$18,MATCH(E12315,Assumptions!$A$13:$A$18,0)),MAX(INDEX(Assumptions!$C$13:$C$18,MATCH(E12315,Assumptions!$A$13:$A$18,0)),INDEX(Assumptions!$B$13:$B$18,MATCH(E12315,Assumptions!$A$13:$A$18,0))*F12315)),2)</f>
        <v>125.1</v>
      </c>
    </row>
    <row r="12316" customFormat="false" ht="15" hidden="false" customHeight="false" outlineLevel="0" collapsed="false">
      <c r="A12316" s="24" t="s">
        <v>13139</v>
      </c>
      <c r="B12316" s="39" t="n">
        <v>46279</v>
      </c>
      <c r="C12316" s="24" t="s">
        <v>436</v>
      </c>
      <c r="D12316" s="24" t="s">
        <v>152</v>
      </c>
      <c r="E12316" s="24" t="s">
        <v>107</v>
      </c>
      <c r="F12316" s="38" t="n">
        <v>7790</v>
      </c>
      <c r="G12316" s="42" t="n">
        <f aca="false">DATE(YEAR(B12316),MONTH(B12316),1)</f>
        <v>46266</v>
      </c>
      <c r="H12316" s="24" t="str">
        <f aca="false">INDEX(Customers!$B$2:$B$601,MATCH(C12316,Customers!$A$2:$A$601,0))</f>
        <v>Nairobi</v>
      </c>
      <c r="I12316" s="43" t="n">
        <f aca="false">ROUND(MIN(INDEX(Assumptions!$D$13:$D$18,MATCH(E12316,Assumptions!$A$13:$A$18,0)),MAX(INDEX(Assumptions!$C$13:$C$18,MATCH(E12316,Assumptions!$A$13:$A$18,0)),INDEX(Assumptions!$B$13:$B$18,MATCH(E12316,Assumptions!$A$13:$A$18,0))*F12316)),2)</f>
        <v>0</v>
      </c>
    </row>
    <row r="12317" customFormat="false" ht="15" hidden="false" customHeight="false" outlineLevel="0" collapsed="false">
      <c r="A12317" s="24" t="s">
        <v>13140</v>
      </c>
      <c r="B12317" s="39" t="n">
        <v>46279</v>
      </c>
      <c r="C12317" s="24" t="s">
        <v>449</v>
      </c>
      <c r="D12317" s="24" t="s">
        <v>826</v>
      </c>
      <c r="E12317" s="24" t="s">
        <v>103</v>
      </c>
      <c r="F12317" s="38" t="n">
        <v>2660</v>
      </c>
      <c r="G12317" s="42" t="n">
        <f aca="false">DATE(YEAR(B12317),MONTH(B12317),1)</f>
        <v>46266</v>
      </c>
      <c r="H12317" s="24" t="str">
        <f aca="false">INDEX(Customers!$B$2:$B$601,MATCH(C12317,Customers!$A$2:$A$601,0))</f>
        <v>Rift Valley</v>
      </c>
      <c r="I12317" s="43" t="n">
        <f aca="false">ROUND(MIN(INDEX(Assumptions!$D$13:$D$18,MATCH(E12317,Assumptions!$A$13:$A$18,0)),MAX(INDEX(Assumptions!$C$13:$C$18,MATCH(E12317,Assumptions!$A$13:$A$18,0)),INDEX(Assumptions!$B$13:$B$18,MATCH(E12317,Assumptions!$A$13:$A$18,0))*F12317)),2)</f>
        <v>26.6</v>
      </c>
    </row>
    <row r="12318" customFormat="false" ht="15" hidden="false" customHeight="false" outlineLevel="0" collapsed="false">
      <c r="A12318" s="24" t="s">
        <v>13141</v>
      </c>
      <c r="B12318" s="39" t="n">
        <v>46279</v>
      </c>
      <c r="C12318" s="24" t="s">
        <v>454</v>
      </c>
      <c r="D12318" s="24" t="s">
        <v>826</v>
      </c>
      <c r="E12318" s="24" t="s">
        <v>111</v>
      </c>
      <c r="F12318" s="38" t="n">
        <v>50</v>
      </c>
      <c r="G12318" s="42" t="n">
        <f aca="false">DATE(YEAR(B12318),MONTH(B12318),1)</f>
        <v>46266</v>
      </c>
      <c r="H12318" s="24" t="str">
        <f aca="false">INDEX(Customers!$B$2:$B$601,MATCH(C12318,Customers!$A$2:$A$601,0))</f>
        <v>Rift Valley</v>
      </c>
      <c r="I12318" s="43" t="n">
        <f aca="false">ROUND(MIN(INDEX(Assumptions!$D$13:$D$18,MATCH(E12318,Assumptions!$A$13:$A$18,0)),MAX(INDEX(Assumptions!$C$13:$C$18,MATCH(E12318,Assumptions!$A$13:$A$18,0)),INDEX(Assumptions!$B$13:$B$18,MATCH(E12318,Assumptions!$A$13:$A$18,0))*F12318)),2)</f>
        <v>2</v>
      </c>
    </row>
    <row r="12319" customFormat="false" ht="15" hidden="false" customHeight="false" outlineLevel="0" collapsed="false">
      <c r="A12319" s="24" t="s">
        <v>13142</v>
      </c>
      <c r="B12319" s="39" t="n">
        <v>46279</v>
      </c>
      <c r="C12319" s="24" t="s">
        <v>455</v>
      </c>
      <c r="D12319" s="24" t="s">
        <v>157</v>
      </c>
      <c r="E12319" s="24" t="s">
        <v>105</v>
      </c>
      <c r="F12319" s="38" t="n">
        <v>5890</v>
      </c>
      <c r="G12319" s="42" t="n">
        <f aca="false">DATE(YEAR(B12319),MONTH(B12319),1)</f>
        <v>46266</v>
      </c>
      <c r="H12319" s="24" t="str">
        <f aca="false">INDEX(Customers!$B$2:$B$601,MATCH(C12319,Customers!$A$2:$A$601,0))</f>
        <v>Rift Valley</v>
      </c>
      <c r="I12319" s="43" t="n">
        <f aca="false">ROUND(MIN(INDEX(Assumptions!$D$13:$D$18,MATCH(E12319,Assumptions!$A$13:$A$18,0)),MAX(INDEX(Assumptions!$C$13:$C$18,MATCH(E12319,Assumptions!$A$13:$A$18,0)),INDEX(Assumptions!$B$13:$B$18,MATCH(E12319,Assumptions!$A$13:$A$18,0))*F12319)),2)</f>
        <v>88.35</v>
      </c>
    </row>
    <row r="12320" customFormat="false" ht="15" hidden="false" customHeight="false" outlineLevel="0" collapsed="false">
      <c r="A12320" s="24" t="s">
        <v>13143</v>
      </c>
      <c r="B12320" s="39" t="n">
        <v>46279</v>
      </c>
      <c r="C12320" s="24" t="s">
        <v>509</v>
      </c>
      <c r="D12320" s="24" t="s">
        <v>826</v>
      </c>
      <c r="E12320" s="24" t="s">
        <v>111</v>
      </c>
      <c r="F12320" s="38" t="n">
        <v>1000</v>
      </c>
      <c r="G12320" s="42" t="n">
        <f aca="false">DATE(YEAR(B12320),MONTH(B12320),1)</f>
        <v>46266</v>
      </c>
      <c r="H12320" s="24" t="str">
        <f aca="false">INDEX(Customers!$B$2:$B$601,MATCH(C12320,Customers!$A$2:$A$601,0))</f>
        <v>Rift Valley</v>
      </c>
      <c r="I12320" s="43" t="n">
        <f aca="false">ROUND(MIN(INDEX(Assumptions!$D$13:$D$18,MATCH(E12320,Assumptions!$A$13:$A$18,0)),MAX(INDEX(Assumptions!$C$13:$C$18,MATCH(E12320,Assumptions!$A$13:$A$18,0)),INDEX(Assumptions!$B$13:$B$18,MATCH(E12320,Assumptions!$A$13:$A$18,0))*F12320)),2)</f>
        <v>40</v>
      </c>
    </row>
    <row r="12321" customFormat="false" ht="15" hidden="false" customHeight="false" outlineLevel="0" collapsed="false">
      <c r="A12321" s="24" t="s">
        <v>13144</v>
      </c>
      <c r="B12321" s="39" t="n">
        <v>46279</v>
      </c>
      <c r="C12321" s="24" t="s">
        <v>518</v>
      </c>
      <c r="D12321" s="24" t="s">
        <v>826</v>
      </c>
      <c r="E12321" s="24" t="s">
        <v>113</v>
      </c>
      <c r="F12321" s="38" t="n">
        <v>500</v>
      </c>
      <c r="G12321" s="42" t="n">
        <f aca="false">DATE(YEAR(B12321),MONTH(B12321),1)</f>
        <v>46266</v>
      </c>
      <c r="H12321" s="24" t="str">
        <f aca="false">INDEX(Customers!$B$2:$B$601,MATCH(C12321,Customers!$A$2:$A$601,0))</f>
        <v>Nairobi</v>
      </c>
      <c r="I12321" s="43" t="n">
        <f aca="false">ROUND(MIN(INDEX(Assumptions!$D$13:$D$18,MATCH(E12321,Assumptions!$A$13:$A$18,0)),MAX(INDEX(Assumptions!$C$13:$C$18,MATCH(E12321,Assumptions!$A$13:$A$18,0)),INDEX(Assumptions!$B$13:$B$18,MATCH(E12321,Assumptions!$A$13:$A$18,0))*F12321)),2)</f>
        <v>25</v>
      </c>
    </row>
    <row r="12322" customFormat="false" ht="15" hidden="false" customHeight="false" outlineLevel="0" collapsed="false">
      <c r="A12322" s="24" t="s">
        <v>13145</v>
      </c>
      <c r="B12322" s="39" t="n">
        <v>46279</v>
      </c>
      <c r="C12322" s="24" t="s">
        <v>523</v>
      </c>
      <c r="D12322" s="24" t="s">
        <v>150</v>
      </c>
      <c r="E12322" s="24" t="s">
        <v>107</v>
      </c>
      <c r="F12322" s="38" t="n">
        <v>3240</v>
      </c>
      <c r="G12322" s="42" t="n">
        <f aca="false">DATE(YEAR(B12322),MONTH(B12322),1)</f>
        <v>46266</v>
      </c>
      <c r="H12322" s="24" t="str">
        <f aca="false">INDEX(Customers!$B$2:$B$601,MATCH(C12322,Customers!$A$2:$A$601,0))</f>
        <v>Nairobi</v>
      </c>
      <c r="I12322" s="43" t="n">
        <f aca="false">ROUND(MIN(INDEX(Assumptions!$D$13:$D$18,MATCH(E12322,Assumptions!$A$13:$A$18,0)),MAX(INDEX(Assumptions!$C$13:$C$18,MATCH(E12322,Assumptions!$A$13:$A$18,0)),INDEX(Assumptions!$B$13:$B$18,MATCH(E12322,Assumptions!$A$13:$A$18,0))*F12322)),2)</f>
        <v>0</v>
      </c>
    </row>
    <row r="12323" customFormat="false" ht="15" hidden="false" customHeight="false" outlineLevel="0" collapsed="false">
      <c r="A12323" s="24" t="s">
        <v>13146</v>
      </c>
      <c r="B12323" s="39" t="n">
        <v>46279</v>
      </c>
      <c r="C12323" s="24" t="s">
        <v>528</v>
      </c>
      <c r="D12323" s="24" t="s">
        <v>826</v>
      </c>
      <c r="E12323" s="24" t="s">
        <v>109</v>
      </c>
      <c r="F12323" s="38" t="n">
        <v>5700</v>
      </c>
      <c r="G12323" s="42" t="n">
        <f aca="false">DATE(YEAR(B12323),MONTH(B12323),1)</f>
        <v>46266</v>
      </c>
      <c r="H12323" s="24" t="str">
        <f aca="false">INDEX(Customers!$B$2:$B$601,MATCH(C12323,Customers!$A$2:$A$601,0))</f>
        <v>Central</v>
      </c>
      <c r="I12323" s="43" t="n">
        <f aca="false">ROUND(MIN(INDEX(Assumptions!$D$13:$D$18,MATCH(E12323,Assumptions!$A$13:$A$18,0)),MAX(INDEX(Assumptions!$C$13:$C$18,MATCH(E12323,Assumptions!$A$13:$A$18,0)),INDEX(Assumptions!$B$13:$B$18,MATCH(E12323,Assumptions!$A$13:$A$18,0))*F12323)),2)</f>
        <v>22.8</v>
      </c>
    </row>
    <row r="12324" customFormat="false" ht="15" hidden="false" customHeight="false" outlineLevel="0" collapsed="false">
      <c r="A12324" s="24" t="s">
        <v>13147</v>
      </c>
      <c r="B12324" s="39" t="n">
        <v>46279</v>
      </c>
      <c r="C12324" s="24" t="s">
        <v>531</v>
      </c>
      <c r="D12324" s="24" t="s">
        <v>153</v>
      </c>
      <c r="E12324" s="24" t="s">
        <v>107</v>
      </c>
      <c r="F12324" s="38" t="n">
        <v>6770</v>
      </c>
      <c r="G12324" s="42" t="n">
        <f aca="false">DATE(YEAR(B12324),MONTH(B12324),1)</f>
        <v>46266</v>
      </c>
      <c r="H12324" s="24" t="str">
        <f aca="false">INDEX(Customers!$B$2:$B$601,MATCH(C12324,Customers!$A$2:$A$601,0))</f>
        <v>Nairobi</v>
      </c>
      <c r="I12324" s="43" t="n">
        <f aca="false">ROUND(MIN(INDEX(Assumptions!$D$13:$D$18,MATCH(E12324,Assumptions!$A$13:$A$18,0)),MAX(INDEX(Assumptions!$C$13:$C$18,MATCH(E12324,Assumptions!$A$13:$A$18,0)),INDEX(Assumptions!$B$13:$B$18,MATCH(E12324,Assumptions!$A$13:$A$18,0))*F12324)),2)</f>
        <v>0</v>
      </c>
    </row>
    <row r="12325" customFormat="false" ht="15" hidden="false" customHeight="false" outlineLevel="0" collapsed="false">
      <c r="A12325" s="24" t="s">
        <v>13148</v>
      </c>
      <c r="B12325" s="39" t="n">
        <v>46279</v>
      </c>
      <c r="C12325" s="24" t="s">
        <v>543</v>
      </c>
      <c r="D12325" s="24" t="s">
        <v>826</v>
      </c>
      <c r="E12325" s="24" t="s">
        <v>103</v>
      </c>
      <c r="F12325" s="38" t="n">
        <v>6470</v>
      </c>
      <c r="G12325" s="42" t="n">
        <f aca="false">DATE(YEAR(B12325),MONTH(B12325),1)</f>
        <v>46266</v>
      </c>
      <c r="H12325" s="24" t="str">
        <f aca="false">INDEX(Customers!$B$2:$B$601,MATCH(C12325,Customers!$A$2:$A$601,0))</f>
        <v>Central</v>
      </c>
      <c r="I12325" s="43" t="n">
        <f aca="false">ROUND(MIN(INDEX(Assumptions!$D$13:$D$18,MATCH(E12325,Assumptions!$A$13:$A$18,0)),MAX(INDEX(Assumptions!$C$13:$C$18,MATCH(E12325,Assumptions!$A$13:$A$18,0)),INDEX(Assumptions!$B$13:$B$18,MATCH(E12325,Assumptions!$A$13:$A$18,0))*F12325)),2)</f>
        <v>64.7</v>
      </c>
    </row>
    <row r="12326" customFormat="false" ht="15" hidden="false" customHeight="false" outlineLevel="0" collapsed="false">
      <c r="A12326" s="24" t="s">
        <v>13149</v>
      </c>
      <c r="B12326" s="39" t="n">
        <v>46279</v>
      </c>
      <c r="C12326" s="24" t="s">
        <v>544</v>
      </c>
      <c r="D12326" s="24" t="s">
        <v>826</v>
      </c>
      <c r="E12326" s="24" t="s">
        <v>109</v>
      </c>
      <c r="F12326" s="38" t="n">
        <v>15010</v>
      </c>
      <c r="G12326" s="42" t="n">
        <f aca="false">DATE(YEAR(B12326),MONTH(B12326),1)</f>
        <v>46266</v>
      </c>
      <c r="H12326" s="24" t="str">
        <f aca="false">INDEX(Customers!$B$2:$B$601,MATCH(C12326,Customers!$A$2:$A$601,0))</f>
        <v>Coast</v>
      </c>
      <c r="I12326" s="43" t="n">
        <f aca="false">ROUND(MIN(INDEX(Assumptions!$D$13:$D$18,MATCH(E12326,Assumptions!$A$13:$A$18,0)),MAX(INDEX(Assumptions!$C$13:$C$18,MATCH(E12326,Assumptions!$A$13:$A$18,0)),INDEX(Assumptions!$B$13:$B$18,MATCH(E12326,Assumptions!$A$13:$A$18,0))*F12326)),2)</f>
        <v>40</v>
      </c>
    </row>
    <row r="12327" customFormat="false" ht="15" hidden="false" customHeight="false" outlineLevel="0" collapsed="false">
      <c r="A12327" s="24" t="s">
        <v>13150</v>
      </c>
      <c r="B12327" s="39" t="n">
        <v>46279</v>
      </c>
      <c r="C12327" s="24" t="s">
        <v>563</v>
      </c>
      <c r="D12327" s="24" t="s">
        <v>826</v>
      </c>
      <c r="E12327" s="24" t="s">
        <v>103</v>
      </c>
      <c r="F12327" s="38" t="n">
        <v>700</v>
      </c>
      <c r="G12327" s="42" t="n">
        <f aca="false">DATE(YEAR(B12327),MONTH(B12327),1)</f>
        <v>46266</v>
      </c>
      <c r="H12327" s="24" t="str">
        <f aca="false">INDEX(Customers!$B$2:$B$601,MATCH(C12327,Customers!$A$2:$A$601,0))</f>
        <v>Nairobi</v>
      </c>
      <c r="I12327" s="43" t="n">
        <f aca="false">ROUND(MIN(INDEX(Assumptions!$D$13:$D$18,MATCH(E12327,Assumptions!$A$13:$A$18,0)),MAX(INDEX(Assumptions!$C$13:$C$18,MATCH(E12327,Assumptions!$A$13:$A$18,0)),INDEX(Assumptions!$B$13:$B$18,MATCH(E12327,Assumptions!$A$13:$A$18,0))*F12327)),2)</f>
        <v>7</v>
      </c>
    </row>
    <row r="12328" customFormat="false" ht="15" hidden="false" customHeight="false" outlineLevel="0" collapsed="false">
      <c r="A12328" s="24" t="s">
        <v>13151</v>
      </c>
      <c r="B12328" s="39" t="n">
        <v>46279</v>
      </c>
      <c r="C12328" s="24" t="s">
        <v>613</v>
      </c>
      <c r="D12328" s="24" t="s">
        <v>826</v>
      </c>
      <c r="E12328" s="24" t="s">
        <v>113</v>
      </c>
      <c r="F12328" s="38" t="n">
        <v>500</v>
      </c>
      <c r="G12328" s="42" t="n">
        <f aca="false">DATE(YEAR(B12328),MONTH(B12328),1)</f>
        <v>46266</v>
      </c>
      <c r="H12328" s="24" t="str">
        <f aca="false">INDEX(Customers!$B$2:$B$601,MATCH(C12328,Customers!$A$2:$A$601,0))</f>
        <v>Rift Valley</v>
      </c>
      <c r="I12328" s="43" t="n">
        <f aca="false">ROUND(MIN(INDEX(Assumptions!$D$13:$D$18,MATCH(E12328,Assumptions!$A$13:$A$18,0)),MAX(INDEX(Assumptions!$C$13:$C$18,MATCH(E12328,Assumptions!$A$13:$A$18,0)),INDEX(Assumptions!$B$13:$B$18,MATCH(E12328,Assumptions!$A$13:$A$18,0))*F12328)),2)</f>
        <v>25</v>
      </c>
    </row>
    <row r="12329" customFormat="false" ht="15" hidden="false" customHeight="false" outlineLevel="0" collapsed="false">
      <c r="A12329" s="24" t="s">
        <v>13152</v>
      </c>
      <c r="B12329" s="39" t="n">
        <v>46279</v>
      </c>
      <c r="C12329" s="24" t="s">
        <v>613</v>
      </c>
      <c r="D12329" s="24" t="s">
        <v>826</v>
      </c>
      <c r="E12329" s="24" t="s">
        <v>109</v>
      </c>
      <c r="F12329" s="38" t="n">
        <v>3700</v>
      </c>
      <c r="G12329" s="42" t="n">
        <f aca="false">DATE(YEAR(B12329),MONTH(B12329),1)</f>
        <v>46266</v>
      </c>
      <c r="H12329" s="24" t="str">
        <f aca="false">INDEX(Customers!$B$2:$B$601,MATCH(C12329,Customers!$A$2:$A$601,0))</f>
        <v>Rift Valley</v>
      </c>
      <c r="I12329" s="43" t="n">
        <f aca="false">ROUND(MIN(INDEX(Assumptions!$D$13:$D$18,MATCH(E12329,Assumptions!$A$13:$A$18,0)),MAX(INDEX(Assumptions!$C$13:$C$18,MATCH(E12329,Assumptions!$A$13:$A$18,0)),INDEX(Assumptions!$B$13:$B$18,MATCH(E12329,Assumptions!$A$13:$A$18,0))*F12329)),2)</f>
        <v>14.8</v>
      </c>
    </row>
    <row r="12330" customFormat="false" ht="15" hidden="false" customHeight="false" outlineLevel="0" collapsed="false">
      <c r="A12330" s="24" t="s">
        <v>13153</v>
      </c>
      <c r="B12330" s="39" t="n">
        <v>46279</v>
      </c>
      <c r="C12330" s="24" t="s">
        <v>615</v>
      </c>
      <c r="D12330" s="24" t="s">
        <v>826</v>
      </c>
      <c r="E12330" s="24" t="s">
        <v>111</v>
      </c>
      <c r="F12330" s="38" t="n">
        <v>500</v>
      </c>
      <c r="G12330" s="42" t="n">
        <f aca="false">DATE(YEAR(B12330),MONTH(B12330),1)</f>
        <v>46266</v>
      </c>
      <c r="H12330" s="24" t="str">
        <f aca="false">INDEX(Customers!$B$2:$B$601,MATCH(C12330,Customers!$A$2:$A$601,0))</f>
        <v>Coast</v>
      </c>
      <c r="I12330" s="43" t="n">
        <f aca="false">ROUND(MIN(INDEX(Assumptions!$D$13:$D$18,MATCH(E12330,Assumptions!$A$13:$A$18,0)),MAX(INDEX(Assumptions!$C$13:$C$18,MATCH(E12330,Assumptions!$A$13:$A$18,0)),INDEX(Assumptions!$B$13:$B$18,MATCH(E12330,Assumptions!$A$13:$A$18,0))*F12330)),2)</f>
        <v>20</v>
      </c>
    </row>
    <row r="12331" customFormat="false" ht="15" hidden="false" customHeight="false" outlineLevel="0" collapsed="false">
      <c r="A12331" s="24" t="s">
        <v>13154</v>
      </c>
      <c r="B12331" s="39" t="n">
        <v>46279</v>
      </c>
      <c r="C12331" s="24" t="s">
        <v>619</v>
      </c>
      <c r="D12331" s="24" t="s">
        <v>826</v>
      </c>
      <c r="E12331" s="24" t="s">
        <v>113</v>
      </c>
      <c r="F12331" s="38" t="n">
        <v>250</v>
      </c>
      <c r="G12331" s="42" t="n">
        <f aca="false">DATE(YEAR(B12331),MONTH(B12331),1)</f>
        <v>46266</v>
      </c>
      <c r="H12331" s="24" t="str">
        <f aca="false">INDEX(Customers!$B$2:$B$601,MATCH(C12331,Customers!$A$2:$A$601,0))</f>
        <v>Rift Valley</v>
      </c>
      <c r="I12331" s="43" t="n">
        <f aca="false">ROUND(MIN(INDEX(Assumptions!$D$13:$D$18,MATCH(E12331,Assumptions!$A$13:$A$18,0)),MAX(INDEX(Assumptions!$C$13:$C$18,MATCH(E12331,Assumptions!$A$13:$A$18,0)),INDEX(Assumptions!$B$13:$B$18,MATCH(E12331,Assumptions!$A$13:$A$18,0))*F12331)),2)</f>
        <v>12.5</v>
      </c>
    </row>
    <row r="12332" customFormat="false" ht="15" hidden="false" customHeight="false" outlineLevel="0" collapsed="false">
      <c r="A12332" s="24" t="s">
        <v>13155</v>
      </c>
      <c r="B12332" s="39" t="n">
        <v>46279</v>
      </c>
      <c r="C12332" s="24" t="s">
        <v>632</v>
      </c>
      <c r="D12332" s="24" t="s">
        <v>826</v>
      </c>
      <c r="E12332" s="24" t="s">
        <v>103</v>
      </c>
      <c r="F12332" s="38" t="n">
        <v>240</v>
      </c>
      <c r="G12332" s="42" t="n">
        <f aca="false">DATE(YEAR(B12332),MONTH(B12332),1)</f>
        <v>46266</v>
      </c>
      <c r="H12332" s="24" t="str">
        <f aca="false">INDEX(Customers!$B$2:$B$601,MATCH(C12332,Customers!$A$2:$A$601,0))</f>
        <v>Western</v>
      </c>
      <c r="I12332" s="43" t="n">
        <f aca="false">ROUND(MIN(INDEX(Assumptions!$D$13:$D$18,MATCH(E12332,Assumptions!$A$13:$A$18,0)),MAX(INDEX(Assumptions!$C$13:$C$18,MATCH(E12332,Assumptions!$A$13:$A$18,0)),INDEX(Assumptions!$B$13:$B$18,MATCH(E12332,Assumptions!$A$13:$A$18,0))*F12332)),2)</f>
        <v>5</v>
      </c>
    </row>
    <row r="12333" customFormat="false" ht="15" hidden="false" customHeight="false" outlineLevel="0" collapsed="false">
      <c r="A12333" s="24" t="s">
        <v>13156</v>
      </c>
      <c r="B12333" s="39" t="n">
        <v>46279</v>
      </c>
      <c r="C12333" s="24" t="s">
        <v>636</v>
      </c>
      <c r="D12333" s="24" t="s">
        <v>826</v>
      </c>
      <c r="E12333" s="24" t="s">
        <v>111</v>
      </c>
      <c r="F12333" s="38" t="n">
        <v>50</v>
      </c>
      <c r="G12333" s="42" t="n">
        <f aca="false">DATE(YEAR(B12333),MONTH(B12333),1)</f>
        <v>46266</v>
      </c>
      <c r="H12333" s="24" t="str">
        <f aca="false">INDEX(Customers!$B$2:$B$601,MATCH(C12333,Customers!$A$2:$A$601,0))</f>
        <v>Nairobi</v>
      </c>
      <c r="I12333" s="43" t="n">
        <f aca="false">ROUND(MIN(INDEX(Assumptions!$D$13:$D$18,MATCH(E12333,Assumptions!$A$13:$A$18,0)),MAX(INDEX(Assumptions!$C$13:$C$18,MATCH(E12333,Assumptions!$A$13:$A$18,0)),INDEX(Assumptions!$B$13:$B$18,MATCH(E12333,Assumptions!$A$13:$A$18,0))*F12333)),2)</f>
        <v>2</v>
      </c>
    </row>
    <row r="12334" customFormat="false" ht="15" hidden="false" customHeight="false" outlineLevel="0" collapsed="false">
      <c r="A12334" s="24" t="s">
        <v>13157</v>
      </c>
      <c r="B12334" s="39" t="n">
        <v>46279</v>
      </c>
      <c r="C12334" s="24" t="s">
        <v>644</v>
      </c>
      <c r="D12334" s="24" t="s">
        <v>826</v>
      </c>
      <c r="E12334" s="24" t="s">
        <v>103</v>
      </c>
      <c r="F12334" s="38" t="n">
        <v>4180</v>
      </c>
      <c r="G12334" s="42" t="n">
        <f aca="false">DATE(YEAR(B12334),MONTH(B12334),1)</f>
        <v>46266</v>
      </c>
      <c r="H12334" s="24" t="str">
        <f aca="false">INDEX(Customers!$B$2:$B$601,MATCH(C12334,Customers!$A$2:$A$601,0))</f>
        <v>Western</v>
      </c>
      <c r="I12334" s="43" t="n">
        <f aca="false">ROUND(MIN(INDEX(Assumptions!$D$13:$D$18,MATCH(E12334,Assumptions!$A$13:$A$18,0)),MAX(INDEX(Assumptions!$C$13:$C$18,MATCH(E12334,Assumptions!$A$13:$A$18,0)),INDEX(Assumptions!$B$13:$B$18,MATCH(E12334,Assumptions!$A$13:$A$18,0))*F12334)),2)</f>
        <v>41.8</v>
      </c>
    </row>
    <row r="12335" customFormat="false" ht="15" hidden="false" customHeight="false" outlineLevel="0" collapsed="false">
      <c r="A12335" s="24" t="s">
        <v>13158</v>
      </c>
      <c r="B12335" s="39" t="n">
        <v>46279</v>
      </c>
      <c r="C12335" s="24" t="s">
        <v>661</v>
      </c>
      <c r="D12335" s="24" t="s">
        <v>826</v>
      </c>
      <c r="E12335" s="24" t="s">
        <v>109</v>
      </c>
      <c r="F12335" s="38" t="n">
        <v>8490</v>
      </c>
      <c r="G12335" s="42" t="n">
        <f aca="false">DATE(YEAR(B12335),MONTH(B12335),1)</f>
        <v>46266</v>
      </c>
      <c r="H12335" s="24" t="str">
        <f aca="false">INDEX(Customers!$B$2:$B$601,MATCH(C12335,Customers!$A$2:$A$601,0))</f>
        <v>Coast</v>
      </c>
      <c r="I12335" s="43" t="n">
        <f aca="false">ROUND(MIN(INDEX(Assumptions!$D$13:$D$18,MATCH(E12335,Assumptions!$A$13:$A$18,0)),MAX(INDEX(Assumptions!$C$13:$C$18,MATCH(E12335,Assumptions!$A$13:$A$18,0)),INDEX(Assumptions!$B$13:$B$18,MATCH(E12335,Assumptions!$A$13:$A$18,0))*F12335)),2)</f>
        <v>33.96</v>
      </c>
    </row>
    <row r="12336" customFormat="false" ht="15" hidden="false" customHeight="false" outlineLevel="0" collapsed="false">
      <c r="A12336" s="24" t="s">
        <v>13159</v>
      </c>
      <c r="B12336" s="39" t="n">
        <v>46279</v>
      </c>
      <c r="C12336" s="24" t="s">
        <v>665</v>
      </c>
      <c r="D12336" s="24" t="s">
        <v>150</v>
      </c>
      <c r="E12336" s="24" t="s">
        <v>107</v>
      </c>
      <c r="F12336" s="38" t="n">
        <v>21490</v>
      </c>
      <c r="G12336" s="42" t="n">
        <f aca="false">DATE(YEAR(B12336),MONTH(B12336),1)</f>
        <v>46266</v>
      </c>
      <c r="H12336" s="24" t="str">
        <f aca="false">INDEX(Customers!$B$2:$B$601,MATCH(C12336,Customers!$A$2:$A$601,0))</f>
        <v>Nairobi</v>
      </c>
      <c r="I12336" s="43" t="n">
        <f aca="false">ROUND(MIN(INDEX(Assumptions!$D$13:$D$18,MATCH(E12336,Assumptions!$A$13:$A$18,0)),MAX(INDEX(Assumptions!$C$13:$C$18,MATCH(E12336,Assumptions!$A$13:$A$18,0)),INDEX(Assumptions!$B$13:$B$18,MATCH(E12336,Assumptions!$A$13:$A$18,0))*F12336)),2)</f>
        <v>0</v>
      </c>
    </row>
    <row r="12337" customFormat="false" ht="15" hidden="false" customHeight="false" outlineLevel="0" collapsed="false">
      <c r="A12337" s="24" t="s">
        <v>13160</v>
      </c>
      <c r="B12337" s="39" t="n">
        <v>46279</v>
      </c>
      <c r="C12337" s="24" t="s">
        <v>673</v>
      </c>
      <c r="D12337" s="24" t="s">
        <v>826</v>
      </c>
      <c r="E12337" s="24" t="s">
        <v>109</v>
      </c>
      <c r="F12337" s="38" t="n">
        <v>23030</v>
      </c>
      <c r="G12337" s="42" t="n">
        <f aca="false">DATE(YEAR(B12337),MONTH(B12337),1)</f>
        <v>46266</v>
      </c>
      <c r="H12337" s="24" t="str">
        <f aca="false">INDEX(Customers!$B$2:$B$601,MATCH(C12337,Customers!$A$2:$A$601,0))</f>
        <v>Nairobi</v>
      </c>
      <c r="I12337" s="43" t="n">
        <f aca="false">ROUND(MIN(INDEX(Assumptions!$D$13:$D$18,MATCH(E12337,Assumptions!$A$13:$A$18,0)),MAX(INDEX(Assumptions!$C$13:$C$18,MATCH(E12337,Assumptions!$A$13:$A$18,0)),INDEX(Assumptions!$B$13:$B$18,MATCH(E12337,Assumptions!$A$13:$A$18,0))*F12337)),2)</f>
        <v>40</v>
      </c>
    </row>
    <row r="12338" customFormat="false" ht="15" hidden="false" customHeight="false" outlineLevel="0" collapsed="false">
      <c r="A12338" s="24" t="s">
        <v>13161</v>
      </c>
      <c r="B12338" s="39" t="n">
        <v>46279</v>
      </c>
      <c r="C12338" s="24" t="s">
        <v>701</v>
      </c>
      <c r="D12338" s="24" t="s">
        <v>153</v>
      </c>
      <c r="E12338" s="24" t="s">
        <v>105</v>
      </c>
      <c r="F12338" s="38" t="n">
        <v>9080</v>
      </c>
      <c r="G12338" s="42" t="n">
        <f aca="false">DATE(YEAR(B12338),MONTH(B12338),1)</f>
        <v>46266</v>
      </c>
      <c r="H12338" s="24" t="str">
        <f aca="false">INDEX(Customers!$B$2:$B$601,MATCH(C12338,Customers!$A$2:$A$601,0))</f>
        <v>Nairobi</v>
      </c>
      <c r="I12338" s="43" t="n">
        <f aca="false">ROUND(MIN(INDEX(Assumptions!$D$13:$D$18,MATCH(E12338,Assumptions!$A$13:$A$18,0)),MAX(INDEX(Assumptions!$C$13:$C$18,MATCH(E12338,Assumptions!$A$13:$A$18,0)),INDEX(Assumptions!$B$13:$B$18,MATCH(E12338,Assumptions!$A$13:$A$18,0))*F12338)),2)</f>
        <v>136.2</v>
      </c>
    </row>
    <row r="12339" customFormat="false" ht="15" hidden="false" customHeight="false" outlineLevel="0" collapsed="false">
      <c r="A12339" s="24" t="s">
        <v>13162</v>
      </c>
      <c r="B12339" s="39" t="n">
        <v>46279</v>
      </c>
      <c r="C12339" s="24" t="s">
        <v>714</v>
      </c>
      <c r="D12339" s="24" t="s">
        <v>826</v>
      </c>
      <c r="E12339" s="24" t="s">
        <v>103</v>
      </c>
      <c r="F12339" s="38" t="n">
        <v>820</v>
      </c>
      <c r="G12339" s="42" t="n">
        <f aca="false">DATE(YEAR(B12339),MONTH(B12339),1)</f>
        <v>46266</v>
      </c>
      <c r="H12339" s="24" t="str">
        <f aca="false">INDEX(Customers!$B$2:$B$601,MATCH(C12339,Customers!$A$2:$A$601,0))</f>
        <v>Coast</v>
      </c>
      <c r="I12339" s="43" t="n">
        <f aca="false">ROUND(MIN(INDEX(Assumptions!$D$13:$D$18,MATCH(E12339,Assumptions!$A$13:$A$18,0)),MAX(INDEX(Assumptions!$C$13:$C$18,MATCH(E12339,Assumptions!$A$13:$A$18,0)),INDEX(Assumptions!$B$13:$B$18,MATCH(E12339,Assumptions!$A$13:$A$18,0))*F12339)),2)</f>
        <v>8.2</v>
      </c>
    </row>
    <row r="12340" customFormat="false" ht="15" hidden="false" customHeight="false" outlineLevel="0" collapsed="false">
      <c r="A12340" s="24" t="s">
        <v>13163</v>
      </c>
      <c r="B12340" s="39" t="n">
        <v>46279</v>
      </c>
      <c r="C12340" s="24" t="s">
        <v>726</v>
      </c>
      <c r="D12340" s="24" t="s">
        <v>826</v>
      </c>
      <c r="E12340" s="24" t="s">
        <v>111</v>
      </c>
      <c r="F12340" s="38" t="n">
        <v>500</v>
      </c>
      <c r="G12340" s="42" t="n">
        <f aca="false">DATE(YEAR(B12340),MONTH(B12340),1)</f>
        <v>46266</v>
      </c>
      <c r="H12340" s="24" t="str">
        <f aca="false">INDEX(Customers!$B$2:$B$601,MATCH(C12340,Customers!$A$2:$A$601,0))</f>
        <v>Nairobi</v>
      </c>
      <c r="I12340" s="43" t="n">
        <f aca="false">ROUND(MIN(INDEX(Assumptions!$D$13:$D$18,MATCH(E12340,Assumptions!$A$13:$A$18,0)),MAX(INDEX(Assumptions!$C$13:$C$18,MATCH(E12340,Assumptions!$A$13:$A$18,0)),INDEX(Assumptions!$B$13:$B$18,MATCH(E12340,Assumptions!$A$13:$A$18,0))*F12340)),2)</f>
        <v>20</v>
      </c>
    </row>
    <row r="12341" customFormat="false" ht="15" hidden="false" customHeight="false" outlineLevel="0" collapsed="false">
      <c r="A12341" s="24" t="s">
        <v>13164</v>
      </c>
      <c r="B12341" s="39" t="n">
        <v>46279</v>
      </c>
      <c r="C12341" s="24" t="s">
        <v>733</v>
      </c>
      <c r="D12341" s="24" t="s">
        <v>210</v>
      </c>
      <c r="E12341" s="24" t="s">
        <v>107</v>
      </c>
      <c r="F12341" s="38" t="n">
        <v>2030</v>
      </c>
      <c r="G12341" s="42" t="n">
        <f aca="false">DATE(YEAR(B12341),MONTH(B12341),1)</f>
        <v>46266</v>
      </c>
      <c r="H12341" s="24" t="str">
        <f aca="false">INDEX(Customers!$B$2:$B$601,MATCH(C12341,Customers!$A$2:$A$601,0))</f>
        <v>Eastern</v>
      </c>
      <c r="I12341" s="43" t="n">
        <f aca="false">ROUND(MIN(INDEX(Assumptions!$D$13:$D$18,MATCH(E12341,Assumptions!$A$13:$A$18,0)),MAX(INDEX(Assumptions!$C$13:$C$18,MATCH(E12341,Assumptions!$A$13:$A$18,0)),INDEX(Assumptions!$B$13:$B$18,MATCH(E12341,Assumptions!$A$13:$A$18,0))*F12341)),2)</f>
        <v>0</v>
      </c>
    </row>
    <row r="12342" customFormat="false" ht="15" hidden="false" customHeight="false" outlineLevel="0" collapsed="false">
      <c r="A12342" s="24" t="s">
        <v>13165</v>
      </c>
      <c r="B12342" s="39" t="n">
        <v>46279</v>
      </c>
      <c r="C12342" s="24" t="s">
        <v>738</v>
      </c>
      <c r="D12342" s="24" t="s">
        <v>826</v>
      </c>
      <c r="E12342" s="24" t="s">
        <v>111</v>
      </c>
      <c r="F12342" s="38" t="n">
        <v>50</v>
      </c>
      <c r="G12342" s="42" t="n">
        <f aca="false">DATE(YEAR(B12342),MONTH(B12342),1)</f>
        <v>46266</v>
      </c>
      <c r="H12342" s="24" t="str">
        <f aca="false">INDEX(Customers!$B$2:$B$601,MATCH(C12342,Customers!$A$2:$A$601,0))</f>
        <v>Rift Valley</v>
      </c>
      <c r="I12342" s="43" t="n">
        <f aca="false">ROUND(MIN(INDEX(Assumptions!$D$13:$D$18,MATCH(E12342,Assumptions!$A$13:$A$18,0)),MAX(INDEX(Assumptions!$C$13:$C$18,MATCH(E12342,Assumptions!$A$13:$A$18,0)),INDEX(Assumptions!$B$13:$B$18,MATCH(E12342,Assumptions!$A$13:$A$18,0))*F12342)),2)</f>
        <v>2</v>
      </c>
    </row>
    <row r="12343" customFormat="false" ht="15" hidden="false" customHeight="false" outlineLevel="0" collapsed="false">
      <c r="A12343" s="24" t="s">
        <v>13166</v>
      </c>
      <c r="B12343" s="39" t="n">
        <v>46279</v>
      </c>
      <c r="C12343" s="24" t="s">
        <v>742</v>
      </c>
      <c r="D12343" s="24" t="s">
        <v>826</v>
      </c>
      <c r="E12343" s="24" t="s">
        <v>113</v>
      </c>
      <c r="F12343" s="38" t="n">
        <v>99</v>
      </c>
      <c r="G12343" s="42" t="n">
        <f aca="false">DATE(YEAR(B12343),MONTH(B12343),1)</f>
        <v>46266</v>
      </c>
      <c r="H12343" s="24" t="str">
        <f aca="false">INDEX(Customers!$B$2:$B$601,MATCH(C12343,Customers!$A$2:$A$601,0))</f>
        <v>Eastern</v>
      </c>
      <c r="I12343" s="43" t="n">
        <f aca="false">ROUND(MIN(INDEX(Assumptions!$D$13:$D$18,MATCH(E12343,Assumptions!$A$13:$A$18,0)),MAX(INDEX(Assumptions!$C$13:$C$18,MATCH(E12343,Assumptions!$A$13:$A$18,0)),INDEX(Assumptions!$B$13:$B$18,MATCH(E12343,Assumptions!$A$13:$A$18,0))*F12343)),2)</f>
        <v>4.95</v>
      </c>
    </row>
    <row r="12344" customFormat="false" ht="15" hidden="false" customHeight="false" outlineLevel="0" collapsed="false">
      <c r="A12344" s="24" t="s">
        <v>13167</v>
      </c>
      <c r="B12344" s="39" t="n">
        <v>46279</v>
      </c>
      <c r="C12344" s="24" t="s">
        <v>786</v>
      </c>
      <c r="D12344" s="24" t="s">
        <v>826</v>
      </c>
      <c r="E12344" s="24" t="s">
        <v>111</v>
      </c>
      <c r="F12344" s="38" t="n">
        <v>200</v>
      </c>
      <c r="G12344" s="42" t="n">
        <f aca="false">DATE(YEAR(B12344),MONTH(B12344),1)</f>
        <v>46266</v>
      </c>
      <c r="H12344" s="24" t="str">
        <f aca="false">INDEX(Customers!$B$2:$B$601,MATCH(C12344,Customers!$A$2:$A$601,0))</f>
        <v>Rift Valley</v>
      </c>
      <c r="I12344" s="43" t="n">
        <f aca="false">ROUND(MIN(INDEX(Assumptions!$D$13:$D$18,MATCH(E12344,Assumptions!$A$13:$A$18,0)),MAX(INDEX(Assumptions!$C$13:$C$18,MATCH(E12344,Assumptions!$A$13:$A$18,0)),INDEX(Assumptions!$B$13:$B$18,MATCH(E12344,Assumptions!$A$13:$A$18,0))*F12344)),2)</f>
        <v>8</v>
      </c>
    </row>
    <row r="12345" customFormat="false" ht="15" hidden="false" customHeight="false" outlineLevel="0" collapsed="false">
      <c r="A12345" s="24" t="s">
        <v>13168</v>
      </c>
      <c r="B12345" s="39" t="n">
        <v>46279</v>
      </c>
      <c r="C12345" s="24" t="s">
        <v>786</v>
      </c>
      <c r="D12345" s="24" t="s">
        <v>826</v>
      </c>
      <c r="E12345" s="24" t="s">
        <v>103</v>
      </c>
      <c r="F12345" s="38" t="n">
        <v>4390</v>
      </c>
      <c r="G12345" s="42" t="n">
        <f aca="false">DATE(YEAR(B12345),MONTH(B12345),1)</f>
        <v>46266</v>
      </c>
      <c r="H12345" s="24" t="str">
        <f aca="false">INDEX(Customers!$B$2:$B$601,MATCH(C12345,Customers!$A$2:$A$601,0))</f>
        <v>Rift Valley</v>
      </c>
      <c r="I12345" s="43" t="n">
        <f aca="false">ROUND(MIN(INDEX(Assumptions!$D$13:$D$18,MATCH(E12345,Assumptions!$A$13:$A$18,0)),MAX(INDEX(Assumptions!$C$13:$C$18,MATCH(E12345,Assumptions!$A$13:$A$18,0)),INDEX(Assumptions!$B$13:$B$18,MATCH(E12345,Assumptions!$A$13:$A$18,0))*F12345)),2)</f>
        <v>43.9</v>
      </c>
    </row>
    <row r="12346" customFormat="false" ht="15" hidden="false" customHeight="false" outlineLevel="0" collapsed="false">
      <c r="A12346" s="24" t="s">
        <v>13169</v>
      </c>
      <c r="B12346" s="39" t="n">
        <v>46279</v>
      </c>
      <c r="C12346" s="24" t="s">
        <v>788</v>
      </c>
      <c r="D12346" s="24" t="s">
        <v>826</v>
      </c>
      <c r="E12346" s="24" t="s">
        <v>109</v>
      </c>
      <c r="F12346" s="38" t="n">
        <v>4720</v>
      </c>
      <c r="G12346" s="42" t="n">
        <f aca="false">DATE(YEAR(B12346),MONTH(B12346),1)</f>
        <v>46266</v>
      </c>
      <c r="H12346" s="24" t="str">
        <f aca="false">INDEX(Customers!$B$2:$B$601,MATCH(C12346,Customers!$A$2:$A$601,0))</f>
        <v>Coast</v>
      </c>
      <c r="I12346" s="43" t="n">
        <f aca="false">ROUND(MIN(INDEX(Assumptions!$D$13:$D$18,MATCH(E12346,Assumptions!$A$13:$A$18,0)),MAX(INDEX(Assumptions!$C$13:$C$18,MATCH(E12346,Assumptions!$A$13:$A$18,0)),INDEX(Assumptions!$B$13:$B$18,MATCH(E12346,Assumptions!$A$13:$A$18,0))*F12346)),2)</f>
        <v>18.88</v>
      </c>
    </row>
    <row r="12347" customFormat="false" ht="15" hidden="false" customHeight="false" outlineLevel="0" collapsed="false">
      <c r="A12347" s="24" t="s">
        <v>13170</v>
      </c>
      <c r="B12347" s="39" t="n">
        <v>46279</v>
      </c>
      <c r="C12347" s="24" t="s">
        <v>801</v>
      </c>
      <c r="D12347" s="24" t="s">
        <v>191</v>
      </c>
      <c r="E12347" s="24" t="s">
        <v>105</v>
      </c>
      <c r="F12347" s="38" t="n">
        <v>3120</v>
      </c>
      <c r="G12347" s="42" t="n">
        <f aca="false">DATE(YEAR(B12347),MONTH(B12347),1)</f>
        <v>46266</v>
      </c>
      <c r="H12347" s="24" t="str">
        <f aca="false">INDEX(Customers!$B$2:$B$601,MATCH(C12347,Customers!$A$2:$A$601,0))</f>
        <v>Coast</v>
      </c>
      <c r="I12347" s="43" t="n">
        <f aca="false">ROUND(MIN(INDEX(Assumptions!$D$13:$D$18,MATCH(E12347,Assumptions!$A$13:$A$18,0)),MAX(INDEX(Assumptions!$C$13:$C$18,MATCH(E12347,Assumptions!$A$13:$A$18,0)),INDEX(Assumptions!$B$13:$B$18,MATCH(E12347,Assumptions!$A$13:$A$18,0))*F12347)),2)</f>
        <v>46.8</v>
      </c>
    </row>
    <row r="12348" customFormat="false" ht="15" hidden="false" customHeight="false" outlineLevel="0" collapsed="false">
      <c r="A12348" s="24" t="s">
        <v>13171</v>
      </c>
      <c r="B12348" s="39" t="n">
        <v>46280</v>
      </c>
      <c r="C12348" s="24" t="s">
        <v>258</v>
      </c>
      <c r="D12348" s="24" t="s">
        <v>826</v>
      </c>
      <c r="E12348" s="24" t="s">
        <v>109</v>
      </c>
      <c r="F12348" s="38" t="n">
        <v>19760</v>
      </c>
      <c r="G12348" s="42" t="n">
        <f aca="false">DATE(YEAR(B12348),MONTH(B12348),1)</f>
        <v>46266</v>
      </c>
      <c r="H12348" s="24" t="str">
        <f aca="false">INDEX(Customers!$B$2:$B$601,MATCH(C12348,Customers!$A$2:$A$601,0))</f>
        <v>Central</v>
      </c>
      <c r="I12348" s="43" t="n">
        <f aca="false">ROUND(MIN(INDEX(Assumptions!$D$13:$D$18,MATCH(E12348,Assumptions!$A$13:$A$18,0)),MAX(INDEX(Assumptions!$C$13:$C$18,MATCH(E12348,Assumptions!$A$13:$A$18,0)),INDEX(Assumptions!$B$13:$B$18,MATCH(E12348,Assumptions!$A$13:$A$18,0))*F12348)),2)</f>
        <v>40</v>
      </c>
    </row>
    <row r="12349" customFormat="false" ht="15" hidden="false" customHeight="false" outlineLevel="0" collapsed="false">
      <c r="A12349" s="24" t="s">
        <v>13172</v>
      </c>
      <c r="B12349" s="39" t="n">
        <v>46280</v>
      </c>
      <c r="C12349" s="24" t="s">
        <v>262</v>
      </c>
      <c r="D12349" s="24" t="s">
        <v>826</v>
      </c>
      <c r="E12349" s="24" t="s">
        <v>103</v>
      </c>
      <c r="F12349" s="38" t="n">
        <v>1720</v>
      </c>
      <c r="G12349" s="42" t="n">
        <f aca="false">DATE(YEAR(B12349),MONTH(B12349),1)</f>
        <v>46266</v>
      </c>
      <c r="H12349" s="24" t="str">
        <f aca="false">INDEX(Customers!$B$2:$B$601,MATCH(C12349,Customers!$A$2:$A$601,0))</f>
        <v>Central</v>
      </c>
      <c r="I12349" s="43" t="n">
        <f aca="false">ROUND(MIN(INDEX(Assumptions!$D$13:$D$18,MATCH(E12349,Assumptions!$A$13:$A$18,0)),MAX(INDEX(Assumptions!$C$13:$C$18,MATCH(E12349,Assumptions!$A$13:$A$18,0)),INDEX(Assumptions!$B$13:$B$18,MATCH(E12349,Assumptions!$A$13:$A$18,0))*F12349)),2)</f>
        <v>17.2</v>
      </c>
    </row>
    <row r="12350" customFormat="false" ht="15" hidden="false" customHeight="false" outlineLevel="0" collapsed="false">
      <c r="A12350" s="24" t="s">
        <v>13173</v>
      </c>
      <c r="B12350" s="39" t="n">
        <v>46280</v>
      </c>
      <c r="C12350" s="24" t="s">
        <v>288</v>
      </c>
      <c r="D12350" s="24" t="s">
        <v>182</v>
      </c>
      <c r="E12350" s="24" t="s">
        <v>107</v>
      </c>
      <c r="F12350" s="38" t="n">
        <v>17030</v>
      </c>
      <c r="G12350" s="42" t="n">
        <f aca="false">DATE(YEAR(B12350),MONTH(B12350),1)</f>
        <v>46266</v>
      </c>
      <c r="H12350" s="24" t="str">
        <f aca="false">INDEX(Customers!$B$2:$B$601,MATCH(C12350,Customers!$A$2:$A$601,0))</f>
        <v>Central</v>
      </c>
      <c r="I12350" s="43" t="n">
        <f aca="false">ROUND(MIN(INDEX(Assumptions!$D$13:$D$18,MATCH(E12350,Assumptions!$A$13:$A$18,0)),MAX(INDEX(Assumptions!$C$13:$C$18,MATCH(E12350,Assumptions!$A$13:$A$18,0)),INDEX(Assumptions!$B$13:$B$18,MATCH(E12350,Assumptions!$A$13:$A$18,0))*F12350)),2)</f>
        <v>0</v>
      </c>
    </row>
    <row r="12351" customFormat="false" ht="15" hidden="false" customHeight="false" outlineLevel="0" collapsed="false">
      <c r="A12351" s="24" t="s">
        <v>13174</v>
      </c>
      <c r="B12351" s="39" t="n">
        <v>46280</v>
      </c>
      <c r="C12351" s="24" t="s">
        <v>298</v>
      </c>
      <c r="D12351" s="24" t="s">
        <v>826</v>
      </c>
      <c r="E12351" s="24" t="s">
        <v>113</v>
      </c>
      <c r="F12351" s="38" t="n">
        <v>250</v>
      </c>
      <c r="G12351" s="42" t="n">
        <f aca="false">DATE(YEAR(B12351),MONTH(B12351),1)</f>
        <v>46266</v>
      </c>
      <c r="H12351" s="24" t="str">
        <f aca="false">INDEX(Customers!$B$2:$B$601,MATCH(C12351,Customers!$A$2:$A$601,0))</f>
        <v>Eastern</v>
      </c>
      <c r="I12351" s="43" t="n">
        <f aca="false">ROUND(MIN(INDEX(Assumptions!$D$13:$D$18,MATCH(E12351,Assumptions!$A$13:$A$18,0)),MAX(INDEX(Assumptions!$C$13:$C$18,MATCH(E12351,Assumptions!$A$13:$A$18,0)),INDEX(Assumptions!$B$13:$B$18,MATCH(E12351,Assumptions!$A$13:$A$18,0))*F12351)),2)</f>
        <v>12.5</v>
      </c>
    </row>
    <row r="12352" customFormat="false" ht="15" hidden="false" customHeight="false" outlineLevel="0" collapsed="false">
      <c r="A12352" s="24" t="s">
        <v>13175</v>
      </c>
      <c r="B12352" s="39" t="n">
        <v>46280</v>
      </c>
      <c r="C12352" s="24" t="s">
        <v>302</v>
      </c>
      <c r="D12352" s="24" t="s">
        <v>191</v>
      </c>
      <c r="E12352" s="24" t="s">
        <v>107</v>
      </c>
      <c r="F12352" s="38" t="n">
        <v>24150</v>
      </c>
      <c r="G12352" s="42" t="n">
        <f aca="false">DATE(YEAR(B12352),MONTH(B12352),1)</f>
        <v>46266</v>
      </c>
      <c r="H12352" s="24" t="str">
        <f aca="false">INDEX(Customers!$B$2:$B$601,MATCH(C12352,Customers!$A$2:$A$601,0))</f>
        <v>Coast</v>
      </c>
      <c r="I12352" s="43" t="n">
        <f aca="false">ROUND(MIN(INDEX(Assumptions!$D$13:$D$18,MATCH(E12352,Assumptions!$A$13:$A$18,0)),MAX(INDEX(Assumptions!$C$13:$C$18,MATCH(E12352,Assumptions!$A$13:$A$18,0)),INDEX(Assumptions!$B$13:$B$18,MATCH(E12352,Assumptions!$A$13:$A$18,0))*F12352)),2)</f>
        <v>0</v>
      </c>
    </row>
    <row r="12353" customFormat="false" ht="15" hidden="false" customHeight="false" outlineLevel="0" collapsed="false">
      <c r="A12353" s="24" t="s">
        <v>13176</v>
      </c>
      <c r="B12353" s="39" t="n">
        <v>46280</v>
      </c>
      <c r="C12353" s="24" t="s">
        <v>306</v>
      </c>
      <c r="D12353" s="24" t="s">
        <v>175</v>
      </c>
      <c r="E12353" s="24" t="s">
        <v>105</v>
      </c>
      <c r="F12353" s="38" t="n">
        <v>1560</v>
      </c>
      <c r="G12353" s="42" t="n">
        <f aca="false">DATE(YEAR(B12353),MONTH(B12353),1)</f>
        <v>46266</v>
      </c>
      <c r="H12353" s="24" t="str">
        <f aca="false">INDEX(Customers!$B$2:$B$601,MATCH(C12353,Customers!$A$2:$A$601,0))</f>
        <v>Rift Valley</v>
      </c>
      <c r="I12353" s="43" t="n">
        <f aca="false">ROUND(MIN(INDEX(Assumptions!$D$13:$D$18,MATCH(E12353,Assumptions!$A$13:$A$18,0)),MAX(INDEX(Assumptions!$C$13:$C$18,MATCH(E12353,Assumptions!$A$13:$A$18,0)),INDEX(Assumptions!$B$13:$B$18,MATCH(E12353,Assumptions!$A$13:$A$18,0))*F12353)),2)</f>
        <v>23.4</v>
      </c>
    </row>
    <row r="12354" customFormat="false" ht="15" hidden="false" customHeight="false" outlineLevel="0" collapsed="false">
      <c r="A12354" s="24" t="s">
        <v>13177</v>
      </c>
      <c r="B12354" s="39" t="n">
        <v>46280</v>
      </c>
      <c r="C12354" s="24" t="s">
        <v>307</v>
      </c>
      <c r="D12354" s="24" t="s">
        <v>826</v>
      </c>
      <c r="E12354" s="24" t="s">
        <v>109</v>
      </c>
      <c r="F12354" s="38" t="n">
        <v>6290</v>
      </c>
      <c r="G12354" s="42" t="n">
        <f aca="false">DATE(YEAR(B12354),MONTH(B12354),1)</f>
        <v>46266</v>
      </c>
      <c r="H12354" s="24" t="str">
        <f aca="false">INDEX(Customers!$B$2:$B$601,MATCH(C12354,Customers!$A$2:$A$601,0))</f>
        <v>Rift Valley</v>
      </c>
      <c r="I12354" s="43" t="n">
        <f aca="false">ROUND(MIN(INDEX(Assumptions!$D$13:$D$18,MATCH(E12354,Assumptions!$A$13:$A$18,0)),MAX(INDEX(Assumptions!$C$13:$C$18,MATCH(E12354,Assumptions!$A$13:$A$18,0)),INDEX(Assumptions!$B$13:$B$18,MATCH(E12354,Assumptions!$A$13:$A$18,0))*F12354)),2)</f>
        <v>25.16</v>
      </c>
    </row>
    <row r="12355" customFormat="false" ht="15" hidden="false" customHeight="false" outlineLevel="0" collapsed="false">
      <c r="A12355" s="24" t="s">
        <v>13178</v>
      </c>
      <c r="B12355" s="39" t="n">
        <v>46280</v>
      </c>
      <c r="C12355" s="24" t="s">
        <v>334</v>
      </c>
      <c r="D12355" s="24" t="s">
        <v>826</v>
      </c>
      <c r="E12355" s="24" t="s">
        <v>113</v>
      </c>
      <c r="F12355" s="38" t="n">
        <v>2000</v>
      </c>
      <c r="G12355" s="42" t="n">
        <f aca="false">DATE(YEAR(B12355),MONTH(B12355),1)</f>
        <v>46266</v>
      </c>
      <c r="H12355" s="24" t="str">
        <f aca="false">INDEX(Customers!$B$2:$B$601,MATCH(C12355,Customers!$A$2:$A$601,0))</f>
        <v>Nairobi</v>
      </c>
      <c r="I12355" s="43" t="n">
        <f aca="false">ROUND(MIN(INDEX(Assumptions!$D$13:$D$18,MATCH(E12355,Assumptions!$A$13:$A$18,0)),MAX(INDEX(Assumptions!$C$13:$C$18,MATCH(E12355,Assumptions!$A$13:$A$18,0)),INDEX(Assumptions!$B$13:$B$18,MATCH(E12355,Assumptions!$A$13:$A$18,0))*F12355)),2)</f>
        <v>100</v>
      </c>
    </row>
    <row r="12356" customFormat="false" ht="15" hidden="false" customHeight="false" outlineLevel="0" collapsed="false">
      <c r="A12356" s="24" t="s">
        <v>13179</v>
      </c>
      <c r="B12356" s="39" t="n">
        <v>46280</v>
      </c>
      <c r="C12356" s="24" t="s">
        <v>362</v>
      </c>
      <c r="D12356" s="24" t="s">
        <v>826</v>
      </c>
      <c r="E12356" s="24" t="s">
        <v>113</v>
      </c>
      <c r="F12356" s="38" t="n">
        <v>2000</v>
      </c>
      <c r="G12356" s="42" t="n">
        <f aca="false">DATE(YEAR(B12356),MONTH(B12356),1)</f>
        <v>46266</v>
      </c>
      <c r="H12356" s="24" t="str">
        <f aca="false">INDEX(Customers!$B$2:$B$601,MATCH(C12356,Customers!$A$2:$A$601,0))</f>
        <v>Central</v>
      </c>
      <c r="I12356" s="43" t="n">
        <f aca="false">ROUND(MIN(INDEX(Assumptions!$D$13:$D$18,MATCH(E12356,Assumptions!$A$13:$A$18,0)),MAX(INDEX(Assumptions!$C$13:$C$18,MATCH(E12356,Assumptions!$A$13:$A$18,0)),INDEX(Assumptions!$B$13:$B$18,MATCH(E12356,Assumptions!$A$13:$A$18,0))*F12356)),2)</f>
        <v>100</v>
      </c>
    </row>
    <row r="12357" customFormat="false" ht="15" hidden="false" customHeight="false" outlineLevel="0" collapsed="false">
      <c r="A12357" s="24" t="s">
        <v>13180</v>
      </c>
      <c r="B12357" s="39" t="n">
        <v>46280</v>
      </c>
      <c r="C12357" s="24" t="s">
        <v>385</v>
      </c>
      <c r="D12357" s="24" t="s">
        <v>172</v>
      </c>
      <c r="E12357" s="24" t="s">
        <v>107</v>
      </c>
      <c r="F12357" s="38" t="n">
        <v>9450</v>
      </c>
      <c r="G12357" s="42" t="n">
        <f aca="false">DATE(YEAR(B12357),MONTH(B12357),1)</f>
        <v>46266</v>
      </c>
      <c r="H12357" s="24" t="str">
        <f aca="false">INDEX(Customers!$B$2:$B$601,MATCH(C12357,Customers!$A$2:$A$601,0))</f>
        <v>Central</v>
      </c>
      <c r="I12357" s="43" t="n">
        <f aca="false">ROUND(MIN(INDEX(Assumptions!$D$13:$D$18,MATCH(E12357,Assumptions!$A$13:$A$18,0)),MAX(INDEX(Assumptions!$C$13:$C$18,MATCH(E12357,Assumptions!$A$13:$A$18,0)),INDEX(Assumptions!$B$13:$B$18,MATCH(E12357,Assumptions!$A$13:$A$18,0))*F12357)),2)</f>
        <v>0</v>
      </c>
    </row>
    <row r="12358" customFormat="false" ht="15" hidden="false" customHeight="false" outlineLevel="0" collapsed="false">
      <c r="A12358" s="24" t="s">
        <v>13181</v>
      </c>
      <c r="B12358" s="39" t="n">
        <v>46280</v>
      </c>
      <c r="C12358" s="24" t="s">
        <v>414</v>
      </c>
      <c r="D12358" s="24" t="s">
        <v>826</v>
      </c>
      <c r="E12358" s="24" t="s">
        <v>103</v>
      </c>
      <c r="F12358" s="38" t="n">
        <v>1630</v>
      </c>
      <c r="G12358" s="42" t="n">
        <f aca="false">DATE(YEAR(B12358),MONTH(B12358),1)</f>
        <v>46266</v>
      </c>
      <c r="H12358" s="24" t="str">
        <f aca="false">INDEX(Customers!$B$2:$B$601,MATCH(C12358,Customers!$A$2:$A$601,0))</f>
        <v>Rift Valley</v>
      </c>
      <c r="I12358" s="43" t="n">
        <f aca="false">ROUND(MIN(INDEX(Assumptions!$D$13:$D$18,MATCH(E12358,Assumptions!$A$13:$A$18,0)),MAX(INDEX(Assumptions!$C$13:$C$18,MATCH(E12358,Assumptions!$A$13:$A$18,0)),INDEX(Assumptions!$B$13:$B$18,MATCH(E12358,Assumptions!$A$13:$A$18,0))*F12358)),2)</f>
        <v>16.3</v>
      </c>
    </row>
    <row r="12359" customFormat="false" ht="15" hidden="false" customHeight="false" outlineLevel="0" collapsed="false">
      <c r="A12359" s="24" t="s">
        <v>13182</v>
      </c>
      <c r="B12359" s="39" t="n">
        <v>46280</v>
      </c>
      <c r="C12359" s="24" t="s">
        <v>437</v>
      </c>
      <c r="D12359" s="24" t="s">
        <v>826</v>
      </c>
      <c r="E12359" s="24" t="s">
        <v>113</v>
      </c>
      <c r="F12359" s="38" t="n">
        <v>50</v>
      </c>
      <c r="G12359" s="42" t="n">
        <f aca="false">DATE(YEAR(B12359),MONTH(B12359),1)</f>
        <v>46266</v>
      </c>
      <c r="H12359" s="24" t="str">
        <f aca="false">INDEX(Customers!$B$2:$B$601,MATCH(C12359,Customers!$A$2:$A$601,0))</f>
        <v>Nairobi</v>
      </c>
      <c r="I12359" s="43" t="n">
        <f aca="false">ROUND(MIN(INDEX(Assumptions!$D$13:$D$18,MATCH(E12359,Assumptions!$A$13:$A$18,0)),MAX(INDEX(Assumptions!$C$13:$C$18,MATCH(E12359,Assumptions!$A$13:$A$18,0)),INDEX(Assumptions!$B$13:$B$18,MATCH(E12359,Assumptions!$A$13:$A$18,0))*F12359)),2)</f>
        <v>2.5</v>
      </c>
    </row>
    <row r="12360" customFormat="false" ht="15" hidden="false" customHeight="false" outlineLevel="0" collapsed="false">
      <c r="A12360" s="24" t="s">
        <v>13183</v>
      </c>
      <c r="B12360" s="39" t="n">
        <v>46280</v>
      </c>
      <c r="C12360" s="24" t="s">
        <v>461</v>
      </c>
      <c r="D12360" s="24" t="s">
        <v>826</v>
      </c>
      <c r="E12360" s="24" t="s">
        <v>109</v>
      </c>
      <c r="F12360" s="38" t="n">
        <v>8300</v>
      </c>
      <c r="G12360" s="42" t="n">
        <f aca="false">DATE(YEAR(B12360),MONTH(B12360),1)</f>
        <v>46266</v>
      </c>
      <c r="H12360" s="24" t="str">
        <f aca="false">INDEX(Customers!$B$2:$B$601,MATCH(C12360,Customers!$A$2:$A$601,0))</f>
        <v>Western</v>
      </c>
      <c r="I12360" s="43" t="n">
        <f aca="false">ROUND(MIN(INDEX(Assumptions!$D$13:$D$18,MATCH(E12360,Assumptions!$A$13:$A$18,0)),MAX(INDEX(Assumptions!$C$13:$C$18,MATCH(E12360,Assumptions!$A$13:$A$18,0)),INDEX(Assumptions!$B$13:$B$18,MATCH(E12360,Assumptions!$A$13:$A$18,0))*F12360)),2)</f>
        <v>33.2</v>
      </c>
    </row>
    <row r="12361" customFormat="false" ht="15" hidden="false" customHeight="false" outlineLevel="0" collapsed="false">
      <c r="A12361" s="24" t="s">
        <v>13184</v>
      </c>
      <c r="B12361" s="39" t="n">
        <v>46280</v>
      </c>
      <c r="C12361" s="24" t="s">
        <v>473</v>
      </c>
      <c r="D12361" s="24" t="s">
        <v>826</v>
      </c>
      <c r="E12361" s="24" t="s">
        <v>103</v>
      </c>
      <c r="F12361" s="38" t="n">
        <v>670</v>
      </c>
      <c r="G12361" s="42" t="n">
        <f aca="false">DATE(YEAR(B12361),MONTH(B12361),1)</f>
        <v>46266</v>
      </c>
      <c r="H12361" s="24" t="str">
        <f aca="false">INDEX(Customers!$B$2:$B$601,MATCH(C12361,Customers!$A$2:$A$601,0))</f>
        <v>Nairobi</v>
      </c>
      <c r="I12361" s="43" t="n">
        <f aca="false">ROUND(MIN(INDEX(Assumptions!$D$13:$D$18,MATCH(E12361,Assumptions!$A$13:$A$18,0)),MAX(INDEX(Assumptions!$C$13:$C$18,MATCH(E12361,Assumptions!$A$13:$A$18,0)),INDEX(Assumptions!$B$13:$B$18,MATCH(E12361,Assumptions!$A$13:$A$18,0))*F12361)),2)</f>
        <v>6.7</v>
      </c>
    </row>
    <row r="12362" customFormat="false" ht="15" hidden="false" customHeight="false" outlineLevel="0" collapsed="false">
      <c r="A12362" s="24" t="s">
        <v>13185</v>
      </c>
      <c r="B12362" s="39" t="n">
        <v>46280</v>
      </c>
      <c r="C12362" s="24" t="s">
        <v>498</v>
      </c>
      <c r="D12362" s="24" t="s">
        <v>162</v>
      </c>
      <c r="E12362" s="24" t="s">
        <v>105</v>
      </c>
      <c r="F12362" s="38" t="n">
        <v>4650</v>
      </c>
      <c r="G12362" s="42" t="n">
        <f aca="false">DATE(YEAR(B12362),MONTH(B12362),1)</f>
        <v>46266</v>
      </c>
      <c r="H12362" s="24" t="str">
        <f aca="false">INDEX(Customers!$B$2:$B$601,MATCH(C12362,Customers!$A$2:$A$601,0))</f>
        <v>Nairobi</v>
      </c>
      <c r="I12362" s="43" t="n">
        <f aca="false">ROUND(MIN(INDEX(Assumptions!$D$13:$D$18,MATCH(E12362,Assumptions!$A$13:$A$18,0)),MAX(INDEX(Assumptions!$C$13:$C$18,MATCH(E12362,Assumptions!$A$13:$A$18,0)),INDEX(Assumptions!$B$13:$B$18,MATCH(E12362,Assumptions!$A$13:$A$18,0))*F12362)),2)</f>
        <v>69.75</v>
      </c>
    </row>
    <row r="12363" customFormat="false" ht="15" hidden="false" customHeight="false" outlineLevel="0" collapsed="false">
      <c r="A12363" s="24" t="s">
        <v>13186</v>
      </c>
      <c r="B12363" s="39" t="n">
        <v>46280</v>
      </c>
      <c r="C12363" s="24" t="s">
        <v>501</v>
      </c>
      <c r="D12363" s="24" t="s">
        <v>826</v>
      </c>
      <c r="E12363" s="24" t="s">
        <v>113</v>
      </c>
      <c r="F12363" s="38" t="n">
        <v>250</v>
      </c>
      <c r="G12363" s="42" t="n">
        <f aca="false">DATE(YEAR(B12363),MONTH(B12363),1)</f>
        <v>46266</v>
      </c>
      <c r="H12363" s="24" t="str">
        <f aca="false">INDEX(Customers!$B$2:$B$601,MATCH(C12363,Customers!$A$2:$A$601,0))</f>
        <v>Western</v>
      </c>
      <c r="I12363" s="43" t="n">
        <f aca="false">ROUND(MIN(INDEX(Assumptions!$D$13:$D$18,MATCH(E12363,Assumptions!$A$13:$A$18,0)),MAX(INDEX(Assumptions!$C$13:$C$18,MATCH(E12363,Assumptions!$A$13:$A$18,0)),INDEX(Assumptions!$B$13:$B$18,MATCH(E12363,Assumptions!$A$13:$A$18,0))*F12363)),2)</f>
        <v>12.5</v>
      </c>
    </row>
    <row r="12364" customFormat="false" ht="15" hidden="false" customHeight="false" outlineLevel="0" collapsed="false">
      <c r="A12364" s="24" t="s">
        <v>13187</v>
      </c>
      <c r="B12364" s="39" t="n">
        <v>46280</v>
      </c>
      <c r="C12364" s="24" t="s">
        <v>526</v>
      </c>
      <c r="D12364" s="24" t="s">
        <v>826</v>
      </c>
      <c r="E12364" s="24" t="s">
        <v>111</v>
      </c>
      <c r="F12364" s="38" t="n">
        <v>50</v>
      </c>
      <c r="G12364" s="42" t="n">
        <f aca="false">DATE(YEAR(B12364),MONTH(B12364),1)</f>
        <v>46266</v>
      </c>
      <c r="H12364" s="24" t="str">
        <f aca="false">INDEX(Customers!$B$2:$B$601,MATCH(C12364,Customers!$A$2:$A$601,0))</f>
        <v>Central</v>
      </c>
      <c r="I12364" s="43" t="n">
        <f aca="false">ROUND(MIN(INDEX(Assumptions!$D$13:$D$18,MATCH(E12364,Assumptions!$A$13:$A$18,0)),MAX(INDEX(Assumptions!$C$13:$C$18,MATCH(E12364,Assumptions!$A$13:$A$18,0)),INDEX(Assumptions!$B$13:$B$18,MATCH(E12364,Assumptions!$A$13:$A$18,0))*F12364)),2)</f>
        <v>2</v>
      </c>
    </row>
    <row r="12365" customFormat="false" ht="15" hidden="false" customHeight="false" outlineLevel="0" collapsed="false">
      <c r="A12365" s="24" t="s">
        <v>13188</v>
      </c>
      <c r="B12365" s="39" t="n">
        <v>46280</v>
      </c>
      <c r="C12365" s="24" t="s">
        <v>530</v>
      </c>
      <c r="D12365" s="24" t="s">
        <v>826</v>
      </c>
      <c r="E12365" s="24" t="s">
        <v>109</v>
      </c>
      <c r="F12365" s="38" t="n">
        <v>11960</v>
      </c>
      <c r="G12365" s="42" t="n">
        <f aca="false">DATE(YEAR(B12365),MONTH(B12365),1)</f>
        <v>46266</v>
      </c>
      <c r="H12365" s="24" t="str">
        <f aca="false">INDEX(Customers!$B$2:$B$601,MATCH(C12365,Customers!$A$2:$A$601,0))</f>
        <v>Nairobi</v>
      </c>
      <c r="I12365" s="43" t="n">
        <f aca="false">ROUND(MIN(INDEX(Assumptions!$D$13:$D$18,MATCH(E12365,Assumptions!$A$13:$A$18,0)),MAX(INDEX(Assumptions!$C$13:$C$18,MATCH(E12365,Assumptions!$A$13:$A$18,0)),INDEX(Assumptions!$B$13:$B$18,MATCH(E12365,Assumptions!$A$13:$A$18,0))*F12365)),2)</f>
        <v>40</v>
      </c>
    </row>
    <row r="12366" customFormat="false" ht="15" hidden="false" customHeight="false" outlineLevel="0" collapsed="false">
      <c r="A12366" s="24" t="s">
        <v>13189</v>
      </c>
      <c r="B12366" s="39" t="n">
        <v>46280</v>
      </c>
      <c r="C12366" s="24" t="s">
        <v>543</v>
      </c>
      <c r="D12366" s="24" t="s">
        <v>164</v>
      </c>
      <c r="E12366" s="24" t="s">
        <v>105</v>
      </c>
      <c r="F12366" s="38" t="n">
        <v>15660</v>
      </c>
      <c r="G12366" s="42" t="n">
        <f aca="false">DATE(YEAR(B12366),MONTH(B12366),1)</f>
        <v>46266</v>
      </c>
      <c r="H12366" s="24" t="str">
        <f aca="false">INDEX(Customers!$B$2:$B$601,MATCH(C12366,Customers!$A$2:$A$601,0))</f>
        <v>Central</v>
      </c>
      <c r="I12366" s="43" t="n">
        <f aca="false">ROUND(MIN(INDEX(Assumptions!$D$13:$D$18,MATCH(E12366,Assumptions!$A$13:$A$18,0)),MAX(INDEX(Assumptions!$C$13:$C$18,MATCH(E12366,Assumptions!$A$13:$A$18,0)),INDEX(Assumptions!$B$13:$B$18,MATCH(E12366,Assumptions!$A$13:$A$18,0))*F12366)),2)</f>
        <v>200</v>
      </c>
    </row>
    <row r="12367" customFormat="false" ht="15" hidden="false" customHeight="false" outlineLevel="0" collapsed="false">
      <c r="A12367" s="24" t="s">
        <v>13190</v>
      </c>
      <c r="B12367" s="39" t="n">
        <v>46280</v>
      </c>
      <c r="C12367" s="24" t="s">
        <v>551</v>
      </c>
      <c r="D12367" s="24" t="s">
        <v>826</v>
      </c>
      <c r="E12367" s="24" t="s">
        <v>111</v>
      </c>
      <c r="F12367" s="38" t="n">
        <v>50</v>
      </c>
      <c r="G12367" s="42" t="n">
        <f aca="false">DATE(YEAR(B12367),MONTH(B12367),1)</f>
        <v>46266</v>
      </c>
      <c r="H12367" s="24" t="str">
        <f aca="false">INDEX(Customers!$B$2:$B$601,MATCH(C12367,Customers!$A$2:$A$601,0))</f>
        <v>Central</v>
      </c>
      <c r="I12367" s="43" t="n">
        <f aca="false">ROUND(MIN(INDEX(Assumptions!$D$13:$D$18,MATCH(E12367,Assumptions!$A$13:$A$18,0)),MAX(INDEX(Assumptions!$C$13:$C$18,MATCH(E12367,Assumptions!$A$13:$A$18,0)),INDEX(Assumptions!$B$13:$B$18,MATCH(E12367,Assumptions!$A$13:$A$18,0))*F12367)),2)</f>
        <v>2</v>
      </c>
    </row>
    <row r="12368" customFormat="false" ht="15" hidden="false" customHeight="false" outlineLevel="0" collapsed="false">
      <c r="A12368" s="24" t="s">
        <v>13191</v>
      </c>
      <c r="B12368" s="39" t="n">
        <v>46280</v>
      </c>
      <c r="C12368" s="24" t="s">
        <v>570</v>
      </c>
      <c r="D12368" s="24" t="s">
        <v>826</v>
      </c>
      <c r="E12368" s="24" t="s">
        <v>111</v>
      </c>
      <c r="F12368" s="38" t="n">
        <v>500</v>
      </c>
      <c r="G12368" s="42" t="n">
        <f aca="false">DATE(YEAR(B12368),MONTH(B12368),1)</f>
        <v>46266</v>
      </c>
      <c r="H12368" s="24" t="str">
        <f aca="false">INDEX(Customers!$B$2:$B$601,MATCH(C12368,Customers!$A$2:$A$601,0))</f>
        <v>Western</v>
      </c>
      <c r="I12368" s="43" t="n">
        <f aca="false">ROUND(MIN(INDEX(Assumptions!$D$13:$D$18,MATCH(E12368,Assumptions!$A$13:$A$18,0)),MAX(INDEX(Assumptions!$C$13:$C$18,MATCH(E12368,Assumptions!$A$13:$A$18,0)),INDEX(Assumptions!$B$13:$B$18,MATCH(E12368,Assumptions!$A$13:$A$18,0))*F12368)),2)</f>
        <v>20</v>
      </c>
    </row>
    <row r="12369" customFormat="false" ht="15" hidden="false" customHeight="false" outlineLevel="0" collapsed="false">
      <c r="A12369" s="24" t="s">
        <v>13192</v>
      </c>
      <c r="B12369" s="39" t="n">
        <v>46280</v>
      </c>
      <c r="C12369" s="24" t="s">
        <v>585</v>
      </c>
      <c r="D12369" s="24" t="s">
        <v>209</v>
      </c>
      <c r="E12369" s="24" t="s">
        <v>107</v>
      </c>
      <c r="F12369" s="38" t="n">
        <v>10520</v>
      </c>
      <c r="G12369" s="42" t="n">
        <f aca="false">DATE(YEAR(B12369),MONTH(B12369),1)</f>
        <v>46266</v>
      </c>
      <c r="H12369" s="24" t="str">
        <f aca="false">INDEX(Customers!$B$2:$B$601,MATCH(C12369,Customers!$A$2:$A$601,0))</f>
        <v>Eastern</v>
      </c>
      <c r="I12369" s="43" t="n">
        <f aca="false">ROUND(MIN(INDEX(Assumptions!$D$13:$D$18,MATCH(E12369,Assumptions!$A$13:$A$18,0)),MAX(INDEX(Assumptions!$C$13:$C$18,MATCH(E12369,Assumptions!$A$13:$A$18,0)),INDEX(Assumptions!$B$13:$B$18,MATCH(E12369,Assumptions!$A$13:$A$18,0))*F12369)),2)</f>
        <v>0</v>
      </c>
    </row>
    <row r="12370" customFormat="false" ht="15" hidden="false" customHeight="false" outlineLevel="0" collapsed="false">
      <c r="A12370" s="24" t="s">
        <v>13193</v>
      </c>
      <c r="B12370" s="39" t="n">
        <v>46280</v>
      </c>
      <c r="C12370" s="24" t="s">
        <v>592</v>
      </c>
      <c r="D12370" s="24" t="s">
        <v>826</v>
      </c>
      <c r="E12370" s="24" t="s">
        <v>113</v>
      </c>
      <c r="F12370" s="38" t="n">
        <v>500</v>
      </c>
      <c r="G12370" s="42" t="n">
        <f aca="false">DATE(YEAR(B12370),MONTH(B12370),1)</f>
        <v>46266</v>
      </c>
      <c r="H12370" s="24" t="str">
        <f aca="false">INDEX(Customers!$B$2:$B$601,MATCH(C12370,Customers!$A$2:$A$601,0))</f>
        <v>Nairobi</v>
      </c>
      <c r="I12370" s="43" t="n">
        <f aca="false">ROUND(MIN(INDEX(Assumptions!$D$13:$D$18,MATCH(E12370,Assumptions!$A$13:$A$18,0)),MAX(INDEX(Assumptions!$C$13:$C$18,MATCH(E12370,Assumptions!$A$13:$A$18,0)),INDEX(Assumptions!$B$13:$B$18,MATCH(E12370,Assumptions!$A$13:$A$18,0))*F12370)),2)</f>
        <v>25</v>
      </c>
    </row>
    <row r="12371" customFormat="false" ht="15" hidden="false" customHeight="false" outlineLevel="0" collapsed="false">
      <c r="A12371" s="24" t="s">
        <v>13194</v>
      </c>
      <c r="B12371" s="39" t="n">
        <v>46280</v>
      </c>
      <c r="C12371" s="24" t="s">
        <v>617</v>
      </c>
      <c r="D12371" s="24" t="s">
        <v>826</v>
      </c>
      <c r="E12371" s="24" t="s">
        <v>103</v>
      </c>
      <c r="F12371" s="38" t="n">
        <v>1300</v>
      </c>
      <c r="G12371" s="42" t="n">
        <f aca="false">DATE(YEAR(B12371),MONTH(B12371),1)</f>
        <v>46266</v>
      </c>
      <c r="H12371" s="24" t="str">
        <f aca="false">INDEX(Customers!$B$2:$B$601,MATCH(C12371,Customers!$A$2:$A$601,0))</f>
        <v>Nairobi</v>
      </c>
      <c r="I12371" s="43" t="n">
        <f aca="false">ROUND(MIN(INDEX(Assumptions!$D$13:$D$18,MATCH(E12371,Assumptions!$A$13:$A$18,0)),MAX(INDEX(Assumptions!$C$13:$C$18,MATCH(E12371,Assumptions!$A$13:$A$18,0)),INDEX(Assumptions!$B$13:$B$18,MATCH(E12371,Assumptions!$A$13:$A$18,0))*F12371)),2)</f>
        <v>13</v>
      </c>
    </row>
    <row r="12372" customFormat="false" ht="15" hidden="false" customHeight="false" outlineLevel="0" collapsed="false">
      <c r="A12372" s="24" t="s">
        <v>13195</v>
      </c>
      <c r="B12372" s="39" t="n">
        <v>46280</v>
      </c>
      <c r="C12372" s="24" t="s">
        <v>624</v>
      </c>
      <c r="D12372" s="24" t="s">
        <v>154</v>
      </c>
      <c r="E12372" s="24" t="s">
        <v>107</v>
      </c>
      <c r="F12372" s="38" t="n">
        <v>8530</v>
      </c>
      <c r="G12372" s="42" t="n">
        <f aca="false">DATE(YEAR(B12372),MONTH(B12372),1)</f>
        <v>46266</v>
      </c>
      <c r="H12372" s="24" t="str">
        <f aca="false">INDEX(Customers!$B$2:$B$601,MATCH(C12372,Customers!$A$2:$A$601,0))</f>
        <v>Nairobi</v>
      </c>
      <c r="I12372" s="43" t="n">
        <f aca="false">ROUND(MIN(INDEX(Assumptions!$D$13:$D$18,MATCH(E12372,Assumptions!$A$13:$A$18,0)),MAX(INDEX(Assumptions!$C$13:$C$18,MATCH(E12372,Assumptions!$A$13:$A$18,0)),INDEX(Assumptions!$B$13:$B$18,MATCH(E12372,Assumptions!$A$13:$A$18,0))*F12372)),2)</f>
        <v>0</v>
      </c>
    </row>
    <row r="12373" customFormat="false" ht="15" hidden="false" customHeight="false" outlineLevel="0" collapsed="false">
      <c r="A12373" s="24" t="s">
        <v>13196</v>
      </c>
      <c r="B12373" s="39" t="n">
        <v>46280</v>
      </c>
      <c r="C12373" s="24" t="s">
        <v>634</v>
      </c>
      <c r="D12373" s="24" t="s">
        <v>826</v>
      </c>
      <c r="E12373" s="24" t="s">
        <v>111</v>
      </c>
      <c r="F12373" s="38" t="n">
        <v>200</v>
      </c>
      <c r="G12373" s="42" t="n">
        <f aca="false">DATE(YEAR(B12373),MONTH(B12373),1)</f>
        <v>46266</v>
      </c>
      <c r="H12373" s="24" t="str">
        <f aca="false">INDEX(Customers!$B$2:$B$601,MATCH(C12373,Customers!$A$2:$A$601,0))</f>
        <v>Coast</v>
      </c>
      <c r="I12373" s="43" t="n">
        <f aca="false">ROUND(MIN(INDEX(Assumptions!$D$13:$D$18,MATCH(E12373,Assumptions!$A$13:$A$18,0)),MAX(INDEX(Assumptions!$C$13:$C$18,MATCH(E12373,Assumptions!$A$13:$A$18,0)),INDEX(Assumptions!$B$13:$B$18,MATCH(E12373,Assumptions!$A$13:$A$18,0))*F12373)),2)</f>
        <v>8</v>
      </c>
    </row>
    <row r="12374" customFormat="false" ht="15" hidden="false" customHeight="false" outlineLevel="0" collapsed="false">
      <c r="A12374" s="24" t="s">
        <v>13197</v>
      </c>
      <c r="B12374" s="39" t="n">
        <v>46280</v>
      </c>
      <c r="C12374" s="24" t="s">
        <v>639</v>
      </c>
      <c r="D12374" s="24" t="s">
        <v>152</v>
      </c>
      <c r="E12374" s="24" t="s">
        <v>107</v>
      </c>
      <c r="F12374" s="38" t="n">
        <v>2070</v>
      </c>
      <c r="G12374" s="42" t="n">
        <f aca="false">DATE(YEAR(B12374),MONTH(B12374),1)</f>
        <v>46266</v>
      </c>
      <c r="H12374" s="24" t="str">
        <f aca="false">INDEX(Customers!$B$2:$B$601,MATCH(C12374,Customers!$A$2:$A$601,0))</f>
        <v>Nairobi</v>
      </c>
      <c r="I12374" s="43" t="n">
        <f aca="false">ROUND(MIN(INDEX(Assumptions!$D$13:$D$18,MATCH(E12374,Assumptions!$A$13:$A$18,0)),MAX(INDEX(Assumptions!$C$13:$C$18,MATCH(E12374,Assumptions!$A$13:$A$18,0)),INDEX(Assumptions!$B$13:$B$18,MATCH(E12374,Assumptions!$A$13:$A$18,0))*F12374)),2)</f>
        <v>0</v>
      </c>
    </row>
    <row r="12375" customFormat="false" ht="15" hidden="false" customHeight="false" outlineLevel="0" collapsed="false">
      <c r="A12375" s="24" t="s">
        <v>13198</v>
      </c>
      <c r="B12375" s="39" t="n">
        <v>46280</v>
      </c>
      <c r="C12375" s="24" t="s">
        <v>639</v>
      </c>
      <c r="D12375" s="24" t="s">
        <v>152</v>
      </c>
      <c r="E12375" s="24" t="s">
        <v>107</v>
      </c>
      <c r="F12375" s="38" t="n">
        <v>10820</v>
      </c>
      <c r="G12375" s="42" t="n">
        <f aca="false">DATE(YEAR(B12375),MONTH(B12375),1)</f>
        <v>46266</v>
      </c>
      <c r="H12375" s="24" t="str">
        <f aca="false">INDEX(Customers!$B$2:$B$601,MATCH(C12375,Customers!$A$2:$A$601,0))</f>
        <v>Nairobi</v>
      </c>
      <c r="I12375" s="43" t="n">
        <f aca="false">ROUND(MIN(INDEX(Assumptions!$D$13:$D$18,MATCH(E12375,Assumptions!$A$13:$A$18,0)),MAX(INDEX(Assumptions!$C$13:$C$18,MATCH(E12375,Assumptions!$A$13:$A$18,0)),INDEX(Assumptions!$B$13:$B$18,MATCH(E12375,Assumptions!$A$13:$A$18,0))*F12375)),2)</f>
        <v>0</v>
      </c>
    </row>
    <row r="12376" customFormat="false" ht="15" hidden="false" customHeight="false" outlineLevel="0" collapsed="false">
      <c r="A12376" s="24" t="s">
        <v>13199</v>
      </c>
      <c r="B12376" s="39" t="n">
        <v>46280</v>
      </c>
      <c r="C12376" s="24" t="s">
        <v>673</v>
      </c>
      <c r="D12376" s="24" t="s">
        <v>826</v>
      </c>
      <c r="E12376" s="24" t="s">
        <v>103</v>
      </c>
      <c r="F12376" s="38" t="n">
        <v>1640</v>
      </c>
      <c r="G12376" s="42" t="n">
        <f aca="false">DATE(YEAR(B12376),MONTH(B12376),1)</f>
        <v>46266</v>
      </c>
      <c r="H12376" s="24" t="str">
        <f aca="false">INDEX(Customers!$B$2:$B$601,MATCH(C12376,Customers!$A$2:$A$601,0))</f>
        <v>Nairobi</v>
      </c>
      <c r="I12376" s="43" t="n">
        <f aca="false">ROUND(MIN(INDEX(Assumptions!$D$13:$D$18,MATCH(E12376,Assumptions!$A$13:$A$18,0)),MAX(INDEX(Assumptions!$C$13:$C$18,MATCH(E12376,Assumptions!$A$13:$A$18,0)),INDEX(Assumptions!$B$13:$B$18,MATCH(E12376,Assumptions!$A$13:$A$18,0))*F12376)),2)</f>
        <v>16.4</v>
      </c>
    </row>
    <row r="12377" customFormat="false" ht="15" hidden="false" customHeight="false" outlineLevel="0" collapsed="false">
      <c r="A12377" s="24" t="s">
        <v>13200</v>
      </c>
      <c r="B12377" s="39" t="n">
        <v>46280</v>
      </c>
      <c r="C12377" s="24" t="s">
        <v>678</v>
      </c>
      <c r="D12377" s="24" t="s">
        <v>826</v>
      </c>
      <c r="E12377" s="24" t="s">
        <v>103</v>
      </c>
      <c r="F12377" s="38" t="n">
        <v>1970</v>
      </c>
      <c r="G12377" s="42" t="n">
        <f aca="false">DATE(YEAR(B12377),MONTH(B12377),1)</f>
        <v>46266</v>
      </c>
      <c r="H12377" s="24" t="str">
        <f aca="false">INDEX(Customers!$B$2:$B$601,MATCH(C12377,Customers!$A$2:$A$601,0))</f>
        <v>Coast</v>
      </c>
      <c r="I12377" s="43" t="n">
        <f aca="false">ROUND(MIN(INDEX(Assumptions!$D$13:$D$18,MATCH(E12377,Assumptions!$A$13:$A$18,0)),MAX(INDEX(Assumptions!$C$13:$C$18,MATCH(E12377,Assumptions!$A$13:$A$18,0)),INDEX(Assumptions!$B$13:$B$18,MATCH(E12377,Assumptions!$A$13:$A$18,0))*F12377)),2)</f>
        <v>19.7</v>
      </c>
    </row>
    <row r="12378" customFormat="false" ht="15" hidden="false" customHeight="false" outlineLevel="0" collapsed="false">
      <c r="A12378" s="24" t="s">
        <v>13201</v>
      </c>
      <c r="B12378" s="39" t="n">
        <v>46280</v>
      </c>
      <c r="C12378" s="24" t="s">
        <v>687</v>
      </c>
      <c r="D12378" s="24" t="s">
        <v>826</v>
      </c>
      <c r="E12378" s="24" t="s">
        <v>111</v>
      </c>
      <c r="F12378" s="38" t="n">
        <v>50</v>
      </c>
      <c r="G12378" s="42" t="n">
        <f aca="false">DATE(YEAR(B12378),MONTH(B12378),1)</f>
        <v>46266</v>
      </c>
      <c r="H12378" s="24" t="str">
        <f aca="false">INDEX(Customers!$B$2:$B$601,MATCH(C12378,Customers!$A$2:$A$601,0))</f>
        <v>Central</v>
      </c>
      <c r="I12378" s="43" t="n">
        <f aca="false">ROUND(MIN(INDEX(Assumptions!$D$13:$D$18,MATCH(E12378,Assumptions!$A$13:$A$18,0)),MAX(INDEX(Assumptions!$C$13:$C$18,MATCH(E12378,Assumptions!$A$13:$A$18,0)),INDEX(Assumptions!$B$13:$B$18,MATCH(E12378,Assumptions!$A$13:$A$18,0))*F12378)),2)</f>
        <v>2</v>
      </c>
    </row>
    <row r="12379" customFormat="false" ht="15" hidden="false" customHeight="false" outlineLevel="0" collapsed="false">
      <c r="A12379" s="24" t="s">
        <v>13202</v>
      </c>
      <c r="B12379" s="39" t="n">
        <v>46280</v>
      </c>
      <c r="C12379" s="24" t="s">
        <v>699</v>
      </c>
      <c r="D12379" s="24" t="s">
        <v>826</v>
      </c>
      <c r="E12379" s="24" t="s">
        <v>109</v>
      </c>
      <c r="F12379" s="38" t="n">
        <v>910</v>
      </c>
      <c r="G12379" s="42" t="n">
        <f aca="false">DATE(YEAR(B12379),MONTH(B12379),1)</f>
        <v>46266</v>
      </c>
      <c r="H12379" s="24" t="str">
        <f aca="false">INDEX(Customers!$B$2:$B$601,MATCH(C12379,Customers!$A$2:$A$601,0))</f>
        <v>Nairobi</v>
      </c>
      <c r="I12379" s="43" t="n">
        <f aca="false">ROUND(MIN(INDEX(Assumptions!$D$13:$D$18,MATCH(E12379,Assumptions!$A$13:$A$18,0)),MAX(INDEX(Assumptions!$C$13:$C$18,MATCH(E12379,Assumptions!$A$13:$A$18,0)),INDEX(Assumptions!$B$13:$B$18,MATCH(E12379,Assumptions!$A$13:$A$18,0))*F12379)),2)</f>
        <v>3.64</v>
      </c>
    </row>
    <row r="12380" customFormat="false" ht="15" hidden="false" customHeight="false" outlineLevel="0" collapsed="false">
      <c r="A12380" s="24" t="s">
        <v>13203</v>
      </c>
      <c r="B12380" s="39" t="n">
        <v>46280</v>
      </c>
      <c r="C12380" s="24" t="s">
        <v>701</v>
      </c>
      <c r="D12380" s="24" t="s">
        <v>153</v>
      </c>
      <c r="E12380" s="24" t="s">
        <v>107</v>
      </c>
      <c r="F12380" s="38" t="n">
        <v>12750</v>
      </c>
      <c r="G12380" s="42" t="n">
        <f aca="false">DATE(YEAR(B12380),MONTH(B12380),1)</f>
        <v>46266</v>
      </c>
      <c r="H12380" s="24" t="str">
        <f aca="false">INDEX(Customers!$B$2:$B$601,MATCH(C12380,Customers!$A$2:$A$601,0))</f>
        <v>Nairobi</v>
      </c>
      <c r="I12380" s="43" t="n">
        <f aca="false">ROUND(MIN(INDEX(Assumptions!$D$13:$D$18,MATCH(E12380,Assumptions!$A$13:$A$18,0)),MAX(INDEX(Assumptions!$C$13:$C$18,MATCH(E12380,Assumptions!$A$13:$A$18,0)),INDEX(Assumptions!$B$13:$B$18,MATCH(E12380,Assumptions!$A$13:$A$18,0))*F12380)),2)</f>
        <v>0</v>
      </c>
    </row>
    <row r="12381" customFormat="false" ht="15" hidden="false" customHeight="false" outlineLevel="0" collapsed="false">
      <c r="A12381" s="24" t="s">
        <v>13204</v>
      </c>
      <c r="B12381" s="39" t="n">
        <v>46280</v>
      </c>
      <c r="C12381" s="24" t="s">
        <v>724</v>
      </c>
      <c r="D12381" s="24" t="s">
        <v>826</v>
      </c>
      <c r="E12381" s="24" t="s">
        <v>109</v>
      </c>
      <c r="F12381" s="38" t="n">
        <v>1980</v>
      </c>
      <c r="G12381" s="42" t="n">
        <f aca="false">DATE(YEAR(B12381),MONTH(B12381),1)</f>
        <v>46266</v>
      </c>
      <c r="H12381" s="24" t="str">
        <f aca="false">INDEX(Customers!$B$2:$B$601,MATCH(C12381,Customers!$A$2:$A$601,0))</f>
        <v>Central</v>
      </c>
      <c r="I12381" s="43" t="n">
        <f aca="false">ROUND(MIN(INDEX(Assumptions!$D$13:$D$18,MATCH(E12381,Assumptions!$A$13:$A$18,0)),MAX(INDEX(Assumptions!$C$13:$C$18,MATCH(E12381,Assumptions!$A$13:$A$18,0)),INDEX(Assumptions!$B$13:$B$18,MATCH(E12381,Assumptions!$A$13:$A$18,0))*F12381)),2)</f>
        <v>7.92</v>
      </c>
    </row>
    <row r="12382" customFormat="false" ht="15" hidden="false" customHeight="false" outlineLevel="0" collapsed="false">
      <c r="A12382" s="24" t="s">
        <v>13205</v>
      </c>
      <c r="B12382" s="39" t="n">
        <v>46280</v>
      </c>
      <c r="C12382" s="24" t="s">
        <v>744</v>
      </c>
      <c r="D12382" s="24" t="s">
        <v>826</v>
      </c>
      <c r="E12382" s="24" t="s">
        <v>111</v>
      </c>
      <c r="F12382" s="38" t="n">
        <v>50</v>
      </c>
      <c r="G12382" s="42" t="n">
        <f aca="false">DATE(YEAR(B12382),MONTH(B12382),1)</f>
        <v>46266</v>
      </c>
      <c r="H12382" s="24" t="str">
        <f aca="false">INDEX(Customers!$B$2:$B$601,MATCH(C12382,Customers!$A$2:$A$601,0))</f>
        <v>Rift Valley</v>
      </c>
      <c r="I12382" s="43" t="n">
        <f aca="false">ROUND(MIN(INDEX(Assumptions!$D$13:$D$18,MATCH(E12382,Assumptions!$A$13:$A$18,0)),MAX(INDEX(Assumptions!$C$13:$C$18,MATCH(E12382,Assumptions!$A$13:$A$18,0)),INDEX(Assumptions!$B$13:$B$18,MATCH(E12382,Assumptions!$A$13:$A$18,0))*F12382)),2)</f>
        <v>2</v>
      </c>
    </row>
    <row r="12383" customFormat="false" ht="15" hidden="false" customHeight="false" outlineLevel="0" collapsed="false">
      <c r="A12383" s="24" t="s">
        <v>13206</v>
      </c>
      <c r="B12383" s="39" t="n">
        <v>46280</v>
      </c>
      <c r="C12383" s="24" t="s">
        <v>746</v>
      </c>
      <c r="D12383" s="24" t="s">
        <v>826</v>
      </c>
      <c r="E12383" s="24" t="s">
        <v>103</v>
      </c>
      <c r="F12383" s="38" t="n">
        <v>3930</v>
      </c>
      <c r="G12383" s="42" t="n">
        <f aca="false">DATE(YEAR(B12383),MONTH(B12383),1)</f>
        <v>46266</v>
      </c>
      <c r="H12383" s="24" t="str">
        <f aca="false">INDEX(Customers!$B$2:$B$601,MATCH(C12383,Customers!$A$2:$A$601,0))</f>
        <v>Coast</v>
      </c>
      <c r="I12383" s="43" t="n">
        <f aca="false">ROUND(MIN(INDEX(Assumptions!$D$13:$D$18,MATCH(E12383,Assumptions!$A$13:$A$18,0)),MAX(INDEX(Assumptions!$C$13:$C$18,MATCH(E12383,Assumptions!$A$13:$A$18,0)),INDEX(Assumptions!$B$13:$B$18,MATCH(E12383,Assumptions!$A$13:$A$18,0))*F12383)),2)</f>
        <v>39.3</v>
      </c>
    </row>
    <row r="12384" customFormat="false" ht="15" hidden="false" customHeight="false" outlineLevel="0" collapsed="false">
      <c r="A12384" s="24" t="s">
        <v>13207</v>
      </c>
      <c r="B12384" s="39" t="n">
        <v>46280</v>
      </c>
      <c r="C12384" s="24" t="s">
        <v>749</v>
      </c>
      <c r="D12384" s="24" t="s">
        <v>826</v>
      </c>
      <c r="E12384" s="24" t="s">
        <v>111</v>
      </c>
      <c r="F12384" s="38" t="n">
        <v>20</v>
      </c>
      <c r="G12384" s="42" t="n">
        <f aca="false">DATE(YEAR(B12384),MONTH(B12384),1)</f>
        <v>46266</v>
      </c>
      <c r="H12384" s="24" t="str">
        <f aca="false">INDEX(Customers!$B$2:$B$601,MATCH(C12384,Customers!$A$2:$A$601,0))</f>
        <v>Nairobi</v>
      </c>
      <c r="I12384" s="43" t="n">
        <f aca="false">ROUND(MIN(INDEX(Assumptions!$D$13:$D$18,MATCH(E12384,Assumptions!$A$13:$A$18,0)),MAX(INDEX(Assumptions!$C$13:$C$18,MATCH(E12384,Assumptions!$A$13:$A$18,0)),INDEX(Assumptions!$B$13:$B$18,MATCH(E12384,Assumptions!$A$13:$A$18,0))*F12384)),2)</f>
        <v>0.8</v>
      </c>
    </row>
    <row r="12385" customFormat="false" ht="15" hidden="false" customHeight="false" outlineLevel="0" collapsed="false">
      <c r="A12385" s="24" t="s">
        <v>13208</v>
      </c>
      <c r="B12385" s="39" t="n">
        <v>46280</v>
      </c>
      <c r="C12385" s="24" t="s">
        <v>762</v>
      </c>
      <c r="D12385" s="24" t="s">
        <v>826</v>
      </c>
      <c r="E12385" s="24" t="s">
        <v>103</v>
      </c>
      <c r="F12385" s="38" t="n">
        <v>4600</v>
      </c>
      <c r="G12385" s="42" t="n">
        <f aca="false">DATE(YEAR(B12385),MONTH(B12385),1)</f>
        <v>46266</v>
      </c>
      <c r="H12385" s="24" t="str">
        <f aca="false">INDEX(Customers!$B$2:$B$601,MATCH(C12385,Customers!$A$2:$A$601,0))</f>
        <v>Western</v>
      </c>
      <c r="I12385" s="43" t="n">
        <f aca="false">ROUND(MIN(INDEX(Assumptions!$D$13:$D$18,MATCH(E12385,Assumptions!$A$13:$A$18,0)),MAX(INDEX(Assumptions!$C$13:$C$18,MATCH(E12385,Assumptions!$A$13:$A$18,0)),INDEX(Assumptions!$B$13:$B$18,MATCH(E12385,Assumptions!$A$13:$A$18,0))*F12385)),2)</f>
        <v>46</v>
      </c>
    </row>
    <row r="12386" customFormat="false" ht="15" hidden="false" customHeight="false" outlineLevel="0" collapsed="false">
      <c r="A12386" s="24" t="s">
        <v>13209</v>
      </c>
      <c r="B12386" s="39" t="n">
        <v>46280</v>
      </c>
      <c r="C12386" s="24" t="s">
        <v>791</v>
      </c>
      <c r="D12386" s="24" t="s">
        <v>826</v>
      </c>
      <c r="E12386" s="24" t="s">
        <v>113</v>
      </c>
      <c r="F12386" s="38" t="n">
        <v>50</v>
      </c>
      <c r="G12386" s="42" t="n">
        <f aca="false">DATE(YEAR(B12386),MONTH(B12386),1)</f>
        <v>46266</v>
      </c>
      <c r="H12386" s="24" t="str">
        <f aca="false">INDEX(Customers!$B$2:$B$601,MATCH(C12386,Customers!$A$2:$A$601,0))</f>
        <v>Coast</v>
      </c>
      <c r="I12386" s="43" t="n">
        <f aca="false">ROUND(MIN(INDEX(Assumptions!$D$13:$D$18,MATCH(E12386,Assumptions!$A$13:$A$18,0)),MAX(INDEX(Assumptions!$C$13:$C$18,MATCH(E12386,Assumptions!$A$13:$A$18,0)),INDEX(Assumptions!$B$13:$B$18,MATCH(E12386,Assumptions!$A$13:$A$18,0))*F12386)),2)</f>
        <v>2.5</v>
      </c>
    </row>
    <row r="12387" customFormat="false" ht="15" hidden="false" customHeight="false" outlineLevel="0" collapsed="false">
      <c r="A12387" s="24" t="s">
        <v>13210</v>
      </c>
      <c r="B12387" s="39" t="n">
        <v>46280</v>
      </c>
      <c r="C12387" s="24" t="s">
        <v>818</v>
      </c>
      <c r="D12387" s="24" t="s">
        <v>826</v>
      </c>
      <c r="E12387" s="24" t="s">
        <v>103</v>
      </c>
      <c r="F12387" s="38" t="n">
        <v>890</v>
      </c>
      <c r="G12387" s="42" t="n">
        <f aca="false">DATE(YEAR(B12387),MONTH(B12387),1)</f>
        <v>46266</v>
      </c>
      <c r="H12387" s="24" t="str">
        <f aca="false">INDEX(Customers!$B$2:$B$601,MATCH(C12387,Customers!$A$2:$A$601,0))</f>
        <v>Central</v>
      </c>
      <c r="I12387" s="43" t="n">
        <f aca="false">ROUND(MIN(INDEX(Assumptions!$D$13:$D$18,MATCH(E12387,Assumptions!$A$13:$A$18,0)),MAX(INDEX(Assumptions!$C$13:$C$18,MATCH(E12387,Assumptions!$A$13:$A$18,0)),INDEX(Assumptions!$B$13:$B$18,MATCH(E12387,Assumptions!$A$13:$A$18,0))*F12387)),2)</f>
        <v>8.9</v>
      </c>
    </row>
    <row r="12388" customFormat="false" ht="15" hidden="false" customHeight="false" outlineLevel="0" collapsed="false">
      <c r="A12388" s="24" t="s">
        <v>13211</v>
      </c>
      <c r="B12388" s="39" t="n">
        <v>46281</v>
      </c>
      <c r="C12388" s="24" t="s">
        <v>219</v>
      </c>
      <c r="D12388" s="24" t="s">
        <v>826</v>
      </c>
      <c r="E12388" s="24" t="s">
        <v>113</v>
      </c>
      <c r="F12388" s="38" t="n">
        <v>250</v>
      </c>
      <c r="G12388" s="42" t="n">
        <f aca="false">DATE(YEAR(B12388),MONTH(B12388),1)</f>
        <v>46266</v>
      </c>
      <c r="H12388" s="24" t="str">
        <f aca="false">INDEX(Customers!$B$2:$B$601,MATCH(C12388,Customers!$A$2:$A$601,0))</f>
        <v>Rift Valley</v>
      </c>
      <c r="I12388" s="43" t="n">
        <f aca="false">ROUND(MIN(INDEX(Assumptions!$D$13:$D$18,MATCH(E12388,Assumptions!$A$13:$A$18,0)),MAX(INDEX(Assumptions!$C$13:$C$18,MATCH(E12388,Assumptions!$A$13:$A$18,0)),INDEX(Assumptions!$B$13:$B$18,MATCH(E12388,Assumptions!$A$13:$A$18,0))*F12388)),2)</f>
        <v>12.5</v>
      </c>
    </row>
    <row r="12389" customFormat="false" ht="15" hidden="false" customHeight="false" outlineLevel="0" collapsed="false">
      <c r="A12389" s="24" t="s">
        <v>13212</v>
      </c>
      <c r="B12389" s="39" t="n">
        <v>46281</v>
      </c>
      <c r="C12389" s="24" t="s">
        <v>247</v>
      </c>
      <c r="D12389" s="24" t="s">
        <v>195</v>
      </c>
      <c r="E12389" s="24" t="s">
        <v>105</v>
      </c>
      <c r="F12389" s="38" t="n">
        <v>7780</v>
      </c>
      <c r="G12389" s="42" t="n">
        <f aca="false">DATE(YEAR(B12389),MONTH(B12389),1)</f>
        <v>46266</v>
      </c>
      <c r="H12389" s="24" t="str">
        <f aca="false">INDEX(Customers!$B$2:$B$601,MATCH(C12389,Customers!$A$2:$A$601,0))</f>
        <v>Nairobi</v>
      </c>
      <c r="I12389" s="43" t="n">
        <f aca="false">ROUND(MIN(INDEX(Assumptions!$D$13:$D$18,MATCH(E12389,Assumptions!$A$13:$A$18,0)),MAX(INDEX(Assumptions!$C$13:$C$18,MATCH(E12389,Assumptions!$A$13:$A$18,0)),INDEX(Assumptions!$B$13:$B$18,MATCH(E12389,Assumptions!$A$13:$A$18,0))*F12389)),2)</f>
        <v>116.7</v>
      </c>
    </row>
    <row r="12390" customFormat="false" ht="15" hidden="false" customHeight="false" outlineLevel="0" collapsed="false">
      <c r="A12390" s="24" t="s">
        <v>13213</v>
      </c>
      <c r="B12390" s="39" t="n">
        <v>46281</v>
      </c>
      <c r="C12390" s="24" t="s">
        <v>258</v>
      </c>
      <c r="D12390" s="24" t="s">
        <v>826</v>
      </c>
      <c r="E12390" s="24" t="s">
        <v>109</v>
      </c>
      <c r="F12390" s="38" t="n">
        <v>13230</v>
      </c>
      <c r="G12390" s="42" t="n">
        <f aca="false">DATE(YEAR(B12390),MONTH(B12390),1)</f>
        <v>46266</v>
      </c>
      <c r="H12390" s="24" t="str">
        <f aca="false">INDEX(Customers!$B$2:$B$601,MATCH(C12390,Customers!$A$2:$A$601,0))</f>
        <v>Central</v>
      </c>
      <c r="I12390" s="43" t="n">
        <f aca="false">ROUND(MIN(INDEX(Assumptions!$D$13:$D$18,MATCH(E12390,Assumptions!$A$13:$A$18,0)),MAX(INDEX(Assumptions!$C$13:$C$18,MATCH(E12390,Assumptions!$A$13:$A$18,0)),INDEX(Assumptions!$B$13:$B$18,MATCH(E12390,Assumptions!$A$13:$A$18,0))*F12390)),2)</f>
        <v>40</v>
      </c>
    </row>
    <row r="12391" customFormat="false" ht="15" hidden="false" customHeight="false" outlineLevel="0" collapsed="false">
      <c r="A12391" s="24" t="s">
        <v>13214</v>
      </c>
      <c r="B12391" s="39" t="n">
        <v>46281</v>
      </c>
      <c r="C12391" s="24" t="s">
        <v>259</v>
      </c>
      <c r="D12391" s="24" t="s">
        <v>826</v>
      </c>
      <c r="E12391" s="24" t="s">
        <v>113</v>
      </c>
      <c r="F12391" s="38" t="n">
        <v>99</v>
      </c>
      <c r="G12391" s="42" t="n">
        <f aca="false">DATE(YEAR(B12391),MONTH(B12391),1)</f>
        <v>46266</v>
      </c>
      <c r="H12391" s="24" t="str">
        <f aca="false">INDEX(Customers!$B$2:$B$601,MATCH(C12391,Customers!$A$2:$A$601,0))</f>
        <v>Eastern</v>
      </c>
      <c r="I12391" s="43" t="n">
        <f aca="false">ROUND(MIN(INDEX(Assumptions!$D$13:$D$18,MATCH(E12391,Assumptions!$A$13:$A$18,0)),MAX(INDEX(Assumptions!$C$13:$C$18,MATCH(E12391,Assumptions!$A$13:$A$18,0)),INDEX(Assumptions!$B$13:$B$18,MATCH(E12391,Assumptions!$A$13:$A$18,0))*F12391)),2)</f>
        <v>4.95</v>
      </c>
    </row>
    <row r="12392" customFormat="false" ht="15" hidden="false" customHeight="false" outlineLevel="0" collapsed="false">
      <c r="A12392" s="24" t="s">
        <v>13215</v>
      </c>
      <c r="B12392" s="39" t="n">
        <v>46281</v>
      </c>
      <c r="C12392" s="24" t="s">
        <v>282</v>
      </c>
      <c r="D12392" s="24" t="s">
        <v>826</v>
      </c>
      <c r="E12392" s="24" t="s">
        <v>111</v>
      </c>
      <c r="F12392" s="38" t="n">
        <v>100</v>
      </c>
      <c r="G12392" s="42" t="n">
        <f aca="false">DATE(YEAR(B12392),MONTH(B12392),1)</f>
        <v>46266</v>
      </c>
      <c r="H12392" s="24" t="str">
        <f aca="false">INDEX(Customers!$B$2:$B$601,MATCH(C12392,Customers!$A$2:$A$601,0))</f>
        <v>Central</v>
      </c>
      <c r="I12392" s="43" t="n">
        <f aca="false">ROUND(MIN(INDEX(Assumptions!$D$13:$D$18,MATCH(E12392,Assumptions!$A$13:$A$18,0)),MAX(INDEX(Assumptions!$C$13:$C$18,MATCH(E12392,Assumptions!$A$13:$A$18,0)),INDEX(Assumptions!$B$13:$B$18,MATCH(E12392,Assumptions!$A$13:$A$18,0))*F12392)),2)</f>
        <v>4</v>
      </c>
    </row>
    <row r="12393" customFormat="false" ht="15" hidden="false" customHeight="false" outlineLevel="0" collapsed="false">
      <c r="A12393" s="24" t="s">
        <v>13216</v>
      </c>
      <c r="B12393" s="39" t="n">
        <v>46281</v>
      </c>
      <c r="C12393" s="24" t="s">
        <v>288</v>
      </c>
      <c r="D12393" s="24" t="s">
        <v>826</v>
      </c>
      <c r="E12393" s="24" t="s">
        <v>109</v>
      </c>
      <c r="F12393" s="38" t="n">
        <v>1940</v>
      </c>
      <c r="G12393" s="42" t="n">
        <f aca="false">DATE(YEAR(B12393),MONTH(B12393),1)</f>
        <v>46266</v>
      </c>
      <c r="H12393" s="24" t="str">
        <f aca="false">INDEX(Customers!$B$2:$B$601,MATCH(C12393,Customers!$A$2:$A$601,0))</f>
        <v>Central</v>
      </c>
      <c r="I12393" s="43" t="n">
        <f aca="false">ROUND(MIN(INDEX(Assumptions!$D$13:$D$18,MATCH(E12393,Assumptions!$A$13:$A$18,0)),MAX(INDEX(Assumptions!$C$13:$C$18,MATCH(E12393,Assumptions!$A$13:$A$18,0)),INDEX(Assumptions!$B$13:$B$18,MATCH(E12393,Assumptions!$A$13:$A$18,0))*F12393)),2)</f>
        <v>7.76</v>
      </c>
    </row>
    <row r="12394" customFormat="false" ht="15" hidden="false" customHeight="false" outlineLevel="0" collapsed="false">
      <c r="A12394" s="24" t="s">
        <v>13217</v>
      </c>
      <c r="B12394" s="39" t="n">
        <v>46281</v>
      </c>
      <c r="C12394" s="24" t="s">
        <v>323</v>
      </c>
      <c r="D12394" s="24" t="s">
        <v>178</v>
      </c>
      <c r="E12394" s="24" t="s">
        <v>105</v>
      </c>
      <c r="F12394" s="38" t="n">
        <v>45300</v>
      </c>
      <c r="G12394" s="42" t="n">
        <f aca="false">DATE(YEAR(B12394),MONTH(B12394),1)</f>
        <v>46266</v>
      </c>
      <c r="H12394" s="24" t="str">
        <f aca="false">INDEX(Customers!$B$2:$B$601,MATCH(C12394,Customers!$A$2:$A$601,0))</f>
        <v>Rift Valley</v>
      </c>
      <c r="I12394" s="43" t="n">
        <f aca="false">ROUND(MIN(INDEX(Assumptions!$D$13:$D$18,MATCH(E12394,Assumptions!$A$13:$A$18,0)),MAX(INDEX(Assumptions!$C$13:$C$18,MATCH(E12394,Assumptions!$A$13:$A$18,0)),INDEX(Assumptions!$B$13:$B$18,MATCH(E12394,Assumptions!$A$13:$A$18,0))*F12394)),2)</f>
        <v>200</v>
      </c>
    </row>
    <row r="12395" customFormat="false" ht="15" hidden="false" customHeight="false" outlineLevel="0" collapsed="false">
      <c r="A12395" s="24" t="s">
        <v>13218</v>
      </c>
      <c r="B12395" s="39" t="n">
        <v>46281</v>
      </c>
      <c r="C12395" s="24" t="s">
        <v>324</v>
      </c>
      <c r="D12395" s="24" t="s">
        <v>826</v>
      </c>
      <c r="E12395" s="24" t="s">
        <v>111</v>
      </c>
      <c r="F12395" s="38" t="n">
        <v>200</v>
      </c>
      <c r="G12395" s="42" t="n">
        <f aca="false">DATE(YEAR(B12395),MONTH(B12395),1)</f>
        <v>46266</v>
      </c>
      <c r="H12395" s="24" t="str">
        <f aca="false">INDEX(Customers!$B$2:$B$601,MATCH(C12395,Customers!$A$2:$A$601,0))</f>
        <v>Central</v>
      </c>
      <c r="I12395" s="43" t="n">
        <f aca="false">ROUND(MIN(INDEX(Assumptions!$D$13:$D$18,MATCH(E12395,Assumptions!$A$13:$A$18,0)),MAX(INDEX(Assumptions!$C$13:$C$18,MATCH(E12395,Assumptions!$A$13:$A$18,0)),INDEX(Assumptions!$B$13:$B$18,MATCH(E12395,Assumptions!$A$13:$A$18,0))*F12395)),2)</f>
        <v>8</v>
      </c>
    </row>
    <row r="12396" customFormat="false" ht="15" hidden="false" customHeight="false" outlineLevel="0" collapsed="false">
      <c r="A12396" s="24" t="s">
        <v>13219</v>
      </c>
      <c r="B12396" s="39" t="n">
        <v>46281</v>
      </c>
      <c r="C12396" s="24" t="s">
        <v>363</v>
      </c>
      <c r="D12396" s="24" t="s">
        <v>826</v>
      </c>
      <c r="E12396" s="24" t="s">
        <v>103</v>
      </c>
      <c r="F12396" s="38" t="n">
        <v>1720</v>
      </c>
      <c r="G12396" s="42" t="n">
        <f aca="false">DATE(YEAR(B12396),MONTH(B12396),1)</f>
        <v>46266</v>
      </c>
      <c r="H12396" s="24" t="str">
        <f aca="false">INDEX(Customers!$B$2:$B$601,MATCH(C12396,Customers!$A$2:$A$601,0))</f>
        <v>Nairobi</v>
      </c>
      <c r="I12396" s="43" t="n">
        <f aca="false">ROUND(MIN(INDEX(Assumptions!$D$13:$D$18,MATCH(E12396,Assumptions!$A$13:$A$18,0)),MAX(INDEX(Assumptions!$C$13:$C$18,MATCH(E12396,Assumptions!$A$13:$A$18,0)),INDEX(Assumptions!$B$13:$B$18,MATCH(E12396,Assumptions!$A$13:$A$18,0))*F12396)),2)</f>
        <v>17.2</v>
      </c>
    </row>
    <row r="12397" customFormat="false" ht="15" hidden="false" customHeight="false" outlineLevel="0" collapsed="false">
      <c r="A12397" s="24" t="s">
        <v>13220</v>
      </c>
      <c r="B12397" s="39" t="n">
        <v>46281</v>
      </c>
      <c r="C12397" s="24" t="s">
        <v>376</v>
      </c>
      <c r="D12397" s="24" t="s">
        <v>162</v>
      </c>
      <c r="E12397" s="24" t="s">
        <v>105</v>
      </c>
      <c r="F12397" s="38" t="n">
        <v>2470</v>
      </c>
      <c r="G12397" s="42" t="n">
        <f aca="false">DATE(YEAR(B12397),MONTH(B12397),1)</f>
        <v>46266</v>
      </c>
      <c r="H12397" s="24" t="str">
        <f aca="false">INDEX(Customers!$B$2:$B$601,MATCH(C12397,Customers!$A$2:$A$601,0))</f>
        <v>Nairobi</v>
      </c>
      <c r="I12397" s="43" t="n">
        <f aca="false">ROUND(MIN(INDEX(Assumptions!$D$13:$D$18,MATCH(E12397,Assumptions!$A$13:$A$18,0)),MAX(INDEX(Assumptions!$C$13:$C$18,MATCH(E12397,Assumptions!$A$13:$A$18,0)),INDEX(Assumptions!$B$13:$B$18,MATCH(E12397,Assumptions!$A$13:$A$18,0))*F12397)),2)</f>
        <v>37.05</v>
      </c>
    </row>
    <row r="12398" customFormat="false" ht="15" hidden="false" customHeight="false" outlineLevel="0" collapsed="false">
      <c r="A12398" s="24" t="s">
        <v>13221</v>
      </c>
      <c r="B12398" s="39" t="n">
        <v>46281</v>
      </c>
      <c r="C12398" s="24" t="s">
        <v>380</v>
      </c>
      <c r="D12398" s="24" t="s">
        <v>826</v>
      </c>
      <c r="E12398" s="24" t="s">
        <v>103</v>
      </c>
      <c r="F12398" s="38" t="n">
        <v>2160</v>
      </c>
      <c r="G12398" s="42" t="n">
        <f aca="false">DATE(YEAR(B12398),MONTH(B12398),1)</f>
        <v>46266</v>
      </c>
      <c r="H12398" s="24" t="str">
        <f aca="false">INDEX(Customers!$B$2:$B$601,MATCH(C12398,Customers!$A$2:$A$601,0))</f>
        <v>Western</v>
      </c>
      <c r="I12398" s="43" t="n">
        <f aca="false">ROUND(MIN(INDEX(Assumptions!$D$13:$D$18,MATCH(E12398,Assumptions!$A$13:$A$18,0)),MAX(INDEX(Assumptions!$C$13:$C$18,MATCH(E12398,Assumptions!$A$13:$A$18,0)),INDEX(Assumptions!$B$13:$B$18,MATCH(E12398,Assumptions!$A$13:$A$18,0))*F12398)),2)</f>
        <v>21.6</v>
      </c>
    </row>
    <row r="12399" customFormat="false" ht="15" hidden="false" customHeight="false" outlineLevel="0" collapsed="false">
      <c r="A12399" s="24" t="s">
        <v>13222</v>
      </c>
      <c r="B12399" s="39" t="n">
        <v>46281</v>
      </c>
      <c r="C12399" s="24" t="s">
        <v>385</v>
      </c>
      <c r="D12399" s="24" t="s">
        <v>169</v>
      </c>
      <c r="E12399" s="24" t="s">
        <v>105</v>
      </c>
      <c r="F12399" s="38" t="n">
        <v>10830</v>
      </c>
      <c r="G12399" s="42" t="n">
        <f aca="false">DATE(YEAR(B12399),MONTH(B12399),1)</f>
        <v>46266</v>
      </c>
      <c r="H12399" s="24" t="str">
        <f aca="false">INDEX(Customers!$B$2:$B$601,MATCH(C12399,Customers!$A$2:$A$601,0))</f>
        <v>Central</v>
      </c>
      <c r="I12399" s="43" t="n">
        <f aca="false">ROUND(MIN(INDEX(Assumptions!$D$13:$D$18,MATCH(E12399,Assumptions!$A$13:$A$18,0)),MAX(INDEX(Assumptions!$C$13:$C$18,MATCH(E12399,Assumptions!$A$13:$A$18,0)),INDEX(Assumptions!$B$13:$B$18,MATCH(E12399,Assumptions!$A$13:$A$18,0))*F12399)),2)</f>
        <v>162.45</v>
      </c>
    </row>
    <row r="12400" customFormat="false" ht="15" hidden="false" customHeight="false" outlineLevel="0" collapsed="false">
      <c r="A12400" s="24" t="s">
        <v>13223</v>
      </c>
      <c r="B12400" s="39" t="n">
        <v>46281</v>
      </c>
      <c r="C12400" s="24" t="s">
        <v>396</v>
      </c>
      <c r="D12400" s="24" t="s">
        <v>826</v>
      </c>
      <c r="E12400" s="24" t="s">
        <v>103</v>
      </c>
      <c r="F12400" s="38" t="n">
        <v>8870</v>
      </c>
      <c r="G12400" s="42" t="n">
        <f aca="false">DATE(YEAR(B12400),MONTH(B12400),1)</f>
        <v>46266</v>
      </c>
      <c r="H12400" s="24" t="str">
        <f aca="false">INDEX(Customers!$B$2:$B$601,MATCH(C12400,Customers!$A$2:$A$601,0))</f>
        <v>Nairobi</v>
      </c>
      <c r="I12400" s="43" t="n">
        <f aca="false">ROUND(MIN(INDEX(Assumptions!$D$13:$D$18,MATCH(E12400,Assumptions!$A$13:$A$18,0)),MAX(INDEX(Assumptions!$C$13:$C$18,MATCH(E12400,Assumptions!$A$13:$A$18,0)),INDEX(Assumptions!$B$13:$B$18,MATCH(E12400,Assumptions!$A$13:$A$18,0))*F12400)),2)</f>
        <v>88.7</v>
      </c>
    </row>
    <row r="12401" customFormat="false" ht="15" hidden="false" customHeight="false" outlineLevel="0" collapsed="false">
      <c r="A12401" s="24" t="s">
        <v>13224</v>
      </c>
      <c r="B12401" s="39" t="n">
        <v>46281</v>
      </c>
      <c r="C12401" s="24" t="s">
        <v>433</v>
      </c>
      <c r="D12401" s="24" t="s">
        <v>826</v>
      </c>
      <c r="E12401" s="24" t="s">
        <v>103</v>
      </c>
      <c r="F12401" s="38" t="n">
        <v>5180</v>
      </c>
      <c r="G12401" s="42" t="n">
        <f aca="false">DATE(YEAR(B12401),MONTH(B12401),1)</f>
        <v>46266</v>
      </c>
      <c r="H12401" s="24" t="str">
        <f aca="false">INDEX(Customers!$B$2:$B$601,MATCH(C12401,Customers!$A$2:$A$601,0))</f>
        <v>Nairobi</v>
      </c>
      <c r="I12401" s="43" t="n">
        <f aca="false">ROUND(MIN(INDEX(Assumptions!$D$13:$D$18,MATCH(E12401,Assumptions!$A$13:$A$18,0)),MAX(INDEX(Assumptions!$C$13:$C$18,MATCH(E12401,Assumptions!$A$13:$A$18,0)),INDEX(Assumptions!$B$13:$B$18,MATCH(E12401,Assumptions!$A$13:$A$18,0))*F12401)),2)</f>
        <v>51.8</v>
      </c>
    </row>
    <row r="12402" customFormat="false" ht="15" hidden="false" customHeight="false" outlineLevel="0" collapsed="false">
      <c r="A12402" s="24" t="s">
        <v>13225</v>
      </c>
      <c r="B12402" s="39" t="n">
        <v>46281</v>
      </c>
      <c r="C12402" s="24" t="s">
        <v>449</v>
      </c>
      <c r="D12402" s="24" t="s">
        <v>826</v>
      </c>
      <c r="E12402" s="24" t="s">
        <v>103</v>
      </c>
      <c r="F12402" s="38" t="n">
        <v>3080</v>
      </c>
      <c r="G12402" s="42" t="n">
        <f aca="false">DATE(YEAR(B12402),MONTH(B12402),1)</f>
        <v>46266</v>
      </c>
      <c r="H12402" s="24" t="str">
        <f aca="false">INDEX(Customers!$B$2:$B$601,MATCH(C12402,Customers!$A$2:$A$601,0))</f>
        <v>Rift Valley</v>
      </c>
      <c r="I12402" s="43" t="n">
        <f aca="false">ROUND(MIN(INDEX(Assumptions!$D$13:$D$18,MATCH(E12402,Assumptions!$A$13:$A$18,0)),MAX(INDEX(Assumptions!$C$13:$C$18,MATCH(E12402,Assumptions!$A$13:$A$18,0)),INDEX(Assumptions!$B$13:$B$18,MATCH(E12402,Assumptions!$A$13:$A$18,0))*F12402)),2)</f>
        <v>30.8</v>
      </c>
    </row>
    <row r="12403" customFormat="false" ht="15" hidden="false" customHeight="false" outlineLevel="0" collapsed="false">
      <c r="A12403" s="24" t="s">
        <v>13226</v>
      </c>
      <c r="B12403" s="39" t="n">
        <v>46281</v>
      </c>
      <c r="C12403" s="24" t="s">
        <v>476</v>
      </c>
      <c r="D12403" s="24" t="s">
        <v>826</v>
      </c>
      <c r="E12403" s="24" t="s">
        <v>109</v>
      </c>
      <c r="F12403" s="38" t="n">
        <v>2800</v>
      </c>
      <c r="G12403" s="42" t="n">
        <f aca="false">DATE(YEAR(B12403),MONTH(B12403),1)</f>
        <v>46266</v>
      </c>
      <c r="H12403" s="24" t="str">
        <f aca="false">INDEX(Customers!$B$2:$B$601,MATCH(C12403,Customers!$A$2:$A$601,0))</f>
        <v>Coast</v>
      </c>
      <c r="I12403" s="43" t="n">
        <f aca="false">ROUND(MIN(INDEX(Assumptions!$D$13:$D$18,MATCH(E12403,Assumptions!$A$13:$A$18,0)),MAX(INDEX(Assumptions!$C$13:$C$18,MATCH(E12403,Assumptions!$A$13:$A$18,0)),INDEX(Assumptions!$B$13:$B$18,MATCH(E12403,Assumptions!$A$13:$A$18,0))*F12403)),2)</f>
        <v>11.2</v>
      </c>
    </row>
    <row r="12404" customFormat="false" ht="15" hidden="false" customHeight="false" outlineLevel="0" collapsed="false">
      <c r="A12404" s="24" t="s">
        <v>13227</v>
      </c>
      <c r="B12404" s="39" t="n">
        <v>46281</v>
      </c>
      <c r="C12404" s="24" t="s">
        <v>492</v>
      </c>
      <c r="D12404" s="24" t="s">
        <v>209</v>
      </c>
      <c r="E12404" s="24" t="s">
        <v>105</v>
      </c>
      <c r="F12404" s="38" t="n">
        <v>7540</v>
      </c>
      <c r="G12404" s="42" t="n">
        <f aca="false">DATE(YEAR(B12404),MONTH(B12404),1)</f>
        <v>46266</v>
      </c>
      <c r="H12404" s="24" t="str">
        <f aca="false">INDEX(Customers!$B$2:$B$601,MATCH(C12404,Customers!$A$2:$A$601,0))</f>
        <v>Eastern</v>
      </c>
      <c r="I12404" s="43" t="n">
        <f aca="false">ROUND(MIN(INDEX(Assumptions!$D$13:$D$18,MATCH(E12404,Assumptions!$A$13:$A$18,0)),MAX(INDEX(Assumptions!$C$13:$C$18,MATCH(E12404,Assumptions!$A$13:$A$18,0)),INDEX(Assumptions!$B$13:$B$18,MATCH(E12404,Assumptions!$A$13:$A$18,0))*F12404)),2)</f>
        <v>113.1</v>
      </c>
    </row>
    <row r="12405" customFormat="false" ht="15" hidden="false" customHeight="false" outlineLevel="0" collapsed="false">
      <c r="A12405" s="24" t="s">
        <v>13228</v>
      </c>
      <c r="B12405" s="39" t="n">
        <v>46281</v>
      </c>
      <c r="C12405" s="24" t="s">
        <v>506</v>
      </c>
      <c r="D12405" s="24" t="s">
        <v>826</v>
      </c>
      <c r="E12405" s="24" t="s">
        <v>113</v>
      </c>
      <c r="F12405" s="38" t="n">
        <v>500</v>
      </c>
      <c r="G12405" s="42" t="n">
        <f aca="false">DATE(YEAR(B12405),MONTH(B12405),1)</f>
        <v>46266</v>
      </c>
      <c r="H12405" s="24" t="str">
        <f aca="false">INDEX(Customers!$B$2:$B$601,MATCH(C12405,Customers!$A$2:$A$601,0))</f>
        <v>Western</v>
      </c>
      <c r="I12405" s="43" t="n">
        <f aca="false">ROUND(MIN(INDEX(Assumptions!$D$13:$D$18,MATCH(E12405,Assumptions!$A$13:$A$18,0)),MAX(INDEX(Assumptions!$C$13:$C$18,MATCH(E12405,Assumptions!$A$13:$A$18,0)),INDEX(Assumptions!$B$13:$B$18,MATCH(E12405,Assumptions!$A$13:$A$18,0))*F12405)),2)</f>
        <v>25</v>
      </c>
    </row>
    <row r="12406" customFormat="false" ht="15" hidden="false" customHeight="false" outlineLevel="0" collapsed="false">
      <c r="A12406" s="24" t="s">
        <v>13229</v>
      </c>
      <c r="B12406" s="39" t="n">
        <v>46281</v>
      </c>
      <c r="C12406" s="24" t="s">
        <v>509</v>
      </c>
      <c r="D12406" s="24" t="s">
        <v>826</v>
      </c>
      <c r="E12406" s="24" t="s">
        <v>109</v>
      </c>
      <c r="F12406" s="38" t="n">
        <v>3480</v>
      </c>
      <c r="G12406" s="42" t="n">
        <f aca="false">DATE(YEAR(B12406),MONTH(B12406),1)</f>
        <v>46266</v>
      </c>
      <c r="H12406" s="24" t="str">
        <f aca="false">INDEX(Customers!$B$2:$B$601,MATCH(C12406,Customers!$A$2:$A$601,0))</f>
        <v>Rift Valley</v>
      </c>
      <c r="I12406" s="43" t="n">
        <f aca="false">ROUND(MIN(INDEX(Assumptions!$D$13:$D$18,MATCH(E12406,Assumptions!$A$13:$A$18,0)),MAX(INDEX(Assumptions!$C$13:$C$18,MATCH(E12406,Assumptions!$A$13:$A$18,0)),INDEX(Assumptions!$B$13:$B$18,MATCH(E12406,Assumptions!$A$13:$A$18,0))*F12406)),2)</f>
        <v>13.92</v>
      </c>
    </row>
    <row r="12407" customFormat="false" ht="15" hidden="false" customHeight="false" outlineLevel="0" collapsed="false">
      <c r="A12407" s="24" t="s">
        <v>13230</v>
      </c>
      <c r="B12407" s="39" t="n">
        <v>46281</v>
      </c>
      <c r="C12407" s="24" t="s">
        <v>510</v>
      </c>
      <c r="D12407" s="24" t="s">
        <v>826</v>
      </c>
      <c r="E12407" s="24" t="s">
        <v>113</v>
      </c>
      <c r="F12407" s="38" t="n">
        <v>500</v>
      </c>
      <c r="G12407" s="42" t="n">
        <f aca="false">DATE(YEAR(B12407),MONTH(B12407),1)</f>
        <v>46266</v>
      </c>
      <c r="H12407" s="24" t="str">
        <f aca="false">INDEX(Customers!$B$2:$B$601,MATCH(C12407,Customers!$A$2:$A$601,0))</f>
        <v>Western</v>
      </c>
      <c r="I12407" s="43" t="n">
        <f aca="false">ROUND(MIN(INDEX(Assumptions!$D$13:$D$18,MATCH(E12407,Assumptions!$A$13:$A$18,0)),MAX(INDEX(Assumptions!$C$13:$C$18,MATCH(E12407,Assumptions!$A$13:$A$18,0)),INDEX(Assumptions!$B$13:$B$18,MATCH(E12407,Assumptions!$A$13:$A$18,0))*F12407)),2)</f>
        <v>25</v>
      </c>
    </row>
    <row r="12408" customFormat="false" ht="15" hidden="false" customHeight="false" outlineLevel="0" collapsed="false">
      <c r="A12408" s="24" t="s">
        <v>13231</v>
      </c>
      <c r="B12408" s="39" t="n">
        <v>46281</v>
      </c>
      <c r="C12408" s="24" t="s">
        <v>526</v>
      </c>
      <c r="D12408" s="24" t="s">
        <v>826</v>
      </c>
      <c r="E12408" s="24" t="s">
        <v>103</v>
      </c>
      <c r="F12408" s="38" t="n">
        <v>500</v>
      </c>
      <c r="G12408" s="42" t="n">
        <f aca="false">DATE(YEAR(B12408),MONTH(B12408),1)</f>
        <v>46266</v>
      </c>
      <c r="H12408" s="24" t="str">
        <f aca="false">INDEX(Customers!$B$2:$B$601,MATCH(C12408,Customers!$A$2:$A$601,0))</f>
        <v>Central</v>
      </c>
      <c r="I12408" s="43" t="n">
        <f aca="false">ROUND(MIN(INDEX(Assumptions!$D$13:$D$18,MATCH(E12408,Assumptions!$A$13:$A$18,0)),MAX(INDEX(Assumptions!$C$13:$C$18,MATCH(E12408,Assumptions!$A$13:$A$18,0)),INDEX(Assumptions!$B$13:$B$18,MATCH(E12408,Assumptions!$A$13:$A$18,0))*F12408)),2)</f>
        <v>5</v>
      </c>
    </row>
    <row r="12409" customFormat="false" ht="15" hidden="false" customHeight="false" outlineLevel="0" collapsed="false">
      <c r="A12409" s="24" t="s">
        <v>13232</v>
      </c>
      <c r="B12409" s="39" t="n">
        <v>46281</v>
      </c>
      <c r="C12409" s="24" t="s">
        <v>533</v>
      </c>
      <c r="D12409" s="24" t="s">
        <v>826</v>
      </c>
      <c r="E12409" s="24" t="s">
        <v>109</v>
      </c>
      <c r="F12409" s="38" t="n">
        <v>2360</v>
      </c>
      <c r="G12409" s="42" t="n">
        <f aca="false">DATE(YEAR(B12409),MONTH(B12409),1)</f>
        <v>46266</v>
      </c>
      <c r="H12409" s="24" t="str">
        <f aca="false">INDEX(Customers!$B$2:$B$601,MATCH(C12409,Customers!$A$2:$A$601,0))</f>
        <v>Rift Valley</v>
      </c>
      <c r="I12409" s="43" t="n">
        <f aca="false">ROUND(MIN(INDEX(Assumptions!$D$13:$D$18,MATCH(E12409,Assumptions!$A$13:$A$18,0)),MAX(INDEX(Assumptions!$C$13:$C$18,MATCH(E12409,Assumptions!$A$13:$A$18,0)),INDEX(Assumptions!$B$13:$B$18,MATCH(E12409,Assumptions!$A$13:$A$18,0))*F12409)),2)</f>
        <v>9.44</v>
      </c>
    </row>
    <row r="12410" customFormat="false" ht="15" hidden="false" customHeight="false" outlineLevel="0" collapsed="false">
      <c r="A12410" s="24" t="s">
        <v>13233</v>
      </c>
      <c r="B12410" s="39" t="n">
        <v>46281</v>
      </c>
      <c r="C12410" s="24" t="s">
        <v>536</v>
      </c>
      <c r="D12410" s="24" t="s">
        <v>826</v>
      </c>
      <c r="E12410" s="24" t="s">
        <v>109</v>
      </c>
      <c r="F12410" s="38" t="n">
        <v>11050</v>
      </c>
      <c r="G12410" s="42" t="n">
        <f aca="false">DATE(YEAR(B12410),MONTH(B12410),1)</f>
        <v>46266</v>
      </c>
      <c r="H12410" s="24" t="str">
        <f aca="false">INDEX(Customers!$B$2:$B$601,MATCH(C12410,Customers!$A$2:$A$601,0))</f>
        <v>Nairobi</v>
      </c>
      <c r="I12410" s="43" t="n">
        <f aca="false">ROUND(MIN(INDEX(Assumptions!$D$13:$D$18,MATCH(E12410,Assumptions!$A$13:$A$18,0)),MAX(INDEX(Assumptions!$C$13:$C$18,MATCH(E12410,Assumptions!$A$13:$A$18,0)),INDEX(Assumptions!$B$13:$B$18,MATCH(E12410,Assumptions!$A$13:$A$18,0))*F12410)),2)</f>
        <v>40</v>
      </c>
    </row>
    <row r="12411" customFormat="false" ht="15" hidden="false" customHeight="false" outlineLevel="0" collapsed="false">
      <c r="A12411" s="24" t="s">
        <v>13234</v>
      </c>
      <c r="B12411" s="39" t="n">
        <v>46281</v>
      </c>
      <c r="C12411" s="24" t="s">
        <v>537</v>
      </c>
      <c r="D12411" s="24" t="s">
        <v>826</v>
      </c>
      <c r="E12411" s="24" t="s">
        <v>109</v>
      </c>
      <c r="F12411" s="38" t="n">
        <v>6780</v>
      </c>
      <c r="G12411" s="42" t="n">
        <f aca="false">DATE(YEAR(B12411),MONTH(B12411),1)</f>
        <v>46266</v>
      </c>
      <c r="H12411" s="24" t="str">
        <f aca="false">INDEX(Customers!$B$2:$B$601,MATCH(C12411,Customers!$A$2:$A$601,0))</f>
        <v>Central</v>
      </c>
      <c r="I12411" s="43" t="n">
        <f aca="false">ROUND(MIN(INDEX(Assumptions!$D$13:$D$18,MATCH(E12411,Assumptions!$A$13:$A$18,0)),MAX(INDEX(Assumptions!$C$13:$C$18,MATCH(E12411,Assumptions!$A$13:$A$18,0)),INDEX(Assumptions!$B$13:$B$18,MATCH(E12411,Assumptions!$A$13:$A$18,0))*F12411)),2)</f>
        <v>27.12</v>
      </c>
    </row>
    <row r="12412" customFormat="false" ht="15" hidden="false" customHeight="false" outlineLevel="0" collapsed="false">
      <c r="A12412" s="24" t="s">
        <v>13235</v>
      </c>
      <c r="B12412" s="39" t="n">
        <v>46281</v>
      </c>
      <c r="C12412" s="24" t="s">
        <v>544</v>
      </c>
      <c r="D12412" s="24" t="s">
        <v>826</v>
      </c>
      <c r="E12412" s="24" t="s">
        <v>103</v>
      </c>
      <c r="F12412" s="38" t="n">
        <v>2690</v>
      </c>
      <c r="G12412" s="42" t="n">
        <f aca="false">DATE(YEAR(B12412),MONTH(B12412),1)</f>
        <v>46266</v>
      </c>
      <c r="H12412" s="24" t="str">
        <f aca="false">INDEX(Customers!$B$2:$B$601,MATCH(C12412,Customers!$A$2:$A$601,0))</f>
        <v>Coast</v>
      </c>
      <c r="I12412" s="43" t="n">
        <f aca="false">ROUND(MIN(INDEX(Assumptions!$D$13:$D$18,MATCH(E12412,Assumptions!$A$13:$A$18,0)),MAX(INDEX(Assumptions!$C$13:$C$18,MATCH(E12412,Assumptions!$A$13:$A$18,0)),INDEX(Assumptions!$B$13:$B$18,MATCH(E12412,Assumptions!$A$13:$A$18,0))*F12412)),2)</f>
        <v>26.9</v>
      </c>
    </row>
    <row r="12413" customFormat="false" ht="15" hidden="false" customHeight="false" outlineLevel="0" collapsed="false">
      <c r="A12413" s="24" t="s">
        <v>13236</v>
      </c>
      <c r="B12413" s="39" t="n">
        <v>46281</v>
      </c>
      <c r="C12413" s="24" t="s">
        <v>552</v>
      </c>
      <c r="D12413" s="24" t="s">
        <v>150</v>
      </c>
      <c r="E12413" s="24" t="s">
        <v>107</v>
      </c>
      <c r="F12413" s="38" t="n">
        <v>3350</v>
      </c>
      <c r="G12413" s="42" t="n">
        <f aca="false">DATE(YEAR(B12413),MONTH(B12413),1)</f>
        <v>46266</v>
      </c>
      <c r="H12413" s="24" t="str">
        <f aca="false">INDEX(Customers!$B$2:$B$601,MATCH(C12413,Customers!$A$2:$A$601,0))</f>
        <v>Eastern</v>
      </c>
      <c r="I12413" s="43" t="n">
        <f aca="false">ROUND(MIN(INDEX(Assumptions!$D$13:$D$18,MATCH(E12413,Assumptions!$A$13:$A$18,0)),MAX(INDEX(Assumptions!$C$13:$C$18,MATCH(E12413,Assumptions!$A$13:$A$18,0)),INDEX(Assumptions!$B$13:$B$18,MATCH(E12413,Assumptions!$A$13:$A$18,0))*F12413)),2)</f>
        <v>0</v>
      </c>
    </row>
    <row r="12414" customFormat="false" ht="15" hidden="false" customHeight="false" outlineLevel="0" collapsed="false">
      <c r="A12414" s="24" t="s">
        <v>13237</v>
      </c>
      <c r="B12414" s="39" t="n">
        <v>46281</v>
      </c>
      <c r="C12414" s="24" t="s">
        <v>556</v>
      </c>
      <c r="D12414" s="24" t="s">
        <v>826</v>
      </c>
      <c r="E12414" s="24" t="s">
        <v>109</v>
      </c>
      <c r="F12414" s="38" t="n">
        <v>5140</v>
      </c>
      <c r="G12414" s="42" t="n">
        <f aca="false">DATE(YEAR(B12414),MONTH(B12414),1)</f>
        <v>46266</v>
      </c>
      <c r="H12414" s="24" t="str">
        <f aca="false">INDEX(Customers!$B$2:$B$601,MATCH(C12414,Customers!$A$2:$A$601,0))</f>
        <v>Central</v>
      </c>
      <c r="I12414" s="43" t="n">
        <f aca="false">ROUND(MIN(INDEX(Assumptions!$D$13:$D$18,MATCH(E12414,Assumptions!$A$13:$A$18,0)),MAX(INDEX(Assumptions!$C$13:$C$18,MATCH(E12414,Assumptions!$A$13:$A$18,0)),INDEX(Assumptions!$B$13:$B$18,MATCH(E12414,Assumptions!$A$13:$A$18,0))*F12414)),2)</f>
        <v>20.56</v>
      </c>
    </row>
    <row r="12415" customFormat="false" ht="15" hidden="false" customHeight="false" outlineLevel="0" collapsed="false">
      <c r="A12415" s="24" t="s">
        <v>13238</v>
      </c>
      <c r="B12415" s="39" t="n">
        <v>46281</v>
      </c>
      <c r="C12415" s="24" t="s">
        <v>563</v>
      </c>
      <c r="D12415" s="24" t="s">
        <v>826</v>
      </c>
      <c r="E12415" s="24" t="s">
        <v>113</v>
      </c>
      <c r="F12415" s="38" t="n">
        <v>500</v>
      </c>
      <c r="G12415" s="42" t="n">
        <f aca="false">DATE(YEAR(B12415),MONTH(B12415),1)</f>
        <v>46266</v>
      </c>
      <c r="H12415" s="24" t="str">
        <f aca="false">INDEX(Customers!$B$2:$B$601,MATCH(C12415,Customers!$A$2:$A$601,0))</f>
        <v>Nairobi</v>
      </c>
      <c r="I12415" s="43" t="n">
        <f aca="false">ROUND(MIN(INDEX(Assumptions!$D$13:$D$18,MATCH(E12415,Assumptions!$A$13:$A$18,0)),MAX(INDEX(Assumptions!$C$13:$C$18,MATCH(E12415,Assumptions!$A$13:$A$18,0)),INDEX(Assumptions!$B$13:$B$18,MATCH(E12415,Assumptions!$A$13:$A$18,0))*F12415)),2)</f>
        <v>25</v>
      </c>
    </row>
    <row r="12416" customFormat="false" ht="15" hidden="false" customHeight="false" outlineLevel="0" collapsed="false">
      <c r="A12416" s="24" t="s">
        <v>13239</v>
      </c>
      <c r="B12416" s="39" t="n">
        <v>46281</v>
      </c>
      <c r="C12416" s="24" t="s">
        <v>565</v>
      </c>
      <c r="D12416" s="24" t="s">
        <v>826</v>
      </c>
      <c r="E12416" s="24" t="s">
        <v>111</v>
      </c>
      <c r="F12416" s="38" t="n">
        <v>50</v>
      </c>
      <c r="G12416" s="42" t="n">
        <f aca="false">DATE(YEAR(B12416),MONTH(B12416),1)</f>
        <v>46266</v>
      </c>
      <c r="H12416" s="24" t="str">
        <f aca="false">INDEX(Customers!$B$2:$B$601,MATCH(C12416,Customers!$A$2:$A$601,0))</f>
        <v>Western</v>
      </c>
      <c r="I12416" s="43" t="n">
        <f aca="false">ROUND(MIN(INDEX(Assumptions!$D$13:$D$18,MATCH(E12416,Assumptions!$A$13:$A$18,0)),MAX(INDEX(Assumptions!$C$13:$C$18,MATCH(E12416,Assumptions!$A$13:$A$18,0)),INDEX(Assumptions!$B$13:$B$18,MATCH(E12416,Assumptions!$A$13:$A$18,0))*F12416)),2)</f>
        <v>2</v>
      </c>
    </row>
    <row r="12417" customFormat="false" ht="15" hidden="false" customHeight="false" outlineLevel="0" collapsed="false">
      <c r="A12417" s="24" t="s">
        <v>13240</v>
      </c>
      <c r="B12417" s="39" t="n">
        <v>46281</v>
      </c>
      <c r="C12417" s="24" t="s">
        <v>570</v>
      </c>
      <c r="D12417" s="24" t="s">
        <v>826</v>
      </c>
      <c r="E12417" s="24" t="s">
        <v>103</v>
      </c>
      <c r="F12417" s="38" t="n">
        <v>1870</v>
      </c>
      <c r="G12417" s="42" t="n">
        <f aca="false">DATE(YEAR(B12417),MONTH(B12417),1)</f>
        <v>46266</v>
      </c>
      <c r="H12417" s="24" t="str">
        <f aca="false">INDEX(Customers!$B$2:$B$601,MATCH(C12417,Customers!$A$2:$A$601,0))</f>
        <v>Western</v>
      </c>
      <c r="I12417" s="43" t="n">
        <f aca="false">ROUND(MIN(INDEX(Assumptions!$D$13:$D$18,MATCH(E12417,Assumptions!$A$13:$A$18,0)),MAX(INDEX(Assumptions!$C$13:$C$18,MATCH(E12417,Assumptions!$A$13:$A$18,0)),INDEX(Assumptions!$B$13:$B$18,MATCH(E12417,Assumptions!$A$13:$A$18,0))*F12417)),2)</f>
        <v>18.7</v>
      </c>
    </row>
    <row r="12418" customFormat="false" ht="15" hidden="false" customHeight="false" outlineLevel="0" collapsed="false">
      <c r="A12418" s="24" t="s">
        <v>13241</v>
      </c>
      <c r="B12418" s="39" t="n">
        <v>46281</v>
      </c>
      <c r="C12418" s="24" t="s">
        <v>570</v>
      </c>
      <c r="D12418" s="24" t="s">
        <v>826</v>
      </c>
      <c r="E12418" s="24" t="s">
        <v>103</v>
      </c>
      <c r="F12418" s="38" t="n">
        <v>860</v>
      </c>
      <c r="G12418" s="42" t="n">
        <f aca="false">DATE(YEAR(B12418),MONTH(B12418),1)</f>
        <v>46266</v>
      </c>
      <c r="H12418" s="24" t="str">
        <f aca="false">INDEX(Customers!$B$2:$B$601,MATCH(C12418,Customers!$A$2:$A$601,0))</f>
        <v>Western</v>
      </c>
      <c r="I12418" s="43" t="n">
        <f aca="false">ROUND(MIN(INDEX(Assumptions!$D$13:$D$18,MATCH(E12418,Assumptions!$A$13:$A$18,0)),MAX(INDEX(Assumptions!$C$13:$C$18,MATCH(E12418,Assumptions!$A$13:$A$18,0)),INDEX(Assumptions!$B$13:$B$18,MATCH(E12418,Assumptions!$A$13:$A$18,0))*F12418)),2)</f>
        <v>8.6</v>
      </c>
    </row>
    <row r="12419" customFormat="false" ht="15" hidden="false" customHeight="false" outlineLevel="0" collapsed="false">
      <c r="A12419" s="24" t="s">
        <v>13242</v>
      </c>
      <c r="B12419" s="39" t="n">
        <v>46281</v>
      </c>
      <c r="C12419" s="24" t="s">
        <v>574</v>
      </c>
      <c r="D12419" s="24" t="s">
        <v>826</v>
      </c>
      <c r="E12419" s="24" t="s">
        <v>103</v>
      </c>
      <c r="F12419" s="38" t="n">
        <v>1840</v>
      </c>
      <c r="G12419" s="42" t="n">
        <f aca="false">DATE(YEAR(B12419),MONTH(B12419),1)</f>
        <v>46266</v>
      </c>
      <c r="H12419" s="24" t="str">
        <f aca="false">INDEX(Customers!$B$2:$B$601,MATCH(C12419,Customers!$A$2:$A$601,0))</f>
        <v>Central</v>
      </c>
      <c r="I12419" s="43" t="n">
        <f aca="false">ROUND(MIN(INDEX(Assumptions!$D$13:$D$18,MATCH(E12419,Assumptions!$A$13:$A$18,0)),MAX(INDEX(Assumptions!$C$13:$C$18,MATCH(E12419,Assumptions!$A$13:$A$18,0)),INDEX(Assumptions!$B$13:$B$18,MATCH(E12419,Assumptions!$A$13:$A$18,0))*F12419)),2)</f>
        <v>18.4</v>
      </c>
    </row>
    <row r="12420" customFormat="false" ht="15" hidden="false" customHeight="false" outlineLevel="0" collapsed="false">
      <c r="A12420" s="24" t="s">
        <v>13243</v>
      </c>
      <c r="B12420" s="39" t="n">
        <v>46281</v>
      </c>
      <c r="C12420" s="24" t="s">
        <v>589</v>
      </c>
      <c r="D12420" s="24" t="s">
        <v>826</v>
      </c>
      <c r="E12420" s="24" t="s">
        <v>109</v>
      </c>
      <c r="F12420" s="38" t="n">
        <v>7680</v>
      </c>
      <c r="G12420" s="42" t="n">
        <f aca="false">DATE(YEAR(B12420),MONTH(B12420),1)</f>
        <v>46266</v>
      </c>
      <c r="H12420" s="24" t="str">
        <f aca="false">INDEX(Customers!$B$2:$B$601,MATCH(C12420,Customers!$A$2:$A$601,0))</f>
        <v>Eastern</v>
      </c>
      <c r="I12420" s="43" t="n">
        <f aca="false">ROUND(MIN(INDEX(Assumptions!$D$13:$D$18,MATCH(E12420,Assumptions!$A$13:$A$18,0)),MAX(INDEX(Assumptions!$C$13:$C$18,MATCH(E12420,Assumptions!$A$13:$A$18,0)),INDEX(Assumptions!$B$13:$B$18,MATCH(E12420,Assumptions!$A$13:$A$18,0))*F12420)),2)</f>
        <v>30.72</v>
      </c>
    </row>
    <row r="12421" customFormat="false" ht="15" hidden="false" customHeight="false" outlineLevel="0" collapsed="false">
      <c r="A12421" s="24" t="s">
        <v>13244</v>
      </c>
      <c r="B12421" s="39" t="n">
        <v>46281</v>
      </c>
      <c r="C12421" s="24" t="s">
        <v>617</v>
      </c>
      <c r="D12421" s="24" t="s">
        <v>826</v>
      </c>
      <c r="E12421" s="24" t="s">
        <v>103</v>
      </c>
      <c r="F12421" s="38" t="n">
        <v>870</v>
      </c>
      <c r="G12421" s="42" t="n">
        <f aca="false">DATE(YEAR(B12421),MONTH(B12421),1)</f>
        <v>46266</v>
      </c>
      <c r="H12421" s="24" t="str">
        <f aca="false">INDEX(Customers!$B$2:$B$601,MATCH(C12421,Customers!$A$2:$A$601,0))</f>
        <v>Nairobi</v>
      </c>
      <c r="I12421" s="43" t="n">
        <f aca="false">ROUND(MIN(INDEX(Assumptions!$D$13:$D$18,MATCH(E12421,Assumptions!$A$13:$A$18,0)),MAX(INDEX(Assumptions!$C$13:$C$18,MATCH(E12421,Assumptions!$A$13:$A$18,0)),INDEX(Assumptions!$B$13:$B$18,MATCH(E12421,Assumptions!$A$13:$A$18,0))*F12421)),2)</f>
        <v>8.7</v>
      </c>
    </row>
    <row r="12422" customFormat="false" ht="15" hidden="false" customHeight="false" outlineLevel="0" collapsed="false">
      <c r="A12422" s="24" t="s">
        <v>13245</v>
      </c>
      <c r="B12422" s="39" t="n">
        <v>46281</v>
      </c>
      <c r="C12422" s="24" t="s">
        <v>648</v>
      </c>
      <c r="D12422" s="24" t="s">
        <v>826</v>
      </c>
      <c r="E12422" s="24" t="s">
        <v>103</v>
      </c>
      <c r="F12422" s="38" t="n">
        <v>820</v>
      </c>
      <c r="G12422" s="42" t="n">
        <f aca="false">DATE(YEAR(B12422),MONTH(B12422),1)</f>
        <v>46266</v>
      </c>
      <c r="H12422" s="24" t="str">
        <f aca="false">INDEX(Customers!$B$2:$B$601,MATCH(C12422,Customers!$A$2:$A$601,0))</f>
        <v>Nairobi</v>
      </c>
      <c r="I12422" s="43" t="n">
        <f aca="false">ROUND(MIN(INDEX(Assumptions!$D$13:$D$18,MATCH(E12422,Assumptions!$A$13:$A$18,0)),MAX(INDEX(Assumptions!$C$13:$C$18,MATCH(E12422,Assumptions!$A$13:$A$18,0)),INDEX(Assumptions!$B$13:$B$18,MATCH(E12422,Assumptions!$A$13:$A$18,0))*F12422)),2)</f>
        <v>8.2</v>
      </c>
    </row>
    <row r="12423" customFormat="false" ht="15" hidden="false" customHeight="false" outlineLevel="0" collapsed="false">
      <c r="A12423" s="24" t="s">
        <v>13246</v>
      </c>
      <c r="B12423" s="39" t="n">
        <v>46281</v>
      </c>
      <c r="C12423" s="24" t="s">
        <v>665</v>
      </c>
      <c r="D12423" s="24" t="s">
        <v>826</v>
      </c>
      <c r="E12423" s="24" t="s">
        <v>113</v>
      </c>
      <c r="F12423" s="38" t="n">
        <v>500</v>
      </c>
      <c r="G12423" s="42" t="n">
        <f aca="false">DATE(YEAR(B12423),MONTH(B12423),1)</f>
        <v>46266</v>
      </c>
      <c r="H12423" s="24" t="str">
        <f aca="false">INDEX(Customers!$B$2:$B$601,MATCH(C12423,Customers!$A$2:$A$601,0))</f>
        <v>Nairobi</v>
      </c>
      <c r="I12423" s="43" t="n">
        <f aca="false">ROUND(MIN(INDEX(Assumptions!$D$13:$D$18,MATCH(E12423,Assumptions!$A$13:$A$18,0)),MAX(INDEX(Assumptions!$C$13:$C$18,MATCH(E12423,Assumptions!$A$13:$A$18,0)),INDEX(Assumptions!$B$13:$B$18,MATCH(E12423,Assumptions!$A$13:$A$18,0))*F12423)),2)</f>
        <v>25</v>
      </c>
    </row>
    <row r="12424" customFormat="false" ht="15" hidden="false" customHeight="false" outlineLevel="0" collapsed="false">
      <c r="A12424" s="24" t="s">
        <v>13247</v>
      </c>
      <c r="B12424" s="39" t="n">
        <v>46281</v>
      </c>
      <c r="C12424" s="24" t="s">
        <v>682</v>
      </c>
      <c r="D12424" s="24" t="s">
        <v>826</v>
      </c>
      <c r="E12424" s="24" t="s">
        <v>103</v>
      </c>
      <c r="F12424" s="38" t="n">
        <v>3520</v>
      </c>
      <c r="G12424" s="42" t="n">
        <f aca="false">DATE(YEAR(B12424),MONTH(B12424),1)</f>
        <v>46266</v>
      </c>
      <c r="H12424" s="24" t="str">
        <f aca="false">INDEX(Customers!$B$2:$B$601,MATCH(C12424,Customers!$A$2:$A$601,0))</f>
        <v>Rift Valley</v>
      </c>
      <c r="I12424" s="43" t="n">
        <f aca="false">ROUND(MIN(INDEX(Assumptions!$D$13:$D$18,MATCH(E12424,Assumptions!$A$13:$A$18,0)),MAX(INDEX(Assumptions!$C$13:$C$18,MATCH(E12424,Assumptions!$A$13:$A$18,0)),INDEX(Assumptions!$B$13:$B$18,MATCH(E12424,Assumptions!$A$13:$A$18,0))*F12424)),2)</f>
        <v>35.2</v>
      </c>
    </row>
    <row r="12425" customFormat="false" ht="15" hidden="false" customHeight="false" outlineLevel="0" collapsed="false">
      <c r="A12425" s="24" t="s">
        <v>13248</v>
      </c>
      <c r="B12425" s="39" t="n">
        <v>46281</v>
      </c>
      <c r="C12425" s="24" t="s">
        <v>693</v>
      </c>
      <c r="D12425" s="24" t="s">
        <v>826</v>
      </c>
      <c r="E12425" s="24" t="s">
        <v>109</v>
      </c>
      <c r="F12425" s="38" t="n">
        <v>2210</v>
      </c>
      <c r="G12425" s="42" t="n">
        <f aca="false">DATE(YEAR(B12425),MONTH(B12425),1)</f>
        <v>46266</v>
      </c>
      <c r="H12425" s="24" t="str">
        <f aca="false">INDEX(Customers!$B$2:$B$601,MATCH(C12425,Customers!$A$2:$A$601,0))</f>
        <v>Nairobi</v>
      </c>
      <c r="I12425" s="43" t="n">
        <f aca="false">ROUND(MIN(INDEX(Assumptions!$D$13:$D$18,MATCH(E12425,Assumptions!$A$13:$A$18,0)),MAX(INDEX(Assumptions!$C$13:$C$18,MATCH(E12425,Assumptions!$A$13:$A$18,0)),INDEX(Assumptions!$B$13:$B$18,MATCH(E12425,Assumptions!$A$13:$A$18,0))*F12425)),2)</f>
        <v>8.84</v>
      </c>
    </row>
    <row r="12426" customFormat="false" ht="15" hidden="false" customHeight="false" outlineLevel="0" collapsed="false">
      <c r="A12426" s="24" t="s">
        <v>13249</v>
      </c>
      <c r="B12426" s="39" t="n">
        <v>46281</v>
      </c>
      <c r="C12426" s="24" t="s">
        <v>721</v>
      </c>
      <c r="D12426" s="24" t="s">
        <v>198</v>
      </c>
      <c r="E12426" s="24" t="s">
        <v>107</v>
      </c>
      <c r="F12426" s="38" t="n">
        <v>2060</v>
      </c>
      <c r="G12426" s="42" t="n">
        <f aca="false">DATE(YEAR(B12426),MONTH(B12426),1)</f>
        <v>46266</v>
      </c>
      <c r="H12426" s="24" t="str">
        <f aca="false">INDEX(Customers!$B$2:$B$601,MATCH(C12426,Customers!$A$2:$A$601,0))</f>
        <v>Western</v>
      </c>
      <c r="I12426" s="43" t="n">
        <f aca="false">ROUND(MIN(INDEX(Assumptions!$D$13:$D$18,MATCH(E12426,Assumptions!$A$13:$A$18,0)),MAX(INDEX(Assumptions!$C$13:$C$18,MATCH(E12426,Assumptions!$A$13:$A$18,0)),INDEX(Assumptions!$B$13:$B$18,MATCH(E12426,Assumptions!$A$13:$A$18,0))*F12426)),2)</f>
        <v>0</v>
      </c>
    </row>
    <row r="12427" customFormat="false" ht="15" hidden="false" customHeight="false" outlineLevel="0" collapsed="false">
      <c r="A12427" s="24" t="s">
        <v>13250</v>
      </c>
      <c r="B12427" s="39" t="n">
        <v>46281</v>
      </c>
      <c r="C12427" s="24" t="s">
        <v>723</v>
      </c>
      <c r="D12427" s="24" t="s">
        <v>205</v>
      </c>
      <c r="E12427" s="24" t="s">
        <v>107</v>
      </c>
      <c r="F12427" s="38" t="n">
        <v>3230</v>
      </c>
      <c r="G12427" s="42" t="n">
        <f aca="false">DATE(YEAR(B12427),MONTH(B12427),1)</f>
        <v>46266</v>
      </c>
      <c r="H12427" s="24" t="str">
        <f aca="false">INDEX(Customers!$B$2:$B$601,MATCH(C12427,Customers!$A$2:$A$601,0))</f>
        <v>Eastern</v>
      </c>
      <c r="I12427" s="43" t="n">
        <f aca="false">ROUND(MIN(INDEX(Assumptions!$D$13:$D$18,MATCH(E12427,Assumptions!$A$13:$A$18,0)),MAX(INDEX(Assumptions!$C$13:$C$18,MATCH(E12427,Assumptions!$A$13:$A$18,0)),INDEX(Assumptions!$B$13:$B$18,MATCH(E12427,Assumptions!$A$13:$A$18,0))*F12427)),2)</f>
        <v>0</v>
      </c>
    </row>
    <row r="12428" customFormat="false" ht="15" hidden="false" customHeight="false" outlineLevel="0" collapsed="false">
      <c r="A12428" s="24" t="s">
        <v>13251</v>
      </c>
      <c r="B12428" s="39" t="n">
        <v>46281</v>
      </c>
      <c r="C12428" s="24" t="s">
        <v>723</v>
      </c>
      <c r="D12428" s="24" t="s">
        <v>826</v>
      </c>
      <c r="E12428" s="24" t="s">
        <v>103</v>
      </c>
      <c r="F12428" s="38" t="n">
        <v>1970</v>
      </c>
      <c r="G12428" s="42" t="n">
        <f aca="false">DATE(YEAR(B12428),MONTH(B12428),1)</f>
        <v>46266</v>
      </c>
      <c r="H12428" s="24" t="str">
        <f aca="false">INDEX(Customers!$B$2:$B$601,MATCH(C12428,Customers!$A$2:$A$601,0))</f>
        <v>Eastern</v>
      </c>
      <c r="I12428" s="43" t="n">
        <f aca="false">ROUND(MIN(INDEX(Assumptions!$D$13:$D$18,MATCH(E12428,Assumptions!$A$13:$A$18,0)),MAX(INDEX(Assumptions!$C$13:$C$18,MATCH(E12428,Assumptions!$A$13:$A$18,0)),INDEX(Assumptions!$B$13:$B$18,MATCH(E12428,Assumptions!$A$13:$A$18,0))*F12428)),2)</f>
        <v>19.7</v>
      </c>
    </row>
    <row r="12429" customFormat="false" ht="15" hidden="false" customHeight="false" outlineLevel="0" collapsed="false">
      <c r="A12429" s="24" t="s">
        <v>13252</v>
      </c>
      <c r="B12429" s="39" t="n">
        <v>46281</v>
      </c>
      <c r="C12429" s="24" t="s">
        <v>746</v>
      </c>
      <c r="D12429" s="24" t="s">
        <v>826</v>
      </c>
      <c r="E12429" s="24" t="s">
        <v>111</v>
      </c>
      <c r="F12429" s="38" t="n">
        <v>100</v>
      </c>
      <c r="G12429" s="42" t="n">
        <f aca="false">DATE(YEAR(B12429),MONTH(B12429),1)</f>
        <v>46266</v>
      </c>
      <c r="H12429" s="24" t="str">
        <f aca="false">INDEX(Customers!$B$2:$B$601,MATCH(C12429,Customers!$A$2:$A$601,0))</f>
        <v>Coast</v>
      </c>
      <c r="I12429" s="43" t="n">
        <f aca="false">ROUND(MIN(INDEX(Assumptions!$D$13:$D$18,MATCH(E12429,Assumptions!$A$13:$A$18,0)),MAX(INDEX(Assumptions!$C$13:$C$18,MATCH(E12429,Assumptions!$A$13:$A$18,0)),INDEX(Assumptions!$B$13:$B$18,MATCH(E12429,Assumptions!$A$13:$A$18,0))*F12429)),2)</f>
        <v>4</v>
      </c>
    </row>
    <row r="12430" customFormat="false" ht="15" hidden="false" customHeight="false" outlineLevel="0" collapsed="false">
      <c r="A12430" s="24" t="s">
        <v>13253</v>
      </c>
      <c r="B12430" s="39" t="n">
        <v>46281</v>
      </c>
      <c r="C12430" s="24" t="s">
        <v>786</v>
      </c>
      <c r="D12430" s="24" t="s">
        <v>826</v>
      </c>
      <c r="E12430" s="24" t="s">
        <v>111</v>
      </c>
      <c r="F12430" s="38" t="n">
        <v>200</v>
      </c>
      <c r="G12430" s="42" t="n">
        <f aca="false">DATE(YEAR(B12430),MONTH(B12430),1)</f>
        <v>46266</v>
      </c>
      <c r="H12430" s="24" t="str">
        <f aca="false">INDEX(Customers!$B$2:$B$601,MATCH(C12430,Customers!$A$2:$A$601,0))</f>
        <v>Rift Valley</v>
      </c>
      <c r="I12430" s="43" t="n">
        <f aca="false">ROUND(MIN(INDEX(Assumptions!$D$13:$D$18,MATCH(E12430,Assumptions!$A$13:$A$18,0)),MAX(INDEX(Assumptions!$C$13:$C$18,MATCH(E12430,Assumptions!$A$13:$A$18,0)),INDEX(Assumptions!$B$13:$B$18,MATCH(E12430,Assumptions!$A$13:$A$18,0))*F12430)),2)</f>
        <v>8</v>
      </c>
    </row>
    <row r="12431" customFormat="false" ht="15" hidden="false" customHeight="false" outlineLevel="0" collapsed="false">
      <c r="A12431" s="24" t="s">
        <v>13254</v>
      </c>
      <c r="B12431" s="39" t="n">
        <v>46282</v>
      </c>
      <c r="C12431" s="24" t="s">
        <v>219</v>
      </c>
      <c r="D12431" s="24" t="s">
        <v>174</v>
      </c>
      <c r="E12431" s="24" t="s">
        <v>105</v>
      </c>
      <c r="F12431" s="38" t="n">
        <v>6600</v>
      </c>
      <c r="G12431" s="42" t="n">
        <f aca="false">DATE(YEAR(B12431),MONTH(B12431),1)</f>
        <v>46266</v>
      </c>
      <c r="H12431" s="24" t="str">
        <f aca="false">INDEX(Customers!$B$2:$B$601,MATCH(C12431,Customers!$A$2:$A$601,0))</f>
        <v>Rift Valley</v>
      </c>
      <c r="I12431" s="43" t="n">
        <f aca="false">ROUND(MIN(INDEX(Assumptions!$D$13:$D$18,MATCH(E12431,Assumptions!$A$13:$A$18,0)),MAX(INDEX(Assumptions!$C$13:$C$18,MATCH(E12431,Assumptions!$A$13:$A$18,0)),INDEX(Assumptions!$B$13:$B$18,MATCH(E12431,Assumptions!$A$13:$A$18,0))*F12431)),2)</f>
        <v>99</v>
      </c>
    </row>
    <row r="12432" customFormat="false" ht="15" hidden="false" customHeight="false" outlineLevel="0" collapsed="false">
      <c r="A12432" s="24" t="s">
        <v>13255</v>
      </c>
      <c r="B12432" s="39" t="n">
        <v>46282</v>
      </c>
      <c r="C12432" s="24" t="s">
        <v>233</v>
      </c>
      <c r="D12432" s="24" t="s">
        <v>826</v>
      </c>
      <c r="E12432" s="24" t="s">
        <v>103</v>
      </c>
      <c r="F12432" s="38" t="n">
        <v>820</v>
      </c>
      <c r="G12432" s="42" t="n">
        <f aca="false">DATE(YEAR(B12432),MONTH(B12432),1)</f>
        <v>46266</v>
      </c>
      <c r="H12432" s="24" t="str">
        <f aca="false">INDEX(Customers!$B$2:$B$601,MATCH(C12432,Customers!$A$2:$A$601,0))</f>
        <v>Western</v>
      </c>
      <c r="I12432" s="43" t="n">
        <f aca="false">ROUND(MIN(INDEX(Assumptions!$D$13:$D$18,MATCH(E12432,Assumptions!$A$13:$A$18,0)),MAX(INDEX(Assumptions!$C$13:$C$18,MATCH(E12432,Assumptions!$A$13:$A$18,0)),INDEX(Assumptions!$B$13:$B$18,MATCH(E12432,Assumptions!$A$13:$A$18,0))*F12432)),2)</f>
        <v>8.2</v>
      </c>
    </row>
    <row r="12433" customFormat="false" ht="15" hidden="false" customHeight="false" outlineLevel="0" collapsed="false">
      <c r="A12433" s="24" t="s">
        <v>13256</v>
      </c>
      <c r="B12433" s="39" t="n">
        <v>46282</v>
      </c>
      <c r="C12433" s="24" t="s">
        <v>238</v>
      </c>
      <c r="D12433" s="24" t="s">
        <v>172</v>
      </c>
      <c r="E12433" s="24" t="s">
        <v>105</v>
      </c>
      <c r="F12433" s="38" t="n">
        <v>4510</v>
      </c>
      <c r="G12433" s="42" t="n">
        <f aca="false">DATE(YEAR(B12433),MONTH(B12433),1)</f>
        <v>46266</v>
      </c>
      <c r="H12433" s="24" t="str">
        <f aca="false">INDEX(Customers!$B$2:$B$601,MATCH(C12433,Customers!$A$2:$A$601,0))</f>
        <v>Nairobi</v>
      </c>
      <c r="I12433" s="43" t="n">
        <f aca="false">ROUND(MIN(INDEX(Assumptions!$D$13:$D$18,MATCH(E12433,Assumptions!$A$13:$A$18,0)),MAX(INDEX(Assumptions!$C$13:$C$18,MATCH(E12433,Assumptions!$A$13:$A$18,0)),INDEX(Assumptions!$B$13:$B$18,MATCH(E12433,Assumptions!$A$13:$A$18,0))*F12433)),2)</f>
        <v>67.65</v>
      </c>
    </row>
    <row r="12434" customFormat="false" ht="15" hidden="false" customHeight="false" outlineLevel="0" collapsed="false">
      <c r="A12434" s="24" t="s">
        <v>13257</v>
      </c>
      <c r="B12434" s="39" t="n">
        <v>46282</v>
      </c>
      <c r="C12434" s="24" t="s">
        <v>243</v>
      </c>
      <c r="D12434" s="24" t="s">
        <v>826</v>
      </c>
      <c r="E12434" s="24" t="s">
        <v>113</v>
      </c>
      <c r="F12434" s="38" t="n">
        <v>99</v>
      </c>
      <c r="G12434" s="42" t="n">
        <f aca="false">DATE(YEAR(B12434),MONTH(B12434),1)</f>
        <v>46266</v>
      </c>
      <c r="H12434" s="24" t="str">
        <f aca="false">INDEX(Customers!$B$2:$B$601,MATCH(C12434,Customers!$A$2:$A$601,0))</f>
        <v>Coast</v>
      </c>
      <c r="I12434" s="43" t="n">
        <f aca="false">ROUND(MIN(INDEX(Assumptions!$D$13:$D$18,MATCH(E12434,Assumptions!$A$13:$A$18,0)),MAX(INDEX(Assumptions!$C$13:$C$18,MATCH(E12434,Assumptions!$A$13:$A$18,0)),INDEX(Assumptions!$B$13:$B$18,MATCH(E12434,Assumptions!$A$13:$A$18,0))*F12434)),2)</f>
        <v>4.95</v>
      </c>
    </row>
    <row r="12435" customFormat="false" ht="15" hidden="false" customHeight="false" outlineLevel="0" collapsed="false">
      <c r="A12435" s="24" t="s">
        <v>13258</v>
      </c>
      <c r="B12435" s="39" t="n">
        <v>46282</v>
      </c>
      <c r="C12435" s="24" t="s">
        <v>269</v>
      </c>
      <c r="D12435" s="24" t="s">
        <v>826</v>
      </c>
      <c r="E12435" s="24" t="s">
        <v>109</v>
      </c>
      <c r="F12435" s="38" t="n">
        <v>960</v>
      </c>
      <c r="G12435" s="42" t="n">
        <f aca="false">DATE(YEAR(B12435),MONTH(B12435),1)</f>
        <v>46266</v>
      </c>
      <c r="H12435" s="24" t="str">
        <f aca="false">INDEX(Customers!$B$2:$B$601,MATCH(C12435,Customers!$A$2:$A$601,0))</f>
        <v>Coast</v>
      </c>
      <c r="I12435" s="43" t="n">
        <f aca="false">ROUND(MIN(INDEX(Assumptions!$D$13:$D$18,MATCH(E12435,Assumptions!$A$13:$A$18,0)),MAX(INDEX(Assumptions!$C$13:$C$18,MATCH(E12435,Assumptions!$A$13:$A$18,0)),INDEX(Assumptions!$B$13:$B$18,MATCH(E12435,Assumptions!$A$13:$A$18,0))*F12435)),2)</f>
        <v>3.84</v>
      </c>
    </row>
    <row r="12436" customFormat="false" ht="15" hidden="false" customHeight="false" outlineLevel="0" collapsed="false">
      <c r="A12436" s="24" t="s">
        <v>13259</v>
      </c>
      <c r="B12436" s="39" t="n">
        <v>46282</v>
      </c>
      <c r="C12436" s="24" t="s">
        <v>277</v>
      </c>
      <c r="D12436" s="24" t="s">
        <v>826</v>
      </c>
      <c r="E12436" s="24" t="s">
        <v>113</v>
      </c>
      <c r="F12436" s="38" t="n">
        <v>99</v>
      </c>
      <c r="G12436" s="42" t="n">
        <f aca="false">DATE(YEAR(B12436),MONTH(B12436),1)</f>
        <v>46266</v>
      </c>
      <c r="H12436" s="24" t="str">
        <f aca="false">INDEX(Customers!$B$2:$B$601,MATCH(C12436,Customers!$A$2:$A$601,0))</f>
        <v>Rift Valley</v>
      </c>
      <c r="I12436" s="43" t="n">
        <f aca="false">ROUND(MIN(INDEX(Assumptions!$D$13:$D$18,MATCH(E12436,Assumptions!$A$13:$A$18,0)),MAX(INDEX(Assumptions!$C$13:$C$18,MATCH(E12436,Assumptions!$A$13:$A$18,0)),INDEX(Assumptions!$B$13:$B$18,MATCH(E12436,Assumptions!$A$13:$A$18,0))*F12436)),2)</f>
        <v>4.95</v>
      </c>
    </row>
    <row r="12437" customFormat="false" ht="15" hidden="false" customHeight="false" outlineLevel="0" collapsed="false">
      <c r="A12437" s="24" t="s">
        <v>13260</v>
      </c>
      <c r="B12437" s="39" t="n">
        <v>46282</v>
      </c>
      <c r="C12437" s="24" t="s">
        <v>284</v>
      </c>
      <c r="D12437" s="24" t="s">
        <v>826</v>
      </c>
      <c r="E12437" s="24" t="s">
        <v>103</v>
      </c>
      <c r="F12437" s="38" t="n">
        <v>3090</v>
      </c>
      <c r="G12437" s="42" t="n">
        <f aca="false">DATE(YEAR(B12437),MONTH(B12437),1)</f>
        <v>46266</v>
      </c>
      <c r="H12437" s="24" t="str">
        <f aca="false">INDEX(Customers!$B$2:$B$601,MATCH(C12437,Customers!$A$2:$A$601,0))</f>
        <v>Nairobi</v>
      </c>
      <c r="I12437" s="43" t="n">
        <f aca="false">ROUND(MIN(INDEX(Assumptions!$D$13:$D$18,MATCH(E12437,Assumptions!$A$13:$A$18,0)),MAX(INDEX(Assumptions!$C$13:$C$18,MATCH(E12437,Assumptions!$A$13:$A$18,0)),INDEX(Assumptions!$B$13:$B$18,MATCH(E12437,Assumptions!$A$13:$A$18,0))*F12437)),2)</f>
        <v>30.9</v>
      </c>
    </row>
    <row r="12438" customFormat="false" ht="15" hidden="false" customHeight="false" outlineLevel="0" collapsed="false">
      <c r="A12438" s="24" t="s">
        <v>13261</v>
      </c>
      <c r="B12438" s="39" t="n">
        <v>46282</v>
      </c>
      <c r="C12438" s="24" t="s">
        <v>285</v>
      </c>
      <c r="D12438" s="24" t="s">
        <v>204</v>
      </c>
      <c r="E12438" s="24" t="s">
        <v>107</v>
      </c>
      <c r="F12438" s="38" t="n">
        <v>2880</v>
      </c>
      <c r="G12438" s="42" t="n">
        <f aca="false">DATE(YEAR(B12438),MONTH(B12438),1)</f>
        <v>46266</v>
      </c>
      <c r="H12438" s="24" t="str">
        <f aca="false">INDEX(Customers!$B$2:$B$601,MATCH(C12438,Customers!$A$2:$A$601,0))</f>
        <v>Eastern</v>
      </c>
      <c r="I12438" s="43" t="n">
        <f aca="false">ROUND(MIN(INDEX(Assumptions!$D$13:$D$18,MATCH(E12438,Assumptions!$A$13:$A$18,0)),MAX(INDEX(Assumptions!$C$13:$C$18,MATCH(E12438,Assumptions!$A$13:$A$18,0)),INDEX(Assumptions!$B$13:$B$18,MATCH(E12438,Assumptions!$A$13:$A$18,0))*F12438)),2)</f>
        <v>0</v>
      </c>
    </row>
    <row r="12439" customFormat="false" ht="15" hidden="false" customHeight="false" outlineLevel="0" collapsed="false">
      <c r="A12439" s="24" t="s">
        <v>13262</v>
      </c>
      <c r="B12439" s="39" t="n">
        <v>46282</v>
      </c>
      <c r="C12439" s="24" t="s">
        <v>288</v>
      </c>
      <c r="D12439" s="24" t="s">
        <v>165</v>
      </c>
      <c r="E12439" s="24" t="s">
        <v>105</v>
      </c>
      <c r="F12439" s="38" t="n">
        <v>3880</v>
      </c>
      <c r="G12439" s="42" t="n">
        <f aca="false">DATE(YEAR(B12439),MONTH(B12439),1)</f>
        <v>46266</v>
      </c>
      <c r="H12439" s="24" t="str">
        <f aca="false">INDEX(Customers!$B$2:$B$601,MATCH(C12439,Customers!$A$2:$A$601,0))</f>
        <v>Central</v>
      </c>
      <c r="I12439" s="43" t="n">
        <f aca="false">ROUND(MIN(INDEX(Assumptions!$D$13:$D$18,MATCH(E12439,Assumptions!$A$13:$A$18,0)),MAX(INDEX(Assumptions!$C$13:$C$18,MATCH(E12439,Assumptions!$A$13:$A$18,0)),INDEX(Assumptions!$B$13:$B$18,MATCH(E12439,Assumptions!$A$13:$A$18,0))*F12439)),2)</f>
        <v>58.2</v>
      </c>
    </row>
    <row r="12440" customFormat="false" ht="15" hidden="false" customHeight="false" outlineLevel="0" collapsed="false">
      <c r="A12440" s="24" t="s">
        <v>13263</v>
      </c>
      <c r="B12440" s="39" t="n">
        <v>46282</v>
      </c>
      <c r="C12440" s="24" t="s">
        <v>329</v>
      </c>
      <c r="D12440" s="24" t="s">
        <v>826</v>
      </c>
      <c r="E12440" s="24" t="s">
        <v>111</v>
      </c>
      <c r="F12440" s="38" t="n">
        <v>50</v>
      </c>
      <c r="G12440" s="42" t="n">
        <f aca="false">DATE(YEAR(B12440),MONTH(B12440),1)</f>
        <v>46266</v>
      </c>
      <c r="H12440" s="24" t="str">
        <f aca="false">INDEX(Customers!$B$2:$B$601,MATCH(C12440,Customers!$A$2:$A$601,0))</f>
        <v>Coast</v>
      </c>
      <c r="I12440" s="43" t="n">
        <f aca="false">ROUND(MIN(INDEX(Assumptions!$D$13:$D$18,MATCH(E12440,Assumptions!$A$13:$A$18,0)),MAX(INDEX(Assumptions!$C$13:$C$18,MATCH(E12440,Assumptions!$A$13:$A$18,0)),INDEX(Assumptions!$B$13:$B$18,MATCH(E12440,Assumptions!$A$13:$A$18,0))*F12440)),2)</f>
        <v>2</v>
      </c>
    </row>
    <row r="12441" customFormat="false" ht="15" hidden="false" customHeight="false" outlineLevel="0" collapsed="false">
      <c r="A12441" s="24" t="s">
        <v>13264</v>
      </c>
      <c r="B12441" s="39" t="n">
        <v>46282</v>
      </c>
      <c r="C12441" s="24" t="s">
        <v>364</v>
      </c>
      <c r="D12441" s="24" t="s">
        <v>826</v>
      </c>
      <c r="E12441" s="24" t="s">
        <v>103</v>
      </c>
      <c r="F12441" s="38" t="n">
        <v>280</v>
      </c>
      <c r="G12441" s="42" t="n">
        <f aca="false">DATE(YEAR(B12441),MONTH(B12441),1)</f>
        <v>46266</v>
      </c>
      <c r="H12441" s="24" t="str">
        <f aca="false">INDEX(Customers!$B$2:$B$601,MATCH(C12441,Customers!$A$2:$A$601,0))</f>
        <v>Central</v>
      </c>
      <c r="I12441" s="43" t="n">
        <f aca="false">ROUND(MIN(INDEX(Assumptions!$D$13:$D$18,MATCH(E12441,Assumptions!$A$13:$A$18,0)),MAX(INDEX(Assumptions!$C$13:$C$18,MATCH(E12441,Assumptions!$A$13:$A$18,0)),INDEX(Assumptions!$B$13:$B$18,MATCH(E12441,Assumptions!$A$13:$A$18,0))*F12441)),2)</f>
        <v>5</v>
      </c>
    </row>
    <row r="12442" customFormat="false" ht="15" hidden="false" customHeight="false" outlineLevel="0" collapsed="false">
      <c r="A12442" s="24" t="s">
        <v>13265</v>
      </c>
      <c r="B12442" s="39" t="n">
        <v>46282</v>
      </c>
      <c r="C12442" s="24" t="s">
        <v>385</v>
      </c>
      <c r="D12442" s="24" t="s">
        <v>163</v>
      </c>
      <c r="E12442" s="24" t="s">
        <v>107</v>
      </c>
      <c r="F12442" s="38" t="n">
        <v>8650</v>
      </c>
      <c r="G12442" s="42" t="n">
        <f aca="false">DATE(YEAR(B12442),MONTH(B12442),1)</f>
        <v>46266</v>
      </c>
      <c r="H12442" s="24" t="str">
        <f aca="false">INDEX(Customers!$B$2:$B$601,MATCH(C12442,Customers!$A$2:$A$601,0))</f>
        <v>Central</v>
      </c>
      <c r="I12442" s="43" t="n">
        <f aca="false">ROUND(MIN(INDEX(Assumptions!$D$13:$D$18,MATCH(E12442,Assumptions!$A$13:$A$18,0)),MAX(INDEX(Assumptions!$C$13:$C$18,MATCH(E12442,Assumptions!$A$13:$A$18,0)),INDEX(Assumptions!$B$13:$B$18,MATCH(E12442,Assumptions!$A$13:$A$18,0))*F12442)),2)</f>
        <v>0</v>
      </c>
    </row>
    <row r="12443" customFormat="false" ht="15" hidden="false" customHeight="false" outlineLevel="0" collapsed="false">
      <c r="A12443" s="24" t="s">
        <v>13266</v>
      </c>
      <c r="B12443" s="39" t="n">
        <v>46282</v>
      </c>
      <c r="C12443" s="24" t="s">
        <v>392</v>
      </c>
      <c r="D12443" s="24" t="s">
        <v>826</v>
      </c>
      <c r="E12443" s="24" t="s">
        <v>109</v>
      </c>
      <c r="F12443" s="38" t="n">
        <v>4460</v>
      </c>
      <c r="G12443" s="42" t="n">
        <f aca="false">DATE(YEAR(B12443),MONTH(B12443),1)</f>
        <v>46266</v>
      </c>
      <c r="H12443" s="24" t="str">
        <f aca="false">INDEX(Customers!$B$2:$B$601,MATCH(C12443,Customers!$A$2:$A$601,0))</f>
        <v>Central</v>
      </c>
      <c r="I12443" s="43" t="n">
        <f aca="false">ROUND(MIN(INDEX(Assumptions!$D$13:$D$18,MATCH(E12443,Assumptions!$A$13:$A$18,0)),MAX(INDEX(Assumptions!$C$13:$C$18,MATCH(E12443,Assumptions!$A$13:$A$18,0)),INDEX(Assumptions!$B$13:$B$18,MATCH(E12443,Assumptions!$A$13:$A$18,0))*F12443)),2)</f>
        <v>17.84</v>
      </c>
    </row>
    <row r="12444" customFormat="false" ht="15" hidden="false" customHeight="false" outlineLevel="0" collapsed="false">
      <c r="A12444" s="24" t="s">
        <v>13267</v>
      </c>
      <c r="B12444" s="39" t="n">
        <v>46282</v>
      </c>
      <c r="C12444" s="24" t="s">
        <v>408</v>
      </c>
      <c r="D12444" s="24" t="s">
        <v>826</v>
      </c>
      <c r="E12444" s="24" t="s">
        <v>109</v>
      </c>
      <c r="F12444" s="38" t="n">
        <v>12720</v>
      </c>
      <c r="G12444" s="42" t="n">
        <f aca="false">DATE(YEAR(B12444),MONTH(B12444),1)</f>
        <v>46266</v>
      </c>
      <c r="H12444" s="24" t="str">
        <f aca="false">INDEX(Customers!$B$2:$B$601,MATCH(C12444,Customers!$A$2:$A$601,0))</f>
        <v>Nairobi</v>
      </c>
      <c r="I12444" s="43" t="n">
        <f aca="false">ROUND(MIN(INDEX(Assumptions!$D$13:$D$18,MATCH(E12444,Assumptions!$A$13:$A$18,0)),MAX(INDEX(Assumptions!$C$13:$C$18,MATCH(E12444,Assumptions!$A$13:$A$18,0)),INDEX(Assumptions!$B$13:$B$18,MATCH(E12444,Assumptions!$A$13:$A$18,0))*F12444)),2)</f>
        <v>40</v>
      </c>
    </row>
    <row r="12445" customFormat="false" ht="15" hidden="false" customHeight="false" outlineLevel="0" collapsed="false">
      <c r="A12445" s="24" t="s">
        <v>13268</v>
      </c>
      <c r="B12445" s="39" t="n">
        <v>46282</v>
      </c>
      <c r="C12445" s="24" t="s">
        <v>414</v>
      </c>
      <c r="D12445" s="24" t="s">
        <v>826</v>
      </c>
      <c r="E12445" s="24" t="s">
        <v>103</v>
      </c>
      <c r="F12445" s="38" t="n">
        <v>910</v>
      </c>
      <c r="G12445" s="42" t="n">
        <f aca="false">DATE(YEAR(B12445),MONTH(B12445),1)</f>
        <v>46266</v>
      </c>
      <c r="H12445" s="24" t="str">
        <f aca="false">INDEX(Customers!$B$2:$B$601,MATCH(C12445,Customers!$A$2:$A$601,0))</f>
        <v>Rift Valley</v>
      </c>
      <c r="I12445" s="43" t="n">
        <f aca="false">ROUND(MIN(INDEX(Assumptions!$D$13:$D$18,MATCH(E12445,Assumptions!$A$13:$A$18,0)),MAX(INDEX(Assumptions!$C$13:$C$18,MATCH(E12445,Assumptions!$A$13:$A$18,0)),INDEX(Assumptions!$B$13:$B$18,MATCH(E12445,Assumptions!$A$13:$A$18,0))*F12445)),2)</f>
        <v>9.1</v>
      </c>
    </row>
    <row r="12446" customFormat="false" ht="15" hidden="false" customHeight="false" outlineLevel="0" collapsed="false">
      <c r="A12446" s="24" t="s">
        <v>13269</v>
      </c>
      <c r="B12446" s="39" t="n">
        <v>46282</v>
      </c>
      <c r="C12446" s="24" t="s">
        <v>421</v>
      </c>
      <c r="D12446" s="24" t="s">
        <v>826</v>
      </c>
      <c r="E12446" s="24" t="s">
        <v>103</v>
      </c>
      <c r="F12446" s="38" t="n">
        <v>3220</v>
      </c>
      <c r="G12446" s="42" t="n">
        <f aca="false">DATE(YEAR(B12446),MONTH(B12446),1)</f>
        <v>46266</v>
      </c>
      <c r="H12446" s="24" t="str">
        <f aca="false">INDEX(Customers!$B$2:$B$601,MATCH(C12446,Customers!$A$2:$A$601,0))</f>
        <v>Western</v>
      </c>
      <c r="I12446" s="43" t="n">
        <f aca="false">ROUND(MIN(INDEX(Assumptions!$D$13:$D$18,MATCH(E12446,Assumptions!$A$13:$A$18,0)),MAX(INDEX(Assumptions!$C$13:$C$18,MATCH(E12446,Assumptions!$A$13:$A$18,0)),INDEX(Assumptions!$B$13:$B$18,MATCH(E12446,Assumptions!$A$13:$A$18,0))*F12446)),2)</f>
        <v>32.2</v>
      </c>
    </row>
    <row r="12447" customFormat="false" ht="15" hidden="false" customHeight="false" outlineLevel="0" collapsed="false">
      <c r="A12447" s="24" t="s">
        <v>13270</v>
      </c>
      <c r="B12447" s="39" t="n">
        <v>46282</v>
      </c>
      <c r="C12447" s="24" t="s">
        <v>427</v>
      </c>
      <c r="D12447" s="24" t="s">
        <v>826</v>
      </c>
      <c r="E12447" s="24" t="s">
        <v>109</v>
      </c>
      <c r="F12447" s="38" t="n">
        <v>2200</v>
      </c>
      <c r="G12447" s="42" t="n">
        <f aca="false">DATE(YEAR(B12447),MONTH(B12447),1)</f>
        <v>46266</v>
      </c>
      <c r="H12447" s="24" t="str">
        <f aca="false">INDEX(Customers!$B$2:$B$601,MATCH(C12447,Customers!$A$2:$A$601,0))</f>
        <v>Nairobi</v>
      </c>
      <c r="I12447" s="43" t="n">
        <f aca="false">ROUND(MIN(INDEX(Assumptions!$D$13:$D$18,MATCH(E12447,Assumptions!$A$13:$A$18,0)),MAX(INDEX(Assumptions!$C$13:$C$18,MATCH(E12447,Assumptions!$A$13:$A$18,0)),INDEX(Assumptions!$B$13:$B$18,MATCH(E12447,Assumptions!$A$13:$A$18,0))*F12447)),2)</f>
        <v>8.8</v>
      </c>
    </row>
    <row r="12448" customFormat="false" ht="15" hidden="false" customHeight="false" outlineLevel="0" collapsed="false">
      <c r="A12448" s="24" t="s">
        <v>13271</v>
      </c>
      <c r="B12448" s="39" t="n">
        <v>46282</v>
      </c>
      <c r="C12448" s="24" t="s">
        <v>498</v>
      </c>
      <c r="D12448" s="24" t="s">
        <v>826</v>
      </c>
      <c r="E12448" s="24" t="s">
        <v>113</v>
      </c>
      <c r="F12448" s="38" t="n">
        <v>250</v>
      </c>
      <c r="G12448" s="42" t="n">
        <f aca="false">DATE(YEAR(B12448),MONTH(B12448),1)</f>
        <v>46266</v>
      </c>
      <c r="H12448" s="24" t="str">
        <f aca="false">INDEX(Customers!$B$2:$B$601,MATCH(C12448,Customers!$A$2:$A$601,0))</f>
        <v>Nairobi</v>
      </c>
      <c r="I12448" s="43" t="n">
        <f aca="false">ROUND(MIN(INDEX(Assumptions!$D$13:$D$18,MATCH(E12448,Assumptions!$A$13:$A$18,0)),MAX(INDEX(Assumptions!$C$13:$C$18,MATCH(E12448,Assumptions!$A$13:$A$18,0)),INDEX(Assumptions!$B$13:$B$18,MATCH(E12448,Assumptions!$A$13:$A$18,0))*F12448)),2)</f>
        <v>12.5</v>
      </c>
    </row>
    <row r="12449" customFormat="false" ht="15" hidden="false" customHeight="false" outlineLevel="0" collapsed="false">
      <c r="A12449" s="24" t="s">
        <v>13272</v>
      </c>
      <c r="B12449" s="39" t="n">
        <v>46282</v>
      </c>
      <c r="C12449" s="24" t="s">
        <v>506</v>
      </c>
      <c r="D12449" s="24" t="s">
        <v>826</v>
      </c>
      <c r="E12449" s="24" t="s">
        <v>113</v>
      </c>
      <c r="F12449" s="38" t="n">
        <v>500</v>
      </c>
      <c r="G12449" s="42" t="n">
        <f aca="false">DATE(YEAR(B12449),MONTH(B12449),1)</f>
        <v>46266</v>
      </c>
      <c r="H12449" s="24" t="str">
        <f aca="false">INDEX(Customers!$B$2:$B$601,MATCH(C12449,Customers!$A$2:$A$601,0))</f>
        <v>Western</v>
      </c>
      <c r="I12449" s="43" t="n">
        <f aca="false">ROUND(MIN(INDEX(Assumptions!$D$13:$D$18,MATCH(E12449,Assumptions!$A$13:$A$18,0)),MAX(INDEX(Assumptions!$C$13:$C$18,MATCH(E12449,Assumptions!$A$13:$A$18,0)),INDEX(Assumptions!$B$13:$B$18,MATCH(E12449,Assumptions!$A$13:$A$18,0))*F12449)),2)</f>
        <v>25</v>
      </c>
    </row>
    <row r="12450" customFormat="false" ht="15" hidden="false" customHeight="false" outlineLevel="0" collapsed="false">
      <c r="A12450" s="24" t="s">
        <v>13273</v>
      </c>
      <c r="B12450" s="39" t="n">
        <v>46282</v>
      </c>
      <c r="C12450" s="24" t="s">
        <v>522</v>
      </c>
      <c r="D12450" s="24" t="s">
        <v>826</v>
      </c>
      <c r="E12450" s="24" t="s">
        <v>109</v>
      </c>
      <c r="F12450" s="38" t="n">
        <v>13240</v>
      </c>
      <c r="G12450" s="42" t="n">
        <f aca="false">DATE(YEAR(B12450),MONTH(B12450),1)</f>
        <v>46266</v>
      </c>
      <c r="H12450" s="24" t="str">
        <f aca="false">INDEX(Customers!$B$2:$B$601,MATCH(C12450,Customers!$A$2:$A$601,0))</f>
        <v>Central</v>
      </c>
      <c r="I12450" s="43" t="n">
        <f aca="false">ROUND(MIN(INDEX(Assumptions!$D$13:$D$18,MATCH(E12450,Assumptions!$A$13:$A$18,0)),MAX(INDEX(Assumptions!$C$13:$C$18,MATCH(E12450,Assumptions!$A$13:$A$18,0)),INDEX(Assumptions!$B$13:$B$18,MATCH(E12450,Assumptions!$A$13:$A$18,0))*F12450)),2)</f>
        <v>40</v>
      </c>
    </row>
    <row r="12451" customFormat="false" ht="15" hidden="false" customHeight="false" outlineLevel="0" collapsed="false">
      <c r="A12451" s="24" t="s">
        <v>13274</v>
      </c>
      <c r="B12451" s="39" t="n">
        <v>46282</v>
      </c>
      <c r="C12451" s="24" t="s">
        <v>522</v>
      </c>
      <c r="D12451" s="24" t="s">
        <v>164</v>
      </c>
      <c r="E12451" s="24" t="s">
        <v>105</v>
      </c>
      <c r="F12451" s="38" t="n">
        <v>14000</v>
      </c>
      <c r="G12451" s="42" t="n">
        <f aca="false">DATE(YEAR(B12451),MONTH(B12451),1)</f>
        <v>46266</v>
      </c>
      <c r="H12451" s="24" t="str">
        <f aca="false">INDEX(Customers!$B$2:$B$601,MATCH(C12451,Customers!$A$2:$A$601,0))</f>
        <v>Central</v>
      </c>
      <c r="I12451" s="43" t="n">
        <f aca="false">ROUND(MIN(INDEX(Assumptions!$D$13:$D$18,MATCH(E12451,Assumptions!$A$13:$A$18,0)),MAX(INDEX(Assumptions!$C$13:$C$18,MATCH(E12451,Assumptions!$A$13:$A$18,0)),INDEX(Assumptions!$B$13:$B$18,MATCH(E12451,Assumptions!$A$13:$A$18,0))*F12451)),2)</f>
        <v>200</v>
      </c>
    </row>
    <row r="12452" customFormat="false" ht="15" hidden="false" customHeight="false" outlineLevel="0" collapsed="false">
      <c r="A12452" s="24" t="s">
        <v>13275</v>
      </c>
      <c r="B12452" s="39" t="n">
        <v>46282</v>
      </c>
      <c r="C12452" s="24" t="s">
        <v>544</v>
      </c>
      <c r="D12452" s="24" t="s">
        <v>826</v>
      </c>
      <c r="E12452" s="24" t="s">
        <v>103</v>
      </c>
      <c r="F12452" s="38" t="n">
        <v>740</v>
      </c>
      <c r="G12452" s="42" t="n">
        <f aca="false">DATE(YEAR(B12452),MONTH(B12452),1)</f>
        <v>46266</v>
      </c>
      <c r="H12452" s="24" t="str">
        <f aca="false">INDEX(Customers!$B$2:$B$601,MATCH(C12452,Customers!$A$2:$A$601,0))</f>
        <v>Coast</v>
      </c>
      <c r="I12452" s="43" t="n">
        <f aca="false">ROUND(MIN(INDEX(Assumptions!$D$13:$D$18,MATCH(E12452,Assumptions!$A$13:$A$18,0)),MAX(INDEX(Assumptions!$C$13:$C$18,MATCH(E12452,Assumptions!$A$13:$A$18,0)),INDEX(Assumptions!$B$13:$B$18,MATCH(E12452,Assumptions!$A$13:$A$18,0))*F12452)),2)</f>
        <v>7.4</v>
      </c>
    </row>
    <row r="12453" customFormat="false" ht="15" hidden="false" customHeight="false" outlineLevel="0" collapsed="false">
      <c r="A12453" s="24" t="s">
        <v>13276</v>
      </c>
      <c r="B12453" s="39" t="n">
        <v>46282</v>
      </c>
      <c r="C12453" s="24" t="s">
        <v>570</v>
      </c>
      <c r="D12453" s="24" t="s">
        <v>826</v>
      </c>
      <c r="E12453" s="24" t="s">
        <v>103</v>
      </c>
      <c r="F12453" s="38" t="n">
        <v>410</v>
      </c>
      <c r="G12453" s="42" t="n">
        <f aca="false">DATE(YEAR(B12453),MONTH(B12453),1)</f>
        <v>46266</v>
      </c>
      <c r="H12453" s="24" t="str">
        <f aca="false">INDEX(Customers!$B$2:$B$601,MATCH(C12453,Customers!$A$2:$A$601,0))</f>
        <v>Western</v>
      </c>
      <c r="I12453" s="43" t="n">
        <f aca="false">ROUND(MIN(INDEX(Assumptions!$D$13:$D$18,MATCH(E12453,Assumptions!$A$13:$A$18,0)),MAX(INDEX(Assumptions!$C$13:$C$18,MATCH(E12453,Assumptions!$A$13:$A$18,0)),INDEX(Assumptions!$B$13:$B$18,MATCH(E12453,Assumptions!$A$13:$A$18,0))*F12453)),2)</f>
        <v>5</v>
      </c>
    </row>
    <row r="12454" customFormat="false" ht="15" hidden="false" customHeight="false" outlineLevel="0" collapsed="false">
      <c r="A12454" s="24" t="s">
        <v>13277</v>
      </c>
      <c r="B12454" s="39" t="n">
        <v>46282</v>
      </c>
      <c r="C12454" s="24" t="s">
        <v>574</v>
      </c>
      <c r="D12454" s="24" t="s">
        <v>826</v>
      </c>
      <c r="E12454" s="24" t="s">
        <v>103</v>
      </c>
      <c r="F12454" s="38" t="n">
        <v>400</v>
      </c>
      <c r="G12454" s="42" t="n">
        <f aca="false">DATE(YEAR(B12454),MONTH(B12454),1)</f>
        <v>46266</v>
      </c>
      <c r="H12454" s="24" t="str">
        <f aca="false">INDEX(Customers!$B$2:$B$601,MATCH(C12454,Customers!$A$2:$A$601,0))</f>
        <v>Central</v>
      </c>
      <c r="I12454" s="43" t="n">
        <f aca="false">ROUND(MIN(INDEX(Assumptions!$D$13:$D$18,MATCH(E12454,Assumptions!$A$13:$A$18,0)),MAX(INDEX(Assumptions!$C$13:$C$18,MATCH(E12454,Assumptions!$A$13:$A$18,0)),INDEX(Assumptions!$B$13:$B$18,MATCH(E12454,Assumptions!$A$13:$A$18,0))*F12454)),2)</f>
        <v>5</v>
      </c>
    </row>
    <row r="12455" customFormat="false" ht="15" hidden="false" customHeight="false" outlineLevel="0" collapsed="false">
      <c r="A12455" s="24" t="s">
        <v>13278</v>
      </c>
      <c r="B12455" s="39" t="n">
        <v>46282</v>
      </c>
      <c r="C12455" s="24" t="s">
        <v>597</v>
      </c>
      <c r="D12455" s="24" t="s">
        <v>207</v>
      </c>
      <c r="E12455" s="24" t="s">
        <v>107</v>
      </c>
      <c r="F12455" s="38" t="n">
        <v>1850</v>
      </c>
      <c r="G12455" s="42" t="n">
        <f aca="false">DATE(YEAR(B12455),MONTH(B12455),1)</f>
        <v>46266</v>
      </c>
      <c r="H12455" s="24" t="str">
        <f aca="false">INDEX(Customers!$B$2:$B$601,MATCH(C12455,Customers!$A$2:$A$601,0))</f>
        <v>Eastern</v>
      </c>
      <c r="I12455" s="43" t="n">
        <f aca="false">ROUND(MIN(INDEX(Assumptions!$D$13:$D$18,MATCH(E12455,Assumptions!$A$13:$A$18,0)),MAX(INDEX(Assumptions!$C$13:$C$18,MATCH(E12455,Assumptions!$A$13:$A$18,0)),INDEX(Assumptions!$B$13:$B$18,MATCH(E12455,Assumptions!$A$13:$A$18,0))*F12455)),2)</f>
        <v>0</v>
      </c>
    </row>
    <row r="12456" customFormat="false" ht="15" hidden="false" customHeight="false" outlineLevel="0" collapsed="false">
      <c r="A12456" s="24" t="s">
        <v>13279</v>
      </c>
      <c r="B12456" s="39" t="n">
        <v>46282</v>
      </c>
      <c r="C12456" s="24" t="s">
        <v>614</v>
      </c>
      <c r="D12456" s="24" t="s">
        <v>826</v>
      </c>
      <c r="E12456" s="24" t="s">
        <v>109</v>
      </c>
      <c r="F12456" s="38" t="n">
        <v>8830</v>
      </c>
      <c r="G12456" s="42" t="n">
        <f aca="false">DATE(YEAR(B12456),MONTH(B12456),1)</f>
        <v>46266</v>
      </c>
      <c r="H12456" s="24" t="str">
        <f aca="false">INDEX(Customers!$B$2:$B$601,MATCH(C12456,Customers!$A$2:$A$601,0))</f>
        <v>Central</v>
      </c>
      <c r="I12456" s="43" t="n">
        <f aca="false">ROUND(MIN(INDEX(Assumptions!$D$13:$D$18,MATCH(E12456,Assumptions!$A$13:$A$18,0)),MAX(INDEX(Assumptions!$C$13:$C$18,MATCH(E12456,Assumptions!$A$13:$A$18,0)),INDEX(Assumptions!$B$13:$B$18,MATCH(E12456,Assumptions!$A$13:$A$18,0))*F12456)),2)</f>
        <v>35.32</v>
      </c>
    </row>
    <row r="12457" customFormat="false" ht="15" hidden="false" customHeight="false" outlineLevel="0" collapsed="false">
      <c r="A12457" s="24" t="s">
        <v>13280</v>
      </c>
      <c r="B12457" s="39" t="n">
        <v>46282</v>
      </c>
      <c r="C12457" s="24" t="s">
        <v>617</v>
      </c>
      <c r="D12457" s="24" t="s">
        <v>152</v>
      </c>
      <c r="E12457" s="24" t="s">
        <v>105</v>
      </c>
      <c r="F12457" s="38" t="n">
        <v>9770</v>
      </c>
      <c r="G12457" s="42" t="n">
        <f aca="false">DATE(YEAR(B12457),MONTH(B12457),1)</f>
        <v>46266</v>
      </c>
      <c r="H12457" s="24" t="str">
        <f aca="false">INDEX(Customers!$B$2:$B$601,MATCH(C12457,Customers!$A$2:$A$601,0))</f>
        <v>Nairobi</v>
      </c>
      <c r="I12457" s="43" t="n">
        <f aca="false">ROUND(MIN(INDEX(Assumptions!$D$13:$D$18,MATCH(E12457,Assumptions!$A$13:$A$18,0)),MAX(INDEX(Assumptions!$C$13:$C$18,MATCH(E12457,Assumptions!$A$13:$A$18,0)),INDEX(Assumptions!$B$13:$B$18,MATCH(E12457,Assumptions!$A$13:$A$18,0))*F12457)),2)</f>
        <v>146.55</v>
      </c>
    </row>
    <row r="12458" customFormat="false" ht="15" hidden="false" customHeight="false" outlineLevel="0" collapsed="false">
      <c r="A12458" s="24" t="s">
        <v>13281</v>
      </c>
      <c r="B12458" s="39" t="n">
        <v>46282</v>
      </c>
      <c r="C12458" s="24" t="s">
        <v>619</v>
      </c>
      <c r="D12458" s="24" t="s">
        <v>826</v>
      </c>
      <c r="E12458" s="24" t="s">
        <v>113</v>
      </c>
      <c r="F12458" s="38" t="n">
        <v>99</v>
      </c>
      <c r="G12458" s="42" t="n">
        <f aca="false">DATE(YEAR(B12458),MONTH(B12458),1)</f>
        <v>46266</v>
      </c>
      <c r="H12458" s="24" t="str">
        <f aca="false">INDEX(Customers!$B$2:$B$601,MATCH(C12458,Customers!$A$2:$A$601,0))</f>
        <v>Rift Valley</v>
      </c>
      <c r="I12458" s="43" t="n">
        <f aca="false">ROUND(MIN(INDEX(Assumptions!$D$13:$D$18,MATCH(E12458,Assumptions!$A$13:$A$18,0)),MAX(INDEX(Assumptions!$C$13:$C$18,MATCH(E12458,Assumptions!$A$13:$A$18,0)),INDEX(Assumptions!$B$13:$B$18,MATCH(E12458,Assumptions!$A$13:$A$18,0))*F12458)),2)</f>
        <v>4.95</v>
      </c>
    </row>
    <row r="12459" customFormat="false" ht="15" hidden="false" customHeight="false" outlineLevel="0" collapsed="false">
      <c r="A12459" s="24" t="s">
        <v>13282</v>
      </c>
      <c r="B12459" s="39" t="n">
        <v>46282</v>
      </c>
      <c r="C12459" s="24" t="s">
        <v>620</v>
      </c>
      <c r="D12459" s="24" t="s">
        <v>826</v>
      </c>
      <c r="E12459" s="24" t="s">
        <v>111</v>
      </c>
      <c r="F12459" s="38" t="n">
        <v>200</v>
      </c>
      <c r="G12459" s="42" t="n">
        <f aca="false">DATE(YEAR(B12459),MONTH(B12459),1)</f>
        <v>46266</v>
      </c>
      <c r="H12459" s="24" t="str">
        <f aca="false">INDEX(Customers!$B$2:$B$601,MATCH(C12459,Customers!$A$2:$A$601,0))</f>
        <v>Rift Valley</v>
      </c>
      <c r="I12459" s="43" t="n">
        <f aca="false">ROUND(MIN(INDEX(Assumptions!$D$13:$D$18,MATCH(E12459,Assumptions!$A$13:$A$18,0)),MAX(INDEX(Assumptions!$C$13:$C$18,MATCH(E12459,Assumptions!$A$13:$A$18,0)),INDEX(Assumptions!$B$13:$B$18,MATCH(E12459,Assumptions!$A$13:$A$18,0))*F12459)),2)</f>
        <v>8</v>
      </c>
    </row>
    <row r="12460" customFormat="false" ht="15" hidden="false" customHeight="false" outlineLevel="0" collapsed="false">
      <c r="A12460" s="24" t="s">
        <v>13283</v>
      </c>
      <c r="B12460" s="39" t="n">
        <v>46282</v>
      </c>
      <c r="C12460" s="24" t="s">
        <v>639</v>
      </c>
      <c r="D12460" s="24" t="s">
        <v>162</v>
      </c>
      <c r="E12460" s="24" t="s">
        <v>107</v>
      </c>
      <c r="F12460" s="38" t="n">
        <v>4310</v>
      </c>
      <c r="G12460" s="42" t="n">
        <f aca="false">DATE(YEAR(B12460),MONTH(B12460),1)</f>
        <v>46266</v>
      </c>
      <c r="H12460" s="24" t="str">
        <f aca="false">INDEX(Customers!$B$2:$B$601,MATCH(C12460,Customers!$A$2:$A$601,0))</f>
        <v>Nairobi</v>
      </c>
      <c r="I12460" s="43" t="n">
        <f aca="false">ROUND(MIN(INDEX(Assumptions!$D$13:$D$18,MATCH(E12460,Assumptions!$A$13:$A$18,0)),MAX(INDEX(Assumptions!$C$13:$C$18,MATCH(E12460,Assumptions!$A$13:$A$18,0)),INDEX(Assumptions!$B$13:$B$18,MATCH(E12460,Assumptions!$A$13:$A$18,0))*F12460)),2)</f>
        <v>0</v>
      </c>
    </row>
    <row r="12461" customFormat="false" ht="15" hidden="false" customHeight="false" outlineLevel="0" collapsed="false">
      <c r="A12461" s="24" t="s">
        <v>13284</v>
      </c>
      <c r="B12461" s="39" t="n">
        <v>46282</v>
      </c>
      <c r="C12461" s="24" t="s">
        <v>673</v>
      </c>
      <c r="D12461" s="24" t="s">
        <v>826</v>
      </c>
      <c r="E12461" s="24" t="s">
        <v>109</v>
      </c>
      <c r="F12461" s="38" t="n">
        <v>620</v>
      </c>
      <c r="G12461" s="42" t="n">
        <f aca="false">DATE(YEAR(B12461),MONTH(B12461),1)</f>
        <v>46266</v>
      </c>
      <c r="H12461" s="24" t="str">
        <f aca="false">INDEX(Customers!$B$2:$B$601,MATCH(C12461,Customers!$A$2:$A$601,0))</f>
        <v>Nairobi</v>
      </c>
      <c r="I12461" s="43" t="n">
        <f aca="false">ROUND(MIN(INDEX(Assumptions!$D$13:$D$18,MATCH(E12461,Assumptions!$A$13:$A$18,0)),MAX(INDEX(Assumptions!$C$13:$C$18,MATCH(E12461,Assumptions!$A$13:$A$18,0)),INDEX(Assumptions!$B$13:$B$18,MATCH(E12461,Assumptions!$A$13:$A$18,0))*F12461)),2)</f>
        <v>2.48</v>
      </c>
    </row>
    <row r="12462" customFormat="false" ht="15" hidden="false" customHeight="false" outlineLevel="0" collapsed="false">
      <c r="A12462" s="24" t="s">
        <v>13285</v>
      </c>
      <c r="B12462" s="39" t="n">
        <v>46282</v>
      </c>
      <c r="C12462" s="24" t="s">
        <v>688</v>
      </c>
      <c r="D12462" s="24" t="s">
        <v>826</v>
      </c>
      <c r="E12462" s="24" t="s">
        <v>103</v>
      </c>
      <c r="F12462" s="38" t="n">
        <v>2350</v>
      </c>
      <c r="G12462" s="42" t="n">
        <f aca="false">DATE(YEAR(B12462),MONTH(B12462),1)</f>
        <v>46266</v>
      </c>
      <c r="H12462" s="24" t="str">
        <f aca="false">INDEX(Customers!$B$2:$B$601,MATCH(C12462,Customers!$A$2:$A$601,0))</f>
        <v>Coast</v>
      </c>
      <c r="I12462" s="43" t="n">
        <f aca="false">ROUND(MIN(INDEX(Assumptions!$D$13:$D$18,MATCH(E12462,Assumptions!$A$13:$A$18,0)),MAX(INDEX(Assumptions!$C$13:$C$18,MATCH(E12462,Assumptions!$A$13:$A$18,0)),INDEX(Assumptions!$B$13:$B$18,MATCH(E12462,Assumptions!$A$13:$A$18,0))*F12462)),2)</f>
        <v>23.5</v>
      </c>
    </row>
    <row r="12463" customFormat="false" ht="15" hidden="false" customHeight="false" outlineLevel="0" collapsed="false">
      <c r="A12463" s="24" t="s">
        <v>13286</v>
      </c>
      <c r="B12463" s="39" t="n">
        <v>46282</v>
      </c>
      <c r="C12463" s="24" t="s">
        <v>715</v>
      </c>
      <c r="D12463" s="24" t="s">
        <v>826</v>
      </c>
      <c r="E12463" s="24" t="s">
        <v>103</v>
      </c>
      <c r="F12463" s="38" t="n">
        <v>780</v>
      </c>
      <c r="G12463" s="42" t="n">
        <f aca="false">DATE(YEAR(B12463),MONTH(B12463),1)</f>
        <v>46266</v>
      </c>
      <c r="H12463" s="24" t="str">
        <f aca="false">INDEX(Customers!$B$2:$B$601,MATCH(C12463,Customers!$A$2:$A$601,0))</f>
        <v>Western</v>
      </c>
      <c r="I12463" s="43" t="n">
        <f aca="false">ROUND(MIN(INDEX(Assumptions!$D$13:$D$18,MATCH(E12463,Assumptions!$A$13:$A$18,0)),MAX(INDEX(Assumptions!$C$13:$C$18,MATCH(E12463,Assumptions!$A$13:$A$18,0)),INDEX(Assumptions!$B$13:$B$18,MATCH(E12463,Assumptions!$A$13:$A$18,0))*F12463)),2)</f>
        <v>7.8</v>
      </c>
    </row>
    <row r="12464" customFormat="false" ht="15" hidden="false" customHeight="false" outlineLevel="0" collapsed="false">
      <c r="A12464" s="24" t="s">
        <v>13287</v>
      </c>
      <c r="B12464" s="39" t="n">
        <v>46282</v>
      </c>
      <c r="C12464" s="24" t="s">
        <v>728</v>
      </c>
      <c r="D12464" s="24" t="s">
        <v>162</v>
      </c>
      <c r="E12464" s="24" t="s">
        <v>107</v>
      </c>
      <c r="F12464" s="38" t="n">
        <v>10710</v>
      </c>
      <c r="G12464" s="42" t="n">
        <f aca="false">DATE(YEAR(B12464),MONTH(B12464),1)</f>
        <v>46266</v>
      </c>
      <c r="H12464" s="24" t="str">
        <f aca="false">INDEX(Customers!$B$2:$B$601,MATCH(C12464,Customers!$A$2:$A$601,0))</f>
        <v>Nairobi</v>
      </c>
      <c r="I12464" s="43" t="n">
        <f aca="false">ROUND(MIN(INDEX(Assumptions!$D$13:$D$18,MATCH(E12464,Assumptions!$A$13:$A$18,0)),MAX(INDEX(Assumptions!$C$13:$C$18,MATCH(E12464,Assumptions!$A$13:$A$18,0)),INDEX(Assumptions!$B$13:$B$18,MATCH(E12464,Assumptions!$A$13:$A$18,0))*F12464)),2)</f>
        <v>0</v>
      </c>
    </row>
    <row r="12465" customFormat="false" ht="15" hidden="false" customHeight="false" outlineLevel="0" collapsed="false">
      <c r="A12465" s="24" t="s">
        <v>13288</v>
      </c>
      <c r="B12465" s="39" t="n">
        <v>46282</v>
      </c>
      <c r="C12465" s="24" t="s">
        <v>737</v>
      </c>
      <c r="D12465" s="24" t="s">
        <v>826</v>
      </c>
      <c r="E12465" s="24" t="s">
        <v>111</v>
      </c>
      <c r="F12465" s="38" t="n">
        <v>200</v>
      </c>
      <c r="G12465" s="42" t="n">
        <f aca="false">DATE(YEAR(B12465),MONTH(B12465),1)</f>
        <v>46266</v>
      </c>
      <c r="H12465" s="24" t="str">
        <f aca="false">INDEX(Customers!$B$2:$B$601,MATCH(C12465,Customers!$A$2:$A$601,0))</f>
        <v>Rift Valley</v>
      </c>
      <c r="I12465" s="43" t="n">
        <f aca="false">ROUND(MIN(INDEX(Assumptions!$D$13:$D$18,MATCH(E12465,Assumptions!$A$13:$A$18,0)),MAX(INDEX(Assumptions!$C$13:$C$18,MATCH(E12465,Assumptions!$A$13:$A$18,0)),INDEX(Assumptions!$B$13:$B$18,MATCH(E12465,Assumptions!$A$13:$A$18,0))*F12465)),2)</f>
        <v>8</v>
      </c>
    </row>
    <row r="12466" customFormat="false" ht="15" hidden="false" customHeight="false" outlineLevel="0" collapsed="false">
      <c r="A12466" s="24" t="s">
        <v>13289</v>
      </c>
      <c r="B12466" s="39" t="n">
        <v>46282</v>
      </c>
      <c r="C12466" s="24" t="s">
        <v>744</v>
      </c>
      <c r="D12466" s="24" t="s">
        <v>175</v>
      </c>
      <c r="E12466" s="24" t="s">
        <v>105</v>
      </c>
      <c r="F12466" s="38" t="n">
        <v>21000</v>
      </c>
      <c r="G12466" s="42" t="n">
        <f aca="false">DATE(YEAR(B12466),MONTH(B12466),1)</f>
        <v>46266</v>
      </c>
      <c r="H12466" s="24" t="str">
        <f aca="false">INDEX(Customers!$B$2:$B$601,MATCH(C12466,Customers!$A$2:$A$601,0))</f>
        <v>Rift Valley</v>
      </c>
      <c r="I12466" s="43" t="n">
        <f aca="false">ROUND(MIN(INDEX(Assumptions!$D$13:$D$18,MATCH(E12466,Assumptions!$A$13:$A$18,0)),MAX(INDEX(Assumptions!$C$13:$C$18,MATCH(E12466,Assumptions!$A$13:$A$18,0)),INDEX(Assumptions!$B$13:$B$18,MATCH(E12466,Assumptions!$A$13:$A$18,0))*F12466)),2)</f>
        <v>200</v>
      </c>
    </row>
    <row r="12467" customFormat="false" ht="15" hidden="false" customHeight="false" outlineLevel="0" collapsed="false">
      <c r="A12467" s="24" t="s">
        <v>13290</v>
      </c>
      <c r="B12467" s="39" t="n">
        <v>46282</v>
      </c>
      <c r="C12467" s="24" t="s">
        <v>745</v>
      </c>
      <c r="D12467" s="24" t="s">
        <v>826</v>
      </c>
      <c r="E12467" s="24" t="s">
        <v>103</v>
      </c>
      <c r="F12467" s="38" t="n">
        <v>200</v>
      </c>
      <c r="G12467" s="42" t="n">
        <f aca="false">DATE(YEAR(B12467),MONTH(B12467),1)</f>
        <v>46266</v>
      </c>
      <c r="H12467" s="24" t="str">
        <f aca="false">INDEX(Customers!$B$2:$B$601,MATCH(C12467,Customers!$A$2:$A$601,0))</f>
        <v>Central</v>
      </c>
      <c r="I12467" s="43" t="n">
        <f aca="false">ROUND(MIN(INDEX(Assumptions!$D$13:$D$18,MATCH(E12467,Assumptions!$A$13:$A$18,0)),MAX(INDEX(Assumptions!$C$13:$C$18,MATCH(E12467,Assumptions!$A$13:$A$18,0)),INDEX(Assumptions!$B$13:$B$18,MATCH(E12467,Assumptions!$A$13:$A$18,0))*F12467)),2)</f>
        <v>5</v>
      </c>
    </row>
    <row r="12468" customFormat="false" ht="15" hidden="false" customHeight="false" outlineLevel="0" collapsed="false">
      <c r="A12468" s="24" t="s">
        <v>13291</v>
      </c>
      <c r="B12468" s="39" t="n">
        <v>46282</v>
      </c>
      <c r="C12468" s="24" t="s">
        <v>772</v>
      </c>
      <c r="D12468" s="24" t="s">
        <v>826</v>
      </c>
      <c r="E12468" s="24" t="s">
        <v>113</v>
      </c>
      <c r="F12468" s="38" t="n">
        <v>1000</v>
      </c>
      <c r="G12468" s="42" t="n">
        <f aca="false">DATE(YEAR(B12468),MONTH(B12468),1)</f>
        <v>46266</v>
      </c>
      <c r="H12468" s="24" t="str">
        <f aca="false">INDEX(Customers!$B$2:$B$601,MATCH(C12468,Customers!$A$2:$A$601,0))</f>
        <v>Nairobi</v>
      </c>
      <c r="I12468" s="43" t="n">
        <f aca="false">ROUND(MIN(INDEX(Assumptions!$D$13:$D$18,MATCH(E12468,Assumptions!$A$13:$A$18,0)),MAX(INDEX(Assumptions!$C$13:$C$18,MATCH(E12468,Assumptions!$A$13:$A$18,0)),INDEX(Assumptions!$B$13:$B$18,MATCH(E12468,Assumptions!$A$13:$A$18,0))*F12468)),2)</f>
        <v>50</v>
      </c>
    </row>
    <row r="12469" customFormat="false" ht="15" hidden="false" customHeight="false" outlineLevel="0" collapsed="false">
      <c r="A12469" s="24" t="s">
        <v>13292</v>
      </c>
      <c r="B12469" s="39" t="n">
        <v>46282</v>
      </c>
      <c r="C12469" s="24" t="s">
        <v>790</v>
      </c>
      <c r="D12469" s="24" t="s">
        <v>826</v>
      </c>
      <c r="E12469" s="24" t="s">
        <v>103</v>
      </c>
      <c r="F12469" s="38" t="n">
        <v>510</v>
      </c>
      <c r="G12469" s="42" t="n">
        <f aca="false">DATE(YEAR(B12469),MONTH(B12469),1)</f>
        <v>46266</v>
      </c>
      <c r="H12469" s="24" t="str">
        <f aca="false">INDEX(Customers!$B$2:$B$601,MATCH(C12469,Customers!$A$2:$A$601,0))</f>
        <v>Eastern</v>
      </c>
      <c r="I12469" s="43" t="n">
        <f aca="false">ROUND(MIN(INDEX(Assumptions!$D$13:$D$18,MATCH(E12469,Assumptions!$A$13:$A$18,0)),MAX(INDEX(Assumptions!$C$13:$C$18,MATCH(E12469,Assumptions!$A$13:$A$18,0)),INDEX(Assumptions!$B$13:$B$18,MATCH(E12469,Assumptions!$A$13:$A$18,0))*F12469)),2)</f>
        <v>5.1</v>
      </c>
    </row>
    <row r="12470" customFormat="false" ht="15" hidden="false" customHeight="false" outlineLevel="0" collapsed="false">
      <c r="A12470" s="24" t="s">
        <v>13293</v>
      </c>
      <c r="B12470" s="39" t="n">
        <v>46282</v>
      </c>
      <c r="C12470" s="24" t="s">
        <v>790</v>
      </c>
      <c r="D12470" s="24" t="s">
        <v>205</v>
      </c>
      <c r="E12470" s="24" t="s">
        <v>105</v>
      </c>
      <c r="F12470" s="38" t="n">
        <v>3060</v>
      </c>
      <c r="G12470" s="42" t="n">
        <f aca="false">DATE(YEAR(B12470),MONTH(B12470),1)</f>
        <v>46266</v>
      </c>
      <c r="H12470" s="24" t="str">
        <f aca="false">INDEX(Customers!$B$2:$B$601,MATCH(C12470,Customers!$A$2:$A$601,0))</f>
        <v>Eastern</v>
      </c>
      <c r="I12470" s="43" t="n">
        <f aca="false">ROUND(MIN(INDEX(Assumptions!$D$13:$D$18,MATCH(E12470,Assumptions!$A$13:$A$18,0)),MAX(INDEX(Assumptions!$C$13:$C$18,MATCH(E12470,Assumptions!$A$13:$A$18,0)),INDEX(Assumptions!$B$13:$B$18,MATCH(E12470,Assumptions!$A$13:$A$18,0))*F12470)),2)</f>
        <v>45.9</v>
      </c>
    </row>
    <row r="12471" customFormat="false" ht="15" hidden="false" customHeight="false" outlineLevel="0" collapsed="false">
      <c r="A12471" s="24" t="s">
        <v>13294</v>
      </c>
      <c r="B12471" s="39" t="n">
        <v>46282</v>
      </c>
      <c r="C12471" s="24" t="s">
        <v>802</v>
      </c>
      <c r="D12471" s="24" t="s">
        <v>826</v>
      </c>
      <c r="E12471" s="24" t="s">
        <v>109</v>
      </c>
      <c r="F12471" s="38" t="n">
        <v>10100</v>
      </c>
      <c r="G12471" s="42" t="n">
        <f aca="false">DATE(YEAR(B12471),MONTH(B12471),1)</f>
        <v>46266</v>
      </c>
      <c r="H12471" s="24" t="str">
        <f aca="false">INDEX(Customers!$B$2:$B$601,MATCH(C12471,Customers!$A$2:$A$601,0))</f>
        <v>Nairobi</v>
      </c>
      <c r="I12471" s="43" t="n">
        <f aca="false">ROUND(MIN(INDEX(Assumptions!$D$13:$D$18,MATCH(E12471,Assumptions!$A$13:$A$18,0)),MAX(INDEX(Assumptions!$C$13:$C$18,MATCH(E12471,Assumptions!$A$13:$A$18,0)),INDEX(Assumptions!$B$13:$B$18,MATCH(E12471,Assumptions!$A$13:$A$18,0))*F12471)),2)</f>
        <v>40</v>
      </c>
    </row>
    <row r="12472" customFormat="false" ht="15" hidden="false" customHeight="false" outlineLevel="0" collapsed="false">
      <c r="A12472" s="24" t="s">
        <v>13295</v>
      </c>
      <c r="B12472" s="39" t="n">
        <v>46283</v>
      </c>
      <c r="C12472" s="24" t="s">
        <v>219</v>
      </c>
      <c r="D12472" s="24" t="s">
        <v>826</v>
      </c>
      <c r="E12472" s="24" t="s">
        <v>109</v>
      </c>
      <c r="F12472" s="38" t="n">
        <v>4260</v>
      </c>
      <c r="G12472" s="42" t="n">
        <f aca="false">DATE(YEAR(B12472),MONTH(B12472),1)</f>
        <v>46266</v>
      </c>
      <c r="H12472" s="24" t="str">
        <f aca="false">INDEX(Customers!$B$2:$B$601,MATCH(C12472,Customers!$A$2:$A$601,0))</f>
        <v>Rift Valley</v>
      </c>
      <c r="I12472" s="43" t="n">
        <f aca="false">ROUND(MIN(INDEX(Assumptions!$D$13:$D$18,MATCH(E12472,Assumptions!$A$13:$A$18,0)),MAX(INDEX(Assumptions!$C$13:$C$18,MATCH(E12472,Assumptions!$A$13:$A$18,0)),INDEX(Assumptions!$B$13:$B$18,MATCH(E12472,Assumptions!$A$13:$A$18,0))*F12472)),2)</f>
        <v>17.04</v>
      </c>
    </row>
    <row r="12473" customFormat="false" ht="15" hidden="false" customHeight="false" outlineLevel="0" collapsed="false">
      <c r="A12473" s="24" t="s">
        <v>13296</v>
      </c>
      <c r="B12473" s="39" t="n">
        <v>46283</v>
      </c>
      <c r="C12473" s="24" t="s">
        <v>223</v>
      </c>
      <c r="D12473" s="24" t="s">
        <v>165</v>
      </c>
      <c r="E12473" s="24" t="s">
        <v>107</v>
      </c>
      <c r="F12473" s="38" t="n">
        <v>10840</v>
      </c>
      <c r="G12473" s="42" t="n">
        <f aca="false">DATE(YEAR(B12473),MONTH(B12473),1)</f>
        <v>46266</v>
      </c>
      <c r="H12473" s="24" t="str">
        <f aca="false">INDEX(Customers!$B$2:$B$601,MATCH(C12473,Customers!$A$2:$A$601,0))</f>
        <v>Central</v>
      </c>
      <c r="I12473" s="43" t="n">
        <f aca="false">ROUND(MIN(INDEX(Assumptions!$D$13:$D$18,MATCH(E12473,Assumptions!$A$13:$A$18,0)),MAX(INDEX(Assumptions!$C$13:$C$18,MATCH(E12473,Assumptions!$A$13:$A$18,0)),INDEX(Assumptions!$B$13:$B$18,MATCH(E12473,Assumptions!$A$13:$A$18,0))*F12473)),2)</f>
        <v>0</v>
      </c>
    </row>
    <row r="12474" customFormat="false" ht="15" hidden="false" customHeight="false" outlineLevel="0" collapsed="false">
      <c r="A12474" s="24" t="s">
        <v>13297</v>
      </c>
      <c r="B12474" s="39" t="n">
        <v>46283</v>
      </c>
      <c r="C12474" s="24" t="s">
        <v>243</v>
      </c>
      <c r="D12474" s="24" t="s">
        <v>826</v>
      </c>
      <c r="E12474" s="24" t="s">
        <v>103</v>
      </c>
      <c r="F12474" s="38" t="n">
        <v>12400</v>
      </c>
      <c r="G12474" s="42" t="n">
        <f aca="false">DATE(YEAR(B12474),MONTH(B12474),1)</f>
        <v>46266</v>
      </c>
      <c r="H12474" s="24" t="str">
        <f aca="false">INDEX(Customers!$B$2:$B$601,MATCH(C12474,Customers!$A$2:$A$601,0))</f>
        <v>Coast</v>
      </c>
      <c r="I12474" s="43" t="n">
        <f aca="false">ROUND(MIN(INDEX(Assumptions!$D$13:$D$18,MATCH(E12474,Assumptions!$A$13:$A$18,0)),MAX(INDEX(Assumptions!$C$13:$C$18,MATCH(E12474,Assumptions!$A$13:$A$18,0)),INDEX(Assumptions!$B$13:$B$18,MATCH(E12474,Assumptions!$A$13:$A$18,0))*F12474)),2)</f>
        <v>105</v>
      </c>
    </row>
    <row r="12475" customFormat="false" ht="15" hidden="false" customHeight="false" outlineLevel="0" collapsed="false">
      <c r="A12475" s="24" t="s">
        <v>13298</v>
      </c>
      <c r="B12475" s="39" t="n">
        <v>46283</v>
      </c>
      <c r="C12475" s="24" t="s">
        <v>256</v>
      </c>
      <c r="D12475" s="24" t="s">
        <v>826</v>
      </c>
      <c r="E12475" s="24" t="s">
        <v>109</v>
      </c>
      <c r="F12475" s="38" t="n">
        <v>8800</v>
      </c>
      <c r="G12475" s="42" t="n">
        <f aca="false">DATE(YEAR(B12475),MONTH(B12475),1)</f>
        <v>46266</v>
      </c>
      <c r="H12475" s="24" t="str">
        <f aca="false">INDEX(Customers!$B$2:$B$601,MATCH(C12475,Customers!$A$2:$A$601,0))</f>
        <v>Eastern</v>
      </c>
      <c r="I12475" s="43" t="n">
        <f aca="false">ROUND(MIN(INDEX(Assumptions!$D$13:$D$18,MATCH(E12475,Assumptions!$A$13:$A$18,0)),MAX(INDEX(Assumptions!$C$13:$C$18,MATCH(E12475,Assumptions!$A$13:$A$18,0)),INDEX(Assumptions!$B$13:$B$18,MATCH(E12475,Assumptions!$A$13:$A$18,0))*F12475)),2)</f>
        <v>35.2</v>
      </c>
    </row>
    <row r="12476" customFormat="false" ht="15" hidden="false" customHeight="false" outlineLevel="0" collapsed="false">
      <c r="A12476" s="24" t="s">
        <v>13299</v>
      </c>
      <c r="B12476" s="39" t="n">
        <v>46283</v>
      </c>
      <c r="C12476" s="24" t="s">
        <v>281</v>
      </c>
      <c r="D12476" s="24" t="s">
        <v>175</v>
      </c>
      <c r="E12476" s="24" t="s">
        <v>107</v>
      </c>
      <c r="F12476" s="38" t="n">
        <v>2990</v>
      </c>
      <c r="G12476" s="42" t="n">
        <f aca="false">DATE(YEAR(B12476),MONTH(B12476),1)</f>
        <v>46266</v>
      </c>
      <c r="H12476" s="24" t="str">
        <f aca="false">INDEX(Customers!$B$2:$B$601,MATCH(C12476,Customers!$A$2:$A$601,0))</f>
        <v>Rift Valley</v>
      </c>
      <c r="I12476" s="43" t="n">
        <f aca="false">ROUND(MIN(INDEX(Assumptions!$D$13:$D$18,MATCH(E12476,Assumptions!$A$13:$A$18,0)),MAX(INDEX(Assumptions!$C$13:$C$18,MATCH(E12476,Assumptions!$A$13:$A$18,0)),INDEX(Assumptions!$B$13:$B$18,MATCH(E12476,Assumptions!$A$13:$A$18,0))*F12476)),2)</f>
        <v>0</v>
      </c>
    </row>
    <row r="12477" customFormat="false" ht="15" hidden="false" customHeight="false" outlineLevel="0" collapsed="false">
      <c r="A12477" s="24" t="s">
        <v>13300</v>
      </c>
      <c r="B12477" s="39" t="n">
        <v>46283</v>
      </c>
      <c r="C12477" s="24" t="s">
        <v>283</v>
      </c>
      <c r="D12477" s="24" t="s">
        <v>826</v>
      </c>
      <c r="E12477" s="24" t="s">
        <v>113</v>
      </c>
      <c r="F12477" s="38" t="n">
        <v>500</v>
      </c>
      <c r="G12477" s="42" t="n">
        <f aca="false">DATE(YEAR(B12477),MONTH(B12477),1)</f>
        <v>46266</v>
      </c>
      <c r="H12477" s="24" t="str">
        <f aca="false">INDEX(Customers!$B$2:$B$601,MATCH(C12477,Customers!$A$2:$A$601,0))</f>
        <v>Rift Valley</v>
      </c>
      <c r="I12477" s="43" t="n">
        <f aca="false">ROUND(MIN(INDEX(Assumptions!$D$13:$D$18,MATCH(E12477,Assumptions!$A$13:$A$18,0)),MAX(INDEX(Assumptions!$C$13:$C$18,MATCH(E12477,Assumptions!$A$13:$A$18,0)),INDEX(Assumptions!$B$13:$B$18,MATCH(E12477,Assumptions!$A$13:$A$18,0))*F12477)),2)</f>
        <v>25</v>
      </c>
    </row>
    <row r="12478" customFormat="false" ht="15" hidden="false" customHeight="false" outlineLevel="0" collapsed="false">
      <c r="A12478" s="24" t="s">
        <v>13301</v>
      </c>
      <c r="B12478" s="39" t="n">
        <v>46283</v>
      </c>
      <c r="C12478" s="24" t="s">
        <v>288</v>
      </c>
      <c r="D12478" s="24" t="s">
        <v>164</v>
      </c>
      <c r="E12478" s="24" t="s">
        <v>107</v>
      </c>
      <c r="F12478" s="38" t="n">
        <v>39800</v>
      </c>
      <c r="G12478" s="42" t="n">
        <f aca="false">DATE(YEAR(B12478),MONTH(B12478),1)</f>
        <v>46266</v>
      </c>
      <c r="H12478" s="24" t="str">
        <f aca="false">INDEX(Customers!$B$2:$B$601,MATCH(C12478,Customers!$A$2:$A$601,0))</f>
        <v>Central</v>
      </c>
      <c r="I12478" s="43" t="n">
        <f aca="false">ROUND(MIN(INDEX(Assumptions!$D$13:$D$18,MATCH(E12478,Assumptions!$A$13:$A$18,0)),MAX(INDEX(Assumptions!$C$13:$C$18,MATCH(E12478,Assumptions!$A$13:$A$18,0)),INDEX(Assumptions!$B$13:$B$18,MATCH(E12478,Assumptions!$A$13:$A$18,0))*F12478)),2)</f>
        <v>0</v>
      </c>
    </row>
    <row r="12479" customFormat="false" ht="15" hidden="false" customHeight="false" outlineLevel="0" collapsed="false">
      <c r="A12479" s="24" t="s">
        <v>13302</v>
      </c>
      <c r="B12479" s="39" t="n">
        <v>46283</v>
      </c>
      <c r="C12479" s="24" t="s">
        <v>291</v>
      </c>
      <c r="D12479" s="24" t="s">
        <v>826</v>
      </c>
      <c r="E12479" s="24" t="s">
        <v>109</v>
      </c>
      <c r="F12479" s="38" t="n">
        <v>6560</v>
      </c>
      <c r="G12479" s="42" t="n">
        <f aca="false">DATE(YEAR(B12479),MONTH(B12479),1)</f>
        <v>46266</v>
      </c>
      <c r="H12479" s="24" t="str">
        <f aca="false">INDEX(Customers!$B$2:$B$601,MATCH(C12479,Customers!$A$2:$A$601,0))</f>
        <v>Rift Valley</v>
      </c>
      <c r="I12479" s="43" t="n">
        <f aca="false">ROUND(MIN(INDEX(Assumptions!$D$13:$D$18,MATCH(E12479,Assumptions!$A$13:$A$18,0)),MAX(INDEX(Assumptions!$C$13:$C$18,MATCH(E12479,Assumptions!$A$13:$A$18,0)),INDEX(Assumptions!$B$13:$B$18,MATCH(E12479,Assumptions!$A$13:$A$18,0))*F12479)),2)</f>
        <v>26.24</v>
      </c>
    </row>
    <row r="12480" customFormat="false" ht="15" hidden="false" customHeight="false" outlineLevel="0" collapsed="false">
      <c r="A12480" s="24" t="s">
        <v>13303</v>
      </c>
      <c r="B12480" s="39" t="n">
        <v>46283</v>
      </c>
      <c r="C12480" s="24" t="s">
        <v>307</v>
      </c>
      <c r="D12480" s="24" t="s">
        <v>826</v>
      </c>
      <c r="E12480" s="24" t="s">
        <v>109</v>
      </c>
      <c r="F12480" s="38" t="n">
        <v>1730</v>
      </c>
      <c r="G12480" s="42" t="n">
        <f aca="false">DATE(YEAR(B12480),MONTH(B12480),1)</f>
        <v>46266</v>
      </c>
      <c r="H12480" s="24" t="str">
        <f aca="false">INDEX(Customers!$B$2:$B$601,MATCH(C12480,Customers!$A$2:$A$601,0))</f>
        <v>Rift Valley</v>
      </c>
      <c r="I12480" s="43" t="n">
        <f aca="false">ROUND(MIN(INDEX(Assumptions!$D$13:$D$18,MATCH(E12480,Assumptions!$A$13:$A$18,0)),MAX(INDEX(Assumptions!$C$13:$C$18,MATCH(E12480,Assumptions!$A$13:$A$18,0)),INDEX(Assumptions!$B$13:$B$18,MATCH(E12480,Assumptions!$A$13:$A$18,0))*F12480)),2)</f>
        <v>6.92</v>
      </c>
    </row>
    <row r="12481" customFormat="false" ht="15" hidden="false" customHeight="false" outlineLevel="0" collapsed="false">
      <c r="A12481" s="24" t="s">
        <v>13304</v>
      </c>
      <c r="B12481" s="39" t="n">
        <v>46283</v>
      </c>
      <c r="C12481" s="24" t="s">
        <v>328</v>
      </c>
      <c r="D12481" s="24" t="s">
        <v>826</v>
      </c>
      <c r="E12481" s="24" t="s">
        <v>109</v>
      </c>
      <c r="F12481" s="38" t="n">
        <v>1480</v>
      </c>
      <c r="G12481" s="42" t="n">
        <f aca="false">DATE(YEAR(B12481),MONTH(B12481),1)</f>
        <v>46266</v>
      </c>
      <c r="H12481" s="24" t="str">
        <f aca="false">INDEX(Customers!$B$2:$B$601,MATCH(C12481,Customers!$A$2:$A$601,0))</f>
        <v>Western</v>
      </c>
      <c r="I12481" s="43" t="n">
        <f aca="false">ROUND(MIN(INDEX(Assumptions!$D$13:$D$18,MATCH(E12481,Assumptions!$A$13:$A$18,0)),MAX(INDEX(Assumptions!$C$13:$C$18,MATCH(E12481,Assumptions!$A$13:$A$18,0)),INDEX(Assumptions!$B$13:$B$18,MATCH(E12481,Assumptions!$A$13:$A$18,0))*F12481)),2)</f>
        <v>5.92</v>
      </c>
    </row>
    <row r="12482" customFormat="false" ht="15" hidden="false" customHeight="false" outlineLevel="0" collapsed="false">
      <c r="A12482" s="24" t="s">
        <v>13305</v>
      </c>
      <c r="B12482" s="39" t="n">
        <v>46283</v>
      </c>
      <c r="C12482" s="24" t="s">
        <v>338</v>
      </c>
      <c r="D12482" s="24" t="s">
        <v>826</v>
      </c>
      <c r="E12482" s="24" t="s">
        <v>103</v>
      </c>
      <c r="F12482" s="38" t="n">
        <v>4160</v>
      </c>
      <c r="G12482" s="42" t="n">
        <f aca="false">DATE(YEAR(B12482),MONTH(B12482),1)</f>
        <v>46266</v>
      </c>
      <c r="H12482" s="24" t="str">
        <f aca="false">INDEX(Customers!$B$2:$B$601,MATCH(C12482,Customers!$A$2:$A$601,0))</f>
        <v>Rift Valley</v>
      </c>
      <c r="I12482" s="43" t="n">
        <f aca="false">ROUND(MIN(INDEX(Assumptions!$D$13:$D$18,MATCH(E12482,Assumptions!$A$13:$A$18,0)),MAX(INDEX(Assumptions!$C$13:$C$18,MATCH(E12482,Assumptions!$A$13:$A$18,0)),INDEX(Assumptions!$B$13:$B$18,MATCH(E12482,Assumptions!$A$13:$A$18,0))*F12482)),2)</f>
        <v>41.6</v>
      </c>
    </row>
    <row r="12483" customFormat="false" ht="15" hidden="false" customHeight="false" outlineLevel="0" collapsed="false">
      <c r="A12483" s="24" t="s">
        <v>13306</v>
      </c>
      <c r="B12483" s="39" t="n">
        <v>46283</v>
      </c>
      <c r="C12483" s="24" t="s">
        <v>366</v>
      </c>
      <c r="D12483" s="24" t="s">
        <v>826</v>
      </c>
      <c r="E12483" s="24" t="s">
        <v>103</v>
      </c>
      <c r="F12483" s="38" t="n">
        <v>1500</v>
      </c>
      <c r="G12483" s="42" t="n">
        <f aca="false">DATE(YEAR(B12483),MONTH(B12483),1)</f>
        <v>46266</v>
      </c>
      <c r="H12483" s="24" t="str">
        <f aca="false">INDEX(Customers!$B$2:$B$601,MATCH(C12483,Customers!$A$2:$A$601,0))</f>
        <v>Nairobi</v>
      </c>
      <c r="I12483" s="43" t="n">
        <f aca="false">ROUND(MIN(INDEX(Assumptions!$D$13:$D$18,MATCH(E12483,Assumptions!$A$13:$A$18,0)),MAX(INDEX(Assumptions!$C$13:$C$18,MATCH(E12483,Assumptions!$A$13:$A$18,0)),INDEX(Assumptions!$B$13:$B$18,MATCH(E12483,Assumptions!$A$13:$A$18,0))*F12483)),2)</f>
        <v>15</v>
      </c>
    </row>
    <row r="12484" customFormat="false" ht="15" hidden="false" customHeight="false" outlineLevel="0" collapsed="false">
      <c r="A12484" s="24" t="s">
        <v>13307</v>
      </c>
      <c r="B12484" s="39" t="n">
        <v>46283</v>
      </c>
      <c r="C12484" s="24" t="s">
        <v>385</v>
      </c>
      <c r="D12484" s="24" t="s">
        <v>826</v>
      </c>
      <c r="E12484" s="24" t="s">
        <v>103</v>
      </c>
      <c r="F12484" s="38" t="n">
        <v>2780</v>
      </c>
      <c r="G12484" s="42" t="n">
        <f aca="false">DATE(YEAR(B12484),MONTH(B12484),1)</f>
        <v>46266</v>
      </c>
      <c r="H12484" s="24" t="str">
        <f aca="false">INDEX(Customers!$B$2:$B$601,MATCH(C12484,Customers!$A$2:$A$601,0))</f>
        <v>Central</v>
      </c>
      <c r="I12484" s="43" t="n">
        <f aca="false">ROUND(MIN(INDEX(Assumptions!$D$13:$D$18,MATCH(E12484,Assumptions!$A$13:$A$18,0)),MAX(INDEX(Assumptions!$C$13:$C$18,MATCH(E12484,Assumptions!$A$13:$A$18,0)),INDEX(Assumptions!$B$13:$B$18,MATCH(E12484,Assumptions!$A$13:$A$18,0))*F12484)),2)</f>
        <v>27.8</v>
      </c>
    </row>
    <row r="12485" customFormat="false" ht="15" hidden="false" customHeight="false" outlineLevel="0" collapsed="false">
      <c r="A12485" s="24" t="s">
        <v>13308</v>
      </c>
      <c r="B12485" s="39" t="n">
        <v>46283</v>
      </c>
      <c r="C12485" s="24" t="s">
        <v>391</v>
      </c>
      <c r="D12485" s="24" t="s">
        <v>826</v>
      </c>
      <c r="E12485" s="24" t="s">
        <v>103</v>
      </c>
      <c r="F12485" s="38" t="n">
        <v>900</v>
      </c>
      <c r="G12485" s="42" t="n">
        <f aca="false">DATE(YEAR(B12485),MONTH(B12485),1)</f>
        <v>46266</v>
      </c>
      <c r="H12485" s="24" t="str">
        <f aca="false">INDEX(Customers!$B$2:$B$601,MATCH(C12485,Customers!$A$2:$A$601,0))</f>
        <v>Nairobi</v>
      </c>
      <c r="I12485" s="43" t="n">
        <f aca="false">ROUND(MIN(INDEX(Assumptions!$D$13:$D$18,MATCH(E12485,Assumptions!$A$13:$A$18,0)),MAX(INDEX(Assumptions!$C$13:$C$18,MATCH(E12485,Assumptions!$A$13:$A$18,0)),INDEX(Assumptions!$B$13:$B$18,MATCH(E12485,Assumptions!$A$13:$A$18,0))*F12485)),2)</f>
        <v>9</v>
      </c>
    </row>
    <row r="12486" customFormat="false" ht="15" hidden="false" customHeight="false" outlineLevel="0" collapsed="false">
      <c r="A12486" s="24" t="s">
        <v>13309</v>
      </c>
      <c r="B12486" s="39" t="n">
        <v>46283</v>
      </c>
      <c r="C12486" s="24" t="s">
        <v>408</v>
      </c>
      <c r="D12486" s="24" t="s">
        <v>826</v>
      </c>
      <c r="E12486" s="24" t="s">
        <v>109</v>
      </c>
      <c r="F12486" s="38" t="n">
        <v>1520</v>
      </c>
      <c r="G12486" s="42" t="n">
        <f aca="false">DATE(YEAR(B12486),MONTH(B12486),1)</f>
        <v>46266</v>
      </c>
      <c r="H12486" s="24" t="str">
        <f aca="false">INDEX(Customers!$B$2:$B$601,MATCH(C12486,Customers!$A$2:$A$601,0))</f>
        <v>Nairobi</v>
      </c>
      <c r="I12486" s="43" t="n">
        <f aca="false">ROUND(MIN(INDEX(Assumptions!$D$13:$D$18,MATCH(E12486,Assumptions!$A$13:$A$18,0)),MAX(INDEX(Assumptions!$C$13:$C$18,MATCH(E12486,Assumptions!$A$13:$A$18,0)),INDEX(Assumptions!$B$13:$B$18,MATCH(E12486,Assumptions!$A$13:$A$18,0))*F12486)),2)</f>
        <v>6.08</v>
      </c>
    </row>
    <row r="12487" customFormat="false" ht="15" hidden="false" customHeight="false" outlineLevel="0" collapsed="false">
      <c r="A12487" s="24" t="s">
        <v>13310</v>
      </c>
      <c r="B12487" s="39" t="n">
        <v>46283</v>
      </c>
      <c r="C12487" s="24" t="s">
        <v>414</v>
      </c>
      <c r="D12487" s="24" t="s">
        <v>826</v>
      </c>
      <c r="E12487" s="24" t="s">
        <v>103</v>
      </c>
      <c r="F12487" s="38" t="n">
        <v>1770</v>
      </c>
      <c r="G12487" s="42" t="n">
        <f aca="false">DATE(YEAR(B12487),MONTH(B12487),1)</f>
        <v>46266</v>
      </c>
      <c r="H12487" s="24" t="str">
        <f aca="false">INDEX(Customers!$B$2:$B$601,MATCH(C12487,Customers!$A$2:$A$601,0))</f>
        <v>Rift Valley</v>
      </c>
      <c r="I12487" s="43" t="n">
        <f aca="false">ROUND(MIN(INDEX(Assumptions!$D$13:$D$18,MATCH(E12487,Assumptions!$A$13:$A$18,0)),MAX(INDEX(Assumptions!$C$13:$C$18,MATCH(E12487,Assumptions!$A$13:$A$18,0)),INDEX(Assumptions!$B$13:$B$18,MATCH(E12487,Assumptions!$A$13:$A$18,0))*F12487)),2)</f>
        <v>17.7</v>
      </c>
    </row>
    <row r="12488" customFormat="false" ht="15" hidden="false" customHeight="false" outlineLevel="0" collapsed="false">
      <c r="A12488" s="24" t="s">
        <v>13311</v>
      </c>
      <c r="B12488" s="39" t="n">
        <v>46283</v>
      </c>
      <c r="C12488" s="24" t="s">
        <v>432</v>
      </c>
      <c r="D12488" s="24" t="s">
        <v>180</v>
      </c>
      <c r="E12488" s="24" t="s">
        <v>107</v>
      </c>
      <c r="F12488" s="38" t="n">
        <v>9510</v>
      </c>
      <c r="G12488" s="42" t="n">
        <f aca="false">DATE(YEAR(B12488),MONTH(B12488),1)</f>
        <v>46266</v>
      </c>
      <c r="H12488" s="24" t="str">
        <f aca="false">INDEX(Customers!$B$2:$B$601,MATCH(C12488,Customers!$A$2:$A$601,0))</f>
        <v>Rift Valley</v>
      </c>
      <c r="I12488" s="43" t="n">
        <f aca="false">ROUND(MIN(INDEX(Assumptions!$D$13:$D$18,MATCH(E12488,Assumptions!$A$13:$A$18,0)),MAX(INDEX(Assumptions!$C$13:$C$18,MATCH(E12488,Assumptions!$A$13:$A$18,0)),INDEX(Assumptions!$B$13:$B$18,MATCH(E12488,Assumptions!$A$13:$A$18,0))*F12488)),2)</f>
        <v>0</v>
      </c>
    </row>
    <row r="12489" customFormat="false" ht="15" hidden="false" customHeight="false" outlineLevel="0" collapsed="false">
      <c r="A12489" s="24" t="s">
        <v>13312</v>
      </c>
      <c r="B12489" s="39" t="n">
        <v>46283</v>
      </c>
      <c r="C12489" s="24" t="s">
        <v>449</v>
      </c>
      <c r="D12489" s="24" t="s">
        <v>826</v>
      </c>
      <c r="E12489" s="24" t="s">
        <v>109</v>
      </c>
      <c r="F12489" s="38" t="n">
        <v>4190</v>
      </c>
      <c r="G12489" s="42" t="n">
        <f aca="false">DATE(YEAR(B12489),MONTH(B12489),1)</f>
        <v>46266</v>
      </c>
      <c r="H12489" s="24" t="str">
        <f aca="false">INDEX(Customers!$B$2:$B$601,MATCH(C12489,Customers!$A$2:$A$601,0))</f>
        <v>Rift Valley</v>
      </c>
      <c r="I12489" s="43" t="n">
        <f aca="false">ROUND(MIN(INDEX(Assumptions!$D$13:$D$18,MATCH(E12489,Assumptions!$A$13:$A$18,0)),MAX(INDEX(Assumptions!$C$13:$C$18,MATCH(E12489,Assumptions!$A$13:$A$18,0)),INDEX(Assumptions!$B$13:$B$18,MATCH(E12489,Assumptions!$A$13:$A$18,0))*F12489)),2)</f>
        <v>16.76</v>
      </c>
    </row>
    <row r="12490" customFormat="false" ht="15" hidden="false" customHeight="false" outlineLevel="0" collapsed="false">
      <c r="A12490" s="24" t="s">
        <v>13313</v>
      </c>
      <c r="B12490" s="39" t="n">
        <v>46283</v>
      </c>
      <c r="C12490" s="24" t="s">
        <v>524</v>
      </c>
      <c r="D12490" s="24" t="s">
        <v>826</v>
      </c>
      <c r="E12490" s="24" t="s">
        <v>111</v>
      </c>
      <c r="F12490" s="38" t="n">
        <v>200</v>
      </c>
      <c r="G12490" s="42" t="n">
        <f aca="false">DATE(YEAR(B12490),MONTH(B12490),1)</f>
        <v>46266</v>
      </c>
      <c r="H12490" s="24" t="str">
        <f aca="false">INDEX(Customers!$B$2:$B$601,MATCH(C12490,Customers!$A$2:$A$601,0))</f>
        <v>Rift Valley</v>
      </c>
      <c r="I12490" s="43" t="n">
        <f aca="false">ROUND(MIN(INDEX(Assumptions!$D$13:$D$18,MATCH(E12490,Assumptions!$A$13:$A$18,0)),MAX(INDEX(Assumptions!$C$13:$C$18,MATCH(E12490,Assumptions!$A$13:$A$18,0)),INDEX(Assumptions!$B$13:$B$18,MATCH(E12490,Assumptions!$A$13:$A$18,0))*F12490)),2)</f>
        <v>8</v>
      </c>
    </row>
    <row r="12491" customFormat="false" ht="15" hidden="false" customHeight="false" outlineLevel="0" collapsed="false">
      <c r="A12491" s="24" t="s">
        <v>13314</v>
      </c>
      <c r="B12491" s="39" t="n">
        <v>46283</v>
      </c>
      <c r="C12491" s="24" t="s">
        <v>532</v>
      </c>
      <c r="D12491" s="24" t="s">
        <v>826</v>
      </c>
      <c r="E12491" s="24" t="s">
        <v>111</v>
      </c>
      <c r="F12491" s="38" t="n">
        <v>50</v>
      </c>
      <c r="G12491" s="42" t="n">
        <f aca="false">DATE(YEAR(B12491),MONTH(B12491),1)</f>
        <v>46266</v>
      </c>
      <c r="H12491" s="24" t="str">
        <f aca="false">INDEX(Customers!$B$2:$B$601,MATCH(C12491,Customers!$A$2:$A$601,0))</f>
        <v>Western</v>
      </c>
      <c r="I12491" s="43" t="n">
        <f aca="false">ROUND(MIN(INDEX(Assumptions!$D$13:$D$18,MATCH(E12491,Assumptions!$A$13:$A$18,0)),MAX(INDEX(Assumptions!$C$13:$C$18,MATCH(E12491,Assumptions!$A$13:$A$18,0)),INDEX(Assumptions!$B$13:$B$18,MATCH(E12491,Assumptions!$A$13:$A$18,0))*F12491)),2)</f>
        <v>2</v>
      </c>
    </row>
    <row r="12492" customFormat="false" ht="15" hidden="false" customHeight="false" outlineLevel="0" collapsed="false">
      <c r="A12492" s="24" t="s">
        <v>13315</v>
      </c>
      <c r="B12492" s="39" t="n">
        <v>46283</v>
      </c>
      <c r="C12492" s="24" t="s">
        <v>539</v>
      </c>
      <c r="D12492" s="24" t="s">
        <v>826</v>
      </c>
      <c r="E12492" s="24" t="s">
        <v>113</v>
      </c>
      <c r="F12492" s="38" t="n">
        <v>250</v>
      </c>
      <c r="G12492" s="42" t="n">
        <f aca="false">DATE(YEAR(B12492),MONTH(B12492),1)</f>
        <v>46266</v>
      </c>
      <c r="H12492" s="24" t="str">
        <f aca="false">INDEX(Customers!$B$2:$B$601,MATCH(C12492,Customers!$A$2:$A$601,0))</f>
        <v>Nairobi</v>
      </c>
      <c r="I12492" s="43" t="n">
        <f aca="false">ROUND(MIN(INDEX(Assumptions!$D$13:$D$18,MATCH(E12492,Assumptions!$A$13:$A$18,0)),MAX(INDEX(Assumptions!$C$13:$C$18,MATCH(E12492,Assumptions!$A$13:$A$18,0)),INDEX(Assumptions!$B$13:$B$18,MATCH(E12492,Assumptions!$A$13:$A$18,0))*F12492)),2)</f>
        <v>12.5</v>
      </c>
    </row>
    <row r="12493" customFormat="false" ht="15" hidden="false" customHeight="false" outlineLevel="0" collapsed="false">
      <c r="A12493" s="24" t="s">
        <v>13316</v>
      </c>
      <c r="B12493" s="39" t="n">
        <v>46283</v>
      </c>
      <c r="C12493" s="24" t="s">
        <v>544</v>
      </c>
      <c r="D12493" s="24" t="s">
        <v>826</v>
      </c>
      <c r="E12493" s="24" t="s">
        <v>103</v>
      </c>
      <c r="F12493" s="38" t="n">
        <v>3440</v>
      </c>
      <c r="G12493" s="42" t="n">
        <f aca="false">DATE(YEAR(B12493),MONTH(B12493),1)</f>
        <v>46266</v>
      </c>
      <c r="H12493" s="24" t="str">
        <f aca="false">INDEX(Customers!$B$2:$B$601,MATCH(C12493,Customers!$A$2:$A$601,0))</f>
        <v>Coast</v>
      </c>
      <c r="I12493" s="43" t="n">
        <f aca="false">ROUND(MIN(INDEX(Assumptions!$D$13:$D$18,MATCH(E12493,Assumptions!$A$13:$A$18,0)),MAX(INDEX(Assumptions!$C$13:$C$18,MATCH(E12493,Assumptions!$A$13:$A$18,0)),INDEX(Assumptions!$B$13:$B$18,MATCH(E12493,Assumptions!$A$13:$A$18,0))*F12493)),2)</f>
        <v>34.4</v>
      </c>
    </row>
    <row r="12494" customFormat="false" ht="15" hidden="false" customHeight="false" outlineLevel="0" collapsed="false">
      <c r="A12494" s="24" t="s">
        <v>13317</v>
      </c>
      <c r="B12494" s="39" t="n">
        <v>46283</v>
      </c>
      <c r="C12494" s="24" t="s">
        <v>585</v>
      </c>
      <c r="D12494" s="24" t="s">
        <v>826</v>
      </c>
      <c r="E12494" s="24" t="s">
        <v>109</v>
      </c>
      <c r="F12494" s="38" t="n">
        <v>134040</v>
      </c>
      <c r="G12494" s="42" t="n">
        <f aca="false">DATE(YEAR(B12494),MONTH(B12494),1)</f>
        <v>46266</v>
      </c>
      <c r="H12494" s="24" t="str">
        <f aca="false">INDEX(Customers!$B$2:$B$601,MATCH(C12494,Customers!$A$2:$A$601,0))</f>
        <v>Eastern</v>
      </c>
      <c r="I12494" s="43" t="n">
        <f aca="false">ROUND(MIN(INDEX(Assumptions!$D$13:$D$18,MATCH(E12494,Assumptions!$A$13:$A$18,0)),MAX(INDEX(Assumptions!$C$13:$C$18,MATCH(E12494,Assumptions!$A$13:$A$18,0)),INDEX(Assumptions!$B$13:$B$18,MATCH(E12494,Assumptions!$A$13:$A$18,0))*F12494)),2)</f>
        <v>40</v>
      </c>
    </row>
    <row r="12495" customFormat="false" ht="15" hidden="false" customHeight="false" outlineLevel="0" collapsed="false">
      <c r="A12495" s="24" t="s">
        <v>13318</v>
      </c>
      <c r="B12495" s="39" t="n">
        <v>46283</v>
      </c>
      <c r="C12495" s="24" t="s">
        <v>593</v>
      </c>
      <c r="D12495" s="24" t="s">
        <v>826</v>
      </c>
      <c r="E12495" s="24" t="s">
        <v>109</v>
      </c>
      <c r="F12495" s="38" t="n">
        <v>3580</v>
      </c>
      <c r="G12495" s="42" t="n">
        <f aca="false">DATE(YEAR(B12495),MONTH(B12495),1)</f>
        <v>46266</v>
      </c>
      <c r="H12495" s="24" t="str">
        <f aca="false">INDEX(Customers!$B$2:$B$601,MATCH(C12495,Customers!$A$2:$A$601,0))</f>
        <v>Western</v>
      </c>
      <c r="I12495" s="43" t="n">
        <f aca="false">ROUND(MIN(INDEX(Assumptions!$D$13:$D$18,MATCH(E12495,Assumptions!$A$13:$A$18,0)),MAX(INDEX(Assumptions!$C$13:$C$18,MATCH(E12495,Assumptions!$A$13:$A$18,0)),INDEX(Assumptions!$B$13:$B$18,MATCH(E12495,Assumptions!$A$13:$A$18,0))*F12495)),2)</f>
        <v>14.32</v>
      </c>
    </row>
    <row r="12496" customFormat="false" ht="15" hidden="false" customHeight="false" outlineLevel="0" collapsed="false">
      <c r="A12496" s="24" t="s">
        <v>13319</v>
      </c>
      <c r="B12496" s="39" t="n">
        <v>46283</v>
      </c>
      <c r="C12496" s="24" t="s">
        <v>608</v>
      </c>
      <c r="D12496" s="24" t="s">
        <v>210</v>
      </c>
      <c r="E12496" s="24" t="s">
        <v>105</v>
      </c>
      <c r="F12496" s="38" t="n">
        <v>4070</v>
      </c>
      <c r="G12496" s="42" t="n">
        <f aca="false">DATE(YEAR(B12496),MONTH(B12496),1)</f>
        <v>46266</v>
      </c>
      <c r="H12496" s="24" t="str">
        <f aca="false">INDEX(Customers!$B$2:$B$601,MATCH(C12496,Customers!$A$2:$A$601,0))</f>
        <v>Eastern</v>
      </c>
      <c r="I12496" s="43" t="n">
        <f aca="false">ROUND(MIN(INDEX(Assumptions!$D$13:$D$18,MATCH(E12496,Assumptions!$A$13:$A$18,0)),MAX(INDEX(Assumptions!$C$13:$C$18,MATCH(E12496,Assumptions!$A$13:$A$18,0)),INDEX(Assumptions!$B$13:$B$18,MATCH(E12496,Assumptions!$A$13:$A$18,0))*F12496)),2)</f>
        <v>61.05</v>
      </c>
    </row>
    <row r="12497" customFormat="false" ht="15" hidden="false" customHeight="false" outlineLevel="0" collapsed="false">
      <c r="A12497" s="24" t="s">
        <v>13320</v>
      </c>
      <c r="B12497" s="39" t="n">
        <v>46283</v>
      </c>
      <c r="C12497" s="24" t="s">
        <v>627</v>
      </c>
      <c r="D12497" s="24" t="s">
        <v>826</v>
      </c>
      <c r="E12497" s="24" t="s">
        <v>109</v>
      </c>
      <c r="F12497" s="38" t="n">
        <v>26340</v>
      </c>
      <c r="G12497" s="42" t="n">
        <f aca="false">DATE(YEAR(B12497),MONTH(B12497),1)</f>
        <v>46266</v>
      </c>
      <c r="H12497" s="24" t="str">
        <f aca="false">INDEX(Customers!$B$2:$B$601,MATCH(C12497,Customers!$A$2:$A$601,0))</f>
        <v>Central</v>
      </c>
      <c r="I12497" s="43" t="n">
        <f aca="false">ROUND(MIN(INDEX(Assumptions!$D$13:$D$18,MATCH(E12497,Assumptions!$A$13:$A$18,0)),MAX(INDEX(Assumptions!$C$13:$C$18,MATCH(E12497,Assumptions!$A$13:$A$18,0)),INDEX(Assumptions!$B$13:$B$18,MATCH(E12497,Assumptions!$A$13:$A$18,0))*F12497)),2)</f>
        <v>40</v>
      </c>
    </row>
    <row r="12498" customFormat="false" ht="15" hidden="false" customHeight="false" outlineLevel="0" collapsed="false">
      <c r="A12498" s="24" t="s">
        <v>13321</v>
      </c>
      <c r="B12498" s="39" t="n">
        <v>46283</v>
      </c>
      <c r="C12498" s="24" t="s">
        <v>635</v>
      </c>
      <c r="D12498" s="24" t="s">
        <v>165</v>
      </c>
      <c r="E12498" s="24" t="s">
        <v>107</v>
      </c>
      <c r="F12498" s="38" t="n">
        <v>1110</v>
      </c>
      <c r="G12498" s="42" t="n">
        <f aca="false">DATE(YEAR(B12498),MONTH(B12498),1)</f>
        <v>46266</v>
      </c>
      <c r="H12498" s="24" t="str">
        <f aca="false">INDEX(Customers!$B$2:$B$601,MATCH(C12498,Customers!$A$2:$A$601,0))</f>
        <v>Central</v>
      </c>
      <c r="I12498" s="43" t="n">
        <f aca="false">ROUND(MIN(INDEX(Assumptions!$D$13:$D$18,MATCH(E12498,Assumptions!$A$13:$A$18,0)),MAX(INDEX(Assumptions!$C$13:$C$18,MATCH(E12498,Assumptions!$A$13:$A$18,0)),INDEX(Assumptions!$B$13:$B$18,MATCH(E12498,Assumptions!$A$13:$A$18,0))*F12498)),2)</f>
        <v>0</v>
      </c>
    </row>
    <row r="12499" customFormat="false" ht="15" hidden="false" customHeight="false" outlineLevel="0" collapsed="false">
      <c r="A12499" s="24" t="s">
        <v>13322</v>
      </c>
      <c r="B12499" s="39" t="n">
        <v>46283</v>
      </c>
      <c r="C12499" s="24" t="s">
        <v>668</v>
      </c>
      <c r="D12499" s="24" t="s">
        <v>826</v>
      </c>
      <c r="E12499" s="24" t="s">
        <v>103</v>
      </c>
      <c r="F12499" s="38" t="n">
        <v>1810</v>
      </c>
      <c r="G12499" s="42" t="n">
        <f aca="false">DATE(YEAR(B12499),MONTH(B12499),1)</f>
        <v>46266</v>
      </c>
      <c r="H12499" s="24" t="str">
        <f aca="false">INDEX(Customers!$B$2:$B$601,MATCH(C12499,Customers!$A$2:$A$601,0))</f>
        <v>Nairobi</v>
      </c>
      <c r="I12499" s="43" t="n">
        <f aca="false">ROUND(MIN(INDEX(Assumptions!$D$13:$D$18,MATCH(E12499,Assumptions!$A$13:$A$18,0)),MAX(INDEX(Assumptions!$C$13:$C$18,MATCH(E12499,Assumptions!$A$13:$A$18,0)),INDEX(Assumptions!$B$13:$B$18,MATCH(E12499,Assumptions!$A$13:$A$18,0))*F12499)),2)</f>
        <v>18.1</v>
      </c>
    </row>
    <row r="12500" customFormat="false" ht="15" hidden="false" customHeight="false" outlineLevel="0" collapsed="false">
      <c r="A12500" s="24" t="s">
        <v>13323</v>
      </c>
      <c r="B12500" s="39" t="n">
        <v>46283</v>
      </c>
      <c r="C12500" s="24" t="s">
        <v>673</v>
      </c>
      <c r="D12500" s="24" t="s">
        <v>826</v>
      </c>
      <c r="E12500" s="24" t="s">
        <v>103</v>
      </c>
      <c r="F12500" s="38" t="n">
        <v>2030</v>
      </c>
      <c r="G12500" s="42" t="n">
        <f aca="false">DATE(YEAR(B12500),MONTH(B12500),1)</f>
        <v>46266</v>
      </c>
      <c r="H12500" s="24" t="str">
        <f aca="false">INDEX(Customers!$B$2:$B$601,MATCH(C12500,Customers!$A$2:$A$601,0))</f>
        <v>Nairobi</v>
      </c>
      <c r="I12500" s="43" t="n">
        <f aca="false">ROUND(MIN(INDEX(Assumptions!$D$13:$D$18,MATCH(E12500,Assumptions!$A$13:$A$18,0)),MAX(INDEX(Assumptions!$C$13:$C$18,MATCH(E12500,Assumptions!$A$13:$A$18,0)),INDEX(Assumptions!$B$13:$B$18,MATCH(E12500,Assumptions!$A$13:$A$18,0))*F12500)),2)</f>
        <v>20.3</v>
      </c>
    </row>
    <row r="12501" customFormat="false" ht="15" hidden="false" customHeight="false" outlineLevel="0" collapsed="false">
      <c r="A12501" s="24" t="s">
        <v>13324</v>
      </c>
      <c r="B12501" s="39" t="n">
        <v>46283</v>
      </c>
      <c r="C12501" s="24" t="s">
        <v>678</v>
      </c>
      <c r="D12501" s="24" t="s">
        <v>189</v>
      </c>
      <c r="E12501" s="24" t="s">
        <v>105</v>
      </c>
      <c r="F12501" s="38" t="n">
        <v>14940</v>
      </c>
      <c r="G12501" s="42" t="n">
        <f aca="false">DATE(YEAR(B12501),MONTH(B12501),1)</f>
        <v>46266</v>
      </c>
      <c r="H12501" s="24" t="str">
        <f aca="false">INDEX(Customers!$B$2:$B$601,MATCH(C12501,Customers!$A$2:$A$601,0))</f>
        <v>Coast</v>
      </c>
      <c r="I12501" s="43" t="n">
        <f aca="false">ROUND(MIN(INDEX(Assumptions!$D$13:$D$18,MATCH(E12501,Assumptions!$A$13:$A$18,0)),MAX(INDEX(Assumptions!$C$13:$C$18,MATCH(E12501,Assumptions!$A$13:$A$18,0)),INDEX(Assumptions!$B$13:$B$18,MATCH(E12501,Assumptions!$A$13:$A$18,0))*F12501)),2)</f>
        <v>200</v>
      </c>
    </row>
    <row r="12502" customFormat="false" ht="15" hidden="false" customHeight="false" outlineLevel="0" collapsed="false">
      <c r="A12502" s="24" t="s">
        <v>13325</v>
      </c>
      <c r="B12502" s="39" t="n">
        <v>46283</v>
      </c>
      <c r="C12502" s="24" t="s">
        <v>680</v>
      </c>
      <c r="D12502" s="24" t="s">
        <v>204</v>
      </c>
      <c r="E12502" s="24" t="s">
        <v>105</v>
      </c>
      <c r="F12502" s="38" t="n">
        <v>790</v>
      </c>
      <c r="G12502" s="42" t="n">
        <f aca="false">DATE(YEAR(B12502),MONTH(B12502),1)</f>
        <v>46266</v>
      </c>
      <c r="H12502" s="24" t="str">
        <f aca="false">INDEX(Customers!$B$2:$B$601,MATCH(C12502,Customers!$A$2:$A$601,0))</f>
        <v>Nairobi</v>
      </c>
      <c r="I12502" s="43" t="n">
        <f aca="false">ROUND(MIN(INDEX(Assumptions!$D$13:$D$18,MATCH(E12502,Assumptions!$A$13:$A$18,0)),MAX(INDEX(Assumptions!$C$13:$C$18,MATCH(E12502,Assumptions!$A$13:$A$18,0)),INDEX(Assumptions!$B$13:$B$18,MATCH(E12502,Assumptions!$A$13:$A$18,0))*F12502)),2)</f>
        <v>11.85</v>
      </c>
    </row>
    <row r="12503" customFormat="false" ht="15" hidden="false" customHeight="false" outlineLevel="0" collapsed="false">
      <c r="A12503" s="24" t="s">
        <v>13326</v>
      </c>
      <c r="B12503" s="39" t="n">
        <v>46283</v>
      </c>
      <c r="C12503" s="24" t="s">
        <v>693</v>
      </c>
      <c r="D12503" s="24" t="s">
        <v>153</v>
      </c>
      <c r="E12503" s="24" t="s">
        <v>107</v>
      </c>
      <c r="F12503" s="38" t="n">
        <v>3810</v>
      </c>
      <c r="G12503" s="42" t="n">
        <f aca="false">DATE(YEAR(B12503),MONTH(B12503),1)</f>
        <v>46266</v>
      </c>
      <c r="H12503" s="24" t="str">
        <f aca="false">INDEX(Customers!$B$2:$B$601,MATCH(C12503,Customers!$A$2:$A$601,0))</f>
        <v>Nairobi</v>
      </c>
      <c r="I12503" s="43" t="n">
        <f aca="false">ROUND(MIN(INDEX(Assumptions!$D$13:$D$18,MATCH(E12503,Assumptions!$A$13:$A$18,0)),MAX(INDEX(Assumptions!$C$13:$C$18,MATCH(E12503,Assumptions!$A$13:$A$18,0)),INDEX(Assumptions!$B$13:$B$18,MATCH(E12503,Assumptions!$A$13:$A$18,0))*F12503)),2)</f>
        <v>0</v>
      </c>
    </row>
    <row r="12504" customFormat="false" ht="15" hidden="false" customHeight="false" outlineLevel="0" collapsed="false">
      <c r="A12504" s="24" t="s">
        <v>13327</v>
      </c>
      <c r="B12504" s="39" t="n">
        <v>46283</v>
      </c>
      <c r="C12504" s="24" t="s">
        <v>699</v>
      </c>
      <c r="D12504" s="24" t="s">
        <v>161</v>
      </c>
      <c r="E12504" s="24" t="s">
        <v>107</v>
      </c>
      <c r="F12504" s="38" t="n">
        <v>7620</v>
      </c>
      <c r="G12504" s="42" t="n">
        <f aca="false">DATE(YEAR(B12504),MONTH(B12504),1)</f>
        <v>46266</v>
      </c>
      <c r="H12504" s="24" t="str">
        <f aca="false">INDEX(Customers!$B$2:$B$601,MATCH(C12504,Customers!$A$2:$A$601,0))</f>
        <v>Nairobi</v>
      </c>
      <c r="I12504" s="43" t="n">
        <f aca="false">ROUND(MIN(INDEX(Assumptions!$D$13:$D$18,MATCH(E12504,Assumptions!$A$13:$A$18,0)),MAX(INDEX(Assumptions!$C$13:$C$18,MATCH(E12504,Assumptions!$A$13:$A$18,0)),INDEX(Assumptions!$B$13:$B$18,MATCH(E12504,Assumptions!$A$13:$A$18,0))*F12504)),2)</f>
        <v>0</v>
      </c>
    </row>
    <row r="12505" customFormat="false" ht="15" hidden="false" customHeight="false" outlineLevel="0" collapsed="false">
      <c r="A12505" s="24" t="s">
        <v>13328</v>
      </c>
      <c r="B12505" s="39" t="n">
        <v>46283</v>
      </c>
      <c r="C12505" s="24" t="s">
        <v>723</v>
      </c>
      <c r="D12505" s="24" t="s">
        <v>826</v>
      </c>
      <c r="E12505" s="24" t="s">
        <v>109</v>
      </c>
      <c r="F12505" s="38" t="n">
        <v>8390</v>
      </c>
      <c r="G12505" s="42" t="n">
        <f aca="false">DATE(YEAR(B12505),MONTH(B12505),1)</f>
        <v>46266</v>
      </c>
      <c r="H12505" s="24" t="str">
        <f aca="false">INDEX(Customers!$B$2:$B$601,MATCH(C12505,Customers!$A$2:$A$601,0))</f>
        <v>Eastern</v>
      </c>
      <c r="I12505" s="43" t="n">
        <f aca="false">ROUND(MIN(INDEX(Assumptions!$D$13:$D$18,MATCH(E12505,Assumptions!$A$13:$A$18,0)),MAX(INDEX(Assumptions!$C$13:$C$18,MATCH(E12505,Assumptions!$A$13:$A$18,0)),INDEX(Assumptions!$B$13:$B$18,MATCH(E12505,Assumptions!$A$13:$A$18,0))*F12505)),2)</f>
        <v>33.56</v>
      </c>
    </row>
    <row r="12506" customFormat="false" ht="15" hidden="false" customHeight="false" outlineLevel="0" collapsed="false">
      <c r="A12506" s="24" t="s">
        <v>13329</v>
      </c>
      <c r="B12506" s="39" t="n">
        <v>46283</v>
      </c>
      <c r="C12506" s="24" t="s">
        <v>762</v>
      </c>
      <c r="D12506" s="24" t="s">
        <v>826</v>
      </c>
      <c r="E12506" s="24" t="s">
        <v>103</v>
      </c>
      <c r="F12506" s="38" t="n">
        <v>3770</v>
      </c>
      <c r="G12506" s="42" t="n">
        <f aca="false">DATE(YEAR(B12506),MONTH(B12506),1)</f>
        <v>46266</v>
      </c>
      <c r="H12506" s="24" t="str">
        <f aca="false">INDEX(Customers!$B$2:$B$601,MATCH(C12506,Customers!$A$2:$A$601,0))</f>
        <v>Western</v>
      </c>
      <c r="I12506" s="43" t="n">
        <f aca="false">ROUND(MIN(INDEX(Assumptions!$D$13:$D$18,MATCH(E12506,Assumptions!$A$13:$A$18,0)),MAX(INDEX(Assumptions!$C$13:$C$18,MATCH(E12506,Assumptions!$A$13:$A$18,0)),INDEX(Assumptions!$B$13:$B$18,MATCH(E12506,Assumptions!$A$13:$A$18,0))*F12506)),2)</f>
        <v>37.7</v>
      </c>
    </row>
    <row r="12507" customFormat="false" ht="15" hidden="false" customHeight="false" outlineLevel="0" collapsed="false">
      <c r="A12507" s="24" t="s">
        <v>13330</v>
      </c>
      <c r="B12507" s="39" t="n">
        <v>46283</v>
      </c>
      <c r="C12507" s="24" t="s">
        <v>772</v>
      </c>
      <c r="D12507" s="24" t="s">
        <v>826</v>
      </c>
      <c r="E12507" s="24" t="s">
        <v>111</v>
      </c>
      <c r="F12507" s="38" t="n">
        <v>200</v>
      </c>
      <c r="G12507" s="42" t="n">
        <f aca="false">DATE(YEAR(B12507),MONTH(B12507),1)</f>
        <v>46266</v>
      </c>
      <c r="H12507" s="24" t="str">
        <f aca="false">INDEX(Customers!$B$2:$B$601,MATCH(C12507,Customers!$A$2:$A$601,0))</f>
        <v>Nairobi</v>
      </c>
      <c r="I12507" s="43" t="n">
        <f aca="false">ROUND(MIN(INDEX(Assumptions!$D$13:$D$18,MATCH(E12507,Assumptions!$A$13:$A$18,0)),MAX(INDEX(Assumptions!$C$13:$C$18,MATCH(E12507,Assumptions!$A$13:$A$18,0)),INDEX(Assumptions!$B$13:$B$18,MATCH(E12507,Assumptions!$A$13:$A$18,0))*F12507)),2)</f>
        <v>8</v>
      </c>
    </row>
    <row r="12508" customFormat="false" ht="15" hidden="false" customHeight="false" outlineLevel="0" collapsed="false">
      <c r="A12508" s="24" t="s">
        <v>13331</v>
      </c>
      <c r="B12508" s="39" t="n">
        <v>46283</v>
      </c>
      <c r="C12508" s="24" t="s">
        <v>777</v>
      </c>
      <c r="D12508" s="24" t="s">
        <v>826</v>
      </c>
      <c r="E12508" s="24" t="s">
        <v>111</v>
      </c>
      <c r="F12508" s="38" t="n">
        <v>100</v>
      </c>
      <c r="G12508" s="42" t="n">
        <f aca="false">DATE(YEAR(B12508),MONTH(B12508),1)</f>
        <v>46266</v>
      </c>
      <c r="H12508" s="24" t="str">
        <f aca="false">INDEX(Customers!$B$2:$B$601,MATCH(C12508,Customers!$A$2:$A$601,0))</f>
        <v>Rift Valley</v>
      </c>
      <c r="I12508" s="43" t="n">
        <f aca="false">ROUND(MIN(INDEX(Assumptions!$D$13:$D$18,MATCH(E12508,Assumptions!$A$13:$A$18,0)),MAX(INDEX(Assumptions!$C$13:$C$18,MATCH(E12508,Assumptions!$A$13:$A$18,0)),INDEX(Assumptions!$B$13:$B$18,MATCH(E12508,Assumptions!$A$13:$A$18,0))*F12508)),2)</f>
        <v>4</v>
      </c>
    </row>
    <row r="12509" customFormat="false" ht="15" hidden="false" customHeight="false" outlineLevel="0" collapsed="false">
      <c r="A12509" s="24" t="s">
        <v>13332</v>
      </c>
      <c r="B12509" s="39" t="n">
        <v>46283</v>
      </c>
      <c r="C12509" s="24" t="s">
        <v>787</v>
      </c>
      <c r="D12509" s="24" t="s">
        <v>826</v>
      </c>
      <c r="E12509" s="24" t="s">
        <v>109</v>
      </c>
      <c r="F12509" s="38" t="n">
        <v>1660</v>
      </c>
      <c r="G12509" s="42" t="n">
        <f aca="false">DATE(YEAR(B12509),MONTH(B12509),1)</f>
        <v>46266</v>
      </c>
      <c r="H12509" s="24" t="str">
        <f aca="false">INDEX(Customers!$B$2:$B$601,MATCH(C12509,Customers!$A$2:$A$601,0))</f>
        <v>Eastern</v>
      </c>
      <c r="I12509" s="43" t="n">
        <f aca="false">ROUND(MIN(INDEX(Assumptions!$D$13:$D$18,MATCH(E12509,Assumptions!$A$13:$A$18,0)),MAX(INDEX(Assumptions!$C$13:$C$18,MATCH(E12509,Assumptions!$A$13:$A$18,0)),INDEX(Assumptions!$B$13:$B$18,MATCH(E12509,Assumptions!$A$13:$A$18,0))*F12509)),2)</f>
        <v>6.64</v>
      </c>
    </row>
    <row r="12510" customFormat="false" ht="15" hidden="false" customHeight="false" outlineLevel="0" collapsed="false">
      <c r="A12510" s="24" t="s">
        <v>13333</v>
      </c>
      <c r="B12510" s="39" t="n">
        <v>46283</v>
      </c>
      <c r="C12510" s="24" t="s">
        <v>816</v>
      </c>
      <c r="D12510" s="24" t="s">
        <v>826</v>
      </c>
      <c r="E12510" s="24" t="s">
        <v>103</v>
      </c>
      <c r="F12510" s="38" t="n">
        <v>4500</v>
      </c>
      <c r="G12510" s="42" t="n">
        <f aca="false">DATE(YEAR(B12510),MONTH(B12510),1)</f>
        <v>46266</v>
      </c>
      <c r="H12510" s="24" t="str">
        <f aca="false">INDEX(Customers!$B$2:$B$601,MATCH(C12510,Customers!$A$2:$A$601,0))</f>
        <v>Nairobi</v>
      </c>
      <c r="I12510" s="43" t="n">
        <f aca="false">ROUND(MIN(INDEX(Assumptions!$D$13:$D$18,MATCH(E12510,Assumptions!$A$13:$A$18,0)),MAX(INDEX(Assumptions!$C$13:$C$18,MATCH(E12510,Assumptions!$A$13:$A$18,0)),INDEX(Assumptions!$B$13:$B$18,MATCH(E12510,Assumptions!$A$13:$A$18,0))*F12510)),2)</f>
        <v>45</v>
      </c>
    </row>
    <row r="12511" customFormat="false" ht="15" hidden="false" customHeight="false" outlineLevel="0" collapsed="false">
      <c r="A12511" s="24" t="s">
        <v>13334</v>
      </c>
      <c r="B12511" s="39" t="n">
        <v>46284</v>
      </c>
      <c r="C12511" s="24" t="s">
        <v>249</v>
      </c>
      <c r="D12511" s="24" t="s">
        <v>165</v>
      </c>
      <c r="E12511" s="24" t="s">
        <v>105</v>
      </c>
      <c r="F12511" s="38" t="n">
        <v>16680</v>
      </c>
      <c r="G12511" s="42" t="n">
        <f aca="false">DATE(YEAR(B12511),MONTH(B12511),1)</f>
        <v>46266</v>
      </c>
      <c r="H12511" s="24" t="str">
        <f aca="false">INDEX(Customers!$B$2:$B$601,MATCH(C12511,Customers!$A$2:$A$601,0))</f>
        <v>Central</v>
      </c>
      <c r="I12511" s="43" t="n">
        <f aca="false">ROUND(MIN(INDEX(Assumptions!$D$13:$D$18,MATCH(E12511,Assumptions!$A$13:$A$18,0)),MAX(INDEX(Assumptions!$C$13:$C$18,MATCH(E12511,Assumptions!$A$13:$A$18,0)),INDEX(Assumptions!$B$13:$B$18,MATCH(E12511,Assumptions!$A$13:$A$18,0))*F12511)),2)</f>
        <v>200</v>
      </c>
    </row>
    <row r="12512" customFormat="false" ht="15" hidden="false" customHeight="false" outlineLevel="0" collapsed="false">
      <c r="A12512" s="24" t="s">
        <v>13335</v>
      </c>
      <c r="B12512" s="39" t="n">
        <v>46284</v>
      </c>
      <c r="C12512" s="24" t="s">
        <v>254</v>
      </c>
      <c r="D12512" s="24" t="s">
        <v>165</v>
      </c>
      <c r="E12512" s="24" t="s">
        <v>105</v>
      </c>
      <c r="F12512" s="38" t="n">
        <v>8810</v>
      </c>
      <c r="G12512" s="42" t="n">
        <f aca="false">DATE(YEAR(B12512),MONTH(B12512),1)</f>
        <v>46266</v>
      </c>
      <c r="H12512" s="24" t="str">
        <f aca="false">INDEX(Customers!$B$2:$B$601,MATCH(C12512,Customers!$A$2:$A$601,0))</f>
        <v>Rift Valley</v>
      </c>
      <c r="I12512" s="43" t="n">
        <f aca="false">ROUND(MIN(INDEX(Assumptions!$D$13:$D$18,MATCH(E12512,Assumptions!$A$13:$A$18,0)),MAX(INDEX(Assumptions!$C$13:$C$18,MATCH(E12512,Assumptions!$A$13:$A$18,0)),INDEX(Assumptions!$B$13:$B$18,MATCH(E12512,Assumptions!$A$13:$A$18,0))*F12512)),2)</f>
        <v>132.15</v>
      </c>
    </row>
    <row r="12513" customFormat="false" ht="15" hidden="false" customHeight="false" outlineLevel="0" collapsed="false">
      <c r="A12513" s="24" t="s">
        <v>13336</v>
      </c>
      <c r="B12513" s="39" t="n">
        <v>46284</v>
      </c>
      <c r="C12513" s="24" t="s">
        <v>296</v>
      </c>
      <c r="D12513" s="24" t="s">
        <v>826</v>
      </c>
      <c r="E12513" s="24" t="s">
        <v>103</v>
      </c>
      <c r="F12513" s="38" t="n">
        <v>310</v>
      </c>
      <c r="G12513" s="42" t="n">
        <f aca="false">DATE(YEAR(B12513),MONTH(B12513),1)</f>
        <v>46266</v>
      </c>
      <c r="H12513" s="24" t="str">
        <f aca="false">INDEX(Customers!$B$2:$B$601,MATCH(C12513,Customers!$A$2:$A$601,0))</f>
        <v>Coast</v>
      </c>
      <c r="I12513" s="43" t="n">
        <f aca="false">ROUND(MIN(INDEX(Assumptions!$D$13:$D$18,MATCH(E12513,Assumptions!$A$13:$A$18,0)),MAX(INDEX(Assumptions!$C$13:$C$18,MATCH(E12513,Assumptions!$A$13:$A$18,0)),INDEX(Assumptions!$B$13:$B$18,MATCH(E12513,Assumptions!$A$13:$A$18,0))*F12513)),2)</f>
        <v>5</v>
      </c>
    </row>
    <row r="12514" customFormat="false" ht="15" hidden="false" customHeight="false" outlineLevel="0" collapsed="false">
      <c r="A12514" s="24" t="s">
        <v>13337</v>
      </c>
      <c r="B12514" s="39" t="n">
        <v>46284</v>
      </c>
      <c r="C12514" s="24" t="s">
        <v>302</v>
      </c>
      <c r="D12514" s="24" t="s">
        <v>189</v>
      </c>
      <c r="E12514" s="24" t="s">
        <v>105</v>
      </c>
      <c r="F12514" s="38" t="n">
        <v>5160</v>
      </c>
      <c r="G12514" s="42" t="n">
        <f aca="false">DATE(YEAR(B12514),MONTH(B12514),1)</f>
        <v>46266</v>
      </c>
      <c r="H12514" s="24" t="str">
        <f aca="false">INDEX(Customers!$B$2:$B$601,MATCH(C12514,Customers!$A$2:$A$601,0))</f>
        <v>Coast</v>
      </c>
      <c r="I12514" s="43" t="n">
        <f aca="false">ROUND(MIN(INDEX(Assumptions!$D$13:$D$18,MATCH(E12514,Assumptions!$A$13:$A$18,0)),MAX(INDEX(Assumptions!$C$13:$C$18,MATCH(E12514,Assumptions!$A$13:$A$18,0)),INDEX(Assumptions!$B$13:$B$18,MATCH(E12514,Assumptions!$A$13:$A$18,0))*F12514)),2)</f>
        <v>77.4</v>
      </c>
    </row>
    <row r="12515" customFormat="false" ht="15" hidden="false" customHeight="false" outlineLevel="0" collapsed="false">
      <c r="A12515" s="24" t="s">
        <v>13338</v>
      </c>
      <c r="B12515" s="39" t="n">
        <v>46284</v>
      </c>
      <c r="C12515" s="24" t="s">
        <v>313</v>
      </c>
      <c r="D12515" s="24" t="s">
        <v>826</v>
      </c>
      <c r="E12515" s="24" t="s">
        <v>109</v>
      </c>
      <c r="F12515" s="38" t="n">
        <v>4120</v>
      </c>
      <c r="G12515" s="42" t="n">
        <f aca="false">DATE(YEAR(B12515),MONTH(B12515),1)</f>
        <v>46266</v>
      </c>
      <c r="H12515" s="24" t="str">
        <f aca="false">INDEX(Customers!$B$2:$B$601,MATCH(C12515,Customers!$A$2:$A$601,0))</f>
        <v>Eastern</v>
      </c>
      <c r="I12515" s="43" t="n">
        <f aca="false">ROUND(MIN(INDEX(Assumptions!$D$13:$D$18,MATCH(E12515,Assumptions!$A$13:$A$18,0)),MAX(INDEX(Assumptions!$C$13:$C$18,MATCH(E12515,Assumptions!$A$13:$A$18,0)),INDEX(Assumptions!$B$13:$B$18,MATCH(E12515,Assumptions!$A$13:$A$18,0))*F12515)),2)</f>
        <v>16.48</v>
      </c>
    </row>
    <row r="12516" customFormat="false" ht="15" hidden="false" customHeight="false" outlineLevel="0" collapsed="false">
      <c r="A12516" s="24" t="s">
        <v>13339</v>
      </c>
      <c r="B12516" s="39" t="n">
        <v>46284</v>
      </c>
      <c r="C12516" s="24" t="s">
        <v>340</v>
      </c>
      <c r="D12516" s="24" t="s">
        <v>826</v>
      </c>
      <c r="E12516" s="24" t="s">
        <v>111</v>
      </c>
      <c r="F12516" s="38" t="n">
        <v>50</v>
      </c>
      <c r="G12516" s="42" t="n">
        <f aca="false">DATE(YEAR(B12516),MONTH(B12516),1)</f>
        <v>46266</v>
      </c>
      <c r="H12516" s="24" t="str">
        <f aca="false">INDEX(Customers!$B$2:$B$601,MATCH(C12516,Customers!$A$2:$A$601,0))</f>
        <v>Rift Valley</v>
      </c>
      <c r="I12516" s="43" t="n">
        <f aca="false">ROUND(MIN(INDEX(Assumptions!$D$13:$D$18,MATCH(E12516,Assumptions!$A$13:$A$18,0)),MAX(INDEX(Assumptions!$C$13:$C$18,MATCH(E12516,Assumptions!$A$13:$A$18,0)),INDEX(Assumptions!$B$13:$B$18,MATCH(E12516,Assumptions!$A$13:$A$18,0))*F12516)),2)</f>
        <v>2</v>
      </c>
    </row>
    <row r="12517" customFormat="false" ht="15" hidden="false" customHeight="false" outlineLevel="0" collapsed="false">
      <c r="A12517" s="24" t="s">
        <v>13340</v>
      </c>
      <c r="B12517" s="39" t="n">
        <v>46284</v>
      </c>
      <c r="C12517" s="24" t="s">
        <v>346</v>
      </c>
      <c r="D12517" s="24" t="s">
        <v>826</v>
      </c>
      <c r="E12517" s="24" t="s">
        <v>111</v>
      </c>
      <c r="F12517" s="38" t="n">
        <v>200</v>
      </c>
      <c r="G12517" s="42" t="n">
        <f aca="false">DATE(YEAR(B12517),MONTH(B12517),1)</f>
        <v>46266</v>
      </c>
      <c r="H12517" s="24" t="str">
        <f aca="false">INDEX(Customers!$B$2:$B$601,MATCH(C12517,Customers!$A$2:$A$601,0))</f>
        <v>Nairobi</v>
      </c>
      <c r="I12517" s="43" t="n">
        <f aca="false">ROUND(MIN(INDEX(Assumptions!$D$13:$D$18,MATCH(E12517,Assumptions!$A$13:$A$18,0)),MAX(INDEX(Assumptions!$C$13:$C$18,MATCH(E12517,Assumptions!$A$13:$A$18,0)),INDEX(Assumptions!$B$13:$B$18,MATCH(E12517,Assumptions!$A$13:$A$18,0))*F12517)),2)</f>
        <v>8</v>
      </c>
    </row>
    <row r="12518" customFormat="false" ht="15" hidden="false" customHeight="false" outlineLevel="0" collapsed="false">
      <c r="A12518" s="24" t="s">
        <v>13341</v>
      </c>
      <c r="B12518" s="39" t="n">
        <v>46284</v>
      </c>
      <c r="C12518" s="24" t="s">
        <v>350</v>
      </c>
      <c r="D12518" s="24" t="s">
        <v>826</v>
      </c>
      <c r="E12518" s="24" t="s">
        <v>103</v>
      </c>
      <c r="F12518" s="38" t="n">
        <v>730</v>
      </c>
      <c r="G12518" s="42" t="n">
        <f aca="false">DATE(YEAR(B12518),MONTH(B12518),1)</f>
        <v>46266</v>
      </c>
      <c r="H12518" s="24" t="str">
        <f aca="false">INDEX(Customers!$B$2:$B$601,MATCH(C12518,Customers!$A$2:$A$601,0))</f>
        <v>Rift Valley</v>
      </c>
      <c r="I12518" s="43" t="n">
        <f aca="false">ROUND(MIN(INDEX(Assumptions!$D$13:$D$18,MATCH(E12518,Assumptions!$A$13:$A$18,0)),MAX(INDEX(Assumptions!$C$13:$C$18,MATCH(E12518,Assumptions!$A$13:$A$18,0)),INDEX(Assumptions!$B$13:$B$18,MATCH(E12518,Assumptions!$A$13:$A$18,0))*F12518)),2)</f>
        <v>7.3</v>
      </c>
    </row>
    <row r="12519" customFormat="false" ht="15" hidden="false" customHeight="false" outlineLevel="0" collapsed="false">
      <c r="A12519" s="24" t="s">
        <v>13342</v>
      </c>
      <c r="B12519" s="39" t="n">
        <v>46284</v>
      </c>
      <c r="C12519" s="24" t="s">
        <v>351</v>
      </c>
      <c r="D12519" s="24" t="s">
        <v>207</v>
      </c>
      <c r="E12519" s="24" t="s">
        <v>107</v>
      </c>
      <c r="F12519" s="38" t="n">
        <v>7660</v>
      </c>
      <c r="G12519" s="42" t="n">
        <f aca="false">DATE(YEAR(B12519),MONTH(B12519),1)</f>
        <v>46266</v>
      </c>
      <c r="H12519" s="24" t="str">
        <f aca="false">INDEX(Customers!$B$2:$B$601,MATCH(C12519,Customers!$A$2:$A$601,0))</f>
        <v>Eastern</v>
      </c>
      <c r="I12519" s="43" t="n">
        <f aca="false">ROUND(MIN(INDEX(Assumptions!$D$13:$D$18,MATCH(E12519,Assumptions!$A$13:$A$18,0)),MAX(INDEX(Assumptions!$C$13:$C$18,MATCH(E12519,Assumptions!$A$13:$A$18,0)),INDEX(Assumptions!$B$13:$B$18,MATCH(E12519,Assumptions!$A$13:$A$18,0))*F12519)),2)</f>
        <v>0</v>
      </c>
    </row>
    <row r="12520" customFormat="false" ht="15" hidden="false" customHeight="false" outlineLevel="0" collapsed="false">
      <c r="A12520" s="24" t="s">
        <v>13343</v>
      </c>
      <c r="B12520" s="39" t="n">
        <v>46284</v>
      </c>
      <c r="C12520" s="24" t="s">
        <v>385</v>
      </c>
      <c r="D12520" s="24" t="s">
        <v>826</v>
      </c>
      <c r="E12520" s="24" t="s">
        <v>109</v>
      </c>
      <c r="F12520" s="38" t="n">
        <v>3870</v>
      </c>
      <c r="G12520" s="42" t="n">
        <f aca="false">DATE(YEAR(B12520),MONTH(B12520),1)</f>
        <v>46266</v>
      </c>
      <c r="H12520" s="24" t="str">
        <f aca="false">INDEX(Customers!$B$2:$B$601,MATCH(C12520,Customers!$A$2:$A$601,0))</f>
        <v>Central</v>
      </c>
      <c r="I12520" s="43" t="n">
        <f aca="false">ROUND(MIN(INDEX(Assumptions!$D$13:$D$18,MATCH(E12520,Assumptions!$A$13:$A$18,0)),MAX(INDEX(Assumptions!$C$13:$C$18,MATCH(E12520,Assumptions!$A$13:$A$18,0)),INDEX(Assumptions!$B$13:$B$18,MATCH(E12520,Assumptions!$A$13:$A$18,0))*F12520)),2)</f>
        <v>15.48</v>
      </c>
    </row>
    <row r="12521" customFormat="false" ht="15" hidden="false" customHeight="false" outlineLevel="0" collapsed="false">
      <c r="A12521" s="24" t="s">
        <v>13344</v>
      </c>
      <c r="B12521" s="39" t="n">
        <v>46284</v>
      </c>
      <c r="C12521" s="24" t="s">
        <v>390</v>
      </c>
      <c r="D12521" s="24" t="s">
        <v>826</v>
      </c>
      <c r="E12521" s="24" t="s">
        <v>103</v>
      </c>
      <c r="F12521" s="38" t="n">
        <v>770</v>
      </c>
      <c r="G12521" s="42" t="n">
        <f aca="false">DATE(YEAR(B12521),MONTH(B12521),1)</f>
        <v>46266</v>
      </c>
      <c r="H12521" s="24" t="str">
        <f aca="false">INDEX(Customers!$B$2:$B$601,MATCH(C12521,Customers!$A$2:$A$601,0))</f>
        <v>Rift Valley</v>
      </c>
      <c r="I12521" s="43" t="n">
        <f aca="false">ROUND(MIN(INDEX(Assumptions!$D$13:$D$18,MATCH(E12521,Assumptions!$A$13:$A$18,0)),MAX(INDEX(Assumptions!$C$13:$C$18,MATCH(E12521,Assumptions!$A$13:$A$18,0)),INDEX(Assumptions!$B$13:$B$18,MATCH(E12521,Assumptions!$A$13:$A$18,0))*F12521)),2)</f>
        <v>7.7</v>
      </c>
    </row>
    <row r="12522" customFormat="false" ht="15" hidden="false" customHeight="false" outlineLevel="0" collapsed="false">
      <c r="A12522" s="24" t="s">
        <v>13345</v>
      </c>
      <c r="B12522" s="39" t="n">
        <v>46284</v>
      </c>
      <c r="C12522" s="24" t="s">
        <v>424</v>
      </c>
      <c r="D12522" s="24" t="s">
        <v>826</v>
      </c>
      <c r="E12522" s="24" t="s">
        <v>103</v>
      </c>
      <c r="F12522" s="38" t="n">
        <v>9660</v>
      </c>
      <c r="G12522" s="42" t="n">
        <f aca="false">DATE(YEAR(B12522),MONTH(B12522),1)</f>
        <v>46266</v>
      </c>
      <c r="H12522" s="24" t="str">
        <f aca="false">INDEX(Customers!$B$2:$B$601,MATCH(C12522,Customers!$A$2:$A$601,0))</f>
        <v>Western</v>
      </c>
      <c r="I12522" s="43" t="n">
        <f aca="false">ROUND(MIN(INDEX(Assumptions!$D$13:$D$18,MATCH(E12522,Assumptions!$A$13:$A$18,0)),MAX(INDEX(Assumptions!$C$13:$C$18,MATCH(E12522,Assumptions!$A$13:$A$18,0)),INDEX(Assumptions!$B$13:$B$18,MATCH(E12522,Assumptions!$A$13:$A$18,0))*F12522)),2)</f>
        <v>96.6</v>
      </c>
    </row>
    <row r="12523" customFormat="false" ht="15" hidden="false" customHeight="false" outlineLevel="0" collapsed="false">
      <c r="A12523" s="24" t="s">
        <v>13346</v>
      </c>
      <c r="B12523" s="39" t="n">
        <v>46284</v>
      </c>
      <c r="C12523" s="24" t="s">
        <v>456</v>
      </c>
      <c r="D12523" s="24" t="s">
        <v>826</v>
      </c>
      <c r="E12523" s="24" t="s">
        <v>113</v>
      </c>
      <c r="F12523" s="38" t="n">
        <v>500</v>
      </c>
      <c r="G12523" s="42" t="n">
        <f aca="false">DATE(YEAR(B12523),MONTH(B12523),1)</f>
        <v>46266</v>
      </c>
      <c r="H12523" s="24" t="str">
        <f aca="false">INDEX(Customers!$B$2:$B$601,MATCH(C12523,Customers!$A$2:$A$601,0))</f>
        <v>Central</v>
      </c>
      <c r="I12523" s="43" t="n">
        <f aca="false">ROUND(MIN(INDEX(Assumptions!$D$13:$D$18,MATCH(E12523,Assumptions!$A$13:$A$18,0)),MAX(INDEX(Assumptions!$C$13:$C$18,MATCH(E12523,Assumptions!$A$13:$A$18,0)),INDEX(Assumptions!$B$13:$B$18,MATCH(E12523,Assumptions!$A$13:$A$18,0))*F12523)),2)</f>
        <v>25</v>
      </c>
    </row>
    <row r="12524" customFormat="false" ht="15" hidden="false" customHeight="false" outlineLevel="0" collapsed="false">
      <c r="A12524" s="24" t="s">
        <v>13347</v>
      </c>
      <c r="B12524" s="39" t="n">
        <v>46284</v>
      </c>
      <c r="C12524" s="24" t="s">
        <v>475</v>
      </c>
      <c r="D12524" s="24" t="s">
        <v>826</v>
      </c>
      <c r="E12524" s="24" t="s">
        <v>109</v>
      </c>
      <c r="F12524" s="38" t="n">
        <v>2660</v>
      </c>
      <c r="G12524" s="42" t="n">
        <f aca="false">DATE(YEAR(B12524),MONTH(B12524),1)</f>
        <v>46266</v>
      </c>
      <c r="H12524" s="24" t="str">
        <f aca="false">INDEX(Customers!$B$2:$B$601,MATCH(C12524,Customers!$A$2:$A$601,0))</f>
        <v>Coast</v>
      </c>
      <c r="I12524" s="43" t="n">
        <f aca="false">ROUND(MIN(INDEX(Assumptions!$D$13:$D$18,MATCH(E12524,Assumptions!$A$13:$A$18,0)),MAX(INDEX(Assumptions!$C$13:$C$18,MATCH(E12524,Assumptions!$A$13:$A$18,0)),INDEX(Assumptions!$B$13:$B$18,MATCH(E12524,Assumptions!$A$13:$A$18,0))*F12524)),2)</f>
        <v>10.64</v>
      </c>
    </row>
    <row r="12525" customFormat="false" ht="15" hidden="false" customHeight="false" outlineLevel="0" collapsed="false">
      <c r="A12525" s="24" t="s">
        <v>13348</v>
      </c>
      <c r="B12525" s="39" t="n">
        <v>46284</v>
      </c>
      <c r="C12525" s="24" t="s">
        <v>492</v>
      </c>
      <c r="D12525" s="24" t="s">
        <v>205</v>
      </c>
      <c r="E12525" s="24" t="s">
        <v>107</v>
      </c>
      <c r="F12525" s="38" t="n">
        <v>5100</v>
      </c>
      <c r="G12525" s="42" t="n">
        <f aca="false">DATE(YEAR(B12525),MONTH(B12525),1)</f>
        <v>46266</v>
      </c>
      <c r="H12525" s="24" t="str">
        <f aca="false">INDEX(Customers!$B$2:$B$601,MATCH(C12525,Customers!$A$2:$A$601,0))</f>
        <v>Eastern</v>
      </c>
      <c r="I12525" s="43" t="n">
        <f aca="false">ROUND(MIN(INDEX(Assumptions!$D$13:$D$18,MATCH(E12525,Assumptions!$A$13:$A$18,0)),MAX(INDEX(Assumptions!$C$13:$C$18,MATCH(E12525,Assumptions!$A$13:$A$18,0)),INDEX(Assumptions!$B$13:$B$18,MATCH(E12525,Assumptions!$A$13:$A$18,0))*F12525)),2)</f>
        <v>0</v>
      </c>
    </row>
    <row r="12526" customFormat="false" ht="15" hidden="false" customHeight="false" outlineLevel="0" collapsed="false">
      <c r="A12526" s="24" t="s">
        <v>13349</v>
      </c>
      <c r="B12526" s="39" t="n">
        <v>46284</v>
      </c>
      <c r="C12526" s="24" t="s">
        <v>492</v>
      </c>
      <c r="D12526" s="24" t="s">
        <v>205</v>
      </c>
      <c r="E12526" s="24" t="s">
        <v>105</v>
      </c>
      <c r="F12526" s="38" t="n">
        <v>810</v>
      </c>
      <c r="G12526" s="42" t="n">
        <f aca="false">DATE(YEAR(B12526),MONTH(B12526),1)</f>
        <v>46266</v>
      </c>
      <c r="H12526" s="24" t="str">
        <f aca="false">INDEX(Customers!$B$2:$B$601,MATCH(C12526,Customers!$A$2:$A$601,0))</f>
        <v>Eastern</v>
      </c>
      <c r="I12526" s="43" t="n">
        <f aca="false">ROUND(MIN(INDEX(Assumptions!$D$13:$D$18,MATCH(E12526,Assumptions!$A$13:$A$18,0)),MAX(INDEX(Assumptions!$C$13:$C$18,MATCH(E12526,Assumptions!$A$13:$A$18,0)),INDEX(Assumptions!$B$13:$B$18,MATCH(E12526,Assumptions!$A$13:$A$18,0))*F12526)),2)</f>
        <v>12.15</v>
      </c>
    </row>
    <row r="12527" customFormat="false" ht="15" hidden="false" customHeight="false" outlineLevel="0" collapsed="false">
      <c r="A12527" s="24" t="s">
        <v>13350</v>
      </c>
      <c r="B12527" s="39" t="n">
        <v>46284</v>
      </c>
      <c r="C12527" s="24" t="s">
        <v>496</v>
      </c>
      <c r="D12527" s="24" t="s">
        <v>826</v>
      </c>
      <c r="E12527" s="24" t="s">
        <v>111</v>
      </c>
      <c r="F12527" s="38" t="n">
        <v>100</v>
      </c>
      <c r="G12527" s="42" t="n">
        <f aca="false">DATE(YEAR(B12527),MONTH(B12527),1)</f>
        <v>46266</v>
      </c>
      <c r="H12527" s="24" t="str">
        <f aca="false">INDEX(Customers!$B$2:$B$601,MATCH(C12527,Customers!$A$2:$A$601,0))</f>
        <v>Rift Valley</v>
      </c>
      <c r="I12527" s="43" t="n">
        <f aca="false">ROUND(MIN(INDEX(Assumptions!$D$13:$D$18,MATCH(E12527,Assumptions!$A$13:$A$18,0)),MAX(INDEX(Assumptions!$C$13:$C$18,MATCH(E12527,Assumptions!$A$13:$A$18,0)),INDEX(Assumptions!$B$13:$B$18,MATCH(E12527,Assumptions!$A$13:$A$18,0))*F12527)),2)</f>
        <v>4</v>
      </c>
    </row>
    <row r="12528" customFormat="false" ht="15" hidden="false" customHeight="false" outlineLevel="0" collapsed="false">
      <c r="A12528" s="24" t="s">
        <v>13351</v>
      </c>
      <c r="B12528" s="39" t="n">
        <v>46284</v>
      </c>
      <c r="C12528" s="24" t="s">
        <v>499</v>
      </c>
      <c r="D12528" s="24" t="s">
        <v>826</v>
      </c>
      <c r="E12528" s="24" t="s">
        <v>111</v>
      </c>
      <c r="F12528" s="38" t="n">
        <v>100</v>
      </c>
      <c r="G12528" s="42" t="n">
        <f aca="false">DATE(YEAR(B12528),MONTH(B12528),1)</f>
        <v>46266</v>
      </c>
      <c r="H12528" s="24" t="str">
        <f aca="false">INDEX(Customers!$B$2:$B$601,MATCH(C12528,Customers!$A$2:$A$601,0))</f>
        <v>Central</v>
      </c>
      <c r="I12528" s="43" t="n">
        <f aca="false">ROUND(MIN(INDEX(Assumptions!$D$13:$D$18,MATCH(E12528,Assumptions!$A$13:$A$18,0)),MAX(INDEX(Assumptions!$C$13:$C$18,MATCH(E12528,Assumptions!$A$13:$A$18,0)),INDEX(Assumptions!$B$13:$B$18,MATCH(E12528,Assumptions!$A$13:$A$18,0))*F12528)),2)</f>
        <v>4</v>
      </c>
    </row>
    <row r="12529" customFormat="false" ht="15" hidden="false" customHeight="false" outlineLevel="0" collapsed="false">
      <c r="A12529" s="24" t="s">
        <v>13352</v>
      </c>
      <c r="B12529" s="39" t="n">
        <v>46284</v>
      </c>
      <c r="C12529" s="24" t="s">
        <v>503</v>
      </c>
      <c r="D12529" s="24" t="s">
        <v>826</v>
      </c>
      <c r="E12529" s="24" t="s">
        <v>103</v>
      </c>
      <c r="F12529" s="38" t="n">
        <v>1190</v>
      </c>
      <c r="G12529" s="42" t="n">
        <f aca="false">DATE(YEAR(B12529),MONTH(B12529),1)</f>
        <v>46266</v>
      </c>
      <c r="H12529" s="24" t="str">
        <f aca="false">INDEX(Customers!$B$2:$B$601,MATCH(C12529,Customers!$A$2:$A$601,0))</f>
        <v>Nairobi</v>
      </c>
      <c r="I12529" s="43" t="n">
        <f aca="false">ROUND(MIN(INDEX(Assumptions!$D$13:$D$18,MATCH(E12529,Assumptions!$A$13:$A$18,0)),MAX(INDEX(Assumptions!$C$13:$C$18,MATCH(E12529,Assumptions!$A$13:$A$18,0)),INDEX(Assumptions!$B$13:$B$18,MATCH(E12529,Assumptions!$A$13:$A$18,0))*F12529)),2)</f>
        <v>11.9</v>
      </c>
    </row>
    <row r="12530" customFormat="false" ht="15" hidden="false" customHeight="false" outlineLevel="0" collapsed="false">
      <c r="A12530" s="24" t="s">
        <v>13353</v>
      </c>
      <c r="B12530" s="39" t="n">
        <v>46284</v>
      </c>
      <c r="C12530" s="24" t="s">
        <v>537</v>
      </c>
      <c r="D12530" s="24" t="s">
        <v>826</v>
      </c>
      <c r="E12530" s="24" t="s">
        <v>103</v>
      </c>
      <c r="F12530" s="38" t="n">
        <v>1090</v>
      </c>
      <c r="G12530" s="42" t="n">
        <f aca="false">DATE(YEAR(B12530),MONTH(B12530),1)</f>
        <v>46266</v>
      </c>
      <c r="H12530" s="24" t="str">
        <f aca="false">INDEX(Customers!$B$2:$B$601,MATCH(C12530,Customers!$A$2:$A$601,0))</f>
        <v>Central</v>
      </c>
      <c r="I12530" s="43" t="n">
        <f aca="false">ROUND(MIN(INDEX(Assumptions!$D$13:$D$18,MATCH(E12530,Assumptions!$A$13:$A$18,0)),MAX(INDEX(Assumptions!$C$13:$C$18,MATCH(E12530,Assumptions!$A$13:$A$18,0)),INDEX(Assumptions!$B$13:$B$18,MATCH(E12530,Assumptions!$A$13:$A$18,0))*F12530)),2)</f>
        <v>10.9</v>
      </c>
    </row>
    <row r="12531" customFormat="false" ht="15" hidden="false" customHeight="false" outlineLevel="0" collapsed="false">
      <c r="A12531" s="24" t="s">
        <v>13354</v>
      </c>
      <c r="B12531" s="39" t="n">
        <v>46284</v>
      </c>
      <c r="C12531" s="24" t="s">
        <v>554</v>
      </c>
      <c r="D12531" s="24" t="s">
        <v>826</v>
      </c>
      <c r="E12531" s="24" t="s">
        <v>113</v>
      </c>
      <c r="F12531" s="38" t="n">
        <v>50</v>
      </c>
      <c r="G12531" s="42" t="n">
        <f aca="false">DATE(YEAR(B12531),MONTH(B12531),1)</f>
        <v>46266</v>
      </c>
      <c r="H12531" s="24" t="str">
        <f aca="false">INDEX(Customers!$B$2:$B$601,MATCH(C12531,Customers!$A$2:$A$601,0))</f>
        <v>Coast</v>
      </c>
      <c r="I12531" s="43" t="n">
        <f aca="false">ROUND(MIN(INDEX(Assumptions!$D$13:$D$18,MATCH(E12531,Assumptions!$A$13:$A$18,0)),MAX(INDEX(Assumptions!$C$13:$C$18,MATCH(E12531,Assumptions!$A$13:$A$18,0)),INDEX(Assumptions!$B$13:$B$18,MATCH(E12531,Assumptions!$A$13:$A$18,0))*F12531)),2)</f>
        <v>2.5</v>
      </c>
    </row>
    <row r="12532" customFormat="false" ht="15" hidden="false" customHeight="false" outlineLevel="0" collapsed="false">
      <c r="A12532" s="24" t="s">
        <v>13355</v>
      </c>
      <c r="B12532" s="39" t="n">
        <v>46284</v>
      </c>
      <c r="C12532" s="24" t="s">
        <v>570</v>
      </c>
      <c r="D12532" s="24" t="s">
        <v>826</v>
      </c>
      <c r="E12532" s="24" t="s">
        <v>103</v>
      </c>
      <c r="F12532" s="38" t="n">
        <v>690</v>
      </c>
      <c r="G12532" s="42" t="n">
        <f aca="false">DATE(YEAR(B12532),MONTH(B12532),1)</f>
        <v>46266</v>
      </c>
      <c r="H12532" s="24" t="str">
        <f aca="false">INDEX(Customers!$B$2:$B$601,MATCH(C12532,Customers!$A$2:$A$601,0))</f>
        <v>Western</v>
      </c>
      <c r="I12532" s="43" t="n">
        <f aca="false">ROUND(MIN(INDEX(Assumptions!$D$13:$D$18,MATCH(E12532,Assumptions!$A$13:$A$18,0)),MAX(INDEX(Assumptions!$C$13:$C$18,MATCH(E12532,Assumptions!$A$13:$A$18,0)),INDEX(Assumptions!$B$13:$B$18,MATCH(E12532,Assumptions!$A$13:$A$18,0))*F12532)),2)</f>
        <v>6.9</v>
      </c>
    </row>
    <row r="12533" customFormat="false" ht="15" hidden="false" customHeight="false" outlineLevel="0" collapsed="false">
      <c r="A12533" s="24" t="s">
        <v>13356</v>
      </c>
      <c r="B12533" s="39" t="n">
        <v>46284</v>
      </c>
      <c r="C12533" s="24" t="s">
        <v>588</v>
      </c>
      <c r="D12533" s="24" t="s">
        <v>152</v>
      </c>
      <c r="E12533" s="24" t="s">
        <v>105</v>
      </c>
      <c r="F12533" s="38" t="n">
        <v>2390</v>
      </c>
      <c r="G12533" s="42" t="n">
        <f aca="false">DATE(YEAR(B12533),MONTH(B12533),1)</f>
        <v>46266</v>
      </c>
      <c r="H12533" s="24" t="str">
        <f aca="false">INDEX(Customers!$B$2:$B$601,MATCH(C12533,Customers!$A$2:$A$601,0))</f>
        <v>Nairobi</v>
      </c>
      <c r="I12533" s="43" t="n">
        <f aca="false">ROUND(MIN(INDEX(Assumptions!$D$13:$D$18,MATCH(E12533,Assumptions!$A$13:$A$18,0)),MAX(INDEX(Assumptions!$C$13:$C$18,MATCH(E12533,Assumptions!$A$13:$A$18,0)),INDEX(Assumptions!$B$13:$B$18,MATCH(E12533,Assumptions!$A$13:$A$18,0))*F12533)),2)</f>
        <v>35.85</v>
      </c>
    </row>
    <row r="12534" customFormat="false" ht="15" hidden="false" customHeight="false" outlineLevel="0" collapsed="false">
      <c r="A12534" s="24" t="s">
        <v>13357</v>
      </c>
      <c r="B12534" s="39" t="n">
        <v>46284</v>
      </c>
      <c r="C12534" s="24" t="s">
        <v>591</v>
      </c>
      <c r="D12534" s="24" t="s">
        <v>164</v>
      </c>
      <c r="E12534" s="24" t="s">
        <v>105</v>
      </c>
      <c r="F12534" s="38" t="n">
        <v>13650</v>
      </c>
      <c r="G12534" s="42" t="n">
        <f aca="false">DATE(YEAR(B12534),MONTH(B12534),1)</f>
        <v>46266</v>
      </c>
      <c r="H12534" s="24" t="str">
        <f aca="false">INDEX(Customers!$B$2:$B$601,MATCH(C12534,Customers!$A$2:$A$601,0))</f>
        <v>Central</v>
      </c>
      <c r="I12534" s="43" t="n">
        <f aca="false">ROUND(MIN(INDEX(Assumptions!$D$13:$D$18,MATCH(E12534,Assumptions!$A$13:$A$18,0)),MAX(INDEX(Assumptions!$C$13:$C$18,MATCH(E12534,Assumptions!$A$13:$A$18,0)),INDEX(Assumptions!$B$13:$B$18,MATCH(E12534,Assumptions!$A$13:$A$18,0))*F12534)),2)</f>
        <v>200</v>
      </c>
    </row>
    <row r="12535" customFormat="false" ht="15" hidden="false" customHeight="false" outlineLevel="0" collapsed="false">
      <c r="A12535" s="24" t="s">
        <v>13358</v>
      </c>
      <c r="B12535" s="39" t="n">
        <v>46284</v>
      </c>
      <c r="C12535" s="24" t="s">
        <v>595</v>
      </c>
      <c r="D12535" s="24" t="s">
        <v>826</v>
      </c>
      <c r="E12535" s="24" t="s">
        <v>113</v>
      </c>
      <c r="F12535" s="38" t="n">
        <v>500</v>
      </c>
      <c r="G12535" s="42" t="n">
        <f aca="false">DATE(YEAR(B12535),MONTH(B12535),1)</f>
        <v>46266</v>
      </c>
      <c r="H12535" s="24" t="str">
        <f aca="false">INDEX(Customers!$B$2:$B$601,MATCH(C12535,Customers!$A$2:$A$601,0))</f>
        <v>Eastern</v>
      </c>
      <c r="I12535" s="43" t="n">
        <f aca="false">ROUND(MIN(INDEX(Assumptions!$D$13:$D$18,MATCH(E12535,Assumptions!$A$13:$A$18,0)),MAX(INDEX(Assumptions!$C$13:$C$18,MATCH(E12535,Assumptions!$A$13:$A$18,0)),INDEX(Assumptions!$B$13:$B$18,MATCH(E12535,Assumptions!$A$13:$A$18,0))*F12535)),2)</f>
        <v>25</v>
      </c>
    </row>
    <row r="12536" customFormat="false" ht="15" hidden="false" customHeight="false" outlineLevel="0" collapsed="false">
      <c r="A12536" s="24" t="s">
        <v>13359</v>
      </c>
      <c r="B12536" s="39" t="n">
        <v>46284</v>
      </c>
      <c r="C12536" s="24" t="s">
        <v>605</v>
      </c>
      <c r="D12536" s="24" t="s">
        <v>165</v>
      </c>
      <c r="E12536" s="24" t="s">
        <v>105</v>
      </c>
      <c r="F12536" s="38" t="n">
        <v>4100</v>
      </c>
      <c r="G12536" s="42" t="n">
        <f aca="false">DATE(YEAR(B12536),MONTH(B12536),1)</f>
        <v>46266</v>
      </c>
      <c r="H12536" s="24" t="str">
        <f aca="false">INDEX(Customers!$B$2:$B$601,MATCH(C12536,Customers!$A$2:$A$601,0))</f>
        <v>Central</v>
      </c>
      <c r="I12536" s="43" t="n">
        <f aca="false">ROUND(MIN(INDEX(Assumptions!$D$13:$D$18,MATCH(E12536,Assumptions!$A$13:$A$18,0)),MAX(INDEX(Assumptions!$C$13:$C$18,MATCH(E12536,Assumptions!$A$13:$A$18,0)),INDEX(Assumptions!$B$13:$B$18,MATCH(E12536,Assumptions!$A$13:$A$18,0))*F12536)),2)</f>
        <v>61.5</v>
      </c>
    </row>
    <row r="12537" customFormat="false" ht="15" hidden="false" customHeight="false" outlineLevel="0" collapsed="false">
      <c r="A12537" s="24" t="s">
        <v>13360</v>
      </c>
      <c r="B12537" s="39" t="n">
        <v>46284</v>
      </c>
      <c r="C12537" s="24" t="s">
        <v>606</v>
      </c>
      <c r="D12537" s="24" t="s">
        <v>826</v>
      </c>
      <c r="E12537" s="24" t="s">
        <v>113</v>
      </c>
      <c r="F12537" s="38" t="n">
        <v>99</v>
      </c>
      <c r="G12537" s="42" t="n">
        <f aca="false">DATE(YEAR(B12537),MONTH(B12537),1)</f>
        <v>46266</v>
      </c>
      <c r="H12537" s="24" t="str">
        <f aca="false">INDEX(Customers!$B$2:$B$601,MATCH(C12537,Customers!$A$2:$A$601,0))</f>
        <v>Central</v>
      </c>
      <c r="I12537" s="43" t="n">
        <f aca="false">ROUND(MIN(INDEX(Assumptions!$D$13:$D$18,MATCH(E12537,Assumptions!$A$13:$A$18,0)),MAX(INDEX(Assumptions!$C$13:$C$18,MATCH(E12537,Assumptions!$A$13:$A$18,0)),INDEX(Assumptions!$B$13:$B$18,MATCH(E12537,Assumptions!$A$13:$A$18,0))*F12537)),2)</f>
        <v>4.95</v>
      </c>
    </row>
    <row r="12538" customFormat="false" ht="15" hidden="false" customHeight="false" outlineLevel="0" collapsed="false">
      <c r="A12538" s="24" t="s">
        <v>13361</v>
      </c>
      <c r="B12538" s="39" t="n">
        <v>46284</v>
      </c>
      <c r="C12538" s="24" t="s">
        <v>610</v>
      </c>
      <c r="D12538" s="24" t="s">
        <v>826</v>
      </c>
      <c r="E12538" s="24" t="s">
        <v>109</v>
      </c>
      <c r="F12538" s="38" t="n">
        <v>720</v>
      </c>
      <c r="G12538" s="42" t="n">
        <f aca="false">DATE(YEAR(B12538),MONTH(B12538),1)</f>
        <v>46266</v>
      </c>
      <c r="H12538" s="24" t="str">
        <f aca="false">INDEX(Customers!$B$2:$B$601,MATCH(C12538,Customers!$A$2:$A$601,0))</f>
        <v>Nairobi</v>
      </c>
      <c r="I12538" s="43" t="n">
        <f aca="false">ROUND(MIN(INDEX(Assumptions!$D$13:$D$18,MATCH(E12538,Assumptions!$A$13:$A$18,0)),MAX(INDEX(Assumptions!$C$13:$C$18,MATCH(E12538,Assumptions!$A$13:$A$18,0)),INDEX(Assumptions!$B$13:$B$18,MATCH(E12538,Assumptions!$A$13:$A$18,0))*F12538)),2)</f>
        <v>2.88</v>
      </c>
    </row>
    <row r="12539" customFormat="false" ht="15" hidden="false" customHeight="false" outlineLevel="0" collapsed="false">
      <c r="A12539" s="24" t="s">
        <v>13362</v>
      </c>
      <c r="B12539" s="39" t="n">
        <v>46284</v>
      </c>
      <c r="C12539" s="24" t="s">
        <v>614</v>
      </c>
      <c r="D12539" s="24" t="s">
        <v>826</v>
      </c>
      <c r="E12539" s="24" t="s">
        <v>113</v>
      </c>
      <c r="F12539" s="38" t="n">
        <v>500</v>
      </c>
      <c r="G12539" s="42" t="n">
        <f aca="false">DATE(YEAR(B12539),MONTH(B12539),1)</f>
        <v>46266</v>
      </c>
      <c r="H12539" s="24" t="str">
        <f aca="false">INDEX(Customers!$B$2:$B$601,MATCH(C12539,Customers!$A$2:$A$601,0))</f>
        <v>Central</v>
      </c>
      <c r="I12539" s="43" t="n">
        <f aca="false">ROUND(MIN(INDEX(Assumptions!$D$13:$D$18,MATCH(E12539,Assumptions!$A$13:$A$18,0)),MAX(INDEX(Assumptions!$C$13:$C$18,MATCH(E12539,Assumptions!$A$13:$A$18,0)),INDEX(Assumptions!$B$13:$B$18,MATCH(E12539,Assumptions!$A$13:$A$18,0))*F12539)),2)</f>
        <v>25</v>
      </c>
    </row>
    <row r="12540" customFormat="false" ht="15" hidden="false" customHeight="false" outlineLevel="0" collapsed="false">
      <c r="A12540" s="24" t="s">
        <v>13363</v>
      </c>
      <c r="B12540" s="39" t="n">
        <v>46284</v>
      </c>
      <c r="C12540" s="24" t="s">
        <v>614</v>
      </c>
      <c r="D12540" s="24" t="s">
        <v>826</v>
      </c>
      <c r="E12540" s="24" t="s">
        <v>103</v>
      </c>
      <c r="F12540" s="38" t="n">
        <v>100</v>
      </c>
      <c r="G12540" s="42" t="n">
        <f aca="false">DATE(YEAR(B12540),MONTH(B12540),1)</f>
        <v>46266</v>
      </c>
      <c r="H12540" s="24" t="str">
        <f aca="false">INDEX(Customers!$B$2:$B$601,MATCH(C12540,Customers!$A$2:$A$601,0))</f>
        <v>Central</v>
      </c>
      <c r="I12540" s="43" t="n">
        <f aca="false">ROUND(MIN(INDEX(Assumptions!$D$13:$D$18,MATCH(E12540,Assumptions!$A$13:$A$18,0)),MAX(INDEX(Assumptions!$C$13:$C$18,MATCH(E12540,Assumptions!$A$13:$A$18,0)),INDEX(Assumptions!$B$13:$B$18,MATCH(E12540,Assumptions!$A$13:$A$18,0))*F12540)),2)</f>
        <v>5</v>
      </c>
    </row>
    <row r="12541" customFormat="false" ht="15" hidden="false" customHeight="false" outlineLevel="0" collapsed="false">
      <c r="A12541" s="24" t="s">
        <v>13364</v>
      </c>
      <c r="B12541" s="39" t="n">
        <v>46284</v>
      </c>
      <c r="C12541" s="24" t="s">
        <v>625</v>
      </c>
      <c r="D12541" s="24" t="s">
        <v>152</v>
      </c>
      <c r="E12541" s="24" t="s">
        <v>107</v>
      </c>
      <c r="F12541" s="38" t="n">
        <v>6700</v>
      </c>
      <c r="G12541" s="42" t="n">
        <f aca="false">DATE(YEAR(B12541),MONTH(B12541),1)</f>
        <v>46266</v>
      </c>
      <c r="H12541" s="24" t="str">
        <f aca="false">INDEX(Customers!$B$2:$B$601,MATCH(C12541,Customers!$A$2:$A$601,0))</f>
        <v>Nairobi</v>
      </c>
      <c r="I12541" s="43" t="n">
        <f aca="false">ROUND(MIN(INDEX(Assumptions!$D$13:$D$18,MATCH(E12541,Assumptions!$A$13:$A$18,0)),MAX(INDEX(Assumptions!$C$13:$C$18,MATCH(E12541,Assumptions!$A$13:$A$18,0)),INDEX(Assumptions!$B$13:$B$18,MATCH(E12541,Assumptions!$A$13:$A$18,0))*F12541)),2)</f>
        <v>0</v>
      </c>
    </row>
    <row r="12542" customFormat="false" ht="15" hidden="false" customHeight="false" outlineLevel="0" collapsed="false">
      <c r="A12542" s="24" t="s">
        <v>13365</v>
      </c>
      <c r="B12542" s="39" t="n">
        <v>46284</v>
      </c>
      <c r="C12542" s="24" t="s">
        <v>627</v>
      </c>
      <c r="D12542" s="24" t="s">
        <v>164</v>
      </c>
      <c r="E12542" s="24" t="s">
        <v>105</v>
      </c>
      <c r="F12542" s="38" t="n">
        <v>18320</v>
      </c>
      <c r="G12542" s="42" t="n">
        <f aca="false">DATE(YEAR(B12542),MONTH(B12542),1)</f>
        <v>46266</v>
      </c>
      <c r="H12542" s="24" t="str">
        <f aca="false">INDEX(Customers!$B$2:$B$601,MATCH(C12542,Customers!$A$2:$A$601,0))</f>
        <v>Central</v>
      </c>
      <c r="I12542" s="43" t="n">
        <f aca="false">ROUND(MIN(INDEX(Assumptions!$D$13:$D$18,MATCH(E12542,Assumptions!$A$13:$A$18,0)),MAX(INDEX(Assumptions!$C$13:$C$18,MATCH(E12542,Assumptions!$A$13:$A$18,0)),INDEX(Assumptions!$B$13:$B$18,MATCH(E12542,Assumptions!$A$13:$A$18,0))*F12542)),2)</f>
        <v>200</v>
      </c>
    </row>
    <row r="12543" customFormat="false" ht="15" hidden="false" customHeight="false" outlineLevel="0" collapsed="false">
      <c r="A12543" s="24" t="s">
        <v>13366</v>
      </c>
      <c r="B12543" s="39" t="n">
        <v>46284</v>
      </c>
      <c r="C12543" s="24" t="s">
        <v>627</v>
      </c>
      <c r="D12543" s="24" t="s">
        <v>826</v>
      </c>
      <c r="E12543" s="24" t="s">
        <v>103</v>
      </c>
      <c r="F12543" s="38" t="n">
        <v>1030</v>
      </c>
      <c r="G12543" s="42" t="n">
        <f aca="false">DATE(YEAR(B12543),MONTH(B12543),1)</f>
        <v>46266</v>
      </c>
      <c r="H12543" s="24" t="str">
        <f aca="false">INDEX(Customers!$B$2:$B$601,MATCH(C12543,Customers!$A$2:$A$601,0))</f>
        <v>Central</v>
      </c>
      <c r="I12543" s="43" t="n">
        <f aca="false">ROUND(MIN(INDEX(Assumptions!$D$13:$D$18,MATCH(E12543,Assumptions!$A$13:$A$18,0)),MAX(INDEX(Assumptions!$C$13:$C$18,MATCH(E12543,Assumptions!$A$13:$A$18,0)),INDEX(Assumptions!$B$13:$B$18,MATCH(E12543,Assumptions!$A$13:$A$18,0))*F12543)),2)</f>
        <v>10.3</v>
      </c>
    </row>
    <row r="12544" customFormat="false" ht="15" hidden="false" customHeight="false" outlineLevel="0" collapsed="false">
      <c r="A12544" s="24" t="s">
        <v>13367</v>
      </c>
      <c r="B12544" s="39" t="n">
        <v>46284</v>
      </c>
      <c r="C12544" s="24" t="s">
        <v>635</v>
      </c>
      <c r="D12544" s="24" t="s">
        <v>826</v>
      </c>
      <c r="E12544" s="24" t="s">
        <v>111</v>
      </c>
      <c r="F12544" s="38" t="n">
        <v>100</v>
      </c>
      <c r="G12544" s="42" t="n">
        <f aca="false">DATE(YEAR(B12544),MONTH(B12544),1)</f>
        <v>46266</v>
      </c>
      <c r="H12544" s="24" t="str">
        <f aca="false">INDEX(Customers!$B$2:$B$601,MATCH(C12544,Customers!$A$2:$A$601,0))</f>
        <v>Central</v>
      </c>
      <c r="I12544" s="43" t="n">
        <f aca="false">ROUND(MIN(INDEX(Assumptions!$D$13:$D$18,MATCH(E12544,Assumptions!$A$13:$A$18,0)),MAX(INDEX(Assumptions!$C$13:$C$18,MATCH(E12544,Assumptions!$A$13:$A$18,0)),INDEX(Assumptions!$B$13:$B$18,MATCH(E12544,Assumptions!$A$13:$A$18,0))*F12544)),2)</f>
        <v>4</v>
      </c>
    </row>
    <row r="12545" customFormat="false" ht="15" hidden="false" customHeight="false" outlineLevel="0" collapsed="false">
      <c r="A12545" s="24" t="s">
        <v>13368</v>
      </c>
      <c r="B12545" s="39" t="n">
        <v>46284</v>
      </c>
      <c r="C12545" s="24" t="s">
        <v>661</v>
      </c>
      <c r="D12545" s="24" t="s">
        <v>188</v>
      </c>
      <c r="E12545" s="24" t="s">
        <v>107</v>
      </c>
      <c r="F12545" s="38" t="n">
        <v>13540</v>
      </c>
      <c r="G12545" s="42" t="n">
        <f aca="false">DATE(YEAR(B12545),MONTH(B12545),1)</f>
        <v>46266</v>
      </c>
      <c r="H12545" s="24" t="str">
        <f aca="false">INDEX(Customers!$B$2:$B$601,MATCH(C12545,Customers!$A$2:$A$601,0))</f>
        <v>Coast</v>
      </c>
      <c r="I12545" s="43" t="n">
        <f aca="false">ROUND(MIN(INDEX(Assumptions!$D$13:$D$18,MATCH(E12545,Assumptions!$A$13:$A$18,0)),MAX(INDEX(Assumptions!$C$13:$C$18,MATCH(E12545,Assumptions!$A$13:$A$18,0)),INDEX(Assumptions!$B$13:$B$18,MATCH(E12545,Assumptions!$A$13:$A$18,0))*F12545)),2)</f>
        <v>0</v>
      </c>
    </row>
    <row r="12546" customFormat="false" ht="15" hidden="false" customHeight="false" outlineLevel="0" collapsed="false">
      <c r="A12546" s="24" t="s">
        <v>13369</v>
      </c>
      <c r="B12546" s="39" t="n">
        <v>46284</v>
      </c>
      <c r="C12546" s="24" t="s">
        <v>661</v>
      </c>
      <c r="D12546" s="24" t="s">
        <v>188</v>
      </c>
      <c r="E12546" s="24" t="s">
        <v>107</v>
      </c>
      <c r="F12546" s="38" t="n">
        <v>10080</v>
      </c>
      <c r="G12546" s="42" t="n">
        <f aca="false">DATE(YEAR(B12546),MONTH(B12546),1)</f>
        <v>46266</v>
      </c>
      <c r="H12546" s="24" t="str">
        <f aca="false">INDEX(Customers!$B$2:$B$601,MATCH(C12546,Customers!$A$2:$A$601,0))</f>
        <v>Coast</v>
      </c>
      <c r="I12546" s="43" t="n">
        <f aca="false">ROUND(MIN(INDEX(Assumptions!$D$13:$D$18,MATCH(E12546,Assumptions!$A$13:$A$18,0)),MAX(INDEX(Assumptions!$C$13:$C$18,MATCH(E12546,Assumptions!$A$13:$A$18,0)),INDEX(Assumptions!$B$13:$B$18,MATCH(E12546,Assumptions!$A$13:$A$18,0))*F12546)),2)</f>
        <v>0</v>
      </c>
    </row>
    <row r="12547" customFormat="false" ht="15" hidden="false" customHeight="false" outlineLevel="0" collapsed="false">
      <c r="A12547" s="24" t="s">
        <v>13370</v>
      </c>
      <c r="B12547" s="39" t="n">
        <v>46284</v>
      </c>
      <c r="C12547" s="24" t="s">
        <v>688</v>
      </c>
      <c r="D12547" s="24" t="s">
        <v>826</v>
      </c>
      <c r="E12547" s="24" t="s">
        <v>103</v>
      </c>
      <c r="F12547" s="38" t="n">
        <v>500</v>
      </c>
      <c r="G12547" s="42" t="n">
        <f aca="false">DATE(YEAR(B12547),MONTH(B12547),1)</f>
        <v>46266</v>
      </c>
      <c r="H12547" s="24" t="str">
        <f aca="false">INDEX(Customers!$B$2:$B$601,MATCH(C12547,Customers!$A$2:$A$601,0))</f>
        <v>Coast</v>
      </c>
      <c r="I12547" s="43" t="n">
        <f aca="false">ROUND(MIN(INDEX(Assumptions!$D$13:$D$18,MATCH(E12547,Assumptions!$A$13:$A$18,0)),MAX(INDEX(Assumptions!$C$13:$C$18,MATCH(E12547,Assumptions!$A$13:$A$18,0)),INDEX(Assumptions!$B$13:$B$18,MATCH(E12547,Assumptions!$A$13:$A$18,0))*F12547)),2)</f>
        <v>5</v>
      </c>
    </row>
    <row r="12548" customFormat="false" ht="15" hidden="false" customHeight="false" outlineLevel="0" collapsed="false">
      <c r="A12548" s="24" t="s">
        <v>13371</v>
      </c>
      <c r="B12548" s="39" t="n">
        <v>46284</v>
      </c>
      <c r="C12548" s="24" t="s">
        <v>710</v>
      </c>
      <c r="D12548" s="24" t="s">
        <v>154</v>
      </c>
      <c r="E12548" s="24" t="s">
        <v>105</v>
      </c>
      <c r="F12548" s="38" t="n">
        <v>21410</v>
      </c>
      <c r="G12548" s="42" t="n">
        <f aca="false">DATE(YEAR(B12548),MONTH(B12548),1)</f>
        <v>46266</v>
      </c>
      <c r="H12548" s="24" t="str">
        <f aca="false">INDEX(Customers!$B$2:$B$601,MATCH(C12548,Customers!$A$2:$A$601,0))</f>
        <v>Nairobi</v>
      </c>
      <c r="I12548" s="43" t="n">
        <f aca="false">ROUND(MIN(INDEX(Assumptions!$D$13:$D$18,MATCH(E12548,Assumptions!$A$13:$A$18,0)),MAX(INDEX(Assumptions!$C$13:$C$18,MATCH(E12548,Assumptions!$A$13:$A$18,0)),INDEX(Assumptions!$B$13:$B$18,MATCH(E12548,Assumptions!$A$13:$A$18,0))*F12548)),2)</f>
        <v>200</v>
      </c>
    </row>
    <row r="12549" customFormat="false" ht="15" hidden="false" customHeight="false" outlineLevel="0" collapsed="false">
      <c r="A12549" s="24" t="s">
        <v>13372</v>
      </c>
      <c r="B12549" s="39" t="n">
        <v>46284</v>
      </c>
      <c r="C12549" s="24" t="s">
        <v>710</v>
      </c>
      <c r="D12549" s="24" t="s">
        <v>153</v>
      </c>
      <c r="E12549" s="24" t="s">
        <v>107</v>
      </c>
      <c r="F12549" s="38" t="n">
        <v>10560</v>
      </c>
      <c r="G12549" s="42" t="n">
        <f aca="false">DATE(YEAR(B12549),MONTH(B12549),1)</f>
        <v>46266</v>
      </c>
      <c r="H12549" s="24" t="str">
        <f aca="false">INDEX(Customers!$B$2:$B$601,MATCH(C12549,Customers!$A$2:$A$601,0))</f>
        <v>Nairobi</v>
      </c>
      <c r="I12549" s="43" t="n">
        <f aca="false">ROUND(MIN(INDEX(Assumptions!$D$13:$D$18,MATCH(E12549,Assumptions!$A$13:$A$18,0)),MAX(INDEX(Assumptions!$C$13:$C$18,MATCH(E12549,Assumptions!$A$13:$A$18,0)),INDEX(Assumptions!$B$13:$B$18,MATCH(E12549,Assumptions!$A$13:$A$18,0))*F12549)),2)</f>
        <v>0</v>
      </c>
    </row>
    <row r="12550" customFormat="false" ht="15" hidden="false" customHeight="false" outlineLevel="0" collapsed="false">
      <c r="A12550" s="24" t="s">
        <v>13373</v>
      </c>
      <c r="B12550" s="39" t="n">
        <v>46284</v>
      </c>
      <c r="C12550" s="24" t="s">
        <v>710</v>
      </c>
      <c r="D12550" s="24" t="s">
        <v>826</v>
      </c>
      <c r="E12550" s="24" t="s">
        <v>103</v>
      </c>
      <c r="F12550" s="38" t="n">
        <v>2240</v>
      </c>
      <c r="G12550" s="42" t="n">
        <f aca="false">DATE(YEAR(B12550),MONTH(B12550),1)</f>
        <v>46266</v>
      </c>
      <c r="H12550" s="24" t="str">
        <f aca="false">INDEX(Customers!$B$2:$B$601,MATCH(C12550,Customers!$A$2:$A$601,0))</f>
        <v>Nairobi</v>
      </c>
      <c r="I12550" s="43" t="n">
        <f aca="false">ROUND(MIN(INDEX(Assumptions!$D$13:$D$18,MATCH(E12550,Assumptions!$A$13:$A$18,0)),MAX(INDEX(Assumptions!$C$13:$C$18,MATCH(E12550,Assumptions!$A$13:$A$18,0)),INDEX(Assumptions!$B$13:$B$18,MATCH(E12550,Assumptions!$A$13:$A$18,0))*F12550)),2)</f>
        <v>22.4</v>
      </c>
    </row>
    <row r="12551" customFormat="false" ht="15" hidden="false" customHeight="false" outlineLevel="0" collapsed="false">
      <c r="A12551" s="24" t="s">
        <v>13374</v>
      </c>
      <c r="B12551" s="39" t="n">
        <v>46284</v>
      </c>
      <c r="C12551" s="24" t="s">
        <v>745</v>
      </c>
      <c r="D12551" s="24" t="s">
        <v>164</v>
      </c>
      <c r="E12551" s="24" t="s">
        <v>105</v>
      </c>
      <c r="F12551" s="38" t="n">
        <v>6420</v>
      </c>
      <c r="G12551" s="42" t="n">
        <f aca="false">DATE(YEAR(B12551),MONTH(B12551),1)</f>
        <v>46266</v>
      </c>
      <c r="H12551" s="24" t="str">
        <f aca="false">INDEX(Customers!$B$2:$B$601,MATCH(C12551,Customers!$A$2:$A$601,0))</f>
        <v>Central</v>
      </c>
      <c r="I12551" s="43" t="n">
        <f aca="false">ROUND(MIN(INDEX(Assumptions!$D$13:$D$18,MATCH(E12551,Assumptions!$A$13:$A$18,0)),MAX(INDEX(Assumptions!$C$13:$C$18,MATCH(E12551,Assumptions!$A$13:$A$18,0)),INDEX(Assumptions!$B$13:$B$18,MATCH(E12551,Assumptions!$A$13:$A$18,0))*F12551)),2)</f>
        <v>96.3</v>
      </c>
    </row>
    <row r="12552" customFormat="false" ht="15" hidden="false" customHeight="false" outlineLevel="0" collapsed="false">
      <c r="A12552" s="24" t="s">
        <v>13375</v>
      </c>
      <c r="B12552" s="39" t="n">
        <v>46284</v>
      </c>
      <c r="C12552" s="24" t="s">
        <v>755</v>
      </c>
      <c r="D12552" s="24" t="s">
        <v>826</v>
      </c>
      <c r="E12552" s="24" t="s">
        <v>109</v>
      </c>
      <c r="F12552" s="38" t="n">
        <v>16340</v>
      </c>
      <c r="G12552" s="42" t="n">
        <f aca="false">DATE(YEAR(B12552),MONTH(B12552),1)</f>
        <v>46266</v>
      </c>
      <c r="H12552" s="24" t="str">
        <f aca="false">INDEX(Customers!$B$2:$B$601,MATCH(C12552,Customers!$A$2:$A$601,0))</f>
        <v>Western</v>
      </c>
      <c r="I12552" s="43" t="n">
        <f aca="false">ROUND(MIN(INDEX(Assumptions!$D$13:$D$18,MATCH(E12552,Assumptions!$A$13:$A$18,0)),MAX(INDEX(Assumptions!$C$13:$C$18,MATCH(E12552,Assumptions!$A$13:$A$18,0)),INDEX(Assumptions!$B$13:$B$18,MATCH(E12552,Assumptions!$A$13:$A$18,0))*F12552)),2)</f>
        <v>40</v>
      </c>
    </row>
    <row r="12553" customFormat="false" ht="15" hidden="false" customHeight="false" outlineLevel="0" collapsed="false">
      <c r="A12553" s="24" t="s">
        <v>13376</v>
      </c>
      <c r="B12553" s="39" t="n">
        <v>46284</v>
      </c>
      <c r="C12553" s="24" t="s">
        <v>802</v>
      </c>
      <c r="D12553" s="24" t="s">
        <v>826</v>
      </c>
      <c r="E12553" s="24" t="s">
        <v>103</v>
      </c>
      <c r="F12553" s="38" t="n">
        <v>1570</v>
      </c>
      <c r="G12553" s="42" t="n">
        <f aca="false">DATE(YEAR(B12553),MONTH(B12553),1)</f>
        <v>46266</v>
      </c>
      <c r="H12553" s="24" t="str">
        <f aca="false">INDEX(Customers!$B$2:$B$601,MATCH(C12553,Customers!$A$2:$A$601,0))</f>
        <v>Nairobi</v>
      </c>
      <c r="I12553" s="43" t="n">
        <f aca="false">ROUND(MIN(INDEX(Assumptions!$D$13:$D$18,MATCH(E12553,Assumptions!$A$13:$A$18,0)),MAX(INDEX(Assumptions!$C$13:$C$18,MATCH(E12553,Assumptions!$A$13:$A$18,0)),INDEX(Assumptions!$B$13:$B$18,MATCH(E12553,Assumptions!$A$13:$A$18,0))*F12553)),2)</f>
        <v>15.7</v>
      </c>
    </row>
    <row r="12554" customFormat="false" ht="15" hidden="false" customHeight="false" outlineLevel="0" collapsed="false">
      <c r="A12554" s="24" t="s">
        <v>13377</v>
      </c>
      <c r="B12554" s="39" t="n">
        <v>46284</v>
      </c>
      <c r="C12554" s="24" t="s">
        <v>807</v>
      </c>
      <c r="D12554" s="24" t="s">
        <v>153</v>
      </c>
      <c r="E12554" s="24" t="s">
        <v>107</v>
      </c>
      <c r="F12554" s="38" t="n">
        <v>2810</v>
      </c>
      <c r="G12554" s="42" t="n">
        <f aca="false">DATE(YEAR(B12554),MONTH(B12554),1)</f>
        <v>46266</v>
      </c>
      <c r="H12554" s="24" t="str">
        <f aca="false">INDEX(Customers!$B$2:$B$601,MATCH(C12554,Customers!$A$2:$A$601,0))</f>
        <v>Nairobi</v>
      </c>
      <c r="I12554" s="43" t="n">
        <f aca="false">ROUND(MIN(INDEX(Assumptions!$D$13:$D$18,MATCH(E12554,Assumptions!$A$13:$A$18,0)),MAX(INDEX(Assumptions!$C$13:$C$18,MATCH(E12554,Assumptions!$A$13:$A$18,0)),INDEX(Assumptions!$B$13:$B$18,MATCH(E12554,Assumptions!$A$13:$A$18,0))*F12554)),2)</f>
        <v>0</v>
      </c>
    </row>
    <row r="12555" customFormat="false" ht="15" hidden="false" customHeight="false" outlineLevel="0" collapsed="false">
      <c r="A12555" s="24" t="s">
        <v>13378</v>
      </c>
      <c r="B12555" s="39" t="n">
        <v>46285</v>
      </c>
      <c r="C12555" s="24" t="s">
        <v>225</v>
      </c>
      <c r="D12555" s="24" t="s">
        <v>205</v>
      </c>
      <c r="E12555" s="24" t="s">
        <v>107</v>
      </c>
      <c r="F12555" s="38" t="n">
        <v>2100</v>
      </c>
      <c r="G12555" s="42" t="n">
        <f aca="false">DATE(YEAR(B12555),MONTH(B12555),1)</f>
        <v>46266</v>
      </c>
      <c r="H12555" s="24" t="str">
        <f aca="false">INDEX(Customers!$B$2:$B$601,MATCH(C12555,Customers!$A$2:$A$601,0))</f>
        <v>Eastern</v>
      </c>
      <c r="I12555" s="43" t="n">
        <f aca="false">ROUND(MIN(INDEX(Assumptions!$D$13:$D$18,MATCH(E12555,Assumptions!$A$13:$A$18,0)),MAX(INDEX(Assumptions!$C$13:$C$18,MATCH(E12555,Assumptions!$A$13:$A$18,0)),INDEX(Assumptions!$B$13:$B$18,MATCH(E12555,Assumptions!$A$13:$A$18,0))*F12555)),2)</f>
        <v>0</v>
      </c>
    </row>
    <row r="12556" customFormat="false" ht="15" hidden="false" customHeight="false" outlineLevel="0" collapsed="false">
      <c r="A12556" s="24" t="s">
        <v>13379</v>
      </c>
      <c r="B12556" s="39" t="n">
        <v>46285</v>
      </c>
      <c r="C12556" s="24" t="s">
        <v>244</v>
      </c>
      <c r="D12556" s="24" t="s">
        <v>826</v>
      </c>
      <c r="E12556" s="24" t="s">
        <v>103</v>
      </c>
      <c r="F12556" s="38" t="n">
        <v>1310</v>
      </c>
      <c r="G12556" s="42" t="n">
        <f aca="false">DATE(YEAR(B12556),MONTH(B12556),1)</f>
        <v>46266</v>
      </c>
      <c r="H12556" s="24" t="str">
        <f aca="false">INDEX(Customers!$B$2:$B$601,MATCH(C12556,Customers!$A$2:$A$601,0))</f>
        <v>Nairobi</v>
      </c>
      <c r="I12556" s="43" t="n">
        <f aca="false">ROUND(MIN(INDEX(Assumptions!$D$13:$D$18,MATCH(E12556,Assumptions!$A$13:$A$18,0)),MAX(INDEX(Assumptions!$C$13:$C$18,MATCH(E12556,Assumptions!$A$13:$A$18,0)),INDEX(Assumptions!$B$13:$B$18,MATCH(E12556,Assumptions!$A$13:$A$18,0))*F12556)),2)</f>
        <v>13.1</v>
      </c>
    </row>
    <row r="12557" customFormat="false" ht="15" hidden="false" customHeight="false" outlineLevel="0" collapsed="false">
      <c r="A12557" s="24" t="s">
        <v>13380</v>
      </c>
      <c r="B12557" s="39" t="n">
        <v>46285</v>
      </c>
      <c r="C12557" s="24" t="s">
        <v>251</v>
      </c>
      <c r="D12557" s="24" t="s">
        <v>826</v>
      </c>
      <c r="E12557" s="24" t="s">
        <v>111</v>
      </c>
      <c r="F12557" s="38" t="n">
        <v>20</v>
      </c>
      <c r="G12557" s="42" t="n">
        <f aca="false">DATE(YEAR(B12557),MONTH(B12557),1)</f>
        <v>46266</v>
      </c>
      <c r="H12557" s="24" t="str">
        <f aca="false">INDEX(Customers!$B$2:$B$601,MATCH(C12557,Customers!$A$2:$A$601,0))</f>
        <v>Nairobi</v>
      </c>
      <c r="I12557" s="43" t="n">
        <f aca="false">ROUND(MIN(INDEX(Assumptions!$D$13:$D$18,MATCH(E12557,Assumptions!$A$13:$A$18,0)),MAX(INDEX(Assumptions!$C$13:$C$18,MATCH(E12557,Assumptions!$A$13:$A$18,0)),INDEX(Assumptions!$B$13:$B$18,MATCH(E12557,Assumptions!$A$13:$A$18,0))*F12557)),2)</f>
        <v>0.8</v>
      </c>
    </row>
    <row r="12558" customFormat="false" ht="15" hidden="false" customHeight="false" outlineLevel="0" collapsed="false">
      <c r="A12558" s="24" t="s">
        <v>13381</v>
      </c>
      <c r="B12558" s="39" t="n">
        <v>46285</v>
      </c>
      <c r="C12558" s="24" t="s">
        <v>271</v>
      </c>
      <c r="D12558" s="24" t="s">
        <v>826</v>
      </c>
      <c r="E12558" s="24" t="s">
        <v>109</v>
      </c>
      <c r="F12558" s="38" t="n">
        <v>4290</v>
      </c>
      <c r="G12558" s="42" t="n">
        <f aca="false">DATE(YEAR(B12558),MONTH(B12558),1)</f>
        <v>46266</v>
      </c>
      <c r="H12558" s="24" t="str">
        <f aca="false">INDEX(Customers!$B$2:$B$601,MATCH(C12558,Customers!$A$2:$A$601,0))</f>
        <v>Coast</v>
      </c>
      <c r="I12558" s="43" t="n">
        <f aca="false">ROUND(MIN(INDEX(Assumptions!$D$13:$D$18,MATCH(E12558,Assumptions!$A$13:$A$18,0)),MAX(INDEX(Assumptions!$C$13:$C$18,MATCH(E12558,Assumptions!$A$13:$A$18,0)),INDEX(Assumptions!$B$13:$B$18,MATCH(E12558,Assumptions!$A$13:$A$18,0))*F12558)),2)</f>
        <v>17.16</v>
      </c>
    </row>
    <row r="12559" customFormat="false" ht="15" hidden="false" customHeight="false" outlineLevel="0" collapsed="false">
      <c r="A12559" s="24" t="s">
        <v>13382</v>
      </c>
      <c r="B12559" s="39" t="n">
        <v>46285</v>
      </c>
      <c r="C12559" s="24" t="s">
        <v>285</v>
      </c>
      <c r="D12559" s="24" t="s">
        <v>210</v>
      </c>
      <c r="E12559" s="24" t="s">
        <v>107</v>
      </c>
      <c r="F12559" s="38" t="n">
        <v>31220</v>
      </c>
      <c r="G12559" s="42" t="n">
        <f aca="false">DATE(YEAR(B12559),MONTH(B12559),1)</f>
        <v>46266</v>
      </c>
      <c r="H12559" s="24" t="str">
        <f aca="false">INDEX(Customers!$B$2:$B$601,MATCH(C12559,Customers!$A$2:$A$601,0))</f>
        <v>Eastern</v>
      </c>
      <c r="I12559" s="43" t="n">
        <f aca="false">ROUND(MIN(INDEX(Assumptions!$D$13:$D$18,MATCH(E12559,Assumptions!$A$13:$A$18,0)),MAX(INDEX(Assumptions!$C$13:$C$18,MATCH(E12559,Assumptions!$A$13:$A$18,0)),INDEX(Assumptions!$B$13:$B$18,MATCH(E12559,Assumptions!$A$13:$A$18,0))*F12559)),2)</f>
        <v>0</v>
      </c>
    </row>
    <row r="12560" customFormat="false" ht="15" hidden="false" customHeight="false" outlineLevel="0" collapsed="false">
      <c r="A12560" s="24" t="s">
        <v>13383</v>
      </c>
      <c r="B12560" s="39" t="n">
        <v>46285</v>
      </c>
      <c r="C12560" s="24" t="s">
        <v>334</v>
      </c>
      <c r="D12560" s="24" t="s">
        <v>826</v>
      </c>
      <c r="E12560" s="24" t="s">
        <v>109</v>
      </c>
      <c r="F12560" s="38" t="n">
        <v>18310</v>
      </c>
      <c r="G12560" s="42" t="n">
        <f aca="false">DATE(YEAR(B12560),MONTH(B12560),1)</f>
        <v>46266</v>
      </c>
      <c r="H12560" s="24" t="str">
        <f aca="false">INDEX(Customers!$B$2:$B$601,MATCH(C12560,Customers!$A$2:$A$601,0))</f>
        <v>Nairobi</v>
      </c>
      <c r="I12560" s="43" t="n">
        <f aca="false">ROUND(MIN(INDEX(Assumptions!$D$13:$D$18,MATCH(E12560,Assumptions!$A$13:$A$18,0)),MAX(INDEX(Assumptions!$C$13:$C$18,MATCH(E12560,Assumptions!$A$13:$A$18,0)),INDEX(Assumptions!$B$13:$B$18,MATCH(E12560,Assumptions!$A$13:$A$18,0))*F12560)),2)</f>
        <v>40</v>
      </c>
    </row>
    <row r="12561" customFormat="false" ht="15" hidden="false" customHeight="false" outlineLevel="0" collapsed="false">
      <c r="A12561" s="24" t="s">
        <v>13384</v>
      </c>
      <c r="B12561" s="39" t="n">
        <v>46285</v>
      </c>
      <c r="C12561" s="24" t="s">
        <v>356</v>
      </c>
      <c r="D12561" s="24" t="s">
        <v>183</v>
      </c>
      <c r="E12561" s="24" t="s">
        <v>105</v>
      </c>
      <c r="F12561" s="38" t="n">
        <v>2590</v>
      </c>
      <c r="G12561" s="42" t="n">
        <f aca="false">DATE(YEAR(B12561),MONTH(B12561),1)</f>
        <v>46266</v>
      </c>
      <c r="H12561" s="24" t="str">
        <f aca="false">INDEX(Customers!$B$2:$B$601,MATCH(C12561,Customers!$A$2:$A$601,0))</f>
        <v>Coast</v>
      </c>
      <c r="I12561" s="43" t="n">
        <f aca="false">ROUND(MIN(INDEX(Assumptions!$D$13:$D$18,MATCH(E12561,Assumptions!$A$13:$A$18,0)),MAX(INDEX(Assumptions!$C$13:$C$18,MATCH(E12561,Assumptions!$A$13:$A$18,0)),INDEX(Assumptions!$B$13:$B$18,MATCH(E12561,Assumptions!$A$13:$A$18,0))*F12561)),2)</f>
        <v>38.85</v>
      </c>
    </row>
    <row r="12562" customFormat="false" ht="15" hidden="false" customHeight="false" outlineLevel="0" collapsed="false">
      <c r="A12562" s="24" t="s">
        <v>13385</v>
      </c>
      <c r="B12562" s="39" t="n">
        <v>46285</v>
      </c>
      <c r="C12562" s="24" t="s">
        <v>356</v>
      </c>
      <c r="D12562" s="24" t="s">
        <v>189</v>
      </c>
      <c r="E12562" s="24" t="s">
        <v>105</v>
      </c>
      <c r="F12562" s="38" t="n">
        <v>1870</v>
      </c>
      <c r="G12562" s="42" t="n">
        <f aca="false">DATE(YEAR(B12562),MONTH(B12562),1)</f>
        <v>46266</v>
      </c>
      <c r="H12562" s="24" t="str">
        <f aca="false">INDEX(Customers!$B$2:$B$601,MATCH(C12562,Customers!$A$2:$A$601,0))</f>
        <v>Coast</v>
      </c>
      <c r="I12562" s="43" t="n">
        <f aca="false">ROUND(MIN(INDEX(Assumptions!$D$13:$D$18,MATCH(E12562,Assumptions!$A$13:$A$18,0)),MAX(INDEX(Assumptions!$C$13:$C$18,MATCH(E12562,Assumptions!$A$13:$A$18,0)),INDEX(Assumptions!$B$13:$B$18,MATCH(E12562,Assumptions!$A$13:$A$18,0))*F12562)),2)</f>
        <v>28.05</v>
      </c>
    </row>
    <row r="12563" customFormat="false" ht="15" hidden="false" customHeight="false" outlineLevel="0" collapsed="false">
      <c r="A12563" s="24" t="s">
        <v>13386</v>
      </c>
      <c r="B12563" s="39" t="n">
        <v>46285</v>
      </c>
      <c r="C12563" s="24" t="s">
        <v>413</v>
      </c>
      <c r="D12563" s="24" t="s">
        <v>826</v>
      </c>
      <c r="E12563" s="24" t="s">
        <v>111</v>
      </c>
      <c r="F12563" s="38" t="n">
        <v>20</v>
      </c>
      <c r="G12563" s="42" t="n">
        <f aca="false">DATE(YEAR(B12563),MONTH(B12563),1)</f>
        <v>46266</v>
      </c>
      <c r="H12563" s="24" t="str">
        <f aca="false">INDEX(Customers!$B$2:$B$601,MATCH(C12563,Customers!$A$2:$A$601,0))</f>
        <v>Rift Valley</v>
      </c>
      <c r="I12563" s="43" t="n">
        <f aca="false">ROUND(MIN(INDEX(Assumptions!$D$13:$D$18,MATCH(E12563,Assumptions!$A$13:$A$18,0)),MAX(INDEX(Assumptions!$C$13:$C$18,MATCH(E12563,Assumptions!$A$13:$A$18,0)),INDEX(Assumptions!$B$13:$B$18,MATCH(E12563,Assumptions!$A$13:$A$18,0))*F12563)),2)</f>
        <v>0.8</v>
      </c>
    </row>
    <row r="12564" customFormat="false" ht="15" hidden="false" customHeight="false" outlineLevel="0" collapsed="false">
      <c r="A12564" s="24" t="s">
        <v>13387</v>
      </c>
      <c r="B12564" s="39" t="n">
        <v>46285</v>
      </c>
      <c r="C12564" s="24" t="s">
        <v>429</v>
      </c>
      <c r="D12564" s="24" t="s">
        <v>826</v>
      </c>
      <c r="E12564" s="24" t="s">
        <v>109</v>
      </c>
      <c r="F12564" s="38" t="n">
        <v>25970</v>
      </c>
      <c r="G12564" s="42" t="n">
        <f aca="false">DATE(YEAR(B12564),MONTH(B12564),1)</f>
        <v>46266</v>
      </c>
      <c r="H12564" s="24" t="str">
        <f aca="false">INDEX(Customers!$B$2:$B$601,MATCH(C12564,Customers!$A$2:$A$601,0))</f>
        <v>Eastern</v>
      </c>
      <c r="I12564" s="43" t="n">
        <f aca="false">ROUND(MIN(INDEX(Assumptions!$D$13:$D$18,MATCH(E12564,Assumptions!$A$13:$A$18,0)),MAX(INDEX(Assumptions!$C$13:$C$18,MATCH(E12564,Assumptions!$A$13:$A$18,0)),INDEX(Assumptions!$B$13:$B$18,MATCH(E12564,Assumptions!$A$13:$A$18,0))*F12564)),2)</f>
        <v>40</v>
      </c>
    </row>
    <row r="12565" customFormat="false" ht="15" hidden="false" customHeight="false" outlineLevel="0" collapsed="false">
      <c r="A12565" s="24" t="s">
        <v>13388</v>
      </c>
      <c r="B12565" s="39" t="n">
        <v>46285</v>
      </c>
      <c r="C12565" s="24" t="s">
        <v>456</v>
      </c>
      <c r="D12565" s="24" t="s">
        <v>826</v>
      </c>
      <c r="E12565" s="24" t="s">
        <v>113</v>
      </c>
      <c r="F12565" s="38" t="n">
        <v>250</v>
      </c>
      <c r="G12565" s="42" t="n">
        <f aca="false">DATE(YEAR(B12565),MONTH(B12565),1)</f>
        <v>46266</v>
      </c>
      <c r="H12565" s="24" t="str">
        <f aca="false">INDEX(Customers!$B$2:$B$601,MATCH(C12565,Customers!$A$2:$A$601,0))</f>
        <v>Central</v>
      </c>
      <c r="I12565" s="43" t="n">
        <f aca="false">ROUND(MIN(INDEX(Assumptions!$D$13:$D$18,MATCH(E12565,Assumptions!$A$13:$A$18,0)),MAX(INDEX(Assumptions!$C$13:$C$18,MATCH(E12565,Assumptions!$A$13:$A$18,0)),INDEX(Assumptions!$B$13:$B$18,MATCH(E12565,Assumptions!$A$13:$A$18,0))*F12565)),2)</f>
        <v>12.5</v>
      </c>
    </row>
    <row r="12566" customFormat="false" ht="15" hidden="false" customHeight="false" outlineLevel="0" collapsed="false">
      <c r="A12566" s="24" t="s">
        <v>13389</v>
      </c>
      <c r="B12566" s="39" t="n">
        <v>46285</v>
      </c>
      <c r="C12566" s="24" t="s">
        <v>478</v>
      </c>
      <c r="D12566" s="24" t="s">
        <v>826</v>
      </c>
      <c r="E12566" s="24" t="s">
        <v>109</v>
      </c>
      <c r="F12566" s="38" t="n">
        <v>14190</v>
      </c>
      <c r="G12566" s="42" t="n">
        <f aca="false">DATE(YEAR(B12566),MONTH(B12566),1)</f>
        <v>46266</v>
      </c>
      <c r="H12566" s="24" t="str">
        <f aca="false">INDEX(Customers!$B$2:$B$601,MATCH(C12566,Customers!$A$2:$A$601,0))</f>
        <v>Eastern</v>
      </c>
      <c r="I12566" s="43" t="n">
        <f aca="false">ROUND(MIN(INDEX(Assumptions!$D$13:$D$18,MATCH(E12566,Assumptions!$A$13:$A$18,0)),MAX(INDEX(Assumptions!$C$13:$C$18,MATCH(E12566,Assumptions!$A$13:$A$18,0)),INDEX(Assumptions!$B$13:$B$18,MATCH(E12566,Assumptions!$A$13:$A$18,0))*F12566)),2)</f>
        <v>40</v>
      </c>
    </row>
    <row r="12567" customFormat="false" ht="15" hidden="false" customHeight="false" outlineLevel="0" collapsed="false">
      <c r="A12567" s="24" t="s">
        <v>13390</v>
      </c>
      <c r="B12567" s="39" t="n">
        <v>46285</v>
      </c>
      <c r="C12567" s="24" t="s">
        <v>480</v>
      </c>
      <c r="D12567" s="24" t="s">
        <v>826</v>
      </c>
      <c r="E12567" s="24" t="s">
        <v>103</v>
      </c>
      <c r="F12567" s="38" t="n">
        <v>1350</v>
      </c>
      <c r="G12567" s="42" t="n">
        <f aca="false">DATE(YEAR(B12567),MONTH(B12567),1)</f>
        <v>46266</v>
      </c>
      <c r="H12567" s="24" t="str">
        <f aca="false">INDEX(Customers!$B$2:$B$601,MATCH(C12567,Customers!$A$2:$A$601,0))</f>
        <v>Rift Valley</v>
      </c>
      <c r="I12567" s="43" t="n">
        <f aca="false">ROUND(MIN(INDEX(Assumptions!$D$13:$D$18,MATCH(E12567,Assumptions!$A$13:$A$18,0)),MAX(INDEX(Assumptions!$C$13:$C$18,MATCH(E12567,Assumptions!$A$13:$A$18,0)),INDEX(Assumptions!$B$13:$B$18,MATCH(E12567,Assumptions!$A$13:$A$18,0))*F12567)),2)</f>
        <v>13.5</v>
      </c>
    </row>
    <row r="12568" customFormat="false" ht="15" hidden="false" customHeight="false" outlineLevel="0" collapsed="false">
      <c r="A12568" s="24" t="s">
        <v>13391</v>
      </c>
      <c r="B12568" s="39" t="n">
        <v>46285</v>
      </c>
      <c r="C12568" s="24" t="s">
        <v>496</v>
      </c>
      <c r="D12568" s="24" t="s">
        <v>173</v>
      </c>
      <c r="E12568" s="24" t="s">
        <v>105</v>
      </c>
      <c r="F12568" s="38" t="n">
        <v>2830</v>
      </c>
      <c r="G12568" s="42" t="n">
        <f aca="false">DATE(YEAR(B12568),MONTH(B12568),1)</f>
        <v>46266</v>
      </c>
      <c r="H12568" s="24" t="str">
        <f aca="false">INDEX(Customers!$B$2:$B$601,MATCH(C12568,Customers!$A$2:$A$601,0))</f>
        <v>Rift Valley</v>
      </c>
      <c r="I12568" s="43" t="n">
        <f aca="false">ROUND(MIN(INDEX(Assumptions!$D$13:$D$18,MATCH(E12568,Assumptions!$A$13:$A$18,0)),MAX(INDEX(Assumptions!$C$13:$C$18,MATCH(E12568,Assumptions!$A$13:$A$18,0)),INDEX(Assumptions!$B$13:$B$18,MATCH(E12568,Assumptions!$A$13:$A$18,0))*F12568)),2)</f>
        <v>42.45</v>
      </c>
    </row>
    <row r="12569" customFormat="false" ht="15" hidden="false" customHeight="false" outlineLevel="0" collapsed="false">
      <c r="A12569" s="24" t="s">
        <v>13392</v>
      </c>
      <c r="B12569" s="39" t="n">
        <v>46285</v>
      </c>
      <c r="C12569" s="24" t="s">
        <v>517</v>
      </c>
      <c r="D12569" s="24" t="s">
        <v>153</v>
      </c>
      <c r="E12569" s="24" t="s">
        <v>105</v>
      </c>
      <c r="F12569" s="38" t="n">
        <v>20830</v>
      </c>
      <c r="G12569" s="42" t="n">
        <f aca="false">DATE(YEAR(B12569),MONTH(B12569),1)</f>
        <v>46266</v>
      </c>
      <c r="H12569" s="24" t="str">
        <f aca="false">INDEX(Customers!$B$2:$B$601,MATCH(C12569,Customers!$A$2:$A$601,0))</f>
        <v>Nairobi</v>
      </c>
      <c r="I12569" s="43" t="n">
        <f aca="false">ROUND(MIN(INDEX(Assumptions!$D$13:$D$18,MATCH(E12569,Assumptions!$A$13:$A$18,0)),MAX(INDEX(Assumptions!$C$13:$C$18,MATCH(E12569,Assumptions!$A$13:$A$18,0)),INDEX(Assumptions!$B$13:$B$18,MATCH(E12569,Assumptions!$A$13:$A$18,0))*F12569)),2)</f>
        <v>200</v>
      </c>
    </row>
    <row r="12570" customFormat="false" ht="15" hidden="false" customHeight="false" outlineLevel="0" collapsed="false">
      <c r="A12570" s="24" t="s">
        <v>13393</v>
      </c>
      <c r="B12570" s="39" t="n">
        <v>46285</v>
      </c>
      <c r="C12570" s="24" t="s">
        <v>537</v>
      </c>
      <c r="D12570" s="24" t="s">
        <v>826</v>
      </c>
      <c r="E12570" s="24" t="s">
        <v>109</v>
      </c>
      <c r="F12570" s="38" t="n">
        <v>18440</v>
      </c>
      <c r="G12570" s="42" t="n">
        <f aca="false">DATE(YEAR(B12570),MONTH(B12570),1)</f>
        <v>46266</v>
      </c>
      <c r="H12570" s="24" t="str">
        <f aca="false">INDEX(Customers!$B$2:$B$601,MATCH(C12570,Customers!$A$2:$A$601,0))</f>
        <v>Central</v>
      </c>
      <c r="I12570" s="43" t="n">
        <f aca="false">ROUND(MIN(INDEX(Assumptions!$D$13:$D$18,MATCH(E12570,Assumptions!$A$13:$A$18,0)),MAX(INDEX(Assumptions!$C$13:$C$18,MATCH(E12570,Assumptions!$A$13:$A$18,0)),INDEX(Assumptions!$B$13:$B$18,MATCH(E12570,Assumptions!$A$13:$A$18,0))*F12570)),2)</f>
        <v>40</v>
      </c>
    </row>
    <row r="12571" customFormat="false" ht="15" hidden="false" customHeight="false" outlineLevel="0" collapsed="false">
      <c r="A12571" s="24" t="s">
        <v>13394</v>
      </c>
      <c r="B12571" s="39" t="n">
        <v>46285</v>
      </c>
      <c r="C12571" s="24" t="s">
        <v>542</v>
      </c>
      <c r="D12571" s="24" t="s">
        <v>826</v>
      </c>
      <c r="E12571" s="24" t="s">
        <v>111</v>
      </c>
      <c r="F12571" s="38" t="n">
        <v>100</v>
      </c>
      <c r="G12571" s="42" t="n">
        <f aca="false">DATE(YEAR(B12571),MONTH(B12571),1)</f>
        <v>46266</v>
      </c>
      <c r="H12571" s="24" t="str">
        <f aca="false">INDEX(Customers!$B$2:$B$601,MATCH(C12571,Customers!$A$2:$A$601,0))</f>
        <v>Western</v>
      </c>
      <c r="I12571" s="43" t="n">
        <f aca="false">ROUND(MIN(INDEX(Assumptions!$D$13:$D$18,MATCH(E12571,Assumptions!$A$13:$A$18,0)),MAX(INDEX(Assumptions!$C$13:$C$18,MATCH(E12571,Assumptions!$A$13:$A$18,0)),INDEX(Assumptions!$B$13:$B$18,MATCH(E12571,Assumptions!$A$13:$A$18,0))*F12571)),2)</f>
        <v>4</v>
      </c>
    </row>
    <row r="12572" customFormat="false" ht="15" hidden="false" customHeight="false" outlineLevel="0" collapsed="false">
      <c r="A12572" s="24" t="s">
        <v>13395</v>
      </c>
      <c r="B12572" s="39" t="n">
        <v>46285</v>
      </c>
      <c r="C12572" s="24" t="s">
        <v>543</v>
      </c>
      <c r="D12572" s="24" t="s">
        <v>826</v>
      </c>
      <c r="E12572" s="24" t="s">
        <v>103</v>
      </c>
      <c r="F12572" s="38" t="n">
        <v>5560</v>
      </c>
      <c r="G12572" s="42" t="n">
        <f aca="false">DATE(YEAR(B12572),MONTH(B12572),1)</f>
        <v>46266</v>
      </c>
      <c r="H12572" s="24" t="str">
        <f aca="false">INDEX(Customers!$B$2:$B$601,MATCH(C12572,Customers!$A$2:$A$601,0))</f>
        <v>Central</v>
      </c>
      <c r="I12572" s="43" t="n">
        <f aca="false">ROUND(MIN(INDEX(Assumptions!$D$13:$D$18,MATCH(E12572,Assumptions!$A$13:$A$18,0)),MAX(INDEX(Assumptions!$C$13:$C$18,MATCH(E12572,Assumptions!$A$13:$A$18,0)),INDEX(Assumptions!$B$13:$B$18,MATCH(E12572,Assumptions!$A$13:$A$18,0))*F12572)),2)</f>
        <v>55.6</v>
      </c>
    </row>
    <row r="12573" customFormat="false" ht="15" hidden="false" customHeight="false" outlineLevel="0" collapsed="false">
      <c r="A12573" s="24" t="s">
        <v>13396</v>
      </c>
      <c r="B12573" s="39" t="n">
        <v>46285</v>
      </c>
      <c r="C12573" s="24" t="s">
        <v>556</v>
      </c>
      <c r="D12573" s="24" t="s">
        <v>826</v>
      </c>
      <c r="E12573" s="24" t="s">
        <v>109</v>
      </c>
      <c r="F12573" s="38" t="n">
        <v>11460</v>
      </c>
      <c r="G12573" s="42" t="n">
        <f aca="false">DATE(YEAR(B12573),MONTH(B12573),1)</f>
        <v>46266</v>
      </c>
      <c r="H12573" s="24" t="str">
        <f aca="false">INDEX(Customers!$B$2:$B$601,MATCH(C12573,Customers!$A$2:$A$601,0))</f>
        <v>Central</v>
      </c>
      <c r="I12573" s="43" t="n">
        <f aca="false">ROUND(MIN(INDEX(Assumptions!$D$13:$D$18,MATCH(E12573,Assumptions!$A$13:$A$18,0)),MAX(INDEX(Assumptions!$C$13:$C$18,MATCH(E12573,Assumptions!$A$13:$A$18,0)),INDEX(Assumptions!$B$13:$B$18,MATCH(E12573,Assumptions!$A$13:$A$18,0))*F12573)),2)</f>
        <v>40</v>
      </c>
    </row>
    <row r="12574" customFormat="false" ht="15" hidden="false" customHeight="false" outlineLevel="0" collapsed="false">
      <c r="A12574" s="24" t="s">
        <v>13397</v>
      </c>
      <c r="B12574" s="39" t="n">
        <v>46285</v>
      </c>
      <c r="C12574" s="24" t="s">
        <v>597</v>
      </c>
      <c r="D12574" s="24" t="s">
        <v>826</v>
      </c>
      <c r="E12574" s="24" t="s">
        <v>109</v>
      </c>
      <c r="F12574" s="38" t="n">
        <v>8430</v>
      </c>
      <c r="G12574" s="42" t="n">
        <f aca="false">DATE(YEAR(B12574),MONTH(B12574),1)</f>
        <v>46266</v>
      </c>
      <c r="H12574" s="24" t="str">
        <f aca="false">INDEX(Customers!$B$2:$B$601,MATCH(C12574,Customers!$A$2:$A$601,0))</f>
        <v>Eastern</v>
      </c>
      <c r="I12574" s="43" t="n">
        <f aca="false">ROUND(MIN(INDEX(Assumptions!$D$13:$D$18,MATCH(E12574,Assumptions!$A$13:$A$18,0)),MAX(INDEX(Assumptions!$C$13:$C$18,MATCH(E12574,Assumptions!$A$13:$A$18,0)),INDEX(Assumptions!$B$13:$B$18,MATCH(E12574,Assumptions!$A$13:$A$18,0))*F12574)),2)</f>
        <v>33.72</v>
      </c>
    </row>
    <row r="12575" customFormat="false" ht="15" hidden="false" customHeight="false" outlineLevel="0" collapsed="false">
      <c r="A12575" s="24" t="s">
        <v>13398</v>
      </c>
      <c r="B12575" s="39" t="n">
        <v>46285</v>
      </c>
      <c r="C12575" s="24" t="s">
        <v>620</v>
      </c>
      <c r="D12575" s="24" t="s">
        <v>826</v>
      </c>
      <c r="E12575" s="24" t="s">
        <v>111</v>
      </c>
      <c r="F12575" s="38" t="n">
        <v>200</v>
      </c>
      <c r="G12575" s="42" t="n">
        <f aca="false">DATE(YEAR(B12575),MONTH(B12575),1)</f>
        <v>46266</v>
      </c>
      <c r="H12575" s="24" t="str">
        <f aca="false">INDEX(Customers!$B$2:$B$601,MATCH(C12575,Customers!$A$2:$A$601,0))</f>
        <v>Rift Valley</v>
      </c>
      <c r="I12575" s="43" t="n">
        <f aca="false">ROUND(MIN(INDEX(Assumptions!$D$13:$D$18,MATCH(E12575,Assumptions!$A$13:$A$18,0)),MAX(INDEX(Assumptions!$C$13:$C$18,MATCH(E12575,Assumptions!$A$13:$A$18,0)),INDEX(Assumptions!$B$13:$B$18,MATCH(E12575,Assumptions!$A$13:$A$18,0))*F12575)),2)</f>
        <v>8</v>
      </c>
    </row>
    <row r="12576" customFormat="false" ht="15" hidden="false" customHeight="false" outlineLevel="0" collapsed="false">
      <c r="A12576" s="24" t="s">
        <v>13399</v>
      </c>
      <c r="B12576" s="39" t="n">
        <v>46285</v>
      </c>
      <c r="C12576" s="24" t="s">
        <v>632</v>
      </c>
      <c r="D12576" s="24" t="s">
        <v>826</v>
      </c>
      <c r="E12576" s="24" t="s">
        <v>103</v>
      </c>
      <c r="F12576" s="38" t="n">
        <v>220</v>
      </c>
      <c r="G12576" s="42" t="n">
        <f aca="false">DATE(YEAR(B12576),MONTH(B12576),1)</f>
        <v>46266</v>
      </c>
      <c r="H12576" s="24" t="str">
        <f aca="false">INDEX(Customers!$B$2:$B$601,MATCH(C12576,Customers!$A$2:$A$601,0))</f>
        <v>Western</v>
      </c>
      <c r="I12576" s="43" t="n">
        <f aca="false">ROUND(MIN(INDEX(Assumptions!$D$13:$D$18,MATCH(E12576,Assumptions!$A$13:$A$18,0)),MAX(INDEX(Assumptions!$C$13:$C$18,MATCH(E12576,Assumptions!$A$13:$A$18,0)),INDEX(Assumptions!$B$13:$B$18,MATCH(E12576,Assumptions!$A$13:$A$18,0))*F12576)),2)</f>
        <v>5</v>
      </c>
    </row>
    <row r="12577" customFormat="false" ht="15" hidden="false" customHeight="false" outlineLevel="0" collapsed="false">
      <c r="A12577" s="24" t="s">
        <v>13400</v>
      </c>
      <c r="B12577" s="39" t="n">
        <v>46285</v>
      </c>
      <c r="C12577" s="24" t="s">
        <v>663</v>
      </c>
      <c r="D12577" s="24" t="s">
        <v>826</v>
      </c>
      <c r="E12577" s="24" t="s">
        <v>111</v>
      </c>
      <c r="F12577" s="38" t="n">
        <v>50</v>
      </c>
      <c r="G12577" s="42" t="n">
        <f aca="false">DATE(YEAR(B12577),MONTH(B12577),1)</f>
        <v>46266</v>
      </c>
      <c r="H12577" s="24" t="str">
        <f aca="false">INDEX(Customers!$B$2:$B$601,MATCH(C12577,Customers!$A$2:$A$601,0))</f>
        <v>Western</v>
      </c>
      <c r="I12577" s="43" t="n">
        <f aca="false">ROUND(MIN(INDEX(Assumptions!$D$13:$D$18,MATCH(E12577,Assumptions!$A$13:$A$18,0)),MAX(INDEX(Assumptions!$C$13:$C$18,MATCH(E12577,Assumptions!$A$13:$A$18,0)),INDEX(Assumptions!$B$13:$B$18,MATCH(E12577,Assumptions!$A$13:$A$18,0))*F12577)),2)</f>
        <v>2</v>
      </c>
    </row>
    <row r="12578" customFormat="false" ht="15" hidden="false" customHeight="false" outlineLevel="0" collapsed="false">
      <c r="A12578" s="24" t="s">
        <v>13401</v>
      </c>
      <c r="B12578" s="39" t="n">
        <v>46285</v>
      </c>
      <c r="C12578" s="24" t="s">
        <v>673</v>
      </c>
      <c r="D12578" s="24" t="s">
        <v>826</v>
      </c>
      <c r="E12578" s="24" t="s">
        <v>103</v>
      </c>
      <c r="F12578" s="38" t="n">
        <v>120</v>
      </c>
      <c r="G12578" s="42" t="n">
        <f aca="false">DATE(YEAR(B12578),MONTH(B12578),1)</f>
        <v>46266</v>
      </c>
      <c r="H12578" s="24" t="str">
        <f aca="false">INDEX(Customers!$B$2:$B$601,MATCH(C12578,Customers!$A$2:$A$601,0))</f>
        <v>Nairobi</v>
      </c>
      <c r="I12578" s="43" t="n">
        <f aca="false">ROUND(MIN(INDEX(Assumptions!$D$13:$D$18,MATCH(E12578,Assumptions!$A$13:$A$18,0)),MAX(INDEX(Assumptions!$C$13:$C$18,MATCH(E12578,Assumptions!$A$13:$A$18,0)),INDEX(Assumptions!$B$13:$B$18,MATCH(E12578,Assumptions!$A$13:$A$18,0))*F12578)),2)</f>
        <v>5</v>
      </c>
    </row>
    <row r="12579" customFormat="false" ht="15" hidden="false" customHeight="false" outlineLevel="0" collapsed="false">
      <c r="A12579" s="24" t="s">
        <v>13402</v>
      </c>
      <c r="B12579" s="39" t="n">
        <v>46285</v>
      </c>
      <c r="C12579" s="24" t="s">
        <v>674</v>
      </c>
      <c r="D12579" s="24" t="s">
        <v>826</v>
      </c>
      <c r="E12579" s="24" t="s">
        <v>103</v>
      </c>
      <c r="F12579" s="38" t="n">
        <v>870</v>
      </c>
      <c r="G12579" s="42" t="n">
        <f aca="false">DATE(YEAR(B12579),MONTH(B12579),1)</f>
        <v>46266</v>
      </c>
      <c r="H12579" s="24" t="str">
        <f aca="false">INDEX(Customers!$B$2:$B$601,MATCH(C12579,Customers!$A$2:$A$601,0))</f>
        <v>Coast</v>
      </c>
      <c r="I12579" s="43" t="n">
        <f aca="false">ROUND(MIN(INDEX(Assumptions!$D$13:$D$18,MATCH(E12579,Assumptions!$A$13:$A$18,0)),MAX(INDEX(Assumptions!$C$13:$C$18,MATCH(E12579,Assumptions!$A$13:$A$18,0)),INDEX(Assumptions!$B$13:$B$18,MATCH(E12579,Assumptions!$A$13:$A$18,0))*F12579)),2)</f>
        <v>8.7</v>
      </c>
    </row>
    <row r="12580" customFormat="false" ht="15" hidden="false" customHeight="false" outlineLevel="0" collapsed="false">
      <c r="A12580" s="24" t="s">
        <v>13403</v>
      </c>
      <c r="B12580" s="39" t="n">
        <v>46285</v>
      </c>
      <c r="C12580" s="24" t="s">
        <v>677</v>
      </c>
      <c r="D12580" s="24" t="s">
        <v>826</v>
      </c>
      <c r="E12580" s="24" t="s">
        <v>111</v>
      </c>
      <c r="F12580" s="38" t="n">
        <v>100</v>
      </c>
      <c r="G12580" s="42" t="n">
        <f aca="false">DATE(YEAR(B12580),MONTH(B12580),1)</f>
        <v>46266</v>
      </c>
      <c r="H12580" s="24" t="str">
        <f aca="false">INDEX(Customers!$B$2:$B$601,MATCH(C12580,Customers!$A$2:$A$601,0))</f>
        <v>Eastern</v>
      </c>
      <c r="I12580" s="43" t="n">
        <f aca="false">ROUND(MIN(INDEX(Assumptions!$D$13:$D$18,MATCH(E12580,Assumptions!$A$13:$A$18,0)),MAX(INDEX(Assumptions!$C$13:$C$18,MATCH(E12580,Assumptions!$A$13:$A$18,0)),INDEX(Assumptions!$B$13:$B$18,MATCH(E12580,Assumptions!$A$13:$A$18,0))*F12580)),2)</f>
        <v>4</v>
      </c>
    </row>
    <row r="12581" customFormat="false" ht="15" hidden="false" customHeight="false" outlineLevel="0" collapsed="false">
      <c r="A12581" s="24" t="s">
        <v>13404</v>
      </c>
      <c r="B12581" s="39" t="n">
        <v>46285</v>
      </c>
      <c r="C12581" s="24" t="s">
        <v>706</v>
      </c>
      <c r="D12581" s="24" t="s">
        <v>826</v>
      </c>
      <c r="E12581" s="24" t="s">
        <v>103</v>
      </c>
      <c r="F12581" s="38" t="n">
        <v>750</v>
      </c>
      <c r="G12581" s="42" t="n">
        <f aca="false">DATE(YEAR(B12581),MONTH(B12581),1)</f>
        <v>46266</v>
      </c>
      <c r="H12581" s="24" t="str">
        <f aca="false">INDEX(Customers!$B$2:$B$601,MATCH(C12581,Customers!$A$2:$A$601,0))</f>
        <v>Eastern</v>
      </c>
      <c r="I12581" s="43" t="n">
        <f aca="false">ROUND(MIN(INDEX(Assumptions!$D$13:$D$18,MATCH(E12581,Assumptions!$A$13:$A$18,0)),MAX(INDEX(Assumptions!$C$13:$C$18,MATCH(E12581,Assumptions!$A$13:$A$18,0)),INDEX(Assumptions!$B$13:$B$18,MATCH(E12581,Assumptions!$A$13:$A$18,0))*F12581)),2)</f>
        <v>7.5</v>
      </c>
    </row>
    <row r="12582" customFormat="false" ht="15" hidden="false" customHeight="false" outlineLevel="0" collapsed="false">
      <c r="A12582" s="24" t="s">
        <v>13405</v>
      </c>
      <c r="B12582" s="39" t="n">
        <v>46285</v>
      </c>
      <c r="C12582" s="24" t="s">
        <v>709</v>
      </c>
      <c r="D12582" s="24" t="s">
        <v>826</v>
      </c>
      <c r="E12582" s="24" t="s">
        <v>103</v>
      </c>
      <c r="F12582" s="38" t="n">
        <v>1230</v>
      </c>
      <c r="G12582" s="42" t="n">
        <f aca="false">DATE(YEAR(B12582),MONTH(B12582),1)</f>
        <v>46266</v>
      </c>
      <c r="H12582" s="24" t="str">
        <f aca="false">INDEX(Customers!$B$2:$B$601,MATCH(C12582,Customers!$A$2:$A$601,0))</f>
        <v>Western</v>
      </c>
      <c r="I12582" s="43" t="n">
        <f aca="false">ROUND(MIN(INDEX(Assumptions!$D$13:$D$18,MATCH(E12582,Assumptions!$A$13:$A$18,0)),MAX(INDEX(Assumptions!$C$13:$C$18,MATCH(E12582,Assumptions!$A$13:$A$18,0)),INDEX(Assumptions!$B$13:$B$18,MATCH(E12582,Assumptions!$A$13:$A$18,0))*F12582)),2)</f>
        <v>12.3</v>
      </c>
    </row>
    <row r="12583" customFormat="false" ht="15" hidden="false" customHeight="false" outlineLevel="0" collapsed="false">
      <c r="A12583" s="24" t="s">
        <v>13406</v>
      </c>
      <c r="B12583" s="39" t="n">
        <v>46285</v>
      </c>
      <c r="C12583" s="24" t="s">
        <v>721</v>
      </c>
      <c r="D12583" s="24" t="s">
        <v>826</v>
      </c>
      <c r="E12583" s="24" t="s">
        <v>103</v>
      </c>
      <c r="F12583" s="38" t="n">
        <v>2280</v>
      </c>
      <c r="G12583" s="42" t="n">
        <f aca="false">DATE(YEAR(B12583),MONTH(B12583),1)</f>
        <v>46266</v>
      </c>
      <c r="H12583" s="24" t="str">
        <f aca="false">INDEX(Customers!$B$2:$B$601,MATCH(C12583,Customers!$A$2:$A$601,0))</f>
        <v>Western</v>
      </c>
      <c r="I12583" s="43" t="n">
        <f aca="false">ROUND(MIN(INDEX(Assumptions!$D$13:$D$18,MATCH(E12583,Assumptions!$A$13:$A$18,0)),MAX(INDEX(Assumptions!$C$13:$C$18,MATCH(E12583,Assumptions!$A$13:$A$18,0)),INDEX(Assumptions!$B$13:$B$18,MATCH(E12583,Assumptions!$A$13:$A$18,0))*F12583)),2)</f>
        <v>22.8</v>
      </c>
    </row>
    <row r="12584" customFormat="false" ht="15" hidden="false" customHeight="false" outlineLevel="0" collapsed="false">
      <c r="A12584" s="24" t="s">
        <v>13407</v>
      </c>
      <c r="B12584" s="39" t="n">
        <v>46285</v>
      </c>
      <c r="C12584" s="24" t="s">
        <v>721</v>
      </c>
      <c r="D12584" s="24" t="s">
        <v>826</v>
      </c>
      <c r="E12584" s="24" t="s">
        <v>109</v>
      </c>
      <c r="F12584" s="38" t="n">
        <v>2470</v>
      </c>
      <c r="G12584" s="42" t="n">
        <f aca="false">DATE(YEAR(B12584),MONTH(B12584),1)</f>
        <v>46266</v>
      </c>
      <c r="H12584" s="24" t="str">
        <f aca="false">INDEX(Customers!$B$2:$B$601,MATCH(C12584,Customers!$A$2:$A$601,0))</f>
        <v>Western</v>
      </c>
      <c r="I12584" s="43" t="n">
        <f aca="false">ROUND(MIN(INDEX(Assumptions!$D$13:$D$18,MATCH(E12584,Assumptions!$A$13:$A$18,0)),MAX(INDEX(Assumptions!$C$13:$C$18,MATCH(E12584,Assumptions!$A$13:$A$18,0)),INDEX(Assumptions!$B$13:$B$18,MATCH(E12584,Assumptions!$A$13:$A$18,0))*F12584)),2)</f>
        <v>9.88</v>
      </c>
    </row>
    <row r="12585" customFormat="false" ht="15" hidden="false" customHeight="false" outlineLevel="0" collapsed="false">
      <c r="A12585" s="24" t="s">
        <v>13408</v>
      </c>
      <c r="B12585" s="39" t="n">
        <v>46285</v>
      </c>
      <c r="C12585" s="24" t="s">
        <v>783</v>
      </c>
      <c r="D12585" s="24" t="s">
        <v>153</v>
      </c>
      <c r="E12585" s="24" t="s">
        <v>107</v>
      </c>
      <c r="F12585" s="38" t="n">
        <v>3800</v>
      </c>
      <c r="G12585" s="42" t="n">
        <f aca="false">DATE(YEAR(B12585),MONTH(B12585),1)</f>
        <v>46266</v>
      </c>
      <c r="H12585" s="24" t="str">
        <f aca="false">INDEX(Customers!$B$2:$B$601,MATCH(C12585,Customers!$A$2:$A$601,0))</f>
        <v>Nairobi</v>
      </c>
      <c r="I12585" s="43" t="n">
        <f aca="false">ROUND(MIN(INDEX(Assumptions!$D$13:$D$18,MATCH(E12585,Assumptions!$A$13:$A$18,0)),MAX(INDEX(Assumptions!$C$13:$C$18,MATCH(E12585,Assumptions!$A$13:$A$18,0)),INDEX(Assumptions!$B$13:$B$18,MATCH(E12585,Assumptions!$A$13:$A$18,0))*F12585)),2)</f>
        <v>0</v>
      </c>
    </row>
    <row r="12586" customFormat="false" ht="15" hidden="false" customHeight="false" outlineLevel="0" collapsed="false">
      <c r="A12586" s="24" t="s">
        <v>13409</v>
      </c>
      <c r="B12586" s="39" t="n">
        <v>46285</v>
      </c>
      <c r="C12586" s="24" t="s">
        <v>785</v>
      </c>
      <c r="D12586" s="24" t="s">
        <v>826</v>
      </c>
      <c r="E12586" s="24" t="s">
        <v>111</v>
      </c>
      <c r="F12586" s="38" t="n">
        <v>100</v>
      </c>
      <c r="G12586" s="42" t="n">
        <f aca="false">DATE(YEAR(B12586),MONTH(B12586),1)</f>
        <v>46266</v>
      </c>
      <c r="H12586" s="24" t="str">
        <f aca="false">INDEX(Customers!$B$2:$B$601,MATCH(C12586,Customers!$A$2:$A$601,0))</f>
        <v>Central</v>
      </c>
      <c r="I12586" s="43" t="n">
        <f aca="false">ROUND(MIN(INDEX(Assumptions!$D$13:$D$18,MATCH(E12586,Assumptions!$A$13:$A$18,0)),MAX(INDEX(Assumptions!$C$13:$C$18,MATCH(E12586,Assumptions!$A$13:$A$18,0)),INDEX(Assumptions!$B$13:$B$18,MATCH(E12586,Assumptions!$A$13:$A$18,0))*F12586)),2)</f>
        <v>4</v>
      </c>
    </row>
    <row r="12587" customFormat="false" ht="15" hidden="false" customHeight="false" outlineLevel="0" collapsed="false">
      <c r="A12587" s="24" t="s">
        <v>13410</v>
      </c>
      <c r="B12587" s="39" t="n">
        <v>46285</v>
      </c>
      <c r="C12587" s="24" t="s">
        <v>786</v>
      </c>
      <c r="D12587" s="24" t="s">
        <v>826</v>
      </c>
      <c r="E12587" s="24" t="s">
        <v>103</v>
      </c>
      <c r="F12587" s="38" t="n">
        <v>1220</v>
      </c>
      <c r="G12587" s="42" t="n">
        <f aca="false">DATE(YEAR(B12587),MONTH(B12587),1)</f>
        <v>46266</v>
      </c>
      <c r="H12587" s="24" t="str">
        <f aca="false">INDEX(Customers!$B$2:$B$601,MATCH(C12587,Customers!$A$2:$A$601,0))</f>
        <v>Rift Valley</v>
      </c>
      <c r="I12587" s="43" t="n">
        <f aca="false">ROUND(MIN(INDEX(Assumptions!$D$13:$D$18,MATCH(E12587,Assumptions!$A$13:$A$18,0)),MAX(INDEX(Assumptions!$C$13:$C$18,MATCH(E12587,Assumptions!$A$13:$A$18,0)),INDEX(Assumptions!$B$13:$B$18,MATCH(E12587,Assumptions!$A$13:$A$18,0))*F12587)),2)</f>
        <v>12.2</v>
      </c>
    </row>
    <row r="12588" customFormat="false" ht="15" hidden="false" customHeight="false" outlineLevel="0" collapsed="false">
      <c r="A12588" s="24" t="s">
        <v>13411</v>
      </c>
      <c r="B12588" s="39" t="n">
        <v>46285</v>
      </c>
      <c r="C12588" s="24" t="s">
        <v>786</v>
      </c>
      <c r="D12588" s="24" t="s">
        <v>826</v>
      </c>
      <c r="E12588" s="24" t="s">
        <v>109</v>
      </c>
      <c r="F12588" s="38" t="n">
        <v>3260</v>
      </c>
      <c r="G12588" s="42" t="n">
        <f aca="false">DATE(YEAR(B12588),MONTH(B12588),1)</f>
        <v>46266</v>
      </c>
      <c r="H12588" s="24" t="str">
        <f aca="false">INDEX(Customers!$B$2:$B$601,MATCH(C12588,Customers!$A$2:$A$601,0))</f>
        <v>Rift Valley</v>
      </c>
      <c r="I12588" s="43" t="n">
        <f aca="false">ROUND(MIN(INDEX(Assumptions!$D$13:$D$18,MATCH(E12588,Assumptions!$A$13:$A$18,0)),MAX(INDEX(Assumptions!$C$13:$C$18,MATCH(E12588,Assumptions!$A$13:$A$18,0)),INDEX(Assumptions!$B$13:$B$18,MATCH(E12588,Assumptions!$A$13:$A$18,0))*F12588)),2)</f>
        <v>13.04</v>
      </c>
    </row>
    <row r="12589" customFormat="false" ht="15" hidden="false" customHeight="false" outlineLevel="0" collapsed="false">
      <c r="A12589" s="24" t="s">
        <v>13412</v>
      </c>
      <c r="B12589" s="39" t="n">
        <v>46285</v>
      </c>
      <c r="C12589" s="24" t="s">
        <v>804</v>
      </c>
      <c r="D12589" s="24" t="s">
        <v>175</v>
      </c>
      <c r="E12589" s="24" t="s">
        <v>105</v>
      </c>
      <c r="F12589" s="38" t="n">
        <v>2540</v>
      </c>
      <c r="G12589" s="42" t="n">
        <f aca="false">DATE(YEAR(B12589),MONTH(B12589),1)</f>
        <v>46266</v>
      </c>
      <c r="H12589" s="24" t="str">
        <f aca="false">INDEX(Customers!$B$2:$B$601,MATCH(C12589,Customers!$A$2:$A$601,0))</f>
        <v>Rift Valley</v>
      </c>
      <c r="I12589" s="43" t="n">
        <f aca="false">ROUND(MIN(INDEX(Assumptions!$D$13:$D$18,MATCH(E12589,Assumptions!$A$13:$A$18,0)),MAX(INDEX(Assumptions!$C$13:$C$18,MATCH(E12589,Assumptions!$A$13:$A$18,0)),INDEX(Assumptions!$B$13:$B$18,MATCH(E12589,Assumptions!$A$13:$A$18,0))*F12589)),2)</f>
        <v>38.1</v>
      </c>
    </row>
    <row r="12590" customFormat="false" ht="15" hidden="false" customHeight="false" outlineLevel="0" collapsed="false">
      <c r="A12590" s="24" t="s">
        <v>13413</v>
      </c>
      <c r="B12590" s="39" t="n">
        <v>46285</v>
      </c>
      <c r="C12590" s="24" t="s">
        <v>806</v>
      </c>
      <c r="D12590" s="24" t="s">
        <v>826</v>
      </c>
      <c r="E12590" s="24" t="s">
        <v>103</v>
      </c>
      <c r="F12590" s="38" t="n">
        <v>940</v>
      </c>
      <c r="G12590" s="42" t="n">
        <f aca="false">DATE(YEAR(B12590),MONTH(B12590),1)</f>
        <v>46266</v>
      </c>
      <c r="H12590" s="24" t="str">
        <f aca="false">INDEX(Customers!$B$2:$B$601,MATCH(C12590,Customers!$A$2:$A$601,0))</f>
        <v>Rift Valley</v>
      </c>
      <c r="I12590" s="43" t="n">
        <f aca="false">ROUND(MIN(INDEX(Assumptions!$D$13:$D$18,MATCH(E12590,Assumptions!$A$13:$A$18,0)),MAX(INDEX(Assumptions!$C$13:$C$18,MATCH(E12590,Assumptions!$A$13:$A$18,0)),INDEX(Assumptions!$B$13:$B$18,MATCH(E12590,Assumptions!$A$13:$A$18,0))*F12590)),2)</f>
        <v>9.4</v>
      </c>
    </row>
    <row r="12591" customFormat="false" ht="15" hidden="false" customHeight="false" outlineLevel="0" collapsed="false">
      <c r="A12591" s="24" t="s">
        <v>13414</v>
      </c>
      <c r="B12591" s="39" t="n">
        <v>46285</v>
      </c>
      <c r="C12591" s="24" t="s">
        <v>807</v>
      </c>
      <c r="D12591" s="24" t="s">
        <v>826</v>
      </c>
      <c r="E12591" s="24" t="s">
        <v>111</v>
      </c>
      <c r="F12591" s="38" t="n">
        <v>500</v>
      </c>
      <c r="G12591" s="42" t="n">
        <f aca="false">DATE(YEAR(B12591),MONTH(B12591),1)</f>
        <v>46266</v>
      </c>
      <c r="H12591" s="24" t="str">
        <f aca="false">INDEX(Customers!$B$2:$B$601,MATCH(C12591,Customers!$A$2:$A$601,0))</f>
        <v>Nairobi</v>
      </c>
      <c r="I12591" s="43" t="n">
        <f aca="false">ROUND(MIN(INDEX(Assumptions!$D$13:$D$18,MATCH(E12591,Assumptions!$A$13:$A$18,0)),MAX(INDEX(Assumptions!$C$13:$C$18,MATCH(E12591,Assumptions!$A$13:$A$18,0)),INDEX(Assumptions!$B$13:$B$18,MATCH(E12591,Assumptions!$A$13:$A$18,0))*F12591)),2)</f>
        <v>20</v>
      </c>
    </row>
    <row r="12592" customFormat="false" ht="15" hidden="false" customHeight="false" outlineLevel="0" collapsed="false">
      <c r="A12592" s="24" t="s">
        <v>13415</v>
      </c>
      <c r="B12592" s="39" t="n">
        <v>46285</v>
      </c>
      <c r="C12592" s="24" t="s">
        <v>816</v>
      </c>
      <c r="D12592" s="24" t="s">
        <v>826</v>
      </c>
      <c r="E12592" s="24" t="s">
        <v>103</v>
      </c>
      <c r="F12592" s="38" t="n">
        <v>1130</v>
      </c>
      <c r="G12592" s="42" t="n">
        <f aca="false">DATE(YEAR(B12592),MONTH(B12592),1)</f>
        <v>46266</v>
      </c>
      <c r="H12592" s="24" t="str">
        <f aca="false">INDEX(Customers!$B$2:$B$601,MATCH(C12592,Customers!$A$2:$A$601,0))</f>
        <v>Nairobi</v>
      </c>
      <c r="I12592" s="43" t="n">
        <f aca="false">ROUND(MIN(INDEX(Assumptions!$D$13:$D$18,MATCH(E12592,Assumptions!$A$13:$A$18,0)),MAX(INDEX(Assumptions!$C$13:$C$18,MATCH(E12592,Assumptions!$A$13:$A$18,0)),INDEX(Assumptions!$B$13:$B$18,MATCH(E12592,Assumptions!$A$13:$A$18,0))*F12592)),2)</f>
        <v>11.3</v>
      </c>
    </row>
    <row r="12593" customFormat="false" ht="15" hidden="false" customHeight="false" outlineLevel="0" collapsed="false">
      <c r="A12593" s="24" t="s">
        <v>13416</v>
      </c>
      <c r="B12593" s="39" t="n">
        <v>46286</v>
      </c>
      <c r="C12593" s="24" t="s">
        <v>227</v>
      </c>
      <c r="D12593" s="24" t="s">
        <v>826</v>
      </c>
      <c r="E12593" s="24" t="s">
        <v>103</v>
      </c>
      <c r="F12593" s="38" t="n">
        <v>870</v>
      </c>
      <c r="G12593" s="42" t="n">
        <f aca="false">DATE(YEAR(B12593),MONTH(B12593),1)</f>
        <v>46266</v>
      </c>
      <c r="H12593" s="24" t="str">
        <f aca="false">INDEX(Customers!$B$2:$B$601,MATCH(C12593,Customers!$A$2:$A$601,0))</f>
        <v>Nairobi</v>
      </c>
      <c r="I12593" s="43" t="n">
        <f aca="false">ROUND(MIN(INDEX(Assumptions!$D$13:$D$18,MATCH(E12593,Assumptions!$A$13:$A$18,0)),MAX(INDEX(Assumptions!$C$13:$C$18,MATCH(E12593,Assumptions!$A$13:$A$18,0)),INDEX(Assumptions!$B$13:$B$18,MATCH(E12593,Assumptions!$A$13:$A$18,0))*F12593)),2)</f>
        <v>8.7</v>
      </c>
    </row>
    <row r="12594" customFormat="false" ht="15" hidden="false" customHeight="false" outlineLevel="0" collapsed="false">
      <c r="A12594" s="24" t="s">
        <v>13417</v>
      </c>
      <c r="B12594" s="39" t="n">
        <v>46286</v>
      </c>
      <c r="C12594" s="24" t="s">
        <v>247</v>
      </c>
      <c r="D12594" s="24" t="s">
        <v>826</v>
      </c>
      <c r="E12594" s="24" t="s">
        <v>103</v>
      </c>
      <c r="F12594" s="38" t="n">
        <v>6380</v>
      </c>
      <c r="G12594" s="42" t="n">
        <f aca="false">DATE(YEAR(B12594),MONTH(B12594),1)</f>
        <v>46266</v>
      </c>
      <c r="H12594" s="24" t="str">
        <f aca="false">INDEX(Customers!$B$2:$B$601,MATCH(C12594,Customers!$A$2:$A$601,0))</f>
        <v>Nairobi</v>
      </c>
      <c r="I12594" s="43" t="n">
        <f aca="false">ROUND(MIN(INDEX(Assumptions!$D$13:$D$18,MATCH(E12594,Assumptions!$A$13:$A$18,0)),MAX(INDEX(Assumptions!$C$13:$C$18,MATCH(E12594,Assumptions!$A$13:$A$18,0)),INDEX(Assumptions!$B$13:$B$18,MATCH(E12594,Assumptions!$A$13:$A$18,0))*F12594)),2)</f>
        <v>63.8</v>
      </c>
    </row>
    <row r="12595" customFormat="false" ht="15" hidden="false" customHeight="false" outlineLevel="0" collapsed="false">
      <c r="A12595" s="24" t="s">
        <v>13418</v>
      </c>
      <c r="B12595" s="39" t="n">
        <v>46286</v>
      </c>
      <c r="C12595" s="24" t="s">
        <v>248</v>
      </c>
      <c r="D12595" s="24" t="s">
        <v>826</v>
      </c>
      <c r="E12595" s="24" t="s">
        <v>103</v>
      </c>
      <c r="F12595" s="38" t="n">
        <v>5450</v>
      </c>
      <c r="G12595" s="42" t="n">
        <f aca="false">DATE(YEAR(B12595),MONTH(B12595),1)</f>
        <v>46266</v>
      </c>
      <c r="H12595" s="24" t="str">
        <f aca="false">INDEX(Customers!$B$2:$B$601,MATCH(C12595,Customers!$A$2:$A$601,0))</f>
        <v>Rift Valley</v>
      </c>
      <c r="I12595" s="43" t="n">
        <f aca="false">ROUND(MIN(INDEX(Assumptions!$D$13:$D$18,MATCH(E12595,Assumptions!$A$13:$A$18,0)),MAX(INDEX(Assumptions!$C$13:$C$18,MATCH(E12595,Assumptions!$A$13:$A$18,0)),INDEX(Assumptions!$B$13:$B$18,MATCH(E12595,Assumptions!$A$13:$A$18,0))*F12595)),2)</f>
        <v>54.5</v>
      </c>
    </row>
    <row r="12596" customFormat="false" ht="15" hidden="false" customHeight="false" outlineLevel="0" collapsed="false">
      <c r="A12596" s="24" t="s">
        <v>13419</v>
      </c>
      <c r="B12596" s="39" t="n">
        <v>46286</v>
      </c>
      <c r="C12596" s="24" t="s">
        <v>267</v>
      </c>
      <c r="D12596" s="24" t="s">
        <v>826</v>
      </c>
      <c r="E12596" s="24" t="s">
        <v>113</v>
      </c>
      <c r="F12596" s="38" t="n">
        <v>250</v>
      </c>
      <c r="G12596" s="42" t="n">
        <f aca="false">DATE(YEAR(B12596),MONTH(B12596),1)</f>
        <v>46266</v>
      </c>
      <c r="H12596" s="24" t="str">
        <f aca="false">INDEX(Customers!$B$2:$B$601,MATCH(C12596,Customers!$A$2:$A$601,0))</f>
        <v>Rift Valley</v>
      </c>
      <c r="I12596" s="43" t="n">
        <f aca="false">ROUND(MIN(INDEX(Assumptions!$D$13:$D$18,MATCH(E12596,Assumptions!$A$13:$A$18,0)),MAX(INDEX(Assumptions!$C$13:$C$18,MATCH(E12596,Assumptions!$A$13:$A$18,0)),INDEX(Assumptions!$B$13:$B$18,MATCH(E12596,Assumptions!$A$13:$A$18,0))*F12596)),2)</f>
        <v>12.5</v>
      </c>
    </row>
    <row r="12597" customFormat="false" ht="15" hidden="false" customHeight="false" outlineLevel="0" collapsed="false">
      <c r="A12597" s="24" t="s">
        <v>13420</v>
      </c>
      <c r="B12597" s="39" t="n">
        <v>46286</v>
      </c>
      <c r="C12597" s="24" t="s">
        <v>277</v>
      </c>
      <c r="D12597" s="24" t="s">
        <v>826</v>
      </c>
      <c r="E12597" s="24" t="s">
        <v>113</v>
      </c>
      <c r="F12597" s="38" t="n">
        <v>250</v>
      </c>
      <c r="G12597" s="42" t="n">
        <f aca="false">DATE(YEAR(B12597),MONTH(B12597),1)</f>
        <v>46266</v>
      </c>
      <c r="H12597" s="24" t="str">
        <f aca="false">INDEX(Customers!$B$2:$B$601,MATCH(C12597,Customers!$A$2:$A$601,0))</f>
        <v>Rift Valley</v>
      </c>
      <c r="I12597" s="43" t="n">
        <f aca="false">ROUND(MIN(INDEX(Assumptions!$D$13:$D$18,MATCH(E12597,Assumptions!$A$13:$A$18,0)),MAX(INDEX(Assumptions!$C$13:$C$18,MATCH(E12597,Assumptions!$A$13:$A$18,0)),INDEX(Assumptions!$B$13:$B$18,MATCH(E12597,Assumptions!$A$13:$A$18,0))*F12597)),2)</f>
        <v>12.5</v>
      </c>
    </row>
    <row r="12598" customFormat="false" ht="15" hidden="false" customHeight="false" outlineLevel="0" collapsed="false">
      <c r="A12598" s="24" t="s">
        <v>13421</v>
      </c>
      <c r="B12598" s="39" t="n">
        <v>46286</v>
      </c>
      <c r="C12598" s="24" t="s">
        <v>282</v>
      </c>
      <c r="D12598" s="24" t="s">
        <v>164</v>
      </c>
      <c r="E12598" s="24" t="s">
        <v>105</v>
      </c>
      <c r="F12598" s="38" t="n">
        <v>10190</v>
      </c>
      <c r="G12598" s="42" t="n">
        <f aca="false">DATE(YEAR(B12598),MONTH(B12598),1)</f>
        <v>46266</v>
      </c>
      <c r="H12598" s="24" t="str">
        <f aca="false">INDEX(Customers!$B$2:$B$601,MATCH(C12598,Customers!$A$2:$A$601,0))</f>
        <v>Central</v>
      </c>
      <c r="I12598" s="43" t="n">
        <f aca="false">ROUND(MIN(INDEX(Assumptions!$D$13:$D$18,MATCH(E12598,Assumptions!$A$13:$A$18,0)),MAX(INDEX(Assumptions!$C$13:$C$18,MATCH(E12598,Assumptions!$A$13:$A$18,0)),INDEX(Assumptions!$B$13:$B$18,MATCH(E12598,Assumptions!$A$13:$A$18,0))*F12598)),2)</f>
        <v>152.85</v>
      </c>
    </row>
    <row r="12599" customFormat="false" ht="15" hidden="false" customHeight="false" outlineLevel="0" collapsed="false">
      <c r="A12599" s="24" t="s">
        <v>13422</v>
      </c>
      <c r="B12599" s="39" t="n">
        <v>46286</v>
      </c>
      <c r="C12599" s="24" t="s">
        <v>285</v>
      </c>
      <c r="D12599" s="24" t="s">
        <v>206</v>
      </c>
      <c r="E12599" s="24" t="s">
        <v>107</v>
      </c>
      <c r="F12599" s="38" t="n">
        <v>79880</v>
      </c>
      <c r="G12599" s="42" t="n">
        <f aca="false">DATE(YEAR(B12599),MONTH(B12599),1)</f>
        <v>46266</v>
      </c>
      <c r="H12599" s="24" t="str">
        <f aca="false">INDEX(Customers!$B$2:$B$601,MATCH(C12599,Customers!$A$2:$A$601,0))</f>
        <v>Eastern</v>
      </c>
      <c r="I12599" s="43" t="n">
        <f aca="false">ROUND(MIN(INDEX(Assumptions!$D$13:$D$18,MATCH(E12599,Assumptions!$A$13:$A$18,0)),MAX(INDEX(Assumptions!$C$13:$C$18,MATCH(E12599,Assumptions!$A$13:$A$18,0)),INDEX(Assumptions!$B$13:$B$18,MATCH(E12599,Assumptions!$A$13:$A$18,0))*F12599)),2)</f>
        <v>0</v>
      </c>
    </row>
    <row r="12600" customFormat="false" ht="15" hidden="false" customHeight="false" outlineLevel="0" collapsed="false">
      <c r="A12600" s="24" t="s">
        <v>13423</v>
      </c>
      <c r="B12600" s="39" t="n">
        <v>46286</v>
      </c>
      <c r="C12600" s="24" t="s">
        <v>310</v>
      </c>
      <c r="D12600" s="24" t="s">
        <v>826</v>
      </c>
      <c r="E12600" s="24" t="s">
        <v>103</v>
      </c>
      <c r="F12600" s="38" t="n">
        <v>880</v>
      </c>
      <c r="G12600" s="42" t="n">
        <f aca="false">DATE(YEAR(B12600),MONTH(B12600),1)</f>
        <v>46266</v>
      </c>
      <c r="H12600" s="24" t="str">
        <f aca="false">INDEX(Customers!$B$2:$B$601,MATCH(C12600,Customers!$A$2:$A$601,0))</f>
        <v>Eastern</v>
      </c>
      <c r="I12600" s="43" t="n">
        <f aca="false">ROUND(MIN(INDEX(Assumptions!$D$13:$D$18,MATCH(E12600,Assumptions!$A$13:$A$18,0)),MAX(INDEX(Assumptions!$C$13:$C$18,MATCH(E12600,Assumptions!$A$13:$A$18,0)),INDEX(Assumptions!$B$13:$B$18,MATCH(E12600,Assumptions!$A$13:$A$18,0))*F12600)),2)</f>
        <v>8.8</v>
      </c>
    </row>
    <row r="12601" customFormat="false" ht="15" hidden="false" customHeight="false" outlineLevel="0" collapsed="false">
      <c r="A12601" s="24" t="s">
        <v>13424</v>
      </c>
      <c r="B12601" s="39" t="n">
        <v>46286</v>
      </c>
      <c r="C12601" s="24" t="s">
        <v>317</v>
      </c>
      <c r="D12601" s="24" t="s">
        <v>826</v>
      </c>
      <c r="E12601" s="24" t="s">
        <v>109</v>
      </c>
      <c r="F12601" s="38" t="n">
        <v>4850</v>
      </c>
      <c r="G12601" s="42" t="n">
        <f aca="false">DATE(YEAR(B12601),MONTH(B12601),1)</f>
        <v>46266</v>
      </c>
      <c r="H12601" s="24" t="str">
        <f aca="false">INDEX(Customers!$B$2:$B$601,MATCH(C12601,Customers!$A$2:$A$601,0))</f>
        <v>Rift Valley</v>
      </c>
      <c r="I12601" s="43" t="n">
        <f aca="false">ROUND(MIN(INDEX(Assumptions!$D$13:$D$18,MATCH(E12601,Assumptions!$A$13:$A$18,0)),MAX(INDEX(Assumptions!$C$13:$C$18,MATCH(E12601,Assumptions!$A$13:$A$18,0)),INDEX(Assumptions!$B$13:$B$18,MATCH(E12601,Assumptions!$A$13:$A$18,0))*F12601)),2)</f>
        <v>19.4</v>
      </c>
    </row>
    <row r="12602" customFormat="false" ht="15" hidden="false" customHeight="false" outlineLevel="0" collapsed="false">
      <c r="A12602" s="24" t="s">
        <v>13425</v>
      </c>
      <c r="B12602" s="39" t="n">
        <v>46286</v>
      </c>
      <c r="C12602" s="24" t="s">
        <v>334</v>
      </c>
      <c r="D12602" s="24" t="s">
        <v>826</v>
      </c>
      <c r="E12602" s="24" t="s">
        <v>109</v>
      </c>
      <c r="F12602" s="38" t="n">
        <v>12850</v>
      </c>
      <c r="G12602" s="42" t="n">
        <f aca="false">DATE(YEAR(B12602),MONTH(B12602),1)</f>
        <v>46266</v>
      </c>
      <c r="H12602" s="24" t="str">
        <f aca="false">INDEX(Customers!$B$2:$B$601,MATCH(C12602,Customers!$A$2:$A$601,0))</f>
        <v>Nairobi</v>
      </c>
      <c r="I12602" s="43" t="n">
        <f aca="false">ROUND(MIN(INDEX(Assumptions!$D$13:$D$18,MATCH(E12602,Assumptions!$A$13:$A$18,0)),MAX(INDEX(Assumptions!$C$13:$C$18,MATCH(E12602,Assumptions!$A$13:$A$18,0)),INDEX(Assumptions!$B$13:$B$18,MATCH(E12602,Assumptions!$A$13:$A$18,0))*F12602)),2)</f>
        <v>40</v>
      </c>
    </row>
    <row r="12603" customFormat="false" ht="15" hidden="false" customHeight="false" outlineLevel="0" collapsed="false">
      <c r="A12603" s="24" t="s">
        <v>13426</v>
      </c>
      <c r="B12603" s="39" t="n">
        <v>46286</v>
      </c>
      <c r="C12603" s="24" t="s">
        <v>346</v>
      </c>
      <c r="D12603" s="24" t="s">
        <v>826</v>
      </c>
      <c r="E12603" s="24" t="s">
        <v>113</v>
      </c>
      <c r="F12603" s="38" t="n">
        <v>500</v>
      </c>
      <c r="G12603" s="42" t="n">
        <f aca="false">DATE(YEAR(B12603),MONTH(B12603),1)</f>
        <v>46266</v>
      </c>
      <c r="H12603" s="24" t="str">
        <f aca="false">INDEX(Customers!$B$2:$B$601,MATCH(C12603,Customers!$A$2:$A$601,0))</f>
        <v>Nairobi</v>
      </c>
      <c r="I12603" s="43" t="n">
        <f aca="false">ROUND(MIN(INDEX(Assumptions!$D$13:$D$18,MATCH(E12603,Assumptions!$A$13:$A$18,0)),MAX(INDEX(Assumptions!$C$13:$C$18,MATCH(E12603,Assumptions!$A$13:$A$18,0)),INDEX(Assumptions!$B$13:$B$18,MATCH(E12603,Assumptions!$A$13:$A$18,0))*F12603)),2)</f>
        <v>25</v>
      </c>
    </row>
    <row r="12604" customFormat="false" ht="15" hidden="false" customHeight="false" outlineLevel="0" collapsed="false">
      <c r="A12604" s="24" t="s">
        <v>13427</v>
      </c>
      <c r="B12604" s="39" t="n">
        <v>46286</v>
      </c>
      <c r="C12604" s="24" t="s">
        <v>353</v>
      </c>
      <c r="D12604" s="24" t="s">
        <v>826</v>
      </c>
      <c r="E12604" s="24" t="s">
        <v>111</v>
      </c>
      <c r="F12604" s="38" t="n">
        <v>20</v>
      </c>
      <c r="G12604" s="42" t="n">
        <f aca="false">DATE(YEAR(B12604),MONTH(B12604),1)</f>
        <v>46266</v>
      </c>
      <c r="H12604" s="24" t="str">
        <f aca="false">INDEX(Customers!$B$2:$B$601,MATCH(C12604,Customers!$A$2:$A$601,0))</f>
        <v>Western</v>
      </c>
      <c r="I12604" s="43" t="n">
        <f aca="false">ROUND(MIN(INDEX(Assumptions!$D$13:$D$18,MATCH(E12604,Assumptions!$A$13:$A$18,0)),MAX(INDEX(Assumptions!$C$13:$C$18,MATCH(E12604,Assumptions!$A$13:$A$18,0)),INDEX(Assumptions!$B$13:$B$18,MATCH(E12604,Assumptions!$A$13:$A$18,0))*F12604)),2)</f>
        <v>0.8</v>
      </c>
    </row>
    <row r="12605" customFormat="false" ht="15" hidden="false" customHeight="false" outlineLevel="0" collapsed="false">
      <c r="A12605" s="24" t="s">
        <v>13428</v>
      </c>
      <c r="B12605" s="39" t="n">
        <v>46286</v>
      </c>
      <c r="C12605" s="24" t="s">
        <v>382</v>
      </c>
      <c r="D12605" s="24" t="s">
        <v>826</v>
      </c>
      <c r="E12605" s="24" t="s">
        <v>109</v>
      </c>
      <c r="F12605" s="38" t="n">
        <v>4310</v>
      </c>
      <c r="G12605" s="42" t="n">
        <f aca="false">DATE(YEAR(B12605),MONTH(B12605),1)</f>
        <v>46266</v>
      </c>
      <c r="H12605" s="24" t="str">
        <f aca="false">INDEX(Customers!$B$2:$B$601,MATCH(C12605,Customers!$A$2:$A$601,0))</f>
        <v>Central</v>
      </c>
      <c r="I12605" s="43" t="n">
        <f aca="false">ROUND(MIN(INDEX(Assumptions!$D$13:$D$18,MATCH(E12605,Assumptions!$A$13:$A$18,0)),MAX(INDEX(Assumptions!$C$13:$C$18,MATCH(E12605,Assumptions!$A$13:$A$18,0)),INDEX(Assumptions!$B$13:$B$18,MATCH(E12605,Assumptions!$A$13:$A$18,0))*F12605)),2)</f>
        <v>17.24</v>
      </c>
    </row>
    <row r="12606" customFormat="false" ht="15" hidden="false" customHeight="false" outlineLevel="0" collapsed="false">
      <c r="A12606" s="24" t="s">
        <v>13429</v>
      </c>
      <c r="B12606" s="39" t="n">
        <v>46286</v>
      </c>
      <c r="C12606" s="24" t="s">
        <v>404</v>
      </c>
      <c r="D12606" s="24" t="s">
        <v>826</v>
      </c>
      <c r="E12606" s="24" t="s">
        <v>103</v>
      </c>
      <c r="F12606" s="38" t="n">
        <v>2910</v>
      </c>
      <c r="G12606" s="42" t="n">
        <f aca="false">DATE(YEAR(B12606),MONTH(B12606),1)</f>
        <v>46266</v>
      </c>
      <c r="H12606" s="24" t="str">
        <f aca="false">INDEX(Customers!$B$2:$B$601,MATCH(C12606,Customers!$A$2:$A$601,0))</f>
        <v>Eastern</v>
      </c>
      <c r="I12606" s="43" t="n">
        <f aca="false">ROUND(MIN(INDEX(Assumptions!$D$13:$D$18,MATCH(E12606,Assumptions!$A$13:$A$18,0)),MAX(INDEX(Assumptions!$C$13:$C$18,MATCH(E12606,Assumptions!$A$13:$A$18,0)),INDEX(Assumptions!$B$13:$B$18,MATCH(E12606,Assumptions!$A$13:$A$18,0))*F12606)),2)</f>
        <v>29.1</v>
      </c>
    </row>
    <row r="12607" customFormat="false" ht="15" hidden="false" customHeight="false" outlineLevel="0" collapsed="false">
      <c r="A12607" s="24" t="s">
        <v>13430</v>
      </c>
      <c r="B12607" s="39" t="n">
        <v>46286</v>
      </c>
      <c r="C12607" s="24" t="s">
        <v>408</v>
      </c>
      <c r="D12607" s="24" t="s">
        <v>826</v>
      </c>
      <c r="E12607" s="24" t="s">
        <v>109</v>
      </c>
      <c r="F12607" s="38" t="n">
        <v>17150</v>
      </c>
      <c r="G12607" s="42" t="n">
        <f aca="false">DATE(YEAR(B12607),MONTH(B12607),1)</f>
        <v>46266</v>
      </c>
      <c r="H12607" s="24" t="str">
        <f aca="false">INDEX(Customers!$B$2:$B$601,MATCH(C12607,Customers!$A$2:$A$601,0))</f>
        <v>Nairobi</v>
      </c>
      <c r="I12607" s="43" t="n">
        <f aca="false">ROUND(MIN(INDEX(Assumptions!$D$13:$D$18,MATCH(E12607,Assumptions!$A$13:$A$18,0)),MAX(INDEX(Assumptions!$C$13:$C$18,MATCH(E12607,Assumptions!$A$13:$A$18,0)),INDEX(Assumptions!$B$13:$B$18,MATCH(E12607,Assumptions!$A$13:$A$18,0))*F12607)),2)</f>
        <v>40</v>
      </c>
    </row>
    <row r="12608" customFormat="false" ht="15" hidden="false" customHeight="false" outlineLevel="0" collapsed="false">
      <c r="A12608" s="24" t="s">
        <v>13431</v>
      </c>
      <c r="B12608" s="39" t="n">
        <v>46286</v>
      </c>
      <c r="C12608" s="24" t="s">
        <v>417</v>
      </c>
      <c r="D12608" s="24" t="s">
        <v>826</v>
      </c>
      <c r="E12608" s="24" t="s">
        <v>103</v>
      </c>
      <c r="F12608" s="38" t="n">
        <v>7090</v>
      </c>
      <c r="G12608" s="42" t="n">
        <f aca="false">DATE(YEAR(B12608),MONTH(B12608),1)</f>
        <v>46266</v>
      </c>
      <c r="H12608" s="24" t="str">
        <f aca="false">INDEX(Customers!$B$2:$B$601,MATCH(C12608,Customers!$A$2:$A$601,0))</f>
        <v>Eastern</v>
      </c>
      <c r="I12608" s="43" t="n">
        <f aca="false">ROUND(MIN(INDEX(Assumptions!$D$13:$D$18,MATCH(E12608,Assumptions!$A$13:$A$18,0)),MAX(INDEX(Assumptions!$C$13:$C$18,MATCH(E12608,Assumptions!$A$13:$A$18,0)),INDEX(Assumptions!$B$13:$B$18,MATCH(E12608,Assumptions!$A$13:$A$18,0))*F12608)),2)</f>
        <v>70.9</v>
      </c>
    </row>
    <row r="12609" customFormat="false" ht="15" hidden="false" customHeight="false" outlineLevel="0" collapsed="false">
      <c r="A12609" s="24" t="s">
        <v>13432</v>
      </c>
      <c r="B12609" s="39" t="n">
        <v>46286</v>
      </c>
      <c r="C12609" s="24" t="s">
        <v>452</v>
      </c>
      <c r="D12609" s="24" t="s">
        <v>826</v>
      </c>
      <c r="E12609" s="24" t="s">
        <v>113</v>
      </c>
      <c r="F12609" s="38" t="n">
        <v>500</v>
      </c>
      <c r="G12609" s="42" t="n">
        <f aca="false">DATE(YEAR(B12609),MONTH(B12609),1)</f>
        <v>46266</v>
      </c>
      <c r="H12609" s="24" t="str">
        <f aca="false">INDEX(Customers!$B$2:$B$601,MATCH(C12609,Customers!$A$2:$A$601,0))</f>
        <v>Nairobi</v>
      </c>
      <c r="I12609" s="43" t="n">
        <f aca="false">ROUND(MIN(INDEX(Assumptions!$D$13:$D$18,MATCH(E12609,Assumptions!$A$13:$A$18,0)),MAX(INDEX(Assumptions!$C$13:$C$18,MATCH(E12609,Assumptions!$A$13:$A$18,0)),INDEX(Assumptions!$B$13:$B$18,MATCH(E12609,Assumptions!$A$13:$A$18,0))*F12609)),2)</f>
        <v>25</v>
      </c>
    </row>
    <row r="12610" customFormat="false" ht="15" hidden="false" customHeight="false" outlineLevel="0" collapsed="false">
      <c r="A12610" s="24" t="s">
        <v>13433</v>
      </c>
      <c r="B12610" s="39" t="n">
        <v>46286</v>
      </c>
      <c r="C12610" s="24" t="s">
        <v>483</v>
      </c>
      <c r="D12610" s="24" t="s">
        <v>165</v>
      </c>
      <c r="E12610" s="24" t="s">
        <v>105</v>
      </c>
      <c r="F12610" s="38" t="n">
        <v>5960</v>
      </c>
      <c r="G12610" s="42" t="n">
        <f aca="false">DATE(YEAR(B12610),MONTH(B12610),1)</f>
        <v>46266</v>
      </c>
      <c r="H12610" s="24" t="str">
        <f aca="false">INDEX(Customers!$B$2:$B$601,MATCH(C12610,Customers!$A$2:$A$601,0))</f>
        <v>Central</v>
      </c>
      <c r="I12610" s="43" t="n">
        <f aca="false">ROUND(MIN(INDEX(Assumptions!$D$13:$D$18,MATCH(E12610,Assumptions!$A$13:$A$18,0)),MAX(INDEX(Assumptions!$C$13:$C$18,MATCH(E12610,Assumptions!$A$13:$A$18,0)),INDEX(Assumptions!$B$13:$B$18,MATCH(E12610,Assumptions!$A$13:$A$18,0))*F12610)),2)</f>
        <v>89.4</v>
      </c>
    </row>
    <row r="12611" customFormat="false" ht="15" hidden="false" customHeight="false" outlineLevel="0" collapsed="false">
      <c r="A12611" s="24" t="s">
        <v>13434</v>
      </c>
      <c r="B12611" s="39" t="n">
        <v>46286</v>
      </c>
      <c r="C12611" s="24" t="s">
        <v>487</v>
      </c>
      <c r="D12611" s="24" t="s">
        <v>175</v>
      </c>
      <c r="E12611" s="24" t="s">
        <v>107</v>
      </c>
      <c r="F12611" s="38" t="n">
        <v>3230</v>
      </c>
      <c r="G12611" s="42" t="n">
        <f aca="false">DATE(YEAR(B12611),MONTH(B12611),1)</f>
        <v>46266</v>
      </c>
      <c r="H12611" s="24" t="str">
        <f aca="false">INDEX(Customers!$B$2:$B$601,MATCH(C12611,Customers!$A$2:$A$601,0))</f>
        <v>Rift Valley</v>
      </c>
      <c r="I12611" s="43" t="n">
        <f aca="false">ROUND(MIN(INDEX(Assumptions!$D$13:$D$18,MATCH(E12611,Assumptions!$A$13:$A$18,0)),MAX(INDEX(Assumptions!$C$13:$C$18,MATCH(E12611,Assumptions!$A$13:$A$18,0)),INDEX(Assumptions!$B$13:$B$18,MATCH(E12611,Assumptions!$A$13:$A$18,0))*F12611)),2)</f>
        <v>0</v>
      </c>
    </row>
    <row r="12612" customFormat="false" ht="15" hidden="false" customHeight="false" outlineLevel="0" collapsed="false">
      <c r="A12612" s="24" t="s">
        <v>13435</v>
      </c>
      <c r="B12612" s="39" t="n">
        <v>46286</v>
      </c>
      <c r="C12612" s="24" t="s">
        <v>491</v>
      </c>
      <c r="D12612" s="24" t="s">
        <v>826</v>
      </c>
      <c r="E12612" s="24" t="s">
        <v>103</v>
      </c>
      <c r="F12612" s="38" t="n">
        <v>2060</v>
      </c>
      <c r="G12612" s="42" t="n">
        <f aca="false">DATE(YEAR(B12612),MONTH(B12612),1)</f>
        <v>46266</v>
      </c>
      <c r="H12612" s="24" t="str">
        <f aca="false">INDEX(Customers!$B$2:$B$601,MATCH(C12612,Customers!$A$2:$A$601,0))</f>
        <v>Nairobi</v>
      </c>
      <c r="I12612" s="43" t="n">
        <f aca="false">ROUND(MIN(INDEX(Assumptions!$D$13:$D$18,MATCH(E12612,Assumptions!$A$13:$A$18,0)),MAX(INDEX(Assumptions!$C$13:$C$18,MATCH(E12612,Assumptions!$A$13:$A$18,0)),INDEX(Assumptions!$B$13:$B$18,MATCH(E12612,Assumptions!$A$13:$A$18,0))*F12612)),2)</f>
        <v>20.6</v>
      </c>
    </row>
    <row r="12613" customFormat="false" ht="15" hidden="false" customHeight="false" outlineLevel="0" collapsed="false">
      <c r="A12613" s="24" t="s">
        <v>13436</v>
      </c>
      <c r="B12613" s="39" t="n">
        <v>46286</v>
      </c>
      <c r="C12613" s="24" t="s">
        <v>532</v>
      </c>
      <c r="D12613" s="24" t="s">
        <v>826</v>
      </c>
      <c r="E12613" s="24" t="s">
        <v>103</v>
      </c>
      <c r="F12613" s="38" t="n">
        <v>2180</v>
      </c>
      <c r="G12613" s="42" t="n">
        <f aca="false">DATE(YEAR(B12613),MONTH(B12613),1)</f>
        <v>46266</v>
      </c>
      <c r="H12613" s="24" t="str">
        <f aca="false">INDEX(Customers!$B$2:$B$601,MATCH(C12613,Customers!$A$2:$A$601,0))</f>
        <v>Western</v>
      </c>
      <c r="I12613" s="43" t="n">
        <f aca="false">ROUND(MIN(INDEX(Assumptions!$D$13:$D$18,MATCH(E12613,Assumptions!$A$13:$A$18,0)),MAX(INDEX(Assumptions!$C$13:$C$18,MATCH(E12613,Assumptions!$A$13:$A$18,0)),INDEX(Assumptions!$B$13:$B$18,MATCH(E12613,Assumptions!$A$13:$A$18,0))*F12613)),2)</f>
        <v>21.8</v>
      </c>
    </row>
    <row r="12614" customFormat="false" ht="15" hidden="false" customHeight="false" outlineLevel="0" collapsed="false">
      <c r="A12614" s="24" t="s">
        <v>13437</v>
      </c>
      <c r="B12614" s="39" t="n">
        <v>46286</v>
      </c>
      <c r="C12614" s="24" t="s">
        <v>548</v>
      </c>
      <c r="D12614" s="24" t="s">
        <v>826</v>
      </c>
      <c r="E12614" s="24" t="s">
        <v>111</v>
      </c>
      <c r="F12614" s="38" t="n">
        <v>100</v>
      </c>
      <c r="G12614" s="42" t="n">
        <f aca="false">DATE(YEAR(B12614),MONTH(B12614),1)</f>
        <v>46266</v>
      </c>
      <c r="H12614" s="24" t="str">
        <f aca="false">INDEX(Customers!$B$2:$B$601,MATCH(C12614,Customers!$A$2:$A$601,0))</f>
        <v>Rift Valley</v>
      </c>
      <c r="I12614" s="43" t="n">
        <f aca="false">ROUND(MIN(INDEX(Assumptions!$D$13:$D$18,MATCH(E12614,Assumptions!$A$13:$A$18,0)),MAX(INDEX(Assumptions!$C$13:$C$18,MATCH(E12614,Assumptions!$A$13:$A$18,0)),INDEX(Assumptions!$B$13:$B$18,MATCH(E12614,Assumptions!$A$13:$A$18,0))*F12614)),2)</f>
        <v>4</v>
      </c>
    </row>
    <row r="12615" customFormat="false" ht="15" hidden="false" customHeight="false" outlineLevel="0" collapsed="false">
      <c r="A12615" s="24" t="s">
        <v>13438</v>
      </c>
      <c r="B12615" s="39" t="n">
        <v>46286</v>
      </c>
      <c r="C12615" s="24" t="s">
        <v>548</v>
      </c>
      <c r="D12615" s="24" t="s">
        <v>173</v>
      </c>
      <c r="E12615" s="24" t="s">
        <v>105</v>
      </c>
      <c r="F12615" s="38" t="n">
        <v>15580</v>
      </c>
      <c r="G12615" s="42" t="n">
        <f aca="false">DATE(YEAR(B12615),MONTH(B12615),1)</f>
        <v>46266</v>
      </c>
      <c r="H12615" s="24" t="str">
        <f aca="false">INDEX(Customers!$B$2:$B$601,MATCH(C12615,Customers!$A$2:$A$601,0))</f>
        <v>Rift Valley</v>
      </c>
      <c r="I12615" s="43" t="n">
        <f aca="false">ROUND(MIN(INDEX(Assumptions!$D$13:$D$18,MATCH(E12615,Assumptions!$A$13:$A$18,0)),MAX(INDEX(Assumptions!$C$13:$C$18,MATCH(E12615,Assumptions!$A$13:$A$18,0)),INDEX(Assumptions!$B$13:$B$18,MATCH(E12615,Assumptions!$A$13:$A$18,0))*F12615)),2)</f>
        <v>200</v>
      </c>
    </row>
    <row r="12616" customFormat="false" ht="15" hidden="false" customHeight="false" outlineLevel="0" collapsed="false">
      <c r="A12616" s="24" t="s">
        <v>13439</v>
      </c>
      <c r="B12616" s="39" t="n">
        <v>46286</v>
      </c>
      <c r="C12616" s="24" t="s">
        <v>549</v>
      </c>
      <c r="D12616" s="24" t="s">
        <v>826</v>
      </c>
      <c r="E12616" s="24" t="s">
        <v>103</v>
      </c>
      <c r="F12616" s="38" t="n">
        <v>6080</v>
      </c>
      <c r="G12616" s="42" t="n">
        <f aca="false">DATE(YEAR(B12616),MONTH(B12616),1)</f>
        <v>46266</v>
      </c>
      <c r="H12616" s="24" t="str">
        <f aca="false">INDEX(Customers!$B$2:$B$601,MATCH(C12616,Customers!$A$2:$A$601,0))</f>
        <v>Eastern</v>
      </c>
      <c r="I12616" s="43" t="n">
        <f aca="false">ROUND(MIN(INDEX(Assumptions!$D$13:$D$18,MATCH(E12616,Assumptions!$A$13:$A$18,0)),MAX(INDEX(Assumptions!$C$13:$C$18,MATCH(E12616,Assumptions!$A$13:$A$18,0)),INDEX(Assumptions!$B$13:$B$18,MATCH(E12616,Assumptions!$A$13:$A$18,0))*F12616)),2)</f>
        <v>60.8</v>
      </c>
    </row>
    <row r="12617" customFormat="false" ht="15" hidden="false" customHeight="false" outlineLevel="0" collapsed="false">
      <c r="A12617" s="24" t="s">
        <v>13440</v>
      </c>
      <c r="B12617" s="39" t="n">
        <v>46286</v>
      </c>
      <c r="C12617" s="24" t="s">
        <v>549</v>
      </c>
      <c r="D12617" s="24" t="s">
        <v>826</v>
      </c>
      <c r="E12617" s="24" t="s">
        <v>113</v>
      </c>
      <c r="F12617" s="38" t="n">
        <v>2000</v>
      </c>
      <c r="G12617" s="42" t="n">
        <f aca="false">DATE(YEAR(B12617),MONTH(B12617),1)</f>
        <v>46266</v>
      </c>
      <c r="H12617" s="24" t="str">
        <f aca="false">INDEX(Customers!$B$2:$B$601,MATCH(C12617,Customers!$A$2:$A$601,0))</f>
        <v>Eastern</v>
      </c>
      <c r="I12617" s="43" t="n">
        <f aca="false">ROUND(MIN(INDEX(Assumptions!$D$13:$D$18,MATCH(E12617,Assumptions!$A$13:$A$18,0)),MAX(INDEX(Assumptions!$C$13:$C$18,MATCH(E12617,Assumptions!$A$13:$A$18,0)),INDEX(Assumptions!$B$13:$B$18,MATCH(E12617,Assumptions!$A$13:$A$18,0))*F12617)),2)</f>
        <v>100</v>
      </c>
    </row>
    <row r="12618" customFormat="false" ht="15" hidden="false" customHeight="false" outlineLevel="0" collapsed="false">
      <c r="A12618" s="24" t="s">
        <v>13441</v>
      </c>
      <c r="B12618" s="39" t="n">
        <v>46286</v>
      </c>
      <c r="C12618" s="24" t="s">
        <v>551</v>
      </c>
      <c r="D12618" s="24" t="s">
        <v>826</v>
      </c>
      <c r="E12618" s="24" t="s">
        <v>111</v>
      </c>
      <c r="F12618" s="38" t="n">
        <v>200</v>
      </c>
      <c r="G12618" s="42" t="n">
        <f aca="false">DATE(YEAR(B12618),MONTH(B12618),1)</f>
        <v>46266</v>
      </c>
      <c r="H12618" s="24" t="str">
        <f aca="false">INDEX(Customers!$B$2:$B$601,MATCH(C12618,Customers!$A$2:$A$601,0))</f>
        <v>Central</v>
      </c>
      <c r="I12618" s="43" t="n">
        <f aca="false">ROUND(MIN(INDEX(Assumptions!$D$13:$D$18,MATCH(E12618,Assumptions!$A$13:$A$18,0)),MAX(INDEX(Assumptions!$C$13:$C$18,MATCH(E12618,Assumptions!$A$13:$A$18,0)),INDEX(Assumptions!$B$13:$B$18,MATCH(E12618,Assumptions!$A$13:$A$18,0))*F12618)),2)</f>
        <v>8</v>
      </c>
    </row>
    <row r="12619" customFormat="false" ht="15" hidden="false" customHeight="false" outlineLevel="0" collapsed="false">
      <c r="A12619" s="24" t="s">
        <v>13442</v>
      </c>
      <c r="B12619" s="39" t="n">
        <v>46286</v>
      </c>
      <c r="C12619" s="24" t="s">
        <v>576</v>
      </c>
      <c r="D12619" s="24" t="s">
        <v>826</v>
      </c>
      <c r="E12619" s="24" t="s">
        <v>111</v>
      </c>
      <c r="F12619" s="38" t="n">
        <v>100</v>
      </c>
      <c r="G12619" s="42" t="n">
        <f aca="false">DATE(YEAR(B12619),MONTH(B12619),1)</f>
        <v>46266</v>
      </c>
      <c r="H12619" s="24" t="str">
        <f aca="false">INDEX(Customers!$B$2:$B$601,MATCH(C12619,Customers!$A$2:$A$601,0))</f>
        <v>Coast</v>
      </c>
      <c r="I12619" s="43" t="n">
        <f aca="false">ROUND(MIN(INDEX(Assumptions!$D$13:$D$18,MATCH(E12619,Assumptions!$A$13:$A$18,0)),MAX(INDEX(Assumptions!$C$13:$C$18,MATCH(E12619,Assumptions!$A$13:$A$18,0)),INDEX(Assumptions!$B$13:$B$18,MATCH(E12619,Assumptions!$A$13:$A$18,0))*F12619)),2)</f>
        <v>4</v>
      </c>
    </row>
    <row r="12620" customFormat="false" ht="15" hidden="false" customHeight="false" outlineLevel="0" collapsed="false">
      <c r="A12620" s="24" t="s">
        <v>13443</v>
      </c>
      <c r="B12620" s="39" t="n">
        <v>46286</v>
      </c>
      <c r="C12620" s="24" t="s">
        <v>593</v>
      </c>
      <c r="D12620" s="24" t="s">
        <v>826</v>
      </c>
      <c r="E12620" s="24" t="s">
        <v>111</v>
      </c>
      <c r="F12620" s="38" t="n">
        <v>20</v>
      </c>
      <c r="G12620" s="42" t="n">
        <f aca="false">DATE(YEAR(B12620),MONTH(B12620),1)</f>
        <v>46266</v>
      </c>
      <c r="H12620" s="24" t="str">
        <f aca="false">INDEX(Customers!$B$2:$B$601,MATCH(C12620,Customers!$A$2:$A$601,0))</f>
        <v>Western</v>
      </c>
      <c r="I12620" s="43" t="n">
        <f aca="false">ROUND(MIN(INDEX(Assumptions!$D$13:$D$18,MATCH(E12620,Assumptions!$A$13:$A$18,0)),MAX(INDEX(Assumptions!$C$13:$C$18,MATCH(E12620,Assumptions!$A$13:$A$18,0)),INDEX(Assumptions!$B$13:$B$18,MATCH(E12620,Assumptions!$A$13:$A$18,0))*F12620)),2)</f>
        <v>0.8</v>
      </c>
    </row>
    <row r="12621" customFormat="false" ht="15" hidden="false" customHeight="false" outlineLevel="0" collapsed="false">
      <c r="A12621" s="24" t="s">
        <v>13444</v>
      </c>
      <c r="B12621" s="39" t="n">
        <v>46286</v>
      </c>
      <c r="C12621" s="24" t="s">
        <v>600</v>
      </c>
      <c r="D12621" s="24" t="s">
        <v>188</v>
      </c>
      <c r="E12621" s="24" t="s">
        <v>105</v>
      </c>
      <c r="F12621" s="38" t="n">
        <v>6490</v>
      </c>
      <c r="G12621" s="42" t="n">
        <f aca="false">DATE(YEAR(B12621),MONTH(B12621),1)</f>
        <v>46266</v>
      </c>
      <c r="H12621" s="24" t="str">
        <f aca="false">INDEX(Customers!$B$2:$B$601,MATCH(C12621,Customers!$A$2:$A$601,0))</f>
        <v>Coast</v>
      </c>
      <c r="I12621" s="43" t="n">
        <f aca="false">ROUND(MIN(INDEX(Assumptions!$D$13:$D$18,MATCH(E12621,Assumptions!$A$13:$A$18,0)),MAX(INDEX(Assumptions!$C$13:$C$18,MATCH(E12621,Assumptions!$A$13:$A$18,0)),INDEX(Assumptions!$B$13:$B$18,MATCH(E12621,Assumptions!$A$13:$A$18,0))*F12621)),2)</f>
        <v>97.35</v>
      </c>
    </row>
    <row r="12622" customFormat="false" ht="15" hidden="false" customHeight="false" outlineLevel="0" collapsed="false">
      <c r="A12622" s="24" t="s">
        <v>13445</v>
      </c>
      <c r="B12622" s="39" t="n">
        <v>46286</v>
      </c>
      <c r="C12622" s="24" t="s">
        <v>601</v>
      </c>
      <c r="D12622" s="24" t="s">
        <v>826</v>
      </c>
      <c r="E12622" s="24" t="s">
        <v>103</v>
      </c>
      <c r="F12622" s="38" t="n">
        <v>2780</v>
      </c>
      <c r="G12622" s="42" t="n">
        <f aca="false">DATE(YEAR(B12622),MONTH(B12622),1)</f>
        <v>46266</v>
      </c>
      <c r="H12622" s="24" t="str">
        <f aca="false">INDEX(Customers!$B$2:$B$601,MATCH(C12622,Customers!$A$2:$A$601,0))</f>
        <v>Nairobi</v>
      </c>
      <c r="I12622" s="43" t="n">
        <f aca="false">ROUND(MIN(INDEX(Assumptions!$D$13:$D$18,MATCH(E12622,Assumptions!$A$13:$A$18,0)),MAX(INDEX(Assumptions!$C$13:$C$18,MATCH(E12622,Assumptions!$A$13:$A$18,0)),INDEX(Assumptions!$B$13:$B$18,MATCH(E12622,Assumptions!$A$13:$A$18,0))*F12622)),2)</f>
        <v>27.8</v>
      </c>
    </row>
    <row r="12623" customFormat="false" ht="15" hidden="false" customHeight="false" outlineLevel="0" collapsed="false">
      <c r="A12623" s="24" t="s">
        <v>13446</v>
      </c>
      <c r="B12623" s="39" t="n">
        <v>46286</v>
      </c>
      <c r="C12623" s="24" t="s">
        <v>610</v>
      </c>
      <c r="D12623" s="24" t="s">
        <v>826</v>
      </c>
      <c r="E12623" s="24" t="s">
        <v>109</v>
      </c>
      <c r="F12623" s="38" t="n">
        <v>720</v>
      </c>
      <c r="G12623" s="42" t="n">
        <f aca="false">DATE(YEAR(B12623),MONTH(B12623),1)</f>
        <v>46266</v>
      </c>
      <c r="H12623" s="24" t="str">
        <f aca="false">INDEX(Customers!$B$2:$B$601,MATCH(C12623,Customers!$A$2:$A$601,0))</f>
        <v>Nairobi</v>
      </c>
      <c r="I12623" s="43" t="n">
        <f aca="false">ROUND(MIN(INDEX(Assumptions!$D$13:$D$18,MATCH(E12623,Assumptions!$A$13:$A$18,0)),MAX(INDEX(Assumptions!$C$13:$C$18,MATCH(E12623,Assumptions!$A$13:$A$18,0)),INDEX(Assumptions!$B$13:$B$18,MATCH(E12623,Assumptions!$A$13:$A$18,0))*F12623)),2)</f>
        <v>2.88</v>
      </c>
    </row>
    <row r="12624" customFormat="false" ht="15" hidden="false" customHeight="false" outlineLevel="0" collapsed="false">
      <c r="A12624" s="24" t="s">
        <v>13447</v>
      </c>
      <c r="B12624" s="39" t="n">
        <v>46286</v>
      </c>
      <c r="C12624" s="24" t="s">
        <v>637</v>
      </c>
      <c r="D12624" s="24" t="s">
        <v>826</v>
      </c>
      <c r="E12624" s="24" t="s">
        <v>103</v>
      </c>
      <c r="F12624" s="38" t="n">
        <v>1500</v>
      </c>
      <c r="G12624" s="42" t="n">
        <f aca="false">DATE(YEAR(B12624),MONTH(B12624),1)</f>
        <v>46266</v>
      </c>
      <c r="H12624" s="24" t="str">
        <f aca="false">INDEX(Customers!$B$2:$B$601,MATCH(C12624,Customers!$A$2:$A$601,0))</f>
        <v>Western</v>
      </c>
      <c r="I12624" s="43" t="n">
        <f aca="false">ROUND(MIN(INDEX(Assumptions!$D$13:$D$18,MATCH(E12624,Assumptions!$A$13:$A$18,0)),MAX(INDEX(Assumptions!$C$13:$C$18,MATCH(E12624,Assumptions!$A$13:$A$18,0)),INDEX(Assumptions!$B$13:$B$18,MATCH(E12624,Assumptions!$A$13:$A$18,0))*F12624)),2)</f>
        <v>15</v>
      </c>
    </row>
    <row r="12625" customFormat="false" ht="15" hidden="false" customHeight="false" outlineLevel="0" collapsed="false">
      <c r="A12625" s="24" t="s">
        <v>13448</v>
      </c>
      <c r="B12625" s="39" t="n">
        <v>46286</v>
      </c>
      <c r="C12625" s="24" t="s">
        <v>644</v>
      </c>
      <c r="D12625" s="24" t="s">
        <v>826</v>
      </c>
      <c r="E12625" s="24" t="s">
        <v>103</v>
      </c>
      <c r="F12625" s="38" t="n">
        <v>280</v>
      </c>
      <c r="G12625" s="42" t="n">
        <f aca="false">DATE(YEAR(B12625),MONTH(B12625),1)</f>
        <v>46266</v>
      </c>
      <c r="H12625" s="24" t="str">
        <f aca="false">INDEX(Customers!$B$2:$B$601,MATCH(C12625,Customers!$A$2:$A$601,0))</f>
        <v>Western</v>
      </c>
      <c r="I12625" s="43" t="n">
        <f aca="false">ROUND(MIN(INDEX(Assumptions!$D$13:$D$18,MATCH(E12625,Assumptions!$A$13:$A$18,0)),MAX(INDEX(Assumptions!$C$13:$C$18,MATCH(E12625,Assumptions!$A$13:$A$18,0)),INDEX(Assumptions!$B$13:$B$18,MATCH(E12625,Assumptions!$A$13:$A$18,0))*F12625)),2)</f>
        <v>5</v>
      </c>
    </row>
    <row r="12626" customFormat="false" ht="15" hidden="false" customHeight="false" outlineLevel="0" collapsed="false">
      <c r="A12626" s="24" t="s">
        <v>13449</v>
      </c>
      <c r="B12626" s="39" t="n">
        <v>46286</v>
      </c>
      <c r="C12626" s="24" t="s">
        <v>666</v>
      </c>
      <c r="D12626" s="24" t="s">
        <v>826</v>
      </c>
      <c r="E12626" s="24" t="s">
        <v>113</v>
      </c>
      <c r="F12626" s="38" t="n">
        <v>99</v>
      </c>
      <c r="G12626" s="42" t="n">
        <f aca="false">DATE(YEAR(B12626),MONTH(B12626),1)</f>
        <v>46266</v>
      </c>
      <c r="H12626" s="24" t="str">
        <f aca="false">INDEX(Customers!$B$2:$B$601,MATCH(C12626,Customers!$A$2:$A$601,0))</f>
        <v>Nairobi</v>
      </c>
      <c r="I12626" s="43" t="n">
        <f aca="false">ROUND(MIN(INDEX(Assumptions!$D$13:$D$18,MATCH(E12626,Assumptions!$A$13:$A$18,0)),MAX(INDEX(Assumptions!$C$13:$C$18,MATCH(E12626,Assumptions!$A$13:$A$18,0)),INDEX(Assumptions!$B$13:$B$18,MATCH(E12626,Assumptions!$A$13:$A$18,0))*F12626)),2)</f>
        <v>4.95</v>
      </c>
    </row>
    <row r="12627" customFormat="false" ht="15" hidden="false" customHeight="false" outlineLevel="0" collapsed="false">
      <c r="A12627" s="24" t="s">
        <v>13450</v>
      </c>
      <c r="B12627" s="39" t="n">
        <v>46286</v>
      </c>
      <c r="C12627" s="24" t="s">
        <v>673</v>
      </c>
      <c r="D12627" s="24" t="s">
        <v>826</v>
      </c>
      <c r="E12627" s="24" t="s">
        <v>113</v>
      </c>
      <c r="F12627" s="38" t="n">
        <v>1000</v>
      </c>
      <c r="G12627" s="42" t="n">
        <f aca="false">DATE(YEAR(B12627),MONTH(B12627),1)</f>
        <v>46266</v>
      </c>
      <c r="H12627" s="24" t="str">
        <f aca="false">INDEX(Customers!$B$2:$B$601,MATCH(C12627,Customers!$A$2:$A$601,0))</f>
        <v>Nairobi</v>
      </c>
      <c r="I12627" s="43" t="n">
        <f aca="false">ROUND(MIN(INDEX(Assumptions!$D$13:$D$18,MATCH(E12627,Assumptions!$A$13:$A$18,0)),MAX(INDEX(Assumptions!$C$13:$C$18,MATCH(E12627,Assumptions!$A$13:$A$18,0)),INDEX(Assumptions!$B$13:$B$18,MATCH(E12627,Assumptions!$A$13:$A$18,0))*F12627)),2)</f>
        <v>50</v>
      </c>
    </row>
    <row r="12628" customFormat="false" ht="15" hidden="false" customHeight="false" outlineLevel="0" collapsed="false">
      <c r="A12628" s="24" t="s">
        <v>13451</v>
      </c>
      <c r="B12628" s="39" t="n">
        <v>46286</v>
      </c>
      <c r="C12628" s="24" t="s">
        <v>751</v>
      </c>
      <c r="D12628" s="24" t="s">
        <v>826</v>
      </c>
      <c r="E12628" s="24" t="s">
        <v>109</v>
      </c>
      <c r="F12628" s="38" t="n">
        <v>4270</v>
      </c>
      <c r="G12628" s="42" t="n">
        <f aca="false">DATE(YEAR(B12628),MONTH(B12628),1)</f>
        <v>46266</v>
      </c>
      <c r="H12628" s="24" t="str">
        <f aca="false">INDEX(Customers!$B$2:$B$601,MATCH(C12628,Customers!$A$2:$A$601,0))</f>
        <v>Coast</v>
      </c>
      <c r="I12628" s="43" t="n">
        <f aca="false">ROUND(MIN(INDEX(Assumptions!$D$13:$D$18,MATCH(E12628,Assumptions!$A$13:$A$18,0)),MAX(INDEX(Assumptions!$C$13:$C$18,MATCH(E12628,Assumptions!$A$13:$A$18,0)),INDEX(Assumptions!$B$13:$B$18,MATCH(E12628,Assumptions!$A$13:$A$18,0))*F12628)),2)</f>
        <v>17.08</v>
      </c>
    </row>
    <row r="12629" customFormat="false" ht="15" hidden="false" customHeight="false" outlineLevel="0" collapsed="false">
      <c r="A12629" s="24" t="s">
        <v>13452</v>
      </c>
      <c r="B12629" s="39" t="n">
        <v>46286</v>
      </c>
      <c r="C12629" s="24" t="s">
        <v>757</v>
      </c>
      <c r="D12629" s="24" t="s">
        <v>178</v>
      </c>
      <c r="E12629" s="24" t="s">
        <v>107</v>
      </c>
      <c r="F12629" s="38" t="n">
        <v>2760</v>
      </c>
      <c r="G12629" s="42" t="n">
        <f aca="false">DATE(YEAR(B12629),MONTH(B12629),1)</f>
        <v>46266</v>
      </c>
      <c r="H12629" s="24" t="str">
        <f aca="false">INDEX(Customers!$B$2:$B$601,MATCH(C12629,Customers!$A$2:$A$601,0))</f>
        <v>Rift Valley</v>
      </c>
      <c r="I12629" s="43" t="n">
        <f aca="false">ROUND(MIN(INDEX(Assumptions!$D$13:$D$18,MATCH(E12629,Assumptions!$A$13:$A$18,0)),MAX(INDEX(Assumptions!$C$13:$C$18,MATCH(E12629,Assumptions!$A$13:$A$18,0)),INDEX(Assumptions!$B$13:$B$18,MATCH(E12629,Assumptions!$A$13:$A$18,0))*F12629)),2)</f>
        <v>0</v>
      </c>
    </row>
    <row r="12630" customFormat="false" ht="15" hidden="false" customHeight="false" outlineLevel="0" collapsed="false">
      <c r="A12630" s="24" t="s">
        <v>13453</v>
      </c>
      <c r="B12630" s="39" t="n">
        <v>46286</v>
      </c>
      <c r="C12630" s="24" t="s">
        <v>787</v>
      </c>
      <c r="D12630" s="24" t="s">
        <v>826</v>
      </c>
      <c r="E12630" s="24" t="s">
        <v>113</v>
      </c>
      <c r="F12630" s="38" t="n">
        <v>500</v>
      </c>
      <c r="G12630" s="42" t="n">
        <f aca="false">DATE(YEAR(B12630),MONTH(B12630),1)</f>
        <v>46266</v>
      </c>
      <c r="H12630" s="24" t="str">
        <f aca="false">INDEX(Customers!$B$2:$B$601,MATCH(C12630,Customers!$A$2:$A$601,0))</f>
        <v>Eastern</v>
      </c>
      <c r="I12630" s="43" t="n">
        <f aca="false">ROUND(MIN(INDEX(Assumptions!$D$13:$D$18,MATCH(E12630,Assumptions!$A$13:$A$18,0)),MAX(INDEX(Assumptions!$C$13:$C$18,MATCH(E12630,Assumptions!$A$13:$A$18,0)),INDEX(Assumptions!$B$13:$B$18,MATCH(E12630,Assumptions!$A$13:$A$18,0))*F12630)),2)</f>
        <v>25</v>
      </c>
    </row>
    <row r="12631" customFormat="false" ht="15" hidden="false" customHeight="false" outlineLevel="0" collapsed="false">
      <c r="A12631" s="24" t="s">
        <v>13454</v>
      </c>
      <c r="B12631" s="39" t="n">
        <v>46286</v>
      </c>
      <c r="C12631" s="24" t="s">
        <v>803</v>
      </c>
      <c r="D12631" s="24" t="s">
        <v>826</v>
      </c>
      <c r="E12631" s="24" t="s">
        <v>111</v>
      </c>
      <c r="F12631" s="38" t="n">
        <v>200</v>
      </c>
      <c r="G12631" s="42" t="n">
        <f aca="false">DATE(YEAR(B12631),MONTH(B12631),1)</f>
        <v>46266</v>
      </c>
      <c r="H12631" s="24" t="str">
        <f aca="false">INDEX(Customers!$B$2:$B$601,MATCH(C12631,Customers!$A$2:$A$601,0))</f>
        <v>Nairobi</v>
      </c>
      <c r="I12631" s="43" t="n">
        <f aca="false">ROUND(MIN(INDEX(Assumptions!$D$13:$D$18,MATCH(E12631,Assumptions!$A$13:$A$18,0)),MAX(INDEX(Assumptions!$C$13:$C$18,MATCH(E12631,Assumptions!$A$13:$A$18,0)),INDEX(Assumptions!$B$13:$B$18,MATCH(E12631,Assumptions!$A$13:$A$18,0))*F12631)),2)</f>
        <v>8</v>
      </c>
    </row>
    <row r="12632" customFormat="false" ht="15" hidden="false" customHeight="false" outlineLevel="0" collapsed="false">
      <c r="A12632" s="24" t="s">
        <v>13455</v>
      </c>
      <c r="B12632" s="39" t="n">
        <v>46287</v>
      </c>
      <c r="C12632" s="24" t="s">
        <v>231</v>
      </c>
      <c r="D12632" s="24" t="s">
        <v>826</v>
      </c>
      <c r="E12632" s="24" t="s">
        <v>113</v>
      </c>
      <c r="F12632" s="38" t="n">
        <v>250</v>
      </c>
      <c r="G12632" s="42" t="n">
        <f aca="false">DATE(YEAR(B12632),MONTH(B12632),1)</f>
        <v>46266</v>
      </c>
      <c r="H12632" s="24" t="str">
        <f aca="false">INDEX(Customers!$B$2:$B$601,MATCH(C12632,Customers!$A$2:$A$601,0))</f>
        <v>Eastern</v>
      </c>
      <c r="I12632" s="43" t="n">
        <f aca="false">ROUND(MIN(INDEX(Assumptions!$D$13:$D$18,MATCH(E12632,Assumptions!$A$13:$A$18,0)),MAX(INDEX(Assumptions!$C$13:$C$18,MATCH(E12632,Assumptions!$A$13:$A$18,0)),INDEX(Assumptions!$B$13:$B$18,MATCH(E12632,Assumptions!$A$13:$A$18,0))*F12632)),2)</f>
        <v>12.5</v>
      </c>
    </row>
    <row r="12633" customFormat="false" ht="15" hidden="false" customHeight="false" outlineLevel="0" collapsed="false">
      <c r="A12633" s="24" t="s">
        <v>13456</v>
      </c>
      <c r="B12633" s="39" t="n">
        <v>46287</v>
      </c>
      <c r="C12633" s="24" t="s">
        <v>238</v>
      </c>
      <c r="D12633" s="24" t="s">
        <v>152</v>
      </c>
      <c r="E12633" s="24" t="s">
        <v>105</v>
      </c>
      <c r="F12633" s="38" t="n">
        <v>1380</v>
      </c>
      <c r="G12633" s="42" t="n">
        <f aca="false">DATE(YEAR(B12633),MONTH(B12633),1)</f>
        <v>46266</v>
      </c>
      <c r="H12633" s="24" t="str">
        <f aca="false">INDEX(Customers!$B$2:$B$601,MATCH(C12633,Customers!$A$2:$A$601,0))</f>
        <v>Nairobi</v>
      </c>
      <c r="I12633" s="43" t="n">
        <f aca="false">ROUND(MIN(INDEX(Assumptions!$D$13:$D$18,MATCH(E12633,Assumptions!$A$13:$A$18,0)),MAX(INDEX(Assumptions!$C$13:$C$18,MATCH(E12633,Assumptions!$A$13:$A$18,0)),INDEX(Assumptions!$B$13:$B$18,MATCH(E12633,Assumptions!$A$13:$A$18,0))*F12633)),2)</f>
        <v>20.7</v>
      </c>
    </row>
    <row r="12634" customFormat="false" ht="15" hidden="false" customHeight="false" outlineLevel="0" collapsed="false">
      <c r="A12634" s="24" t="s">
        <v>13457</v>
      </c>
      <c r="B12634" s="39" t="n">
        <v>46287</v>
      </c>
      <c r="C12634" s="24" t="s">
        <v>243</v>
      </c>
      <c r="D12634" s="24" t="s">
        <v>183</v>
      </c>
      <c r="E12634" s="24" t="s">
        <v>107</v>
      </c>
      <c r="F12634" s="38" t="n">
        <v>35070</v>
      </c>
      <c r="G12634" s="42" t="n">
        <f aca="false">DATE(YEAR(B12634),MONTH(B12634),1)</f>
        <v>46266</v>
      </c>
      <c r="H12634" s="24" t="str">
        <f aca="false">INDEX(Customers!$B$2:$B$601,MATCH(C12634,Customers!$A$2:$A$601,0))</f>
        <v>Coast</v>
      </c>
      <c r="I12634" s="43" t="n">
        <f aca="false">ROUND(MIN(INDEX(Assumptions!$D$13:$D$18,MATCH(E12634,Assumptions!$A$13:$A$18,0)),MAX(INDEX(Assumptions!$C$13:$C$18,MATCH(E12634,Assumptions!$A$13:$A$18,0)),INDEX(Assumptions!$B$13:$B$18,MATCH(E12634,Assumptions!$A$13:$A$18,0))*F12634)),2)</f>
        <v>0</v>
      </c>
    </row>
    <row r="12635" customFormat="false" ht="15" hidden="false" customHeight="false" outlineLevel="0" collapsed="false">
      <c r="A12635" s="24" t="s">
        <v>13458</v>
      </c>
      <c r="B12635" s="39" t="n">
        <v>46287</v>
      </c>
      <c r="C12635" s="24" t="s">
        <v>253</v>
      </c>
      <c r="D12635" s="24" t="s">
        <v>826</v>
      </c>
      <c r="E12635" s="24" t="s">
        <v>113</v>
      </c>
      <c r="F12635" s="38" t="n">
        <v>99</v>
      </c>
      <c r="G12635" s="42" t="n">
        <f aca="false">DATE(YEAR(B12635),MONTH(B12635),1)</f>
        <v>46266</v>
      </c>
      <c r="H12635" s="24" t="str">
        <f aca="false">INDEX(Customers!$B$2:$B$601,MATCH(C12635,Customers!$A$2:$A$601,0))</f>
        <v>Western</v>
      </c>
      <c r="I12635" s="43" t="n">
        <f aca="false">ROUND(MIN(INDEX(Assumptions!$D$13:$D$18,MATCH(E12635,Assumptions!$A$13:$A$18,0)),MAX(INDEX(Assumptions!$C$13:$C$18,MATCH(E12635,Assumptions!$A$13:$A$18,0)),INDEX(Assumptions!$B$13:$B$18,MATCH(E12635,Assumptions!$A$13:$A$18,0))*F12635)),2)</f>
        <v>4.95</v>
      </c>
    </row>
    <row r="12636" customFormat="false" ht="15" hidden="false" customHeight="false" outlineLevel="0" collapsed="false">
      <c r="A12636" s="24" t="s">
        <v>13459</v>
      </c>
      <c r="B12636" s="39" t="n">
        <v>46287</v>
      </c>
      <c r="C12636" s="24" t="s">
        <v>254</v>
      </c>
      <c r="D12636" s="24" t="s">
        <v>826</v>
      </c>
      <c r="E12636" s="24" t="s">
        <v>111</v>
      </c>
      <c r="F12636" s="38" t="n">
        <v>50</v>
      </c>
      <c r="G12636" s="42" t="n">
        <f aca="false">DATE(YEAR(B12636),MONTH(B12636),1)</f>
        <v>46266</v>
      </c>
      <c r="H12636" s="24" t="str">
        <f aca="false">INDEX(Customers!$B$2:$B$601,MATCH(C12636,Customers!$A$2:$A$601,0))</f>
        <v>Rift Valley</v>
      </c>
      <c r="I12636" s="43" t="n">
        <f aca="false">ROUND(MIN(INDEX(Assumptions!$D$13:$D$18,MATCH(E12636,Assumptions!$A$13:$A$18,0)),MAX(INDEX(Assumptions!$C$13:$C$18,MATCH(E12636,Assumptions!$A$13:$A$18,0)),INDEX(Assumptions!$B$13:$B$18,MATCH(E12636,Assumptions!$A$13:$A$18,0))*F12636)),2)</f>
        <v>2</v>
      </c>
    </row>
    <row r="12637" customFormat="false" ht="15" hidden="false" customHeight="false" outlineLevel="0" collapsed="false">
      <c r="A12637" s="24" t="s">
        <v>13460</v>
      </c>
      <c r="B12637" s="39" t="n">
        <v>46287</v>
      </c>
      <c r="C12637" s="24" t="s">
        <v>261</v>
      </c>
      <c r="D12637" s="24" t="s">
        <v>826</v>
      </c>
      <c r="E12637" s="24" t="s">
        <v>111</v>
      </c>
      <c r="F12637" s="38" t="n">
        <v>50</v>
      </c>
      <c r="G12637" s="42" t="n">
        <f aca="false">DATE(YEAR(B12637),MONTH(B12637),1)</f>
        <v>46266</v>
      </c>
      <c r="H12637" s="24" t="str">
        <f aca="false">INDEX(Customers!$B$2:$B$601,MATCH(C12637,Customers!$A$2:$A$601,0))</f>
        <v>Coast</v>
      </c>
      <c r="I12637" s="43" t="n">
        <f aca="false">ROUND(MIN(INDEX(Assumptions!$D$13:$D$18,MATCH(E12637,Assumptions!$A$13:$A$18,0)),MAX(INDEX(Assumptions!$C$13:$C$18,MATCH(E12637,Assumptions!$A$13:$A$18,0)),INDEX(Assumptions!$B$13:$B$18,MATCH(E12637,Assumptions!$A$13:$A$18,0))*F12637)),2)</f>
        <v>2</v>
      </c>
    </row>
    <row r="12638" customFormat="false" ht="15" hidden="false" customHeight="false" outlineLevel="0" collapsed="false">
      <c r="A12638" s="24" t="s">
        <v>13461</v>
      </c>
      <c r="B12638" s="39" t="n">
        <v>46287</v>
      </c>
      <c r="C12638" s="24" t="s">
        <v>285</v>
      </c>
      <c r="D12638" s="24" t="s">
        <v>207</v>
      </c>
      <c r="E12638" s="24" t="s">
        <v>105</v>
      </c>
      <c r="F12638" s="38" t="n">
        <v>11060</v>
      </c>
      <c r="G12638" s="42" t="n">
        <f aca="false">DATE(YEAR(B12638),MONTH(B12638),1)</f>
        <v>46266</v>
      </c>
      <c r="H12638" s="24" t="str">
        <f aca="false">INDEX(Customers!$B$2:$B$601,MATCH(C12638,Customers!$A$2:$A$601,0))</f>
        <v>Eastern</v>
      </c>
      <c r="I12638" s="43" t="n">
        <f aca="false">ROUND(MIN(INDEX(Assumptions!$D$13:$D$18,MATCH(E12638,Assumptions!$A$13:$A$18,0)),MAX(INDEX(Assumptions!$C$13:$C$18,MATCH(E12638,Assumptions!$A$13:$A$18,0)),INDEX(Assumptions!$B$13:$B$18,MATCH(E12638,Assumptions!$A$13:$A$18,0))*F12638)),2)</f>
        <v>165.9</v>
      </c>
    </row>
    <row r="12639" customFormat="false" ht="15" hidden="false" customHeight="false" outlineLevel="0" collapsed="false">
      <c r="A12639" s="24" t="s">
        <v>13462</v>
      </c>
      <c r="B12639" s="39" t="n">
        <v>46287</v>
      </c>
      <c r="C12639" s="24" t="s">
        <v>288</v>
      </c>
      <c r="D12639" s="24" t="s">
        <v>170</v>
      </c>
      <c r="E12639" s="24" t="s">
        <v>105</v>
      </c>
      <c r="F12639" s="38" t="n">
        <v>11770</v>
      </c>
      <c r="G12639" s="42" t="n">
        <f aca="false">DATE(YEAR(B12639),MONTH(B12639),1)</f>
        <v>46266</v>
      </c>
      <c r="H12639" s="24" t="str">
        <f aca="false">INDEX(Customers!$B$2:$B$601,MATCH(C12639,Customers!$A$2:$A$601,0))</f>
        <v>Central</v>
      </c>
      <c r="I12639" s="43" t="n">
        <f aca="false">ROUND(MIN(INDEX(Assumptions!$D$13:$D$18,MATCH(E12639,Assumptions!$A$13:$A$18,0)),MAX(INDEX(Assumptions!$C$13:$C$18,MATCH(E12639,Assumptions!$A$13:$A$18,0)),INDEX(Assumptions!$B$13:$B$18,MATCH(E12639,Assumptions!$A$13:$A$18,0))*F12639)),2)</f>
        <v>176.55</v>
      </c>
    </row>
    <row r="12640" customFormat="false" ht="15" hidden="false" customHeight="false" outlineLevel="0" collapsed="false">
      <c r="A12640" s="24" t="s">
        <v>13463</v>
      </c>
      <c r="B12640" s="39" t="n">
        <v>46287</v>
      </c>
      <c r="C12640" s="24" t="s">
        <v>301</v>
      </c>
      <c r="D12640" s="24" t="s">
        <v>826</v>
      </c>
      <c r="E12640" s="24" t="s">
        <v>103</v>
      </c>
      <c r="F12640" s="38" t="n">
        <v>1470</v>
      </c>
      <c r="G12640" s="42" t="n">
        <f aca="false">DATE(YEAR(B12640),MONTH(B12640),1)</f>
        <v>46266</v>
      </c>
      <c r="H12640" s="24" t="str">
        <f aca="false">INDEX(Customers!$B$2:$B$601,MATCH(C12640,Customers!$A$2:$A$601,0))</f>
        <v>Nairobi</v>
      </c>
      <c r="I12640" s="43" t="n">
        <f aca="false">ROUND(MIN(INDEX(Assumptions!$D$13:$D$18,MATCH(E12640,Assumptions!$A$13:$A$18,0)),MAX(INDEX(Assumptions!$C$13:$C$18,MATCH(E12640,Assumptions!$A$13:$A$18,0)),INDEX(Assumptions!$B$13:$B$18,MATCH(E12640,Assumptions!$A$13:$A$18,0))*F12640)),2)</f>
        <v>14.7</v>
      </c>
    </row>
    <row r="12641" customFormat="false" ht="15" hidden="false" customHeight="false" outlineLevel="0" collapsed="false">
      <c r="A12641" s="24" t="s">
        <v>13464</v>
      </c>
      <c r="B12641" s="39" t="n">
        <v>46287</v>
      </c>
      <c r="C12641" s="24" t="s">
        <v>315</v>
      </c>
      <c r="D12641" s="24" t="s">
        <v>826</v>
      </c>
      <c r="E12641" s="24" t="s">
        <v>111</v>
      </c>
      <c r="F12641" s="38" t="n">
        <v>20</v>
      </c>
      <c r="G12641" s="42" t="n">
        <f aca="false">DATE(YEAR(B12641),MONTH(B12641),1)</f>
        <v>46266</v>
      </c>
      <c r="H12641" s="24" t="str">
        <f aca="false">INDEX(Customers!$B$2:$B$601,MATCH(C12641,Customers!$A$2:$A$601,0))</f>
        <v>Coast</v>
      </c>
      <c r="I12641" s="43" t="n">
        <f aca="false">ROUND(MIN(INDEX(Assumptions!$D$13:$D$18,MATCH(E12641,Assumptions!$A$13:$A$18,0)),MAX(INDEX(Assumptions!$C$13:$C$18,MATCH(E12641,Assumptions!$A$13:$A$18,0)),INDEX(Assumptions!$B$13:$B$18,MATCH(E12641,Assumptions!$A$13:$A$18,0))*F12641)),2)</f>
        <v>0.8</v>
      </c>
    </row>
    <row r="12642" customFormat="false" ht="15" hidden="false" customHeight="false" outlineLevel="0" collapsed="false">
      <c r="A12642" s="24" t="s">
        <v>13465</v>
      </c>
      <c r="B12642" s="39" t="n">
        <v>46287</v>
      </c>
      <c r="C12642" s="24" t="s">
        <v>321</v>
      </c>
      <c r="D12642" s="24" t="s">
        <v>198</v>
      </c>
      <c r="E12642" s="24" t="s">
        <v>105</v>
      </c>
      <c r="F12642" s="38" t="n">
        <v>5840</v>
      </c>
      <c r="G12642" s="42" t="n">
        <f aca="false">DATE(YEAR(B12642),MONTH(B12642),1)</f>
        <v>46266</v>
      </c>
      <c r="H12642" s="24" t="str">
        <f aca="false">INDEX(Customers!$B$2:$B$601,MATCH(C12642,Customers!$A$2:$A$601,0))</f>
        <v>Western</v>
      </c>
      <c r="I12642" s="43" t="n">
        <f aca="false">ROUND(MIN(INDEX(Assumptions!$D$13:$D$18,MATCH(E12642,Assumptions!$A$13:$A$18,0)),MAX(INDEX(Assumptions!$C$13:$C$18,MATCH(E12642,Assumptions!$A$13:$A$18,0)),INDEX(Assumptions!$B$13:$B$18,MATCH(E12642,Assumptions!$A$13:$A$18,0))*F12642)),2)</f>
        <v>87.6</v>
      </c>
    </row>
    <row r="12643" customFormat="false" ht="15" hidden="false" customHeight="false" outlineLevel="0" collapsed="false">
      <c r="A12643" s="24" t="s">
        <v>13466</v>
      </c>
      <c r="B12643" s="39" t="n">
        <v>46287</v>
      </c>
      <c r="C12643" s="24" t="s">
        <v>324</v>
      </c>
      <c r="D12643" s="24" t="s">
        <v>826</v>
      </c>
      <c r="E12643" s="24" t="s">
        <v>111</v>
      </c>
      <c r="F12643" s="38" t="n">
        <v>500</v>
      </c>
      <c r="G12643" s="42" t="n">
        <f aca="false">DATE(YEAR(B12643),MONTH(B12643),1)</f>
        <v>46266</v>
      </c>
      <c r="H12643" s="24" t="str">
        <f aca="false">INDEX(Customers!$B$2:$B$601,MATCH(C12643,Customers!$A$2:$A$601,0))</f>
        <v>Central</v>
      </c>
      <c r="I12643" s="43" t="n">
        <f aca="false">ROUND(MIN(INDEX(Assumptions!$D$13:$D$18,MATCH(E12643,Assumptions!$A$13:$A$18,0)),MAX(INDEX(Assumptions!$C$13:$C$18,MATCH(E12643,Assumptions!$A$13:$A$18,0)),INDEX(Assumptions!$B$13:$B$18,MATCH(E12643,Assumptions!$A$13:$A$18,0))*F12643)),2)</f>
        <v>20</v>
      </c>
    </row>
    <row r="12644" customFormat="false" ht="15" hidden="false" customHeight="false" outlineLevel="0" collapsed="false">
      <c r="A12644" s="24" t="s">
        <v>13467</v>
      </c>
      <c r="B12644" s="39" t="n">
        <v>46287</v>
      </c>
      <c r="C12644" s="24" t="s">
        <v>337</v>
      </c>
      <c r="D12644" s="24" t="s">
        <v>152</v>
      </c>
      <c r="E12644" s="24" t="s">
        <v>105</v>
      </c>
      <c r="F12644" s="38" t="n">
        <v>8760</v>
      </c>
      <c r="G12644" s="42" t="n">
        <f aca="false">DATE(YEAR(B12644),MONTH(B12644),1)</f>
        <v>46266</v>
      </c>
      <c r="H12644" s="24" t="str">
        <f aca="false">INDEX(Customers!$B$2:$B$601,MATCH(C12644,Customers!$A$2:$A$601,0))</f>
        <v>Nairobi</v>
      </c>
      <c r="I12644" s="43" t="n">
        <f aca="false">ROUND(MIN(INDEX(Assumptions!$D$13:$D$18,MATCH(E12644,Assumptions!$A$13:$A$18,0)),MAX(INDEX(Assumptions!$C$13:$C$18,MATCH(E12644,Assumptions!$A$13:$A$18,0)),INDEX(Assumptions!$B$13:$B$18,MATCH(E12644,Assumptions!$A$13:$A$18,0))*F12644)),2)</f>
        <v>131.4</v>
      </c>
    </row>
    <row r="12645" customFormat="false" ht="15" hidden="false" customHeight="false" outlineLevel="0" collapsed="false">
      <c r="A12645" s="24" t="s">
        <v>13468</v>
      </c>
      <c r="B12645" s="39" t="n">
        <v>46287</v>
      </c>
      <c r="C12645" s="24" t="s">
        <v>361</v>
      </c>
      <c r="D12645" s="24" t="s">
        <v>176</v>
      </c>
      <c r="E12645" s="24" t="s">
        <v>107</v>
      </c>
      <c r="F12645" s="38" t="n">
        <v>2740</v>
      </c>
      <c r="G12645" s="42" t="n">
        <f aca="false">DATE(YEAR(B12645),MONTH(B12645),1)</f>
        <v>46266</v>
      </c>
      <c r="H12645" s="24" t="str">
        <f aca="false">INDEX(Customers!$B$2:$B$601,MATCH(C12645,Customers!$A$2:$A$601,0))</f>
        <v>Rift Valley</v>
      </c>
      <c r="I12645" s="43" t="n">
        <f aca="false">ROUND(MIN(INDEX(Assumptions!$D$13:$D$18,MATCH(E12645,Assumptions!$A$13:$A$18,0)),MAX(INDEX(Assumptions!$C$13:$C$18,MATCH(E12645,Assumptions!$A$13:$A$18,0)),INDEX(Assumptions!$B$13:$B$18,MATCH(E12645,Assumptions!$A$13:$A$18,0))*F12645)),2)</f>
        <v>0</v>
      </c>
    </row>
    <row r="12646" customFormat="false" ht="15" hidden="false" customHeight="false" outlineLevel="0" collapsed="false">
      <c r="A12646" s="24" t="s">
        <v>13469</v>
      </c>
      <c r="B12646" s="39" t="n">
        <v>46287</v>
      </c>
      <c r="C12646" s="24" t="s">
        <v>381</v>
      </c>
      <c r="D12646" s="24" t="s">
        <v>826</v>
      </c>
      <c r="E12646" s="24" t="s">
        <v>113</v>
      </c>
      <c r="F12646" s="38" t="n">
        <v>250</v>
      </c>
      <c r="G12646" s="42" t="n">
        <f aca="false">DATE(YEAR(B12646),MONTH(B12646),1)</f>
        <v>46266</v>
      </c>
      <c r="H12646" s="24" t="str">
        <f aca="false">INDEX(Customers!$B$2:$B$601,MATCH(C12646,Customers!$A$2:$A$601,0))</f>
        <v>Rift Valley</v>
      </c>
      <c r="I12646" s="43" t="n">
        <f aca="false">ROUND(MIN(INDEX(Assumptions!$D$13:$D$18,MATCH(E12646,Assumptions!$A$13:$A$18,0)),MAX(INDEX(Assumptions!$C$13:$C$18,MATCH(E12646,Assumptions!$A$13:$A$18,0)),INDEX(Assumptions!$B$13:$B$18,MATCH(E12646,Assumptions!$A$13:$A$18,0))*F12646)),2)</f>
        <v>12.5</v>
      </c>
    </row>
    <row r="12647" customFormat="false" ht="15" hidden="false" customHeight="false" outlineLevel="0" collapsed="false">
      <c r="A12647" s="24" t="s">
        <v>13470</v>
      </c>
      <c r="B12647" s="39" t="n">
        <v>46287</v>
      </c>
      <c r="C12647" s="24" t="s">
        <v>385</v>
      </c>
      <c r="D12647" s="24" t="s">
        <v>826</v>
      </c>
      <c r="E12647" s="24" t="s">
        <v>111</v>
      </c>
      <c r="F12647" s="38" t="n">
        <v>100</v>
      </c>
      <c r="G12647" s="42" t="n">
        <f aca="false">DATE(YEAR(B12647),MONTH(B12647),1)</f>
        <v>46266</v>
      </c>
      <c r="H12647" s="24" t="str">
        <f aca="false">INDEX(Customers!$B$2:$B$601,MATCH(C12647,Customers!$A$2:$A$601,0))</f>
        <v>Central</v>
      </c>
      <c r="I12647" s="43" t="n">
        <f aca="false">ROUND(MIN(INDEX(Assumptions!$D$13:$D$18,MATCH(E12647,Assumptions!$A$13:$A$18,0)),MAX(INDEX(Assumptions!$C$13:$C$18,MATCH(E12647,Assumptions!$A$13:$A$18,0)),INDEX(Assumptions!$B$13:$B$18,MATCH(E12647,Assumptions!$A$13:$A$18,0))*F12647)),2)</f>
        <v>4</v>
      </c>
    </row>
    <row r="12648" customFormat="false" ht="15" hidden="false" customHeight="false" outlineLevel="0" collapsed="false">
      <c r="A12648" s="24" t="s">
        <v>13471</v>
      </c>
      <c r="B12648" s="39" t="n">
        <v>46287</v>
      </c>
      <c r="C12648" s="24" t="s">
        <v>385</v>
      </c>
      <c r="D12648" s="24" t="s">
        <v>165</v>
      </c>
      <c r="E12648" s="24" t="s">
        <v>105</v>
      </c>
      <c r="F12648" s="38" t="n">
        <v>32720</v>
      </c>
      <c r="G12648" s="42" t="n">
        <f aca="false">DATE(YEAR(B12648),MONTH(B12648),1)</f>
        <v>46266</v>
      </c>
      <c r="H12648" s="24" t="str">
        <f aca="false">INDEX(Customers!$B$2:$B$601,MATCH(C12648,Customers!$A$2:$A$601,0))</f>
        <v>Central</v>
      </c>
      <c r="I12648" s="43" t="n">
        <f aca="false">ROUND(MIN(INDEX(Assumptions!$D$13:$D$18,MATCH(E12648,Assumptions!$A$13:$A$18,0)),MAX(INDEX(Assumptions!$C$13:$C$18,MATCH(E12648,Assumptions!$A$13:$A$18,0)),INDEX(Assumptions!$B$13:$B$18,MATCH(E12648,Assumptions!$A$13:$A$18,0))*F12648)),2)</f>
        <v>200</v>
      </c>
    </row>
    <row r="12649" customFormat="false" ht="15" hidden="false" customHeight="false" outlineLevel="0" collapsed="false">
      <c r="A12649" s="24" t="s">
        <v>13472</v>
      </c>
      <c r="B12649" s="39" t="n">
        <v>46287</v>
      </c>
      <c r="C12649" s="24" t="s">
        <v>404</v>
      </c>
      <c r="D12649" s="24" t="s">
        <v>826</v>
      </c>
      <c r="E12649" s="24" t="s">
        <v>103</v>
      </c>
      <c r="F12649" s="38" t="n">
        <v>1430</v>
      </c>
      <c r="G12649" s="42" t="n">
        <f aca="false">DATE(YEAR(B12649),MONTH(B12649),1)</f>
        <v>46266</v>
      </c>
      <c r="H12649" s="24" t="str">
        <f aca="false">INDEX(Customers!$B$2:$B$601,MATCH(C12649,Customers!$A$2:$A$601,0))</f>
        <v>Eastern</v>
      </c>
      <c r="I12649" s="43" t="n">
        <f aca="false">ROUND(MIN(INDEX(Assumptions!$D$13:$D$18,MATCH(E12649,Assumptions!$A$13:$A$18,0)),MAX(INDEX(Assumptions!$C$13:$C$18,MATCH(E12649,Assumptions!$A$13:$A$18,0)),INDEX(Assumptions!$B$13:$B$18,MATCH(E12649,Assumptions!$A$13:$A$18,0))*F12649)),2)</f>
        <v>14.3</v>
      </c>
    </row>
    <row r="12650" customFormat="false" ht="15" hidden="false" customHeight="false" outlineLevel="0" collapsed="false">
      <c r="A12650" s="24" t="s">
        <v>13473</v>
      </c>
      <c r="B12650" s="39" t="n">
        <v>46287</v>
      </c>
      <c r="C12650" s="24" t="s">
        <v>410</v>
      </c>
      <c r="D12650" s="24" t="s">
        <v>826</v>
      </c>
      <c r="E12650" s="24" t="s">
        <v>111</v>
      </c>
      <c r="F12650" s="38" t="n">
        <v>200</v>
      </c>
      <c r="G12650" s="42" t="n">
        <f aca="false">DATE(YEAR(B12650),MONTH(B12650),1)</f>
        <v>46266</v>
      </c>
      <c r="H12650" s="24" t="str">
        <f aca="false">INDEX(Customers!$B$2:$B$601,MATCH(C12650,Customers!$A$2:$A$601,0))</f>
        <v>Central</v>
      </c>
      <c r="I12650" s="43" t="n">
        <f aca="false">ROUND(MIN(INDEX(Assumptions!$D$13:$D$18,MATCH(E12650,Assumptions!$A$13:$A$18,0)),MAX(INDEX(Assumptions!$C$13:$C$18,MATCH(E12650,Assumptions!$A$13:$A$18,0)),INDEX(Assumptions!$B$13:$B$18,MATCH(E12650,Assumptions!$A$13:$A$18,0))*F12650)),2)</f>
        <v>8</v>
      </c>
    </row>
    <row r="12651" customFormat="false" ht="15" hidden="false" customHeight="false" outlineLevel="0" collapsed="false">
      <c r="A12651" s="24" t="s">
        <v>13474</v>
      </c>
      <c r="B12651" s="39" t="n">
        <v>46287</v>
      </c>
      <c r="C12651" s="24" t="s">
        <v>429</v>
      </c>
      <c r="D12651" s="24" t="s">
        <v>211</v>
      </c>
      <c r="E12651" s="24" t="s">
        <v>107</v>
      </c>
      <c r="F12651" s="38" t="n">
        <v>33210</v>
      </c>
      <c r="G12651" s="42" t="n">
        <f aca="false">DATE(YEAR(B12651),MONTH(B12651),1)</f>
        <v>46266</v>
      </c>
      <c r="H12651" s="24" t="str">
        <f aca="false">INDEX(Customers!$B$2:$B$601,MATCH(C12651,Customers!$A$2:$A$601,0))</f>
        <v>Eastern</v>
      </c>
      <c r="I12651" s="43" t="n">
        <f aca="false">ROUND(MIN(INDEX(Assumptions!$D$13:$D$18,MATCH(E12651,Assumptions!$A$13:$A$18,0)),MAX(INDEX(Assumptions!$C$13:$C$18,MATCH(E12651,Assumptions!$A$13:$A$18,0)),INDEX(Assumptions!$B$13:$B$18,MATCH(E12651,Assumptions!$A$13:$A$18,0))*F12651)),2)</f>
        <v>0</v>
      </c>
    </row>
    <row r="12652" customFormat="false" ht="15" hidden="false" customHeight="false" outlineLevel="0" collapsed="false">
      <c r="A12652" s="24" t="s">
        <v>13475</v>
      </c>
      <c r="B12652" s="39" t="n">
        <v>46287</v>
      </c>
      <c r="C12652" s="24" t="s">
        <v>437</v>
      </c>
      <c r="D12652" s="24" t="s">
        <v>826</v>
      </c>
      <c r="E12652" s="24" t="s">
        <v>113</v>
      </c>
      <c r="F12652" s="38" t="n">
        <v>250</v>
      </c>
      <c r="G12652" s="42" t="n">
        <f aca="false">DATE(YEAR(B12652),MONTH(B12652),1)</f>
        <v>46266</v>
      </c>
      <c r="H12652" s="24" t="str">
        <f aca="false">INDEX(Customers!$B$2:$B$601,MATCH(C12652,Customers!$A$2:$A$601,0))</f>
        <v>Nairobi</v>
      </c>
      <c r="I12652" s="43" t="n">
        <f aca="false">ROUND(MIN(INDEX(Assumptions!$D$13:$D$18,MATCH(E12652,Assumptions!$A$13:$A$18,0)),MAX(INDEX(Assumptions!$C$13:$C$18,MATCH(E12652,Assumptions!$A$13:$A$18,0)),INDEX(Assumptions!$B$13:$B$18,MATCH(E12652,Assumptions!$A$13:$A$18,0))*F12652)),2)</f>
        <v>12.5</v>
      </c>
    </row>
    <row r="12653" customFormat="false" ht="15" hidden="false" customHeight="false" outlineLevel="0" collapsed="false">
      <c r="A12653" s="24" t="s">
        <v>13476</v>
      </c>
      <c r="B12653" s="39" t="n">
        <v>46287</v>
      </c>
      <c r="C12653" s="24" t="s">
        <v>449</v>
      </c>
      <c r="D12653" s="24" t="s">
        <v>826</v>
      </c>
      <c r="E12653" s="24" t="s">
        <v>103</v>
      </c>
      <c r="F12653" s="38" t="n">
        <v>570</v>
      </c>
      <c r="G12653" s="42" t="n">
        <f aca="false">DATE(YEAR(B12653),MONTH(B12653),1)</f>
        <v>46266</v>
      </c>
      <c r="H12653" s="24" t="str">
        <f aca="false">INDEX(Customers!$B$2:$B$601,MATCH(C12653,Customers!$A$2:$A$601,0))</f>
        <v>Rift Valley</v>
      </c>
      <c r="I12653" s="43" t="n">
        <f aca="false">ROUND(MIN(INDEX(Assumptions!$D$13:$D$18,MATCH(E12653,Assumptions!$A$13:$A$18,0)),MAX(INDEX(Assumptions!$C$13:$C$18,MATCH(E12653,Assumptions!$A$13:$A$18,0)),INDEX(Assumptions!$B$13:$B$18,MATCH(E12653,Assumptions!$A$13:$A$18,0))*F12653)),2)</f>
        <v>5.7</v>
      </c>
    </row>
    <row r="12654" customFormat="false" ht="15" hidden="false" customHeight="false" outlineLevel="0" collapsed="false">
      <c r="A12654" s="24" t="s">
        <v>13477</v>
      </c>
      <c r="B12654" s="39" t="n">
        <v>46287</v>
      </c>
      <c r="C12654" s="24" t="s">
        <v>452</v>
      </c>
      <c r="D12654" s="24" t="s">
        <v>152</v>
      </c>
      <c r="E12654" s="24" t="s">
        <v>107</v>
      </c>
      <c r="F12654" s="38" t="n">
        <v>6770</v>
      </c>
      <c r="G12654" s="42" t="n">
        <f aca="false">DATE(YEAR(B12654),MONTH(B12654),1)</f>
        <v>46266</v>
      </c>
      <c r="H12654" s="24" t="str">
        <f aca="false">INDEX(Customers!$B$2:$B$601,MATCH(C12654,Customers!$A$2:$A$601,0))</f>
        <v>Nairobi</v>
      </c>
      <c r="I12654" s="43" t="n">
        <f aca="false">ROUND(MIN(INDEX(Assumptions!$D$13:$D$18,MATCH(E12654,Assumptions!$A$13:$A$18,0)),MAX(INDEX(Assumptions!$C$13:$C$18,MATCH(E12654,Assumptions!$A$13:$A$18,0)),INDEX(Assumptions!$B$13:$B$18,MATCH(E12654,Assumptions!$A$13:$A$18,0))*F12654)),2)</f>
        <v>0</v>
      </c>
    </row>
    <row r="12655" customFormat="false" ht="15" hidden="false" customHeight="false" outlineLevel="0" collapsed="false">
      <c r="A12655" s="24" t="s">
        <v>13478</v>
      </c>
      <c r="B12655" s="39" t="n">
        <v>46287</v>
      </c>
      <c r="C12655" s="24" t="s">
        <v>458</v>
      </c>
      <c r="D12655" s="24" t="s">
        <v>826</v>
      </c>
      <c r="E12655" s="24" t="s">
        <v>113</v>
      </c>
      <c r="F12655" s="38" t="n">
        <v>2000</v>
      </c>
      <c r="G12655" s="42" t="n">
        <f aca="false">DATE(YEAR(B12655),MONTH(B12655),1)</f>
        <v>46266</v>
      </c>
      <c r="H12655" s="24" t="str">
        <f aca="false">INDEX(Customers!$B$2:$B$601,MATCH(C12655,Customers!$A$2:$A$601,0))</f>
        <v>Coast</v>
      </c>
      <c r="I12655" s="43" t="n">
        <f aca="false">ROUND(MIN(INDEX(Assumptions!$D$13:$D$18,MATCH(E12655,Assumptions!$A$13:$A$18,0)),MAX(INDEX(Assumptions!$C$13:$C$18,MATCH(E12655,Assumptions!$A$13:$A$18,0)),INDEX(Assumptions!$B$13:$B$18,MATCH(E12655,Assumptions!$A$13:$A$18,0))*F12655)),2)</f>
        <v>100</v>
      </c>
    </row>
    <row r="12656" customFormat="false" ht="15" hidden="false" customHeight="false" outlineLevel="0" collapsed="false">
      <c r="A12656" s="24" t="s">
        <v>13479</v>
      </c>
      <c r="B12656" s="39" t="n">
        <v>46287</v>
      </c>
      <c r="C12656" s="24" t="s">
        <v>461</v>
      </c>
      <c r="D12656" s="24" t="s">
        <v>826</v>
      </c>
      <c r="E12656" s="24" t="s">
        <v>103</v>
      </c>
      <c r="F12656" s="38" t="n">
        <v>1010</v>
      </c>
      <c r="G12656" s="42" t="n">
        <f aca="false">DATE(YEAR(B12656),MONTH(B12656),1)</f>
        <v>46266</v>
      </c>
      <c r="H12656" s="24" t="str">
        <f aca="false">INDEX(Customers!$B$2:$B$601,MATCH(C12656,Customers!$A$2:$A$601,0))</f>
        <v>Western</v>
      </c>
      <c r="I12656" s="43" t="n">
        <f aca="false">ROUND(MIN(INDEX(Assumptions!$D$13:$D$18,MATCH(E12656,Assumptions!$A$13:$A$18,0)),MAX(INDEX(Assumptions!$C$13:$C$18,MATCH(E12656,Assumptions!$A$13:$A$18,0)),INDEX(Assumptions!$B$13:$B$18,MATCH(E12656,Assumptions!$A$13:$A$18,0))*F12656)),2)</f>
        <v>10.1</v>
      </c>
    </row>
    <row r="12657" customFormat="false" ht="15" hidden="false" customHeight="false" outlineLevel="0" collapsed="false">
      <c r="A12657" s="24" t="s">
        <v>13480</v>
      </c>
      <c r="B12657" s="39" t="n">
        <v>46287</v>
      </c>
      <c r="C12657" s="24" t="s">
        <v>494</v>
      </c>
      <c r="D12657" s="24" t="s">
        <v>826</v>
      </c>
      <c r="E12657" s="24" t="s">
        <v>103</v>
      </c>
      <c r="F12657" s="38" t="n">
        <v>3110</v>
      </c>
      <c r="G12657" s="42" t="n">
        <f aca="false">DATE(YEAR(B12657),MONTH(B12657),1)</f>
        <v>46266</v>
      </c>
      <c r="H12657" s="24" t="str">
        <f aca="false">INDEX(Customers!$B$2:$B$601,MATCH(C12657,Customers!$A$2:$A$601,0))</f>
        <v>Coast</v>
      </c>
      <c r="I12657" s="43" t="n">
        <f aca="false">ROUND(MIN(INDEX(Assumptions!$D$13:$D$18,MATCH(E12657,Assumptions!$A$13:$A$18,0)),MAX(INDEX(Assumptions!$C$13:$C$18,MATCH(E12657,Assumptions!$A$13:$A$18,0)),INDEX(Assumptions!$B$13:$B$18,MATCH(E12657,Assumptions!$A$13:$A$18,0))*F12657)),2)</f>
        <v>31.1</v>
      </c>
    </row>
    <row r="12658" customFormat="false" ht="15" hidden="false" customHeight="false" outlineLevel="0" collapsed="false">
      <c r="A12658" s="24" t="s">
        <v>13481</v>
      </c>
      <c r="B12658" s="39" t="n">
        <v>46287</v>
      </c>
      <c r="C12658" s="24" t="s">
        <v>519</v>
      </c>
      <c r="D12658" s="24" t="s">
        <v>826</v>
      </c>
      <c r="E12658" s="24" t="s">
        <v>111</v>
      </c>
      <c r="F12658" s="38" t="n">
        <v>200</v>
      </c>
      <c r="G12658" s="42" t="n">
        <f aca="false">DATE(YEAR(B12658),MONTH(B12658),1)</f>
        <v>46266</v>
      </c>
      <c r="H12658" s="24" t="str">
        <f aca="false">INDEX(Customers!$B$2:$B$601,MATCH(C12658,Customers!$A$2:$A$601,0))</f>
        <v>Rift Valley</v>
      </c>
      <c r="I12658" s="43" t="n">
        <f aca="false">ROUND(MIN(INDEX(Assumptions!$D$13:$D$18,MATCH(E12658,Assumptions!$A$13:$A$18,0)),MAX(INDEX(Assumptions!$C$13:$C$18,MATCH(E12658,Assumptions!$A$13:$A$18,0)),INDEX(Assumptions!$B$13:$B$18,MATCH(E12658,Assumptions!$A$13:$A$18,0))*F12658)),2)</f>
        <v>8</v>
      </c>
    </row>
    <row r="12659" customFormat="false" ht="15" hidden="false" customHeight="false" outlineLevel="0" collapsed="false">
      <c r="A12659" s="24" t="s">
        <v>13482</v>
      </c>
      <c r="B12659" s="39" t="n">
        <v>46287</v>
      </c>
      <c r="C12659" s="24" t="s">
        <v>530</v>
      </c>
      <c r="D12659" s="24" t="s">
        <v>826</v>
      </c>
      <c r="E12659" s="24" t="s">
        <v>109</v>
      </c>
      <c r="F12659" s="38" t="n">
        <v>3980</v>
      </c>
      <c r="G12659" s="42" t="n">
        <f aca="false">DATE(YEAR(B12659),MONTH(B12659),1)</f>
        <v>46266</v>
      </c>
      <c r="H12659" s="24" t="str">
        <f aca="false">INDEX(Customers!$B$2:$B$601,MATCH(C12659,Customers!$A$2:$A$601,0))</f>
        <v>Nairobi</v>
      </c>
      <c r="I12659" s="43" t="n">
        <f aca="false">ROUND(MIN(INDEX(Assumptions!$D$13:$D$18,MATCH(E12659,Assumptions!$A$13:$A$18,0)),MAX(INDEX(Assumptions!$C$13:$C$18,MATCH(E12659,Assumptions!$A$13:$A$18,0)),INDEX(Assumptions!$B$13:$B$18,MATCH(E12659,Assumptions!$A$13:$A$18,0))*F12659)),2)</f>
        <v>15.92</v>
      </c>
    </row>
    <row r="12660" customFormat="false" ht="15" hidden="false" customHeight="false" outlineLevel="0" collapsed="false">
      <c r="A12660" s="24" t="s">
        <v>13483</v>
      </c>
      <c r="B12660" s="39" t="n">
        <v>46287</v>
      </c>
      <c r="C12660" s="24" t="s">
        <v>552</v>
      </c>
      <c r="D12660" s="24" t="s">
        <v>826</v>
      </c>
      <c r="E12660" s="24" t="s">
        <v>111</v>
      </c>
      <c r="F12660" s="38" t="n">
        <v>100</v>
      </c>
      <c r="G12660" s="42" t="n">
        <f aca="false">DATE(YEAR(B12660),MONTH(B12660),1)</f>
        <v>46266</v>
      </c>
      <c r="H12660" s="24" t="str">
        <f aca="false">INDEX(Customers!$B$2:$B$601,MATCH(C12660,Customers!$A$2:$A$601,0))</f>
        <v>Eastern</v>
      </c>
      <c r="I12660" s="43" t="n">
        <f aca="false">ROUND(MIN(INDEX(Assumptions!$D$13:$D$18,MATCH(E12660,Assumptions!$A$13:$A$18,0)),MAX(INDEX(Assumptions!$C$13:$C$18,MATCH(E12660,Assumptions!$A$13:$A$18,0)),INDEX(Assumptions!$B$13:$B$18,MATCH(E12660,Assumptions!$A$13:$A$18,0))*F12660)),2)</f>
        <v>4</v>
      </c>
    </row>
    <row r="12661" customFormat="false" ht="15" hidden="false" customHeight="false" outlineLevel="0" collapsed="false">
      <c r="A12661" s="24" t="s">
        <v>13484</v>
      </c>
      <c r="B12661" s="39" t="n">
        <v>46287</v>
      </c>
      <c r="C12661" s="24" t="s">
        <v>553</v>
      </c>
      <c r="D12661" s="24" t="s">
        <v>169</v>
      </c>
      <c r="E12661" s="24" t="s">
        <v>107</v>
      </c>
      <c r="F12661" s="38" t="n">
        <v>1440</v>
      </c>
      <c r="G12661" s="42" t="n">
        <f aca="false">DATE(YEAR(B12661),MONTH(B12661),1)</f>
        <v>46266</v>
      </c>
      <c r="H12661" s="24" t="str">
        <f aca="false">INDEX(Customers!$B$2:$B$601,MATCH(C12661,Customers!$A$2:$A$601,0))</f>
        <v>Central</v>
      </c>
      <c r="I12661" s="43" t="n">
        <f aca="false">ROUND(MIN(INDEX(Assumptions!$D$13:$D$18,MATCH(E12661,Assumptions!$A$13:$A$18,0)),MAX(INDEX(Assumptions!$C$13:$C$18,MATCH(E12661,Assumptions!$A$13:$A$18,0)),INDEX(Assumptions!$B$13:$B$18,MATCH(E12661,Assumptions!$A$13:$A$18,0))*F12661)),2)</f>
        <v>0</v>
      </c>
    </row>
    <row r="12662" customFormat="false" ht="15" hidden="false" customHeight="false" outlineLevel="0" collapsed="false">
      <c r="A12662" s="24" t="s">
        <v>13485</v>
      </c>
      <c r="B12662" s="39" t="n">
        <v>46287</v>
      </c>
      <c r="C12662" s="24" t="s">
        <v>556</v>
      </c>
      <c r="D12662" s="24" t="s">
        <v>826</v>
      </c>
      <c r="E12662" s="24" t="s">
        <v>109</v>
      </c>
      <c r="F12662" s="38" t="n">
        <v>10670</v>
      </c>
      <c r="G12662" s="42" t="n">
        <f aca="false">DATE(YEAR(B12662),MONTH(B12662),1)</f>
        <v>46266</v>
      </c>
      <c r="H12662" s="24" t="str">
        <f aca="false">INDEX(Customers!$B$2:$B$601,MATCH(C12662,Customers!$A$2:$A$601,0))</f>
        <v>Central</v>
      </c>
      <c r="I12662" s="43" t="n">
        <f aca="false">ROUND(MIN(INDEX(Assumptions!$D$13:$D$18,MATCH(E12662,Assumptions!$A$13:$A$18,0)),MAX(INDEX(Assumptions!$C$13:$C$18,MATCH(E12662,Assumptions!$A$13:$A$18,0)),INDEX(Assumptions!$B$13:$B$18,MATCH(E12662,Assumptions!$A$13:$A$18,0))*F12662)),2)</f>
        <v>40</v>
      </c>
    </row>
    <row r="12663" customFormat="false" ht="15" hidden="false" customHeight="false" outlineLevel="0" collapsed="false">
      <c r="A12663" s="24" t="s">
        <v>13486</v>
      </c>
      <c r="B12663" s="39" t="n">
        <v>46287</v>
      </c>
      <c r="C12663" s="24" t="s">
        <v>564</v>
      </c>
      <c r="D12663" s="24" t="s">
        <v>826</v>
      </c>
      <c r="E12663" s="24" t="s">
        <v>103</v>
      </c>
      <c r="F12663" s="38" t="n">
        <v>2100</v>
      </c>
      <c r="G12663" s="42" t="n">
        <f aca="false">DATE(YEAR(B12663),MONTH(B12663),1)</f>
        <v>46266</v>
      </c>
      <c r="H12663" s="24" t="str">
        <f aca="false">INDEX(Customers!$B$2:$B$601,MATCH(C12663,Customers!$A$2:$A$601,0))</f>
        <v>Coast</v>
      </c>
      <c r="I12663" s="43" t="n">
        <f aca="false">ROUND(MIN(INDEX(Assumptions!$D$13:$D$18,MATCH(E12663,Assumptions!$A$13:$A$18,0)),MAX(INDEX(Assumptions!$C$13:$C$18,MATCH(E12663,Assumptions!$A$13:$A$18,0)),INDEX(Assumptions!$B$13:$B$18,MATCH(E12663,Assumptions!$A$13:$A$18,0))*F12663)),2)</f>
        <v>21</v>
      </c>
    </row>
    <row r="12664" customFormat="false" ht="15" hidden="false" customHeight="false" outlineLevel="0" collapsed="false">
      <c r="A12664" s="24" t="s">
        <v>13487</v>
      </c>
      <c r="B12664" s="39" t="n">
        <v>46287</v>
      </c>
      <c r="C12664" s="24" t="s">
        <v>570</v>
      </c>
      <c r="D12664" s="24" t="s">
        <v>826</v>
      </c>
      <c r="E12664" s="24" t="s">
        <v>109</v>
      </c>
      <c r="F12664" s="38" t="n">
        <v>940</v>
      </c>
      <c r="G12664" s="42" t="n">
        <f aca="false">DATE(YEAR(B12664),MONTH(B12664),1)</f>
        <v>46266</v>
      </c>
      <c r="H12664" s="24" t="str">
        <f aca="false">INDEX(Customers!$B$2:$B$601,MATCH(C12664,Customers!$A$2:$A$601,0))</f>
        <v>Western</v>
      </c>
      <c r="I12664" s="43" t="n">
        <f aca="false">ROUND(MIN(INDEX(Assumptions!$D$13:$D$18,MATCH(E12664,Assumptions!$A$13:$A$18,0)),MAX(INDEX(Assumptions!$C$13:$C$18,MATCH(E12664,Assumptions!$A$13:$A$18,0)),INDEX(Assumptions!$B$13:$B$18,MATCH(E12664,Assumptions!$A$13:$A$18,0))*F12664)),2)</f>
        <v>3.76</v>
      </c>
    </row>
    <row r="12665" customFormat="false" ht="15" hidden="false" customHeight="false" outlineLevel="0" collapsed="false">
      <c r="A12665" s="24" t="s">
        <v>13488</v>
      </c>
      <c r="B12665" s="39" t="n">
        <v>46287</v>
      </c>
      <c r="C12665" s="24" t="s">
        <v>588</v>
      </c>
      <c r="D12665" s="24" t="s">
        <v>826</v>
      </c>
      <c r="E12665" s="24" t="s">
        <v>111</v>
      </c>
      <c r="F12665" s="38" t="n">
        <v>200</v>
      </c>
      <c r="G12665" s="42" t="n">
        <f aca="false">DATE(YEAR(B12665),MONTH(B12665),1)</f>
        <v>46266</v>
      </c>
      <c r="H12665" s="24" t="str">
        <f aca="false">INDEX(Customers!$B$2:$B$601,MATCH(C12665,Customers!$A$2:$A$601,0))</f>
        <v>Nairobi</v>
      </c>
      <c r="I12665" s="43" t="n">
        <f aca="false">ROUND(MIN(INDEX(Assumptions!$D$13:$D$18,MATCH(E12665,Assumptions!$A$13:$A$18,0)),MAX(INDEX(Assumptions!$C$13:$C$18,MATCH(E12665,Assumptions!$A$13:$A$18,0)),INDEX(Assumptions!$B$13:$B$18,MATCH(E12665,Assumptions!$A$13:$A$18,0))*F12665)),2)</f>
        <v>8</v>
      </c>
    </row>
    <row r="12666" customFormat="false" ht="15" hidden="false" customHeight="false" outlineLevel="0" collapsed="false">
      <c r="A12666" s="24" t="s">
        <v>13489</v>
      </c>
      <c r="B12666" s="39" t="n">
        <v>46287</v>
      </c>
      <c r="C12666" s="24" t="s">
        <v>600</v>
      </c>
      <c r="D12666" s="24" t="s">
        <v>184</v>
      </c>
      <c r="E12666" s="24" t="s">
        <v>105</v>
      </c>
      <c r="F12666" s="38" t="n">
        <v>3430</v>
      </c>
      <c r="G12666" s="42" t="n">
        <f aca="false">DATE(YEAR(B12666),MONTH(B12666),1)</f>
        <v>46266</v>
      </c>
      <c r="H12666" s="24" t="str">
        <f aca="false">INDEX(Customers!$B$2:$B$601,MATCH(C12666,Customers!$A$2:$A$601,0))</f>
        <v>Coast</v>
      </c>
      <c r="I12666" s="43" t="n">
        <f aca="false">ROUND(MIN(INDEX(Assumptions!$D$13:$D$18,MATCH(E12666,Assumptions!$A$13:$A$18,0)),MAX(INDEX(Assumptions!$C$13:$C$18,MATCH(E12666,Assumptions!$A$13:$A$18,0)),INDEX(Assumptions!$B$13:$B$18,MATCH(E12666,Assumptions!$A$13:$A$18,0))*F12666)),2)</f>
        <v>51.45</v>
      </c>
    </row>
    <row r="12667" customFormat="false" ht="15" hidden="false" customHeight="false" outlineLevel="0" collapsed="false">
      <c r="A12667" s="24" t="s">
        <v>13490</v>
      </c>
      <c r="B12667" s="39" t="n">
        <v>46287</v>
      </c>
      <c r="C12667" s="24" t="s">
        <v>605</v>
      </c>
      <c r="D12667" s="24" t="s">
        <v>826</v>
      </c>
      <c r="E12667" s="24" t="s">
        <v>103</v>
      </c>
      <c r="F12667" s="38" t="n">
        <v>880</v>
      </c>
      <c r="G12667" s="42" t="n">
        <f aca="false">DATE(YEAR(B12667),MONTH(B12667),1)</f>
        <v>46266</v>
      </c>
      <c r="H12667" s="24" t="str">
        <f aca="false">INDEX(Customers!$B$2:$B$601,MATCH(C12667,Customers!$A$2:$A$601,0))</f>
        <v>Central</v>
      </c>
      <c r="I12667" s="43" t="n">
        <f aca="false">ROUND(MIN(INDEX(Assumptions!$D$13:$D$18,MATCH(E12667,Assumptions!$A$13:$A$18,0)),MAX(INDEX(Assumptions!$C$13:$C$18,MATCH(E12667,Assumptions!$A$13:$A$18,0)),INDEX(Assumptions!$B$13:$B$18,MATCH(E12667,Assumptions!$A$13:$A$18,0))*F12667)),2)</f>
        <v>8.8</v>
      </c>
    </row>
    <row r="12668" customFormat="false" ht="15" hidden="false" customHeight="false" outlineLevel="0" collapsed="false">
      <c r="A12668" s="24" t="s">
        <v>13491</v>
      </c>
      <c r="B12668" s="39" t="n">
        <v>46287</v>
      </c>
      <c r="C12668" s="24" t="s">
        <v>614</v>
      </c>
      <c r="D12668" s="24" t="s">
        <v>826</v>
      </c>
      <c r="E12668" s="24" t="s">
        <v>103</v>
      </c>
      <c r="F12668" s="38" t="n">
        <v>26740</v>
      </c>
      <c r="G12668" s="42" t="n">
        <f aca="false">DATE(YEAR(B12668),MONTH(B12668),1)</f>
        <v>46266</v>
      </c>
      <c r="H12668" s="24" t="str">
        <f aca="false">INDEX(Customers!$B$2:$B$601,MATCH(C12668,Customers!$A$2:$A$601,0))</f>
        <v>Central</v>
      </c>
      <c r="I12668" s="43" t="n">
        <f aca="false">ROUND(MIN(INDEX(Assumptions!$D$13:$D$18,MATCH(E12668,Assumptions!$A$13:$A$18,0)),MAX(INDEX(Assumptions!$C$13:$C$18,MATCH(E12668,Assumptions!$A$13:$A$18,0)),INDEX(Assumptions!$B$13:$B$18,MATCH(E12668,Assumptions!$A$13:$A$18,0))*F12668)),2)</f>
        <v>105</v>
      </c>
    </row>
    <row r="12669" customFormat="false" ht="15" hidden="false" customHeight="false" outlineLevel="0" collapsed="false">
      <c r="A12669" s="24" t="s">
        <v>13492</v>
      </c>
      <c r="B12669" s="39" t="n">
        <v>46287</v>
      </c>
      <c r="C12669" s="24" t="s">
        <v>616</v>
      </c>
      <c r="D12669" s="24" t="s">
        <v>826</v>
      </c>
      <c r="E12669" s="24" t="s">
        <v>111</v>
      </c>
      <c r="F12669" s="38" t="n">
        <v>200</v>
      </c>
      <c r="G12669" s="42" t="n">
        <f aca="false">DATE(YEAR(B12669),MONTH(B12669),1)</f>
        <v>46266</v>
      </c>
      <c r="H12669" s="24" t="str">
        <f aca="false">INDEX(Customers!$B$2:$B$601,MATCH(C12669,Customers!$A$2:$A$601,0))</f>
        <v>Coast</v>
      </c>
      <c r="I12669" s="43" t="n">
        <f aca="false">ROUND(MIN(INDEX(Assumptions!$D$13:$D$18,MATCH(E12669,Assumptions!$A$13:$A$18,0)),MAX(INDEX(Assumptions!$C$13:$C$18,MATCH(E12669,Assumptions!$A$13:$A$18,0)),INDEX(Assumptions!$B$13:$B$18,MATCH(E12669,Assumptions!$A$13:$A$18,0))*F12669)),2)</f>
        <v>8</v>
      </c>
    </row>
    <row r="12670" customFormat="false" ht="15" hidden="false" customHeight="false" outlineLevel="0" collapsed="false">
      <c r="A12670" s="24" t="s">
        <v>13493</v>
      </c>
      <c r="B12670" s="39" t="n">
        <v>46287</v>
      </c>
      <c r="C12670" s="24" t="s">
        <v>621</v>
      </c>
      <c r="D12670" s="24" t="s">
        <v>826</v>
      </c>
      <c r="E12670" s="24" t="s">
        <v>109</v>
      </c>
      <c r="F12670" s="38" t="n">
        <v>3370</v>
      </c>
      <c r="G12670" s="42" t="n">
        <f aca="false">DATE(YEAR(B12670),MONTH(B12670),1)</f>
        <v>46266</v>
      </c>
      <c r="H12670" s="24" t="str">
        <f aca="false">INDEX(Customers!$B$2:$B$601,MATCH(C12670,Customers!$A$2:$A$601,0))</f>
        <v>Nairobi</v>
      </c>
      <c r="I12670" s="43" t="n">
        <f aca="false">ROUND(MIN(INDEX(Assumptions!$D$13:$D$18,MATCH(E12670,Assumptions!$A$13:$A$18,0)),MAX(INDEX(Assumptions!$C$13:$C$18,MATCH(E12670,Assumptions!$A$13:$A$18,0)),INDEX(Assumptions!$B$13:$B$18,MATCH(E12670,Assumptions!$A$13:$A$18,0))*F12670)),2)</f>
        <v>13.48</v>
      </c>
    </row>
    <row r="12671" customFormat="false" ht="15" hidden="false" customHeight="false" outlineLevel="0" collapsed="false">
      <c r="A12671" s="24" t="s">
        <v>13494</v>
      </c>
      <c r="B12671" s="39" t="n">
        <v>46287</v>
      </c>
      <c r="C12671" s="24" t="s">
        <v>627</v>
      </c>
      <c r="D12671" s="24" t="s">
        <v>165</v>
      </c>
      <c r="E12671" s="24" t="s">
        <v>105</v>
      </c>
      <c r="F12671" s="38" t="n">
        <v>8400</v>
      </c>
      <c r="G12671" s="42" t="n">
        <f aca="false">DATE(YEAR(B12671),MONTH(B12671),1)</f>
        <v>46266</v>
      </c>
      <c r="H12671" s="24" t="str">
        <f aca="false">INDEX(Customers!$B$2:$B$601,MATCH(C12671,Customers!$A$2:$A$601,0))</f>
        <v>Central</v>
      </c>
      <c r="I12671" s="43" t="n">
        <f aca="false">ROUND(MIN(INDEX(Assumptions!$D$13:$D$18,MATCH(E12671,Assumptions!$A$13:$A$18,0)),MAX(INDEX(Assumptions!$C$13:$C$18,MATCH(E12671,Assumptions!$A$13:$A$18,0)),INDEX(Assumptions!$B$13:$B$18,MATCH(E12671,Assumptions!$A$13:$A$18,0))*F12671)),2)</f>
        <v>126</v>
      </c>
    </row>
    <row r="12672" customFormat="false" ht="15" hidden="false" customHeight="false" outlineLevel="0" collapsed="false">
      <c r="A12672" s="24" t="s">
        <v>13495</v>
      </c>
      <c r="B12672" s="39" t="n">
        <v>46287</v>
      </c>
      <c r="C12672" s="24" t="s">
        <v>642</v>
      </c>
      <c r="D12672" s="24" t="s">
        <v>826</v>
      </c>
      <c r="E12672" s="24" t="s">
        <v>109</v>
      </c>
      <c r="F12672" s="38" t="n">
        <v>1400</v>
      </c>
      <c r="G12672" s="42" t="n">
        <f aca="false">DATE(YEAR(B12672),MONTH(B12672),1)</f>
        <v>46266</v>
      </c>
      <c r="H12672" s="24" t="str">
        <f aca="false">INDEX(Customers!$B$2:$B$601,MATCH(C12672,Customers!$A$2:$A$601,0))</f>
        <v>Rift Valley</v>
      </c>
      <c r="I12672" s="43" t="n">
        <f aca="false">ROUND(MIN(INDEX(Assumptions!$D$13:$D$18,MATCH(E12672,Assumptions!$A$13:$A$18,0)),MAX(INDEX(Assumptions!$C$13:$C$18,MATCH(E12672,Assumptions!$A$13:$A$18,0)),INDEX(Assumptions!$B$13:$B$18,MATCH(E12672,Assumptions!$A$13:$A$18,0))*F12672)),2)</f>
        <v>5.6</v>
      </c>
    </row>
    <row r="12673" customFormat="false" ht="15" hidden="false" customHeight="false" outlineLevel="0" collapsed="false">
      <c r="A12673" s="24" t="s">
        <v>13496</v>
      </c>
      <c r="B12673" s="39" t="n">
        <v>46287</v>
      </c>
      <c r="C12673" s="24" t="s">
        <v>651</v>
      </c>
      <c r="D12673" s="24" t="s">
        <v>826</v>
      </c>
      <c r="E12673" s="24" t="s">
        <v>111</v>
      </c>
      <c r="F12673" s="38" t="n">
        <v>20</v>
      </c>
      <c r="G12673" s="42" t="n">
        <f aca="false">DATE(YEAR(B12673),MONTH(B12673),1)</f>
        <v>46266</v>
      </c>
      <c r="H12673" s="24" t="str">
        <f aca="false">INDEX(Customers!$B$2:$B$601,MATCH(C12673,Customers!$A$2:$A$601,0))</f>
        <v>Rift Valley</v>
      </c>
      <c r="I12673" s="43" t="n">
        <f aca="false">ROUND(MIN(INDEX(Assumptions!$D$13:$D$18,MATCH(E12673,Assumptions!$A$13:$A$18,0)),MAX(INDEX(Assumptions!$C$13:$C$18,MATCH(E12673,Assumptions!$A$13:$A$18,0)),INDEX(Assumptions!$B$13:$B$18,MATCH(E12673,Assumptions!$A$13:$A$18,0))*F12673)),2)</f>
        <v>0.8</v>
      </c>
    </row>
    <row r="12674" customFormat="false" ht="15" hidden="false" customHeight="false" outlineLevel="0" collapsed="false">
      <c r="A12674" s="24" t="s">
        <v>13497</v>
      </c>
      <c r="B12674" s="39" t="n">
        <v>46287</v>
      </c>
      <c r="C12674" s="24" t="s">
        <v>671</v>
      </c>
      <c r="D12674" s="24" t="s">
        <v>826</v>
      </c>
      <c r="E12674" s="24" t="s">
        <v>111</v>
      </c>
      <c r="F12674" s="38" t="n">
        <v>500</v>
      </c>
      <c r="G12674" s="42" t="n">
        <f aca="false">DATE(YEAR(B12674),MONTH(B12674),1)</f>
        <v>46266</v>
      </c>
      <c r="H12674" s="24" t="str">
        <f aca="false">INDEX(Customers!$B$2:$B$601,MATCH(C12674,Customers!$A$2:$A$601,0))</f>
        <v>Eastern</v>
      </c>
      <c r="I12674" s="43" t="n">
        <f aca="false">ROUND(MIN(INDEX(Assumptions!$D$13:$D$18,MATCH(E12674,Assumptions!$A$13:$A$18,0)),MAX(INDEX(Assumptions!$C$13:$C$18,MATCH(E12674,Assumptions!$A$13:$A$18,0)),INDEX(Assumptions!$B$13:$B$18,MATCH(E12674,Assumptions!$A$13:$A$18,0))*F12674)),2)</f>
        <v>20</v>
      </c>
    </row>
    <row r="12675" customFormat="false" ht="15" hidden="false" customHeight="false" outlineLevel="0" collapsed="false">
      <c r="A12675" s="24" t="s">
        <v>13498</v>
      </c>
      <c r="B12675" s="39" t="n">
        <v>46287</v>
      </c>
      <c r="C12675" s="24" t="s">
        <v>673</v>
      </c>
      <c r="D12675" s="24" t="s">
        <v>826</v>
      </c>
      <c r="E12675" s="24" t="s">
        <v>109</v>
      </c>
      <c r="F12675" s="38" t="n">
        <v>3830</v>
      </c>
      <c r="G12675" s="42" t="n">
        <f aca="false">DATE(YEAR(B12675),MONTH(B12675),1)</f>
        <v>46266</v>
      </c>
      <c r="H12675" s="24" t="str">
        <f aca="false">INDEX(Customers!$B$2:$B$601,MATCH(C12675,Customers!$A$2:$A$601,0))</f>
        <v>Nairobi</v>
      </c>
      <c r="I12675" s="43" t="n">
        <f aca="false">ROUND(MIN(INDEX(Assumptions!$D$13:$D$18,MATCH(E12675,Assumptions!$A$13:$A$18,0)),MAX(INDEX(Assumptions!$C$13:$C$18,MATCH(E12675,Assumptions!$A$13:$A$18,0)),INDEX(Assumptions!$B$13:$B$18,MATCH(E12675,Assumptions!$A$13:$A$18,0))*F12675)),2)</f>
        <v>15.32</v>
      </c>
    </row>
    <row r="12676" customFormat="false" ht="15" hidden="false" customHeight="false" outlineLevel="0" collapsed="false">
      <c r="A12676" s="24" t="s">
        <v>13499</v>
      </c>
      <c r="B12676" s="39" t="n">
        <v>46287</v>
      </c>
      <c r="C12676" s="24" t="s">
        <v>733</v>
      </c>
      <c r="D12676" s="24" t="s">
        <v>826</v>
      </c>
      <c r="E12676" s="24" t="s">
        <v>111</v>
      </c>
      <c r="F12676" s="38" t="n">
        <v>20</v>
      </c>
      <c r="G12676" s="42" t="n">
        <f aca="false">DATE(YEAR(B12676),MONTH(B12676),1)</f>
        <v>46266</v>
      </c>
      <c r="H12676" s="24" t="str">
        <f aca="false">INDEX(Customers!$B$2:$B$601,MATCH(C12676,Customers!$A$2:$A$601,0))</f>
        <v>Eastern</v>
      </c>
      <c r="I12676" s="43" t="n">
        <f aca="false">ROUND(MIN(INDEX(Assumptions!$D$13:$D$18,MATCH(E12676,Assumptions!$A$13:$A$18,0)),MAX(INDEX(Assumptions!$C$13:$C$18,MATCH(E12676,Assumptions!$A$13:$A$18,0)),INDEX(Assumptions!$B$13:$B$18,MATCH(E12676,Assumptions!$A$13:$A$18,0))*F12676)),2)</f>
        <v>0.8</v>
      </c>
    </row>
    <row r="12677" customFormat="false" ht="15" hidden="false" customHeight="false" outlineLevel="0" collapsed="false">
      <c r="A12677" s="24" t="s">
        <v>13500</v>
      </c>
      <c r="B12677" s="39" t="n">
        <v>46287</v>
      </c>
      <c r="C12677" s="24" t="s">
        <v>807</v>
      </c>
      <c r="D12677" s="24" t="s">
        <v>826</v>
      </c>
      <c r="E12677" s="24" t="s">
        <v>109</v>
      </c>
      <c r="F12677" s="38" t="n">
        <v>16800</v>
      </c>
      <c r="G12677" s="42" t="n">
        <f aca="false">DATE(YEAR(B12677),MONTH(B12677),1)</f>
        <v>46266</v>
      </c>
      <c r="H12677" s="24" t="str">
        <f aca="false">INDEX(Customers!$B$2:$B$601,MATCH(C12677,Customers!$A$2:$A$601,0))</f>
        <v>Nairobi</v>
      </c>
      <c r="I12677" s="43" t="n">
        <f aca="false">ROUND(MIN(INDEX(Assumptions!$D$13:$D$18,MATCH(E12677,Assumptions!$A$13:$A$18,0)),MAX(INDEX(Assumptions!$C$13:$C$18,MATCH(E12677,Assumptions!$A$13:$A$18,0)),INDEX(Assumptions!$B$13:$B$18,MATCH(E12677,Assumptions!$A$13:$A$18,0))*F12677)),2)</f>
        <v>40</v>
      </c>
    </row>
    <row r="12678" customFormat="false" ht="15" hidden="false" customHeight="false" outlineLevel="0" collapsed="false">
      <c r="A12678" s="24" t="s">
        <v>13501</v>
      </c>
      <c r="B12678" s="39" t="n">
        <v>46287</v>
      </c>
      <c r="C12678" s="24" t="s">
        <v>813</v>
      </c>
      <c r="D12678" s="24" t="s">
        <v>826</v>
      </c>
      <c r="E12678" s="24" t="s">
        <v>111</v>
      </c>
      <c r="F12678" s="38" t="n">
        <v>500</v>
      </c>
      <c r="G12678" s="42" t="n">
        <f aca="false">DATE(YEAR(B12678),MONTH(B12678),1)</f>
        <v>46266</v>
      </c>
      <c r="H12678" s="24" t="str">
        <f aca="false">INDEX(Customers!$B$2:$B$601,MATCH(C12678,Customers!$A$2:$A$601,0))</f>
        <v>Eastern</v>
      </c>
      <c r="I12678" s="43" t="n">
        <f aca="false">ROUND(MIN(INDEX(Assumptions!$D$13:$D$18,MATCH(E12678,Assumptions!$A$13:$A$18,0)),MAX(INDEX(Assumptions!$C$13:$C$18,MATCH(E12678,Assumptions!$A$13:$A$18,0)),INDEX(Assumptions!$B$13:$B$18,MATCH(E12678,Assumptions!$A$13:$A$18,0))*F12678)),2)</f>
        <v>20</v>
      </c>
    </row>
    <row r="12679" customFormat="false" ht="15" hidden="false" customHeight="false" outlineLevel="0" collapsed="false">
      <c r="A12679" s="24" t="s">
        <v>13502</v>
      </c>
      <c r="B12679" s="39" t="n">
        <v>46287</v>
      </c>
      <c r="C12679" s="24" t="s">
        <v>818</v>
      </c>
      <c r="D12679" s="24" t="s">
        <v>826</v>
      </c>
      <c r="E12679" s="24" t="s">
        <v>113</v>
      </c>
      <c r="F12679" s="38" t="n">
        <v>50</v>
      </c>
      <c r="G12679" s="42" t="n">
        <f aca="false">DATE(YEAR(B12679),MONTH(B12679),1)</f>
        <v>46266</v>
      </c>
      <c r="H12679" s="24" t="str">
        <f aca="false">INDEX(Customers!$B$2:$B$601,MATCH(C12679,Customers!$A$2:$A$601,0))</f>
        <v>Central</v>
      </c>
      <c r="I12679" s="43" t="n">
        <f aca="false">ROUND(MIN(INDEX(Assumptions!$D$13:$D$18,MATCH(E12679,Assumptions!$A$13:$A$18,0)),MAX(INDEX(Assumptions!$C$13:$C$18,MATCH(E12679,Assumptions!$A$13:$A$18,0)),INDEX(Assumptions!$B$13:$B$18,MATCH(E12679,Assumptions!$A$13:$A$18,0))*F12679)),2)</f>
        <v>2.5</v>
      </c>
    </row>
    <row r="12680" customFormat="false" ht="15" hidden="false" customHeight="false" outlineLevel="0" collapsed="false">
      <c r="A12680" s="24" t="s">
        <v>13503</v>
      </c>
      <c r="B12680" s="39" t="n">
        <v>46288</v>
      </c>
      <c r="C12680" s="24" t="s">
        <v>249</v>
      </c>
      <c r="D12680" s="24" t="s">
        <v>165</v>
      </c>
      <c r="E12680" s="24" t="s">
        <v>105</v>
      </c>
      <c r="F12680" s="38" t="n">
        <v>1810</v>
      </c>
      <c r="G12680" s="42" t="n">
        <f aca="false">DATE(YEAR(B12680),MONTH(B12680),1)</f>
        <v>46266</v>
      </c>
      <c r="H12680" s="24" t="str">
        <f aca="false">INDEX(Customers!$B$2:$B$601,MATCH(C12680,Customers!$A$2:$A$601,0))</f>
        <v>Central</v>
      </c>
      <c r="I12680" s="43" t="n">
        <f aca="false">ROUND(MIN(INDEX(Assumptions!$D$13:$D$18,MATCH(E12680,Assumptions!$A$13:$A$18,0)),MAX(INDEX(Assumptions!$C$13:$C$18,MATCH(E12680,Assumptions!$A$13:$A$18,0)),INDEX(Assumptions!$B$13:$B$18,MATCH(E12680,Assumptions!$A$13:$A$18,0))*F12680)),2)</f>
        <v>27.15</v>
      </c>
    </row>
    <row r="12681" customFormat="false" ht="15" hidden="false" customHeight="false" outlineLevel="0" collapsed="false">
      <c r="A12681" s="24" t="s">
        <v>13504</v>
      </c>
      <c r="B12681" s="39" t="n">
        <v>46288</v>
      </c>
      <c r="C12681" s="24" t="s">
        <v>271</v>
      </c>
      <c r="D12681" s="24" t="s">
        <v>826</v>
      </c>
      <c r="E12681" s="24" t="s">
        <v>103</v>
      </c>
      <c r="F12681" s="38" t="n">
        <v>7880</v>
      </c>
      <c r="G12681" s="42" t="n">
        <f aca="false">DATE(YEAR(B12681),MONTH(B12681),1)</f>
        <v>46266</v>
      </c>
      <c r="H12681" s="24" t="str">
        <f aca="false">INDEX(Customers!$B$2:$B$601,MATCH(C12681,Customers!$A$2:$A$601,0))</f>
        <v>Coast</v>
      </c>
      <c r="I12681" s="43" t="n">
        <f aca="false">ROUND(MIN(INDEX(Assumptions!$D$13:$D$18,MATCH(E12681,Assumptions!$A$13:$A$18,0)),MAX(INDEX(Assumptions!$C$13:$C$18,MATCH(E12681,Assumptions!$A$13:$A$18,0)),INDEX(Assumptions!$B$13:$B$18,MATCH(E12681,Assumptions!$A$13:$A$18,0))*F12681)),2)</f>
        <v>78.8</v>
      </c>
    </row>
    <row r="12682" customFormat="false" ht="15" hidden="false" customHeight="false" outlineLevel="0" collapsed="false">
      <c r="A12682" s="24" t="s">
        <v>13505</v>
      </c>
      <c r="B12682" s="39" t="n">
        <v>46288</v>
      </c>
      <c r="C12682" s="24" t="s">
        <v>284</v>
      </c>
      <c r="D12682" s="24" t="s">
        <v>153</v>
      </c>
      <c r="E12682" s="24" t="s">
        <v>107</v>
      </c>
      <c r="F12682" s="38" t="n">
        <v>2110</v>
      </c>
      <c r="G12682" s="42" t="n">
        <f aca="false">DATE(YEAR(B12682),MONTH(B12682),1)</f>
        <v>46266</v>
      </c>
      <c r="H12682" s="24" t="str">
        <f aca="false">INDEX(Customers!$B$2:$B$601,MATCH(C12682,Customers!$A$2:$A$601,0))</f>
        <v>Nairobi</v>
      </c>
      <c r="I12682" s="43" t="n">
        <f aca="false">ROUND(MIN(INDEX(Assumptions!$D$13:$D$18,MATCH(E12682,Assumptions!$A$13:$A$18,0)),MAX(INDEX(Assumptions!$C$13:$C$18,MATCH(E12682,Assumptions!$A$13:$A$18,0)),INDEX(Assumptions!$B$13:$B$18,MATCH(E12682,Assumptions!$A$13:$A$18,0))*F12682)),2)</f>
        <v>0</v>
      </c>
    </row>
    <row r="12683" customFormat="false" ht="15" hidden="false" customHeight="false" outlineLevel="0" collapsed="false">
      <c r="A12683" s="24" t="s">
        <v>13506</v>
      </c>
      <c r="B12683" s="39" t="n">
        <v>46288</v>
      </c>
      <c r="C12683" s="24" t="s">
        <v>291</v>
      </c>
      <c r="D12683" s="24" t="s">
        <v>826</v>
      </c>
      <c r="E12683" s="24" t="s">
        <v>109</v>
      </c>
      <c r="F12683" s="38" t="n">
        <v>15290</v>
      </c>
      <c r="G12683" s="42" t="n">
        <f aca="false">DATE(YEAR(B12683),MONTH(B12683),1)</f>
        <v>46266</v>
      </c>
      <c r="H12683" s="24" t="str">
        <f aca="false">INDEX(Customers!$B$2:$B$601,MATCH(C12683,Customers!$A$2:$A$601,0))</f>
        <v>Rift Valley</v>
      </c>
      <c r="I12683" s="43" t="n">
        <f aca="false">ROUND(MIN(INDEX(Assumptions!$D$13:$D$18,MATCH(E12683,Assumptions!$A$13:$A$18,0)),MAX(INDEX(Assumptions!$C$13:$C$18,MATCH(E12683,Assumptions!$A$13:$A$18,0)),INDEX(Assumptions!$B$13:$B$18,MATCH(E12683,Assumptions!$A$13:$A$18,0))*F12683)),2)</f>
        <v>40</v>
      </c>
    </row>
    <row r="12684" customFormat="false" ht="15" hidden="false" customHeight="false" outlineLevel="0" collapsed="false">
      <c r="A12684" s="24" t="s">
        <v>13507</v>
      </c>
      <c r="B12684" s="39" t="n">
        <v>46288</v>
      </c>
      <c r="C12684" s="24" t="s">
        <v>316</v>
      </c>
      <c r="D12684" s="24" t="s">
        <v>826</v>
      </c>
      <c r="E12684" s="24" t="s">
        <v>103</v>
      </c>
      <c r="F12684" s="38" t="n">
        <v>6480</v>
      </c>
      <c r="G12684" s="42" t="n">
        <f aca="false">DATE(YEAR(B12684),MONTH(B12684),1)</f>
        <v>46266</v>
      </c>
      <c r="H12684" s="24" t="str">
        <f aca="false">INDEX(Customers!$B$2:$B$601,MATCH(C12684,Customers!$A$2:$A$601,0))</f>
        <v>Coast</v>
      </c>
      <c r="I12684" s="43" t="n">
        <f aca="false">ROUND(MIN(INDEX(Assumptions!$D$13:$D$18,MATCH(E12684,Assumptions!$A$13:$A$18,0)),MAX(INDEX(Assumptions!$C$13:$C$18,MATCH(E12684,Assumptions!$A$13:$A$18,0)),INDEX(Assumptions!$B$13:$B$18,MATCH(E12684,Assumptions!$A$13:$A$18,0))*F12684)),2)</f>
        <v>64.8</v>
      </c>
    </row>
    <row r="12685" customFormat="false" ht="15" hidden="false" customHeight="false" outlineLevel="0" collapsed="false">
      <c r="A12685" s="24" t="s">
        <v>13508</v>
      </c>
      <c r="B12685" s="39" t="n">
        <v>46288</v>
      </c>
      <c r="C12685" s="24" t="s">
        <v>317</v>
      </c>
      <c r="D12685" s="24" t="s">
        <v>826</v>
      </c>
      <c r="E12685" s="24" t="s">
        <v>103</v>
      </c>
      <c r="F12685" s="38" t="n">
        <v>1530</v>
      </c>
      <c r="G12685" s="42" t="n">
        <f aca="false">DATE(YEAR(B12685),MONTH(B12685),1)</f>
        <v>46266</v>
      </c>
      <c r="H12685" s="24" t="str">
        <f aca="false">INDEX(Customers!$B$2:$B$601,MATCH(C12685,Customers!$A$2:$A$601,0))</f>
        <v>Rift Valley</v>
      </c>
      <c r="I12685" s="43" t="n">
        <f aca="false">ROUND(MIN(INDEX(Assumptions!$D$13:$D$18,MATCH(E12685,Assumptions!$A$13:$A$18,0)),MAX(INDEX(Assumptions!$C$13:$C$18,MATCH(E12685,Assumptions!$A$13:$A$18,0)),INDEX(Assumptions!$B$13:$B$18,MATCH(E12685,Assumptions!$A$13:$A$18,0))*F12685)),2)</f>
        <v>15.3</v>
      </c>
    </row>
    <row r="12686" customFormat="false" ht="15" hidden="false" customHeight="false" outlineLevel="0" collapsed="false">
      <c r="A12686" s="24" t="s">
        <v>13509</v>
      </c>
      <c r="B12686" s="39" t="n">
        <v>46288</v>
      </c>
      <c r="C12686" s="24" t="s">
        <v>334</v>
      </c>
      <c r="D12686" s="24" t="s">
        <v>826</v>
      </c>
      <c r="E12686" s="24" t="s">
        <v>103</v>
      </c>
      <c r="F12686" s="38" t="n">
        <v>13630</v>
      </c>
      <c r="G12686" s="42" t="n">
        <f aca="false">DATE(YEAR(B12686),MONTH(B12686),1)</f>
        <v>46266</v>
      </c>
      <c r="H12686" s="24" t="str">
        <f aca="false">INDEX(Customers!$B$2:$B$601,MATCH(C12686,Customers!$A$2:$A$601,0))</f>
        <v>Nairobi</v>
      </c>
      <c r="I12686" s="43" t="n">
        <f aca="false">ROUND(MIN(INDEX(Assumptions!$D$13:$D$18,MATCH(E12686,Assumptions!$A$13:$A$18,0)),MAX(INDEX(Assumptions!$C$13:$C$18,MATCH(E12686,Assumptions!$A$13:$A$18,0)),INDEX(Assumptions!$B$13:$B$18,MATCH(E12686,Assumptions!$A$13:$A$18,0))*F12686)),2)</f>
        <v>105</v>
      </c>
    </row>
    <row r="12687" customFormat="false" ht="15" hidden="false" customHeight="false" outlineLevel="0" collapsed="false">
      <c r="A12687" s="24" t="s">
        <v>13510</v>
      </c>
      <c r="B12687" s="39" t="n">
        <v>46288</v>
      </c>
      <c r="C12687" s="24" t="s">
        <v>361</v>
      </c>
      <c r="D12687" s="24" t="s">
        <v>182</v>
      </c>
      <c r="E12687" s="24" t="s">
        <v>107</v>
      </c>
      <c r="F12687" s="38" t="n">
        <v>7710</v>
      </c>
      <c r="G12687" s="42" t="n">
        <f aca="false">DATE(YEAR(B12687),MONTH(B12687),1)</f>
        <v>46266</v>
      </c>
      <c r="H12687" s="24" t="str">
        <f aca="false">INDEX(Customers!$B$2:$B$601,MATCH(C12687,Customers!$A$2:$A$601,0))</f>
        <v>Rift Valley</v>
      </c>
      <c r="I12687" s="43" t="n">
        <f aca="false">ROUND(MIN(INDEX(Assumptions!$D$13:$D$18,MATCH(E12687,Assumptions!$A$13:$A$18,0)),MAX(INDEX(Assumptions!$C$13:$C$18,MATCH(E12687,Assumptions!$A$13:$A$18,0)),INDEX(Assumptions!$B$13:$B$18,MATCH(E12687,Assumptions!$A$13:$A$18,0))*F12687)),2)</f>
        <v>0</v>
      </c>
    </row>
    <row r="12688" customFormat="false" ht="15" hidden="false" customHeight="false" outlineLevel="0" collapsed="false">
      <c r="A12688" s="24" t="s">
        <v>13511</v>
      </c>
      <c r="B12688" s="39" t="n">
        <v>46288</v>
      </c>
      <c r="C12688" s="24" t="s">
        <v>375</v>
      </c>
      <c r="D12688" s="24" t="s">
        <v>826</v>
      </c>
      <c r="E12688" s="24" t="s">
        <v>103</v>
      </c>
      <c r="F12688" s="38" t="n">
        <v>280</v>
      </c>
      <c r="G12688" s="42" t="n">
        <f aca="false">DATE(YEAR(B12688),MONTH(B12688),1)</f>
        <v>46266</v>
      </c>
      <c r="H12688" s="24" t="str">
        <f aca="false">INDEX(Customers!$B$2:$B$601,MATCH(C12688,Customers!$A$2:$A$601,0))</f>
        <v>Coast</v>
      </c>
      <c r="I12688" s="43" t="n">
        <f aca="false">ROUND(MIN(INDEX(Assumptions!$D$13:$D$18,MATCH(E12688,Assumptions!$A$13:$A$18,0)),MAX(INDEX(Assumptions!$C$13:$C$18,MATCH(E12688,Assumptions!$A$13:$A$18,0)),INDEX(Assumptions!$B$13:$B$18,MATCH(E12688,Assumptions!$A$13:$A$18,0))*F12688)),2)</f>
        <v>5</v>
      </c>
    </row>
    <row r="12689" customFormat="false" ht="15" hidden="false" customHeight="false" outlineLevel="0" collapsed="false">
      <c r="A12689" s="24" t="s">
        <v>13512</v>
      </c>
      <c r="B12689" s="39" t="n">
        <v>46288</v>
      </c>
      <c r="C12689" s="24" t="s">
        <v>395</v>
      </c>
      <c r="D12689" s="24" t="s">
        <v>826</v>
      </c>
      <c r="E12689" s="24" t="s">
        <v>103</v>
      </c>
      <c r="F12689" s="38" t="n">
        <v>2380</v>
      </c>
      <c r="G12689" s="42" t="n">
        <f aca="false">DATE(YEAR(B12689),MONTH(B12689),1)</f>
        <v>46266</v>
      </c>
      <c r="H12689" s="24" t="str">
        <f aca="false">INDEX(Customers!$B$2:$B$601,MATCH(C12689,Customers!$A$2:$A$601,0))</f>
        <v>Eastern</v>
      </c>
      <c r="I12689" s="43" t="n">
        <f aca="false">ROUND(MIN(INDEX(Assumptions!$D$13:$D$18,MATCH(E12689,Assumptions!$A$13:$A$18,0)),MAX(INDEX(Assumptions!$C$13:$C$18,MATCH(E12689,Assumptions!$A$13:$A$18,0)),INDEX(Assumptions!$B$13:$B$18,MATCH(E12689,Assumptions!$A$13:$A$18,0))*F12689)),2)</f>
        <v>23.8</v>
      </c>
    </row>
    <row r="12690" customFormat="false" ht="15" hidden="false" customHeight="false" outlineLevel="0" collapsed="false">
      <c r="A12690" s="24" t="s">
        <v>13513</v>
      </c>
      <c r="B12690" s="39" t="n">
        <v>46288</v>
      </c>
      <c r="C12690" s="24" t="s">
        <v>410</v>
      </c>
      <c r="D12690" s="24" t="s">
        <v>826</v>
      </c>
      <c r="E12690" s="24" t="s">
        <v>103</v>
      </c>
      <c r="F12690" s="38" t="n">
        <v>1990</v>
      </c>
      <c r="G12690" s="42" t="n">
        <f aca="false">DATE(YEAR(B12690),MONTH(B12690),1)</f>
        <v>46266</v>
      </c>
      <c r="H12690" s="24" t="str">
        <f aca="false">INDEX(Customers!$B$2:$B$601,MATCH(C12690,Customers!$A$2:$A$601,0))</f>
        <v>Central</v>
      </c>
      <c r="I12690" s="43" t="n">
        <f aca="false">ROUND(MIN(INDEX(Assumptions!$D$13:$D$18,MATCH(E12690,Assumptions!$A$13:$A$18,0)),MAX(INDEX(Assumptions!$C$13:$C$18,MATCH(E12690,Assumptions!$A$13:$A$18,0)),INDEX(Assumptions!$B$13:$B$18,MATCH(E12690,Assumptions!$A$13:$A$18,0))*F12690)),2)</f>
        <v>19.9</v>
      </c>
    </row>
    <row r="12691" customFormat="false" ht="15" hidden="false" customHeight="false" outlineLevel="0" collapsed="false">
      <c r="A12691" s="24" t="s">
        <v>13514</v>
      </c>
      <c r="B12691" s="39" t="n">
        <v>46288</v>
      </c>
      <c r="C12691" s="24" t="s">
        <v>431</v>
      </c>
      <c r="D12691" s="24" t="s">
        <v>826</v>
      </c>
      <c r="E12691" s="24" t="s">
        <v>103</v>
      </c>
      <c r="F12691" s="38" t="n">
        <v>300</v>
      </c>
      <c r="G12691" s="42" t="n">
        <f aca="false">DATE(YEAR(B12691),MONTH(B12691),1)</f>
        <v>46266</v>
      </c>
      <c r="H12691" s="24" t="str">
        <f aca="false">INDEX(Customers!$B$2:$B$601,MATCH(C12691,Customers!$A$2:$A$601,0))</f>
        <v>Nairobi</v>
      </c>
      <c r="I12691" s="43" t="n">
        <f aca="false">ROUND(MIN(INDEX(Assumptions!$D$13:$D$18,MATCH(E12691,Assumptions!$A$13:$A$18,0)),MAX(INDEX(Assumptions!$C$13:$C$18,MATCH(E12691,Assumptions!$A$13:$A$18,0)),INDEX(Assumptions!$B$13:$B$18,MATCH(E12691,Assumptions!$A$13:$A$18,0))*F12691)),2)</f>
        <v>5</v>
      </c>
    </row>
    <row r="12692" customFormat="false" ht="15" hidden="false" customHeight="false" outlineLevel="0" collapsed="false">
      <c r="A12692" s="24" t="s">
        <v>13515</v>
      </c>
      <c r="B12692" s="39" t="n">
        <v>46288</v>
      </c>
      <c r="C12692" s="24" t="s">
        <v>449</v>
      </c>
      <c r="D12692" s="24" t="s">
        <v>826</v>
      </c>
      <c r="E12692" s="24" t="s">
        <v>109</v>
      </c>
      <c r="F12692" s="38" t="n">
        <v>790</v>
      </c>
      <c r="G12692" s="42" t="n">
        <f aca="false">DATE(YEAR(B12692),MONTH(B12692),1)</f>
        <v>46266</v>
      </c>
      <c r="H12692" s="24" t="str">
        <f aca="false">INDEX(Customers!$B$2:$B$601,MATCH(C12692,Customers!$A$2:$A$601,0))</f>
        <v>Rift Valley</v>
      </c>
      <c r="I12692" s="43" t="n">
        <f aca="false">ROUND(MIN(INDEX(Assumptions!$D$13:$D$18,MATCH(E12692,Assumptions!$A$13:$A$18,0)),MAX(INDEX(Assumptions!$C$13:$C$18,MATCH(E12692,Assumptions!$A$13:$A$18,0)),INDEX(Assumptions!$B$13:$B$18,MATCH(E12692,Assumptions!$A$13:$A$18,0))*F12692)),2)</f>
        <v>3.16</v>
      </c>
    </row>
    <row r="12693" customFormat="false" ht="15" hidden="false" customHeight="false" outlineLevel="0" collapsed="false">
      <c r="A12693" s="24" t="s">
        <v>13516</v>
      </c>
      <c r="B12693" s="39" t="n">
        <v>46288</v>
      </c>
      <c r="C12693" s="24" t="s">
        <v>476</v>
      </c>
      <c r="D12693" s="24" t="s">
        <v>826</v>
      </c>
      <c r="E12693" s="24" t="s">
        <v>109</v>
      </c>
      <c r="F12693" s="38" t="n">
        <v>710</v>
      </c>
      <c r="G12693" s="42" t="n">
        <f aca="false">DATE(YEAR(B12693),MONTH(B12693),1)</f>
        <v>46266</v>
      </c>
      <c r="H12693" s="24" t="str">
        <f aca="false">INDEX(Customers!$B$2:$B$601,MATCH(C12693,Customers!$A$2:$A$601,0))</f>
        <v>Coast</v>
      </c>
      <c r="I12693" s="43" t="n">
        <f aca="false">ROUND(MIN(INDEX(Assumptions!$D$13:$D$18,MATCH(E12693,Assumptions!$A$13:$A$18,0)),MAX(INDEX(Assumptions!$C$13:$C$18,MATCH(E12693,Assumptions!$A$13:$A$18,0)),INDEX(Assumptions!$B$13:$B$18,MATCH(E12693,Assumptions!$A$13:$A$18,0))*F12693)),2)</f>
        <v>2.84</v>
      </c>
    </row>
    <row r="12694" customFormat="false" ht="15" hidden="false" customHeight="false" outlineLevel="0" collapsed="false">
      <c r="A12694" s="24" t="s">
        <v>13517</v>
      </c>
      <c r="B12694" s="39" t="n">
        <v>46288</v>
      </c>
      <c r="C12694" s="24" t="s">
        <v>482</v>
      </c>
      <c r="D12694" s="24" t="s">
        <v>826</v>
      </c>
      <c r="E12694" s="24" t="s">
        <v>103</v>
      </c>
      <c r="F12694" s="38" t="n">
        <v>350</v>
      </c>
      <c r="G12694" s="42" t="n">
        <f aca="false">DATE(YEAR(B12694),MONTH(B12694),1)</f>
        <v>46266</v>
      </c>
      <c r="H12694" s="24" t="str">
        <f aca="false">INDEX(Customers!$B$2:$B$601,MATCH(C12694,Customers!$A$2:$A$601,0))</f>
        <v>Rift Valley</v>
      </c>
      <c r="I12694" s="43" t="n">
        <f aca="false">ROUND(MIN(INDEX(Assumptions!$D$13:$D$18,MATCH(E12694,Assumptions!$A$13:$A$18,0)),MAX(INDEX(Assumptions!$C$13:$C$18,MATCH(E12694,Assumptions!$A$13:$A$18,0)),INDEX(Assumptions!$B$13:$B$18,MATCH(E12694,Assumptions!$A$13:$A$18,0))*F12694)),2)</f>
        <v>5</v>
      </c>
    </row>
    <row r="12695" customFormat="false" ht="15" hidden="false" customHeight="false" outlineLevel="0" collapsed="false">
      <c r="A12695" s="24" t="s">
        <v>13518</v>
      </c>
      <c r="B12695" s="39" t="n">
        <v>46288</v>
      </c>
      <c r="C12695" s="24" t="s">
        <v>491</v>
      </c>
      <c r="D12695" s="24" t="s">
        <v>826</v>
      </c>
      <c r="E12695" s="24" t="s">
        <v>103</v>
      </c>
      <c r="F12695" s="38" t="n">
        <v>1380</v>
      </c>
      <c r="G12695" s="42" t="n">
        <f aca="false">DATE(YEAR(B12695),MONTH(B12695),1)</f>
        <v>46266</v>
      </c>
      <c r="H12695" s="24" t="str">
        <f aca="false">INDEX(Customers!$B$2:$B$601,MATCH(C12695,Customers!$A$2:$A$601,0))</f>
        <v>Nairobi</v>
      </c>
      <c r="I12695" s="43" t="n">
        <f aca="false">ROUND(MIN(INDEX(Assumptions!$D$13:$D$18,MATCH(E12695,Assumptions!$A$13:$A$18,0)),MAX(INDEX(Assumptions!$C$13:$C$18,MATCH(E12695,Assumptions!$A$13:$A$18,0)),INDEX(Assumptions!$B$13:$B$18,MATCH(E12695,Assumptions!$A$13:$A$18,0))*F12695)),2)</f>
        <v>13.8</v>
      </c>
    </row>
    <row r="12696" customFormat="false" ht="15" hidden="false" customHeight="false" outlineLevel="0" collapsed="false">
      <c r="A12696" s="24" t="s">
        <v>13519</v>
      </c>
      <c r="B12696" s="39" t="n">
        <v>46288</v>
      </c>
      <c r="C12696" s="24" t="s">
        <v>502</v>
      </c>
      <c r="D12696" s="24" t="s">
        <v>826</v>
      </c>
      <c r="E12696" s="24" t="s">
        <v>103</v>
      </c>
      <c r="F12696" s="38" t="n">
        <v>470</v>
      </c>
      <c r="G12696" s="42" t="n">
        <f aca="false">DATE(YEAR(B12696),MONTH(B12696),1)</f>
        <v>46266</v>
      </c>
      <c r="H12696" s="24" t="str">
        <f aca="false">INDEX(Customers!$B$2:$B$601,MATCH(C12696,Customers!$A$2:$A$601,0))</f>
        <v>Nairobi</v>
      </c>
      <c r="I12696" s="43" t="n">
        <f aca="false">ROUND(MIN(INDEX(Assumptions!$D$13:$D$18,MATCH(E12696,Assumptions!$A$13:$A$18,0)),MAX(INDEX(Assumptions!$C$13:$C$18,MATCH(E12696,Assumptions!$A$13:$A$18,0)),INDEX(Assumptions!$B$13:$B$18,MATCH(E12696,Assumptions!$A$13:$A$18,0))*F12696)),2)</f>
        <v>5</v>
      </c>
    </row>
    <row r="12697" customFormat="false" ht="15" hidden="false" customHeight="false" outlineLevel="0" collapsed="false">
      <c r="A12697" s="24" t="s">
        <v>13520</v>
      </c>
      <c r="B12697" s="39" t="n">
        <v>46288</v>
      </c>
      <c r="C12697" s="24" t="s">
        <v>523</v>
      </c>
      <c r="D12697" s="24" t="s">
        <v>826</v>
      </c>
      <c r="E12697" s="24" t="s">
        <v>111</v>
      </c>
      <c r="F12697" s="38" t="n">
        <v>200</v>
      </c>
      <c r="G12697" s="42" t="n">
        <f aca="false">DATE(YEAR(B12697),MONTH(B12697),1)</f>
        <v>46266</v>
      </c>
      <c r="H12697" s="24" t="str">
        <f aca="false">INDEX(Customers!$B$2:$B$601,MATCH(C12697,Customers!$A$2:$A$601,0))</f>
        <v>Nairobi</v>
      </c>
      <c r="I12697" s="43" t="n">
        <f aca="false">ROUND(MIN(INDEX(Assumptions!$D$13:$D$18,MATCH(E12697,Assumptions!$A$13:$A$18,0)),MAX(INDEX(Assumptions!$C$13:$C$18,MATCH(E12697,Assumptions!$A$13:$A$18,0)),INDEX(Assumptions!$B$13:$B$18,MATCH(E12697,Assumptions!$A$13:$A$18,0))*F12697)),2)</f>
        <v>8</v>
      </c>
    </row>
    <row r="12698" customFormat="false" ht="15" hidden="false" customHeight="false" outlineLevel="0" collapsed="false">
      <c r="A12698" s="24" t="s">
        <v>13521</v>
      </c>
      <c r="B12698" s="39" t="n">
        <v>46288</v>
      </c>
      <c r="C12698" s="24" t="s">
        <v>528</v>
      </c>
      <c r="D12698" s="24" t="s">
        <v>826</v>
      </c>
      <c r="E12698" s="24" t="s">
        <v>109</v>
      </c>
      <c r="F12698" s="38" t="n">
        <v>5930</v>
      </c>
      <c r="G12698" s="42" t="n">
        <f aca="false">DATE(YEAR(B12698),MONTH(B12698),1)</f>
        <v>46266</v>
      </c>
      <c r="H12698" s="24" t="str">
        <f aca="false">INDEX(Customers!$B$2:$B$601,MATCH(C12698,Customers!$A$2:$A$601,0))</f>
        <v>Central</v>
      </c>
      <c r="I12698" s="43" t="n">
        <f aca="false">ROUND(MIN(INDEX(Assumptions!$D$13:$D$18,MATCH(E12698,Assumptions!$A$13:$A$18,0)),MAX(INDEX(Assumptions!$C$13:$C$18,MATCH(E12698,Assumptions!$A$13:$A$18,0)),INDEX(Assumptions!$B$13:$B$18,MATCH(E12698,Assumptions!$A$13:$A$18,0))*F12698)),2)</f>
        <v>23.72</v>
      </c>
    </row>
    <row r="12699" customFormat="false" ht="15" hidden="false" customHeight="false" outlineLevel="0" collapsed="false">
      <c r="A12699" s="24" t="s">
        <v>13522</v>
      </c>
      <c r="B12699" s="39" t="n">
        <v>46288</v>
      </c>
      <c r="C12699" s="24" t="s">
        <v>533</v>
      </c>
      <c r="D12699" s="24" t="s">
        <v>826</v>
      </c>
      <c r="E12699" s="24" t="s">
        <v>113</v>
      </c>
      <c r="F12699" s="38" t="n">
        <v>500</v>
      </c>
      <c r="G12699" s="42" t="n">
        <f aca="false">DATE(YEAR(B12699),MONTH(B12699),1)</f>
        <v>46266</v>
      </c>
      <c r="H12699" s="24" t="str">
        <f aca="false">INDEX(Customers!$B$2:$B$601,MATCH(C12699,Customers!$A$2:$A$601,0))</f>
        <v>Rift Valley</v>
      </c>
      <c r="I12699" s="43" t="n">
        <f aca="false">ROUND(MIN(INDEX(Assumptions!$D$13:$D$18,MATCH(E12699,Assumptions!$A$13:$A$18,0)),MAX(INDEX(Assumptions!$C$13:$C$18,MATCH(E12699,Assumptions!$A$13:$A$18,0)),INDEX(Assumptions!$B$13:$B$18,MATCH(E12699,Assumptions!$A$13:$A$18,0))*F12699)),2)</f>
        <v>25</v>
      </c>
    </row>
    <row r="12700" customFormat="false" ht="15" hidden="false" customHeight="false" outlineLevel="0" collapsed="false">
      <c r="A12700" s="24" t="s">
        <v>13523</v>
      </c>
      <c r="B12700" s="39" t="n">
        <v>46288</v>
      </c>
      <c r="C12700" s="24" t="s">
        <v>533</v>
      </c>
      <c r="D12700" s="24" t="s">
        <v>175</v>
      </c>
      <c r="E12700" s="24" t="s">
        <v>107</v>
      </c>
      <c r="F12700" s="38" t="n">
        <v>4990</v>
      </c>
      <c r="G12700" s="42" t="n">
        <f aca="false">DATE(YEAR(B12700),MONTH(B12700),1)</f>
        <v>46266</v>
      </c>
      <c r="H12700" s="24" t="str">
        <f aca="false">INDEX(Customers!$B$2:$B$601,MATCH(C12700,Customers!$A$2:$A$601,0))</f>
        <v>Rift Valley</v>
      </c>
      <c r="I12700" s="43" t="n">
        <f aca="false">ROUND(MIN(INDEX(Assumptions!$D$13:$D$18,MATCH(E12700,Assumptions!$A$13:$A$18,0)),MAX(INDEX(Assumptions!$C$13:$C$18,MATCH(E12700,Assumptions!$A$13:$A$18,0)),INDEX(Assumptions!$B$13:$B$18,MATCH(E12700,Assumptions!$A$13:$A$18,0))*F12700)),2)</f>
        <v>0</v>
      </c>
    </row>
    <row r="12701" customFormat="false" ht="15" hidden="false" customHeight="false" outlineLevel="0" collapsed="false">
      <c r="A12701" s="24" t="s">
        <v>13524</v>
      </c>
      <c r="B12701" s="39" t="n">
        <v>46288</v>
      </c>
      <c r="C12701" s="24" t="s">
        <v>541</v>
      </c>
      <c r="D12701" s="24" t="s">
        <v>826</v>
      </c>
      <c r="E12701" s="24" t="s">
        <v>111</v>
      </c>
      <c r="F12701" s="38" t="n">
        <v>20</v>
      </c>
      <c r="G12701" s="42" t="n">
        <f aca="false">DATE(YEAR(B12701),MONTH(B12701),1)</f>
        <v>46266</v>
      </c>
      <c r="H12701" s="24" t="str">
        <f aca="false">INDEX(Customers!$B$2:$B$601,MATCH(C12701,Customers!$A$2:$A$601,0))</f>
        <v>Western</v>
      </c>
      <c r="I12701" s="43" t="n">
        <f aca="false">ROUND(MIN(INDEX(Assumptions!$D$13:$D$18,MATCH(E12701,Assumptions!$A$13:$A$18,0)),MAX(INDEX(Assumptions!$C$13:$C$18,MATCH(E12701,Assumptions!$A$13:$A$18,0)),INDEX(Assumptions!$B$13:$B$18,MATCH(E12701,Assumptions!$A$13:$A$18,0))*F12701)),2)</f>
        <v>0.8</v>
      </c>
    </row>
    <row r="12702" customFormat="false" ht="15" hidden="false" customHeight="false" outlineLevel="0" collapsed="false">
      <c r="A12702" s="24" t="s">
        <v>13525</v>
      </c>
      <c r="B12702" s="39" t="n">
        <v>46288</v>
      </c>
      <c r="C12702" s="24" t="s">
        <v>542</v>
      </c>
      <c r="D12702" s="24" t="s">
        <v>826</v>
      </c>
      <c r="E12702" s="24" t="s">
        <v>111</v>
      </c>
      <c r="F12702" s="38" t="n">
        <v>200</v>
      </c>
      <c r="G12702" s="42" t="n">
        <f aca="false">DATE(YEAR(B12702),MONTH(B12702),1)</f>
        <v>46266</v>
      </c>
      <c r="H12702" s="24" t="str">
        <f aca="false">INDEX(Customers!$B$2:$B$601,MATCH(C12702,Customers!$A$2:$A$601,0))</f>
        <v>Western</v>
      </c>
      <c r="I12702" s="43" t="n">
        <f aca="false">ROUND(MIN(INDEX(Assumptions!$D$13:$D$18,MATCH(E12702,Assumptions!$A$13:$A$18,0)),MAX(INDEX(Assumptions!$C$13:$C$18,MATCH(E12702,Assumptions!$A$13:$A$18,0)),INDEX(Assumptions!$B$13:$B$18,MATCH(E12702,Assumptions!$A$13:$A$18,0))*F12702)),2)</f>
        <v>8</v>
      </c>
    </row>
    <row r="12703" customFormat="false" ht="15" hidden="false" customHeight="false" outlineLevel="0" collapsed="false">
      <c r="A12703" s="24" t="s">
        <v>13526</v>
      </c>
      <c r="B12703" s="39" t="n">
        <v>46288</v>
      </c>
      <c r="C12703" s="24" t="s">
        <v>543</v>
      </c>
      <c r="D12703" s="24" t="s">
        <v>826</v>
      </c>
      <c r="E12703" s="24" t="s">
        <v>103</v>
      </c>
      <c r="F12703" s="38" t="n">
        <v>1760</v>
      </c>
      <c r="G12703" s="42" t="n">
        <f aca="false">DATE(YEAR(B12703),MONTH(B12703),1)</f>
        <v>46266</v>
      </c>
      <c r="H12703" s="24" t="str">
        <f aca="false">INDEX(Customers!$B$2:$B$601,MATCH(C12703,Customers!$A$2:$A$601,0))</f>
        <v>Central</v>
      </c>
      <c r="I12703" s="43" t="n">
        <f aca="false">ROUND(MIN(INDEX(Assumptions!$D$13:$D$18,MATCH(E12703,Assumptions!$A$13:$A$18,0)),MAX(INDEX(Assumptions!$C$13:$C$18,MATCH(E12703,Assumptions!$A$13:$A$18,0)),INDEX(Assumptions!$B$13:$B$18,MATCH(E12703,Assumptions!$A$13:$A$18,0))*F12703)),2)</f>
        <v>17.6</v>
      </c>
    </row>
    <row r="12704" customFormat="false" ht="15" hidden="false" customHeight="false" outlineLevel="0" collapsed="false">
      <c r="A12704" s="24" t="s">
        <v>13527</v>
      </c>
      <c r="B12704" s="39" t="n">
        <v>46288</v>
      </c>
      <c r="C12704" s="24" t="s">
        <v>544</v>
      </c>
      <c r="D12704" s="24" t="s">
        <v>826</v>
      </c>
      <c r="E12704" s="24" t="s">
        <v>109</v>
      </c>
      <c r="F12704" s="38" t="n">
        <v>19360</v>
      </c>
      <c r="G12704" s="42" t="n">
        <f aca="false">DATE(YEAR(B12704),MONTH(B12704),1)</f>
        <v>46266</v>
      </c>
      <c r="H12704" s="24" t="str">
        <f aca="false">INDEX(Customers!$B$2:$B$601,MATCH(C12704,Customers!$A$2:$A$601,0))</f>
        <v>Coast</v>
      </c>
      <c r="I12704" s="43" t="n">
        <f aca="false">ROUND(MIN(INDEX(Assumptions!$D$13:$D$18,MATCH(E12704,Assumptions!$A$13:$A$18,0)),MAX(INDEX(Assumptions!$C$13:$C$18,MATCH(E12704,Assumptions!$A$13:$A$18,0)),INDEX(Assumptions!$B$13:$B$18,MATCH(E12704,Assumptions!$A$13:$A$18,0))*F12704)),2)</f>
        <v>40</v>
      </c>
    </row>
    <row r="12705" customFormat="false" ht="15" hidden="false" customHeight="false" outlineLevel="0" collapsed="false">
      <c r="A12705" s="24" t="s">
        <v>13528</v>
      </c>
      <c r="B12705" s="39" t="n">
        <v>46288</v>
      </c>
      <c r="C12705" s="24" t="s">
        <v>616</v>
      </c>
      <c r="D12705" s="24" t="s">
        <v>826</v>
      </c>
      <c r="E12705" s="24" t="s">
        <v>111</v>
      </c>
      <c r="F12705" s="38" t="n">
        <v>50</v>
      </c>
      <c r="G12705" s="42" t="n">
        <f aca="false">DATE(YEAR(B12705),MONTH(B12705),1)</f>
        <v>46266</v>
      </c>
      <c r="H12705" s="24" t="str">
        <f aca="false">INDEX(Customers!$B$2:$B$601,MATCH(C12705,Customers!$A$2:$A$601,0))</f>
        <v>Coast</v>
      </c>
      <c r="I12705" s="43" t="n">
        <f aca="false">ROUND(MIN(INDEX(Assumptions!$D$13:$D$18,MATCH(E12705,Assumptions!$A$13:$A$18,0)),MAX(INDEX(Assumptions!$C$13:$C$18,MATCH(E12705,Assumptions!$A$13:$A$18,0)),INDEX(Assumptions!$B$13:$B$18,MATCH(E12705,Assumptions!$A$13:$A$18,0))*F12705)),2)</f>
        <v>2</v>
      </c>
    </row>
    <row r="12706" customFormat="false" ht="15" hidden="false" customHeight="false" outlineLevel="0" collapsed="false">
      <c r="A12706" s="24" t="s">
        <v>13529</v>
      </c>
      <c r="B12706" s="39" t="n">
        <v>46288</v>
      </c>
      <c r="C12706" s="24" t="s">
        <v>621</v>
      </c>
      <c r="D12706" s="24" t="s">
        <v>153</v>
      </c>
      <c r="E12706" s="24" t="s">
        <v>105</v>
      </c>
      <c r="F12706" s="38" t="n">
        <v>10390</v>
      </c>
      <c r="G12706" s="42" t="n">
        <f aca="false">DATE(YEAR(B12706),MONTH(B12706),1)</f>
        <v>46266</v>
      </c>
      <c r="H12706" s="24" t="str">
        <f aca="false">INDEX(Customers!$B$2:$B$601,MATCH(C12706,Customers!$A$2:$A$601,0))</f>
        <v>Nairobi</v>
      </c>
      <c r="I12706" s="43" t="n">
        <f aca="false">ROUND(MIN(INDEX(Assumptions!$D$13:$D$18,MATCH(E12706,Assumptions!$A$13:$A$18,0)),MAX(INDEX(Assumptions!$C$13:$C$18,MATCH(E12706,Assumptions!$A$13:$A$18,0)),INDEX(Assumptions!$B$13:$B$18,MATCH(E12706,Assumptions!$A$13:$A$18,0))*F12706)),2)</f>
        <v>155.85</v>
      </c>
    </row>
    <row r="12707" customFormat="false" ht="15" hidden="false" customHeight="false" outlineLevel="0" collapsed="false">
      <c r="A12707" s="24" t="s">
        <v>13530</v>
      </c>
      <c r="B12707" s="39" t="n">
        <v>46288</v>
      </c>
      <c r="C12707" s="24" t="s">
        <v>662</v>
      </c>
      <c r="D12707" s="24" t="s">
        <v>175</v>
      </c>
      <c r="E12707" s="24" t="s">
        <v>105</v>
      </c>
      <c r="F12707" s="38" t="n">
        <v>1020</v>
      </c>
      <c r="G12707" s="42" t="n">
        <f aca="false">DATE(YEAR(B12707),MONTH(B12707),1)</f>
        <v>46266</v>
      </c>
      <c r="H12707" s="24" t="str">
        <f aca="false">INDEX(Customers!$B$2:$B$601,MATCH(C12707,Customers!$A$2:$A$601,0))</f>
        <v>Rift Valley</v>
      </c>
      <c r="I12707" s="43" t="n">
        <f aca="false">ROUND(MIN(INDEX(Assumptions!$D$13:$D$18,MATCH(E12707,Assumptions!$A$13:$A$18,0)),MAX(INDEX(Assumptions!$C$13:$C$18,MATCH(E12707,Assumptions!$A$13:$A$18,0)),INDEX(Assumptions!$B$13:$B$18,MATCH(E12707,Assumptions!$A$13:$A$18,0))*F12707)),2)</f>
        <v>15.3</v>
      </c>
    </row>
    <row r="12708" customFormat="false" ht="15" hidden="false" customHeight="false" outlineLevel="0" collapsed="false">
      <c r="A12708" s="24" t="s">
        <v>13531</v>
      </c>
      <c r="B12708" s="39" t="n">
        <v>46288</v>
      </c>
      <c r="C12708" s="24" t="s">
        <v>695</v>
      </c>
      <c r="D12708" s="24" t="s">
        <v>168</v>
      </c>
      <c r="E12708" s="24" t="s">
        <v>107</v>
      </c>
      <c r="F12708" s="38" t="n">
        <v>10490</v>
      </c>
      <c r="G12708" s="42" t="n">
        <f aca="false">DATE(YEAR(B12708),MONTH(B12708),1)</f>
        <v>46266</v>
      </c>
      <c r="H12708" s="24" t="str">
        <f aca="false">INDEX(Customers!$B$2:$B$601,MATCH(C12708,Customers!$A$2:$A$601,0))</f>
        <v>Central</v>
      </c>
      <c r="I12708" s="43" t="n">
        <f aca="false">ROUND(MIN(INDEX(Assumptions!$D$13:$D$18,MATCH(E12708,Assumptions!$A$13:$A$18,0)),MAX(INDEX(Assumptions!$C$13:$C$18,MATCH(E12708,Assumptions!$A$13:$A$18,0)),INDEX(Assumptions!$B$13:$B$18,MATCH(E12708,Assumptions!$A$13:$A$18,0))*F12708)),2)</f>
        <v>0</v>
      </c>
    </row>
    <row r="12709" customFormat="false" ht="15" hidden="false" customHeight="false" outlineLevel="0" collapsed="false">
      <c r="A12709" s="24" t="s">
        <v>13532</v>
      </c>
      <c r="B12709" s="39" t="n">
        <v>46288</v>
      </c>
      <c r="C12709" s="24" t="s">
        <v>701</v>
      </c>
      <c r="D12709" s="24" t="s">
        <v>152</v>
      </c>
      <c r="E12709" s="24" t="s">
        <v>105</v>
      </c>
      <c r="F12709" s="38" t="n">
        <v>9320</v>
      </c>
      <c r="G12709" s="42" t="n">
        <f aca="false">DATE(YEAR(B12709),MONTH(B12709),1)</f>
        <v>46266</v>
      </c>
      <c r="H12709" s="24" t="str">
        <f aca="false">INDEX(Customers!$B$2:$B$601,MATCH(C12709,Customers!$A$2:$A$601,0))</f>
        <v>Nairobi</v>
      </c>
      <c r="I12709" s="43" t="n">
        <f aca="false">ROUND(MIN(INDEX(Assumptions!$D$13:$D$18,MATCH(E12709,Assumptions!$A$13:$A$18,0)),MAX(INDEX(Assumptions!$C$13:$C$18,MATCH(E12709,Assumptions!$A$13:$A$18,0)),INDEX(Assumptions!$B$13:$B$18,MATCH(E12709,Assumptions!$A$13:$A$18,0))*F12709)),2)</f>
        <v>139.8</v>
      </c>
    </row>
    <row r="12710" customFormat="false" ht="15" hidden="false" customHeight="false" outlineLevel="0" collapsed="false">
      <c r="A12710" s="24" t="s">
        <v>13533</v>
      </c>
      <c r="B12710" s="39" t="n">
        <v>46288</v>
      </c>
      <c r="C12710" s="24" t="s">
        <v>704</v>
      </c>
      <c r="D12710" s="24" t="s">
        <v>173</v>
      </c>
      <c r="E12710" s="24" t="s">
        <v>105</v>
      </c>
      <c r="F12710" s="38" t="n">
        <v>11830</v>
      </c>
      <c r="G12710" s="42" t="n">
        <f aca="false">DATE(YEAR(B12710),MONTH(B12710),1)</f>
        <v>46266</v>
      </c>
      <c r="H12710" s="24" t="str">
        <f aca="false">INDEX(Customers!$B$2:$B$601,MATCH(C12710,Customers!$A$2:$A$601,0))</f>
        <v>Rift Valley</v>
      </c>
      <c r="I12710" s="43" t="n">
        <f aca="false">ROUND(MIN(INDEX(Assumptions!$D$13:$D$18,MATCH(E12710,Assumptions!$A$13:$A$18,0)),MAX(INDEX(Assumptions!$C$13:$C$18,MATCH(E12710,Assumptions!$A$13:$A$18,0)),INDEX(Assumptions!$B$13:$B$18,MATCH(E12710,Assumptions!$A$13:$A$18,0))*F12710)),2)</f>
        <v>177.45</v>
      </c>
    </row>
    <row r="12711" customFormat="false" ht="15" hidden="false" customHeight="false" outlineLevel="0" collapsed="false">
      <c r="A12711" s="24" t="s">
        <v>13534</v>
      </c>
      <c r="B12711" s="39" t="n">
        <v>46288</v>
      </c>
      <c r="C12711" s="24" t="s">
        <v>709</v>
      </c>
      <c r="D12711" s="24" t="s">
        <v>826</v>
      </c>
      <c r="E12711" s="24" t="s">
        <v>111</v>
      </c>
      <c r="F12711" s="38" t="n">
        <v>200</v>
      </c>
      <c r="G12711" s="42" t="n">
        <f aca="false">DATE(YEAR(B12711),MONTH(B12711),1)</f>
        <v>46266</v>
      </c>
      <c r="H12711" s="24" t="str">
        <f aca="false">INDEX(Customers!$B$2:$B$601,MATCH(C12711,Customers!$A$2:$A$601,0))</f>
        <v>Western</v>
      </c>
      <c r="I12711" s="43" t="n">
        <f aca="false">ROUND(MIN(INDEX(Assumptions!$D$13:$D$18,MATCH(E12711,Assumptions!$A$13:$A$18,0)),MAX(INDEX(Assumptions!$C$13:$C$18,MATCH(E12711,Assumptions!$A$13:$A$18,0)),INDEX(Assumptions!$B$13:$B$18,MATCH(E12711,Assumptions!$A$13:$A$18,0))*F12711)),2)</f>
        <v>8</v>
      </c>
    </row>
    <row r="12712" customFormat="false" ht="15" hidden="false" customHeight="false" outlineLevel="0" collapsed="false">
      <c r="A12712" s="24" t="s">
        <v>13535</v>
      </c>
      <c r="B12712" s="39" t="n">
        <v>46288</v>
      </c>
      <c r="C12712" s="24" t="s">
        <v>725</v>
      </c>
      <c r="D12712" s="24" t="s">
        <v>826</v>
      </c>
      <c r="E12712" s="24" t="s">
        <v>103</v>
      </c>
      <c r="F12712" s="38" t="n">
        <v>420</v>
      </c>
      <c r="G12712" s="42" t="n">
        <f aca="false">DATE(YEAR(B12712),MONTH(B12712),1)</f>
        <v>46266</v>
      </c>
      <c r="H12712" s="24" t="str">
        <f aca="false">INDEX(Customers!$B$2:$B$601,MATCH(C12712,Customers!$A$2:$A$601,0))</f>
        <v>Nairobi</v>
      </c>
      <c r="I12712" s="43" t="n">
        <f aca="false">ROUND(MIN(INDEX(Assumptions!$D$13:$D$18,MATCH(E12712,Assumptions!$A$13:$A$18,0)),MAX(INDEX(Assumptions!$C$13:$C$18,MATCH(E12712,Assumptions!$A$13:$A$18,0)),INDEX(Assumptions!$B$13:$B$18,MATCH(E12712,Assumptions!$A$13:$A$18,0))*F12712)),2)</f>
        <v>5</v>
      </c>
    </row>
    <row r="12713" customFormat="false" ht="15" hidden="false" customHeight="false" outlineLevel="0" collapsed="false">
      <c r="A12713" s="24" t="s">
        <v>13536</v>
      </c>
      <c r="B12713" s="39" t="n">
        <v>46288</v>
      </c>
      <c r="C12713" s="24" t="s">
        <v>728</v>
      </c>
      <c r="D12713" s="24" t="s">
        <v>826</v>
      </c>
      <c r="E12713" s="24" t="s">
        <v>113</v>
      </c>
      <c r="F12713" s="38" t="n">
        <v>1000</v>
      </c>
      <c r="G12713" s="42" t="n">
        <f aca="false">DATE(YEAR(B12713),MONTH(B12713),1)</f>
        <v>46266</v>
      </c>
      <c r="H12713" s="24" t="str">
        <f aca="false">INDEX(Customers!$B$2:$B$601,MATCH(C12713,Customers!$A$2:$A$601,0))</f>
        <v>Nairobi</v>
      </c>
      <c r="I12713" s="43" t="n">
        <f aca="false">ROUND(MIN(INDEX(Assumptions!$D$13:$D$18,MATCH(E12713,Assumptions!$A$13:$A$18,0)),MAX(INDEX(Assumptions!$C$13:$C$18,MATCH(E12713,Assumptions!$A$13:$A$18,0)),INDEX(Assumptions!$B$13:$B$18,MATCH(E12713,Assumptions!$A$13:$A$18,0))*F12713)),2)</f>
        <v>50</v>
      </c>
    </row>
    <row r="12714" customFormat="false" ht="15" hidden="false" customHeight="false" outlineLevel="0" collapsed="false">
      <c r="A12714" s="24" t="s">
        <v>13537</v>
      </c>
      <c r="B12714" s="39" t="n">
        <v>46288</v>
      </c>
      <c r="C12714" s="24" t="s">
        <v>749</v>
      </c>
      <c r="D12714" s="24" t="s">
        <v>826</v>
      </c>
      <c r="E12714" s="24" t="s">
        <v>113</v>
      </c>
      <c r="F12714" s="38" t="n">
        <v>250</v>
      </c>
      <c r="G12714" s="42" t="n">
        <f aca="false">DATE(YEAR(B12714),MONTH(B12714),1)</f>
        <v>46266</v>
      </c>
      <c r="H12714" s="24" t="str">
        <f aca="false">INDEX(Customers!$B$2:$B$601,MATCH(C12714,Customers!$A$2:$A$601,0))</f>
        <v>Nairobi</v>
      </c>
      <c r="I12714" s="43" t="n">
        <f aca="false">ROUND(MIN(INDEX(Assumptions!$D$13:$D$18,MATCH(E12714,Assumptions!$A$13:$A$18,0)),MAX(INDEX(Assumptions!$C$13:$C$18,MATCH(E12714,Assumptions!$A$13:$A$18,0)),INDEX(Assumptions!$B$13:$B$18,MATCH(E12714,Assumptions!$A$13:$A$18,0))*F12714)),2)</f>
        <v>12.5</v>
      </c>
    </row>
    <row r="12715" customFormat="false" ht="15" hidden="false" customHeight="false" outlineLevel="0" collapsed="false">
      <c r="A12715" s="24" t="s">
        <v>13538</v>
      </c>
      <c r="B12715" s="39" t="n">
        <v>46288</v>
      </c>
      <c r="C12715" s="24" t="s">
        <v>751</v>
      </c>
      <c r="D12715" s="24" t="s">
        <v>826</v>
      </c>
      <c r="E12715" s="24" t="s">
        <v>103</v>
      </c>
      <c r="F12715" s="38" t="n">
        <v>800</v>
      </c>
      <c r="G12715" s="42" t="n">
        <f aca="false">DATE(YEAR(B12715),MONTH(B12715),1)</f>
        <v>46266</v>
      </c>
      <c r="H12715" s="24" t="str">
        <f aca="false">INDEX(Customers!$B$2:$B$601,MATCH(C12715,Customers!$A$2:$A$601,0))</f>
        <v>Coast</v>
      </c>
      <c r="I12715" s="43" t="n">
        <f aca="false">ROUND(MIN(INDEX(Assumptions!$D$13:$D$18,MATCH(E12715,Assumptions!$A$13:$A$18,0)),MAX(INDEX(Assumptions!$C$13:$C$18,MATCH(E12715,Assumptions!$A$13:$A$18,0)),INDEX(Assumptions!$B$13:$B$18,MATCH(E12715,Assumptions!$A$13:$A$18,0))*F12715)),2)</f>
        <v>8</v>
      </c>
    </row>
    <row r="12716" customFormat="false" ht="15" hidden="false" customHeight="false" outlineLevel="0" collapsed="false">
      <c r="A12716" s="24" t="s">
        <v>13539</v>
      </c>
      <c r="B12716" s="39" t="n">
        <v>46288</v>
      </c>
      <c r="C12716" s="24" t="s">
        <v>760</v>
      </c>
      <c r="D12716" s="24" t="s">
        <v>826</v>
      </c>
      <c r="E12716" s="24" t="s">
        <v>109</v>
      </c>
      <c r="F12716" s="38" t="n">
        <v>1390</v>
      </c>
      <c r="G12716" s="42" t="n">
        <f aca="false">DATE(YEAR(B12716),MONTH(B12716),1)</f>
        <v>46266</v>
      </c>
      <c r="H12716" s="24" t="str">
        <f aca="false">INDEX(Customers!$B$2:$B$601,MATCH(C12716,Customers!$A$2:$A$601,0))</f>
        <v>Rift Valley</v>
      </c>
      <c r="I12716" s="43" t="n">
        <f aca="false">ROUND(MIN(INDEX(Assumptions!$D$13:$D$18,MATCH(E12716,Assumptions!$A$13:$A$18,0)),MAX(INDEX(Assumptions!$C$13:$C$18,MATCH(E12716,Assumptions!$A$13:$A$18,0)),INDEX(Assumptions!$B$13:$B$18,MATCH(E12716,Assumptions!$A$13:$A$18,0))*F12716)),2)</f>
        <v>5.56</v>
      </c>
    </row>
    <row r="12717" customFormat="false" ht="15" hidden="false" customHeight="false" outlineLevel="0" collapsed="false">
      <c r="A12717" s="24" t="s">
        <v>13540</v>
      </c>
      <c r="B12717" s="39" t="n">
        <v>46288</v>
      </c>
      <c r="C12717" s="24" t="s">
        <v>782</v>
      </c>
      <c r="D12717" s="24" t="s">
        <v>164</v>
      </c>
      <c r="E12717" s="24" t="s">
        <v>105</v>
      </c>
      <c r="F12717" s="38" t="n">
        <v>4270</v>
      </c>
      <c r="G12717" s="42" t="n">
        <f aca="false">DATE(YEAR(B12717),MONTH(B12717),1)</f>
        <v>46266</v>
      </c>
      <c r="H12717" s="24" t="str">
        <f aca="false">INDEX(Customers!$B$2:$B$601,MATCH(C12717,Customers!$A$2:$A$601,0))</f>
        <v>Central</v>
      </c>
      <c r="I12717" s="43" t="n">
        <f aca="false">ROUND(MIN(INDEX(Assumptions!$D$13:$D$18,MATCH(E12717,Assumptions!$A$13:$A$18,0)),MAX(INDEX(Assumptions!$C$13:$C$18,MATCH(E12717,Assumptions!$A$13:$A$18,0)),INDEX(Assumptions!$B$13:$B$18,MATCH(E12717,Assumptions!$A$13:$A$18,0))*F12717)),2)</f>
        <v>64.05</v>
      </c>
    </row>
    <row r="12718" customFormat="false" ht="15" hidden="false" customHeight="false" outlineLevel="0" collapsed="false">
      <c r="A12718" s="24" t="s">
        <v>13541</v>
      </c>
      <c r="B12718" s="39" t="n">
        <v>46288</v>
      </c>
      <c r="C12718" s="24" t="s">
        <v>787</v>
      </c>
      <c r="D12718" s="24" t="s">
        <v>826</v>
      </c>
      <c r="E12718" s="24" t="s">
        <v>109</v>
      </c>
      <c r="F12718" s="38" t="n">
        <v>2140</v>
      </c>
      <c r="G12718" s="42" t="n">
        <f aca="false">DATE(YEAR(B12718),MONTH(B12718),1)</f>
        <v>46266</v>
      </c>
      <c r="H12718" s="24" t="str">
        <f aca="false">INDEX(Customers!$B$2:$B$601,MATCH(C12718,Customers!$A$2:$A$601,0))</f>
        <v>Eastern</v>
      </c>
      <c r="I12718" s="43" t="n">
        <f aca="false">ROUND(MIN(INDEX(Assumptions!$D$13:$D$18,MATCH(E12718,Assumptions!$A$13:$A$18,0)),MAX(INDEX(Assumptions!$C$13:$C$18,MATCH(E12718,Assumptions!$A$13:$A$18,0)),INDEX(Assumptions!$B$13:$B$18,MATCH(E12718,Assumptions!$A$13:$A$18,0))*F12718)),2)</f>
        <v>8.56</v>
      </c>
    </row>
    <row r="12719" customFormat="false" ht="15" hidden="false" customHeight="false" outlineLevel="0" collapsed="false">
      <c r="A12719" s="24" t="s">
        <v>13542</v>
      </c>
      <c r="B12719" s="39" t="n">
        <v>46288</v>
      </c>
      <c r="C12719" s="24" t="s">
        <v>803</v>
      </c>
      <c r="D12719" s="24" t="s">
        <v>826</v>
      </c>
      <c r="E12719" s="24" t="s">
        <v>109</v>
      </c>
      <c r="F12719" s="38" t="n">
        <v>11520</v>
      </c>
      <c r="G12719" s="42" t="n">
        <f aca="false">DATE(YEAR(B12719),MONTH(B12719),1)</f>
        <v>46266</v>
      </c>
      <c r="H12719" s="24" t="str">
        <f aca="false">INDEX(Customers!$B$2:$B$601,MATCH(C12719,Customers!$A$2:$A$601,0))</f>
        <v>Nairobi</v>
      </c>
      <c r="I12719" s="43" t="n">
        <f aca="false">ROUND(MIN(INDEX(Assumptions!$D$13:$D$18,MATCH(E12719,Assumptions!$A$13:$A$18,0)),MAX(INDEX(Assumptions!$C$13:$C$18,MATCH(E12719,Assumptions!$A$13:$A$18,0)),INDEX(Assumptions!$B$13:$B$18,MATCH(E12719,Assumptions!$A$13:$A$18,0))*F12719)),2)</f>
        <v>40</v>
      </c>
    </row>
    <row r="12720" customFormat="false" ht="15" hidden="false" customHeight="false" outlineLevel="0" collapsed="false">
      <c r="A12720" s="24" t="s">
        <v>13543</v>
      </c>
      <c r="B12720" s="39" t="n">
        <v>46289</v>
      </c>
      <c r="C12720" s="24" t="s">
        <v>243</v>
      </c>
      <c r="D12720" s="24" t="s">
        <v>826</v>
      </c>
      <c r="E12720" s="24" t="s">
        <v>113</v>
      </c>
      <c r="F12720" s="38" t="n">
        <v>99</v>
      </c>
      <c r="G12720" s="42" t="n">
        <f aca="false">DATE(YEAR(B12720),MONTH(B12720),1)</f>
        <v>46266</v>
      </c>
      <c r="H12720" s="24" t="str">
        <f aca="false">INDEX(Customers!$B$2:$B$601,MATCH(C12720,Customers!$A$2:$A$601,0))</f>
        <v>Coast</v>
      </c>
      <c r="I12720" s="43" t="n">
        <f aca="false">ROUND(MIN(INDEX(Assumptions!$D$13:$D$18,MATCH(E12720,Assumptions!$A$13:$A$18,0)),MAX(INDEX(Assumptions!$C$13:$C$18,MATCH(E12720,Assumptions!$A$13:$A$18,0)),INDEX(Assumptions!$B$13:$B$18,MATCH(E12720,Assumptions!$A$13:$A$18,0))*F12720)),2)</f>
        <v>4.95</v>
      </c>
    </row>
    <row r="12721" customFormat="false" ht="15" hidden="false" customHeight="false" outlineLevel="0" collapsed="false">
      <c r="A12721" s="24" t="s">
        <v>13544</v>
      </c>
      <c r="B12721" s="39" t="n">
        <v>46289</v>
      </c>
      <c r="C12721" s="24" t="s">
        <v>244</v>
      </c>
      <c r="D12721" s="24" t="s">
        <v>826</v>
      </c>
      <c r="E12721" s="24" t="s">
        <v>103</v>
      </c>
      <c r="F12721" s="38" t="n">
        <v>3350</v>
      </c>
      <c r="G12721" s="42" t="n">
        <f aca="false">DATE(YEAR(B12721),MONTH(B12721),1)</f>
        <v>46266</v>
      </c>
      <c r="H12721" s="24" t="str">
        <f aca="false">INDEX(Customers!$B$2:$B$601,MATCH(C12721,Customers!$A$2:$A$601,0))</f>
        <v>Nairobi</v>
      </c>
      <c r="I12721" s="43" t="n">
        <f aca="false">ROUND(MIN(INDEX(Assumptions!$D$13:$D$18,MATCH(E12721,Assumptions!$A$13:$A$18,0)),MAX(INDEX(Assumptions!$C$13:$C$18,MATCH(E12721,Assumptions!$A$13:$A$18,0)),INDEX(Assumptions!$B$13:$B$18,MATCH(E12721,Assumptions!$A$13:$A$18,0))*F12721)),2)</f>
        <v>33.5</v>
      </c>
    </row>
    <row r="12722" customFormat="false" ht="15" hidden="false" customHeight="false" outlineLevel="0" collapsed="false">
      <c r="A12722" s="24" t="s">
        <v>13545</v>
      </c>
      <c r="B12722" s="39" t="n">
        <v>46289</v>
      </c>
      <c r="C12722" s="24" t="s">
        <v>247</v>
      </c>
      <c r="D12722" s="24" t="s">
        <v>826</v>
      </c>
      <c r="E12722" s="24" t="s">
        <v>103</v>
      </c>
      <c r="F12722" s="38" t="n">
        <v>260</v>
      </c>
      <c r="G12722" s="42" t="n">
        <f aca="false">DATE(YEAR(B12722),MONTH(B12722),1)</f>
        <v>46266</v>
      </c>
      <c r="H12722" s="24" t="str">
        <f aca="false">INDEX(Customers!$B$2:$B$601,MATCH(C12722,Customers!$A$2:$A$601,0))</f>
        <v>Nairobi</v>
      </c>
      <c r="I12722" s="43" t="n">
        <f aca="false">ROUND(MIN(INDEX(Assumptions!$D$13:$D$18,MATCH(E12722,Assumptions!$A$13:$A$18,0)),MAX(INDEX(Assumptions!$C$13:$C$18,MATCH(E12722,Assumptions!$A$13:$A$18,0)),INDEX(Assumptions!$B$13:$B$18,MATCH(E12722,Assumptions!$A$13:$A$18,0))*F12722)),2)</f>
        <v>5</v>
      </c>
    </row>
    <row r="12723" customFormat="false" ht="15" hidden="false" customHeight="false" outlineLevel="0" collapsed="false">
      <c r="A12723" s="24" t="s">
        <v>13546</v>
      </c>
      <c r="B12723" s="39" t="n">
        <v>46289</v>
      </c>
      <c r="C12723" s="24" t="s">
        <v>278</v>
      </c>
      <c r="D12723" s="24" t="s">
        <v>168</v>
      </c>
      <c r="E12723" s="24" t="s">
        <v>107</v>
      </c>
      <c r="F12723" s="38" t="n">
        <v>1980</v>
      </c>
      <c r="G12723" s="42" t="n">
        <f aca="false">DATE(YEAR(B12723),MONTH(B12723),1)</f>
        <v>46266</v>
      </c>
      <c r="H12723" s="24" t="str">
        <f aca="false">INDEX(Customers!$B$2:$B$601,MATCH(C12723,Customers!$A$2:$A$601,0))</f>
        <v>Central</v>
      </c>
      <c r="I12723" s="43" t="n">
        <f aca="false">ROUND(MIN(INDEX(Assumptions!$D$13:$D$18,MATCH(E12723,Assumptions!$A$13:$A$18,0)),MAX(INDEX(Assumptions!$C$13:$C$18,MATCH(E12723,Assumptions!$A$13:$A$18,0)),INDEX(Assumptions!$B$13:$B$18,MATCH(E12723,Assumptions!$A$13:$A$18,0))*F12723)),2)</f>
        <v>0</v>
      </c>
    </row>
    <row r="12724" customFormat="false" ht="15" hidden="false" customHeight="false" outlineLevel="0" collapsed="false">
      <c r="A12724" s="24" t="s">
        <v>13547</v>
      </c>
      <c r="B12724" s="39" t="n">
        <v>46289</v>
      </c>
      <c r="C12724" s="24" t="s">
        <v>288</v>
      </c>
      <c r="D12724" s="24" t="s">
        <v>826</v>
      </c>
      <c r="E12724" s="24" t="s">
        <v>113</v>
      </c>
      <c r="F12724" s="38" t="n">
        <v>250</v>
      </c>
      <c r="G12724" s="42" t="n">
        <f aca="false">DATE(YEAR(B12724),MONTH(B12724),1)</f>
        <v>46266</v>
      </c>
      <c r="H12724" s="24" t="str">
        <f aca="false">INDEX(Customers!$B$2:$B$601,MATCH(C12724,Customers!$A$2:$A$601,0))</f>
        <v>Central</v>
      </c>
      <c r="I12724" s="43" t="n">
        <f aca="false">ROUND(MIN(INDEX(Assumptions!$D$13:$D$18,MATCH(E12724,Assumptions!$A$13:$A$18,0)),MAX(INDEX(Assumptions!$C$13:$C$18,MATCH(E12724,Assumptions!$A$13:$A$18,0)),INDEX(Assumptions!$B$13:$B$18,MATCH(E12724,Assumptions!$A$13:$A$18,0))*F12724)),2)</f>
        <v>12.5</v>
      </c>
    </row>
    <row r="12725" customFormat="false" ht="15" hidden="false" customHeight="false" outlineLevel="0" collapsed="false">
      <c r="A12725" s="24" t="s">
        <v>13548</v>
      </c>
      <c r="B12725" s="39" t="n">
        <v>46289</v>
      </c>
      <c r="C12725" s="24" t="s">
        <v>305</v>
      </c>
      <c r="D12725" s="24" t="s">
        <v>152</v>
      </c>
      <c r="E12725" s="24" t="s">
        <v>105</v>
      </c>
      <c r="F12725" s="38" t="n">
        <v>1210</v>
      </c>
      <c r="G12725" s="42" t="n">
        <f aca="false">DATE(YEAR(B12725),MONTH(B12725),1)</f>
        <v>46266</v>
      </c>
      <c r="H12725" s="24" t="str">
        <f aca="false">INDEX(Customers!$B$2:$B$601,MATCH(C12725,Customers!$A$2:$A$601,0))</f>
        <v>Nairobi</v>
      </c>
      <c r="I12725" s="43" t="n">
        <f aca="false">ROUND(MIN(INDEX(Assumptions!$D$13:$D$18,MATCH(E12725,Assumptions!$A$13:$A$18,0)),MAX(INDEX(Assumptions!$C$13:$C$18,MATCH(E12725,Assumptions!$A$13:$A$18,0)),INDEX(Assumptions!$B$13:$B$18,MATCH(E12725,Assumptions!$A$13:$A$18,0))*F12725)),2)</f>
        <v>18.15</v>
      </c>
    </row>
    <row r="12726" customFormat="false" ht="15" hidden="false" customHeight="false" outlineLevel="0" collapsed="false">
      <c r="A12726" s="24" t="s">
        <v>13549</v>
      </c>
      <c r="B12726" s="39" t="n">
        <v>46289</v>
      </c>
      <c r="C12726" s="24" t="s">
        <v>326</v>
      </c>
      <c r="D12726" s="24" t="s">
        <v>826</v>
      </c>
      <c r="E12726" s="24" t="s">
        <v>113</v>
      </c>
      <c r="F12726" s="38" t="n">
        <v>250</v>
      </c>
      <c r="G12726" s="42" t="n">
        <f aca="false">DATE(YEAR(B12726),MONTH(B12726),1)</f>
        <v>46266</v>
      </c>
      <c r="H12726" s="24" t="str">
        <f aca="false">INDEX(Customers!$B$2:$B$601,MATCH(C12726,Customers!$A$2:$A$601,0))</f>
        <v>Nairobi</v>
      </c>
      <c r="I12726" s="43" t="n">
        <f aca="false">ROUND(MIN(INDEX(Assumptions!$D$13:$D$18,MATCH(E12726,Assumptions!$A$13:$A$18,0)),MAX(INDEX(Assumptions!$C$13:$C$18,MATCH(E12726,Assumptions!$A$13:$A$18,0)),INDEX(Assumptions!$B$13:$B$18,MATCH(E12726,Assumptions!$A$13:$A$18,0))*F12726)),2)</f>
        <v>12.5</v>
      </c>
    </row>
    <row r="12727" customFormat="false" ht="15" hidden="false" customHeight="false" outlineLevel="0" collapsed="false">
      <c r="A12727" s="24" t="s">
        <v>13550</v>
      </c>
      <c r="B12727" s="39" t="n">
        <v>46289</v>
      </c>
      <c r="C12727" s="24" t="s">
        <v>334</v>
      </c>
      <c r="D12727" s="24" t="s">
        <v>826</v>
      </c>
      <c r="E12727" s="24" t="s">
        <v>109</v>
      </c>
      <c r="F12727" s="38" t="n">
        <v>32120</v>
      </c>
      <c r="G12727" s="42" t="n">
        <f aca="false">DATE(YEAR(B12727),MONTH(B12727),1)</f>
        <v>46266</v>
      </c>
      <c r="H12727" s="24" t="str">
        <f aca="false">INDEX(Customers!$B$2:$B$601,MATCH(C12727,Customers!$A$2:$A$601,0))</f>
        <v>Nairobi</v>
      </c>
      <c r="I12727" s="43" t="n">
        <f aca="false">ROUND(MIN(INDEX(Assumptions!$D$13:$D$18,MATCH(E12727,Assumptions!$A$13:$A$18,0)),MAX(INDEX(Assumptions!$C$13:$C$18,MATCH(E12727,Assumptions!$A$13:$A$18,0)),INDEX(Assumptions!$B$13:$B$18,MATCH(E12727,Assumptions!$A$13:$A$18,0))*F12727)),2)</f>
        <v>40</v>
      </c>
    </row>
    <row r="12728" customFormat="false" ht="15" hidden="false" customHeight="false" outlineLevel="0" collapsed="false">
      <c r="A12728" s="24" t="s">
        <v>13551</v>
      </c>
      <c r="B12728" s="39" t="n">
        <v>46289</v>
      </c>
      <c r="C12728" s="24" t="s">
        <v>339</v>
      </c>
      <c r="D12728" s="24" t="s">
        <v>826</v>
      </c>
      <c r="E12728" s="24" t="s">
        <v>109</v>
      </c>
      <c r="F12728" s="38" t="n">
        <v>7350</v>
      </c>
      <c r="G12728" s="42" t="n">
        <f aca="false">DATE(YEAR(B12728),MONTH(B12728),1)</f>
        <v>46266</v>
      </c>
      <c r="H12728" s="24" t="str">
        <f aca="false">INDEX(Customers!$B$2:$B$601,MATCH(C12728,Customers!$A$2:$A$601,0))</f>
        <v>Nairobi</v>
      </c>
      <c r="I12728" s="43" t="n">
        <f aca="false">ROUND(MIN(INDEX(Assumptions!$D$13:$D$18,MATCH(E12728,Assumptions!$A$13:$A$18,0)),MAX(INDEX(Assumptions!$C$13:$C$18,MATCH(E12728,Assumptions!$A$13:$A$18,0)),INDEX(Assumptions!$B$13:$B$18,MATCH(E12728,Assumptions!$A$13:$A$18,0))*F12728)),2)</f>
        <v>29.4</v>
      </c>
    </row>
    <row r="12729" customFormat="false" ht="15" hidden="false" customHeight="false" outlineLevel="0" collapsed="false">
      <c r="A12729" s="24" t="s">
        <v>13552</v>
      </c>
      <c r="B12729" s="39" t="n">
        <v>46289</v>
      </c>
      <c r="C12729" s="24" t="s">
        <v>352</v>
      </c>
      <c r="D12729" s="24" t="s">
        <v>826</v>
      </c>
      <c r="E12729" s="24" t="s">
        <v>111</v>
      </c>
      <c r="F12729" s="38" t="n">
        <v>500</v>
      </c>
      <c r="G12729" s="42" t="n">
        <f aca="false">DATE(YEAR(B12729),MONTH(B12729),1)</f>
        <v>46266</v>
      </c>
      <c r="H12729" s="24" t="str">
        <f aca="false">INDEX(Customers!$B$2:$B$601,MATCH(C12729,Customers!$A$2:$A$601,0))</f>
        <v>Coast</v>
      </c>
      <c r="I12729" s="43" t="n">
        <f aca="false">ROUND(MIN(INDEX(Assumptions!$D$13:$D$18,MATCH(E12729,Assumptions!$A$13:$A$18,0)),MAX(INDEX(Assumptions!$C$13:$C$18,MATCH(E12729,Assumptions!$A$13:$A$18,0)),INDEX(Assumptions!$B$13:$B$18,MATCH(E12729,Assumptions!$A$13:$A$18,0))*F12729)),2)</f>
        <v>20</v>
      </c>
    </row>
    <row r="12730" customFormat="false" ht="15" hidden="false" customHeight="false" outlineLevel="0" collapsed="false">
      <c r="A12730" s="24" t="s">
        <v>13553</v>
      </c>
      <c r="B12730" s="39" t="n">
        <v>46289</v>
      </c>
      <c r="C12730" s="24" t="s">
        <v>379</v>
      </c>
      <c r="D12730" s="24" t="s">
        <v>826</v>
      </c>
      <c r="E12730" s="24" t="s">
        <v>103</v>
      </c>
      <c r="F12730" s="38" t="n">
        <v>7590</v>
      </c>
      <c r="G12730" s="42" t="n">
        <f aca="false">DATE(YEAR(B12730),MONTH(B12730),1)</f>
        <v>46266</v>
      </c>
      <c r="H12730" s="24" t="str">
        <f aca="false">INDEX(Customers!$B$2:$B$601,MATCH(C12730,Customers!$A$2:$A$601,0))</f>
        <v>Nairobi</v>
      </c>
      <c r="I12730" s="43" t="n">
        <f aca="false">ROUND(MIN(INDEX(Assumptions!$D$13:$D$18,MATCH(E12730,Assumptions!$A$13:$A$18,0)),MAX(INDEX(Assumptions!$C$13:$C$18,MATCH(E12730,Assumptions!$A$13:$A$18,0)),INDEX(Assumptions!$B$13:$B$18,MATCH(E12730,Assumptions!$A$13:$A$18,0))*F12730)),2)</f>
        <v>75.9</v>
      </c>
    </row>
    <row r="12731" customFormat="false" ht="15" hidden="false" customHeight="false" outlineLevel="0" collapsed="false">
      <c r="A12731" s="24" t="s">
        <v>13554</v>
      </c>
      <c r="B12731" s="39" t="n">
        <v>46289</v>
      </c>
      <c r="C12731" s="24" t="s">
        <v>390</v>
      </c>
      <c r="D12731" s="24" t="s">
        <v>826</v>
      </c>
      <c r="E12731" s="24" t="s">
        <v>103</v>
      </c>
      <c r="F12731" s="38" t="n">
        <v>1370</v>
      </c>
      <c r="G12731" s="42" t="n">
        <f aca="false">DATE(YEAR(B12731),MONTH(B12731),1)</f>
        <v>46266</v>
      </c>
      <c r="H12731" s="24" t="str">
        <f aca="false">INDEX(Customers!$B$2:$B$601,MATCH(C12731,Customers!$A$2:$A$601,0))</f>
        <v>Rift Valley</v>
      </c>
      <c r="I12731" s="43" t="n">
        <f aca="false">ROUND(MIN(INDEX(Assumptions!$D$13:$D$18,MATCH(E12731,Assumptions!$A$13:$A$18,0)),MAX(INDEX(Assumptions!$C$13:$C$18,MATCH(E12731,Assumptions!$A$13:$A$18,0)),INDEX(Assumptions!$B$13:$B$18,MATCH(E12731,Assumptions!$A$13:$A$18,0))*F12731)),2)</f>
        <v>13.7</v>
      </c>
    </row>
    <row r="12732" customFormat="false" ht="15" hidden="false" customHeight="false" outlineLevel="0" collapsed="false">
      <c r="A12732" s="24" t="s">
        <v>13555</v>
      </c>
      <c r="B12732" s="39" t="n">
        <v>46289</v>
      </c>
      <c r="C12732" s="24" t="s">
        <v>422</v>
      </c>
      <c r="D12732" s="24" t="s">
        <v>826</v>
      </c>
      <c r="E12732" s="24" t="s">
        <v>103</v>
      </c>
      <c r="F12732" s="38" t="n">
        <v>6700</v>
      </c>
      <c r="G12732" s="42" t="n">
        <f aca="false">DATE(YEAR(B12732),MONTH(B12732),1)</f>
        <v>46266</v>
      </c>
      <c r="H12732" s="24" t="str">
        <f aca="false">INDEX(Customers!$B$2:$B$601,MATCH(C12732,Customers!$A$2:$A$601,0))</f>
        <v>Coast</v>
      </c>
      <c r="I12732" s="43" t="n">
        <f aca="false">ROUND(MIN(INDEX(Assumptions!$D$13:$D$18,MATCH(E12732,Assumptions!$A$13:$A$18,0)),MAX(INDEX(Assumptions!$C$13:$C$18,MATCH(E12732,Assumptions!$A$13:$A$18,0)),INDEX(Assumptions!$B$13:$B$18,MATCH(E12732,Assumptions!$A$13:$A$18,0))*F12732)),2)</f>
        <v>67</v>
      </c>
    </row>
    <row r="12733" customFormat="false" ht="15" hidden="false" customHeight="false" outlineLevel="0" collapsed="false">
      <c r="A12733" s="24" t="s">
        <v>13556</v>
      </c>
      <c r="B12733" s="39" t="n">
        <v>46289</v>
      </c>
      <c r="C12733" s="24" t="s">
        <v>445</v>
      </c>
      <c r="D12733" s="24" t="s">
        <v>826</v>
      </c>
      <c r="E12733" s="24" t="s">
        <v>109</v>
      </c>
      <c r="F12733" s="38" t="n">
        <v>1550</v>
      </c>
      <c r="G12733" s="42" t="n">
        <f aca="false">DATE(YEAR(B12733),MONTH(B12733),1)</f>
        <v>46266</v>
      </c>
      <c r="H12733" s="24" t="str">
        <f aca="false">INDEX(Customers!$B$2:$B$601,MATCH(C12733,Customers!$A$2:$A$601,0))</f>
        <v>Central</v>
      </c>
      <c r="I12733" s="43" t="n">
        <f aca="false">ROUND(MIN(INDEX(Assumptions!$D$13:$D$18,MATCH(E12733,Assumptions!$A$13:$A$18,0)),MAX(INDEX(Assumptions!$C$13:$C$18,MATCH(E12733,Assumptions!$A$13:$A$18,0)),INDEX(Assumptions!$B$13:$B$18,MATCH(E12733,Assumptions!$A$13:$A$18,0))*F12733)),2)</f>
        <v>6.2</v>
      </c>
    </row>
    <row r="12734" customFormat="false" ht="15" hidden="false" customHeight="false" outlineLevel="0" collapsed="false">
      <c r="A12734" s="24" t="s">
        <v>13557</v>
      </c>
      <c r="B12734" s="39" t="n">
        <v>46289</v>
      </c>
      <c r="C12734" s="24" t="s">
        <v>447</v>
      </c>
      <c r="D12734" s="24" t="s">
        <v>174</v>
      </c>
      <c r="E12734" s="24" t="s">
        <v>105</v>
      </c>
      <c r="F12734" s="38" t="n">
        <v>3550</v>
      </c>
      <c r="G12734" s="42" t="n">
        <f aca="false">DATE(YEAR(B12734),MONTH(B12734),1)</f>
        <v>46266</v>
      </c>
      <c r="H12734" s="24" t="str">
        <f aca="false">INDEX(Customers!$B$2:$B$601,MATCH(C12734,Customers!$A$2:$A$601,0))</f>
        <v>Rift Valley</v>
      </c>
      <c r="I12734" s="43" t="n">
        <f aca="false">ROUND(MIN(INDEX(Assumptions!$D$13:$D$18,MATCH(E12734,Assumptions!$A$13:$A$18,0)),MAX(INDEX(Assumptions!$C$13:$C$18,MATCH(E12734,Assumptions!$A$13:$A$18,0)),INDEX(Assumptions!$B$13:$B$18,MATCH(E12734,Assumptions!$A$13:$A$18,0))*F12734)),2)</f>
        <v>53.25</v>
      </c>
    </row>
    <row r="12735" customFormat="false" ht="15" hidden="false" customHeight="false" outlineLevel="0" collapsed="false">
      <c r="A12735" s="24" t="s">
        <v>13558</v>
      </c>
      <c r="B12735" s="39" t="n">
        <v>46289</v>
      </c>
      <c r="C12735" s="24" t="s">
        <v>455</v>
      </c>
      <c r="D12735" s="24" t="s">
        <v>181</v>
      </c>
      <c r="E12735" s="24" t="s">
        <v>105</v>
      </c>
      <c r="F12735" s="38" t="n">
        <v>2900</v>
      </c>
      <c r="G12735" s="42" t="n">
        <f aca="false">DATE(YEAR(B12735),MONTH(B12735),1)</f>
        <v>46266</v>
      </c>
      <c r="H12735" s="24" t="str">
        <f aca="false">INDEX(Customers!$B$2:$B$601,MATCH(C12735,Customers!$A$2:$A$601,0))</f>
        <v>Rift Valley</v>
      </c>
      <c r="I12735" s="43" t="n">
        <f aca="false">ROUND(MIN(INDEX(Assumptions!$D$13:$D$18,MATCH(E12735,Assumptions!$A$13:$A$18,0)),MAX(INDEX(Assumptions!$C$13:$C$18,MATCH(E12735,Assumptions!$A$13:$A$18,0)),INDEX(Assumptions!$B$13:$B$18,MATCH(E12735,Assumptions!$A$13:$A$18,0))*F12735)),2)</f>
        <v>43.5</v>
      </c>
    </row>
    <row r="12736" customFormat="false" ht="15" hidden="false" customHeight="false" outlineLevel="0" collapsed="false">
      <c r="A12736" s="24" t="s">
        <v>13559</v>
      </c>
      <c r="B12736" s="39" t="n">
        <v>46289</v>
      </c>
      <c r="C12736" s="24" t="s">
        <v>512</v>
      </c>
      <c r="D12736" s="24" t="s">
        <v>826</v>
      </c>
      <c r="E12736" s="24" t="s">
        <v>109</v>
      </c>
      <c r="F12736" s="38" t="n">
        <v>6540</v>
      </c>
      <c r="G12736" s="42" t="n">
        <f aca="false">DATE(YEAR(B12736),MONTH(B12736),1)</f>
        <v>46266</v>
      </c>
      <c r="H12736" s="24" t="str">
        <f aca="false">INDEX(Customers!$B$2:$B$601,MATCH(C12736,Customers!$A$2:$A$601,0))</f>
        <v>Central</v>
      </c>
      <c r="I12736" s="43" t="n">
        <f aca="false">ROUND(MIN(INDEX(Assumptions!$D$13:$D$18,MATCH(E12736,Assumptions!$A$13:$A$18,0)),MAX(INDEX(Assumptions!$C$13:$C$18,MATCH(E12736,Assumptions!$A$13:$A$18,0)),INDEX(Assumptions!$B$13:$B$18,MATCH(E12736,Assumptions!$A$13:$A$18,0))*F12736)),2)</f>
        <v>26.16</v>
      </c>
    </row>
    <row r="12737" customFormat="false" ht="15" hidden="false" customHeight="false" outlineLevel="0" collapsed="false">
      <c r="A12737" s="24" t="s">
        <v>13560</v>
      </c>
      <c r="B12737" s="39" t="n">
        <v>46289</v>
      </c>
      <c r="C12737" s="24" t="s">
        <v>518</v>
      </c>
      <c r="D12737" s="24" t="s">
        <v>154</v>
      </c>
      <c r="E12737" s="24" t="s">
        <v>105</v>
      </c>
      <c r="F12737" s="38" t="n">
        <v>720</v>
      </c>
      <c r="G12737" s="42" t="n">
        <f aca="false">DATE(YEAR(B12737),MONTH(B12737),1)</f>
        <v>46266</v>
      </c>
      <c r="H12737" s="24" t="str">
        <f aca="false">INDEX(Customers!$B$2:$B$601,MATCH(C12737,Customers!$A$2:$A$601,0))</f>
        <v>Nairobi</v>
      </c>
      <c r="I12737" s="43" t="n">
        <f aca="false">ROUND(MIN(INDEX(Assumptions!$D$13:$D$18,MATCH(E12737,Assumptions!$A$13:$A$18,0)),MAX(INDEX(Assumptions!$C$13:$C$18,MATCH(E12737,Assumptions!$A$13:$A$18,0)),INDEX(Assumptions!$B$13:$B$18,MATCH(E12737,Assumptions!$A$13:$A$18,0))*F12737)),2)</f>
        <v>10.8</v>
      </c>
    </row>
    <row r="12738" customFormat="false" ht="15" hidden="false" customHeight="false" outlineLevel="0" collapsed="false">
      <c r="A12738" s="24" t="s">
        <v>13561</v>
      </c>
      <c r="B12738" s="39" t="n">
        <v>46289</v>
      </c>
      <c r="C12738" s="24" t="s">
        <v>522</v>
      </c>
      <c r="D12738" s="24" t="s">
        <v>826</v>
      </c>
      <c r="E12738" s="24" t="s">
        <v>109</v>
      </c>
      <c r="F12738" s="38" t="n">
        <v>8860</v>
      </c>
      <c r="G12738" s="42" t="n">
        <f aca="false">DATE(YEAR(B12738),MONTH(B12738),1)</f>
        <v>46266</v>
      </c>
      <c r="H12738" s="24" t="str">
        <f aca="false">INDEX(Customers!$B$2:$B$601,MATCH(C12738,Customers!$A$2:$A$601,0))</f>
        <v>Central</v>
      </c>
      <c r="I12738" s="43" t="n">
        <f aca="false">ROUND(MIN(INDEX(Assumptions!$D$13:$D$18,MATCH(E12738,Assumptions!$A$13:$A$18,0)),MAX(INDEX(Assumptions!$C$13:$C$18,MATCH(E12738,Assumptions!$A$13:$A$18,0)),INDEX(Assumptions!$B$13:$B$18,MATCH(E12738,Assumptions!$A$13:$A$18,0))*F12738)),2)</f>
        <v>35.44</v>
      </c>
    </row>
    <row r="12739" customFormat="false" ht="15" hidden="false" customHeight="false" outlineLevel="0" collapsed="false">
      <c r="A12739" s="24" t="s">
        <v>13562</v>
      </c>
      <c r="B12739" s="39" t="n">
        <v>46289</v>
      </c>
      <c r="C12739" s="24" t="s">
        <v>523</v>
      </c>
      <c r="D12739" s="24" t="s">
        <v>161</v>
      </c>
      <c r="E12739" s="24" t="s">
        <v>107</v>
      </c>
      <c r="F12739" s="38" t="n">
        <v>13830</v>
      </c>
      <c r="G12739" s="42" t="n">
        <f aca="false">DATE(YEAR(B12739),MONTH(B12739),1)</f>
        <v>46266</v>
      </c>
      <c r="H12739" s="24" t="str">
        <f aca="false">INDEX(Customers!$B$2:$B$601,MATCH(C12739,Customers!$A$2:$A$601,0))</f>
        <v>Nairobi</v>
      </c>
      <c r="I12739" s="43" t="n">
        <f aca="false">ROUND(MIN(INDEX(Assumptions!$D$13:$D$18,MATCH(E12739,Assumptions!$A$13:$A$18,0)),MAX(INDEX(Assumptions!$C$13:$C$18,MATCH(E12739,Assumptions!$A$13:$A$18,0)),INDEX(Assumptions!$B$13:$B$18,MATCH(E12739,Assumptions!$A$13:$A$18,0))*F12739)),2)</f>
        <v>0</v>
      </c>
    </row>
    <row r="12740" customFormat="false" ht="15" hidden="false" customHeight="false" outlineLevel="0" collapsed="false">
      <c r="A12740" s="24" t="s">
        <v>13563</v>
      </c>
      <c r="B12740" s="39" t="n">
        <v>46289</v>
      </c>
      <c r="C12740" s="24" t="s">
        <v>552</v>
      </c>
      <c r="D12740" s="24" t="s">
        <v>826</v>
      </c>
      <c r="E12740" s="24" t="s">
        <v>111</v>
      </c>
      <c r="F12740" s="38" t="n">
        <v>100</v>
      </c>
      <c r="G12740" s="42" t="n">
        <f aca="false">DATE(YEAR(B12740),MONTH(B12740),1)</f>
        <v>46266</v>
      </c>
      <c r="H12740" s="24" t="str">
        <f aca="false">INDEX(Customers!$B$2:$B$601,MATCH(C12740,Customers!$A$2:$A$601,0))</f>
        <v>Eastern</v>
      </c>
      <c r="I12740" s="43" t="n">
        <f aca="false">ROUND(MIN(INDEX(Assumptions!$D$13:$D$18,MATCH(E12740,Assumptions!$A$13:$A$18,0)),MAX(INDEX(Assumptions!$C$13:$C$18,MATCH(E12740,Assumptions!$A$13:$A$18,0)),INDEX(Assumptions!$B$13:$B$18,MATCH(E12740,Assumptions!$A$13:$A$18,0))*F12740)),2)</f>
        <v>4</v>
      </c>
    </row>
    <row r="12741" customFormat="false" ht="15" hidden="false" customHeight="false" outlineLevel="0" collapsed="false">
      <c r="A12741" s="24" t="s">
        <v>13564</v>
      </c>
      <c r="B12741" s="39" t="n">
        <v>46289</v>
      </c>
      <c r="C12741" s="24" t="s">
        <v>578</v>
      </c>
      <c r="D12741" s="24" t="s">
        <v>182</v>
      </c>
      <c r="E12741" s="24" t="s">
        <v>107</v>
      </c>
      <c r="F12741" s="38" t="n">
        <v>17030</v>
      </c>
      <c r="G12741" s="42" t="n">
        <f aca="false">DATE(YEAR(B12741),MONTH(B12741),1)</f>
        <v>46266</v>
      </c>
      <c r="H12741" s="24" t="str">
        <f aca="false">INDEX(Customers!$B$2:$B$601,MATCH(C12741,Customers!$A$2:$A$601,0))</f>
        <v>Rift Valley</v>
      </c>
      <c r="I12741" s="43" t="n">
        <f aca="false">ROUND(MIN(INDEX(Assumptions!$D$13:$D$18,MATCH(E12741,Assumptions!$A$13:$A$18,0)),MAX(INDEX(Assumptions!$C$13:$C$18,MATCH(E12741,Assumptions!$A$13:$A$18,0)),INDEX(Assumptions!$B$13:$B$18,MATCH(E12741,Assumptions!$A$13:$A$18,0))*F12741)),2)</f>
        <v>0</v>
      </c>
    </row>
    <row r="12742" customFormat="false" ht="15" hidden="false" customHeight="false" outlineLevel="0" collapsed="false">
      <c r="A12742" s="24" t="s">
        <v>13565</v>
      </c>
      <c r="B12742" s="39" t="n">
        <v>46289</v>
      </c>
      <c r="C12742" s="24" t="s">
        <v>589</v>
      </c>
      <c r="D12742" s="24" t="s">
        <v>207</v>
      </c>
      <c r="E12742" s="24" t="s">
        <v>107</v>
      </c>
      <c r="F12742" s="38" t="n">
        <v>87060</v>
      </c>
      <c r="G12742" s="42" t="n">
        <f aca="false">DATE(YEAR(B12742),MONTH(B12742),1)</f>
        <v>46266</v>
      </c>
      <c r="H12742" s="24" t="str">
        <f aca="false">INDEX(Customers!$B$2:$B$601,MATCH(C12742,Customers!$A$2:$A$601,0))</f>
        <v>Eastern</v>
      </c>
      <c r="I12742" s="43" t="n">
        <f aca="false">ROUND(MIN(INDEX(Assumptions!$D$13:$D$18,MATCH(E12742,Assumptions!$A$13:$A$18,0)),MAX(INDEX(Assumptions!$C$13:$C$18,MATCH(E12742,Assumptions!$A$13:$A$18,0)),INDEX(Assumptions!$B$13:$B$18,MATCH(E12742,Assumptions!$A$13:$A$18,0))*F12742)),2)</f>
        <v>0</v>
      </c>
    </row>
    <row r="12743" customFormat="false" ht="15" hidden="false" customHeight="false" outlineLevel="0" collapsed="false">
      <c r="A12743" s="24" t="s">
        <v>13566</v>
      </c>
      <c r="B12743" s="39" t="n">
        <v>46289</v>
      </c>
      <c r="C12743" s="24" t="s">
        <v>591</v>
      </c>
      <c r="D12743" s="24" t="s">
        <v>826</v>
      </c>
      <c r="E12743" s="24" t="s">
        <v>103</v>
      </c>
      <c r="F12743" s="38" t="n">
        <v>580</v>
      </c>
      <c r="G12743" s="42" t="n">
        <f aca="false">DATE(YEAR(B12743),MONTH(B12743),1)</f>
        <v>46266</v>
      </c>
      <c r="H12743" s="24" t="str">
        <f aca="false">INDEX(Customers!$B$2:$B$601,MATCH(C12743,Customers!$A$2:$A$601,0))</f>
        <v>Central</v>
      </c>
      <c r="I12743" s="43" t="n">
        <f aca="false">ROUND(MIN(INDEX(Assumptions!$D$13:$D$18,MATCH(E12743,Assumptions!$A$13:$A$18,0)),MAX(INDEX(Assumptions!$C$13:$C$18,MATCH(E12743,Assumptions!$A$13:$A$18,0)),INDEX(Assumptions!$B$13:$B$18,MATCH(E12743,Assumptions!$A$13:$A$18,0))*F12743)),2)</f>
        <v>5.8</v>
      </c>
    </row>
    <row r="12744" customFormat="false" ht="15" hidden="false" customHeight="false" outlineLevel="0" collapsed="false">
      <c r="A12744" s="24" t="s">
        <v>13567</v>
      </c>
      <c r="B12744" s="39" t="n">
        <v>46289</v>
      </c>
      <c r="C12744" s="24" t="s">
        <v>716</v>
      </c>
      <c r="D12744" s="24" t="s">
        <v>826</v>
      </c>
      <c r="E12744" s="24" t="s">
        <v>113</v>
      </c>
      <c r="F12744" s="38" t="n">
        <v>99</v>
      </c>
      <c r="G12744" s="42" t="n">
        <f aca="false">DATE(YEAR(B12744),MONTH(B12744),1)</f>
        <v>46266</v>
      </c>
      <c r="H12744" s="24" t="str">
        <f aca="false">INDEX(Customers!$B$2:$B$601,MATCH(C12744,Customers!$A$2:$A$601,0))</f>
        <v>Western</v>
      </c>
      <c r="I12744" s="43" t="n">
        <f aca="false">ROUND(MIN(INDEX(Assumptions!$D$13:$D$18,MATCH(E12744,Assumptions!$A$13:$A$18,0)),MAX(INDEX(Assumptions!$C$13:$C$18,MATCH(E12744,Assumptions!$A$13:$A$18,0)),INDEX(Assumptions!$B$13:$B$18,MATCH(E12744,Assumptions!$A$13:$A$18,0))*F12744)),2)</f>
        <v>4.95</v>
      </c>
    </row>
    <row r="12745" customFormat="false" ht="15" hidden="false" customHeight="false" outlineLevel="0" collapsed="false">
      <c r="A12745" s="24" t="s">
        <v>13568</v>
      </c>
      <c r="B12745" s="39" t="n">
        <v>46289</v>
      </c>
      <c r="C12745" s="24" t="s">
        <v>738</v>
      </c>
      <c r="D12745" s="24" t="s">
        <v>826</v>
      </c>
      <c r="E12745" s="24" t="s">
        <v>109</v>
      </c>
      <c r="F12745" s="38" t="n">
        <v>1600</v>
      </c>
      <c r="G12745" s="42" t="n">
        <f aca="false">DATE(YEAR(B12745),MONTH(B12745),1)</f>
        <v>46266</v>
      </c>
      <c r="H12745" s="24" t="str">
        <f aca="false">INDEX(Customers!$B$2:$B$601,MATCH(C12745,Customers!$A$2:$A$601,0))</f>
        <v>Rift Valley</v>
      </c>
      <c r="I12745" s="43" t="n">
        <f aca="false">ROUND(MIN(INDEX(Assumptions!$D$13:$D$18,MATCH(E12745,Assumptions!$A$13:$A$18,0)),MAX(INDEX(Assumptions!$C$13:$C$18,MATCH(E12745,Assumptions!$A$13:$A$18,0)),INDEX(Assumptions!$B$13:$B$18,MATCH(E12745,Assumptions!$A$13:$A$18,0))*F12745)),2)</f>
        <v>6.4</v>
      </c>
    </row>
    <row r="12746" customFormat="false" ht="15" hidden="false" customHeight="false" outlineLevel="0" collapsed="false">
      <c r="A12746" s="24" t="s">
        <v>13569</v>
      </c>
      <c r="B12746" s="39" t="n">
        <v>46289</v>
      </c>
      <c r="C12746" s="24" t="s">
        <v>739</v>
      </c>
      <c r="D12746" s="24" t="s">
        <v>826</v>
      </c>
      <c r="E12746" s="24" t="s">
        <v>111</v>
      </c>
      <c r="F12746" s="38" t="n">
        <v>100</v>
      </c>
      <c r="G12746" s="42" t="n">
        <f aca="false">DATE(YEAR(B12746),MONTH(B12746),1)</f>
        <v>46266</v>
      </c>
      <c r="H12746" s="24" t="str">
        <f aca="false">INDEX(Customers!$B$2:$B$601,MATCH(C12746,Customers!$A$2:$A$601,0))</f>
        <v>Rift Valley</v>
      </c>
      <c r="I12746" s="43" t="n">
        <f aca="false">ROUND(MIN(INDEX(Assumptions!$D$13:$D$18,MATCH(E12746,Assumptions!$A$13:$A$18,0)),MAX(INDEX(Assumptions!$C$13:$C$18,MATCH(E12746,Assumptions!$A$13:$A$18,0)),INDEX(Assumptions!$B$13:$B$18,MATCH(E12746,Assumptions!$A$13:$A$18,0))*F12746)),2)</f>
        <v>4</v>
      </c>
    </row>
    <row r="12747" customFormat="false" ht="15" hidden="false" customHeight="false" outlineLevel="0" collapsed="false">
      <c r="A12747" s="24" t="s">
        <v>13570</v>
      </c>
      <c r="B12747" s="39" t="n">
        <v>46289</v>
      </c>
      <c r="C12747" s="24" t="s">
        <v>741</v>
      </c>
      <c r="D12747" s="24" t="s">
        <v>826</v>
      </c>
      <c r="E12747" s="24" t="s">
        <v>109</v>
      </c>
      <c r="F12747" s="38" t="n">
        <v>3550</v>
      </c>
      <c r="G12747" s="42" t="n">
        <f aca="false">DATE(YEAR(B12747),MONTH(B12747),1)</f>
        <v>46266</v>
      </c>
      <c r="H12747" s="24" t="str">
        <f aca="false">INDEX(Customers!$B$2:$B$601,MATCH(C12747,Customers!$A$2:$A$601,0))</f>
        <v>Coast</v>
      </c>
      <c r="I12747" s="43" t="n">
        <f aca="false">ROUND(MIN(INDEX(Assumptions!$D$13:$D$18,MATCH(E12747,Assumptions!$A$13:$A$18,0)),MAX(INDEX(Assumptions!$C$13:$C$18,MATCH(E12747,Assumptions!$A$13:$A$18,0)),INDEX(Assumptions!$B$13:$B$18,MATCH(E12747,Assumptions!$A$13:$A$18,0))*F12747)),2)</f>
        <v>14.2</v>
      </c>
    </row>
    <row r="12748" customFormat="false" ht="15" hidden="false" customHeight="false" outlineLevel="0" collapsed="false">
      <c r="A12748" s="24" t="s">
        <v>13571</v>
      </c>
      <c r="B12748" s="39" t="n">
        <v>46289</v>
      </c>
      <c r="C12748" s="24" t="s">
        <v>804</v>
      </c>
      <c r="D12748" s="24" t="s">
        <v>178</v>
      </c>
      <c r="E12748" s="24" t="s">
        <v>107</v>
      </c>
      <c r="F12748" s="38" t="n">
        <v>7210</v>
      </c>
      <c r="G12748" s="42" t="n">
        <f aca="false">DATE(YEAR(B12748),MONTH(B12748),1)</f>
        <v>46266</v>
      </c>
      <c r="H12748" s="24" t="str">
        <f aca="false">INDEX(Customers!$B$2:$B$601,MATCH(C12748,Customers!$A$2:$A$601,0))</f>
        <v>Rift Valley</v>
      </c>
      <c r="I12748" s="43" t="n">
        <f aca="false">ROUND(MIN(INDEX(Assumptions!$D$13:$D$18,MATCH(E12748,Assumptions!$A$13:$A$18,0)),MAX(INDEX(Assumptions!$C$13:$C$18,MATCH(E12748,Assumptions!$A$13:$A$18,0)),INDEX(Assumptions!$B$13:$B$18,MATCH(E12748,Assumptions!$A$13:$A$18,0))*F12748)),2)</f>
        <v>0</v>
      </c>
    </row>
    <row r="12749" customFormat="false" ht="15" hidden="false" customHeight="false" outlineLevel="0" collapsed="false">
      <c r="A12749" s="24" t="s">
        <v>13572</v>
      </c>
      <c r="B12749" s="39" t="n">
        <v>46289</v>
      </c>
      <c r="C12749" s="24" t="s">
        <v>810</v>
      </c>
      <c r="D12749" s="24" t="s">
        <v>826</v>
      </c>
      <c r="E12749" s="24" t="s">
        <v>109</v>
      </c>
      <c r="F12749" s="38" t="n">
        <v>9000</v>
      </c>
      <c r="G12749" s="42" t="n">
        <f aca="false">DATE(YEAR(B12749),MONTH(B12749),1)</f>
        <v>46266</v>
      </c>
      <c r="H12749" s="24" t="str">
        <f aca="false">INDEX(Customers!$B$2:$B$601,MATCH(C12749,Customers!$A$2:$A$601,0))</f>
        <v>Central</v>
      </c>
      <c r="I12749" s="43" t="n">
        <f aca="false">ROUND(MIN(INDEX(Assumptions!$D$13:$D$18,MATCH(E12749,Assumptions!$A$13:$A$18,0)),MAX(INDEX(Assumptions!$C$13:$C$18,MATCH(E12749,Assumptions!$A$13:$A$18,0)),INDEX(Assumptions!$B$13:$B$18,MATCH(E12749,Assumptions!$A$13:$A$18,0))*F12749)),2)</f>
        <v>36</v>
      </c>
    </row>
    <row r="12750" customFormat="false" ht="15" hidden="false" customHeight="false" outlineLevel="0" collapsed="false">
      <c r="A12750" s="24" t="s">
        <v>13573</v>
      </c>
      <c r="B12750" s="39" t="n">
        <v>46289</v>
      </c>
      <c r="C12750" s="24" t="s">
        <v>816</v>
      </c>
      <c r="D12750" s="24" t="s">
        <v>826</v>
      </c>
      <c r="E12750" s="24" t="s">
        <v>103</v>
      </c>
      <c r="F12750" s="38" t="n">
        <v>810</v>
      </c>
      <c r="G12750" s="42" t="n">
        <f aca="false">DATE(YEAR(B12750),MONTH(B12750),1)</f>
        <v>46266</v>
      </c>
      <c r="H12750" s="24" t="str">
        <f aca="false">INDEX(Customers!$B$2:$B$601,MATCH(C12750,Customers!$A$2:$A$601,0))</f>
        <v>Nairobi</v>
      </c>
      <c r="I12750" s="43" t="n">
        <f aca="false">ROUND(MIN(INDEX(Assumptions!$D$13:$D$18,MATCH(E12750,Assumptions!$A$13:$A$18,0)),MAX(INDEX(Assumptions!$C$13:$C$18,MATCH(E12750,Assumptions!$A$13:$A$18,0)),INDEX(Assumptions!$B$13:$B$18,MATCH(E12750,Assumptions!$A$13:$A$18,0))*F12750)),2)</f>
        <v>8.1</v>
      </c>
    </row>
    <row r="12751" customFormat="false" ht="15" hidden="false" customHeight="false" outlineLevel="0" collapsed="false">
      <c r="A12751" s="24" t="s">
        <v>13574</v>
      </c>
      <c r="B12751" s="39" t="n">
        <v>46290</v>
      </c>
      <c r="C12751" s="24" t="s">
        <v>223</v>
      </c>
      <c r="D12751" s="24" t="s">
        <v>826</v>
      </c>
      <c r="E12751" s="24" t="s">
        <v>109</v>
      </c>
      <c r="F12751" s="38" t="n">
        <v>8970</v>
      </c>
      <c r="G12751" s="42" t="n">
        <f aca="false">DATE(YEAR(B12751),MONTH(B12751),1)</f>
        <v>46266</v>
      </c>
      <c r="H12751" s="24" t="str">
        <f aca="false">INDEX(Customers!$B$2:$B$601,MATCH(C12751,Customers!$A$2:$A$601,0))</f>
        <v>Central</v>
      </c>
      <c r="I12751" s="43" t="n">
        <f aca="false">ROUND(MIN(INDEX(Assumptions!$D$13:$D$18,MATCH(E12751,Assumptions!$A$13:$A$18,0)),MAX(INDEX(Assumptions!$C$13:$C$18,MATCH(E12751,Assumptions!$A$13:$A$18,0)),INDEX(Assumptions!$B$13:$B$18,MATCH(E12751,Assumptions!$A$13:$A$18,0))*F12751)),2)</f>
        <v>35.88</v>
      </c>
    </row>
    <row r="12752" customFormat="false" ht="15" hidden="false" customHeight="false" outlineLevel="0" collapsed="false">
      <c r="A12752" s="24" t="s">
        <v>13575</v>
      </c>
      <c r="B12752" s="39" t="n">
        <v>46290</v>
      </c>
      <c r="C12752" s="24" t="s">
        <v>247</v>
      </c>
      <c r="D12752" s="24" t="s">
        <v>826</v>
      </c>
      <c r="E12752" s="24" t="s">
        <v>113</v>
      </c>
      <c r="F12752" s="38" t="n">
        <v>500</v>
      </c>
      <c r="G12752" s="42" t="n">
        <f aca="false">DATE(YEAR(B12752),MONTH(B12752),1)</f>
        <v>46266</v>
      </c>
      <c r="H12752" s="24" t="str">
        <f aca="false">INDEX(Customers!$B$2:$B$601,MATCH(C12752,Customers!$A$2:$A$601,0))</f>
        <v>Nairobi</v>
      </c>
      <c r="I12752" s="43" t="n">
        <f aca="false">ROUND(MIN(INDEX(Assumptions!$D$13:$D$18,MATCH(E12752,Assumptions!$A$13:$A$18,0)),MAX(INDEX(Assumptions!$C$13:$C$18,MATCH(E12752,Assumptions!$A$13:$A$18,0)),INDEX(Assumptions!$B$13:$B$18,MATCH(E12752,Assumptions!$A$13:$A$18,0))*F12752)),2)</f>
        <v>25</v>
      </c>
    </row>
    <row r="12753" customFormat="false" ht="15" hidden="false" customHeight="false" outlineLevel="0" collapsed="false">
      <c r="A12753" s="24" t="s">
        <v>13576</v>
      </c>
      <c r="B12753" s="39" t="n">
        <v>46290</v>
      </c>
      <c r="C12753" s="24" t="s">
        <v>253</v>
      </c>
      <c r="D12753" s="24" t="s">
        <v>826</v>
      </c>
      <c r="E12753" s="24" t="s">
        <v>109</v>
      </c>
      <c r="F12753" s="38" t="n">
        <v>3960</v>
      </c>
      <c r="G12753" s="42" t="n">
        <f aca="false">DATE(YEAR(B12753),MONTH(B12753),1)</f>
        <v>46266</v>
      </c>
      <c r="H12753" s="24" t="str">
        <f aca="false">INDEX(Customers!$B$2:$B$601,MATCH(C12753,Customers!$A$2:$A$601,0))</f>
        <v>Western</v>
      </c>
      <c r="I12753" s="43" t="n">
        <f aca="false">ROUND(MIN(INDEX(Assumptions!$D$13:$D$18,MATCH(E12753,Assumptions!$A$13:$A$18,0)),MAX(INDEX(Assumptions!$C$13:$C$18,MATCH(E12753,Assumptions!$A$13:$A$18,0)),INDEX(Assumptions!$B$13:$B$18,MATCH(E12753,Assumptions!$A$13:$A$18,0))*F12753)),2)</f>
        <v>15.84</v>
      </c>
    </row>
    <row r="12754" customFormat="false" ht="15" hidden="false" customHeight="false" outlineLevel="0" collapsed="false">
      <c r="A12754" s="24" t="s">
        <v>13577</v>
      </c>
      <c r="B12754" s="39" t="n">
        <v>46290</v>
      </c>
      <c r="C12754" s="24" t="s">
        <v>254</v>
      </c>
      <c r="D12754" s="24" t="s">
        <v>826</v>
      </c>
      <c r="E12754" s="24" t="s">
        <v>103</v>
      </c>
      <c r="F12754" s="38" t="n">
        <v>510</v>
      </c>
      <c r="G12754" s="42" t="n">
        <f aca="false">DATE(YEAR(B12754),MONTH(B12754),1)</f>
        <v>46266</v>
      </c>
      <c r="H12754" s="24" t="str">
        <f aca="false">INDEX(Customers!$B$2:$B$601,MATCH(C12754,Customers!$A$2:$A$601,0))</f>
        <v>Rift Valley</v>
      </c>
      <c r="I12754" s="43" t="n">
        <f aca="false">ROUND(MIN(INDEX(Assumptions!$D$13:$D$18,MATCH(E12754,Assumptions!$A$13:$A$18,0)),MAX(INDEX(Assumptions!$C$13:$C$18,MATCH(E12754,Assumptions!$A$13:$A$18,0)),INDEX(Assumptions!$B$13:$B$18,MATCH(E12754,Assumptions!$A$13:$A$18,0))*F12754)),2)</f>
        <v>5.1</v>
      </c>
    </row>
    <row r="12755" customFormat="false" ht="15" hidden="false" customHeight="false" outlineLevel="0" collapsed="false">
      <c r="A12755" s="24" t="s">
        <v>13578</v>
      </c>
      <c r="B12755" s="39" t="n">
        <v>46290</v>
      </c>
      <c r="C12755" s="24" t="s">
        <v>261</v>
      </c>
      <c r="D12755" s="24" t="s">
        <v>826</v>
      </c>
      <c r="E12755" s="24" t="s">
        <v>103</v>
      </c>
      <c r="F12755" s="38" t="n">
        <v>1480</v>
      </c>
      <c r="G12755" s="42" t="n">
        <f aca="false">DATE(YEAR(B12755),MONTH(B12755),1)</f>
        <v>46266</v>
      </c>
      <c r="H12755" s="24" t="str">
        <f aca="false">INDEX(Customers!$B$2:$B$601,MATCH(C12755,Customers!$A$2:$A$601,0))</f>
        <v>Coast</v>
      </c>
      <c r="I12755" s="43" t="n">
        <f aca="false">ROUND(MIN(INDEX(Assumptions!$D$13:$D$18,MATCH(E12755,Assumptions!$A$13:$A$18,0)),MAX(INDEX(Assumptions!$C$13:$C$18,MATCH(E12755,Assumptions!$A$13:$A$18,0)),INDEX(Assumptions!$B$13:$B$18,MATCH(E12755,Assumptions!$A$13:$A$18,0))*F12755)),2)</f>
        <v>14.8</v>
      </c>
    </row>
    <row r="12756" customFormat="false" ht="15" hidden="false" customHeight="false" outlineLevel="0" collapsed="false">
      <c r="A12756" s="24" t="s">
        <v>13579</v>
      </c>
      <c r="B12756" s="39" t="n">
        <v>46290</v>
      </c>
      <c r="C12756" s="24" t="s">
        <v>269</v>
      </c>
      <c r="D12756" s="24" t="s">
        <v>826</v>
      </c>
      <c r="E12756" s="24" t="s">
        <v>109</v>
      </c>
      <c r="F12756" s="38" t="n">
        <v>17080</v>
      </c>
      <c r="G12756" s="42" t="n">
        <f aca="false">DATE(YEAR(B12756),MONTH(B12756),1)</f>
        <v>46266</v>
      </c>
      <c r="H12756" s="24" t="str">
        <f aca="false">INDEX(Customers!$B$2:$B$601,MATCH(C12756,Customers!$A$2:$A$601,0))</f>
        <v>Coast</v>
      </c>
      <c r="I12756" s="43" t="n">
        <f aca="false">ROUND(MIN(INDEX(Assumptions!$D$13:$D$18,MATCH(E12756,Assumptions!$A$13:$A$18,0)),MAX(INDEX(Assumptions!$C$13:$C$18,MATCH(E12756,Assumptions!$A$13:$A$18,0)),INDEX(Assumptions!$B$13:$B$18,MATCH(E12756,Assumptions!$A$13:$A$18,0))*F12756)),2)</f>
        <v>40</v>
      </c>
    </row>
    <row r="12757" customFormat="false" ht="15" hidden="false" customHeight="false" outlineLevel="0" collapsed="false">
      <c r="A12757" s="24" t="s">
        <v>13580</v>
      </c>
      <c r="B12757" s="39" t="n">
        <v>46290</v>
      </c>
      <c r="C12757" s="24" t="s">
        <v>294</v>
      </c>
      <c r="D12757" s="24" t="s">
        <v>826</v>
      </c>
      <c r="E12757" s="24" t="s">
        <v>103</v>
      </c>
      <c r="F12757" s="38" t="n">
        <v>2150</v>
      </c>
      <c r="G12757" s="42" t="n">
        <f aca="false">DATE(YEAR(B12757),MONTH(B12757),1)</f>
        <v>46266</v>
      </c>
      <c r="H12757" s="24" t="str">
        <f aca="false">INDEX(Customers!$B$2:$B$601,MATCH(C12757,Customers!$A$2:$A$601,0))</f>
        <v>Eastern</v>
      </c>
      <c r="I12757" s="43" t="n">
        <f aca="false">ROUND(MIN(INDEX(Assumptions!$D$13:$D$18,MATCH(E12757,Assumptions!$A$13:$A$18,0)),MAX(INDEX(Assumptions!$C$13:$C$18,MATCH(E12757,Assumptions!$A$13:$A$18,0)),INDEX(Assumptions!$B$13:$B$18,MATCH(E12757,Assumptions!$A$13:$A$18,0))*F12757)),2)</f>
        <v>21.5</v>
      </c>
    </row>
    <row r="12758" customFormat="false" ht="15" hidden="false" customHeight="false" outlineLevel="0" collapsed="false">
      <c r="A12758" s="24" t="s">
        <v>13581</v>
      </c>
      <c r="B12758" s="39" t="n">
        <v>46290</v>
      </c>
      <c r="C12758" s="24" t="s">
        <v>310</v>
      </c>
      <c r="D12758" s="24" t="s">
        <v>206</v>
      </c>
      <c r="E12758" s="24" t="s">
        <v>107</v>
      </c>
      <c r="F12758" s="38" t="n">
        <v>31300</v>
      </c>
      <c r="G12758" s="42" t="n">
        <f aca="false">DATE(YEAR(B12758),MONTH(B12758),1)</f>
        <v>46266</v>
      </c>
      <c r="H12758" s="24" t="str">
        <f aca="false">INDEX(Customers!$B$2:$B$601,MATCH(C12758,Customers!$A$2:$A$601,0))</f>
        <v>Eastern</v>
      </c>
      <c r="I12758" s="43" t="n">
        <f aca="false">ROUND(MIN(INDEX(Assumptions!$D$13:$D$18,MATCH(E12758,Assumptions!$A$13:$A$18,0)),MAX(INDEX(Assumptions!$C$13:$C$18,MATCH(E12758,Assumptions!$A$13:$A$18,0)),INDEX(Assumptions!$B$13:$B$18,MATCH(E12758,Assumptions!$A$13:$A$18,0))*F12758)),2)</f>
        <v>0</v>
      </c>
    </row>
    <row r="12759" customFormat="false" ht="15" hidden="false" customHeight="false" outlineLevel="0" collapsed="false">
      <c r="A12759" s="24" t="s">
        <v>13582</v>
      </c>
      <c r="B12759" s="39" t="n">
        <v>46290</v>
      </c>
      <c r="C12759" s="24" t="s">
        <v>319</v>
      </c>
      <c r="D12759" s="24" t="s">
        <v>826</v>
      </c>
      <c r="E12759" s="24" t="s">
        <v>111</v>
      </c>
      <c r="F12759" s="38" t="n">
        <v>20</v>
      </c>
      <c r="G12759" s="42" t="n">
        <f aca="false">DATE(YEAR(B12759),MONTH(B12759),1)</f>
        <v>46266</v>
      </c>
      <c r="H12759" s="24" t="str">
        <f aca="false">INDEX(Customers!$B$2:$B$601,MATCH(C12759,Customers!$A$2:$A$601,0))</f>
        <v>Nairobi</v>
      </c>
      <c r="I12759" s="43" t="n">
        <f aca="false">ROUND(MIN(INDEX(Assumptions!$D$13:$D$18,MATCH(E12759,Assumptions!$A$13:$A$18,0)),MAX(INDEX(Assumptions!$C$13:$C$18,MATCH(E12759,Assumptions!$A$13:$A$18,0)),INDEX(Assumptions!$B$13:$B$18,MATCH(E12759,Assumptions!$A$13:$A$18,0))*F12759)),2)</f>
        <v>0.8</v>
      </c>
    </row>
    <row r="12760" customFormat="false" ht="15" hidden="false" customHeight="false" outlineLevel="0" collapsed="false">
      <c r="A12760" s="24" t="s">
        <v>13583</v>
      </c>
      <c r="B12760" s="39" t="n">
        <v>46290</v>
      </c>
      <c r="C12760" s="24" t="s">
        <v>326</v>
      </c>
      <c r="D12760" s="24" t="s">
        <v>826</v>
      </c>
      <c r="E12760" s="24" t="s">
        <v>111</v>
      </c>
      <c r="F12760" s="38" t="n">
        <v>500</v>
      </c>
      <c r="G12760" s="42" t="n">
        <f aca="false">DATE(YEAR(B12760),MONTH(B12760),1)</f>
        <v>46266</v>
      </c>
      <c r="H12760" s="24" t="str">
        <f aca="false">INDEX(Customers!$B$2:$B$601,MATCH(C12760,Customers!$A$2:$A$601,0))</f>
        <v>Nairobi</v>
      </c>
      <c r="I12760" s="43" t="n">
        <f aca="false">ROUND(MIN(INDEX(Assumptions!$D$13:$D$18,MATCH(E12760,Assumptions!$A$13:$A$18,0)),MAX(INDEX(Assumptions!$C$13:$C$18,MATCH(E12760,Assumptions!$A$13:$A$18,0)),INDEX(Assumptions!$B$13:$B$18,MATCH(E12760,Assumptions!$A$13:$A$18,0))*F12760)),2)</f>
        <v>20</v>
      </c>
    </row>
    <row r="12761" customFormat="false" ht="15" hidden="false" customHeight="false" outlineLevel="0" collapsed="false">
      <c r="A12761" s="24" t="s">
        <v>13584</v>
      </c>
      <c r="B12761" s="39" t="n">
        <v>46290</v>
      </c>
      <c r="C12761" s="24" t="s">
        <v>328</v>
      </c>
      <c r="D12761" s="24" t="s">
        <v>826</v>
      </c>
      <c r="E12761" s="24" t="s">
        <v>109</v>
      </c>
      <c r="F12761" s="38" t="n">
        <v>5320</v>
      </c>
      <c r="G12761" s="42" t="n">
        <f aca="false">DATE(YEAR(B12761),MONTH(B12761),1)</f>
        <v>46266</v>
      </c>
      <c r="H12761" s="24" t="str">
        <f aca="false">INDEX(Customers!$B$2:$B$601,MATCH(C12761,Customers!$A$2:$A$601,0))</f>
        <v>Western</v>
      </c>
      <c r="I12761" s="43" t="n">
        <f aca="false">ROUND(MIN(INDEX(Assumptions!$D$13:$D$18,MATCH(E12761,Assumptions!$A$13:$A$18,0)),MAX(INDEX(Assumptions!$C$13:$C$18,MATCH(E12761,Assumptions!$A$13:$A$18,0)),INDEX(Assumptions!$B$13:$B$18,MATCH(E12761,Assumptions!$A$13:$A$18,0))*F12761)),2)</f>
        <v>21.28</v>
      </c>
    </row>
    <row r="12762" customFormat="false" ht="15" hidden="false" customHeight="false" outlineLevel="0" collapsed="false">
      <c r="A12762" s="24" t="s">
        <v>13585</v>
      </c>
      <c r="B12762" s="39" t="n">
        <v>46290</v>
      </c>
      <c r="C12762" s="24" t="s">
        <v>335</v>
      </c>
      <c r="D12762" s="24" t="s">
        <v>153</v>
      </c>
      <c r="E12762" s="24" t="s">
        <v>105</v>
      </c>
      <c r="F12762" s="38" t="n">
        <v>570</v>
      </c>
      <c r="G12762" s="42" t="n">
        <f aca="false">DATE(YEAR(B12762),MONTH(B12762),1)</f>
        <v>46266</v>
      </c>
      <c r="H12762" s="24" t="str">
        <f aca="false">INDEX(Customers!$B$2:$B$601,MATCH(C12762,Customers!$A$2:$A$601,0))</f>
        <v>Nairobi</v>
      </c>
      <c r="I12762" s="43" t="n">
        <f aca="false">ROUND(MIN(INDEX(Assumptions!$D$13:$D$18,MATCH(E12762,Assumptions!$A$13:$A$18,0)),MAX(INDEX(Assumptions!$C$13:$C$18,MATCH(E12762,Assumptions!$A$13:$A$18,0)),INDEX(Assumptions!$B$13:$B$18,MATCH(E12762,Assumptions!$A$13:$A$18,0))*F12762)),2)</f>
        <v>10</v>
      </c>
    </row>
    <row r="12763" customFormat="false" ht="15" hidden="false" customHeight="false" outlineLevel="0" collapsed="false">
      <c r="A12763" s="24" t="s">
        <v>13586</v>
      </c>
      <c r="B12763" s="39" t="n">
        <v>46290</v>
      </c>
      <c r="C12763" s="24" t="s">
        <v>346</v>
      </c>
      <c r="D12763" s="24" t="s">
        <v>826</v>
      </c>
      <c r="E12763" s="24" t="s">
        <v>113</v>
      </c>
      <c r="F12763" s="38" t="n">
        <v>250</v>
      </c>
      <c r="G12763" s="42" t="n">
        <f aca="false">DATE(YEAR(B12763),MONTH(B12763),1)</f>
        <v>46266</v>
      </c>
      <c r="H12763" s="24" t="str">
        <f aca="false">INDEX(Customers!$B$2:$B$601,MATCH(C12763,Customers!$A$2:$A$601,0))</f>
        <v>Nairobi</v>
      </c>
      <c r="I12763" s="43" t="n">
        <f aca="false">ROUND(MIN(INDEX(Assumptions!$D$13:$D$18,MATCH(E12763,Assumptions!$A$13:$A$18,0)),MAX(INDEX(Assumptions!$C$13:$C$18,MATCH(E12763,Assumptions!$A$13:$A$18,0)),INDEX(Assumptions!$B$13:$B$18,MATCH(E12763,Assumptions!$A$13:$A$18,0))*F12763)),2)</f>
        <v>12.5</v>
      </c>
    </row>
    <row r="12764" customFormat="false" ht="15" hidden="false" customHeight="false" outlineLevel="0" collapsed="false">
      <c r="A12764" s="24" t="s">
        <v>13587</v>
      </c>
      <c r="B12764" s="39" t="n">
        <v>46290</v>
      </c>
      <c r="C12764" s="24" t="s">
        <v>349</v>
      </c>
      <c r="D12764" s="24" t="s">
        <v>826</v>
      </c>
      <c r="E12764" s="24" t="s">
        <v>103</v>
      </c>
      <c r="F12764" s="38" t="n">
        <v>2490</v>
      </c>
      <c r="G12764" s="42" t="n">
        <f aca="false">DATE(YEAR(B12764),MONTH(B12764),1)</f>
        <v>46266</v>
      </c>
      <c r="H12764" s="24" t="str">
        <f aca="false">INDEX(Customers!$B$2:$B$601,MATCH(C12764,Customers!$A$2:$A$601,0))</f>
        <v>Rift Valley</v>
      </c>
      <c r="I12764" s="43" t="n">
        <f aca="false">ROUND(MIN(INDEX(Assumptions!$D$13:$D$18,MATCH(E12764,Assumptions!$A$13:$A$18,0)),MAX(INDEX(Assumptions!$C$13:$C$18,MATCH(E12764,Assumptions!$A$13:$A$18,0)),INDEX(Assumptions!$B$13:$B$18,MATCH(E12764,Assumptions!$A$13:$A$18,0))*F12764)),2)</f>
        <v>24.9</v>
      </c>
    </row>
    <row r="12765" customFormat="false" ht="15" hidden="false" customHeight="false" outlineLevel="0" collapsed="false">
      <c r="A12765" s="24" t="s">
        <v>13588</v>
      </c>
      <c r="B12765" s="39" t="n">
        <v>46290</v>
      </c>
      <c r="C12765" s="24" t="s">
        <v>354</v>
      </c>
      <c r="D12765" s="24" t="s">
        <v>826</v>
      </c>
      <c r="E12765" s="24" t="s">
        <v>113</v>
      </c>
      <c r="F12765" s="38" t="n">
        <v>1000</v>
      </c>
      <c r="G12765" s="42" t="n">
        <f aca="false">DATE(YEAR(B12765),MONTH(B12765),1)</f>
        <v>46266</v>
      </c>
      <c r="H12765" s="24" t="str">
        <f aca="false">INDEX(Customers!$B$2:$B$601,MATCH(C12765,Customers!$A$2:$A$601,0))</f>
        <v>Eastern</v>
      </c>
      <c r="I12765" s="43" t="n">
        <f aca="false">ROUND(MIN(INDEX(Assumptions!$D$13:$D$18,MATCH(E12765,Assumptions!$A$13:$A$18,0)),MAX(INDEX(Assumptions!$C$13:$C$18,MATCH(E12765,Assumptions!$A$13:$A$18,0)),INDEX(Assumptions!$B$13:$B$18,MATCH(E12765,Assumptions!$A$13:$A$18,0))*F12765)),2)</f>
        <v>50</v>
      </c>
    </row>
    <row r="12766" customFormat="false" ht="15" hidden="false" customHeight="false" outlineLevel="0" collapsed="false">
      <c r="A12766" s="24" t="s">
        <v>13589</v>
      </c>
      <c r="B12766" s="39" t="n">
        <v>46290</v>
      </c>
      <c r="C12766" s="24" t="s">
        <v>362</v>
      </c>
      <c r="D12766" s="24" t="s">
        <v>826</v>
      </c>
      <c r="E12766" s="24" t="s">
        <v>111</v>
      </c>
      <c r="F12766" s="38" t="n">
        <v>100</v>
      </c>
      <c r="G12766" s="42" t="n">
        <f aca="false">DATE(YEAR(B12766),MONTH(B12766),1)</f>
        <v>46266</v>
      </c>
      <c r="H12766" s="24" t="str">
        <f aca="false">INDEX(Customers!$B$2:$B$601,MATCH(C12766,Customers!$A$2:$A$601,0))</f>
        <v>Central</v>
      </c>
      <c r="I12766" s="43" t="n">
        <f aca="false">ROUND(MIN(INDEX(Assumptions!$D$13:$D$18,MATCH(E12766,Assumptions!$A$13:$A$18,0)),MAX(INDEX(Assumptions!$C$13:$C$18,MATCH(E12766,Assumptions!$A$13:$A$18,0)),INDEX(Assumptions!$B$13:$B$18,MATCH(E12766,Assumptions!$A$13:$A$18,0))*F12766)),2)</f>
        <v>4</v>
      </c>
    </row>
    <row r="12767" customFormat="false" ht="15" hidden="false" customHeight="false" outlineLevel="0" collapsed="false">
      <c r="A12767" s="24" t="s">
        <v>13590</v>
      </c>
      <c r="B12767" s="39" t="n">
        <v>46290</v>
      </c>
      <c r="C12767" s="24" t="s">
        <v>368</v>
      </c>
      <c r="D12767" s="24" t="s">
        <v>163</v>
      </c>
      <c r="E12767" s="24" t="s">
        <v>105</v>
      </c>
      <c r="F12767" s="38" t="n">
        <v>1950</v>
      </c>
      <c r="G12767" s="42" t="n">
        <f aca="false">DATE(YEAR(B12767),MONTH(B12767),1)</f>
        <v>46266</v>
      </c>
      <c r="H12767" s="24" t="str">
        <f aca="false">INDEX(Customers!$B$2:$B$601,MATCH(C12767,Customers!$A$2:$A$601,0))</f>
        <v>Central</v>
      </c>
      <c r="I12767" s="43" t="n">
        <f aca="false">ROUND(MIN(INDEX(Assumptions!$D$13:$D$18,MATCH(E12767,Assumptions!$A$13:$A$18,0)),MAX(INDEX(Assumptions!$C$13:$C$18,MATCH(E12767,Assumptions!$A$13:$A$18,0)),INDEX(Assumptions!$B$13:$B$18,MATCH(E12767,Assumptions!$A$13:$A$18,0))*F12767)),2)</f>
        <v>29.25</v>
      </c>
    </row>
    <row r="12768" customFormat="false" ht="15" hidden="false" customHeight="false" outlineLevel="0" collapsed="false">
      <c r="A12768" s="24" t="s">
        <v>13591</v>
      </c>
      <c r="B12768" s="39" t="n">
        <v>46290</v>
      </c>
      <c r="C12768" s="24" t="s">
        <v>401</v>
      </c>
      <c r="D12768" s="24" t="s">
        <v>188</v>
      </c>
      <c r="E12768" s="24" t="s">
        <v>107</v>
      </c>
      <c r="F12768" s="38" t="n">
        <v>4040</v>
      </c>
      <c r="G12768" s="42" t="n">
        <f aca="false">DATE(YEAR(B12768),MONTH(B12768),1)</f>
        <v>46266</v>
      </c>
      <c r="H12768" s="24" t="str">
        <f aca="false">INDEX(Customers!$B$2:$B$601,MATCH(C12768,Customers!$A$2:$A$601,0))</f>
        <v>Coast</v>
      </c>
      <c r="I12768" s="43" t="n">
        <f aca="false">ROUND(MIN(INDEX(Assumptions!$D$13:$D$18,MATCH(E12768,Assumptions!$A$13:$A$18,0)),MAX(INDEX(Assumptions!$C$13:$C$18,MATCH(E12768,Assumptions!$A$13:$A$18,0)),INDEX(Assumptions!$B$13:$B$18,MATCH(E12768,Assumptions!$A$13:$A$18,0))*F12768)),2)</f>
        <v>0</v>
      </c>
    </row>
    <row r="12769" customFormat="false" ht="15" hidden="false" customHeight="false" outlineLevel="0" collapsed="false">
      <c r="A12769" s="24" t="s">
        <v>13592</v>
      </c>
      <c r="B12769" s="39" t="n">
        <v>46290</v>
      </c>
      <c r="C12769" s="24" t="s">
        <v>428</v>
      </c>
      <c r="D12769" s="24" t="s">
        <v>826</v>
      </c>
      <c r="E12769" s="24" t="s">
        <v>103</v>
      </c>
      <c r="F12769" s="38" t="n">
        <v>240</v>
      </c>
      <c r="G12769" s="42" t="n">
        <f aca="false">DATE(YEAR(B12769),MONTH(B12769),1)</f>
        <v>46266</v>
      </c>
      <c r="H12769" s="24" t="str">
        <f aca="false">INDEX(Customers!$B$2:$B$601,MATCH(C12769,Customers!$A$2:$A$601,0))</f>
        <v>Nairobi</v>
      </c>
      <c r="I12769" s="43" t="n">
        <f aca="false">ROUND(MIN(INDEX(Assumptions!$D$13:$D$18,MATCH(E12769,Assumptions!$A$13:$A$18,0)),MAX(INDEX(Assumptions!$C$13:$C$18,MATCH(E12769,Assumptions!$A$13:$A$18,0)),INDEX(Assumptions!$B$13:$B$18,MATCH(E12769,Assumptions!$A$13:$A$18,0))*F12769)),2)</f>
        <v>5</v>
      </c>
    </row>
    <row r="12770" customFormat="false" ht="15" hidden="false" customHeight="false" outlineLevel="0" collapsed="false">
      <c r="A12770" s="24" t="s">
        <v>13593</v>
      </c>
      <c r="B12770" s="39" t="n">
        <v>46290</v>
      </c>
      <c r="C12770" s="24" t="s">
        <v>439</v>
      </c>
      <c r="D12770" s="24" t="s">
        <v>826</v>
      </c>
      <c r="E12770" s="24" t="s">
        <v>113</v>
      </c>
      <c r="F12770" s="38" t="n">
        <v>2000</v>
      </c>
      <c r="G12770" s="42" t="n">
        <f aca="false">DATE(YEAR(B12770),MONTH(B12770),1)</f>
        <v>46266</v>
      </c>
      <c r="H12770" s="24" t="str">
        <f aca="false">INDEX(Customers!$B$2:$B$601,MATCH(C12770,Customers!$A$2:$A$601,0))</f>
        <v>Rift Valley</v>
      </c>
      <c r="I12770" s="43" t="n">
        <f aca="false">ROUND(MIN(INDEX(Assumptions!$D$13:$D$18,MATCH(E12770,Assumptions!$A$13:$A$18,0)),MAX(INDEX(Assumptions!$C$13:$C$18,MATCH(E12770,Assumptions!$A$13:$A$18,0)),INDEX(Assumptions!$B$13:$B$18,MATCH(E12770,Assumptions!$A$13:$A$18,0))*F12770)),2)</f>
        <v>100</v>
      </c>
    </row>
    <row r="12771" customFormat="false" ht="15" hidden="false" customHeight="false" outlineLevel="0" collapsed="false">
      <c r="A12771" s="24" t="s">
        <v>13594</v>
      </c>
      <c r="B12771" s="39" t="n">
        <v>46290</v>
      </c>
      <c r="C12771" s="24" t="s">
        <v>440</v>
      </c>
      <c r="D12771" s="24" t="s">
        <v>153</v>
      </c>
      <c r="E12771" s="24" t="s">
        <v>105</v>
      </c>
      <c r="F12771" s="38" t="n">
        <v>38920</v>
      </c>
      <c r="G12771" s="42" t="n">
        <f aca="false">DATE(YEAR(B12771),MONTH(B12771),1)</f>
        <v>46266</v>
      </c>
      <c r="H12771" s="24" t="str">
        <f aca="false">INDEX(Customers!$B$2:$B$601,MATCH(C12771,Customers!$A$2:$A$601,0))</f>
        <v>Nairobi</v>
      </c>
      <c r="I12771" s="43" t="n">
        <f aca="false">ROUND(MIN(INDEX(Assumptions!$D$13:$D$18,MATCH(E12771,Assumptions!$A$13:$A$18,0)),MAX(INDEX(Assumptions!$C$13:$C$18,MATCH(E12771,Assumptions!$A$13:$A$18,0)),INDEX(Assumptions!$B$13:$B$18,MATCH(E12771,Assumptions!$A$13:$A$18,0))*F12771)),2)</f>
        <v>200</v>
      </c>
    </row>
    <row r="12772" customFormat="false" ht="15" hidden="false" customHeight="false" outlineLevel="0" collapsed="false">
      <c r="A12772" s="24" t="s">
        <v>13595</v>
      </c>
      <c r="B12772" s="39" t="n">
        <v>46290</v>
      </c>
      <c r="C12772" s="24" t="s">
        <v>446</v>
      </c>
      <c r="D12772" s="24" t="s">
        <v>826</v>
      </c>
      <c r="E12772" s="24" t="s">
        <v>111</v>
      </c>
      <c r="F12772" s="38" t="n">
        <v>20</v>
      </c>
      <c r="G12772" s="42" t="n">
        <f aca="false">DATE(YEAR(B12772),MONTH(B12772),1)</f>
        <v>46266</v>
      </c>
      <c r="H12772" s="24" t="str">
        <f aca="false">INDEX(Customers!$B$2:$B$601,MATCH(C12772,Customers!$A$2:$A$601,0))</f>
        <v>Central</v>
      </c>
      <c r="I12772" s="43" t="n">
        <f aca="false">ROUND(MIN(INDEX(Assumptions!$D$13:$D$18,MATCH(E12772,Assumptions!$A$13:$A$18,0)),MAX(INDEX(Assumptions!$C$13:$C$18,MATCH(E12772,Assumptions!$A$13:$A$18,0)),INDEX(Assumptions!$B$13:$B$18,MATCH(E12772,Assumptions!$A$13:$A$18,0))*F12772)),2)</f>
        <v>0.8</v>
      </c>
    </row>
    <row r="12773" customFormat="false" ht="15" hidden="false" customHeight="false" outlineLevel="0" collapsed="false">
      <c r="A12773" s="24" t="s">
        <v>13596</v>
      </c>
      <c r="B12773" s="39" t="n">
        <v>46290</v>
      </c>
      <c r="C12773" s="24" t="s">
        <v>464</v>
      </c>
      <c r="D12773" s="24" t="s">
        <v>826</v>
      </c>
      <c r="E12773" s="24" t="s">
        <v>113</v>
      </c>
      <c r="F12773" s="38" t="n">
        <v>250</v>
      </c>
      <c r="G12773" s="42" t="n">
        <f aca="false">DATE(YEAR(B12773),MONTH(B12773),1)</f>
        <v>46266</v>
      </c>
      <c r="H12773" s="24" t="str">
        <f aca="false">INDEX(Customers!$B$2:$B$601,MATCH(C12773,Customers!$A$2:$A$601,0))</f>
        <v>Rift Valley</v>
      </c>
      <c r="I12773" s="43" t="n">
        <f aca="false">ROUND(MIN(INDEX(Assumptions!$D$13:$D$18,MATCH(E12773,Assumptions!$A$13:$A$18,0)),MAX(INDEX(Assumptions!$C$13:$C$18,MATCH(E12773,Assumptions!$A$13:$A$18,0)),INDEX(Assumptions!$B$13:$B$18,MATCH(E12773,Assumptions!$A$13:$A$18,0))*F12773)),2)</f>
        <v>12.5</v>
      </c>
    </row>
    <row r="12774" customFormat="false" ht="15" hidden="false" customHeight="false" outlineLevel="0" collapsed="false">
      <c r="A12774" s="24" t="s">
        <v>13597</v>
      </c>
      <c r="B12774" s="39" t="n">
        <v>46290</v>
      </c>
      <c r="C12774" s="24" t="s">
        <v>464</v>
      </c>
      <c r="D12774" s="24" t="s">
        <v>826</v>
      </c>
      <c r="E12774" s="24" t="s">
        <v>113</v>
      </c>
      <c r="F12774" s="38" t="n">
        <v>2000</v>
      </c>
      <c r="G12774" s="42" t="n">
        <f aca="false">DATE(YEAR(B12774),MONTH(B12774),1)</f>
        <v>46266</v>
      </c>
      <c r="H12774" s="24" t="str">
        <f aca="false">INDEX(Customers!$B$2:$B$601,MATCH(C12774,Customers!$A$2:$A$601,0))</f>
        <v>Rift Valley</v>
      </c>
      <c r="I12774" s="43" t="n">
        <f aca="false">ROUND(MIN(INDEX(Assumptions!$D$13:$D$18,MATCH(E12774,Assumptions!$A$13:$A$18,0)),MAX(INDEX(Assumptions!$C$13:$C$18,MATCH(E12774,Assumptions!$A$13:$A$18,0)),INDEX(Assumptions!$B$13:$B$18,MATCH(E12774,Assumptions!$A$13:$A$18,0))*F12774)),2)</f>
        <v>100</v>
      </c>
    </row>
    <row r="12775" customFormat="false" ht="15" hidden="false" customHeight="false" outlineLevel="0" collapsed="false">
      <c r="A12775" s="24" t="s">
        <v>13598</v>
      </c>
      <c r="B12775" s="39" t="n">
        <v>46290</v>
      </c>
      <c r="C12775" s="24" t="s">
        <v>474</v>
      </c>
      <c r="D12775" s="24" t="s">
        <v>826</v>
      </c>
      <c r="E12775" s="24" t="s">
        <v>113</v>
      </c>
      <c r="F12775" s="38" t="n">
        <v>99</v>
      </c>
      <c r="G12775" s="42" t="n">
        <f aca="false">DATE(YEAR(B12775),MONTH(B12775),1)</f>
        <v>46266</v>
      </c>
      <c r="H12775" s="24" t="str">
        <f aca="false">INDEX(Customers!$B$2:$B$601,MATCH(C12775,Customers!$A$2:$A$601,0))</f>
        <v>Eastern</v>
      </c>
      <c r="I12775" s="43" t="n">
        <f aca="false">ROUND(MIN(INDEX(Assumptions!$D$13:$D$18,MATCH(E12775,Assumptions!$A$13:$A$18,0)),MAX(INDEX(Assumptions!$C$13:$C$18,MATCH(E12775,Assumptions!$A$13:$A$18,0)),INDEX(Assumptions!$B$13:$B$18,MATCH(E12775,Assumptions!$A$13:$A$18,0))*F12775)),2)</f>
        <v>4.95</v>
      </c>
    </row>
    <row r="12776" customFormat="false" ht="15" hidden="false" customHeight="false" outlineLevel="0" collapsed="false">
      <c r="A12776" s="24" t="s">
        <v>13599</v>
      </c>
      <c r="B12776" s="39" t="n">
        <v>46290</v>
      </c>
      <c r="C12776" s="24" t="s">
        <v>494</v>
      </c>
      <c r="D12776" s="24" t="s">
        <v>826</v>
      </c>
      <c r="E12776" s="24" t="s">
        <v>103</v>
      </c>
      <c r="F12776" s="38" t="n">
        <v>1750</v>
      </c>
      <c r="G12776" s="42" t="n">
        <f aca="false">DATE(YEAR(B12776),MONTH(B12776),1)</f>
        <v>46266</v>
      </c>
      <c r="H12776" s="24" t="str">
        <f aca="false">INDEX(Customers!$B$2:$B$601,MATCH(C12776,Customers!$A$2:$A$601,0))</f>
        <v>Coast</v>
      </c>
      <c r="I12776" s="43" t="n">
        <f aca="false">ROUND(MIN(INDEX(Assumptions!$D$13:$D$18,MATCH(E12776,Assumptions!$A$13:$A$18,0)),MAX(INDEX(Assumptions!$C$13:$C$18,MATCH(E12776,Assumptions!$A$13:$A$18,0)),INDEX(Assumptions!$B$13:$B$18,MATCH(E12776,Assumptions!$A$13:$A$18,0))*F12776)),2)</f>
        <v>17.5</v>
      </c>
    </row>
    <row r="12777" customFormat="false" ht="15" hidden="false" customHeight="false" outlineLevel="0" collapsed="false">
      <c r="A12777" s="24" t="s">
        <v>13600</v>
      </c>
      <c r="B12777" s="39" t="n">
        <v>46290</v>
      </c>
      <c r="C12777" s="24" t="s">
        <v>505</v>
      </c>
      <c r="D12777" s="24" t="s">
        <v>826</v>
      </c>
      <c r="E12777" s="24" t="s">
        <v>109</v>
      </c>
      <c r="F12777" s="38" t="n">
        <v>2970</v>
      </c>
      <c r="G12777" s="42" t="n">
        <f aca="false">DATE(YEAR(B12777),MONTH(B12777),1)</f>
        <v>46266</v>
      </c>
      <c r="H12777" s="24" t="str">
        <f aca="false">INDEX(Customers!$B$2:$B$601,MATCH(C12777,Customers!$A$2:$A$601,0))</f>
        <v>Eastern</v>
      </c>
      <c r="I12777" s="43" t="n">
        <f aca="false">ROUND(MIN(INDEX(Assumptions!$D$13:$D$18,MATCH(E12777,Assumptions!$A$13:$A$18,0)),MAX(INDEX(Assumptions!$C$13:$C$18,MATCH(E12777,Assumptions!$A$13:$A$18,0)),INDEX(Assumptions!$B$13:$B$18,MATCH(E12777,Assumptions!$A$13:$A$18,0))*F12777)),2)</f>
        <v>11.88</v>
      </c>
    </row>
    <row r="12778" customFormat="false" ht="15" hidden="false" customHeight="false" outlineLevel="0" collapsed="false">
      <c r="A12778" s="24" t="s">
        <v>13601</v>
      </c>
      <c r="B12778" s="39" t="n">
        <v>46290</v>
      </c>
      <c r="C12778" s="24" t="s">
        <v>522</v>
      </c>
      <c r="D12778" s="24" t="s">
        <v>165</v>
      </c>
      <c r="E12778" s="24" t="s">
        <v>105</v>
      </c>
      <c r="F12778" s="38" t="n">
        <v>7130</v>
      </c>
      <c r="G12778" s="42" t="n">
        <f aca="false">DATE(YEAR(B12778),MONTH(B12778),1)</f>
        <v>46266</v>
      </c>
      <c r="H12778" s="24" t="str">
        <f aca="false">INDEX(Customers!$B$2:$B$601,MATCH(C12778,Customers!$A$2:$A$601,0))</f>
        <v>Central</v>
      </c>
      <c r="I12778" s="43" t="n">
        <f aca="false">ROUND(MIN(INDEX(Assumptions!$D$13:$D$18,MATCH(E12778,Assumptions!$A$13:$A$18,0)),MAX(INDEX(Assumptions!$C$13:$C$18,MATCH(E12778,Assumptions!$A$13:$A$18,0)),INDEX(Assumptions!$B$13:$B$18,MATCH(E12778,Assumptions!$A$13:$A$18,0))*F12778)),2)</f>
        <v>106.95</v>
      </c>
    </row>
    <row r="12779" customFormat="false" ht="15" hidden="false" customHeight="false" outlineLevel="0" collapsed="false">
      <c r="A12779" s="24" t="s">
        <v>13602</v>
      </c>
      <c r="B12779" s="39" t="n">
        <v>46290</v>
      </c>
      <c r="C12779" s="24" t="s">
        <v>543</v>
      </c>
      <c r="D12779" s="24" t="s">
        <v>826</v>
      </c>
      <c r="E12779" s="24" t="s">
        <v>103</v>
      </c>
      <c r="F12779" s="38" t="n">
        <v>10910</v>
      </c>
      <c r="G12779" s="42" t="n">
        <f aca="false">DATE(YEAR(B12779),MONTH(B12779),1)</f>
        <v>46266</v>
      </c>
      <c r="H12779" s="24" t="str">
        <f aca="false">INDEX(Customers!$B$2:$B$601,MATCH(C12779,Customers!$A$2:$A$601,0))</f>
        <v>Central</v>
      </c>
      <c r="I12779" s="43" t="n">
        <f aca="false">ROUND(MIN(INDEX(Assumptions!$D$13:$D$18,MATCH(E12779,Assumptions!$A$13:$A$18,0)),MAX(INDEX(Assumptions!$C$13:$C$18,MATCH(E12779,Assumptions!$A$13:$A$18,0)),INDEX(Assumptions!$B$13:$B$18,MATCH(E12779,Assumptions!$A$13:$A$18,0))*F12779)),2)</f>
        <v>105</v>
      </c>
    </row>
    <row r="12780" customFormat="false" ht="15" hidden="false" customHeight="false" outlineLevel="0" collapsed="false">
      <c r="A12780" s="24" t="s">
        <v>13603</v>
      </c>
      <c r="B12780" s="39" t="n">
        <v>46290</v>
      </c>
      <c r="C12780" s="24" t="s">
        <v>550</v>
      </c>
      <c r="D12780" s="24" t="s">
        <v>826</v>
      </c>
      <c r="E12780" s="24" t="s">
        <v>111</v>
      </c>
      <c r="F12780" s="38" t="n">
        <v>50</v>
      </c>
      <c r="G12780" s="42" t="n">
        <f aca="false">DATE(YEAR(B12780),MONTH(B12780),1)</f>
        <v>46266</v>
      </c>
      <c r="H12780" s="24" t="str">
        <f aca="false">INDEX(Customers!$B$2:$B$601,MATCH(C12780,Customers!$A$2:$A$601,0))</f>
        <v>Western</v>
      </c>
      <c r="I12780" s="43" t="n">
        <f aca="false">ROUND(MIN(INDEX(Assumptions!$D$13:$D$18,MATCH(E12780,Assumptions!$A$13:$A$18,0)),MAX(INDEX(Assumptions!$C$13:$C$18,MATCH(E12780,Assumptions!$A$13:$A$18,0)),INDEX(Assumptions!$B$13:$B$18,MATCH(E12780,Assumptions!$A$13:$A$18,0))*F12780)),2)</f>
        <v>2</v>
      </c>
    </row>
    <row r="12781" customFormat="false" ht="15" hidden="false" customHeight="false" outlineLevel="0" collapsed="false">
      <c r="A12781" s="24" t="s">
        <v>13604</v>
      </c>
      <c r="B12781" s="39" t="n">
        <v>46290</v>
      </c>
      <c r="C12781" s="24" t="s">
        <v>552</v>
      </c>
      <c r="D12781" s="24" t="s">
        <v>207</v>
      </c>
      <c r="E12781" s="24" t="s">
        <v>107</v>
      </c>
      <c r="F12781" s="38" t="n">
        <v>21430</v>
      </c>
      <c r="G12781" s="42" t="n">
        <f aca="false">DATE(YEAR(B12781),MONTH(B12781),1)</f>
        <v>46266</v>
      </c>
      <c r="H12781" s="24" t="str">
        <f aca="false">INDEX(Customers!$B$2:$B$601,MATCH(C12781,Customers!$A$2:$A$601,0))</f>
        <v>Eastern</v>
      </c>
      <c r="I12781" s="43" t="n">
        <f aca="false">ROUND(MIN(INDEX(Assumptions!$D$13:$D$18,MATCH(E12781,Assumptions!$A$13:$A$18,0)),MAX(INDEX(Assumptions!$C$13:$C$18,MATCH(E12781,Assumptions!$A$13:$A$18,0)),INDEX(Assumptions!$B$13:$B$18,MATCH(E12781,Assumptions!$A$13:$A$18,0))*F12781)),2)</f>
        <v>0</v>
      </c>
    </row>
    <row r="12782" customFormat="false" ht="15" hidden="false" customHeight="false" outlineLevel="0" collapsed="false">
      <c r="A12782" s="24" t="s">
        <v>13605</v>
      </c>
      <c r="B12782" s="39" t="n">
        <v>46290</v>
      </c>
      <c r="C12782" s="24" t="s">
        <v>572</v>
      </c>
      <c r="D12782" s="24" t="s">
        <v>826</v>
      </c>
      <c r="E12782" s="24" t="s">
        <v>113</v>
      </c>
      <c r="F12782" s="38" t="n">
        <v>250</v>
      </c>
      <c r="G12782" s="42" t="n">
        <f aca="false">DATE(YEAR(B12782),MONTH(B12782),1)</f>
        <v>46266</v>
      </c>
      <c r="H12782" s="24" t="str">
        <f aca="false">INDEX(Customers!$B$2:$B$601,MATCH(C12782,Customers!$A$2:$A$601,0))</f>
        <v>Coast</v>
      </c>
      <c r="I12782" s="43" t="n">
        <f aca="false">ROUND(MIN(INDEX(Assumptions!$D$13:$D$18,MATCH(E12782,Assumptions!$A$13:$A$18,0)),MAX(INDEX(Assumptions!$C$13:$C$18,MATCH(E12782,Assumptions!$A$13:$A$18,0)),INDEX(Assumptions!$B$13:$B$18,MATCH(E12782,Assumptions!$A$13:$A$18,0))*F12782)),2)</f>
        <v>12.5</v>
      </c>
    </row>
    <row r="12783" customFormat="false" ht="15" hidden="false" customHeight="false" outlineLevel="0" collapsed="false">
      <c r="A12783" s="24" t="s">
        <v>13606</v>
      </c>
      <c r="B12783" s="39" t="n">
        <v>46290</v>
      </c>
      <c r="C12783" s="24" t="s">
        <v>575</v>
      </c>
      <c r="D12783" s="24" t="s">
        <v>826</v>
      </c>
      <c r="E12783" s="24" t="s">
        <v>111</v>
      </c>
      <c r="F12783" s="38" t="n">
        <v>50</v>
      </c>
      <c r="G12783" s="42" t="n">
        <f aca="false">DATE(YEAR(B12783),MONTH(B12783),1)</f>
        <v>46266</v>
      </c>
      <c r="H12783" s="24" t="str">
        <f aca="false">INDEX(Customers!$B$2:$B$601,MATCH(C12783,Customers!$A$2:$A$601,0))</f>
        <v>Nairobi</v>
      </c>
      <c r="I12783" s="43" t="n">
        <f aca="false">ROUND(MIN(INDEX(Assumptions!$D$13:$D$18,MATCH(E12783,Assumptions!$A$13:$A$18,0)),MAX(INDEX(Assumptions!$C$13:$C$18,MATCH(E12783,Assumptions!$A$13:$A$18,0)),INDEX(Assumptions!$B$13:$B$18,MATCH(E12783,Assumptions!$A$13:$A$18,0))*F12783)),2)</f>
        <v>2</v>
      </c>
    </row>
    <row r="12784" customFormat="false" ht="15" hidden="false" customHeight="false" outlineLevel="0" collapsed="false">
      <c r="A12784" s="24" t="s">
        <v>13607</v>
      </c>
      <c r="B12784" s="39" t="n">
        <v>46290</v>
      </c>
      <c r="C12784" s="24" t="s">
        <v>588</v>
      </c>
      <c r="D12784" s="24" t="s">
        <v>826</v>
      </c>
      <c r="E12784" s="24" t="s">
        <v>113</v>
      </c>
      <c r="F12784" s="38" t="n">
        <v>50</v>
      </c>
      <c r="G12784" s="42" t="n">
        <f aca="false">DATE(YEAR(B12784),MONTH(B12784),1)</f>
        <v>46266</v>
      </c>
      <c r="H12784" s="24" t="str">
        <f aca="false">INDEX(Customers!$B$2:$B$601,MATCH(C12784,Customers!$A$2:$A$601,0))</f>
        <v>Nairobi</v>
      </c>
      <c r="I12784" s="43" t="n">
        <f aca="false">ROUND(MIN(INDEX(Assumptions!$D$13:$D$18,MATCH(E12784,Assumptions!$A$13:$A$18,0)),MAX(INDEX(Assumptions!$C$13:$C$18,MATCH(E12784,Assumptions!$A$13:$A$18,0)),INDEX(Assumptions!$B$13:$B$18,MATCH(E12784,Assumptions!$A$13:$A$18,0))*F12784)),2)</f>
        <v>2.5</v>
      </c>
    </row>
    <row r="12785" customFormat="false" ht="15" hidden="false" customHeight="false" outlineLevel="0" collapsed="false">
      <c r="A12785" s="24" t="s">
        <v>13608</v>
      </c>
      <c r="B12785" s="39" t="n">
        <v>46290</v>
      </c>
      <c r="C12785" s="24" t="s">
        <v>619</v>
      </c>
      <c r="D12785" s="24" t="s">
        <v>175</v>
      </c>
      <c r="E12785" s="24" t="s">
        <v>107</v>
      </c>
      <c r="F12785" s="38" t="n">
        <v>3640</v>
      </c>
      <c r="G12785" s="42" t="n">
        <f aca="false">DATE(YEAR(B12785),MONTH(B12785),1)</f>
        <v>46266</v>
      </c>
      <c r="H12785" s="24" t="str">
        <f aca="false">INDEX(Customers!$B$2:$B$601,MATCH(C12785,Customers!$A$2:$A$601,0))</f>
        <v>Rift Valley</v>
      </c>
      <c r="I12785" s="43" t="n">
        <f aca="false">ROUND(MIN(INDEX(Assumptions!$D$13:$D$18,MATCH(E12785,Assumptions!$A$13:$A$18,0)),MAX(INDEX(Assumptions!$C$13:$C$18,MATCH(E12785,Assumptions!$A$13:$A$18,0)),INDEX(Assumptions!$B$13:$B$18,MATCH(E12785,Assumptions!$A$13:$A$18,0))*F12785)),2)</f>
        <v>0</v>
      </c>
    </row>
    <row r="12786" customFormat="false" ht="15" hidden="false" customHeight="false" outlineLevel="0" collapsed="false">
      <c r="A12786" s="24" t="s">
        <v>13609</v>
      </c>
      <c r="B12786" s="39" t="n">
        <v>46290</v>
      </c>
      <c r="C12786" s="24" t="s">
        <v>620</v>
      </c>
      <c r="D12786" s="24" t="s">
        <v>826</v>
      </c>
      <c r="E12786" s="24" t="s">
        <v>103</v>
      </c>
      <c r="F12786" s="38" t="n">
        <v>3140</v>
      </c>
      <c r="G12786" s="42" t="n">
        <f aca="false">DATE(YEAR(B12786),MONTH(B12786),1)</f>
        <v>46266</v>
      </c>
      <c r="H12786" s="24" t="str">
        <f aca="false">INDEX(Customers!$B$2:$B$601,MATCH(C12786,Customers!$A$2:$A$601,0))</f>
        <v>Rift Valley</v>
      </c>
      <c r="I12786" s="43" t="n">
        <f aca="false">ROUND(MIN(INDEX(Assumptions!$D$13:$D$18,MATCH(E12786,Assumptions!$A$13:$A$18,0)),MAX(INDEX(Assumptions!$C$13:$C$18,MATCH(E12786,Assumptions!$A$13:$A$18,0)),INDEX(Assumptions!$B$13:$B$18,MATCH(E12786,Assumptions!$A$13:$A$18,0))*F12786)),2)</f>
        <v>31.4</v>
      </c>
    </row>
    <row r="12787" customFormat="false" ht="15" hidden="false" customHeight="false" outlineLevel="0" collapsed="false">
      <c r="A12787" s="24" t="s">
        <v>13610</v>
      </c>
      <c r="B12787" s="39" t="n">
        <v>46290</v>
      </c>
      <c r="C12787" s="24" t="s">
        <v>622</v>
      </c>
      <c r="D12787" s="24" t="s">
        <v>826</v>
      </c>
      <c r="E12787" s="24" t="s">
        <v>113</v>
      </c>
      <c r="F12787" s="38" t="n">
        <v>500</v>
      </c>
      <c r="G12787" s="42" t="n">
        <f aca="false">DATE(YEAR(B12787),MONTH(B12787),1)</f>
        <v>46266</v>
      </c>
      <c r="H12787" s="24" t="str">
        <f aca="false">INDEX(Customers!$B$2:$B$601,MATCH(C12787,Customers!$A$2:$A$601,0))</f>
        <v>Nairobi</v>
      </c>
      <c r="I12787" s="43" t="n">
        <f aca="false">ROUND(MIN(INDEX(Assumptions!$D$13:$D$18,MATCH(E12787,Assumptions!$A$13:$A$18,0)),MAX(INDEX(Assumptions!$C$13:$C$18,MATCH(E12787,Assumptions!$A$13:$A$18,0)),INDEX(Assumptions!$B$13:$B$18,MATCH(E12787,Assumptions!$A$13:$A$18,0))*F12787)),2)</f>
        <v>25</v>
      </c>
    </row>
    <row r="12788" customFormat="false" ht="15" hidden="false" customHeight="false" outlineLevel="0" collapsed="false">
      <c r="A12788" s="24" t="s">
        <v>13611</v>
      </c>
      <c r="B12788" s="39" t="n">
        <v>46290</v>
      </c>
      <c r="C12788" s="24" t="s">
        <v>631</v>
      </c>
      <c r="D12788" s="24" t="s">
        <v>826</v>
      </c>
      <c r="E12788" s="24" t="s">
        <v>103</v>
      </c>
      <c r="F12788" s="38" t="n">
        <v>5540</v>
      </c>
      <c r="G12788" s="42" t="n">
        <f aca="false">DATE(YEAR(B12788),MONTH(B12788),1)</f>
        <v>46266</v>
      </c>
      <c r="H12788" s="24" t="str">
        <f aca="false">INDEX(Customers!$B$2:$B$601,MATCH(C12788,Customers!$A$2:$A$601,0))</f>
        <v>Nairobi</v>
      </c>
      <c r="I12788" s="43" t="n">
        <f aca="false">ROUND(MIN(INDEX(Assumptions!$D$13:$D$18,MATCH(E12788,Assumptions!$A$13:$A$18,0)),MAX(INDEX(Assumptions!$C$13:$C$18,MATCH(E12788,Assumptions!$A$13:$A$18,0)),INDEX(Assumptions!$B$13:$B$18,MATCH(E12788,Assumptions!$A$13:$A$18,0))*F12788)),2)</f>
        <v>55.4</v>
      </c>
    </row>
    <row r="12789" customFormat="false" ht="15" hidden="false" customHeight="false" outlineLevel="0" collapsed="false">
      <c r="A12789" s="24" t="s">
        <v>13612</v>
      </c>
      <c r="B12789" s="39" t="n">
        <v>46290</v>
      </c>
      <c r="C12789" s="24" t="s">
        <v>634</v>
      </c>
      <c r="D12789" s="24" t="s">
        <v>826</v>
      </c>
      <c r="E12789" s="24" t="s">
        <v>111</v>
      </c>
      <c r="F12789" s="38" t="n">
        <v>200</v>
      </c>
      <c r="G12789" s="42" t="n">
        <f aca="false">DATE(YEAR(B12789),MONTH(B12789),1)</f>
        <v>46266</v>
      </c>
      <c r="H12789" s="24" t="str">
        <f aca="false">INDEX(Customers!$B$2:$B$601,MATCH(C12789,Customers!$A$2:$A$601,0))</f>
        <v>Coast</v>
      </c>
      <c r="I12789" s="43" t="n">
        <f aca="false">ROUND(MIN(INDEX(Assumptions!$D$13:$D$18,MATCH(E12789,Assumptions!$A$13:$A$18,0)),MAX(INDEX(Assumptions!$C$13:$C$18,MATCH(E12789,Assumptions!$A$13:$A$18,0)),INDEX(Assumptions!$B$13:$B$18,MATCH(E12789,Assumptions!$A$13:$A$18,0))*F12789)),2)</f>
        <v>8</v>
      </c>
    </row>
    <row r="12790" customFormat="false" ht="15" hidden="false" customHeight="false" outlineLevel="0" collapsed="false">
      <c r="A12790" s="24" t="s">
        <v>13613</v>
      </c>
      <c r="B12790" s="39" t="n">
        <v>46290</v>
      </c>
      <c r="C12790" s="24" t="s">
        <v>649</v>
      </c>
      <c r="D12790" s="24" t="s">
        <v>207</v>
      </c>
      <c r="E12790" s="24" t="s">
        <v>107</v>
      </c>
      <c r="F12790" s="38" t="n">
        <v>7120</v>
      </c>
      <c r="G12790" s="42" t="n">
        <f aca="false">DATE(YEAR(B12790),MONTH(B12790),1)</f>
        <v>46266</v>
      </c>
      <c r="H12790" s="24" t="str">
        <f aca="false">INDEX(Customers!$B$2:$B$601,MATCH(C12790,Customers!$A$2:$A$601,0))</f>
        <v>Eastern</v>
      </c>
      <c r="I12790" s="43" t="n">
        <f aca="false">ROUND(MIN(INDEX(Assumptions!$D$13:$D$18,MATCH(E12790,Assumptions!$A$13:$A$18,0)),MAX(INDEX(Assumptions!$C$13:$C$18,MATCH(E12790,Assumptions!$A$13:$A$18,0)),INDEX(Assumptions!$B$13:$B$18,MATCH(E12790,Assumptions!$A$13:$A$18,0))*F12790)),2)</f>
        <v>0</v>
      </c>
    </row>
    <row r="12791" customFormat="false" ht="15" hidden="false" customHeight="false" outlineLevel="0" collapsed="false">
      <c r="A12791" s="24" t="s">
        <v>13614</v>
      </c>
      <c r="B12791" s="39" t="n">
        <v>46290</v>
      </c>
      <c r="C12791" s="24" t="s">
        <v>649</v>
      </c>
      <c r="D12791" s="24" t="s">
        <v>826</v>
      </c>
      <c r="E12791" s="24" t="s">
        <v>113</v>
      </c>
      <c r="F12791" s="38" t="n">
        <v>2000</v>
      </c>
      <c r="G12791" s="42" t="n">
        <f aca="false">DATE(YEAR(B12791),MONTH(B12791),1)</f>
        <v>46266</v>
      </c>
      <c r="H12791" s="24" t="str">
        <f aca="false">INDEX(Customers!$B$2:$B$601,MATCH(C12791,Customers!$A$2:$A$601,0))</f>
        <v>Eastern</v>
      </c>
      <c r="I12791" s="43" t="n">
        <f aca="false">ROUND(MIN(INDEX(Assumptions!$D$13:$D$18,MATCH(E12791,Assumptions!$A$13:$A$18,0)),MAX(INDEX(Assumptions!$C$13:$C$18,MATCH(E12791,Assumptions!$A$13:$A$18,0)),INDEX(Assumptions!$B$13:$B$18,MATCH(E12791,Assumptions!$A$13:$A$18,0))*F12791)),2)</f>
        <v>100</v>
      </c>
    </row>
    <row r="12792" customFormat="false" ht="15" hidden="false" customHeight="false" outlineLevel="0" collapsed="false">
      <c r="A12792" s="24" t="s">
        <v>13615</v>
      </c>
      <c r="B12792" s="39" t="n">
        <v>46290</v>
      </c>
      <c r="C12792" s="24" t="s">
        <v>652</v>
      </c>
      <c r="D12792" s="24" t="s">
        <v>161</v>
      </c>
      <c r="E12792" s="24" t="s">
        <v>105</v>
      </c>
      <c r="F12792" s="38" t="n">
        <v>1400</v>
      </c>
      <c r="G12792" s="42" t="n">
        <f aca="false">DATE(YEAR(B12792),MONTH(B12792),1)</f>
        <v>46266</v>
      </c>
      <c r="H12792" s="24" t="str">
        <f aca="false">INDEX(Customers!$B$2:$B$601,MATCH(C12792,Customers!$A$2:$A$601,0))</f>
        <v>Nairobi</v>
      </c>
      <c r="I12792" s="43" t="n">
        <f aca="false">ROUND(MIN(INDEX(Assumptions!$D$13:$D$18,MATCH(E12792,Assumptions!$A$13:$A$18,0)),MAX(INDEX(Assumptions!$C$13:$C$18,MATCH(E12792,Assumptions!$A$13:$A$18,0)),INDEX(Assumptions!$B$13:$B$18,MATCH(E12792,Assumptions!$A$13:$A$18,0))*F12792)),2)</f>
        <v>21</v>
      </c>
    </row>
    <row r="12793" customFormat="false" ht="15" hidden="false" customHeight="false" outlineLevel="0" collapsed="false">
      <c r="A12793" s="24" t="s">
        <v>13616</v>
      </c>
      <c r="B12793" s="39" t="n">
        <v>46290</v>
      </c>
      <c r="C12793" s="24" t="s">
        <v>665</v>
      </c>
      <c r="D12793" s="24" t="s">
        <v>826</v>
      </c>
      <c r="E12793" s="24" t="s">
        <v>113</v>
      </c>
      <c r="F12793" s="38" t="n">
        <v>50</v>
      </c>
      <c r="G12793" s="42" t="n">
        <f aca="false">DATE(YEAR(B12793),MONTH(B12793),1)</f>
        <v>46266</v>
      </c>
      <c r="H12793" s="24" t="str">
        <f aca="false">INDEX(Customers!$B$2:$B$601,MATCH(C12793,Customers!$A$2:$A$601,0))</f>
        <v>Nairobi</v>
      </c>
      <c r="I12793" s="43" t="n">
        <f aca="false">ROUND(MIN(INDEX(Assumptions!$D$13:$D$18,MATCH(E12793,Assumptions!$A$13:$A$18,0)),MAX(INDEX(Assumptions!$C$13:$C$18,MATCH(E12793,Assumptions!$A$13:$A$18,0)),INDEX(Assumptions!$B$13:$B$18,MATCH(E12793,Assumptions!$A$13:$A$18,0))*F12793)),2)</f>
        <v>2.5</v>
      </c>
    </row>
    <row r="12794" customFormat="false" ht="15" hidden="false" customHeight="false" outlineLevel="0" collapsed="false">
      <c r="A12794" s="24" t="s">
        <v>13617</v>
      </c>
      <c r="B12794" s="39" t="n">
        <v>46290</v>
      </c>
      <c r="C12794" s="24" t="s">
        <v>665</v>
      </c>
      <c r="D12794" s="24" t="s">
        <v>826</v>
      </c>
      <c r="E12794" s="24" t="s">
        <v>111</v>
      </c>
      <c r="F12794" s="38" t="n">
        <v>100</v>
      </c>
      <c r="G12794" s="42" t="n">
        <f aca="false">DATE(YEAR(B12794),MONTH(B12794),1)</f>
        <v>46266</v>
      </c>
      <c r="H12794" s="24" t="str">
        <f aca="false">INDEX(Customers!$B$2:$B$601,MATCH(C12794,Customers!$A$2:$A$601,0))</f>
        <v>Nairobi</v>
      </c>
      <c r="I12794" s="43" t="n">
        <f aca="false">ROUND(MIN(INDEX(Assumptions!$D$13:$D$18,MATCH(E12794,Assumptions!$A$13:$A$18,0)),MAX(INDEX(Assumptions!$C$13:$C$18,MATCH(E12794,Assumptions!$A$13:$A$18,0)),INDEX(Assumptions!$B$13:$B$18,MATCH(E12794,Assumptions!$A$13:$A$18,0))*F12794)),2)</f>
        <v>4</v>
      </c>
    </row>
    <row r="12795" customFormat="false" ht="15" hidden="false" customHeight="false" outlineLevel="0" collapsed="false">
      <c r="A12795" s="24" t="s">
        <v>13618</v>
      </c>
      <c r="B12795" s="39" t="n">
        <v>46290</v>
      </c>
      <c r="C12795" s="24" t="s">
        <v>669</v>
      </c>
      <c r="D12795" s="24" t="s">
        <v>174</v>
      </c>
      <c r="E12795" s="24" t="s">
        <v>107</v>
      </c>
      <c r="F12795" s="38" t="n">
        <v>58900</v>
      </c>
      <c r="G12795" s="42" t="n">
        <f aca="false">DATE(YEAR(B12795),MONTH(B12795),1)</f>
        <v>46266</v>
      </c>
      <c r="H12795" s="24" t="str">
        <f aca="false">INDEX(Customers!$B$2:$B$601,MATCH(C12795,Customers!$A$2:$A$601,0))</f>
        <v>Rift Valley</v>
      </c>
      <c r="I12795" s="43" t="n">
        <f aca="false">ROUND(MIN(INDEX(Assumptions!$D$13:$D$18,MATCH(E12795,Assumptions!$A$13:$A$18,0)),MAX(INDEX(Assumptions!$C$13:$C$18,MATCH(E12795,Assumptions!$A$13:$A$18,0)),INDEX(Assumptions!$B$13:$B$18,MATCH(E12795,Assumptions!$A$13:$A$18,0))*F12795)),2)</f>
        <v>0</v>
      </c>
    </row>
    <row r="12796" customFormat="false" ht="15" hidden="false" customHeight="false" outlineLevel="0" collapsed="false">
      <c r="A12796" s="24" t="s">
        <v>13619</v>
      </c>
      <c r="B12796" s="39" t="n">
        <v>46290</v>
      </c>
      <c r="C12796" s="24" t="s">
        <v>675</v>
      </c>
      <c r="D12796" s="24" t="s">
        <v>195</v>
      </c>
      <c r="E12796" s="24" t="s">
        <v>105</v>
      </c>
      <c r="F12796" s="38" t="n">
        <v>16280</v>
      </c>
      <c r="G12796" s="42" t="n">
        <f aca="false">DATE(YEAR(B12796),MONTH(B12796),1)</f>
        <v>46266</v>
      </c>
      <c r="H12796" s="24" t="str">
        <f aca="false">INDEX(Customers!$B$2:$B$601,MATCH(C12796,Customers!$A$2:$A$601,0))</f>
        <v>Central</v>
      </c>
      <c r="I12796" s="43" t="n">
        <f aca="false">ROUND(MIN(INDEX(Assumptions!$D$13:$D$18,MATCH(E12796,Assumptions!$A$13:$A$18,0)),MAX(INDEX(Assumptions!$C$13:$C$18,MATCH(E12796,Assumptions!$A$13:$A$18,0)),INDEX(Assumptions!$B$13:$B$18,MATCH(E12796,Assumptions!$A$13:$A$18,0))*F12796)),2)</f>
        <v>200</v>
      </c>
    </row>
    <row r="12797" customFormat="false" ht="15" hidden="false" customHeight="false" outlineLevel="0" collapsed="false">
      <c r="A12797" s="24" t="s">
        <v>13620</v>
      </c>
      <c r="B12797" s="39" t="n">
        <v>46290</v>
      </c>
      <c r="C12797" s="24" t="s">
        <v>678</v>
      </c>
      <c r="D12797" s="24" t="s">
        <v>826</v>
      </c>
      <c r="E12797" s="24" t="s">
        <v>111</v>
      </c>
      <c r="F12797" s="38" t="n">
        <v>200</v>
      </c>
      <c r="G12797" s="42" t="n">
        <f aca="false">DATE(YEAR(B12797),MONTH(B12797),1)</f>
        <v>46266</v>
      </c>
      <c r="H12797" s="24" t="str">
        <f aca="false">INDEX(Customers!$B$2:$B$601,MATCH(C12797,Customers!$A$2:$A$601,0))</f>
        <v>Coast</v>
      </c>
      <c r="I12797" s="43" t="n">
        <f aca="false">ROUND(MIN(INDEX(Assumptions!$D$13:$D$18,MATCH(E12797,Assumptions!$A$13:$A$18,0)),MAX(INDEX(Assumptions!$C$13:$C$18,MATCH(E12797,Assumptions!$A$13:$A$18,0)),INDEX(Assumptions!$B$13:$B$18,MATCH(E12797,Assumptions!$A$13:$A$18,0))*F12797)),2)</f>
        <v>8</v>
      </c>
    </row>
    <row r="12798" customFormat="false" ht="15" hidden="false" customHeight="false" outlineLevel="0" collapsed="false">
      <c r="A12798" s="24" t="s">
        <v>13621</v>
      </c>
      <c r="B12798" s="39" t="n">
        <v>46290</v>
      </c>
      <c r="C12798" s="24" t="s">
        <v>682</v>
      </c>
      <c r="D12798" s="24" t="s">
        <v>826</v>
      </c>
      <c r="E12798" s="24" t="s">
        <v>113</v>
      </c>
      <c r="F12798" s="38" t="n">
        <v>250</v>
      </c>
      <c r="G12798" s="42" t="n">
        <f aca="false">DATE(YEAR(B12798),MONTH(B12798),1)</f>
        <v>46266</v>
      </c>
      <c r="H12798" s="24" t="str">
        <f aca="false">INDEX(Customers!$B$2:$B$601,MATCH(C12798,Customers!$A$2:$A$601,0))</f>
        <v>Rift Valley</v>
      </c>
      <c r="I12798" s="43" t="n">
        <f aca="false">ROUND(MIN(INDEX(Assumptions!$D$13:$D$18,MATCH(E12798,Assumptions!$A$13:$A$18,0)),MAX(INDEX(Assumptions!$C$13:$C$18,MATCH(E12798,Assumptions!$A$13:$A$18,0)),INDEX(Assumptions!$B$13:$B$18,MATCH(E12798,Assumptions!$A$13:$A$18,0))*F12798)),2)</f>
        <v>12.5</v>
      </c>
    </row>
    <row r="12799" customFormat="false" ht="15" hidden="false" customHeight="false" outlineLevel="0" collapsed="false">
      <c r="A12799" s="24" t="s">
        <v>13622</v>
      </c>
      <c r="B12799" s="39" t="n">
        <v>46290</v>
      </c>
      <c r="C12799" s="24" t="s">
        <v>696</v>
      </c>
      <c r="D12799" s="24" t="s">
        <v>193</v>
      </c>
      <c r="E12799" s="24" t="s">
        <v>105</v>
      </c>
      <c r="F12799" s="38" t="n">
        <v>7110</v>
      </c>
      <c r="G12799" s="42" t="n">
        <f aca="false">DATE(YEAR(B12799),MONTH(B12799),1)</f>
        <v>46266</v>
      </c>
      <c r="H12799" s="24" t="str">
        <f aca="false">INDEX(Customers!$B$2:$B$601,MATCH(C12799,Customers!$A$2:$A$601,0))</f>
        <v>Western</v>
      </c>
      <c r="I12799" s="43" t="n">
        <f aca="false">ROUND(MIN(INDEX(Assumptions!$D$13:$D$18,MATCH(E12799,Assumptions!$A$13:$A$18,0)),MAX(INDEX(Assumptions!$C$13:$C$18,MATCH(E12799,Assumptions!$A$13:$A$18,0)),INDEX(Assumptions!$B$13:$B$18,MATCH(E12799,Assumptions!$A$13:$A$18,0))*F12799)),2)</f>
        <v>106.65</v>
      </c>
    </row>
    <row r="12800" customFormat="false" ht="15" hidden="false" customHeight="false" outlineLevel="0" collapsed="false">
      <c r="A12800" s="24" t="s">
        <v>13623</v>
      </c>
      <c r="B12800" s="39" t="n">
        <v>46290</v>
      </c>
      <c r="C12800" s="24" t="s">
        <v>703</v>
      </c>
      <c r="D12800" s="24" t="s">
        <v>153</v>
      </c>
      <c r="E12800" s="24" t="s">
        <v>105</v>
      </c>
      <c r="F12800" s="38" t="n">
        <v>1110</v>
      </c>
      <c r="G12800" s="42" t="n">
        <f aca="false">DATE(YEAR(B12800),MONTH(B12800),1)</f>
        <v>46266</v>
      </c>
      <c r="H12800" s="24" t="str">
        <f aca="false">INDEX(Customers!$B$2:$B$601,MATCH(C12800,Customers!$A$2:$A$601,0))</f>
        <v>Nairobi</v>
      </c>
      <c r="I12800" s="43" t="n">
        <f aca="false">ROUND(MIN(INDEX(Assumptions!$D$13:$D$18,MATCH(E12800,Assumptions!$A$13:$A$18,0)),MAX(INDEX(Assumptions!$C$13:$C$18,MATCH(E12800,Assumptions!$A$13:$A$18,0)),INDEX(Assumptions!$B$13:$B$18,MATCH(E12800,Assumptions!$A$13:$A$18,0))*F12800)),2)</f>
        <v>16.65</v>
      </c>
    </row>
    <row r="12801" customFormat="false" ht="15" hidden="false" customHeight="false" outlineLevel="0" collapsed="false">
      <c r="A12801" s="24" t="s">
        <v>13624</v>
      </c>
      <c r="B12801" s="39" t="n">
        <v>46290</v>
      </c>
      <c r="C12801" s="24" t="s">
        <v>726</v>
      </c>
      <c r="D12801" s="24" t="s">
        <v>826</v>
      </c>
      <c r="E12801" s="24" t="s">
        <v>113</v>
      </c>
      <c r="F12801" s="38" t="n">
        <v>250</v>
      </c>
      <c r="G12801" s="42" t="n">
        <f aca="false">DATE(YEAR(B12801),MONTH(B12801),1)</f>
        <v>46266</v>
      </c>
      <c r="H12801" s="24" t="str">
        <f aca="false">INDEX(Customers!$B$2:$B$601,MATCH(C12801,Customers!$A$2:$A$601,0))</f>
        <v>Nairobi</v>
      </c>
      <c r="I12801" s="43" t="n">
        <f aca="false">ROUND(MIN(INDEX(Assumptions!$D$13:$D$18,MATCH(E12801,Assumptions!$A$13:$A$18,0)),MAX(INDEX(Assumptions!$C$13:$C$18,MATCH(E12801,Assumptions!$A$13:$A$18,0)),INDEX(Assumptions!$B$13:$B$18,MATCH(E12801,Assumptions!$A$13:$A$18,0))*F12801)),2)</f>
        <v>12.5</v>
      </c>
    </row>
    <row r="12802" customFormat="false" ht="15" hidden="false" customHeight="false" outlineLevel="0" collapsed="false">
      <c r="A12802" s="24" t="s">
        <v>13625</v>
      </c>
      <c r="B12802" s="39" t="n">
        <v>46290</v>
      </c>
      <c r="C12802" s="24" t="s">
        <v>728</v>
      </c>
      <c r="D12802" s="24" t="s">
        <v>826</v>
      </c>
      <c r="E12802" s="24" t="s">
        <v>109</v>
      </c>
      <c r="F12802" s="38" t="n">
        <v>2350</v>
      </c>
      <c r="G12802" s="42" t="n">
        <f aca="false">DATE(YEAR(B12802),MONTH(B12802),1)</f>
        <v>46266</v>
      </c>
      <c r="H12802" s="24" t="str">
        <f aca="false">INDEX(Customers!$B$2:$B$601,MATCH(C12802,Customers!$A$2:$A$601,0))</f>
        <v>Nairobi</v>
      </c>
      <c r="I12802" s="43" t="n">
        <f aca="false">ROUND(MIN(INDEX(Assumptions!$D$13:$D$18,MATCH(E12802,Assumptions!$A$13:$A$18,0)),MAX(INDEX(Assumptions!$C$13:$C$18,MATCH(E12802,Assumptions!$A$13:$A$18,0)),INDEX(Assumptions!$B$13:$B$18,MATCH(E12802,Assumptions!$A$13:$A$18,0))*F12802)),2)</f>
        <v>9.4</v>
      </c>
    </row>
    <row r="12803" customFormat="false" ht="15" hidden="false" customHeight="false" outlineLevel="0" collapsed="false">
      <c r="A12803" s="24" t="s">
        <v>13626</v>
      </c>
      <c r="B12803" s="39" t="n">
        <v>46290</v>
      </c>
      <c r="C12803" s="24" t="s">
        <v>732</v>
      </c>
      <c r="D12803" s="24" t="s">
        <v>826</v>
      </c>
      <c r="E12803" s="24" t="s">
        <v>109</v>
      </c>
      <c r="F12803" s="38" t="n">
        <v>7320</v>
      </c>
      <c r="G12803" s="42" t="n">
        <f aca="false">DATE(YEAR(B12803),MONTH(B12803),1)</f>
        <v>46266</v>
      </c>
      <c r="H12803" s="24" t="str">
        <f aca="false">INDEX(Customers!$B$2:$B$601,MATCH(C12803,Customers!$A$2:$A$601,0))</f>
        <v>Rift Valley</v>
      </c>
      <c r="I12803" s="43" t="n">
        <f aca="false">ROUND(MIN(INDEX(Assumptions!$D$13:$D$18,MATCH(E12803,Assumptions!$A$13:$A$18,0)),MAX(INDEX(Assumptions!$C$13:$C$18,MATCH(E12803,Assumptions!$A$13:$A$18,0)),INDEX(Assumptions!$B$13:$B$18,MATCH(E12803,Assumptions!$A$13:$A$18,0))*F12803)),2)</f>
        <v>29.28</v>
      </c>
    </row>
    <row r="12804" customFormat="false" ht="15" hidden="false" customHeight="false" outlineLevel="0" collapsed="false">
      <c r="A12804" s="24" t="s">
        <v>13627</v>
      </c>
      <c r="B12804" s="39" t="n">
        <v>46290</v>
      </c>
      <c r="C12804" s="24" t="s">
        <v>735</v>
      </c>
      <c r="D12804" s="24" t="s">
        <v>826</v>
      </c>
      <c r="E12804" s="24" t="s">
        <v>103</v>
      </c>
      <c r="F12804" s="38" t="n">
        <v>1300</v>
      </c>
      <c r="G12804" s="42" t="n">
        <f aca="false">DATE(YEAR(B12804),MONTH(B12804),1)</f>
        <v>46266</v>
      </c>
      <c r="H12804" s="24" t="str">
        <f aca="false">INDEX(Customers!$B$2:$B$601,MATCH(C12804,Customers!$A$2:$A$601,0))</f>
        <v>Rift Valley</v>
      </c>
      <c r="I12804" s="43" t="n">
        <f aca="false">ROUND(MIN(INDEX(Assumptions!$D$13:$D$18,MATCH(E12804,Assumptions!$A$13:$A$18,0)),MAX(INDEX(Assumptions!$C$13:$C$18,MATCH(E12804,Assumptions!$A$13:$A$18,0)),INDEX(Assumptions!$B$13:$B$18,MATCH(E12804,Assumptions!$A$13:$A$18,0))*F12804)),2)</f>
        <v>13</v>
      </c>
    </row>
    <row r="12805" customFormat="false" ht="15" hidden="false" customHeight="false" outlineLevel="0" collapsed="false">
      <c r="A12805" s="24" t="s">
        <v>13628</v>
      </c>
      <c r="B12805" s="39" t="n">
        <v>46290</v>
      </c>
      <c r="C12805" s="24" t="s">
        <v>736</v>
      </c>
      <c r="D12805" s="24" t="s">
        <v>826</v>
      </c>
      <c r="E12805" s="24" t="s">
        <v>113</v>
      </c>
      <c r="F12805" s="38" t="n">
        <v>50</v>
      </c>
      <c r="G12805" s="42" t="n">
        <f aca="false">DATE(YEAR(B12805),MONTH(B12805),1)</f>
        <v>46266</v>
      </c>
      <c r="H12805" s="24" t="str">
        <f aca="false">INDEX(Customers!$B$2:$B$601,MATCH(C12805,Customers!$A$2:$A$601,0))</f>
        <v>Eastern</v>
      </c>
      <c r="I12805" s="43" t="n">
        <f aca="false">ROUND(MIN(INDEX(Assumptions!$D$13:$D$18,MATCH(E12805,Assumptions!$A$13:$A$18,0)),MAX(INDEX(Assumptions!$C$13:$C$18,MATCH(E12805,Assumptions!$A$13:$A$18,0)),INDEX(Assumptions!$B$13:$B$18,MATCH(E12805,Assumptions!$A$13:$A$18,0))*F12805)),2)</f>
        <v>2.5</v>
      </c>
    </row>
    <row r="12806" customFormat="false" ht="15" hidden="false" customHeight="false" outlineLevel="0" collapsed="false">
      <c r="A12806" s="24" t="s">
        <v>13629</v>
      </c>
      <c r="B12806" s="39" t="n">
        <v>46290</v>
      </c>
      <c r="C12806" s="24" t="s">
        <v>755</v>
      </c>
      <c r="D12806" s="24" t="s">
        <v>196</v>
      </c>
      <c r="E12806" s="24" t="s">
        <v>107</v>
      </c>
      <c r="F12806" s="38" t="n">
        <v>22670</v>
      </c>
      <c r="G12806" s="42" t="n">
        <f aca="false">DATE(YEAR(B12806),MONTH(B12806),1)</f>
        <v>46266</v>
      </c>
      <c r="H12806" s="24" t="str">
        <f aca="false">INDEX(Customers!$B$2:$B$601,MATCH(C12806,Customers!$A$2:$A$601,0))</f>
        <v>Western</v>
      </c>
      <c r="I12806" s="43" t="n">
        <f aca="false">ROUND(MIN(INDEX(Assumptions!$D$13:$D$18,MATCH(E12806,Assumptions!$A$13:$A$18,0)),MAX(INDEX(Assumptions!$C$13:$C$18,MATCH(E12806,Assumptions!$A$13:$A$18,0)),INDEX(Assumptions!$B$13:$B$18,MATCH(E12806,Assumptions!$A$13:$A$18,0))*F12806)),2)</f>
        <v>0</v>
      </c>
    </row>
    <row r="12807" customFormat="false" ht="15" hidden="false" customHeight="false" outlineLevel="0" collapsed="false">
      <c r="A12807" s="24" t="s">
        <v>13630</v>
      </c>
      <c r="B12807" s="39" t="n">
        <v>46290</v>
      </c>
      <c r="C12807" s="24" t="s">
        <v>759</v>
      </c>
      <c r="D12807" s="24" t="s">
        <v>826</v>
      </c>
      <c r="E12807" s="24" t="s">
        <v>113</v>
      </c>
      <c r="F12807" s="38" t="n">
        <v>250</v>
      </c>
      <c r="G12807" s="42" t="n">
        <f aca="false">DATE(YEAR(B12807),MONTH(B12807),1)</f>
        <v>46266</v>
      </c>
      <c r="H12807" s="24" t="str">
        <f aca="false">INDEX(Customers!$B$2:$B$601,MATCH(C12807,Customers!$A$2:$A$601,0))</f>
        <v>Coast</v>
      </c>
      <c r="I12807" s="43" t="n">
        <f aca="false">ROUND(MIN(INDEX(Assumptions!$D$13:$D$18,MATCH(E12807,Assumptions!$A$13:$A$18,0)),MAX(INDEX(Assumptions!$C$13:$C$18,MATCH(E12807,Assumptions!$A$13:$A$18,0)),INDEX(Assumptions!$B$13:$B$18,MATCH(E12807,Assumptions!$A$13:$A$18,0))*F12807)),2)</f>
        <v>12.5</v>
      </c>
    </row>
    <row r="12808" customFormat="false" ht="15" hidden="false" customHeight="false" outlineLevel="0" collapsed="false">
      <c r="A12808" s="24" t="s">
        <v>13631</v>
      </c>
      <c r="B12808" s="39" t="n">
        <v>46290</v>
      </c>
      <c r="C12808" s="24" t="s">
        <v>760</v>
      </c>
      <c r="D12808" s="24" t="s">
        <v>176</v>
      </c>
      <c r="E12808" s="24" t="s">
        <v>107</v>
      </c>
      <c r="F12808" s="38" t="n">
        <v>5530</v>
      </c>
      <c r="G12808" s="42" t="n">
        <f aca="false">DATE(YEAR(B12808),MONTH(B12808),1)</f>
        <v>46266</v>
      </c>
      <c r="H12808" s="24" t="str">
        <f aca="false">INDEX(Customers!$B$2:$B$601,MATCH(C12808,Customers!$A$2:$A$601,0))</f>
        <v>Rift Valley</v>
      </c>
      <c r="I12808" s="43" t="n">
        <f aca="false">ROUND(MIN(INDEX(Assumptions!$D$13:$D$18,MATCH(E12808,Assumptions!$A$13:$A$18,0)),MAX(INDEX(Assumptions!$C$13:$C$18,MATCH(E12808,Assumptions!$A$13:$A$18,0)),INDEX(Assumptions!$B$13:$B$18,MATCH(E12808,Assumptions!$A$13:$A$18,0))*F12808)),2)</f>
        <v>0</v>
      </c>
    </row>
    <row r="12809" customFormat="false" ht="15" hidden="false" customHeight="false" outlineLevel="0" collapsed="false">
      <c r="A12809" s="24" t="s">
        <v>13632</v>
      </c>
      <c r="B12809" s="39" t="n">
        <v>46290</v>
      </c>
      <c r="C12809" s="24" t="s">
        <v>772</v>
      </c>
      <c r="D12809" s="24" t="s">
        <v>826</v>
      </c>
      <c r="E12809" s="24" t="s">
        <v>113</v>
      </c>
      <c r="F12809" s="38" t="n">
        <v>500</v>
      </c>
      <c r="G12809" s="42" t="n">
        <f aca="false">DATE(YEAR(B12809),MONTH(B12809),1)</f>
        <v>46266</v>
      </c>
      <c r="H12809" s="24" t="str">
        <f aca="false">INDEX(Customers!$B$2:$B$601,MATCH(C12809,Customers!$A$2:$A$601,0))</f>
        <v>Nairobi</v>
      </c>
      <c r="I12809" s="43" t="n">
        <f aca="false">ROUND(MIN(INDEX(Assumptions!$D$13:$D$18,MATCH(E12809,Assumptions!$A$13:$A$18,0)),MAX(INDEX(Assumptions!$C$13:$C$18,MATCH(E12809,Assumptions!$A$13:$A$18,0)),INDEX(Assumptions!$B$13:$B$18,MATCH(E12809,Assumptions!$A$13:$A$18,0))*F12809)),2)</f>
        <v>25</v>
      </c>
    </row>
    <row r="12810" customFormat="false" ht="15" hidden="false" customHeight="false" outlineLevel="0" collapsed="false">
      <c r="A12810" s="24" t="s">
        <v>13633</v>
      </c>
      <c r="B12810" s="39" t="n">
        <v>46290</v>
      </c>
      <c r="C12810" s="24" t="s">
        <v>784</v>
      </c>
      <c r="D12810" s="24" t="s">
        <v>193</v>
      </c>
      <c r="E12810" s="24" t="s">
        <v>107</v>
      </c>
      <c r="F12810" s="38" t="n">
        <v>4000</v>
      </c>
      <c r="G12810" s="42" t="n">
        <f aca="false">DATE(YEAR(B12810),MONTH(B12810),1)</f>
        <v>46266</v>
      </c>
      <c r="H12810" s="24" t="str">
        <f aca="false">INDEX(Customers!$B$2:$B$601,MATCH(C12810,Customers!$A$2:$A$601,0))</f>
        <v>Western</v>
      </c>
      <c r="I12810" s="43" t="n">
        <f aca="false">ROUND(MIN(INDEX(Assumptions!$D$13:$D$18,MATCH(E12810,Assumptions!$A$13:$A$18,0)),MAX(INDEX(Assumptions!$C$13:$C$18,MATCH(E12810,Assumptions!$A$13:$A$18,0)),INDEX(Assumptions!$B$13:$B$18,MATCH(E12810,Assumptions!$A$13:$A$18,0))*F12810)),2)</f>
        <v>0</v>
      </c>
    </row>
    <row r="12811" customFormat="false" ht="15" hidden="false" customHeight="false" outlineLevel="0" collapsed="false">
      <c r="A12811" s="24" t="s">
        <v>13634</v>
      </c>
      <c r="B12811" s="39" t="n">
        <v>46290</v>
      </c>
      <c r="C12811" s="24" t="s">
        <v>787</v>
      </c>
      <c r="D12811" s="24" t="s">
        <v>205</v>
      </c>
      <c r="E12811" s="24" t="s">
        <v>107</v>
      </c>
      <c r="F12811" s="38" t="n">
        <v>26920</v>
      </c>
      <c r="G12811" s="42" t="n">
        <f aca="false">DATE(YEAR(B12811),MONTH(B12811),1)</f>
        <v>46266</v>
      </c>
      <c r="H12811" s="24" t="str">
        <f aca="false">INDEX(Customers!$B$2:$B$601,MATCH(C12811,Customers!$A$2:$A$601,0))</f>
        <v>Eastern</v>
      </c>
      <c r="I12811" s="43" t="n">
        <f aca="false">ROUND(MIN(INDEX(Assumptions!$D$13:$D$18,MATCH(E12811,Assumptions!$A$13:$A$18,0)),MAX(INDEX(Assumptions!$C$13:$C$18,MATCH(E12811,Assumptions!$A$13:$A$18,0)),INDEX(Assumptions!$B$13:$B$18,MATCH(E12811,Assumptions!$A$13:$A$18,0))*F12811)),2)</f>
        <v>0</v>
      </c>
    </row>
    <row r="12812" customFormat="false" ht="15" hidden="false" customHeight="false" outlineLevel="0" collapsed="false">
      <c r="A12812" s="24" t="s">
        <v>13635</v>
      </c>
      <c r="B12812" s="39" t="n">
        <v>46290</v>
      </c>
      <c r="C12812" s="24" t="s">
        <v>800</v>
      </c>
      <c r="D12812" s="24" t="s">
        <v>826</v>
      </c>
      <c r="E12812" s="24" t="s">
        <v>113</v>
      </c>
      <c r="F12812" s="38" t="n">
        <v>99</v>
      </c>
      <c r="G12812" s="42" t="n">
        <f aca="false">DATE(YEAR(B12812),MONTH(B12812),1)</f>
        <v>46266</v>
      </c>
      <c r="H12812" s="24" t="str">
        <f aca="false">INDEX(Customers!$B$2:$B$601,MATCH(C12812,Customers!$A$2:$A$601,0))</f>
        <v>Coast</v>
      </c>
      <c r="I12812" s="43" t="n">
        <f aca="false">ROUND(MIN(INDEX(Assumptions!$D$13:$D$18,MATCH(E12812,Assumptions!$A$13:$A$18,0)),MAX(INDEX(Assumptions!$C$13:$C$18,MATCH(E12812,Assumptions!$A$13:$A$18,0)),INDEX(Assumptions!$B$13:$B$18,MATCH(E12812,Assumptions!$A$13:$A$18,0))*F12812)),2)</f>
        <v>4.95</v>
      </c>
    </row>
    <row r="12813" customFormat="false" ht="15" hidden="false" customHeight="false" outlineLevel="0" collapsed="false">
      <c r="A12813" s="24" t="s">
        <v>13636</v>
      </c>
      <c r="B12813" s="39" t="n">
        <v>46290</v>
      </c>
      <c r="C12813" s="24" t="s">
        <v>801</v>
      </c>
      <c r="D12813" s="24" t="s">
        <v>183</v>
      </c>
      <c r="E12813" s="24" t="s">
        <v>105</v>
      </c>
      <c r="F12813" s="38" t="n">
        <v>2370</v>
      </c>
      <c r="G12813" s="42" t="n">
        <f aca="false">DATE(YEAR(B12813),MONTH(B12813),1)</f>
        <v>46266</v>
      </c>
      <c r="H12813" s="24" t="str">
        <f aca="false">INDEX(Customers!$B$2:$B$601,MATCH(C12813,Customers!$A$2:$A$601,0))</f>
        <v>Coast</v>
      </c>
      <c r="I12813" s="43" t="n">
        <f aca="false">ROUND(MIN(INDEX(Assumptions!$D$13:$D$18,MATCH(E12813,Assumptions!$A$13:$A$18,0)),MAX(INDEX(Assumptions!$C$13:$C$18,MATCH(E12813,Assumptions!$A$13:$A$18,0)),INDEX(Assumptions!$B$13:$B$18,MATCH(E12813,Assumptions!$A$13:$A$18,0))*F12813)),2)</f>
        <v>35.55</v>
      </c>
    </row>
    <row r="12814" customFormat="false" ht="15" hidden="false" customHeight="false" outlineLevel="0" collapsed="false">
      <c r="A12814" s="24" t="s">
        <v>13637</v>
      </c>
      <c r="B12814" s="39" t="n">
        <v>46290</v>
      </c>
      <c r="C12814" s="24" t="s">
        <v>803</v>
      </c>
      <c r="D12814" s="24" t="s">
        <v>826</v>
      </c>
      <c r="E12814" s="24" t="s">
        <v>103</v>
      </c>
      <c r="F12814" s="38" t="n">
        <v>890</v>
      </c>
      <c r="G12814" s="42" t="n">
        <f aca="false">DATE(YEAR(B12814),MONTH(B12814),1)</f>
        <v>46266</v>
      </c>
      <c r="H12814" s="24" t="str">
        <f aca="false">INDEX(Customers!$B$2:$B$601,MATCH(C12814,Customers!$A$2:$A$601,0))</f>
        <v>Nairobi</v>
      </c>
      <c r="I12814" s="43" t="n">
        <f aca="false">ROUND(MIN(INDEX(Assumptions!$D$13:$D$18,MATCH(E12814,Assumptions!$A$13:$A$18,0)),MAX(INDEX(Assumptions!$C$13:$C$18,MATCH(E12814,Assumptions!$A$13:$A$18,0)),INDEX(Assumptions!$B$13:$B$18,MATCH(E12814,Assumptions!$A$13:$A$18,0))*F12814)),2)</f>
        <v>8.9</v>
      </c>
    </row>
    <row r="12815" customFormat="false" ht="15" hidden="false" customHeight="false" outlineLevel="0" collapsed="false">
      <c r="A12815" s="24" t="s">
        <v>13638</v>
      </c>
      <c r="B12815" s="39" t="n">
        <v>46290</v>
      </c>
      <c r="C12815" s="24" t="s">
        <v>805</v>
      </c>
      <c r="D12815" s="24" t="s">
        <v>826</v>
      </c>
      <c r="E12815" s="24" t="s">
        <v>111</v>
      </c>
      <c r="F12815" s="38" t="n">
        <v>100</v>
      </c>
      <c r="G12815" s="42" t="n">
        <f aca="false">DATE(YEAR(B12815),MONTH(B12815),1)</f>
        <v>46266</v>
      </c>
      <c r="H12815" s="24" t="str">
        <f aca="false">INDEX(Customers!$B$2:$B$601,MATCH(C12815,Customers!$A$2:$A$601,0))</f>
        <v>Central</v>
      </c>
      <c r="I12815" s="43" t="n">
        <f aca="false">ROUND(MIN(INDEX(Assumptions!$D$13:$D$18,MATCH(E12815,Assumptions!$A$13:$A$18,0)),MAX(INDEX(Assumptions!$C$13:$C$18,MATCH(E12815,Assumptions!$A$13:$A$18,0)),INDEX(Assumptions!$B$13:$B$18,MATCH(E12815,Assumptions!$A$13:$A$18,0))*F12815)),2)</f>
        <v>4</v>
      </c>
    </row>
    <row r="12816" customFormat="false" ht="15" hidden="false" customHeight="false" outlineLevel="0" collapsed="false">
      <c r="A12816" s="24" t="s">
        <v>13639</v>
      </c>
      <c r="B12816" s="39" t="n">
        <v>46290</v>
      </c>
      <c r="C12816" s="24" t="s">
        <v>807</v>
      </c>
      <c r="D12816" s="24" t="s">
        <v>826</v>
      </c>
      <c r="E12816" s="24" t="s">
        <v>103</v>
      </c>
      <c r="F12816" s="38" t="n">
        <v>3080</v>
      </c>
      <c r="G12816" s="42" t="n">
        <f aca="false">DATE(YEAR(B12816),MONTH(B12816),1)</f>
        <v>46266</v>
      </c>
      <c r="H12816" s="24" t="str">
        <f aca="false">INDEX(Customers!$B$2:$B$601,MATCH(C12816,Customers!$A$2:$A$601,0))</f>
        <v>Nairobi</v>
      </c>
      <c r="I12816" s="43" t="n">
        <f aca="false">ROUND(MIN(INDEX(Assumptions!$D$13:$D$18,MATCH(E12816,Assumptions!$A$13:$A$18,0)),MAX(INDEX(Assumptions!$C$13:$C$18,MATCH(E12816,Assumptions!$A$13:$A$18,0)),INDEX(Assumptions!$B$13:$B$18,MATCH(E12816,Assumptions!$A$13:$A$18,0))*F12816)),2)</f>
        <v>30.8</v>
      </c>
    </row>
    <row r="12817" customFormat="false" ht="15" hidden="false" customHeight="false" outlineLevel="0" collapsed="false">
      <c r="A12817" s="24" t="s">
        <v>13640</v>
      </c>
      <c r="B12817" s="39" t="n">
        <v>46290</v>
      </c>
      <c r="C12817" s="24" t="s">
        <v>809</v>
      </c>
      <c r="D12817" s="24" t="s">
        <v>826</v>
      </c>
      <c r="E12817" s="24" t="s">
        <v>109</v>
      </c>
      <c r="F12817" s="38" t="n">
        <v>6170</v>
      </c>
      <c r="G12817" s="42" t="n">
        <f aca="false">DATE(YEAR(B12817),MONTH(B12817),1)</f>
        <v>46266</v>
      </c>
      <c r="H12817" s="24" t="str">
        <f aca="false">INDEX(Customers!$B$2:$B$601,MATCH(C12817,Customers!$A$2:$A$601,0))</f>
        <v>Nairobi</v>
      </c>
      <c r="I12817" s="43" t="n">
        <f aca="false">ROUND(MIN(INDEX(Assumptions!$D$13:$D$18,MATCH(E12817,Assumptions!$A$13:$A$18,0)),MAX(INDEX(Assumptions!$C$13:$C$18,MATCH(E12817,Assumptions!$A$13:$A$18,0)),INDEX(Assumptions!$B$13:$B$18,MATCH(E12817,Assumptions!$A$13:$A$18,0))*F12817)),2)</f>
        <v>24.68</v>
      </c>
    </row>
    <row r="12818" customFormat="false" ht="15" hidden="false" customHeight="false" outlineLevel="0" collapsed="false">
      <c r="A12818" s="24" t="s">
        <v>13641</v>
      </c>
      <c r="B12818" s="39" t="n">
        <v>46290</v>
      </c>
      <c r="C12818" s="24" t="s">
        <v>816</v>
      </c>
      <c r="D12818" s="24" t="s">
        <v>826</v>
      </c>
      <c r="E12818" s="24" t="s">
        <v>103</v>
      </c>
      <c r="F12818" s="38" t="n">
        <v>1160</v>
      </c>
      <c r="G12818" s="42" t="n">
        <f aca="false">DATE(YEAR(B12818),MONTH(B12818),1)</f>
        <v>46266</v>
      </c>
      <c r="H12818" s="24" t="str">
        <f aca="false">INDEX(Customers!$B$2:$B$601,MATCH(C12818,Customers!$A$2:$A$601,0))</f>
        <v>Nairobi</v>
      </c>
      <c r="I12818" s="43" t="n">
        <f aca="false">ROUND(MIN(INDEX(Assumptions!$D$13:$D$18,MATCH(E12818,Assumptions!$A$13:$A$18,0)),MAX(INDEX(Assumptions!$C$13:$C$18,MATCH(E12818,Assumptions!$A$13:$A$18,0)),INDEX(Assumptions!$B$13:$B$18,MATCH(E12818,Assumptions!$A$13:$A$18,0))*F12818)),2)</f>
        <v>11.6</v>
      </c>
    </row>
    <row r="12819" customFormat="false" ht="15" hidden="false" customHeight="false" outlineLevel="0" collapsed="false">
      <c r="A12819" s="24" t="s">
        <v>13642</v>
      </c>
      <c r="B12819" s="39" t="n">
        <v>46291</v>
      </c>
      <c r="C12819" s="24" t="s">
        <v>218</v>
      </c>
      <c r="D12819" s="24" t="s">
        <v>826</v>
      </c>
      <c r="E12819" s="24" t="s">
        <v>113</v>
      </c>
      <c r="F12819" s="38" t="n">
        <v>2000</v>
      </c>
      <c r="G12819" s="42" t="n">
        <f aca="false">DATE(YEAR(B12819),MONTH(B12819),1)</f>
        <v>46266</v>
      </c>
      <c r="H12819" s="24" t="str">
        <f aca="false">INDEX(Customers!$B$2:$B$601,MATCH(C12819,Customers!$A$2:$A$601,0))</f>
        <v>Coast</v>
      </c>
      <c r="I12819" s="43" t="n">
        <f aca="false">ROUND(MIN(INDEX(Assumptions!$D$13:$D$18,MATCH(E12819,Assumptions!$A$13:$A$18,0)),MAX(INDEX(Assumptions!$C$13:$C$18,MATCH(E12819,Assumptions!$A$13:$A$18,0)),INDEX(Assumptions!$B$13:$B$18,MATCH(E12819,Assumptions!$A$13:$A$18,0))*F12819)),2)</f>
        <v>100</v>
      </c>
    </row>
    <row r="12820" customFormat="false" ht="15" hidden="false" customHeight="false" outlineLevel="0" collapsed="false">
      <c r="A12820" s="24" t="s">
        <v>13643</v>
      </c>
      <c r="B12820" s="39" t="n">
        <v>46291</v>
      </c>
      <c r="C12820" s="24" t="s">
        <v>231</v>
      </c>
      <c r="D12820" s="24" t="s">
        <v>826</v>
      </c>
      <c r="E12820" s="24" t="s">
        <v>111</v>
      </c>
      <c r="F12820" s="38" t="n">
        <v>50</v>
      </c>
      <c r="G12820" s="42" t="n">
        <f aca="false">DATE(YEAR(B12820),MONTH(B12820),1)</f>
        <v>46266</v>
      </c>
      <c r="H12820" s="24" t="str">
        <f aca="false">INDEX(Customers!$B$2:$B$601,MATCH(C12820,Customers!$A$2:$A$601,0))</f>
        <v>Eastern</v>
      </c>
      <c r="I12820" s="43" t="n">
        <f aca="false">ROUND(MIN(INDEX(Assumptions!$D$13:$D$18,MATCH(E12820,Assumptions!$A$13:$A$18,0)),MAX(INDEX(Assumptions!$C$13:$C$18,MATCH(E12820,Assumptions!$A$13:$A$18,0)),INDEX(Assumptions!$B$13:$B$18,MATCH(E12820,Assumptions!$A$13:$A$18,0))*F12820)),2)</f>
        <v>2</v>
      </c>
    </row>
    <row r="12821" customFormat="false" ht="15" hidden="false" customHeight="false" outlineLevel="0" collapsed="false">
      <c r="A12821" s="24" t="s">
        <v>13644</v>
      </c>
      <c r="B12821" s="39" t="n">
        <v>46291</v>
      </c>
      <c r="C12821" s="24" t="s">
        <v>243</v>
      </c>
      <c r="D12821" s="24" t="s">
        <v>826</v>
      </c>
      <c r="E12821" s="24" t="s">
        <v>113</v>
      </c>
      <c r="F12821" s="38" t="n">
        <v>1000</v>
      </c>
      <c r="G12821" s="42" t="n">
        <f aca="false">DATE(YEAR(B12821),MONTH(B12821),1)</f>
        <v>46266</v>
      </c>
      <c r="H12821" s="24" t="str">
        <f aca="false">INDEX(Customers!$B$2:$B$601,MATCH(C12821,Customers!$A$2:$A$601,0))</f>
        <v>Coast</v>
      </c>
      <c r="I12821" s="43" t="n">
        <f aca="false">ROUND(MIN(INDEX(Assumptions!$D$13:$D$18,MATCH(E12821,Assumptions!$A$13:$A$18,0)),MAX(INDEX(Assumptions!$C$13:$C$18,MATCH(E12821,Assumptions!$A$13:$A$18,0)),INDEX(Assumptions!$B$13:$B$18,MATCH(E12821,Assumptions!$A$13:$A$18,0))*F12821)),2)</f>
        <v>50</v>
      </c>
    </row>
    <row r="12822" customFormat="false" ht="15" hidden="false" customHeight="false" outlineLevel="0" collapsed="false">
      <c r="A12822" s="24" t="s">
        <v>13645</v>
      </c>
      <c r="B12822" s="39" t="n">
        <v>46291</v>
      </c>
      <c r="C12822" s="24" t="s">
        <v>271</v>
      </c>
      <c r="D12822" s="24" t="s">
        <v>826</v>
      </c>
      <c r="E12822" s="24" t="s">
        <v>103</v>
      </c>
      <c r="F12822" s="38" t="n">
        <v>1260</v>
      </c>
      <c r="G12822" s="42" t="n">
        <f aca="false">DATE(YEAR(B12822),MONTH(B12822),1)</f>
        <v>46266</v>
      </c>
      <c r="H12822" s="24" t="str">
        <f aca="false">INDEX(Customers!$B$2:$B$601,MATCH(C12822,Customers!$A$2:$A$601,0))</f>
        <v>Coast</v>
      </c>
      <c r="I12822" s="43" t="n">
        <f aca="false">ROUND(MIN(INDEX(Assumptions!$D$13:$D$18,MATCH(E12822,Assumptions!$A$13:$A$18,0)),MAX(INDEX(Assumptions!$C$13:$C$18,MATCH(E12822,Assumptions!$A$13:$A$18,0)),INDEX(Assumptions!$B$13:$B$18,MATCH(E12822,Assumptions!$A$13:$A$18,0))*F12822)),2)</f>
        <v>12.6</v>
      </c>
    </row>
    <row r="12823" customFormat="false" ht="15" hidden="false" customHeight="false" outlineLevel="0" collapsed="false">
      <c r="A12823" s="24" t="s">
        <v>13646</v>
      </c>
      <c r="B12823" s="39" t="n">
        <v>46291</v>
      </c>
      <c r="C12823" s="24" t="s">
        <v>274</v>
      </c>
      <c r="D12823" s="24" t="s">
        <v>826</v>
      </c>
      <c r="E12823" s="24" t="s">
        <v>103</v>
      </c>
      <c r="F12823" s="38" t="n">
        <v>1390</v>
      </c>
      <c r="G12823" s="42" t="n">
        <f aca="false">DATE(YEAR(B12823),MONTH(B12823),1)</f>
        <v>46266</v>
      </c>
      <c r="H12823" s="24" t="str">
        <f aca="false">INDEX(Customers!$B$2:$B$601,MATCH(C12823,Customers!$A$2:$A$601,0))</f>
        <v>Rift Valley</v>
      </c>
      <c r="I12823" s="43" t="n">
        <f aca="false">ROUND(MIN(INDEX(Assumptions!$D$13:$D$18,MATCH(E12823,Assumptions!$A$13:$A$18,0)),MAX(INDEX(Assumptions!$C$13:$C$18,MATCH(E12823,Assumptions!$A$13:$A$18,0)),INDEX(Assumptions!$B$13:$B$18,MATCH(E12823,Assumptions!$A$13:$A$18,0))*F12823)),2)</f>
        <v>13.9</v>
      </c>
    </row>
    <row r="12824" customFormat="false" ht="15" hidden="false" customHeight="false" outlineLevel="0" collapsed="false">
      <c r="A12824" s="24" t="s">
        <v>13647</v>
      </c>
      <c r="B12824" s="39" t="n">
        <v>46291</v>
      </c>
      <c r="C12824" s="24" t="s">
        <v>282</v>
      </c>
      <c r="D12824" s="24" t="s">
        <v>826</v>
      </c>
      <c r="E12824" s="24" t="s">
        <v>111</v>
      </c>
      <c r="F12824" s="38" t="n">
        <v>500</v>
      </c>
      <c r="G12824" s="42" t="n">
        <f aca="false">DATE(YEAR(B12824),MONTH(B12824),1)</f>
        <v>46266</v>
      </c>
      <c r="H12824" s="24" t="str">
        <f aca="false">INDEX(Customers!$B$2:$B$601,MATCH(C12824,Customers!$A$2:$A$601,0))</f>
        <v>Central</v>
      </c>
      <c r="I12824" s="43" t="n">
        <f aca="false">ROUND(MIN(INDEX(Assumptions!$D$13:$D$18,MATCH(E12824,Assumptions!$A$13:$A$18,0)),MAX(INDEX(Assumptions!$C$13:$C$18,MATCH(E12824,Assumptions!$A$13:$A$18,0)),INDEX(Assumptions!$B$13:$B$18,MATCH(E12824,Assumptions!$A$13:$A$18,0))*F12824)),2)</f>
        <v>20</v>
      </c>
    </row>
    <row r="12825" customFormat="false" ht="15" hidden="false" customHeight="false" outlineLevel="0" collapsed="false">
      <c r="A12825" s="24" t="s">
        <v>13648</v>
      </c>
      <c r="B12825" s="39" t="n">
        <v>46291</v>
      </c>
      <c r="C12825" s="24" t="s">
        <v>291</v>
      </c>
      <c r="D12825" s="24" t="s">
        <v>826</v>
      </c>
      <c r="E12825" s="24" t="s">
        <v>109</v>
      </c>
      <c r="F12825" s="38" t="n">
        <v>9850</v>
      </c>
      <c r="G12825" s="42" t="n">
        <f aca="false">DATE(YEAR(B12825),MONTH(B12825),1)</f>
        <v>46266</v>
      </c>
      <c r="H12825" s="24" t="str">
        <f aca="false">INDEX(Customers!$B$2:$B$601,MATCH(C12825,Customers!$A$2:$A$601,0))</f>
        <v>Rift Valley</v>
      </c>
      <c r="I12825" s="43" t="n">
        <f aca="false">ROUND(MIN(INDEX(Assumptions!$D$13:$D$18,MATCH(E12825,Assumptions!$A$13:$A$18,0)),MAX(INDEX(Assumptions!$C$13:$C$18,MATCH(E12825,Assumptions!$A$13:$A$18,0)),INDEX(Assumptions!$B$13:$B$18,MATCH(E12825,Assumptions!$A$13:$A$18,0))*F12825)),2)</f>
        <v>39.4</v>
      </c>
    </row>
    <row r="12826" customFormat="false" ht="15" hidden="false" customHeight="false" outlineLevel="0" collapsed="false">
      <c r="A12826" s="24" t="s">
        <v>13649</v>
      </c>
      <c r="B12826" s="39" t="n">
        <v>46291</v>
      </c>
      <c r="C12826" s="24" t="s">
        <v>291</v>
      </c>
      <c r="D12826" s="24" t="s">
        <v>826</v>
      </c>
      <c r="E12826" s="24" t="s">
        <v>109</v>
      </c>
      <c r="F12826" s="38" t="n">
        <v>16970</v>
      </c>
      <c r="G12826" s="42" t="n">
        <f aca="false">DATE(YEAR(B12826),MONTH(B12826),1)</f>
        <v>46266</v>
      </c>
      <c r="H12826" s="24" t="str">
        <f aca="false">INDEX(Customers!$B$2:$B$601,MATCH(C12826,Customers!$A$2:$A$601,0))</f>
        <v>Rift Valley</v>
      </c>
      <c r="I12826" s="43" t="n">
        <f aca="false">ROUND(MIN(INDEX(Assumptions!$D$13:$D$18,MATCH(E12826,Assumptions!$A$13:$A$18,0)),MAX(INDEX(Assumptions!$C$13:$C$18,MATCH(E12826,Assumptions!$A$13:$A$18,0)),INDEX(Assumptions!$B$13:$B$18,MATCH(E12826,Assumptions!$A$13:$A$18,0))*F12826)),2)</f>
        <v>40</v>
      </c>
    </row>
    <row r="12827" customFormat="false" ht="15" hidden="false" customHeight="false" outlineLevel="0" collapsed="false">
      <c r="A12827" s="24" t="s">
        <v>13650</v>
      </c>
      <c r="B12827" s="39" t="n">
        <v>46291</v>
      </c>
      <c r="C12827" s="24" t="s">
        <v>314</v>
      </c>
      <c r="D12827" s="24" t="s">
        <v>195</v>
      </c>
      <c r="E12827" s="24" t="s">
        <v>105</v>
      </c>
      <c r="F12827" s="38" t="n">
        <v>10300</v>
      </c>
      <c r="G12827" s="42" t="n">
        <f aca="false">DATE(YEAR(B12827),MONTH(B12827),1)</f>
        <v>46266</v>
      </c>
      <c r="H12827" s="24" t="str">
        <f aca="false">INDEX(Customers!$B$2:$B$601,MATCH(C12827,Customers!$A$2:$A$601,0))</f>
        <v>Western</v>
      </c>
      <c r="I12827" s="43" t="n">
        <f aca="false">ROUND(MIN(INDEX(Assumptions!$D$13:$D$18,MATCH(E12827,Assumptions!$A$13:$A$18,0)),MAX(INDEX(Assumptions!$C$13:$C$18,MATCH(E12827,Assumptions!$A$13:$A$18,0)),INDEX(Assumptions!$B$13:$B$18,MATCH(E12827,Assumptions!$A$13:$A$18,0))*F12827)),2)</f>
        <v>154.5</v>
      </c>
    </row>
    <row r="12828" customFormat="false" ht="15" hidden="false" customHeight="false" outlineLevel="0" collapsed="false">
      <c r="A12828" s="24" t="s">
        <v>13651</v>
      </c>
      <c r="B12828" s="39" t="n">
        <v>46291</v>
      </c>
      <c r="C12828" s="24" t="s">
        <v>321</v>
      </c>
      <c r="D12828" s="24" t="s">
        <v>168</v>
      </c>
      <c r="E12828" s="24" t="s">
        <v>105</v>
      </c>
      <c r="F12828" s="38" t="n">
        <v>6400</v>
      </c>
      <c r="G12828" s="42" t="n">
        <f aca="false">DATE(YEAR(B12828),MONTH(B12828),1)</f>
        <v>46266</v>
      </c>
      <c r="H12828" s="24" t="str">
        <f aca="false">INDEX(Customers!$B$2:$B$601,MATCH(C12828,Customers!$A$2:$A$601,0))</f>
        <v>Western</v>
      </c>
      <c r="I12828" s="43" t="n">
        <f aca="false">ROUND(MIN(INDEX(Assumptions!$D$13:$D$18,MATCH(E12828,Assumptions!$A$13:$A$18,0)),MAX(INDEX(Assumptions!$C$13:$C$18,MATCH(E12828,Assumptions!$A$13:$A$18,0)),INDEX(Assumptions!$B$13:$B$18,MATCH(E12828,Assumptions!$A$13:$A$18,0))*F12828)),2)</f>
        <v>96</v>
      </c>
    </row>
    <row r="12829" customFormat="false" ht="15" hidden="false" customHeight="false" outlineLevel="0" collapsed="false">
      <c r="A12829" s="24" t="s">
        <v>13652</v>
      </c>
      <c r="B12829" s="39" t="n">
        <v>46291</v>
      </c>
      <c r="C12829" s="24" t="s">
        <v>337</v>
      </c>
      <c r="D12829" s="24" t="s">
        <v>157</v>
      </c>
      <c r="E12829" s="24" t="s">
        <v>105</v>
      </c>
      <c r="F12829" s="38" t="n">
        <v>810</v>
      </c>
      <c r="G12829" s="42" t="n">
        <f aca="false">DATE(YEAR(B12829),MONTH(B12829),1)</f>
        <v>46266</v>
      </c>
      <c r="H12829" s="24" t="str">
        <f aca="false">INDEX(Customers!$B$2:$B$601,MATCH(C12829,Customers!$A$2:$A$601,0))</f>
        <v>Nairobi</v>
      </c>
      <c r="I12829" s="43" t="n">
        <f aca="false">ROUND(MIN(INDEX(Assumptions!$D$13:$D$18,MATCH(E12829,Assumptions!$A$13:$A$18,0)),MAX(INDEX(Assumptions!$C$13:$C$18,MATCH(E12829,Assumptions!$A$13:$A$18,0)),INDEX(Assumptions!$B$13:$B$18,MATCH(E12829,Assumptions!$A$13:$A$18,0))*F12829)),2)</f>
        <v>12.15</v>
      </c>
    </row>
    <row r="12830" customFormat="false" ht="15" hidden="false" customHeight="false" outlineLevel="0" collapsed="false">
      <c r="A12830" s="24" t="s">
        <v>13653</v>
      </c>
      <c r="B12830" s="39" t="n">
        <v>46291</v>
      </c>
      <c r="C12830" s="24" t="s">
        <v>343</v>
      </c>
      <c r="D12830" s="24" t="s">
        <v>826</v>
      </c>
      <c r="E12830" s="24" t="s">
        <v>111</v>
      </c>
      <c r="F12830" s="38" t="n">
        <v>200</v>
      </c>
      <c r="G12830" s="42" t="n">
        <f aca="false">DATE(YEAR(B12830),MONTH(B12830),1)</f>
        <v>46266</v>
      </c>
      <c r="H12830" s="24" t="str">
        <f aca="false">INDEX(Customers!$B$2:$B$601,MATCH(C12830,Customers!$A$2:$A$601,0))</f>
        <v>Central</v>
      </c>
      <c r="I12830" s="43" t="n">
        <f aca="false">ROUND(MIN(INDEX(Assumptions!$D$13:$D$18,MATCH(E12830,Assumptions!$A$13:$A$18,0)),MAX(INDEX(Assumptions!$C$13:$C$18,MATCH(E12830,Assumptions!$A$13:$A$18,0)),INDEX(Assumptions!$B$13:$B$18,MATCH(E12830,Assumptions!$A$13:$A$18,0))*F12830)),2)</f>
        <v>8</v>
      </c>
    </row>
    <row r="12831" customFormat="false" ht="15" hidden="false" customHeight="false" outlineLevel="0" collapsed="false">
      <c r="A12831" s="24" t="s">
        <v>13654</v>
      </c>
      <c r="B12831" s="39" t="n">
        <v>46291</v>
      </c>
      <c r="C12831" s="24" t="s">
        <v>346</v>
      </c>
      <c r="D12831" s="24" t="s">
        <v>826</v>
      </c>
      <c r="E12831" s="24" t="s">
        <v>113</v>
      </c>
      <c r="F12831" s="38" t="n">
        <v>99</v>
      </c>
      <c r="G12831" s="42" t="n">
        <f aca="false">DATE(YEAR(B12831),MONTH(B12831),1)</f>
        <v>46266</v>
      </c>
      <c r="H12831" s="24" t="str">
        <f aca="false">INDEX(Customers!$B$2:$B$601,MATCH(C12831,Customers!$A$2:$A$601,0))</f>
        <v>Nairobi</v>
      </c>
      <c r="I12831" s="43" t="n">
        <f aca="false">ROUND(MIN(INDEX(Assumptions!$D$13:$D$18,MATCH(E12831,Assumptions!$A$13:$A$18,0)),MAX(INDEX(Assumptions!$C$13:$C$18,MATCH(E12831,Assumptions!$A$13:$A$18,0)),INDEX(Assumptions!$B$13:$B$18,MATCH(E12831,Assumptions!$A$13:$A$18,0))*F12831)),2)</f>
        <v>4.95</v>
      </c>
    </row>
    <row r="12832" customFormat="false" ht="15" hidden="false" customHeight="false" outlineLevel="0" collapsed="false">
      <c r="A12832" s="24" t="s">
        <v>13655</v>
      </c>
      <c r="B12832" s="39" t="n">
        <v>46291</v>
      </c>
      <c r="C12832" s="24" t="s">
        <v>380</v>
      </c>
      <c r="D12832" s="24" t="s">
        <v>826</v>
      </c>
      <c r="E12832" s="24" t="s">
        <v>113</v>
      </c>
      <c r="F12832" s="38" t="n">
        <v>250</v>
      </c>
      <c r="G12832" s="42" t="n">
        <f aca="false">DATE(YEAR(B12832),MONTH(B12832),1)</f>
        <v>46266</v>
      </c>
      <c r="H12832" s="24" t="str">
        <f aca="false">INDEX(Customers!$B$2:$B$601,MATCH(C12832,Customers!$A$2:$A$601,0))</f>
        <v>Western</v>
      </c>
      <c r="I12832" s="43" t="n">
        <f aca="false">ROUND(MIN(INDEX(Assumptions!$D$13:$D$18,MATCH(E12832,Assumptions!$A$13:$A$18,0)),MAX(INDEX(Assumptions!$C$13:$C$18,MATCH(E12832,Assumptions!$A$13:$A$18,0)),INDEX(Assumptions!$B$13:$B$18,MATCH(E12832,Assumptions!$A$13:$A$18,0))*F12832)),2)</f>
        <v>12.5</v>
      </c>
    </row>
    <row r="12833" customFormat="false" ht="15" hidden="false" customHeight="false" outlineLevel="0" collapsed="false">
      <c r="A12833" s="24" t="s">
        <v>13656</v>
      </c>
      <c r="B12833" s="39" t="n">
        <v>46291</v>
      </c>
      <c r="C12833" s="24" t="s">
        <v>386</v>
      </c>
      <c r="D12833" s="24" t="s">
        <v>154</v>
      </c>
      <c r="E12833" s="24" t="s">
        <v>107</v>
      </c>
      <c r="F12833" s="38" t="n">
        <v>5740</v>
      </c>
      <c r="G12833" s="42" t="n">
        <f aca="false">DATE(YEAR(B12833),MONTH(B12833),1)</f>
        <v>46266</v>
      </c>
      <c r="H12833" s="24" t="str">
        <f aca="false">INDEX(Customers!$B$2:$B$601,MATCH(C12833,Customers!$A$2:$A$601,0))</f>
        <v>Nairobi</v>
      </c>
      <c r="I12833" s="43" t="n">
        <f aca="false">ROUND(MIN(INDEX(Assumptions!$D$13:$D$18,MATCH(E12833,Assumptions!$A$13:$A$18,0)),MAX(INDEX(Assumptions!$C$13:$C$18,MATCH(E12833,Assumptions!$A$13:$A$18,0)),INDEX(Assumptions!$B$13:$B$18,MATCH(E12833,Assumptions!$A$13:$A$18,0))*F12833)),2)</f>
        <v>0</v>
      </c>
    </row>
    <row r="12834" customFormat="false" ht="15" hidden="false" customHeight="false" outlineLevel="0" collapsed="false">
      <c r="A12834" s="24" t="s">
        <v>13657</v>
      </c>
      <c r="B12834" s="39" t="n">
        <v>46291</v>
      </c>
      <c r="C12834" s="24" t="s">
        <v>388</v>
      </c>
      <c r="D12834" s="24" t="s">
        <v>826</v>
      </c>
      <c r="E12834" s="24" t="s">
        <v>109</v>
      </c>
      <c r="F12834" s="38" t="n">
        <v>7800</v>
      </c>
      <c r="G12834" s="42" t="n">
        <f aca="false">DATE(YEAR(B12834),MONTH(B12834),1)</f>
        <v>46266</v>
      </c>
      <c r="H12834" s="24" t="str">
        <f aca="false">INDEX(Customers!$B$2:$B$601,MATCH(C12834,Customers!$A$2:$A$601,0))</f>
        <v>Nairobi</v>
      </c>
      <c r="I12834" s="43" t="n">
        <f aca="false">ROUND(MIN(INDEX(Assumptions!$D$13:$D$18,MATCH(E12834,Assumptions!$A$13:$A$18,0)),MAX(INDEX(Assumptions!$C$13:$C$18,MATCH(E12834,Assumptions!$A$13:$A$18,0)),INDEX(Assumptions!$B$13:$B$18,MATCH(E12834,Assumptions!$A$13:$A$18,0))*F12834)),2)</f>
        <v>31.2</v>
      </c>
    </row>
    <row r="12835" customFormat="false" ht="15" hidden="false" customHeight="false" outlineLevel="0" collapsed="false">
      <c r="A12835" s="24" t="s">
        <v>13658</v>
      </c>
      <c r="B12835" s="39" t="n">
        <v>46291</v>
      </c>
      <c r="C12835" s="24" t="s">
        <v>388</v>
      </c>
      <c r="D12835" s="24" t="s">
        <v>152</v>
      </c>
      <c r="E12835" s="24" t="s">
        <v>105</v>
      </c>
      <c r="F12835" s="38" t="n">
        <v>13870</v>
      </c>
      <c r="G12835" s="42" t="n">
        <f aca="false">DATE(YEAR(B12835),MONTH(B12835),1)</f>
        <v>46266</v>
      </c>
      <c r="H12835" s="24" t="str">
        <f aca="false">INDEX(Customers!$B$2:$B$601,MATCH(C12835,Customers!$A$2:$A$601,0))</f>
        <v>Nairobi</v>
      </c>
      <c r="I12835" s="43" t="n">
        <f aca="false">ROUND(MIN(INDEX(Assumptions!$D$13:$D$18,MATCH(E12835,Assumptions!$A$13:$A$18,0)),MAX(INDEX(Assumptions!$C$13:$C$18,MATCH(E12835,Assumptions!$A$13:$A$18,0)),INDEX(Assumptions!$B$13:$B$18,MATCH(E12835,Assumptions!$A$13:$A$18,0))*F12835)),2)</f>
        <v>200</v>
      </c>
    </row>
    <row r="12836" customFormat="false" ht="15" hidden="false" customHeight="false" outlineLevel="0" collapsed="false">
      <c r="A12836" s="24" t="s">
        <v>13659</v>
      </c>
      <c r="B12836" s="39" t="n">
        <v>46291</v>
      </c>
      <c r="C12836" s="24" t="s">
        <v>392</v>
      </c>
      <c r="D12836" s="24" t="s">
        <v>154</v>
      </c>
      <c r="E12836" s="24" t="s">
        <v>107</v>
      </c>
      <c r="F12836" s="38" t="n">
        <v>12720</v>
      </c>
      <c r="G12836" s="42" t="n">
        <f aca="false">DATE(YEAR(B12836),MONTH(B12836),1)</f>
        <v>46266</v>
      </c>
      <c r="H12836" s="24" t="str">
        <f aca="false">INDEX(Customers!$B$2:$B$601,MATCH(C12836,Customers!$A$2:$A$601,0))</f>
        <v>Central</v>
      </c>
      <c r="I12836" s="43" t="n">
        <f aca="false">ROUND(MIN(INDEX(Assumptions!$D$13:$D$18,MATCH(E12836,Assumptions!$A$13:$A$18,0)),MAX(INDEX(Assumptions!$C$13:$C$18,MATCH(E12836,Assumptions!$A$13:$A$18,0)),INDEX(Assumptions!$B$13:$B$18,MATCH(E12836,Assumptions!$A$13:$A$18,0))*F12836)),2)</f>
        <v>0</v>
      </c>
    </row>
    <row r="12837" customFormat="false" ht="15" hidden="false" customHeight="false" outlineLevel="0" collapsed="false">
      <c r="A12837" s="24" t="s">
        <v>13660</v>
      </c>
      <c r="B12837" s="39" t="n">
        <v>46291</v>
      </c>
      <c r="C12837" s="24" t="s">
        <v>393</v>
      </c>
      <c r="D12837" s="24" t="s">
        <v>826</v>
      </c>
      <c r="E12837" s="24" t="s">
        <v>111</v>
      </c>
      <c r="F12837" s="38" t="n">
        <v>20</v>
      </c>
      <c r="G12837" s="42" t="n">
        <f aca="false">DATE(YEAR(B12837),MONTH(B12837),1)</f>
        <v>46266</v>
      </c>
      <c r="H12837" s="24" t="str">
        <f aca="false">INDEX(Customers!$B$2:$B$601,MATCH(C12837,Customers!$A$2:$A$601,0))</f>
        <v>Rift Valley</v>
      </c>
      <c r="I12837" s="43" t="n">
        <f aca="false">ROUND(MIN(INDEX(Assumptions!$D$13:$D$18,MATCH(E12837,Assumptions!$A$13:$A$18,0)),MAX(INDEX(Assumptions!$C$13:$C$18,MATCH(E12837,Assumptions!$A$13:$A$18,0)),INDEX(Assumptions!$B$13:$B$18,MATCH(E12837,Assumptions!$A$13:$A$18,0))*F12837)),2)</f>
        <v>0.8</v>
      </c>
    </row>
    <row r="12838" customFormat="false" ht="15" hidden="false" customHeight="false" outlineLevel="0" collapsed="false">
      <c r="A12838" s="24" t="s">
        <v>13661</v>
      </c>
      <c r="B12838" s="39" t="n">
        <v>46291</v>
      </c>
      <c r="C12838" s="24" t="s">
        <v>395</v>
      </c>
      <c r="D12838" s="24" t="s">
        <v>826</v>
      </c>
      <c r="E12838" s="24" t="s">
        <v>109</v>
      </c>
      <c r="F12838" s="38" t="n">
        <v>200</v>
      </c>
      <c r="G12838" s="42" t="n">
        <f aca="false">DATE(YEAR(B12838),MONTH(B12838),1)</f>
        <v>46266</v>
      </c>
      <c r="H12838" s="24" t="str">
        <f aca="false">INDEX(Customers!$B$2:$B$601,MATCH(C12838,Customers!$A$2:$A$601,0))</f>
        <v>Eastern</v>
      </c>
      <c r="I12838" s="43" t="n">
        <f aca="false">ROUND(MIN(INDEX(Assumptions!$D$13:$D$18,MATCH(E12838,Assumptions!$A$13:$A$18,0)),MAX(INDEX(Assumptions!$C$13:$C$18,MATCH(E12838,Assumptions!$A$13:$A$18,0)),INDEX(Assumptions!$B$13:$B$18,MATCH(E12838,Assumptions!$A$13:$A$18,0))*F12838)),2)</f>
        <v>0.8</v>
      </c>
    </row>
    <row r="12839" customFormat="false" ht="15" hidden="false" customHeight="false" outlineLevel="0" collapsed="false">
      <c r="A12839" s="24" t="s">
        <v>13662</v>
      </c>
      <c r="B12839" s="39" t="n">
        <v>46291</v>
      </c>
      <c r="C12839" s="24" t="s">
        <v>407</v>
      </c>
      <c r="D12839" s="24" t="s">
        <v>826</v>
      </c>
      <c r="E12839" s="24" t="s">
        <v>109</v>
      </c>
      <c r="F12839" s="38" t="n">
        <v>2290</v>
      </c>
      <c r="G12839" s="42" t="n">
        <f aca="false">DATE(YEAR(B12839),MONTH(B12839),1)</f>
        <v>46266</v>
      </c>
      <c r="H12839" s="24" t="str">
        <f aca="false">INDEX(Customers!$B$2:$B$601,MATCH(C12839,Customers!$A$2:$A$601,0))</f>
        <v>Coast</v>
      </c>
      <c r="I12839" s="43" t="n">
        <f aca="false">ROUND(MIN(INDEX(Assumptions!$D$13:$D$18,MATCH(E12839,Assumptions!$A$13:$A$18,0)),MAX(INDEX(Assumptions!$C$13:$C$18,MATCH(E12839,Assumptions!$A$13:$A$18,0)),INDEX(Assumptions!$B$13:$B$18,MATCH(E12839,Assumptions!$A$13:$A$18,0))*F12839)),2)</f>
        <v>9.16</v>
      </c>
    </row>
    <row r="12840" customFormat="false" ht="15" hidden="false" customHeight="false" outlineLevel="0" collapsed="false">
      <c r="A12840" s="24" t="s">
        <v>13663</v>
      </c>
      <c r="B12840" s="39" t="n">
        <v>46291</v>
      </c>
      <c r="C12840" s="24" t="s">
        <v>433</v>
      </c>
      <c r="D12840" s="24" t="s">
        <v>826</v>
      </c>
      <c r="E12840" s="24" t="s">
        <v>103</v>
      </c>
      <c r="F12840" s="38" t="n">
        <v>2420</v>
      </c>
      <c r="G12840" s="42" t="n">
        <f aca="false">DATE(YEAR(B12840),MONTH(B12840),1)</f>
        <v>46266</v>
      </c>
      <c r="H12840" s="24" t="str">
        <f aca="false">INDEX(Customers!$B$2:$B$601,MATCH(C12840,Customers!$A$2:$A$601,0))</f>
        <v>Nairobi</v>
      </c>
      <c r="I12840" s="43" t="n">
        <f aca="false">ROUND(MIN(INDEX(Assumptions!$D$13:$D$18,MATCH(E12840,Assumptions!$A$13:$A$18,0)),MAX(INDEX(Assumptions!$C$13:$C$18,MATCH(E12840,Assumptions!$A$13:$A$18,0)),INDEX(Assumptions!$B$13:$B$18,MATCH(E12840,Assumptions!$A$13:$A$18,0))*F12840)),2)</f>
        <v>24.2</v>
      </c>
    </row>
    <row r="12841" customFormat="false" ht="15" hidden="false" customHeight="false" outlineLevel="0" collapsed="false">
      <c r="A12841" s="24" t="s">
        <v>13664</v>
      </c>
      <c r="B12841" s="39" t="n">
        <v>46291</v>
      </c>
      <c r="C12841" s="24" t="s">
        <v>440</v>
      </c>
      <c r="D12841" s="24" t="s">
        <v>826</v>
      </c>
      <c r="E12841" s="24" t="s">
        <v>103</v>
      </c>
      <c r="F12841" s="38" t="n">
        <v>860</v>
      </c>
      <c r="G12841" s="42" t="n">
        <f aca="false">DATE(YEAR(B12841),MONTH(B12841),1)</f>
        <v>46266</v>
      </c>
      <c r="H12841" s="24" t="str">
        <f aca="false">INDEX(Customers!$B$2:$B$601,MATCH(C12841,Customers!$A$2:$A$601,0))</f>
        <v>Nairobi</v>
      </c>
      <c r="I12841" s="43" t="n">
        <f aca="false">ROUND(MIN(INDEX(Assumptions!$D$13:$D$18,MATCH(E12841,Assumptions!$A$13:$A$18,0)),MAX(INDEX(Assumptions!$C$13:$C$18,MATCH(E12841,Assumptions!$A$13:$A$18,0)),INDEX(Assumptions!$B$13:$B$18,MATCH(E12841,Assumptions!$A$13:$A$18,0))*F12841)),2)</f>
        <v>8.6</v>
      </c>
    </row>
    <row r="12842" customFormat="false" ht="15" hidden="false" customHeight="false" outlineLevel="0" collapsed="false">
      <c r="A12842" s="24" t="s">
        <v>13665</v>
      </c>
      <c r="B12842" s="39" t="n">
        <v>46291</v>
      </c>
      <c r="C12842" s="24" t="s">
        <v>475</v>
      </c>
      <c r="D12842" s="24" t="s">
        <v>826</v>
      </c>
      <c r="E12842" s="24" t="s">
        <v>103</v>
      </c>
      <c r="F12842" s="38" t="n">
        <v>700</v>
      </c>
      <c r="G12842" s="42" t="n">
        <f aca="false">DATE(YEAR(B12842),MONTH(B12842),1)</f>
        <v>46266</v>
      </c>
      <c r="H12842" s="24" t="str">
        <f aca="false">INDEX(Customers!$B$2:$B$601,MATCH(C12842,Customers!$A$2:$A$601,0))</f>
        <v>Coast</v>
      </c>
      <c r="I12842" s="43" t="n">
        <f aca="false">ROUND(MIN(INDEX(Assumptions!$D$13:$D$18,MATCH(E12842,Assumptions!$A$13:$A$18,0)),MAX(INDEX(Assumptions!$C$13:$C$18,MATCH(E12842,Assumptions!$A$13:$A$18,0)),INDEX(Assumptions!$B$13:$B$18,MATCH(E12842,Assumptions!$A$13:$A$18,0))*F12842)),2)</f>
        <v>7</v>
      </c>
    </row>
    <row r="12843" customFormat="false" ht="15" hidden="false" customHeight="false" outlineLevel="0" collapsed="false">
      <c r="A12843" s="24" t="s">
        <v>13666</v>
      </c>
      <c r="B12843" s="39" t="n">
        <v>46291</v>
      </c>
      <c r="C12843" s="24" t="s">
        <v>484</v>
      </c>
      <c r="D12843" s="24" t="s">
        <v>826</v>
      </c>
      <c r="E12843" s="24" t="s">
        <v>111</v>
      </c>
      <c r="F12843" s="38" t="n">
        <v>20</v>
      </c>
      <c r="G12843" s="42" t="n">
        <f aca="false">DATE(YEAR(B12843),MONTH(B12843),1)</f>
        <v>46266</v>
      </c>
      <c r="H12843" s="24" t="str">
        <f aca="false">INDEX(Customers!$B$2:$B$601,MATCH(C12843,Customers!$A$2:$A$601,0))</f>
        <v>Western</v>
      </c>
      <c r="I12843" s="43" t="n">
        <f aca="false">ROUND(MIN(INDEX(Assumptions!$D$13:$D$18,MATCH(E12843,Assumptions!$A$13:$A$18,0)),MAX(INDEX(Assumptions!$C$13:$C$18,MATCH(E12843,Assumptions!$A$13:$A$18,0)),INDEX(Assumptions!$B$13:$B$18,MATCH(E12843,Assumptions!$A$13:$A$18,0))*F12843)),2)</f>
        <v>0.8</v>
      </c>
    </row>
    <row r="12844" customFormat="false" ht="15" hidden="false" customHeight="false" outlineLevel="0" collapsed="false">
      <c r="A12844" s="24" t="s">
        <v>13667</v>
      </c>
      <c r="B12844" s="39" t="n">
        <v>46291</v>
      </c>
      <c r="C12844" s="24" t="s">
        <v>498</v>
      </c>
      <c r="D12844" s="24" t="s">
        <v>826</v>
      </c>
      <c r="E12844" s="24" t="s">
        <v>103</v>
      </c>
      <c r="F12844" s="38" t="n">
        <v>1770</v>
      </c>
      <c r="G12844" s="42" t="n">
        <f aca="false">DATE(YEAR(B12844),MONTH(B12844),1)</f>
        <v>46266</v>
      </c>
      <c r="H12844" s="24" t="str">
        <f aca="false">INDEX(Customers!$B$2:$B$601,MATCH(C12844,Customers!$A$2:$A$601,0))</f>
        <v>Nairobi</v>
      </c>
      <c r="I12844" s="43" t="n">
        <f aca="false">ROUND(MIN(INDEX(Assumptions!$D$13:$D$18,MATCH(E12844,Assumptions!$A$13:$A$18,0)),MAX(INDEX(Assumptions!$C$13:$C$18,MATCH(E12844,Assumptions!$A$13:$A$18,0)),INDEX(Assumptions!$B$13:$B$18,MATCH(E12844,Assumptions!$A$13:$A$18,0))*F12844)),2)</f>
        <v>17.7</v>
      </c>
    </row>
    <row r="12845" customFormat="false" ht="15" hidden="false" customHeight="false" outlineLevel="0" collapsed="false">
      <c r="A12845" s="24" t="s">
        <v>13668</v>
      </c>
      <c r="B12845" s="39" t="n">
        <v>46291</v>
      </c>
      <c r="C12845" s="24" t="s">
        <v>503</v>
      </c>
      <c r="D12845" s="24" t="s">
        <v>161</v>
      </c>
      <c r="E12845" s="24" t="s">
        <v>105</v>
      </c>
      <c r="F12845" s="38" t="n">
        <v>1900</v>
      </c>
      <c r="G12845" s="42" t="n">
        <f aca="false">DATE(YEAR(B12845),MONTH(B12845),1)</f>
        <v>46266</v>
      </c>
      <c r="H12845" s="24" t="str">
        <f aca="false">INDEX(Customers!$B$2:$B$601,MATCH(C12845,Customers!$A$2:$A$601,0))</f>
        <v>Nairobi</v>
      </c>
      <c r="I12845" s="43" t="n">
        <f aca="false">ROUND(MIN(INDEX(Assumptions!$D$13:$D$18,MATCH(E12845,Assumptions!$A$13:$A$18,0)),MAX(INDEX(Assumptions!$C$13:$C$18,MATCH(E12845,Assumptions!$A$13:$A$18,0)),INDEX(Assumptions!$B$13:$B$18,MATCH(E12845,Assumptions!$A$13:$A$18,0))*F12845)),2)</f>
        <v>28.5</v>
      </c>
    </row>
    <row r="12846" customFormat="false" ht="15" hidden="false" customHeight="false" outlineLevel="0" collapsed="false">
      <c r="A12846" s="24" t="s">
        <v>13669</v>
      </c>
      <c r="B12846" s="39" t="n">
        <v>46291</v>
      </c>
      <c r="C12846" s="24" t="s">
        <v>504</v>
      </c>
      <c r="D12846" s="24" t="s">
        <v>826</v>
      </c>
      <c r="E12846" s="24" t="s">
        <v>103</v>
      </c>
      <c r="F12846" s="38" t="n">
        <v>3660</v>
      </c>
      <c r="G12846" s="42" t="n">
        <f aca="false">DATE(YEAR(B12846),MONTH(B12846),1)</f>
        <v>46266</v>
      </c>
      <c r="H12846" s="24" t="str">
        <f aca="false">INDEX(Customers!$B$2:$B$601,MATCH(C12846,Customers!$A$2:$A$601,0))</f>
        <v>Coast</v>
      </c>
      <c r="I12846" s="43" t="n">
        <f aca="false">ROUND(MIN(INDEX(Assumptions!$D$13:$D$18,MATCH(E12846,Assumptions!$A$13:$A$18,0)),MAX(INDEX(Assumptions!$C$13:$C$18,MATCH(E12846,Assumptions!$A$13:$A$18,0)),INDEX(Assumptions!$B$13:$B$18,MATCH(E12846,Assumptions!$A$13:$A$18,0))*F12846)),2)</f>
        <v>36.6</v>
      </c>
    </row>
    <row r="12847" customFormat="false" ht="15" hidden="false" customHeight="false" outlineLevel="0" collapsed="false">
      <c r="A12847" s="24" t="s">
        <v>13670</v>
      </c>
      <c r="B12847" s="39" t="n">
        <v>46291</v>
      </c>
      <c r="C12847" s="24" t="s">
        <v>513</v>
      </c>
      <c r="D12847" s="24" t="s">
        <v>826</v>
      </c>
      <c r="E12847" s="24" t="s">
        <v>103</v>
      </c>
      <c r="F12847" s="38" t="n">
        <v>1160</v>
      </c>
      <c r="G12847" s="42" t="n">
        <f aca="false">DATE(YEAR(B12847),MONTH(B12847),1)</f>
        <v>46266</v>
      </c>
      <c r="H12847" s="24" t="str">
        <f aca="false">INDEX(Customers!$B$2:$B$601,MATCH(C12847,Customers!$A$2:$A$601,0))</f>
        <v>Eastern</v>
      </c>
      <c r="I12847" s="43" t="n">
        <f aca="false">ROUND(MIN(INDEX(Assumptions!$D$13:$D$18,MATCH(E12847,Assumptions!$A$13:$A$18,0)),MAX(INDEX(Assumptions!$C$13:$C$18,MATCH(E12847,Assumptions!$A$13:$A$18,0)),INDEX(Assumptions!$B$13:$B$18,MATCH(E12847,Assumptions!$A$13:$A$18,0))*F12847)),2)</f>
        <v>11.6</v>
      </c>
    </row>
    <row r="12848" customFormat="false" ht="15" hidden="false" customHeight="false" outlineLevel="0" collapsed="false">
      <c r="A12848" s="24" t="s">
        <v>13671</v>
      </c>
      <c r="B12848" s="39" t="n">
        <v>46291</v>
      </c>
      <c r="C12848" s="24" t="s">
        <v>516</v>
      </c>
      <c r="D12848" s="24" t="s">
        <v>826</v>
      </c>
      <c r="E12848" s="24" t="s">
        <v>103</v>
      </c>
      <c r="F12848" s="38" t="n">
        <v>5110</v>
      </c>
      <c r="G12848" s="42" t="n">
        <f aca="false">DATE(YEAR(B12848),MONTH(B12848),1)</f>
        <v>46266</v>
      </c>
      <c r="H12848" s="24" t="str">
        <f aca="false">INDEX(Customers!$B$2:$B$601,MATCH(C12848,Customers!$A$2:$A$601,0))</f>
        <v>Rift Valley</v>
      </c>
      <c r="I12848" s="43" t="n">
        <f aca="false">ROUND(MIN(INDEX(Assumptions!$D$13:$D$18,MATCH(E12848,Assumptions!$A$13:$A$18,0)),MAX(INDEX(Assumptions!$C$13:$C$18,MATCH(E12848,Assumptions!$A$13:$A$18,0)),INDEX(Assumptions!$B$13:$B$18,MATCH(E12848,Assumptions!$A$13:$A$18,0))*F12848)),2)</f>
        <v>51.1</v>
      </c>
    </row>
    <row r="12849" customFormat="false" ht="15" hidden="false" customHeight="false" outlineLevel="0" collapsed="false">
      <c r="A12849" s="24" t="s">
        <v>13672</v>
      </c>
      <c r="B12849" s="39" t="n">
        <v>46291</v>
      </c>
      <c r="C12849" s="24" t="s">
        <v>522</v>
      </c>
      <c r="D12849" s="24" t="s">
        <v>826</v>
      </c>
      <c r="E12849" s="24" t="s">
        <v>109</v>
      </c>
      <c r="F12849" s="38" t="n">
        <v>3240</v>
      </c>
      <c r="G12849" s="42" t="n">
        <f aca="false">DATE(YEAR(B12849),MONTH(B12849),1)</f>
        <v>46266</v>
      </c>
      <c r="H12849" s="24" t="str">
        <f aca="false">INDEX(Customers!$B$2:$B$601,MATCH(C12849,Customers!$A$2:$A$601,0))</f>
        <v>Central</v>
      </c>
      <c r="I12849" s="43" t="n">
        <f aca="false">ROUND(MIN(INDEX(Assumptions!$D$13:$D$18,MATCH(E12849,Assumptions!$A$13:$A$18,0)),MAX(INDEX(Assumptions!$C$13:$C$18,MATCH(E12849,Assumptions!$A$13:$A$18,0)),INDEX(Assumptions!$B$13:$B$18,MATCH(E12849,Assumptions!$A$13:$A$18,0))*F12849)),2)</f>
        <v>12.96</v>
      </c>
    </row>
    <row r="12850" customFormat="false" ht="15" hidden="false" customHeight="false" outlineLevel="0" collapsed="false">
      <c r="A12850" s="24" t="s">
        <v>13673</v>
      </c>
      <c r="B12850" s="39" t="n">
        <v>46291</v>
      </c>
      <c r="C12850" s="24" t="s">
        <v>526</v>
      </c>
      <c r="D12850" s="24" t="s">
        <v>826</v>
      </c>
      <c r="E12850" s="24" t="s">
        <v>103</v>
      </c>
      <c r="F12850" s="38" t="n">
        <v>20560</v>
      </c>
      <c r="G12850" s="42" t="n">
        <f aca="false">DATE(YEAR(B12850),MONTH(B12850),1)</f>
        <v>46266</v>
      </c>
      <c r="H12850" s="24" t="str">
        <f aca="false">INDEX(Customers!$B$2:$B$601,MATCH(C12850,Customers!$A$2:$A$601,0))</f>
        <v>Central</v>
      </c>
      <c r="I12850" s="43" t="n">
        <f aca="false">ROUND(MIN(INDEX(Assumptions!$D$13:$D$18,MATCH(E12850,Assumptions!$A$13:$A$18,0)),MAX(INDEX(Assumptions!$C$13:$C$18,MATCH(E12850,Assumptions!$A$13:$A$18,0)),INDEX(Assumptions!$B$13:$B$18,MATCH(E12850,Assumptions!$A$13:$A$18,0))*F12850)),2)</f>
        <v>105</v>
      </c>
    </row>
    <row r="12851" customFormat="false" ht="15" hidden="false" customHeight="false" outlineLevel="0" collapsed="false">
      <c r="A12851" s="24" t="s">
        <v>13674</v>
      </c>
      <c r="B12851" s="39" t="n">
        <v>46291</v>
      </c>
      <c r="C12851" s="24" t="s">
        <v>550</v>
      </c>
      <c r="D12851" s="24" t="s">
        <v>826</v>
      </c>
      <c r="E12851" s="24" t="s">
        <v>109</v>
      </c>
      <c r="F12851" s="38" t="n">
        <v>7410</v>
      </c>
      <c r="G12851" s="42" t="n">
        <f aca="false">DATE(YEAR(B12851),MONTH(B12851),1)</f>
        <v>46266</v>
      </c>
      <c r="H12851" s="24" t="str">
        <f aca="false">INDEX(Customers!$B$2:$B$601,MATCH(C12851,Customers!$A$2:$A$601,0))</f>
        <v>Western</v>
      </c>
      <c r="I12851" s="43" t="n">
        <f aca="false">ROUND(MIN(INDEX(Assumptions!$D$13:$D$18,MATCH(E12851,Assumptions!$A$13:$A$18,0)),MAX(INDEX(Assumptions!$C$13:$C$18,MATCH(E12851,Assumptions!$A$13:$A$18,0)),INDEX(Assumptions!$B$13:$B$18,MATCH(E12851,Assumptions!$A$13:$A$18,0))*F12851)),2)</f>
        <v>29.64</v>
      </c>
    </row>
    <row r="12852" customFormat="false" ht="15" hidden="false" customHeight="false" outlineLevel="0" collapsed="false">
      <c r="A12852" s="24" t="s">
        <v>13675</v>
      </c>
      <c r="B12852" s="39" t="n">
        <v>46291</v>
      </c>
      <c r="C12852" s="24" t="s">
        <v>557</v>
      </c>
      <c r="D12852" s="24" t="s">
        <v>826</v>
      </c>
      <c r="E12852" s="24" t="s">
        <v>111</v>
      </c>
      <c r="F12852" s="38" t="n">
        <v>20</v>
      </c>
      <c r="G12852" s="42" t="n">
        <f aca="false">DATE(YEAR(B12852),MONTH(B12852),1)</f>
        <v>46266</v>
      </c>
      <c r="H12852" s="24" t="str">
        <f aca="false">INDEX(Customers!$B$2:$B$601,MATCH(C12852,Customers!$A$2:$A$601,0))</f>
        <v>Western</v>
      </c>
      <c r="I12852" s="43" t="n">
        <f aca="false">ROUND(MIN(INDEX(Assumptions!$D$13:$D$18,MATCH(E12852,Assumptions!$A$13:$A$18,0)),MAX(INDEX(Assumptions!$C$13:$C$18,MATCH(E12852,Assumptions!$A$13:$A$18,0)),INDEX(Assumptions!$B$13:$B$18,MATCH(E12852,Assumptions!$A$13:$A$18,0))*F12852)),2)</f>
        <v>0.8</v>
      </c>
    </row>
    <row r="12853" customFormat="false" ht="15" hidden="false" customHeight="false" outlineLevel="0" collapsed="false">
      <c r="A12853" s="24" t="s">
        <v>13676</v>
      </c>
      <c r="B12853" s="39" t="n">
        <v>46291</v>
      </c>
      <c r="C12853" s="24" t="s">
        <v>563</v>
      </c>
      <c r="D12853" s="24" t="s">
        <v>826</v>
      </c>
      <c r="E12853" s="24" t="s">
        <v>111</v>
      </c>
      <c r="F12853" s="38" t="n">
        <v>50</v>
      </c>
      <c r="G12853" s="42" t="n">
        <f aca="false">DATE(YEAR(B12853),MONTH(B12853),1)</f>
        <v>46266</v>
      </c>
      <c r="H12853" s="24" t="str">
        <f aca="false">INDEX(Customers!$B$2:$B$601,MATCH(C12853,Customers!$A$2:$A$601,0))</f>
        <v>Nairobi</v>
      </c>
      <c r="I12853" s="43" t="n">
        <f aca="false">ROUND(MIN(INDEX(Assumptions!$D$13:$D$18,MATCH(E12853,Assumptions!$A$13:$A$18,0)),MAX(INDEX(Assumptions!$C$13:$C$18,MATCH(E12853,Assumptions!$A$13:$A$18,0)),INDEX(Assumptions!$B$13:$B$18,MATCH(E12853,Assumptions!$A$13:$A$18,0))*F12853)),2)</f>
        <v>2</v>
      </c>
    </row>
    <row r="12854" customFormat="false" ht="15" hidden="false" customHeight="false" outlineLevel="0" collapsed="false">
      <c r="A12854" s="24" t="s">
        <v>13677</v>
      </c>
      <c r="B12854" s="39" t="n">
        <v>46291</v>
      </c>
      <c r="C12854" s="24" t="s">
        <v>576</v>
      </c>
      <c r="D12854" s="24" t="s">
        <v>826</v>
      </c>
      <c r="E12854" s="24" t="s">
        <v>111</v>
      </c>
      <c r="F12854" s="38" t="n">
        <v>1000</v>
      </c>
      <c r="G12854" s="42" t="n">
        <f aca="false">DATE(YEAR(B12854),MONTH(B12854),1)</f>
        <v>46266</v>
      </c>
      <c r="H12854" s="24" t="str">
        <f aca="false">INDEX(Customers!$B$2:$B$601,MATCH(C12854,Customers!$A$2:$A$601,0))</f>
        <v>Coast</v>
      </c>
      <c r="I12854" s="43" t="n">
        <f aca="false">ROUND(MIN(INDEX(Assumptions!$D$13:$D$18,MATCH(E12854,Assumptions!$A$13:$A$18,0)),MAX(INDEX(Assumptions!$C$13:$C$18,MATCH(E12854,Assumptions!$A$13:$A$18,0)),INDEX(Assumptions!$B$13:$B$18,MATCH(E12854,Assumptions!$A$13:$A$18,0))*F12854)),2)</f>
        <v>40</v>
      </c>
    </row>
    <row r="12855" customFormat="false" ht="15" hidden="false" customHeight="false" outlineLevel="0" collapsed="false">
      <c r="A12855" s="24" t="s">
        <v>13678</v>
      </c>
      <c r="B12855" s="39" t="n">
        <v>46291</v>
      </c>
      <c r="C12855" s="24" t="s">
        <v>579</v>
      </c>
      <c r="D12855" s="24" t="s">
        <v>150</v>
      </c>
      <c r="E12855" s="24" t="s">
        <v>107</v>
      </c>
      <c r="F12855" s="38" t="n">
        <v>1390</v>
      </c>
      <c r="G12855" s="42" t="n">
        <f aca="false">DATE(YEAR(B12855),MONTH(B12855),1)</f>
        <v>46266</v>
      </c>
      <c r="H12855" s="24" t="str">
        <f aca="false">INDEX(Customers!$B$2:$B$601,MATCH(C12855,Customers!$A$2:$A$601,0))</f>
        <v>Nairobi</v>
      </c>
      <c r="I12855" s="43" t="n">
        <f aca="false">ROUND(MIN(INDEX(Assumptions!$D$13:$D$18,MATCH(E12855,Assumptions!$A$13:$A$18,0)),MAX(INDEX(Assumptions!$C$13:$C$18,MATCH(E12855,Assumptions!$A$13:$A$18,0)),INDEX(Assumptions!$B$13:$B$18,MATCH(E12855,Assumptions!$A$13:$A$18,0))*F12855)),2)</f>
        <v>0</v>
      </c>
    </row>
    <row r="12856" customFormat="false" ht="15" hidden="false" customHeight="false" outlineLevel="0" collapsed="false">
      <c r="A12856" s="24" t="s">
        <v>13679</v>
      </c>
      <c r="B12856" s="39" t="n">
        <v>46291</v>
      </c>
      <c r="C12856" s="24" t="s">
        <v>608</v>
      </c>
      <c r="D12856" s="24" t="s">
        <v>204</v>
      </c>
      <c r="E12856" s="24" t="s">
        <v>105</v>
      </c>
      <c r="F12856" s="38" t="n">
        <v>1530</v>
      </c>
      <c r="G12856" s="42" t="n">
        <f aca="false">DATE(YEAR(B12856),MONTH(B12856),1)</f>
        <v>46266</v>
      </c>
      <c r="H12856" s="24" t="str">
        <f aca="false">INDEX(Customers!$B$2:$B$601,MATCH(C12856,Customers!$A$2:$A$601,0))</f>
        <v>Eastern</v>
      </c>
      <c r="I12856" s="43" t="n">
        <f aca="false">ROUND(MIN(INDEX(Assumptions!$D$13:$D$18,MATCH(E12856,Assumptions!$A$13:$A$18,0)),MAX(INDEX(Assumptions!$C$13:$C$18,MATCH(E12856,Assumptions!$A$13:$A$18,0)),INDEX(Assumptions!$B$13:$B$18,MATCH(E12856,Assumptions!$A$13:$A$18,0))*F12856)),2)</f>
        <v>22.95</v>
      </c>
    </row>
    <row r="12857" customFormat="false" ht="15" hidden="false" customHeight="false" outlineLevel="0" collapsed="false">
      <c r="A12857" s="24" t="s">
        <v>13680</v>
      </c>
      <c r="B12857" s="39" t="n">
        <v>46291</v>
      </c>
      <c r="C12857" s="24" t="s">
        <v>608</v>
      </c>
      <c r="D12857" s="24" t="s">
        <v>165</v>
      </c>
      <c r="E12857" s="24" t="s">
        <v>105</v>
      </c>
      <c r="F12857" s="38" t="n">
        <v>8360</v>
      </c>
      <c r="G12857" s="42" t="n">
        <f aca="false">DATE(YEAR(B12857),MONTH(B12857),1)</f>
        <v>46266</v>
      </c>
      <c r="H12857" s="24" t="str">
        <f aca="false">INDEX(Customers!$B$2:$B$601,MATCH(C12857,Customers!$A$2:$A$601,0))</f>
        <v>Eastern</v>
      </c>
      <c r="I12857" s="43" t="n">
        <f aca="false">ROUND(MIN(INDEX(Assumptions!$D$13:$D$18,MATCH(E12857,Assumptions!$A$13:$A$18,0)),MAX(INDEX(Assumptions!$C$13:$C$18,MATCH(E12857,Assumptions!$A$13:$A$18,0)),INDEX(Assumptions!$B$13:$B$18,MATCH(E12857,Assumptions!$A$13:$A$18,0))*F12857)),2)</f>
        <v>125.4</v>
      </c>
    </row>
    <row r="12858" customFormat="false" ht="15" hidden="false" customHeight="false" outlineLevel="0" collapsed="false">
      <c r="A12858" s="24" t="s">
        <v>13681</v>
      </c>
      <c r="B12858" s="39" t="n">
        <v>46291</v>
      </c>
      <c r="C12858" s="24" t="s">
        <v>614</v>
      </c>
      <c r="D12858" s="24" t="s">
        <v>826</v>
      </c>
      <c r="E12858" s="24" t="s">
        <v>103</v>
      </c>
      <c r="F12858" s="38" t="n">
        <v>1280</v>
      </c>
      <c r="G12858" s="42" t="n">
        <f aca="false">DATE(YEAR(B12858),MONTH(B12858),1)</f>
        <v>46266</v>
      </c>
      <c r="H12858" s="24" t="str">
        <f aca="false">INDEX(Customers!$B$2:$B$601,MATCH(C12858,Customers!$A$2:$A$601,0))</f>
        <v>Central</v>
      </c>
      <c r="I12858" s="43" t="n">
        <f aca="false">ROUND(MIN(INDEX(Assumptions!$D$13:$D$18,MATCH(E12858,Assumptions!$A$13:$A$18,0)),MAX(INDEX(Assumptions!$C$13:$C$18,MATCH(E12858,Assumptions!$A$13:$A$18,0)),INDEX(Assumptions!$B$13:$B$18,MATCH(E12858,Assumptions!$A$13:$A$18,0))*F12858)),2)</f>
        <v>12.8</v>
      </c>
    </row>
    <row r="12859" customFormat="false" ht="15" hidden="false" customHeight="false" outlineLevel="0" collapsed="false">
      <c r="A12859" s="24" t="s">
        <v>13682</v>
      </c>
      <c r="B12859" s="39" t="n">
        <v>46291</v>
      </c>
      <c r="C12859" s="24" t="s">
        <v>628</v>
      </c>
      <c r="D12859" s="24" t="s">
        <v>826</v>
      </c>
      <c r="E12859" s="24" t="s">
        <v>111</v>
      </c>
      <c r="F12859" s="38" t="n">
        <v>20</v>
      </c>
      <c r="G12859" s="42" t="n">
        <f aca="false">DATE(YEAR(B12859),MONTH(B12859),1)</f>
        <v>46266</v>
      </c>
      <c r="H12859" s="24" t="str">
        <f aca="false">INDEX(Customers!$B$2:$B$601,MATCH(C12859,Customers!$A$2:$A$601,0))</f>
        <v>Coast</v>
      </c>
      <c r="I12859" s="43" t="n">
        <f aca="false">ROUND(MIN(INDEX(Assumptions!$D$13:$D$18,MATCH(E12859,Assumptions!$A$13:$A$18,0)),MAX(INDEX(Assumptions!$C$13:$C$18,MATCH(E12859,Assumptions!$A$13:$A$18,0)),INDEX(Assumptions!$B$13:$B$18,MATCH(E12859,Assumptions!$A$13:$A$18,0))*F12859)),2)</f>
        <v>0.8</v>
      </c>
    </row>
    <row r="12860" customFormat="false" ht="15" hidden="false" customHeight="false" outlineLevel="0" collapsed="false">
      <c r="A12860" s="24" t="s">
        <v>13683</v>
      </c>
      <c r="B12860" s="39" t="n">
        <v>46291</v>
      </c>
      <c r="C12860" s="24" t="s">
        <v>629</v>
      </c>
      <c r="D12860" s="24" t="s">
        <v>154</v>
      </c>
      <c r="E12860" s="24" t="s">
        <v>107</v>
      </c>
      <c r="F12860" s="38" t="n">
        <v>1080</v>
      </c>
      <c r="G12860" s="42" t="n">
        <f aca="false">DATE(YEAR(B12860),MONTH(B12860),1)</f>
        <v>46266</v>
      </c>
      <c r="H12860" s="24" t="str">
        <f aca="false">INDEX(Customers!$B$2:$B$601,MATCH(C12860,Customers!$A$2:$A$601,0))</f>
        <v>Nairobi</v>
      </c>
      <c r="I12860" s="43" t="n">
        <f aca="false">ROUND(MIN(INDEX(Assumptions!$D$13:$D$18,MATCH(E12860,Assumptions!$A$13:$A$18,0)),MAX(INDEX(Assumptions!$C$13:$C$18,MATCH(E12860,Assumptions!$A$13:$A$18,0)),INDEX(Assumptions!$B$13:$B$18,MATCH(E12860,Assumptions!$A$13:$A$18,0))*F12860)),2)</f>
        <v>0</v>
      </c>
    </row>
    <row r="12861" customFormat="false" ht="15" hidden="false" customHeight="false" outlineLevel="0" collapsed="false">
      <c r="A12861" s="24" t="s">
        <v>13684</v>
      </c>
      <c r="B12861" s="39" t="n">
        <v>46291</v>
      </c>
      <c r="C12861" s="24" t="s">
        <v>636</v>
      </c>
      <c r="D12861" s="24" t="s">
        <v>826</v>
      </c>
      <c r="E12861" s="24" t="s">
        <v>111</v>
      </c>
      <c r="F12861" s="38" t="n">
        <v>50</v>
      </c>
      <c r="G12861" s="42" t="n">
        <f aca="false">DATE(YEAR(B12861),MONTH(B12861),1)</f>
        <v>46266</v>
      </c>
      <c r="H12861" s="24" t="str">
        <f aca="false">INDEX(Customers!$B$2:$B$601,MATCH(C12861,Customers!$A$2:$A$601,0))</f>
        <v>Nairobi</v>
      </c>
      <c r="I12861" s="43" t="n">
        <f aca="false">ROUND(MIN(INDEX(Assumptions!$D$13:$D$18,MATCH(E12861,Assumptions!$A$13:$A$18,0)),MAX(INDEX(Assumptions!$C$13:$C$18,MATCH(E12861,Assumptions!$A$13:$A$18,0)),INDEX(Assumptions!$B$13:$B$18,MATCH(E12861,Assumptions!$A$13:$A$18,0))*F12861)),2)</f>
        <v>2</v>
      </c>
    </row>
    <row r="12862" customFormat="false" ht="15" hidden="false" customHeight="false" outlineLevel="0" collapsed="false">
      <c r="A12862" s="24" t="s">
        <v>13685</v>
      </c>
      <c r="B12862" s="39" t="n">
        <v>46291</v>
      </c>
      <c r="C12862" s="24" t="s">
        <v>665</v>
      </c>
      <c r="D12862" s="24" t="s">
        <v>826</v>
      </c>
      <c r="E12862" s="24" t="s">
        <v>113</v>
      </c>
      <c r="F12862" s="38" t="n">
        <v>500</v>
      </c>
      <c r="G12862" s="42" t="n">
        <f aca="false">DATE(YEAR(B12862),MONTH(B12862),1)</f>
        <v>46266</v>
      </c>
      <c r="H12862" s="24" t="str">
        <f aca="false">INDEX(Customers!$B$2:$B$601,MATCH(C12862,Customers!$A$2:$A$601,0))</f>
        <v>Nairobi</v>
      </c>
      <c r="I12862" s="43" t="n">
        <f aca="false">ROUND(MIN(INDEX(Assumptions!$D$13:$D$18,MATCH(E12862,Assumptions!$A$13:$A$18,0)),MAX(INDEX(Assumptions!$C$13:$C$18,MATCH(E12862,Assumptions!$A$13:$A$18,0)),INDEX(Assumptions!$B$13:$B$18,MATCH(E12862,Assumptions!$A$13:$A$18,0))*F12862)),2)</f>
        <v>25</v>
      </c>
    </row>
    <row r="12863" customFormat="false" ht="15" hidden="false" customHeight="false" outlineLevel="0" collapsed="false">
      <c r="A12863" s="24" t="s">
        <v>13686</v>
      </c>
      <c r="B12863" s="39" t="n">
        <v>46291</v>
      </c>
      <c r="C12863" s="24" t="s">
        <v>665</v>
      </c>
      <c r="D12863" s="24" t="s">
        <v>152</v>
      </c>
      <c r="E12863" s="24" t="s">
        <v>107</v>
      </c>
      <c r="F12863" s="38" t="n">
        <v>20320</v>
      </c>
      <c r="G12863" s="42" t="n">
        <f aca="false">DATE(YEAR(B12863),MONTH(B12863),1)</f>
        <v>46266</v>
      </c>
      <c r="H12863" s="24" t="str">
        <f aca="false">INDEX(Customers!$B$2:$B$601,MATCH(C12863,Customers!$A$2:$A$601,0))</f>
        <v>Nairobi</v>
      </c>
      <c r="I12863" s="43" t="n">
        <f aca="false">ROUND(MIN(INDEX(Assumptions!$D$13:$D$18,MATCH(E12863,Assumptions!$A$13:$A$18,0)),MAX(INDEX(Assumptions!$C$13:$C$18,MATCH(E12863,Assumptions!$A$13:$A$18,0)),INDEX(Assumptions!$B$13:$B$18,MATCH(E12863,Assumptions!$A$13:$A$18,0))*F12863)),2)</f>
        <v>0</v>
      </c>
    </row>
    <row r="12864" customFormat="false" ht="15" hidden="false" customHeight="false" outlineLevel="0" collapsed="false">
      <c r="A12864" s="24" t="s">
        <v>13687</v>
      </c>
      <c r="B12864" s="39" t="n">
        <v>46291</v>
      </c>
      <c r="C12864" s="24" t="s">
        <v>665</v>
      </c>
      <c r="D12864" s="24" t="s">
        <v>826</v>
      </c>
      <c r="E12864" s="24" t="s">
        <v>109</v>
      </c>
      <c r="F12864" s="38" t="n">
        <v>4150</v>
      </c>
      <c r="G12864" s="42" t="n">
        <f aca="false">DATE(YEAR(B12864),MONTH(B12864),1)</f>
        <v>46266</v>
      </c>
      <c r="H12864" s="24" t="str">
        <f aca="false">INDEX(Customers!$B$2:$B$601,MATCH(C12864,Customers!$A$2:$A$601,0))</f>
        <v>Nairobi</v>
      </c>
      <c r="I12864" s="43" t="n">
        <f aca="false">ROUND(MIN(INDEX(Assumptions!$D$13:$D$18,MATCH(E12864,Assumptions!$A$13:$A$18,0)),MAX(INDEX(Assumptions!$C$13:$C$18,MATCH(E12864,Assumptions!$A$13:$A$18,0)),INDEX(Assumptions!$B$13:$B$18,MATCH(E12864,Assumptions!$A$13:$A$18,0))*F12864)),2)</f>
        <v>16.6</v>
      </c>
    </row>
    <row r="12865" customFormat="false" ht="15" hidden="false" customHeight="false" outlineLevel="0" collapsed="false">
      <c r="A12865" s="24" t="s">
        <v>13688</v>
      </c>
      <c r="B12865" s="39" t="n">
        <v>46291</v>
      </c>
      <c r="C12865" s="24" t="s">
        <v>670</v>
      </c>
      <c r="D12865" s="24" t="s">
        <v>175</v>
      </c>
      <c r="E12865" s="24" t="s">
        <v>105</v>
      </c>
      <c r="F12865" s="38" t="n">
        <v>4660</v>
      </c>
      <c r="G12865" s="42" t="n">
        <f aca="false">DATE(YEAR(B12865),MONTH(B12865),1)</f>
        <v>46266</v>
      </c>
      <c r="H12865" s="24" t="str">
        <f aca="false">INDEX(Customers!$B$2:$B$601,MATCH(C12865,Customers!$A$2:$A$601,0))</f>
        <v>Rift Valley</v>
      </c>
      <c r="I12865" s="43" t="n">
        <f aca="false">ROUND(MIN(INDEX(Assumptions!$D$13:$D$18,MATCH(E12865,Assumptions!$A$13:$A$18,0)),MAX(INDEX(Assumptions!$C$13:$C$18,MATCH(E12865,Assumptions!$A$13:$A$18,0)),INDEX(Assumptions!$B$13:$B$18,MATCH(E12865,Assumptions!$A$13:$A$18,0))*F12865)),2)</f>
        <v>69.9</v>
      </c>
    </row>
    <row r="12866" customFormat="false" ht="15" hidden="false" customHeight="false" outlineLevel="0" collapsed="false">
      <c r="A12866" s="24" t="s">
        <v>13689</v>
      </c>
      <c r="B12866" s="39" t="n">
        <v>46291</v>
      </c>
      <c r="C12866" s="24" t="s">
        <v>673</v>
      </c>
      <c r="D12866" s="24" t="s">
        <v>826</v>
      </c>
      <c r="E12866" s="24" t="s">
        <v>109</v>
      </c>
      <c r="F12866" s="38" t="n">
        <v>6850</v>
      </c>
      <c r="G12866" s="42" t="n">
        <f aca="false">DATE(YEAR(B12866),MONTH(B12866),1)</f>
        <v>46266</v>
      </c>
      <c r="H12866" s="24" t="str">
        <f aca="false">INDEX(Customers!$B$2:$B$601,MATCH(C12866,Customers!$A$2:$A$601,0))</f>
        <v>Nairobi</v>
      </c>
      <c r="I12866" s="43" t="n">
        <f aca="false">ROUND(MIN(INDEX(Assumptions!$D$13:$D$18,MATCH(E12866,Assumptions!$A$13:$A$18,0)),MAX(INDEX(Assumptions!$C$13:$C$18,MATCH(E12866,Assumptions!$A$13:$A$18,0)),INDEX(Assumptions!$B$13:$B$18,MATCH(E12866,Assumptions!$A$13:$A$18,0))*F12866)),2)</f>
        <v>27.4</v>
      </c>
    </row>
    <row r="12867" customFormat="false" ht="15" hidden="false" customHeight="false" outlineLevel="0" collapsed="false">
      <c r="A12867" s="24" t="s">
        <v>13690</v>
      </c>
      <c r="B12867" s="39" t="n">
        <v>46291</v>
      </c>
      <c r="C12867" s="24" t="s">
        <v>685</v>
      </c>
      <c r="D12867" s="24" t="s">
        <v>152</v>
      </c>
      <c r="E12867" s="24" t="s">
        <v>107</v>
      </c>
      <c r="F12867" s="38" t="n">
        <v>2440</v>
      </c>
      <c r="G12867" s="42" t="n">
        <f aca="false">DATE(YEAR(B12867),MONTH(B12867),1)</f>
        <v>46266</v>
      </c>
      <c r="H12867" s="24" t="str">
        <f aca="false">INDEX(Customers!$B$2:$B$601,MATCH(C12867,Customers!$A$2:$A$601,0))</f>
        <v>Nairobi</v>
      </c>
      <c r="I12867" s="43" t="n">
        <f aca="false">ROUND(MIN(INDEX(Assumptions!$D$13:$D$18,MATCH(E12867,Assumptions!$A$13:$A$18,0)),MAX(INDEX(Assumptions!$C$13:$C$18,MATCH(E12867,Assumptions!$A$13:$A$18,0)),INDEX(Assumptions!$B$13:$B$18,MATCH(E12867,Assumptions!$A$13:$A$18,0))*F12867)),2)</f>
        <v>0</v>
      </c>
    </row>
    <row r="12868" customFormat="false" ht="15" hidden="false" customHeight="false" outlineLevel="0" collapsed="false">
      <c r="A12868" s="24" t="s">
        <v>13691</v>
      </c>
      <c r="B12868" s="39" t="n">
        <v>46291</v>
      </c>
      <c r="C12868" s="24" t="s">
        <v>687</v>
      </c>
      <c r="D12868" s="24" t="s">
        <v>826</v>
      </c>
      <c r="E12868" s="24" t="s">
        <v>103</v>
      </c>
      <c r="F12868" s="38" t="n">
        <v>430</v>
      </c>
      <c r="G12868" s="42" t="n">
        <f aca="false">DATE(YEAR(B12868),MONTH(B12868),1)</f>
        <v>46266</v>
      </c>
      <c r="H12868" s="24" t="str">
        <f aca="false">INDEX(Customers!$B$2:$B$601,MATCH(C12868,Customers!$A$2:$A$601,0))</f>
        <v>Central</v>
      </c>
      <c r="I12868" s="43" t="n">
        <f aca="false">ROUND(MIN(INDEX(Assumptions!$D$13:$D$18,MATCH(E12868,Assumptions!$A$13:$A$18,0)),MAX(INDEX(Assumptions!$C$13:$C$18,MATCH(E12868,Assumptions!$A$13:$A$18,0)),INDEX(Assumptions!$B$13:$B$18,MATCH(E12868,Assumptions!$A$13:$A$18,0))*F12868)),2)</f>
        <v>5</v>
      </c>
    </row>
    <row r="12869" customFormat="false" ht="15" hidden="false" customHeight="false" outlineLevel="0" collapsed="false">
      <c r="A12869" s="24" t="s">
        <v>13692</v>
      </c>
      <c r="B12869" s="39" t="n">
        <v>46291</v>
      </c>
      <c r="C12869" s="24" t="s">
        <v>693</v>
      </c>
      <c r="D12869" s="24" t="s">
        <v>826</v>
      </c>
      <c r="E12869" s="24" t="s">
        <v>109</v>
      </c>
      <c r="F12869" s="38" t="n">
        <v>9350</v>
      </c>
      <c r="G12869" s="42" t="n">
        <f aca="false">DATE(YEAR(B12869),MONTH(B12869),1)</f>
        <v>46266</v>
      </c>
      <c r="H12869" s="24" t="str">
        <f aca="false">INDEX(Customers!$B$2:$B$601,MATCH(C12869,Customers!$A$2:$A$601,0))</f>
        <v>Nairobi</v>
      </c>
      <c r="I12869" s="43" t="n">
        <f aca="false">ROUND(MIN(INDEX(Assumptions!$D$13:$D$18,MATCH(E12869,Assumptions!$A$13:$A$18,0)),MAX(INDEX(Assumptions!$C$13:$C$18,MATCH(E12869,Assumptions!$A$13:$A$18,0)),INDEX(Assumptions!$B$13:$B$18,MATCH(E12869,Assumptions!$A$13:$A$18,0))*F12869)),2)</f>
        <v>37.4</v>
      </c>
    </row>
    <row r="12870" customFormat="false" ht="15" hidden="false" customHeight="false" outlineLevel="0" collapsed="false">
      <c r="A12870" s="24" t="s">
        <v>13693</v>
      </c>
      <c r="B12870" s="39" t="n">
        <v>46291</v>
      </c>
      <c r="C12870" s="24" t="s">
        <v>701</v>
      </c>
      <c r="D12870" s="24" t="s">
        <v>826</v>
      </c>
      <c r="E12870" s="24" t="s">
        <v>103</v>
      </c>
      <c r="F12870" s="38" t="n">
        <v>1550</v>
      </c>
      <c r="G12870" s="42" t="n">
        <f aca="false">DATE(YEAR(B12870),MONTH(B12870),1)</f>
        <v>46266</v>
      </c>
      <c r="H12870" s="24" t="str">
        <f aca="false">INDEX(Customers!$B$2:$B$601,MATCH(C12870,Customers!$A$2:$A$601,0))</f>
        <v>Nairobi</v>
      </c>
      <c r="I12870" s="43" t="n">
        <f aca="false">ROUND(MIN(INDEX(Assumptions!$D$13:$D$18,MATCH(E12870,Assumptions!$A$13:$A$18,0)),MAX(INDEX(Assumptions!$C$13:$C$18,MATCH(E12870,Assumptions!$A$13:$A$18,0)),INDEX(Assumptions!$B$13:$B$18,MATCH(E12870,Assumptions!$A$13:$A$18,0))*F12870)),2)</f>
        <v>15.5</v>
      </c>
    </row>
    <row r="12871" customFormat="false" ht="15" hidden="false" customHeight="false" outlineLevel="0" collapsed="false">
      <c r="A12871" s="24" t="s">
        <v>13694</v>
      </c>
      <c r="B12871" s="39" t="n">
        <v>46291</v>
      </c>
      <c r="C12871" s="24" t="s">
        <v>713</v>
      </c>
      <c r="D12871" s="24" t="s">
        <v>826</v>
      </c>
      <c r="E12871" s="24" t="s">
        <v>109</v>
      </c>
      <c r="F12871" s="38" t="n">
        <v>2550</v>
      </c>
      <c r="G12871" s="42" t="n">
        <f aca="false">DATE(YEAR(B12871),MONTH(B12871),1)</f>
        <v>46266</v>
      </c>
      <c r="H12871" s="24" t="str">
        <f aca="false">INDEX(Customers!$B$2:$B$601,MATCH(C12871,Customers!$A$2:$A$601,0))</f>
        <v>Western</v>
      </c>
      <c r="I12871" s="43" t="n">
        <f aca="false">ROUND(MIN(INDEX(Assumptions!$D$13:$D$18,MATCH(E12871,Assumptions!$A$13:$A$18,0)),MAX(INDEX(Assumptions!$C$13:$C$18,MATCH(E12871,Assumptions!$A$13:$A$18,0)),INDEX(Assumptions!$B$13:$B$18,MATCH(E12871,Assumptions!$A$13:$A$18,0))*F12871)),2)</f>
        <v>10.2</v>
      </c>
    </row>
    <row r="12872" customFormat="false" ht="15" hidden="false" customHeight="false" outlineLevel="0" collapsed="false">
      <c r="A12872" s="24" t="s">
        <v>13695</v>
      </c>
      <c r="B12872" s="39" t="n">
        <v>46291</v>
      </c>
      <c r="C12872" s="24" t="s">
        <v>729</v>
      </c>
      <c r="D12872" s="24" t="s">
        <v>826</v>
      </c>
      <c r="E12872" s="24" t="s">
        <v>111</v>
      </c>
      <c r="F12872" s="38" t="n">
        <v>50</v>
      </c>
      <c r="G12872" s="42" t="n">
        <f aca="false">DATE(YEAR(B12872),MONTH(B12872),1)</f>
        <v>46266</v>
      </c>
      <c r="H12872" s="24" t="str">
        <f aca="false">INDEX(Customers!$B$2:$B$601,MATCH(C12872,Customers!$A$2:$A$601,0))</f>
        <v>Central</v>
      </c>
      <c r="I12872" s="43" t="n">
        <f aca="false">ROUND(MIN(INDEX(Assumptions!$D$13:$D$18,MATCH(E12872,Assumptions!$A$13:$A$18,0)),MAX(INDEX(Assumptions!$C$13:$C$18,MATCH(E12872,Assumptions!$A$13:$A$18,0)),INDEX(Assumptions!$B$13:$B$18,MATCH(E12872,Assumptions!$A$13:$A$18,0))*F12872)),2)</f>
        <v>2</v>
      </c>
    </row>
    <row r="12873" customFormat="false" ht="15" hidden="false" customHeight="false" outlineLevel="0" collapsed="false">
      <c r="A12873" s="24" t="s">
        <v>13696</v>
      </c>
      <c r="B12873" s="39" t="n">
        <v>46291</v>
      </c>
      <c r="C12873" s="24" t="s">
        <v>737</v>
      </c>
      <c r="D12873" s="24" t="s">
        <v>173</v>
      </c>
      <c r="E12873" s="24" t="s">
        <v>107</v>
      </c>
      <c r="F12873" s="38" t="n">
        <v>7280</v>
      </c>
      <c r="G12873" s="42" t="n">
        <f aca="false">DATE(YEAR(B12873),MONTH(B12873),1)</f>
        <v>46266</v>
      </c>
      <c r="H12873" s="24" t="str">
        <f aca="false">INDEX(Customers!$B$2:$B$601,MATCH(C12873,Customers!$A$2:$A$601,0))</f>
        <v>Rift Valley</v>
      </c>
      <c r="I12873" s="43" t="n">
        <f aca="false">ROUND(MIN(INDEX(Assumptions!$D$13:$D$18,MATCH(E12873,Assumptions!$A$13:$A$18,0)),MAX(INDEX(Assumptions!$C$13:$C$18,MATCH(E12873,Assumptions!$A$13:$A$18,0)),INDEX(Assumptions!$B$13:$B$18,MATCH(E12873,Assumptions!$A$13:$A$18,0))*F12873)),2)</f>
        <v>0</v>
      </c>
    </row>
    <row r="12874" customFormat="false" ht="15" hidden="false" customHeight="false" outlineLevel="0" collapsed="false">
      <c r="A12874" s="24" t="s">
        <v>13697</v>
      </c>
      <c r="B12874" s="39" t="n">
        <v>46291</v>
      </c>
      <c r="C12874" s="24" t="s">
        <v>743</v>
      </c>
      <c r="D12874" s="24" t="s">
        <v>209</v>
      </c>
      <c r="E12874" s="24" t="s">
        <v>105</v>
      </c>
      <c r="F12874" s="38" t="n">
        <v>6910</v>
      </c>
      <c r="G12874" s="42" t="n">
        <f aca="false">DATE(YEAR(B12874),MONTH(B12874),1)</f>
        <v>46266</v>
      </c>
      <c r="H12874" s="24" t="str">
        <f aca="false">INDEX(Customers!$B$2:$B$601,MATCH(C12874,Customers!$A$2:$A$601,0))</f>
        <v>Eastern</v>
      </c>
      <c r="I12874" s="43" t="n">
        <f aca="false">ROUND(MIN(INDEX(Assumptions!$D$13:$D$18,MATCH(E12874,Assumptions!$A$13:$A$18,0)),MAX(INDEX(Assumptions!$C$13:$C$18,MATCH(E12874,Assumptions!$A$13:$A$18,0)),INDEX(Assumptions!$B$13:$B$18,MATCH(E12874,Assumptions!$A$13:$A$18,0))*F12874)),2)</f>
        <v>103.65</v>
      </c>
    </row>
    <row r="12875" customFormat="false" ht="15" hidden="false" customHeight="false" outlineLevel="0" collapsed="false">
      <c r="A12875" s="24" t="s">
        <v>13698</v>
      </c>
      <c r="B12875" s="39" t="n">
        <v>46291</v>
      </c>
      <c r="C12875" s="24" t="s">
        <v>743</v>
      </c>
      <c r="D12875" s="24" t="s">
        <v>826</v>
      </c>
      <c r="E12875" s="24" t="s">
        <v>103</v>
      </c>
      <c r="F12875" s="38" t="n">
        <v>4350</v>
      </c>
      <c r="G12875" s="42" t="n">
        <f aca="false">DATE(YEAR(B12875),MONTH(B12875),1)</f>
        <v>46266</v>
      </c>
      <c r="H12875" s="24" t="str">
        <f aca="false">INDEX(Customers!$B$2:$B$601,MATCH(C12875,Customers!$A$2:$A$601,0))</f>
        <v>Eastern</v>
      </c>
      <c r="I12875" s="43" t="n">
        <f aca="false">ROUND(MIN(INDEX(Assumptions!$D$13:$D$18,MATCH(E12875,Assumptions!$A$13:$A$18,0)),MAX(INDEX(Assumptions!$C$13:$C$18,MATCH(E12875,Assumptions!$A$13:$A$18,0)),INDEX(Assumptions!$B$13:$B$18,MATCH(E12875,Assumptions!$A$13:$A$18,0))*F12875)),2)</f>
        <v>43.5</v>
      </c>
    </row>
    <row r="12876" customFormat="false" ht="15" hidden="false" customHeight="false" outlineLevel="0" collapsed="false">
      <c r="A12876" s="24" t="s">
        <v>13699</v>
      </c>
      <c r="B12876" s="39" t="n">
        <v>46291</v>
      </c>
      <c r="C12876" s="24" t="s">
        <v>762</v>
      </c>
      <c r="D12876" s="24" t="s">
        <v>826</v>
      </c>
      <c r="E12876" s="24" t="s">
        <v>103</v>
      </c>
      <c r="F12876" s="38" t="n">
        <v>1310</v>
      </c>
      <c r="G12876" s="42" t="n">
        <f aca="false">DATE(YEAR(B12876),MONTH(B12876),1)</f>
        <v>46266</v>
      </c>
      <c r="H12876" s="24" t="str">
        <f aca="false">INDEX(Customers!$B$2:$B$601,MATCH(C12876,Customers!$A$2:$A$601,0))</f>
        <v>Western</v>
      </c>
      <c r="I12876" s="43" t="n">
        <f aca="false">ROUND(MIN(INDEX(Assumptions!$D$13:$D$18,MATCH(E12876,Assumptions!$A$13:$A$18,0)),MAX(INDEX(Assumptions!$C$13:$C$18,MATCH(E12876,Assumptions!$A$13:$A$18,0)),INDEX(Assumptions!$B$13:$B$18,MATCH(E12876,Assumptions!$A$13:$A$18,0))*F12876)),2)</f>
        <v>13.1</v>
      </c>
    </row>
    <row r="12877" customFormat="false" ht="15" hidden="false" customHeight="false" outlineLevel="0" collapsed="false">
      <c r="A12877" s="24" t="s">
        <v>13700</v>
      </c>
      <c r="B12877" s="39" t="n">
        <v>46291</v>
      </c>
      <c r="C12877" s="24" t="s">
        <v>766</v>
      </c>
      <c r="D12877" s="24" t="s">
        <v>826</v>
      </c>
      <c r="E12877" s="24" t="s">
        <v>113</v>
      </c>
      <c r="F12877" s="38" t="n">
        <v>250</v>
      </c>
      <c r="G12877" s="42" t="n">
        <f aca="false">DATE(YEAR(B12877),MONTH(B12877),1)</f>
        <v>46266</v>
      </c>
      <c r="H12877" s="24" t="str">
        <f aca="false">INDEX(Customers!$B$2:$B$601,MATCH(C12877,Customers!$A$2:$A$601,0))</f>
        <v>Rift Valley</v>
      </c>
      <c r="I12877" s="43" t="n">
        <f aca="false">ROUND(MIN(INDEX(Assumptions!$D$13:$D$18,MATCH(E12877,Assumptions!$A$13:$A$18,0)),MAX(INDEX(Assumptions!$C$13:$C$18,MATCH(E12877,Assumptions!$A$13:$A$18,0)),INDEX(Assumptions!$B$13:$B$18,MATCH(E12877,Assumptions!$A$13:$A$18,0))*F12877)),2)</f>
        <v>12.5</v>
      </c>
    </row>
    <row r="12878" customFormat="false" ht="15" hidden="false" customHeight="false" outlineLevel="0" collapsed="false">
      <c r="A12878" s="24" t="s">
        <v>13701</v>
      </c>
      <c r="B12878" s="39" t="n">
        <v>46291</v>
      </c>
      <c r="C12878" s="24" t="s">
        <v>783</v>
      </c>
      <c r="D12878" s="24" t="s">
        <v>826</v>
      </c>
      <c r="E12878" s="24" t="s">
        <v>109</v>
      </c>
      <c r="F12878" s="38" t="n">
        <v>1550</v>
      </c>
      <c r="G12878" s="42" t="n">
        <f aca="false">DATE(YEAR(B12878),MONTH(B12878),1)</f>
        <v>46266</v>
      </c>
      <c r="H12878" s="24" t="str">
        <f aca="false">INDEX(Customers!$B$2:$B$601,MATCH(C12878,Customers!$A$2:$A$601,0))</f>
        <v>Nairobi</v>
      </c>
      <c r="I12878" s="43" t="n">
        <f aca="false">ROUND(MIN(INDEX(Assumptions!$D$13:$D$18,MATCH(E12878,Assumptions!$A$13:$A$18,0)),MAX(INDEX(Assumptions!$C$13:$C$18,MATCH(E12878,Assumptions!$A$13:$A$18,0)),INDEX(Assumptions!$B$13:$B$18,MATCH(E12878,Assumptions!$A$13:$A$18,0))*F12878)),2)</f>
        <v>6.2</v>
      </c>
    </row>
    <row r="12879" customFormat="false" ht="15" hidden="false" customHeight="false" outlineLevel="0" collapsed="false">
      <c r="A12879" s="24" t="s">
        <v>13702</v>
      </c>
      <c r="B12879" s="39" t="n">
        <v>46291</v>
      </c>
      <c r="C12879" s="24" t="s">
        <v>785</v>
      </c>
      <c r="D12879" s="24" t="s">
        <v>163</v>
      </c>
      <c r="E12879" s="24" t="s">
        <v>107</v>
      </c>
      <c r="F12879" s="38" t="n">
        <v>20290</v>
      </c>
      <c r="G12879" s="42" t="n">
        <f aca="false">DATE(YEAR(B12879),MONTH(B12879),1)</f>
        <v>46266</v>
      </c>
      <c r="H12879" s="24" t="str">
        <f aca="false">INDEX(Customers!$B$2:$B$601,MATCH(C12879,Customers!$A$2:$A$601,0))</f>
        <v>Central</v>
      </c>
      <c r="I12879" s="43" t="n">
        <f aca="false">ROUND(MIN(INDEX(Assumptions!$D$13:$D$18,MATCH(E12879,Assumptions!$A$13:$A$18,0)),MAX(INDEX(Assumptions!$C$13:$C$18,MATCH(E12879,Assumptions!$A$13:$A$18,0)),INDEX(Assumptions!$B$13:$B$18,MATCH(E12879,Assumptions!$A$13:$A$18,0))*F12879)),2)</f>
        <v>0</v>
      </c>
    </row>
    <row r="12880" customFormat="false" ht="15" hidden="false" customHeight="false" outlineLevel="0" collapsed="false">
      <c r="A12880" s="24" t="s">
        <v>13703</v>
      </c>
      <c r="B12880" s="39" t="n">
        <v>46291</v>
      </c>
      <c r="C12880" s="24" t="s">
        <v>786</v>
      </c>
      <c r="D12880" s="24" t="s">
        <v>826</v>
      </c>
      <c r="E12880" s="24" t="s">
        <v>109</v>
      </c>
      <c r="F12880" s="38" t="n">
        <v>1040</v>
      </c>
      <c r="G12880" s="42" t="n">
        <f aca="false">DATE(YEAR(B12880),MONTH(B12880),1)</f>
        <v>46266</v>
      </c>
      <c r="H12880" s="24" t="str">
        <f aca="false">INDEX(Customers!$B$2:$B$601,MATCH(C12880,Customers!$A$2:$A$601,0))</f>
        <v>Rift Valley</v>
      </c>
      <c r="I12880" s="43" t="n">
        <f aca="false">ROUND(MIN(INDEX(Assumptions!$D$13:$D$18,MATCH(E12880,Assumptions!$A$13:$A$18,0)),MAX(INDEX(Assumptions!$C$13:$C$18,MATCH(E12880,Assumptions!$A$13:$A$18,0)),INDEX(Assumptions!$B$13:$B$18,MATCH(E12880,Assumptions!$A$13:$A$18,0))*F12880)),2)</f>
        <v>4.16</v>
      </c>
    </row>
    <row r="12881" customFormat="false" ht="15" hidden="false" customHeight="false" outlineLevel="0" collapsed="false">
      <c r="A12881" s="24" t="s">
        <v>13704</v>
      </c>
      <c r="B12881" s="39" t="n">
        <v>46291</v>
      </c>
      <c r="C12881" s="24" t="s">
        <v>787</v>
      </c>
      <c r="D12881" s="24" t="s">
        <v>826</v>
      </c>
      <c r="E12881" s="24" t="s">
        <v>111</v>
      </c>
      <c r="F12881" s="38" t="n">
        <v>50</v>
      </c>
      <c r="G12881" s="42" t="n">
        <f aca="false">DATE(YEAR(B12881),MONTH(B12881),1)</f>
        <v>46266</v>
      </c>
      <c r="H12881" s="24" t="str">
        <f aca="false">INDEX(Customers!$B$2:$B$601,MATCH(C12881,Customers!$A$2:$A$601,0))</f>
        <v>Eastern</v>
      </c>
      <c r="I12881" s="43" t="n">
        <f aca="false">ROUND(MIN(INDEX(Assumptions!$D$13:$D$18,MATCH(E12881,Assumptions!$A$13:$A$18,0)),MAX(INDEX(Assumptions!$C$13:$C$18,MATCH(E12881,Assumptions!$A$13:$A$18,0)),INDEX(Assumptions!$B$13:$B$18,MATCH(E12881,Assumptions!$A$13:$A$18,0))*F12881)),2)</f>
        <v>2</v>
      </c>
    </row>
    <row r="12882" customFormat="false" ht="15" hidden="false" customHeight="false" outlineLevel="0" collapsed="false">
      <c r="A12882" s="24" t="s">
        <v>13705</v>
      </c>
      <c r="B12882" s="39" t="n">
        <v>46291</v>
      </c>
      <c r="C12882" s="24" t="s">
        <v>803</v>
      </c>
      <c r="D12882" s="24" t="s">
        <v>826</v>
      </c>
      <c r="E12882" s="24" t="s">
        <v>111</v>
      </c>
      <c r="F12882" s="38" t="n">
        <v>100</v>
      </c>
      <c r="G12882" s="42" t="n">
        <f aca="false">DATE(YEAR(B12882),MONTH(B12882),1)</f>
        <v>46266</v>
      </c>
      <c r="H12882" s="24" t="str">
        <f aca="false">INDEX(Customers!$B$2:$B$601,MATCH(C12882,Customers!$A$2:$A$601,0))</f>
        <v>Nairobi</v>
      </c>
      <c r="I12882" s="43" t="n">
        <f aca="false">ROUND(MIN(INDEX(Assumptions!$D$13:$D$18,MATCH(E12882,Assumptions!$A$13:$A$18,0)),MAX(INDEX(Assumptions!$C$13:$C$18,MATCH(E12882,Assumptions!$A$13:$A$18,0)),INDEX(Assumptions!$B$13:$B$18,MATCH(E12882,Assumptions!$A$13:$A$18,0))*F12882)),2)</f>
        <v>4</v>
      </c>
    </row>
    <row r="12883" customFormat="false" ht="15" hidden="false" customHeight="false" outlineLevel="0" collapsed="false">
      <c r="A12883" s="24" t="s">
        <v>13706</v>
      </c>
      <c r="B12883" s="39" t="n">
        <v>46291</v>
      </c>
      <c r="C12883" s="24" t="s">
        <v>807</v>
      </c>
      <c r="D12883" s="24" t="s">
        <v>164</v>
      </c>
      <c r="E12883" s="24" t="s">
        <v>105</v>
      </c>
      <c r="F12883" s="38" t="n">
        <v>6720</v>
      </c>
      <c r="G12883" s="42" t="n">
        <f aca="false">DATE(YEAR(B12883),MONTH(B12883),1)</f>
        <v>46266</v>
      </c>
      <c r="H12883" s="24" t="str">
        <f aca="false">INDEX(Customers!$B$2:$B$601,MATCH(C12883,Customers!$A$2:$A$601,0))</f>
        <v>Nairobi</v>
      </c>
      <c r="I12883" s="43" t="n">
        <f aca="false">ROUND(MIN(INDEX(Assumptions!$D$13:$D$18,MATCH(E12883,Assumptions!$A$13:$A$18,0)),MAX(INDEX(Assumptions!$C$13:$C$18,MATCH(E12883,Assumptions!$A$13:$A$18,0)),INDEX(Assumptions!$B$13:$B$18,MATCH(E12883,Assumptions!$A$13:$A$18,0))*F12883)),2)</f>
        <v>100.8</v>
      </c>
    </row>
    <row r="12884" customFormat="false" ht="15" hidden="false" customHeight="false" outlineLevel="0" collapsed="false">
      <c r="A12884" s="24" t="s">
        <v>13707</v>
      </c>
      <c r="B12884" s="39" t="n">
        <v>46291</v>
      </c>
      <c r="C12884" s="24" t="s">
        <v>810</v>
      </c>
      <c r="D12884" s="24" t="s">
        <v>826</v>
      </c>
      <c r="E12884" s="24" t="s">
        <v>109</v>
      </c>
      <c r="F12884" s="38" t="n">
        <v>6180</v>
      </c>
      <c r="G12884" s="42" t="n">
        <f aca="false">DATE(YEAR(B12884),MONTH(B12884),1)</f>
        <v>46266</v>
      </c>
      <c r="H12884" s="24" t="str">
        <f aca="false">INDEX(Customers!$B$2:$B$601,MATCH(C12884,Customers!$A$2:$A$601,0))</f>
        <v>Central</v>
      </c>
      <c r="I12884" s="43" t="n">
        <f aca="false">ROUND(MIN(INDEX(Assumptions!$D$13:$D$18,MATCH(E12884,Assumptions!$A$13:$A$18,0)),MAX(INDEX(Assumptions!$C$13:$C$18,MATCH(E12884,Assumptions!$A$13:$A$18,0)),INDEX(Assumptions!$B$13:$B$18,MATCH(E12884,Assumptions!$A$13:$A$18,0))*F12884)),2)</f>
        <v>24.72</v>
      </c>
    </row>
    <row r="12885" customFormat="false" ht="15" hidden="false" customHeight="false" outlineLevel="0" collapsed="false">
      <c r="A12885" s="24" t="s">
        <v>13708</v>
      </c>
      <c r="B12885" s="39" t="n">
        <v>46291</v>
      </c>
      <c r="C12885" s="24" t="s">
        <v>816</v>
      </c>
      <c r="D12885" s="24" t="s">
        <v>826</v>
      </c>
      <c r="E12885" s="24" t="s">
        <v>103</v>
      </c>
      <c r="F12885" s="38" t="n">
        <v>2180</v>
      </c>
      <c r="G12885" s="42" t="n">
        <f aca="false">DATE(YEAR(B12885),MONTH(B12885),1)</f>
        <v>46266</v>
      </c>
      <c r="H12885" s="24" t="str">
        <f aca="false">INDEX(Customers!$B$2:$B$601,MATCH(C12885,Customers!$A$2:$A$601,0))</f>
        <v>Nairobi</v>
      </c>
      <c r="I12885" s="43" t="n">
        <f aca="false">ROUND(MIN(INDEX(Assumptions!$D$13:$D$18,MATCH(E12885,Assumptions!$A$13:$A$18,0)),MAX(INDEX(Assumptions!$C$13:$C$18,MATCH(E12885,Assumptions!$A$13:$A$18,0)),INDEX(Assumptions!$B$13:$B$18,MATCH(E12885,Assumptions!$A$13:$A$18,0))*F12885)),2)</f>
        <v>21.8</v>
      </c>
    </row>
    <row r="12886" customFormat="false" ht="15" hidden="false" customHeight="false" outlineLevel="0" collapsed="false">
      <c r="A12886" s="24" t="s">
        <v>13709</v>
      </c>
      <c r="B12886" s="39" t="n">
        <v>46292</v>
      </c>
      <c r="C12886" s="24" t="s">
        <v>249</v>
      </c>
      <c r="D12886" s="24" t="s">
        <v>171</v>
      </c>
      <c r="E12886" s="24" t="s">
        <v>105</v>
      </c>
      <c r="F12886" s="38" t="n">
        <v>8770</v>
      </c>
      <c r="G12886" s="42" t="n">
        <f aca="false">DATE(YEAR(B12886),MONTH(B12886),1)</f>
        <v>46266</v>
      </c>
      <c r="H12886" s="24" t="str">
        <f aca="false">INDEX(Customers!$B$2:$B$601,MATCH(C12886,Customers!$A$2:$A$601,0))</f>
        <v>Central</v>
      </c>
      <c r="I12886" s="43" t="n">
        <f aca="false">ROUND(MIN(INDEX(Assumptions!$D$13:$D$18,MATCH(E12886,Assumptions!$A$13:$A$18,0)),MAX(INDEX(Assumptions!$C$13:$C$18,MATCH(E12886,Assumptions!$A$13:$A$18,0)),INDEX(Assumptions!$B$13:$B$18,MATCH(E12886,Assumptions!$A$13:$A$18,0))*F12886)),2)</f>
        <v>131.55</v>
      </c>
    </row>
    <row r="12887" customFormat="false" ht="15" hidden="false" customHeight="false" outlineLevel="0" collapsed="false">
      <c r="A12887" s="24" t="s">
        <v>13710</v>
      </c>
      <c r="B12887" s="39" t="n">
        <v>46292</v>
      </c>
      <c r="C12887" s="24" t="s">
        <v>251</v>
      </c>
      <c r="D12887" s="24" t="s">
        <v>156</v>
      </c>
      <c r="E12887" s="24" t="s">
        <v>107</v>
      </c>
      <c r="F12887" s="38" t="n">
        <v>34170</v>
      </c>
      <c r="G12887" s="42" t="n">
        <f aca="false">DATE(YEAR(B12887),MONTH(B12887),1)</f>
        <v>46266</v>
      </c>
      <c r="H12887" s="24" t="str">
        <f aca="false">INDEX(Customers!$B$2:$B$601,MATCH(C12887,Customers!$A$2:$A$601,0))</f>
        <v>Nairobi</v>
      </c>
      <c r="I12887" s="43" t="n">
        <f aca="false">ROUND(MIN(INDEX(Assumptions!$D$13:$D$18,MATCH(E12887,Assumptions!$A$13:$A$18,0)),MAX(INDEX(Assumptions!$C$13:$C$18,MATCH(E12887,Assumptions!$A$13:$A$18,0)),INDEX(Assumptions!$B$13:$B$18,MATCH(E12887,Assumptions!$A$13:$A$18,0))*F12887)),2)</f>
        <v>0</v>
      </c>
    </row>
    <row r="12888" customFormat="false" ht="15" hidden="false" customHeight="false" outlineLevel="0" collapsed="false">
      <c r="A12888" s="24" t="s">
        <v>13711</v>
      </c>
      <c r="B12888" s="39" t="n">
        <v>46292</v>
      </c>
      <c r="C12888" s="24" t="s">
        <v>254</v>
      </c>
      <c r="D12888" s="24" t="s">
        <v>174</v>
      </c>
      <c r="E12888" s="24" t="s">
        <v>105</v>
      </c>
      <c r="F12888" s="38" t="n">
        <v>2650</v>
      </c>
      <c r="G12888" s="42" t="n">
        <f aca="false">DATE(YEAR(B12888),MONTH(B12888),1)</f>
        <v>46266</v>
      </c>
      <c r="H12888" s="24" t="str">
        <f aca="false">INDEX(Customers!$B$2:$B$601,MATCH(C12888,Customers!$A$2:$A$601,0))</f>
        <v>Rift Valley</v>
      </c>
      <c r="I12888" s="43" t="n">
        <f aca="false">ROUND(MIN(INDEX(Assumptions!$D$13:$D$18,MATCH(E12888,Assumptions!$A$13:$A$18,0)),MAX(INDEX(Assumptions!$C$13:$C$18,MATCH(E12888,Assumptions!$A$13:$A$18,0)),INDEX(Assumptions!$B$13:$B$18,MATCH(E12888,Assumptions!$A$13:$A$18,0))*F12888)),2)</f>
        <v>39.75</v>
      </c>
    </row>
    <row r="12889" customFormat="false" ht="15" hidden="false" customHeight="false" outlineLevel="0" collapsed="false">
      <c r="A12889" s="24" t="s">
        <v>13712</v>
      </c>
      <c r="B12889" s="39" t="n">
        <v>46292</v>
      </c>
      <c r="C12889" s="24" t="s">
        <v>274</v>
      </c>
      <c r="D12889" s="24" t="s">
        <v>826</v>
      </c>
      <c r="E12889" s="24" t="s">
        <v>103</v>
      </c>
      <c r="F12889" s="38" t="n">
        <v>1440</v>
      </c>
      <c r="G12889" s="42" t="n">
        <f aca="false">DATE(YEAR(B12889),MONTH(B12889),1)</f>
        <v>46266</v>
      </c>
      <c r="H12889" s="24" t="str">
        <f aca="false">INDEX(Customers!$B$2:$B$601,MATCH(C12889,Customers!$A$2:$A$601,0))</f>
        <v>Rift Valley</v>
      </c>
      <c r="I12889" s="43" t="n">
        <f aca="false">ROUND(MIN(INDEX(Assumptions!$D$13:$D$18,MATCH(E12889,Assumptions!$A$13:$A$18,0)),MAX(INDEX(Assumptions!$C$13:$C$18,MATCH(E12889,Assumptions!$A$13:$A$18,0)),INDEX(Assumptions!$B$13:$B$18,MATCH(E12889,Assumptions!$A$13:$A$18,0))*F12889)),2)</f>
        <v>14.4</v>
      </c>
    </row>
    <row r="12890" customFormat="false" ht="15" hidden="false" customHeight="false" outlineLevel="0" collapsed="false">
      <c r="A12890" s="24" t="s">
        <v>13713</v>
      </c>
      <c r="B12890" s="39" t="n">
        <v>46292</v>
      </c>
      <c r="C12890" s="24" t="s">
        <v>285</v>
      </c>
      <c r="D12890" s="24" t="s">
        <v>826</v>
      </c>
      <c r="E12890" s="24" t="s">
        <v>109</v>
      </c>
      <c r="F12890" s="38" t="n">
        <v>3540</v>
      </c>
      <c r="G12890" s="42" t="n">
        <f aca="false">DATE(YEAR(B12890),MONTH(B12890),1)</f>
        <v>46266</v>
      </c>
      <c r="H12890" s="24" t="str">
        <f aca="false">INDEX(Customers!$B$2:$B$601,MATCH(C12890,Customers!$A$2:$A$601,0))</f>
        <v>Eastern</v>
      </c>
      <c r="I12890" s="43" t="n">
        <f aca="false">ROUND(MIN(INDEX(Assumptions!$D$13:$D$18,MATCH(E12890,Assumptions!$A$13:$A$18,0)),MAX(INDEX(Assumptions!$C$13:$C$18,MATCH(E12890,Assumptions!$A$13:$A$18,0)),INDEX(Assumptions!$B$13:$B$18,MATCH(E12890,Assumptions!$A$13:$A$18,0))*F12890)),2)</f>
        <v>14.16</v>
      </c>
    </row>
    <row r="12891" customFormat="false" ht="15" hidden="false" customHeight="false" outlineLevel="0" collapsed="false">
      <c r="A12891" s="24" t="s">
        <v>13714</v>
      </c>
      <c r="B12891" s="39" t="n">
        <v>46292</v>
      </c>
      <c r="C12891" s="24" t="s">
        <v>295</v>
      </c>
      <c r="D12891" s="24" t="s">
        <v>826</v>
      </c>
      <c r="E12891" s="24" t="s">
        <v>111</v>
      </c>
      <c r="F12891" s="38" t="n">
        <v>100</v>
      </c>
      <c r="G12891" s="42" t="n">
        <f aca="false">DATE(YEAR(B12891),MONTH(B12891),1)</f>
        <v>46266</v>
      </c>
      <c r="H12891" s="24" t="str">
        <f aca="false">INDEX(Customers!$B$2:$B$601,MATCH(C12891,Customers!$A$2:$A$601,0))</f>
        <v>Eastern</v>
      </c>
      <c r="I12891" s="43" t="n">
        <f aca="false">ROUND(MIN(INDEX(Assumptions!$D$13:$D$18,MATCH(E12891,Assumptions!$A$13:$A$18,0)),MAX(INDEX(Assumptions!$C$13:$C$18,MATCH(E12891,Assumptions!$A$13:$A$18,0)),INDEX(Assumptions!$B$13:$B$18,MATCH(E12891,Assumptions!$A$13:$A$18,0))*F12891)),2)</f>
        <v>4</v>
      </c>
    </row>
    <row r="12892" customFormat="false" ht="15" hidden="false" customHeight="false" outlineLevel="0" collapsed="false">
      <c r="A12892" s="24" t="s">
        <v>13715</v>
      </c>
      <c r="B12892" s="39" t="n">
        <v>46292</v>
      </c>
      <c r="C12892" s="24" t="s">
        <v>296</v>
      </c>
      <c r="D12892" s="24" t="s">
        <v>190</v>
      </c>
      <c r="E12892" s="24" t="s">
        <v>107</v>
      </c>
      <c r="F12892" s="38" t="n">
        <v>2500</v>
      </c>
      <c r="G12892" s="42" t="n">
        <f aca="false">DATE(YEAR(B12892),MONTH(B12892),1)</f>
        <v>46266</v>
      </c>
      <c r="H12892" s="24" t="str">
        <f aca="false">INDEX(Customers!$B$2:$B$601,MATCH(C12892,Customers!$A$2:$A$601,0))</f>
        <v>Coast</v>
      </c>
      <c r="I12892" s="43" t="n">
        <f aca="false">ROUND(MIN(INDEX(Assumptions!$D$13:$D$18,MATCH(E12892,Assumptions!$A$13:$A$18,0)),MAX(INDEX(Assumptions!$C$13:$C$18,MATCH(E12892,Assumptions!$A$13:$A$18,0)),INDEX(Assumptions!$B$13:$B$18,MATCH(E12892,Assumptions!$A$13:$A$18,0))*F12892)),2)</f>
        <v>0</v>
      </c>
    </row>
    <row r="12893" customFormat="false" ht="15" hidden="false" customHeight="false" outlineLevel="0" collapsed="false">
      <c r="A12893" s="24" t="s">
        <v>13716</v>
      </c>
      <c r="B12893" s="39" t="n">
        <v>46292</v>
      </c>
      <c r="C12893" s="24" t="s">
        <v>317</v>
      </c>
      <c r="D12893" s="24" t="s">
        <v>826</v>
      </c>
      <c r="E12893" s="24" t="s">
        <v>113</v>
      </c>
      <c r="F12893" s="38" t="n">
        <v>500</v>
      </c>
      <c r="G12893" s="42" t="n">
        <f aca="false">DATE(YEAR(B12893),MONTH(B12893),1)</f>
        <v>46266</v>
      </c>
      <c r="H12893" s="24" t="str">
        <f aca="false">INDEX(Customers!$B$2:$B$601,MATCH(C12893,Customers!$A$2:$A$601,0))</f>
        <v>Rift Valley</v>
      </c>
      <c r="I12893" s="43" t="n">
        <f aca="false">ROUND(MIN(INDEX(Assumptions!$D$13:$D$18,MATCH(E12893,Assumptions!$A$13:$A$18,0)),MAX(INDEX(Assumptions!$C$13:$C$18,MATCH(E12893,Assumptions!$A$13:$A$18,0)),INDEX(Assumptions!$B$13:$B$18,MATCH(E12893,Assumptions!$A$13:$A$18,0))*F12893)),2)</f>
        <v>25</v>
      </c>
    </row>
    <row r="12894" customFormat="false" ht="15" hidden="false" customHeight="false" outlineLevel="0" collapsed="false">
      <c r="A12894" s="24" t="s">
        <v>13717</v>
      </c>
      <c r="B12894" s="39" t="n">
        <v>46292</v>
      </c>
      <c r="C12894" s="24" t="s">
        <v>320</v>
      </c>
      <c r="D12894" s="24" t="s">
        <v>826</v>
      </c>
      <c r="E12894" s="24" t="s">
        <v>109</v>
      </c>
      <c r="F12894" s="38" t="n">
        <v>2370</v>
      </c>
      <c r="G12894" s="42" t="n">
        <f aca="false">DATE(YEAR(B12894),MONTH(B12894),1)</f>
        <v>46266</v>
      </c>
      <c r="H12894" s="24" t="str">
        <f aca="false">INDEX(Customers!$B$2:$B$601,MATCH(C12894,Customers!$A$2:$A$601,0))</f>
        <v>Rift Valley</v>
      </c>
      <c r="I12894" s="43" t="n">
        <f aca="false">ROUND(MIN(INDEX(Assumptions!$D$13:$D$18,MATCH(E12894,Assumptions!$A$13:$A$18,0)),MAX(INDEX(Assumptions!$C$13:$C$18,MATCH(E12894,Assumptions!$A$13:$A$18,0)),INDEX(Assumptions!$B$13:$B$18,MATCH(E12894,Assumptions!$A$13:$A$18,0))*F12894)),2)</f>
        <v>9.48</v>
      </c>
    </row>
    <row r="12895" customFormat="false" ht="15" hidden="false" customHeight="false" outlineLevel="0" collapsed="false">
      <c r="A12895" s="24" t="s">
        <v>13718</v>
      </c>
      <c r="B12895" s="39" t="n">
        <v>46292</v>
      </c>
      <c r="C12895" s="24" t="s">
        <v>322</v>
      </c>
      <c r="D12895" s="24" t="s">
        <v>826</v>
      </c>
      <c r="E12895" s="24" t="s">
        <v>111</v>
      </c>
      <c r="F12895" s="38" t="n">
        <v>20</v>
      </c>
      <c r="G12895" s="42" t="n">
        <f aca="false">DATE(YEAR(B12895),MONTH(B12895),1)</f>
        <v>46266</v>
      </c>
      <c r="H12895" s="24" t="str">
        <f aca="false">INDEX(Customers!$B$2:$B$601,MATCH(C12895,Customers!$A$2:$A$601,0))</f>
        <v>Nairobi</v>
      </c>
      <c r="I12895" s="43" t="n">
        <f aca="false">ROUND(MIN(INDEX(Assumptions!$D$13:$D$18,MATCH(E12895,Assumptions!$A$13:$A$18,0)),MAX(INDEX(Assumptions!$C$13:$C$18,MATCH(E12895,Assumptions!$A$13:$A$18,0)),INDEX(Assumptions!$B$13:$B$18,MATCH(E12895,Assumptions!$A$13:$A$18,0))*F12895)),2)</f>
        <v>0.8</v>
      </c>
    </row>
    <row r="12896" customFormat="false" ht="15" hidden="false" customHeight="false" outlineLevel="0" collapsed="false">
      <c r="A12896" s="24" t="s">
        <v>13719</v>
      </c>
      <c r="B12896" s="39" t="n">
        <v>46292</v>
      </c>
      <c r="C12896" s="24" t="s">
        <v>328</v>
      </c>
      <c r="D12896" s="24" t="s">
        <v>199</v>
      </c>
      <c r="E12896" s="24" t="s">
        <v>105</v>
      </c>
      <c r="F12896" s="38" t="n">
        <v>2850</v>
      </c>
      <c r="G12896" s="42" t="n">
        <f aca="false">DATE(YEAR(B12896),MONTH(B12896),1)</f>
        <v>46266</v>
      </c>
      <c r="H12896" s="24" t="str">
        <f aca="false">INDEX(Customers!$B$2:$B$601,MATCH(C12896,Customers!$A$2:$A$601,0))</f>
        <v>Western</v>
      </c>
      <c r="I12896" s="43" t="n">
        <f aca="false">ROUND(MIN(INDEX(Assumptions!$D$13:$D$18,MATCH(E12896,Assumptions!$A$13:$A$18,0)),MAX(INDEX(Assumptions!$C$13:$C$18,MATCH(E12896,Assumptions!$A$13:$A$18,0)),INDEX(Assumptions!$B$13:$B$18,MATCH(E12896,Assumptions!$A$13:$A$18,0))*F12896)),2)</f>
        <v>42.75</v>
      </c>
    </row>
    <row r="12897" customFormat="false" ht="15" hidden="false" customHeight="false" outlineLevel="0" collapsed="false">
      <c r="A12897" s="24" t="s">
        <v>13720</v>
      </c>
      <c r="B12897" s="39" t="n">
        <v>46292</v>
      </c>
      <c r="C12897" s="24" t="s">
        <v>328</v>
      </c>
      <c r="D12897" s="24" t="s">
        <v>826</v>
      </c>
      <c r="E12897" s="24" t="s">
        <v>103</v>
      </c>
      <c r="F12897" s="38" t="n">
        <v>2050</v>
      </c>
      <c r="G12897" s="42" t="n">
        <f aca="false">DATE(YEAR(B12897),MONTH(B12897),1)</f>
        <v>46266</v>
      </c>
      <c r="H12897" s="24" t="str">
        <f aca="false">INDEX(Customers!$B$2:$B$601,MATCH(C12897,Customers!$A$2:$A$601,0))</f>
        <v>Western</v>
      </c>
      <c r="I12897" s="43" t="n">
        <f aca="false">ROUND(MIN(INDEX(Assumptions!$D$13:$D$18,MATCH(E12897,Assumptions!$A$13:$A$18,0)),MAX(INDEX(Assumptions!$C$13:$C$18,MATCH(E12897,Assumptions!$A$13:$A$18,0)),INDEX(Assumptions!$B$13:$B$18,MATCH(E12897,Assumptions!$A$13:$A$18,0))*F12897)),2)</f>
        <v>20.5</v>
      </c>
    </row>
    <row r="12898" customFormat="false" ht="15" hidden="false" customHeight="false" outlineLevel="0" collapsed="false">
      <c r="A12898" s="24" t="s">
        <v>13721</v>
      </c>
      <c r="B12898" s="39" t="n">
        <v>46292</v>
      </c>
      <c r="C12898" s="24" t="s">
        <v>339</v>
      </c>
      <c r="D12898" s="24" t="s">
        <v>826</v>
      </c>
      <c r="E12898" s="24" t="s">
        <v>109</v>
      </c>
      <c r="F12898" s="38" t="n">
        <v>4800</v>
      </c>
      <c r="G12898" s="42" t="n">
        <f aca="false">DATE(YEAR(B12898),MONTH(B12898),1)</f>
        <v>46266</v>
      </c>
      <c r="H12898" s="24" t="str">
        <f aca="false">INDEX(Customers!$B$2:$B$601,MATCH(C12898,Customers!$A$2:$A$601,0))</f>
        <v>Nairobi</v>
      </c>
      <c r="I12898" s="43" t="n">
        <f aca="false">ROUND(MIN(INDEX(Assumptions!$D$13:$D$18,MATCH(E12898,Assumptions!$A$13:$A$18,0)),MAX(INDEX(Assumptions!$C$13:$C$18,MATCH(E12898,Assumptions!$A$13:$A$18,0)),INDEX(Assumptions!$B$13:$B$18,MATCH(E12898,Assumptions!$A$13:$A$18,0))*F12898)),2)</f>
        <v>19.2</v>
      </c>
    </row>
    <row r="12899" customFormat="false" ht="15" hidden="false" customHeight="false" outlineLevel="0" collapsed="false">
      <c r="A12899" s="24" t="s">
        <v>13722</v>
      </c>
      <c r="B12899" s="39" t="n">
        <v>46292</v>
      </c>
      <c r="C12899" s="24" t="s">
        <v>361</v>
      </c>
      <c r="D12899" s="24" t="s">
        <v>173</v>
      </c>
      <c r="E12899" s="24" t="s">
        <v>107</v>
      </c>
      <c r="F12899" s="38" t="n">
        <v>3110</v>
      </c>
      <c r="G12899" s="42" t="n">
        <f aca="false">DATE(YEAR(B12899),MONTH(B12899),1)</f>
        <v>46266</v>
      </c>
      <c r="H12899" s="24" t="str">
        <f aca="false">INDEX(Customers!$B$2:$B$601,MATCH(C12899,Customers!$A$2:$A$601,0))</f>
        <v>Rift Valley</v>
      </c>
      <c r="I12899" s="43" t="n">
        <f aca="false">ROUND(MIN(INDEX(Assumptions!$D$13:$D$18,MATCH(E12899,Assumptions!$A$13:$A$18,0)),MAX(INDEX(Assumptions!$C$13:$C$18,MATCH(E12899,Assumptions!$A$13:$A$18,0)),INDEX(Assumptions!$B$13:$B$18,MATCH(E12899,Assumptions!$A$13:$A$18,0))*F12899)),2)</f>
        <v>0</v>
      </c>
    </row>
    <row r="12900" customFormat="false" ht="15" hidden="false" customHeight="false" outlineLevel="0" collapsed="false">
      <c r="A12900" s="24" t="s">
        <v>13723</v>
      </c>
      <c r="B12900" s="39" t="n">
        <v>46292</v>
      </c>
      <c r="C12900" s="24" t="s">
        <v>373</v>
      </c>
      <c r="D12900" s="24" t="s">
        <v>826</v>
      </c>
      <c r="E12900" s="24" t="s">
        <v>103</v>
      </c>
      <c r="F12900" s="38" t="n">
        <v>1280</v>
      </c>
      <c r="G12900" s="42" t="n">
        <f aca="false">DATE(YEAR(B12900),MONTH(B12900),1)</f>
        <v>46266</v>
      </c>
      <c r="H12900" s="24" t="str">
        <f aca="false">INDEX(Customers!$B$2:$B$601,MATCH(C12900,Customers!$A$2:$A$601,0))</f>
        <v>Rift Valley</v>
      </c>
      <c r="I12900" s="43" t="n">
        <f aca="false">ROUND(MIN(INDEX(Assumptions!$D$13:$D$18,MATCH(E12900,Assumptions!$A$13:$A$18,0)),MAX(INDEX(Assumptions!$C$13:$C$18,MATCH(E12900,Assumptions!$A$13:$A$18,0)),INDEX(Assumptions!$B$13:$B$18,MATCH(E12900,Assumptions!$A$13:$A$18,0))*F12900)),2)</f>
        <v>12.8</v>
      </c>
    </row>
    <row r="12901" customFormat="false" ht="15" hidden="false" customHeight="false" outlineLevel="0" collapsed="false">
      <c r="A12901" s="24" t="s">
        <v>13724</v>
      </c>
      <c r="B12901" s="39" t="n">
        <v>46292</v>
      </c>
      <c r="C12901" s="24" t="s">
        <v>391</v>
      </c>
      <c r="D12901" s="24" t="s">
        <v>156</v>
      </c>
      <c r="E12901" s="24" t="s">
        <v>107</v>
      </c>
      <c r="F12901" s="38" t="n">
        <v>13730</v>
      </c>
      <c r="G12901" s="42" t="n">
        <f aca="false">DATE(YEAR(B12901),MONTH(B12901),1)</f>
        <v>46266</v>
      </c>
      <c r="H12901" s="24" t="str">
        <f aca="false">INDEX(Customers!$B$2:$B$601,MATCH(C12901,Customers!$A$2:$A$601,0))</f>
        <v>Nairobi</v>
      </c>
      <c r="I12901" s="43" t="n">
        <f aca="false">ROUND(MIN(INDEX(Assumptions!$D$13:$D$18,MATCH(E12901,Assumptions!$A$13:$A$18,0)),MAX(INDEX(Assumptions!$C$13:$C$18,MATCH(E12901,Assumptions!$A$13:$A$18,0)),INDEX(Assumptions!$B$13:$B$18,MATCH(E12901,Assumptions!$A$13:$A$18,0))*F12901)),2)</f>
        <v>0</v>
      </c>
    </row>
    <row r="12902" customFormat="false" ht="15" hidden="false" customHeight="false" outlineLevel="0" collapsed="false">
      <c r="A12902" s="24" t="s">
        <v>13725</v>
      </c>
      <c r="B12902" s="39" t="n">
        <v>46292</v>
      </c>
      <c r="C12902" s="24" t="s">
        <v>393</v>
      </c>
      <c r="D12902" s="24" t="s">
        <v>174</v>
      </c>
      <c r="E12902" s="24" t="s">
        <v>105</v>
      </c>
      <c r="F12902" s="38" t="n">
        <v>5990</v>
      </c>
      <c r="G12902" s="42" t="n">
        <f aca="false">DATE(YEAR(B12902),MONTH(B12902),1)</f>
        <v>46266</v>
      </c>
      <c r="H12902" s="24" t="str">
        <f aca="false">INDEX(Customers!$B$2:$B$601,MATCH(C12902,Customers!$A$2:$A$601,0))</f>
        <v>Rift Valley</v>
      </c>
      <c r="I12902" s="43" t="n">
        <f aca="false">ROUND(MIN(INDEX(Assumptions!$D$13:$D$18,MATCH(E12902,Assumptions!$A$13:$A$18,0)),MAX(INDEX(Assumptions!$C$13:$C$18,MATCH(E12902,Assumptions!$A$13:$A$18,0)),INDEX(Assumptions!$B$13:$B$18,MATCH(E12902,Assumptions!$A$13:$A$18,0))*F12902)),2)</f>
        <v>89.85</v>
      </c>
    </row>
    <row r="12903" customFormat="false" ht="15" hidden="false" customHeight="false" outlineLevel="0" collapsed="false">
      <c r="A12903" s="24" t="s">
        <v>13726</v>
      </c>
      <c r="B12903" s="39" t="n">
        <v>46292</v>
      </c>
      <c r="C12903" s="24" t="s">
        <v>399</v>
      </c>
      <c r="D12903" s="24" t="s">
        <v>826</v>
      </c>
      <c r="E12903" s="24" t="s">
        <v>103</v>
      </c>
      <c r="F12903" s="38" t="n">
        <v>920</v>
      </c>
      <c r="G12903" s="42" t="n">
        <f aca="false">DATE(YEAR(B12903),MONTH(B12903),1)</f>
        <v>46266</v>
      </c>
      <c r="H12903" s="24" t="str">
        <f aca="false">INDEX(Customers!$B$2:$B$601,MATCH(C12903,Customers!$A$2:$A$601,0))</f>
        <v>Western</v>
      </c>
      <c r="I12903" s="43" t="n">
        <f aca="false">ROUND(MIN(INDEX(Assumptions!$D$13:$D$18,MATCH(E12903,Assumptions!$A$13:$A$18,0)),MAX(INDEX(Assumptions!$C$13:$C$18,MATCH(E12903,Assumptions!$A$13:$A$18,0)),INDEX(Assumptions!$B$13:$B$18,MATCH(E12903,Assumptions!$A$13:$A$18,0))*F12903)),2)</f>
        <v>9.2</v>
      </c>
    </row>
    <row r="12904" customFormat="false" ht="15" hidden="false" customHeight="false" outlineLevel="0" collapsed="false">
      <c r="A12904" s="24" t="s">
        <v>13727</v>
      </c>
      <c r="B12904" s="39" t="n">
        <v>46292</v>
      </c>
      <c r="C12904" s="24" t="s">
        <v>402</v>
      </c>
      <c r="D12904" s="24" t="s">
        <v>826</v>
      </c>
      <c r="E12904" s="24" t="s">
        <v>103</v>
      </c>
      <c r="F12904" s="38" t="n">
        <v>580</v>
      </c>
      <c r="G12904" s="42" t="n">
        <f aca="false">DATE(YEAR(B12904),MONTH(B12904),1)</f>
        <v>46266</v>
      </c>
      <c r="H12904" s="24" t="str">
        <f aca="false">INDEX(Customers!$B$2:$B$601,MATCH(C12904,Customers!$A$2:$A$601,0))</f>
        <v>Coast</v>
      </c>
      <c r="I12904" s="43" t="n">
        <f aca="false">ROUND(MIN(INDEX(Assumptions!$D$13:$D$18,MATCH(E12904,Assumptions!$A$13:$A$18,0)),MAX(INDEX(Assumptions!$C$13:$C$18,MATCH(E12904,Assumptions!$A$13:$A$18,0)),INDEX(Assumptions!$B$13:$B$18,MATCH(E12904,Assumptions!$A$13:$A$18,0))*F12904)),2)</f>
        <v>5.8</v>
      </c>
    </row>
    <row r="12905" customFormat="false" ht="15" hidden="false" customHeight="false" outlineLevel="0" collapsed="false">
      <c r="A12905" s="24" t="s">
        <v>13728</v>
      </c>
      <c r="B12905" s="39" t="n">
        <v>46292</v>
      </c>
      <c r="C12905" s="24" t="s">
        <v>426</v>
      </c>
      <c r="D12905" s="24" t="s">
        <v>195</v>
      </c>
      <c r="E12905" s="24" t="s">
        <v>105</v>
      </c>
      <c r="F12905" s="38" t="n">
        <v>7030</v>
      </c>
      <c r="G12905" s="42" t="n">
        <f aca="false">DATE(YEAR(B12905),MONTH(B12905),1)</f>
        <v>46266</v>
      </c>
      <c r="H12905" s="24" t="str">
        <f aca="false">INDEX(Customers!$B$2:$B$601,MATCH(C12905,Customers!$A$2:$A$601,0))</f>
        <v>Western</v>
      </c>
      <c r="I12905" s="43" t="n">
        <f aca="false">ROUND(MIN(INDEX(Assumptions!$D$13:$D$18,MATCH(E12905,Assumptions!$A$13:$A$18,0)),MAX(INDEX(Assumptions!$C$13:$C$18,MATCH(E12905,Assumptions!$A$13:$A$18,0)),INDEX(Assumptions!$B$13:$B$18,MATCH(E12905,Assumptions!$A$13:$A$18,0))*F12905)),2)</f>
        <v>105.45</v>
      </c>
    </row>
    <row r="12906" customFormat="false" ht="15" hidden="false" customHeight="false" outlineLevel="0" collapsed="false">
      <c r="A12906" s="24" t="s">
        <v>13729</v>
      </c>
      <c r="B12906" s="39" t="n">
        <v>46292</v>
      </c>
      <c r="C12906" s="24" t="s">
        <v>439</v>
      </c>
      <c r="D12906" s="24" t="s">
        <v>174</v>
      </c>
      <c r="E12906" s="24" t="s">
        <v>107</v>
      </c>
      <c r="F12906" s="38" t="n">
        <v>15840</v>
      </c>
      <c r="G12906" s="42" t="n">
        <f aca="false">DATE(YEAR(B12906),MONTH(B12906),1)</f>
        <v>46266</v>
      </c>
      <c r="H12906" s="24" t="str">
        <f aca="false">INDEX(Customers!$B$2:$B$601,MATCH(C12906,Customers!$A$2:$A$601,0))</f>
        <v>Rift Valley</v>
      </c>
      <c r="I12906" s="43" t="n">
        <f aca="false">ROUND(MIN(INDEX(Assumptions!$D$13:$D$18,MATCH(E12906,Assumptions!$A$13:$A$18,0)),MAX(INDEX(Assumptions!$C$13:$C$18,MATCH(E12906,Assumptions!$A$13:$A$18,0)),INDEX(Assumptions!$B$13:$B$18,MATCH(E12906,Assumptions!$A$13:$A$18,0))*F12906)),2)</f>
        <v>0</v>
      </c>
    </row>
    <row r="12907" customFormat="false" ht="15" hidden="false" customHeight="false" outlineLevel="0" collapsed="false">
      <c r="A12907" s="24" t="s">
        <v>13730</v>
      </c>
      <c r="B12907" s="39" t="n">
        <v>46292</v>
      </c>
      <c r="C12907" s="24" t="s">
        <v>446</v>
      </c>
      <c r="D12907" s="24" t="s">
        <v>826</v>
      </c>
      <c r="E12907" s="24" t="s">
        <v>111</v>
      </c>
      <c r="F12907" s="38" t="n">
        <v>500</v>
      </c>
      <c r="G12907" s="42" t="n">
        <f aca="false">DATE(YEAR(B12907),MONTH(B12907),1)</f>
        <v>46266</v>
      </c>
      <c r="H12907" s="24" t="str">
        <f aca="false">INDEX(Customers!$B$2:$B$601,MATCH(C12907,Customers!$A$2:$A$601,0))</f>
        <v>Central</v>
      </c>
      <c r="I12907" s="43" t="n">
        <f aca="false">ROUND(MIN(INDEX(Assumptions!$D$13:$D$18,MATCH(E12907,Assumptions!$A$13:$A$18,0)),MAX(INDEX(Assumptions!$C$13:$C$18,MATCH(E12907,Assumptions!$A$13:$A$18,0)),INDEX(Assumptions!$B$13:$B$18,MATCH(E12907,Assumptions!$A$13:$A$18,0))*F12907)),2)</f>
        <v>20</v>
      </c>
    </row>
    <row r="12908" customFormat="false" ht="15" hidden="false" customHeight="false" outlineLevel="0" collapsed="false">
      <c r="A12908" s="24" t="s">
        <v>13731</v>
      </c>
      <c r="B12908" s="39" t="n">
        <v>46292</v>
      </c>
      <c r="C12908" s="24" t="s">
        <v>458</v>
      </c>
      <c r="D12908" s="24" t="s">
        <v>826</v>
      </c>
      <c r="E12908" s="24" t="s">
        <v>113</v>
      </c>
      <c r="F12908" s="38" t="n">
        <v>250</v>
      </c>
      <c r="G12908" s="42" t="n">
        <f aca="false">DATE(YEAR(B12908),MONTH(B12908),1)</f>
        <v>46266</v>
      </c>
      <c r="H12908" s="24" t="str">
        <f aca="false">INDEX(Customers!$B$2:$B$601,MATCH(C12908,Customers!$A$2:$A$601,0))</f>
        <v>Coast</v>
      </c>
      <c r="I12908" s="43" t="n">
        <f aca="false">ROUND(MIN(INDEX(Assumptions!$D$13:$D$18,MATCH(E12908,Assumptions!$A$13:$A$18,0)),MAX(INDEX(Assumptions!$C$13:$C$18,MATCH(E12908,Assumptions!$A$13:$A$18,0)),INDEX(Assumptions!$B$13:$B$18,MATCH(E12908,Assumptions!$A$13:$A$18,0))*F12908)),2)</f>
        <v>12.5</v>
      </c>
    </row>
    <row r="12909" customFormat="false" ht="15" hidden="false" customHeight="false" outlineLevel="0" collapsed="false">
      <c r="A12909" s="24" t="s">
        <v>13732</v>
      </c>
      <c r="B12909" s="39" t="n">
        <v>46292</v>
      </c>
      <c r="C12909" s="24" t="s">
        <v>467</v>
      </c>
      <c r="D12909" s="24" t="s">
        <v>826</v>
      </c>
      <c r="E12909" s="24" t="s">
        <v>103</v>
      </c>
      <c r="F12909" s="38" t="n">
        <v>16250</v>
      </c>
      <c r="G12909" s="42" t="n">
        <f aca="false">DATE(YEAR(B12909),MONTH(B12909),1)</f>
        <v>46266</v>
      </c>
      <c r="H12909" s="24" t="str">
        <f aca="false">INDEX(Customers!$B$2:$B$601,MATCH(C12909,Customers!$A$2:$A$601,0))</f>
        <v>Rift Valley</v>
      </c>
      <c r="I12909" s="43" t="n">
        <f aca="false">ROUND(MIN(INDEX(Assumptions!$D$13:$D$18,MATCH(E12909,Assumptions!$A$13:$A$18,0)),MAX(INDEX(Assumptions!$C$13:$C$18,MATCH(E12909,Assumptions!$A$13:$A$18,0)),INDEX(Assumptions!$B$13:$B$18,MATCH(E12909,Assumptions!$A$13:$A$18,0))*F12909)),2)</f>
        <v>105</v>
      </c>
    </row>
    <row r="12910" customFormat="false" ht="15" hidden="false" customHeight="false" outlineLevel="0" collapsed="false">
      <c r="A12910" s="24" t="s">
        <v>13733</v>
      </c>
      <c r="B12910" s="39" t="n">
        <v>46292</v>
      </c>
      <c r="C12910" s="24" t="s">
        <v>515</v>
      </c>
      <c r="D12910" s="24" t="s">
        <v>826</v>
      </c>
      <c r="E12910" s="24" t="s">
        <v>109</v>
      </c>
      <c r="F12910" s="38" t="n">
        <v>2590</v>
      </c>
      <c r="G12910" s="42" t="n">
        <f aca="false">DATE(YEAR(B12910),MONTH(B12910),1)</f>
        <v>46266</v>
      </c>
      <c r="H12910" s="24" t="str">
        <f aca="false">INDEX(Customers!$B$2:$B$601,MATCH(C12910,Customers!$A$2:$A$601,0))</f>
        <v>Western</v>
      </c>
      <c r="I12910" s="43" t="n">
        <f aca="false">ROUND(MIN(INDEX(Assumptions!$D$13:$D$18,MATCH(E12910,Assumptions!$A$13:$A$18,0)),MAX(INDEX(Assumptions!$C$13:$C$18,MATCH(E12910,Assumptions!$A$13:$A$18,0)),INDEX(Assumptions!$B$13:$B$18,MATCH(E12910,Assumptions!$A$13:$A$18,0))*F12910)),2)</f>
        <v>10.36</v>
      </c>
    </row>
    <row r="12911" customFormat="false" ht="15" hidden="false" customHeight="false" outlineLevel="0" collapsed="false">
      <c r="A12911" s="24" t="s">
        <v>13734</v>
      </c>
      <c r="B12911" s="39" t="n">
        <v>46292</v>
      </c>
      <c r="C12911" s="24" t="s">
        <v>515</v>
      </c>
      <c r="D12911" s="24" t="s">
        <v>826</v>
      </c>
      <c r="E12911" s="24" t="s">
        <v>109</v>
      </c>
      <c r="F12911" s="38" t="n">
        <v>2730</v>
      </c>
      <c r="G12911" s="42" t="n">
        <f aca="false">DATE(YEAR(B12911),MONTH(B12911),1)</f>
        <v>46266</v>
      </c>
      <c r="H12911" s="24" t="str">
        <f aca="false">INDEX(Customers!$B$2:$B$601,MATCH(C12911,Customers!$A$2:$A$601,0))</f>
        <v>Western</v>
      </c>
      <c r="I12911" s="43" t="n">
        <f aca="false">ROUND(MIN(INDEX(Assumptions!$D$13:$D$18,MATCH(E12911,Assumptions!$A$13:$A$18,0)),MAX(INDEX(Assumptions!$C$13:$C$18,MATCH(E12911,Assumptions!$A$13:$A$18,0)),INDEX(Assumptions!$B$13:$B$18,MATCH(E12911,Assumptions!$A$13:$A$18,0))*F12911)),2)</f>
        <v>10.92</v>
      </c>
    </row>
    <row r="12912" customFormat="false" ht="15" hidden="false" customHeight="false" outlineLevel="0" collapsed="false">
      <c r="A12912" s="24" t="s">
        <v>13735</v>
      </c>
      <c r="B12912" s="39" t="n">
        <v>46292</v>
      </c>
      <c r="C12912" s="24" t="s">
        <v>520</v>
      </c>
      <c r="D12912" s="24" t="s">
        <v>826</v>
      </c>
      <c r="E12912" s="24" t="s">
        <v>103</v>
      </c>
      <c r="F12912" s="38" t="n">
        <v>5000</v>
      </c>
      <c r="G12912" s="42" t="n">
        <f aca="false">DATE(YEAR(B12912),MONTH(B12912),1)</f>
        <v>46266</v>
      </c>
      <c r="H12912" s="24" t="str">
        <f aca="false">INDEX(Customers!$B$2:$B$601,MATCH(C12912,Customers!$A$2:$A$601,0))</f>
        <v>Coast</v>
      </c>
      <c r="I12912" s="43" t="n">
        <f aca="false">ROUND(MIN(INDEX(Assumptions!$D$13:$D$18,MATCH(E12912,Assumptions!$A$13:$A$18,0)),MAX(INDEX(Assumptions!$C$13:$C$18,MATCH(E12912,Assumptions!$A$13:$A$18,0)),INDEX(Assumptions!$B$13:$B$18,MATCH(E12912,Assumptions!$A$13:$A$18,0))*F12912)),2)</f>
        <v>50</v>
      </c>
    </row>
    <row r="12913" customFormat="false" ht="15" hidden="false" customHeight="false" outlineLevel="0" collapsed="false">
      <c r="A12913" s="24" t="s">
        <v>13736</v>
      </c>
      <c r="B12913" s="39" t="n">
        <v>46292</v>
      </c>
      <c r="C12913" s="24" t="s">
        <v>530</v>
      </c>
      <c r="D12913" s="24" t="s">
        <v>153</v>
      </c>
      <c r="E12913" s="24" t="s">
        <v>105</v>
      </c>
      <c r="F12913" s="38" t="n">
        <v>30460</v>
      </c>
      <c r="G12913" s="42" t="n">
        <f aca="false">DATE(YEAR(B12913),MONTH(B12913),1)</f>
        <v>46266</v>
      </c>
      <c r="H12913" s="24" t="str">
        <f aca="false">INDEX(Customers!$B$2:$B$601,MATCH(C12913,Customers!$A$2:$A$601,0))</f>
        <v>Nairobi</v>
      </c>
      <c r="I12913" s="43" t="n">
        <f aca="false">ROUND(MIN(INDEX(Assumptions!$D$13:$D$18,MATCH(E12913,Assumptions!$A$13:$A$18,0)),MAX(INDEX(Assumptions!$C$13:$C$18,MATCH(E12913,Assumptions!$A$13:$A$18,0)),INDEX(Assumptions!$B$13:$B$18,MATCH(E12913,Assumptions!$A$13:$A$18,0))*F12913)),2)</f>
        <v>200</v>
      </c>
    </row>
    <row r="12914" customFormat="false" ht="15" hidden="false" customHeight="false" outlineLevel="0" collapsed="false">
      <c r="A12914" s="24" t="s">
        <v>13737</v>
      </c>
      <c r="B12914" s="39" t="n">
        <v>46292</v>
      </c>
      <c r="C12914" s="24" t="s">
        <v>533</v>
      </c>
      <c r="D12914" s="24" t="s">
        <v>826</v>
      </c>
      <c r="E12914" s="24" t="s">
        <v>109</v>
      </c>
      <c r="F12914" s="38" t="n">
        <v>4150</v>
      </c>
      <c r="G12914" s="42" t="n">
        <f aca="false">DATE(YEAR(B12914),MONTH(B12914),1)</f>
        <v>46266</v>
      </c>
      <c r="H12914" s="24" t="str">
        <f aca="false">INDEX(Customers!$B$2:$B$601,MATCH(C12914,Customers!$A$2:$A$601,0))</f>
        <v>Rift Valley</v>
      </c>
      <c r="I12914" s="43" t="n">
        <f aca="false">ROUND(MIN(INDEX(Assumptions!$D$13:$D$18,MATCH(E12914,Assumptions!$A$13:$A$18,0)),MAX(INDEX(Assumptions!$C$13:$C$18,MATCH(E12914,Assumptions!$A$13:$A$18,0)),INDEX(Assumptions!$B$13:$B$18,MATCH(E12914,Assumptions!$A$13:$A$18,0))*F12914)),2)</f>
        <v>16.6</v>
      </c>
    </row>
    <row r="12915" customFormat="false" ht="15" hidden="false" customHeight="false" outlineLevel="0" collapsed="false">
      <c r="A12915" s="24" t="s">
        <v>13738</v>
      </c>
      <c r="B12915" s="39" t="n">
        <v>46292</v>
      </c>
      <c r="C12915" s="24" t="s">
        <v>539</v>
      </c>
      <c r="D12915" s="24" t="s">
        <v>826</v>
      </c>
      <c r="E12915" s="24" t="s">
        <v>103</v>
      </c>
      <c r="F12915" s="38" t="n">
        <v>1350</v>
      </c>
      <c r="G12915" s="42" t="n">
        <f aca="false">DATE(YEAR(B12915),MONTH(B12915),1)</f>
        <v>46266</v>
      </c>
      <c r="H12915" s="24" t="str">
        <f aca="false">INDEX(Customers!$B$2:$B$601,MATCH(C12915,Customers!$A$2:$A$601,0))</f>
        <v>Nairobi</v>
      </c>
      <c r="I12915" s="43" t="n">
        <f aca="false">ROUND(MIN(INDEX(Assumptions!$D$13:$D$18,MATCH(E12915,Assumptions!$A$13:$A$18,0)),MAX(INDEX(Assumptions!$C$13:$C$18,MATCH(E12915,Assumptions!$A$13:$A$18,0)),INDEX(Assumptions!$B$13:$B$18,MATCH(E12915,Assumptions!$A$13:$A$18,0))*F12915)),2)</f>
        <v>13.5</v>
      </c>
    </row>
    <row r="12916" customFormat="false" ht="15" hidden="false" customHeight="false" outlineLevel="0" collapsed="false">
      <c r="A12916" s="24" t="s">
        <v>13739</v>
      </c>
      <c r="B12916" s="39" t="n">
        <v>46292</v>
      </c>
      <c r="C12916" s="24" t="s">
        <v>542</v>
      </c>
      <c r="D12916" s="24" t="s">
        <v>826</v>
      </c>
      <c r="E12916" s="24" t="s">
        <v>109</v>
      </c>
      <c r="F12916" s="38" t="n">
        <v>970</v>
      </c>
      <c r="G12916" s="42" t="n">
        <f aca="false">DATE(YEAR(B12916),MONTH(B12916),1)</f>
        <v>46266</v>
      </c>
      <c r="H12916" s="24" t="str">
        <f aca="false">INDEX(Customers!$B$2:$B$601,MATCH(C12916,Customers!$A$2:$A$601,0))</f>
        <v>Western</v>
      </c>
      <c r="I12916" s="43" t="n">
        <f aca="false">ROUND(MIN(INDEX(Assumptions!$D$13:$D$18,MATCH(E12916,Assumptions!$A$13:$A$18,0)),MAX(INDEX(Assumptions!$C$13:$C$18,MATCH(E12916,Assumptions!$A$13:$A$18,0)),INDEX(Assumptions!$B$13:$B$18,MATCH(E12916,Assumptions!$A$13:$A$18,0))*F12916)),2)</f>
        <v>3.88</v>
      </c>
    </row>
    <row r="12917" customFormat="false" ht="15" hidden="false" customHeight="false" outlineLevel="0" collapsed="false">
      <c r="A12917" s="24" t="s">
        <v>13740</v>
      </c>
      <c r="B12917" s="39" t="n">
        <v>46292</v>
      </c>
      <c r="C12917" s="24" t="s">
        <v>543</v>
      </c>
      <c r="D12917" s="24" t="s">
        <v>826</v>
      </c>
      <c r="E12917" s="24" t="s">
        <v>103</v>
      </c>
      <c r="F12917" s="38" t="n">
        <v>8270</v>
      </c>
      <c r="G12917" s="42" t="n">
        <f aca="false">DATE(YEAR(B12917),MONTH(B12917),1)</f>
        <v>46266</v>
      </c>
      <c r="H12917" s="24" t="str">
        <f aca="false">INDEX(Customers!$B$2:$B$601,MATCH(C12917,Customers!$A$2:$A$601,0))</f>
        <v>Central</v>
      </c>
      <c r="I12917" s="43" t="n">
        <f aca="false">ROUND(MIN(INDEX(Assumptions!$D$13:$D$18,MATCH(E12917,Assumptions!$A$13:$A$18,0)),MAX(INDEX(Assumptions!$C$13:$C$18,MATCH(E12917,Assumptions!$A$13:$A$18,0)),INDEX(Assumptions!$B$13:$B$18,MATCH(E12917,Assumptions!$A$13:$A$18,0))*F12917)),2)</f>
        <v>82.7</v>
      </c>
    </row>
    <row r="12918" customFormat="false" ht="15" hidden="false" customHeight="false" outlineLevel="0" collapsed="false">
      <c r="A12918" s="24" t="s">
        <v>13741</v>
      </c>
      <c r="B12918" s="39" t="n">
        <v>46292</v>
      </c>
      <c r="C12918" s="24" t="s">
        <v>551</v>
      </c>
      <c r="D12918" s="24" t="s">
        <v>826</v>
      </c>
      <c r="E12918" s="24" t="s">
        <v>111</v>
      </c>
      <c r="F12918" s="38" t="n">
        <v>200</v>
      </c>
      <c r="G12918" s="42" t="n">
        <f aca="false">DATE(YEAR(B12918),MONTH(B12918),1)</f>
        <v>46266</v>
      </c>
      <c r="H12918" s="24" t="str">
        <f aca="false">INDEX(Customers!$B$2:$B$601,MATCH(C12918,Customers!$A$2:$A$601,0))</f>
        <v>Central</v>
      </c>
      <c r="I12918" s="43" t="n">
        <f aca="false">ROUND(MIN(INDEX(Assumptions!$D$13:$D$18,MATCH(E12918,Assumptions!$A$13:$A$18,0)),MAX(INDEX(Assumptions!$C$13:$C$18,MATCH(E12918,Assumptions!$A$13:$A$18,0)),INDEX(Assumptions!$B$13:$B$18,MATCH(E12918,Assumptions!$A$13:$A$18,0))*F12918)),2)</f>
        <v>8</v>
      </c>
    </row>
    <row r="12919" customFormat="false" ht="15" hidden="false" customHeight="false" outlineLevel="0" collapsed="false">
      <c r="A12919" s="24" t="s">
        <v>13742</v>
      </c>
      <c r="B12919" s="39" t="n">
        <v>46292</v>
      </c>
      <c r="C12919" s="24" t="s">
        <v>556</v>
      </c>
      <c r="D12919" s="24" t="s">
        <v>826</v>
      </c>
      <c r="E12919" s="24" t="s">
        <v>109</v>
      </c>
      <c r="F12919" s="38" t="n">
        <v>3910</v>
      </c>
      <c r="G12919" s="42" t="n">
        <f aca="false">DATE(YEAR(B12919),MONTH(B12919),1)</f>
        <v>46266</v>
      </c>
      <c r="H12919" s="24" t="str">
        <f aca="false">INDEX(Customers!$B$2:$B$601,MATCH(C12919,Customers!$A$2:$A$601,0))</f>
        <v>Central</v>
      </c>
      <c r="I12919" s="43" t="n">
        <f aca="false">ROUND(MIN(INDEX(Assumptions!$D$13:$D$18,MATCH(E12919,Assumptions!$A$13:$A$18,0)),MAX(INDEX(Assumptions!$C$13:$C$18,MATCH(E12919,Assumptions!$A$13:$A$18,0)),INDEX(Assumptions!$B$13:$B$18,MATCH(E12919,Assumptions!$A$13:$A$18,0))*F12919)),2)</f>
        <v>15.64</v>
      </c>
    </row>
    <row r="12920" customFormat="false" ht="15" hidden="false" customHeight="false" outlineLevel="0" collapsed="false">
      <c r="A12920" s="24" t="s">
        <v>13743</v>
      </c>
      <c r="B12920" s="39" t="n">
        <v>46292</v>
      </c>
      <c r="C12920" s="24" t="s">
        <v>563</v>
      </c>
      <c r="D12920" s="24" t="s">
        <v>826</v>
      </c>
      <c r="E12920" s="24" t="s">
        <v>113</v>
      </c>
      <c r="F12920" s="38" t="n">
        <v>1000</v>
      </c>
      <c r="G12920" s="42" t="n">
        <f aca="false">DATE(YEAR(B12920),MONTH(B12920),1)</f>
        <v>46266</v>
      </c>
      <c r="H12920" s="24" t="str">
        <f aca="false">INDEX(Customers!$B$2:$B$601,MATCH(C12920,Customers!$A$2:$A$601,0))</f>
        <v>Nairobi</v>
      </c>
      <c r="I12920" s="43" t="n">
        <f aca="false">ROUND(MIN(INDEX(Assumptions!$D$13:$D$18,MATCH(E12920,Assumptions!$A$13:$A$18,0)),MAX(INDEX(Assumptions!$C$13:$C$18,MATCH(E12920,Assumptions!$A$13:$A$18,0)),INDEX(Assumptions!$B$13:$B$18,MATCH(E12920,Assumptions!$A$13:$A$18,0))*F12920)),2)</f>
        <v>50</v>
      </c>
    </row>
    <row r="12921" customFormat="false" ht="15" hidden="false" customHeight="false" outlineLevel="0" collapsed="false">
      <c r="A12921" s="24" t="s">
        <v>13744</v>
      </c>
      <c r="B12921" s="39" t="n">
        <v>46292</v>
      </c>
      <c r="C12921" s="24" t="s">
        <v>565</v>
      </c>
      <c r="D12921" s="24" t="s">
        <v>826</v>
      </c>
      <c r="E12921" s="24" t="s">
        <v>111</v>
      </c>
      <c r="F12921" s="38" t="n">
        <v>100</v>
      </c>
      <c r="G12921" s="42" t="n">
        <f aca="false">DATE(YEAR(B12921),MONTH(B12921),1)</f>
        <v>46266</v>
      </c>
      <c r="H12921" s="24" t="str">
        <f aca="false">INDEX(Customers!$B$2:$B$601,MATCH(C12921,Customers!$A$2:$A$601,0))</f>
        <v>Western</v>
      </c>
      <c r="I12921" s="43" t="n">
        <f aca="false">ROUND(MIN(INDEX(Assumptions!$D$13:$D$18,MATCH(E12921,Assumptions!$A$13:$A$18,0)),MAX(INDEX(Assumptions!$C$13:$C$18,MATCH(E12921,Assumptions!$A$13:$A$18,0)),INDEX(Assumptions!$B$13:$B$18,MATCH(E12921,Assumptions!$A$13:$A$18,0))*F12921)),2)</f>
        <v>4</v>
      </c>
    </row>
    <row r="12922" customFormat="false" ht="15" hidden="false" customHeight="false" outlineLevel="0" collapsed="false">
      <c r="A12922" s="24" t="s">
        <v>13745</v>
      </c>
      <c r="B12922" s="39" t="n">
        <v>46292</v>
      </c>
      <c r="C12922" s="24" t="s">
        <v>568</v>
      </c>
      <c r="D12922" s="24" t="s">
        <v>826</v>
      </c>
      <c r="E12922" s="24" t="s">
        <v>111</v>
      </c>
      <c r="F12922" s="38" t="n">
        <v>500</v>
      </c>
      <c r="G12922" s="42" t="n">
        <f aca="false">DATE(YEAR(B12922),MONTH(B12922),1)</f>
        <v>46266</v>
      </c>
      <c r="H12922" s="24" t="str">
        <f aca="false">INDEX(Customers!$B$2:$B$601,MATCH(C12922,Customers!$A$2:$A$601,0))</f>
        <v>Nairobi</v>
      </c>
      <c r="I12922" s="43" t="n">
        <f aca="false">ROUND(MIN(INDEX(Assumptions!$D$13:$D$18,MATCH(E12922,Assumptions!$A$13:$A$18,0)),MAX(INDEX(Assumptions!$C$13:$C$18,MATCH(E12922,Assumptions!$A$13:$A$18,0)),INDEX(Assumptions!$B$13:$B$18,MATCH(E12922,Assumptions!$A$13:$A$18,0))*F12922)),2)</f>
        <v>20</v>
      </c>
    </row>
    <row r="12923" customFormat="false" ht="15" hidden="false" customHeight="false" outlineLevel="0" collapsed="false">
      <c r="A12923" s="24" t="s">
        <v>13746</v>
      </c>
      <c r="B12923" s="39" t="n">
        <v>46292</v>
      </c>
      <c r="C12923" s="24" t="s">
        <v>600</v>
      </c>
      <c r="D12923" s="24" t="s">
        <v>184</v>
      </c>
      <c r="E12923" s="24" t="s">
        <v>105</v>
      </c>
      <c r="F12923" s="38" t="n">
        <v>9510</v>
      </c>
      <c r="G12923" s="42" t="n">
        <f aca="false">DATE(YEAR(B12923),MONTH(B12923),1)</f>
        <v>46266</v>
      </c>
      <c r="H12923" s="24" t="str">
        <f aca="false">INDEX(Customers!$B$2:$B$601,MATCH(C12923,Customers!$A$2:$A$601,0))</f>
        <v>Coast</v>
      </c>
      <c r="I12923" s="43" t="n">
        <f aca="false">ROUND(MIN(INDEX(Assumptions!$D$13:$D$18,MATCH(E12923,Assumptions!$A$13:$A$18,0)),MAX(INDEX(Assumptions!$C$13:$C$18,MATCH(E12923,Assumptions!$A$13:$A$18,0)),INDEX(Assumptions!$B$13:$B$18,MATCH(E12923,Assumptions!$A$13:$A$18,0))*F12923)),2)</f>
        <v>142.65</v>
      </c>
    </row>
    <row r="12924" customFormat="false" ht="15" hidden="false" customHeight="false" outlineLevel="0" collapsed="false">
      <c r="A12924" s="24" t="s">
        <v>13747</v>
      </c>
      <c r="B12924" s="39" t="n">
        <v>46292</v>
      </c>
      <c r="C12924" s="24" t="s">
        <v>614</v>
      </c>
      <c r="D12924" s="24" t="s">
        <v>826</v>
      </c>
      <c r="E12924" s="24" t="s">
        <v>103</v>
      </c>
      <c r="F12924" s="38" t="n">
        <v>240</v>
      </c>
      <c r="G12924" s="42" t="n">
        <f aca="false">DATE(YEAR(B12924),MONTH(B12924),1)</f>
        <v>46266</v>
      </c>
      <c r="H12924" s="24" t="str">
        <f aca="false">INDEX(Customers!$B$2:$B$601,MATCH(C12924,Customers!$A$2:$A$601,0))</f>
        <v>Central</v>
      </c>
      <c r="I12924" s="43" t="n">
        <f aca="false">ROUND(MIN(INDEX(Assumptions!$D$13:$D$18,MATCH(E12924,Assumptions!$A$13:$A$18,0)),MAX(INDEX(Assumptions!$C$13:$C$18,MATCH(E12924,Assumptions!$A$13:$A$18,0)),INDEX(Assumptions!$B$13:$B$18,MATCH(E12924,Assumptions!$A$13:$A$18,0))*F12924)),2)</f>
        <v>5</v>
      </c>
    </row>
    <row r="12925" customFormat="false" ht="15" hidden="false" customHeight="false" outlineLevel="0" collapsed="false">
      <c r="A12925" s="24" t="s">
        <v>13748</v>
      </c>
      <c r="B12925" s="39" t="n">
        <v>46292</v>
      </c>
      <c r="C12925" s="24" t="s">
        <v>616</v>
      </c>
      <c r="D12925" s="24" t="s">
        <v>826</v>
      </c>
      <c r="E12925" s="24" t="s">
        <v>111</v>
      </c>
      <c r="F12925" s="38" t="n">
        <v>20</v>
      </c>
      <c r="G12925" s="42" t="n">
        <f aca="false">DATE(YEAR(B12925),MONTH(B12925),1)</f>
        <v>46266</v>
      </c>
      <c r="H12925" s="24" t="str">
        <f aca="false">INDEX(Customers!$B$2:$B$601,MATCH(C12925,Customers!$A$2:$A$601,0))</f>
        <v>Coast</v>
      </c>
      <c r="I12925" s="43" t="n">
        <f aca="false">ROUND(MIN(INDEX(Assumptions!$D$13:$D$18,MATCH(E12925,Assumptions!$A$13:$A$18,0)),MAX(INDEX(Assumptions!$C$13:$C$18,MATCH(E12925,Assumptions!$A$13:$A$18,0)),INDEX(Assumptions!$B$13:$B$18,MATCH(E12925,Assumptions!$A$13:$A$18,0))*F12925)),2)</f>
        <v>0.8</v>
      </c>
    </row>
    <row r="12926" customFormat="false" ht="15" hidden="false" customHeight="false" outlineLevel="0" collapsed="false">
      <c r="A12926" s="24" t="s">
        <v>13749</v>
      </c>
      <c r="B12926" s="39" t="n">
        <v>46292</v>
      </c>
      <c r="C12926" s="24" t="s">
        <v>627</v>
      </c>
      <c r="D12926" s="24" t="s">
        <v>826</v>
      </c>
      <c r="E12926" s="24" t="s">
        <v>109</v>
      </c>
      <c r="F12926" s="38" t="n">
        <v>9230</v>
      </c>
      <c r="G12926" s="42" t="n">
        <f aca="false">DATE(YEAR(B12926),MONTH(B12926),1)</f>
        <v>46266</v>
      </c>
      <c r="H12926" s="24" t="str">
        <f aca="false">INDEX(Customers!$B$2:$B$601,MATCH(C12926,Customers!$A$2:$A$601,0))</f>
        <v>Central</v>
      </c>
      <c r="I12926" s="43" t="n">
        <f aca="false">ROUND(MIN(INDEX(Assumptions!$D$13:$D$18,MATCH(E12926,Assumptions!$A$13:$A$18,0)),MAX(INDEX(Assumptions!$C$13:$C$18,MATCH(E12926,Assumptions!$A$13:$A$18,0)),INDEX(Assumptions!$B$13:$B$18,MATCH(E12926,Assumptions!$A$13:$A$18,0))*F12926)),2)</f>
        <v>36.92</v>
      </c>
    </row>
    <row r="12927" customFormat="false" ht="15" hidden="false" customHeight="false" outlineLevel="0" collapsed="false">
      <c r="A12927" s="24" t="s">
        <v>13750</v>
      </c>
      <c r="B12927" s="39" t="n">
        <v>46292</v>
      </c>
      <c r="C12927" s="24" t="s">
        <v>659</v>
      </c>
      <c r="D12927" s="24" t="s">
        <v>826</v>
      </c>
      <c r="E12927" s="24" t="s">
        <v>111</v>
      </c>
      <c r="F12927" s="38" t="n">
        <v>500</v>
      </c>
      <c r="G12927" s="42" t="n">
        <f aca="false">DATE(YEAR(B12927),MONTH(B12927),1)</f>
        <v>46266</v>
      </c>
      <c r="H12927" s="24" t="str">
        <f aca="false">INDEX(Customers!$B$2:$B$601,MATCH(C12927,Customers!$A$2:$A$601,0))</f>
        <v>Central</v>
      </c>
      <c r="I12927" s="43" t="n">
        <f aca="false">ROUND(MIN(INDEX(Assumptions!$D$13:$D$18,MATCH(E12927,Assumptions!$A$13:$A$18,0)),MAX(INDEX(Assumptions!$C$13:$C$18,MATCH(E12927,Assumptions!$A$13:$A$18,0)),INDEX(Assumptions!$B$13:$B$18,MATCH(E12927,Assumptions!$A$13:$A$18,0))*F12927)),2)</f>
        <v>20</v>
      </c>
    </row>
    <row r="12928" customFormat="false" ht="15" hidden="false" customHeight="false" outlineLevel="0" collapsed="false">
      <c r="A12928" s="24" t="s">
        <v>13751</v>
      </c>
      <c r="B12928" s="39" t="n">
        <v>46292</v>
      </c>
      <c r="C12928" s="24" t="s">
        <v>670</v>
      </c>
      <c r="D12928" s="24" t="s">
        <v>826</v>
      </c>
      <c r="E12928" s="24" t="s">
        <v>109</v>
      </c>
      <c r="F12928" s="38" t="n">
        <v>5750</v>
      </c>
      <c r="G12928" s="42" t="n">
        <f aca="false">DATE(YEAR(B12928),MONTH(B12928),1)</f>
        <v>46266</v>
      </c>
      <c r="H12928" s="24" t="str">
        <f aca="false">INDEX(Customers!$B$2:$B$601,MATCH(C12928,Customers!$A$2:$A$601,0))</f>
        <v>Rift Valley</v>
      </c>
      <c r="I12928" s="43" t="n">
        <f aca="false">ROUND(MIN(INDEX(Assumptions!$D$13:$D$18,MATCH(E12928,Assumptions!$A$13:$A$18,0)),MAX(INDEX(Assumptions!$C$13:$C$18,MATCH(E12928,Assumptions!$A$13:$A$18,0)),INDEX(Assumptions!$B$13:$B$18,MATCH(E12928,Assumptions!$A$13:$A$18,0))*F12928)),2)</f>
        <v>23</v>
      </c>
    </row>
    <row r="12929" customFormat="false" ht="15" hidden="false" customHeight="false" outlineLevel="0" collapsed="false">
      <c r="A12929" s="24" t="s">
        <v>13752</v>
      </c>
      <c r="B12929" s="39" t="n">
        <v>46292</v>
      </c>
      <c r="C12929" s="24" t="s">
        <v>673</v>
      </c>
      <c r="D12929" s="24" t="s">
        <v>826</v>
      </c>
      <c r="E12929" s="24" t="s">
        <v>103</v>
      </c>
      <c r="F12929" s="38" t="n">
        <v>560</v>
      </c>
      <c r="G12929" s="42" t="n">
        <f aca="false">DATE(YEAR(B12929),MONTH(B12929),1)</f>
        <v>46266</v>
      </c>
      <c r="H12929" s="24" t="str">
        <f aca="false">INDEX(Customers!$B$2:$B$601,MATCH(C12929,Customers!$A$2:$A$601,0))</f>
        <v>Nairobi</v>
      </c>
      <c r="I12929" s="43" t="n">
        <f aca="false">ROUND(MIN(INDEX(Assumptions!$D$13:$D$18,MATCH(E12929,Assumptions!$A$13:$A$18,0)),MAX(INDEX(Assumptions!$C$13:$C$18,MATCH(E12929,Assumptions!$A$13:$A$18,0)),INDEX(Assumptions!$B$13:$B$18,MATCH(E12929,Assumptions!$A$13:$A$18,0))*F12929)),2)</f>
        <v>5.6</v>
      </c>
    </row>
    <row r="12930" customFormat="false" ht="15" hidden="false" customHeight="false" outlineLevel="0" collapsed="false">
      <c r="A12930" s="24" t="s">
        <v>13753</v>
      </c>
      <c r="B12930" s="39" t="n">
        <v>46292</v>
      </c>
      <c r="C12930" s="24" t="s">
        <v>675</v>
      </c>
      <c r="D12930" s="24" t="s">
        <v>165</v>
      </c>
      <c r="E12930" s="24" t="s">
        <v>105</v>
      </c>
      <c r="F12930" s="38" t="n">
        <v>4820</v>
      </c>
      <c r="G12930" s="42" t="n">
        <f aca="false">DATE(YEAR(B12930),MONTH(B12930),1)</f>
        <v>46266</v>
      </c>
      <c r="H12930" s="24" t="str">
        <f aca="false">INDEX(Customers!$B$2:$B$601,MATCH(C12930,Customers!$A$2:$A$601,0))</f>
        <v>Central</v>
      </c>
      <c r="I12930" s="43" t="n">
        <f aca="false">ROUND(MIN(INDEX(Assumptions!$D$13:$D$18,MATCH(E12930,Assumptions!$A$13:$A$18,0)),MAX(INDEX(Assumptions!$C$13:$C$18,MATCH(E12930,Assumptions!$A$13:$A$18,0)),INDEX(Assumptions!$B$13:$B$18,MATCH(E12930,Assumptions!$A$13:$A$18,0))*F12930)),2)</f>
        <v>72.3</v>
      </c>
    </row>
    <row r="12931" customFormat="false" ht="15" hidden="false" customHeight="false" outlineLevel="0" collapsed="false">
      <c r="A12931" s="24" t="s">
        <v>13754</v>
      </c>
      <c r="B12931" s="39" t="n">
        <v>46292</v>
      </c>
      <c r="C12931" s="24" t="s">
        <v>680</v>
      </c>
      <c r="D12931" s="24" t="s">
        <v>154</v>
      </c>
      <c r="E12931" s="24" t="s">
        <v>105</v>
      </c>
      <c r="F12931" s="38" t="n">
        <v>12240</v>
      </c>
      <c r="G12931" s="42" t="n">
        <f aca="false">DATE(YEAR(B12931),MONTH(B12931),1)</f>
        <v>46266</v>
      </c>
      <c r="H12931" s="24" t="str">
        <f aca="false">INDEX(Customers!$B$2:$B$601,MATCH(C12931,Customers!$A$2:$A$601,0))</f>
        <v>Nairobi</v>
      </c>
      <c r="I12931" s="43" t="n">
        <f aca="false">ROUND(MIN(INDEX(Assumptions!$D$13:$D$18,MATCH(E12931,Assumptions!$A$13:$A$18,0)),MAX(INDEX(Assumptions!$C$13:$C$18,MATCH(E12931,Assumptions!$A$13:$A$18,0)),INDEX(Assumptions!$B$13:$B$18,MATCH(E12931,Assumptions!$A$13:$A$18,0))*F12931)),2)</f>
        <v>183.6</v>
      </c>
    </row>
    <row r="12932" customFormat="false" ht="15" hidden="false" customHeight="false" outlineLevel="0" collapsed="false">
      <c r="A12932" s="24" t="s">
        <v>13755</v>
      </c>
      <c r="B12932" s="39" t="n">
        <v>46292</v>
      </c>
      <c r="C12932" s="24" t="s">
        <v>690</v>
      </c>
      <c r="D12932" s="24" t="s">
        <v>826</v>
      </c>
      <c r="E12932" s="24" t="s">
        <v>103</v>
      </c>
      <c r="F12932" s="38" t="n">
        <v>2410</v>
      </c>
      <c r="G12932" s="42" t="n">
        <f aca="false">DATE(YEAR(B12932),MONTH(B12932),1)</f>
        <v>46266</v>
      </c>
      <c r="H12932" s="24" t="str">
        <f aca="false">INDEX(Customers!$B$2:$B$601,MATCH(C12932,Customers!$A$2:$A$601,0))</f>
        <v>Central</v>
      </c>
      <c r="I12932" s="43" t="n">
        <f aca="false">ROUND(MIN(INDEX(Assumptions!$D$13:$D$18,MATCH(E12932,Assumptions!$A$13:$A$18,0)),MAX(INDEX(Assumptions!$C$13:$C$18,MATCH(E12932,Assumptions!$A$13:$A$18,0)),INDEX(Assumptions!$B$13:$B$18,MATCH(E12932,Assumptions!$A$13:$A$18,0))*F12932)),2)</f>
        <v>24.1</v>
      </c>
    </row>
    <row r="12933" customFormat="false" ht="15" hidden="false" customHeight="false" outlineLevel="0" collapsed="false">
      <c r="A12933" s="24" t="s">
        <v>13756</v>
      </c>
      <c r="B12933" s="39" t="n">
        <v>46292</v>
      </c>
      <c r="C12933" s="24" t="s">
        <v>692</v>
      </c>
      <c r="D12933" s="24" t="s">
        <v>826</v>
      </c>
      <c r="E12933" s="24" t="s">
        <v>109</v>
      </c>
      <c r="F12933" s="38" t="n">
        <v>600</v>
      </c>
      <c r="G12933" s="42" t="n">
        <f aca="false">DATE(YEAR(B12933),MONTH(B12933),1)</f>
        <v>46266</v>
      </c>
      <c r="H12933" s="24" t="str">
        <f aca="false">INDEX(Customers!$B$2:$B$601,MATCH(C12933,Customers!$A$2:$A$601,0))</f>
        <v>Coast</v>
      </c>
      <c r="I12933" s="43" t="n">
        <f aca="false">ROUND(MIN(INDEX(Assumptions!$D$13:$D$18,MATCH(E12933,Assumptions!$A$13:$A$18,0)),MAX(INDEX(Assumptions!$C$13:$C$18,MATCH(E12933,Assumptions!$A$13:$A$18,0)),INDEX(Assumptions!$B$13:$B$18,MATCH(E12933,Assumptions!$A$13:$A$18,0))*F12933)),2)</f>
        <v>2.4</v>
      </c>
    </row>
    <row r="12934" customFormat="false" ht="15" hidden="false" customHeight="false" outlineLevel="0" collapsed="false">
      <c r="A12934" s="24" t="s">
        <v>13757</v>
      </c>
      <c r="B12934" s="39" t="n">
        <v>46292</v>
      </c>
      <c r="C12934" s="24" t="s">
        <v>743</v>
      </c>
      <c r="D12934" s="24" t="s">
        <v>826</v>
      </c>
      <c r="E12934" s="24" t="s">
        <v>103</v>
      </c>
      <c r="F12934" s="38" t="n">
        <v>1460</v>
      </c>
      <c r="G12934" s="42" t="n">
        <f aca="false">DATE(YEAR(B12934),MONTH(B12934),1)</f>
        <v>46266</v>
      </c>
      <c r="H12934" s="24" t="str">
        <f aca="false">INDEX(Customers!$B$2:$B$601,MATCH(C12934,Customers!$A$2:$A$601,0))</f>
        <v>Eastern</v>
      </c>
      <c r="I12934" s="43" t="n">
        <f aca="false">ROUND(MIN(INDEX(Assumptions!$D$13:$D$18,MATCH(E12934,Assumptions!$A$13:$A$18,0)),MAX(INDEX(Assumptions!$C$13:$C$18,MATCH(E12934,Assumptions!$A$13:$A$18,0)),INDEX(Assumptions!$B$13:$B$18,MATCH(E12934,Assumptions!$A$13:$A$18,0))*F12934)),2)</f>
        <v>14.6</v>
      </c>
    </row>
    <row r="12935" customFormat="false" ht="15" hidden="false" customHeight="false" outlineLevel="0" collapsed="false">
      <c r="A12935" s="24" t="s">
        <v>13758</v>
      </c>
      <c r="B12935" s="39" t="n">
        <v>46292</v>
      </c>
      <c r="C12935" s="24" t="s">
        <v>744</v>
      </c>
      <c r="D12935" s="24" t="s">
        <v>826</v>
      </c>
      <c r="E12935" s="24" t="s">
        <v>103</v>
      </c>
      <c r="F12935" s="38" t="n">
        <v>510</v>
      </c>
      <c r="G12935" s="42" t="n">
        <f aca="false">DATE(YEAR(B12935),MONTH(B12935),1)</f>
        <v>46266</v>
      </c>
      <c r="H12935" s="24" t="str">
        <f aca="false">INDEX(Customers!$B$2:$B$601,MATCH(C12935,Customers!$A$2:$A$601,0))</f>
        <v>Rift Valley</v>
      </c>
      <c r="I12935" s="43" t="n">
        <f aca="false">ROUND(MIN(INDEX(Assumptions!$D$13:$D$18,MATCH(E12935,Assumptions!$A$13:$A$18,0)),MAX(INDEX(Assumptions!$C$13:$C$18,MATCH(E12935,Assumptions!$A$13:$A$18,0)),INDEX(Assumptions!$B$13:$B$18,MATCH(E12935,Assumptions!$A$13:$A$18,0))*F12935)),2)</f>
        <v>5.1</v>
      </c>
    </row>
    <row r="12936" customFormat="false" ht="15" hidden="false" customHeight="false" outlineLevel="0" collapsed="false">
      <c r="A12936" s="24" t="s">
        <v>13759</v>
      </c>
      <c r="B12936" s="39" t="n">
        <v>46292</v>
      </c>
      <c r="C12936" s="24" t="s">
        <v>761</v>
      </c>
      <c r="D12936" s="24" t="s">
        <v>175</v>
      </c>
      <c r="E12936" s="24" t="s">
        <v>105</v>
      </c>
      <c r="F12936" s="38" t="n">
        <v>3150</v>
      </c>
      <c r="G12936" s="42" t="n">
        <f aca="false">DATE(YEAR(B12936),MONTH(B12936),1)</f>
        <v>46266</v>
      </c>
      <c r="H12936" s="24" t="str">
        <f aca="false">INDEX(Customers!$B$2:$B$601,MATCH(C12936,Customers!$A$2:$A$601,0))</f>
        <v>Rift Valley</v>
      </c>
      <c r="I12936" s="43" t="n">
        <f aca="false">ROUND(MIN(INDEX(Assumptions!$D$13:$D$18,MATCH(E12936,Assumptions!$A$13:$A$18,0)),MAX(INDEX(Assumptions!$C$13:$C$18,MATCH(E12936,Assumptions!$A$13:$A$18,0)),INDEX(Assumptions!$B$13:$B$18,MATCH(E12936,Assumptions!$A$13:$A$18,0))*F12936)),2)</f>
        <v>47.25</v>
      </c>
    </row>
    <row r="12937" customFormat="false" ht="15" hidden="false" customHeight="false" outlineLevel="0" collapsed="false">
      <c r="A12937" s="24" t="s">
        <v>13760</v>
      </c>
      <c r="B12937" s="39" t="n">
        <v>46292</v>
      </c>
      <c r="C12937" s="24" t="s">
        <v>761</v>
      </c>
      <c r="D12937" s="24" t="s">
        <v>174</v>
      </c>
      <c r="E12937" s="24" t="s">
        <v>107</v>
      </c>
      <c r="F12937" s="38" t="n">
        <v>1560</v>
      </c>
      <c r="G12937" s="42" t="n">
        <f aca="false">DATE(YEAR(B12937),MONTH(B12937),1)</f>
        <v>46266</v>
      </c>
      <c r="H12937" s="24" t="str">
        <f aca="false">INDEX(Customers!$B$2:$B$601,MATCH(C12937,Customers!$A$2:$A$601,0))</f>
        <v>Rift Valley</v>
      </c>
      <c r="I12937" s="43" t="n">
        <f aca="false">ROUND(MIN(INDEX(Assumptions!$D$13:$D$18,MATCH(E12937,Assumptions!$A$13:$A$18,0)),MAX(INDEX(Assumptions!$C$13:$C$18,MATCH(E12937,Assumptions!$A$13:$A$18,0)),INDEX(Assumptions!$B$13:$B$18,MATCH(E12937,Assumptions!$A$13:$A$18,0))*F12937)),2)</f>
        <v>0</v>
      </c>
    </row>
    <row r="12938" customFormat="false" ht="15" hidden="false" customHeight="false" outlineLevel="0" collapsed="false">
      <c r="A12938" s="24" t="s">
        <v>13761</v>
      </c>
      <c r="B12938" s="39" t="n">
        <v>46292</v>
      </c>
      <c r="C12938" s="24" t="s">
        <v>786</v>
      </c>
      <c r="D12938" s="24" t="s">
        <v>826</v>
      </c>
      <c r="E12938" s="24" t="s">
        <v>103</v>
      </c>
      <c r="F12938" s="38" t="n">
        <v>28980</v>
      </c>
      <c r="G12938" s="42" t="n">
        <f aca="false">DATE(YEAR(B12938),MONTH(B12938),1)</f>
        <v>46266</v>
      </c>
      <c r="H12938" s="24" t="str">
        <f aca="false">INDEX(Customers!$B$2:$B$601,MATCH(C12938,Customers!$A$2:$A$601,0))</f>
        <v>Rift Valley</v>
      </c>
      <c r="I12938" s="43" t="n">
        <f aca="false">ROUND(MIN(INDEX(Assumptions!$D$13:$D$18,MATCH(E12938,Assumptions!$A$13:$A$18,0)),MAX(INDEX(Assumptions!$C$13:$C$18,MATCH(E12938,Assumptions!$A$13:$A$18,0)),INDEX(Assumptions!$B$13:$B$18,MATCH(E12938,Assumptions!$A$13:$A$18,0))*F12938)),2)</f>
        <v>105</v>
      </c>
    </row>
    <row r="12939" customFormat="false" ht="15" hidden="false" customHeight="false" outlineLevel="0" collapsed="false">
      <c r="A12939" s="24" t="s">
        <v>13762</v>
      </c>
      <c r="B12939" s="39" t="n">
        <v>46292</v>
      </c>
      <c r="C12939" s="24" t="s">
        <v>787</v>
      </c>
      <c r="D12939" s="24" t="s">
        <v>826</v>
      </c>
      <c r="E12939" s="24" t="s">
        <v>109</v>
      </c>
      <c r="F12939" s="38" t="n">
        <v>5230</v>
      </c>
      <c r="G12939" s="42" t="n">
        <f aca="false">DATE(YEAR(B12939),MONTH(B12939),1)</f>
        <v>46266</v>
      </c>
      <c r="H12939" s="24" t="str">
        <f aca="false">INDEX(Customers!$B$2:$B$601,MATCH(C12939,Customers!$A$2:$A$601,0))</f>
        <v>Eastern</v>
      </c>
      <c r="I12939" s="43" t="n">
        <f aca="false">ROUND(MIN(INDEX(Assumptions!$D$13:$D$18,MATCH(E12939,Assumptions!$A$13:$A$18,0)),MAX(INDEX(Assumptions!$C$13:$C$18,MATCH(E12939,Assumptions!$A$13:$A$18,0)),INDEX(Assumptions!$B$13:$B$18,MATCH(E12939,Assumptions!$A$13:$A$18,0))*F12939)),2)</f>
        <v>20.92</v>
      </c>
    </row>
    <row r="12940" customFormat="false" ht="15" hidden="false" customHeight="false" outlineLevel="0" collapsed="false">
      <c r="A12940" s="24" t="s">
        <v>13763</v>
      </c>
      <c r="B12940" s="39" t="n">
        <v>46292</v>
      </c>
      <c r="C12940" s="24" t="s">
        <v>791</v>
      </c>
      <c r="D12940" s="24" t="s">
        <v>187</v>
      </c>
      <c r="E12940" s="24" t="s">
        <v>105</v>
      </c>
      <c r="F12940" s="38" t="n">
        <v>21820</v>
      </c>
      <c r="G12940" s="42" t="n">
        <f aca="false">DATE(YEAR(B12940),MONTH(B12940),1)</f>
        <v>46266</v>
      </c>
      <c r="H12940" s="24" t="str">
        <f aca="false">INDEX(Customers!$B$2:$B$601,MATCH(C12940,Customers!$A$2:$A$601,0))</f>
        <v>Coast</v>
      </c>
      <c r="I12940" s="43" t="n">
        <f aca="false">ROUND(MIN(INDEX(Assumptions!$D$13:$D$18,MATCH(E12940,Assumptions!$A$13:$A$18,0)),MAX(INDEX(Assumptions!$C$13:$C$18,MATCH(E12940,Assumptions!$A$13:$A$18,0)),INDEX(Assumptions!$B$13:$B$18,MATCH(E12940,Assumptions!$A$13:$A$18,0))*F12940)),2)</f>
        <v>200</v>
      </c>
    </row>
    <row r="12941" customFormat="false" ht="15" hidden="false" customHeight="false" outlineLevel="0" collapsed="false">
      <c r="A12941" s="24" t="s">
        <v>13764</v>
      </c>
      <c r="B12941" s="39" t="n">
        <v>46292</v>
      </c>
      <c r="C12941" s="24" t="s">
        <v>805</v>
      </c>
      <c r="D12941" s="24" t="s">
        <v>826</v>
      </c>
      <c r="E12941" s="24" t="s">
        <v>103</v>
      </c>
      <c r="F12941" s="38" t="n">
        <v>820</v>
      </c>
      <c r="G12941" s="42" t="n">
        <f aca="false">DATE(YEAR(B12941),MONTH(B12941),1)</f>
        <v>46266</v>
      </c>
      <c r="H12941" s="24" t="str">
        <f aca="false">INDEX(Customers!$B$2:$B$601,MATCH(C12941,Customers!$A$2:$A$601,0))</f>
        <v>Central</v>
      </c>
      <c r="I12941" s="43" t="n">
        <f aca="false">ROUND(MIN(INDEX(Assumptions!$D$13:$D$18,MATCH(E12941,Assumptions!$A$13:$A$18,0)),MAX(INDEX(Assumptions!$C$13:$C$18,MATCH(E12941,Assumptions!$A$13:$A$18,0)),INDEX(Assumptions!$B$13:$B$18,MATCH(E12941,Assumptions!$A$13:$A$18,0))*F12941)),2)</f>
        <v>8.2</v>
      </c>
    </row>
    <row r="12942" customFormat="false" ht="15" hidden="false" customHeight="false" outlineLevel="0" collapsed="false">
      <c r="A12942" s="24" t="s">
        <v>13765</v>
      </c>
      <c r="B12942" s="39" t="n">
        <v>46292</v>
      </c>
      <c r="C12942" s="24" t="s">
        <v>810</v>
      </c>
      <c r="D12942" s="24" t="s">
        <v>826</v>
      </c>
      <c r="E12942" s="24" t="s">
        <v>103</v>
      </c>
      <c r="F12942" s="38" t="n">
        <v>4240</v>
      </c>
      <c r="G12942" s="42" t="n">
        <f aca="false">DATE(YEAR(B12942),MONTH(B12942),1)</f>
        <v>46266</v>
      </c>
      <c r="H12942" s="24" t="str">
        <f aca="false">INDEX(Customers!$B$2:$B$601,MATCH(C12942,Customers!$A$2:$A$601,0))</f>
        <v>Central</v>
      </c>
      <c r="I12942" s="43" t="n">
        <f aca="false">ROUND(MIN(INDEX(Assumptions!$D$13:$D$18,MATCH(E12942,Assumptions!$A$13:$A$18,0)),MAX(INDEX(Assumptions!$C$13:$C$18,MATCH(E12942,Assumptions!$A$13:$A$18,0)),INDEX(Assumptions!$B$13:$B$18,MATCH(E12942,Assumptions!$A$13:$A$18,0))*F12942)),2)</f>
        <v>42.4</v>
      </c>
    </row>
    <row r="12943" customFormat="false" ht="15" hidden="false" customHeight="false" outlineLevel="0" collapsed="false">
      <c r="A12943" s="24" t="s">
        <v>13766</v>
      </c>
      <c r="B12943" s="39" t="n">
        <v>46293</v>
      </c>
      <c r="C12943" s="24" t="s">
        <v>232</v>
      </c>
      <c r="D12943" s="24" t="s">
        <v>826</v>
      </c>
      <c r="E12943" s="24" t="s">
        <v>113</v>
      </c>
      <c r="F12943" s="38" t="n">
        <v>99</v>
      </c>
      <c r="G12943" s="42" t="n">
        <f aca="false">DATE(YEAR(B12943),MONTH(B12943),1)</f>
        <v>46266</v>
      </c>
      <c r="H12943" s="24" t="str">
        <f aca="false">INDEX(Customers!$B$2:$B$601,MATCH(C12943,Customers!$A$2:$A$601,0))</f>
        <v>Coast</v>
      </c>
      <c r="I12943" s="43" t="n">
        <f aca="false">ROUND(MIN(INDEX(Assumptions!$D$13:$D$18,MATCH(E12943,Assumptions!$A$13:$A$18,0)),MAX(INDEX(Assumptions!$C$13:$C$18,MATCH(E12943,Assumptions!$A$13:$A$18,0)),INDEX(Assumptions!$B$13:$B$18,MATCH(E12943,Assumptions!$A$13:$A$18,0))*F12943)),2)</f>
        <v>4.95</v>
      </c>
    </row>
    <row r="12944" customFormat="false" ht="15" hidden="false" customHeight="false" outlineLevel="0" collapsed="false">
      <c r="A12944" s="24" t="s">
        <v>13767</v>
      </c>
      <c r="B12944" s="39" t="n">
        <v>46293</v>
      </c>
      <c r="C12944" s="24" t="s">
        <v>237</v>
      </c>
      <c r="D12944" s="24" t="s">
        <v>826</v>
      </c>
      <c r="E12944" s="24" t="s">
        <v>103</v>
      </c>
      <c r="F12944" s="38" t="n">
        <v>2510</v>
      </c>
      <c r="G12944" s="42" t="n">
        <f aca="false">DATE(YEAR(B12944),MONTH(B12944),1)</f>
        <v>46266</v>
      </c>
      <c r="H12944" s="24" t="str">
        <f aca="false">INDEX(Customers!$B$2:$B$601,MATCH(C12944,Customers!$A$2:$A$601,0))</f>
        <v>Central</v>
      </c>
      <c r="I12944" s="43" t="n">
        <f aca="false">ROUND(MIN(INDEX(Assumptions!$D$13:$D$18,MATCH(E12944,Assumptions!$A$13:$A$18,0)),MAX(INDEX(Assumptions!$C$13:$C$18,MATCH(E12944,Assumptions!$A$13:$A$18,0)),INDEX(Assumptions!$B$13:$B$18,MATCH(E12944,Assumptions!$A$13:$A$18,0))*F12944)),2)</f>
        <v>25.1</v>
      </c>
    </row>
    <row r="12945" customFormat="false" ht="15" hidden="false" customHeight="false" outlineLevel="0" collapsed="false">
      <c r="A12945" s="24" t="s">
        <v>13768</v>
      </c>
      <c r="B12945" s="39" t="n">
        <v>46293</v>
      </c>
      <c r="C12945" s="24" t="s">
        <v>261</v>
      </c>
      <c r="D12945" s="24" t="s">
        <v>826</v>
      </c>
      <c r="E12945" s="24" t="s">
        <v>111</v>
      </c>
      <c r="F12945" s="38" t="n">
        <v>100</v>
      </c>
      <c r="G12945" s="42" t="n">
        <f aca="false">DATE(YEAR(B12945),MONTH(B12945),1)</f>
        <v>46266</v>
      </c>
      <c r="H12945" s="24" t="str">
        <f aca="false">INDEX(Customers!$B$2:$B$601,MATCH(C12945,Customers!$A$2:$A$601,0))</f>
        <v>Coast</v>
      </c>
      <c r="I12945" s="43" t="n">
        <f aca="false">ROUND(MIN(INDEX(Assumptions!$D$13:$D$18,MATCH(E12945,Assumptions!$A$13:$A$18,0)),MAX(INDEX(Assumptions!$C$13:$C$18,MATCH(E12945,Assumptions!$A$13:$A$18,0)),INDEX(Assumptions!$B$13:$B$18,MATCH(E12945,Assumptions!$A$13:$A$18,0))*F12945)),2)</f>
        <v>4</v>
      </c>
    </row>
    <row r="12946" customFormat="false" ht="15" hidden="false" customHeight="false" outlineLevel="0" collapsed="false">
      <c r="A12946" s="24" t="s">
        <v>13769</v>
      </c>
      <c r="B12946" s="39" t="n">
        <v>46293</v>
      </c>
      <c r="C12946" s="24" t="s">
        <v>261</v>
      </c>
      <c r="D12946" s="24" t="s">
        <v>184</v>
      </c>
      <c r="E12946" s="24" t="s">
        <v>105</v>
      </c>
      <c r="F12946" s="38" t="n">
        <v>4170</v>
      </c>
      <c r="G12946" s="42" t="n">
        <f aca="false">DATE(YEAR(B12946),MONTH(B12946),1)</f>
        <v>46266</v>
      </c>
      <c r="H12946" s="24" t="str">
        <f aca="false">INDEX(Customers!$B$2:$B$601,MATCH(C12946,Customers!$A$2:$A$601,0))</f>
        <v>Coast</v>
      </c>
      <c r="I12946" s="43" t="n">
        <f aca="false">ROUND(MIN(INDEX(Assumptions!$D$13:$D$18,MATCH(E12946,Assumptions!$A$13:$A$18,0)),MAX(INDEX(Assumptions!$C$13:$C$18,MATCH(E12946,Assumptions!$A$13:$A$18,0)),INDEX(Assumptions!$B$13:$B$18,MATCH(E12946,Assumptions!$A$13:$A$18,0))*F12946)),2)</f>
        <v>62.55</v>
      </c>
    </row>
    <row r="12947" customFormat="false" ht="15" hidden="false" customHeight="false" outlineLevel="0" collapsed="false">
      <c r="A12947" s="24" t="s">
        <v>13770</v>
      </c>
      <c r="B12947" s="39" t="n">
        <v>46293</v>
      </c>
      <c r="C12947" s="24" t="s">
        <v>267</v>
      </c>
      <c r="D12947" s="24" t="s">
        <v>173</v>
      </c>
      <c r="E12947" s="24" t="s">
        <v>107</v>
      </c>
      <c r="F12947" s="38" t="n">
        <v>18680</v>
      </c>
      <c r="G12947" s="42" t="n">
        <f aca="false">DATE(YEAR(B12947),MONTH(B12947),1)</f>
        <v>46266</v>
      </c>
      <c r="H12947" s="24" t="str">
        <f aca="false">INDEX(Customers!$B$2:$B$601,MATCH(C12947,Customers!$A$2:$A$601,0))</f>
        <v>Rift Valley</v>
      </c>
      <c r="I12947" s="43" t="n">
        <f aca="false">ROUND(MIN(INDEX(Assumptions!$D$13:$D$18,MATCH(E12947,Assumptions!$A$13:$A$18,0)),MAX(INDEX(Assumptions!$C$13:$C$18,MATCH(E12947,Assumptions!$A$13:$A$18,0)),INDEX(Assumptions!$B$13:$B$18,MATCH(E12947,Assumptions!$A$13:$A$18,0))*F12947)),2)</f>
        <v>0</v>
      </c>
    </row>
    <row r="12948" customFormat="false" ht="15" hidden="false" customHeight="false" outlineLevel="0" collapsed="false">
      <c r="A12948" s="24" t="s">
        <v>13771</v>
      </c>
      <c r="B12948" s="39" t="n">
        <v>46293</v>
      </c>
      <c r="C12948" s="24" t="s">
        <v>271</v>
      </c>
      <c r="D12948" s="24" t="s">
        <v>826</v>
      </c>
      <c r="E12948" s="24" t="s">
        <v>109</v>
      </c>
      <c r="F12948" s="38" t="n">
        <v>2340</v>
      </c>
      <c r="G12948" s="42" t="n">
        <f aca="false">DATE(YEAR(B12948),MONTH(B12948),1)</f>
        <v>46266</v>
      </c>
      <c r="H12948" s="24" t="str">
        <f aca="false">INDEX(Customers!$B$2:$B$601,MATCH(C12948,Customers!$A$2:$A$601,0))</f>
        <v>Coast</v>
      </c>
      <c r="I12948" s="43" t="n">
        <f aca="false">ROUND(MIN(INDEX(Assumptions!$D$13:$D$18,MATCH(E12948,Assumptions!$A$13:$A$18,0)),MAX(INDEX(Assumptions!$C$13:$C$18,MATCH(E12948,Assumptions!$A$13:$A$18,0)),INDEX(Assumptions!$B$13:$B$18,MATCH(E12948,Assumptions!$A$13:$A$18,0))*F12948)),2)</f>
        <v>9.36</v>
      </c>
    </row>
    <row r="12949" customFormat="false" ht="15" hidden="false" customHeight="false" outlineLevel="0" collapsed="false">
      <c r="A12949" s="24" t="s">
        <v>13772</v>
      </c>
      <c r="B12949" s="39" t="n">
        <v>46293</v>
      </c>
      <c r="C12949" s="24" t="s">
        <v>271</v>
      </c>
      <c r="D12949" s="24" t="s">
        <v>826</v>
      </c>
      <c r="E12949" s="24" t="s">
        <v>113</v>
      </c>
      <c r="F12949" s="38" t="n">
        <v>99</v>
      </c>
      <c r="G12949" s="42" t="n">
        <f aca="false">DATE(YEAR(B12949),MONTH(B12949),1)</f>
        <v>46266</v>
      </c>
      <c r="H12949" s="24" t="str">
        <f aca="false">INDEX(Customers!$B$2:$B$601,MATCH(C12949,Customers!$A$2:$A$601,0))</f>
        <v>Coast</v>
      </c>
      <c r="I12949" s="43" t="n">
        <f aca="false">ROUND(MIN(INDEX(Assumptions!$D$13:$D$18,MATCH(E12949,Assumptions!$A$13:$A$18,0)),MAX(INDEX(Assumptions!$C$13:$C$18,MATCH(E12949,Assumptions!$A$13:$A$18,0)),INDEX(Assumptions!$B$13:$B$18,MATCH(E12949,Assumptions!$A$13:$A$18,0))*F12949)),2)</f>
        <v>4.95</v>
      </c>
    </row>
    <row r="12950" customFormat="false" ht="15" hidden="false" customHeight="false" outlineLevel="0" collapsed="false">
      <c r="A12950" s="24" t="s">
        <v>13773</v>
      </c>
      <c r="B12950" s="39" t="n">
        <v>46293</v>
      </c>
      <c r="C12950" s="24" t="s">
        <v>297</v>
      </c>
      <c r="D12950" s="24" t="s">
        <v>826</v>
      </c>
      <c r="E12950" s="24" t="s">
        <v>103</v>
      </c>
      <c r="F12950" s="38" t="n">
        <v>2220</v>
      </c>
      <c r="G12950" s="42" t="n">
        <f aca="false">DATE(YEAR(B12950),MONTH(B12950),1)</f>
        <v>46266</v>
      </c>
      <c r="H12950" s="24" t="str">
        <f aca="false">INDEX(Customers!$B$2:$B$601,MATCH(C12950,Customers!$A$2:$A$601,0))</f>
        <v>Nairobi</v>
      </c>
      <c r="I12950" s="43" t="n">
        <f aca="false">ROUND(MIN(INDEX(Assumptions!$D$13:$D$18,MATCH(E12950,Assumptions!$A$13:$A$18,0)),MAX(INDEX(Assumptions!$C$13:$C$18,MATCH(E12950,Assumptions!$A$13:$A$18,0)),INDEX(Assumptions!$B$13:$B$18,MATCH(E12950,Assumptions!$A$13:$A$18,0))*F12950)),2)</f>
        <v>22.2</v>
      </c>
    </row>
    <row r="12951" customFormat="false" ht="15" hidden="false" customHeight="false" outlineLevel="0" collapsed="false">
      <c r="A12951" s="24" t="s">
        <v>13774</v>
      </c>
      <c r="B12951" s="39" t="n">
        <v>46293</v>
      </c>
      <c r="C12951" s="24" t="s">
        <v>301</v>
      </c>
      <c r="D12951" s="24" t="s">
        <v>826</v>
      </c>
      <c r="E12951" s="24" t="s">
        <v>111</v>
      </c>
      <c r="F12951" s="38" t="n">
        <v>100</v>
      </c>
      <c r="G12951" s="42" t="n">
        <f aca="false">DATE(YEAR(B12951),MONTH(B12951),1)</f>
        <v>46266</v>
      </c>
      <c r="H12951" s="24" t="str">
        <f aca="false">INDEX(Customers!$B$2:$B$601,MATCH(C12951,Customers!$A$2:$A$601,0))</f>
        <v>Nairobi</v>
      </c>
      <c r="I12951" s="43" t="n">
        <f aca="false">ROUND(MIN(INDEX(Assumptions!$D$13:$D$18,MATCH(E12951,Assumptions!$A$13:$A$18,0)),MAX(INDEX(Assumptions!$C$13:$C$18,MATCH(E12951,Assumptions!$A$13:$A$18,0)),INDEX(Assumptions!$B$13:$B$18,MATCH(E12951,Assumptions!$A$13:$A$18,0))*F12951)),2)</f>
        <v>4</v>
      </c>
    </row>
    <row r="12952" customFormat="false" ht="15" hidden="false" customHeight="false" outlineLevel="0" collapsed="false">
      <c r="A12952" s="24" t="s">
        <v>13775</v>
      </c>
      <c r="B12952" s="39" t="n">
        <v>46293</v>
      </c>
      <c r="C12952" s="24" t="s">
        <v>302</v>
      </c>
      <c r="D12952" s="24" t="s">
        <v>826</v>
      </c>
      <c r="E12952" s="24" t="s">
        <v>111</v>
      </c>
      <c r="F12952" s="38" t="n">
        <v>500</v>
      </c>
      <c r="G12952" s="42" t="n">
        <f aca="false">DATE(YEAR(B12952),MONTH(B12952),1)</f>
        <v>46266</v>
      </c>
      <c r="H12952" s="24" t="str">
        <f aca="false">INDEX(Customers!$B$2:$B$601,MATCH(C12952,Customers!$A$2:$A$601,0))</f>
        <v>Coast</v>
      </c>
      <c r="I12952" s="43" t="n">
        <f aca="false">ROUND(MIN(INDEX(Assumptions!$D$13:$D$18,MATCH(E12952,Assumptions!$A$13:$A$18,0)),MAX(INDEX(Assumptions!$C$13:$C$18,MATCH(E12952,Assumptions!$A$13:$A$18,0)),INDEX(Assumptions!$B$13:$B$18,MATCH(E12952,Assumptions!$A$13:$A$18,0))*F12952)),2)</f>
        <v>20</v>
      </c>
    </row>
    <row r="12953" customFormat="false" ht="15" hidden="false" customHeight="false" outlineLevel="0" collapsed="false">
      <c r="A12953" s="24" t="s">
        <v>13776</v>
      </c>
      <c r="B12953" s="39" t="n">
        <v>46293</v>
      </c>
      <c r="C12953" s="24" t="s">
        <v>306</v>
      </c>
      <c r="D12953" s="24" t="s">
        <v>826</v>
      </c>
      <c r="E12953" s="24" t="s">
        <v>111</v>
      </c>
      <c r="F12953" s="38" t="n">
        <v>100</v>
      </c>
      <c r="G12953" s="42" t="n">
        <f aca="false">DATE(YEAR(B12953),MONTH(B12953),1)</f>
        <v>46266</v>
      </c>
      <c r="H12953" s="24" t="str">
        <f aca="false">INDEX(Customers!$B$2:$B$601,MATCH(C12953,Customers!$A$2:$A$601,0))</f>
        <v>Rift Valley</v>
      </c>
      <c r="I12953" s="43" t="n">
        <f aca="false">ROUND(MIN(INDEX(Assumptions!$D$13:$D$18,MATCH(E12953,Assumptions!$A$13:$A$18,0)),MAX(INDEX(Assumptions!$C$13:$C$18,MATCH(E12953,Assumptions!$A$13:$A$18,0)),INDEX(Assumptions!$B$13:$B$18,MATCH(E12953,Assumptions!$A$13:$A$18,0))*F12953)),2)</f>
        <v>4</v>
      </c>
    </row>
    <row r="12954" customFormat="false" ht="15" hidden="false" customHeight="false" outlineLevel="0" collapsed="false">
      <c r="A12954" s="24" t="s">
        <v>13777</v>
      </c>
      <c r="B12954" s="39" t="n">
        <v>46293</v>
      </c>
      <c r="C12954" s="24" t="s">
        <v>324</v>
      </c>
      <c r="D12954" s="24" t="s">
        <v>826</v>
      </c>
      <c r="E12954" s="24" t="s">
        <v>111</v>
      </c>
      <c r="F12954" s="38" t="n">
        <v>50</v>
      </c>
      <c r="G12954" s="42" t="n">
        <f aca="false">DATE(YEAR(B12954),MONTH(B12954),1)</f>
        <v>46266</v>
      </c>
      <c r="H12954" s="24" t="str">
        <f aca="false">INDEX(Customers!$B$2:$B$601,MATCH(C12954,Customers!$A$2:$A$601,0))</f>
        <v>Central</v>
      </c>
      <c r="I12954" s="43" t="n">
        <f aca="false">ROUND(MIN(INDEX(Assumptions!$D$13:$D$18,MATCH(E12954,Assumptions!$A$13:$A$18,0)),MAX(INDEX(Assumptions!$C$13:$C$18,MATCH(E12954,Assumptions!$A$13:$A$18,0)),INDEX(Assumptions!$B$13:$B$18,MATCH(E12954,Assumptions!$A$13:$A$18,0))*F12954)),2)</f>
        <v>2</v>
      </c>
    </row>
    <row r="12955" customFormat="false" ht="15" hidden="false" customHeight="false" outlineLevel="0" collapsed="false">
      <c r="A12955" s="24" t="s">
        <v>13778</v>
      </c>
      <c r="B12955" s="39" t="n">
        <v>46293</v>
      </c>
      <c r="C12955" s="24" t="s">
        <v>328</v>
      </c>
      <c r="D12955" s="24" t="s">
        <v>826</v>
      </c>
      <c r="E12955" s="24" t="s">
        <v>103</v>
      </c>
      <c r="F12955" s="38" t="n">
        <v>3460</v>
      </c>
      <c r="G12955" s="42" t="n">
        <f aca="false">DATE(YEAR(B12955),MONTH(B12955),1)</f>
        <v>46266</v>
      </c>
      <c r="H12955" s="24" t="str">
        <f aca="false">INDEX(Customers!$B$2:$B$601,MATCH(C12955,Customers!$A$2:$A$601,0))</f>
        <v>Western</v>
      </c>
      <c r="I12955" s="43" t="n">
        <f aca="false">ROUND(MIN(INDEX(Assumptions!$D$13:$D$18,MATCH(E12955,Assumptions!$A$13:$A$18,0)),MAX(INDEX(Assumptions!$C$13:$C$18,MATCH(E12955,Assumptions!$A$13:$A$18,0)),INDEX(Assumptions!$B$13:$B$18,MATCH(E12955,Assumptions!$A$13:$A$18,0))*F12955)),2)</f>
        <v>34.6</v>
      </c>
    </row>
    <row r="12956" customFormat="false" ht="15" hidden="false" customHeight="false" outlineLevel="0" collapsed="false">
      <c r="A12956" s="24" t="s">
        <v>13779</v>
      </c>
      <c r="B12956" s="39" t="n">
        <v>46293</v>
      </c>
      <c r="C12956" s="24" t="s">
        <v>328</v>
      </c>
      <c r="D12956" s="24" t="s">
        <v>826</v>
      </c>
      <c r="E12956" s="24" t="s">
        <v>103</v>
      </c>
      <c r="F12956" s="38" t="n">
        <v>1800</v>
      </c>
      <c r="G12956" s="42" t="n">
        <f aca="false">DATE(YEAR(B12956),MONTH(B12956),1)</f>
        <v>46266</v>
      </c>
      <c r="H12956" s="24" t="str">
        <f aca="false">INDEX(Customers!$B$2:$B$601,MATCH(C12956,Customers!$A$2:$A$601,0))</f>
        <v>Western</v>
      </c>
      <c r="I12956" s="43" t="n">
        <f aca="false">ROUND(MIN(INDEX(Assumptions!$D$13:$D$18,MATCH(E12956,Assumptions!$A$13:$A$18,0)),MAX(INDEX(Assumptions!$C$13:$C$18,MATCH(E12956,Assumptions!$A$13:$A$18,0)),INDEX(Assumptions!$B$13:$B$18,MATCH(E12956,Assumptions!$A$13:$A$18,0))*F12956)),2)</f>
        <v>18</v>
      </c>
    </row>
    <row r="12957" customFormat="false" ht="15" hidden="false" customHeight="false" outlineLevel="0" collapsed="false">
      <c r="A12957" s="24" t="s">
        <v>13780</v>
      </c>
      <c r="B12957" s="39" t="n">
        <v>46293</v>
      </c>
      <c r="C12957" s="24" t="s">
        <v>379</v>
      </c>
      <c r="D12957" s="24" t="s">
        <v>150</v>
      </c>
      <c r="E12957" s="24" t="s">
        <v>107</v>
      </c>
      <c r="F12957" s="38" t="n">
        <v>11820</v>
      </c>
      <c r="G12957" s="42" t="n">
        <f aca="false">DATE(YEAR(B12957),MONTH(B12957),1)</f>
        <v>46266</v>
      </c>
      <c r="H12957" s="24" t="str">
        <f aca="false">INDEX(Customers!$B$2:$B$601,MATCH(C12957,Customers!$A$2:$A$601,0))</f>
        <v>Nairobi</v>
      </c>
      <c r="I12957" s="43" t="n">
        <f aca="false">ROUND(MIN(INDEX(Assumptions!$D$13:$D$18,MATCH(E12957,Assumptions!$A$13:$A$18,0)),MAX(INDEX(Assumptions!$C$13:$C$18,MATCH(E12957,Assumptions!$A$13:$A$18,0)),INDEX(Assumptions!$B$13:$B$18,MATCH(E12957,Assumptions!$A$13:$A$18,0))*F12957)),2)</f>
        <v>0</v>
      </c>
    </row>
    <row r="12958" customFormat="false" ht="15" hidden="false" customHeight="false" outlineLevel="0" collapsed="false">
      <c r="A12958" s="24" t="s">
        <v>13781</v>
      </c>
      <c r="B12958" s="39" t="n">
        <v>46293</v>
      </c>
      <c r="C12958" s="24" t="s">
        <v>385</v>
      </c>
      <c r="D12958" s="24" t="s">
        <v>165</v>
      </c>
      <c r="E12958" s="24" t="s">
        <v>105</v>
      </c>
      <c r="F12958" s="38" t="n">
        <v>5870</v>
      </c>
      <c r="G12958" s="42" t="n">
        <f aca="false">DATE(YEAR(B12958),MONTH(B12958),1)</f>
        <v>46266</v>
      </c>
      <c r="H12958" s="24" t="str">
        <f aca="false">INDEX(Customers!$B$2:$B$601,MATCH(C12958,Customers!$A$2:$A$601,0))</f>
        <v>Central</v>
      </c>
      <c r="I12958" s="43" t="n">
        <f aca="false">ROUND(MIN(INDEX(Assumptions!$D$13:$D$18,MATCH(E12958,Assumptions!$A$13:$A$18,0)),MAX(INDEX(Assumptions!$C$13:$C$18,MATCH(E12958,Assumptions!$A$13:$A$18,0)),INDEX(Assumptions!$B$13:$B$18,MATCH(E12958,Assumptions!$A$13:$A$18,0))*F12958)),2)</f>
        <v>88.05</v>
      </c>
    </row>
    <row r="12959" customFormat="false" ht="15" hidden="false" customHeight="false" outlineLevel="0" collapsed="false">
      <c r="A12959" s="24" t="s">
        <v>13782</v>
      </c>
      <c r="B12959" s="39" t="n">
        <v>46293</v>
      </c>
      <c r="C12959" s="24" t="s">
        <v>385</v>
      </c>
      <c r="D12959" s="24" t="s">
        <v>210</v>
      </c>
      <c r="E12959" s="24" t="s">
        <v>105</v>
      </c>
      <c r="F12959" s="38" t="n">
        <v>11530</v>
      </c>
      <c r="G12959" s="42" t="n">
        <f aca="false">DATE(YEAR(B12959),MONTH(B12959),1)</f>
        <v>46266</v>
      </c>
      <c r="H12959" s="24" t="str">
        <f aca="false">INDEX(Customers!$B$2:$B$601,MATCH(C12959,Customers!$A$2:$A$601,0))</f>
        <v>Central</v>
      </c>
      <c r="I12959" s="43" t="n">
        <f aca="false">ROUND(MIN(INDEX(Assumptions!$D$13:$D$18,MATCH(E12959,Assumptions!$A$13:$A$18,0)),MAX(INDEX(Assumptions!$C$13:$C$18,MATCH(E12959,Assumptions!$A$13:$A$18,0)),INDEX(Assumptions!$B$13:$B$18,MATCH(E12959,Assumptions!$A$13:$A$18,0))*F12959)),2)</f>
        <v>172.95</v>
      </c>
    </row>
    <row r="12960" customFormat="false" ht="15" hidden="false" customHeight="false" outlineLevel="0" collapsed="false">
      <c r="A12960" s="24" t="s">
        <v>13783</v>
      </c>
      <c r="B12960" s="39" t="n">
        <v>46293</v>
      </c>
      <c r="C12960" s="24" t="s">
        <v>393</v>
      </c>
      <c r="D12960" s="24" t="s">
        <v>175</v>
      </c>
      <c r="E12960" s="24" t="s">
        <v>105</v>
      </c>
      <c r="F12960" s="38" t="n">
        <v>1400</v>
      </c>
      <c r="G12960" s="42" t="n">
        <f aca="false">DATE(YEAR(B12960),MONTH(B12960),1)</f>
        <v>46266</v>
      </c>
      <c r="H12960" s="24" t="str">
        <f aca="false">INDEX(Customers!$B$2:$B$601,MATCH(C12960,Customers!$A$2:$A$601,0))</f>
        <v>Rift Valley</v>
      </c>
      <c r="I12960" s="43" t="n">
        <f aca="false">ROUND(MIN(INDEX(Assumptions!$D$13:$D$18,MATCH(E12960,Assumptions!$A$13:$A$18,0)),MAX(INDEX(Assumptions!$C$13:$C$18,MATCH(E12960,Assumptions!$A$13:$A$18,0)),INDEX(Assumptions!$B$13:$B$18,MATCH(E12960,Assumptions!$A$13:$A$18,0))*F12960)),2)</f>
        <v>21</v>
      </c>
    </row>
    <row r="12961" customFormat="false" ht="15" hidden="false" customHeight="false" outlineLevel="0" collapsed="false">
      <c r="A12961" s="24" t="s">
        <v>13784</v>
      </c>
      <c r="B12961" s="39" t="n">
        <v>46293</v>
      </c>
      <c r="C12961" s="24" t="s">
        <v>403</v>
      </c>
      <c r="D12961" s="24" t="s">
        <v>193</v>
      </c>
      <c r="E12961" s="24" t="s">
        <v>105</v>
      </c>
      <c r="F12961" s="38" t="n">
        <v>2280</v>
      </c>
      <c r="G12961" s="42" t="n">
        <f aca="false">DATE(YEAR(B12961),MONTH(B12961),1)</f>
        <v>46266</v>
      </c>
      <c r="H12961" s="24" t="str">
        <f aca="false">INDEX(Customers!$B$2:$B$601,MATCH(C12961,Customers!$A$2:$A$601,0))</f>
        <v>Western</v>
      </c>
      <c r="I12961" s="43" t="n">
        <f aca="false">ROUND(MIN(INDEX(Assumptions!$D$13:$D$18,MATCH(E12961,Assumptions!$A$13:$A$18,0)),MAX(INDEX(Assumptions!$C$13:$C$18,MATCH(E12961,Assumptions!$A$13:$A$18,0)),INDEX(Assumptions!$B$13:$B$18,MATCH(E12961,Assumptions!$A$13:$A$18,0))*F12961)),2)</f>
        <v>34.2</v>
      </c>
    </row>
    <row r="12962" customFormat="false" ht="15" hidden="false" customHeight="false" outlineLevel="0" collapsed="false">
      <c r="A12962" s="24" t="s">
        <v>13785</v>
      </c>
      <c r="B12962" s="39" t="n">
        <v>46293</v>
      </c>
      <c r="C12962" s="24" t="s">
        <v>404</v>
      </c>
      <c r="D12962" s="24" t="s">
        <v>826</v>
      </c>
      <c r="E12962" s="24" t="s">
        <v>113</v>
      </c>
      <c r="F12962" s="38" t="n">
        <v>99</v>
      </c>
      <c r="G12962" s="42" t="n">
        <f aca="false">DATE(YEAR(B12962),MONTH(B12962),1)</f>
        <v>46266</v>
      </c>
      <c r="H12962" s="24" t="str">
        <f aca="false">INDEX(Customers!$B$2:$B$601,MATCH(C12962,Customers!$A$2:$A$601,0))</f>
        <v>Eastern</v>
      </c>
      <c r="I12962" s="43" t="n">
        <f aca="false">ROUND(MIN(INDEX(Assumptions!$D$13:$D$18,MATCH(E12962,Assumptions!$A$13:$A$18,0)),MAX(INDEX(Assumptions!$C$13:$C$18,MATCH(E12962,Assumptions!$A$13:$A$18,0)),INDEX(Assumptions!$B$13:$B$18,MATCH(E12962,Assumptions!$A$13:$A$18,0))*F12962)),2)</f>
        <v>4.95</v>
      </c>
    </row>
    <row r="12963" customFormat="false" ht="15" hidden="false" customHeight="false" outlineLevel="0" collapsed="false">
      <c r="A12963" s="24" t="s">
        <v>13786</v>
      </c>
      <c r="B12963" s="39" t="n">
        <v>46293</v>
      </c>
      <c r="C12963" s="24" t="s">
        <v>433</v>
      </c>
      <c r="D12963" s="24" t="s">
        <v>826</v>
      </c>
      <c r="E12963" s="24" t="s">
        <v>103</v>
      </c>
      <c r="F12963" s="38" t="n">
        <v>5520</v>
      </c>
      <c r="G12963" s="42" t="n">
        <f aca="false">DATE(YEAR(B12963),MONTH(B12963),1)</f>
        <v>46266</v>
      </c>
      <c r="H12963" s="24" t="str">
        <f aca="false">INDEX(Customers!$B$2:$B$601,MATCH(C12963,Customers!$A$2:$A$601,0))</f>
        <v>Nairobi</v>
      </c>
      <c r="I12963" s="43" t="n">
        <f aca="false">ROUND(MIN(INDEX(Assumptions!$D$13:$D$18,MATCH(E12963,Assumptions!$A$13:$A$18,0)),MAX(INDEX(Assumptions!$C$13:$C$18,MATCH(E12963,Assumptions!$A$13:$A$18,0)),INDEX(Assumptions!$B$13:$B$18,MATCH(E12963,Assumptions!$A$13:$A$18,0))*F12963)),2)</f>
        <v>55.2</v>
      </c>
    </row>
    <row r="12964" customFormat="false" ht="15" hidden="false" customHeight="false" outlineLevel="0" collapsed="false">
      <c r="A12964" s="24" t="s">
        <v>13787</v>
      </c>
      <c r="B12964" s="39" t="n">
        <v>46293</v>
      </c>
      <c r="C12964" s="24" t="s">
        <v>458</v>
      </c>
      <c r="D12964" s="24" t="s">
        <v>826</v>
      </c>
      <c r="E12964" s="24" t="s">
        <v>109</v>
      </c>
      <c r="F12964" s="38" t="n">
        <v>4360</v>
      </c>
      <c r="G12964" s="42" t="n">
        <f aca="false">DATE(YEAR(B12964),MONTH(B12964),1)</f>
        <v>46266</v>
      </c>
      <c r="H12964" s="24" t="str">
        <f aca="false">INDEX(Customers!$B$2:$B$601,MATCH(C12964,Customers!$A$2:$A$601,0))</f>
        <v>Coast</v>
      </c>
      <c r="I12964" s="43" t="n">
        <f aca="false">ROUND(MIN(INDEX(Assumptions!$D$13:$D$18,MATCH(E12964,Assumptions!$A$13:$A$18,0)),MAX(INDEX(Assumptions!$C$13:$C$18,MATCH(E12964,Assumptions!$A$13:$A$18,0)),INDEX(Assumptions!$B$13:$B$18,MATCH(E12964,Assumptions!$A$13:$A$18,0))*F12964)),2)</f>
        <v>17.44</v>
      </c>
    </row>
    <row r="12965" customFormat="false" ht="15" hidden="false" customHeight="false" outlineLevel="0" collapsed="false">
      <c r="A12965" s="24" t="s">
        <v>13788</v>
      </c>
      <c r="B12965" s="39" t="n">
        <v>46293</v>
      </c>
      <c r="C12965" s="24" t="s">
        <v>482</v>
      </c>
      <c r="D12965" s="24" t="s">
        <v>182</v>
      </c>
      <c r="E12965" s="24" t="s">
        <v>107</v>
      </c>
      <c r="F12965" s="38" t="n">
        <v>870</v>
      </c>
      <c r="G12965" s="42" t="n">
        <f aca="false">DATE(YEAR(B12965),MONTH(B12965),1)</f>
        <v>46266</v>
      </c>
      <c r="H12965" s="24" t="str">
        <f aca="false">INDEX(Customers!$B$2:$B$601,MATCH(C12965,Customers!$A$2:$A$601,0))</f>
        <v>Rift Valley</v>
      </c>
      <c r="I12965" s="43" t="n">
        <f aca="false">ROUND(MIN(INDEX(Assumptions!$D$13:$D$18,MATCH(E12965,Assumptions!$A$13:$A$18,0)),MAX(INDEX(Assumptions!$C$13:$C$18,MATCH(E12965,Assumptions!$A$13:$A$18,0)),INDEX(Assumptions!$B$13:$B$18,MATCH(E12965,Assumptions!$A$13:$A$18,0))*F12965)),2)</f>
        <v>0</v>
      </c>
    </row>
    <row r="12966" customFormat="false" ht="15" hidden="false" customHeight="false" outlineLevel="0" collapsed="false">
      <c r="A12966" s="24" t="s">
        <v>13789</v>
      </c>
      <c r="B12966" s="39" t="n">
        <v>46293</v>
      </c>
      <c r="C12966" s="24" t="s">
        <v>486</v>
      </c>
      <c r="D12966" s="24" t="s">
        <v>826</v>
      </c>
      <c r="E12966" s="24" t="s">
        <v>103</v>
      </c>
      <c r="F12966" s="38" t="n">
        <v>2140</v>
      </c>
      <c r="G12966" s="42" t="n">
        <f aca="false">DATE(YEAR(B12966),MONTH(B12966),1)</f>
        <v>46266</v>
      </c>
      <c r="H12966" s="24" t="str">
        <f aca="false">INDEX(Customers!$B$2:$B$601,MATCH(C12966,Customers!$A$2:$A$601,0))</f>
        <v>Nairobi</v>
      </c>
      <c r="I12966" s="43" t="n">
        <f aca="false">ROUND(MIN(INDEX(Assumptions!$D$13:$D$18,MATCH(E12966,Assumptions!$A$13:$A$18,0)),MAX(INDEX(Assumptions!$C$13:$C$18,MATCH(E12966,Assumptions!$A$13:$A$18,0)),INDEX(Assumptions!$B$13:$B$18,MATCH(E12966,Assumptions!$A$13:$A$18,0))*F12966)),2)</f>
        <v>21.4</v>
      </c>
    </row>
    <row r="12967" customFormat="false" ht="15" hidden="false" customHeight="false" outlineLevel="0" collapsed="false">
      <c r="A12967" s="24" t="s">
        <v>13790</v>
      </c>
      <c r="B12967" s="39" t="n">
        <v>46293</v>
      </c>
      <c r="C12967" s="24" t="s">
        <v>502</v>
      </c>
      <c r="D12967" s="24" t="s">
        <v>826</v>
      </c>
      <c r="E12967" s="24" t="s">
        <v>103</v>
      </c>
      <c r="F12967" s="38" t="n">
        <v>990</v>
      </c>
      <c r="G12967" s="42" t="n">
        <f aca="false">DATE(YEAR(B12967),MONTH(B12967),1)</f>
        <v>46266</v>
      </c>
      <c r="H12967" s="24" t="str">
        <f aca="false">INDEX(Customers!$B$2:$B$601,MATCH(C12967,Customers!$A$2:$A$601,0))</f>
        <v>Nairobi</v>
      </c>
      <c r="I12967" s="43" t="n">
        <f aca="false">ROUND(MIN(INDEX(Assumptions!$D$13:$D$18,MATCH(E12967,Assumptions!$A$13:$A$18,0)),MAX(INDEX(Assumptions!$C$13:$C$18,MATCH(E12967,Assumptions!$A$13:$A$18,0)),INDEX(Assumptions!$B$13:$B$18,MATCH(E12967,Assumptions!$A$13:$A$18,0))*F12967)),2)</f>
        <v>9.9</v>
      </c>
    </row>
    <row r="12968" customFormat="false" ht="15" hidden="false" customHeight="false" outlineLevel="0" collapsed="false">
      <c r="A12968" s="24" t="s">
        <v>13791</v>
      </c>
      <c r="B12968" s="39" t="n">
        <v>46293</v>
      </c>
      <c r="C12968" s="24" t="s">
        <v>502</v>
      </c>
      <c r="D12968" s="24" t="s">
        <v>826</v>
      </c>
      <c r="E12968" s="24" t="s">
        <v>111</v>
      </c>
      <c r="F12968" s="38" t="n">
        <v>100</v>
      </c>
      <c r="G12968" s="42" t="n">
        <f aca="false">DATE(YEAR(B12968),MONTH(B12968),1)</f>
        <v>46266</v>
      </c>
      <c r="H12968" s="24" t="str">
        <f aca="false">INDEX(Customers!$B$2:$B$601,MATCH(C12968,Customers!$A$2:$A$601,0))</f>
        <v>Nairobi</v>
      </c>
      <c r="I12968" s="43" t="n">
        <f aca="false">ROUND(MIN(INDEX(Assumptions!$D$13:$D$18,MATCH(E12968,Assumptions!$A$13:$A$18,0)),MAX(INDEX(Assumptions!$C$13:$C$18,MATCH(E12968,Assumptions!$A$13:$A$18,0)),INDEX(Assumptions!$B$13:$B$18,MATCH(E12968,Assumptions!$A$13:$A$18,0))*F12968)),2)</f>
        <v>4</v>
      </c>
    </row>
    <row r="12969" customFormat="false" ht="15" hidden="false" customHeight="false" outlineLevel="0" collapsed="false">
      <c r="A12969" s="24" t="s">
        <v>13792</v>
      </c>
      <c r="B12969" s="39" t="n">
        <v>46293</v>
      </c>
      <c r="C12969" s="24" t="s">
        <v>503</v>
      </c>
      <c r="D12969" s="24" t="s">
        <v>826</v>
      </c>
      <c r="E12969" s="24" t="s">
        <v>113</v>
      </c>
      <c r="F12969" s="38" t="n">
        <v>2000</v>
      </c>
      <c r="G12969" s="42" t="n">
        <f aca="false">DATE(YEAR(B12969),MONTH(B12969),1)</f>
        <v>46266</v>
      </c>
      <c r="H12969" s="24" t="str">
        <f aca="false">INDEX(Customers!$B$2:$B$601,MATCH(C12969,Customers!$A$2:$A$601,0))</f>
        <v>Nairobi</v>
      </c>
      <c r="I12969" s="43" t="n">
        <f aca="false">ROUND(MIN(INDEX(Assumptions!$D$13:$D$18,MATCH(E12969,Assumptions!$A$13:$A$18,0)),MAX(INDEX(Assumptions!$C$13:$C$18,MATCH(E12969,Assumptions!$A$13:$A$18,0)),INDEX(Assumptions!$B$13:$B$18,MATCH(E12969,Assumptions!$A$13:$A$18,0))*F12969)),2)</f>
        <v>100</v>
      </c>
    </row>
    <row r="12970" customFormat="false" ht="15" hidden="false" customHeight="false" outlineLevel="0" collapsed="false">
      <c r="A12970" s="24" t="s">
        <v>13793</v>
      </c>
      <c r="B12970" s="39" t="n">
        <v>46293</v>
      </c>
      <c r="C12970" s="24" t="s">
        <v>503</v>
      </c>
      <c r="D12970" s="24" t="s">
        <v>826</v>
      </c>
      <c r="E12970" s="24" t="s">
        <v>113</v>
      </c>
      <c r="F12970" s="38" t="n">
        <v>250</v>
      </c>
      <c r="G12970" s="42" t="n">
        <f aca="false">DATE(YEAR(B12970),MONTH(B12970),1)</f>
        <v>46266</v>
      </c>
      <c r="H12970" s="24" t="str">
        <f aca="false">INDEX(Customers!$B$2:$B$601,MATCH(C12970,Customers!$A$2:$A$601,0))</f>
        <v>Nairobi</v>
      </c>
      <c r="I12970" s="43" t="n">
        <f aca="false">ROUND(MIN(INDEX(Assumptions!$D$13:$D$18,MATCH(E12970,Assumptions!$A$13:$A$18,0)),MAX(INDEX(Assumptions!$C$13:$C$18,MATCH(E12970,Assumptions!$A$13:$A$18,0)),INDEX(Assumptions!$B$13:$B$18,MATCH(E12970,Assumptions!$A$13:$A$18,0))*F12970)),2)</f>
        <v>12.5</v>
      </c>
    </row>
    <row r="12971" customFormat="false" ht="15" hidden="false" customHeight="false" outlineLevel="0" collapsed="false">
      <c r="A12971" s="24" t="s">
        <v>13794</v>
      </c>
      <c r="B12971" s="39" t="n">
        <v>46293</v>
      </c>
      <c r="C12971" s="24" t="s">
        <v>509</v>
      </c>
      <c r="D12971" s="24" t="s">
        <v>826</v>
      </c>
      <c r="E12971" s="24" t="s">
        <v>113</v>
      </c>
      <c r="F12971" s="38" t="n">
        <v>500</v>
      </c>
      <c r="G12971" s="42" t="n">
        <f aca="false">DATE(YEAR(B12971),MONTH(B12971),1)</f>
        <v>46266</v>
      </c>
      <c r="H12971" s="24" t="str">
        <f aca="false">INDEX(Customers!$B$2:$B$601,MATCH(C12971,Customers!$A$2:$A$601,0))</f>
        <v>Rift Valley</v>
      </c>
      <c r="I12971" s="43" t="n">
        <f aca="false">ROUND(MIN(INDEX(Assumptions!$D$13:$D$18,MATCH(E12971,Assumptions!$A$13:$A$18,0)),MAX(INDEX(Assumptions!$C$13:$C$18,MATCH(E12971,Assumptions!$A$13:$A$18,0)),INDEX(Assumptions!$B$13:$B$18,MATCH(E12971,Assumptions!$A$13:$A$18,0))*F12971)),2)</f>
        <v>25</v>
      </c>
    </row>
    <row r="12972" customFormat="false" ht="15" hidden="false" customHeight="false" outlineLevel="0" collapsed="false">
      <c r="A12972" s="24" t="s">
        <v>13795</v>
      </c>
      <c r="B12972" s="39" t="n">
        <v>46293</v>
      </c>
      <c r="C12972" s="24" t="s">
        <v>539</v>
      </c>
      <c r="D12972" s="24" t="s">
        <v>826</v>
      </c>
      <c r="E12972" s="24" t="s">
        <v>111</v>
      </c>
      <c r="F12972" s="38" t="n">
        <v>50</v>
      </c>
      <c r="G12972" s="42" t="n">
        <f aca="false">DATE(YEAR(B12972),MONTH(B12972),1)</f>
        <v>46266</v>
      </c>
      <c r="H12972" s="24" t="str">
        <f aca="false">INDEX(Customers!$B$2:$B$601,MATCH(C12972,Customers!$A$2:$A$601,0))</f>
        <v>Nairobi</v>
      </c>
      <c r="I12972" s="43" t="n">
        <f aca="false">ROUND(MIN(INDEX(Assumptions!$D$13:$D$18,MATCH(E12972,Assumptions!$A$13:$A$18,0)),MAX(INDEX(Assumptions!$C$13:$C$18,MATCH(E12972,Assumptions!$A$13:$A$18,0)),INDEX(Assumptions!$B$13:$B$18,MATCH(E12972,Assumptions!$A$13:$A$18,0))*F12972)),2)</f>
        <v>2</v>
      </c>
    </row>
    <row r="12973" customFormat="false" ht="15" hidden="false" customHeight="false" outlineLevel="0" collapsed="false">
      <c r="A12973" s="24" t="s">
        <v>13796</v>
      </c>
      <c r="B12973" s="39" t="n">
        <v>46293</v>
      </c>
      <c r="C12973" s="24" t="s">
        <v>541</v>
      </c>
      <c r="D12973" s="24" t="s">
        <v>193</v>
      </c>
      <c r="E12973" s="24" t="s">
        <v>105</v>
      </c>
      <c r="F12973" s="38" t="n">
        <v>1540</v>
      </c>
      <c r="G12973" s="42" t="n">
        <f aca="false">DATE(YEAR(B12973),MONTH(B12973),1)</f>
        <v>46266</v>
      </c>
      <c r="H12973" s="24" t="str">
        <f aca="false">INDEX(Customers!$B$2:$B$601,MATCH(C12973,Customers!$A$2:$A$601,0))</f>
        <v>Western</v>
      </c>
      <c r="I12973" s="43" t="n">
        <f aca="false">ROUND(MIN(INDEX(Assumptions!$D$13:$D$18,MATCH(E12973,Assumptions!$A$13:$A$18,0)),MAX(INDEX(Assumptions!$C$13:$C$18,MATCH(E12973,Assumptions!$A$13:$A$18,0)),INDEX(Assumptions!$B$13:$B$18,MATCH(E12973,Assumptions!$A$13:$A$18,0))*F12973)),2)</f>
        <v>23.1</v>
      </c>
    </row>
    <row r="12974" customFormat="false" ht="15" hidden="false" customHeight="false" outlineLevel="0" collapsed="false">
      <c r="A12974" s="24" t="s">
        <v>13797</v>
      </c>
      <c r="B12974" s="39" t="n">
        <v>46293</v>
      </c>
      <c r="C12974" s="24" t="s">
        <v>541</v>
      </c>
      <c r="D12974" s="24" t="s">
        <v>826</v>
      </c>
      <c r="E12974" s="24" t="s">
        <v>111</v>
      </c>
      <c r="F12974" s="38" t="n">
        <v>200</v>
      </c>
      <c r="G12974" s="42" t="n">
        <f aca="false">DATE(YEAR(B12974),MONTH(B12974),1)</f>
        <v>46266</v>
      </c>
      <c r="H12974" s="24" t="str">
        <f aca="false">INDEX(Customers!$B$2:$B$601,MATCH(C12974,Customers!$A$2:$A$601,0))</f>
        <v>Western</v>
      </c>
      <c r="I12974" s="43" t="n">
        <f aca="false">ROUND(MIN(INDEX(Assumptions!$D$13:$D$18,MATCH(E12974,Assumptions!$A$13:$A$18,0)),MAX(INDEX(Assumptions!$C$13:$C$18,MATCH(E12974,Assumptions!$A$13:$A$18,0)),INDEX(Assumptions!$B$13:$B$18,MATCH(E12974,Assumptions!$A$13:$A$18,0))*F12974)),2)</f>
        <v>8</v>
      </c>
    </row>
    <row r="12975" customFormat="false" ht="15" hidden="false" customHeight="false" outlineLevel="0" collapsed="false">
      <c r="A12975" s="24" t="s">
        <v>13798</v>
      </c>
      <c r="B12975" s="39" t="n">
        <v>46293</v>
      </c>
      <c r="C12975" s="24" t="s">
        <v>541</v>
      </c>
      <c r="D12975" s="24" t="s">
        <v>826</v>
      </c>
      <c r="E12975" s="24" t="s">
        <v>111</v>
      </c>
      <c r="F12975" s="38" t="n">
        <v>500</v>
      </c>
      <c r="G12975" s="42" t="n">
        <f aca="false">DATE(YEAR(B12975),MONTH(B12975),1)</f>
        <v>46266</v>
      </c>
      <c r="H12975" s="24" t="str">
        <f aca="false">INDEX(Customers!$B$2:$B$601,MATCH(C12975,Customers!$A$2:$A$601,0))</f>
        <v>Western</v>
      </c>
      <c r="I12975" s="43" t="n">
        <f aca="false">ROUND(MIN(INDEX(Assumptions!$D$13:$D$18,MATCH(E12975,Assumptions!$A$13:$A$18,0)),MAX(INDEX(Assumptions!$C$13:$C$18,MATCH(E12975,Assumptions!$A$13:$A$18,0)),INDEX(Assumptions!$B$13:$B$18,MATCH(E12975,Assumptions!$A$13:$A$18,0))*F12975)),2)</f>
        <v>20</v>
      </c>
    </row>
    <row r="12976" customFormat="false" ht="15" hidden="false" customHeight="false" outlineLevel="0" collapsed="false">
      <c r="A12976" s="24" t="s">
        <v>13799</v>
      </c>
      <c r="B12976" s="39" t="n">
        <v>46293</v>
      </c>
      <c r="C12976" s="24" t="s">
        <v>554</v>
      </c>
      <c r="D12976" s="24" t="s">
        <v>826</v>
      </c>
      <c r="E12976" s="24" t="s">
        <v>113</v>
      </c>
      <c r="F12976" s="38" t="n">
        <v>250</v>
      </c>
      <c r="G12976" s="42" t="n">
        <f aca="false">DATE(YEAR(B12976),MONTH(B12976),1)</f>
        <v>46266</v>
      </c>
      <c r="H12976" s="24" t="str">
        <f aca="false">INDEX(Customers!$B$2:$B$601,MATCH(C12976,Customers!$A$2:$A$601,0))</f>
        <v>Coast</v>
      </c>
      <c r="I12976" s="43" t="n">
        <f aca="false">ROUND(MIN(INDEX(Assumptions!$D$13:$D$18,MATCH(E12976,Assumptions!$A$13:$A$18,0)),MAX(INDEX(Assumptions!$C$13:$C$18,MATCH(E12976,Assumptions!$A$13:$A$18,0)),INDEX(Assumptions!$B$13:$B$18,MATCH(E12976,Assumptions!$A$13:$A$18,0))*F12976)),2)</f>
        <v>12.5</v>
      </c>
    </row>
    <row r="12977" customFormat="false" ht="15" hidden="false" customHeight="false" outlineLevel="0" collapsed="false">
      <c r="A12977" s="24" t="s">
        <v>13800</v>
      </c>
      <c r="B12977" s="39" t="n">
        <v>46293</v>
      </c>
      <c r="C12977" s="24" t="s">
        <v>564</v>
      </c>
      <c r="D12977" s="24" t="s">
        <v>826</v>
      </c>
      <c r="E12977" s="24" t="s">
        <v>111</v>
      </c>
      <c r="F12977" s="38" t="n">
        <v>200</v>
      </c>
      <c r="G12977" s="42" t="n">
        <f aca="false">DATE(YEAR(B12977),MONTH(B12977),1)</f>
        <v>46266</v>
      </c>
      <c r="H12977" s="24" t="str">
        <f aca="false">INDEX(Customers!$B$2:$B$601,MATCH(C12977,Customers!$A$2:$A$601,0))</f>
        <v>Coast</v>
      </c>
      <c r="I12977" s="43" t="n">
        <f aca="false">ROUND(MIN(INDEX(Assumptions!$D$13:$D$18,MATCH(E12977,Assumptions!$A$13:$A$18,0)),MAX(INDEX(Assumptions!$C$13:$C$18,MATCH(E12977,Assumptions!$A$13:$A$18,0)),INDEX(Assumptions!$B$13:$B$18,MATCH(E12977,Assumptions!$A$13:$A$18,0))*F12977)),2)</f>
        <v>8</v>
      </c>
    </row>
    <row r="12978" customFormat="false" ht="15" hidden="false" customHeight="false" outlineLevel="0" collapsed="false">
      <c r="A12978" s="24" t="s">
        <v>13801</v>
      </c>
      <c r="B12978" s="39" t="n">
        <v>46293</v>
      </c>
      <c r="C12978" s="24" t="s">
        <v>588</v>
      </c>
      <c r="D12978" s="24" t="s">
        <v>153</v>
      </c>
      <c r="E12978" s="24" t="s">
        <v>107</v>
      </c>
      <c r="F12978" s="38" t="n">
        <v>23710</v>
      </c>
      <c r="G12978" s="42" t="n">
        <f aca="false">DATE(YEAR(B12978),MONTH(B12978),1)</f>
        <v>46266</v>
      </c>
      <c r="H12978" s="24" t="str">
        <f aca="false">INDEX(Customers!$B$2:$B$601,MATCH(C12978,Customers!$A$2:$A$601,0))</f>
        <v>Nairobi</v>
      </c>
      <c r="I12978" s="43" t="n">
        <f aca="false">ROUND(MIN(INDEX(Assumptions!$D$13:$D$18,MATCH(E12978,Assumptions!$A$13:$A$18,0)),MAX(INDEX(Assumptions!$C$13:$C$18,MATCH(E12978,Assumptions!$A$13:$A$18,0)),INDEX(Assumptions!$B$13:$B$18,MATCH(E12978,Assumptions!$A$13:$A$18,0))*F12978)),2)</f>
        <v>0</v>
      </c>
    </row>
    <row r="12979" customFormat="false" ht="15" hidden="false" customHeight="false" outlineLevel="0" collapsed="false">
      <c r="A12979" s="24" t="s">
        <v>13802</v>
      </c>
      <c r="B12979" s="39" t="n">
        <v>46293</v>
      </c>
      <c r="C12979" s="24" t="s">
        <v>593</v>
      </c>
      <c r="D12979" s="24" t="s">
        <v>826</v>
      </c>
      <c r="E12979" s="24" t="s">
        <v>111</v>
      </c>
      <c r="F12979" s="38" t="n">
        <v>500</v>
      </c>
      <c r="G12979" s="42" t="n">
        <f aca="false">DATE(YEAR(B12979),MONTH(B12979),1)</f>
        <v>46266</v>
      </c>
      <c r="H12979" s="24" t="str">
        <f aca="false">INDEX(Customers!$B$2:$B$601,MATCH(C12979,Customers!$A$2:$A$601,0))</f>
        <v>Western</v>
      </c>
      <c r="I12979" s="43" t="n">
        <f aca="false">ROUND(MIN(INDEX(Assumptions!$D$13:$D$18,MATCH(E12979,Assumptions!$A$13:$A$18,0)),MAX(INDEX(Assumptions!$C$13:$C$18,MATCH(E12979,Assumptions!$A$13:$A$18,0)),INDEX(Assumptions!$B$13:$B$18,MATCH(E12979,Assumptions!$A$13:$A$18,0))*F12979)),2)</f>
        <v>20</v>
      </c>
    </row>
    <row r="12980" customFormat="false" ht="15" hidden="false" customHeight="false" outlineLevel="0" collapsed="false">
      <c r="A12980" s="24" t="s">
        <v>13803</v>
      </c>
      <c r="B12980" s="39" t="n">
        <v>46293</v>
      </c>
      <c r="C12980" s="24" t="s">
        <v>608</v>
      </c>
      <c r="D12980" s="24" t="s">
        <v>205</v>
      </c>
      <c r="E12980" s="24" t="s">
        <v>105</v>
      </c>
      <c r="F12980" s="38" t="n">
        <v>7770</v>
      </c>
      <c r="G12980" s="42" t="n">
        <f aca="false">DATE(YEAR(B12980),MONTH(B12980),1)</f>
        <v>46266</v>
      </c>
      <c r="H12980" s="24" t="str">
        <f aca="false">INDEX(Customers!$B$2:$B$601,MATCH(C12980,Customers!$A$2:$A$601,0))</f>
        <v>Eastern</v>
      </c>
      <c r="I12980" s="43" t="n">
        <f aca="false">ROUND(MIN(INDEX(Assumptions!$D$13:$D$18,MATCH(E12980,Assumptions!$A$13:$A$18,0)),MAX(INDEX(Assumptions!$C$13:$C$18,MATCH(E12980,Assumptions!$A$13:$A$18,0)),INDEX(Assumptions!$B$13:$B$18,MATCH(E12980,Assumptions!$A$13:$A$18,0))*F12980)),2)</f>
        <v>116.55</v>
      </c>
    </row>
    <row r="12981" customFormat="false" ht="15" hidden="false" customHeight="false" outlineLevel="0" collapsed="false">
      <c r="A12981" s="24" t="s">
        <v>13804</v>
      </c>
      <c r="B12981" s="39" t="n">
        <v>46293</v>
      </c>
      <c r="C12981" s="24" t="s">
        <v>645</v>
      </c>
      <c r="D12981" s="24" t="s">
        <v>157</v>
      </c>
      <c r="E12981" s="24" t="s">
        <v>105</v>
      </c>
      <c r="F12981" s="38" t="n">
        <v>2030</v>
      </c>
      <c r="G12981" s="42" t="n">
        <f aca="false">DATE(YEAR(B12981),MONTH(B12981),1)</f>
        <v>46266</v>
      </c>
      <c r="H12981" s="24" t="str">
        <f aca="false">INDEX(Customers!$B$2:$B$601,MATCH(C12981,Customers!$A$2:$A$601,0))</f>
        <v>Nairobi</v>
      </c>
      <c r="I12981" s="43" t="n">
        <f aca="false">ROUND(MIN(INDEX(Assumptions!$D$13:$D$18,MATCH(E12981,Assumptions!$A$13:$A$18,0)),MAX(INDEX(Assumptions!$C$13:$C$18,MATCH(E12981,Assumptions!$A$13:$A$18,0)),INDEX(Assumptions!$B$13:$B$18,MATCH(E12981,Assumptions!$A$13:$A$18,0))*F12981)),2)</f>
        <v>30.45</v>
      </c>
    </row>
    <row r="12982" customFormat="false" ht="15" hidden="false" customHeight="false" outlineLevel="0" collapsed="false">
      <c r="A12982" s="24" t="s">
        <v>13805</v>
      </c>
      <c r="B12982" s="39" t="n">
        <v>46293</v>
      </c>
      <c r="C12982" s="24" t="s">
        <v>663</v>
      </c>
      <c r="D12982" s="24" t="s">
        <v>826</v>
      </c>
      <c r="E12982" s="24" t="s">
        <v>111</v>
      </c>
      <c r="F12982" s="38" t="n">
        <v>100</v>
      </c>
      <c r="G12982" s="42" t="n">
        <f aca="false">DATE(YEAR(B12982),MONTH(B12982),1)</f>
        <v>46266</v>
      </c>
      <c r="H12982" s="24" t="str">
        <f aca="false">INDEX(Customers!$B$2:$B$601,MATCH(C12982,Customers!$A$2:$A$601,0))</f>
        <v>Western</v>
      </c>
      <c r="I12982" s="43" t="n">
        <f aca="false">ROUND(MIN(INDEX(Assumptions!$D$13:$D$18,MATCH(E12982,Assumptions!$A$13:$A$18,0)),MAX(INDEX(Assumptions!$C$13:$C$18,MATCH(E12982,Assumptions!$A$13:$A$18,0)),INDEX(Assumptions!$B$13:$B$18,MATCH(E12982,Assumptions!$A$13:$A$18,0))*F12982)),2)</f>
        <v>4</v>
      </c>
    </row>
    <row r="12983" customFormat="false" ht="15" hidden="false" customHeight="false" outlineLevel="0" collapsed="false">
      <c r="A12983" s="24" t="s">
        <v>13806</v>
      </c>
      <c r="B12983" s="39" t="n">
        <v>46293</v>
      </c>
      <c r="C12983" s="24" t="s">
        <v>670</v>
      </c>
      <c r="D12983" s="24" t="s">
        <v>826</v>
      </c>
      <c r="E12983" s="24" t="s">
        <v>103</v>
      </c>
      <c r="F12983" s="38" t="n">
        <v>4230</v>
      </c>
      <c r="G12983" s="42" t="n">
        <f aca="false">DATE(YEAR(B12983),MONTH(B12983),1)</f>
        <v>46266</v>
      </c>
      <c r="H12983" s="24" t="str">
        <f aca="false">INDEX(Customers!$B$2:$B$601,MATCH(C12983,Customers!$A$2:$A$601,0))</f>
        <v>Rift Valley</v>
      </c>
      <c r="I12983" s="43" t="n">
        <f aca="false">ROUND(MIN(INDEX(Assumptions!$D$13:$D$18,MATCH(E12983,Assumptions!$A$13:$A$18,0)),MAX(INDEX(Assumptions!$C$13:$C$18,MATCH(E12983,Assumptions!$A$13:$A$18,0)),INDEX(Assumptions!$B$13:$B$18,MATCH(E12983,Assumptions!$A$13:$A$18,0))*F12983)),2)</f>
        <v>42.3</v>
      </c>
    </row>
    <row r="12984" customFormat="false" ht="15" hidden="false" customHeight="false" outlineLevel="0" collapsed="false">
      <c r="A12984" s="24" t="s">
        <v>13807</v>
      </c>
      <c r="B12984" s="39" t="n">
        <v>46293</v>
      </c>
      <c r="C12984" s="24" t="s">
        <v>687</v>
      </c>
      <c r="D12984" s="24" t="s">
        <v>165</v>
      </c>
      <c r="E12984" s="24" t="s">
        <v>105</v>
      </c>
      <c r="F12984" s="38" t="n">
        <v>6580</v>
      </c>
      <c r="G12984" s="42" t="n">
        <f aca="false">DATE(YEAR(B12984),MONTH(B12984),1)</f>
        <v>46266</v>
      </c>
      <c r="H12984" s="24" t="str">
        <f aca="false">INDEX(Customers!$B$2:$B$601,MATCH(C12984,Customers!$A$2:$A$601,0))</f>
        <v>Central</v>
      </c>
      <c r="I12984" s="43" t="n">
        <f aca="false">ROUND(MIN(INDEX(Assumptions!$D$13:$D$18,MATCH(E12984,Assumptions!$A$13:$A$18,0)),MAX(INDEX(Assumptions!$C$13:$C$18,MATCH(E12984,Assumptions!$A$13:$A$18,0)),INDEX(Assumptions!$B$13:$B$18,MATCH(E12984,Assumptions!$A$13:$A$18,0))*F12984)),2)</f>
        <v>98.7</v>
      </c>
    </row>
    <row r="12985" customFormat="false" ht="15" hidden="false" customHeight="false" outlineLevel="0" collapsed="false">
      <c r="A12985" s="24" t="s">
        <v>13808</v>
      </c>
      <c r="B12985" s="39" t="n">
        <v>46293</v>
      </c>
      <c r="C12985" s="24" t="s">
        <v>687</v>
      </c>
      <c r="D12985" s="24" t="s">
        <v>164</v>
      </c>
      <c r="E12985" s="24" t="s">
        <v>105</v>
      </c>
      <c r="F12985" s="38" t="n">
        <v>7690</v>
      </c>
      <c r="G12985" s="42" t="n">
        <f aca="false">DATE(YEAR(B12985),MONTH(B12985),1)</f>
        <v>46266</v>
      </c>
      <c r="H12985" s="24" t="str">
        <f aca="false">INDEX(Customers!$B$2:$B$601,MATCH(C12985,Customers!$A$2:$A$601,0))</f>
        <v>Central</v>
      </c>
      <c r="I12985" s="43" t="n">
        <f aca="false">ROUND(MIN(INDEX(Assumptions!$D$13:$D$18,MATCH(E12985,Assumptions!$A$13:$A$18,0)),MAX(INDEX(Assumptions!$C$13:$C$18,MATCH(E12985,Assumptions!$A$13:$A$18,0)),INDEX(Assumptions!$B$13:$B$18,MATCH(E12985,Assumptions!$A$13:$A$18,0))*F12985)),2)</f>
        <v>115.35</v>
      </c>
    </row>
    <row r="12986" customFormat="false" ht="15" hidden="false" customHeight="false" outlineLevel="0" collapsed="false">
      <c r="A12986" s="24" t="s">
        <v>13809</v>
      </c>
      <c r="B12986" s="39" t="n">
        <v>46293</v>
      </c>
      <c r="C12986" s="24" t="s">
        <v>699</v>
      </c>
      <c r="D12986" s="24" t="s">
        <v>154</v>
      </c>
      <c r="E12986" s="24" t="s">
        <v>107</v>
      </c>
      <c r="F12986" s="38" t="n">
        <v>3240</v>
      </c>
      <c r="G12986" s="42" t="n">
        <f aca="false">DATE(YEAR(B12986),MONTH(B12986),1)</f>
        <v>46266</v>
      </c>
      <c r="H12986" s="24" t="str">
        <f aca="false">INDEX(Customers!$B$2:$B$601,MATCH(C12986,Customers!$A$2:$A$601,0))</f>
        <v>Nairobi</v>
      </c>
      <c r="I12986" s="43" t="n">
        <f aca="false">ROUND(MIN(INDEX(Assumptions!$D$13:$D$18,MATCH(E12986,Assumptions!$A$13:$A$18,0)),MAX(INDEX(Assumptions!$C$13:$C$18,MATCH(E12986,Assumptions!$A$13:$A$18,0)),INDEX(Assumptions!$B$13:$B$18,MATCH(E12986,Assumptions!$A$13:$A$18,0))*F12986)),2)</f>
        <v>0</v>
      </c>
    </row>
    <row r="12987" customFormat="false" ht="15" hidden="false" customHeight="false" outlineLevel="0" collapsed="false">
      <c r="A12987" s="24" t="s">
        <v>13810</v>
      </c>
      <c r="B12987" s="39" t="n">
        <v>46293</v>
      </c>
      <c r="C12987" s="24" t="s">
        <v>733</v>
      </c>
      <c r="D12987" s="24" t="s">
        <v>826</v>
      </c>
      <c r="E12987" s="24" t="s">
        <v>103</v>
      </c>
      <c r="F12987" s="38" t="n">
        <v>2440</v>
      </c>
      <c r="G12987" s="42" t="n">
        <f aca="false">DATE(YEAR(B12987),MONTH(B12987),1)</f>
        <v>46266</v>
      </c>
      <c r="H12987" s="24" t="str">
        <f aca="false">INDEX(Customers!$B$2:$B$601,MATCH(C12987,Customers!$A$2:$A$601,0))</f>
        <v>Eastern</v>
      </c>
      <c r="I12987" s="43" t="n">
        <f aca="false">ROUND(MIN(INDEX(Assumptions!$D$13:$D$18,MATCH(E12987,Assumptions!$A$13:$A$18,0)),MAX(INDEX(Assumptions!$C$13:$C$18,MATCH(E12987,Assumptions!$A$13:$A$18,0)),INDEX(Assumptions!$B$13:$B$18,MATCH(E12987,Assumptions!$A$13:$A$18,0))*F12987)),2)</f>
        <v>24.4</v>
      </c>
    </row>
    <row r="12988" customFormat="false" ht="15" hidden="false" customHeight="false" outlineLevel="0" collapsed="false">
      <c r="A12988" s="24" t="s">
        <v>13811</v>
      </c>
      <c r="B12988" s="39" t="n">
        <v>46293</v>
      </c>
      <c r="C12988" s="24" t="s">
        <v>742</v>
      </c>
      <c r="D12988" s="24" t="s">
        <v>197</v>
      </c>
      <c r="E12988" s="24" t="s">
        <v>107</v>
      </c>
      <c r="F12988" s="38" t="n">
        <v>8070</v>
      </c>
      <c r="G12988" s="42" t="n">
        <f aca="false">DATE(YEAR(B12988),MONTH(B12988),1)</f>
        <v>46266</v>
      </c>
      <c r="H12988" s="24" t="str">
        <f aca="false">INDEX(Customers!$B$2:$B$601,MATCH(C12988,Customers!$A$2:$A$601,0))</f>
        <v>Eastern</v>
      </c>
      <c r="I12988" s="43" t="n">
        <f aca="false">ROUND(MIN(INDEX(Assumptions!$D$13:$D$18,MATCH(E12988,Assumptions!$A$13:$A$18,0)),MAX(INDEX(Assumptions!$C$13:$C$18,MATCH(E12988,Assumptions!$A$13:$A$18,0)),INDEX(Assumptions!$B$13:$B$18,MATCH(E12988,Assumptions!$A$13:$A$18,0))*F12988)),2)</f>
        <v>0</v>
      </c>
    </row>
    <row r="12989" customFormat="false" ht="15" hidden="false" customHeight="false" outlineLevel="0" collapsed="false">
      <c r="A12989" s="24" t="s">
        <v>13812</v>
      </c>
      <c r="B12989" s="39" t="n">
        <v>46293</v>
      </c>
      <c r="C12989" s="24" t="s">
        <v>760</v>
      </c>
      <c r="D12989" s="24" t="s">
        <v>826</v>
      </c>
      <c r="E12989" s="24" t="s">
        <v>103</v>
      </c>
      <c r="F12989" s="38" t="n">
        <v>320</v>
      </c>
      <c r="G12989" s="42" t="n">
        <f aca="false">DATE(YEAR(B12989),MONTH(B12989),1)</f>
        <v>46266</v>
      </c>
      <c r="H12989" s="24" t="str">
        <f aca="false">INDEX(Customers!$B$2:$B$601,MATCH(C12989,Customers!$A$2:$A$601,0))</f>
        <v>Rift Valley</v>
      </c>
      <c r="I12989" s="43" t="n">
        <f aca="false">ROUND(MIN(INDEX(Assumptions!$D$13:$D$18,MATCH(E12989,Assumptions!$A$13:$A$18,0)),MAX(INDEX(Assumptions!$C$13:$C$18,MATCH(E12989,Assumptions!$A$13:$A$18,0)),INDEX(Assumptions!$B$13:$B$18,MATCH(E12989,Assumptions!$A$13:$A$18,0))*F12989)),2)</f>
        <v>5</v>
      </c>
    </row>
    <row r="12990" customFormat="false" ht="15" hidden="false" customHeight="false" outlineLevel="0" collapsed="false">
      <c r="A12990" s="24" t="s">
        <v>13813</v>
      </c>
      <c r="B12990" s="39" t="n">
        <v>46293</v>
      </c>
      <c r="C12990" s="24" t="s">
        <v>775</v>
      </c>
      <c r="D12990" s="24" t="s">
        <v>826</v>
      </c>
      <c r="E12990" s="24" t="s">
        <v>111</v>
      </c>
      <c r="F12990" s="38" t="n">
        <v>200</v>
      </c>
      <c r="G12990" s="42" t="n">
        <f aca="false">DATE(YEAR(B12990),MONTH(B12990),1)</f>
        <v>46266</v>
      </c>
      <c r="H12990" s="24" t="str">
        <f aca="false">INDEX(Customers!$B$2:$B$601,MATCH(C12990,Customers!$A$2:$A$601,0))</f>
        <v>Rift Valley</v>
      </c>
      <c r="I12990" s="43" t="n">
        <f aca="false">ROUND(MIN(INDEX(Assumptions!$D$13:$D$18,MATCH(E12990,Assumptions!$A$13:$A$18,0)),MAX(INDEX(Assumptions!$C$13:$C$18,MATCH(E12990,Assumptions!$A$13:$A$18,0)),INDEX(Assumptions!$B$13:$B$18,MATCH(E12990,Assumptions!$A$13:$A$18,0))*F12990)),2)</f>
        <v>8</v>
      </c>
    </row>
    <row r="12991" customFormat="false" ht="15" hidden="false" customHeight="false" outlineLevel="0" collapsed="false">
      <c r="A12991" s="24" t="s">
        <v>13814</v>
      </c>
      <c r="B12991" s="39" t="n">
        <v>46293</v>
      </c>
      <c r="C12991" s="24" t="s">
        <v>779</v>
      </c>
      <c r="D12991" s="24" t="s">
        <v>826</v>
      </c>
      <c r="E12991" s="24" t="s">
        <v>103</v>
      </c>
      <c r="F12991" s="38" t="n">
        <v>2070</v>
      </c>
      <c r="G12991" s="42" t="n">
        <f aca="false">DATE(YEAR(B12991),MONTH(B12991),1)</f>
        <v>46266</v>
      </c>
      <c r="H12991" s="24" t="str">
        <f aca="false">INDEX(Customers!$B$2:$B$601,MATCH(C12991,Customers!$A$2:$A$601,0))</f>
        <v>Rift Valley</v>
      </c>
      <c r="I12991" s="43" t="n">
        <f aca="false">ROUND(MIN(INDEX(Assumptions!$D$13:$D$18,MATCH(E12991,Assumptions!$A$13:$A$18,0)),MAX(INDEX(Assumptions!$C$13:$C$18,MATCH(E12991,Assumptions!$A$13:$A$18,0)),INDEX(Assumptions!$B$13:$B$18,MATCH(E12991,Assumptions!$A$13:$A$18,0))*F12991)),2)</f>
        <v>20.7</v>
      </c>
    </row>
    <row r="12992" customFormat="false" ht="15" hidden="false" customHeight="false" outlineLevel="0" collapsed="false">
      <c r="A12992" s="24" t="s">
        <v>13815</v>
      </c>
      <c r="B12992" s="39" t="n">
        <v>46293</v>
      </c>
      <c r="C12992" s="24" t="s">
        <v>795</v>
      </c>
      <c r="D12992" s="24" t="s">
        <v>826</v>
      </c>
      <c r="E12992" s="24" t="s">
        <v>111</v>
      </c>
      <c r="F12992" s="38" t="n">
        <v>20</v>
      </c>
      <c r="G12992" s="42" t="n">
        <f aca="false">DATE(YEAR(B12992),MONTH(B12992),1)</f>
        <v>46266</v>
      </c>
      <c r="H12992" s="24" t="str">
        <f aca="false">INDEX(Customers!$B$2:$B$601,MATCH(C12992,Customers!$A$2:$A$601,0))</f>
        <v>Nairobi</v>
      </c>
      <c r="I12992" s="43" t="n">
        <f aca="false">ROUND(MIN(INDEX(Assumptions!$D$13:$D$18,MATCH(E12992,Assumptions!$A$13:$A$18,0)),MAX(INDEX(Assumptions!$C$13:$C$18,MATCH(E12992,Assumptions!$A$13:$A$18,0)),INDEX(Assumptions!$B$13:$B$18,MATCH(E12992,Assumptions!$A$13:$A$18,0))*F12992)),2)</f>
        <v>0.8</v>
      </c>
    </row>
    <row r="12993" customFormat="false" ht="15" hidden="false" customHeight="false" outlineLevel="0" collapsed="false">
      <c r="A12993" s="24" t="s">
        <v>13816</v>
      </c>
      <c r="B12993" s="39" t="n">
        <v>46293</v>
      </c>
      <c r="C12993" s="24" t="s">
        <v>796</v>
      </c>
      <c r="D12993" s="24" t="s">
        <v>826</v>
      </c>
      <c r="E12993" s="24" t="s">
        <v>113</v>
      </c>
      <c r="F12993" s="38" t="n">
        <v>500</v>
      </c>
      <c r="G12993" s="42" t="n">
        <f aca="false">DATE(YEAR(B12993),MONTH(B12993),1)</f>
        <v>46266</v>
      </c>
      <c r="H12993" s="24" t="str">
        <f aca="false">INDEX(Customers!$B$2:$B$601,MATCH(C12993,Customers!$A$2:$A$601,0))</f>
        <v>Nairobi</v>
      </c>
      <c r="I12993" s="43" t="n">
        <f aca="false">ROUND(MIN(INDEX(Assumptions!$D$13:$D$18,MATCH(E12993,Assumptions!$A$13:$A$18,0)),MAX(INDEX(Assumptions!$C$13:$C$18,MATCH(E12993,Assumptions!$A$13:$A$18,0)),INDEX(Assumptions!$B$13:$B$18,MATCH(E12993,Assumptions!$A$13:$A$18,0))*F12993)),2)</f>
        <v>25</v>
      </c>
    </row>
    <row r="12994" customFormat="false" ht="15" hidden="false" customHeight="false" outlineLevel="0" collapsed="false">
      <c r="A12994" s="24" t="s">
        <v>13817</v>
      </c>
      <c r="B12994" s="39" t="n">
        <v>46293</v>
      </c>
      <c r="C12994" s="24" t="s">
        <v>799</v>
      </c>
      <c r="D12994" s="24" t="s">
        <v>826</v>
      </c>
      <c r="E12994" s="24" t="s">
        <v>103</v>
      </c>
      <c r="F12994" s="38" t="n">
        <v>6510</v>
      </c>
      <c r="G12994" s="42" t="n">
        <f aca="false">DATE(YEAR(B12994),MONTH(B12994),1)</f>
        <v>46266</v>
      </c>
      <c r="H12994" s="24" t="str">
        <f aca="false">INDEX(Customers!$B$2:$B$601,MATCH(C12994,Customers!$A$2:$A$601,0))</f>
        <v>Nairobi</v>
      </c>
      <c r="I12994" s="43" t="n">
        <f aca="false">ROUND(MIN(INDEX(Assumptions!$D$13:$D$18,MATCH(E12994,Assumptions!$A$13:$A$18,0)),MAX(INDEX(Assumptions!$C$13:$C$18,MATCH(E12994,Assumptions!$A$13:$A$18,0)),INDEX(Assumptions!$B$13:$B$18,MATCH(E12994,Assumptions!$A$13:$A$18,0))*F12994)),2)</f>
        <v>65.1</v>
      </c>
    </row>
    <row r="12995" customFormat="false" ht="15" hidden="false" customHeight="false" outlineLevel="0" collapsed="false">
      <c r="A12995" s="24" t="s">
        <v>13818</v>
      </c>
      <c r="B12995" s="39" t="n">
        <v>46293</v>
      </c>
      <c r="C12995" s="24" t="s">
        <v>803</v>
      </c>
      <c r="D12995" s="24" t="s">
        <v>826</v>
      </c>
      <c r="E12995" s="24" t="s">
        <v>103</v>
      </c>
      <c r="F12995" s="38" t="n">
        <v>360</v>
      </c>
      <c r="G12995" s="42" t="n">
        <f aca="false">DATE(YEAR(B12995),MONTH(B12995),1)</f>
        <v>46266</v>
      </c>
      <c r="H12995" s="24" t="str">
        <f aca="false">INDEX(Customers!$B$2:$B$601,MATCH(C12995,Customers!$A$2:$A$601,0))</f>
        <v>Nairobi</v>
      </c>
      <c r="I12995" s="43" t="n">
        <f aca="false">ROUND(MIN(INDEX(Assumptions!$D$13:$D$18,MATCH(E12995,Assumptions!$A$13:$A$18,0)),MAX(INDEX(Assumptions!$C$13:$C$18,MATCH(E12995,Assumptions!$A$13:$A$18,0)),INDEX(Assumptions!$B$13:$B$18,MATCH(E12995,Assumptions!$A$13:$A$18,0))*F12995)),2)</f>
        <v>5</v>
      </c>
    </row>
    <row r="12996" customFormat="false" ht="15" hidden="false" customHeight="false" outlineLevel="0" collapsed="false">
      <c r="A12996" s="24" t="s">
        <v>13819</v>
      </c>
      <c r="B12996" s="39" t="n">
        <v>46293</v>
      </c>
      <c r="C12996" s="24" t="s">
        <v>807</v>
      </c>
      <c r="D12996" s="24" t="s">
        <v>153</v>
      </c>
      <c r="E12996" s="24" t="s">
        <v>105</v>
      </c>
      <c r="F12996" s="38" t="n">
        <v>2250</v>
      </c>
      <c r="G12996" s="42" t="n">
        <f aca="false">DATE(YEAR(B12996),MONTH(B12996),1)</f>
        <v>46266</v>
      </c>
      <c r="H12996" s="24" t="str">
        <f aca="false">INDEX(Customers!$B$2:$B$601,MATCH(C12996,Customers!$A$2:$A$601,0))</f>
        <v>Nairobi</v>
      </c>
      <c r="I12996" s="43" t="n">
        <f aca="false">ROUND(MIN(INDEX(Assumptions!$D$13:$D$18,MATCH(E12996,Assumptions!$A$13:$A$18,0)),MAX(INDEX(Assumptions!$C$13:$C$18,MATCH(E12996,Assumptions!$A$13:$A$18,0)),INDEX(Assumptions!$B$13:$B$18,MATCH(E12996,Assumptions!$A$13:$A$18,0))*F12996)),2)</f>
        <v>33.75</v>
      </c>
    </row>
    <row r="12997" customFormat="false" ht="15" hidden="false" customHeight="false" outlineLevel="0" collapsed="false">
      <c r="A12997" s="24" t="s">
        <v>13820</v>
      </c>
      <c r="B12997" s="39" t="n">
        <v>46294</v>
      </c>
      <c r="C12997" s="24" t="s">
        <v>227</v>
      </c>
      <c r="D12997" s="24" t="s">
        <v>826</v>
      </c>
      <c r="E12997" s="24" t="s">
        <v>103</v>
      </c>
      <c r="F12997" s="38" t="n">
        <v>2030</v>
      </c>
      <c r="G12997" s="42" t="n">
        <f aca="false">DATE(YEAR(B12997),MONTH(B12997),1)</f>
        <v>46266</v>
      </c>
      <c r="H12997" s="24" t="str">
        <f aca="false">INDEX(Customers!$B$2:$B$601,MATCH(C12997,Customers!$A$2:$A$601,0))</f>
        <v>Nairobi</v>
      </c>
      <c r="I12997" s="43" t="n">
        <f aca="false">ROUND(MIN(INDEX(Assumptions!$D$13:$D$18,MATCH(E12997,Assumptions!$A$13:$A$18,0)),MAX(INDEX(Assumptions!$C$13:$C$18,MATCH(E12997,Assumptions!$A$13:$A$18,0)),INDEX(Assumptions!$B$13:$B$18,MATCH(E12997,Assumptions!$A$13:$A$18,0))*F12997)),2)</f>
        <v>20.3</v>
      </c>
    </row>
    <row r="12998" customFormat="false" ht="15" hidden="false" customHeight="false" outlineLevel="0" collapsed="false">
      <c r="A12998" s="24" t="s">
        <v>13821</v>
      </c>
      <c r="B12998" s="39" t="n">
        <v>46294</v>
      </c>
      <c r="C12998" s="24" t="s">
        <v>232</v>
      </c>
      <c r="D12998" s="24" t="s">
        <v>826</v>
      </c>
      <c r="E12998" s="24" t="s">
        <v>109</v>
      </c>
      <c r="F12998" s="38" t="n">
        <v>6750</v>
      </c>
      <c r="G12998" s="42" t="n">
        <f aca="false">DATE(YEAR(B12998),MONTH(B12998),1)</f>
        <v>46266</v>
      </c>
      <c r="H12998" s="24" t="str">
        <f aca="false">INDEX(Customers!$B$2:$B$601,MATCH(C12998,Customers!$A$2:$A$601,0))</f>
        <v>Coast</v>
      </c>
      <c r="I12998" s="43" t="n">
        <f aca="false">ROUND(MIN(INDEX(Assumptions!$D$13:$D$18,MATCH(E12998,Assumptions!$A$13:$A$18,0)),MAX(INDEX(Assumptions!$C$13:$C$18,MATCH(E12998,Assumptions!$A$13:$A$18,0)),INDEX(Assumptions!$B$13:$B$18,MATCH(E12998,Assumptions!$A$13:$A$18,0))*F12998)),2)</f>
        <v>27</v>
      </c>
    </row>
    <row r="12999" customFormat="false" ht="15" hidden="false" customHeight="false" outlineLevel="0" collapsed="false">
      <c r="A12999" s="24" t="s">
        <v>13822</v>
      </c>
      <c r="B12999" s="39" t="n">
        <v>46294</v>
      </c>
      <c r="C12999" s="24" t="s">
        <v>245</v>
      </c>
      <c r="D12999" s="24" t="s">
        <v>826</v>
      </c>
      <c r="E12999" s="24" t="s">
        <v>113</v>
      </c>
      <c r="F12999" s="38" t="n">
        <v>99</v>
      </c>
      <c r="G12999" s="42" t="n">
        <f aca="false">DATE(YEAR(B12999),MONTH(B12999),1)</f>
        <v>46266</v>
      </c>
      <c r="H12999" s="24" t="str">
        <f aca="false">INDEX(Customers!$B$2:$B$601,MATCH(C12999,Customers!$A$2:$A$601,0))</f>
        <v>Rift Valley</v>
      </c>
      <c r="I12999" s="43" t="n">
        <f aca="false">ROUND(MIN(INDEX(Assumptions!$D$13:$D$18,MATCH(E12999,Assumptions!$A$13:$A$18,0)),MAX(INDEX(Assumptions!$C$13:$C$18,MATCH(E12999,Assumptions!$A$13:$A$18,0)),INDEX(Assumptions!$B$13:$B$18,MATCH(E12999,Assumptions!$A$13:$A$18,0))*F12999)),2)</f>
        <v>4.95</v>
      </c>
    </row>
    <row r="13000" customFormat="false" ht="15" hidden="false" customHeight="false" outlineLevel="0" collapsed="false">
      <c r="A13000" s="24" t="s">
        <v>13823</v>
      </c>
      <c r="B13000" s="39" t="n">
        <v>46294</v>
      </c>
      <c r="C13000" s="24" t="s">
        <v>253</v>
      </c>
      <c r="D13000" s="24" t="s">
        <v>826</v>
      </c>
      <c r="E13000" s="24" t="s">
        <v>109</v>
      </c>
      <c r="F13000" s="38" t="n">
        <v>2030</v>
      </c>
      <c r="G13000" s="42" t="n">
        <f aca="false">DATE(YEAR(B13000),MONTH(B13000),1)</f>
        <v>46266</v>
      </c>
      <c r="H13000" s="24" t="str">
        <f aca="false">INDEX(Customers!$B$2:$B$601,MATCH(C13000,Customers!$A$2:$A$601,0))</f>
        <v>Western</v>
      </c>
      <c r="I13000" s="43" t="n">
        <f aca="false">ROUND(MIN(INDEX(Assumptions!$D$13:$D$18,MATCH(E13000,Assumptions!$A$13:$A$18,0)),MAX(INDEX(Assumptions!$C$13:$C$18,MATCH(E13000,Assumptions!$A$13:$A$18,0)),INDEX(Assumptions!$B$13:$B$18,MATCH(E13000,Assumptions!$A$13:$A$18,0))*F13000)),2)</f>
        <v>8.12</v>
      </c>
    </row>
    <row r="13001" customFormat="false" ht="15" hidden="false" customHeight="false" outlineLevel="0" collapsed="false">
      <c r="A13001" s="24" t="s">
        <v>13824</v>
      </c>
      <c r="B13001" s="39" t="n">
        <v>46294</v>
      </c>
      <c r="C13001" s="24" t="s">
        <v>256</v>
      </c>
      <c r="D13001" s="24" t="s">
        <v>205</v>
      </c>
      <c r="E13001" s="24" t="s">
        <v>105</v>
      </c>
      <c r="F13001" s="38" t="n">
        <v>29690</v>
      </c>
      <c r="G13001" s="42" t="n">
        <f aca="false">DATE(YEAR(B13001),MONTH(B13001),1)</f>
        <v>46266</v>
      </c>
      <c r="H13001" s="24" t="str">
        <f aca="false">INDEX(Customers!$B$2:$B$601,MATCH(C13001,Customers!$A$2:$A$601,0))</f>
        <v>Eastern</v>
      </c>
      <c r="I13001" s="43" t="n">
        <f aca="false">ROUND(MIN(INDEX(Assumptions!$D$13:$D$18,MATCH(E13001,Assumptions!$A$13:$A$18,0)),MAX(INDEX(Assumptions!$C$13:$C$18,MATCH(E13001,Assumptions!$A$13:$A$18,0)),INDEX(Assumptions!$B$13:$B$18,MATCH(E13001,Assumptions!$A$13:$A$18,0))*F13001)),2)</f>
        <v>200</v>
      </c>
    </row>
    <row r="13002" customFormat="false" ht="15" hidden="false" customHeight="false" outlineLevel="0" collapsed="false">
      <c r="A13002" s="24" t="s">
        <v>13825</v>
      </c>
      <c r="B13002" s="39" t="n">
        <v>46294</v>
      </c>
      <c r="C13002" s="24" t="s">
        <v>271</v>
      </c>
      <c r="D13002" s="24" t="s">
        <v>826</v>
      </c>
      <c r="E13002" s="24" t="s">
        <v>109</v>
      </c>
      <c r="F13002" s="38" t="n">
        <v>13170</v>
      </c>
      <c r="G13002" s="42" t="n">
        <f aca="false">DATE(YEAR(B13002),MONTH(B13002),1)</f>
        <v>46266</v>
      </c>
      <c r="H13002" s="24" t="str">
        <f aca="false">INDEX(Customers!$B$2:$B$601,MATCH(C13002,Customers!$A$2:$A$601,0))</f>
        <v>Coast</v>
      </c>
      <c r="I13002" s="43" t="n">
        <f aca="false">ROUND(MIN(INDEX(Assumptions!$D$13:$D$18,MATCH(E13002,Assumptions!$A$13:$A$18,0)),MAX(INDEX(Assumptions!$C$13:$C$18,MATCH(E13002,Assumptions!$A$13:$A$18,0)),INDEX(Assumptions!$B$13:$B$18,MATCH(E13002,Assumptions!$A$13:$A$18,0))*F13002)),2)</f>
        <v>40</v>
      </c>
    </row>
    <row r="13003" customFormat="false" ht="15" hidden="false" customHeight="false" outlineLevel="0" collapsed="false">
      <c r="A13003" s="24" t="s">
        <v>13826</v>
      </c>
      <c r="B13003" s="39" t="n">
        <v>46294</v>
      </c>
      <c r="C13003" s="24" t="s">
        <v>274</v>
      </c>
      <c r="D13003" s="24" t="s">
        <v>174</v>
      </c>
      <c r="E13003" s="24" t="s">
        <v>105</v>
      </c>
      <c r="F13003" s="38" t="n">
        <v>6890</v>
      </c>
      <c r="G13003" s="42" t="n">
        <f aca="false">DATE(YEAR(B13003),MONTH(B13003),1)</f>
        <v>46266</v>
      </c>
      <c r="H13003" s="24" t="str">
        <f aca="false">INDEX(Customers!$B$2:$B$601,MATCH(C13003,Customers!$A$2:$A$601,0))</f>
        <v>Rift Valley</v>
      </c>
      <c r="I13003" s="43" t="n">
        <f aca="false">ROUND(MIN(INDEX(Assumptions!$D$13:$D$18,MATCH(E13003,Assumptions!$A$13:$A$18,0)),MAX(INDEX(Assumptions!$C$13:$C$18,MATCH(E13003,Assumptions!$A$13:$A$18,0)),INDEX(Assumptions!$B$13:$B$18,MATCH(E13003,Assumptions!$A$13:$A$18,0))*F13003)),2)</f>
        <v>103.35</v>
      </c>
    </row>
    <row r="13004" customFormat="false" ht="15" hidden="false" customHeight="false" outlineLevel="0" collapsed="false">
      <c r="A13004" s="24" t="s">
        <v>13827</v>
      </c>
      <c r="B13004" s="39" t="n">
        <v>46294</v>
      </c>
      <c r="C13004" s="24" t="s">
        <v>278</v>
      </c>
      <c r="D13004" s="24" t="s">
        <v>826</v>
      </c>
      <c r="E13004" s="24" t="s">
        <v>111</v>
      </c>
      <c r="F13004" s="38" t="n">
        <v>50</v>
      </c>
      <c r="G13004" s="42" t="n">
        <f aca="false">DATE(YEAR(B13004),MONTH(B13004),1)</f>
        <v>46266</v>
      </c>
      <c r="H13004" s="24" t="str">
        <f aca="false">INDEX(Customers!$B$2:$B$601,MATCH(C13004,Customers!$A$2:$A$601,0))</f>
        <v>Central</v>
      </c>
      <c r="I13004" s="43" t="n">
        <f aca="false">ROUND(MIN(INDEX(Assumptions!$D$13:$D$18,MATCH(E13004,Assumptions!$A$13:$A$18,0)),MAX(INDEX(Assumptions!$C$13:$C$18,MATCH(E13004,Assumptions!$A$13:$A$18,0)),INDEX(Assumptions!$B$13:$B$18,MATCH(E13004,Assumptions!$A$13:$A$18,0))*F13004)),2)</f>
        <v>2</v>
      </c>
    </row>
    <row r="13005" customFormat="false" ht="15" hidden="false" customHeight="false" outlineLevel="0" collapsed="false">
      <c r="A13005" s="24" t="s">
        <v>13828</v>
      </c>
      <c r="B13005" s="39" t="n">
        <v>46294</v>
      </c>
      <c r="C13005" s="24" t="s">
        <v>280</v>
      </c>
      <c r="D13005" s="24" t="s">
        <v>195</v>
      </c>
      <c r="E13005" s="24" t="s">
        <v>107</v>
      </c>
      <c r="F13005" s="38" t="n">
        <v>4330</v>
      </c>
      <c r="G13005" s="42" t="n">
        <f aca="false">DATE(YEAR(B13005),MONTH(B13005),1)</f>
        <v>46266</v>
      </c>
      <c r="H13005" s="24" t="str">
        <f aca="false">INDEX(Customers!$B$2:$B$601,MATCH(C13005,Customers!$A$2:$A$601,0))</f>
        <v>Western</v>
      </c>
      <c r="I13005" s="43" t="n">
        <f aca="false">ROUND(MIN(INDEX(Assumptions!$D$13:$D$18,MATCH(E13005,Assumptions!$A$13:$A$18,0)),MAX(INDEX(Assumptions!$C$13:$C$18,MATCH(E13005,Assumptions!$A$13:$A$18,0)),INDEX(Assumptions!$B$13:$B$18,MATCH(E13005,Assumptions!$A$13:$A$18,0))*F13005)),2)</f>
        <v>0</v>
      </c>
    </row>
    <row r="13006" customFormat="false" ht="15" hidden="false" customHeight="false" outlineLevel="0" collapsed="false">
      <c r="A13006" s="24" t="s">
        <v>13829</v>
      </c>
      <c r="B13006" s="39" t="n">
        <v>46294</v>
      </c>
      <c r="C13006" s="24" t="s">
        <v>290</v>
      </c>
      <c r="D13006" s="24" t="s">
        <v>826</v>
      </c>
      <c r="E13006" s="24" t="s">
        <v>113</v>
      </c>
      <c r="F13006" s="38" t="n">
        <v>500</v>
      </c>
      <c r="G13006" s="42" t="n">
        <f aca="false">DATE(YEAR(B13006),MONTH(B13006),1)</f>
        <v>46266</v>
      </c>
      <c r="H13006" s="24" t="str">
        <f aca="false">INDEX(Customers!$B$2:$B$601,MATCH(C13006,Customers!$A$2:$A$601,0))</f>
        <v>Central</v>
      </c>
      <c r="I13006" s="43" t="n">
        <f aca="false">ROUND(MIN(INDEX(Assumptions!$D$13:$D$18,MATCH(E13006,Assumptions!$A$13:$A$18,0)),MAX(INDEX(Assumptions!$C$13:$C$18,MATCH(E13006,Assumptions!$A$13:$A$18,0)),INDEX(Assumptions!$B$13:$B$18,MATCH(E13006,Assumptions!$A$13:$A$18,0))*F13006)),2)</f>
        <v>25</v>
      </c>
    </row>
    <row r="13007" customFormat="false" ht="15" hidden="false" customHeight="false" outlineLevel="0" collapsed="false">
      <c r="A13007" s="24" t="s">
        <v>13830</v>
      </c>
      <c r="B13007" s="39" t="n">
        <v>46294</v>
      </c>
      <c r="C13007" s="24" t="s">
        <v>291</v>
      </c>
      <c r="D13007" s="24" t="s">
        <v>178</v>
      </c>
      <c r="E13007" s="24" t="s">
        <v>107</v>
      </c>
      <c r="F13007" s="38" t="n">
        <v>21200</v>
      </c>
      <c r="G13007" s="42" t="n">
        <f aca="false">DATE(YEAR(B13007),MONTH(B13007),1)</f>
        <v>46266</v>
      </c>
      <c r="H13007" s="24" t="str">
        <f aca="false">INDEX(Customers!$B$2:$B$601,MATCH(C13007,Customers!$A$2:$A$601,0))</f>
        <v>Rift Valley</v>
      </c>
      <c r="I13007" s="43" t="n">
        <f aca="false">ROUND(MIN(INDEX(Assumptions!$D$13:$D$18,MATCH(E13007,Assumptions!$A$13:$A$18,0)),MAX(INDEX(Assumptions!$C$13:$C$18,MATCH(E13007,Assumptions!$A$13:$A$18,0)),INDEX(Assumptions!$B$13:$B$18,MATCH(E13007,Assumptions!$A$13:$A$18,0))*F13007)),2)</f>
        <v>0</v>
      </c>
    </row>
    <row r="13008" customFormat="false" ht="15" hidden="false" customHeight="false" outlineLevel="0" collapsed="false">
      <c r="A13008" s="24" t="s">
        <v>13831</v>
      </c>
      <c r="B13008" s="39" t="n">
        <v>46294</v>
      </c>
      <c r="C13008" s="24" t="s">
        <v>293</v>
      </c>
      <c r="D13008" s="24" t="s">
        <v>826</v>
      </c>
      <c r="E13008" s="24" t="s">
        <v>109</v>
      </c>
      <c r="F13008" s="38" t="n">
        <v>11360</v>
      </c>
      <c r="G13008" s="42" t="n">
        <f aca="false">DATE(YEAR(B13008),MONTH(B13008),1)</f>
        <v>46266</v>
      </c>
      <c r="H13008" s="24" t="str">
        <f aca="false">INDEX(Customers!$B$2:$B$601,MATCH(C13008,Customers!$A$2:$A$601,0))</f>
        <v>Western</v>
      </c>
      <c r="I13008" s="43" t="n">
        <f aca="false">ROUND(MIN(INDEX(Assumptions!$D$13:$D$18,MATCH(E13008,Assumptions!$A$13:$A$18,0)),MAX(INDEX(Assumptions!$C$13:$C$18,MATCH(E13008,Assumptions!$A$13:$A$18,0)),INDEX(Assumptions!$B$13:$B$18,MATCH(E13008,Assumptions!$A$13:$A$18,0))*F13008)),2)</f>
        <v>40</v>
      </c>
    </row>
    <row r="13009" customFormat="false" ht="15" hidden="false" customHeight="false" outlineLevel="0" collapsed="false">
      <c r="A13009" s="24" t="s">
        <v>13832</v>
      </c>
      <c r="B13009" s="39" t="n">
        <v>46294</v>
      </c>
      <c r="C13009" s="24" t="s">
        <v>293</v>
      </c>
      <c r="D13009" s="24" t="s">
        <v>826</v>
      </c>
      <c r="E13009" s="24" t="s">
        <v>103</v>
      </c>
      <c r="F13009" s="38" t="n">
        <v>370</v>
      </c>
      <c r="G13009" s="42" t="n">
        <f aca="false">DATE(YEAR(B13009),MONTH(B13009),1)</f>
        <v>46266</v>
      </c>
      <c r="H13009" s="24" t="str">
        <f aca="false">INDEX(Customers!$B$2:$B$601,MATCH(C13009,Customers!$A$2:$A$601,0))</f>
        <v>Western</v>
      </c>
      <c r="I13009" s="43" t="n">
        <f aca="false">ROUND(MIN(INDEX(Assumptions!$D$13:$D$18,MATCH(E13009,Assumptions!$A$13:$A$18,0)),MAX(INDEX(Assumptions!$C$13:$C$18,MATCH(E13009,Assumptions!$A$13:$A$18,0)),INDEX(Assumptions!$B$13:$B$18,MATCH(E13009,Assumptions!$A$13:$A$18,0))*F13009)),2)</f>
        <v>5</v>
      </c>
    </row>
    <row r="13010" customFormat="false" ht="15" hidden="false" customHeight="false" outlineLevel="0" collapsed="false">
      <c r="A13010" s="24" t="s">
        <v>13833</v>
      </c>
      <c r="B13010" s="39" t="n">
        <v>46294</v>
      </c>
      <c r="C13010" s="24" t="s">
        <v>313</v>
      </c>
      <c r="D13010" s="24" t="s">
        <v>826</v>
      </c>
      <c r="E13010" s="24" t="s">
        <v>109</v>
      </c>
      <c r="F13010" s="38" t="n">
        <v>270</v>
      </c>
      <c r="G13010" s="42" t="n">
        <f aca="false">DATE(YEAR(B13010),MONTH(B13010),1)</f>
        <v>46266</v>
      </c>
      <c r="H13010" s="24" t="str">
        <f aca="false">INDEX(Customers!$B$2:$B$601,MATCH(C13010,Customers!$A$2:$A$601,0))</f>
        <v>Eastern</v>
      </c>
      <c r="I13010" s="43" t="n">
        <f aca="false">ROUND(MIN(INDEX(Assumptions!$D$13:$D$18,MATCH(E13010,Assumptions!$A$13:$A$18,0)),MAX(INDEX(Assumptions!$C$13:$C$18,MATCH(E13010,Assumptions!$A$13:$A$18,0)),INDEX(Assumptions!$B$13:$B$18,MATCH(E13010,Assumptions!$A$13:$A$18,0))*F13010)),2)</f>
        <v>1.08</v>
      </c>
    </row>
    <row r="13011" customFormat="false" ht="15" hidden="false" customHeight="false" outlineLevel="0" collapsed="false">
      <c r="A13011" s="24" t="s">
        <v>13834</v>
      </c>
      <c r="B13011" s="39" t="n">
        <v>46294</v>
      </c>
      <c r="C13011" s="24" t="s">
        <v>320</v>
      </c>
      <c r="D13011" s="24" t="s">
        <v>826</v>
      </c>
      <c r="E13011" s="24" t="s">
        <v>109</v>
      </c>
      <c r="F13011" s="38" t="n">
        <v>6840</v>
      </c>
      <c r="G13011" s="42" t="n">
        <f aca="false">DATE(YEAR(B13011),MONTH(B13011),1)</f>
        <v>46266</v>
      </c>
      <c r="H13011" s="24" t="str">
        <f aca="false">INDEX(Customers!$B$2:$B$601,MATCH(C13011,Customers!$A$2:$A$601,0))</f>
        <v>Rift Valley</v>
      </c>
      <c r="I13011" s="43" t="n">
        <f aca="false">ROUND(MIN(INDEX(Assumptions!$D$13:$D$18,MATCH(E13011,Assumptions!$A$13:$A$18,0)),MAX(INDEX(Assumptions!$C$13:$C$18,MATCH(E13011,Assumptions!$A$13:$A$18,0)),INDEX(Assumptions!$B$13:$B$18,MATCH(E13011,Assumptions!$A$13:$A$18,0))*F13011)),2)</f>
        <v>27.36</v>
      </c>
    </row>
    <row r="13012" customFormat="false" ht="15" hidden="false" customHeight="false" outlineLevel="0" collapsed="false">
      <c r="A13012" s="24" t="s">
        <v>13835</v>
      </c>
      <c r="B13012" s="39" t="n">
        <v>46294</v>
      </c>
      <c r="C13012" s="24" t="s">
        <v>328</v>
      </c>
      <c r="D13012" s="24" t="s">
        <v>826</v>
      </c>
      <c r="E13012" s="24" t="s">
        <v>109</v>
      </c>
      <c r="F13012" s="38" t="n">
        <v>1400</v>
      </c>
      <c r="G13012" s="42" t="n">
        <f aca="false">DATE(YEAR(B13012),MONTH(B13012),1)</f>
        <v>46266</v>
      </c>
      <c r="H13012" s="24" t="str">
        <f aca="false">INDEX(Customers!$B$2:$B$601,MATCH(C13012,Customers!$A$2:$A$601,0))</f>
        <v>Western</v>
      </c>
      <c r="I13012" s="43" t="n">
        <f aca="false">ROUND(MIN(INDEX(Assumptions!$D$13:$D$18,MATCH(E13012,Assumptions!$A$13:$A$18,0)),MAX(INDEX(Assumptions!$C$13:$C$18,MATCH(E13012,Assumptions!$A$13:$A$18,0)),INDEX(Assumptions!$B$13:$B$18,MATCH(E13012,Assumptions!$A$13:$A$18,0))*F13012)),2)</f>
        <v>5.6</v>
      </c>
    </row>
    <row r="13013" customFormat="false" ht="15" hidden="false" customHeight="false" outlineLevel="0" collapsed="false">
      <c r="A13013" s="24" t="s">
        <v>13836</v>
      </c>
      <c r="B13013" s="39" t="n">
        <v>46294</v>
      </c>
      <c r="C13013" s="24" t="s">
        <v>332</v>
      </c>
      <c r="D13013" s="24" t="s">
        <v>826</v>
      </c>
      <c r="E13013" s="24" t="s">
        <v>103</v>
      </c>
      <c r="F13013" s="38" t="n">
        <v>760</v>
      </c>
      <c r="G13013" s="42" t="n">
        <f aca="false">DATE(YEAR(B13013),MONTH(B13013),1)</f>
        <v>46266</v>
      </c>
      <c r="H13013" s="24" t="str">
        <f aca="false">INDEX(Customers!$B$2:$B$601,MATCH(C13013,Customers!$A$2:$A$601,0))</f>
        <v>Central</v>
      </c>
      <c r="I13013" s="43" t="n">
        <f aca="false">ROUND(MIN(INDEX(Assumptions!$D$13:$D$18,MATCH(E13013,Assumptions!$A$13:$A$18,0)),MAX(INDEX(Assumptions!$C$13:$C$18,MATCH(E13013,Assumptions!$A$13:$A$18,0)),INDEX(Assumptions!$B$13:$B$18,MATCH(E13013,Assumptions!$A$13:$A$18,0))*F13013)),2)</f>
        <v>7.6</v>
      </c>
    </row>
    <row r="13014" customFormat="false" ht="15" hidden="false" customHeight="false" outlineLevel="0" collapsed="false">
      <c r="A13014" s="24" t="s">
        <v>13837</v>
      </c>
      <c r="B13014" s="39" t="n">
        <v>46294</v>
      </c>
      <c r="C13014" s="24" t="s">
        <v>334</v>
      </c>
      <c r="D13014" s="24" t="s">
        <v>826</v>
      </c>
      <c r="E13014" s="24" t="s">
        <v>109</v>
      </c>
      <c r="F13014" s="38" t="n">
        <v>4900</v>
      </c>
      <c r="G13014" s="42" t="n">
        <f aca="false">DATE(YEAR(B13014),MONTH(B13014),1)</f>
        <v>46266</v>
      </c>
      <c r="H13014" s="24" t="str">
        <f aca="false">INDEX(Customers!$B$2:$B$601,MATCH(C13014,Customers!$A$2:$A$601,0))</f>
        <v>Nairobi</v>
      </c>
      <c r="I13014" s="43" t="n">
        <f aca="false">ROUND(MIN(INDEX(Assumptions!$D$13:$D$18,MATCH(E13014,Assumptions!$A$13:$A$18,0)),MAX(INDEX(Assumptions!$C$13:$C$18,MATCH(E13014,Assumptions!$A$13:$A$18,0)),INDEX(Assumptions!$B$13:$B$18,MATCH(E13014,Assumptions!$A$13:$A$18,0))*F13014)),2)</f>
        <v>19.6</v>
      </c>
    </row>
    <row r="13015" customFormat="false" ht="15" hidden="false" customHeight="false" outlineLevel="0" collapsed="false">
      <c r="A13015" s="24" t="s">
        <v>13838</v>
      </c>
      <c r="B13015" s="39" t="n">
        <v>46294</v>
      </c>
      <c r="C13015" s="24" t="s">
        <v>346</v>
      </c>
      <c r="D13015" s="24" t="s">
        <v>826</v>
      </c>
      <c r="E13015" s="24" t="s">
        <v>113</v>
      </c>
      <c r="F13015" s="38" t="n">
        <v>250</v>
      </c>
      <c r="G13015" s="42" t="n">
        <f aca="false">DATE(YEAR(B13015),MONTH(B13015),1)</f>
        <v>46266</v>
      </c>
      <c r="H13015" s="24" t="str">
        <f aca="false">INDEX(Customers!$B$2:$B$601,MATCH(C13015,Customers!$A$2:$A$601,0))</f>
        <v>Nairobi</v>
      </c>
      <c r="I13015" s="43" t="n">
        <f aca="false">ROUND(MIN(INDEX(Assumptions!$D$13:$D$18,MATCH(E13015,Assumptions!$A$13:$A$18,0)),MAX(INDEX(Assumptions!$C$13:$C$18,MATCH(E13015,Assumptions!$A$13:$A$18,0)),INDEX(Assumptions!$B$13:$B$18,MATCH(E13015,Assumptions!$A$13:$A$18,0))*F13015)),2)</f>
        <v>12.5</v>
      </c>
    </row>
    <row r="13016" customFormat="false" ht="15" hidden="false" customHeight="false" outlineLevel="0" collapsed="false">
      <c r="A13016" s="24" t="s">
        <v>13839</v>
      </c>
      <c r="B13016" s="39" t="n">
        <v>46294</v>
      </c>
      <c r="C13016" s="24" t="s">
        <v>349</v>
      </c>
      <c r="D13016" s="24" t="s">
        <v>826</v>
      </c>
      <c r="E13016" s="24" t="s">
        <v>103</v>
      </c>
      <c r="F13016" s="38" t="n">
        <v>2080</v>
      </c>
      <c r="G13016" s="42" t="n">
        <f aca="false">DATE(YEAR(B13016),MONTH(B13016),1)</f>
        <v>46266</v>
      </c>
      <c r="H13016" s="24" t="str">
        <f aca="false">INDEX(Customers!$B$2:$B$601,MATCH(C13016,Customers!$A$2:$A$601,0))</f>
        <v>Rift Valley</v>
      </c>
      <c r="I13016" s="43" t="n">
        <f aca="false">ROUND(MIN(INDEX(Assumptions!$D$13:$D$18,MATCH(E13016,Assumptions!$A$13:$A$18,0)),MAX(INDEX(Assumptions!$C$13:$C$18,MATCH(E13016,Assumptions!$A$13:$A$18,0)),INDEX(Assumptions!$B$13:$B$18,MATCH(E13016,Assumptions!$A$13:$A$18,0))*F13016)),2)</f>
        <v>20.8</v>
      </c>
    </row>
    <row r="13017" customFormat="false" ht="15" hidden="false" customHeight="false" outlineLevel="0" collapsed="false">
      <c r="A13017" s="24" t="s">
        <v>13840</v>
      </c>
      <c r="B13017" s="39" t="n">
        <v>46294</v>
      </c>
      <c r="C13017" s="24" t="s">
        <v>358</v>
      </c>
      <c r="D13017" s="24" t="s">
        <v>195</v>
      </c>
      <c r="E13017" s="24" t="s">
        <v>105</v>
      </c>
      <c r="F13017" s="38" t="n">
        <v>2080</v>
      </c>
      <c r="G13017" s="42" t="n">
        <f aca="false">DATE(YEAR(B13017),MONTH(B13017),1)</f>
        <v>46266</v>
      </c>
      <c r="H13017" s="24" t="str">
        <f aca="false">INDEX(Customers!$B$2:$B$601,MATCH(C13017,Customers!$A$2:$A$601,0))</f>
        <v>Western</v>
      </c>
      <c r="I13017" s="43" t="n">
        <f aca="false">ROUND(MIN(INDEX(Assumptions!$D$13:$D$18,MATCH(E13017,Assumptions!$A$13:$A$18,0)),MAX(INDEX(Assumptions!$C$13:$C$18,MATCH(E13017,Assumptions!$A$13:$A$18,0)),INDEX(Assumptions!$B$13:$B$18,MATCH(E13017,Assumptions!$A$13:$A$18,0))*F13017)),2)</f>
        <v>31.2</v>
      </c>
    </row>
    <row r="13018" customFormat="false" ht="15" hidden="false" customHeight="false" outlineLevel="0" collapsed="false">
      <c r="A13018" s="24" t="s">
        <v>13841</v>
      </c>
      <c r="B13018" s="39" t="n">
        <v>46294</v>
      </c>
      <c r="C13018" s="24" t="s">
        <v>419</v>
      </c>
      <c r="D13018" s="24" t="s">
        <v>826</v>
      </c>
      <c r="E13018" s="24" t="s">
        <v>109</v>
      </c>
      <c r="F13018" s="38" t="n">
        <v>2980</v>
      </c>
      <c r="G13018" s="42" t="n">
        <f aca="false">DATE(YEAR(B13018),MONTH(B13018),1)</f>
        <v>46266</v>
      </c>
      <c r="H13018" s="24" t="str">
        <f aca="false">INDEX(Customers!$B$2:$B$601,MATCH(C13018,Customers!$A$2:$A$601,0))</f>
        <v>Nairobi</v>
      </c>
      <c r="I13018" s="43" t="n">
        <f aca="false">ROUND(MIN(INDEX(Assumptions!$D$13:$D$18,MATCH(E13018,Assumptions!$A$13:$A$18,0)),MAX(INDEX(Assumptions!$C$13:$C$18,MATCH(E13018,Assumptions!$A$13:$A$18,0)),INDEX(Assumptions!$B$13:$B$18,MATCH(E13018,Assumptions!$A$13:$A$18,0))*F13018)),2)</f>
        <v>11.92</v>
      </c>
    </row>
    <row r="13019" customFormat="false" ht="15" hidden="false" customHeight="false" outlineLevel="0" collapsed="false">
      <c r="A13019" s="24" t="s">
        <v>13842</v>
      </c>
      <c r="B13019" s="39" t="n">
        <v>46294</v>
      </c>
      <c r="C13019" s="24" t="s">
        <v>436</v>
      </c>
      <c r="D13019" s="24" t="s">
        <v>826</v>
      </c>
      <c r="E13019" s="24" t="s">
        <v>111</v>
      </c>
      <c r="F13019" s="38" t="n">
        <v>1000</v>
      </c>
      <c r="G13019" s="42" t="n">
        <f aca="false">DATE(YEAR(B13019),MONTH(B13019),1)</f>
        <v>46266</v>
      </c>
      <c r="H13019" s="24" t="str">
        <f aca="false">INDEX(Customers!$B$2:$B$601,MATCH(C13019,Customers!$A$2:$A$601,0))</f>
        <v>Nairobi</v>
      </c>
      <c r="I13019" s="43" t="n">
        <f aca="false">ROUND(MIN(INDEX(Assumptions!$D$13:$D$18,MATCH(E13019,Assumptions!$A$13:$A$18,0)),MAX(INDEX(Assumptions!$C$13:$C$18,MATCH(E13019,Assumptions!$A$13:$A$18,0)),INDEX(Assumptions!$B$13:$B$18,MATCH(E13019,Assumptions!$A$13:$A$18,0))*F13019)),2)</f>
        <v>40</v>
      </c>
    </row>
    <row r="13020" customFormat="false" ht="15" hidden="false" customHeight="false" outlineLevel="0" collapsed="false">
      <c r="A13020" s="24" t="s">
        <v>13843</v>
      </c>
      <c r="B13020" s="39" t="n">
        <v>46294</v>
      </c>
      <c r="C13020" s="24" t="s">
        <v>440</v>
      </c>
      <c r="D13020" s="24" t="s">
        <v>826</v>
      </c>
      <c r="E13020" s="24" t="s">
        <v>103</v>
      </c>
      <c r="F13020" s="38" t="n">
        <v>56430</v>
      </c>
      <c r="G13020" s="42" t="n">
        <f aca="false">DATE(YEAR(B13020),MONTH(B13020),1)</f>
        <v>46266</v>
      </c>
      <c r="H13020" s="24" t="str">
        <f aca="false">INDEX(Customers!$B$2:$B$601,MATCH(C13020,Customers!$A$2:$A$601,0))</f>
        <v>Nairobi</v>
      </c>
      <c r="I13020" s="43" t="n">
        <f aca="false">ROUND(MIN(INDEX(Assumptions!$D$13:$D$18,MATCH(E13020,Assumptions!$A$13:$A$18,0)),MAX(INDEX(Assumptions!$C$13:$C$18,MATCH(E13020,Assumptions!$A$13:$A$18,0)),INDEX(Assumptions!$B$13:$B$18,MATCH(E13020,Assumptions!$A$13:$A$18,0))*F13020)),2)</f>
        <v>105</v>
      </c>
    </row>
    <row r="13021" customFormat="false" ht="15" hidden="false" customHeight="false" outlineLevel="0" collapsed="false">
      <c r="A13021" s="24" t="s">
        <v>13844</v>
      </c>
      <c r="B13021" s="39" t="n">
        <v>46294</v>
      </c>
      <c r="C13021" s="24" t="s">
        <v>446</v>
      </c>
      <c r="D13021" s="24" t="s">
        <v>826</v>
      </c>
      <c r="E13021" s="24" t="s">
        <v>111</v>
      </c>
      <c r="F13021" s="38" t="n">
        <v>20</v>
      </c>
      <c r="G13021" s="42" t="n">
        <f aca="false">DATE(YEAR(B13021),MONTH(B13021),1)</f>
        <v>46266</v>
      </c>
      <c r="H13021" s="24" t="str">
        <f aca="false">INDEX(Customers!$B$2:$B$601,MATCH(C13021,Customers!$A$2:$A$601,0))</f>
        <v>Central</v>
      </c>
      <c r="I13021" s="43" t="n">
        <f aca="false">ROUND(MIN(INDEX(Assumptions!$D$13:$D$18,MATCH(E13021,Assumptions!$A$13:$A$18,0)),MAX(INDEX(Assumptions!$C$13:$C$18,MATCH(E13021,Assumptions!$A$13:$A$18,0)),INDEX(Assumptions!$B$13:$B$18,MATCH(E13021,Assumptions!$A$13:$A$18,0))*F13021)),2)</f>
        <v>0.8</v>
      </c>
    </row>
    <row r="13022" customFormat="false" ht="15" hidden="false" customHeight="false" outlineLevel="0" collapsed="false">
      <c r="A13022" s="24" t="s">
        <v>13845</v>
      </c>
      <c r="B13022" s="39" t="n">
        <v>46294</v>
      </c>
      <c r="C13022" s="24" t="s">
        <v>450</v>
      </c>
      <c r="D13022" s="24" t="s">
        <v>207</v>
      </c>
      <c r="E13022" s="24" t="s">
        <v>105</v>
      </c>
      <c r="F13022" s="38" t="n">
        <v>1530</v>
      </c>
      <c r="G13022" s="42" t="n">
        <f aca="false">DATE(YEAR(B13022),MONTH(B13022),1)</f>
        <v>46266</v>
      </c>
      <c r="H13022" s="24" t="str">
        <f aca="false">INDEX(Customers!$B$2:$B$601,MATCH(C13022,Customers!$A$2:$A$601,0))</f>
        <v>Eastern</v>
      </c>
      <c r="I13022" s="43" t="n">
        <f aca="false">ROUND(MIN(INDEX(Assumptions!$D$13:$D$18,MATCH(E13022,Assumptions!$A$13:$A$18,0)),MAX(INDEX(Assumptions!$C$13:$C$18,MATCH(E13022,Assumptions!$A$13:$A$18,0)),INDEX(Assumptions!$B$13:$B$18,MATCH(E13022,Assumptions!$A$13:$A$18,0))*F13022)),2)</f>
        <v>22.95</v>
      </c>
    </row>
    <row r="13023" customFormat="false" ht="15" hidden="false" customHeight="false" outlineLevel="0" collapsed="false">
      <c r="A13023" s="24" t="s">
        <v>13846</v>
      </c>
      <c r="B13023" s="39" t="n">
        <v>46294</v>
      </c>
      <c r="C13023" s="24" t="s">
        <v>498</v>
      </c>
      <c r="D13023" s="24" t="s">
        <v>826</v>
      </c>
      <c r="E13023" s="24" t="s">
        <v>103</v>
      </c>
      <c r="F13023" s="38" t="n">
        <v>1110</v>
      </c>
      <c r="G13023" s="42" t="n">
        <f aca="false">DATE(YEAR(B13023),MONTH(B13023),1)</f>
        <v>46266</v>
      </c>
      <c r="H13023" s="24" t="str">
        <f aca="false">INDEX(Customers!$B$2:$B$601,MATCH(C13023,Customers!$A$2:$A$601,0))</f>
        <v>Nairobi</v>
      </c>
      <c r="I13023" s="43" t="n">
        <f aca="false">ROUND(MIN(INDEX(Assumptions!$D$13:$D$18,MATCH(E13023,Assumptions!$A$13:$A$18,0)),MAX(INDEX(Assumptions!$C$13:$C$18,MATCH(E13023,Assumptions!$A$13:$A$18,0)),INDEX(Assumptions!$B$13:$B$18,MATCH(E13023,Assumptions!$A$13:$A$18,0))*F13023)),2)</f>
        <v>11.1</v>
      </c>
    </row>
    <row r="13024" customFormat="false" ht="15" hidden="false" customHeight="false" outlineLevel="0" collapsed="false">
      <c r="A13024" s="24" t="s">
        <v>13847</v>
      </c>
      <c r="B13024" s="39" t="n">
        <v>46294</v>
      </c>
      <c r="C13024" s="24" t="s">
        <v>501</v>
      </c>
      <c r="D13024" s="24" t="s">
        <v>826</v>
      </c>
      <c r="E13024" s="24" t="s">
        <v>113</v>
      </c>
      <c r="F13024" s="38" t="n">
        <v>250</v>
      </c>
      <c r="G13024" s="42" t="n">
        <f aca="false">DATE(YEAR(B13024),MONTH(B13024),1)</f>
        <v>46266</v>
      </c>
      <c r="H13024" s="24" t="str">
        <f aca="false">INDEX(Customers!$B$2:$B$601,MATCH(C13024,Customers!$A$2:$A$601,0))</f>
        <v>Western</v>
      </c>
      <c r="I13024" s="43" t="n">
        <f aca="false">ROUND(MIN(INDEX(Assumptions!$D$13:$D$18,MATCH(E13024,Assumptions!$A$13:$A$18,0)),MAX(INDEX(Assumptions!$C$13:$C$18,MATCH(E13024,Assumptions!$A$13:$A$18,0)),INDEX(Assumptions!$B$13:$B$18,MATCH(E13024,Assumptions!$A$13:$A$18,0))*F13024)),2)</f>
        <v>12.5</v>
      </c>
    </row>
    <row r="13025" customFormat="false" ht="15" hidden="false" customHeight="false" outlineLevel="0" collapsed="false">
      <c r="A13025" s="24" t="s">
        <v>13848</v>
      </c>
      <c r="B13025" s="39" t="n">
        <v>46294</v>
      </c>
      <c r="C13025" s="24" t="s">
        <v>504</v>
      </c>
      <c r="D13025" s="24" t="s">
        <v>826</v>
      </c>
      <c r="E13025" s="24" t="s">
        <v>113</v>
      </c>
      <c r="F13025" s="38" t="n">
        <v>500</v>
      </c>
      <c r="G13025" s="42" t="n">
        <f aca="false">DATE(YEAR(B13025),MONTH(B13025),1)</f>
        <v>46266</v>
      </c>
      <c r="H13025" s="24" t="str">
        <f aca="false">INDEX(Customers!$B$2:$B$601,MATCH(C13025,Customers!$A$2:$A$601,0))</f>
        <v>Coast</v>
      </c>
      <c r="I13025" s="43" t="n">
        <f aca="false">ROUND(MIN(INDEX(Assumptions!$D$13:$D$18,MATCH(E13025,Assumptions!$A$13:$A$18,0)),MAX(INDEX(Assumptions!$C$13:$C$18,MATCH(E13025,Assumptions!$A$13:$A$18,0)),INDEX(Assumptions!$B$13:$B$18,MATCH(E13025,Assumptions!$A$13:$A$18,0))*F13025)),2)</f>
        <v>25</v>
      </c>
    </row>
    <row r="13026" customFormat="false" ht="15" hidden="false" customHeight="false" outlineLevel="0" collapsed="false">
      <c r="A13026" s="24" t="s">
        <v>13849</v>
      </c>
      <c r="B13026" s="39" t="n">
        <v>46294</v>
      </c>
      <c r="C13026" s="24" t="s">
        <v>518</v>
      </c>
      <c r="D13026" s="24" t="s">
        <v>153</v>
      </c>
      <c r="E13026" s="24" t="s">
        <v>105</v>
      </c>
      <c r="F13026" s="38" t="n">
        <v>5100</v>
      </c>
      <c r="G13026" s="42" t="n">
        <f aca="false">DATE(YEAR(B13026),MONTH(B13026),1)</f>
        <v>46266</v>
      </c>
      <c r="H13026" s="24" t="str">
        <f aca="false">INDEX(Customers!$B$2:$B$601,MATCH(C13026,Customers!$A$2:$A$601,0))</f>
        <v>Nairobi</v>
      </c>
      <c r="I13026" s="43" t="n">
        <f aca="false">ROUND(MIN(INDEX(Assumptions!$D$13:$D$18,MATCH(E13026,Assumptions!$A$13:$A$18,0)),MAX(INDEX(Assumptions!$C$13:$C$18,MATCH(E13026,Assumptions!$A$13:$A$18,0)),INDEX(Assumptions!$B$13:$B$18,MATCH(E13026,Assumptions!$A$13:$A$18,0))*F13026)),2)</f>
        <v>76.5</v>
      </c>
    </row>
    <row r="13027" customFormat="false" ht="15" hidden="false" customHeight="false" outlineLevel="0" collapsed="false">
      <c r="A13027" s="24" t="s">
        <v>13850</v>
      </c>
      <c r="B13027" s="39" t="n">
        <v>46294</v>
      </c>
      <c r="C13027" s="24" t="s">
        <v>519</v>
      </c>
      <c r="D13027" s="24" t="s">
        <v>205</v>
      </c>
      <c r="E13027" s="24" t="s">
        <v>107</v>
      </c>
      <c r="F13027" s="38" t="n">
        <v>7220</v>
      </c>
      <c r="G13027" s="42" t="n">
        <f aca="false">DATE(YEAR(B13027),MONTH(B13027),1)</f>
        <v>46266</v>
      </c>
      <c r="H13027" s="24" t="str">
        <f aca="false">INDEX(Customers!$B$2:$B$601,MATCH(C13027,Customers!$A$2:$A$601,0))</f>
        <v>Rift Valley</v>
      </c>
      <c r="I13027" s="43" t="n">
        <f aca="false">ROUND(MIN(INDEX(Assumptions!$D$13:$D$18,MATCH(E13027,Assumptions!$A$13:$A$18,0)),MAX(INDEX(Assumptions!$C$13:$C$18,MATCH(E13027,Assumptions!$A$13:$A$18,0)),INDEX(Assumptions!$B$13:$B$18,MATCH(E13027,Assumptions!$A$13:$A$18,0))*F13027)),2)</f>
        <v>0</v>
      </c>
    </row>
    <row r="13028" customFormat="false" ht="15" hidden="false" customHeight="false" outlineLevel="0" collapsed="false">
      <c r="A13028" s="24" t="s">
        <v>13851</v>
      </c>
      <c r="B13028" s="39" t="n">
        <v>46294</v>
      </c>
      <c r="C13028" s="24" t="s">
        <v>522</v>
      </c>
      <c r="D13028" s="24" t="s">
        <v>826</v>
      </c>
      <c r="E13028" s="24" t="s">
        <v>109</v>
      </c>
      <c r="F13028" s="38" t="n">
        <v>30190</v>
      </c>
      <c r="G13028" s="42" t="n">
        <f aca="false">DATE(YEAR(B13028),MONTH(B13028),1)</f>
        <v>46266</v>
      </c>
      <c r="H13028" s="24" t="str">
        <f aca="false">INDEX(Customers!$B$2:$B$601,MATCH(C13028,Customers!$A$2:$A$601,0))</f>
        <v>Central</v>
      </c>
      <c r="I13028" s="43" t="n">
        <f aca="false">ROUND(MIN(INDEX(Assumptions!$D$13:$D$18,MATCH(E13028,Assumptions!$A$13:$A$18,0)),MAX(INDEX(Assumptions!$C$13:$C$18,MATCH(E13028,Assumptions!$A$13:$A$18,0)),INDEX(Assumptions!$B$13:$B$18,MATCH(E13028,Assumptions!$A$13:$A$18,0))*F13028)),2)</f>
        <v>40</v>
      </c>
    </row>
    <row r="13029" customFormat="false" ht="15" hidden="false" customHeight="false" outlineLevel="0" collapsed="false">
      <c r="A13029" s="24" t="s">
        <v>13852</v>
      </c>
      <c r="B13029" s="39" t="n">
        <v>46294</v>
      </c>
      <c r="C13029" s="24" t="s">
        <v>526</v>
      </c>
      <c r="D13029" s="24" t="s">
        <v>826</v>
      </c>
      <c r="E13029" s="24" t="s">
        <v>103</v>
      </c>
      <c r="F13029" s="38" t="n">
        <v>5420</v>
      </c>
      <c r="G13029" s="42" t="n">
        <f aca="false">DATE(YEAR(B13029),MONTH(B13029),1)</f>
        <v>46266</v>
      </c>
      <c r="H13029" s="24" t="str">
        <f aca="false">INDEX(Customers!$B$2:$B$601,MATCH(C13029,Customers!$A$2:$A$601,0))</f>
        <v>Central</v>
      </c>
      <c r="I13029" s="43" t="n">
        <f aca="false">ROUND(MIN(INDEX(Assumptions!$D$13:$D$18,MATCH(E13029,Assumptions!$A$13:$A$18,0)),MAX(INDEX(Assumptions!$C$13:$C$18,MATCH(E13029,Assumptions!$A$13:$A$18,0)),INDEX(Assumptions!$B$13:$B$18,MATCH(E13029,Assumptions!$A$13:$A$18,0))*F13029)),2)</f>
        <v>54.2</v>
      </c>
    </row>
    <row r="13030" customFormat="false" ht="15" hidden="false" customHeight="false" outlineLevel="0" collapsed="false">
      <c r="A13030" s="24" t="s">
        <v>13853</v>
      </c>
      <c r="B13030" s="39" t="n">
        <v>46294</v>
      </c>
      <c r="C13030" s="24" t="s">
        <v>537</v>
      </c>
      <c r="D13030" s="24" t="s">
        <v>826</v>
      </c>
      <c r="E13030" s="24" t="s">
        <v>111</v>
      </c>
      <c r="F13030" s="38" t="n">
        <v>200</v>
      </c>
      <c r="G13030" s="42" t="n">
        <f aca="false">DATE(YEAR(B13030),MONTH(B13030),1)</f>
        <v>46266</v>
      </c>
      <c r="H13030" s="24" t="str">
        <f aca="false">INDEX(Customers!$B$2:$B$601,MATCH(C13030,Customers!$A$2:$A$601,0))</f>
        <v>Central</v>
      </c>
      <c r="I13030" s="43" t="n">
        <f aca="false">ROUND(MIN(INDEX(Assumptions!$D$13:$D$18,MATCH(E13030,Assumptions!$A$13:$A$18,0)),MAX(INDEX(Assumptions!$C$13:$C$18,MATCH(E13030,Assumptions!$A$13:$A$18,0)),INDEX(Assumptions!$B$13:$B$18,MATCH(E13030,Assumptions!$A$13:$A$18,0))*F13030)),2)</f>
        <v>8</v>
      </c>
    </row>
    <row r="13031" customFormat="false" ht="15" hidden="false" customHeight="false" outlineLevel="0" collapsed="false">
      <c r="A13031" s="24" t="s">
        <v>13854</v>
      </c>
      <c r="B13031" s="39" t="n">
        <v>46294</v>
      </c>
      <c r="C13031" s="24" t="s">
        <v>564</v>
      </c>
      <c r="D13031" s="24" t="s">
        <v>826</v>
      </c>
      <c r="E13031" s="24" t="s">
        <v>111</v>
      </c>
      <c r="F13031" s="38" t="n">
        <v>1000</v>
      </c>
      <c r="G13031" s="42" t="n">
        <f aca="false">DATE(YEAR(B13031),MONTH(B13031),1)</f>
        <v>46266</v>
      </c>
      <c r="H13031" s="24" t="str">
        <f aca="false">INDEX(Customers!$B$2:$B$601,MATCH(C13031,Customers!$A$2:$A$601,0))</f>
        <v>Coast</v>
      </c>
      <c r="I13031" s="43" t="n">
        <f aca="false">ROUND(MIN(INDEX(Assumptions!$D$13:$D$18,MATCH(E13031,Assumptions!$A$13:$A$18,0)),MAX(INDEX(Assumptions!$C$13:$C$18,MATCH(E13031,Assumptions!$A$13:$A$18,0)),INDEX(Assumptions!$B$13:$B$18,MATCH(E13031,Assumptions!$A$13:$A$18,0))*F13031)),2)</f>
        <v>40</v>
      </c>
    </row>
    <row r="13032" customFormat="false" ht="15" hidden="false" customHeight="false" outlineLevel="0" collapsed="false">
      <c r="A13032" s="24" t="s">
        <v>13855</v>
      </c>
      <c r="B13032" s="39" t="n">
        <v>46294</v>
      </c>
      <c r="C13032" s="24" t="s">
        <v>578</v>
      </c>
      <c r="D13032" s="24" t="s">
        <v>826</v>
      </c>
      <c r="E13032" s="24" t="s">
        <v>109</v>
      </c>
      <c r="F13032" s="38" t="n">
        <v>23150</v>
      </c>
      <c r="G13032" s="42" t="n">
        <f aca="false">DATE(YEAR(B13032),MONTH(B13032),1)</f>
        <v>46266</v>
      </c>
      <c r="H13032" s="24" t="str">
        <f aca="false">INDEX(Customers!$B$2:$B$601,MATCH(C13032,Customers!$A$2:$A$601,0))</f>
        <v>Rift Valley</v>
      </c>
      <c r="I13032" s="43" t="n">
        <f aca="false">ROUND(MIN(INDEX(Assumptions!$D$13:$D$18,MATCH(E13032,Assumptions!$A$13:$A$18,0)),MAX(INDEX(Assumptions!$C$13:$C$18,MATCH(E13032,Assumptions!$A$13:$A$18,0)),INDEX(Assumptions!$B$13:$B$18,MATCH(E13032,Assumptions!$A$13:$A$18,0))*F13032)),2)</f>
        <v>40</v>
      </c>
    </row>
    <row r="13033" customFormat="false" ht="15" hidden="false" customHeight="false" outlineLevel="0" collapsed="false">
      <c r="A13033" s="24" t="s">
        <v>13856</v>
      </c>
      <c r="B13033" s="39" t="n">
        <v>46294</v>
      </c>
      <c r="C13033" s="24" t="s">
        <v>582</v>
      </c>
      <c r="D13033" s="24" t="s">
        <v>826</v>
      </c>
      <c r="E13033" s="24" t="s">
        <v>111</v>
      </c>
      <c r="F13033" s="38" t="n">
        <v>200</v>
      </c>
      <c r="G13033" s="42" t="n">
        <f aca="false">DATE(YEAR(B13033),MONTH(B13033),1)</f>
        <v>46266</v>
      </c>
      <c r="H13033" s="24" t="str">
        <f aca="false">INDEX(Customers!$B$2:$B$601,MATCH(C13033,Customers!$A$2:$A$601,0))</f>
        <v>Nairobi</v>
      </c>
      <c r="I13033" s="43" t="n">
        <f aca="false">ROUND(MIN(INDEX(Assumptions!$D$13:$D$18,MATCH(E13033,Assumptions!$A$13:$A$18,0)),MAX(INDEX(Assumptions!$C$13:$C$18,MATCH(E13033,Assumptions!$A$13:$A$18,0)),INDEX(Assumptions!$B$13:$B$18,MATCH(E13033,Assumptions!$A$13:$A$18,0))*F13033)),2)</f>
        <v>8</v>
      </c>
    </row>
    <row r="13034" customFormat="false" ht="15" hidden="false" customHeight="false" outlineLevel="0" collapsed="false">
      <c r="A13034" s="24" t="s">
        <v>13857</v>
      </c>
      <c r="B13034" s="39" t="n">
        <v>46294</v>
      </c>
      <c r="C13034" s="24" t="s">
        <v>613</v>
      </c>
      <c r="D13034" s="24" t="s">
        <v>826</v>
      </c>
      <c r="E13034" s="24" t="s">
        <v>109</v>
      </c>
      <c r="F13034" s="38" t="n">
        <v>2080</v>
      </c>
      <c r="G13034" s="42" t="n">
        <f aca="false">DATE(YEAR(B13034),MONTH(B13034),1)</f>
        <v>46266</v>
      </c>
      <c r="H13034" s="24" t="str">
        <f aca="false">INDEX(Customers!$B$2:$B$601,MATCH(C13034,Customers!$A$2:$A$601,0))</f>
        <v>Rift Valley</v>
      </c>
      <c r="I13034" s="43" t="n">
        <f aca="false">ROUND(MIN(INDEX(Assumptions!$D$13:$D$18,MATCH(E13034,Assumptions!$A$13:$A$18,0)),MAX(INDEX(Assumptions!$C$13:$C$18,MATCH(E13034,Assumptions!$A$13:$A$18,0)),INDEX(Assumptions!$B$13:$B$18,MATCH(E13034,Assumptions!$A$13:$A$18,0))*F13034)),2)</f>
        <v>8.32</v>
      </c>
    </row>
    <row r="13035" customFormat="false" ht="15" hidden="false" customHeight="false" outlineLevel="0" collapsed="false">
      <c r="A13035" s="24" t="s">
        <v>13858</v>
      </c>
      <c r="B13035" s="39" t="n">
        <v>46294</v>
      </c>
      <c r="C13035" s="24" t="s">
        <v>616</v>
      </c>
      <c r="D13035" s="24" t="s">
        <v>826</v>
      </c>
      <c r="E13035" s="24" t="s">
        <v>103</v>
      </c>
      <c r="F13035" s="38" t="n">
        <v>1200</v>
      </c>
      <c r="G13035" s="42" t="n">
        <f aca="false">DATE(YEAR(B13035),MONTH(B13035),1)</f>
        <v>46266</v>
      </c>
      <c r="H13035" s="24" t="str">
        <f aca="false">INDEX(Customers!$B$2:$B$601,MATCH(C13035,Customers!$A$2:$A$601,0))</f>
        <v>Coast</v>
      </c>
      <c r="I13035" s="43" t="n">
        <f aca="false">ROUND(MIN(INDEX(Assumptions!$D$13:$D$18,MATCH(E13035,Assumptions!$A$13:$A$18,0)),MAX(INDEX(Assumptions!$C$13:$C$18,MATCH(E13035,Assumptions!$A$13:$A$18,0)),INDEX(Assumptions!$B$13:$B$18,MATCH(E13035,Assumptions!$A$13:$A$18,0))*F13035)),2)</f>
        <v>12</v>
      </c>
    </row>
    <row r="13036" customFormat="false" ht="15" hidden="false" customHeight="false" outlineLevel="0" collapsed="false">
      <c r="A13036" s="24" t="s">
        <v>13859</v>
      </c>
      <c r="B13036" s="39" t="n">
        <v>46294</v>
      </c>
      <c r="C13036" s="24" t="s">
        <v>623</v>
      </c>
      <c r="D13036" s="24" t="s">
        <v>826</v>
      </c>
      <c r="E13036" s="24" t="s">
        <v>109</v>
      </c>
      <c r="F13036" s="38" t="n">
        <v>14870</v>
      </c>
      <c r="G13036" s="42" t="n">
        <f aca="false">DATE(YEAR(B13036),MONTH(B13036),1)</f>
        <v>46266</v>
      </c>
      <c r="H13036" s="24" t="str">
        <f aca="false">INDEX(Customers!$B$2:$B$601,MATCH(C13036,Customers!$A$2:$A$601,0))</f>
        <v>Central</v>
      </c>
      <c r="I13036" s="43" t="n">
        <f aca="false">ROUND(MIN(INDEX(Assumptions!$D$13:$D$18,MATCH(E13036,Assumptions!$A$13:$A$18,0)),MAX(INDEX(Assumptions!$C$13:$C$18,MATCH(E13036,Assumptions!$A$13:$A$18,0)),INDEX(Assumptions!$B$13:$B$18,MATCH(E13036,Assumptions!$A$13:$A$18,0))*F13036)),2)</f>
        <v>40</v>
      </c>
    </row>
    <row r="13037" customFormat="false" ht="15" hidden="false" customHeight="false" outlineLevel="0" collapsed="false">
      <c r="A13037" s="24" t="s">
        <v>13860</v>
      </c>
      <c r="B13037" s="39" t="n">
        <v>46294</v>
      </c>
      <c r="C13037" s="24" t="s">
        <v>644</v>
      </c>
      <c r="D13037" s="24" t="s">
        <v>150</v>
      </c>
      <c r="E13037" s="24" t="s">
        <v>107</v>
      </c>
      <c r="F13037" s="38" t="n">
        <v>15090</v>
      </c>
      <c r="G13037" s="42" t="n">
        <f aca="false">DATE(YEAR(B13037),MONTH(B13037),1)</f>
        <v>46266</v>
      </c>
      <c r="H13037" s="24" t="str">
        <f aca="false">INDEX(Customers!$B$2:$B$601,MATCH(C13037,Customers!$A$2:$A$601,0))</f>
        <v>Western</v>
      </c>
      <c r="I13037" s="43" t="n">
        <f aca="false">ROUND(MIN(INDEX(Assumptions!$D$13:$D$18,MATCH(E13037,Assumptions!$A$13:$A$18,0)),MAX(INDEX(Assumptions!$C$13:$C$18,MATCH(E13037,Assumptions!$A$13:$A$18,0)),INDEX(Assumptions!$B$13:$B$18,MATCH(E13037,Assumptions!$A$13:$A$18,0))*F13037)),2)</f>
        <v>0</v>
      </c>
    </row>
    <row r="13038" customFormat="false" ht="15" hidden="false" customHeight="false" outlineLevel="0" collapsed="false">
      <c r="A13038" s="24" t="s">
        <v>13861</v>
      </c>
      <c r="B13038" s="39" t="n">
        <v>46294</v>
      </c>
      <c r="C13038" s="24" t="s">
        <v>649</v>
      </c>
      <c r="D13038" s="24" t="s">
        <v>826</v>
      </c>
      <c r="E13038" s="24" t="s">
        <v>109</v>
      </c>
      <c r="F13038" s="38" t="n">
        <v>12650</v>
      </c>
      <c r="G13038" s="42" t="n">
        <f aca="false">DATE(YEAR(B13038),MONTH(B13038),1)</f>
        <v>46266</v>
      </c>
      <c r="H13038" s="24" t="str">
        <f aca="false">INDEX(Customers!$B$2:$B$601,MATCH(C13038,Customers!$A$2:$A$601,0))</f>
        <v>Eastern</v>
      </c>
      <c r="I13038" s="43" t="n">
        <f aca="false">ROUND(MIN(INDEX(Assumptions!$D$13:$D$18,MATCH(E13038,Assumptions!$A$13:$A$18,0)),MAX(INDEX(Assumptions!$C$13:$C$18,MATCH(E13038,Assumptions!$A$13:$A$18,0)),INDEX(Assumptions!$B$13:$B$18,MATCH(E13038,Assumptions!$A$13:$A$18,0))*F13038)),2)</f>
        <v>40</v>
      </c>
    </row>
    <row r="13039" customFormat="false" ht="15" hidden="false" customHeight="false" outlineLevel="0" collapsed="false">
      <c r="A13039" s="24" t="s">
        <v>13862</v>
      </c>
      <c r="B13039" s="39" t="n">
        <v>46294</v>
      </c>
      <c r="C13039" s="24" t="s">
        <v>681</v>
      </c>
      <c r="D13039" s="24" t="s">
        <v>826</v>
      </c>
      <c r="E13039" s="24" t="s">
        <v>109</v>
      </c>
      <c r="F13039" s="38" t="n">
        <v>4690</v>
      </c>
      <c r="G13039" s="42" t="n">
        <f aca="false">DATE(YEAR(B13039),MONTH(B13039),1)</f>
        <v>46266</v>
      </c>
      <c r="H13039" s="24" t="str">
        <f aca="false">INDEX(Customers!$B$2:$B$601,MATCH(C13039,Customers!$A$2:$A$601,0))</f>
        <v>Western</v>
      </c>
      <c r="I13039" s="43" t="n">
        <f aca="false">ROUND(MIN(INDEX(Assumptions!$D$13:$D$18,MATCH(E13039,Assumptions!$A$13:$A$18,0)),MAX(INDEX(Assumptions!$C$13:$C$18,MATCH(E13039,Assumptions!$A$13:$A$18,0)),INDEX(Assumptions!$B$13:$B$18,MATCH(E13039,Assumptions!$A$13:$A$18,0))*F13039)),2)</f>
        <v>18.76</v>
      </c>
    </row>
    <row r="13040" customFormat="false" ht="15" hidden="false" customHeight="false" outlineLevel="0" collapsed="false">
      <c r="A13040" s="24" t="s">
        <v>13863</v>
      </c>
      <c r="B13040" s="39" t="n">
        <v>46294</v>
      </c>
      <c r="C13040" s="24" t="s">
        <v>690</v>
      </c>
      <c r="D13040" s="24" t="s">
        <v>826</v>
      </c>
      <c r="E13040" s="24" t="s">
        <v>111</v>
      </c>
      <c r="F13040" s="38" t="n">
        <v>50</v>
      </c>
      <c r="G13040" s="42" t="n">
        <f aca="false">DATE(YEAR(B13040),MONTH(B13040),1)</f>
        <v>46266</v>
      </c>
      <c r="H13040" s="24" t="str">
        <f aca="false">INDEX(Customers!$B$2:$B$601,MATCH(C13040,Customers!$A$2:$A$601,0))</f>
        <v>Central</v>
      </c>
      <c r="I13040" s="43" t="n">
        <f aca="false">ROUND(MIN(INDEX(Assumptions!$D$13:$D$18,MATCH(E13040,Assumptions!$A$13:$A$18,0)),MAX(INDEX(Assumptions!$C$13:$C$18,MATCH(E13040,Assumptions!$A$13:$A$18,0)),INDEX(Assumptions!$B$13:$B$18,MATCH(E13040,Assumptions!$A$13:$A$18,0))*F13040)),2)</f>
        <v>2</v>
      </c>
    </row>
    <row r="13041" customFormat="false" ht="15" hidden="false" customHeight="false" outlineLevel="0" collapsed="false">
      <c r="A13041" s="24" t="s">
        <v>13864</v>
      </c>
      <c r="B13041" s="39" t="n">
        <v>46294</v>
      </c>
      <c r="C13041" s="24" t="s">
        <v>701</v>
      </c>
      <c r="D13041" s="24" t="s">
        <v>153</v>
      </c>
      <c r="E13041" s="24" t="s">
        <v>107</v>
      </c>
      <c r="F13041" s="38" t="n">
        <v>15260</v>
      </c>
      <c r="G13041" s="42" t="n">
        <f aca="false">DATE(YEAR(B13041),MONTH(B13041),1)</f>
        <v>46266</v>
      </c>
      <c r="H13041" s="24" t="str">
        <f aca="false">INDEX(Customers!$B$2:$B$601,MATCH(C13041,Customers!$A$2:$A$601,0))</f>
        <v>Nairobi</v>
      </c>
      <c r="I13041" s="43" t="n">
        <f aca="false">ROUND(MIN(INDEX(Assumptions!$D$13:$D$18,MATCH(E13041,Assumptions!$A$13:$A$18,0)),MAX(INDEX(Assumptions!$C$13:$C$18,MATCH(E13041,Assumptions!$A$13:$A$18,0)),INDEX(Assumptions!$B$13:$B$18,MATCH(E13041,Assumptions!$A$13:$A$18,0))*F13041)),2)</f>
        <v>0</v>
      </c>
    </row>
    <row r="13042" customFormat="false" ht="15" hidden="false" customHeight="false" outlineLevel="0" collapsed="false">
      <c r="A13042" s="24" t="s">
        <v>13865</v>
      </c>
      <c r="B13042" s="39" t="n">
        <v>46294</v>
      </c>
      <c r="C13042" s="24" t="s">
        <v>728</v>
      </c>
      <c r="D13042" s="24" t="s">
        <v>826</v>
      </c>
      <c r="E13042" s="24" t="s">
        <v>113</v>
      </c>
      <c r="F13042" s="38" t="n">
        <v>1000</v>
      </c>
      <c r="G13042" s="42" t="n">
        <f aca="false">DATE(YEAR(B13042),MONTH(B13042),1)</f>
        <v>46266</v>
      </c>
      <c r="H13042" s="24" t="str">
        <f aca="false">INDEX(Customers!$B$2:$B$601,MATCH(C13042,Customers!$A$2:$A$601,0))</f>
        <v>Nairobi</v>
      </c>
      <c r="I13042" s="43" t="n">
        <f aca="false">ROUND(MIN(INDEX(Assumptions!$D$13:$D$18,MATCH(E13042,Assumptions!$A$13:$A$18,0)),MAX(INDEX(Assumptions!$C$13:$C$18,MATCH(E13042,Assumptions!$A$13:$A$18,0)),INDEX(Assumptions!$B$13:$B$18,MATCH(E13042,Assumptions!$A$13:$A$18,0))*F13042)),2)</f>
        <v>50</v>
      </c>
    </row>
    <row r="13043" customFormat="false" ht="15" hidden="false" customHeight="false" outlineLevel="0" collapsed="false">
      <c r="A13043" s="24" t="s">
        <v>13866</v>
      </c>
      <c r="B13043" s="39" t="n">
        <v>46294</v>
      </c>
      <c r="C13043" s="24" t="s">
        <v>732</v>
      </c>
      <c r="D13043" s="24" t="s">
        <v>826</v>
      </c>
      <c r="E13043" s="24" t="s">
        <v>109</v>
      </c>
      <c r="F13043" s="38" t="n">
        <v>11290</v>
      </c>
      <c r="G13043" s="42" t="n">
        <f aca="false">DATE(YEAR(B13043),MONTH(B13043),1)</f>
        <v>46266</v>
      </c>
      <c r="H13043" s="24" t="str">
        <f aca="false">INDEX(Customers!$B$2:$B$601,MATCH(C13043,Customers!$A$2:$A$601,0))</f>
        <v>Rift Valley</v>
      </c>
      <c r="I13043" s="43" t="n">
        <f aca="false">ROUND(MIN(INDEX(Assumptions!$D$13:$D$18,MATCH(E13043,Assumptions!$A$13:$A$18,0)),MAX(INDEX(Assumptions!$C$13:$C$18,MATCH(E13043,Assumptions!$A$13:$A$18,0)),INDEX(Assumptions!$B$13:$B$18,MATCH(E13043,Assumptions!$A$13:$A$18,0))*F13043)),2)</f>
        <v>40</v>
      </c>
    </row>
    <row r="13044" customFormat="false" ht="15" hidden="false" customHeight="false" outlineLevel="0" collapsed="false">
      <c r="A13044" s="24" t="s">
        <v>13867</v>
      </c>
      <c r="B13044" s="39" t="n">
        <v>46294</v>
      </c>
      <c r="C13044" s="24" t="s">
        <v>751</v>
      </c>
      <c r="D13044" s="24" t="s">
        <v>184</v>
      </c>
      <c r="E13044" s="24" t="s">
        <v>105</v>
      </c>
      <c r="F13044" s="38" t="n">
        <v>3380</v>
      </c>
      <c r="G13044" s="42" t="n">
        <f aca="false">DATE(YEAR(B13044),MONTH(B13044),1)</f>
        <v>46266</v>
      </c>
      <c r="H13044" s="24" t="str">
        <f aca="false">INDEX(Customers!$B$2:$B$601,MATCH(C13044,Customers!$A$2:$A$601,0))</f>
        <v>Coast</v>
      </c>
      <c r="I13044" s="43" t="n">
        <f aca="false">ROUND(MIN(INDEX(Assumptions!$D$13:$D$18,MATCH(E13044,Assumptions!$A$13:$A$18,0)),MAX(INDEX(Assumptions!$C$13:$C$18,MATCH(E13044,Assumptions!$A$13:$A$18,0)),INDEX(Assumptions!$B$13:$B$18,MATCH(E13044,Assumptions!$A$13:$A$18,0))*F13044)),2)</f>
        <v>50.7</v>
      </c>
    </row>
    <row r="13045" customFormat="false" ht="15" hidden="false" customHeight="false" outlineLevel="0" collapsed="false">
      <c r="A13045" s="24" t="s">
        <v>13868</v>
      </c>
      <c r="B13045" s="39" t="n">
        <v>46294</v>
      </c>
      <c r="C13045" s="24" t="s">
        <v>760</v>
      </c>
      <c r="D13045" s="24" t="s">
        <v>826</v>
      </c>
      <c r="E13045" s="24" t="s">
        <v>103</v>
      </c>
      <c r="F13045" s="38" t="n">
        <v>2700</v>
      </c>
      <c r="G13045" s="42" t="n">
        <f aca="false">DATE(YEAR(B13045),MONTH(B13045),1)</f>
        <v>46266</v>
      </c>
      <c r="H13045" s="24" t="str">
        <f aca="false">INDEX(Customers!$B$2:$B$601,MATCH(C13045,Customers!$A$2:$A$601,0))</f>
        <v>Rift Valley</v>
      </c>
      <c r="I13045" s="43" t="n">
        <f aca="false">ROUND(MIN(INDEX(Assumptions!$D$13:$D$18,MATCH(E13045,Assumptions!$A$13:$A$18,0)),MAX(INDEX(Assumptions!$C$13:$C$18,MATCH(E13045,Assumptions!$A$13:$A$18,0)),INDEX(Assumptions!$B$13:$B$18,MATCH(E13045,Assumptions!$A$13:$A$18,0))*F13045)),2)</f>
        <v>27</v>
      </c>
    </row>
    <row r="13046" customFormat="false" ht="15" hidden="false" customHeight="false" outlineLevel="0" collapsed="false">
      <c r="A13046" s="24" t="s">
        <v>13869</v>
      </c>
      <c r="B13046" s="39" t="n">
        <v>46294</v>
      </c>
      <c r="C13046" s="24" t="s">
        <v>767</v>
      </c>
      <c r="D13046" s="24" t="s">
        <v>154</v>
      </c>
      <c r="E13046" s="24" t="s">
        <v>105</v>
      </c>
      <c r="F13046" s="38" t="n">
        <v>3980</v>
      </c>
      <c r="G13046" s="42" t="n">
        <f aca="false">DATE(YEAR(B13046),MONTH(B13046),1)</f>
        <v>46266</v>
      </c>
      <c r="H13046" s="24" t="str">
        <f aca="false">INDEX(Customers!$B$2:$B$601,MATCH(C13046,Customers!$A$2:$A$601,0))</f>
        <v>Nairobi</v>
      </c>
      <c r="I13046" s="43" t="n">
        <f aca="false">ROUND(MIN(INDEX(Assumptions!$D$13:$D$18,MATCH(E13046,Assumptions!$A$13:$A$18,0)),MAX(INDEX(Assumptions!$C$13:$C$18,MATCH(E13046,Assumptions!$A$13:$A$18,0)),INDEX(Assumptions!$B$13:$B$18,MATCH(E13046,Assumptions!$A$13:$A$18,0))*F13046)),2)</f>
        <v>59.7</v>
      </c>
    </row>
    <row r="13047" customFormat="false" ht="15" hidden="false" customHeight="false" outlineLevel="0" collapsed="false">
      <c r="A13047" s="24" t="s">
        <v>13870</v>
      </c>
      <c r="B13047" s="39" t="n">
        <v>46294</v>
      </c>
      <c r="C13047" s="24" t="s">
        <v>785</v>
      </c>
      <c r="D13047" s="24" t="s">
        <v>165</v>
      </c>
      <c r="E13047" s="24" t="s">
        <v>105</v>
      </c>
      <c r="F13047" s="38" t="n">
        <v>2200</v>
      </c>
      <c r="G13047" s="42" t="n">
        <f aca="false">DATE(YEAR(B13047),MONTH(B13047),1)</f>
        <v>46266</v>
      </c>
      <c r="H13047" s="24" t="str">
        <f aca="false">INDEX(Customers!$B$2:$B$601,MATCH(C13047,Customers!$A$2:$A$601,0))</f>
        <v>Central</v>
      </c>
      <c r="I13047" s="43" t="n">
        <f aca="false">ROUND(MIN(INDEX(Assumptions!$D$13:$D$18,MATCH(E13047,Assumptions!$A$13:$A$18,0)),MAX(INDEX(Assumptions!$C$13:$C$18,MATCH(E13047,Assumptions!$A$13:$A$18,0)),INDEX(Assumptions!$B$13:$B$18,MATCH(E13047,Assumptions!$A$13:$A$18,0))*F13047)),2)</f>
        <v>33</v>
      </c>
    </row>
    <row r="13048" customFormat="false" ht="15" hidden="false" customHeight="false" outlineLevel="0" collapsed="false">
      <c r="A13048" s="24" t="s">
        <v>13871</v>
      </c>
      <c r="B13048" s="39" t="n">
        <v>46294</v>
      </c>
      <c r="C13048" s="24" t="s">
        <v>786</v>
      </c>
      <c r="D13048" s="24" t="s">
        <v>826</v>
      </c>
      <c r="E13048" s="24" t="s">
        <v>109</v>
      </c>
      <c r="F13048" s="38" t="n">
        <v>106460</v>
      </c>
      <c r="G13048" s="42" t="n">
        <f aca="false">DATE(YEAR(B13048),MONTH(B13048),1)</f>
        <v>46266</v>
      </c>
      <c r="H13048" s="24" t="str">
        <f aca="false">INDEX(Customers!$B$2:$B$601,MATCH(C13048,Customers!$A$2:$A$601,0))</f>
        <v>Rift Valley</v>
      </c>
      <c r="I13048" s="43" t="n">
        <f aca="false">ROUND(MIN(INDEX(Assumptions!$D$13:$D$18,MATCH(E13048,Assumptions!$A$13:$A$18,0)),MAX(INDEX(Assumptions!$C$13:$C$18,MATCH(E13048,Assumptions!$A$13:$A$18,0)),INDEX(Assumptions!$B$13:$B$18,MATCH(E13048,Assumptions!$A$13:$A$18,0))*F13048)),2)</f>
        <v>40</v>
      </c>
    </row>
    <row r="13049" customFormat="false" ht="15" hidden="false" customHeight="false" outlineLevel="0" collapsed="false">
      <c r="A13049" s="24" t="s">
        <v>13872</v>
      </c>
      <c r="B13049" s="39" t="n">
        <v>46294</v>
      </c>
      <c r="C13049" s="24" t="s">
        <v>788</v>
      </c>
      <c r="D13049" s="24" t="s">
        <v>826</v>
      </c>
      <c r="E13049" s="24" t="s">
        <v>109</v>
      </c>
      <c r="F13049" s="38" t="n">
        <v>5770</v>
      </c>
      <c r="G13049" s="42" t="n">
        <f aca="false">DATE(YEAR(B13049),MONTH(B13049),1)</f>
        <v>46266</v>
      </c>
      <c r="H13049" s="24" t="str">
        <f aca="false">INDEX(Customers!$B$2:$B$601,MATCH(C13049,Customers!$A$2:$A$601,0))</f>
        <v>Coast</v>
      </c>
      <c r="I13049" s="43" t="n">
        <f aca="false">ROUND(MIN(INDEX(Assumptions!$D$13:$D$18,MATCH(E13049,Assumptions!$A$13:$A$18,0)),MAX(INDEX(Assumptions!$C$13:$C$18,MATCH(E13049,Assumptions!$A$13:$A$18,0)),INDEX(Assumptions!$B$13:$B$18,MATCH(E13049,Assumptions!$A$13:$A$18,0))*F13049)),2)</f>
        <v>23.08</v>
      </c>
    </row>
    <row r="13050" customFormat="false" ht="15" hidden="false" customHeight="false" outlineLevel="0" collapsed="false">
      <c r="A13050" s="24" t="s">
        <v>13873</v>
      </c>
      <c r="B13050" s="39" t="n">
        <v>46294</v>
      </c>
      <c r="C13050" s="24" t="s">
        <v>790</v>
      </c>
      <c r="D13050" s="24" t="s">
        <v>826</v>
      </c>
      <c r="E13050" s="24" t="s">
        <v>103</v>
      </c>
      <c r="F13050" s="38" t="n">
        <v>280</v>
      </c>
      <c r="G13050" s="42" t="n">
        <f aca="false">DATE(YEAR(B13050),MONTH(B13050),1)</f>
        <v>46266</v>
      </c>
      <c r="H13050" s="24" t="str">
        <f aca="false">INDEX(Customers!$B$2:$B$601,MATCH(C13050,Customers!$A$2:$A$601,0))</f>
        <v>Eastern</v>
      </c>
      <c r="I13050" s="43" t="n">
        <f aca="false">ROUND(MIN(INDEX(Assumptions!$D$13:$D$18,MATCH(E13050,Assumptions!$A$13:$A$18,0)),MAX(INDEX(Assumptions!$C$13:$C$18,MATCH(E13050,Assumptions!$A$13:$A$18,0)),INDEX(Assumptions!$B$13:$B$18,MATCH(E13050,Assumptions!$A$13:$A$18,0))*F13050)),2)</f>
        <v>5</v>
      </c>
    </row>
    <row r="13051" customFormat="false" ht="15" hidden="false" customHeight="false" outlineLevel="0" collapsed="false">
      <c r="A13051" s="24" t="s">
        <v>13874</v>
      </c>
      <c r="B13051" s="39" t="n">
        <v>46294</v>
      </c>
      <c r="C13051" s="24" t="s">
        <v>816</v>
      </c>
      <c r="D13051" s="24" t="s">
        <v>826</v>
      </c>
      <c r="E13051" s="24" t="s">
        <v>103</v>
      </c>
      <c r="F13051" s="38" t="n">
        <v>660</v>
      </c>
      <c r="G13051" s="42" t="n">
        <f aca="false">DATE(YEAR(B13051),MONTH(B13051),1)</f>
        <v>46266</v>
      </c>
      <c r="H13051" s="24" t="str">
        <f aca="false">INDEX(Customers!$B$2:$B$601,MATCH(C13051,Customers!$A$2:$A$601,0))</f>
        <v>Nairobi</v>
      </c>
      <c r="I13051" s="43" t="n">
        <f aca="false">ROUND(MIN(INDEX(Assumptions!$D$13:$D$18,MATCH(E13051,Assumptions!$A$13:$A$18,0)),MAX(INDEX(Assumptions!$C$13:$C$18,MATCH(E13051,Assumptions!$A$13:$A$18,0)),INDEX(Assumptions!$B$13:$B$18,MATCH(E13051,Assumptions!$A$13:$A$18,0))*F13051)),2)</f>
        <v>6.6</v>
      </c>
    </row>
    <row r="13052" customFormat="false" ht="15" hidden="false" customHeight="false" outlineLevel="0" collapsed="false">
      <c r="A13052" s="24" t="s">
        <v>13875</v>
      </c>
      <c r="B13052" s="39" t="n">
        <v>46295</v>
      </c>
      <c r="C13052" s="24" t="s">
        <v>223</v>
      </c>
      <c r="D13052" s="24" t="s">
        <v>826</v>
      </c>
      <c r="E13052" s="24" t="s">
        <v>109</v>
      </c>
      <c r="F13052" s="38" t="n">
        <v>690</v>
      </c>
      <c r="G13052" s="42" t="n">
        <f aca="false">DATE(YEAR(B13052),MONTH(B13052),1)</f>
        <v>46266</v>
      </c>
      <c r="H13052" s="24" t="str">
        <f aca="false">INDEX(Customers!$B$2:$B$601,MATCH(C13052,Customers!$A$2:$A$601,0))</f>
        <v>Central</v>
      </c>
      <c r="I13052" s="43" t="n">
        <f aca="false">ROUND(MIN(INDEX(Assumptions!$D$13:$D$18,MATCH(E13052,Assumptions!$A$13:$A$18,0)),MAX(INDEX(Assumptions!$C$13:$C$18,MATCH(E13052,Assumptions!$A$13:$A$18,0)),INDEX(Assumptions!$B$13:$B$18,MATCH(E13052,Assumptions!$A$13:$A$18,0))*F13052)),2)</f>
        <v>2.76</v>
      </c>
    </row>
    <row r="13053" customFormat="false" ht="15" hidden="false" customHeight="false" outlineLevel="0" collapsed="false">
      <c r="A13053" s="24" t="s">
        <v>13876</v>
      </c>
      <c r="B13053" s="39" t="n">
        <v>46295</v>
      </c>
      <c r="C13053" s="24" t="s">
        <v>223</v>
      </c>
      <c r="D13053" s="24" t="s">
        <v>826</v>
      </c>
      <c r="E13053" s="24" t="s">
        <v>109</v>
      </c>
      <c r="F13053" s="38" t="n">
        <v>980</v>
      </c>
      <c r="G13053" s="42" t="n">
        <f aca="false">DATE(YEAR(B13053),MONTH(B13053),1)</f>
        <v>46266</v>
      </c>
      <c r="H13053" s="24" t="str">
        <f aca="false">INDEX(Customers!$B$2:$B$601,MATCH(C13053,Customers!$A$2:$A$601,0))</f>
        <v>Central</v>
      </c>
      <c r="I13053" s="43" t="n">
        <f aca="false">ROUND(MIN(INDEX(Assumptions!$D$13:$D$18,MATCH(E13053,Assumptions!$A$13:$A$18,0)),MAX(INDEX(Assumptions!$C$13:$C$18,MATCH(E13053,Assumptions!$A$13:$A$18,0)),INDEX(Assumptions!$B$13:$B$18,MATCH(E13053,Assumptions!$A$13:$A$18,0))*F13053)),2)</f>
        <v>3.92</v>
      </c>
    </row>
    <row r="13054" customFormat="false" ht="15" hidden="false" customHeight="false" outlineLevel="0" collapsed="false">
      <c r="A13054" s="24" t="s">
        <v>13877</v>
      </c>
      <c r="B13054" s="39" t="n">
        <v>46295</v>
      </c>
      <c r="C13054" s="24" t="s">
        <v>236</v>
      </c>
      <c r="D13054" s="24" t="s">
        <v>826</v>
      </c>
      <c r="E13054" s="24" t="s">
        <v>113</v>
      </c>
      <c r="F13054" s="38" t="n">
        <v>250</v>
      </c>
      <c r="G13054" s="42" t="n">
        <f aca="false">DATE(YEAR(B13054),MONTH(B13054),1)</f>
        <v>46266</v>
      </c>
      <c r="H13054" s="24" t="str">
        <f aca="false">INDEX(Customers!$B$2:$B$601,MATCH(C13054,Customers!$A$2:$A$601,0))</f>
        <v>Rift Valley</v>
      </c>
      <c r="I13054" s="43" t="n">
        <f aca="false">ROUND(MIN(INDEX(Assumptions!$D$13:$D$18,MATCH(E13054,Assumptions!$A$13:$A$18,0)),MAX(INDEX(Assumptions!$C$13:$C$18,MATCH(E13054,Assumptions!$A$13:$A$18,0)),INDEX(Assumptions!$B$13:$B$18,MATCH(E13054,Assumptions!$A$13:$A$18,0))*F13054)),2)</f>
        <v>12.5</v>
      </c>
    </row>
    <row r="13055" customFormat="false" ht="15" hidden="false" customHeight="false" outlineLevel="0" collapsed="false">
      <c r="A13055" s="24" t="s">
        <v>13878</v>
      </c>
      <c r="B13055" s="39" t="n">
        <v>46295</v>
      </c>
      <c r="C13055" s="24" t="s">
        <v>254</v>
      </c>
      <c r="D13055" s="24" t="s">
        <v>174</v>
      </c>
      <c r="E13055" s="24" t="s">
        <v>105</v>
      </c>
      <c r="F13055" s="38" t="n">
        <v>8520</v>
      </c>
      <c r="G13055" s="42" t="n">
        <f aca="false">DATE(YEAR(B13055),MONTH(B13055),1)</f>
        <v>46266</v>
      </c>
      <c r="H13055" s="24" t="str">
        <f aca="false">INDEX(Customers!$B$2:$B$601,MATCH(C13055,Customers!$A$2:$A$601,0))</f>
        <v>Rift Valley</v>
      </c>
      <c r="I13055" s="43" t="n">
        <f aca="false">ROUND(MIN(INDEX(Assumptions!$D$13:$D$18,MATCH(E13055,Assumptions!$A$13:$A$18,0)),MAX(INDEX(Assumptions!$C$13:$C$18,MATCH(E13055,Assumptions!$A$13:$A$18,0)),INDEX(Assumptions!$B$13:$B$18,MATCH(E13055,Assumptions!$A$13:$A$18,0))*F13055)),2)</f>
        <v>127.8</v>
      </c>
    </row>
    <row r="13056" customFormat="false" ht="15" hidden="false" customHeight="false" outlineLevel="0" collapsed="false">
      <c r="A13056" s="24" t="s">
        <v>13879</v>
      </c>
      <c r="B13056" s="39" t="n">
        <v>46295</v>
      </c>
      <c r="C13056" s="24" t="s">
        <v>258</v>
      </c>
      <c r="D13056" s="24" t="s">
        <v>826</v>
      </c>
      <c r="E13056" s="24" t="s">
        <v>109</v>
      </c>
      <c r="F13056" s="38" t="n">
        <v>790</v>
      </c>
      <c r="G13056" s="42" t="n">
        <f aca="false">DATE(YEAR(B13056),MONTH(B13056),1)</f>
        <v>46266</v>
      </c>
      <c r="H13056" s="24" t="str">
        <f aca="false">INDEX(Customers!$B$2:$B$601,MATCH(C13056,Customers!$A$2:$A$601,0))</f>
        <v>Central</v>
      </c>
      <c r="I13056" s="43" t="n">
        <f aca="false">ROUND(MIN(INDEX(Assumptions!$D$13:$D$18,MATCH(E13056,Assumptions!$A$13:$A$18,0)),MAX(INDEX(Assumptions!$C$13:$C$18,MATCH(E13056,Assumptions!$A$13:$A$18,0)),INDEX(Assumptions!$B$13:$B$18,MATCH(E13056,Assumptions!$A$13:$A$18,0))*F13056)),2)</f>
        <v>3.16</v>
      </c>
    </row>
    <row r="13057" customFormat="false" ht="15" hidden="false" customHeight="false" outlineLevel="0" collapsed="false">
      <c r="A13057" s="24" t="s">
        <v>13880</v>
      </c>
      <c r="B13057" s="39" t="n">
        <v>46295</v>
      </c>
      <c r="C13057" s="24" t="s">
        <v>268</v>
      </c>
      <c r="D13057" s="24" t="s">
        <v>826</v>
      </c>
      <c r="E13057" s="24" t="s">
        <v>103</v>
      </c>
      <c r="F13057" s="38" t="n">
        <v>2520</v>
      </c>
      <c r="G13057" s="42" t="n">
        <f aca="false">DATE(YEAR(B13057),MONTH(B13057),1)</f>
        <v>46266</v>
      </c>
      <c r="H13057" s="24" t="str">
        <f aca="false">INDEX(Customers!$B$2:$B$601,MATCH(C13057,Customers!$A$2:$A$601,0))</f>
        <v>Nairobi</v>
      </c>
      <c r="I13057" s="43" t="n">
        <f aca="false">ROUND(MIN(INDEX(Assumptions!$D$13:$D$18,MATCH(E13057,Assumptions!$A$13:$A$18,0)),MAX(INDEX(Assumptions!$C$13:$C$18,MATCH(E13057,Assumptions!$A$13:$A$18,0)),INDEX(Assumptions!$B$13:$B$18,MATCH(E13057,Assumptions!$A$13:$A$18,0))*F13057)),2)</f>
        <v>25.2</v>
      </c>
    </row>
    <row r="13058" customFormat="false" ht="15" hidden="false" customHeight="false" outlineLevel="0" collapsed="false">
      <c r="A13058" s="24" t="s">
        <v>13881</v>
      </c>
      <c r="B13058" s="39" t="n">
        <v>46295</v>
      </c>
      <c r="C13058" s="24" t="s">
        <v>269</v>
      </c>
      <c r="D13058" s="24" t="s">
        <v>826</v>
      </c>
      <c r="E13058" s="24" t="s">
        <v>103</v>
      </c>
      <c r="F13058" s="38" t="n">
        <v>1790</v>
      </c>
      <c r="G13058" s="42" t="n">
        <f aca="false">DATE(YEAR(B13058),MONTH(B13058),1)</f>
        <v>46266</v>
      </c>
      <c r="H13058" s="24" t="str">
        <f aca="false">INDEX(Customers!$B$2:$B$601,MATCH(C13058,Customers!$A$2:$A$601,0))</f>
        <v>Coast</v>
      </c>
      <c r="I13058" s="43" t="n">
        <f aca="false">ROUND(MIN(INDEX(Assumptions!$D$13:$D$18,MATCH(E13058,Assumptions!$A$13:$A$18,0)),MAX(INDEX(Assumptions!$C$13:$C$18,MATCH(E13058,Assumptions!$A$13:$A$18,0)),INDEX(Assumptions!$B$13:$B$18,MATCH(E13058,Assumptions!$A$13:$A$18,0))*F13058)),2)</f>
        <v>17.9</v>
      </c>
    </row>
    <row r="13059" customFormat="false" ht="15" hidden="false" customHeight="false" outlineLevel="0" collapsed="false">
      <c r="A13059" s="24" t="s">
        <v>13882</v>
      </c>
      <c r="B13059" s="39" t="n">
        <v>46295</v>
      </c>
      <c r="C13059" s="24" t="s">
        <v>281</v>
      </c>
      <c r="D13059" s="24" t="s">
        <v>826</v>
      </c>
      <c r="E13059" s="24" t="s">
        <v>103</v>
      </c>
      <c r="F13059" s="38" t="n">
        <v>420</v>
      </c>
      <c r="G13059" s="42" t="n">
        <f aca="false">DATE(YEAR(B13059),MONTH(B13059),1)</f>
        <v>46266</v>
      </c>
      <c r="H13059" s="24" t="str">
        <f aca="false">INDEX(Customers!$B$2:$B$601,MATCH(C13059,Customers!$A$2:$A$601,0))</f>
        <v>Rift Valley</v>
      </c>
      <c r="I13059" s="43" t="n">
        <f aca="false">ROUND(MIN(INDEX(Assumptions!$D$13:$D$18,MATCH(E13059,Assumptions!$A$13:$A$18,0)),MAX(INDEX(Assumptions!$C$13:$C$18,MATCH(E13059,Assumptions!$A$13:$A$18,0)),INDEX(Assumptions!$B$13:$B$18,MATCH(E13059,Assumptions!$A$13:$A$18,0))*F13059)),2)</f>
        <v>5</v>
      </c>
    </row>
    <row r="13060" customFormat="false" ht="15" hidden="false" customHeight="false" outlineLevel="0" collapsed="false">
      <c r="A13060" s="24" t="s">
        <v>13883</v>
      </c>
      <c r="B13060" s="39" t="n">
        <v>46295</v>
      </c>
      <c r="C13060" s="24" t="s">
        <v>285</v>
      </c>
      <c r="D13060" s="24" t="s">
        <v>826</v>
      </c>
      <c r="E13060" s="24" t="s">
        <v>109</v>
      </c>
      <c r="F13060" s="38" t="n">
        <v>15470</v>
      </c>
      <c r="G13060" s="42" t="n">
        <f aca="false">DATE(YEAR(B13060),MONTH(B13060),1)</f>
        <v>46266</v>
      </c>
      <c r="H13060" s="24" t="str">
        <f aca="false">INDEX(Customers!$B$2:$B$601,MATCH(C13060,Customers!$A$2:$A$601,0))</f>
        <v>Eastern</v>
      </c>
      <c r="I13060" s="43" t="n">
        <f aca="false">ROUND(MIN(INDEX(Assumptions!$D$13:$D$18,MATCH(E13060,Assumptions!$A$13:$A$18,0)),MAX(INDEX(Assumptions!$C$13:$C$18,MATCH(E13060,Assumptions!$A$13:$A$18,0)),INDEX(Assumptions!$B$13:$B$18,MATCH(E13060,Assumptions!$A$13:$A$18,0))*F13060)),2)</f>
        <v>40</v>
      </c>
    </row>
    <row r="13061" customFormat="false" ht="15" hidden="false" customHeight="false" outlineLevel="0" collapsed="false">
      <c r="A13061" s="24" t="s">
        <v>13884</v>
      </c>
      <c r="B13061" s="39" t="n">
        <v>46295</v>
      </c>
      <c r="C13061" s="24" t="s">
        <v>292</v>
      </c>
      <c r="D13061" s="24" t="s">
        <v>826</v>
      </c>
      <c r="E13061" s="24" t="s">
        <v>103</v>
      </c>
      <c r="F13061" s="38" t="n">
        <v>6940</v>
      </c>
      <c r="G13061" s="42" t="n">
        <f aca="false">DATE(YEAR(B13061),MONTH(B13061),1)</f>
        <v>46266</v>
      </c>
      <c r="H13061" s="24" t="str">
        <f aca="false">INDEX(Customers!$B$2:$B$601,MATCH(C13061,Customers!$A$2:$A$601,0))</f>
        <v>Central</v>
      </c>
      <c r="I13061" s="43" t="n">
        <f aca="false">ROUND(MIN(INDEX(Assumptions!$D$13:$D$18,MATCH(E13061,Assumptions!$A$13:$A$18,0)),MAX(INDEX(Assumptions!$C$13:$C$18,MATCH(E13061,Assumptions!$A$13:$A$18,0)),INDEX(Assumptions!$B$13:$B$18,MATCH(E13061,Assumptions!$A$13:$A$18,0))*F13061)),2)</f>
        <v>69.4</v>
      </c>
    </row>
    <row r="13062" customFormat="false" ht="15" hidden="false" customHeight="false" outlineLevel="0" collapsed="false">
      <c r="A13062" s="24" t="s">
        <v>13885</v>
      </c>
      <c r="B13062" s="39" t="n">
        <v>46295</v>
      </c>
      <c r="C13062" s="24" t="s">
        <v>293</v>
      </c>
      <c r="D13062" s="24" t="s">
        <v>826</v>
      </c>
      <c r="E13062" s="24" t="s">
        <v>103</v>
      </c>
      <c r="F13062" s="38" t="n">
        <v>2950</v>
      </c>
      <c r="G13062" s="42" t="n">
        <f aca="false">DATE(YEAR(B13062),MONTH(B13062),1)</f>
        <v>46266</v>
      </c>
      <c r="H13062" s="24" t="str">
        <f aca="false">INDEX(Customers!$B$2:$B$601,MATCH(C13062,Customers!$A$2:$A$601,0))</f>
        <v>Western</v>
      </c>
      <c r="I13062" s="43" t="n">
        <f aca="false">ROUND(MIN(INDEX(Assumptions!$D$13:$D$18,MATCH(E13062,Assumptions!$A$13:$A$18,0)),MAX(INDEX(Assumptions!$C$13:$C$18,MATCH(E13062,Assumptions!$A$13:$A$18,0)),INDEX(Assumptions!$B$13:$B$18,MATCH(E13062,Assumptions!$A$13:$A$18,0))*F13062)),2)</f>
        <v>29.5</v>
      </c>
    </row>
    <row r="13063" customFormat="false" ht="15" hidden="false" customHeight="false" outlineLevel="0" collapsed="false">
      <c r="A13063" s="24" t="s">
        <v>13886</v>
      </c>
      <c r="B13063" s="39" t="n">
        <v>46295</v>
      </c>
      <c r="C13063" s="24" t="s">
        <v>297</v>
      </c>
      <c r="D13063" s="24" t="s">
        <v>826</v>
      </c>
      <c r="E13063" s="24" t="s">
        <v>111</v>
      </c>
      <c r="F13063" s="38" t="n">
        <v>200</v>
      </c>
      <c r="G13063" s="42" t="n">
        <f aca="false">DATE(YEAR(B13063),MONTH(B13063),1)</f>
        <v>46266</v>
      </c>
      <c r="H13063" s="24" t="str">
        <f aca="false">INDEX(Customers!$B$2:$B$601,MATCH(C13063,Customers!$A$2:$A$601,0))</f>
        <v>Nairobi</v>
      </c>
      <c r="I13063" s="43" t="n">
        <f aca="false">ROUND(MIN(INDEX(Assumptions!$D$13:$D$18,MATCH(E13063,Assumptions!$A$13:$A$18,0)),MAX(INDEX(Assumptions!$C$13:$C$18,MATCH(E13063,Assumptions!$A$13:$A$18,0)),INDEX(Assumptions!$B$13:$B$18,MATCH(E13063,Assumptions!$A$13:$A$18,0))*F13063)),2)</f>
        <v>8</v>
      </c>
    </row>
    <row r="13064" customFormat="false" ht="15" hidden="false" customHeight="false" outlineLevel="0" collapsed="false">
      <c r="A13064" s="24" t="s">
        <v>13887</v>
      </c>
      <c r="B13064" s="39" t="n">
        <v>46295</v>
      </c>
      <c r="C13064" s="24" t="s">
        <v>299</v>
      </c>
      <c r="D13064" s="24" t="s">
        <v>826</v>
      </c>
      <c r="E13064" s="24" t="s">
        <v>103</v>
      </c>
      <c r="F13064" s="38" t="n">
        <v>2170</v>
      </c>
      <c r="G13064" s="42" t="n">
        <f aca="false">DATE(YEAR(B13064),MONTH(B13064),1)</f>
        <v>46266</v>
      </c>
      <c r="H13064" s="24" t="str">
        <f aca="false">INDEX(Customers!$B$2:$B$601,MATCH(C13064,Customers!$A$2:$A$601,0))</f>
        <v>Nairobi</v>
      </c>
      <c r="I13064" s="43" t="n">
        <f aca="false">ROUND(MIN(INDEX(Assumptions!$D$13:$D$18,MATCH(E13064,Assumptions!$A$13:$A$18,0)),MAX(INDEX(Assumptions!$C$13:$C$18,MATCH(E13064,Assumptions!$A$13:$A$18,0)),INDEX(Assumptions!$B$13:$B$18,MATCH(E13064,Assumptions!$A$13:$A$18,0))*F13064)),2)</f>
        <v>21.7</v>
      </c>
    </row>
    <row r="13065" customFormat="false" ht="15" hidden="false" customHeight="false" outlineLevel="0" collapsed="false">
      <c r="A13065" s="24" t="s">
        <v>13888</v>
      </c>
      <c r="B13065" s="39" t="n">
        <v>46295</v>
      </c>
      <c r="C13065" s="24" t="s">
        <v>310</v>
      </c>
      <c r="D13065" s="24" t="s">
        <v>826</v>
      </c>
      <c r="E13065" s="24" t="s">
        <v>113</v>
      </c>
      <c r="F13065" s="38" t="n">
        <v>50</v>
      </c>
      <c r="G13065" s="42" t="n">
        <f aca="false">DATE(YEAR(B13065),MONTH(B13065),1)</f>
        <v>46266</v>
      </c>
      <c r="H13065" s="24" t="str">
        <f aca="false">INDEX(Customers!$B$2:$B$601,MATCH(C13065,Customers!$A$2:$A$601,0))</f>
        <v>Eastern</v>
      </c>
      <c r="I13065" s="43" t="n">
        <f aca="false">ROUND(MIN(INDEX(Assumptions!$D$13:$D$18,MATCH(E13065,Assumptions!$A$13:$A$18,0)),MAX(INDEX(Assumptions!$C$13:$C$18,MATCH(E13065,Assumptions!$A$13:$A$18,0)),INDEX(Assumptions!$B$13:$B$18,MATCH(E13065,Assumptions!$A$13:$A$18,0))*F13065)),2)</f>
        <v>2.5</v>
      </c>
    </row>
    <row r="13066" customFormat="false" ht="15" hidden="false" customHeight="false" outlineLevel="0" collapsed="false">
      <c r="A13066" s="24" t="s">
        <v>13889</v>
      </c>
      <c r="B13066" s="39" t="n">
        <v>46295</v>
      </c>
      <c r="C13066" s="24" t="s">
        <v>320</v>
      </c>
      <c r="D13066" s="24" t="s">
        <v>826</v>
      </c>
      <c r="E13066" s="24" t="s">
        <v>109</v>
      </c>
      <c r="F13066" s="38" t="n">
        <v>1820</v>
      </c>
      <c r="G13066" s="42" t="n">
        <f aca="false">DATE(YEAR(B13066),MONTH(B13066),1)</f>
        <v>46266</v>
      </c>
      <c r="H13066" s="24" t="str">
        <f aca="false">INDEX(Customers!$B$2:$B$601,MATCH(C13066,Customers!$A$2:$A$601,0))</f>
        <v>Rift Valley</v>
      </c>
      <c r="I13066" s="43" t="n">
        <f aca="false">ROUND(MIN(INDEX(Assumptions!$D$13:$D$18,MATCH(E13066,Assumptions!$A$13:$A$18,0)),MAX(INDEX(Assumptions!$C$13:$C$18,MATCH(E13066,Assumptions!$A$13:$A$18,0)),INDEX(Assumptions!$B$13:$B$18,MATCH(E13066,Assumptions!$A$13:$A$18,0))*F13066)),2)</f>
        <v>7.28</v>
      </c>
    </row>
    <row r="13067" customFormat="false" ht="15" hidden="false" customHeight="false" outlineLevel="0" collapsed="false">
      <c r="A13067" s="24" t="s">
        <v>13890</v>
      </c>
      <c r="B13067" s="39" t="n">
        <v>46295</v>
      </c>
      <c r="C13067" s="24" t="s">
        <v>324</v>
      </c>
      <c r="D13067" s="24" t="s">
        <v>826</v>
      </c>
      <c r="E13067" s="24" t="s">
        <v>113</v>
      </c>
      <c r="F13067" s="38" t="n">
        <v>99</v>
      </c>
      <c r="G13067" s="42" t="n">
        <f aca="false">DATE(YEAR(B13067),MONTH(B13067),1)</f>
        <v>46266</v>
      </c>
      <c r="H13067" s="24" t="str">
        <f aca="false">INDEX(Customers!$B$2:$B$601,MATCH(C13067,Customers!$A$2:$A$601,0))</f>
        <v>Central</v>
      </c>
      <c r="I13067" s="43" t="n">
        <f aca="false">ROUND(MIN(INDEX(Assumptions!$D$13:$D$18,MATCH(E13067,Assumptions!$A$13:$A$18,0)),MAX(INDEX(Assumptions!$C$13:$C$18,MATCH(E13067,Assumptions!$A$13:$A$18,0)),INDEX(Assumptions!$B$13:$B$18,MATCH(E13067,Assumptions!$A$13:$A$18,0))*F13067)),2)</f>
        <v>4.95</v>
      </c>
    </row>
    <row r="13068" customFormat="false" ht="15" hidden="false" customHeight="false" outlineLevel="0" collapsed="false">
      <c r="A13068" s="24" t="s">
        <v>13891</v>
      </c>
      <c r="B13068" s="39" t="n">
        <v>46295</v>
      </c>
      <c r="C13068" s="24" t="s">
        <v>328</v>
      </c>
      <c r="D13068" s="24" t="s">
        <v>200</v>
      </c>
      <c r="E13068" s="24" t="s">
        <v>105</v>
      </c>
      <c r="F13068" s="38" t="n">
        <v>3250</v>
      </c>
      <c r="G13068" s="42" t="n">
        <f aca="false">DATE(YEAR(B13068),MONTH(B13068),1)</f>
        <v>46266</v>
      </c>
      <c r="H13068" s="24" t="str">
        <f aca="false">INDEX(Customers!$B$2:$B$601,MATCH(C13068,Customers!$A$2:$A$601,0))</f>
        <v>Western</v>
      </c>
      <c r="I13068" s="43" t="n">
        <f aca="false">ROUND(MIN(INDEX(Assumptions!$D$13:$D$18,MATCH(E13068,Assumptions!$A$13:$A$18,0)),MAX(INDEX(Assumptions!$C$13:$C$18,MATCH(E13068,Assumptions!$A$13:$A$18,0)),INDEX(Assumptions!$B$13:$B$18,MATCH(E13068,Assumptions!$A$13:$A$18,0))*F13068)),2)</f>
        <v>48.75</v>
      </c>
    </row>
    <row r="13069" customFormat="false" ht="15" hidden="false" customHeight="false" outlineLevel="0" collapsed="false">
      <c r="A13069" s="24" t="s">
        <v>13892</v>
      </c>
      <c r="B13069" s="39" t="n">
        <v>46295</v>
      </c>
      <c r="C13069" s="24" t="s">
        <v>328</v>
      </c>
      <c r="D13069" s="24" t="s">
        <v>193</v>
      </c>
      <c r="E13069" s="24" t="s">
        <v>107</v>
      </c>
      <c r="F13069" s="38" t="n">
        <v>7100</v>
      </c>
      <c r="G13069" s="42" t="n">
        <f aca="false">DATE(YEAR(B13069),MONTH(B13069),1)</f>
        <v>46266</v>
      </c>
      <c r="H13069" s="24" t="str">
        <f aca="false">INDEX(Customers!$B$2:$B$601,MATCH(C13069,Customers!$A$2:$A$601,0))</f>
        <v>Western</v>
      </c>
      <c r="I13069" s="43" t="n">
        <f aca="false">ROUND(MIN(INDEX(Assumptions!$D$13:$D$18,MATCH(E13069,Assumptions!$A$13:$A$18,0)),MAX(INDEX(Assumptions!$C$13:$C$18,MATCH(E13069,Assumptions!$A$13:$A$18,0)),INDEX(Assumptions!$B$13:$B$18,MATCH(E13069,Assumptions!$A$13:$A$18,0))*F13069)),2)</f>
        <v>0</v>
      </c>
    </row>
    <row r="13070" customFormat="false" ht="15" hidden="false" customHeight="false" outlineLevel="0" collapsed="false">
      <c r="A13070" s="24" t="s">
        <v>13893</v>
      </c>
      <c r="B13070" s="39" t="n">
        <v>46295</v>
      </c>
      <c r="C13070" s="24" t="s">
        <v>344</v>
      </c>
      <c r="D13070" s="24" t="s">
        <v>826</v>
      </c>
      <c r="E13070" s="24" t="s">
        <v>109</v>
      </c>
      <c r="F13070" s="38" t="n">
        <v>12280</v>
      </c>
      <c r="G13070" s="42" t="n">
        <f aca="false">DATE(YEAR(B13070),MONTH(B13070),1)</f>
        <v>46266</v>
      </c>
      <c r="H13070" s="24" t="str">
        <f aca="false">INDEX(Customers!$B$2:$B$601,MATCH(C13070,Customers!$A$2:$A$601,0))</f>
        <v>Central</v>
      </c>
      <c r="I13070" s="43" t="n">
        <f aca="false">ROUND(MIN(INDEX(Assumptions!$D$13:$D$18,MATCH(E13070,Assumptions!$A$13:$A$18,0)),MAX(INDEX(Assumptions!$C$13:$C$18,MATCH(E13070,Assumptions!$A$13:$A$18,0)),INDEX(Assumptions!$B$13:$B$18,MATCH(E13070,Assumptions!$A$13:$A$18,0))*F13070)),2)</f>
        <v>40</v>
      </c>
    </row>
    <row r="13071" customFormat="false" ht="15" hidden="false" customHeight="false" outlineLevel="0" collapsed="false">
      <c r="A13071" s="24" t="s">
        <v>13894</v>
      </c>
      <c r="B13071" s="39" t="n">
        <v>46295</v>
      </c>
      <c r="C13071" s="24" t="s">
        <v>415</v>
      </c>
      <c r="D13071" s="24" t="s">
        <v>826</v>
      </c>
      <c r="E13071" s="24" t="s">
        <v>109</v>
      </c>
      <c r="F13071" s="38" t="n">
        <v>19450</v>
      </c>
      <c r="G13071" s="42" t="n">
        <f aca="false">DATE(YEAR(B13071),MONTH(B13071),1)</f>
        <v>46266</v>
      </c>
      <c r="H13071" s="24" t="str">
        <f aca="false">INDEX(Customers!$B$2:$B$601,MATCH(C13071,Customers!$A$2:$A$601,0))</f>
        <v>Coast</v>
      </c>
      <c r="I13071" s="43" t="n">
        <f aca="false">ROUND(MIN(INDEX(Assumptions!$D$13:$D$18,MATCH(E13071,Assumptions!$A$13:$A$18,0)),MAX(INDEX(Assumptions!$C$13:$C$18,MATCH(E13071,Assumptions!$A$13:$A$18,0)),INDEX(Assumptions!$B$13:$B$18,MATCH(E13071,Assumptions!$A$13:$A$18,0))*F13071)),2)</f>
        <v>40</v>
      </c>
    </row>
    <row r="13072" customFormat="false" ht="15" hidden="false" customHeight="false" outlineLevel="0" collapsed="false">
      <c r="A13072" s="24" t="s">
        <v>13895</v>
      </c>
      <c r="B13072" s="39" t="n">
        <v>46295</v>
      </c>
      <c r="C13072" s="24" t="s">
        <v>426</v>
      </c>
      <c r="D13072" s="24" t="s">
        <v>826</v>
      </c>
      <c r="E13072" s="24" t="s">
        <v>109</v>
      </c>
      <c r="F13072" s="38" t="n">
        <v>4770</v>
      </c>
      <c r="G13072" s="42" t="n">
        <f aca="false">DATE(YEAR(B13072),MONTH(B13072),1)</f>
        <v>46266</v>
      </c>
      <c r="H13072" s="24" t="str">
        <f aca="false">INDEX(Customers!$B$2:$B$601,MATCH(C13072,Customers!$A$2:$A$601,0))</f>
        <v>Western</v>
      </c>
      <c r="I13072" s="43" t="n">
        <f aca="false">ROUND(MIN(INDEX(Assumptions!$D$13:$D$18,MATCH(E13072,Assumptions!$A$13:$A$18,0)),MAX(INDEX(Assumptions!$C$13:$C$18,MATCH(E13072,Assumptions!$A$13:$A$18,0)),INDEX(Assumptions!$B$13:$B$18,MATCH(E13072,Assumptions!$A$13:$A$18,0))*F13072)),2)</f>
        <v>19.08</v>
      </c>
    </row>
    <row r="13073" customFormat="false" ht="15" hidden="false" customHeight="false" outlineLevel="0" collapsed="false">
      <c r="A13073" s="24" t="s">
        <v>13896</v>
      </c>
      <c r="B13073" s="39" t="n">
        <v>46295</v>
      </c>
      <c r="C13073" s="24" t="s">
        <v>433</v>
      </c>
      <c r="D13073" s="24" t="s">
        <v>154</v>
      </c>
      <c r="E13073" s="24" t="s">
        <v>105</v>
      </c>
      <c r="F13073" s="38" t="n">
        <v>4640</v>
      </c>
      <c r="G13073" s="42" t="n">
        <f aca="false">DATE(YEAR(B13073),MONTH(B13073),1)</f>
        <v>46266</v>
      </c>
      <c r="H13073" s="24" t="str">
        <f aca="false">INDEX(Customers!$B$2:$B$601,MATCH(C13073,Customers!$A$2:$A$601,0))</f>
        <v>Nairobi</v>
      </c>
      <c r="I13073" s="43" t="n">
        <f aca="false">ROUND(MIN(INDEX(Assumptions!$D$13:$D$18,MATCH(E13073,Assumptions!$A$13:$A$18,0)),MAX(INDEX(Assumptions!$C$13:$C$18,MATCH(E13073,Assumptions!$A$13:$A$18,0)),INDEX(Assumptions!$B$13:$B$18,MATCH(E13073,Assumptions!$A$13:$A$18,0))*F13073)),2)</f>
        <v>69.6</v>
      </c>
    </row>
    <row r="13074" customFormat="false" ht="15" hidden="false" customHeight="false" outlineLevel="0" collapsed="false">
      <c r="A13074" s="24" t="s">
        <v>13897</v>
      </c>
      <c r="B13074" s="39" t="n">
        <v>46295</v>
      </c>
      <c r="C13074" s="24" t="s">
        <v>440</v>
      </c>
      <c r="D13074" s="24" t="s">
        <v>161</v>
      </c>
      <c r="E13074" s="24" t="s">
        <v>107</v>
      </c>
      <c r="F13074" s="38" t="n">
        <v>17510</v>
      </c>
      <c r="G13074" s="42" t="n">
        <f aca="false">DATE(YEAR(B13074),MONTH(B13074),1)</f>
        <v>46266</v>
      </c>
      <c r="H13074" s="24" t="str">
        <f aca="false">INDEX(Customers!$B$2:$B$601,MATCH(C13074,Customers!$A$2:$A$601,0))</f>
        <v>Nairobi</v>
      </c>
      <c r="I13074" s="43" t="n">
        <f aca="false">ROUND(MIN(INDEX(Assumptions!$D$13:$D$18,MATCH(E13074,Assumptions!$A$13:$A$18,0)),MAX(INDEX(Assumptions!$C$13:$C$18,MATCH(E13074,Assumptions!$A$13:$A$18,0)),INDEX(Assumptions!$B$13:$B$18,MATCH(E13074,Assumptions!$A$13:$A$18,0))*F13074)),2)</f>
        <v>0</v>
      </c>
    </row>
    <row r="13075" customFormat="false" ht="15" hidden="false" customHeight="false" outlineLevel="0" collapsed="false">
      <c r="A13075" s="24" t="s">
        <v>13898</v>
      </c>
      <c r="B13075" s="39" t="n">
        <v>46295</v>
      </c>
      <c r="C13075" s="24" t="s">
        <v>461</v>
      </c>
      <c r="D13075" s="24" t="s">
        <v>201</v>
      </c>
      <c r="E13075" s="24" t="s">
        <v>107</v>
      </c>
      <c r="F13075" s="38" t="n">
        <v>4230</v>
      </c>
      <c r="G13075" s="42" t="n">
        <f aca="false">DATE(YEAR(B13075),MONTH(B13075),1)</f>
        <v>46266</v>
      </c>
      <c r="H13075" s="24" t="str">
        <f aca="false">INDEX(Customers!$B$2:$B$601,MATCH(C13075,Customers!$A$2:$A$601,0))</f>
        <v>Western</v>
      </c>
      <c r="I13075" s="43" t="n">
        <f aca="false">ROUND(MIN(INDEX(Assumptions!$D$13:$D$18,MATCH(E13075,Assumptions!$A$13:$A$18,0)),MAX(INDEX(Assumptions!$C$13:$C$18,MATCH(E13075,Assumptions!$A$13:$A$18,0)),INDEX(Assumptions!$B$13:$B$18,MATCH(E13075,Assumptions!$A$13:$A$18,0))*F13075)),2)</f>
        <v>0</v>
      </c>
    </row>
    <row r="13076" customFormat="false" ht="15" hidden="false" customHeight="false" outlineLevel="0" collapsed="false">
      <c r="A13076" s="24" t="s">
        <v>13899</v>
      </c>
      <c r="B13076" s="39" t="n">
        <v>46295</v>
      </c>
      <c r="C13076" s="24" t="s">
        <v>480</v>
      </c>
      <c r="D13076" s="24" t="s">
        <v>826</v>
      </c>
      <c r="E13076" s="24" t="s">
        <v>111</v>
      </c>
      <c r="F13076" s="38" t="n">
        <v>500</v>
      </c>
      <c r="G13076" s="42" t="n">
        <f aca="false">DATE(YEAR(B13076),MONTH(B13076),1)</f>
        <v>46266</v>
      </c>
      <c r="H13076" s="24" t="str">
        <f aca="false">INDEX(Customers!$B$2:$B$601,MATCH(C13076,Customers!$A$2:$A$601,0))</f>
        <v>Rift Valley</v>
      </c>
      <c r="I13076" s="43" t="n">
        <f aca="false">ROUND(MIN(INDEX(Assumptions!$D$13:$D$18,MATCH(E13076,Assumptions!$A$13:$A$18,0)),MAX(INDEX(Assumptions!$C$13:$C$18,MATCH(E13076,Assumptions!$A$13:$A$18,0)),INDEX(Assumptions!$B$13:$B$18,MATCH(E13076,Assumptions!$A$13:$A$18,0))*F13076)),2)</f>
        <v>20</v>
      </c>
    </row>
    <row r="13077" customFormat="false" ht="15" hidden="false" customHeight="false" outlineLevel="0" collapsed="false">
      <c r="A13077" s="24" t="s">
        <v>13900</v>
      </c>
      <c r="B13077" s="39" t="n">
        <v>46295</v>
      </c>
      <c r="C13077" s="24" t="s">
        <v>488</v>
      </c>
      <c r="D13077" s="24" t="s">
        <v>152</v>
      </c>
      <c r="E13077" s="24" t="s">
        <v>105</v>
      </c>
      <c r="F13077" s="38" t="n">
        <v>15720</v>
      </c>
      <c r="G13077" s="42" t="n">
        <f aca="false">DATE(YEAR(B13077),MONTH(B13077),1)</f>
        <v>46266</v>
      </c>
      <c r="H13077" s="24" t="str">
        <f aca="false">INDEX(Customers!$B$2:$B$601,MATCH(C13077,Customers!$A$2:$A$601,0))</f>
        <v>Nairobi</v>
      </c>
      <c r="I13077" s="43" t="n">
        <f aca="false">ROUND(MIN(INDEX(Assumptions!$D$13:$D$18,MATCH(E13077,Assumptions!$A$13:$A$18,0)),MAX(INDEX(Assumptions!$C$13:$C$18,MATCH(E13077,Assumptions!$A$13:$A$18,0)),INDEX(Assumptions!$B$13:$B$18,MATCH(E13077,Assumptions!$A$13:$A$18,0))*F13077)),2)</f>
        <v>200</v>
      </c>
    </row>
    <row r="13078" customFormat="false" ht="15" hidden="false" customHeight="false" outlineLevel="0" collapsed="false">
      <c r="A13078" s="24" t="s">
        <v>13901</v>
      </c>
      <c r="B13078" s="39" t="n">
        <v>46295</v>
      </c>
      <c r="C13078" s="24" t="s">
        <v>492</v>
      </c>
      <c r="D13078" s="24" t="s">
        <v>206</v>
      </c>
      <c r="E13078" s="24" t="s">
        <v>105</v>
      </c>
      <c r="F13078" s="38" t="n">
        <v>1880</v>
      </c>
      <c r="G13078" s="42" t="n">
        <f aca="false">DATE(YEAR(B13078),MONTH(B13078),1)</f>
        <v>46266</v>
      </c>
      <c r="H13078" s="24" t="str">
        <f aca="false">INDEX(Customers!$B$2:$B$601,MATCH(C13078,Customers!$A$2:$A$601,0))</f>
        <v>Eastern</v>
      </c>
      <c r="I13078" s="43" t="n">
        <f aca="false">ROUND(MIN(INDEX(Assumptions!$D$13:$D$18,MATCH(E13078,Assumptions!$A$13:$A$18,0)),MAX(INDEX(Assumptions!$C$13:$C$18,MATCH(E13078,Assumptions!$A$13:$A$18,0)),INDEX(Assumptions!$B$13:$B$18,MATCH(E13078,Assumptions!$A$13:$A$18,0))*F13078)),2)</f>
        <v>28.2</v>
      </c>
    </row>
    <row r="13079" customFormat="false" ht="15" hidden="false" customHeight="false" outlineLevel="0" collapsed="false">
      <c r="A13079" s="24" t="s">
        <v>13902</v>
      </c>
      <c r="B13079" s="39" t="n">
        <v>46295</v>
      </c>
      <c r="C13079" s="24" t="s">
        <v>505</v>
      </c>
      <c r="D13079" s="24" t="s">
        <v>826</v>
      </c>
      <c r="E13079" s="24" t="s">
        <v>111</v>
      </c>
      <c r="F13079" s="38" t="n">
        <v>50</v>
      </c>
      <c r="G13079" s="42" t="n">
        <f aca="false">DATE(YEAR(B13079),MONTH(B13079),1)</f>
        <v>46266</v>
      </c>
      <c r="H13079" s="24" t="str">
        <f aca="false">INDEX(Customers!$B$2:$B$601,MATCH(C13079,Customers!$A$2:$A$601,0))</f>
        <v>Eastern</v>
      </c>
      <c r="I13079" s="43" t="n">
        <f aca="false">ROUND(MIN(INDEX(Assumptions!$D$13:$D$18,MATCH(E13079,Assumptions!$A$13:$A$18,0)),MAX(INDEX(Assumptions!$C$13:$C$18,MATCH(E13079,Assumptions!$A$13:$A$18,0)),INDEX(Assumptions!$B$13:$B$18,MATCH(E13079,Assumptions!$A$13:$A$18,0))*F13079)),2)</f>
        <v>2</v>
      </c>
    </row>
    <row r="13080" customFormat="false" ht="15" hidden="false" customHeight="false" outlineLevel="0" collapsed="false">
      <c r="A13080" s="24" t="s">
        <v>13903</v>
      </c>
      <c r="B13080" s="39" t="n">
        <v>46295</v>
      </c>
      <c r="C13080" s="24" t="s">
        <v>505</v>
      </c>
      <c r="D13080" s="24" t="s">
        <v>826</v>
      </c>
      <c r="E13080" s="24" t="s">
        <v>109</v>
      </c>
      <c r="F13080" s="38" t="n">
        <v>490</v>
      </c>
      <c r="G13080" s="42" t="n">
        <f aca="false">DATE(YEAR(B13080),MONTH(B13080),1)</f>
        <v>46266</v>
      </c>
      <c r="H13080" s="24" t="str">
        <f aca="false">INDEX(Customers!$B$2:$B$601,MATCH(C13080,Customers!$A$2:$A$601,0))</f>
        <v>Eastern</v>
      </c>
      <c r="I13080" s="43" t="n">
        <f aca="false">ROUND(MIN(INDEX(Assumptions!$D$13:$D$18,MATCH(E13080,Assumptions!$A$13:$A$18,0)),MAX(INDEX(Assumptions!$C$13:$C$18,MATCH(E13080,Assumptions!$A$13:$A$18,0)),INDEX(Assumptions!$B$13:$B$18,MATCH(E13080,Assumptions!$A$13:$A$18,0))*F13080)),2)</f>
        <v>1.96</v>
      </c>
    </row>
    <row r="13081" customFormat="false" ht="15" hidden="false" customHeight="false" outlineLevel="0" collapsed="false">
      <c r="A13081" s="24" t="s">
        <v>13904</v>
      </c>
      <c r="B13081" s="39" t="n">
        <v>46295</v>
      </c>
      <c r="C13081" s="24" t="s">
        <v>518</v>
      </c>
      <c r="D13081" s="24" t="s">
        <v>153</v>
      </c>
      <c r="E13081" s="24" t="s">
        <v>105</v>
      </c>
      <c r="F13081" s="38" t="n">
        <v>2450</v>
      </c>
      <c r="G13081" s="42" t="n">
        <f aca="false">DATE(YEAR(B13081),MONTH(B13081),1)</f>
        <v>46266</v>
      </c>
      <c r="H13081" s="24" t="str">
        <f aca="false">INDEX(Customers!$B$2:$B$601,MATCH(C13081,Customers!$A$2:$A$601,0))</f>
        <v>Nairobi</v>
      </c>
      <c r="I13081" s="43" t="n">
        <f aca="false">ROUND(MIN(INDEX(Assumptions!$D$13:$D$18,MATCH(E13081,Assumptions!$A$13:$A$18,0)),MAX(INDEX(Assumptions!$C$13:$C$18,MATCH(E13081,Assumptions!$A$13:$A$18,0)),INDEX(Assumptions!$B$13:$B$18,MATCH(E13081,Assumptions!$A$13:$A$18,0))*F13081)),2)</f>
        <v>36.75</v>
      </c>
    </row>
    <row r="13082" customFormat="false" ht="15" hidden="false" customHeight="false" outlineLevel="0" collapsed="false">
      <c r="A13082" s="24" t="s">
        <v>13905</v>
      </c>
      <c r="B13082" s="39" t="n">
        <v>46295</v>
      </c>
      <c r="C13082" s="24" t="s">
        <v>543</v>
      </c>
      <c r="D13082" s="24" t="s">
        <v>826</v>
      </c>
      <c r="E13082" s="24" t="s">
        <v>103</v>
      </c>
      <c r="F13082" s="38" t="n">
        <v>3510</v>
      </c>
      <c r="G13082" s="42" t="n">
        <f aca="false">DATE(YEAR(B13082),MONTH(B13082),1)</f>
        <v>46266</v>
      </c>
      <c r="H13082" s="24" t="str">
        <f aca="false">INDEX(Customers!$B$2:$B$601,MATCH(C13082,Customers!$A$2:$A$601,0))</f>
        <v>Central</v>
      </c>
      <c r="I13082" s="43" t="n">
        <f aca="false">ROUND(MIN(INDEX(Assumptions!$D$13:$D$18,MATCH(E13082,Assumptions!$A$13:$A$18,0)),MAX(INDEX(Assumptions!$C$13:$C$18,MATCH(E13082,Assumptions!$A$13:$A$18,0)),INDEX(Assumptions!$B$13:$B$18,MATCH(E13082,Assumptions!$A$13:$A$18,0))*F13082)),2)</f>
        <v>35.1</v>
      </c>
    </row>
    <row r="13083" customFormat="false" ht="15" hidden="false" customHeight="false" outlineLevel="0" collapsed="false">
      <c r="A13083" s="24" t="s">
        <v>13906</v>
      </c>
      <c r="B13083" s="39" t="n">
        <v>46295</v>
      </c>
      <c r="C13083" s="24" t="s">
        <v>545</v>
      </c>
      <c r="D13083" s="24" t="s">
        <v>826</v>
      </c>
      <c r="E13083" s="24" t="s">
        <v>103</v>
      </c>
      <c r="F13083" s="38" t="n">
        <v>540</v>
      </c>
      <c r="G13083" s="42" t="n">
        <f aca="false">DATE(YEAR(B13083),MONTH(B13083),1)</f>
        <v>46266</v>
      </c>
      <c r="H13083" s="24" t="str">
        <f aca="false">INDEX(Customers!$B$2:$B$601,MATCH(C13083,Customers!$A$2:$A$601,0))</f>
        <v>Rift Valley</v>
      </c>
      <c r="I13083" s="43" t="n">
        <f aca="false">ROUND(MIN(INDEX(Assumptions!$D$13:$D$18,MATCH(E13083,Assumptions!$A$13:$A$18,0)),MAX(INDEX(Assumptions!$C$13:$C$18,MATCH(E13083,Assumptions!$A$13:$A$18,0)),INDEX(Assumptions!$B$13:$B$18,MATCH(E13083,Assumptions!$A$13:$A$18,0))*F13083)),2)</f>
        <v>5.4</v>
      </c>
    </row>
    <row r="13084" customFormat="false" ht="15" hidden="false" customHeight="false" outlineLevel="0" collapsed="false">
      <c r="A13084" s="24" t="s">
        <v>13907</v>
      </c>
      <c r="B13084" s="39" t="n">
        <v>46295</v>
      </c>
      <c r="C13084" s="24" t="s">
        <v>552</v>
      </c>
      <c r="D13084" s="24" t="s">
        <v>826</v>
      </c>
      <c r="E13084" s="24" t="s">
        <v>111</v>
      </c>
      <c r="F13084" s="38" t="n">
        <v>20</v>
      </c>
      <c r="G13084" s="42" t="n">
        <f aca="false">DATE(YEAR(B13084),MONTH(B13084),1)</f>
        <v>46266</v>
      </c>
      <c r="H13084" s="24" t="str">
        <f aca="false">INDEX(Customers!$B$2:$B$601,MATCH(C13084,Customers!$A$2:$A$601,0))</f>
        <v>Eastern</v>
      </c>
      <c r="I13084" s="43" t="n">
        <f aca="false">ROUND(MIN(INDEX(Assumptions!$D$13:$D$18,MATCH(E13084,Assumptions!$A$13:$A$18,0)),MAX(INDEX(Assumptions!$C$13:$C$18,MATCH(E13084,Assumptions!$A$13:$A$18,0)),INDEX(Assumptions!$B$13:$B$18,MATCH(E13084,Assumptions!$A$13:$A$18,0))*F13084)),2)</f>
        <v>0.8</v>
      </c>
    </row>
    <row r="13085" customFormat="false" ht="15" hidden="false" customHeight="false" outlineLevel="0" collapsed="false">
      <c r="A13085" s="24" t="s">
        <v>13908</v>
      </c>
      <c r="B13085" s="39" t="n">
        <v>46295</v>
      </c>
      <c r="C13085" s="24" t="s">
        <v>556</v>
      </c>
      <c r="D13085" s="24" t="s">
        <v>826</v>
      </c>
      <c r="E13085" s="24" t="s">
        <v>109</v>
      </c>
      <c r="F13085" s="38" t="n">
        <v>13250</v>
      </c>
      <c r="G13085" s="42" t="n">
        <f aca="false">DATE(YEAR(B13085),MONTH(B13085),1)</f>
        <v>46266</v>
      </c>
      <c r="H13085" s="24" t="str">
        <f aca="false">INDEX(Customers!$B$2:$B$601,MATCH(C13085,Customers!$A$2:$A$601,0))</f>
        <v>Central</v>
      </c>
      <c r="I13085" s="43" t="n">
        <f aca="false">ROUND(MIN(INDEX(Assumptions!$D$13:$D$18,MATCH(E13085,Assumptions!$A$13:$A$18,0)),MAX(INDEX(Assumptions!$C$13:$C$18,MATCH(E13085,Assumptions!$A$13:$A$18,0)),INDEX(Assumptions!$B$13:$B$18,MATCH(E13085,Assumptions!$A$13:$A$18,0))*F13085)),2)</f>
        <v>40</v>
      </c>
    </row>
    <row r="13086" customFormat="false" ht="15" hidden="false" customHeight="false" outlineLevel="0" collapsed="false">
      <c r="A13086" s="24" t="s">
        <v>13909</v>
      </c>
      <c r="B13086" s="39" t="n">
        <v>46295</v>
      </c>
      <c r="C13086" s="24" t="s">
        <v>563</v>
      </c>
      <c r="D13086" s="24" t="s">
        <v>153</v>
      </c>
      <c r="E13086" s="24" t="s">
        <v>105</v>
      </c>
      <c r="F13086" s="38" t="n">
        <v>2870</v>
      </c>
      <c r="G13086" s="42" t="n">
        <f aca="false">DATE(YEAR(B13086),MONTH(B13086),1)</f>
        <v>46266</v>
      </c>
      <c r="H13086" s="24" t="str">
        <f aca="false">INDEX(Customers!$B$2:$B$601,MATCH(C13086,Customers!$A$2:$A$601,0))</f>
        <v>Nairobi</v>
      </c>
      <c r="I13086" s="43" t="n">
        <f aca="false">ROUND(MIN(INDEX(Assumptions!$D$13:$D$18,MATCH(E13086,Assumptions!$A$13:$A$18,0)),MAX(INDEX(Assumptions!$C$13:$C$18,MATCH(E13086,Assumptions!$A$13:$A$18,0)),INDEX(Assumptions!$B$13:$B$18,MATCH(E13086,Assumptions!$A$13:$A$18,0))*F13086)),2)</f>
        <v>43.05</v>
      </c>
    </row>
    <row r="13087" customFormat="false" ht="15" hidden="false" customHeight="false" outlineLevel="0" collapsed="false">
      <c r="A13087" s="24" t="s">
        <v>13910</v>
      </c>
      <c r="B13087" s="39" t="n">
        <v>46295</v>
      </c>
      <c r="C13087" s="24" t="s">
        <v>566</v>
      </c>
      <c r="D13087" s="24" t="s">
        <v>826</v>
      </c>
      <c r="E13087" s="24" t="s">
        <v>113</v>
      </c>
      <c r="F13087" s="38" t="n">
        <v>1000</v>
      </c>
      <c r="G13087" s="42" t="n">
        <f aca="false">DATE(YEAR(B13087),MONTH(B13087),1)</f>
        <v>46266</v>
      </c>
      <c r="H13087" s="24" t="str">
        <f aca="false">INDEX(Customers!$B$2:$B$601,MATCH(C13087,Customers!$A$2:$A$601,0))</f>
        <v>Rift Valley</v>
      </c>
      <c r="I13087" s="43" t="n">
        <f aca="false">ROUND(MIN(INDEX(Assumptions!$D$13:$D$18,MATCH(E13087,Assumptions!$A$13:$A$18,0)),MAX(INDEX(Assumptions!$C$13:$C$18,MATCH(E13087,Assumptions!$A$13:$A$18,0)),INDEX(Assumptions!$B$13:$B$18,MATCH(E13087,Assumptions!$A$13:$A$18,0))*F13087)),2)</f>
        <v>50</v>
      </c>
    </row>
    <row r="13088" customFormat="false" ht="15" hidden="false" customHeight="false" outlineLevel="0" collapsed="false">
      <c r="A13088" s="24" t="s">
        <v>13911</v>
      </c>
      <c r="B13088" s="39" t="n">
        <v>46295</v>
      </c>
      <c r="C13088" s="24" t="s">
        <v>575</v>
      </c>
      <c r="D13088" s="24" t="s">
        <v>826</v>
      </c>
      <c r="E13088" s="24" t="s">
        <v>111</v>
      </c>
      <c r="F13088" s="38" t="n">
        <v>50</v>
      </c>
      <c r="G13088" s="42" t="n">
        <f aca="false">DATE(YEAR(B13088),MONTH(B13088),1)</f>
        <v>46266</v>
      </c>
      <c r="H13088" s="24" t="str">
        <f aca="false">INDEX(Customers!$B$2:$B$601,MATCH(C13088,Customers!$A$2:$A$601,0))</f>
        <v>Nairobi</v>
      </c>
      <c r="I13088" s="43" t="n">
        <f aca="false">ROUND(MIN(INDEX(Assumptions!$D$13:$D$18,MATCH(E13088,Assumptions!$A$13:$A$18,0)),MAX(INDEX(Assumptions!$C$13:$C$18,MATCH(E13088,Assumptions!$A$13:$A$18,0)),INDEX(Assumptions!$B$13:$B$18,MATCH(E13088,Assumptions!$A$13:$A$18,0))*F13088)),2)</f>
        <v>2</v>
      </c>
    </row>
    <row r="13089" customFormat="false" ht="15" hidden="false" customHeight="false" outlineLevel="0" collapsed="false">
      <c r="A13089" s="24" t="s">
        <v>13912</v>
      </c>
      <c r="B13089" s="39" t="n">
        <v>46295</v>
      </c>
      <c r="C13089" s="24" t="s">
        <v>585</v>
      </c>
      <c r="D13089" s="24" t="s">
        <v>826</v>
      </c>
      <c r="E13089" s="24" t="s">
        <v>109</v>
      </c>
      <c r="F13089" s="38" t="n">
        <v>5810</v>
      </c>
      <c r="G13089" s="42" t="n">
        <f aca="false">DATE(YEAR(B13089),MONTH(B13089),1)</f>
        <v>46266</v>
      </c>
      <c r="H13089" s="24" t="str">
        <f aca="false">INDEX(Customers!$B$2:$B$601,MATCH(C13089,Customers!$A$2:$A$601,0))</f>
        <v>Eastern</v>
      </c>
      <c r="I13089" s="43" t="n">
        <f aca="false">ROUND(MIN(INDEX(Assumptions!$D$13:$D$18,MATCH(E13089,Assumptions!$A$13:$A$18,0)),MAX(INDEX(Assumptions!$C$13:$C$18,MATCH(E13089,Assumptions!$A$13:$A$18,0)),INDEX(Assumptions!$B$13:$B$18,MATCH(E13089,Assumptions!$A$13:$A$18,0))*F13089)),2)</f>
        <v>23.24</v>
      </c>
    </row>
    <row r="13090" customFormat="false" ht="15" hidden="false" customHeight="false" outlineLevel="0" collapsed="false">
      <c r="A13090" s="24" t="s">
        <v>13913</v>
      </c>
      <c r="B13090" s="39" t="n">
        <v>46295</v>
      </c>
      <c r="C13090" s="24" t="s">
        <v>624</v>
      </c>
      <c r="D13090" s="24" t="s">
        <v>826</v>
      </c>
      <c r="E13090" s="24" t="s">
        <v>109</v>
      </c>
      <c r="F13090" s="38" t="n">
        <v>990</v>
      </c>
      <c r="G13090" s="42" t="n">
        <f aca="false">DATE(YEAR(B13090),MONTH(B13090),1)</f>
        <v>46266</v>
      </c>
      <c r="H13090" s="24" t="str">
        <f aca="false">INDEX(Customers!$B$2:$B$601,MATCH(C13090,Customers!$A$2:$A$601,0))</f>
        <v>Nairobi</v>
      </c>
      <c r="I13090" s="43" t="n">
        <f aca="false">ROUND(MIN(INDEX(Assumptions!$D$13:$D$18,MATCH(E13090,Assumptions!$A$13:$A$18,0)),MAX(INDEX(Assumptions!$C$13:$C$18,MATCH(E13090,Assumptions!$A$13:$A$18,0)),INDEX(Assumptions!$B$13:$B$18,MATCH(E13090,Assumptions!$A$13:$A$18,0))*F13090)),2)</f>
        <v>3.96</v>
      </c>
    </row>
    <row r="13091" customFormat="false" ht="15" hidden="false" customHeight="false" outlineLevel="0" collapsed="false">
      <c r="A13091" s="24" t="s">
        <v>13914</v>
      </c>
      <c r="B13091" s="39" t="n">
        <v>46295</v>
      </c>
      <c r="C13091" s="24" t="s">
        <v>639</v>
      </c>
      <c r="D13091" s="24" t="s">
        <v>826</v>
      </c>
      <c r="E13091" s="24" t="s">
        <v>103</v>
      </c>
      <c r="F13091" s="38" t="n">
        <v>480</v>
      </c>
      <c r="G13091" s="42" t="n">
        <f aca="false">DATE(YEAR(B13091),MONTH(B13091),1)</f>
        <v>46266</v>
      </c>
      <c r="H13091" s="24" t="str">
        <f aca="false">INDEX(Customers!$B$2:$B$601,MATCH(C13091,Customers!$A$2:$A$601,0))</f>
        <v>Nairobi</v>
      </c>
      <c r="I13091" s="43" t="n">
        <f aca="false">ROUND(MIN(INDEX(Assumptions!$D$13:$D$18,MATCH(E13091,Assumptions!$A$13:$A$18,0)),MAX(INDEX(Assumptions!$C$13:$C$18,MATCH(E13091,Assumptions!$A$13:$A$18,0)),INDEX(Assumptions!$B$13:$B$18,MATCH(E13091,Assumptions!$A$13:$A$18,0))*F13091)),2)</f>
        <v>5</v>
      </c>
    </row>
    <row r="13092" customFormat="false" ht="15" hidden="false" customHeight="false" outlineLevel="0" collapsed="false">
      <c r="A13092" s="24" t="s">
        <v>13915</v>
      </c>
      <c r="B13092" s="39" t="n">
        <v>46295</v>
      </c>
      <c r="C13092" s="24" t="s">
        <v>649</v>
      </c>
      <c r="D13092" s="24" t="s">
        <v>205</v>
      </c>
      <c r="E13092" s="24" t="s">
        <v>107</v>
      </c>
      <c r="F13092" s="38" t="n">
        <v>10140</v>
      </c>
      <c r="G13092" s="42" t="n">
        <f aca="false">DATE(YEAR(B13092),MONTH(B13092),1)</f>
        <v>46266</v>
      </c>
      <c r="H13092" s="24" t="str">
        <f aca="false">INDEX(Customers!$B$2:$B$601,MATCH(C13092,Customers!$A$2:$A$601,0))</f>
        <v>Eastern</v>
      </c>
      <c r="I13092" s="43" t="n">
        <f aca="false">ROUND(MIN(INDEX(Assumptions!$D$13:$D$18,MATCH(E13092,Assumptions!$A$13:$A$18,0)),MAX(INDEX(Assumptions!$C$13:$C$18,MATCH(E13092,Assumptions!$A$13:$A$18,0)),INDEX(Assumptions!$B$13:$B$18,MATCH(E13092,Assumptions!$A$13:$A$18,0))*F13092)),2)</f>
        <v>0</v>
      </c>
    </row>
    <row r="13093" customFormat="false" ht="15" hidden="false" customHeight="false" outlineLevel="0" collapsed="false">
      <c r="A13093" s="24" t="s">
        <v>13916</v>
      </c>
      <c r="B13093" s="39" t="n">
        <v>46295</v>
      </c>
      <c r="C13093" s="24" t="s">
        <v>649</v>
      </c>
      <c r="D13093" s="24" t="s">
        <v>206</v>
      </c>
      <c r="E13093" s="24" t="s">
        <v>107</v>
      </c>
      <c r="F13093" s="38" t="n">
        <v>1650</v>
      </c>
      <c r="G13093" s="42" t="n">
        <f aca="false">DATE(YEAR(B13093),MONTH(B13093),1)</f>
        <v>46266</v>
      </c>
      <c r="H13093" s="24" t="str">
        <f aca="false">INDEX(Customers!$B$2:$B$601,MATCH(C13093,Customers!$A$2:$A$601,0))</f>
        <v>Eastern</v>
      </c>
      <c r="I13093" s="43" t="n">
        <f aca="false">ROUND(MIN(INDEX(Assumptions!$D$13:$D$18,MATCH(E13093,Assumptions!$A$13:$A$18,0)),MAX(INDEX(Assumptions!$C$13:$C$18,MATCH(E13093,Assumptions!$A$13:$A$18,0)),INDEX(Assumptions!$B$13:$B$18,MATCH(E13093,Assumptions!$A$13:$A$18,0))*F13093)),2)</f>
        <v>0</v>
      </c>
    </row>
    <row r="13094" customFormat="false" ht="15" hidden="false" customHeight="false" outlineLevel="0" collapsed="false">
      <c r="A13094" s="24" t="s">
        <v>13917</v>
      </c>
      <c r="B13094" s="39" t="n">
        <v>46295</v>
      </c>
      <c r="C13094" s="24" t="s">
        <v>659</v>
      </c>
      <c r="D13094" s="24" t="s">
        <v>174</v>
      </c>
      <c r="E13094" s="24" t="s">
        <v>105</v>
      </c>
      <c r="F13094" s="38" t="n">
        <v>1800</v>
      </c>
      <c r="G13094" s="42" t="n">
        <f aca="false">DATE(YEAR(B13094),MONTH(B13094),1)</f>
        <v>46266</v>
      </c>
      <c r="H13094" s="24" t="str">
        <f aca="false">INDEX(Customers!$B$2:$B$601,MATCH(C13094,Customers!$A$2:$A$601,0))</f>
        <v>Central</v>
      </c>
      <c r="I13094" s="43" t="n">
        <f aca="false">ROUND(MIN(INDEX(Assumptions!$D$13:$D$18,MATCH(E13094,Assumptions!$A$13:$A$18,0)),MAX(INDEX(Assumptions!$C$13:$C$18,MATCH(E13094,Assumptions!$A$13:$A$18,0)),INDEX(Assumptions!$B$13:$B$18,MATCH(E13094,Assumptions!$A$13:$A$18,0))*F13094)),2)</f>
        <v>27</v>
      </c>
    </row>
    <row r="13095" customFormat="false" ht="15" hidden="false" customHeight="false" outlineLevel="0" collapsed="false">
      <c r="A13095" s="24" t="s">
        <v>13918</v>
      </c>
      <c r="B13095" s="39" t="n">
        <v>46295</v>
      </c>
      <c r="C13095" s="24" t="s">
        <v>663</v>
      </c>
      <c r="D13095" s="24" t="s">
        <v>826</v>
      </c>
      <c r="E13095" s="24" t="s">
        <v>113</v>
      </c>
      <c r="F13095" s="38" t="n">
        <v>250</v>
      </c>
      <c r="G13095" s="42" t="n">
        <f aca="false">DATE(YEAR(B13095),MONTH(B13095),1)</f>
        <v>46266</v>
      </c>
      <c r="H13095" s="24" t="str">
        <f aca="false">INDEX(Customers!$B$2:$B$601,MATCH(C13095,Customers!$A$2:$A$601,0))</f>
        <v>Western</v>
      </c>
      <c r="I13095" s="43" t="n">
        <f aca="false">ROUND(MIN(INDEX(Assumptions!$D$13:$D$18,MATCH(E13095,Assumptions!$A$13:$A$18,0)),MAX(INDEX(Assumptions!$C$13:$C$18,MATCH(E13095,Assumptions!$A$13:$A$18,0)),INDEX(Assumptions!$B$13:$B$18,MATCH(E13095,Assumptions!$A$13:$A$18,0))*F13095)),2)</f>
        <v>12.5</v>
      </c>
    </row>
    <row r="13096" customFormat="false" ht="15" hidden="false" customHeight="false" outlineLevel="0" collapsed="false">
      <c r="A13096" s="24" t="s">
        <v>13919</v>
      </c>
      <c r="B13096" s="39" t="n">
        <v>46295</v>
      </c>
      <c r="C13096" s="24" t="s">
        <v>670</v>
      </c>
      <c r="D13096" s="24" t="s">
        <v>826</v>
      </c>
      <c r="E13096" s="24" t="s">
        <v>103</v>
      </c>
      <c r="F13096" s="38" t="n">
        <v>2500</v>
      </c>
      <c r="G13096" s="42" t="n">
        <f aca="false">DATE(YEAR(B13096),MONTH(B13096),1)</f>
        <v>46266</v>
      </c>
      <c r="H13096" s="24" t="str">
        <f aca="false">INDEX(Customers!$B$2:$B$601,MATCH(C13096,Customers!$A$2:$A$601,0))</f>
        <v>Rift Valley</v>
      </c>
      <c r="I13096" s="43" t="n">
        <f aca="false">ROUND(MIN(INDEX(Assumptions!$D$13:$D$18,MATCH(E13096,Assumptions!$A$13:$A$18,0)),MAX(INDEX(Assumptions!$C$13:$C$18,MATCH(E13096,Assumptions!$A$13:$A$18,0)),INDEX(Assumptions!$B$13:$B$18,MATCH(E13096,Assumptions!$A$13:$A$18,0))*F13096)),2)</f>
        <v>25</v>
      </c>
    </row>
    <row r="13097" customFormat="false" ht="15" hidden="false" customHeight="false" outlineLevel="0" collapsed="false">
      <c r="A13097" s="24" t="s">
        <v>13920</v>
      </c>
      <c r="B13097" s="39" t="n">
        <v>46295</v>
      </c>
      <c r="C13097" s="24" t="s">
        <v>676</v>
      </c>
      <c r="D13097" s="24" t="s">
        <v>826</v>
      </c>
      <c r="E13097" s="24" t="s">
        <v>111</v>
      </c>
      <c r="F13097" s="38" t="n">
        <v>50</v>
      </c>
      <c r="G13097" s="42" t="n">
        <f aca="false">DATE(YEAR(B13097),MONTH(B13097),1)</f>
        <v>46266</v>
      </c>
      <c r="H13097" s="24" t="str">
        <f aca="false">INDEX(Customers!$B$2:$B$601,MATCH(C13097,Customers!$A$2:$A$601,0))</f>
        <v>Nairobi</v>
      </c>
      <c r="I13097" s="43" t="n">
        <f aca="false">ROUND(MIN(INDEX(Assumptions!$D$13:$D$18,MATCH(E13097,Assumptions!$A$13:$A$18,0)),MAX(INDEX(Assumptions!$C$13:$C$18,MATCH(E13097,Assumptions!$A$13:$A$18,0)),INDEX(Assumptions!$B$13:$B$18,MATCH(E13097,Assumptions!$A$13:$A$18,0))*F13097)),2)</f>
        <v>2</v>
      </c>
    </row>
    <row r="13098" customFormat="false" ht="15" hidden="false" customHeight="false" outlineLevel="0" collapsed="false">
      <c r="A13098" s="24" t="s">
        <v>13921</v>
      </c>
      <c r="B13098" s="39" t="n">
        <v>46295</v>
      </c>
      <c r="C13098" s="24" t="s">
        <v>676</v>
      </c>
      <c r="D13098" s="24" t="s">
        <v>826</v>
      </c>
      <c r="E13098" s="24" t="s">
        <v>111</v>
      </c>
      <c r="F13098" s="38" t="n">
        <v>100</v>
      </c>
      <c r="G13098" s="42" t="n">
        <f aca="false">DATE(YEAR(B13098),MONTH(B13098),1)</f>
        <v>46266</v>
      </c>
      <c r="H13098" s="24" t="str">
        <f aca="false">INDEX(Customers!$B$2:$B$601,MATCH(C13098,Customers!$A$2:$A$601,0))</f>
        <v>Nairobi</v>
      </c>
      <c r="I13098" s="43" t="n">
        <f aca="false">ROUND(MIN(INDEX(Assumptions!$D$13:$D$18,MATCH(E13098,Assumptions!$A$13:$A$18,0)),MAX(INDEX(Assumptions!$C$13:$C$18,MATCH(E13098,Assumptions!$A$13:$A$18,0)),INDEX(Assumptions!$B$13:$B$18,MATCH(E13098,Assumptions!$A$13:$A$18,0))*F13098)),2)</f>
        <v>4</v>
      </c>
    </row>
    <row r="13099" customFormat="false" ht="15" hidden="false" customHeight="false" outlineLevel="0" collapsed="false">
      <c r="A13099" s="24" t="s">
        <v>13922</v>
      </c>
      <c r="B13099" s="39" t="n">
        <v>46295</v>
      </c>
      <c r="C13099" s="24" t="s">
        <v>685</v>
      </c>
      <c r="D13099" s="24" t="s">
        <v>826</v>
      </c>
      <c r="E13099" s="24" t="s">
        <v>103</v>
      </c>
      <c r="F13099" s="38" t="n">
        <v>2100</v>
      </c>
      <c r="G13099" s="42" t="n">
        <f aca="false">DATE(YEAR(B13099),MONTH(B13099),1)</f>
        <v>46266</v>
      </c>
      <c r="H13099" s="24" t="str">
        <f aca="false">INDEX(Customers!$B$2:$B$601,MATCH(C13099,Customers!$A$2:$A$601,0))</f>
        <v>Nairobi</v>
      </c>
      <c r="I13099" s="43" t="n">
        <f aca="false">ROUND(MIN(INDEX(Assumptions!$D$13:$D$18,MATCH(E13099,Assumptions!$A$13:$A$18,0)),MAX(INDEX(Assumptions!$C$13:$C$18,MATCH(E13099,Assumptions!$A$13:$A$18,0)),INDEX(Assumptions!$B$13:$B$18,MATCH(E13099,Assumptions!$A$13:$A$18,0))*F13099)),2)</f>
        <v>21</v>
      </c>
    </row>
    <row r="13100" customFormat="false" ht="15" hidden="false" customHeight="false" outlineLevel="0" collapsed="false">
      <c r="A13100" s="24" t="s">
        <v>13923</v>
      </c>
      <c r="B13100" s="39" t="n">
        <v>46295</v>
      </c>
      <c r="C13100" s="24" t="s">
        <v>700</v>
      </c>
      <c r="D13100" s="24" t="s">
        <v>826</v>
      </c>
      <c r="E13100" s="24" t="s">
        <v>111</v>
      </c>
      <c r="F13100" s="38" t="n">
        <v>20</v>
      </c>
      <c r="G13100" s="42" t="n">
        <f aca="false">DATE(YEAR(B13100),MONTH(B13100),1)</f>
        <v>46266</v>
      </c>
      <c r="H13100" s="24" t="str">
        <f aca="false">INDEX(Customers!$B$2:$B$601,MATCH(C13100,Customers!$A$2:$A$601,0))</f>
        <v>Western</v>
      </c>
      <c r="I13100" s="43" t="n">
        <f aca="false">ROUND(MIN(INDEX(Assumptions!$D$13:$D$18,MATCH(E13100,Assumptions!$A$13:$A$18,0)),MAX(INDEX(Assumptions!$C$13:$C$18,MATCH(E13100,Assumptions!$A$13:$A$18,0)),INDEX(Assumptions!$B$13:$B$18,MATCH(E13100,Assumptions!$A$13:$A$18,0))*F13100)),2)</f>
        <v>0.8</v>
      </c>
    </row>
    <row r="13101" customFormat="false" ht="15" hidden="false" customHeight="false" outlineLevel="0" collapsed="false">
      <c r="A13101" s="24" t="s">
        <v>13924</v>
      </c>
      <c r="B13101" s="39" t="n">
        <v>46295</v>
      </c>
      <c r="C13101" s="24" t="s">
        <v>724</v>
      </c>
      <c r="D13101" s="24" t="s">
        <v>826</v>
      </c>
      <c r="E13101" s="24" t="s">
        <v>109</v>
      </c>
      <c r="F13101" s="38" t="n">
        <v>4660</v>
      </c>
      <c r="G13101" s="42" t="n">
        <f aca="false">DATE(YEAR(B13101),MONTH(B13101),1)</f>
        <v>46266</v>
      </c>
      <c r="H13101" s="24" t="str">
        <f aca="false">INDEX(Customers!$B$2:$B$601,MATCH(C13101,Customers!$A$2:$A$601,0))</f>
        <v>Central</v>
      </c>
      <c r="I13101" s="43" t="n">
        <f aca="false">ROUND(MIN(INDEX(Assumptions!$D$13:$D$18,MATCH(E13101,Assumptions!$A$13:$A$18,0)),MAX(INDEX(Assumptions!$C$13:$C$18,MATCH(E13101,Assumptions!$A$13:$A$18,0)),INDEX(Assumptions!$B$13:$B$18,MATCH(E13101,Assumptions!$A$13:$A$18,0))*F13101)),2)</f>
        <v>18.64</v>
      </c>
    </row>
    <row r="13102" customFormat="false" ht="15" hidden="false" customHeight="false" outlineLevel="0" collapsed="false">
      <c r="A13102" s="24" t="s">
        <v>13925</v>
      </c>
      <c r="B13102" s="39" t="n">
        <v>46295</v>
      </c>
      <c r="C13102" s="24" t="s">
        <v>751</v>
      </c>
      <c r="D13102" s="24" t="s">
        <v>826</v>
      </c>
      <c r="E13102" s="24" t="s">
        <v>109</v>
      </c>
      <c r="F13102" s="38" t="n">
        <v>57080</v>
      </c>
      <c r="G13102" s="42" t="n">
        <f aca="false">DATE(YEAR(B13102),MONTH(B13102),1)</f>
        <v>46266</v>
      </c>
      <c r="H13102" s="24" t="str">
        <f aca="false">INDEX(Customers!$B$2:$B$601,MATCH(C13102,Customers!$A$2:$A$601,0))</f>
        <v>Coast</v>
      </c>
      <c r="I13102" s="43" t="n">
        <f aca="false">ROUND(MIN(INDEX(Assumptions!$D$13:$D$18,MATCH(E13102,Assumptions!$A$13:$A$18,0)),MAX(INDEX(Assumptions!$C$13:$C$18,MATCH(E13102,Assumptions!$A$13:$A$18,0)),INDEX(Assumptions!$B$13:$B$18,MATCH(E13102,Assumptions!$A$13:$A$18,0))*F13102)),2)</f>
        <v>40</v>
      </c>
    </row>
    <row r="13103" customFormat="false" ht="15" hidden="false" customHeight="false" outlineLevel="0" collapsed="false">
      <c r="A13103" s="24" t="s">
        <v>13926</v>
      </c>
      <c r="B13103" s="39" t="n">
        <v>46295</v>
      </c>
      <c r="C13103" s="24" t="s">
        <v>771</v>
      </c>
      <c r="D13103" s="24" t="s">
        <v>826</v>
      </c>
      <c r="E13103" s="24" t="s">
        <v>113</v>
      </c>
      <c r="F13103" s="38" t="n">
        <v>2000</v>
      </c>
      <c r="G13103" s="42" t="n">
        <f aca="false">DATE(YEAR(B13103),MONTH(B13103),1)</f>
        <v>46266</v>
      </c>
      <c r="H13103" s="24" t="str">
        <f aca="false">INDEX(Customers!$B$2:$B$601,MATCH(C13103,Customers!$A$2:$A$601,0))</f>
        <v>Eastern</v>
      </c>
      <c r="I13103" s="43" t="n">
        <f aca="false">ROUND(MIN(INDEX(Assumptions!$D$13:$D$18,MATCH(E13103,Assumptions!$A$13:$A$18,0)),MAX(INDEX(Assumptions!$C$13:$C$18,MATCH(E13103,Assumptions!$A$13:$A$18,0)),INDEX(Assumptions!$B$13:$B$18,MATCH(E13103,Assumptions!$A$13:$A$18,0))*F13103)),2)</f>
        <v>100</v>
      </c>
    </row>
    <row r="13104" customFormat="false" ht="15" hidden="false" customHeight="false" outlineLevel="0" collapsed="false">
      <c r="A13104" s="24" t="s">
        <v>13927</v>
      </c>
      <c r="B13104" s="39" t="n">
        <v>46295</v>
      </c>
      <c r="C13104" s="24" t="s">
        <v>774</v>
      </c>
      <c r="D13104" s="24" t="s">
        <v>826</v>
      </c>
      <c r="E13104" s="24" t="s">
        <v>109</v>
      </c>
      <c r="F13104" s="38" t="n">
        <v>5510</v>
      </c>
      <c r="G13104" s="42" t="n">
        <f aca="false">DATE(YEAR(B13104),MONTH(B13104),1)</f>
        <v>46266</v>
      </c>
      <c r="H13104" s="24" t="str">
        <f aca="false">INDEX(Customers!$B$2:$B$601,MATCH(C13104,Customers!$A$2:$A$601,0))</f>
        <v>Western</v>
      </c>
      <c r="I13104" s="43" t="n">
        <f aca="false">ROUND(MIN(INDEX(Assumptions!$D$13:$D$18,MATCH(E13104,Assumptions!$A$13:$A$18,0)),MAX(INDEX(Assumptions!$C$13:$C$18,MATCH(E13104,Assumptions!$A$13:$A$18,0)),INDEX(Assumptions!$B$13:$B$18,MATCH(E13104,Assumptions!$A$13:$A$18,0))*F13104)),2)</f>
        <v>22.04</v>
      </c>
    </row>
    <row r="13105" customFormat="false" ht="15" hidden="false" customHeight="false" outlineLevel="0" collapsed="false">
      <c r="A13105" s="24" t="s">
        <v>13928</v>
      </c>
      <c r="B13105" s="39" t="n">
        <v>46295</v>
      </c>
      <c r="C13105" s="24" t="s">
        <v>790</v>
      </c>
      <c r="D13105" s="24" t="s">
        <v>207</v>
      </c>
      <c r="E13105" s="24" t="s">
        <v>107</v>
      </c>
      <c r="F13105" s="38" t="n">
        <v>5760</v>
      </c>
      <c r="G13105" s="42" t="n">
        <f aca="false">DATE(YEAR(B13105),MONTH(B13105),1)</f>
        <v>46266</v>
      </c>
      <c r="H13105" s="24" t="str">
        <f aca="false">INDEX(Customers!$B$2:$B$601,MATCH(C13105,Customers!$A$2:$A$601,0))</f>
        <v>Eastern</v>
      </c>
      <c r="I13105" s="43" t="n">
        <f aca="false">ROUND(MIN(INDEX(Assumptions!$D$13:$D$18,MATCH(E13105,Assumptions!$A$13:$A$18,0)),MAX(INDEX(Assumptions!$C$13:$C$18,MATCH(E13105,Assumptions!$A$13:$A$18,0)),INDEX(Assumptions!$B$13:$B$18,MATCH(E13105,Assumptions!$A$13:$A$18,0))*F13105)),2)</f>
        <v>0</v>
      </c>
    </row>
    <row r="13106" customFormat="false" ht="15" hidden="false" customHeight="false" outlineLevel="0" collapsed="false">
      <c r="A13106" s="24" t="s">
        <v>13929</v>
      </c>
      <c r="B13106" s="39" t="n">
        <v>46295</v>
      </c>
      <c r="C13106" s="24" t="s">
        <v>803</v>
      </c>
      <c r="D13106" s="24" t="s">
        <v>826</v>
      </c>
      <c r="E13106" s="24" t="s">
        <v>109</v>
      </c>
      <c r="F13106" s="38" t="n">
        <v>1150</v>
      </c>
      <c r="G13106" s="42" t="n">
        <f aca="false">DATE(YEAR(B13106),MONTH(B13106),1)</f>
        <v>46266</v>
      </c>
      <c r="H13106" s="24" t="str">
        <f aca="false">INDEX(Customers!$B$2:$B$601,MATCH(C13106,Customers!$A$2:$A$601,0))</f>
        <v>Nairobi</v>
      </c>
      <c r="I13106" s="43" t="n">
        <f aca="false">ROUND(MIN(INDEX(Assumptions!$D$13:$D$18,MATCH(E13106,Assumptions!$A$13:$A$18,0)),MAX(INDEX(Assumptions!$C$13:$C$18,MATCH(E13106,Assumptions!$A$13:$A$18,0)),INDEX(Assumptions!$B$13:$B$18,MATCH(E13106,Assumptions!$A$13:$A$18,0))*F13106)),2)</f>
        <v>4.6</v>
      </c>
    </row>
    <row r="13107" customFormat="false" ht="15" hidden="false" customHeight="false" outlineLevel="0" collapsed="false">
      <c r="A13107" s="24" t="s">
        <v>13930</v>
      </c>
      <c r="B13107" s="39" t="n">
        <v>46295</v>
      </c>
      <c r="C13107" s="24" t="s">
        <v>810</v>
      </c>
      <c r="D13107" s="24" t="s">
        <v>826</v>
      </c>
      <c r="E13107" s="24" t="s">
        <v>109</v>
      </c>
      <c r="F13107" s="38" t="n">
        <v>250</v>
      </c>
      <c r="G13107" s="42" t="n">
        <f aca="false">DATE(YEAR(B13107),MONTH(B13107),1)</f>
        <v>46266</v>
      </c>
      <c r="H13107" s="24" t="str">
        <f aca="false">INDEX(Customers!$B$2:$B$601,MATCH(C13107,Customers!$A$2:$A$601,0))</f>
        <v>Central</v>
      </c>
      <c r="I13107" s="43" t="n">
        <f aca="false">ROUND(MIN(INDEX(Assumptions!$D$13:$D$18,MATCH(E13107,Assumptions!$A$13:$A$18,0)),MAX(INDEX(Assumptions!$C$13:$C$18,MATCH(E13107,Assumptions!$A$13:$A$18,0)),INDEX(Assumptions!$B$13:$B$18,MATCH(E13107,Assumptions!$A$13:$A$18,0))*F13107)),2)</f>
        <v>1</v>
      </c>
    </row>
  </sheetData>
  <autoFilter ref="A1:I13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2026-10-01T06:19:20Z</dcterms:created>
  <dc:creator>openpyxl</dc:creator>
  <dc:description/>
  <dc:language>en-US</dc:language>
  <cp:lastModifiedBy/>
  <dcterms:modified xsi:type="dcterms:W3CDTF">2026-10-01T06:19:39Z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